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19425" windowHeight="10425" tabRatio="831" firstSheet="16" activeTab="16"/>
  </bookViews>
  <sheets>
    <sheet name="3. DATA TEKNIS JALAN" sheetId="5" state="hidden" r:id="rId1"/>
    <sheet name="LEBAR TOTAL" sheetId="21" state="hidden" r:id="rId2"/>
    <sheet name="b..KEC. KALIMANAH" sheetId="7" state="hidden" r:id="rId3"/>
    <sheet name="c.KEC. PADAMARA" sheetId="8" state="hidden" r:id="rId4"/>
    <sheet name="d.KEC. KUTASARI" sheetId="9" state="hidden" r:id="rId5"/>
    <sheet name="e.KEC. BOJONGSARI" sheetId="10" state="hidden" r:id="rId6"/>
    <sheet name="Template TIPE" sheetId="4" state="hidden" r:id="rId7"/>
    <sheet name="Template-KONDISI" sheetId="3" state="hidden" r:id="rId8"/>
    <sheet name="HITUNG SEGMEN" sheetId="2" state="hidden" r:id="rId9"/>
    <sheet name="KEC. PURBALINGGA" sheetId="15" state="hidden" r:id="rId10"/>
    <sheet name="KEC. BOJONGSARI" sheetId="19" state="hidden" r:id="rId11"/>
    <sheet name="KEC. KUTASARI" sheetId="18" state="hidden" r:id="rId12"/>
    <sheet name="KEC. PADAMARA" sheetId="17" state="hidden" r:id="rId13"/>
    <sheet name="KEC. KALIMANAH" sheetId="16" state="hidden" r:id="rId14"/>
    <sheet name="1-" sheetId="12" state="hidden" r:id="rId15"/>
    <sheet name="2-" sheetId="1" state="hidden" r:id="rId16"/>
    <sheet name="Bkt" sheetId="3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15" hidden="1">'2-'!$E$1:$E$206</definedName>
    <definedName name="_xlnm._FilterDatabase" localSheetId="0" hidden="1">'3. DATA TEKNIS JALAN'!$I$1:$I$4756</definedName>
    <definedName name="_xlnm._FilterDatabase" localSheetId="2" hidden="1">'b..KEC. KALIMANAH'!$E$1:$E$50</definedName>
    <definedName name="_xlnm._FilterDatabase" localSheetId="3" hidden="1">'c.KEC. PADAMARA'!$E$1:$E$38</definedName>
    <definedName name="_xlnm._FilterDatabase" localSheetId="4" hidden="1">'d.KEC. KUTASARI'!$E$1:$E$43</definedName>
    <definedName name="_xlnm._FilterDatabase" localSheetId="5" hidden="1">'e.KEC. BOJONGSARI'!$E$1:$E$43</definedName>
    <definedName name="_xlnm._FilterDatabase" localSheetId="8" hidden="1">'HITUNG SEGMEN'!$J$2:$J$6154</definedName>
    <definedName name="_xlnm._FilterDatabase" localSheetId="6" hidden="1">'Template TIPE'!$H$1:$H$5246</definedName>
    <definedName name="_xlnm._FilterDatabase" localSheetId="7" hidden="1">'Template-KONDISI'!$H$1:$H$4827</definedName>
    <definedName name="_xlnm.Print_Area" localSheetId="14">'1-'!$B$1:$AH$210</definedName>
    <definedName name="_xlnm.Print_Area" localSheetId="15">'2-'!$A$1:$AE$194</definedName>
    <definedName name="_xlnm.Print_Area" localSheetId="0">'3. DATA TEKNIS JALAN'!$A$1:$J$1284</definedName>
    <definedName name="_xlnm.Print_Area" localSheetId="2">'b..KEC. KALIMANAH'!$A$1:$AQ$54</definedName>
    <definedName name="_xlnm.Print_Area" localSheetId="16">Bkt!$B$1:$AB$75</definedName>
    <definedName name="_xlnm.Print_Area" localSheetId="3">'c.KEC. PADAMARA'!$A$1:$AQ$44</definedName>
    <definedName name="_xlnm.Print_Area" localSheetId="4">'d.KEC. KUTASARI'!$A$1:$AQ$46</definedName>
    <definedName name="_xlnm.Print_Area" localSheetId="5">'e.KEC. BOJONGSARI'!$A$1:$AQ$31</definedName>
    <definedName name="_xlnm.Print_Area" localSheetId="13">'KEC. KALIMANAH'!$A$1:$AI$56</definedName>
    <definedName name="_xlnm.Print_Area" localSheetId="12">'KEC. PADAMARA'!$A$1:$AI$37</definedName>
    <definedName name="_xlnm.Print_Area" localSheetId="1">'LEBAR TOTAL'!$B$1:$P$489</definedName>
    <definedName name="_xlnm.Print_Area" localSheetId="6">'Template TIPE'!$A$1:$I$1283</definedName>
    <definedName name="_xlnm.Print_Area" localSheetId="7">'Template-KONDISI'!$A$1:$H$1285</definedName>
    <definedName name="_xlnm.Print_Titles" localSheetId="14">'1-'!$7:$10</definedName>
    <definedName name="_xlnm.Print_Titles" localSheetId="15">'2-'!$AP:$AP,'2-'!$5:$9</definedName>
    <definedName name="_xlnm.Print_Titles" localSheetId="0">'3. DATA TEKNIS JALAN'!$B:$H,'3. DATA TEKNIS JALAN'!$1:$5</definedName>
    <definedName name="_xlnm.Print_Titles" localSheetId="2">'b..KEC. KALIMANAH'!$BB:$BB,'b..KEC. KALIMANAH'!$5:$9</definedName>
    <definedName name="_xlnm.Print_Titles" localSheetId="16">Bkt!$A:$AB,Bkt!$7:$10</definedName>
    <definedName name="_xlnm.Print_Titles" localSheetId="3">'c.KEC. PADAMARA'!$BB:$BB,'c.KEC. PADAMARA'!$5:$9</definedName>
    <definedName name="_xlnm.Print_Titles" localSheetId="4">'d.KEC. KUTASARI'!$BB:$BB,'d.KEC. KUTASARI'!$5:$9</definedName>
    <definedName name="_xlnm.Print_Titles" localSheetId="5">'e.KEC. BOJONGSARI'!$BB:$BB,'e.KEC. BOJONGSARI'!$5:$9</definedName>
    <definedName name="_xlnm.Print_Titles" localSheetId="8">'HITUNG SEGMEN'!$B:$Q,'HITUNG SEGMEN'!$2:$4</definedName>
    <definedName name="_xlnm.Print_Titles" localSheetId="10">'KEC. BOJONGSARI'!$A:$AB,'KEC. BOJONGSARI'!$1:$10</definedName>
    <definedName name="_xlnm.Print_Titles" localSheetId="13">'KEC. KALIMANAH'!$A:$AB,'KEC. KALIMANAH'!$1:$10</definedName>
    <definedName name="_xlnm.Print_Titles" localSheetId="11">'KEC. KUTASARI'!$A:$AB,'KEC. KUTASARI'!$1:$10</definedName>
    <definedName name="_xlnm.Print_Titles" localSheetId="12">'KEC. PADAMARA'!$A:$AB,'KEC. PADAMARA'!$1:$10</definedName>
    <definedName name="_xlnm.Print_Titles" localSheetId="9">'KEC. PURBALINGGA'!$A:$AB,'KEC. PURBALINGGA'!$1:$10</definedName>
    <definedName name="_xlnm.Print_Titles" localSheetId="1">'LEBAR TOTAL'!$A$5:$IW$9</definedName>
    <definedName name="_xlnm.Print_Titles" localSheetId="6">'Template TIPE'!$B:$H,'Template TIPE'!$1:$5</definedName>
    <definedName name="_xlnm.Print_Titles" localSheetId="7">'Template-KONDISI'!$B:$H,'Template-KONDISI'!$1:$6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9" i="36" l="1"/>
  <c r="N68" i="36"/>
  <c r="X66" i="36"/>
  <c r="V66" i="36"/>
  <c r="T66" i="36"/>
  <c r="R66" i="36"/>
  <c r="Q66" i="36"/>
  <c r="P66" i="36"/>
  <c r="O66" i="36"/>
  <c r="N66" i="36"/>
  <c r="M66" i="36"/>
  <c r="F66" i="36"/>
  <c r="Y65" i="36"/>
  <c r="W65" i="36"/>
  <c r="U65" i="36"/>
  <c r="S65" i="36"/>
  <c r="L65" i="36"/>
  <c r="K65" i="36"/>
  <c r="J65" i="36"/>
  <c r="I65" i="36"/>
  <c r="H65" i="36"/>
  <c r="Y64" i="36"/>
  <c r="W64" i="36"/>
  <c r="U64" i="36"/>
  <c r="S64" i="36"/>
  <c r="L64" i="36"/>
  <c r="K64" i="36"/>
  <c r="J64" i="36"/>
  <c r="I64" i="36"/>
  <c r="H64" i="36"/>
  <c r="Y63" i="36"/>
  <c r="W63" i="36"/>
  <c r="U63" i="36"/>
  <c r="S63" i="36"/>
  <c r="L63" i="36"/>
  <c r="K63" i="36"/>
  <c r="J63" i="36"/>
  <c r="I63" i="36"/>
  <c r="H63" i="36"/>
  <c r="Y62" i="36"/>
  <c r="W62" i="36"/>
  <c r="U62" i="36"/>
  <c r="S62" i="36"/>
  <c r="L62" i="36"/>
  <c r="K62" i="36"/>
  <c r="J62" i="36"/>
  <c r="I62" i="36"/>
  <c r="H62" i="36"/>
  <c r="Y61" i="36"/>
  <c r="W61" i="36"/>
  <c r="U61" i="36"/>
  <c r="S61" i="36"/>
  <c r="L61" i="36"/>
  <c r="K61" i="36"/>
  <c r="J61" i="36"/>
  <c r="I61" i="36"/>
  <c r="H61" i="36"/>
  <c r="Y60" i="36"/>
  <c r="W60" i="36"/>
  <c r="U60" i="36"/>
  <c r="S60" i="36"/>
  <c r="L60" i="36"/>
  <c r="K60" i="36"/>
  <c r="J60" i="36"/>
  <c r="I60" i="36"/>
  <c r="H60" i="36"/>
  <c r="Y59" i="36"/>
  <c r="W59" i="36"/>
  <c r="U59" i="36"/>
  <c r="S59" i="36"/>
  <c r="L59" i="36"/>
  <c r="K59" i="36"/>
  <c r="J59" i="36"/>
  <c r="I59" i="36"/>
  <c r="H59" i="36"/>
  <c r="Y58" i="36"/>
  <c r="W58" i="36"/>
  <c r="U58" i="36"/>
  <c r="S58" i="36"/>
  <c r="L58" i="36"/>
  <c r="K58" i="36"/>
  <c r="J58" i="36"/>
  <c r="I58" i="36"/>
  <c r="H58" i="36"/>
  <c r="Y57" i="36"/>
  <c r="W57" i="36"/>
  <c r="U57" i="36"/>
  <c r="S57" i="36"/>
  <c r="L57" i="36"/>
  <c r="K57" i="36"/>
  <c r="J57" i="36"/>
  <c r="I57" i="36"/>
  <c r="H57" i="36"/>
  <c r="Y56" i="36"/>
  <c r="W56" i="36"/>
  <c r="U56" i="36"/>
  <c r="S56" i="36"/>
  <c r="L56" i="36"/>
  <c r="K56" i="36"/>
  <c r="J56" i="36"/>
  <c r="I56" i="36"/>
  <c r="H56" i="36"/>
  <c r="Y55" i="36"/>
  <c r="W55" i="36"/>
  <c r="U55" i="36"/>
  <c r="S55" i="36"/>
  <c r="L55" i="36"/>
  <c r="K55" i="36"/>
  <c r="J55" i="36"/>
  <c r="I55" i="36"/>
  <c r="H55" i="36"/>
  <c r="Y54" i="36"/>
  <c r="W54" i="36"/>
  <c r="U54" i="36"/>
  <c r="S54" i="36"/>
  <c r="L54" i="36"/>
  <c r="K54" i="36"/>
  <c r="J54" i="36"/>
  <c r="I54" i="36"/>
  <c r="H54" i="36"/>
  <c r="Y53" i="36"/>
  <c r="W53" i="36"/>
  <c r="U53" i="36"/>
  <c r="S53" i="36"/>
  <c r="L53" i="36"/>
  <c r="K53" i="36"/>
  <c r="J53" i="36"/>
  <c r="I53" i="36"/>
  <c r="H53" i="36"/>
  <c r="Y52" i="36"/>
  <c r="W52" i="36"/>
  <c r="U52" i="36"/>
  <c r="S52" i="36"/>
  <c r="L52" i="36"/>
  <c r="K52" i="36"/>
  <c r="J52" i="36"/>
  <c r="I52" i="36"/>
  <c r="H52" i="36"/>
  <c r="Y51" i="36"/>
  <c r="W51" i="36"/>
  <c r="U51" i="36"/>
  <c r="S51" i="36"/>
  <c r="L51" i="36"/>
  <c r="K51" i="36"/>
  <c r="J51" i="36"/>
  <c r="I51" i="36"/>
  <c r="H51" i="36"/>
  <c r="Y50" i="36"/>
  <c r="W50" i="36"/>
  <c r="U50" i="36"/>
  <c r="S50" i="36"/>
  <c r="L50" i="36"/>
  <c r="K50" i="36"/>
  <c r="J50" i="36"/>
  <c r="I50" i="36"/>
  <c r="H50" i="36"/>
  <c r="Y49" i="36"/>
  <c r="W49" i="36"/>
  <c r="U49" i="36"/>
  <c r="S49" i="36"/>
  <c r="L49" i="36"/>
  <c r="K49" i="36"/>
  <c r="J49" i="36"/>
  <c r="I49" i="36"/>
  <c r="H49" i="36"/>
  <c r="Y48" i="36"/>
  <c r="W48" i="36"/>
  <c r="U48" i="36"/>
  <c r="S48" i="36"/>
  <c r="L48" i="36"/>
  <c r="K48" i="36"/>
  <c r="J48" i="36"/>
  <c r="I48" i="36"/>
  <c r="H48" i="36"/>
  <c r="Y47" i="36"/>
  <c r="W47" i="36"/>
  <c r="U47" i="36"/>
  <c r="S47" i="36"/>
  <c r="L47" i="36"/>
  <c r="K47" i="36"/>
  <c r="J47" i="36"/>
  <c r="I47" i="36"/>
  <c r="H47" i="36"/>
  <c r="Y46" i="36"/>
  <c r="W46" i="36"/>
  <c r="U46" i="36"/>
  <c r="S46" i="36"/>
  <c r="L46" i="36"/>
  <c r="K46" i="36"/>
  <c r="J46" i="36"/>
  <c r="I46" i="36"/>
  <c r="H46" i="36"/>
  <c r="Y45" i="36"/>
  <c r="W45" i="36"/>
  <c r="U45" i="36"/>
  <c r="S45" i="36"/>
  <c r="L45" i="36"/>
  <c r="K45" i="36"/>
  <c r="J45" i="36"/>
  <c r="I45" i="36"/>
  <c r="H45" i="36"/>
  <c r="Y44" i="36"/>
  <c r="W44" i="36"/>
  <c r="U44" i="36"/>
  <c r="S44" i="36"/>
  <c r="L44" i="36"/>
  <c r="K44" i="36"/>
  <c r="J44" i="36"/>
  <c r="I44" i="36"/>
  <c r="H44" i="36"/>
  <c r="Y43" i="36"/>
  <c r="W43" i="36"/>
  <c r="U43" i="36"/>
  <c r="S43" i="36"/>
  <c r="L43" i="36"/>
  <c r="K43" i="36"/>
  <c r="J43" i="36"/>
  <c r="I43" i="36"/>
  <c r="H43" i="36"/>
  <c r="Y42" i="36"/>
  <c r="W42" i="36"/>
  <c r="U42" i="36"/>
  <c r="S42" i="36"/>
  <c r="L42" i="36"/>
  <c r="K42" i="36"/>
  <c r="J42" i="36"/>
  <c r="I42" i="36"/>
  <c r="H42" i="36"/>
  <c r="Y41" i="36"/>
  <c r="W41" i="36"/>
  <c r="U41" i="36"/>
  <c r="S41" i="36"/>
  <c r="L41" i="36"/>
  <c r="K41" i="36"/>
  <c r="J41" i="36"/>
  <c r="I41" i="36"/>
  <c r="H41" i="36"/>
  <c r="Y40" i="36"/>
  <c r="W40" i="36"/>
  <c r="U40" i="36"/>
  <c r="S40" i="36"/>
  <c r="L40" i="36"/>
  <c r="K40" i="36"/>
  <c r="J40" i="36"/>
  <c r="I40" i="36"/>
  <c r="H40" i="36"/>
  <c r="Y39" i="36"/>
  <c r="W39" i="36"/>
  <c r="U39" i="36"/>
  <c r="S39" i="36"/>
  <c r="L39" i="36"/>
  <c r="K39" i="36"/>
  <c r="J39" i="36"/>
  <c r="I39" i="36"/>
  <c r="H39" i="36"/>
  <c r="Y38" i="36"/>
  <c r="W38" i="36"/>
  <c r="U38" i="36"/>
  <c r="S38" i="36"/>
  <c r="L38" i="36"/>
  <c r="K38" i="36"/>
  <c r="J38" i="36"/>
  <c r="I38" i="36"/>
  <c r="H38" i="36"/>
  <c r="Y37" i="36"/>
  <c r="W37" i="36"/>
  <c r="U37" i="36"/>
  <c r="S37" i="36"/>
  <c r="L37" i="36"/>
  <c r="K37" i="36"/>
  <c r="J37" i="36"/>
  <c r="I37" i="36"/>
  <c r="H37" i="36"/>
  <c r="Y36" i="36"/>
  <c r="W36" i="36"/>
  <c r="U36" i="36"/>
  <c r="S36" i="36"/>
  <c r="L36" i="36"/>
  <c r="K36" i="36"/>
  <c r="J36" i="36"/>
  <c r="I36" i="36"/>
  <c r="H36" i="36"/>
  <c r="Y35" i="36"/>
  <c r="W35" i="36"/>
  <c r="U35" i="36"/>
  <c r="S35" i="36"/>
  <c r="L35" i="36"/>
  <c r="K35" i="36"/>
  <c r="J35" i="36"/>
  <c r="I35" i="36"/>
  <c r="H35" i="36"/>
  <c r="Y34" i="36"/>
  <c r="W34" i="36"/>
  <c r="U34" i="36"/>
  <c r="S34" i="36"/>
  <c r="L34" i="36"/>
  <c r="K34" i="36"/>
  <c r="J34" i="36"/>
  <c r="I34" i="36"/>
  <c r="H34" i="36"/>
  <c r="Y33" i="36"/>
  <c r="W33" i="36"/>
  <c r="U33" i="36"/>
  <c r="S33" i="36"/>
  <c r="L33" i="36"/>
  <c r="K33" i="36"/>
  <c r="J33" i="36"/>
  <c r="I33" i="36"/>
  <c r="H33" i="36"/>
  <c r="Y32" i="36"/>
  <c r="W32" i="36"/>
  <c r="U32" i="36"/>
  <c r="S32" i="36"/>
  <c r="L32" i="36"/>
  <c r="K32" i="36"/>
  <c r="J32" i="36"/>
  <c r="I32" i="36"/>
  <c r="H32" i="36"/>
  <c r="Y31" i="36"/>
  <c r="W31" i="36"/>
  <c r="U31" i="36"/>
  <c r="S31" i="36"/>
  <c r="L31" i="36"/>
  <c r="K31" i="36"/>
  <c r="J31" i="36"/>
  <c r="I31" i="36"/>
  <c r="H31" i="36"/>
  <c r="Y30" i="36"/>
  <c r="W30" i="36"/>
  <c r="U30" i="36"/>
  <c r="S30" i="36"/>
  <c r="L30" i="36"/>
  <c r="K30" i="36"/>
  <c r="J30" i="36"/>
  <c r="I30" i="36"/>
  <c r="H30" i="36"/>
  <c r="Y29" i="36"/>
  <c r="W29" i="36"/>
  <c r="U29" i="36"/>
  <c r="S29" i="36"/>
  <c r="L29" i="36"/>
  <c r="K29" i="36"/>
  <c r="J29" i="36"/>
  <c r="I29" i="36"/>
  <c r="H29" i="36"/>
  <c r="Y28" i="36"/>
  <c r="W28" i="36"/>
  <c r="U28" i="36"/>
  <c r="S28" i="36"/>
  <c r="L28" i="36"/>
  <c r="K28" i="36"/>
  <c r="J28" i="36"/>
  <c r="I28" i="36"/>
  <c r="H28" i="36"/>
  <c r="Y27" i="36"/>
  <c r="W27" i="36"/>
  <c r="U27" i="36"/>
  <c r="S27" i="36"/>
  <c r="L27" i="36"/>
  <c r="K27" i="36"/>
  <c r="J27" i="36"/>
  <c r="I27" i="36"/>
  <c r="H27" i="36"/>
  <c r="Y26" i="36"/>
  <c r="W26" i="36"/>
  <c r="U26" i="36"/>
  <c r="S26" i="36"/>
  <c r="L26" i="36"/>
  <c r="K26" i="36"/>
  <c r="J26" i="36"/>
  <c r="I26" i="36"/>
  <c r="H26" i="36"/>
  <c r="Y25" i="36"/>
  <c r="W25" i="36"/>
  <c r="U25" i="36"/>
  <c r="S25" i="36"/>
  <c r="L25" i="36"/>
  <c r="K25" i="36"/>
  <c r="J25" i="36"/>
  <c r="I25" i="36"/>
  <c r="H25" i="36"/>
  <c r="Y24" i="36"/>
  <c r="W24" i="36"/>
  <c r="U24" i="36"/>
  <c r="S24" i="36"/>
  <c r="L24" i="36"/>
  <c r="K24" i="36"/>
  <c r="J24" i="36"/>
  <c r="I24" i="36"/>
  <c r="H24" i="36"/>
  <c r="Y23" i="36"/>
  <c r="W23" i="36"/>
  <c r="U23" i="36"/>
  <c r="S23" i="36"/>
  <c r="L23" i="36"/>
  <c r="K23" i="36"/>
  <c r="J23" i="36"/>
  <c r="I23" i="36"/>
  <c r="H23" i="36"/>
  <c r="Y22" i="36"/>
  <c r="W22" i="36"/>
  <c r="U22" i="36"/>
  <c r="S22" i="36"/>
  <c r="L22" i="36"/>
  <c r="K22" i="36"/>
  <c r="J22" i="36"/>
  <c r="I22" i="36"/>
  <c r="H22" i="36"/>
  <c r="Y21" i="36"/>
  <c r="W21" i="36"/>
  <c r="U21" i="36"/>
  <c r="S21" i="36"/>
  <c r="L21" i="36"/>
  <c r="K21" i="36"/>
  <c r="J21" i="36"/>
  <c r="I21" i="36"/>
  <c r="H21" i="36"/>
  <c r="Y20" i="36"/>
  <c r="W20" i="36"/>
  <c r="U20" i="36"/>
  <c r="S20" i="36"/>
  <c r="L20" i="36"/>
  <c r="K20" i="36"/>
  <c r="J20" i="36"/>
  <c r="I20" i="36"/>
  <c r="H20" i="36"/>
  <c r="Y19" i="36"/>
  <c r="W19" i="36"/>
  <c r="U19" i="36"/>
  <c r="S19" i="36"/>
  <c r="L19" i="36"/>
  <c r="K19" i="36"/>
  <c r="J19" i="36"/>
  <c r="I19" i="36"/>
  <c r="H19" i="36"/>
  <c r="Y18" i="36"/>
  <c r="W18" i="36"/>
  <c r="U18" i="36"/>
  <c r="S18" i="36"/>
  <c r="L18" i="36"/>
  <c r="K18" i="36"/>
  <c r="J18" i="36"/>
  <c r="I18" i="36"/>
  <c r="H18" i="36"/>
  <c r="Y17" i="36"/>
  <c r="W17" i="36"/>
  <c r="U17" i="36"/>
  <c r="S17" i="36"/>
  <c r="L17" i="36"/>
  <c r="K17" i="36"/>
  <c r="J17" i="36"/>
  <c r="I17" i="36"/>
  <c r="H17" i="36"/>
  <c r="Y16" i="36"/>
  <c r="W16" i="36"/>
  <c r="U16" i="36"/>
  <c r="S16" i="36"/>
  <c r="L16" i="36"/>
  <c r="K16" i="36"/>
  <c r="J16" i="36"/>
  <c r="I16" i="36"/>
  <c r="H16" i="36"/>
  <c r="Y15" i="36"/>
  <c r="W15" i="36"/>
  <c r="U15" i="36"/>
  <c r="S15" i="36"/>
  <c r="L15" i="36"/>
  <c r="K15" i="36"/>
  <c r="J15" i="36"/>
  <c r="I15" i="36"/>
  <c r="H15" i="36"/>
  <c r="Y14" i="36"/>
  <c r="W14" i="36"/>
  <c r="U14" i="36"/>
  <c r="S14" i="36"/>
  <c r="L14" i="36"/>
  <c r="K14" i="36"/>
  <c r="J14" i="36"/>
  <c r="I14" i="36"/>
  <c r="H14" i="36"/>
  <c r="Y13" i="36"/>
  <c r="W13" i="36"/>
  <c r="U13" i="36"/>
  <c r="S13" i="36"/>
  <c r="L13" i="36"/>
  <c r="K13" i="36"/>
  <c r="J13" i="36"/>
  <c r="I13" i="36"/>
  <c r="H13" i="36"/>
  <c r="Y12" i="36"/>
  <c r="W12" i="36"/>
  <c r="U12" i="36"/>
  <c r="S12" i="36"/>
  <c r="L12" i="36"/>
  <c r="K12" i="36"/>
  <c r="J12" i="36"/>
  <c r="I12" i="36"/>
  <c r="H12" i="36"/>
  <c r="D11" i="36"/>
  <c r="I66" i="36" l="1"/>
  <c r="K66" i="36"/>
  <c r="W66" i="36"/>
  <c r="J66" i="36"/>
  <c r="S66" i="36"/>
  <c r="U66" i="36"/>
  <c r="L68" i="36"/>
  <c r="K68" i="36"/>
  <c r="J68" i="36"/>
  <c r="H68" i="36" s="1"/>
  <c r="H66" i="36"/>
  <c r="L66" i="36"/>
  <c r="Y66" i="36"/>
  <c r="AC66" i="36"/>
  <c r="M68" i="36"/>
  <c r="I7" i="5" l="1"/>
  <c r="K7" i="5" s="1"/>
  <c r="D195" i="21" l="1"/>
  <c r="D196" i="21"/>
  <c r="D197" i="21"/>
  <c r="D198" i="21"/>
  <c r="D199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E197" i="21"/>
  <c r="E198" i="21"/>
  <c r="E199" i="21"/>
  <c r="D181" i="21"/>
  <c r="E181" i="21"/>
  <c r="D182" i="21"/>
  <c r="E182" i="21"/>
  <c r="D183" i="21"/>
  <c r="E183" i="21"/>
  <c r="D184" i="21"/>
  <c r="E184" i="21"/>
  <c r="D185" i="21"/>
  <c r="E185" i="21"/>
  <c r="D186" i="21"/>
  <c r="E186" i="21"/>
  <c r="D187" i="21"/>
  <c r="E187" i="21"/>
  <c r="D188" i="21"/>
  <c r="E188" i="21"/>
  <c r="D189" i="21"/>
  <c r="E189" i="21"/>
  <c r="D190" i="21"/>
  <c r="E190" i="21"/>
  <c r="D191" i="21"/>
  <c r="E191" i="21"/>
  <c r="D192" i="21"/>
  <c r="E192" i="21"/>
  <c r="D193" i="21"/>
  <c r="E193" i="21"/>
  <c r="D194" i="21"/>
  <c r="E194" i="21"/>
  <c r="E195" i="21"/>
  <c r="E196" i="21"/>
  <c r="I180" i="21"/>
  <c r="G180" i="21"/>
  <c r="E180" i="21"/>
  <c r="D180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G158" i="21"/>
  <c r="I158" i="21"/>
  <c r="G159" i="21"/>
  <c r="I159" i="21"/>
  <c r="G160" i="21"/>
  <c r="I160" i="21"/>
  <c r="G161" i="21"/>
  <c r="I161" i="21"/>
  <c r="G162" i="21"/>
  <c r="I162" i="21"/>
  <c r="G163" i="21"/>
  <c r="I163" i="21"/>
  <c r="G164" i="21"/>
  <c r="I164" i="21"/>
  <c r="G165" i="21"/>
  <c r="I165" i="21"/>
  <c r="G166" i="21"/>
  <c r="I166" i="21"/>
  <c r="G167" i="21"/>
  <c r="I167" i="21"/>
  <c r="G168" i="21"/>
  <c r="I168" i="21"/>
  <c r="G169" i="21"/>
  <c r="I169" i="21"/>
  <c r="G170" i="21"/>
  <c r="I170" i="21"/>
  <c r="G171" i="21"/>
  <c r="I171" i="21"/>
  <c r="G172" i="21"/>
  <c r="I172" i="21"/>
  <c r="G173" i="21"/>
  <c r="I173" i="21"/>
  <c r="G174" i="21"/>
  <c r="I174" i="21"/>
  <c r="G175" i="21"/>
  <c r="I175" i="21"/>
  <c r="G176" i="21"/>
  <c r="I176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57" i="21"/>
  <c r="E176" i="21"/>
  <c r="E173" i="21"/>
  <c r="E174" i="21"/>
  <c r="E175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M157" i="21"/>
  <c r="I157" i="21"/>
  <c r="G157" i="21"/>
  <c r="E157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41" i="21"/>
  <c r="D142" i="21"/>
  <c r="E142" i="21"/>
  <c r="G142" i="21"/>
  <c r="I142" i="21"/>
  <c r="D143" i="21"/>
  <c r="E143" i="21"/>
  <c r="G143" i="21"/>
  <c r="I143" i="21"/>
  <c r="D144" i="21"/>
  <c r="E144" i="21"/>
  <c r="G144" i="21"/>
  <c r="I144" i="21"/>
  <c r="D145" i="21"/>
  <c r="E145" i="21"/>
  <c r="G145" i="21"/>
  <c r="I145" i="21"/>
  <c r="D146" i="21"/>
  <c r="E146" i="21"/>
  <c r="G146" i="21"/>
  <c r="I146" i="21"/>
  <c r="D147" i="21"/>
  <c r="E147" i="21"/>
  <c r="G147" i="21"/>
  <c r="I147" i="21"/>
  <c r="D148" i="21"/>
  <c r="E148" i="21"/>
  <c r="G148" i="21"/>
  <c r="I148" i="21"/>
  <c r="D149" i="21"/>
  <c r="E149" i="21"/>
  <c r="G149" i="21"/>
  <c r="I149" i="21"/>
  <c r="D150" i="21"/>
  <c r="E150" i="21"/>
  <c r="G150" i="21"/>
  <c r="I150" i="21"/>
  <c r="D151" i="21"/>
  <c r="E151" i="21"/>
  <c r="G151" i="21"/>
  <c r="I151" i="21"/>
  <c r="D152" i="21"/>
  <c r="E152" i="21"/>
  <c r="G152" i="21"/>
  <c r="I152" i="21"/>
  <c r="D153" i="21"/>
  <c r="E153" i="21"/>
  <c r="G153" i="21"/>
  <c r="I153" i="21"/>
  <c r="D154" i="21"/>
  <c r="E154" i="21"/>
  <c r="G154" i="21"/>
  <c r="I154" i="21"/>
  <c r="I141" i="21"/>
  <c r="G141" i="21"/>
  <c r="E141" i="21"/>
  <c r="D141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12" i="21"/>
  <c r="G113" i="21"/>
  <c r="I113" i="21"/>
  <c r="G114" i="21"/>
  <c r="I114" i="21"/>
  <c r="G115" i="21"/>
  <c r="I115" i="21"/>
  <c r="G116" i="21"/>
  <c r="I116" i="21"/>
  <c r="G117" i="21"/>
  <c r="I117" i="21"/>
  <c r="G118" i="21"/>
  <c r="I118" i="21"/>
  <c r="G119" i="21"/>
  <c r="I119" i="21"/>
  <c r="G120" i="21"/>
  <c r="I120" i="21"/>
  <c r="G121" i="21"/>
  <c r="I121" i="21"/>
  <c r="G122" i="21"/>
  <c r="I122" i="21"/>
  <c r="G123" i="21"/>
  <c r="I123" i="21"/>
  <c r="G124" i="21"/>
  <c r="I124" i="21"/>
  <c r="G125" i="21"/>
  <c r="I125" i="21"/>
  <c r="G126" i="21"/>
  <c r="I126" i="21"/>
  <c r="G127" i="21"/>
  <c r="I127" i="21"/>
  <c r="G128" i="21"/>
  <c r="I128" i="21"/>
  <c r="G129" i="21"/>
  <c r="I129" i="21"/>
  <c r="G130" i="21"/>
  <c r="I130" i="21"/>
  <c r="G131" i="21"/>
  <c r="I131" i="21"/>
  <c r="G132" i="21"/>
  <c r="I132" i="21"/>
  <c r="G133" i="21"/>
  <c r="I133" i="21"/>
  <c r="G134" i="21"/>
  <c r="I134" i="21"/>
  <c r="G135" i="21"/>
  <c r="I135" i="21"/>
  <c r="G136" i="21"/>
  <c r="I136" i="21"/>
  <c r="G137" i="21"/>
  <c r="I137" i="21"/>
  <c r="I112" i="21"/>
  <c r="G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12" i="21"/>
  <c r="E137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2" i="21"/>
  <c r="D104" i="21"/>
  <c r="D105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2" i="21"/>
  <c r="P489" i="21"/>
  <c r="O489" i="21"/>
  <c r="N489" i="21"/>
  <c r="M489" i="21"/>
  <c r="L489" i="21"/>
  <c r="I489" i="21"/>
  <c r="M487" i="21"/>
  <c r="L487" i="21"/>
  <c r="G487" i="21"/>
  <c r="M486" i="21"/>
  <c r="G486" i="21"/>
  <c r="M485" i="21"/>
  <c r="G485" i="21"/>
  <c r="M484" i="21"/>
  <c r="G484" i="21"/>
  <c r="M483" i="21"/>
  <c r="G483" i="21"/>
  <c r="M482" i="21"/>
  <c r="G482" i="21"/>
  <c r="M481" i="21"/>
  <c r="G481" i="21"/>
  <c r="M480" i="21"/>
  <c r="G480" i="21"/>
  <c r="M479" i="21"/>
  <c r="G479" i="21"/>
  <c r="M478" i="21"/>
  <c r="G478" i="21"/>
  <c r="M477" i="21"/>
  <c r="G477" i="21"/>
  <c r="M476" i="21"/>
  <c r="G476" i="21"/>
  <c r="F475" i="21"/>
  <c r="G475" i="21" s="1"/>
  <c r="O473" i="21"/>
  <c r="N473" i="21"/>
  <c r="M473" i="21"/>
  <c r="L473" i="21"/>
  <c r="K473" i="21"/>
  <c r="J473" i="21"/>
  <c r="I473" i="21"/>
  <c r="G473" i="21"/>
  <c r="M472" i="21"/>
  <c r="G472" i="21"/>
  <c r="M471" i="21"/>
  <c r="G471" i="21"/>
  <c r="M470" i="21"/>
  <c r="G470" i="21"/>
  <c r="M469" i="21"/>
  <c r="G469" i="21"/>
  <c r="M468" i="21"/>
  <c r="G468" i="21"/>
  <c r="M467" i="21"/>
  <c r="G467" i="21"/>
  <c r="M466" i="21"/>
  <c r="G466" i="21"/>
  <c r="M465" i="21"/>
  <c r="G465" i="21"/>
  <c r="M464" i="21"/>
  <c r="G464" i="21"/>
  <c r="M463" i="21"/>
  <c r="G463" i="21"/>
  <c r="M462" i="21"/>
  <c r="G462" i="21"/>
  <c r="M461" i="21"/>
  <c r="G461" i="21"/>
  <c r="M460" i="21"/>
  <c r="G460" i="21"/>
  <c r="M459" i="21"/>
  <c r="G459" i="21"/>
  <c r="M458" i="21"/>
  <c r="G458" i="21"/>
  <c r="M457" i="21"/>
  <c r="G457" i="21"/>
  <c r="M456" i="21"/>
  <c r="G456" i="21"/>
  <c r="M455" i="21"/>
  <c r="G455" i="21"/>
  <c r="M454" i="21"/>
  <c r="G454" i="21"/>
  <c r="M453" i="21"/>
  <c r="G453" i="21"/>
  <c r="F452" i="21"/>
  <c r="G452" i="21" s="1"/>
  <c r="M450" i="21"/>
  <c r="G450" i="21"/>
  <c r="M449" i="21"/>
  <c r="G449" i="21"/>
  <c r="M448" i="21"/>
  <c r="G448" i="21"/>
  <c r="M447" i="21"/>
  <c r="G447" i="21"/>
  <c r="M446" i="21"/>
  <c r="G446" i="21"/>
  <c r="M445" i="21"/>
  <c r="G445" i="21"/>
  <c r="M444" i="21"/>
  <c r="G444" i="21"/>
  <c r="M443" i="21"/>
  <c r="G443" i="21"/>
  <c r="M442" i="21"/>
  <c r="G442" i="21"/>
  <c r="M441" i="21"/>
  <c r="G441" i="21"/>
  <c r="M440" i="21"/>
  <c r="G440" i="21"/>
  <c r="M439" i="21"/>
  <c r="G439" i="21"/>
  <c r="M438" i="21"/>
  <c r="G438" i="21"/>
  <c r="M437" i="21"/>
  <c r="G437" i="21"/>
  <c r="M436" i="21"/>
  <c r="G436" i="21"/>
  <c r="M435" i="21"/>
  <c r="G435" i="21"/>
  <c r="M434" i="21"/>
  <c r="G434" i="21"/>
  <c r="M433" i="21"/>
  <c r="G433" i="21"/>
  <c r="M432" i="21"/>
  <c r="G432" i="21"/>
  <c r="M431" i="21"/>
  <c r="G431" i="21"/>
  <c r="M430" i="21"/>
  <c r="G430" i="21"/>
  <c r="M429" i="21"/>
  <c r="G429" i="21"/>
  <c r="M428" i="21"/>
  <c r="G428" i="21"/>
  <c r="G427" i="21"/>
  <c r="F427" i="21"/>
  <c r="M425" i="21"/>
  <c r="G425" i="21"/>
  <c r="M424" i="21"/>
  <c r="G424" i="21"/>
  <c r="M423" i="21"/>
  <c r="G423" i="21"/>
  <c r="M422" i="21"/>
  <c r="G422" i="21"/>
  <c r="M421" i="21"/>
  <c r="G421" i="21"/>
  <c r="M420" i="21"/>
  <c r="G420" i="21"/>
  <c r="M419" i="21"/>
  <c r="G419" i="21"/>
  <c r="G418" i="21"/>
  <c r="F418" i="21"/>
  <c r="M416" i="21"/>
  <c r="G416" i="21"/>
  <c r="M415" i="21"/>
  <c r="G415" i="21"/>
  <c r="M414" i="21"/>
  <c r="G414" i="21"/>
  <c r="M413" i="21"/>
  <c r="G413" i="21"/>
  <c r="M412" i="21"/>
  <c r="G412" i="21"/>
  <c r="M411" i="21"/>
  <c r="G411" i="21"/>
  <c r="M410" i="21"/>
  <c r="G410" i="21"/>
  <c r="G409" i="21"/>
  <c r="F409" i="21"/>
  <c r="F408" i="21"/>
  <c r="G408" i="21" s="1"/>
  <c r="M405" i="21"/>
  <c r="G405" i="21"/>
  <c r="M404" i="21"/>
  <c r="G404" i="21"/>
  <c r="M403" i="21"/>
  <c r="G403" i="21"/>
  <c r="M402" i="21"/>
  <c r="G402" i="21"/>
  <c r="M401" i="21"/>
  <c r="G401" i="21"/>
  <c r="M400" i="21"/>
  <c r="G400" i="21"/>
  <c r="M399" i="21"/>
  <c r="G399" i="21"/>
  <c r="M398" i="21"/>
  <c r="G398" i="21"/>
  <c r="M397" i="21"/>
  <c r="G397" i="21"/>
  <c r="M396" i="21"/>
  <c r="G396" i="21"/>
  <c r="F395" i="21"/>
  <c r="G395" i="21" s="1"/>
  <c r="M393" i="21"/>
  <c r="G393" i="21"/>
  <c r="M392" i="21"/>
  <c r="G392" i="21"/>
  <c r="M391" i="21"/>
  <c r="G391" i="21"/>
  <c r="M390" i="21"/>
  <c r="G390" i="21"/>
  <c r="M389" i="21"/>
  <c r="G389" i="21"/>
  <c r="M388" i="21"/>
  <c r="G388" i="21"/>
  <c r="M387" i="21"/>
  <c r="G387" i="21"/>
  <c r="M386" i="21"/>
  <c r="G386" i="21"/>
  <c r="M385" i="21"/>
  <c r="G385" i="21"/>
  <c r="M384" i="21"/>
  <c r="G384" i="21"/>
  <c r="F383" i="21"/>
  <c r="G383" i="21" s="1"/>
  <c r="M381" i="21"/>
  <c r="G381" i="21"/>
  <c r="M380" i="21"/>
  <c r="G380" i="21"/>
  <c r="M379" i="21"/>
  <c r="G379" i="21"/>
  <c r="M378" i="21"/>
  <c r="G378" i="21"/>
  <c r="M377" i="21"/>
  <c r="G377" i="21"/>
  <c r="M376" i="21"/>
  <c r="G376" i="21"/>
  <c r="M375" i="21"/>
  <c r="G375" i="21"/>
  <c r="M374" i="21"/>
  <c r="G374" i="21"/>
  <c r="M373" i="21"/>
  <c r="G373" i="21"/>
  <c r="M372" i="21"/>
  <c r="G372" i="21"/>
  <c r="M371" i="21"/>
  <c r="G371" i="21"/>
  <c r="M370" i="21"/>
  <c r="G370" i="21"/>
  <c r="M369" i="21"/>
  <c r="G369" i="21"/>
  <c r="M368" i="21"/>
  <c r="G368" i="21"/>
  <c r="M367" i="21"/>
  <c r="G367" i="21"/>
  <c r="M366" i="21"/>
  <c r="G366" i="21"/>
  <c r="M365" i="21"/>
  <c r="G365" i="21"/>
  <c r="M364" i="21"/>
  <c r="G364" i="21"/>
  <c r="M363" i="21"/>
  <c r="G363" i="21"/>
  <c r="M362" i="21"/>
  <c r="G362" i="21"/>
  <c r="M361" i="21"/>
  <c r="G361" i="21"/>
  <c r="M360" i="21"/>
  <c r="G360" i="21"/>
  <c r="M359" i="21"/>
  <c r="G359" i="21"/>
  <c r="M358" i="21"/>
  <c r="G358" i="21"/>
  <c r="M357" i="21"/>
  <c r="G357" i="21"/>
  <c r="M356" i="21"/>
  <c r="G356" i="21"/>
  <c r="M355" i="21"/>
  <c r="G355" i="21"/>
  <c r="M354" i="21"/>
  <c r="G354" i="21"/>
  <c r="M353" i="21"/>
  <c r="G353" i="21"/>
  <c r="M352" i="21"/>
  <c r="G352" i="21"/>
  <c r="M351" i="21"/>
  <c r="G351" i="21"/>
  <c r="M350" i="21"/>
  <c r="G350" i="21"/>
  <c r="G349" i="21"/>
  <c r="F349" i="21"/>
  <c r="M347" i="21"/>
  <c r="G347" i="21"/>
  <c r="M346" i="21"/>
  <c r="G346" i="21"/>
  <c r="M345" i="21"/>
  <c r="G345" i="21"/>
  <c r="M344" i="21"/>
  <c r="G344" i="21"/>
  <c r="M343" i="21"/>
  <c r="G343" i="21"/>
  <c r="M342" i="21"/>
  <c r="G342" i="21"/>
  <c r="M341" i="21"/>
  <c r="G341" i="21"/>
  <c r="M340" i="21"/>
  <c r="G340" i="21"/>
  <c r="M339" i="21"/>
  <c r="G339" i="21"/>
  <c r="M338" i="21"/>
  <c r="G338" i="21"/>
  <c r="M337" i="21"/>
  <c r="G337" i="21"/>
  <c r="M336" i="21"/>
  <c r="G336" i="21"/>
  <c r="M335" i="21"/>
  <c r="G335" i="21"/>
  <c r="M334" i="21"/>
  <c r="G334" i="21"/>
  <c r="M333" i="21"/>
  <c r="G333" i="21"/>
  <c r="M332" i="21"/>
  <c r="G332" i="21"/>
  <c r="M331" i="21"/>
  <c r="G331" i="21"/>
  <c r="M330" i="21"/>
  <c r="G330" i="21"/>
  <c r="F329" i="21"/>
  <c r="G329" i="21" s="1"/>
  <c r="M327" i="21"/>
  <c r="G327" i="21"/>
  <c r="M326" i="21"/>
  <c r="G326" i="21"/>
  <c r="M325" i="21"/>
  <c r="G325" i="21"/>
  <c r="M324" i="21"/>
  <c r="G324" i="21"/>
  <c r="M323" i="21"/>
  <c r="G323" i="21"/>
  <c r="M322" i="21"/>
  <c r="G322" i="21"/>
  <c r="M321" i="21"/>
  <c r="G321" i="21"/>
  <c r="M320" i="21"/>
  <c r="G320" i="21"/>
  <c r="M319" i="21"/>
  <c r="G319" i="21"/>
  <c r="M318" i="21"/>
  <c r="G318" i="21"/>
  <c r="M317" i="21"/>
  <c r="G317" i="21"/>
  <c r="M316" i="21"/>
  <c r="G316" i="21"/>
  <c r="M315" i="21"/>
  <c r="G315" i="21"/>
  <c r="M314" i="21"/>
  <c r="G314" i="21"/>
  <c r="M313" i="21"/>
  <c r="G313" i="21"/>
  <c r="M312" i="21"/>
  <c r="G312" i="21"/>
  <c r="F311" i="21"/>
  <c r="G311" i="21" s="1"/>
  <c r="M309" i="21"/>
  <c r="G309" i="21"/>
  <c r="M308" i="21"/>
  <c r="G308" i="21"/>
  <c r="M307" i="21"/>
  <c r="G307" i="21"/>
  <c r="M306" i="21"/>
  <c r="G306" i="21"/>
  <c r="M305" i="21"/>
  <c r="G305" i="21"/>
  <c r="M304" i="21"/>
  <c r="G304" i="21"/>
  <c r="M303" i="21"/>
  <c r="G303" i="21"/>
  <c r="M302" i="21"/>
  <c r="G302" i="21"/>
  <c r="M301" i="21"/>
  <c r="G301" i="21"/>
  <c r="M300" i="21"/>
  <c r="G300" i="21"/>
  <c r="M299" i="21"/>
  <c r="G299" i="21"/>
  <c r="M298" i="21"/>
  <c r="G298" i="21"/>
  <c r="M297" i="21"/>
  <c r="G297" i="21"/>
  <c r="M296" i="21"/>
  <c r="G296" i="21"/>
  <c r="M295" i="21"/>
  <c r="G295" i="21"/>
  <c r="M294" i="21"/>
  <c r="G294" i="21"/>
  <c r="M293" i="21"/>
  <c r="G293" i="21"/>
  <c r="M292" i="21"/>
  <c r="G292" i="21"/>
  <c r="M291" i="21"/>
  <c r="G291" i="21"/>
  <c r="M290" i="21"/>
  <c r="G290" i="21"/>
  <c r="M289" i="21"/>
  <c r="G289" i="21"/>
  <c r="M288" i="21"/>
  <c r="G288" i="21"/>
  <c r="F287" i="21"/>
  <c r="G287" i="21" s="1"/>
  <c r="M285" i="21"/>
  <c r="G285" i="21"/>
  <c r="M284" i="21"/>
  <c r="G284" i="21"/>
  <c r="M283" i="21"/>
  <c r="G283" i="21"/>
  <c r="M282" i="21"/>
  <c r="G282" i="21"/>
  <c r="M281" i="21"/>
  <c r="G281" i="21"/>
  <c r="M280" i="21"/>
  <c r="G280" i="21"/>
  <c r="M279" i="21"/>
  <c r="G279" i="21"/>
  <c r="M278" i="21"/>
  <c r="G278" i="21"/>
  <c r="M277" i="21"/>
  <c r="G277" i="21"/>
  <c r="M276" i="21"/>
  <c r="G276" i="21"/>
  <c r="M275" i="21"/>
  <c r="G275" i="21"/>
  <c r="M274" i="21"/>
  <c r="G274" i="21"/>
  <c r="M273" i="21"/>
  <c r="G273" i="21"/>
  <c r="M272" i="21"/>
  <c r="G272" i="21"/>
  <c r="M271" i="21"/>
  <c r="G271" i="21"/>
  <c r="M270" i="21"/>
  <c r="G270" i="21"/>
  <c r="M269" i="21"/>
  <c r="G269" i="21"/>
  <c r="M268" i="21"/>
  <c r="G268" i="21"/>
  <c r="M267" i="21"/>
  <c r="G267" i="21"/>
  <c r="M266" i="21"/>
  <c r="G266" i="21"/>
  <c r="M265" i="21"/>
  <c r="G265" i="21"/>
  <c r="M264" i="21"/>
  <c r="G264" i="21"/>
  <c r="M263" i="21"/>
  <c r="G263" i="21"/>
  <c r="M262" i="21"/>
  <c r="G262" i="21"/>
  <c r="M261" i="21"/>
  <c r="G261" i="21"/>
  <c r="M260" i="21"/>
  <c r="G260" i="21"/>
  <c r="M259" i="21"/>
  <c r="G259" i="21"/>
  <c r="M258" i="21"/>
  <c r="G258" i="21"/>
  <c r="M257" i="21"/>
  <c r="G257" i="21"/>
  <c r="M256" i="21"/>
  <c r="G256" i="21"/>
  <c r="M255" i="21"/>
  <c r="G255" i="21"/>
  <c r="M254" i="21"/>
  <c r="G254" i="21"/>
  <c r="M253" i="21"/>
  <c r="G253" i="21"/>
  <c r="M252" i="21"/>
  <c r="G252" i="21"/>
  <c r="M251" i="21"/>
  <c r="G251" i="21"/>
  <c r="M250" i="21"/>
  <c r="G250" i="21"/>
  <c r="M249" i="21"/>
  <c r="G249" i="21"/>
  <c r="M248" i="21"/>
  <c r="G248" i="21"/>
  <c r="M247" i="21"/>
  <c r="G247" i="21"/>
  <c r="M246" i="21"/>
  <c r="G246" i="21"/>
  <c r="M245" i="21"/>
  <c r="G245" i="21"/>
  <c r="M244" i="21"/>
  <c r="G244" i="21"/>
  <c r="M243" i="21"/>
  <c r="G243" i="21"/>
  <c r="M242" i="21"/>
  <c r="G242" i="21"/>
  <c r="M241" i="21"/>
  <c r="G241" i="21"/>
  <c r="M240" i="21"/>
  <c r="G240" i="21"/>
  <c r="M239" i="21"/>
  <c r="G239" i="21"/>
  <c r="M238" i="21"/>
  <c r="G238" i="21"/>
  <c r="M237" i="21"/>
  <c r="G237" i="21"/>
  <c r="M236" i="21"/>
  <c r="G236" i="21"/>
  <c r="M235" i="21"/>
  <c r="G235" i="21"/>
  <c r="M234" i="21"/>
  <c r="G234" i="21"/>
  <c r="M233" i="21"/>
  <c r="G233" i="21"/>
  <c r="M232" i="21"/>
  <c r="G232" i="21"/>
  <c r="F231" i="21"/>
  <c r="G231" i="21" s="1"/>
  <c r="M229" i="21"/>
  <c r="G229" i="21"/>
  <c r="M228" i="21"/>
  <c r="G228" i="21"/>
  <c r="M227" i="21"/>
  <c r="G227" i="21"/>
  <c r="M226" i="21"/>
  <c r="G226" i="21"/>
  <c r="M225" i="21"/>
  <c r="G225" i="21"/>
  <c r="M224" i="21"/>
  <c r="G224" i="21"/>
  <c r="M223" i="21"/>
  <c r="G223" i="21"/>
  <c r="M222" i="21"/>
  <c r="G222" i="21"/>
  <c r="M221" i="21"/>
  <c r="G221" i="21"/>
  <c r="M220" i="21"/>
  <c r="G220" i="21"/>
  <c r="M219" i="21"/>
  <c r="G219" i="21"/>
  <c r="M218" i="21"/>
  <c r="G218" i="21"/>
  <c r="M217" i="21"/>
  <c r="G217" i="21"/>
  <c r="M216" i="21"/>
  <c r="G216" i="21"/>
  <c r="M215" i="21"/>
  <c r="G215" i="21"/>
  <c r="M214" i="21"/>
  <c r="G214" i="21"/>
  <c r="M213" i="21"/>
  <c r="G213" i="21"/>
  <c r="M212" i="21"/>
  <c r="G212" i="21"/>
  <c r="M211" i="21"/>
  <c r="G211" i="21"/>
  <c r="M210" i="21"/>
  <c r="G210" i="21"/>
  <c r="M209" i="21"/>
  <c r="G209" i="21"/>
  <c r="M208" i="21"/>
  <c r="G208" i="21"/>
  <c r="F207" i="21"/>
  <c r="G207" i="21" s="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F179" i="21"/>
  <c r="F156" i="21"/>
  <c r="F140" i="21"/>
  <c r="C112" i="2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F111" i="21"/>
  <c r="O41" i="21"/>
  <c r="N41" i="21"/>
  <c r="O15" i="21"/>
  <c r="N15" i="21"/>
  <c r="O14" i="21"/>
  <c r="N14" i="21"/>
  <c r="O13" i="21"/>
  <c r="N13" i="21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F11" i="21"/>
  <c r="G11" i="21" l="1"/>
  <c r="G156" i="21"/>
  <c r="G179" i="21"/>
  <c r="G111" i="21"/>
  <c r="G140" i="21"/>
  <c r="B112" i="2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99" i="21"/>
  <c r="B100" i="21" s="1"/>
  <c r="B101" i="21" s="1"/>
  <c r="B102" i="21" s="1"/>
  <c r="B103" i="21" s="1"/>
  <c r="B104" i="21" s="1"/>
  <c r="B105" i="21" s="1"/>
  <c r="S141" i="21"/>
  <c r="C141" i="2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S89" i="21"/>
  <c r="F489" i="21"/>
  <c r="F8" i="21" s="1"/>
  <c r="I1280" i="5"/>
  <c r="I1282" i="5"/>
  <c r="I1283" i="5"/>
  <c r="I1279" i="5"/>
  <c r="J1184" i="5"/>
  <c r="J1190" i="5"/>
  <c r="J1191" i="5"/>
  <c r="J1219" i="5"/>
  <c r="I1266" i="5"/>
  <c r="I1267" i="5"/>
  <c r="I1268" i="5"/>
  <c r="I1269" i="5"/>
  <c r="I1270" i="5"/>
  <c r="I1271" i="5"/>
  <c r="I1184" i="5"/>
  <c r="I1185" i="5"/>
  <c r="I1186" i="5"/>
  <c r="I1187" i="5"/>
  <c r="I1188" i="5"/>
  <c r="I1189" i="5"/>
  <c r="I1190" i="5"/>
  <c r="I1191" i="5"/>
  <c r="I1219" i="5"/>
  <c r="I1235" i="5"/>
  <c r="I1236" i="5"/>
  <c r="I1237" i="5"/>
  <c r="I1238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J933" i="5"/>
  <c r="J934" i="5"/>
  <c r="I935" i="5"/>
  <c r="I936" i="5"/>
  <c r="I937" i="5"/>
  <c r="I938" i="5"/>
  <c r="I939" i="5"/>
  <c r="I940" i="5"/>
  <c r="I941" i="5"/>
  <c r="H932" i="4"/>
  <c r="I933" i="5" s="1"/>
  <c r="H933" i="4"/>
  <c r="I934" i="5" s="1"/>
  <c r="J927" i="5"/>
  <c r="J928" i="5"/>
  <c r="J929" i="5"/>
  <c r="J930" i="5"/>
  <c r="J931" i="5"/>
  <c r="J932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J744" i="5"/>
  <c r="I745" i="5"/>
  <c r="J745" i="5"/>
  <c r="I746" i="5"/>
  <c r="J746" i="5"/>
  <c r="I747" i="5"/>
  <c r="J747" i="5"/>
  <c r="I748" i="5"/>
  <c r="J748" i="5"/>
  <c r="I749" i="5"/>
  <c r="J749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J926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4" i="5"/>
  <c r="I495" i="5"/>
  <c r="I499" i="5"/>
  <c r="I500" i="5"/>
  <c r="I501" i="5"/>
  <c r="I502" i="5"/>
  <c r="I503" i="5"/>
  <c r="I504" i="5"/>
  <c r="J504" i="5"/>
  <c r="I505" i="5"/>
  <c r="J505" i="5"/>
  <c r="I506" i="5"/>
  <c r="J506" i="5"/>
  <c r="I507" i="5"/>
  <c r="J507" i="5"/>
  <c r="I508" i="5"/>
  <c r="J508" i="5"/>
  <c r="I509" i="5"/>
  <c r="J509" i="5"/>
  <c r="I510" i="5"/>
  <c r="J510" i="5"/>
  <c r="I511" i="5"/>
  <c r="J511" i="5"/>
  <c r="I512" i="5"/>
  <c r="J512" i="5"/>
  <c r="I513" i="5"/>
  <c r="J513" i="5"/>
  <c r="J514" i="5"/>
  <c r="J515" i="5"/>
  <c r="J516" i="5"/>
  <c r="J517" i="5"/>
  <c r="J518" i="5"/>
  <c r="J519" i="5"/>
  <c r="I520" i="5"/>
  <c r="J520" i="5"/>
  <c r="I521" i="5"/>
  <c r="J521" i="5"/>
  <c r="I522" i="5"/>
  <c r="J522" i="5"/>
  <c r="I523" i="5"/>
  <c r="J523" i="5"/>
  <c r="I524" i="5"/>
  <c r="J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374" i="5"/>
  <c r="J375" i="5"/>
  <c r="J376" i="5"/>
  <c r="J377" i="5"/>
  <c r="J378" i="5"/>
  <c r="J379" i="5"/>
  <c r="J380" i="5"/>
  <c r="J381" i="5"/>
  <c r="J382" i="5"/>
  <c r="J383" i="5"/>
  <c r="I388" i="5"/>
  <c r="I391" i="5"/>
  <c r="I392" i="5"/>
  <c r="I393" i="5"/>
  <c r="I394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53" i="5"/>
  <c r="I454" i="5"/>
  <c r="I462" i="5"/>
  <c r="I225" i="5"/>
  <c r="K225" i="5" s="1"/>
  <c r="I226" i="5"/>
  <c r="K226" i="5" s="1"/>
  <c r="I227" i="5"/>
  <c r="K227" i="5" s="1"/>
  <c r="I228" i="5"/>
  <c r="K228" i="5" s="1"/>
  <c r="I229" i="5"/>
  <c r="K229" i="5" s="1"/>
  <c r="I230" i="5"/>
  <c r="K230" i="5" s="1"/>
  <c r="I231" i="5"/>
  <c r="K231" i="5" s="1"/>
  <c r="I232" i="5"/>
  <c r="K232" i="5" s="1"/>
  <c r="I233" i="5"/>
  <c r="K233" i="5" s="1"/>
  <c r="I234" i="5"/>
  <c r="K234" i="5" s="1"/>
  <c r="I235" i="5"/>
  <c r="K235" i="5" s="1"/>
  <c r="I236" i="5"/>
  <c r="K236" i="5" s="1"/>
  <c r="I237" i="5"/>
  <c r="K237" i="5" s="1"/>
  <c r="I238" i="5"/>
  <c r="K238" i="5" s="1"/>
  <c r="I239" i="5"/>
  <c r="K239" i="5" s="1"/>
  <c r="I240" i="5"/>
  <c r="K240" i="5" s="1"/>
  <c r="I241" i="5"/>
  <c r="K241" i="5" s="1"/>
  <c r="I242" i="5"/>
  <c r="K242" i="5" s="1"/>
  <c r="I243" i="5"/>
  <c r="K243" i="5" s="1"/>
  <c r="I244" i="5"/>
  <c r="K244" i="5" s="1"/>
  <c r="I245" i="5"/>
  <c r="K245" i="5" s="1"/>
  <c r="I246" i="5"/>
  <c r="K246" i="5" s="1"/>
  <c r="I247" i="5"/>
  <c r="K247" i="5" s="1"/>
  <c r="I248" i="5"/>
  <c r="K248" i="5" s="1"/>
  <c r="I249" i="5"/>
  <c r="K249" i="5" s="1"/>
  <c r="I250" i="5"/>
  <c r="K250" i="5" s="1"/>
  <c r="I251" i="5"/>
  <c r="K251" i="5" s="1"/>
  <c r="I252" i="5"/>
  <c r="K252" i="5" s="1"/>
  <c r="I253" i="5"/>
  <c r="K253" i="5" s="1"/>
  <c r="I254" i="5"/>
  <c r="K254" i="5" s="1"/>
  <c r="I255" i="5"/>
  <c r="K255" i="5" s="1"/>
  <c r="I256" i="5"/>
  <c r="K256" i="5" s="1"/>
  <c r="I257" i="5"/>
  <c r="K257" i="5" s="1"/>
  <c r="I258" i="5"/>
  <c r="K258" i="5" s="1"/>
  <c r="I259" i="5"/>
  <c r="K259" i="5" s="1"/>
  <c r="I260" i="5"/>
  <c r="K260" i="5" s="1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41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222" i="5"/>
  <c r="K222" i="5" s="1"/>
  <c r="I223" i="5"/>
  <c r="K223" i="5" s="1"/>
  <c r="I224" i="5"/>
  <c r="K224" i="5" s="1"/>
  <c r="J224" i="5"/>
  <c r="J225" i="5"/>
  <c r="J226" i="5"/>
  <c r="J227" i="5"/>
  <c r="J228" i="5"/>
  <c r="J229" i="5"/>
  <c r="J230" i="5"/>
  <c r="J231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61" i="5"/>
  <c r="J262" i="5"/>
  <c r="J263" i="5"/>
  <c r="J264" i="5"/>
  <c r="J265" i="5"/>
  <c r="J266" i="5"/>
  <c r="J267" i="5"/>
  <c r="J268" i="5"/>
  <c r="J269" i="5"/>
  <c r="J270" i="5"/>
  <c r="J325" i="5"/>
  <c r="J326" i="5"/>
  <c r="J327" i="5"/>
  <c r="J328" i="5"/>
  <c r="J329" i="5"/>
  <c r="J330" i="5"/>
  <c r="J331" i="5"/>
  <c r="J344" i="5"/>
  <c r="J345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214" i="5"/>
  <c r="J216" i="5"/>
  <c r="J217" i="5"/>
  <c r="J218" i="5"/>
  <c r="J219" i="5"/>
  <c r="J220" i="5"/>
  <c r="J212" i="5"/>
  <c r="J213" i="5"/>
  <c r="J211" i="5"/>
  <c r="I161" i="5"/>
  <c r="K161" i="5" s="1"/>
  <c r="J161" i="5"/>
  <c r="I162" i="5"/>
  <c r="K162" i="5" s="1"/>
  <c r="J162" i="5"/>
  <c r="I163" i="5"/>
  <c r="K163" i="5" s="1"/>
  <c r="J163" i="5"/>
  <c r="I164" i="5"/>
  <c r="K164" i="5" s="1"/>
  <c r="J164" i="5"/>
  <c r="I165" i="5"/>
  <c r="K165" i="5" s="1"/>
  <c r="J165" i="5"/>
  <c r="I166" i="5"/>
  <c r="K166" i="5" s="1"/>
  <c r="J166" i="5"/>
  <c r="I167" i="5"/>
  <c r="K167" i="5" s="1"/>
  <c r="J167" i="5"/>
  <c r="I168" i="5"/>
  <c r="K168" i="5" s="1"/>
  <c r="J168" i="5"/>
  <c r="I169" i="5"/>
  <c r="K169" i="5" s="1"/>
  <c r="J169" i="5"/>
  <c r="I170" i="5"/>
  <c r="K170" i="5" s="1"/>
  <c r="J170" i="5"/>
  <c r="I171" i="5"/>
  <c r="K171" i="5" s="1"/>
  <c r="J171" i="5"/>
  <c r="I172" i="5"/>
  <c r="K172" i="5" s="1"/>
  <c r="J172" i="5"/>
  <c r="I173" i="5"/>
  <c r="K173" i="5" s="1"/>
  <c r="J173" i="5"/>
  <c r="I174" i="5"/>
  <c r="K174" i="5" s="1"/>
  <c r="J174" i="5"/>
  <c r="I175" i="5"/>
  <c r="K175" i="5" s="1"/>
  <c r="J175" i="5"/>
  <c r="I176" i="5"/>
  <c r="K176" i="5" s="1"/>
  <c r="J176" i="5"/>
  <c r="I177" i="5"/>
  <c r="K177" i="5" s="1"/>
  <c r="J177" i="5"/>
  <c r="I178" i="5"/>
  <c r="K178" i="5" s="1"/>
  <c r="J178" i="5"/>
  <c r="I179" i="5"/>
  <c r="K179" i="5" s="1"/>
  <c r="J179" i="5"/>
  <c r="I180" i="5"/>
  <c r="K180" i="5" s="1"/>
  <c r="J180" i="5"/>
  <c r="I181" i="5"/>
  <c r="K181" i="5" s="1"/>
  <c r="J181" i="5"/>
  <c r="I182" i="5"/>
  <c r="K182" i="5" s="1"/>
  <c r="J182" i="5"/>
  <c r="I183" i="5"/>
  <c r="K183" i="5" s="1"/>
  <c r="J183" i="5"/>
  <c r="I184" i="5"/>
  <c r="K184" i="5" s="1"/>
  <c r="J184" i="5"/>
  <c r="I185" i="5"/>
  <c r="K185" i="5" s="1"/>
  <c r="J185" i="5"/>
  <c r="I186" i="5"/>
  <c r="K186" i="5" s="1"/>
  <c r="J186" i="5"/>
  <c r="I187" i="5"/>
  <c r="K187" i="5" s="1"/>
  <c r="J187" i="5"/>
  <c r="I188" i="5"/>
  <c r="K188" i="5" s="1"/>
  <c r="J188" i="5"/>
  <c r="I189" i="5"/>
  <c r="K189" i="5" s="1"/>
  <c r="J189" i="5"/>
  <c r="I190" i="5"/>
  <c r="K190" i="5" s="1"/>
  <c r="J190" i="5"/>
  <c r="I191" i="5"/>
  <c r="K191" i="5" s="1"/>
  <c r="J191" i="5"/>
  <c r="I192" i="5"/>
  <c r="K192" i="5" s="1"/>
  <c r="J192" i="5"/>
  <c r="I193" i="5"/>
  <c r="K193" i="5" s="1"/>
  <c r="J193" i="5"/>
  <c r="I194" i="5"/>
  <c r="K194" i="5" s="1"/>
  <c r="J194" i="5"/>
  <c r="I195" i="5"/>
  <c r="K195" i="5" s="1"/>
  <c r="J195" i="5"/>
  <c r="I196" i="5"/>
  <c r="K196" i="5" s="1"/>
  <c r="J196" i="5"/>
  <c r="I197" i="5"/>
  <c r="K197" i="5" s="1"/>
  <c r="J197" i="5"/>
  <c r="I198" i="5"/>
  <c r="K198" i="5" s="1"/>
  <c r="J198" i="5"/>
  <c r="I199" i="5"/>
  <c r="K199" i="5" s="1"/>
  <c r="J199" i="5"/>
  <c r="I200" i="5"/>
  <c r="K200" i="5" s="1"/>
  <c r="J200" i="5"/>
  <c r="I201" i="5"/>
  <c r="K201" i="5" s="1"/>
  <c r="J201" i="5"/>
  <c r="I202" i="5"/>
  <c r="K202" i="5" s="1"/>
  <c r="J202" i="5"/>
  <c r="I203" i="5"/>
  <c r="K203" i="5" s="1"/>
  <c r="I204" i="5"/>
  <c r="K204" i="5" s="1"/>
  <c r="I205" i="5"/>
  <c r="K205" i="5" s="1"/>
  <c r="I206" i="5"/>
  <c r="K206" i="5" s="1"/>
  <c r="I207" i="5"/>
  <c r="K207" i="5" s="1"/>
  <c r="I208" i="5"/>
  <c r="K208" i="5" s="1"/>
  <c r="I209" i="5"/>
  <c r="K209" i="5" s="1"/>
  <c r="I210" i="5"/>
  <c r="K210" i="5" s="1"/>
  <c r="I211" i="5"/>
  <c r="K211" i="5" s="1"/>
  <c r="I212" i="5"/>
  <c r="K212" i="5" s="1"/>
  <c r="I213" i="5"/>
  <c r="K213" i="5" s="1"/>
  <c r="I214" i="5"/>
  <c r="K214" i="5" s="1"/>
  <c r="I215" i="5"/>
  <c r="K215" i="5" s="1"/>
  <c r="I216" i="5"/>
  <c r="K216" i="5" s="1"/>
  <c r="I217" i="5"/>
  <c r="K217" i="5" s="1"/>
  <c r="I218" i="5"/>
  <c r="K218" i="5" s="1"/>
  <c r="I219" i="5"/>
  <c r="K219" i="5" s="1"/>
  <c r="I220" i="5"/>
  <c r="K220" i="5" s="1"/>
  <c r="I221" i="5"/>
  <c r="K221" i="5" s="1"/>
  <c r="H333" i="4"/>
  <c r="I334" i="5" s="1"/>
  <c r="H334" i="4"/>
  <c r="I335" i="5" s="1"/>
  <c r="H335" i="4"/>
  <c r="I336" i="5" s="1"/>
  <c r="H336" i="4"/>
  <c r="I337" i="5" s="1"/>
  <c r="H337" i="4"/>
  <c r="I338" i="5" s="1"/>
  <c r="H338" i="4"/>
  <c r="I339" i="5" s="1"/>
  <c r="H339" i="4"/>
  <c r="I340" i="5" s="1"/>
  <c r="H341" i="4"/>
  <c r="I342" i="5" s="1"/>
  <c r="H362" i="4"/>
  <c r="I363" i="5" s="1"/>
  <c r="H363" i="4"/>
  <c r="I364" i="5" s="1"/>
  <c r="H364" i="4"/>
  <c r="I365" i="5" s="1"/>
  <c r="H365" i="4"/>
  <c r="I366" i="5" s="1"/>
  <c r="H366" i="4"/>
  <c r="I367" i="5" s="1"/>
  <c r="H367" i="4"/>
  <c r="I368" i="5" s="1"/>
  <c r="H368" i="4"/>
  <c r="I369" i="5" s="1"/>
  <c r="H369" i="4"/>
  <c r="I370" i="5" s="1"/>
  <c r="H370" i="4"/>
  <c r="I371" i="5" s="1"/>
  <c r="H371" i="4"/>
  <c r="I372" i="5" s="1"/>
  <c r="H372" i="4"/>
  <c r="I373" i="5" s="1"/>
  <c r="H373" i="4"/>
  <c r="I374" i="5" s="1"/>
  <c r="H374" i="4"/>
  <c r="I375" i="5" s="1"/>
  <c r="H375" i="4"/>
  <c r="I376" i="5" s="1"/>
  <c r="H376" i="4"/>
  <c r="I377" i="5" s="1"/>
  <c r="H377" i="4"/>
  <c r="I378" i="5" s="1"/>
  <c r="H378" i="4"/>
  <c r="I379" i="5" s="1"/>
  <c r="H379" i="4"/>
  <c r="I380" i="5" s="1"/>
  <c r="H380" i="4"/>
  <c r="I381" i="5" s="1"/>
  <c r="H381" i="4"/>
  <c r="I382" i="5" s="1"/>
  <c r="H382" i="4"/>
  <c r="I383" i="5" s="1"/>
  <c r="H383" i="4"/>
  <c r="I384" i="5" s="1"/>
  <c r="H384" i="4"/>
  <c r="I385" i="5" s="1"/>
  <c r="H385" i="4"/>
  <c r="I386" i="5" s="1"/>
  <c r="H386" i="4"/>
  <c r="I387" i="5" s="1"/>
  <c r="H388" i="4"/>
  <c r="I389" i="5" s="1"/>
  <c r="H389" i="4"/>
  <c r="I390" i="5" s="1"/>
  <c r="H394" i="4"/>
  <c r="I395" i="5" s="1"/>
  <c r="H395" i="4"/>
  <c r="I396" i="5" s="1"/>
  <c r="H396" i="4"/>
  <c r="I397" i="5" s="1"/>
  <c r="H397" i="4"/>
  <c r="I398" i="5" s="1"/>
  <c r="H398" i="4"/>
  <c r="I399" i="5" s="1"/>
  <c r="H399" i="4"/>
  <c r="I400" i="5" s="1"/>
  <c r="H400" i="4"/>
  <c r="I401" i="5" s="1"/>
  <c r="H441" i="4"/>
  <c r="I442" i="5" s="1"/>
  <c r="H442" i="4"/>
  <c r="I443" i="5" s="1"/>
  <c r="H443" i="4"/>
  <c r="I444" i="5" s="1"/>
  <c r="H444" i="4"/>
  <c r="I445" i="5" s="1"/>
  <c r="H445" i="4"/>
  <c r="I446" i="5" s="1"/>
  <c r="H446" i="4"/>
  <c r="I447" i="5" s="1"/>
  <c r="H447" i="4"/>
  <c r="I448" i="5" s="1"/>
  <c r="H448" i="4"/>
  <c r="I449" i="5" s="1"/>
  <c r="H449" i="4"/>
  <c r="I450" i="5" s="1"/>
  <c r="H450" i="4"/>
  <c r="I451" i="5" s="1"/>
  <c r="H451" i="4"/>
  <c r="I452" i="5" s="1"/>
  <c r="H454" i="4"/>
  <c r="I455" i="5" s="1"/>
  <c r="H455" i="4"/>
  <c r="I456" i="5" s="1"/>
  <c r="H456" i="4"/>
  <c r="I457" i="5" s="1"/>
  <c r="H457" i="4"/>
  <c r="I458" i="5" s="1"/>
  <c r="H458" i="4"/>
  <c r="I459" i="5" s="1"/>
  <c r="H459" i="4"/>
  <c r="I460" i="5" s="1"/>
  <c r="H460" i="4"/>
  <c r="I461" i="5" s="1"/>
  <c r="H491" i="4"/>
  <c r="I492" i="5" s="1"/>
  <c r="H492" i="4"/>
  <c r="I493" i="5" s="1"/>
  <c r="H495" i="4"/>
  <c r="I496" i="5" s="1"/>
  <c r="H496" i="4"/>
  <c r="I497" i="5" s="1"/>
  <c r="H497" i="4"/>
  <c r="I498" i="5" s="1"/>
  <c r="H513" i="4"/>
  <c r="I514" i="5" s="1"/>
  <c r="H514" i="4"/>
  <c r="I515" i="5" s="1"/>
  <c r="H515" i="4"/>
  <c r="I516" i="5" s="1"/>
  <c r="H516" i="4"/>
  <c r="I517" i="5" s="1"/>
  <c r="H517" i="4"/>
  <c r="I518" i="5" s="1"/>
  <c r="H518" i="4"/>
  <c r="I519" i="5" s="1"/>
  <c r="H573" i="4"/>
  <c r="I574" i="5" s="1"/>
  <c r="H574" i="4"/>
  <c r="I575" i="5" s="1"/>
  <c r="H575" i="4"/>
  <c r="I576" i="5" s="1"/>
  <c r="H576" i="4"/>
  <c r="I577" i="5" s="1"/>
  <c r="H577" i="4"/>
  <c r="I578" i="5" s="1"/>
  <c r="H578" i="4"/>
  <c r="I579" i="5" s="1"/>
  <c r="H579" i="4"/>
  <c r="I580" i="5" s="1"/>
  <c r="H580" i="4"/>
  <c r="I581" i="5" s="1"/>
  <c r="H581" i="4"/>
  <c r="I582" i="5" s="1"/>
  <c r="H582" i="4"/>
  <c r="I583" i="5" s="1"/>
  <c r="H583" i="4"/>
  <c r="I584" i="5" s="1"/>
  <c r="H584" i="4"/>
  <c r="I585" i="5" s="1"/>
  <c r="H585" i="4"/>
  <c r="I586" i="5" s="1"/>
  <c r="H586" i="4"/>
  <c r="I587" i="5" s="1"/>
  <c r="H587" i="4"/>
  <c r="I588" i="5" s="1"/>
  <c r="H588" i="4"/>
  <c r="I589" i="5" s="1"/>
  <c r="H589" i="4"/>
  <c r="I590" i="5" s="1"/>
  <c r="H590" i="4"/>
  <c r="I591" i="5" s="1"/>
  <c r="H591" i="4"/>
  <c r="I592" i="5" s="1"/>
  <c r="H592" i="4"/>
  <c r="I593" i="5" s="1"/>
  <c r="H593" i="4"/>
  <c r="I594" i="5" s="1"/>
  <c r="H594" i="4"/>
  <c r="I595" i="5" s="1"/>
  <c r="H595" i="4"/>
  <c r="I596" i="5" s="1"/>
  <c r="H596" i="4"/>
  <c r="I597" i="5" s="1"/>
  <c r="H597" i="4"/>
  <c r="I598" i="5" s="1"/>
  <c r="H598" i="4"/>
  <c r="I599" i="5" s="1"/>
  <c r="H599" i="4"/>
  <c r="I600" i="5" s="1"/>
  <c r="H630" i="4"/>
  <c r="I631" i="5" s="1"/>
  <c r="H631" i="4"/>
  <c r="I632" i="5" s="1"/>
  <c r="H632" i="4"/>
  <c r="I633" i="5" s="1"/>
  <c r="H633" i="4"/>
  <c r="I634" i="5" s="1"/>
  <c r="H634" i="4"/>
  <c r="I635" i="5" s="1"/>
  <c r="H635" i="4"/>
  <c r="I636" i="5" s="1"/>
  <c r="H636" i="4"/>
  <c r="I637" i="5" s="1"/>
  <c r="H637" i="4"/>
  <c r="I638" i="5" s="1"/>
  <c r="H673" i="4"/>
  <c r="I674" i="5" s="1"/>
  <c r="H674" i="4"/>
  <c r="I675" i="5" s="1"/>
  <c r="H675" i="4"/>
  <c r="I676" i="5" s="1"/>
  <c r="H676" i="4"/>
  <c r="I677" i="5" s="1"/>
  <c r="H677" i="4"/>
  <c r="I678" i="5" s="1"/>
  <c r="H678" i="4"/>
  <c r="I679" i="5" s="1"/>
  <c r="H679" i="4"/>
  <c r="I680" i="5" s="1"/>
  <c r="H680" i="4"/>
  <c r="I681" i="5" s="1"/>
  <c r="H681" i="4"/>
  <c r="I682" i="5" s="1"/>
  <c r="H682" i="4"/>
  <c r="I683" i="5" s="1"/>
  <c r="H683" i="4"/>
  <c r="I684" i="5" s="1"/>
  <c r="H684" i="4"/>
  <c r="I685" i="5" s="1"/>
  <c r="H685" i="4"/>
  <c r="I686" i="5" s="1"/>
  <c r="H686" i="4"/>
  <c r="I687" i="5" s="1"/>
  <c r="H687" i="4"/>
  <c r="I688" i="5" s="1"/>
  <c r="H688" i="4"/>
  <c r="I689" i="5" s="1"/>
  <c r="H689" i="4"/>
  <c r="I690" i="5" s="1"/>
  <c r="H690" i="4"/>
  <c r="I691" i="5" s="1"/>
  <c r="H691" i="4"/>
  <c r="I692" i="5" s="1"/>
  <c r="H692" i="4"/>
  <c r="I693" i="5" s="1"/>
  <c r="H826" i="4"/>
  <c r="I827" i="5" s="1"/>
  <c r="H827" i="4"/>
  <c r="I828" i="5" s="1"/>
  <c r="H828" i="4"/>
  <c r="I829" i="5" s="1"/>
  <c r="H829" i="4"/>
  <c r="I830" i="5" s="1"/>
  <c r="H830" i="4"/>
  <c r="I831" i="5" s="1"/>
  <c r="H831" i="4"/>
  <c r="I832" i="5" s="1"/>
  <c r="H832" i="4"/>
  <c r="I833" i="5" s="1"/>
  <c r="H833" i="4"/>
  <c r="I834" i="5" s="1"/>
  <c r="H834" i="4"/>
  <c r="I835" i="5" s="1"/>
  <c r="H835" i="4"/>
  <c r="I836" i="5" s="1"/>
  <c r="H836" i="4"/>
  <c r="I837" i="5" s="1"/>
  <c r="H837" i="4"/>
  <c r="I838" i="5" s="1"/>
  <c r="H838" i="4"/>
  <c r="I839" i="5" s="1"/>
  <c r="H839" i="4"/>
  <c r="I840" i="5" s="1"/>
  <c r="H840" i="4"/>
  <c r="I841" i="5" s="1"/>
  <c r="H841" i="4"/>
  <c r="I842" i="5" s="1"/>
  <c r="H842" i="4"/>
  <c r="I843" i="5" s="1"/>
  <c r="H843" i="4"/>
  <c r="I844" i="5" s="1"/>
  <c r="H844" i="4"/>
  <c r="I845" i="5" s="1"/>
  <c r="H845" i="4"/>
  <c r="I846" i="5" s="1"/>
  <c r="H846" i="4"/>
  <c r="I847" i="5" s="1"/>
  <c r="H847" i="4"/>
  <c r="I848" i="5" s="1"/>
  <c r="H862" i="4"/>
  <c r="I863" i="5" s="1"/>
  <c r="H863" i="4"/>
  <c r="I864" i="5" s="1"/>
  <c r="H864" i="4"/>
  <c r="I865" i="5" s="1"/>
  <c r="H865" i="4"/>
  <c r="I866" i="5" s="1"/>
  <c r="H866" i="4"/>
  <c r="I867" i="5" s="1"/>
  <c r="H867" i="4"/>
  <c r="I868" i="5" s="1"/>
  <c r="H868" i="4"/>
  <c r="I869" i="5" s="1"/>
  <c r="H869" i="4"/>
  <c r="I870" i="5" s="1"/>
  <c r="H870" i="4"/>
  <c r="I871" i="5" s="1"/>
  <c r="H871" i="4"/>
  <c r="I872" i="5" s="1"/>
  <c r="H872" i="4"/>
  <c r="I873" i="5" s="1"/>
  <c r="H873" i="4"/>
  <c r="I874" i="5" s="1"/>
  <c r="H874" i="4"/>
  <c r="I875" i="5" s="1"/>
  <c r="H908" i="4"/>
  <c r="I909" i="5" s="1"/>
  <c r="H909" i="4"/>
  <c r="I910" i="5" s="1"/>
  <c r="H910" i="4"/>
  <c r="I911" i="5" s="1"/>
  <c r="H911" i="4"/>
  <c r="I912" i="5" s="1"/>
  <c r="H912" i="4"/>
  <c r="I913" i="5" s="1"/>
  <c r="H913" i="4"/>
  <c r="I914" i="5" s="1"/>
  <c r="H914" i="4"/>
  <c r="I915" i="5" s="1"/>
  <c r="H915" i="4"/>
  <c r="I916" i="5" s="1"/>
  <c r="H916" i="4"/>
  <c r="I917" i="5" s="1"/>
  <c r="H917" i="4"/>
  <c r="I918" i="5" s="1"/>
  <c r="H918" i="4"/>
  <c r="I919" i="5" s="1"/>
  <c r="H919" i="4"/>
  <c r="I920" i="5" s="1"/>
  <c r="H920" i="4"/>
  <c r="I921" i="5" s="1"/>
  <c r="H921" i="4"/>
  <c r="I922" i="5" s="1"/>
  <c r="H922" i="4"/>
  <c r="I923" i="5" s="1"/>
  <c r="H923" i="4"/>
  <c r="I924" i="5" s="1"/>
  <c r="H924" i="4"/>
  <c r="I925" i="5" s="1"/>
  <c r="H925" i="4"/>
  <c r="I926" i="5" s="1"/>
  <c r="H926" i="4"/>
  <c r="I927" i="5" s="1"/>
  <c r="H927" i="4"/>
  <c r="I928" i="5" s="1"/>
  <c r="H928" i="4"/>
  <c r="I929" i="5" s="1"/>
  <c r="H929" i="4"/>
  <c r="I930" i="5" s="1"/>
  <c r="H930" i="4"/>
  <c r="I931" i="5" s="1"/>
  <c r="H931" i="4"/>
  <c r="I932" i="5" s="1"/>
  <c r="H959" i="4"/>
  <c r="I960" i="5" s="1"/>
  <c r="H960" i="4"/>
  <c r="I961" i="5" s="1"/>
  <c r="H961" i="4"/>
  <c r="I962" i="5" s="1"/>
  <c r="H962" i="4"/>
  <c r="I963" i="5" s="1"/>
  <c r="H963" i="4"/>
  <c r="I964" i="5" s="1"/>
  <c r="H964" i="4"/>
  <c r="I965" i="5" s="1"/>
  <c r="H965" i="4"/>
  <c r="I966" i="5" s="1"/>
  <c r="H966" i="4"/>
  <c r="I967" i="5" s="1"/>
  <c r="H967" i="4"/>
  <c r="I968" i="5" s="1"/>
  <c r="H968" i="4"/>
  <c r="I969" i="5" s="1"/>
  <c r="H969" i="4"/>
  <c r="I970" i="5" s="1"/>
  <c r="H970" i="4"/>
  <c r="I971" i="5" s="1"/>
  <c r="H971" i="4"/>
  <c r="I972" i="5" s="1"/>
  <c r="H972" i="4"/>
  <c r="I973" i="5" s="1"/>
  <c r="H973" i="4"/>
  <c r="I974" i="5" s="1"/>
  <c r="H1056" i="4"/>
  <c r="I1057" i="5" s="1"/>
  <c r="H1057" i="4"/>
  <c r="I1058" i="5" s="1"/>
  <c r="H1058" i="4"/>
  <c r="I1059" i="5" s="1"/>
  <c r="H1059" i="4"/>
  <c r="I1060" i="5" s="1"/>
  <c r="H1060" i="4"/>
  <c r="I1061" i="5" s="1"/>
  <c r="H1061" i="4"/>
  <c r="I1062" i="5" s="1"/>
  <c r="H1062" i="4"/>
  <c r="I1063" i="5" s="1"/>
  <c r="H1114" i="4"/>
  <c r="I1115" i="5" s="1"/>
  <c r="H1115" i="4"/>
  <c r="I1116" i="5" s="1"/>
  <c r="H1116" i="4"/>
  <c r="I1117" i="5" s="1"/>
  <c r="H1117" i="4"/>
  <c r="I1118" i="5" s="1"/>
  <c r="H1118" i="4"/>
  <c r="I1119" i="5" s="1"/>
  <c r="H1119" i="4"/>
  <c r="I1120" i="5" s="1"/>
  <c r="H1120" i="4"/>
  <c r="I1121" i="5" s="1"/>
  <c r="H1121" i="4"/>
  <c r="I1122" i="5" s="1"/>
  <c r="H1122" i="4"/>
  <c r="I1123" i="5" s="1"/>
  <c r="H1123" i="4"/>
  <c r="I1124" i="5" s="1"/>
  <c r="H1124" i="4"/>
  <c r="I1125" i="5" s="1"/>
  <c r="H1125" i="4"/>
  <c r="I1126" i="5" s="1"/>
  <c r="H1126" i="4"/>
  <c r="I1127" i="5" s="1"/>
  <c r="H1127" i="4"/>
  <c r="I1128" i="5" s="1"/>
  <c r="H1128" i="4"/>
  <c r="I1129" i="5" s="1"/>
  <c r="H1145" i="4"/>
  <c r="I1146" i="5" s="1"/>
  <c r="H1146" i="4"/>
  <c r="I1147" i="5" s="1"/>
  <c r="H1147" i="4"/>
  <c r="I1148" i="5" s="1"/>
  <c r="H1148" i="4"/>
  <c r="I1149" i="5" s="1"/>
  <c r="H1149" i="4"/>
  <c r="I1150" i="5" s="1"/>
  <c r="H1150" i="4"/>
  <c r="I1151" i="5" s="1"/>
  <c r="H1151" i="4"/>
  <c r="I1152" i="5" s="1"/>
  <c r="H1152" i="4"/>
  <c r="I1153" i="5" s="1"/>
  <c r="H1153" i="4"/>
  <c r="I1154" i="5" s="1"/>
  <c r="H1154" i="4"/>
  <c r="I1155" i="5" s="1"/>
  <c r="H1155" i="4"/>
  <c r="I1156" i="5" s="1"/>
  <c r="H1156" i="4"/>
  <c r="I1157" i="5" s="1"/>
  <c r="H1157" i="4"/>
  <c r="I1158" i="5" s="1"/>
  <c r="H1158" i="4"/>
  <c r="I1159" i="5" s="1"/>
  <c r="H1159" i="4"/>
  <c r="I1160" i="5" s="1"/>
  <c r="H1160" i="4"/>
  <c r="I1161" i="5" s="1"/>
  <c r="H1161" i="4"/>
  <c r="I1162" i="5" s="1"/>
  <c r="H1162" i="4"/>
  <c r="I1163" i="5" s="1"/>
  <c r="H1163" i="4"/>
  <c r="I1164" i="5" s="1"/>
  <c r="H1164" i="4"/>
  <c r="I1165" i="5" s="1"/>
  <c r="H1165" i="4"/>
  <c r="I1166" i="5" s="1"/>
  <c r="H1166" i="4"/>
  <c r="I1167" i="5" s="1"/>
  <c r="H1167" i="4"/>
  <c r="I1168" i="5" s="1"/>
  <c r="H1168" i="4"/>
  <c r="I1169" i="5" s="1"/>
  <c r="H1169" i="4"/>
  <c r="I1170" i="5" s="1"/>
  <c r="H1170" i="4"/>
  <c r="I1171" i="5" s="1"/>
  <c r="H1171" i="4"/>
  <c r="I1172" i="5" s="1"/>
  <c r="H1172" i="4"/>
  <c r="I1173" i="5" s="1"/>
  <c r="H1173" i="4"/>
  <c r="I1174" i="5" s="1"/>
  <c r="H1174" i="4"/>
  <c r="I1175" i="5" s="1"/>
  <c r="H1175" i="4"/>
  <c r="I1176" i="5" s="1"/>
  <c r="H1176" i="4"/>
  <c r="I1177" i="5" s="1"/>
  <c r="H1177" i="4"/>
  <c r="I1178" i="5" s="1"/>
  <c r="H1178" i="4"/>
  <c r="I1179" i="5" s="1"/>
  <c r="H1179" i="4"/>
  <c r="I1180" i="5" s="1"/>
  <c r="H1180" i="4"/>
  <c r="I1181" i="5" s="1"/>
  <c r="H1181" i="4"/>
  <c r="I1182" i="5" s="1"/>
  <c r="H1182" i="4"/>
  <c r="I1183" i="5" s="1"/>
  <c r="H1191" i="4"/>
  <c r="I1192" i="5" s="1"/>
  <c r="H1192" i="4"/>
  <c r="I1193" i="5" s="1"/>
  <c r="H1193" i="4"/>
  <c r="I1194" i="5" s="1"/>
  <c r="I8" i="5"/>
  <c r="K8" i="5" s="1"/>
  <c r="J8" i="5"/>
  <c r="I9" i="5"/>
  <c r="K9" i="5" s="1"/>
  <c r="J9" i="5"/>
  <c r="I10" i="5"/>
  <c r="K10" i="5" s="1"/>
  <c r="J10" i="5"/>
  <c r="I11" i="5"/>
  <c r="K11" i="5" s="1"/>
  <c r="J11" i="5"/>
  <c r="I12" i="5"/>
  <c r="K12" i="5" s="1"/>
  <c r="J12" i="5"/>
  <c r="I13" i="5"/>
  <c r="K13" i="5" s="1"/>
  <c r="J13" i="5"/>
  <c r="I14" i="5"/>
  <c r="K14" i="5" s="1"/>
  <c r="J14" i="5"/>
  <c r="I15" i="5"/>
  <c r="K15" i="5" s="1"/>
  <c r="J15" i="5"/>
  <c r="I16" i="5"/>
  <c r="K16" i="5" s="1"/>
  <c r="J16" i="5"/>
  <c r="I17" i="5"/>
  <c r="K17" i="5" s="1"/>
  <c r="I18" i="5"/>
  <c r="K18" i="5" s="1"/>
  <c r="I19" i="5"/>
  <c r="K19" i="5" s="1"/>
  <c r="I20" i="5"/>
  <c r="K20" i="5" s="1"/>
  <c r="J20" i="5"/>
  <c r="I21" i="5"/>
  <c r="K21" i="5" s="1"/>
  <c r="J21" i="5"/>
  <c r="I22" i="5"/>
  <c r="K22" i="5" s="1"/>
  <c r="J22" i="5"/>
  <c r="I23" i="5"/>
  <c r="K23" i="5" s="1"/>
  <c r="J23" i="5"/>
  <c r="I24" i="5"/>
  <c r="K24" i="5" s="1"/>
  <c r="J24" i="5"/>
  <c r="I25" i="5"/>
  <c r="K25" i="5" s="1"/>
  <c r="J25" i="5"/>
  <c r="I26" i="5"/>
  <c r="K26" i="5" s="1"/>
  <c r="J26" i="5"/>
  <c r="I27" i="5"/>
  <c r="K27" i="5" s="1"/>
  <c r="J27" i="5"/>
  <c r="I28" i="5"/>
  <c r="K28" i="5" s="1"/>
  <c r="J28" i="5"/>
  <c r="I29" i="5"/>
  <c r="K29" i="5" s="1"/>
  <c r="J29" i="5"/>
  <c r="I30" i="5"/>
  <c r="K30" i="5" s="1"/>
  <c r="J30" i="5"/>
  <c r="I31" i="5"/>
  <c r="K31" i="5" s="1"/>
  <c r="J31" i="5"/>
  <c r="I32" i="5"/>
  <c r="K32" i="5" s="1"/>
  <c r="J32" i="5"/>
  <c r="I33" i="5"/>
  <c r="K33" i="5" s="1"/>
  <c r="J33" i="5"/>
  <c r="I34" i="5"/>
  <c r="K34" i="5" s="1"/>
  <c r="J34" i="5"/>
  <c r="I35" i="5"/>
  <c r="K35" i="5" s="1"/>
  <c r="J35" i="5"/>
  <c r="I36" i="5"/>
  <c r="K36" i="5" s="1"/>
  <c r="I37" i="5"/>
  <c r="K37" i="5" s="1"/>
  <c r="I38" i="5"/>
  <c r="K38" i="5" s="1"/>
  <c r="I39" i="5"/>
  <c r="K39" i="5" s="1"/>
  <c r="I40" i="5"/>
  <c r="K40" i="5" s="1"/>
  <c r="I41" i="5"/>
  <c r="K41" i="5" s="1"/>
  <c r="I42" i="5"/>
  <c r="K42" i="5" s="1"/>
  <c r="J42" i="5"/>
  <c r="I43" i="5"/>
  <c r="K43" i="5" s="1"/>
  <c r="J43" i="5"/>
  <c r="I44" i="5"/>
  <c r="K44" i="5" s="1"/>
  <c r="I45" i="5"/>
  <c r="K45" i="5" s="1"/>
  <c r="I46" i="5"/>
  <c r="K46" i="5" s="1"/>
  <c r="I47" i="5"/>
  <c r="K47" i="5" s="1"/>
  <c r="I48" i="5"/>
  <c r="K48" i="5" s="1"/>
  <c r="I49" i="5"/>
  <c r="K49" i="5" s="1"/>
  <c r="I50" i="5"/>
  <c r="K50" i="5" s="1"/>
  <c r="I51" i="5"/>
  <c r="K51" i="5" s="1"/>
  <c r="I52" i="5"/>
  <c r="K52" i="5" s="1"/>
  <c r="I53" i="5"/>
  <c r="K53" i="5" s="1"/>
  <c r="I54" i="5"/>
  <c r="K54" i="5" s="1"/>
  <c r="I55" i="5"/>
  <c r="K55" i="5" s="1"/>
  <c r="I56" i="5"/>
  <c r="K56" i="5" s="1"/>
  <c r="I57" i="5"/>
  <c r="K57" i="5" s="1"/>
  <c r="I58" i="5"/>
  <c r="K58" i="5" s="1"/>
  <c r="I59" i="5"/>
  <c r="K59" i="5" s="1"/>
  <c r="I60" i="5"/>
  <c r="K60" i="5" s="1"/>
  <c r="I61" i="5"/>
  <c r="K61" i="5" s="1"/>
  <c r="I62" i="5"/>
  <c r="K62" i="5" s="1"/>
  <c r="I63" i="5"/>
  <c r="K63" i="5" s="1"/>
  <c r="I64" i="5"/>
  <c r="K64" i="5" s="1"/>
  <c r="I65" i="5"/>
  <c r="K65" i="5" s="1"/>
  <c r="I66" i="5"/>
  <c r="K66" i="5" s="1"/>
  <c r="I67" i="5"/>
  <c r="K67" i="5" s="1"/>
  <c r="I68" i="5"/>
  <c r="K68" i="5" s="1"/>
  <c r="I69" i="5"/>
  <c r="K69" i="5" s="1"/>
  <c r="I70" i="5"/>
  <c r="K70" i="5" s="1"/>
  <c r="I71" i="5"/>
  <c r="K71" i="5" s="1"/>
  <c r="I72" i="5"/>
  <c r="K72" i="5" s="1"/>
  <c r="I73" i="5"/>
  <c r="K73" i="5" s="1"/>
  <c r="I74" i="5"/>
  <c r="K74" i="5" s="1"/>
  <c r="I75" i="5"/>
  <c r="K75" i="5" s="1"/>
  <c r="I76" i="5"/>
  <c r="K76" i="5" s="1"/>
  <c r="I77" i="5"/>
  <c r="K77" i="5" s="1"/>
  <c r="I78" i="5"/>
  <c r="K78" i="5" s="1"/>
  <c r="I79" i="5"/>
  <c r="K79" i="5" s="1"/>
  <c r="I80" i="5"/>
  <c r="K80" i="5" s="1"/>
  <c r="I81" i="5"/>
  <c r="K81" i="5" s="1"/>
  <c r="I82" i="5"/>
  <c r="K82" i="5" s="1"/>
  <c r="I83" i="5"/>
  <c r="K83" i="5" s="1"/>
  <c r="J83" i="5"/>
  <c r="I84" i="5"/>
  <c r="K84" i="5" s="1"/>
  <c r="J84" i="5"/>
  <c r="I85" i="5"/>
  <c r="K85" i="5" s="1"/>
  <c r="J85" i="5"/>
  <c r="I86" i="5"/>
  <c r="K86" i="5" s="1"/>
  <c r="I87" i="5"/>
  <c r="K87" i="5" s="1"/>
  <c r="I88" i="5"/>
  <c r="K88" i="5" s="1"/>
  <c r="I89" i="5"/>
  <c r="K89" i="5" s="1"/>
  <c r="I90" i="5"/>
  <c r="K90" i="5" s="1"/>
  <c r="I91" i="5"/>
  <c r="K91" i="5" s="1"/>
  <c r="I92" i="5"/>
  <c r="K92" i="5" s="1"/>
  <c r="I93" i="5"/>
  <c r="K93" i="5" s="1"/>
  <c r="I94" i="5"/>
  <c r="K94" i="5" s="1"/>
  <c r="I95" i="5"/>
  <c r="K95" i="5" s="1"/>
  <c r="I96" i="5"/>
  <c r="K96" i="5" s="1"/>
  <c r="I97" i="5"/>
  <c r="K97" i="5" s="1"/>
  <c r="I98" i="5"/>
  <c r="K98" i="5" s="1"/>
  <c r="I99" i="5"/>
  <c r="K99" i="5" s="1"/>
  <c r="I100" i="5"/>
  <c r="K100" i="5" s="1"/>
  <c r="I101" i="5"/>
  <c r="K101" i="5" s="1"/>
  <c r="I102" i="5"/>
  <c r="K102" i="5" s="1"/>
  <c r="I103" i="5"/>
  <c r="K103" i="5" s="1"/>
  <c r="I104" i="5"/>
  <c r="K104" i="5" s="1"/>
  <c r="I105" i="5"/>
  <c r="K105" i="5" s="1"/>
  <c r="I106" i="5"/>
  <c r="K106" i="5" s="1"/>
  <c r="I107" i="5"/>
  <c r="K107" i="5" s="1"/>
  <c r="I108" i="5"/>
  <c r="K108" i="5" s="1"/>
  <c r="I109" i="5"/>
  <c r="K109" i="5" s="1"/>
  <c r="I110" i="5"/>
  <c r="K110" i="5" s="1"/>
  <c r="I111" i="5"/>
  <c r="K111" i="5" s="1"/>
  <c r="I112" i="5"/>
  <c r="K112" i="5" s="1"/>
  <c r="I113" i="5"/>
  <c r="K113" i="5" s="1"/>
  <c r="J113" i="5"/>
  <c r="I114" i="5"/>
  <c r="K114" i="5" s="1"/>
  <c r="J114" i="5"/>
  <c r="I115" i="5"/>
  <c r="K115" i="5" s="1"/>
  <c r="J115" i="5"/>
  <c r="I116" i="5"/>
  <c r="K116" i="5" s="1"/>
  <c r="J116" i="5"/>
  <c r="I117" i="5"/>
  <c r="K117" i="5" s="1"/>
  <c r="J117" i="5"/>
  <c r="I118" i="5"/>
  <c r="K118" i="5" s="1"/>
  <c r="J118" i="5"/>
  <c r="I119" i="5"/>
  <c r="K119" i="5" s="1"/>
  <c r="J119" i="5"/>
  <c r="I120" i="5"/>
  <c r="K120" i="5" s="1"/>
  <c r="J120" i="5"/>
  <c r="I121" i="5"/>
  <c r="K121" i="5" s="1"/>
  <c r="J121" i="5"/>
  <c r="I122" i="5"/>
  <c r="K122" i="5" s="1"/>
  <c r="J122" i="5"/>
  <c r="I123" i="5"/>
  <c r="K123" i="5" s="1"/>
  <c r="J123" i="5"/>
  <c r="I124" i="5"/>
  <c r="K124" i="5" s="1"/>
  <c r="J124" i="5"/>
  <c r="I125" i="5"/>
  <c r="K125" i="5" s="1"/>
  <c r="J125" i="5"/>
  <c r="I126" i="5"/>
  <c r="K126" i="5" s="1"/>
  <c r="J126" i="5"/>
  <c r="I127" i="5"/>
  <c r="K127" i="5" s="1"/>
  <c r="J127" i="5"/>
  <c r="I128" i="5"/>
  <c r="K128" i="5" s="1"/>
  <c r="J128" i="5"/>
  <c r="I129" i="5"/>
  <c r="K129" i="5" s="1"/>
  <c r="J129" i="5"/>
  <c r="I130" i="5"/>
  <c r="K130" i="5" s="1"/>
  <c r="J130" i="5"/>
  <c r="I131" i="5"/>
  <c r="K131" i="5" s="1"/>
  <c r="J131" i="5"/>
  <c r="I132" i="5"/>
  <c r="K132" i="5" s="1"/>
  <c r="J132" i="5"/>
  <c r="I133" i="5"/>
  <c r="K133" i="5" s="1"/>
  <c r="J133" i="5"/>
  <c r="I134" i="5"/>
  <c r="K134" i="5" s="1"/>
  <c r="J134" i="5"/>
  <c r="I135" i="5"/>
  <c r="K135" i="5" s="1"/>
  <c r="J135" i="5"/>
  <c r="I136" i="5"/>
  <c r="K136" i="5" s="1"/>
  <c r="J136" i="5"/>
  <c r="I137" i="5"/>
  <c r="K137" i="5" s="1"/>
  <c r="J137" i="5"/>
  <c r="I138" i="5"/>
  <c r="K138" i="5" s="1"/>
  <c r="J138" i="5"/>
  <c r="I139" i="5"/>
  <c r="K139" i="5" s="1"/>
  <c r="J139" i="5"/>
  <c r="I140" i="5"/>
  <c r="K140" i="5" s="1"/>
  <c r="J140" i="5"/>
  <c r="I141" i="5"/>
  <c r="K141" i="5" s="1"/>
  <c r="J141" i="5"/>
  <c r="I142" i="5"/>
  <c r="K142" i="5" s="1"/>
  <c r="J142" i="5"/>
  <c r="I143" i="5"/>
  <c r="K143" i="5" s="1"/>
  <c r="J143" i="5"/>
  <c r="I144" i="5"/>
  <c r="K144" i="5" s="1"/>
  <c r="J144" i="5"/>
  <c r="I145" i="5"/>
  <c r="K145" i="5" s="1"/>
  <c r="I146" i="5"/>
  <c r="K146" i="5" s="1"/>
  <c r="I147" i="5"/>
  <c r="K147" i="5" s="1"/>
  <c r="I148" i="5"/>
  <c r="K148" i="5" s="1"/>
  <c r="I149" i="5"/>
  <c r="K149" i="5" s="1"/>
  <c r="I150" i="5"/>
  <c r="K150" i="5" s="1"/>
  <c r="I151" i="5"/>
  <c r="K151" i="5" s="1"/>
  <c r="J151" i="5"/>
  <c r="I152" i="5"/>
  <c r="K152" i="5" s="1"/>
  <c r="J152" i="5"/>
  <c r="I153" i="5"/>
  <c r="K153" i="5" s="1"/>
  <c r="J153" i="5"/>
  <c r="I154" i="5"/>
  <c r="K154" i="5" s="1"/>
  <c r="J154" i="5"/>
  <c r="I155" i="5"/>
  <c r="K155" i="5" s="1"/>
  <c r="J155" i="5"/>
  <c r="I156" i="5"/>
  <c r="K156" i="5" s="1"/>
  <c r="J156" i="5"/>
  <c r="I157" i="5"/>
  <c r="K157" i="5" s="1"/>
  <c r="J157" i="5"/>
  <c r="I158" i="5"/>
  <c r="K158" i="5" s="1"/>
  <c r="J158" i="5"/>
  <c r="I159" i="5"/>
  <c r="K159" i="5" s="1"/>
  <c r="J159" i="5"/>
  <c r="I160" i="5"/>
  <c r="K160" i="5" s="1"/>
  <c r="J160" i="5"/>
  <c r="J7" i="5"/>
  <c r="G489" i="21" l="1"/>
  <c r="C157" i="2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54" i="21"/>
  <c r="B141" i="2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D11" i="9"/>
  <c r="AC11" i="9"/>
  <c r="AB11" i="9"/>
  <c r="AA11" i="9"/>
  <c r="Y11" i="9"/>
  <c r="X11" i="9"/>
  <c r="W11" i="9"/>
  <c r="V11" i="9"/>
  <c r="U11" i="9"/>
  <c r="T11" i="9"/>
  <c r="S11" i="9"/>
  <c r="AP11" i="8"/>
  <c r="AO11" i="8"/>
  <c r="AN11" i="8"/>
  <c r="AM11" i="8"/>
  <c r="AL11" i="8"/>
  <c r="AK11" i="8"/>
  <c r="AJ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AD11" i="7"/>
  <c r="AC11" i="7"/>
  <c r="AB11" i="7"/>
  <c r="AA11" i="7"/>
  <c r="Z11" i="7"/>
  <c r="Y11" i="7"/>
  <c r="Q8" i="10"/>
  <c r="P8" i="10"/>
  <c r="O8" i="10"/>
  <c r="Z29" i="9"/>
  <c r="Z11" i="9" s="1"/>
  <c r="Q8" i="9"/>
  <c r="P8" i="9"/>
  <c r="O8" i="9"/>
  <c r="T13" i="7"/>
  <c r="I13" i="16"/>
  <c r="I14" i="16"/>
  <c r="Q8" i="7"/>
  <c r="P8" i="7"/>
  <c r="O8" i="7"/>
  <c r="X79" i="12"/>
  <c r="X103" i="12"/>
  <c r="X32" i="19"/>
  <c r="V32" i="19"/>
  <c r="T32" i="19"/>
  <c r="R32" i="19"/>
  <c r="Q32" i="19"/>
  <c r="P32" i="19"/>
  <c r="O32" i="19"/>
  <c r="N32" i="19"/>
  <c r="F32" i="19"/>
  <c r="X32" i="18"/>
  <c r="V32" i="18"/>
  <c r="T32" i="18"/>
  <c r="R32" i="18"/>
  <c r="Q32" i="18"/>
  <c r="N32" i="18"/>
  <c r="O32" i="18"/>
  <c r="P32" i="18"/>
  <c r="F32" i="18"/>
  <c r="AK32" i="19"/>
  <c r="AD32" i="19"/>
  <c r="Y31" i="19"/>
  <c r="W31" i="19"/>
  <c r="U31" i="19"/>
  <c r="S31" i="19"/>
  <c r="M31" i="19"/>
  <c r="H31" i="19" s="1"/>
  <c r="L31" i="19"/>
  <c r="K31" i="19"/>
  <c r="J31" i="19"/>
  <c r="I31" i="19"/>
  <c r="Y30" i="19"/>
  <c r="W30" i="19"/>
  <c r="U30" i="19"/>
  <c r="S30" i="19"/>
  <c r="M30" i="19"/>
  <c r="H30" i="19" s="1"/>
  <c r="L30" i="19"/>
  <c r="K30" i="19"/>
  <c r="J30" i="19"/>
  <c r="I30" i="19"/>
  <c r="Y29" i="19"/>
  <c r="W29" i="19"/>
  <c r="U29" i="19"/>
  <c r="S29" i="19"/>
  <c r="M29" i="19"/>
  <c r="H29" i="19" s="1"/>
  <c r="L29" i="19"/>
  <c r="K29" i="19"/>
  <c r="J29" i="19"/>
  <c r="I29" i="19"/>
  <c r="Y28" i="19"/>
  <c r="W28" i="19"/>
  <c r="U28" i="19"/>
  <c r="S28" i="19"/>
  <c r="M28" i="19"/>
  <c r="H28" i="19" s="1"/>
  <c r="L28" i="19"/>
  <c r="K28" i="19"/>
  <c r="J28" i="19"/>
  <c r="I28" i="19"/>
  <c r="Y27" i="19"/>
  <c r="W27" i="19"/>
  <c r="U27" i="19"/>
  <c r="S27" i="19"/>
  <c r="M27" i="19"/>
  <c r="H27" i="19" s="1"/>
  <c r="L27" i="19"/>
  <c r="K27" i="19"/>
  <c r="J27" i="19"/>
  <c r="I27" i="19"/>
  <c r="Y26" i="19"/>
  <c r="W26" i="19"/>
  <c r="U26" i="19"/>
  <c r="S26" i="19"/>
  <c r="M26" i="19"/>
  <c r="H26" i="19" s="1"/>
  <c r="L26" i="19"/>
  <c r="K26" i="19"/>
  <c r="J26" i="19"/>
  <c r="I26" i="19"/>
  <c r="Y25" i="19"/>
  <c r="W25" i="19"/>
  <c r="U25" i="19"/>
  <c r="S25" i="19"/>
  <c r="M25" i="19"/>
  <c r="H25" i="19" s="1"/>
  <c r="L25" i="19"/>
  <c r="K25" i="19"/>
  <c r="J25" i="19"/>
  <c r="I25" i="19"/>
  <c r="Y24" i="19"/>
  <c r="W24" i="19"/>
  <c r="U24" i="19"/>
  <c r="S24" i="19"/>
  <c r="M24" i="19"/>
  <c r="H24" i="19" s="1"/>
  <c r="L24" i="19"/>
  <c r="K24" i="19"/>
  <c r="J24" i="19"/>
  <c r="I24" i="19"/>
  <c r="Y23" i="19"/>
  <c r="W23" i="19"/>
  <c r="U23" i="19"/>
  <c r="S23" i="19"/>
  <c r="M23" i="19"/>
  <c r="H23" i="19" s="1"/>
  <c r="L23" i="19"/>
  <c r="K23" i="19"/>
  <c r="J23" i="19"/>
  <c r="I23" i="19"/>
  <c r="Y22" i="19"/>
  <c r="W22" i="19"/>
  <c r="U22" i="19"/>
  <c r="S22" i="19"/>
  <c r="M22" i="19"/>
  <c r="H22" i="19" s="1"/>
  <c r="L22" i="19"/>
  <c r="K22" i="19"/>
  <c r="J22" i="19"/>
  <c r="I22" i="19"/>
  <c r="Y21" i="19"/>
  <c r="W21" i="19"/>
  <c r="U21" i="19"/>
  <c r="S21" i="19"/>
  <c r="M21" i="19"/>
  <c r="H21" i="19" s="1"/>
  <c r="L21" i="19"/>
  <c r="K21" i="19"/>
  <c r="J21" i="19"/>
  <c r="I21" i="19"/>
  <c r="Y20" i="19"/>
  <c r="W20" i="19"/>
  <c r="U20" i="19"/>
  <c r="S20" i="19"/>
  <c r="M20" i="19"/>
  <c r="H20" i="19" s="1"/>
  <c r="L20" i="19"/>
  <c r="K20" i="19"/>
  <c r="J20" i="19"/>
  <c r="I20" i="19"/>
  <c r="Y19" i="19"/>
  <c r="W19" i="19"/>
  <c r="U19" i="19"/>
  <c r="S19" i="19"/>
  <c r="M19" i="19"/>
  <c r="H19" i="19" s="1"/>
  <c r="L19" i="19"/>
  <c r="K19" i="19"/>
  <c r="J19" i="19"/>
  <c r="I19" i="19"/>
  <c r="Y18" i="19"/>
  <c r="W18" i="19"/>
  <c r="U18" i="19"/>
  <c r="S18" i="19"/>
  <c r="M18" i="19"/>
  <c r="L18" i="19"/>
  <c r="K18" i="19"/>
  <c r="J18" i="19"/>
  <c r="I18" i="19"/>
  <c r="Y17" i="19"/>
  <c r="W17" i="19"/>
  <c r="U17" i="19"/>
  <c r="S17" i="19"/>
  <c r="M17" i="19"/>
  <c r="H17" i="19" s="1"/>
  <c r="L17" i="19"/>
  <c r="K17" i="19"/>
  <c r="J17" i="19"/>
  <c r="I17" i="19"/>
  <c r="Y16" i="19"/>
  <c r="W16" i="19"/>
  <c r="U16" i="19"/>
  <c r="S16" i="19"/>
  <c r="M16" i="19"/>
  <c r="H16" i="19" s="1"/>
  <c r="L16" i="19"/>
  <c r="K16" i="19"/>
  <c r="J16" i="19"/>
  <c r="I16" i="19"/>
  <c r="Y15" i="19"/>
  <c r="W15" i="19"/>
  <c r="U15" i="19"/>
  <c r="S15" i="19"/>
  <c r="M15" i="19"/>
  <c r="H15" i="19" s="1"/>
  <c r="L15" i="19"/>
  <c r="K15" i="19"/>
  <c r="J15" i="19"/>
  <c r="I15" i="19"/>
  <c r="Y14" i="19"/>
  <c r="W14" i="19"/>
  <c r="U14" i="19"/>
  <c r="S14" i="19"/>
  <c r="M14" i="19"/>
  <c r="H14" i="19" s="1"/>
  <c r="L14" i="19"/>
  <c r="K14" i="19"/>
  <c r="J14" i="19"/>
  <c r="I14" i="19"/>
  <c r="Y13" i="19"/>
  <c r="W13" i="19"/>
  <c r="U13" i="19"/>
  <c r="S13" i="19"/>
  <c r="M13" i="19"/>
  <c r="H13" i="19" s="1"/>
  <c r="L13" i="19"/>
  <c r="K13" i="19"/>
  <c r="J13" i="19"/>
  <c r="I13" i="19"/>
  <c r="Y12" i="19"/>
  <c r="W12" i="19"/>
  <c r="U12" i="19"/>
  <c r="S12" i="19"/>
  <c r="M12" i="19"/>
  <c r="H12" i="19" s="1"/>
  <c r="L12" i="19"/>
  <c r="K12" i="19"/>
  <c r="J12" i="19"/>
  <c r="I12" i="19"/>
  <c r="D11" i="19"/>
  <c r="AK32" i="18"/>
  <c r="AD32" i="18"/>
  <c r="Y31" i="18"/>
  <c r="W31" i="18"/>
  <c r="U31" i="18"/>
  <c r="S31" i="18"/>
  <c r="M31" i="18"/>
  <c r="H31" i="18" s="1"/>
  <c r="L31" i="18"/>
  <c r="K31" i="18"/>
  <c r="J31" i="18"/>
  <c r="I31" i="18"/>
  <c r="Y30" i="18"/>
  <c r="W30" i="18"/>
  <c r="U30" i="18"/>
  <c r="S30" i="18"/>
  <c r="M30" i="18"/>
  <c r="H30" i="18" s="1"/>
  <c r="L30" i="18"/>
  <c r="K30" i="18"/>
  <c r="J30" i="18"/>
  <c r="I30" i="18"/>
  <c r="Y29" i="18"/>
  <c r="W29" i="18"/>
  <c r="U29" i="18"/>
  <c r="S29" i="18"/>
  <c r="M29" i="18"/>
  <c r="H29" i="18" s="1"/>
  <c r="L29" i="18"/>
  <c r="K29" i="18"/>
  <c r="J29" i="18"/>
  <c r="I29" i="18"/>
  <c r="Y28" i="18"/>
  <c r="W28" i="18"/>
  <c r="U28" i="18"/>
  <c r="S28" i="18"/>
  <c r="M28" i="18"/>
  <c r="H28" i="18" s="1"/>
  <c r="L28" i="18"/>
  <c r="K28" i="18"/>
  <c r="J28" i="18"/>
  <c r="I28" i="18"/>
  <c r="Y27" i="18"/>
  <c r="W27" i="18"/>
  <c r="U27" i="18"/>
  <c r="S27" i="18"/>
  <c r="M27" i="18"/>
  <c r="H27" i="18" s="1"/>
  <c r="L27" i="18"/>
  <c r="K27" i="18"/>
  <c r="J27" i="18"/>
  <c r="I27" i="18"/>
  <c r="Y26" i="18"/>
  <c r="W26" i="18"/>
  <c r="U26" i="18"/>
  <c r="S26" i="18"/>
  <c r="M26" i="18"/>
  <c r="H26" i="18" s="1"/>
  <c r="L26" i="18"/>
  <c r="K26" i="18"/>
  <c r="J26" i="18"/>
  <c r="I26" i="18"/>
  <c r="Y25" i="18"/>
  <c r="W25" i="18"/>
  <c r="U25" i="18"/>
  <c r="S25" i="18"/>
  <c r="M25" i="18"/>
  <c r="H25" i="18" s="1"/>
  <c r="L25" i="18"/>
  <c r="K25" i="18"/>
  <c r="J25" i="18"/>
  <c r="I25" i="18"/>
  <c r="Y24" i="18"/>
  <c r="W24" i="18"/>
  <c r="U24" i="18"/>
  <c r="S24" i="18"/>
  <c r="M24" i="18"/>
  <c r="H24" i="18" s="1"/>
  <c r="L24" i="18"/>
  <c r="K24" i="18"/>
  <c r="J24" i="18"/>
  <c r="I24" i="18"/>
  <c r="Y23" i="18"/>
  <c r="W23" i="18"/>
  <c r="U23" i="18"/>
  <c r="S23" i="18"/>
  <c r="M23" i="18"/>
  <c r="H23" i="18" s="1"/>
  <c r="L23" i="18"/>
  <c r="K23" i="18"/>
  <c r="J23" i="18"/>
  <c r="I23" i="18"/>
  <c r="Y22" i="18"/>
  <c r="W22" i="18"/>
  <c r="U22" i="18"/>
  <c r="S22" i="18"/>
  <c r="M22" i="18"/>
  <c r="H22" i="18" s="1"/>
  <c r="L22" i="18"/>
  <c r="K22" i="18"/>
  <c r="J22" i="18"/>
  <c r="I22" i="18"/>
  <c r="Y21" i="18"/>
  <c r="W21" i="18"/>
  <c r="U21" i="18"/>
  <c r="S21" i="18"/>
  <c r="M21" i="18"/>
  <c r="H21" i="18" s="1"/>
  <c r="L21" i="18"/>
  <c r="K21" i="18"/>
  <c r="J21" i="18"/>
  <c r="I21" i="18"/>
  <c r="Y20" i="18"/>
  <c r="W20" i="18"/>
  <c r="U20" i="18"/>
  <c r="S20" i="18"/>
  <c r="M20" i="18"/>
  <c r="H20" i="18" s="1"/>
  <c r="L20" i="18"/>
  <c r="K20" i="18"/>
  <c r="J20" i="18"/>
  <c r="I20" i="18"/>
  <c r="Y19" i="18"/>
  <c r="W19" i="18"/>
  <c r="U19" i="18"/>
  <c r="S19" i="18"/>
  <c r="M19" i="18"/>
  <c r="L19" i="18"/>
  <c r="K19" i="18"/>
  <c r="J19" i="18"/>
  <c r="I19" i="18"/>
  <c r="H19" i="18"/>
  <c r="Y18" i="18"/>
  <c r="W18" i="18"/>
  <c r="U18" i="18"/>
  <c r="S18" i="18"/>
  <c r="M18" i="18"/>
  <c r="H18" i="18" s="1"/>
  <c r="L18" i="18"/>
  <c r="K18" i="18"/>
  <c r="J18" i="18"/>
  <c r="I18" i="18"/>
  <c r="Y17" i="18"/>
  <c r="W17" i="18"/>
  <c r="U17" i="18"/>
  <c r="S17" i="18"/>
  <c r="M17" i="18"/>
  <c r="H17" i="18" s="1"/>
  <c r="L17" i="18"/>
  <c r="K17" i="18"/>
  <c r="J17" i="18"/>
  <c r="I17" i="18"/>
  <c r="Y16" i="18"/>
  <c r="W16" i="18"/>
  <c r="U16" i="18"/>
  <c r="S16" i="18"/>
  <c r="M16" i="18"/>
  <c r="H16" i="18" s="1"/>
  <c r="L16" i="18"/>
  <c r="K16" i="18"/>
  <c r="J16" i="18"/>
  <c r="I16" i="18"/>
  <c r="Y15" i="18"/>
  <c r="W15" i="18"/>
  <c r="U15" i="18"/>
  <c r="S15" i="18"/>
  <c r="M15" i="18"/>
  <c r="H15" i="18" s="1"/>
  <c r="L15" i="18"/>
  <c r="K15" i="18"/>
  <c r="J15" i="18"/>
  <c r="I15" i="18"/>
  <c r="Y14" i="18"/>
  <c r="W14" i="18"/>
  <c r="U14" i="18"/>
  <c r="S14" i="18"/>
  <c r="M14" i="18"/>
  <c r="H14" i="18" s="1"/>
  <c r="L14" i="18"/>
  <c r="K14" i="18"/>
  <c r="J14" i="18"/>
  <c r="I14" i="18"/>
  <c r="Y13" i="18"/>
  <c r="W13" i="18"/>
  <c r="U13" i="18"/>
  <c r="S13" i="18"/>
  <c r="M13" i="18"/>
  <c r="L13" i="18"/>
  <c r="K13" i="18"/>
  <c r="J13" i="18"/>
  <c r="I13" i="18"/>
  <c r="Y12" i="18"/>
  <c r="W12" i="18"/>
  <c r="U12" i="18"/>
  <c r="S12" i="18"/>
  <c r="M12" i="18"/>
  <c r="H12" i="18" s="1"/>
  <c r="L12" i="18"/>
  <c r="K12" i="18"/>
  <c r="J12" i="18"/>
  <c r="I12" i="18"/>
  <c r="D11" i="18"/>
  <c r="X26" i="17"/>
  <c r="V26" i="17"/>
  <c r="T26" i="17"/>
  <c r="R26" i="17"/>
  <c r="Q26" i="17"/>
  <c r="P26" i="17"/>
  <c r="O26" i="17"/>
  <c r="N26" i="17"/>
  <c r="M26" i="17"/>
  <c r="F26" i="17"/>
  <c r="AK26" i="17"/>
  <c r="AD26" i="17"/>
  <c r="Y25" i="17"/>
  <c r="L25" i="17"/>
  <c r="K25" i="17"/>
  <c r="J25" i="17"/>
  <c r="I25" i="17"/>
  <c r="H25" i="17"/>
  <c r="Y24" i="17"/>
  <c r="W24" i="17"/>
  <c r="U24" i="17"/>
  <c r="S24" i="17"/>
  <c r="L24" i="17"/>
  <c r="K24" i="17"/>
  <c r="J24" i="17"/>
  <c r="I24" i="17"/>
  <c r="H24" i="17"/>
  <c r="Y23" i="17"/>
  <c r="W23" i="17"/>
  <c r="U23" i="17"/>
  <c r="S23" i="17"/>
  <c r="L23" i="17"/>
  <c r="K23" i="17"/>
  <c r="J23" i="17"/>
  <c r="I23" i="17"/>
  <c r="H23" i="17"/>
  <c r="Y22" i="17"/>
  <c r="W22" i="17"/>
  <c r="U22" i="17"/>
  <c r="S22" i="17"/>
  <c r="L22" i="17"/>
  <c r="K22" i="17"/>
  <c r="J22" i="17"/>
  <c r="I22" i="17"/>
  <c r="H22" i="17"/>
  <c r="Y21" i="17"/>
  <c r="W21" i="17"/>
  <c r="U21" i="17"/>
  <c r="S21" i="17"/>
  <c r="L21" i="17"/>
  <c r="K21" i="17"/>
  <c r="J21" i="17"/>
  <c r="I21" i="17"/>
  <c r="H21" i="17"/>
  <c r="Y20" i="17"/>
  <c r="W20" i="17"/>
  <c r="U20" i="17"/>
  <c r="S20" i="17"/>
  <c r="L20" i="17"/>
  <c r="K20" i="17"/>
  <c r="J20" i="17"/>
  <c r="I20" i="17"/>
  <c r="H20" i="17"/>
  <c r="Y19" i="17"/>
  <c r="W19" i="17"/>
  <c r="U19" i="17"/>
  <c r="S19" i="17"/>
  <c r="L19" i="17"/>
  <c r="K19" i="17"/>
  <c r="J19" i="17"/>
  <c r="I19" i="17"/>
  <c r="H19" i="17"/>
  <c r="Y18" i="17"/>
  <c r="W18" i="17"/>
  <c r="U18" i="17"/>
  <c r="S18" i="17"/>
  <c r="L18" i="17"/>
  <c r="K18" i="17"/>
  <c r="J18" i="17"/>
  <c r="I18" i="17"/>
  <c r="H18" i="17"/>
  <c r="Y17" i="17"/>
  <c r="W17" i="17"/>
  <c r="U17" i="17"/>
  <c r="S17" i="17"/>
  <c r="L17" i="17"/>
  <c r="K17" i="17"/>
  <c r="J17" i="17"/>
  <c r="I17" i="17"/>
  <c r="H17" i="17"/>
  <c r="Y16" i="17"/>
  <c r="W16" i="17"/>
  <c r="U16" i="17"/>
  <c r="S16" i="17"/>
  <c r="L16" i="17"/>
  <c r="K16" i="17"/>
  <c r="J16" i="17"/>
  <c r="I16" i="17"/>
  <c r="H16" i="17"/>
  <c r="Y15" i="17"/>
  <c r="W15" i="17"/>
  <c r="U15" i="17"/>
  <c r="S15" i="17"/>
  <c r="L15" i="17"/>
  <c r="K15" i="17"/>
  <c r="J15" i="17"/>
  <c r="I15" i="17"/>
  <c r="H15" i="17"/>
  <c r="Y14" i="17"/>
  <c r="W14" i="17"/>
  <c r="U14" i="17"/>
  <c r="S14" i="17"/>
  <c r="L14" i="17"/>
  <c r="K14" i="17"/>
  <c r="J14" i="17"/>
  <c r="I14" i="17"/>
  <c r="H14" i="17"/>
  <c r="Y13" i="17"/>
  <c r="W13" i="17"/>
  <c r="U13" i="17"/>
  <c r="S13" i="17"/>
  <c r="L13" i="17"/>
  <c r="K13" i="17"/>
  <c r="J13" i="17"/>
  <c r="I13" i="17"/>
  <c r="H13" i="17"/>
  <c r="Y12" i="17"/>
  <c r="W12" i="17"/>
  <c r="U12" i="17"/>
  <c r="S12" i="17"/>
  <c r="L12" i="17"/>
  <c r="K12" i="17"/>
  <c r="J12" i="17"/>
  <c r="I12" i="17"/>
  <c r="H12" i="17"/>
  <c r="X38" i="16"/>
  <c r="V38" i="16"/>
  <c r="T38" i="16"/>
  <c r="R38" i="16"/>
  <c r="P38" i="16"/>
  <c r="N38" i="16"/>
  <c r="F38" i="16"/>
  <c r="AK38" i="16"/>
  <c r="AD38" i="16"/>
  <c r="Y37" i="16"/>
  <c r="W37" i="16"/>
  <c r="U37" i="16"/>
  <c r="S37" i="16"/>
  <c r="M37" i="16"/>
  <c r="AD37" i="16" s="1"/>
  <c r="L37" i="16"/>
  <c r="K37" i="16"/>
  <c r="J37" i="16"/>
  <c r="I37" i="16"/>
  <c r="Y36" i="16"/>
  <c r="W36" i="16"/>
  <c r="U36" i="16"/>
  <c r="S36" i="16"/>
  <c r="M36" i="16"/>
  <c r="AD36" i="16" s="1"/>
  <c r="L36" i="16"/>
  <c r="K36" i="16"/>
  <c r="J36" i="16"/>
  <c r="I36" i="16"/>
  <c r="Y35" i="16"/>
  <c r="W35" i="16"/>
  <c r="U35" i="16"/>
  <c r="S35" i="16"/>
  <c r="M35" i="16"/>
  <c r="H35" i="16" s="1"/>
  <c r="L35" i="16"/>
  <c r="K35" i="16"/>
  <c r="J35" i="16"/>
  <c r="I35" i="16"/>
  <c r="Y34" i="16"/>
  <c r="W34" i="16"/>
  <c r="U34" i="16"/>
  <c r="S34" i="16"/>
  <c r="Q34" i="16"/>
  <c r="Q38" i="16" s="1"/>
  <c r="O34" i="16"/>
  <c r="O38" i="16" s="1"/>
  <c r="K34" i="16"/>
  <c r="I34" i="16"/>
  <c r="Y33" i="16"/>
  <c r="W33" i="16"/>
  <c r="U33" i="16"/>
  <c r="S33" i="16"/>
  <c r="M33" i="16"/>
  <c r="AD33" i="16" s="1"/>
  <c r="L33" i="16"/>
  <c r="K33" i="16"/>
  <c r="J33" i="16"/>
  <c r="I33" i="16"/>
  <c r="Y32" i="16"/>
  <c r="W32" i="16"/>
  <c r="U32" i="16"/>
  <c r="S32" i="16"/>
  <c r="M32" i="16"/>
  <c r="AD32" i="16" s="1"/>
  <c r="L32" i="16"/>
  <c r="K32" i="16"/>
  <c r="J32" i="16"/>
  <c r="I32" i="16"/>
  <c r="Y31" i="16"/>
  <c r="W31" i="16"/>
  <c r="U31" i="16"/>
  <c r="S31" i="16"/>
  <c r="M31" i="16"/>
  <c r="AD31" i="16" s="1"/>
  <c r="L31" i="16"/>
  <c r="K31" i="16"/>
  <c r="J31" i="16"/>
  <c r="I31" i="16"/>
  <c r="Y30" i="16"/>
  <c r="W30" i="16"/>
  <c r="U30" i="16"/>
  <c r="S30" i="16"/>
  <c r="M30" i="16"/>
  <c r="AD30" i="16" s="1"/>
  <c r="L30" i="16"/>
  <c r="K30" i="16"/>
  <c r="J30" i="16"/>
  <c r="I30" i="16"/>
  <c r="Y29" i="16"/>
  <c r="W29" i="16"/>
  <c r="U29" i="16"/>
  <c r="S29" i="16"/>
  <c r="M29" i="16"/>
  <c r="AD29" i="16" s="1"/>
  <c r="L29" i="16"/>
  <c r="K29" i="16"/>
  <c r="J29" i="16"/>
  <c r="I29" i="16"/>
  <c r="Y28" i="16"/>
  <c r="W28" i="16"/>
  <c r="U28" i="16"/>
  <c r="S28" i="16"/>
  <c r="M28" i="16"/>
  <c r="AD28" i="16" s="1"/>
  <c r="L28" i="16"/>
  <c r="K28" i="16"/>
  <c r="J28" i="16"/>
  <c r="I28" i="16"/>
  <c r="Y27" i="16"/>
  <c r="W27" i="16"/>
  <c r="U27" i="16"/>
  <c r="S27" i="16"/>
  <c r="M27" i="16"/>
  <c r="AD27" i="16" s="1"/>
  <c r="L27" i="16"/>
  <c r="K27" i="16"/>
  <c r="J27" i="16"/>
  <c r="I27" i="16"/>
  <c r="Y26" i="16"/>
  <c r="W26" i="16"/>
  <c r="U26" i="16"/>
  <c r="S26" i="16"/>
  <c r="M26" i="16"/>
  <c r="AD26" i="16" s="1"/>
  <c r="L26" i="16"/>
  <c r="K26" i="16"/>
  <c r="J26" i="16"/>
  <c r="I26" i="16"/>
  <c r="Y25" i="16"/>
  <c r="W25" i="16"/>
  <c r="U25" i="16"/>
  <c r="S25" i="16"/>
  <c r="M25" i="16"/>
  <c r="AD25" i="16" s="1"/>
  <c r="L25" i="16"/>
  <c r="K25" i="16"/>
  <c r="J25" i="16"/>
  <c r="I25" i="16"/>
  <c r="Y24" i="16"/>
  <c r="W24" i="16"/>
  <c r="U24" i="16"/>
  <c r="S24" i="16"/>
  <c r="M24" i="16"/>
  <c r="AD24" i="16" s="1"/>
  <c r="L24" i="16"/>
  <c r="K24" i="16"/>
  <c r="J24" i="16"/>
  <c r="I24" i="16"/>
  <c r="Y23" i="16"/>
  <c r="W23" i="16"/>
  <c r="U23" i="16"/>
  <c r="S23" i="16"/>
  <c r="M23" i="16"/>
  <c r="AD23" i="16" s="1"/>
  <c r="L23" i="16"/>
  <c r="K23" i="16"/>
  <c r="J23" i="16"/>
  <c r="I23" i="16"/>
  <c r="Y22" i="16"/>
  <c r="W22" i="16"/>
  <c r="U22" i="16"/>
  <c r="S22" i="16"/>
  <c r="M22" i="16"/>
  <c r="AD22" i="16" s="1"/>
  <c r="L22" i="16"/>
  <c r="K22" i="16"/>
  <c r="J22" i="16"/>
  <c r="I22" i="16"/>
  <c r="Y21" i="16"/>
  <c r="W21" i="16"/>
  <c r="U21" i="16"/>
  <c r="S21" i="16"/>
  <c r="M21" i="16"/>
  <c r="AD21" i="16" s="1"/>
  <c r="L21" i="16"/>
  <c r="K21" i="16"/>
  <c r="J21" i="16"/>
  <c r="I21" i="16"/>
  <c r="Y20" i="16"/>
  <c r="W20" i="16"/>
  <c r="U20" i="16"/>
  <c r="S20" i="16"/>
  <c r="M20" i="16"/>
  <c r="AD20" i="16" s="1"/>
  <c r="L20" i="16"/>
  <c r="K20" i="16"/>
  <c r="J20" i="16"/>
  <c r="I20" i="16"/>
  <c r="Y19" i="16"/>
  <c r="W19" i="16"/>
  <c r="U19" i="16"/>
  <c r="S19" i="16"/>
  <c r="M19" i="16"/>
  <c r="AD19" i="16" s="1"/>
  <c r="L19" i="16"/>
  <c r="K19" i="16"/>
  <c r="J19" i="16"/>
  <c r="I19" i="16"/>
  <c r="Y18" i="16"/>
  <c r="W18" i="16"/>
  <c r="U18" i="16"/>
  <c r="S18" i="16"/>
  <c r="M18" i="16"/>
  <c r="AD18" i="16" s="1"/>
  <c r="L18" i="16"/>
  <c r="K18" i="16"/>
  <c r="J18" i="16"/>
  <c r="I18" i="16"/>
  <c r="Y17" i="16"/>
  <c r="W17" i="16"/>
  <c r="U17" i="16"/>
  <c r="S17" i="16"/>
  <c r="M17" i="16"/>
  <c r="AD17" i="16" s="1"/>
  <c r="L17" i="16"/>
  <c r="K17" i="16"/>
  <c r="J17" i="16"/>
  <c r="I17" i="16"/>
  <c r="Y16" i="16"/>
  <c r="W16" i="16"/>
  <c r="U16" i="16"/>
  <c r="S16" i="16"/>
  <c r="M16" i="16"/>
  <c r="AD16" i="16" s="1"/>
  <c r="L16" i="16"/>
  <c r="K16" i="16"/>
  <c r="J16" i="16"/>
  <c r="I16" i="16"/>
  <c r="Y15" i="16"/>
  <c r="W15" i="16"/>
  <c r="U15" i="16"/>
  <c r="S15" i="16"/>
  <c r="M15" i="16"/>
  <c r="AD15" i="16" s="1"/>
  <c r="L15" i="16"/>
  <c r="K15" i="16"/>
  <c r="J15" i="16"/>
  <c r="I15" i="16"/>
  <c r="Y14" i="16"/>
  <c r="W14" i="16"/>
  <c r="U14" i="16"/>
  <c r="S14" i="16"/>
  <c r="M14" i="16"/>
  <c r="AD14" i="16" s="1"/>
  <c r="L14" i="16"/>
  <c r="K14" i="16"/>
  <c r="J14" i="16"/>
  <c r="Y13" i="16"/>
  <c r="W13" i="16"/>
  <c r="U13" i="16"/>
  <c r="S13" i="16"/>
  <c r="M13" i="16"/>
  <c r="AD13" i="16" s="1"/>
  <c r="L13" i="16"/>
  <c r="K13" i="16"/>
  <c r="J13" i="16"/>
  <c r="Y12" i="16"/>
  <c r="W12" i="16"/>
  <c r="U12" i="16"/>
  <c r="S12" i="16"/>
  <c r="M12" i="16"/>
  <c r="AD12" i="16" s="1"/>
  <c r="L12" i="16"/>
  <c r="K12" i="16"/>
  <c r="J12" i="16"/>
  <c r="I12" i="16"/>
  <c r="D11" i="16"/>
  <c r="X106" i="15"/>
  <c r="V106" i="15"/>
  <c r="T106" i="15"/>
  <c r="R106" i="15"/>
  <c r="Q106" i="15"/>
  <c r="P106" i="15"/>
  <c r="O106" i="15"/>
  <c r="N106" i="15"/>
  <c r="F106" i="15"/>
  <c r="I106" i="15" s="1"/>
  <c r="AK106" i="15"/>
  <c r="AD106" i="15"/>
  <c r="W105" i="15"/>
  <c r="U105" i="15"/>
  <c r="S105" i="15"/>
  <c r="M105" i="15"/>
  <c r="AC105" i="15" s="1"/>
  <c r="L105" i="15"/>
  <c r="K105" i="15"/>
  <c r="J105" i="15"/>
  <c r="I105" i="15"/>
  <c r="D105" i="15"/>
  <c r="Y104" i="15"/>
  <c r="W104" i="15"/>
  <c r="U104" i="15"/>
  <c r="S104" i="15"/>
  <c r="M104" i="15"/>
  <c r="AC104" i="15" s="1"/>
  <c r="L104" i="15"/>
  <c r="K104" i="15"/>
  <c r="J104" i="15"/>
  <c r="I104" i="15"/>
  <c r="D104" i="15"/>
  <c r="Y103" i="15"/>
  <c r="W103" i="15"/>
  <c r="U103" i="15"/>
  <c r="S103" i="15"/>
  <c r="M103" i="15"/>
  <c r="H103" i="15" s="1"/>
  <c r="L103" i="15"/>
  <c r="K103" i="15"/>
  <c r="J103" i="15"/>
  <c r="I103" i="15"/>
  <c r="D103" i="15"/>
  <c r="Y102" i="15"/>
  <c r="W102" i="15"/>
  <c r="U102" i="15"/>
  <c r="S102" i="15"/>
  <c r="M102" i="15"/>
  <c r="AC102" i="15" s="1"/>
  <c r="L102" i="15"/>
  <c r="K102" i="15"/>
  <c r="J102" i="15"/>
  <c r="I102" i="15"/>
  <c r="D102" i="15"/>
  <c r="Y101" i="15"/>
  <c r="W101" i="15"/>
  <c r="U101" i="15"/>
  <c r="S101" i="15"/>
  <c r="M101" i="15"/>
  <c r="AC101" i="15" s="1"/>
  <c r="L101" i="15"/>
  <c r="K101" i="15"/>
  <c r="J101" i="15"/>
  <c r="I101" i="15"/>
  <c r="D101" i="15"/>
  <c r="Y100" i="15"/>
  <c r="W100" i="15"/>
  <c r="U100" i="15"/>
  <c r="S100" i="15"/>
  <c r="M100" i="15"/>
  <c r="AC100" i="15" s="1"/>
  <c r="L100" i="15"/>
  <c r="K100" i="15"/>
  <c r="J100" i="15"/>
  <c r="I100" i="15"/>
  <c r="D100" i="15"/>
  <c r="Y99" i="15"/>
  <c r="W99" i="15"/>
  <c r="U99" i="15"/>
  <c r="S99" i="15"/>
  <c r="M99" i="15"/>
  <c r="H99" i="15" s="1"/>
  <c r="L99" i="15"/>
  <c r="K99" i="15"/>
  <c r="J99" i="15"/>
  <c r="I99" i="15"/>
  <c r="Y98" i="15"/>
  <c r="W98" i="15"/>
  <c r="U98" i="15"/>
  <c r="S98" i="15"/>
  <c r="M98" i="15"/>
  <c r="H98" i="15" s="1"/>
  <c r="L98" i="15"/>
  <c r="K98" i="15"/>
  <c r="J98" i="15"/>
  <c r="I98" i="15"/>
  <c r="D98" i="15"/>
  <c r="Y97" i="15"/>
  <c r="W97" i="15"/>
  <c r="U97" i="15"/>
  <c r="S97" i="15"/>
  <c r="M97" i="15"/>
  <c r="H97" i="15" s="1"/>
  <c r="L97" i="15"/>
  <c r="K97" i="15"/>
  <c r="J97" i="15"/>
  <c r="I97" i="15"/>
  <c r="D97" i="15"/>
  <c r="Y96" i="15"/>
  <c r="W96" i="15"/>
  <c r="U96" i="15"/>
  <c r="S96" i="15"/>
  <c r="M96" i="15"/>
  <c r="AC96" i="15" s="1"/>
  <c r="L96" i="15"/>
  <c r="K96" i="15"/>
  <c r="J96" i="15"/>
  <c r="I96" i="15"/>
  <c r="D96" i="15"/>
  <c r="Y95" i="15"/>
  <c r="W95" i="15"/>
  <c r="U95" i="15"/>
  <c r="S95" i="15"/>
  <c r="M95" i="15"/>
  <c r="H95" i="15" s="1"/>
  <c r="L95" i="15"/>
  <c r="K95" i="15"/>
  <c r="J95" i="15"/>
  <c r="I95" i="15"/>
  <c r="D95" i="15"/>
  <c r="Y94" i="15"/>
  <c r="W94" i="15"/>
  <c r="U94" i="15"/>
  <c r="S94" i="15"/>
  <c r="M94" i="15"/>
  <c r="H94" i="15" s="1"/>
  <c r="L94" i="15"/>
  <c r="K94" i="15"/>
  <c r="J94" i="15"/>
  <c r="I94" i="15"/>
  <c r="D94" i="15"/>
  <c r="Y93" i="15"/>
  <c r="W93" i="15"/>
  <c r="U93" i="15"/>
  <c r="S93" i="15"/>
  <c r="M93" i="15"/>
  <c r="AC93" i="15" s="1"/>
  <c r="L93" i="15"/>
  <c r="K93" i="15"/>
  <c r="J93" i="15"/>
  <c r="I93" i="15"/>
  <c r="D93" i="15"/>
  <c r="Y92" i="15"/>
  <c r="W92" i="15"/>
  <c r="U92" i="15"/>
  <c r="S92" i="15"/>
  <c r="M92" i="15"/>
  <c r="AC92" i="15" s="1"/>
  <c r="L92" i="15"/>
  <c r="K92" i="15"/>
  <c r="J92" i="15"/>
  <c r="I92" i="15"/>
  <c r="D92" i="15"/>
  <c r="AC91" i="15"/>
  <c r="Y91" i="15"/>
  <c r="W91" i="15"/>
  <c r="U91" i="15"/>
  <c r="S91" i="15"/>
  <c r="M91" i="15"/>
  <c r="H91" i="15" s="1"/>
  <c r="L91" i="15"/>
  <c r="K91" i="15"/>
  <c r="J91" i="15"/>
  <c r="I91" i="15"/>
  <c r="D91" i="15"/>
  <c r="Y90" i="15"/>
  <c r="W90" i="15"/>
  <c r="U90" i="15"/>
  <c r="S90" i="15"/>
  <c r="M90" i="15"/>
  <c r="H90" i="15" s="1"/>
  <c r="L90" i="15"/>
  <c r="K90" i="15"/>
  <c r="J90" i="15"/>
  <c r="I90" i="15"/>
  <c r="D90" i="15"/>
  <c r="Y89" i="15"/>
  <c r="W89" i="15"/>
  <c r="U89" i="15"/>
  <c r="S89" i="15"/>
  <c r="M89" i="15"/>
  <c r="H89" i="15" s="1"/>
  <c r="L89" i="15"/>
  <c r="K89" i="15"/>
  <c r="J89" i="15"/>
  <c r="I89" i="15"/>
  <c r="D89" i="15"/>
  <c r="Y88" i="15"/>
  <c r="W88" i="15"/>
  <c r="U88" i="15"/>
  <c r="S88" i="15"/>
  <c r="M88" i="15"/>
  <c r="AC88" i="15" s="1"/>
  <c r="L88" i="15"/>
  <c r="K88" i="15"/>
  <c r="J88" i="15"/>
  <c r="I88" i="15"/>
  <c r="D88" i="15"/>
  <c r="Y87" i="15"/>
  <c r="W87" i="15"/>
  <c r="U87" i="15"/>
  <c r="S87" i="15"/>
  <c r="M87" i="15"/>
  <c r="AC87" i="15" s="1"/>
  <c r="L87" i="15"/>
  <c r="K87" i="15"/>
  <c r="J87" i="15"/>
  <c r="I87" i="15"/>
  <c r="D87" i="15"/>
  <c r="Y86" i="15"/>
  <c r="W86" i="15"/>
  <c r="U86" i="15"/>
  <c r="S86" i="15"/>
  <c r="M86" i="15"/>
  <c r="H86" i="15" s="1"/>
  <c r="L86" i="15"/>
  <c r="K86" i="15"/>
  <c r="J86" i="15"/>
  <c r="I86" i="15"/>
  <c r="D86" i="15"/>
  <c r="Y85" i="15"/>
  <c r="W85" i="15"/>
  <c r="U85" i="15"/>
  <c r="S85" i="15"/>
  <c r="M85" i="15"/>
  <c r="AC85" i="15" s="1"/>
  <c r="L85" i="15"/>
  <c r="K85" i="15"/>
  <c r="J85" i="15"/>
  <c r="I85" i="15"/>
  <c r="D85" i="15"/>
  <c r="Y84" i="15"/>
  <c r="W84" i="15"/>
  <c r="U84" i="15"/>
  <c r="S84" i="15"/>
  <c r="M84" i="15"/>
  <c r="AC84" i="15" s="1"/>
  <c r="L84" i="15"/>
  <c r="K84" i="15"/>
  <c r="J84" i="15"/>
  <c r="I84" i="15"/>
  <c r="D84" i="15"/>
  <c r="Y83" i="15"/>
  <c r="W83" i="15"/>
  <c r="U83" i="15"/>
  <c r="S83" i="15"/>
  <c r="M83" i="15"/>
  <c r="AC83" i="15" s="1"/>
  <c r="L83" i="15"/>
  <c r="K83" i="15"/>
  <c r="J83" i="15"/>
  <c r="I83" i="15"/>
  <c r="D83" i="15"/>
  <c r="Y82" i="15"/>
  <c r="W82" i="15"/>
  <c r="U82" i="15"/>
  <c r="S82" i="15"/>
  <c r="M82" i="15"/>
  <c r="H82" i="15" s="1"/>
  <c r="L82" i="15"/>
  <c r="K82" i="15"/>
  <c r="J82" i="15"/>
  <c r="I82" i="15"/>
  <c r="D82" i="15"/>
  <c r="Y81" i="15"/>
  <c r="W81" i="15"/>
  <c r="U81" i="15"/>
  <c r="S81" i="15"/>
  <c r="M81" i="15"/>
  <c r="H81" i="15" s="1"/>
  <c r="L81" i="15"/>
  <c r="K81" i="15"/>
  <c r="J81" i="15"/>
  <c r="I81" i="15"/>
  <c r="D81" i="15"/>
  <c r="Y80" i="15"/>
  <c r="W80" i="15"/>
  <c r="U80" i="15"/>
  <c r="S80" i="15"/>
  <c r="M80" i="15"/>
  <c r="AC80" i="15" s="1"/>
  <c r="L80" i="15"/>
  <c r="K80" i="15"/>
  <c r="J80" i="15"/>
  <c r="I80" i="15"/>
  <c r="D80" i="15"/>
  <c r="Y79" i="15"/>
  <c r="W79" i="15"/>
  <c r="U79" i="15"/>
  <c r="S79" i="15"/>
  <c r="M79" i="15"/>
  <c r="AC79" i="15" s="1"/>
  <c r="L79" i="15"/>
  <c r="K79" i="15"/>
  <c r="J79" i="15"/>
  <c r="I79" i="15"/>
  <c r="D79" i="15"/>
  <c r="Y78" i="15"/>
  <c r="W78" i="15"/>
  <c r="U78" i="15"/>
  <c r="S78" i="15"/>
  <c r="M78" i="15"/>
  <c r="H78" i="15" s="1"/>
  <c r="L78" i="15"/>
  <c r="K78" i="15"/>
  <c r="J78" i="15"/>
  <c r="I78" i="15"/>
  <c r="D78" i="15"/>
  <c r="Y77" i="15"/>
  <c r="W77" i="15"/>
  <c r="U77" i="15"/>
  <c r="S77" i="15"/>
  <c r="M77" i="15"/>
  <c r="AC77" i="15" s="1"/>
  <c r="L77" i="15"/>
  <c r="K77" i="15"/>
  <c r="J77" i="15"/>
  <c r="I77" i="15"/>
  <c r="D77" i="15"/>
  <c r="Y76" i="15"/>
  <c r="W76" i="15"/>
  <c r="U76" i="15"/>
  <c r="S76" i="15"/>
  <c r="M76" i="15"/>
  <c r="AC76" i="15" s="1"/>
  <c r="L76" i="15"/>
  <c r="K76" i="15"/>
  <c r="J76" i="15"/>
  <c r="I76" i="15"/>
  <c r="D76" i="15"/>
  <c r="Y75" i="15"/>
  <c r="W75" i="15"/>
  <c r="U75" i="15"/>
  <c r="S75" i="15"/>
  <c r="M75" i="15"/>
  <c r="AC75" i="15" s="1"/>
  <c r="L75" i="15"/>
  <c r="K75" i="15"/>
  <c r="J75" i="15"/>
  <c r="I75" i="15"/>
  <c r="D75" i="15"/>
  <c r="Y74" i="15"/>
  <c r="W74" i="15"/>
  <c r="U74" i="15"/>
  <c r="S74" i="15"/>
  <c r="M74" i="15"/>
  <c r="H74" i="15" s="1"/>
  <c r="L74" i="15"/>
  <c r="K74" i="15"/>
  <c r="J74" i="15"/>
  <c r="I74" i="15"/>
  <c r="D74" i="15"/>
  <c r="Y73" i="15"/>
  <c r="W73" i="15"/>
  <c r="U73" i="15"/>
  <c r="S73" i="15"/>
  <c r="M73" i="15"/>
  <c r="H73" i="15" s="1"/>
  <c r="L73" i="15"/>
  <c r="K73" i="15"/>
  <c r="J73" i="15"/>
  <c r="I73" i="15"/>
  <c r="D73" i="15"/>
  <c r="Y72" i="15"/>
  <c r="W72" i="15"/>
  <c r="U72" i="15"/>
  <c r="S72" i="15"/>
  <c r="M72" i="15"/>
  <c r="AC72" i="15" s="1"/>
  <c r="L72" i="15"/>
  <c r="K72" i="15"/>
  <c r="J72" i="15"/>
  <c r="I72" i="15"/>
  <c r="D72" i="15"/>
  <c r="Y71" i="15"/>
  <c r="W71" i="15"/>
  <c r="U71" i="15"/>
  <c r="S71" i="15"/>
  <c r="M71" i="15"/>
  <c r="AC71" i="15" s="1"/>
  <c r="L71" i="15"/>
  <c r="K71" i="15"/>
  <c r="J71" i="15"/>
  <c r="I71" i="15"/>
  <c r="D71" i="15"/>
  <c r="Y70" i="15"/>
  <c r="W70" i="15"/>
  <c r="U70" i="15"/>
  <c r="S70" i="15"/>
  <c r="M70" i="15"/>
  <c r="H70" i="15" s="1"/>
  <c r="L70" i="15"/>
  <c r="K70" i="15"/>
  <c r="J70" i="15"/>
  <c r="I70" i="15"/>
  <c r="D70" i="15"/>
  <c r="Y69" i="15"/>
  <c r="W69" i="15"/>
  <c r="U69" i="15"/>
  <c r="S69" i="15"/>
  <c r="M69" i="15"/>
  <c r="AC69" i="15" s="1"/>
  <c r="L69" i="15"/>
  <c r="K69" i="15"/>
  <c r="J69" i="15"/>
  <c r="I69" i="15"/>
  <c r="D69" i="15"/>
  <c r="Y68" i="15"/>
  <c r="W68" i="15"/>
  <c r="U68" i="15"/>
  <c r="S68" i="15"/>
  <c r="M68" i="15"/>
  <c r="AC68" i="15" s="1"/>
  <c r="L68" i="15"/>
  <c r="K68" i="15"/>
  <c r="J68" i="15"/>
  <c r="I68" i="15"/>
  <c r="D68" i="15"/>
  <c r="Y67" i="15"/>
  <c r="W67" i="15"/>
  <c r="U67" i="15"/>
  <c r="S67" i="15"/>
  <c r="M67" i="15"/>
  <c r="AC67" i="15" s="1"/>
  <c r="L67" i="15"/>
  <c r="K67" i="15"/>
  <c r="J67" i="15"/>
  <c r="I67" i="15"/>
  <c r="D67" i="15"/>
  <c r="Y66" i="15"/>
  <c r="W66" i="15"/>
  <c r="U66" i="15"/>
  <c r="S66" i="15"/>
  <c r="M66" i="15"/>
  <c r="H66" i="15" s="1"/>
  <c r="L66" i="15"/>
  <c r="K66" i="15"/>
  <c r="J66" i="15"/>
  <c r="I66" i="15"/>
  <c r="D66" i="15"/>
  <c r="Y65" i="15"/>
  <c r="W65" i="15"/>
  <c r="U65" i="15"/>
  <c r="S65" i="15"/>
  <c r="M65" i="15"/>
  <c r="AC65" i="15" s="1"/>
  <c r="L65" i="15"/>
  <c r="K65" i="15"/>
  <c r="J65" i="15"/>
  <c r="I65" i="15"/>
  <c r="D65" i="15"/>
  <c r="Y64" i="15"/>
  <c r="W64" i="15"/>
  <c r="U64" i="15"/>
  <c r="S64" i="15"/>
  <c r="M64" i="15"/>
  <c r="AC64" i="15" s="1"/>
  <c r="L64" i="15"/>
  <c r="K64" i="15"/>
  <c r="J64" i="15"/>
  <c r="I64" i="15"/>
  <c r="D64" i="15"/>
  <c r="Y63" i="15"/>
  <c r="W63" i="15"/>
  <c r="U63" i="15"/>
  <c r="S63" i="15"/>
  <c r="M63" i="15"/>
  <c r="AC63" i="15" s="1"/>
  <c r="L63" i="15"/>
  <c r="K63" i="15"/>
  <c r="J63" i="15"/>
  <c r="I63" i="15"/>
  <c r="D63" i="15"/>
  <c r="Y62" i="15"/>
  <c r="W62" i="15"/>
  <c r="U62" i="15"/>
  <c r="S62" i="15"/>
  <c r="M62" i="15"/>
  <c r="H62" i="15" s="1"/>
  <c r="L62" i="15"/>
  <c r="K62" i="15"/>
  <c r="J62" i="15"/>
  <c r="I62" i="15"/>
  <c r="D62" i="15"/>
  <c r="Y61" i="15"/>
  <c r="W61" i="15"/>
  <c r="U61" i="15"/>
  <c r="S61" i="15"/>
  <c r="M61" i="15"/>
  <c r="AC61" i="15" s="1"/>
  <c r="L61" i="15"/>
  <c r="K61" i="15"/>
  <c r="J61" i="15"/>
  <c r="I61" i="15"/>
  <c r="D61" i="15"/>
  <c r="Y60" i="15"/>
  <c r="W60" i="15"/>
  <c r="U60" i="15"/>
  <c r="S60" i="15"/>
  <c r="M60" i="15"/>
  <c r="AC60" i="15" s="1"/>
  <c r="L60" i="15"/>
  <c r="K60" i="15"/>
  <c r="J60" i="15"/>
  <c r="I60" i="15"/>
  <c r="D60" i="15"/>
  <c r="Y59" i="15"/>
  <c r="W59" i="15"/>
  <c r="U59" i="15"/>
  <c r="S59" i="15"/>
  <c r="M59" i="15"/>
  <c r="AC59" i="15" s="1"/>
  <c r="L59" i="15"/>
  <c r="K59" i="15"/>
  <c r="J59" i="15"/>
  <c r="I59" i="15"/>
  <c r="D59" i="15"/>
  <c r="Y58" i="15"/>
  <c r="W58" i="15"/>
  <c r="U58" i="15"/>
  <c r="S58" i="15"/>
  <c r="M58" i="15"/>
  <c r="H58" i="15" s="1"/>
  <c r="L58" i="15"/>
  <c r="K58" i="15"/>
  <c r="J58" i="15"/>
  <c r="I58" i="15"/>
  <c r="D58" i="15"/>
  <c r="Y57" i="15"/>
  <c r="W57" i="15"/>
  <c r="U57" i="15"/>
  <c r="S57" i="15"/>
  <c r="M57" i="15"/>
  <c r="AC57" i="15" s="1"/>
  <c r="L57" i="15"/>
  <c r="K57" i="15"/>
  <c r="J57" i="15"/>
  <c r="I57" i="15"/>
  <c r="D57" i="15"/>
  <c r="Y56" i="15"/>
  <c r="W56" i="15"/>
  <c r="U56" i="15"/>
  <c r="S56" i="15"/>
  <c r="M56" i="15"/>
  <c r="AC56" i="15" s="1"/>
  <c r="L56" i="15"/>
  <c r="K56" i="15"/>
  <c r="J56" i="15"/>
  <c r="I56" i="15"/>
  <c r="D56" i="15"/>
  <c r="Y55" i="15"/>
  <c r="W55" i="15"/>
  <c r="U55" i="15"/>
  <c r="S55" i="15"/>
  <c r="M55" i="15"/>
  <c r="AC55" i="15" s="1"/>
  <c r="L55" i="15"/>
  <c r="K55" i="15"/>
  <c r="J55" i="15"/>
  <c r="I55" i="15"/>
  <c r="D55" i="15"/>
  <c r="Y54" i="15"/>
  <c r="W54" i="15"/>
  <c r="U54" i="15"/>
  <c r="S54" i="15"/>
  <c r="M54" i="15"/>
  <c r="H54" i="15" s="1"/>
  <c r="L54" i="15"/>
  <c r="K54" i="15"/>
  <c r="J54" i="15"/>
  <c r="I54" i="15"/>
  <c r="D54" i="15"/>
  <c r="Y53" i="15"/>
  <c r="W53" i="15"/>
  <c r="U53" i="15"/>
  <c r="S53" i="15"/>
  <c r="M53" i="15"/>
  <c r="H53" i="15" s="1"/>
  <c r="L53" i="15"/>
  <c r="K53" i="15"/>
  <c r="J53" i="15"/>
  <c r="I53" i="15"/>
  <c r="D53" i="15"/>
  <c r="Y52" i="15"/>
  <c r="W52" i="15"/>
  <c r="U52" i="15"/>
  <c r="S52" i="15"/>
  <c r="M52" i="15"/>
  <c r="AC52" i="15" s="1"/>
  <c r="L52" i="15"/>
  <c r="K52" i="15"/>
  <c r="J52" i="15"/>
  <c r="I52" i="15"/>
  <c r="D52" i="15"/>
  <c r="Y51" i="15"/>
  <c r="W51" i="15"/>
  <c r="U51" i="15"/>
  <c r="S51" i="15"/>
  <c r="M51" i="15"/>
  <c r="AC51" i="15" s="1"/>
  <c r="L51" i="15"/>
  <c r="K51" i="15"/>
  <c r="J51" i="15"/>
  <c r="I51" i="15"/>
  <c r="D51" i="15"/>
  <c r="Y50" i="15"/>
  <c r="W50" i="15"/>
  <c r="U50" i="15"/>
  <c r="S50" i="15"/>
  <c r="M50" i="15"/>
  <c r="H50" i="15" s="1"/>
  <c r="L50" i="15"/>
  <c r="K50" i="15"/>
  <c r="J50" i="15"/>
  <c r="I50" i="15"/>
  <c r="D50" i="15"/>
  <c r="Y49" i="15"/>
  <c r="W49" i="15"/>
  <c r="U49" i="15"/>
  <c r="S49" i="15"/>
  <c r="M49" i="15"/>
  <c r="H49" i="15" s="1"/>
  <c r="L49" i="15"/>
  <c r="K49" i="15"/>
  <c r="J49" i="15"/>
  <c r="I49" i="15"/>
  <c r="D49" i="15"/>
  <c r="Y48" i="15"/>
  <c r="W48" i="15"/>
  <c r="U48" i="15"/>
  <c r="S48" i="15"/>
  <c r="M48" i="15"/>
  <c r="AC48" i="15" s="1"/>
  <c r="L48" i="15"/>
  <c r="K48" i="15"/>
  <c r="J48" i="15"/>
  <c r="I48" i="15"/>
  <c r="D48" i="15"/>
  <c r="Y47" i="15"/>
  <c r="W47" i="15"/>
  <c r="U47" i="15"/>
  <c r="S47" i="15"/>
  <c r="M47" i="15"/>
  <c r="AC47" i="15" s="1"/>
  <c r="L47" i="15"/>
  <c r="K47" i="15"/>
  <c r="J47" i="15"/>
  <c r="I47" i="15"/>
  <c r="D47" i="15"/>
  <c r="Y46" i="15"/>
  <c r="W46" i="15"/>
  <c r="U46" i="15"/>
  <c r="S46" i="15"/>
  <c r="M46" i="15"/>
  <c r="H46" i="15" s="1"/>
  <c r="L46" i="15"/>
  <c r="K46" i="15"/>
  <c r="J46" i="15"/>
  <c r="I46" i="15"/>
  <c r="D46" i="15"/>
  <c r="Y45" i="15"/>
  <c r="W45" i="15"/>
  <c r="U45" i="15"/>
  <c r="S45" i="15"/>
  <c r="M45" i="15"/>
  <c r="AC45" i="15" s="1"/>
  <c r="L45" i="15"/>
  <c r="K45" i="15"/>
  <c r="J45" i="15"/>
  <c r="I45" i="15"/>
  <c r="D45" i="15"/>
  <c r="Y44" i="15"/>
  <c r="W44" i="15"/>
  <c r="U44" i="15"/>
  <c r="S44" i="15"/>
  <c r="M44" i="15"/>
  <c r="AC44" i="15" s="1"/>
  <c r="L44" i="15"/>
  <c r="K44" i="15"/>
  <c r="J44" i="15"/>
  <c r="I44" i="15"/>
  <c r="D44" i="15"/>
  <c r="Y43" i="15"/>
  <c r="W43" i="15"/>
  <c r="U43" i="15"/>
  <c r="S43" i="15"/>
  <c r="M43" i="15"/>
  <c r="AC43" i="15" s="1"/>
  <c r="L43" i="15"/>
  <c r="K43" i="15"/>
  <c r="J43" i="15"/>
  <c r="I43" i="15"/>
  <c r="D43" i="15"/>
  <c r="Y42" i="15"/>
  <c r="W42" i="15"/>
  <c r="U42" i="15"/>
  <c r="S42" i="15"/>
  <c r="M42" i="15"/>
  <c r="H42" i="15" s="1"/>
  <c r="L42" i="15"/>
  <c r="K42" i="15"/>
  <c r="J42" i="15"/>
  <c r="I42" i="15"/>
  <c r="D42" i="15"/>
  <c r="Y41" i="15"/>
  <c r="W41" i="15"/>
  <c r="U41" i="15"/>
  <c r="S41" i="15"/>
  <c r="M41" i="15"/>
  <c r="H41" i="15" s="1"/>
  <c r="L41" i="15"/>
  <c r="K41" i="15"/>
  <c r="J41" i="15"/>
  <c r="I41" i="15"/>
  <c r="D41" i="15"/>
  <c r="Y40" i="15"/>
  <c r="W40" i="15"/>
  <c r="U40" i="15"/>
  <c r="S40" i="15"/>
  <c r="M40" i="15"/>
  <c r="AC40" i="15" s="1"/>
  <c r="L40" i="15"/>
  <c r="K40" i="15"/>
  <c r="J40" i="15"/>
  <c r="I40" i="15"/>
  <c r="D40" i="15"/>
  <c r="Y39" i="15"/>
  <c r="W39" i="15"/>
  <c r="U39" i="15"/>
  <c r="S39" i="15"/>
  <c r="M39" i="15"/>
  <c r="AC39" i="15" s="1"/>
  <c r="L39" i="15"/>
  <c r="K39" i="15"/>
  <c r="J39" i="15"/>
  <c r="I39" i="15"/>
  <c r="D39" i="15"/>
  <c r="Y38" i="15"/>
  <c r="W38" i="15"/>
  <c r="U38" i="15"/>
  <c r="S38" i="15"/>
  <c r="M38" i="15"/>
  <c r="H38" i="15" s="1"/>
  <c r="L38" i="15"/>
  <c r="K38" i="15"/>
  <c r="J38" i="15"/>
  <c r="I38" i="15"/>
  <c r="D38" i="15"/>
  <c r="Y37" i="15"/>
  <c r="W37" i="15"/>
  <c r="U37" i="15"/>
  <c r="S37" i="15"/>
  <c r="M37" i="15"/>
  <c r="H37" i="15" s="1"/>
  <c r="L37" i="15"/>
  <c r="K37" i="15"/>
  <c r="J37" i="15"/>
  <c r="I37" i="15"/>
  <c r="D37" i="15"/>
  <c r="Y36" i="15"/>
  <c r="W36" i="15"/>
  <c r="U36" i="15"/>
  <c r="S36" i="15"/>
  <c r="M36" i="15"/>
  <c r="AC36" i="15" s="1"/>
  <c r="L36" i="15"/>
  <c r="K36" i="15"/>
  <c r="J36" i="15"/>
  <c r="I36" i="15"/>
  <c r="D36" i="15"/>
  <c r="Y35" i="15"/>
  <c r="W35" i="15"/>
  <c r="U35" i="15"/>
  <c r="S35" i="15"/>
  <c r="M35" i="15"/>
  <c r="AC35" i="15" s="1"/>
  <c r="L35" i="15"/>
  <c r="K35" i="15"/>
  <c r="J35" i="15"/>
  <c r="I35" i="15"/>
  <c r="D35" i="15"/>
  <c r="Y34" i="15"/>
  <c r="W34" i="15"/>
  <c r="U34" i="15"/>
  <c r="S34" i="15"/>
  <c r="M34" i="15"/>
  <c r="H34" i="15" s="1"/>
  <c r="L34" i="15"/>
  <c r="K34" i="15"/>
  <c r="J34" i="15"/>
  <c r="I34" i="15"/>
  <c r="D34" i="15"/>
  <c r="Y33" i="15"/>
  <c r="W33" i="15"/>
  <c r="U33" i="15"/>
  <c r="S33" i="15"/>
  <c r="M33" i="15"/>
  <c r="AC33" i="15" s="1"/>
  <c r="L33" i="15"/>
  <c r="K33" i="15"/>
  <c r="J33" i="15"/>
  <c r="I33" i="15"/>
  <c r="D33" i="15"/>
  <c r="Y32" i="15"/>
  <c r="W32" i="15"/>
  <c r="U32" i="15"/>
  <c r="S32" i="15"/>
  <c r="M32" i="15"/>
  <c r="AC32" i="15" s="1"/>
  <c r="L32" i="15"/>
  <c r="K32" i="15"/>
  <c r="J32" i="15"/>
  <c r="I32" i="15"/>
  <c r="D32" i="15"/>
  <c r="Y31" i="15"/>
  <c r="W31" i="15"/>
  <c r="U31" i="15"/>
  <c r="S31" i="15"/>
  <c r="M31" i="15"/>
  <c r="AC31" i="15" s="1"/>
  <c r="L31" i="15"/>
  <c r="K31" i="15"/>
  <c r="J31" i="15"/>
  <c r="I31" i="15"/>
  <c r="D31" i="15"/>
  <c r="Y30" i="15"/>
  <c r="W30" i="15"/>
  <c r="U30" i="15"/>
  <c r="S30" i="15"/>
  <c r="M30" i="15"/>
  <c r="H30" i="15" s="1"/>
  <c r="L30" i="15"/>
  <c r="K30" i="15"/>
  <c r="J30" i="15"/>
  <c r="I30" i="15"/>
  <c r="D30" i="15"/>
  <c r="Y29" i="15"/>
  <c r="W29" i="15"/>
  <c r="U29" i="15"/>
  <c r="S29" i="15"/>
  <c r="M29" i="15"/>
  <c r="H29" i="15" s="1"/>
  <c r="L29" i="15"/>
  <c r="K29" i="15"/>
  <c r="J29" i="15"/>
  <c r="I29" i="15"/>
  <c r="D29" i="15"/>
  <c r="Y28" i="15"/>
  <c r="W28" i="15"/>
  <c r="U28" i="15"/>
  <c r="S28" i="15"/>
  <c r="M28" i="15"/>
  <c r="AC28" i="15" s="1"/>
  <c r="L28" i="15"/>
  <c r="K28" i="15"/>
  <c r="J28" i="15"/>
  <c r="I28" i="15"/>
  <c r="D28" i="15"/>
  <c r="Y27" i="15"/>
  <c r="W27" i="15"/>
  <c r="U27" i="15"/>
  <c r="S27" i="15"/>
  <c r="M27" i="15"/>
  <c r="AC27" i="15" s="1"/>
  <c r="L27" i="15"/>
  <c r="K27" i="15"/>
  <c r="J27" i="15"/>
  <c r="I27" i="15"/>
  <c r="D27" i="15"/>
  <c r="Y26" i="15"/>
  <c r="W26" i="15"/>
  <c r="U26" i="15"/>
  <c r="S26" i="15"/>
  <c r="M26" i="15"/>
  <c r="AC26" i="15" s="1"/>
  <c r="L26" i="15"/>
  <c r="K26" i="15"/>
  <c r="J26" i="15"/>
  <c r="I26" i="15"/>
  <c r="D26" i="15"/>
  <c r="Y25" i="15"/>
  <c r="W25" i="15"/>
  <c r="U25" i="15"/>
  <c r="S25" i="15"/>
  <c r="M25" i="15"/>
  <c r="AC25" i="15" s="1"/>
  <c r="L25" i="15"/>
  <c r="K25" i="15"/>
  <c r="J25" i="15"/>
  <c r="I25" i="15"/>
  <c r="D25" i="15"/>
  <c r="Y24" i="15"/>
  <c r="W24" i="15"/>
  <c r="U24" i="15"/>
  <c r="S24" i="15"/>
  <c r="M24" i="15"/>
  <c r="AC24" i="15" s="1"/>
  <c r="L24" i="15"/>
  <c r="K24" i="15"/>
  <c r="J24" i="15"/>
  <c r="I24" i="15"/>
  <c r="D24" i="15"/>
  <c r="Y23" i="15"/>
  <c r="W23" i="15"/>
  <c r="U23" i="15"/>
  <c r="S23" i="15"/>
  <c r="M23" i="15"/>
  <c r="AC23" i="15" s="1"/>
  <c r="L23" i="15"/>
  <c r="K23" i="15"/>
  <c r="J23" i="15"/>
  <c r="I23" i="15"/>
  <c r="D23" i="15"/>
  <c r="Y22" i="15"/>
  <c r="W22" i="15"/>
  <c r="U22" i="15"/>
  <c r="S22" i="15"/>
  <c r="M22" i="15"/>
  <c r="AC22" i="15" s="1"/>
  <c r="L22" i="15"/>
  <c r="K22" i="15"/>
  <c r="J22" i="15"/>
  <c r="I22" i="15"/>
  <c r="D22" i="15"/>
  <c r="Y21" i="15"/>
  <c r="W21" i="15"/>
  <c r="U21" i="15"/>
  <c r="S21" i="15"/>
  <c r="M21" i="15"/>
  <c r="H21" i="15" s="1"/>
  <c r="L21" i="15"/>
  <c r="K21" i="15"/>
  <c r="J21" i="15"/>
  <c r="I21" i="15"/>
  <c r="D21" i="15"/>
  <c r="Y20" i="15"/>
  <c r="W20" i="15"/>
  <c r="U20" i="15"/>
  <c r="S20" i="15"/>
  <c r="M20" i="15"/>
  <c r="AC20" i="15" s="1"/>
  <c r="L20" i="15"/>
  <c r="K20" i="15"/>
  <c r="J20" i="15"/>
  <c r="I20" i="15"/>
  <c r="D20" i="15"/>
  <c r="Y19" i="15"/>
  <c r="W19" i="15"/>
  <c r="U19" i="15"/>
  <c r="S19" i="15"/>
  <c r="M19" i="15"/>
  <c r="AC19" i="15" s="1"/>
  <c r="L19" i="15"/>
  <c r="K19" i="15"/>
  <c r="J19" i="15"/>
  <c r="I19" i="15"/>
  <c r="D19" i="15"/>
  <c r="Y18" i="15"/>
  <c r="W18" i="15"/>
  <c r="U18" i="15"/>
  <c r="S18" i="15"/>
  <c r="M18" i="15"/>
  <c r="AC18" i="15" s="1"/>
  <c r="L18" i="15"/>
  <c r="K18" i="15"/>
  <c r="J18" i="15"/>
  <c r="I18" i="15"/>
  <c r="D18" i="15"/>
  <c r="Y17" i="15"/>
  <c r="W17" i="15"/>
  <c r="U17" i="15"/>
  <c r="S17" i="15"/>
  <c r="M17" i="15"/>
  <c r="AC17" i="15" s="1"/>
  <c r="L17" i="15"/>
  <c r="K17" i="15"/>
  <c r="J17" i="15"/>
  <c r="I17" i="15"/>
  <c r="D17" i="15"/>
  <c r="Y16" i="15"/>
  <c r="W16" i="15"/>
  <c r="U16" i="15"/>
  <c r="S16" i="15"/>
  <c r="M16" i="15"/>
  <c r="AC16" i="15" s="1"/>
  <c r="L16" i="15"/>
  <c r="K16" i="15"/>
  <c r="J16" i="15"/>
  <c r="I16" i="15"/>
  <c r="D16" i="15"/>
  <c r="Y15" i="15"/>
  <c r="W15" i="15"/>
  <c r="U15" i="15"/>
  <c r="S15" i="15"/>
  <c r="M15" i="15"/>
  <c r="AC15" i="15" s="1"/>
  <c r="L15" i="15"/>
  <c r="K15" i="15"/>
  <c r="J15" i="15"/>
  <c r="I15" i="15"/>
  <c r="D15" i="15"/>
  <c r="Y14" i="15"/>
  <c r="W14" i="15"/>
  <c r="U14" i="15"/>
  <c r="S14" i="15"/>
  <c r="M14" i="15"/>
  <c r="AC14" i="15" s="1"/>
  <c r="L14" i="15"/>
  <c r="K14" i="15"/>
  <c r="J14" i="15"/>
  <c r="I14" i="15"/>
  <c r="D14" i="15"/>
  <c r="Y13" i="15"/>
  <c r="W13" i="15"/>
  <c r="U13" i="15"/>
  <c r="S13" i="15"/>
  <c r="M13" i="15"/>
  <c r="AC13" i="15" s="1"/>
  <c r="L13" i="15"/>
  <c r="K13" i="15"/>
  <c r="J13" i="15"/>
  <c r="I13" i="15"/>
  <c r="D13" i="15"/>
  <c r="Y12" i="15"/>
  <c r="W12" i="15"/>
  <c r="U12" i="15"/>
  <c r="S12" i="15"/>
  <c r="M12" i="15"/>
  <c r="AC12" i="15" s="1"/>
  <c r="L12" i="15"/>
  <c r="K12" i="15"/>
  <c r="J12" i="15"/>
  <c r="I12" i="15"/>
  <c r="D12" i="15"/>
  <c r="D11" i="15"/>
  <c r="H220" i="5"/>
  <c r="J927" i="4"/>
  <c r="J928" i="4"/>
  <c r="J929" i="4"/>
  <c r="J930" i="4"/>
  <c r="J931" i="4"/>
  <c r="J1178" i="4"/>
  <c r="J1194" i="4"/>
  <c r="J1195" i="4"/>
  <c r="J1201" i="4"/>
  <c r="J1202" i="4"/>
  <c r="J1230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325" i="4"/>
  <c r="J326" i="4"/>
  <c r="J327" i="4"/>
  <c r="J328" i="4"/>
  <c r="J329" i="4"/>
  <c r="J330" i="4"/>
  <c r="J331" i="4"/>
  <c r="J344" i="4"/>
  <c r="J345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" i="4"/>
  <c r="J8" i="4"/>
  <c r="J9" i="4"/>
  <c r="J10" i="4"/>
  <c r="J11" i="4"/>
  <c r="J12" i="4"/>
  <c r="J13" i="4"/>
  <c r="J14" i="4"/>
  <c r="J15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41" i="4"/>
  <c r="J42" i="4"/>
  <c r="J82" i="4"/>
  <c r="J83" i="4"/>
  <c r="J84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50" i="4"/>
  <c r="J151" i="4"/>
  <c r="J152" i="4"/>
  <c r="J153" i="4"/>
  <c r="J154" i="4"/>
  <c r="J155" i="4"/>
  <c r="J156" i="4"/>
  <c r="J157" i="4"/>
  <c r="J158" i="4"/>
  <c r="J159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11" i="4"/>
  <c r="J212" i="4"/>
  <c r="J213" i="4"/>
  <c r="J214" i="4"/>
  <c r="J216" i="4"/>
  <c r="J217" i="4"/>
  <c r="J218" i="4"/>
  <c r="J220" i="4"/>
  <c r="J224" i="4"/>
  <c r="J225" i="4"/>
  <c r="J226" i="4"/>
  <c r="J227" i="4"/>
  <c r="J228" i="4"/>
  <c r="J229" i="4"/>
  <c r="J230" i="4"/>
  <c r="J231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61" i="4"/>
  <c r="J262" i="4"/>
  <c r="J263" i="4"/>
  <c r="J264" i="4"/>
  <c r="J265" i="4"/>
  <c r="J266" i="4"/>
  <c r="J267" i="4"/>
  <c r="J268" i="4"/>
  <c r="J269" i="4"/>
  <c r="J270" i="4"/>
  <c r="J6" i="4"/>
  <c r="G573" i="5"/>
  <c r="E999" i="2"/>
  <c r="E600" i="4"/>
  <c r="F453" i="4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100" i="21"/>
  <c r="E101" i="21"/>
  <c r="E102" i="21"/>
  <c r="E103" i="21"/>
  <c r="E104" i="21"/>
  <c r="E105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12" i="21"/>
  <c r="E59" i="2"/>
  <c r="E791" i="2"/>
  <c r="L663" i="2"/>
  <c r="N663" i="2" s="1"/>
  <c r="E503" i="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75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53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37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09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M83" i="21" s="1"/>
  <c r="AG85" i="12"/>
  <c r="AG86" i="12"/>
  <c r="AG87" i="12"/>
  <c r="AA86" i="15" s="1"/>
  <c r="AG88" i="12"/>
  <c r="M87" i="21" s="1"/>
  <c r="AG89" i="12"/>
  <c r="AG90" i="12"/>
  <c r="AG91" i="12"/>
  <c r="AG92" i="12"/>
  <c r="M91" i="21" s="1"/>
  <c r="AG93" i="12"/>
  <c r="AG94" i="12"/>
  <c r="AG95" i="12"/>
  <c r="AG96" i="12"/>
  <c r="AG97" i="12"/>
  <c r="AG98" i="12"/>
  <c r="AG99" i="12"/>
  <c r="AG100" i="12"/>
  <c r="M99" i="21" s="1"/>
  <c r="AG101" i="12"/>
  <c r="M100" i="21" s="1"/>
  <c r="AG102" i="12"/>
  <c r="AA101" i="15" s="1"/>
  <c r="AG103" i="12"/>
  <c r="M102" i="21" s="1"/>
  <c r="AG104" i="12"/>
  <c r="M103" i="21" s="1"/>
  <c r="AG105" i="12"/>
  <c r="M104" i="21" s="1"/>
  <c r="AG106" i="12"/>
  <c r="AA105" i="15" s="1"/>
  <c r="AG13" i="12"/>
  <c r="AD166" i="12"/>
  <c r="AE166" i="12"/>
  <c r="AD169" i="12"/>
  <c r="AE169" i="12"/>
  <c r="AD170" i="12"/>
  <c r="AE170" i="12"/>
  <c r="AD171" i="12"/>
  <c r="AE171" i="12"/>
  <c r="AD172" i="12"/>
  <c r="AE172" i="12"/>
  <c r="AE159" i="12"/>
  <c r="AE160" i="12"/>
  <c r="AE161" i="12"/>
  <c r="AE162" i="12"/>
  <c r="AE163" i="12"/>
  <c r="AD156" i="12"/>
  <c r="AD159" i="12"/>
  <c r="AD160" i="12"/>
  <c r="AD161" i="12"/>
  <c r="AD162" i="12"/>
  <c r="AD163" i="12"/>
  <c r="AD74" i="12"/>
  <c r="AD75" i="12"/>
  <c r="AD76" i="12"/>
  <c r="AD77" i="12"/>
  <c r="AD78" i="12"/>
  <c r="AJ108" i="12"/>
  <c r="AJ136" i="12"/>
  <c r="AJ152" i="12"/>
  <c r="AJ174" i="12"/>
  <c r="AJ197" i="12"/>
  <c r="G195" i="12"/>
  <c r="G197" i="12" s="1"/>
  <c r="AP11" i="9"/>
  <c r="AO11" i="9"/>
  <c r="AN11" i="9"/>
  <c r="AM11" i="9"/>
  <c r="AL11" i="9"/>
  <c r="AK11" i="9"/>
  <c r="AH11" i="9"/>
  <c r="AG11" i="9"/>
  <c r="AF11" i="9"/>
  <c r="AE11" i="9"/>
  <c r="AP11" i="7"/>
  <c r="AO11" i="7"/>
  <c r="AN11" i="7"/>
  <c r="AM11" i="7"/>
  <c r="AL11" i="7"/>
  <c r="AK11" i="7"/>
  <c r="AJ11" i="7"/>
  <c r="AI11" i="7"/>
  <c r="AH11" i="7"/>
  <c r="AG11" i="7"/>
  <c r="AF11" i="7"/>
  <c r="AE11" i="7"/>
  <c r="X11" i="7"/>
  <c r="W11" i="7"/>
  <c r="V11" i="7"/>
  <c r="U11" i="7"/>
  <c r="AA104" i="12"/>
  <c r="Z104" i="12"/>
  <c r="AI108" i="12"/>
  <c r="AI136" i="12"/>
  <c r="AI152" i="12"/>
  <c r="AI174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76" i="12"/>
  <c r="F177" i="12"/>
  <c r="F178" i="12"/>
  <c r="F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3" i="12"/>
  <c r="K194" i="12"/>
  <c r="K175" i="12"/>
  <c r="I167" i="12"/>
  <c r="R154" i="12"/>
  <c r="R155" i="12"/>
  <c r="R156" i="12"/>
  <c r="R159" i="12"/>
  <c r="R160" i="12"/>
  <c r="R161" i="12"/>
  <c r="R162" i="12"/>
  <c r="R163" i="12"/>
  <c r="R166" i="12"/>
  <c r="R169" i="12"/>
  <c r="R170" i="12"/>
  <c r="R171" i="12"/>
  <c r="R172" i="12"/>
  <c r="R153" i="12"/>
  <c r="AB176" i="12"/>
  <c r="AC176" i="12"/>
  <c r="AD176" i="12"/>
  <c r="AE176" i="12"/>
  <c r="Z177" i="12"/>
  <c r="AA177" i="12"/>
  <c r="AB177" i="12"/>
  <c r="AC177" i="12"/>
  <c r="AD177" i="12"/>
  <c r="AE177" i="12"/>
  <c r="AB178" i="12"/>
  <c r="AC178" i="12"/>
  <c r="AD178" i="12"/>
  <c r="AE178" i="12"/>
  <c r="X179" i="12"/>
  <c r="Y179" i="12"/>
  <c r="Z179" i="12"/>
  <c r="AA179" i="12"/>
  <c r="AB179" i="12"/>
  <c r="AC179" i="12"/>
  <c r="AD179" i="12"/>
  <c r="AE179" i="12"/>
  <c r="AB180" i="12"/>
  <c r="AC180" i="12"/>
  <c r="AD180" i="12"/>
  <c r="AE180" i="12"/>
  <c r="Z181" i="12"/>
  <c r="AA181" i="12"/>
  <c r="AB181" i="12"/>
  <c r="AC181" i="12"/>
  <c r="AD181" i="12"/>
  <c r="AE181" i="12"/>
  <c r="Z182" i="12"/>
  <c r="AA182" i="12"/>
  <c r="AB182" i="12"/>
  <c r="AC182" i="12"/>
  <c r="AD182" i="12"/>
  <c r="AE182" i="12"/>
  <c r="AB183" i="12"/>
  <c r="AC183" i="12"/>
  <c r="AD183" i="12"/>
  <c r="AE183" i="12"/>
  <c r="AB184" i="12"/>
  <c r="AC184" i="12"/>
  <c r="AD184" i="12"/>
  <c r="AE184" i="12"/>
  <c r="AB185" i="12"/>
  <c r="AC185" i="12"/>
  <c r="AD185" i="12"/>
  <c r="AE185" i="12"/>
  <c r="AB186" i="12"/>
  <c r="AC186" i="12"/>
  <c r="AD186" i="12"/>
  <c r="AE186" i="12"/>
  <c r="AB187" i="12"/>
  <c r="AC187" i="12"/>
  <c r="AD187" i="12"/>
  <c r="AE187" i="12"/>
  <c r="Z188" i="12"/>
  <c r="AA188" i="12"/>
  <c r="AB188" i="12"/>
  <c r="AC188" i="12"/>
  <c r="AD188" i="12"/>
  <c r="AE188" i="12"/>
  <c r="AB189" i="12"/>
  <c r="AC189" i="12"/>
  <c r="AD189" i="12"/>
  <c r="AE189" i="12"/>
  <c r="AB190" i="12"/>
  <c r="AC190" i="12"/>
  <c r="X191" i="12"/>
  <c r="Y191" i="12"/>
  <c r="X192" i="12"/>
  <c r="Y192" i="12"/>
  <c r="AD193" i="12"/>
  <c r="AE193" i="12"/>
  <c r="Z194" i="12"/>
  <c r="AA194" i="12"/>
  <c r="AB194" i="12"/>
  <c r="AC194" i="12"/>
  <c r="AD194" i="12"/>
  <c r="AE194" i="12"/>
  <c r="AB175" i="12"/>
  <c r="AC175" i="12"/>
  <c r="AD175" i="12"/>
  <c r="AE175" i="12"/>
  <c r="AB154" i="12"/>
  <c r="AC154" i="12"/>
  <c r="AD154" i="12"/>
  <c r="AE154" i="12"/>
  <c r="AD155" i="12"/>
  <c r="AE156" i="12"/>
  <c r="AB157" i="12"/>
  <c r="AC157" i="12"/>
  <c r="AB159" i="12"/>
  <c r="AC159" i="12"/>
  <c r="Z160" i="12"/>
  <c r="AA160" i="12"/>
  <c r="AB161" i="12"/>
  <c r="AC161" i="12"/>
  <c r="Z162" i="12"/>
  <c r="AA162" i="12"/>
  <c r="AB162" i="12"/>
  <c r="AC162" i="12"/>
  <c r="Z163" i="12"/>
  <c r="AA163" i="12"/>
  <c r="AB163" i="12"/>
  <c r="AC163" i="12"/>
  <c r="X165" i="12"/>
  <c r="Y165" i="12"/>
  <c r="AB165" i="12"/>
  <c r="AC165" i="12"/>
  <c r="AB166" i="12"/>
  <c r="AC166" i="12"/>
  <c r="X167" i="12"/>
  <c r="Y167" i="12"/>
  <c r="Z167" i="12"/>
  <c r="AA167" i="12"/>
  <c r="AB167" i="12"/>
  <c r="AC167" i="12"/>
  <c r="Z168" i="12"/>
  <c r="AA168" i="12"/>
  <c r="AB168" i="12"/>
  <c r="AC168" i="12"/>
  <c r="Z169" i="12"/>
  <c r="AA169" i="12"/>
  <c r="AB169" i="12"/>
  <c r="AC169" i="12"/>
  <c r="Z170" i="12"/>
  <c r="AA170" i="12"/>
  <c r="AB170" i="12"/>
  <c r="AC170" i="12"/>
  <c r="X172" i="12"/>
  <c r="Y172" i="12"/>
  <c r="Z172" i="12"/>
  <c r="AA172" i="12"/>
  <c r="Z153" i="12"/>
  <c r="AA153" i="12"/>
  <c r="AB153" i="12"/>
  <c r="AC153" i="12"/>
  <c r="AD153" i="12"/>
  <c r="AE153" i="12"/>
  <c r="Z111" i="12"/>
  <c r="AB111" i="12"/>
  <c r="AD111" i="12"/>
  <c r="AE111" i="12"/>
  <c r="Z112" i="12"/>
  <c r="AA112" i="12"/>
  <c r="AB112" i="12"/>
  <c r="AC112" i="12"/>
  <c r="AD112" i="12"/>
  <c r="AE112" i="12"/>
  <c r="AB113" i="12"/>
  <c r="AC113" i="12"/>
  <c r="AD113" i="12"/>
  <c r="AE113" i="12"/>
  <c r="Z114" i="12"/>
  <c r="AA114" i="12"/>
  <c r="AB114" i="12"/>
  <c r="AC114" i="12"/>
  <c r="AD114" i="12"/>
  <c r="AE114" i="12"/>
  <c r="AB116" i="12"/>
  <c r="AC116" i="12"/>
  <c r="AD116" i="12"/>
  <c r="AE116" i="12"/>
  <c r="Z117" i="12"/>
  <c r="AA117" i="12"/>
  <c r="AB117" i="12"/>
  <c r="AC117" i="12"/>
  <c r="AD117" i="12"/>
  <c r="AE117" i="12"/>
  <c r="X118" i="12"/>
  <c r="Y118" i="12"/>
  <c r="Z119" i="12"/>
  <c r="AA119" i="12"/>
  <c r="AB119" i="12"/>
  <c r="AC119" i="12"/>
  <c r="AD119" i="12"/>
  <c r="AE119" i="12"/>
  <c r="Z120" i="12"/>
  <c r="AA120" i="12"/>
  <c r="AB120" i="12"/>
  <c r="AC120" i="12"/>
  <c r="AD120" i="12"/>
  <c r="AE120" i="12"/>
  <c r="Z121" i="12"/>
  <c r="AA121" i="12"/>
  <c r="AB121" i="12"/>
  <c r="AC121" i="12"/>
  <c r="AD121" i="12"/>
  <c r="AE121" i="12"/>
  <c r="Z122" i="12"/>
  <c r="AA122" i="12"/>
  <c r="AB122" i="12"/>
  <c r="AC122" i="12"/>
  <c r="AD122" i="12"/>
  <c r="AE122" i="12"/>
  <c r="Z123" i="12"/>
  <c r="AA123" i="12"/>
  <c r="AB123" i="12"/>
  <c r="AC123" i="12"/>
  <c r="AD123" i="12"/>
  <c r="AE123" i="12"/>
  <c r="Z124" i="12"/>
  <c r="AA124" i="12"/>
  <c r="AB124" i="12"/>
  <c r="AC124" i="12"/>
  <c r="AD124" i="12"/>
  <c r="AE124" i="12"/>
  <c r="Z125" i="12"/>
  <c r="AA125" i="12"/>
  <c r="AB125" i="12"/>
  <c r="AC125" i="12"/>
  <c r="AD125" i="12"/>
  <c r="AE125" i="12"/>
  <c r="Z126" i="12"/>
  <c r="AA126" i="12"/>
  <c r="AB126" i="12"/>
  <c r="AC126" i="12"/>
  <c r="AD126" i="12"/>
  <c r="AE126" i="12"/>
  <c r="AB127" i="12"/>
  <c r="AC127" i="12"/>
  <c r="AD127" i="12"/>
  <c r="AE127" i="12"/>
  <c r="Z128" i="12"/>
  <c r="AA128" i="12"/>
  <c r="AB128" i="12"/>
  <c r="AC128" i="12"/>
  <c r="AD128" i="12"/>
  <c r="AE128" i="12"/>
  <c r="Z129" i="12"/>
  <c r="AA129" i="12"/>
  <c r="AB129" i="12"/>
  <c r="AC129" i="12"/>
  <c r="AD129" i="12"/>
  <c r="AE129" i="12"/>
  <c r="Z130" i="12"/>
  <c r="AA130" i="12"/>
  <c r="Z131" i="12"/>
  <c r="AA131" i="12"/>
  <c r="AB131" i="12"/>
  <c r="AC131" i="12"/>
  <c r="AD131" i="12"/>
  <c r="AE131" i="12"/>
  <c r="Z132" i="12"/>
  <c r="AA132" i="12"/>
  <c r="AB132" i="12"/>
  <c r="AC132" i="12"/>
  <c r="AD132" i="12"/>
  <c r="AE132" i="12"/>
  <c r="Z133" i="12"/>
  <c r="AA133" i="12"/>
  <c r="AB133" i="12"/>
  <c r="AC133" i="12"/>
  <c r="AD133" i="12"/>
  <c r="AE133" i="12"/>
  <c r="X134" i="12"/>
  <c r="Y134" i="12"/>
  <c r="Z134" i="12"/>
  <c r="AA134" i="12"/>
  <c r="AB134" i="12"/>
  <c r="AC134" i="12"/>
  <c r="Z109" i="12"/>
  <c r="AA109" i="12"/>
  <c r="AB109" i="12"/>
  <c r="AC109" i="12"/>
  <c r="AD109" i="12"/>
  <c r="AE109" i="12"/>
  <c r="AB138" i="12"/>
  <c r="AC138" i="12"/>
  <c r="AD138" i="12"/>
  <c r="AE138" i="12"/>
  <c r="AB139" i="12"/>
  <c r="AC139" i="12"/>
  <c r="AD139" i="12"/>
  <c r="AE139" i="12"/>
  <c r="AA140" i="12"/>
  <c r="AB140" i="12"/>
  <c r="AC140" i="12"/>
  <c r="AD140" i="12"/>
  <c r="AE140" i="12"/>
  <c r="X141" i="12"/>
  <c r="Y141" i="12"/>
  <c r="AD141" i="12"/>
  <c r="AE141" i="12"/>
  <c r="AB142" i="12"/>
  <c r="AC142" i="12"/>
  <c r="AD142" i="12"/>
  <c r="AE142" i="12"/>
  <c r="AB143" i="12"/>
  <c r="AC143" i="12"/>
  <c r="AD143" i="12"/>
  <c r="AE143" i="12"/>
  <c r="Z144" i="12"/>
  <c r="AB144" i="12"/>
  <c r="AC144" i="12"/>
  <c r="AD144" i="12"/>
  <c r="AE144" i="12"/>
  <c r="AB145" i="12"/>
  <c r="AC145" i="12"/>
  <c r="AD145" i="12"/>
  <c r="AE145" i="12"/>
  <c r="Z146" i="12"/>
  <c r="AA146" i="12"/>
  <c r="AB146" i="12"/>
  <c r="AC146" i="12"/>
  <c r="AD146" i="12"/>
  <c r="AE146" i="12"/>
  <c r="AB147" i="12"/>
  <c r="AC147" i="12"/>
  <c r="AD147" i="12"/>
  <c r="AE147" i="12"/>
  <c r="AB148" i="12"/>
  <c r="AC148" i="12"/>
  <c r="AD148" i="12"/>
  <c r="AE148" i="12"/>
  <c r="AD149" i="12"/>
  <c r="AE149" i="12"/>
  <c r="AB150" i="12"/>
  <c r="AC150" i="12"/>
  <c r="AD150" i="12"/>
  <c r="AE150" i="12"/>
  <c r="P195" i="12"/>
  <c r="P173" i="12"/>
  <c r="S173" i="12"/>
  <c r="P151" i="12"/>
  <c r="B147" i="12"/>
  <c r="B148" i="12" s="1"/>
  <c r="B149" i="12" s="1"/>
  <c r="B150" i="12" s="1"/>
  <c r="B146" i="12"/>
  <c r="AK107" i="12"/>
  <c r="B36" i="12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Y79" i="12"/>
  <c r="X93" i="12"/>
  <c r="Y93" i="12"/>
  <c r="Y103" i="12"/>
  <c r="X104" i="12"/>
  <c r="Y104" i="12"/>
  <c r="AB27" i="12"/>
  <c r="AC27" i="12"/>
  <c r="AD27" i="12"/>
  <c r="AE27" i="12"/>
  <c r="Z28" i="12"/>
  <c r="AA28" i="12"/>
  <c r="AB28" i="12"/>
  <c r="AC28" i="12"/>
  <c r="AD28" i="12"/>
  <c r="AE28" i="12"/>
  <c r="AB29" i="12"/>
  <c r="AC29" i="12"/>
  <c r="AD29" i="12"/>
  <c r="AE29" i="12"/>
  <c r="AB30" i="12"/>
  <c r="AC30" i="12"/>
  <c r="AD30" i="12"/>
  <c r="AE30" i="12"/>
  <c r="Z31" i="12"/>
  <c r="AA31" i="12"/>
  <c r="AB31" i="12"/>
  <c r="AC31" i="12"/>
  <c r="AD31" i="12"/>
  <c r="AE31" i="12"/>
  <c r="Z32" i="12"/>
  <c r="AA32" i="12"/>
  <c r="AB32" i="12"/>
  <c r="AC32" i="12"/>
  <c r="AD32" i="12"/>
  <c r="AE32" i="12"/>
  <c r="Z33" i="12"/>
  <c r="AA33" i="12"/>
  <c r="AB33" i="12"/>
  <c r="AC33" i="12"/>
  <c r="AD33" i="12"/>
  <c r="AE33" i="12"/>
  <c r="Z34" i="12"/>
  <c r="AA34" i="12"/>
  <c r="AB34" i="12"/>
  <c r="AC34" i="12"/>
  <c r="AD34" i="12"/>
  <c r="AE34" i="12"/>
  <c r="Z35" i="12"/>
  <c r="AA35" i="12"/>
  <c r="AB35" i="12"/>
  <c r="AC35" i="12"/>
  <c r="AD35" i="12"/>
  <c r="AE35" i="12"/>
  <c r="Z36" i="12"/>
  <c r="AA36" i="12"/>
  <c r="AB36" i="12"/>
  <c r="AC36" i="12"/>
  <c r="AD36" i="12"/>
  <c r="AE36" i="12"/>
  <c r="Z37" i="12"/>
  <c r="AA37" i="12"/>
  <c r="AB37" i="12"/>
  <c r="AC37" i="12"/>
  <c r="AD37" i="12"/>
  <c r="AE37" i="12"/>
  <c r="Z38" i="12"/>
  <c r="AA38" i="12"/>
  <c r="AB38" i="12"/>
  <c r="AC38" i="12"/>
  <c r="AD38" i="12"/>
  <c r="AE38" i="12"/>
  <c r="AB39" i="12"/>
  <c r="AC39" i="12"/>
  <c r="AD39" i="12"/>
  <c r="AE39" i="12"/>
  <c r="Z40" i="12"/>
  <c r="AA40" i="12"/>
  <c r="AB40" i="12"/>
  <c r="AC40" i="12"/>
  <c r="AD40" i="12"/>
  <c r="AE40" i="12"/>
  <c r="Z41" i="12"/>
  <c r="AA41" i="12"/>
  <c r="AB41" i="12"/>
  <c r="AC41" i="12"/>
  <c r="AD41" i="12"/>
  <c r="AE41" i="12"/>
  <c r="Z42" i="12"/>
  <c r="AA42" i="12"/>
  <c r="AB42" i="12"/>
  <c r="AC42" i="12"/>
  <c r="AD42" i="12"/>
  <c r="AE42" i="12"/>
  <c r="AB43" i="12"/>
  <c r="AC43" i="12"/>
  <c r="AD43" i="12"/>
  <c r="AE43" i="12"/>
  <c r="Z44" i="12"/>
  <c r="AA44" i="12"/>
  <c r="AB44" i="12"/>
  <c r="AC44" i="12"/>
  <c r="AD44" i="12"/>
  <c r="AE44" i="12"/>
  <c r="Z45" i="12"/>
  <c r="AA45" i="12"/>
  <c r="AB45" i="12"/>
  <c r="AC45" i="12"/>
  <c r="AD45" i="12"/>
  <c r="AE45" i="12"/>
  <c r="Z46" i="12"/>
  <c r="AA46" i="12"/>
  <c r="AB46" i="12"/>
  <c r="AC46" i="12"/>
  <c r="AD46" i="12"/>
  <c r="AE46" i="12"/>
  <c r="Z47" i="12"/>
  <c r="AA47" i="12"/>
  <c r="AB47" i="12"/>
  <c r="AC47" i="12"/>
  <c r="AD47" i="12"/>
  <c r="AE47" i="12"/>
  <c r="Z48" i="12"/>
  <c r="AA48" i="12"/>
  <c r="AB48" i="12"/>
  <c r="AC48" i="12"/>
  <c r="AD48" i="12"/>
  <c r="AE48" i="12"/>
  <c r="Z49" i="12"/>
  <c r="AA49" i="12"/>
  <c r="AB49" i="12"/>
  <c r="AC49" i="12"/>
  <c r="AD49" i="12"/>
  <c r="AE49" i="12"/>
  <c r="Z50" i="12"/>
  <c r="AA50" i="12"/>
  <c r="AB50" i="12"/>
  <c r="AC50" i="12"/>
  <c r="AD50" i="12"/>
  <c r="AE50" i="12"/>
  <c r="Z51" i="12"/>
  <c r="AA51" i="12"/>
  <c r="AB51" i="12"/>
  <c r="AC51" i="12"/>
  <c r="AD51" i="12"/>
  <c r="AE51" i="12"/>
  <c r="Z52" i="12"/>
  <c r="AA52" i="12"/>
  <c r="AB52" i="12"/>
  <c r="AC52" i="12"/>
  <c r="AD52" i="12"/>
  <c r="AE52" i="12"/>
  <c r="Z53" i="12"/>
  <c r="AA53" i="12"/>
  <c r="AB53" i="12"/>
  <c r="AC53" i="12"/>
  <c r="AD53" i="12"/>
  <c r="AE53" i="12"/>
  <c r="Z54" i="12"/>
  <c r="AA54" i="12"/>
  <c r="AB54" i="12"/>
  <c r="AC54" i="12"/>
  <c r="AD54" i="12"/>
  <c r="AE54" i="12"/>
  <c r="Z55" i="12"/>
  <c r="AA55" i="12"/>
  <c r="AB55" i="12"/>
  <c r="AC55" i="12"/>
  <c r="AD55" i="12"/>
  <c r="AE55" i="12"/>
  <c r="Z56" i="12"/>
  <c r="AA56" i="12"/>
  <c r="AB56" i="12"/>
  <c r="AC56" i="12"/>
  <c r="AD56" i="12"/>
  <c r="AE56" i="12"/>
  <c r="Z57" i="12"/>
  <c r="AA57" i="12"/>
  <c r="AB57" i="12"/>
  <c r="AC57" i="12"/>
  <c r="AD57" i="12"/>
  <c r="AE57" i="12"/>
  <c r="AB58" i="12"/>
  <c r="AC58" i="12"/>
  <c r="AD58" i="12"/>
  <c r="AE58" i="12"/>
  <c r="Z59" i="12"/>
  <c r="AA59" i="12"/>
  <c r="AB59" i="12"/>
  <c r="AC59" i="12"/>
  <c r="AD59" i="12"/>
  <c r="AE59" i="12"/>
  <c r="Z60" i="12"/>
  <c r="AA60" i="12"/>
  <c r="AB60" i="12"/>
  <c r="AC60" i="12"/>
  <c r="AD60" i="12"/>
  <c r="AE60" i="12"/>
  <c r="Z61" i="12"/>
  <c r="AA61" i="12"/>
  <c r="AB61" i="12"/>
  <c r="AC61" i="12"/>
  <c r="AD61" i="12"/>
  <c r="AE61" i="12"/>
  <c r="Z62" i="12"/>
  <c r="AA62" i="12"/>
  <c r="AB62" i="12"/>
  <c r="AC62" i="12"/>
  <c r="AD62" i="12"/>
  <c r="AE62" i="12"/>
  <c r="Z63" i="12"/>
  <c r="AA63" i="12"/>
  <c r="AB63" i="12"/>
  <c r="AC63" i="12"/>
  <c r="AD63" i="12"/>
  <c r="AE63" i="12"/>
  <c r="Z64" i="12"/>
  <c r="AA64" i="12"/>
  <c r="AB64" i="12"/>
  <c r="AC64" i="12"/>
  <c r="AD64" i="12"/>
  <c r="AE64" i="12"/>
  <c r="Z65" i="12"/>
  <c r="AA65" i="12"/>
  <c r="AB65" i="12"/>
  <c r="AC65" i="12"/>
  <c r="AD65" i="12"/>
  <c r="AE65" i="12"/>
  <c r="Z66" i="12"/>
  <c r="AA66" i="12"/>
  <c r="AB66" i="12"/>
  <c r="AC66" i="12"/>
  <c r="AD66" i="12"/>
  <c r="AE66" i="12"/>
  <c r="Z67" i="12"/>
  <c r="AA67" i="12"/>
  <c r="AB67" i="12"/>
  <c r="AC67" i="12"/>
  <c r="AD67" i="12"/>
  <c r="AE67" i="12"/>
  <c r="Z68" i="12"/>
  <c r="AA68" i="12"/>
  <c r="AB68" i="12"/>
  <c r="AC68" i="12"/>
  <c r="AD68" i="12"/>
  <c r="AE68" i="12"/>
  <c r="Z69" i="12"/>
  <c r="AA69" i="12"/>
  <c r="AB69" i="12"/>
  <c r="AC69" i="12"/>
  <c r="AD69" i="12"/>
  <c r="AE69" i="12"/>
  <c r="Z70" i="12"/>
  <c r="AA70" i="12"/>
  <c r="AB70" i="12"/>
  <c r="AC70" i="12"/>
  <c r="AD70" i="12"/>
  <c r="AE70" i="12"/>
  <c r="Z71" i="12"/>
  <c r="AA71" i="12"/>
  <c r="AB71" i="12"/>
  <c r="AC71" i="12"/>
  <c r="AD71" i="12"/>
  <c r="AE71" i="12"/>
  <c r="Z72" i="12"/>
  <c r="AA72" i="12"/>
  <c r="AB72" i="12"/>
  <c r="AC72" i="12"/>
  <c r="AD72" i="12"/>
  <c r="AE72" i="12"/>
  <c r="Z73" i="12"/>
  <c r="AA73" i="12"/>
  <c r="AB73" i="12"/>
  <c r="AC73" i="12"/>
  <c r="Z74" i="12"/>
  <c r="AA74" i="12"/>
  <c r="AB74" i="12"/>
  <c r="AC74" i="12"/>
  <c r="AE74" i="12"/>
  <c r="Z75" i="12"/>
  <c r="AA75" i="12"/>
  <c r="AB75" i="12"/>
  <c r="AC75" i="12"/>
  <c r="AE75" i="12"/>
  <c r="Z76" i="12"/>
  <c r="AA76" i="12"/>
  <c r="AB76" i="12"/>
  <c r="AC76" i="12"/>
  <c r="AE76" i="12"/>
  <c r="AB77" i="12"/>
  <c r="AC77" i="12"/>
  <c r="AE77" i="12"/>
  <c r="Z78" i="12"/>
  <c r="AA78" i="12"/>
  <c r="AB78" i="12"/>
  <c r="AC78" i="12"/>
  <c r="AE78" i="12"/>
  <c r="AB79" i="12"/>
  <c r="AC79" i="12"/>
  <c r="AD79" i="12"/>
  <c r="AE79" i="12"/>
  <c r="Z80" i="12"/>
  <c r="AA80" i="12"/>
  <c r="AB80" i="12"/>
  <c r="AC80" i="12"/>
  <c r="AD80" i="12"/>
  <c r="AE80" i="12"/>
  <c r="Z81" i="12"/>
  <c r="AA81" i="12"/>
  <c r="AB81" i="12"/>
  <c r="AC81" i="12"/>
  <c r="AD81" i="12"/>
  <c r="AE81" i="12"/>
  <c r="AB82" i="12"/>
  <c r="AC82" i="12"/>
  <c r="AD82" i="12"/>
  <c r="AE82" i="12"/>
  <c r="Z84" i="12"/>
  <c r="AA84" i="12"/>
  <c r="AB84" i="12"/>
  <c r="AC84" i="12"/>
  <c r="AD84" i="12"/>
  <c r="AE84" i="12"/>
  <c r="AB85" i="12"/>
  <c r="AC85" i="12"/>
  <c r="AD85" i="12"/>
  <c r="AE85" i="12"/>
  <c r="AD86" i="12"/>
  <c r="AE86" i="12"/>
  <c r="AB87" i="12"/>
  <c r="AC87" i="12"/>
  <c r="AD87" i="12"/>
  <c r="AE87" i="12"/>
  <c r="AB88" i="12"/>
  <c r="AC88" i="12"/>
  <c r="AD88" i="12"/>
  <c r="AE88" i="12"/>
  <c r="AB89" i="12"/>
  <c r="AC89" i="12"/>
  <c r="AD89" i="12"/>
  <c r="AE89" i="12"/>
  <c r="AB90" i="12"/>
  <c r="AC90" i="12"/>
  <c r="AD90" i="12"/>
  <c r="AE90" i="12"/>
  <c r="Z91" i="12"/>
  <c r="AA91" i="12"/>
  <c r="AB91" i="12"/>
  <c r="AC91" i="12"/>
  <c r="AD91" i="12"/>
  <c r="AE91" i="12"/>
  <c r="Z92" i="12"/>
  <c r="AA92" i="12"/>
  <c r="AB92" i="12"/>
  <c r="AC92" i="12"/>
  <c r="AD92" i="12"/>
  <c r="AE92" i="12"/>
  <c r="AB93" i="12"/>
  <c r="AC93" i="12"/>
  <c r="AD93" i="12"/>
  <c r="AE93" i="12"/>
  <c r="AD94" i="12"/>
  <c r="AE94" i="12"/>
  <c r="Z95" i="12"/>
  <c r="AA95" i="12"/>
  <c r="AB95" i="12"/>
  <c r="AC95" i="12"/>
  <c r="AD95" i="12"/>
  <c r="AE95" i="12"/>
  <c r="AB96" i="12"/>
  <c r="AC96" i="12"/>
  <c r="AD96" i="12"/>
  <c r="AE96" i="12"/>
  <c r="AB97" i="12"/>
  <c r="AC97" i="12"/>
  <c r="AD97" i="12"/>
  <c r="AE97" i="12"/>
  <c r="Z98" i="12"/>
  <c r="AA98" i="12"/>
  <c r="AB98" i="12"/>
  <c r="AC98" i="12"/>
  <c r="Z99" i="12"/>
  <c r="AA99" i="12"/>
  <c r="AB99" i="12"/>
  <c r="AC99" i="12"/>
  <c r="AD99" i="12"/>
  <c r="AE99" i="12"/>
  <c r="Z100" i="12"/>
  <c r="AA100" i="12"/>
  <c r="AB100" i="12"/>
  <c r="AC100" i="12"/>
  <c r="Z101" i="12"/>
  <c r="AA101" i="12"/>
  <c r="AB101" i="12"/>
  <c r="AC101" i="12"/>
  <c r="AD101" i="12"/>
  <c r="AE101" i="12"/>
  <c r="AB102" i="12"/>
  <c r="AC102" i="12"/>
  <c r="AD102" i="12"/>
  <c r="AE102" i="12"/>
  <c r="AB103" i="12"/>
  <c r="AC103" i="12"/>
  <c r="AB104" i="12"/>
  <c r="AC104" i="12"/>
  <c r="AD104" i="12"/>
  <c r="AE104" i="12"/>
  <c r="Z105" i="12"/>
  <c r="AA105" i="12"/>
  <c r="AB105" i="12"/>
  <c r="AC105" i="12"/>
  <c r="AD105" i="12"/>
  <c r="AE105" i="12"/>
  <c r="Z106" i="12"/>
  <c r="AA106" i="12"/>
  <c r="AB106" i="12"/>
  <c r="AC106" i="12"/>
  <c r="AD106" i="12"/>
  <c r="AE106" i="12"/>
  <c r="Z14" i="12"/>
  <c r="AA14" i="12"/>
  <c r="AB14" i="12"/>
  <c r="AC14" i="12"/>
  <c r="AD14" i="12"/>
  <c r="AE14" i="12"/>
  <c r="Z15" i="12"/>
  <c r="AA15" i="12"/>
  <c r="AB15" i="12"/>
  <c r="AC15" i="12"/>
  <c r="AD15" i="12"/>
  <c r="AE15" i="12"/>
  <c r="Z16" i="12"/>
  <c r="AA16" i="12"/>
  <c r="AB16" i="12"/>
  <c r="AC16" i="12"/>
  <c r="AD16" i="12"/>
  <c r="AE16" i="12"/>
  <c r="Z17" i="12"/>
  <c r="AA17" i="12"/>
  <c r="AB17" i="12"/>
  <c r="AC17" i="12"/>
  <c r="AD17" i="12"/>
  <c r="AE17" i="12"/>
  <c r="Z18" i="12"/>
  <c r="AA18" i="12"/>
  <c r="AB18" i="12"/>
  <c r="AC18" i="12"/>
  <c r="AD18" i="12"/>
  <c r="AE18" i="12"/>
  <c r="Z19" i="12"/>
  <c r="AA19" i="12"/>
  <c r="AB19" i="12"/>
  <c r="AC19" i="12"/>
  <c r="AD19" i="12"/>
  <c r="AE19" i="12"/>
  <c r="Z21" i="12"/>
  <c r="AA21" i="12"/>
  <c r="AB21" i="12"/>
  <c r="AC21" i="12"/>
  <c r="AD21" i="12"/>
  <c r="AE21" i="12"/>
  <c r="Z22" i="12"/>
  <c r="AA22" i="12"/>
  <c r="AB22" i="12"/>
  <c r="AC22" i="12"/>
  <c r="AD22" i="12"/>
  <c r="AE22" i="12"/>
  <c r="AB23" i="12"/>
  <c r="AC23" i="12"/>
  <c r="AD23" i="12"/>
  <c r="AE23" i="12"/>
  <c r="Z24" i="12"/>
  <c r="AA24" i="12"/>
  <c r="AB24" i="12"/>
  <c r="AC24" i="12"/>
  <c r="AD24" i="12"/>
  <c r="AE24" i="12"/>
  <c r="Z25" i="12"/>
  <c r="AA25" i="12"/>
  <c r="AB25" i="12"/>
  <c r="AC25" i="12"/>
  <c r="AD25" i="12"/>
  <c r="AE25" i="12"/>
  <c r="AD26" i="12"/>
  <c r="AE26" i="12"/>
  <c r="AE13" i="12"/>
  <c r="AD13" i="12"/>
  <c r="AC13" i="12"/>
  <c r="AB13" i="12"/>
  <c r="AA13" i="12"/>
  <c r="Z13" i="12"/>
  <c r="F927" i="5"/>
  <c r="F926" i="4" s="1"/>
  <c r="G927" i="5"/>
  <c r="G926" i="4" s="1"/>
  <c r="F928" i="5"/>
  <c r="F927" i="4" s="1"/>
  <c r="G928" i="5"/>
  <c r="G927" i="4" s="1"/>
  <c r="F929" i="5"/>
  <c r="F928" i="4" s="1"/>
  <c r="G929" i="5"/>
  <c r="G928" i="4" s="1"/>
  <c r="F930" i="5"/>
  <c r="F929" i="4" s="1"/>
  <c r="G930" i="5"/>
  <c r="G929" i="4" s="1"/>
  <c r="F931" i="5"/>
  <c r="F930" i="4" s="1"/>
  <c r="G931" i="5"/>
  <c r="G930" i="4" s="1"/>
  <c r="F932" i="5"/>
  <c r="F931" i="4" s="1"/>
  <c r="G932" i="5"/>
  <c r="G931" i="4" s="1"/>
  <c r="F933" i="5"/>
  <c r="F932" i="4" s="1"/>
  <c r="G933" i="5"/>
  <c r="G932" i="4" s="1"/>
  <c r="F934" i="5"/>
  <c r="F933" i="4" s="1"/>
  <c r="G934" i="5"/>
  <c r="G933" i="4" s="1"/>
  <c r="G926" i="5"/>
  <c r="G925" i="4" s="1"/>
  <c r="F926" i="5"/>
  <c r="F925" i="4" s="1"/>
  <c r="H333" i="3"/>
  <c r="J333" i="5" s="1"/>
  <c r="H332" i="3"/>
  <c r="J332" i="5" s="1"/>
  <c r="L645" i="2"/>
  <c r="N645" i="2" s="1"/>
  <c r="H1215" i="4"/>
  <c r="I1216" i="5" s="1"/>
  <c r="H1216" i="4"/>
  <c r="I1217" i="5" s="1"/>
  <c r="H1217" i="4"/>
  <c r="I1218" i="5" s="1"/>
  <c r="H1214" i="4"/>
  <c r="I1215" i="5" s="1"/>
  <c r="C192" i="12"/>
  <c r="D192" i="12"/>
  <c r="H192" i="12"/>
  <c r="J192" i="12" s="1"/>
  <c r="N192" i="12"/>
  <c r="C193" i="12"/>
  <c r="D193" i="12"/>
  <c r="H193" i="12"/>
  <c r="J193" i="12" s="1"/>
  <c r="N193" i="12"/>
  <c r="C194" i="12"/>
  <c r="D194" i="12"/>
  <c r="H194" i="12"/>
  <c r="R194" i="12" s="1"/>
  <c r="N194" i="12"/>
  <c r="C181" i="12"/>
  <c r="D181" i="12"/>
  <c r="H181" i="12"/>
  <c r="N181" i="12"/>
  <c r="C182" i="12"/>
  <c r="D182" i="12"/>
  <c r="H182" i="12"/>
  <c r="J182" i="12" s="1"/>
  <c r="N182" i="12"/>
  <c r="C183" i="12"/>
  <c r="D183" i="12"/>
  <c r="H183" i="12"/>
  <c r="R183" i="12" s="1"/>
  <c r="N183" i="12"/>
  <c r="C184" i="12"/>
  <c r="D184" i="12"/>
  <c r="H184" i="12"/>
  <c r="J184" i="12" s="1"/>
  <c r="N184" i="12"/>
  <c r="C185" i="12"/>
  <c r="D185" i="12"/>
  <c r="H185" i="12"/>
  <c r="N185" i="12"/>
  <c r="C186" i="12"/>
  <c r="D186" i="12"/>
  <c r="H186" i="12"/>
  <c r="J186" i="12" s="1"/>
  <c r="N186" i="12"/>
  <c r="C187" i="12"/>
  <c r="D187" i="12"/>
  <c r="H187" i="12"/>
  <c r="J187" i="12" s="1"/>
  <c r="N187" i="12"/>
  <c r="C188" i="12"/>
  <c r="D188" i="12"/>
  <c r="H188" i="12"/>
  <c r="J188" i="12" s="1"/>
  <c r="N188" i="12"/>
  <c r="C189" i="12"/>
  <c r="D189" i="12"/>
  <c r="H189" i="12"/>
  <c r="N189" i="12"/>
  <c r="C190" i="12"/>
  <c r="D190" i="12"/>
  <c r="H190" i="12"/>
  <c r="R190" i="12" s="1"/>
  <c r="N190" i="12"/>
  <c r="C191" i="12"/>
  <c r="D191" i="12"/>
  <c r="H191" i="12"/>
  <c r="N191" i="12"/>
  <c r="C176" i="12"/>
  <c r="D176" i="12"/>
  <c r="H176" i="12"/>
  <c r="J176" i="12" s="1"/>
  <c r="N176" i="12"/>
  <c r="C177" i="12"/>
  <c r="D177" i="12"/>
  <c r="H177" i="12"/>
  <c r="R177" i="12" s="1"/>
  <c r="N177" i="12"/>
  <c r="C178" i="12"/>
  <c r="D178" i="12"/>
  <c r="H178" i="12"/>
  <c r="S178" i="12" s="1"/>
  <c r="W178" i="12" s="1"/>
  <c r="N178" i="12"/>
  <c r="C179" i="12"/>
  <c r="D179" i="12"/>
  <c r="H179" i="12"/>
  <c r="J179" i="12" s="1"/>
  <c r="N179" i="12"/>
  <c r="C180" i="12"/>
  <c r="D180" i="12"/>
  <c r="H180" i="12"/>
  <c r="R180" i="12" s="1"/>
  <c r="N180" i="12"/>
  <c r="N175" i="12"/>
  <c r="H175" i="12"/>
  <c r="R175" i="12" s="1"/>
  <c r="D175" i="12"/>
  <c r="C175" i="12"/>
  <c r="C174" i="12"/>
  <c r="B167" i="12"/>
  <c r="B168" i="12" s="1"/>
  <c r="B169" i="12" s="1"/>
  <c r="B170" i="12" s="1"/>
  <c r="B171" i="12" s="1"/>
  <c r="B172" i="12" s="1"/>
  <c r="C167" i="12"/>
  <c r="D167" i="12"/>
  <c r="F167" i="12"/>
  <c r="H167" i="12"/>
  <c r="J167" i="12" s="1"/>
  <c r="N167" i="12"/>
  <c r="C168" i="12"/>
  <c r="D168" i="12"/>
  <c r="F168" i="12"/>
  <c r="H168" i="12"/>
  <c r="N168" i="12"/>
  <c r="C169" i="12"/>
  <c r="D169" i="12"/>
  <c r="F169" i="12"/>
  <c r="H169" i="12"/>
  <c r="N169" i="12"/>
  <c r="C170" i="12"/>
  <c r="D170" i="12"/>
  <c r="F170" i="12"/>
  <c r="H170" i="12"/>
  <c r="N170" i="12"/>
  <c r="C171" i="12"/>
  <c r="D171" i="12"/>
  <c r="F171" i="12"/>
  <c r="H171" i="12"/>
  <c r="J171" i="12" s="1"/>
  <c r="N171" i="12"/>
  <c r="C172" i="12"/>
  <c r="D172" i="12"/>
  <c r="F172" i="12"/>
  <c r="H172" i="12"/>
  <c r="J172" i="12" s="1"/>
  <c r="N172" i="12"/>
  <c r="C154" i="12"/>
  <c r="D154" i="12"/>
  <c r="F154" i="12"/>
  <c r="H154" i="12"/>
  <c r="N154" i="12"/>
  <c r="C155" i="12"/>
  <c r="D155" i="12"/>
  <c r="F155" i="12"/>
  <c r="H155" i="12"/>
  <c r="J155" i="12" s="1"/>
  <c r="N155" i="12"/>
  <c r="C156" i="12"/>
  <c r="D156" i="12"/>
  <c r="F156" i="12"/>
  <c r="H156" i="12"/>
  <c r="N156" i="12"/>
  <c r="C157" i="12"/>
  <c r="D157" i="12"/>
  <c r="F157" i="12"/>
  <c r="H157" i="12"/>
  <c r="J157" i="12" s="1"/>
  <c r="N157" i="12"/>
  <c r="C158" i="12"/>
  <c r="D158" i="12"/>
  <c r="F158" i="12"/>
  <c r="H158" i="12"/>
  <c r="N158" i="12"/>
  <c r="C159" i="12"/>
  <c r="D159" i="12"/>
  <c r="F159" i="12"/>
  <c r="H159" i="12"/>
  <c r="J159" i="12" s="1"/>
  <c r="N159" i="12"/>
  <c r="C160" i="12"/>
  <c r="D160" i="12"/>
  <c r="F160" i="12"/>
  <c r="H160" i="12"/>
  <c r="N160" i="12"/>
  <c r="C161" i="12"/>
  <c r="D161" i="12"/>
  <c r="F161" i="12"/>
  <c r="H161" i="12"/>
  <c r="J161" i="12" s="1"/>
  <c r="N161" i="12"/>
  <c r="C162" i="12"/>
  <c r="D162" i="12"/>
  <c r="F162" i="12"/>
  <c r="H162" i="12"/>
  <c r="N162" i="12"/>
  <c r="C163" i="12"/>
  <c r="D163" i="12"/>
  <c r="F163" i="12"/>
  <c r="H163" i="12"/>
  <c r="N163" i="12"/>
  <c r="C164" i="12"/>
  <c r="D164" i="12"/>
  <c r="F164" i="12"/>
  <c r="H164" i="12"/>
  <c r="N164" i="12"/>
  <c r="C165" i="12"/>
  <c r="D165" i="12"/>
  <c r="F165" i="12"/>
  <c r="H165" i="12"/>
  <c r="N165" i="12"/>
  <c r="C166" i="12"/>
  <c r="D166" i="12"/>
  <c r="F166" i="12"/>
  <c r="H166" i="12"/>
  <c r="L166" i="12" s="1"/>
  <c r="N166" i="12"/>
  <c r="N153" i="12"/>
  <c r="H153" i="12"/>
  <c r="F153" i="12"/>
  <c r="D153" i="12"/>
  <c r="C153" i="12"/>
  <c r="C152" i="12"/>
  <c r="C146" i="12"/>
  <c r="D146" i="12"/>
  <c r="F146" i="12"/>
  <c r="H146" i="12"/>
  <c r="N146" i="12"/>
  <c r="C147" i="12"/>
  <c r="D147" i="12"/>
  <c r="F147" i="12"/>
  <c r="H147" i="12"/>
  <c r="J147" i="12" s="1"/>
  <c r="N147" i="12"/>
  <c r="C148" i="12"/>
  <c r="D148" i="12"/>
  <c r="F148" i="12"/>
  <c r="H148" i="12"/>
  <c r="S148" i="12" s="1"/>
  <c r="N148" i="12"/>
  <c r="C149" i="12"/>
  <c r="D149" i="12"/>
  <c r="F149" i="12"/>
  <c r="H149" i="12"/>
  <c r="N149" i="12"/>
  <c r="C150" i="12"/>
  <c r="D150" i="12"/>
  <c r="F150" i="12"/>
  <c r="H150" i="12"/>
  <c r="N150" i="12"/>
  <c r="C138" i="12"/>
  <c r="D138" i="12"/>
  <c r="F138" i="12"/>
  <c r="H138" i="12"/>
  <c r="R138" i="12" s="1"/>
  <c r="N138" i="12"/>
  <c r="C139" i="12"/>
  <c r="D139" i="12"/>
  <c r="F139" i="12"/>
  <c r="H139" i="12"/>
  <c r="J139" i="12" s="1"/>
  <c r="N139" i="12"/>
  <c r="C140" i="12"/>
  <c r="D140" i="12"/>
  <c r="F140" i="12"/>
  <c r="H140" i="12"/>
  <c r="S140" i="12" s="1"/>
  <c r="N140" i="12"/>
  <c r="C141" i="12"/>
  <c r="D141" i="12"/>
  <c r="F141" i="12"/>
  <c r="H141" i="12"/>
  <c r="S141" i="12" s="1"/>
  <c r="N141" i="12"/>
  <c r="C142" i="12"/>
  <c r="D142" i="12"/>
  <c r="F142" i="12"/>
  <c r="H142" i="12"/>
  <c r="R142" i="12" s="1"/>
  <c r="N142" i="12"/>
  <c r="C143" i="12"/>
  <c r="D143" i="12"/>
  <c r="F143" i="12"/>
  <c r="H143" i="12"/>
  <c r="J143" i="12" s="1"/>
  <c r="N143" i="12"/>
  <c r="C144" i="12"/>
  <c r="D144" i="12"/>
  <c r="F144" i="12"/>
  <c r="H144" i="12"/>
  <c r="S144" i="12" s="1"/>
  <c r="N144" i="12"/>
  <c r="C145" i="12"/>
  <c r="D145" i="12"/>
  <c r="F145" i="12"/>
  <c r="H145" i="12"/>
  <c r="S145" i="12" s="1"/>
  <c r="W145" i="12" s="1"/>
  <c r="N145" i="12"/>
  <c r="N137" i="12"/>
  <c r="H137" i="12"/>
  <c r="F137" i="12"/>
  <c r="D137" i="12"/>
  <c r="C137" i="12"/>
  <c r="C136" i="12"/>
  <c r="C110" i="12"/>
  <c r="D110" i="12"/>
  <c r="F110" i="12"/>
  <c r="H110" i="12"/>
  <c r="N110" i="12"/>
  <c r="C111" i="12"/>
  <c r="D111" i="12"/>
  <c r="F111" i="12"/>
  <c r="H111" i="12"/>
  <c r="N111" i="12"/>
  <c r="C112" i="12"/>
  <c r="D112" i="12"/>
  <c r="F112" i="12"/>
  <c r="H112" i="12"/>
  <c r="N112" i="12"/>
  <c r="C113" i="12"/>
  <c r="D113" i="12"/>
  <c r="F113" i="12"/>
  <c r="H113" i="12"/>
  <c r="R113" i="12" s="1"/>
  <c r="N113" i="12"/>
  <c r="C114" i="12"/>
  <c r="D114" i="12"/>
  <c r="F114" i="12"/>
  <c r="H114" i="12"/>
  <c r="N114" i="12"/>
  <c r="C115" i="12"/>
  <c r="D115" i="12"/>
  <c r="F115" i="12"/>
  <c r="H115" i="12"/>
  <c r="N115" i="12"/>
  <c r="C116" i="12"/>
  <c r="D116" i="12"/>
  <c r="F116" i="12"/>
  <c r="H116" i="12"/>
  <c r="R116" i="12" s="1"/>
  <c r="N116" i="12"/>
  <c r="C117" i="12"/>
  <c r="D117" i="12"/>
  <c r="F117" i="12"/>
  <c r="H117" i="12"/>
  <c r="R117" i="12" s="1"/>
  <c r="N117" i="12"/>
  <c r="C118" i="12"/>
  <c r="D118" i="12"/>
  <c r="F118" i="12"/>
  <c r="H118" i="12"/>
  <c r="N118" i="12"/>
  <c r="C119" i="12"/>
  <c r="D119" i="12"/>
  <c r="F119" i="12"/>
  <c r="H119" i="12"/>
  <c r="P119" i="12" s="1"/>
  <c r="N119" i="12"/>
  <c r="C120" i="12"/>
  <c r="F120" i="12"/>
  <c r="H120" i="12"/>
  <c r="N120" i="12"/>
  <c r="C121" i="12"/>
  <c r="D121" i="12"/>
  <c r="F121" i="12"/>
  <c r="H121" i="12"/>
  <c r="R121" i="12" s="1"/>
  <c r="N121" i="12"/>
  <c r="C122" i="12"/>
  <c r="D122" i="12"/>
  <c r="F122" i="12"/>
  <c r="H122" i="12"/>
  <c r="N122" i="12"/>
  <c r="C123" i="12"/>
  <c r="D123" i="12"/>
  <c r="F123" i="12"/>
  <c r="H123" i="12"/>
  <c r="N123" i="12"/>
  <c r="C124" i="12"/>
  <c r="D124" i="12"/>
  <c r="F124" i="12"/>
  <c r="H124" i="12"/>
  <c r="N124" i="12"/>
  <c r="C125" i="12"/>
  <c r="D125" i="12"/>
  <c r="F125" i="12"/>
  <c r="H125" i="12"/>
  <c r="R125" i="12" s="1"/>
  <c r="N125" i="12"/>
  <c r="C126" i="12"/>
  <c r="D126" i="12"/>
  <c r="F126" i="12"/>
  <c r="H126" i="12"/>
  <c r="R126" i="12" s="1"/>
  <c r="N126" i="12"/>
  <c r="C127" i="12"/>
  <c r="D127" i="12"/>
  <c r="F127" i="12"/>
  <c r="H127" i="12"/>
  <c r="P127" i="12" s="1"/>
  <c r="N127" i="12"/>
  <c r="C128" i="12"/>
  <c r="D128" i="12"/>
  <c r="F128" i="12"/>
  <c r="H128" i="12"/>
  <c r="N128" i="12"/>
  <c r="C129" i="12"/>
  <c r="D129" i="12"/>
  <c r="F129" i="12"/>
  <c r="H129" i="12"/>
  <c r="R129" i="12" s="1"/>
  <c r="V129" i="12" s="1"/>
  <c r="N129" i="12"/>
  <c r="C130" i="12"/>
  <c r="F130" i="12"/>
  <c r="H130" i="12"/>
  <c r="R130" i="12" s="1"/>
  <c r="N130" i="12"/>
  <c r="C131" i="12"/>
  <c r="D131" i="12"/>
  <c r="F131" i="12"/>
  <c r="H131" i="12"/>
  <c r="P131" i="12" s="1"/>
  <c r="N131" i="12"/>
  <c r="C132" i="12"/>
  <c r="D132" i="12"/>
  <c r="F132" i="12"/>
  <c r="H132" i="12"/>
  <c r="N132" i="12"/>
  <c r="C133" i="12"/>
  <c r="D133" i="12"/>
  <c r="F133" i="12"/>
  <c r="H133" i="12"/>
  <c r="N133" i="12"/>
  <c r="C134" i="12"/>
  <c r="D134" i="12"/>
  <c r="F134" i="12"/>
  <c r="H134" i="12"/>
  <c r="P134" i="12" s="1"/>
  <c r="N134" i="12"/>
  <c r="N109" i="12"/>
  <c r="H109" i="12"/>
  <c r="P109" i="12" s="1"/>
  <c r="F109" i="12"/>
  <c r="D109" i="12"/>
  <c r="C109" i="12"/>
  <c r="C108" i="12"/>
  <c r="D104" i="12"/>
  <c r="F104" i="12"/>
  <c r="H104" i="12"/>
  <c r="P104" i="12" s="1"/>
  <c r="N104" i="12"/>
  <c r="D105" i="12"/>
  <c r="F105" i="12"/>
  <c r="H105" i="12"/>
  <c r="S105" i="12" s="1"/>
  <c r="N105" i="12"/>
  <c r="D106" i="12"/>
  <c r="F106" i="12"/>
  <c r="H106" i="12"/>
  <c r="N106" i="12"/>
  <c r="D92" i="12"/>
  <c r="F92" i="12"/>
  <c r="H92" i="12"/>
  <c r="S92" i="12" s="1"/>
  <c r="N92" i="12"/>
  <c r="D93" i="12"/>
  <c r="F93" i="12"/>
  <c r="H93" i="12"/>
  <c r="P93" i="12" s="1"/>
  <c r="N93" i="12"/>
  <c r="D94" i="12"/>
  <c r="F94" i="12"/>
  <c r="H94" i="12"/>
  <c r="S94" i="12" s="1"/>
  <c r="N94" i="12"/>
  <c r="D95" i="12"/>
  <c r="F95" i="12"/>
  <c r="H95" i="12"/>
  <c r="N95" i="12"/>
  <c r="D96" i="12"/>
  <c r="F96" i="12"/>
  <c r="H96" i="12"/>
  <c r="P96" i="12" s="1"/>
  <c r="N96" i="12"/>
  <c r="D97" i="12"/>
  <c r="F97" i="12"/>
  <c r="H97" i="12"/>
  <c r="N97" i="12"/>
  <c r="D98" i="12"/>
  <c r="F98" i="12"/>
  <c r="H98" i="12"/>
  <c r="S98" i="12" s="1"/>
  <c r="N98" i="12"/>
  <c r="D99" i="12"/>
  <c r="F99" i="12"/>
  <c r="H99" i="12"/>
  <c r="N99" i="12"/>
  <c r="F100" i="12"/>
  <c r="H100" i="12"/>
  <c r="N100" i="12"/>
  <c r="D101" i="12"/>
  <c r="F101" i="12"/>
  <c r="H101" i="12"/>
  <c r="N101" i="12"/>
  <c r="D102" i="12"/>
  <c r="F102" i="12"/>
  <c r="H102" i="12"/>
  <c r="N102" i="12"/>
  <c r="D103" i="12"/>
  <c r="F103" i="12"/>
  <c r="H103" i="12"/>
  <c r="R103" i="12" s="1"/>
  <c r="N103" i="12"/>
  <c r="D81" i="12"/>
  <c r="F81" i="12"/>
  <c r="H81" i="12"/>
  <c r="N81" i="12"/>
  <c r="D82" i="12"/>
  <c r="F82" i="12"/>
  <c r="H82" i="12"/>
  <c r="N82" i="12"/>
  <c r="D83" i="12"/>
  <c r="F83" i="12"/>
  <c r="H83" i="12"/>
  <c r="R83" i="12" s="1"/>
  <c r="N83" i="12"/>
  <c r="D84" i="12"/>
  <c r="F84" i="12"/>
  <c r="H84" i="12"/>
  <c r="S84" i="12" s="1"/>
  <c r="N84" i="12"/>
  <c r="D85" i="12"/>
  <c r="F85" i="12"/>
  <c r="H85" i="12"/>
  <c r="N85" i="12"/>
  <c r="D86" i="12"/>
  <c r="F86" i="12"/>
  <c r="H86" i="12"/>
  <c r="R86" i="12" s="1"/>
  <c r="N86" i="12"/>
  <c r="D87" i="12"/>
  <c r="F87" i="12"/>
  <c r="H87" i="12"/>
  <c r="N87" i="12"/>
  <c r="D88" i="12"/>
  <c r="F88" i="12"/>
  <c r="H88" i="12"/>
  <c r="P88" i="12" s="1"/>
  <c r="N88" i="12"/>
  <c r="D89" i="12"/>
  <c r="F89" i="12"/>
  <c r="H89" i="12"/>
  <c r="N89" i="12"/>
  <c r="D90" i="12"/>
  <c r="F90" i="12"/>
  <c r="H90" i="12"/>
  <c r="N90" i="12"/>
  <c r="D91" i="12"/>
  <c r="F91" i="12"/>
  <c r="H91" i="12"/>
  <c r="N91" i="12"/>
  <c r="D72" i="12"/>
  <c r="F72" i="12"/>
  <c r="H72" i="12"/>
  <c r="P72" i="12" s="1"/>
  <c r="N72" i="12"/>
  <c r="D73" i="12"/>
  <c r="F73" i="12"/>
  <c r="H73" i="12"/>
  <c r="P73" i="12" s="1"/>
  <c r="N73" i="12"/>
  <c r="D74" i="12"/>
  <c r="F74" i="12"/>
  <c r="H74" i="12"/>
  <c r="N74" i="12"/>
  <c r="D75" i="12"/>
  <c r="F75" i="12"/>
  <c r="H75" i="12"/>
  <c r="N75" i="12"/>
  <c r="D76" i="12"/>
  <c r="F76" i="12"/>
  <c r="H76" i="12"/>
  <c r="S76" i="12" s="1"/>
  <c r="N76" i="12"/>
  <c r="D77" i="12"/>
  <c r="F77" i="12"/>
  <c r="H77" i="12"/>
  <c r="N77" i="12"/>
  <c r="D78" i="12"/>
  <c r="F78" i="12"/>
  <c r="H78" i="12"/>
  <c r="N78" i="12"/>
  <c r="D79" i="12"/>
  <c r="F79" i="12"/>
  <c r="H79" i="12"/>
  <c r="N79" i="12"/>
  <c r="D80" i="12"/>
  <c r="F80" i="12"/>
  <c r="H80" i="12"/>
  <c r="P80" i="12" s="1"/>
  <c r="N80" i="12"/>
  <c r="D62" i="12"/>
  <c r="F62" i="12"/>
  <c r="H62" i="12"/>
  <c r="N62" i="12"/>
  <c r="D63" i="12"/>
  <c r="F63" i="12"/>
  <c r="H63" i="12"/>
  <c r="N63" i="12"/>
  <c r="D64" i="12"/>
  <c r="F64" i="12"/>
  <c r="H64" i="12"/>
  <c r="P64" i="12" s="1"/>
  <c r="N64" i="12"/>
  <c r="D65" i="12"/>
  <c r="F65" i="12"/>
  <c r="H65" i="12"/>
  <c r="S65" i="12" s="1"/>
  <c r="N65" i="12"/>
  <c r="D66" i="12"/>
  <c r="F66" i="12"/>
  <c r="H66" i="12"/>
  <c r="N66" i="12"/>
  <c r="D67" i="12"/>
  <c r="F67" i="12"/>
  <c r="H67" i="12"/>
  <c r="R67" i="12" s="1"/>
  <c r="N67" i="12"/>
  <c r="D68" i="12"/>
  <c r="F68" i="12"/>
  <c r="H68" i="12"/>
  <c r="S68" i="12" s="1"/>
  <c r="N68" i="12"/>
  <c r="D69" i="12"/>
  <c r="F69" i="12"/>
  <c r="H69" i="12"/>
  <c r="P69" i="12" s="1"/>
  <c r="D70" i="12"/>
  <c r="F70" i="12"/>
  <c r="H70" i="12"/>
  <c r="S70" i="12" s="1"/>
  <c r="D71" i="12"/>
  <c r="F71" i="12"/>
  <c r="H71" i="12"/>
  <c r="S71" i="12" s="1"/>
  <c r="N71" i="12"/>
  <c r="D49" i="12"/>
  <c r="F49" i="12"/>
  <c r="H49" i="12"/>
  <c r="N49" i="12"/>
  <c r="D50" i="12"/>
  <c r="F50" i="12"/>
  <c r="H50" i="12"/>
  <c r="R50" i="12" s="1"/>
  <c r="N50" i="12"/>
  <c r="D51" i="12"/>
  <c r="F51" i="12"/>
  <c r="H51" i="12"/>
  <c r="R51" i="12" s="1"/>
  <c r="N51" i="12"/>
  <c r="D52" i="12"/>
  <c r="F52" i="12"/>
  <c r="H52" i="12"/>
  <c r="S52" i="12" s="1"/>
  <c r="N52" i="12"/>
  <c r="D53" i="12"/>
  <c r="F53" i="12"/>
  <c r="H53" i="12"/>
  <c r="N53" i="12"/>
  <c r="D54" i="12"/>
  <c r="F54" i="12"/>
  <c r="H54" i="12"/>
  <c r="R54" i="12" s="1"/>
  <c r="N54" i="12"/>
  <c r="D55" i="12"/>
  <c r="F55" i="12"/>
  <c r="H55" i="12"/>
  <c r="N55" i="12"/>
  <c r="D56" i="12"/>
  <c r="F56" i="12"/>
  <c r="H56" i="12"/>
  <c r="S56" i="12" s="1"/>
  <c r="N56" i="12"/>
  <c r="D57" i="12"/>
  <c r="F57" i="12"/>
  <c r="H57" i="12"/>
  <c r="N57" i="12"/>
  <c r="D58" i="12"/>
  <c r="F58" i="12"/>
  <c r="H58" i="12"/>
  <c r="N58" i="12"/>
  <c r="D59" i="12"/>
  <c r="F59" i="12"/>
  <c r="H59" i="12"/>
  <c r="N59" i="12"/>
  <c r="D60" i="12"/>
  <c r="F60" i="12"/>
  <c r="H60" i="12"/>
  <c r="S60" i="12" s="1"/>
  <c r="N60" i="12"/>
  <c r="D61" i="12"/>
  <c r="F61" i="12"/>
  <c r="H61" i="12"/>
  <c r="N61" i="12"/>
  <c r="D14" i="12"/>
  <c r="F14" i="12"/>
  <c r="H14" i="12"/>
  <c r="R14" i="12" s="1"/>
  <c r="K14" i="12" s="1"/>
  <c r="N14" i="12"/>
  <c r="D15" i="12"/>
  <c r="F15" i="12"/>
  <c r="H15" i="12"/>
  <c r="N15" i="12"/>
  <c r="D16" i="12"/>
  <c r="F16" i="12"/>
  <c r="H16" i="12"/>
  <c r="S16" i="12" s="1"/>
  <c r="L16" i="12" s="1"/>
  <c r="N16" i="12"/>
  <c r="D17" i="12"/>
  <c r="F17" i="12"/>
  <c r="H17" i="12"/>
  <c r="N17" i="12"/>
  <c r="D18" i="12"/>
  <c r="F18" i="12"/>
  <c r="H18" i="12"/>
  <c r="N18" i="12"/>
  <c r="D19" i="12"/>
  <c r="F19" i="12"/>
  <c r="H19" i="12"/>
  <c r="R19" i="12" s="1"/>
  <c r="K19" i="12" s="1"/>
  <c r="N19" i="12"/>
  <c r="D20" i="12"/>
  <c r="F20" i="12"/>
  <c r="H20" i="12"/>
  <c r="P20" i="12" s="1"/>
  <c r="J20" i="12" s="1"/>
  <c r="N20" i="12"/>
  <c r="D21" i="12"/>
  <c r="F21" i="12"/>
  <c r="H21" i="12"/>
  <c r="N21" i="12"/>
  <c r="D22" i="12"/>
  <c r="F22" i="12"/>
  <c r="H22" i="12"/>
  <c r="N22" i="12"/>
  <c r="D23" i="12"/>
  <c r="F23" i="12"/>
  <c r="H23" i="12"/>
  <c r="N23" i="12"/>
  <c r="D24" i="12"/>
  <c r="F24" i="12"/>
  <c r="H24" i="12"/>
  <c r="S24" i="12" s="1"/>
  <c r="L24" i="12" s="1"/>
  <c r="N24" i="12"/>
  <c r="D25" i="12"/>
  <c r="F25" i="12"/>
  <c r="H25" i="12"/>
  <c r="N25" i="12"/>
  <c r="D26" i="12"/>
  <c r="F26" i="12"/>
  <c r="H26" i="12"/>
  <c r="N26" i="12"/>
  <c r="D27" i="12"/>
  <c r="F27" i="12"/>
  <c r="H27" i="12"/>
  <c r="N27" i="12"/>
  <c r="D28" i="12"/>
  <c r="F28" i="12"/>
  <c r="H28" i="12"/>
  <c r="S28" i="12" s="1"/>
  <c r="L28" i="12" s="1"/>
  <c r="N28" i="12"/>
  <c r="D29" i="12"/>
  <c r="F29" i="12"/>
  <c r="H29" i="12"/>
  <c r="N29" i="12"/>
  <c r="D30" i="12"/>
  <c r="F30" i="12"/>
  <c r="H30" i="12"/>
  <c r="N30" i="12"/>
  <c r="D31" i="12"/>
  <c r="F31" i="12"/>
  <c r="H31" i="12"/>
  <c r="N31" i="12"/>
  <c r="D32" i="12"/>
  <c r="F32" i="12"/>
  <c r="H32" i="12"/>
  <c r="P32" i="12" s="1"/>
  <c r="N32" i="12"/>
  <c r="D33" i="12"/>
  <c r="F33" i="12"/>
  <c r="H33" i="12"/>
  <c r="N33" i="12"/>
  <c r="D34" i="12"/>
  <c r="F34" i="12"/>
  <c r="H34" i="12"/>
  <c r="N34" i="12"/>
  <c r="D35" i="12"/>
  <c r="F35" i="12"/>
  <c r="H35" i="12"/>
  <c r="R35" i="12" s="1"/>
  <c r="N35" i="12"/>
  <c r="D36" i="12"/>
  <c r="F36" i="12"/>
  <c r="H36" i="12"/>
  <c r="S36" i="12" s="1"/>
  <c r="N36" i="12"/>
  <c r="D37" i="12"/>
  <c r="F37" i="12"/>
  <c r="H37" i="12"/>
  <c r="N37" i="12"/>
  <c r="D38" i="12"/>
  <c r="F38" i="12"/>
  <c r="H38" i="12"/>
  <c r="N38" i="12"/>
  <c r="D39" i="12"/>
  <c r="F39" i="12"/>
  <c r="H39" i="12"/>
  <c r="N39" i="12"/>
  <c r="D40" i="12"/>
  <c r="F40" i="12"/>
  <c r="H40" i="12"/>
  <c r="S40" i="12" s="1"/>
  <c r="N40" i="12"/>
  <c r="D41" i="12"/>
  <c r="F41" i="12"/>
  <c r="H41" i="12"/>
  <c r="N41" i="12"/>
  <c r="D42" i="12"/>
  <c r="F42" i="12"/>
  <c r="H42" i="12"/>
  <c r="N42" i="12"/>
  <c r="D43" i="12"/>
  <c r="F43" i="12"/>
  <c r="H43" i="12"/>
  <c r="N43" i="12"/>
  <c r="D44" i="12"/>
  <c r="F44" i="12"/>
  <c r="H44" i="12"/>
  <c r="P44" i="12" s="1"/>
  <c r="N44" i="12"/>
  <c r="D45" i="12"/>
  <c r="F45" i="12"/>
  <c r="H45" i="12"/>
  <c r="N45" i="12"/>
  <c r="D46" i="12"/>
  <c r="F46" i="12"/>
  <c r="H46" i="12"/>
  <c r="N46" i="12"/>
  <c r="D47" i="12"/>
  <c r="F47" i="12"/>
  <c r="H47" i="12"/>
  <c r="N47" i="12"/>
  <c r="D48" i="12"/>
  <c r="F48" i="12"/>
  <c r="H48" i="12"/>
  <c r="S48" i="12" s="1"/>
  <c r="N48" i="12"/>
  <c r="N13" i="12"/>
  <c r="H13" i="12"/>
  <c r="F13" i="12"/>
  <c r="D13" i="12"/>
  <c r="C12" i="12"/>
  <c r="M212" i="12"/>
  <c r="AE196" i="12"/>
  <c r="AD196" i="12"/>
  <c r="AC196" i="12"/>
  <c r="AB196" i="12"/>
  <c r="AA196" i="12"/>
  <c r="Z196" i="12"/>
  <c r="Y196" i="12"/>
  <c r="AJ196" i="12" s="1"/>
  <c r="X196" i="12"/>
  <c r="AI196" i="12" s="1"/>
  <c r="W196" i="12"/>
  <c r="V196" i="12"/>
  <c r="U196" i="12"/>
  <c r="T196" i="12"/>
  <c r="S196" i="12"/>
  <c r="R196" i="12"/>
  <c r="P196" i="12"/>
  <c r="O196" i="12"/>
  <c r="AM174" i="12"/>
  <c r="AM152" i="12"/>
  <c r="AM136" i="12"/>
  <c r="AM108" i="12"/>
  <c r="AQ33" i="12"/>
  <c r="Y10" i="12"/>
  <c r="Z10" i="12" s="1"/>
  <c r="AA10" i="12" s="1"/>
  <c r="AB10" i="12" s="1"/>
  <c r="AC10" i="12" s="1"/>
  <c r="AD10" i="12" s="1"/>
  <c r="AE10" i="12" s="1"/>
  <c r="AF10" i="12" s="1"/>
  <c r="AG10" i="12" s="1"/>
  <c r="AH10" i="12" s="1"/>
  <c r="O10" i="12"/>
  <c r="P10" i="12" s="1"/>
  <c r="R10" i="12" s="1"/>
  <c r="S10" i="12" s="1"/>
  <c r="T10" i="12" s="1"/>
  <c r="U10" i="12" s="1"/>
  <c r="V10" i="12" s="1"/>
  <c r="W10" i="12" s="1"/>
  <c r="I10" i="12"/>
  <c r="J10" i="12" s="1"/>
  <c r="K10" i="12" s="1"/>
  <c r="L10" i="12" s="1"/>
  <c r="M10" i="12" s="1"/>
  <c r="M75" i="21" l="1"/>
  <c r="M67" i="21"/>
  <c r="M59" i="21"/>
  <c r="M51" i="21"/>
  <c r="M43" i="21"/>
  <c r="M35" i="21"/>
  <c r="M27" i="21"/>
  <c r="M15" i="21"/>
  <c r="AA12" i="15"/>
  <c r="M98" i="21"/>
  <c r="M94" i="21"/>
  <c r="AA90" i="15"/>
  <c r="AA82" i="15"/>
  <c r="AA78" i="15"/>
  <c r="AA74" i="15"/>
  <c r="AA70" i="15"/>
  <c r="AA66" i="15"/>
  <c r="M62" i="21"/>
  <c r="AA58" i="15"/>
  <c r="M54" i="21"/>
  <c r="AA50" i="15"/>
  <c r="M46" i="21"/>
  <c r="AA42" i="15"/>
  <c r="M38" i="21"/>
  <c r="AA34" i="15"/>
  <c r="M30" i="21"/>
  <c r="AA26" i="15"/>
  <c r="M22" i="21"/>
  <c r="AA18" i="15"/>
  <c r="M14" i="21"/>
  <c r="AA97" i="15"/>
  <c r="M93" i="21"/>
  <c r="AA89" i="15"/>
  <c r="AA85" i="15"/>
  <c r="M81" i="21"/>
  <c r="AA77" i="15"/>
  <c r="AA73" i="15"/>
  <c r="AA69" i="15"/>
  <c r="M65" i="21"/>
  <c r="AA61" i="15"/>
  <c r="AA57" i="15"/>
  <c r="AA53" i="15"/>
  <c r="AA49" i="15"/>
  <c r="AA45" i="15"/>
  <c r="AA41" i="15"/>
  <c r="AA37" i="15"/>
  <c r="AA33" i="15"/>
  <c r="AA29" i="15"/>
  <c r="AA25" i="15"/>
  <c r="AA21" i="15"/>
  <c r="AA17" i="15"/>
  <c r="AA13" i="15"/>
  <c r="M95" i="21"/>
  <c r="M79" i="21"/>
  <c r="M71" i="21"/>
  <c r="M63" i="21"/>
  <c r="M55" i="21"/>
  <c r="M47" i="21"/>
  <c r="M39" i="21"/>
  <c r="M31" i="21"/>
  <c r="M23" i="21"/>
  <c r="M19" i="21"/>
  <c r="M96" i="21"/>
  <c r="M92" i="21"/>
  <c r="M88" i="21"/>
  <c r="M84" i="21"/>
  <c r="M80" i="21"/>
  <c r="M76" i="21"/>
  <c r="M72" i="21"/>
  <c r="M68" i="21"/>
  <c r="M64" i="21"/>
  <c r="M60" i="21"/>
  <c r="M56" i="21"/>
  <c r="M52" i="21"/>
  <c r="M48" i="21"/>
  <c r="M44" i="21"/>
  <c r="M40" i="21"/>
  <c r="M36" i="21"/>
  <c r="M32" i="21"/>
  <c r="M28" i="21"/>
  <c r="M24" i="21"/>
  <c r="M20" i="21"/>
  <c r="M16" i="21"/>
  <c r="M32" i="18"/>
  <c r="M32" i="19"/>
  <c r="AC62" i="15"/>
  <c r="AC90" i="15"/>
  <c r="C180" i="2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71" i="21"/>
  <c r="C172" i="21" s="1"/>
  <c r="C173" i="21" s="1"/>
  <c r="C174" i="21" s="1"/>
  <c r="C175" i="21" s="1"/>
  <c r="C176" i="21" s="1"/>
  <c r="B157" i="2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54" i="21"/>
  <c r="J333" i="4"/>
  <c r="J332" i="4"/>
  <c r="R148" i="12"/>
  <c r="K148" i="12" s="1"/>
  <c r="M18" i="21"/>
  <c r="M82" i="21"/>
  <c r="AA98" i="15"/>
  <c r="M26" i="21"/>
  <c r="M58" i="21"/>
  <c r="AA76" i="15"/>
  <c r="M90" i="21"/>
  <c r="M50" i="21"/>
  <c r="AA103" i="15"/>
  <c r="AA36" i="15"/>
  <c r="AA44" i="15"/>
  <c r="AA60" i="15"/>
  <c r="AA72" i="15"/>
  <c r="AA88" i="15"/>
  <c r="M66" i="21"/>
  <c r="M34" i="21"/>
  <c r="AA15" i="15"/>
  <c r="AA23" i="15"/>
  <c r="AA31" i="15"/>
  <c r="AA39" i="15"/>
  <c r="AA47" i="15"/>
  <c r="AA55" i="15"/>
  <c r="AA68" i="15"/>
  <c r="AA84" i="15"/>
  <c r="AA94" i="15"/>
  <c r="AA99" i="15"/>
  <c r="AA19" i="15"/>
  <c r="AA27" i="15"/>
  <c r="AA35" i="15"/>
  <c r="AA43" i="15"/>
  <c r="AA51" i="15"/>
  <c r="AA59" i="15"/>
  <c r="AA20" i="15"/>
  <c r="AA28" i="15"/>
  <c r="AA52" i="15"/>
  <c r="M12" i="21"/>
  <c r="M74" i="21"/>
  <c r="M42" i="21"/>
  <c r="AA16" i="15"/>
  <c r="AA24" i="15"/>
  <c r="AA32" i="15"/>
  <c r="AA40" i="15"/>
  <c r="AA48" i="15"/>
  <c r="AA56" i="15"/>
  <c r="AA64" i="15"/>
  <c r="AA80" i="15"/>
  <c r="AA95" i="15"/>
  <c r="AA102" i="15"/>
  <c r="M101" i="21"/>
  <c r="M85" i="21"/>
  <c r="M69" i="21"/>
  <c r="M53" i="21"/>
  <c r="M37" i="21"/>
  <c r="M21" i="21"/>
  <c r="AA65" i="15"/>
  <c r="AA81" i="15"/>
  <c r="M105" i="21"/>
  <c r="M97" i="21"/>
  <c r="M89" i="21"/>
  <c r="M73" i="21"/>
  <c r="M57" i="21"/>
  <c r="M49" i="21"/>
  <c r="M41" i="21"/>
  <c r="M33" i="21"/>
  <c r="M25" i="21"/>
  <c r="M17" i="21"/>
  <c r="AA14" i="15"/>
  <c r="AA22" i="15"/>
  <c r="AA30" i="15"/>
  <c r="AA38" i="15"/>
  <c r="AA46" i="15"/>
  <c r="AA54" i="15"/>
  <c r="AA62" i="15"/>
  <c r="AA63" i="15"/>
  <c r="AA67" i="15"/>
  <c r="AA71" i="15"/>
  <c r="AA75" i="15"/>
  <c r="AA79" i="15"/>
  <c r="AA83" i="15"/>
  <c r="AA87" i="15"/>
  <c r="AA93" i="15"/>
  <c r="M77" i="21"/>
  <c r="M61" i="21"/>
  <c r="M45" i="21"/>
  <c r="M29" i="21"/>
  <c r="M13" i="21"/>
  <c r="M86" i="21"/>
  <c r="M78" i="21"/>
  <c r="M70" i="21"/>
  <c r="AA91" i="15"/>
  <c r="AA92" i="15"/>
  <c r="AA96" i="15"/>
  <c r="AA100" i="15"/>
  <c r="AA104" i="15"/>
  <c r="W32" i="19"/>
  <c r="L32" i="19"/>
  <c r="Y32" i="19"/>
  <c r="K32" i="19"/>
  <c r="J32" i="19"/>
  <c r="U32" i="19"/>
  <c r="V33" i="19"/>
  <c r="H32" i="19"/>
  <c r="I32" i="19"/>
  <c r="AC32" i="19"/>
  <c r="I32" i="18"/>
  <c r="R33" i="18"/>
  <c r="J32" i="18"/>
  <c r="U32" i="18"/>
  <c r="W32" i="18"/>
  <c r="L32" i="18"/>
  <c r="Y32" i="18"/>
  <c r="AJ32" i="19"/>
  <c r="T33" i="19"/>
  <c r="H18" i="19"/>
  <c r="R33" i="19"/>
  <c r="X33" i="19"/>
  <c r="V35" i="19" s="1"/>
  <c r="S32" i="19"/>
  <c r="AI32" i="18"/>
  <c r="K32" i="18"/>
  <c r="X33" i="18"/>
  <c r="T33" i="18"/>
  <c r="AC32" i="18"/>
  <c r="V33" i="18"/>
  <c r="S32" i="18"/>
  <c r="H13" i="18"/>
  <c r="W26" i="17"/>
  <c r="Y26" i="17"/>
  <c r="J26" i="17"/>
  <c r="U26" i="17"/>
  <c r="L26" i="17"/>
  <c r="I26" i="17"/>
  <c r="R27" i="17"/>
  <c r="X27" i="17"/>
  <c r="AI26" i="17"/>
  <c r="W25" i="17"/>
  <c r="K26" i="17"/>
  <c r="T27" i="17"/>
  <c r="AC26" i="17"/>
  <c r="V27" i="17"/>
  <c r="V29" i="17" s="1"/>
  <c r="H26" i="17"/>
  <c r="S26" i="17"/>
  <c r="U25" i="17"/>
  <c r="S25" i="17"/>
  <c r="AC16" i="16"/>
  <c r="AC20" i="16"/>
  <c r="AC24" i="16"/>
  <c r="AC28" i="16"/>
  <c r="AC32" i="16"/>
  <c r="U38" i="16"/>
  <c r="K38" i="16"/>
  <c r="T39" i="16"/>
  <c r="Y38" i="16"/>
  <c r="I38" i="16"/>
  <c r="R39" i="16"/>
  <c r="L38" i="16"/>
  <c r="W38" i="16"/>
  <c r="X39" i="16"/>
  <c r="J38" i="16"/>
  <c r="AC38" i="16"/>
  <c r="V39" i="16"/>
  <c r="S38" i="16"/>
  <c r="H36" i="16"/>
  <c r="AD35" i="16"/>
  <c r="AC15" i="16"/>
  <c r="AC19" i="16"/>
  <c r="AC27" i="16"/>
  <c r="AC31" i="16"/>
  <c r="M34" i="16"/>
  <c r="H34" i="16" s="1"/>
  <c r="H37" i="16"/>
  <c r="AC14" i="16"/>
  <c r="AC18" i="16"/>
  <c r="AC22" i="16"/>
  <c r="AC26" i="16"/>
  <c r="AC30" i="16"/>
  <c r="AC36" i="16"/>
  <c r="AC23" i="16"/>
  <c r="AC35" i="16"/>
  <c r="AC13" i="16"/>
  <c r="AC17" i="16"/>
  <c r="AC21" i="16"/>
  <c r="AC25" i="16"/>
  <c r="AC29" i="16"/>
  <c r="AC33" i="16"/>
  <c r="AC34" i="16"/>
  <c r="AC37" i="16"/>
  <c r="AC12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L34" i="16"/>
  <c r="J34" i="16"/>
  <c r="H18" i="15"/>
  <c r="AC30" i="15"/>
  <c r="J106" i="15"/>
  <c r="L106" i="15"/>
  <c r="H26" i="15"/>
  <c r="K106" i="15"/>
  <c r="AC46" i="15"/>
  <c r="AC78" i="15"/>
  <c r="AC42" i="15"/>
  <c r="AC74" i="15"/>
  <c r="AC58" i="15"/>
  <c r="H14" i="15"/>
  <c r="H22" i="15"/>
  <c r="AC38" i="15"/>
  <c r="AC54" i="15"/>
  <c r="AC70" i="15"/>
  <c r="AC86" i="15"/>
  <c r="AC94" i="15"/>
  <c r="AC95" i="15"/>
  <c r="M106" i="15"/>
  <c r="H106" i="15" s="1"/>
  <c r="AC107" i="15" s="1"/>
  <c r="AC34" i="15"/>
  <c r="AC50" i="15"/>
  <c r="AC66" i="15"/>
  <c r="AC82" i="15"/>
  <c r="H15" i="15"/>
  <c r="H19" i="15"/>
  <c r="H23" i="15"/>
  <c r="H27" i="15"/>
  <c r="H31" i="15"/>
  <c r="H35" i="15"/>
  <c r="H39" i="15"/>
  <c r="H43" i="15"/>
  <c r="H47" i="15"/>
  <c r="H51" i="15"/>
  <c r="H55" i="15"/>
  <c r="H59" i="15"/>
  <c r="H63" i="15"/>
  <c r="H67" i="15"/>
  <c r="H71" i="15"/>
  <c r="H75" i="15"/>
  <c r="H79" i="15"/>
  <c r="H83" i="15"/>
  <c r="H87" i="15"/>
  <c r="AC98" i="15"/>
  <c r="AC99" i="15"/>
  <c r="H102" i="15"/>
  <c r="AC103" i="15"/>
  <c r="X107" i="15"/>
  <c r="Y106" i="15"/>
  <c r="T107" i="15"/>
  <c r="U106" i="15"/>
  <c r="H13" i="15"/>
  <c r="H17" i="15"/>
  <c r="H25" i="15"/>
  <c r="H33" i="15"/>
  <c r="H45" i="15"/>
  <c r="H57" i="15"/>
  <c r="H61" i="15"/>
  <c r="H65" i="15"/>
  <c r="H69" i="15"/>
  <c r="H77" i="15"/>
  <c r="H85" i="15"/>
  <c r="H93" i="15"/>
  <c r="H101" i="15"/>
  <c r="H105" i="15"/>
  <c r="H12" i="15"/>
  <c r="H16" i="15"/>
  <c r="H20" i="15"/>
  <c r="AC21" i="15"/>
  <c r="H24" i="15"/>
  <c r="H28" i="15"/>
  <c r="AC29" i="15"/>
  <c r="H32" i="15"/>
  <c r="H36" i="15"/>
  <c r="AC37" i="15"/>
  <c r="H40" i="15"/>
  <c r="AC41" i="15"/>
  <c r="H44" i="15"/>
  <c r="H48" i="15"/>
  <c r="AC49" i="15"/>
  <c r="H52" i="15"/>
  <c r="AC53" i="15"/>
  <c r="H56" i="15"/>
  <c r="H60" i="15"/>
  <c r="H64" i="15"/>
  <c r="H68" i="15"/>
  <c r="H72" i="15"/>
  <c r="AC73" i="15"/>
  <c r="H76" i="15"/>
  <c r="H80" i="15"/>
  <c r="AC81" i="15"/>
  <c r="H84" i="15"/>
  <c r="H88" i="15"/>
  <c r="AC89" i="15"/>
  <c r="H92" i="15"/>
  <c r="H96" i="15"/>
  <c r="AC97" i="15"/>
  <c r="H100" i="15"/>
  <c r="H104" i="15"/>
  <c r="AJ179" i="12"/>
  <c r="AJ104" i="12"/>
  <c r="S184" i="12"/>
  <c r="L184" i="12" s="1"/>
  <c r="P130" i="12"/>
  <c r="J130" i="12" s="1"/>
  <c r="R122" i="12"/>
  <c r="V122" i="12" s="1"/>
  <c r="R186" i="12"/>
  <c r="F151" i="12"/>
  <c r="R94" i="12"/>
  <c r="K94" i="12" s="1"/>
  <c r="P68" i="12"/>
  <c r="J68" i="12" s="1"/>
  <c r="P84" i="12"/>
  <c r="J84" i="12" s="1"/>
  <c r="S72" i="12"/>
  <c r="L72" i="12" s="1"/>
  <c r="S80" i="12"/>
  <c r="L80" i="12" s="1"/>
  <c r="P28" i="12"/>
  <c r="J28" i="12" s="1"/>
  <c r="P105" i="12"/>
  <c r="J105" i="12" s="1"/>
  <c r="P36" i="12"/>
  <c r="J36" i="12" s="1"/>
  <c r="S20" i="12"/>
  <c r="L20" i="12" s="1"/>
  <c r="R134" i="12"/>
  <c r="V134" i="12" s="1"/>
  <c r="U176" i="12"/>
  <c r="J194" i="12"/>
  <c r="P76" i="12"/>
  <c r="J76" i="12" s="1"/>
  <c r="P52" i="12"/>
  <c r="J52" i="12" s="1"/>
  <c r="S69" i="12"/>
  <c r="L69" i="12" s="1"/>
  <c r="P126" i="12"/>
  <c r="J126" i="12" s="1"/>
  <c r="O179" i="12"/>
  <c r="S180" i="12"/>
  <c r="W180" i="12" s="1"/>
  <c r="P60" i="12"/>
  <c r="J60" i="12" s="1"/>
  <c r="R71" i="12"/>
  <c r="K71" i="12" s="1"/>
  <c r="S44" i="12"/>
  <c r="L44" i="12" s="1"/>
  <c r="S138" i="12"/>
  <c r="W138" i="12" s="1"/>
  <c r="S88" i="12"/>
  <c r="L88" i="12" s="1"/>
  <c r="P122" i="12"/>
  <c r="U122" i="12" s="1"/>
  <c r="S142" i="12"/>
  <c r="W142" i="12" s="1"/>
  <c r="S192" i="12"/>
  <c r="L192" i="12" s="1"/>
  <c r="S188" i="12"/>
  <c r="L188" i="12" s="1"/>
  <c r="R178" i="12"/>
  <c r="V178" i="12" s="1"/>
  <c r="H195" i="12"/>
  <c r="S194" i="12"/>
  <c r="L194" i="12" s="1"/>
  <c r="R188" i="12"/>
  <c r="R184" i="12"/>
  <c r="R176" i="12"/>
  <c r="V176" i="12" s="1"/>
  <c r="S176" i="12"/>
  <c r="W176" i="12" s="1"/>
  <c r="R182" i="12"/>
  <c r="J183" i="12"/>
  <c r="S186" i="12"/>
  <c r="L186" i="12" s="1"/>
  <c r="S182" i="12"/>
  <c r="L182" i="12" s="1"/>
  <c r="S33" i="12"/>
  <c r="W33" i="12" s="1"/>
  <c r="P33" i="12"/>
  <c r="U33" i="12" s="1"/>
  <c r="P37" i="12"/>
  <c r="J37" i="12" s="1"/>
  <c r="S37" i="12"/>
  <c r="L37" i="12" s="1"/>
  <c r="R21" i="12"/>
  <c r="K21" i="12" s="1"/>
  <c r="P21" i="12"/>
  <c r="J21" i="12" s="1"/>
  <c r="S21" i="12"/>
  <c r="L21" i="12" s="1"/>
  <c r="P53" i="12"/>
  <c r="J53" i="12" s="1"/>
  <c r="S53" i="12"/>
  <c r="L53" i="12" s="1"/>
  <c r="S77" i="12"/>
  <c r="L77" i="12" s="1"/>
  <c r="P77" i="12"/>
  <c r="J77" i="12" s="1"/>
  <c r="P81" i="12"/>
  <c r="J81" i="12" s="1"/>
  <c r="S81" i="12"/>
  <c r="L81" i="12" s="1"/>
  <c r="S95" i="12"/>
  <c r="L95" i="12" s="1"/>
  <c r="R95" i="12"/>
  <c r="K95" i="12" s="1"/>
  <c r="S41" i="12"/>
  <c r="L41" i="12" s="1"/>
  <c r="P41" i="12"/>
  <c r="J41" i="12" s="1"/>
  <c r="R25" i="12"/>
  <c r="K25" i="12" s="1"/>
  <c r="S25" i="12"/>
  <c r="L25" i="12" s="1"/>
  <c r="P25" i="12"/>
  <c r="J25" i="12" s="1"/>
  <c r="S57" i="12"/>
  <c r="L57" i="12" s="1"/>
  <c r="P57" i="12"/>
  <c r="J57" i="12" s="1"/>
  <c r="S62" i="12"/>
  <c r="L62" i="12" s="1"/>
  <c r="R62" i="12"/>
  <c r="K62" i="12" s="1"/>
  <c r="S85" i="12"/>
  <c r="L85" i="12" s="1"/>
  <c r="P85" i="12"/>
  <c r="J85" i="12" s="1"/>
  <c r="R100" i="12"/>
  <c r="K100" i="12" s="1"/>
  <c r="P100" i="12"/>
  <c r="J100" i="12" s="1"/>
  <c r="S100" i="12"/>
  <c r="L100" i="12" s="1"/>
  <c r="S99" i="12"/>
  <c r="L99" i="12" s="1"/>
  <c r="R99" i="12"/>
  <c r="K99" i="12" s="1"/>
  <c r="R17" i="12"/>
  <c r="K17" i="12" s="1"/>
  <c r="S17" i="12"/>
  <c r="L17" i="12" s="1"/>
  <c r="P17" i="12"/>
  <c r="J17" i="12" s="1"/>
  <c r="S49" i="12"/>
  <c r="L49" i="12" s="1"/>
  <c r="P49" i="12"/>
  <c r="J49" i="12" s="1"/>
  <c r="S106" i="12"/>
  <c r="L106" i="12" s="1"/>
  <c r="R106" i="12"/>
  <c r="K106" i="12" s="1"/>
  <c r="S45" i="12"/>
  <c r="L45" i="12" s="1"/>
  <c r="P45" i="12"/>
  <c r="J45" i="12" s="1"/>
  <c r="R29" i="12"/>
  <c r="K29" i="12" s="1"/>
  <c r="S29" i="12"/>
  <c r="L29" i="12" s="1"/>
  <c r="P29" i="12"/>
  <c r="J29" i="12" s="1"/>
  <c r="S61" i="12"/>
  <c r="L61" i="12" s="1"/>
  <c r="P61" i="12"/>
  <c r="J61" i="12" s="1"/>
  <c r="S66" i="12"/>
  <c r="L66" i="12" s="1"/>
  <c r="R66" i="12"/>
  <c r="K66" i="12" s="1"/>
  <c r="P89" i="12"/>
  <c r="J89" i="12" s="1"/>
  <c r="S89" i="12"/>
  <c r="L89" i="12" s="1"/>
  <c r="S64" i="12"/>
  <c r="L64" i="12" s="1"/>
  <c r="S32" i="12"/>
  <c r="L32" i="12" s="1"/>
  <c r="P65" i="12"/>
  <c r="J65" i="12" s="1"/>
  <c r="P56" i="12"/>
  <c r="J56" i="12" s="1"/>
  <c r="P48" i="12"/>
  <c r="J48" i="12" s="1"/>
  <c r="P40" i="12"/>
  <c r="J40" i="12" s="1"/>
  <c r="P24" i="12"/>
  <c r="J24" i="12" s="1"/>
  <c r="P16" i="12"/>
  <c r="J16" i="12" s="1"/>
  <c r="R98" i="12"/>
  <c r="K98" i="12" s="1"/>
  <c r="R70" i="12"/>
  <c r="K70" i="12" s="1"/>
  <c r="S104" i="12"/>
  <c r="L104" i="12" s="1"/>
  <c r="S46" i="12"/>
  <c r="L46" i="12" s="1"/>
  <c r="P46" i="12"/>
  <c r="J46" i="12" s="1"/>
  <c r="S42" i="12"/>
  <c r="L42" i="12" s="1"/>
  <c r="P42" i="12"/>
  <c r="J42" i="12" s="1"/>
  <c r="S38" i="12"/>
  <c r="L38" i="12" s="1"/>
  <c r="P38" i="12"/>
  <c r="J38" i="12" s="1"/>
  <c r="S34" i="12"/>
  <c r="L34" i="12" s="1"/>
  <c r="P34" i="12"/>
  <c r="J34" i="12" s="1"/>
  <c r="S30" i="12"/>
  <c r="L30" i="12" s="1"/>
  <c r="P30" i="12"/>
  <c r="U30" i="12" s="1"/>
  <c r="S26" i="12"/>
  <c r="L26" i="12" s="1"/>
  <c r="P26" i="12"/>
  <c r="J26" i="12" s="1"/>
  <c r="S22" i="12"/>
  <c r="L22" i="12" s="1"/>
  <c r="P22" i="12"/>
  <c r="J22" i="12" s="1"/>
  <c r="S58" i="12"/>
  <c r="L58" i="12" s="1"/>
  <c r="P58" i="12"/>
  <c r="J58" i="12" s="1"/>
  <c r="S63" i="12"/>
  <c r="L63" i="12" s="1"/>
  <c r="P63" i="12"/>
  <c r="J63" i="12" s="1"/>
  <c r="S78" i="12"/>
  <c r="L78" i="12" s="1"/>
  <c r="P78" i="12"/>
  <c r="J78" i="12" s="1"/>
  <c r="S74" i="12"/>
  <c r="L74" i="12" s="1"/>
  <c r="P74" i="12"/>
  <c r="J74" i="12" s="1"/>
  <c r="S90" i="12"/>
  <c r="L90" i="12" s="1"/>
  <c r="P90" i="12"/>
  <c r="J90" i="12" s="1"/>
  <c r="S82" i="12"/>
  <c r="L82" i="12" s="1"/>
  <c r="P82" i="12"/>
  <c r="J82" i="12" s="1"/>
  <c r="R101" i="12"/>
  <c r="K101" i="12" s="1"/>
  <c r="J149" i="12"/>
  <c r="L164" i="12"/>
  <c r="S31" i="12"/>
  <c r="W31" i="12" s="1"/>
  <c r="P31" i="12"/>
  <c r="U31" i="12" s="1"/>
  <c r="S27" i="12"/>
  <c r="L27" i="12" s="1"/>
  <c r="P27" i="12"/>
  <c r="J27" i="12" s="1"/>
  <c r="S102" i="12"/>
  <c r="R97" i="12"/>
  <c r="K97" i="12" s="1"/>
  <c r="P133" i="12"/>
  <c r="J133" i="12" s="1"/>
  <c r="R124" i="12"/>
  <c r="V124" i="12" s="1"/>
  <c r="P124" i="12"/>
  <c r="J124" i="12" s="1"/>
  <c r="R120" i="12"/>
  <c r="K120" i="12" s="1"/>
  <c r="P120" i="12"/>
  <c r="U120" i="12" s="1"/>
  <c r="R111" i="12"/>
  <c r="J145" i="12"/>
  <c r="L162" i="12"/>
  <c r="U162" i="12"/>
  <c r="J169" i="12"/>
  <c r="K170" i="12"/>
  <c r="S189" i="12"/>
  <c r="L189" i="12" s="1"/>
  <c r="R189" i="12"/>
  <c r="S181" i="12"/>
  <c r="R181" i="12"/>
  <c r="V181" i="12" s="1"/>
  <c r="J181" i="12"/>
  <c r="R82" i="12"/>
  <c r="K82" i="12" s="1"/>
  <c r="R34" i="12"/>
  <c r="K34" i="12" s="1"/>
  <c r="R110" i="12"/>
  <c r="V110" i="12" s="1"/>
  <c r="H151" i="12"/>
  <c r="P101" i="12"/>
  <c r="J101" i="12" s="1"/>
  <c r="P118" i="12"/>
  <c r="J118" i="12" s="1"/>
  <c r="V162" i="12"/>
  <c r="F107" i="12"/>
  <c r="F135" i="12"/>
  <c r="F173" i="12"/>
  <c r="J162" i="12"/>
  <c r="R102" i="12"/>
  <c r="K102" i="12" s="1"/>
  <c r="R78" i="12"/>
  <c r="K78" i="12" s="1"/>
  <c r="R46" i="12"/>
  <c r="K46" i="12" s="1"/>
  <c r="R38" i="12"/>
  <c r="K38" i="12" s="1"/>
  <c r="R30" i="12"/>
  <c r="K30" i="12" s="1"/>
  <c r="R22" i="12"/>
  <c r="K22" i="12" s="1"/>
  <c r="P111" i="12"/>
  <c r="J111" i="12" s="1"/>
  <c r="R114" i="12"/>
  <c r="V114" i="12" s="1"/>
  <c r="S149" i="12"/>
  <c r="L149" i="12" s="1"/>
  <c r="R144" i="12"/>
  <c r="K144" i="12" s="1"/>
  <c r="S18" i="12"/>
  <c r="L18" i="12" s="1"/>
  <c r="P18" i="12"/>
  <c r="J18" i="12" s="1"/>
  <c r="S14" i="12"/>
  <c r="L14" i="12" s="1"/>
  <c r="P14" i="12"/>
  <c r="U14" i="12" s="1"/>
  <c r="S54" i="12"/>
  <c r="L54" i="12" s="1"/>
  <c r="P54" i="12"/>
  <c r="J54" i="12" s="1"/>
  <c r="S50" i="12"/>
  <c r="L50" i="12" s="1"/>
  <c r="P50" i="12"/>
  <c r="J50" i="12" s="1"/>
  <c r="S67" i="12"/>
  <c r="L67" i="12" s="1"/>
  <c r="P67" i="12"/>
  <c r="J67" i="12" s="1"/>
  <c r="S86" i="12"/>
  <c r="L86" i="12" s="1"/>
  <c r="P86" i="12"/>
  <c r="J86" i="12" s="1"/>
  <c r="R96" i="12"/>
  <c r="K96" i="12" s="1"/>
  <c r="R92" i="12"/>
  <c r="K92" i="12" s="1"/>
  <c r="R132" i="12"/>
  <c r="V132" i="12" s="1"/>
  <c r="P132" i="12"/>
  <c r="U132" i="12" s="1"/>
  <c r="R127" i="12"/>
  <c r="R123" i="12"/>
  <c r="S185" i="12"/>
  <c r="L185" i="12" s="1"/>
  <c r="R185" i="12"/>
  <c r="S13" i="12"/>
  <c r="L13" i="12" s="1"/>
  <c r="P13" i="12"/>
  <c r="J13" i="12" s="1"/>
  <c r="H107" i="12"/>
  <c r="S47" i="12"/>
  <c r="L47" i="12" s="1"/>
  <c r="P47" i="12"/>
  <c r="J47" i="12" s="1"/>
  <c r="S43" i="12"/>
  <c r="L43" i="12" s="1"/>
  <c r="P43" i="12"/>
  <c r="J43" i="12" s="1"/>
  <c r="S39" i="12"/>
  <c r="L39" i="12" s="1"/>
  <c r="P39" i="12"/>
  <c r="J39" i="12" s="1"/>
  <c r="S35" i="12"/>
  <c r="W35" i="12" s="1"/>
  <c r="P35" i="12"/>
  <c r="J35" i="12" s="1"/>
  <c r="S23" i="12"/>
  <c r="L23" i="12" s="1"/>
  <c r="P23" i="12"/>
  <c r="J23" i="12" s="1"/>
  <c r="S19" i="12"/>
  <c r="L19" i="12" s="1"/>
  <c r="P19" i="12"/>
  <c r="J19" i="12" s="1"/>
  <c r="S15" i="12"/>
  <c r="W15" i="12" s="1"/>
  <c r="P15" i="12"/>
  <c r="J15" i="12" s="1"/>
  <c r="S59" i="12"/>
  <c r="L59" i="12" s="1"/>
  <c r="P59" i="12"/>
  <c r="J59" i="12" s="1"/>
  <c r="S55" i="12"/>
  <c r="L55" i="12" s="1"/>
  <c r="P55" i="12"/>
  <c r="J55" i="12" s="1"/>
  <c r="S51" i="12"/>
  <c r="L51" i="12" s="1"/>
  <c r="P51" i="12"/>
  <c r="J51" i="12" s="1"/>
  <c r="R68" i="12"/>
  <c r="K68" i="12" s="1"/>
  <c r="R64" i="12"/>
  <c r="K64" i="12" s="1"/>
  <c r="S79" i="12"/>
  <c r="L79" i="12" s="1"/>
  <c r="P79" i="12"/>
  <c r="J79" i="12" s="1"/>
  <c r="S75" i="12"/>
  <c r="L75" i="12" s="1"/>
  <c r="P75" i="12"/>
  <c r="J75" i="12" s="1"/>
  <c r="S91" i="12"/>
  <c r="L91" i="12" s="1"/>
  <c r="P91" i="12"/>
  <c r="J91" i="12" s="1"/>
  <c r="S87" i="12"/>
  <c r="L87" i="12" s="1"/>
  <c r="P87" i="12"/>
  <c r="J87" i="12" s="1"/>
  <c r="S83" i="12"/>
  <c r="L83" i="12" s="1"/>
  <c r="P83" i="12"/>
  <c r="J83" i="12" s="1"/>
  <c r="J93" i="12"/>
  <c r="R93" i="12"/>
  <c r="K93" i="12" s="1"/>
  <c r="R104" i="12"/>
  <c r="K104" i="12" s="1"/>
  <c r="O104" i="12"/>
  <c r="I104" i="12" s="1"/>
  <c r="R109" i="12"/>
  <c r="K109" i="12" s="1"/>
  <c r="H135" i="12"/>
  <c r="R128" i="12"/>
  <c r="V128" i="12" s="1"/>
  <c r="P128" i="12"/>
  <c r="J128" i="12" s="1"/>
  <c r="J119" i="12"/>
  <c r="R119" i="12"/>
  <c r="V119" i="12" s="1"/>
  <c r="R115" i="12"/>
  <c r="J141" i="12"/>
  <c r="R150" i="12"/>
  <c r="K150" i="12" s="1"/>
  <c r="R146" i="12"/>
  <c r="K146" i="12" s="1"/>
  <c r="H173" i="12"/>
  <c r="J165" i="12"/>
  <c r="S191" i="12"/>
  <c r="L191" i="12" s="1"/>
  <c r="R191" i="12"/>
  <c r="J191" i="12"/>
  <c r="J190" i="12"/>
  <c r="P92" i="12"/>
  <c r="J92" i="12" s="1"/>
  <c r="R90" i="12"/>
  <c r="K90" i="12" s="1"/>
  <c r="R74" i="12"/>
  <c r="K74" i="12" s="1"/>
  <c r="R58" i="12"/>
  <c r="K58" i="12" s="1"/>
  <c r="R42" i="12"/>
  <c r="K42" i="12" s="1"/>
  <c r="R26" i="12"/>
  <c r="K26" i="12" s="1"/>
  <c r="R18" i="12"/>
  <c r="K18" i="12" s="1"/>
  <c r="S96" i="12"/>
  <c r="L96" i="12" s="1"/>
  <c r="P123" i="12"/>
  <c r="J123" i="12" s="1"/>
  <c r="R118" i="12"/>
  <c r="V118" i="12" s="1"/>
  <c r="S137" i="12"/>
  <c r="L137" i="12" s="1"/>
  <c r="R140" i="12"/>
  <c r="V140" i="12" s="1"/>
  <c r="R13" i="12"/>
  <c r="K13" i="12" s="1"/>
  <c r="R91" i="12"/>
  <c r="K91" i="12" s="1"/>
  <c r="R75" i="12"/>
  <c r="K75" i="12" s="1"/>
  <c r="R59" i="12"/>
  <c r="K59" i="12" s="1"/>
  <c r="R43" i="12"/>
  <c r="K43" i="12" s="1"/>
  <c r="R27" i="12"/>
  <c r="K27" i="12" s="1"/>
  <c r="S97" i="12"/>
  <c r="L97" i="12" s="1"/>
  <c r="P110" i="12"/>
  <c r="J110" i="12" s="1"/>
  <c r="R149" i="12"/>
  <c r="K149" i="12" s="1"/>
  <c r="S146" i="12"/>
  <c r="L146" i="12" s="1"/>
  <c r="R141" i="12"/>
  <c r="U140" i="12"/>
  <c r="W162" i="12"/>
  <c r="P97" i="12"/>
  <c r="J97" i="12" s="1"/>
  <c r="R87" i="12"/>
  <c r="K87" i="12" s="1"/>
  <c r="R79" i="12"/>
  <c r="K79" i="12" s="1"/>
  <c r="R63" i="12"/>
  <c r="K63" i="12" s="1"/>
  <c r="R55" i="12"/>
  <c r="K55" i="12" s="1"/>
  <c r="R47" i="12"/>
  <c r="K47" i="12" s="1"/>
  <c r="R39" i="12"/>
  <c r="K39" i="12" s="1"/>
  <c r="R31" i="12"/>
  <c r="R23" i="12"/>
  <c r="K23" i="12" s="1"/>
  <c r="R15" i="12"/>
  <c r="S101" i="12"/>
  <c r="L101" i="12" s="1"/>
  <c r="S93" i="12"/>
  <c r="L93" i="12" s="1"/>
  <c r="P114" i="12"/>
  <c r="J114" i="12" s="1"/>
  <c r="R133" i="12"/>
  <c r="K133" i="12" s="1"/>
  <c r="S150" i="12"/>
  <c r="L150" i="12" s="1"/>
  <c r="R145" i="12"/>
  <c r="K145" i="12" s="1"/>
  <c r="S190" i="12"/>
  <c r="L190" i="12" s="1"/>
  <c r="J69" i="12"/>
  <c r="P106" i="12"/>
  <c r="J106" i="12" s="1"/>
  <c r="P98" i="12"/>
  <c r="J98" i="12" s="1"/>
  <c r="P70" i="12"/>
  <c r="P66" i="12"/>
  <c r="P62" i="12"/>
  <c r="J62" i="12" s="1"/>
  <c r="R88" i="12"/>
  <c r="R84" i="12"/>
  <c r="K84" i="12" s="1"/>
  <c r="R80" i="12"/>
  <c r="K80" i="12" s="1"/>
  <c r="R76" i="12"/>
  <c r="K76" i="12" s="1"/>
  <c r="R72" i="12"/>
  <c r="R60" i="12"/>
  <c r="R56" i="12"/>
  <c r="K56" i="12" s="1"/>
  <c r="R52" i="12"/>
  <c r="K52" i="12" s="1"/>
  <c r="R48" i="12"/>
  <c r="K48" i="12" s="1"/>
  <c r="R44" i="12"/>
  <c r="R40" i="12"/>
  <c r="R36" i="12"/>
  <c r="K36" i="12" s="1"/>
  <c r="R32" i="12"/>
  <c r="K32" i="12" s="1"/>
  <c r="R28" i="12"/>
  <c r="K28" i="12" s="1"/>
  <c r="R24" i="12"/>
  <c r="K24" i="12" s="1"/>
  <c r="R20" i="12"/>
  <c r="K20" i="12" s="1"/>
  <c r="R16" i="12"/>
  <c r="K16" i="12" s="1"/>
  <c r="P116" i="12"/>
  <c r="U116" i="12" s="1"/>
  <c r="P112" i="12"/>
  <c r="J112" i="12" s="1"/>
  <c r="R131" i="12"/>
  <c r="R147" i="12"/>
  <c r="K147" i="12" s="1"/>
  <c r="R143" i="12"/>
  <c r="R139" i="12"/>
  <c r="K139" i="12" s="1"/>
  <c r="S175" i="12"/>
  <c r="W175" i="12" s="1"/>
  <c r="R193" i="12"/>
  <c r="R187" i="12"/>
  <c r="R179" i="12"/>
  <c r="F195" i="12"/>
  <c r="J73" i="12"/>
  <c r="P103" i="12"/>
  <c r="J103" i="12" s="1"/>
  <c r="P99" i="12"/>
  <c r="P95" i="12"/>
  <c r="J95" i="12" s="1"/>
  <c r="P71" i="12"/>
  <c r="J71" i="12" s="1"/>
  <c r="R105" i="12"/>
  <c r="K105" i="12" s="1"/>
  <c r="R89" i="12"/>
  <c r="K89" i="12" s="1"/>
  <c r="R85" i="12"/>
  <c r="R81" i="12"/>
  <c r="K81" i="12" s="1"/>
  <c r="R77" i="12"/>
  <c r="K77" i="12" s="1"/>
  <c r="R73" i="12"/>
  <c r="K73" i="12" s="1"/>
  <c r="R69" i="12"/>
  <c r="K69" i="12" s="1"/>
  <c r="R65" i="12"/>
  <c r="K65" i="12" s="1"/>
  <c r="R61" i="12"/>
  <c r="K61" i="12" s="1"/>
  <c r="R57" i="12"/>
  <c r="R53" i="12"/>
  <c r="K53" i="12" s="1"/>
  <c r="R49" i="12"/>
  <c r="K49" i="12" s="1"/>
  <c r="R45" i="12"/>
  <c r="K45" i="12" s="1"/>
  <c r="R41" i="12"/>
  <c r="K41" i="12" s="1"/>
  <c r="R37" i="12"/>
  <c r="K37" i="12" s="1"/>
  <c r="R33" i="12"/>
  <c r="P129" i="12"/>
  <c r="J129" i="12" s="1"/>
  <c r="P125" i="12"/>
  <c r="J125" i="12" s="1"/>
  <c r="P121" i="12"/>
  <c r="P117" i="12"/>
  <c r="J117" i="12" s="1"/>
  <c r="P113" i="12"/>
  <c r="J113" i="12" s="1"/>
  <c r="R112" i="12"/>
  <c r="V112" i="12" s="1"/>
  <c r="S147" i="12"/>
  <c r="L147" i="12" s="1"/>
  <c r="S143" i="12"/>
  <c r="W143" i="12" s="1"/>
  <c r="S139" i="12"/>
  <c r="L139" i="12" s="1"/>
  <c r="S193" i="12"/>
  <c r="L193" i="12" s="1"/>
  <c r="S187" i="12"/>
  <c r="L187" i="12" s="1"/>
  <c r="S183" i="12"/>
  <c r="L183" i="12" s="1"/>
  <c r="S179" i="12"/>
  <c r="L179" i="12" s="1"/>
  <c r="S177" i="12"/>
  <c r="L177" i="12" s="1"/>
  <c r="V163" i="12"/>
  <c r="L178" i="12"/>
  <c r="W144" i="12"/>
  <c r="L140" i="12"/>
  <c r="J134" i="12"/>
  <c r="J131" i="12"/>
  <c r="J127" i="12"/>
  <c r="K51" i="12"/>
  <c r="J88" i="12"/>
  <c r="U134" i="12"/>
  <c r="AM17" i="12"/>
  <c r="U180" i="12"/>
  <c r="L171" i="12"/>
  <c r="J180" i="12"/>
  <c r="J189" i="12"/>
  <c r="J185" i="12"/>
  <c r="L160" i="12"/>
  <c r="J158" i="12"/>
  <c r="V126" i="12"/>
  <c r="J154" i="12"/>
  <c r="V130" i="12"/>
  <c r="U161" i="12"/>
  <c r="J175" i="12"/>
  <c r="AM175" i="12"/>
  <c r="U178" i="12"/>
  <c r="AM178" i="12"/>
  <c r="L148" i="12"/>
  <c r="K154" i="12"/>
  <c r="K172" i="12"/>
  <c r="L170" i="12"/>
  <c r="J168" i="12"/>
  <c r="J178" i="12"/>
  <c r="L156" i="12"/>
  <c r="V116" i="12"/>
  <c r="AM126" i="12"/>
  <c r="U175" i="12"/>
  <c r="L172" i="12"/>
  <c r="L168" i="12"/>
  <c r="L167" i="12"/>
  <c r="J177" i="12"/>
  <c r="U179" i="12"/>
  <c r="AM179" i="12"/>
  <c r="U181" i="12"/>
  <c r="W141" i="12"/>
  <c r="L144" i="12"/>
  <c r="J138" i="12"/>
  <c r="U138" i="12"/>
  <c r="K161" i="12"/>
  <c r="J148" i="12"/>
  <c r="L159" i="12"/>
  <c r="L155" i="12"/>
  <c r="J170" i="12"/>
  <c r="K169" i="12"/>
  <c r="L141" i="12"/>
  <c r="V138" i="12"/>
  <c r="L163" i="12"/>
  <c r="K171" i="12"/>
  <c r="L169" i="12"/>
  <c r="W166" i="12"/>
  <c r="J150" i="12"/>
  <c r="L153" i="12"/>
  <c r="W164" i="12"/>
  <c r="U166" i="12"/>
  <c r="K50" i="12"/>
  <c r="J140" i="12"/>
  <c r="J146" i="12"/>
  <c r="J163" i="12"/>
  <c r="L161" i="12"/>
  <c r="J160" i="12"/>
  <c r="L158" i="12"/>
  <c r="L157" i="12"/>
  <c r="J156" i="12"/>
  <c r="L154" i="12"/>
  <c r="L105" i="12"/>
  <c r="J166" i="12"/>
  <c r="J164" i="12"/>
  <c r="W140" i="12"/>
  <c r="AM140" i="12"/>
  <c r="J153" i="12"/>
  <c r="U164" i="12"/>
  <c r="K166" i="12"/>
  <c r="K160" i="12"/>
  <c r="K156" i="12"/>
  <c r="W163" i="12"/>
  <c r="K162" i="12"/>
  <c r="AM159" i="12"/>
  <c r="W161" i="12"/>
  <c r="AM161" i="12"/>
  <c r="U165" i="12"/>
  <c r="K163" i="12"/>
  <c r="K159" i="12"/>
  <c r="K155" i="12"/>
  <c r="L165" i="12"/>
  <c r="V161" i="12"/>
  <c r="U163" i="12"/>
  <c r="W165" i="12"/>
  <c r="V142" i="12"/>
  <c r="AM176" i="12"/>
  <c r="L56" i="12"/>
  <c r="K54" i="12"/>
  <c r="L98" i="12"/>
  <c r="L92" i="12"/>
  <c r="L145" i="12"/>
  <c r="AM124" i="12"/>
  <c r="J104" i="12"/>
  <c r="L65" i="12"/>
  <c r="J64" i="12"/>
  <c r="J142" i="12"/>
  <c r="V125" i="12"/>
  <c r="L52" i="12"/>
  <c r="U127" i="12"/>
  <c r="U142" i="12"/>
  <c r="J144" i="12"/>
  <c r="U139" i="12"/>
  <c r="U141" i="12"/>
  <c r="U143" i="12"/>
  <c r="U145" i="12"/>
  <c r="J137" i="12"/>
  <c r="AM138" i="12"/>
  <c r="L60" i="12"/>
  <c r="W16" i="12"/>
  <c r="AM16" i="12"/>
  <c r="AM120" i="12"/>
  <c r="K153" i="12"/>
  <c r="U131" i="12"/>
  <c r="J96" i="12"/>
  <c r="AM133" i="12"/>
  <c r="K126" i="12"/>
  <c r="K129" i="12"/>
  <c r="U119" i="12"/>
  <c r="J109" i="12"/>
  <c r="K103" i="12"/>
  <c r="L84" i="12"/>
  <c r="AM153" i="12"/>
  <c r="L76" i="12"/>
  <c r="K86" i="12"/>
  <c r="L94" i="12"/>
  <c r="U20" i="12"/>
  <c r="AM162" i="12"/>
  <c r="U177" i="12"/>
  <c r="L68" i="12"/>
  <c r="W28" i="12"/>
  <c r="L71" i="12"/>
  <c r="W24" i="12"/>
  <c r="K83" i="12"/>
  <c r="U144" i="12"/>
  <c r="V166" i="12"/>
  <c r="L48" i="12"/>
  <c r="L40" i="12"/>
  <c r="J80" i="12"/>
  <c r="J72" i="12"/>
  <c r="J44" i="12"/>
  <c r="J32" i="12"/>
  <c r="L70" i="12"/>
  <c r="U32" i="12"/>
  <c r="AM181" i="12"/>
  <c r="L36" i="12"/>
  <c r="K67" i="12"/>
  <c r="V175" i="12"/>
  <c r="V177" i="12"/>
  <c r="AM180" i="12"/>
  <c r="AM144" i="12"/>
  <c r="V35" i="18" l="1"/>
  <c r="R40" i="16"/>
  <c r="AJ26" i="17"/>
  <c r="C195" i="21"/>
  <c r="C196" i="21" s="1"/>
  <c r="C197" i="21" s="1"/>
  <c r="C198" i="21" s="1"/>
  <c r="C199" i="21" s="1"/>
  <c r="B180" i="2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71" i="21"/>
  <c r="B172" i="21" s="1"/>
  <c r="B173" i="21" s="1"/>
  <c r="B174" i="21" s="1"/>
  <c r="B175" i="21" s="1"/>
  <c r="B176" i="21" s="1"/>
  <c r="U18" i="12"/>
  <c r="U29" i="12"/>
  <c r="AI32" i="19"/>
  <c r="R34" i="18"/>
  <c r="AJ32" i="18"/>
  <c r="AC33" i="19"/>
  <c r="AE33" i="19"/>
  <c r="R34" i="19"/>
  <c r="H32" i="18"/>
  <c r="AE33" i="18" s="1"/>
  <c r="R28" i="17"/>
  <c r="AC27" i="17"/>
  <c r="AE27" i="17"/>
  <c r="M38" i="16"/>
  <c r="AD34" i="16"/>
  <c r="AJ38" i="16"/>
  <c r="V41" i="16"/>
  <c r="AE107" i="15"/>
  <c r="AI106" i="15"/>
  <c r="S106" i="15"/>
  <c r="R107" i="15"/>
  <c r="R108" i="15" s="1"/>
  <c r="AC106" i="15"/>
  <c r="AJ106" i="15" s="1"/>
  <c r="V107" i="15"/>
  <c r="V109" i="15" s="1"/>
  <c r="W106" i="15"/>
  <c r="U117" i="12"/>
  <c r="U25" i="12"/>
  <c r="U126" i="12"/>
  <c r="U133" i="12"/>
  <c r="U28" i="12"/>
  <c r="U125" i="12"/>
  <c r="W30" i="12"/>
  <c r="L138" i="12"/>
  <c r="L180" i="12"/>
  <c r="U118" i="12"/>
  <c r="K140" i="12"/>
  <c r="W179" i="12"/>
  <c r="L142" i="12"/>
  <c r="AI104" i="12"/>
  <c r="L31" i="12"/>
  <c r="V120" i="12"/>
  <c r="U130" i="12"/>
  <c r="L175" i="12"/>
  <c r="W21" i="12"/>
  <c r="U111" i="12"/>
  <c r="L176" i="12"/>
  <c r="V27" i="12"/>
  <c r="W20" i="12"/>
  <c r="W18" i="12"/>
  <c r="U15" i="12"/>
  <c r="W25" i="12"/>
  <c r="J33" i="12"/>
  <c r="U35" i="12"/>
  <c r="U24" i="12"/>
  <c r="U110" i="12"/>
  <c r="J122" i="12"/>
  <c r="U27" i="12"/>
  <c r="U13" i="12"/>
  <c r="W22" i="12"/>
  <c r="U128" i="12"/>
  <c r="U19" i="12"/>
  <c r="L35" i="12"/>
  <c r="U129" i="12"/>
  <c r="U113" i="12"/>
  <c r="W14" i="12"/>
  <c r="J151" i="12"/>
  <c r="L143" i="12"/>
  <c r="W29" i="12"/>
  <c r="V20" i="12"/>
  <c r="J120" i="12"/>
  <c r="V21" i="12"/>
  <c r="U22" i="12"/>
  <c r="J116" i="12"/>
  <c r="U17" i="12"/>
  <c r="F197" i="12"/>
  <c r="W177" i="12"/>
  <c r="J195" i="12"/>
  <c r="H197" i="12"/>
  <c r="L33" i="12"/>
  <c r="J31" i="12"/>
  <c r="K88" i="12"/>
  <c r="W34" i="12"/>
  <c r="W13" i="12"/>
  <c r="U16" i="12"/>
  <c r="W17" i="12"/>
  <c r="J99" i="12"/>
  <c r="W32" i="12"/>
  <c r="J30" i="12"/>
  <c r="V13" i="12"/>
  <c r="U23" i="12"/>
  <c r="U21" i="12"/>
  <c r="K60" i="12"/>
  <c r="K72" i="12"/>
  <c r="R107" i="12"/>
  <c r="K15" i="12"/>
  <c r="L181" i="12"/>
  <c r="W181" i="12"/>
  <c r="J70" i="12"/>
  <c r="W26" i="12"/>
  <c r="V22" i="12"/>
  <c r="R135" i="12"/>
  <c r="U34" i="12"/>
  <c r="W23" i="12"/>
  <c r="W27" i="12"/>
  <c r="J66" i="12"/>
  <c r="U123" i="12"/>
  <c r="U121" i="12"/>
  <c r="K85" i="12"/>
  <c r="V143" i="12"/>
  <c r="J173" i="12"/>
  <c r="U112" i="12"/>
  <c r="K44" i="12"/>
  <c r="K57" i="12"/>
  <c r="S195" i="12"/>
  <c r="J121" i="12"/>
  <c r="S151" i="12"/>
  <c r="AK103" i="12"/>
  <c r="J132" i="12"/>
  <c r="J14" i="12"/>
  <c r="L15" i="12"/>
  <c r="W19" i="12"/>
  <c r="L173" i="12"/>
  <c r="V144" i="12"/>
  <c r="U124" i="12"/>
  <c r="U26" i="12"/>
  <c r="U114" i="12"/>
  <c r="K40" i="12"/>
  <c r="K132" i="12"/>
  <c r="K114" i="12"/>
  <c r="AM131" i="12"/>
  <c r="AM114" i="12"/>
  <c r="AM34" i="12"/>
  <c r="AM25" i="12"/>
  <c r="V16" i="12"/>
  <c r="AM109" i="12"/>
  <c r="K134" i="12"/>
  <c r="AM163" i="12"/>
  <c r="AM154" i="12"/>
  <c r="AM35" i="12"/>
  <c r="AM19" i="12"/>
  <c r="K116" i="12"/>
  <c r="K128" i="12"/>
  <c r="AM177" i="12"/>
  <c r="K130" i="12"/>
  <c r="AM166" i="12"/>
  <c r="AM117" i="12"/>
  <c r="AM127" i="12"/>
  <c r="AM29" i="12"/>
  <c r="V179" i="12"/>
  <c r="T179" i="12"/>
  <c r="I179" i="12"/>
  <c r="U195" i="12"/>
  <c r="K122" i="12"/>
  <c r="AM116" i="12"/>
  <c r="K138" i="12"/>
  <c r="U173" i="12"/>
  <c r="W173" i="12"/>
  <c r="V28" i="12"/>
  <c r="K119" i="12"/>
  <c r="K125" i="12"/>
  <c r="AM128" i="12"/>
  <c r="V25" i="12"/>
  <c r="AM22" i="12"/>
  <c r="AM123" i="12"/>
  <c r="AM112" i="12"/>
  <c r="K142" i="12"/>
  <c r="K143" i="12"/>
  <c r="V32" i="12"/>
  <c r="AM125" i="12"/>
  <c r="AM142" i="12"/>
  <c r="M104" i="12"/>
  <c r="AM122" i="12"/>
  <c r="AM145" i="12"/>
  <c r="AM129" i="12"/>
  <c r="K110" i="12"/>
  <c r="V30" i="12"/>
  <c r="K112" i="12"/>
  <c r="K124" i="12"/>
  <c r="AM121" i="12"/>
  <c r="AM13" i="12"/>
  <c r="AM14" i="12"/>
  <c r="V115" i="12"/>
  <c r="K115" i="12"/>
  <c r="AM27" i="12"/>
  <c r="V14" i="12"/>
  <c r="AM30" i="12"/>
  <c r="AM18" i="12"/>
  <c r="AM119" i="12"/>
  <c r="AM132" i="12"/>
  <c r="V141" i="12"/>
  <c r="K141" i="12"/>
  <c r="AM143" i="12"/>
  <c r="U151" i="12"/>
  <c r="V113" i="12"/>
  <c r="K113" i="12"/>
  <c r="AM24" i="12"/>
  <c r="AM33" i="12"/>
  <c r="AM113" i="12"/>
  <c r="V34" i="12"/>
  <c r="V26" i="12"/>
  <c r="K118" i="12"/>
  <c r="V117" i="12"/>
  <c r="K117" i="12"/>
  <c r="V127" i="12"/>
  <c r="K127" i="12"/>
  <c r="V123" i="12"/>
  <c r="K123" i="12"/>
  <c r="V131" i="12"/>
  <c r="K131" i="12"/>
  <c r="V133" i="12"/>
  <c r="V121" i="12"/>
  <c r="K121" i="12"/>
  <c r="V111" i="12"/>
  <c r="K111" i="12"/>
  <c r="AM32" i="12"/>
  <c r="AM31" i="12"/>
  <c r="V24" i="12"/>
  <c r="AM23" i="12"/>
  <c r="AM28" i="12"/>
  <c r="V18" i="12"/>
  <c r="V15" i="12"/>
  <c r="AM21" i="12"/>
  <c r="AM15" i="12"/>
  <c r="V23" i="12"/>
  <c r="V19" i="12"/>
  <c r="V31" i="12"/>
  <c r="K31" i="12"/>
  <c r="K33" i="12"/>
  <c r="V33" i="12"/>
  <c r="V35" i="12"/>
  <c r="K35" i="12"/>
  <c r="V17" i="12"/>
  <c r="V29" i="12"/>
  <c r="V145" i="12"/>
  <c r="AM139" i="12"/>
  <c r="V139" i="12"/>
  <c r="V180" i="12"/>
  <c r="W139" i="12"/>
  <c r="W151" i="12" s="1"/>
  <c r="C208" i="21" l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B195" i="21"/>
  <c r="B196" i="21" s="1"/>
  <c r="B197" i="21" s="1"/>
  <c r="B198" i="21" s="1"/>
  <c r="B199" i="21" s="1"/>
  <c r="AC33" i="18"/>
  <c r="AI38" i="16"/>
  <c r="H38" i="16"/>
  <c r="L151" i="12"/>
  <c r="W107" i="12"/>
  <c r="U107" i="12"/>
  <c r="K135" i="12"/>
  <c r="W195" i="12"/>
  <c r="L195" i="12"/>
  <c r="K107" i="12"/>
  <c r="V107" i="12"/>
  <c r="V195" i="12"/>
  <c r="M179" i="12"/>
  <c r="AI179" i="12" s="1"/>
  <c r="V135" i="12"/>
  <c r="V151" i="12"/>
  <c r="B208" i="21" l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C406" i="21"/>
  <c r="C410" i="21"/>
  <c r="C411" i="21" s="1"/>
  <c r="C412" i="21" s="1"/>
  <c r="C413" i="21" s="1"/>
  <c r="C414" i="21" s="1"/>
  <c r="C415" i="21" s="1"/>
  <c r="C416" i="21" s="1"/>
  <c r="C419" i="21" s="1"/>
  <c r="C420" i="21" s="1"/>
  <c r="C421" i="21" s="1"/>
  <c r="C422" i="21" s="1"/>
  <c r="C423" i="21" s="1"/>
  <c r="C424" i="21" s="1"/>
  <c r="C425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C437" i="21" s="1"/>
  <c r="C438" i="21" s="1"/>
  <c r="C439" i="21" s="1"/>
  <c r="C440" i="21" s="1"/>
  <c r="C441" i="21" s="1"/>
  <c r="C442" i="21" s="1"/>
  <c r="C443" i="21" s="1"/>
  <c r="C444" i="21" s="1"/>
  <c r="C445" i="21" s="1"/>
  <c r="C446" i="21" s="1"/>
  <c r="C447" i="21" s="1"/>
  <c r="C448" i="21" s="1"/>
  <c r="C449" i="21" s="1"/>
  <c r="C450" i="21" s="1"/>
  <c r="C453" i="21" s="1"/>
  <c r="C454" i="21" s="1"/>
  <c r="C455" i="21" s="1"/>
  <c r="C456" i="21" s="1"/>
  <c r="C457" i="21" s="1"/>
  <c r="C458" i="21" s="1"/>
  <c r="C459" i="21" s="1"/>
  <c r="C460" i="21" s="1"/>
  <c r="C461" i="21" s="1"/>
  <c r="C462" i="21" s="1"/>
  <c r="C463" i="21" s="1"/>
  <c r="C464" i="21" s="1"/>
  <c r="C465" i="21" s="1"/>
  <c r="C466" i="21" s="1"/>
  <c r="C467" i="21" s="1"/>
  <c r="C468" i="21" s="1"/>
  <c r="C469" i="21" s="1"/>
  <c r="C470" i="21" s="1"/>
  <c r="C471" i="21" s="1"/>
  <c r="C472" i="21" s="1"/>
  <c r="C473" i="21" s="1"/>
  <c r="C476" i="21" s="1"/>
  <c r="C477" i="21" s="1"/>
  <c r="C478" i="21" s="1"/>
  <c r="C479" i="21" s="1"/>
  <c r="C480" i="21" s="1"/>
  <c r="C481" i="21" s="1"/>
  <c r="C482" i="21" s="1"/>
  <c r="C483" i="21" s="1"/>
  <c r="C484" i="21" s="1"/>
  <c r="C485" i="21" s="1"/>
  <c r="C486" i="21" s="1"/>
  <c r="C487" i="21" s="1"/>
  <c r="AC39" i="16"/>
  <c r="AE39" i="16"/>
  <c r="B406" i="21" l="1"/>
  <c r="B409" i="21" s="1"/>
  <c r="B410" i="21"/>
  <c r="B411" i="21" s="1"/>
  <c r="B412" i="21" s="1"/>
  <c r="B413" i="21" s="1"/>
  <c r="B414" i="21" s="1"/>
  <c r="B415" i="21" s="1"/>
  <c r="B416" i="21" s="1"/>
  <c r="B419" i="21" s="1"/>
  <c r="B420" i="21" s="1"/>
  <c r="B421" i="21" s="1"/>
  <c r="B422" i="21" s="1"/>
  <c r="B423" i="21" s="1"/>
  <c r="B424" i="21" s="1"/>
  <c r="B425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H11" i="10"/>
  <c r="H11" i="9"/>
  <c r="H11" i="8"/>
  <c r="H11" i="7"/>
  <c r="AO11" i="10"/>
  <c r="AZ30" i="10"/>
  <c r="AZ29" i="10"/>
  <c r="AZ28" i="10"/>
  <c r="AZ27" i="10"/>
  <c r="AZ26" i="10"/>
  <c r="AZ25" i="10"/>
  <c r="AZ24" i="10"/>
  <c r="AZ23" i="10"/>
  <c r="AZ22" i="10"/>
  <c r="AZ21" i="10"/>
  <c r="AZ20" i="10"/>
  <c r="AZ19" i="10"/>
  <c r="AZ18" i="10"/>
  <c r="AZ17" i="10"/>
  <c r="AZ16" i="10"/>
  <c r="AY16" i="10"/>
  <c r="AS16" i="10"/>
  <c r="AZ15" i="10"/>
  <c r="AZ14" i="10"/>
  <c r="AZ13" i="10"/>
  <c r="AZ12" i="10"/>
  <c r="AZ11" i="10"/>
  <c r="AM11" i="10"/>
  <c r="AK11" i="10"/>
  <c r="AG11" i="10"/>
  <c r="AE11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AZ31" i="9"/>
  <c r="AZ29" i="9"/>
  <c r="AZ27" i="9"/>
  <c r="AZ26" i="9"/>
  <c r="AZ25" i="9"/>
  <c r="AZ24" i="9"/>
  <c r="AZ23" i="9"/>
  <c r="AZ22" i="9"/>
  <c r="AZ21" i="9"/>
  <c r="K21" i="9"/>
  <c r="AZ20" i="9"/>
  <c r="AZ19" i="9"/>
  <c r="AZ18" i="9"/>
  <c r="AZ17" i="9"/>
  <c r="AZ16" i="9"/>
  <c r="AZ15" i="9"/>
  <c r="AZ14" i="9"/>
  <c r="R14" i="9"/>
  <c r="AE155" i="12" s="1"/>
  <c r="AZ13" i="9"/>
  <c r="AZ12" i="9"/>
  <c r="AZ11" i="9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AZ26" i="8"/>
  <c r="AU26" i="8"/>
  <c r="AT26" i="8"/>
  <c r="AZ24" i="8"/>
  <c r="AZ23" i="8"/>
  <c r="AZ22" i="8"/>
  <c r="AZ21" i="8"/>
  <c r="AZ20" i="8"/>
  <c r="AZ19" i="8"/>
  <c r="N19" i="8"/>
  <c r="AA144" i="12" s="1"/>
  <c r="K19" i="8"/>
  <c r="AR19" i="8" s="1"/>
  <c r="AZ18" i="8"/>
  <c r="AZ17" i="8"/>
  <c r="AZ16" i="8"/>
  <c r="AZ15" i="8"/>
  <c r="M15" i="8"/>
  <c r="Z140" i="12" s="1"/>
  <c r="AZ14" i="8"/>
  <c r="AZ13" i="8"/>
  <c r="AZ12" i="8"/>
  <c r="AI11" i="8"/>
  <c r="G11" i="8"/>
  <c r="AZ11" i="8" s="1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Q8" i="8"/>
  <c r="P8" i="8"/>
  <c r="O8" i="8"/>
  <c r="AZ38" i="7"/>
  <c r="AY38" i="7"/>
  <c r="AS38" i="7"/>
  <c r="AZ37" i="7"/>
  <c r="AZ36" i="7"/>
  <c r="AZ35" i="7"/>
  <c r="AZ33" i="7"/>
  <c r="E33" i="7"/>
  <c r="D130" i="12" s="1"/>
  <c r="AZ32" i="7"/>
  <c r="AZ31" i="7"/>
  <c r="K31" i="7"/>
  <c r="AZ30" i="7"/>
  <c r="AZ29" i="7"/>
  <c r="AZ28" i="7"/>
  <c r="AZ27" i="7"/>
  <c r="K27" i="7"/>
  <c r="AZ26" i="7"/>
  <c r="AZ25" i="7"/>
  <c r="K25" i="7"/>
  <c r="AZ24" i="7"/>
  <c r="K24" i="7"/>
  <c r="AZ23" i="7"/>
  <c r="K23" i="7"/>
  <c r="E23" i="7"/>
  <c r="D120" i="12" s="1"/>
  <c r="AZ22" i="7"/>
  <c r="K22" i="7"/>
  <c r="AZ21" i="7"/>
  <c r="AZ20" i="7"/>
  <c r="K20" i="7"/>
  <c r="AZ19" i="7"/>
  <c r="AZ18" i="7"/>
  <c r="AZ17" i="7"/>
  <c r="AZ16" i="7"/>
  <c r="AZ15" i="7"/>
  <c r="K15" i="7"/>
  <c r="AZ14" i="7"/>
  <c r="AC111" i="12"/>
  <c r="AM111" i="12" s="1"/>
  <c r="AA111" i="12"/>
  <c r="AZ13" i="7"/>
  <c r="AZ12" i="7"/>
  <c r="B13" i="7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N70" i="12"/>
  <c r="N69" i="12"/>
  <c r="H155" i="1"/>
  <c r="AA155" i="1"/>
  <c r="Y155" i="1"/>
  <c r="U155" i="1"/>
  <c r="S155" i="1"/>
  <c r="H139" i="1"/>
  <c r="AC124" i="1"/>
  <c r="AA124" i="1"/>
  <c r="Y124" i="1"/>
  <c r="W124" i="1"/>
  <c r="U124" i="1"/>
  <c r="S124" i="1"/>
  <c r="H124" i="1"/>
  <c r="AC11" i="1"/>
  <c r="AC100" i="1"/>
  <c r="AA100" i="1"/>
  <c r="Y100" i="1"/>
  <c r="W100" i="1"/>
  <c r="U100" i="1"/>
  <c r="S100" i="1"/>
  <c r="H100" i="1"/>
  <c r="AI194" i="1"/>
  <c r="H1210" i="4"/>
  <c r="I1211" i="5" s="1"/>
  <c r="H1211" i="4"/>
  <c r="I1212" i="5" s="1"/>
  <c r="H1212" i="4"/>
  <c r="I1213" i="5" s="1"/>
  <c r="H1209" i="4"/>
  <c r="I1210" i="5" s="1"/>
  <c r="H1164" i="3"/>
  <c r="J1164" i="5" s="1"/>
  <c r="H1165" i="3"/>
  <c r="J1165" i="5" s="1"/>
  <c r="H1166" i="3"/>
  <c r="J1166" i="5" s="1"/>
  <c r="H1167" i="3"/>
  <c r="J1167" i="5" s="1"/>
  <c r="H1159" i="3"/>
  <c r="J1159" i="5" s="1"/>
  <c r="H1160" i="3"/>
  <c r="J1160" i="5" s="1"/>
  <c r="H1161" i="3"/>
  <c r="J1161" i="5" s="1"/>
  <c r="H1162" i="3"/>
  <c r="J1162" i="5" s="1"/>
  <c r="H1163" i="3"/>
  <c r="J1163" i="5" s="1"/>
  <c r="H194" i="1"/>
  <c r="S194" i="1"/>
  <c r="U194" i="1"/>
  <c r="Y194" i="1"/>
  <c r="AA194" i="1"/>
  <c r="E1838" i="2"/>
  <c r="G31" i="10" s="1"/>
  <c r="AZ31" i="10" s="1"/>
  <c r="E1831" i="2"/>
  <c r="E1822" i="2"/>
  <c r="G30" i="9" s="1"/>
  <c r="AZ30" i="9" s="1"/>
  <c r="E1815" i="2"/>
  <c r="E1809" i="2"/>
  <c r="G28" i="9" s="1"/>
  <c r="AZ28" i="9" s="1"/>
  <c r="L1799" i="2"/>
  <c r="E1799" i="2"/>
  <c r="E1792" i="2"/>
  <c r="L1780" i="2"/>
  <c r="E1780" i="2"/>
  <c r="G25" i="8" s="1"/>
  <c r="AZ25" i="8" s="1"/>
  <c r="E1766" i="2"/>
  <c r="E1758" i="2"/>
  <c r="E1749" i="2"/>
  <c r="G34" i="7" s="1"/>
  <c r="AZ34" i="7" s="1"/>
  <c r="F1743" i="2"/>
  <c r="E1742" i="2"/>
  <c r="E1735" i="2"/>
  <c r="E1728" i="2"/>
  <c r="E1701" i="2"/>
  <c r="E1694" i="2"/>
  <c r="L1669" i="2"/>
  <c r="E1669" i="2"/>
  <c r="L23" i="7" l="1"/>
  <c r="AR23" i="7"/>
  <c r="X120" i="12"/>
  <c r="O120" i="12"/>
  <c r="L24" i="7"/>
  <c r="AR24" i="7"/>
  <c r="X121" i="12"/>
  <c r="O121" i="12"/>
  <c r="L25" i="7"/>
  <c r="AR25" i="7"/>
  <c r="X122" i="12"/>
  <c r="O122" i="12"/>
  <c r="AY22" i="7"/>
  <c r="X119" i="12"/>
  <c r="AR22" i="7"/>
  <c r="O119" i="12"/>
  <c r="J1176" i="4"/>
  <c r="J1177" i="4"/>
  <c r="J1173" i="4"/>
  <c r="J1169" i="4"/>
  <c r="J1174" i="4"/>
  <c r="J1171" i="4"/>
  <c r="J1172" i="4"/>
  <c r="J1170" i="4"/>
  <c r="J1175" i="4"/>
  <c r="R137" i="12"/>
  <c r="D100" i="12"/>
  <c r="E99" i="21"/>
  <c r="D99" i="15"/>
  <c r="AY20" i="7"/>
  <c r="O117" i="12"/>
  <c r="AR20" i="7"/>
  <c r="X117" i="12"/>
  <c r="AY15" i="7"/>
  <c r="AR15" i="7"/>
  <c r="X112" i="12"/>
  <c r="O112" i="12"/>
  <c r="Y57" i="12"/>
  <c r="AJ57" i="12" s="1"/>
  <c r="Y59" i="12"/>
  <c r="AJ59" i="12" s="1"/>
  <c r="L31" i="7"/>
  <c r="AR31" i="7"/>
  <c r="X128" i="12"/>
  <c r="O128" i="12"/>
  <c r="I162" i="12"/>
  <c r="M162" i="12" s="1"/>
  <c r="X162" i="12"/>
  <c r="O162" i="12"/>
  <c r="T162" i="12" s="1"/>
  <c r="L27" i="7"/>
  <c r="AR27" i="7"/>
  <c r="X124" i="12"/>
  <c r="O124" i="12"/>
  <c r="AY19" i="8"/>
  <c r="X144" i="12"/>
  <c r="O144" i="12"/>
  <c r="X40" i="12"/>
  <c r="O40" i="12"/>
  <c r="X80" i="12"/>
  <c r="O80" i="12"/>
  <c r="X95" i="12"/>
  <c r="O95" i="12"/>
  <c r="O21" i="12"/>
  <c r="X21" i="12"/>
  <c r="X54" i="12"/>
  <c r="O54" i="12"/>
  <c r="X46" i="12"/>
  <c r="O46" i="12"/>
  <c r="X48" i="12"/>
  <c r="O48" i="12"/>
  <c r="X55" i="12"/>
  <c r="O55" i="12"/>
  <c r="X67" i="12"/>
  <c r="O67" i="12"/>
  <c r="X72" i="12"/>
  <c r="O72" i="12"/>
  <c r="X74" i="12"/>
  <c r="O74" i="12"/>
  <c r="X91" i="12"/>
  <c r="O91" i="12"/>
  <c r="AS21" i="9"/>
  <c r="AY21" i="9"/>
  <c r="B27" i="9"/>
  <c r="B28" i="9" s="1"/>
  <c r="B29" i="9" s="1"/>
  <c r="B30" i="9" s="1"/>
  <c r="B31" i="9" s="1"/>
  <c r="L19" i="8"/>
  <c r="AS19" i="8" s="1"/>
  <c r="AY31" i="7"/>
  <c r="AY24" i="7"/>
  <c r="B35" i="7"/>
  <c r="B36" i="7" s="1"/>
  <c r="B37" i="7" s="1"/>
  <c r="L15" i="7"/>
  <c r="AY25" i="7"/>
  <c r="AY27" i="7"/>
  <c r="L20" i="7"/>
  <c r="L22" i="7"/>
  <c r="AY23" i="7"/>
  <c r="G1167" i="5"/>
  <c r="G1166" i="4" s="1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G1153" i="3"/>
  <c r="F1153" i="3"/>
  <c r="E1654" i="2"/>
  <c r="E1644" i="2"/>
  <c r="E1637" i="2"/>
  <c r="E1629" i="2"/>
  <c r="E1621" i="2"/>
  <c r="E1604" i="2"/>
  <c r="E1595" i="2"/>
  <c r="E1584" i="2"/>
  <c r="E1558" i="2"/>
  <c r="E1548" i="2"/>
  <c r="E1541" i="2"/>
  <c r="L1532" i="2"/>
  <c r="E1532" i="2"/>
  <c r="E1523" i="2"/>
  <c r="E1494" i="2"/>
  <c r="E1485" i="2"/>
  <c r="L1442" i="2"/>
  <c r="N1442" i="2" s="1"/>
  <c r="E1442" i="2"/>
  <c r="E1425" i="2"/>
  <c r="E1398" i="2"/>
  <c r="L1378" i="2"/>
  <c r="L1380" i="2"/>
  <c r="E1377" i="2"/>
  <c r="E1358" i="2"/>
  <c r="E1337" i="2"/>
  <c r="E1319" i="2"/>
  <c r="E1304" i="2"/>
  <c r="E1288" i="2"/>
  <c r="E1274" i="2"/>
  <c r="E1262" i="2"/>
  <c r="E1220" i="2"/>
  <c r="E1193" i="2"/>
  <c r="N1175" i="2"/>
  <c r="N1176" i="2"/>
  <c r="L1173" i="2"/>
  <c r="N1173" i="2" s="1"/>
  <c r="E1173" i="2"/>
  <c r="E1148" i="2"/>
  <c r="E1096" i="2"/>
  <c r="E1141" i="2"/>
  <c r="E1130" i="2"/>
  <c r="E1119" i="2"/>
  <c r="E1111" i="2"/>
  <c r="E1087" i="2"/>
  <c r="E1060" i="2"/>
  <c r="E1047" i="2"/>
  <c r="E1033" i="2"/>
  <c r="E1023" i="2"/>
  <c r="E970" i="2"/>
  <c r="E946" i="2"/>
  <c r="E722" i="2"/>
  <c r="E938" i="2"/>
  <c r="L931" i="2"/>
  <c r="E931" i="2"/>
  <c r="E924" i="2"/>
  <c r="E917" i="2"/>
  <c r="E910" i="2"/>
  <c r="E903" i="2"/>
  <c r="E896" i="2"/>
  <c r="E889" i="2"/>
  <c r="E882" i="2"/>
  <c r="E874" i="2"/>
  <c r="E862" i="2"/>
  <c r="E855" i="2"/>
  <c r="L846" i="2"/>
  <c r="E845" i="2"/>
  <c r="E828" i="2"/>
  <c r="E811" i="2"/>
  <c r="E776" i="2"/>
  <c r="E761" i="2"/>
  <c r="E754" i="2"/>
  <c r="E743" i="2"/>
  <c r="E698" i="2"/>
  <c r="E489" i="2"/>
  <c r="E73" i="2"/>
  <c r="L45" i="2"/>
  <c r="L43" i="2"/>
  <c r="E43" i="2"/>
  <c r="E34" i="2"/>
  <c r="AG160" i="1"/>
  <c r="E691" i="2"/>
  <c r="E677" i="2"/>
  <c r="E670" i="2"/>
  <c r="E651" i="2"/>
  <c r="E644" i="2"/>
  <c r="E636" i="2"/>
  <c r="E600" i="2"/>
  <c r="E582" i="2"/>
  <c r="E574" i="2"/>
  <c r="E566" i="2"/>
  <c r="E531" i="2"/>
  <c r="E524" i="2"/>
  <c r="E517" i="2"/>
  <c r="E482" i="2"/>
  <c r="E475" i="2"/>
  <c r="E426" i="2"/>
  <c r="E412" i="2"/>
  <c r="E404" i="2"/>
  <c r="E397" i="2"/>
  <c r="E389" i="2"/>
  <c r="E374" i="2"/>
  <c r="E367" i="2"/>
  <c r="P360" i="2"/>
  <c r="E360" i="2"/>
  <c r="L58" i="1"/>
  <c r="E352" i="2"/>
  <c r="L56" i="1"/>
  <c r="E345" i="2"/>
  <c r="L331" i="2"/>
  <c r="E331" i="2"/>
  <c r="E309" i="2"/>
  <c r="E301" i="2"/>
  <c r="E294" i="2"/>
  <c r="E287" i="2"/>
  <c r="E280" i="2"/>
  <c r="E266" i="2"/>
  <c r="E252" i="2"/>
  <c r="L245" i="2"/>
  <c r="F246" i="2"/>
  <c r="E245" i="2"/>
  <c r="E237" i="2"/>
  <c r="E229" i="2"/>
  <c r="E222" i="2"/>
  <c r="E199" i="2"/>
  <c r="E192" i="2"/>
  <c r="E185" i="2"/>
  <c r="E178" i="2"/>
  <c r="E171" i="2"/>
  <c r="E163" i="2"/>
  <c r="E156" i="2"/>
  <c r="E145" i="2"/>
  <c r="E137" i="2"/>
  <c r="E123" i="2"/>
  <c r="E116" i="2"/>
  <c r="E30" i="2"/>
  <c r="L25" i="2"/>
  <c r="N25" i="2" s="1"/>
  <c r="F26" i="2"/>
  <c r="K20" i="1"/>
  <c r="AG20" i="1" s="1"/>
  <c r="G299" i="5"/>
  <c r="L461" i="2"/>
  <c r="N461" i="2" s="1"/>
  <c r="L463" i="2"/>
  <c r="N463" i="2" s="1"/>
  <c r="L464" i="2"/>
  <c r="N464" i="2" s="1"/>
  <c r="L462" i="2"/>
  <c r="N462" i="2" s="1"/>
  <c r="L468" i="2"/>
  <c r="N468" i="2" s="1"/>
  <c r="P468" i="2" s="1"/>
  <c r="N469" i="2"/>
  <c r="P469" i="2" s="1"/>
  <c r="N470" i="2"/>
  <c r="P470" i="2" s="1"/>
  <c r="N471" i="2"/>
  <c r="P471" i="2" s="1"/>
  <c r="L653" i="2"/>
  <c r="L1426" i="2"/>
  <c r="L1425" i="2"/>
  <c r="L1220" i="2"/>
  <c r="F934" i="2"/>
  <c r="P903" i="2"/>
  <c r="K28" i="7" s="1"/>
  <c r="AY28" i="7" s="1"/>
  <c r="L374" i="2"/>
  <c r="F377" i="2"/>
  <c r="L137" i="2"/>
  <c r="Y122" i="12" l="1"/>
  <c r="AS25" i="7"/>
  <c r="AS22" i="7"/>
  <c r="Y119" i="12"/>
  <c r="T120" i="12"/>
  <c r="I120" i="12"/>
  <c r="S120" i="12" s="1"/>
  <c r="AK119" i="12"/>
  <c r="I121" i="12"/>
  <c r="S121" i="12" s="1"/>
  <c r="T121" i="12"/>
  <c r="T119" i="12"/>
  <c r="I119" i="12"/>
  <c r="S119" i="12" s="1"/>
  <c r="AK118" i="12"/>
  <c r="Y120" i="12"/>
  <c r="AS23" i="7"/>
  <c r="T122" i="12"/>
  <c r="I122" i="12"/>
  <c r="S122" i="12" s="1"/>
  <c r="AK121" i="12" s="1"/>
  <c r="Y121" i="12"/>
  <c r="AS24" i="7"/>
  <c r="K137" i="12"/>
  <c r="K151" i="12" s="1"/>
  <c r="R151" i="12"/>
  <c r="G1164" i="3"/>
  <c r="G1163" i="4"/>
  <c r="G1162" i="3"/>
  <c r="G1161" i="4"/>
  <c r="G1160" i="3"/>
  <c r="G1159" i="4"/>
  <c r="F1165" i="3"/>
  <c r="F1164" i="4"/>
  <c r="F1161" i="3"/>
  <c r="F1160" i="4"/>
  <c r="F1166" i="3"/>
  <c r="F1165" i="4"/>
  <c r="F1164" i="3"/>
  <c r="F1163" i="4"/>
  <c r="F1162" i="3"/>
  <c r="F1161" i="4"/>
  <c r="F1160" i="3"/>
  <c r="F1159" i="4"/>
  <c r="G1166" i="3"/>
  <c r="G1165" i="4"/>
  <c r="F1163" i="3"/>
  <c r="F1162" i="4"/>
  <c r="F1159" i="3"/>
  <c r="F1158" i="4"/>
  <c r="G1165" i="3"/>
  <c r="G1164" i="4"/>
  <c r="G1163" i="3"/>
  <c r="G1162" i="4"/>
  <c r="G1161" i="3"/>
  <c r="G1160" i="4"/>
  <c r="G1159" i="3"/>
  <c r="G1158" i="4"/>
  <c r="K117" i="1"/>
  <c r="AR28" i="7"/>
  <c r="O125" i="12"/>
  <c r="T125" i="12" s="1"/>
  <c r="AI162" i="12"/>
  <c r="K58" i="1"/>
  <c r="AG58" i="1" s="1"/>
  <c r="P364" i="2"/>
  <c r="X125" i="12"/>
  <c r="Y54" i="12"/>
  <c r="AJ54" i="12" s="1"/>
  <c r="Y144" i="12"/>
  <c r="AJ144" i="12" s="1"/>
  <c r="Y55" i="12"/>
  <c r="AJ55" i="12" s="1"/>
  <c r="T144" i="12"/>
  <c r="I144" i="12"/>
  <c r="M144" i="12" s="1"/>
  <c r="AI144" i="12" s="1"/>
  <c r="AK143" i="12"/>
  <c r="T112" i="12"/>
  <c r="I112" i="12"/>
  <c r="Y80" i="12"/>
  <c r="AJ80" i="12" s="1"/>
  <c r="Y48" i="12"/>
  <c r="AJ48" i="12" s="1"/>
  <c r="AS15" i="7"/>
  <c r="Y112" i="12"/>
  <c r="G1167" i="3"/>
  <c r="Y67" i="12"/>
  <c r="AJ67" i="12" s="1"/>
  <c r="I128" i="12"/>
  <c r="S128" i="12" s="1"/>
  <c r="AK127" i="12" s="1"/>
  <c r="T128" i="12"/>
  <c r="Y72" i="12"/>
  <c r="AJ72" i="12" s="1"/>
  <c r="Y74" i="12"/>
  <c r="AJ74" i="12" s="1"/>
  <c r="Y91" i="12"/>
  <c r="AJ91" i="12" s="1"/>
  <c r="T124" i="12"/>
  <c r="I124" i="12"/>
  <c r="S124" i="12" s="1"/>
  <c r="AK123" i="12" s="1"/>
  <c r="AS31" i="7"/>
  <c r="Y128" i="12"/>
  <c r="T117" i="12"/>
  <c r="I117" i="12"/>
  <c r="Y46" i="12"/>
  <c r="AJ46" i="12" s="1"/>
  <c r="Y95" i="12"/>
  <c r="AJ95" i="12" s="1"/>
  <c r="AS20" i="7"/>
  <c r="Y117" i="12"/>
  <c r="AS27" i="7"/>
  <c r="Y124" i="12"/>
  <c r="I72" i="12"/>
  <c r="AK71" i="12"/>
  <c r="X15" i="12"/>
  <c r="O15" i="12"/>
  <c r="X16" i="12"/>
  <c r="O16" i="12"/>
  <c r="I67" i="12"/>
  <c r="AK66" i="12"/>
  <c r="AK47" i="12"/>
  <c r="I48" i="12"/>
  <c r="I95" i="12"/>
  <c r="AK94" i="12"/>
  <c r="X14" i="12"/>
  <c r="O14" i="12"/>
  <c r="I54" i="12"/>
  <c r="AK53" i="12"/>
  <c r="AK20" i="12"/>
  <c r="I21" i="12"/>
  <c r="T21" i="12"/>
  <c r="I40" i="12"/>
  <c r="AK39" i="12"/>
  <c r="I91" i="12"/>
  <c r="AK90" i="12"/>
  <c r="I74" i="12"/>
  <c r="AK73" i="12"/>
  <c r="I55" i="12"/>
  <c r="AK54" i="12"/>
  <c r="AK45" i="12"/>
  <c r="I46" i="12"/>
  <c r="I80" i="12"/>
  <c r="AK79" i="12"/>
  <c r="AS26" i="8"/>
  <c r="AY26" i="8"/>
  <c r="P472" i="2"/>
  <c r="Q471" i="2" s="1"/>
  <c r="H1280" i="4"/>
  <c r="I1281" i="5" s="1"/>
  <c r="H1271" i="4"/>
  <c r="I1272" i="5" s="1"/>
  <c r="H1272" i="4"/>
  <c r="I1273" i="5" s="1"/>
  <c r="H1273" i="4"/>
  <c r="I1274" i="5" s="1"/>
  <c r="H1274" i="4"/>
  <c r="I1275" i="5" s="1"/>
  <c r="H1275" i="4"/>
  <c r="I1276" i="5" s="1"/>
  <c r="H1276" i="4"/>
  <c r="I1277" i="5" s="1"/>
  <c r="H1277" i="4"/>
  <c r="I1278" i="5" s="1"/>
  <c r="H1264" i="4"/>
  <c r="I1265" i="5" s="1"/>
  <c r="H1261" i="4"/>
  <c r="I1262" i="5" s="1"/>
  <c r="H1262" i="4"/>
  <c r="I1263" i="5" s="1"/>
  <c r="H1263" i="4"/>
  <c r="I1264" i="5" s="1"/>
  <c r="H1260" i="4"/>
  <c r="I1261" i="5" s="1"/>
  <c r="H1253" i="4"/>
  <c r="I1254" i="5" s="1"/>
  <c r="H1254" i="4"/>
  <c r="I1255" i="5" s="1"/>
  <c r="H1255" i="4"/>
  <c r="I1256" i="5" s="1"/>
  <c r="H1256" i="4"/>
  <c r="I1257" i="5" s="1"/>
  <c r="H1257" i="4"/>
  <c r="I1258" i="5" s="1"/>
  <c r="H1258" i="4"/>
  <c r="I1259" i="5" s="1"/>
  <c r="H1259" i="4"/>
  <c r="I1260" i="5" s="1"/>
  <c r="H1252" i="4"/>
  <c r="I1253" i="5" s="1"/>
  <c r="H1239" i="4"/>
  <c r="I1240" i="5" s="1"/>
  <c r="H1240" i="4"/>
  <c r="I1241" i="5" s="1"/>
  <c r="H1241" i="4"/>
  <c r="I1242" i="5" s="1"/>
  <c r="H1242" i="4"/>
  <c r="I1243" i="5" s="1"/>
  <c r="H1243" i="4"/>
  <c r="I1244" i="5" s="1"/>
  <c r="H1244" i="4"/>
  <c r="I1245" i="5" s="1"/>
  <c r="H1245" i="4"/>
  <c r="I1246" i="5" s="1"/>
  <c r="H1246" i="4"/>
  <c r="I1247" i="5" s="1"/>
  <c r="H1238" i="4"/>
  <c r="I1239" i="5" s="1"/>
  <c r="H1220" i="4"/>
  <c r="I1221" i="5" s="1"/>
  <c r="H1221" i="4"/>
  <c r="I1222" i="5" s="1"/>
  <c r="H1222" i="4"/>
  <c r="I1223" i="5" s="1"/>
  <c r="H1223" i="4"/>
  <c r="I1224" i="5" s="1"/>
  <c r="H1224" i="4"/>
  <c r="I1225" i="5" s="1"/>
  <c r="H1225" i="4"/>
  <c r="I1226" i="5" s="1"/>
  <c r="H1226" i="4"/>
  <c r="I1227" i="5" s="1"/>
  <c r="H1227" i="4"/>
  <c r="I1228" i="5" s="1"/>
  <c r="H1228" i="4"/>
  <c r="I1229" i="5" s="1"/>
  <c r="H1229" i="4"/>
  <c r="I1230" i="5" s="1"/>
  <c r="H1230" i="4"/>
  <c r="I1231" i="5" s="1"/>
  <c r="H1231" i="4"/>
  <c r="I1232" i="5" s="1"/>
  <c r="H1232" i="4"/>
  <c r="I1233" i="5" s="1"/>
  <c r="H1233" i="4"/>
  <c r="I1234" i="5" s="1"/>
  <c r="H1219" i="4"/>
  <c r="I1220" i="5" s="1"/>
  <c r="H1213" i="4"/>
  <c r="I1214" i="5" s="1"/>
  <c r="H1208" i="4"/>
  <c r="I1209" i="5" s="1"/>
  <c r="H534" i="3"/>
  <c r="J534" i="5" s="1"/>
  <c r="H535" i="3"/>
  <c r="J535" i="5" s="1"/>
  <c r="H536" i="3"/>
  <c r="J536" i="5" s="1"/>
  <c r="H537" i="3"/>
  <c r="J537" i="5" s="1"/>
  <c r="H533" i="3"/>
  <c r="J533" i="5" s="1"/>
  <c r="L918" i="2"/>
  <c r="L917" i="2"/>
  <c r="AJ120" i="12" l="1"/>
  <c r="AL120" i="12"/>
  <c r="L120" i="12"/>
  <c r="M120" i="12" s="1"/>
  <c r="AI120" i="12" s="1"/>
  <c r="W120" i="12"/>
  <c r="L119" i="12"/>
  <c r="M119" i="12" s="1"/>
  <c r="AI119" i="12" s="1"/>
  <c r="W119" i="12"/>
  <c r="AL119" i="12"/>
  <c r="AJ119" i="12"/>
  <c r="AL121" i="12"/>
  <c r="AJ121" i="12"/>
  <c r="L121" i="12"/>
  <c r="M121" i="12" s="1"/>
  <c r="AI121" i="12" s="1"/>
  <c r="W121" i="12"/>
  <c r="AK120" i="12"/>
  <c r="L122" i="12"/>
  <c r="M122" i="12" s="1"/>
  <c r="AI122" i="12" s="1"/>
  <c r="W122" i="12"/>
  <c r="AL122" i="12"/>
  <c r="AJ122" i="12"/>
  <c r="J535" i="4"/>
  <c r="J536" i="4"/>
  <c r="J538" i="4"/>
  <c r="J534" i="4"/>
  <c r="J537" i="4"/>
  <c r="M91" i="12"/>
  <c r="AI91" i="12"/>
  <c r="M95" i="12"/>
  <c r="AI95" i="12"/>
  <c r="AL112" i="12"/>
  <c r="AJ112" i="12"/>
  <c r="M72" i="12"/>
  <c r="AI72" i="12"/>
  <c r="I125" i="12"/>
  <c r="S125" i="12" s="1"/>
  <c r="W125" i="12" s="1"/>
  <c r="M80" i="12"/>
  <c r="AI80" i="12"/>
  <c r="M74" i="12"/>
  <c r="AI74" i="12"/>
  <c r="M40" i="12"/>
  <c r="AI40" i="12"/>
  <c r="M21" i="12"/>
  <c r="AI21" i="12"/>
  <c r="M55" i="12"/>
  <c r="AI55" i="12"/>
  <c r="M67" i="12"/>
  <c r="AI67" i="12"/>
  <c r="M46" i="12"/>
  <c r="AI46" i="12"/>
  <c r="M54" i="12"/>
  <c r="AI54" i="12"/>
  <c r="M48" i="12"/>
  <c r="AI48" i="12"/>
  <c r="AL124" i="12"/>
  <c r="AJ124" i="12"/>
  <c r="AL117" i="12"/>
  <c r="AJ117" i="12"/>
  <c r="AL128" i="12"/>
  <c r="AJ128" i="12"/>
  <c r="O59" i="12"/>
  <c r="X59" i="12"/>
  <c r="S112" i="12"/>
  <c r="S117" i="12"/>
  <c r="W124" i="12"/>
  <c r="L124" i="12"/>
  <c r="M124" i="12" s="1"/>
  <c r="AI124" i="12" s="1"/>
  <c r="L128" i="12"/>
  <c r="M128" i="12" s="1"/>
  <c r="AI128" i="12" s="1"/>
  <c r="W128" i="12"/>
  <c r="I15" i="12"/>
  <c r="T15" i="12"/>
  <c r="AK14" i="12"/>
  <c r="I14" i="12"/>
  <c r="T14" i="12"/>
  <c r="AK13" i="12"/>
  <c r="AK15" i="12"/>
  <c r="I16" i="12"/>
  <c r="T16" i="12"/>
  <c r="K43" i="10"/>
  <c r="Q470" i="2"/>
  <c r="Q469" i="2"/>
  <c r="Q468" i="2"/>
  <c r="E674" i="3"/>
  <c r="H1236" i="3"/>
  <c r="J1236" i="5" s="1"/>
  <c r="H1235" i="3"/>
  <c r="J1235" i="5" s="1"/>
  <c r="L1750" i="2"/>
  <c r="L1749" i="2"/>
  <c r="H1249" i="3"/>
  <c r="J1249" i="5" s="1"/>
  <c r="H1250" i="3"/>
  <c r="J1250" i="5" s="1"/>
  <c r="H1251" i="3"/>
  <c r="J1251" i="5" s="1"/>
  <c r="H1252" i="3"/>
  <c r="J1252" i="5" s="1"/>
  <c r="H1248" i="3"/>
  <c r="J1248" i="5" s="1"/>
  <c r="H864" i="3"/>
  <c r="J864" i="5" s="1"/>
  <c r="H865" i="3"/>
  <c r="J865" i="5" s="1"/>
  <c r="H866" i="3"/>
  <c r="J866" i="5" s="1"/>
  <c r="H867" i="3"/>
  <c r="J867" i="5" s="1"/>
  <c r="H868" i="3"/>
  <c r="J868" i="5" s="1"/>
  <c r="H869" i="3"/>
  <c r="J869" i="5" s="1"/>
  <c r="H870" i="3"/>
  <c r="J870" i="5" s="1"/>
  <c r="H871" i="3"/>
  <c r="J871" i="5" s="1"/>
  <c r="H872" i="3"/>
  <c r="J872" i="5" s="1"/>
  <c r="H873" i="3"/>
  <c r="J873" i="5" s="1"/>
  <c r="H874" i="3"/>
  <c r="J874" i="5" s="1"/>
  <c r="H875" i="3"/>
  <c r="J875" i="5" s="1"/>
  <c r="H863" i="3"/>
  <c r="J863" i="5" s="1"/>
  <c r="H788" i="3"/>
  <c r="J788" i="5" s="1"/>
  <c r="H789" i="3"/>
  <c r="J789" i="5" s="1"/>
  <c r="H790" i="3"/>
  <c r="J790" i="5" s="1"/>
  <c r="H791" i="3"/>
  <c r="J791" i="5" s="1"/>
  <c r="H792" i="3"/>
  <c r="J792" i="5" s="1"/>
  <c r="H793" i="3"/>
  <c r="J793" i="5" s="1"/>
  <c r="H794" i="3"/>
  <c r="J794" i="5" s="1"/>
  <c r="H795" i="3"/>
  <c r="J795" i="5" s="1"/>
  <c r="H796" i="3"/>
  <c r="J796" i="5" s="1"/>
  <c r="H797" i="3"/>
  <c r="J797" i="5" s="1"/>
  <c r="H798" i="3"/>
  <c r="J798" i="5" s="1"/>
  <c r="H799" i="3"/>
  <c r="J799" i="5" s="1"/>
  <c r="H800" i="3"/>
  <c r="J800" i="5" s="1"/>
  <c r="H801" i="3"/>
  <c r="J801" i="5" s="1"/>
  <c r="H802" i="3"/>
  <c r="J802" i="5" s="1"/>
  <c r="H803" i="3"/>
  <c r="J803" i="5" s="1"/>
  <c r="H804" i="3"/>
  <c r="J804" i="5" s="1"/>
  <c r="H805" i="3"/>
  <c r="J805" i="5" s="1"/>
  <c r="H806" i="3"/>
  <c r="J806" i="5" s="1"/>
  <c r="H807" i="3"/>
  <c r="J807" i="5" s="1"/>
  <c r="H808" i="3"/>
  <c r="J808" i="5" s="1"/>
  <c r="H809" i="3"/>
  <c r="J809" i="5" s="1"/>
  <c r="H810" i="3"/>
  <c r="J810" i="5" s="1"/>
  <c r="H811" i="3"/>
  <c r="J811" i="5" s="1"/>
  <c r="H812" i="3"/>
  <c r="J812" i="5" s="1"/>
  <c r="H813" i="3"/>
  <c r="J813" i="5" s="1"/>
  <c r="H814" i="3"/>
  <c r="J814" i="5" s="1"/>
  <c r="H815" i="3"/>
  <c r="J815" i="5" s="1"/>
  <c r="H816" i="3"/>
  <c r="J816" i="5" s="1"/>
  <c r="H817" i="3"/>
  <c r="J817" i="5" s="1"/>
  <c r="H818" i="3"/>
  <c r="J818" i="5" s="1"/>
  <c r="H819" i="3"/>
  <c r="J819" i="5" s="1"/>
  <c r="H820" i="3"/>
  <c r="J820" i="5" s="1"/>
  <c r="H821" i="3"/>
  <c r="J821" i="5" s="1"/>
  <c r="H822" i="3"/>
  <c r="J822" i="5" s="1"/>
  <c r="H823" i="3"/>
  <c r="J823" i="5" s="1"/>
  <c r="H824" i="3"/>
  <c r="J824" i="5" s="1"/>
  <c r="H825" i="3"/>
  <c r="J825" i="5" s="1"/>
  <c r="H826" i="3"/>
  <c r="J826" i="5" s="1"/>
  <c r="H787" i="3"/>
  <c r="J787" i="5" s="1"/>
  <c r="H722" i="3"/>
  <c r="J722" i="5" s="1"/>
  <c r="H723" i="3"/>
  <c r="J723" i="5" s="1"/>
  <c r="H724" i="3"/>
  <c r="J724" i="5" s="1"/>
  <c r="H725" i="3"/>
  <c r="J725" i="5" s="1"/>
  <c r="H726" i="3"/>
  <c r="J726" i="5" s="1"/>
  <c r="H727" i="3"/>
  <c r="J727" i="5" s="1"/>
  <c r="H728" i="3"/>
  <c r="J728" i="5" s="1"/>
  <c r="H729" i="3"/>
  <c r="J729" i="5" s="1"/>
  <c r="H730" i="3"/>
  <c r="J730" i="5" s="1"/>
  <c r="H731" i="3"/>
  <c r="J731" i="5" s="1"/>
  <c r="H732" i="3"/>
  <c r="J732" i="5" s="1"/>
  <c r="H733" i="3"/>
  <c r="J733" i="5" s="1"/>
  <c r="H734" i="3"/>
  <c r="J734" i="5" s="1"/>
  <c r="H735" i="3"/>
  <c r="J735" i="5" s="1"/>
  <c r="H736" i="3"/>
  <c r="J736" i="5" s="1"/>
  <c r="H737" i="3"/>
  <c r="J737" i="5" s="1"/>
  <c r="H738" i="3"/>
  <c r="J738" i="5" s="1"/>
  <c r="H739" i="3"/>
  <c r="J739" i="5" s="1"/>
  <c r="H740" i="3"/>
  <c r="J740" i="5" s="1"/>
  <c r="H741" i="3"/>
  <c r="J741" i="5" s="1"/>
  <c r="H742" i="3"/>
  <c r="J742" i="5" s="1"/>
  <c r="H743" i="3"/>
  <c r="J743" i="5" s="1"/>
  <c r="H721" i="3"/>
  <c r="J721" i="5" s="1"/>
  <c r="H717" i="3"/>
  <c r="J717" i="5" s="1"/>
  <c r="H553" i="3"/>
  <c r="J553" i="5" s="1"/>
  <c r="H554" i="3"/>
  <c r="J554" i="5" s="1"/>
  <c r="H555" i="3"/>
  <c r="J555" i="5" s="1"/>
  <c r="H556" i="3"/>
  <c r="J556" i="5" s="1"/>
  <c r="H557" i="3"/>
  <c r="J557" i="5" s="1"/>
  <c r="H558" i="3"/>
  <c r="J558" i="5" s="1"/>
  <c r="H559" i="3"/>
  <c r="J559" i="5" s="1"/>
  <c r="H560" i="3"/>
  <c r="J560" i="5" s="1"/>
  <c r="H561" i="3"/>
  <c r="J561" i="5" s="1"/>
  <c r="H562" i="3"/>
  <c r="J562" i="5" s="1"/>
  <c r="H563" i="3"/>
  <c r="J563" i="5" s="1"/>
  <c r="H564" i="3"/>
  <c r="J564" i="5" s="1"/>
  <c r="H565" i="3"/>
  <c r="J565" i="5" s="1"/>
  <c r="H566" i="3"/>
  <c r="J566" i="5" s="1"/>
  <c r="H567" i="3"/>
  <c r="J567" i="5" s="1"/>
  <c r="H568" i="3"/>
  <c r="J568" i="5" s="1"/>
  <c r="H569" i="3"/>
  <c r="J569" i="5" s="1"/>
  <c r="H570" i="3"/>
  <c r="J570" i="5" s="1"/>
  <c r="H571" i="3"/>
  <c r="J571" i="5" s="1"/>
  <c r="H572" i="3"/>
  <c r="J572" i="5" s="1"/>
  <c r="H573" i="3"/>
  <c r="J573" i="5" s="1"/>
  <c r="H552" i="3"/>
  <c r="J552" i="5" s="1"/>
  <c r="H478" i="3"/>
  <c r="J478" i="5" s="1"/>
  <c r="H479" i="3"/>
  <c r="J479" i="5" s="1"/>
  <c r="H480" i="3"/>
  <c r="J480" i="5" s="1"/>
  <c r="H481" i="3"/>
  <c r="J481" i="5" s="1"/>
  <c r="H482" i="3"/>
  <c r="J482" i="5" s="1"/>
  <c r="H483" i="3"/>
  <c r="J483" i="5" s="1"/>
  <c r="H484" i="3"/>
  <c r="J484" i="5" s="1"/>
  <c r="H485" i="3"/>
  <c r="J485" i="5" s="1"/>
  <c r="H486" i="3"/>
  <c r="J486" i="5" s="1"/>
  <c r="H487" i="3"/>
  <c r="J487" i="5" s="1"/>
  <c r="H488" i="3"/>
  <c r="J488" i="5" s="1"/>
  <c r="H489" i="3"/>
  <c r="J489" i="5" s="1"/>
  <c r="H490" i="3"/>
  <c r="J490" i="5" s="1"/>
  <c r="H491" i="3"/>
  <c r="J491" i="5" s="1"/>
  <c r="H477" i="3"/>
  <c r="J477" i="5" s="1"/>
  <c r="H105" i="3"/>
  <c r="H106" i="3"/>
  <c r="H107" i="3"/>
  <c r="H108" i="3"/>
  <c r="H109" i="3"/>
  <c r="H110" i="3"/>
  <c r="H111" i="3"/>
  <c r="H112" i="3"/>
  <c r="H104" i="3"/>
  <c r="H99" i="3"/>
  <c r="H100" i="3"/>
  <c r="H101" i="3"/>
  <c r="H102" i="3"/>
  <c r="H103" i="3"/>
  <c r="H98" i="3"/>
  <c r="H87" i="3"/>
  <c r="H88" i="3"/>
  <c r="H89" i="3"/>
  <c r="H90" i="3"/>
  <c r="H91" i="3"/>
  <c r="H92" i="3"/>
  <c r="H93" i="3"/>
  <c r="H94" i="3"/>
  <c r="H95" i="3"/>
  <c r="H96" i="3"/>
  <c r="H97" i="3"/>
  <c r="H86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61" i="3"/>
  <c r="L1657" i="2"/>
  <c r="F1668" i="2"/>
  <c r="F1167" i="5" s="1"/>
  <c r="F1166" i="4" s="1"/>
  <c r="L722" i="2"/>
  <c r="N722" i="2" s="1"/>
  <c r="L723" i="2"/>
  <c r="N723" i="2" s="1"/>
  <c r="L725" i="2"/>
  <c r="N725" i="2" s="1"/>
  <c r="L724" i="2"/>
  <c r="N724" i="2" s="1"/>
  <c r="J78" i="4" l="1"/>
  <c r="J79" i="5"/>
  <c r="J70" i="4"/>
  <c r="J71" i="5"/>
  <c r="J62" i="4"/>
  <c r="J63" i="5"/>
  <c r="J91" i="4"/>
  <c r="J92" i="5"/>
  <c r="J101" i="4"/>
  <c r="J102" i="5"/>
  <c r="J108" i="4"/>
  <c r="J109" i="5"/>
  <c r="J490" i="4"/>
  <c r="J553" i="4"/>
  <c r="J567" i="4"/>
  <c r="J559" i="4"/>
  <c r="J744" i="4"/>
  <c r="J736" i="4"/>
  <c r="J728" i="4"/>
  <c r="J826" i="4"/>
  <c r="J818" i="4"/>
  <c r="J810" i="4"/>
  <c r="J802" i="4"/>
  <c r="J798" i="4"/>
  <c r="J790" i="4"/>
  <c r="J875" i="4"/>
  <c r="J867" i="4"/>
  <c r="J1263" i="4"/>
  <c r="J75" i="4"/>
  <c r="J76" i="5"/>
  <c r="J67" i="4"/>
  <c r="J68" i="5"/>
  <c r="J92" i="4"/>
  <c r="J93" i="5"/>
  <c r="J102" i="4"/>
  <c r="J103" i="5"/>
  <c r="J109" i="4"/>
  <c r="J110" i="5"/>
  <c r="J491" i="4"/>
  <c r="J483" i="4"/>
  <c r="J572" i="4"/>
  <c r="J564" i="4"/>
  <c r="J556" i="4"/>
  <c r="J741" i="4"/>
  <c r="J733" i="4"/>
  <c r="J725" i="4"/>
  <c r="J823" i="4"/>
  <c r="J815" i="4"/>
  <c r="J807" i="4"/>
  <c r="J799" i="4"/>
  <c r="J791" i="4"/>
  <c r="J872" i="4"/>
  <c r="J868" i="4"/>
  <c r="J1260" i="4"/>
  <c r="J80" i="4"/>
  <c r="J81" i="5"/>
  <c r="J76" i="4"/>
  <c r="J77" i="5"/>
  <c r="J72" i="4"/>
  <c r="J73" i="5"/>
  <c r="J68" i="4"/>
  <c r="J69" i="5"/>
  <c r="J64" i="4"/>
  <c r="J65" i="5"/>
  <c r="J85" i="4"/>
  <c r="J86" i="5"/>
  <c r="J93" i="4"/>
  <c r="J94" i="5"/>
  <c r="J89" i="4"/>
  <c r="J90" i="5"/>
  <c r="J97" i="4"/>
  <c r="J98" i="5"/>
  <c r="J99" i="4"/>
  <c r="J100" i="5"/>
  <c r="J110" i="4"/>
  <c r="J111" i="5"/>
  <c r="J106" i="4"/>
  <c r="J107" i="5"/>
  <c r="J492" i="4"/>
  <c r="J488" i="4"/>
  <c r="J484" i="4"/>
  <c r="J480" i="4"/>
  <c r="J573" i="4"/>
  <c r="J569" i="4"/>
  <c r="J565" i="4"/>
  <c r="J561" i="4"/>
  <c r="J557" i="4"/>
  <c r="J718" i="4"/>
  <c r="J742" i="4"/>
  <c r="J738" i="4"/>
  <c r="J734" i="4"/>
  <c r="J730" i="4"/>
  <c r="J726" i="4"/>
  <c r="J788" i="4"/>
  <c r="J824" i="4"/>
  <c r="J820" i="4"/>
  <c r="J816" i="4"/>
  <c r="J812" i="4"/>
  <c r="J808" i="4"/>
  <c r="J804" i="4"/>
  <c r="J800" i="4"/>
  <c r="J796" i="4"/>
  <c r="J792" i="4"/>
  <c r="J864" i="4"/>
  <c r="J873" i="4"/>
  <c r="J869" i="4"/>
  <c r="J865" i="4"/>
  <c r="J1261" i="4"/>
  <c r="J1246" i="4"/>
  <c r="J60" i="4"/>
  <c r="J61" i="5"/>
  <c r="J74" i="4"/>
  <c r="J75" i="5"/>
  <c r="J66" i="4"/>
  <c r="J67" i="5"/>
  <c r="J95" i="4"/>
  <c r="J96" i="5"/>
  <c r="J87" i="4"/>
  <c r="J88" i="5"/>
  <c r="J103" i="4"/>
  <c r="J104" i="5"/>
  <c r="J104" i="4"/>
  <c r="J105" i="5"/>
  <c r="J486" i="4"/>
  <c r="J482" i="4"/>
  <c r="J571" i="4"/>
  <c r="J563" i="4"/>
  <c r="J555" i="4"/>
  <c r="J740" i="4"/>
  <c r="J732" i="4"/>
  <c r="J724" i="4"/>
  <c r="J822" i="4"/>
  <c r="J814" i="4"/>
  <c r="J806" i="4"/>
  <c r="J794" i="4"/>
  <c r="J871" i="4"/>
  <c r="J79" i="4"/>
  <c r="J80" i="5"/>
  <c r="J71" i="4"/>
  <c r="J72" i="5"/>
  <c r="J63" i="4"/>
  <c r="J64" i="5"/>
  <c r="J96" i="4"/>
  <c r="J97" i="5"/>
  <c r="J88" i="4"/>
  <c r="J89" i="5"/>
  <c r="J98" i="4"/>
  <c r="J99" i="5"/>
  <c r="J105" i="4"/>
  <c r="J106" i="5"/>
  <c r="J487" i="4"/>
  <c r="J479" i="4"/>
  <c r="J568" i="4"/>
  <c r="J560" i="4"/>
  <c r="J722" i="4"/>
  <c r="J737" i="4"/>
  <c r="J729" i="4"/>
  <c r="J827" i="4"/>
  <c r="J819" i="4"/>
  <c r="J811" i="4"/>
  <c r="J803" i="4"/>
  <c r="J795" i="4"/>
  <c r="J876" i="4"/>
  <c r="J1259" i="4"/>
  <c r="J81" i="4"/>
  <c r="J82" i="5"/>
  <c r="J77" i="4"/>
  <c r="J78" i="5"/>
  <c r="J73" i="4"/>
  <c r="J74" i="5"/>
  <c r="J69" i="4"/>
  <c r="J70" i="5"/>
  <c r="J65" i="4"/>
  <c r="J66" i="5"/>
  <c r="J61" i="4"/>
  <c r="J62" i="5"/>
  <c r="J94" i="4"/>
  <c r="J95" i="5"/>
  <c r="J90" i="4"/>
  <c r="J91" i="5"/>
  <c r="J86" i="4"/>
  <c r="J87" i="5"/>
  <c r="J100" i="4"/>
  <c r="J101" i="5"/>
  <c r="J111" i="4"/>
  <c r="J112" i="5"/>
  <c r="J107" i="4"/>
  <c r="J108" i="5"/>
  <c r="J478" i="4"/>
  <c r="J489" i="4"/>
  <c r="J485" i="4"/>
  <c r="J481" i="4"/>
  <c r="J574" i="4"/>
  <c r="J570" i="4"/>
  <c r="J566" i="4"/>
  <c r="J562" i="4"/>
  <c r="J558" i="4"/>
  <c r="J554" i="4"/>
  <c r="J743" i="4"/>
  <c r="J739" i="4"/>
  <c r="J735" i="4"/>
  <c r="J731" i="4"/>
  <c r="J727" i="4"/>
  <c r="J723" i="4"/>
  <c r="J825" i="4"/>
  <c r="J821" i="4"/>
  <c r="J817" i="4"/>
  <c r="J813" i="4"/>
  <c r="J809" i="4"/>
  <c r="J805" i="4"/>
  <c r="J801" i="4"/>
  <c r="J797" i="4"/>
  <c r="J793" i="4"/>
  <c r="J789" i="4"/>
  <c r="J874" i="4"/>
  <c r="J870" i="4"/>
  <c r="J866" i="4"/>
  <c r="J1262" i="4"/>
  <c r="L125" i="12"/>
  <c r="M125" i="12" s="1"/>
  <c r="AI125" i="12" s="1"/>
  <c r="AK124" i="12"/>
  <c r="M15" i="12"/>
  <c r="AI15" i="12"/>
  <c r="M14" i="12"/>
  <c r="AI14" i="12"/>
  <c r="M16" i="12"/>
  <c r="AI16" i="12"/>
  <c r="AK58" i="12"/>
  <c r="I59" i="12"/>
  <c r="F1167" i="3"/>
  <c r="L117" i="12"/>
  <c r="M117" i="12" s="1"/>
  <c r="AI117" i="12" s="1"/>
  <c r="W117" i="12"/>
  <c r="AK116" i="12"/>
  <c r="L112" i="12"/>
  <c r="M112" i="12" s="1"/>
  <c r="AI112" i="12" s="1"/>
  <c r="W112" i="12"/>
  <c r="AK111" i="12"/>
  <c r="Q472" i="2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G124" i="1"/>
  <c r="AN124" i="1" s="1"/>
  <c r="H11" i="1"/>
  <c r="M59" i="12" l="1"/>
  <c r="AI59" i="12"/>
  <c r="AN139" i="1"/>
  <c r="H1211" i="3" l="1"/>
  <c r="J1211" i="5" s="1"/>
  <c r="H1212" i="3"/>
  <c r="J1212" i="5" s="1"/>
  <c r="H1213" i="3"/>
  <c r="J1213" i="5" s="1"/>
  <c r="H1210" i="3"/>
  <c r="J1210" i="5" s="1"/>
  <c r="F1212" i="5"/>
  <c r="G1212" i="5"/>
  <c r="F1213" i="5"/>
  <c r="F1213" i="3" s="1"/>
  <c r="G1213" i="5"/>
  <c r="G1213" i="3" s="1"/>
  <c r="F1212" i="4"/>
  <c r="L1724" i="2"/>
  <c r="J1224" i="4" l="1"/>
  <c r="J1221" i="4"/>
  <c r="J1222" i="4"/>
  <c r="J1223" i="4"/>
  <c r="H651" i="3"/>
  <c r="J651" i="5" s="1"/>
  <c r="H652" i="3"/>
  <c r="J652" i="5" s="1"/>
  <c r="H653" i="3"/>
  <c r="J653" i="5" s="1"/>
  <c r="H654" i="3"/>
  <c r="J654" i="5" s="1"/>
  <c r="H655" i="3"/>
  <c r="J655" i="5" s="1"/>
  <c r="H656" i="3"/>
  <c r="J656" i="5" s="1"/>
  <c r="H657" i="3"/>
  <c r="J657" i="5" s="1"/>
  <c r="H658" i="3"/>
  <c r="J658" i="5" s="1"/>
  <c r="H659" i="3"/>
  <c r="J659" i="5" s="1"/>
  <c r="H660" i="3"/>
  <c r="J660" i="5" s="1"/>
  <c r="H661" i="3"/>
  <c r="J661" i="5" s="1"/>
  <c r="H662" i="3"/>
  <c r="J662" i="5" s="1"/>
  <c r="H663" i="3"/>
  <c r="J663" i="5" s="1"/>
  <c r="H664" i="3"/>
  <c r="J664" i="5" s="1"/>
  <c r="H665" i="3"/>
  <c r="J665" i="5" s="1"/>
  <c r="H666" i="3"/>
  <c r="J666" i="5" s="1"/>
  <c r="H667" i="3"/>
  <c r="J667" i="5" s="1"/>
  <c r="H668" i="3"/>
  <c r="J668" i="5" s="1"/>
  <c r="H669" i="3"/>
  <c r="J669" i="5" s="1"/>
  <c r="H670" i="3"/>
  <c r="J670" i="5" s="1"/>
  <c r="H671" i="3"/>
  <c r="J671" i="5" s="1"/>
  <c r="H672" i="3"/>
  <c r="J672" i="5" s="1"/>
  <c r="H673" i="3"/>
  <c r="J673" i="5" s="1"/>
  <c r="H650" i="3"/>
  <c r="J650" i="5" s="1"/>
  <c r="L1061" i="2"/>
  <c r="J670" i="4" l="1"/>
  <c r="J662" i="4"/>
  <c r="J654" i="4"/>
  <c r="J671" i="4"/>
  <c r="J663" i="4"/>
  <c r="J655" i="4"/>
  <c r="J672" i="4"/>
  <c r="J668" i="4"/>
  <c r="J664" i="4"/>
  <c r="J660" i="4"/>
  <c r="J656" i="4"/>
  <c r="J652" i="4"/>
  <c r="J674" i="4"/>
  <c r="J666" i="4"/>
  <c r="J658" i="4"/>
  <c r="J651" i="4"/>
  <c r="J667" i="4"/>
  <c r="J659" i="4"/>
  <c r="J673" i="4"/>
  <c r="J669" i="4"/>
  <c r="J665" i="4"/>
  <c r="J661" i="4"/>
  <c r="J657" i="4"/>
  <c r="J653" i="4"/>
  <c r="H1154" i="3"/>
  <c r="J1154" i="5" s="1"/>
  <c r="H1155" i="3"/>
  <c r="J1155" i="5" s="1"/>
  <c r="H1156" i="3"/>
  <c r="J1156" i="5" s="1"/>
  <c r="H1157" i="3"/>
  <c r="J1157" i="5" s="1"/>
  <c r="H1158" i="3"/>
  <c r="J1158" i="5" s="1"/>
  <c r="H1153" i="3"/>
  <c r="J1153" i="5" s="1"/>
  <c r="H1267" i="3"/>
  <c r="J1267" i="5" s="1"/>
  <c r="H1268" i="3"/>
  <c r="J1268" i="5" s="1"/>
  <c r="H1269" i="3"/>
  <c r="J1269" i="5" s="1"/>
  <c r="H1270" i="3"/>
  <c r="J1270" i="5" s="1"/>
  <c r="H1266" i="3"/>
  <c r="J1266" i="5" s="1"/>
  <c r="H1267" i="5"/>
  <c r="H1268" i="5" s="1"/>
  <c r="H1269" i="5" s="1"/>
  <c r="H1270" i="5" s="1"/>
  <c r="L1815" i="2"/>
  <c r="H1262" i="3"/>
  <c r="J1262" i="5" s="1"/>
  <c r="H1263" i="3"/>
  <c r="J1263" i="5" s="1"/>
  <c r="H1264" i="3"/>
  <c r="J1264" i="5" s="1"/>
  <c r="H1265" i="3"/>
  <c r="J1265" i="5" s="1"/>
  <c r="H1261" i="3"/>
  <c r="J1261" i="5" s="1"/>
  <c r="H1262" i="5"/>
  <c r="H1263" i="5" s="1"/>
  <c r="H1264" i="5" s="1"/>
  <c r="H1265" i="5" s="1"/>
  <c r="H1193" i="3"/>
  <c r="J1193" i="5" s="1"/>
  <c r="H1194" i="3"/>
  <c r="J1194" i="5" s="1"/>
  <c r="H1195" i="3"/>
  <c r="J1195" i="5" s="1"/>
  <c r="H1196" i="3"/>
  <c r="J1196" i="5" s="1"/>
  <c r="H1197" i="3"/>
  <c r="J1197" i="5" s="1"/>
  <c r="H1198" i="3"/>
  <c r="J1198" i="5" s="1"/>
  <c r="H1199" i="3"/>
  <c r="J1199" i="5" s="1"/>
  <c r="H1200" i="3"/>
  <c r="J1200" i="5" s="1"/>
  <c r="H1201" i="3"/>
  <c r="J1201" i="5" s="1"/>
  <c r="H1202" i="3"/>
  <c r="J1202" i="5" s="1"/>
  <c r="H1203" i="3"/>
  <c r="J1203" i="5" s="1"/>
  <c r="H1204" i="3"/>
  <c r="J1204" i="5" s="1"/>
  <c r="H1205" i="3"/>
  <c r="J1205" i="5" s="1"/>
  <c r="H1206" i="3"/>
  <c r="J1206" i="5" s="1"/>
  <c r="H1207" i="3"/>
  <c r="J1207" i="5" s="1"/>
  <c r="H1208" i="3"/>
  <c r="J1208" i="5" s="1"/>
  <c r="H1209" i="3"/>
  <c r="J1209" i="5" s="1"/>
  <c r="H1192" i="3"/>
  <c r="J1192" i="5" s="1"/>
  <c r="H1070" i="3"/>
  <c r="J1070" i="5" s="1"/>
  <c r="H1071" i="3"/>
  <c r="J1071" i="5" s="1"/>
  <c r="H1072" i="3"/>
  <c r="J1072" i="5" s="1"/>
  <c r="H1073" i="3"/>
  <c r="J1073" i="5" s="1"/>
  <c r="H1074" i="3"/>
  <c r="J1074" i="5" s="1"/>
  <c r="H1075" i="3"/>
  <c r="J1075" i="5" s="1"/>
  <c r="H1076" i="3"/>
  <c r="J1076" i="5" s="1"/>
  <c r="H1069" i="3"/>
  <c r="J1069" i="5" s="1"/>
  <c r="L1548" i="2"/>
  <c r="J1073" i="4" l="1"/>
  <c r="J1219" i="4"/>
  <c r="J1211" i="4"/>
  <c r="J1274" i="4"/>
  <c r="J1074" i="4"/>
  <c r="J1220" i="4"/>
  <c r="J1212" i="4"/>
  <c r="J1204" i="4"/>
  <c r="J1279" i="4"/>
  <c r="J1167" i="4"/>
  <c r="J1067" i="4"/>
  <c r="J1071" i="4"/>
  <c r="J1203" i="4"/>
  <c r="J1217" i="4"/>
  <c r="J1213" i="4"/>
  <c r="J1209" i="4"/>
  <c r="J1205" i="4"/>
  <c r="J1276" i="4"/>
  <c r="J1280" i="4"/>
  <c r="J1168" i="4"/>
  <c r="J1152" i="4"/>
  <c r="J1069" i="4"/>
  <c r="J1215" i="4"/>
  <c r="J1207" i="4"/>
  <c r="J1277" i="4"/>
  <c r="J1278" i="4"/>
  <c r="J1070" i="4"/>
  <c r="J1216" i="4"/>
  <c r="J1208" i="4"/>
  <c r="J1275" i="4"/>
  <c r="J1072" i="4"/>
  <c r="J1068" i="4"/>
  <c r="J1218" i="4"/>
  <c r="J1214" i="4"/>
  <c r="J1210" i="4"/>
  <c r="J1206" i="4"/>
  <c r="J1272" i="4"/>
  <c r="J1273" i="4"/>
  <c r="J1281" i="4"/>
  <c r="J1162" i="4"/>
  <c r="H1248" i="4"/>
  <c r="I1249" i="5" s="1"/>
  <c r="H1249" i="4"/>
  <c r="I1250" i="5" s="1"/>
  <c r="H1250" i="4"/>
  <c r="I1251" i="5" s="1"/>
  <c r="H1251" i="4"/>
  <c r="I1252" i="5" s="1"/>
  <c r="H1247" i="4"/>
  <c r="I1248" i="5" s="1"/>
  <c r="H1249" i="5"/>
  <c r="H1250" i="5" s="1"/>
  <c r="H1251" i="5" s="1"/>
  <c r="H1252" i="5" s="1"/>
  <c r="H763" i="3" l="1"/>
  <c r="J763" i="5" s="1"/>
  <c r="H764" i="3"/>
  <c r="J764" i="5" s="1"/>
  <c r="H765" i="3"/>
  <c r="J765" i="5" s="1"/>
  <c r="H766" i="3"/>
  <c r="J766" i="5" s="1"/>
  <c r="H767" i="3"/>
  <c r="J767" i="5" s="1"/>
  <c r="H768" i="3"/>
  <c r="J768" i="5" s="1"/>
  <c r="H769" i="3"/>
  <c r="J769" i="5" s="1"/>
  <c r="H770" i="3"/>
  <c r="J770" i="5" s="1"/>
  <c r="H771" i="3"/>
  <c r="J771" i="5" s="1"/>
  <c r="H772" i="3"/>
  <c r="J772" i="5" s="1"/>
  <c r="H773" i="3"/>
  <c r="J773" i="5" s="1"/>
  <c r="H774" i="3"/>
  <c r="J774" i="5" s="1"/>
  <c r="H775" i="3"/>
  <c r="J775" i="5" s="1"/>
  <c r="H776" i="3"/>
  <c r="J776" i="5" s="1"/>
  <c r="H777" i="3"/>
  <c r="J777" i="5" s="1"/>
  <c r="H778" i="3"/>
  <c r="J778" i="5" s="1"/>
  <c r="H779" i="3"/>
  <c r="J779" i="5" s="1"/>
  <c r="H780" i="3"/>
  <c r="J780" i="5" s="1"/>
  <c r="H781" i="3"/>
  <c r="J781" i="5" s="1"/>
  <c r="H782" i="3"/>
  <c r="J782" i="5" s="1"/>
  <c r="H783" i="3"/>
  <c r="J783" i="5" s="1"/>
  <c r="H784" i="3"/>
  <c r="J784" i="5" s="1"/>
  <c r="H785" i="3"/>
  <c r="J785" i="5" s="1"/>
  <c r="H786" i="3"/>
  <c r="J786" i="5" s="1"/>
  <c r="H762" i="3"/>
  <c r="J762" i="5" s="1"/>
  <c r="J786" i="4" l="1"/>
  <c r="J778" i="4"/>
  <c r="J766" i="4"/>
  <c r="J787" i="4"/>
  <c r="J779" i="4"/>
  <c r="J771" i="4"/>
  <c r="J767" i="4"/>
  <c r="J763" i="4"/>
  <c r="J784" i="4"/>
  <c r="J780" i="4"/>
  <c r="J776" i="4"/>
  <c r="J772" i="4"/>
  <c r="J768" i="4"/>
  <c r="J764" i="4"/>
  <c r="J782" i="4"/>
  <c r="J774" i="4"/>
  <c r="J770" i="4"/>
  <c r="J783" i="4"/>
  <c r="J775" i="4"/>
  <c r="J785" i="4"/>
  <c r="J781" i="4"/>
  <c r="J777" i="4"/>
  <c r="J773" i="4"/>
  <c r="J769" i="4"/>
  <c r="J765" i="4"/>
  <c r="H976" i="3"/>
  <c r="J976" i="5" s="1"/>
  <c r="H977" i="3"/>
  <c r="J977" i="5" s="1"/>
  <c r="H978" i="3"/>
  <c r="J978" i="5" s="1"/>
  <c r="H979" i="3"/>
  <c r="J979" i="5" s="1"/>
  <c r="H980" i="3"/>
  <c r="J980" i="5" s="1"/>
  <c r="H981" i="3"/>
  <c r="J981" i="5" s="1"/>
  <c r="H982" i="3"/>
  <c r="J982" i="5" s="1"/>
  <c r="H983" i="3"/>
  <c r="J983" i="5" s="1"/>
  <c r="H984" i="3"/>
  <c r="J984" i="5" s="1"/>
  <c r="H985" i="3"/>
  <c r="J985" i="5" s="1"/>
  <c r="H986" i="3"/>
  <c r="J986" i="5" s="1"/>
  <c r="H987" i="3"/>
  <c r="J987" i="5" s="1"/>
  <c r="H988" i="3"/>
  <c r="J988" i="5" s="1"/>
  <c r="H989" i="3"/>
  <c r="J989" i="5" s="1"/>
  <c r="H990" i="3"/>
  <c r="J990" i="5" s="1"/>
  <c r="H991" i="3"/>
  <c r="J991" i="5" s="1"/>
  <c r="H992" i="3"/>
  <c r="J992" i="5" s="1"/>
  <c r="H993" i="3"/>
  <c r="J993" i="5" s="1"/>
  <c r="H994" i="3"/>
  <c r="J994" i="5" s="1"/>
  <c r="H995" i="3"/>
  <c r="J995" i="5" s="1"/>
  <c r="H996" i="3"/>
  <c r="J996" i="5" s="1"/>
  <c r="H997" i="3"/>
  <c r="J997" i="5" s="1"/>
  <c r="H998" i="3"/>
  <c r="J998" i="5" s="1"/>
  <c r="H999" i="3"/>
  <c r="J999" i="5" s="1"/>
  <c r="H1000" i="3"/>
  <c r="J1000" i="5" s="1"/>
  <c r="H1001" i="3"/>
  <c r="J1001" i="5" s="1"/>
  <c r="H1002" i="3"/>
  <c r="J1002" i="5" s="1"/>
  <c r="H1003" i="3"/>
  <c r="J1003" i="5" s="1"/>
  <c r="H1004" i="3"/>
  <c r="J1004" i="5" s="1"/>
  <c r="H1005" i="3"/>
  <c r="J1005" i="5" s="1"/>
  <c r="H1006" i="3"/>
  <c r="J1006" i="5" s="1"/>
  <c r="H1007" i="3"/>
  <c r="J1007" i="5" s="1"/>
  <c r="H1008" i="3"/>
  <c r="J1008" i="5" s="1"/>
  <c r="H1009" i="3"/>
  <c r="J1009" i="5" s="1"/>
  <c r="H1010" i="3"/>
  <c r="J1010" i="5" s="1"/>
  <c r="H1011" i="3"/>
  <c r="J1011" i="5" s="1"/>
  <c r="H1012" i="3"/>
  <c r="J1012" i="5" s="1"/>
  <c r="H1013" i="3"/>
  <c r="J1013" i="5" s="1"/>
  <c r="H1014" i="3"/>
  <c r="J1014" i="5" s="1"/>
  <c r="H975" i="3"/>
  <c r="J975" i="5" s="1"/>
  <c r="J1010" i="4" l="1"/>
  <c r="J1002" i="4"/>
  <c r="J994" i="4"/>
  <c r="J986" i="4"/>
  <c r="J978" i="4"/>
  <c r="J1011" i="4"/>
  <c r="J1003" i="4"/>
  <c r="J991" i="4"/>
  <c r="J983" i="4"/>
  <c r="J979" i="4"/>
  <c r="J1012" i="4"/>
  <c r="J1008" i="4"/>
  <c r="J1004" i="4"/>
  <c r="J1000" i="4"/>
  <c r="J996" i="4"/>
  <c r="J992" i="4"/>
  <c r="J988" i="4"/>
  <c r="J984" i="4"/>
  <c r="J980" i="4"/>
  <c r="J976" i="4"/>
  <c r="J973" i="4"/>
  <c r="J1006" i="4"/>
  <c r="J998" i="4"/>
  <c r="J990" i="4"/>
  <c r="J982" i="4"/>
  <c r="J974" i="4"/>
  <c r="J1007" i="4"/>
  <c r="J999" i="4"/>
  <c r="J995" i="4"/>
  <c r="J987" i="4"/>
  <c r="J975" i="4"/>
  <c r="J1013" i="4"/>
  <c r="J1009" i="4"/>
  <c r="J1005" i="4"/>
  <c r="J1001" i="4"/>
  <c r="J997" i="4"/>
  <c r="J993" i="4"/>
  <c r="J989" i="4"/>
  <c r="J985" i="4"/>
  <c r="J981" i="4"/>
  <c r="J977" i="4"/>
  <c r="H936" i="3"/>
  <c r="J936" i="5" s="1"/>
  <c r="H937" i="3"/>
  <c r="J937" i="5" s="1"/>
  <c r="H938" i="3"/>
  <c r="J938" i="5" s="1"/>
  <c r="H939" i="3"/>
  <c r="J939" i="5" s="1"/>
  <c r="H940" i="3"/>
  <c r="J940" i="5" s="1"/>
  <c r="H941" i="3"/>
  <c r="J941" i="5" s="1"/>
  <c r="H942" i="3"/>
  <c r="J942" i="5" s="1"/>
  <c r="H943" i="3"/>
  <c r="J943" i="5" s="1"/>
  <c r="H944" i="3"/>
  <c r="J944" i="5" s="1"/>
  <c r="H945" i="3"/>
  <c r="J945" i="5" s="1"/>
  <c r="H946" i="3"/>
  <c r="J946" i="5" s="1"/>
  <c r="H947" i="3"/>
  <c r="J947" i="5" s="1"/>
  <c r="H948" i="3"/>
  <c r="J948" i="5" s="1"/>
  <c r="H949" i="3"/>
  <c r="J949" i="5" s="1"/>
  <c r="H950" i="3"/>
  <c r="J950" i="5" s="1"/>
  <c r="H951" i="3"/>
  <c r="J951" i="5" s="1"/>
  <c r="H952" i="3"/>
  <c r="J952" i="5" s="1"/>
  <c r="H953" i="3"/>
  <c r="J953" i="5" s="1"/>
  <c r="H954" i="3"/>
  <c r="J954" i="5" s="1"/>
  <c r="H955" i="3"/>
  <c r="J955" i="5" s="1"/>
  <c r="H956" i="3"/>
  <c r="J956" i="5" s="1"/>
  <c r="H957" i="3"/>
  <c r="J957" i="5" s="1"/>
  <c r="H958" i="3"/>
  <c r="J958" i="5" s="1"/>
  <c r="H959" i="3"/>
  <c r="J959" i="5" s="1"/>
  <c r="H935" i="3"/>
  <c r="J935" i="5" s="1"/>
  <c r="J953" i="4" l="1"/>
  <c r="J945" i="4"/>
  <c r="J937" i="4"/>
  <c r="J958" i="4"/>
  <c r="J950" i="4"/>
  <c r="J942" i="4"/>
  <c r="J934" i="4"/>
  <c r="J955" i="4"/>
  <c r="J951" i="4"/>
  <c r="J947" i="4"/>
  <c r="J943" i="4"/>
  <c r="J939" i="4"/>
  <c r="J935" i="4"/>
  <c r="J957" i="4"/>
  <c r="J949" i="4"/>
  <c r="J941" i="4"/>
  <c r="J954" i="4"/>
  <c r="J946" i="4"/>
  <c r="J938" i="4"/>
  <c r="J956" i="4"/>
  <c r="J952" i="4"/>
  <c r="J948" i="4"/>
  <c r="J944" i="4"/>
  <c r="J940" i="4"/>
  <c r="J936" i="4"/>
  <c r="L793" i="2"/>
  <c r="L792" i="2"/>
  <c r="L791" i="2"/>
  <c r="H443" i="3"/>
  <c r="J443" i="5" s="1"/>
  <c r="H444" i="3"/>
  <c r="J444" i="5" s="1"/>
  <c r="H445" i="3"/>
  <c r="J445" i="5" s="1"/>
  <c r="H446" i="3"/>
  <c r="J446" i="5" s="1"/>
  <c r="H447" i="3"/>
  <c r="J447" i="5" s="1"/>
  <c r="H448" i="3"/>
  <c r="J448" i="5" s="1"/>
  <c r="H449" i="3"/>
  <c r="J449" i="5" s="1"/>
  <c r="H450" i="3"/>
  <c r="J450" i="5" s="1"/>
  <c r="H451" i="3"/>
  <c r="J451" i="5" s="1"/>
  <c r="H452" i="3"/>
  <c r="J452" i="5" s="1"/>
  <c r="H453" i="3"/>
  <c r="J453" i="5" s="1"/>
  <c r="H454" i="3"/>
  <c r="J454" i="5" s="1"/>
  <c r="H455" i="3"/>
  <c r="J455" i="5" s="1"/>
  <c r="H456" i="3"/>
  <c r="J456" i="5" s="1"/>
  <c r="H457" i="3"/>
  <c r="J457" i="5" s="1"/>
  <c r="H458" i="3"/>
  <c r="J458" i="5" s="1"/>
  <c r="H459" i="3"/>
  <c r="J459" i="5" s="1"/>
  <c r="H460" i="3"/>
  <c r="J460" i="5" s="1"/>
  <c r="H461" i="3"/>
  <c r="J461" i="5" s="1"/>
  <c r="H442" i="3"/>
  <c r="J442" i="5" s="1"/>
  <c r="G461" i="5"/>
  <c r="G461" i="3" s="1"/>
  <c r="F459" i="5"/>
  <c r="F459" i="3" s="1"/>
  <c r="G459" i="5"/>
  <c r="G459" i="3" s="1"/>
  <c r="F460" i="5"/>
  <c r="F459" i="4" s="1"/>
  <c r="G460" i="5"/>
  <c r="G460" i="3" s="1"/>
  <c r="F810" i="2"/>
  <c r="F461" i="5" s="1"/>
  <c r="F461" i="3" s="1"/>
  <c r="J443" i="4" l="1"/>
  <c r="J455" i="4"/>
  <c r="J447" i="4"/>
  <c r="J456" i="4"/>
  <c r="J448" i="4"/>
  <c r="J461" i="4"/>
  <c r="J457" i="4"/>
  <c r="J453" i="4"/>
  <c r="J449" i="4"/>
  <c r="J445" i="4"/>
  <c r="J459" i="4"/>
  <c r="J451" i="4"/>
  <c r="J460" i="4"/>
  <c r="J452" i="4"/>
  <c r="J444" i="4"/>
  <c r="J462" i="4"/>
  <c r="J458" i="4"/>
  <c r="J454" i="4"/>
  <c r="J450" i="4"/>
  <c r="J446" i="4"/>
  <c r="F460" i="4"/>
  <c r="G460" i="4"/>
  <c r="F460" i="3"/>
  <c r="G459" i="4"/>
  <c r="F458" i="4"/>
  <c r="G458" i="4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63" i="5"/>
  <c r="F720" i="2"/>
  <c r="L698" i="2"/>
  <c r="H602" i="3" l="1"/>
  <c r="J602" i="5" s="1"/>
  <c r="H603" i="3"/>
  <c r="J603" i="5" s="1"/>
  <c r="H604" i="3"/>
  <c r="J604" i="5" s="1"/>
  <c r="H605" i="3"/>
  <c r="J605" i="5" s="1"/>
  <c r="H606" i="3"/>
  <c r="J606" i="5" s="1"/>
  <c r="H607" i="3"/>
  <c r="J607" i="5" s="1"/>
  <c r="H608" i="3"/>
  <c r="J608" i="5" s="1"/>
  <c r="H609" i="3"/>
  <c r="J609" i="5" s="1"/>
  <c r="H610" i="3"/>
  <c r="J610" i="5" s="1"/>
  <c r="H611" i="3"/>
  <c r="J611" i="5" s="1"/>
  <c r="H612" i="3"/>
  <c r="J612" i="5" s="1"/>
  <c r="H613" i="3"/>
  <c r="J613" i="5" s="1"/>
  <c r="H614" i="3"/>
  <c r="J614" i="5" s="1"/>
  <c r="H615" i="3"/>
  <c r="J615" i="5" s="1"/>
  <c r="H616" i="3"/>
  <c r="J616" i="5" s="1"/>
  <c r="H617" i="3"/>
  <c r="J617" i="5" s="1"/>
  <c r="H618" i="3"/>
  <c r="J618" i="5" s="1"/>
  <c r="H619" i="3"/>
  <c r="J619" i="5" s="1"/>
  <c r="H620" i="3"/>
  <c r="J620" i="5" s="1"/>
  <c r="H621" i="3"/>
  <c r="J621" i="5" s="1"/>
  <c r="H622" i="3"/>
  <c r="J622" i="5" s="1"/>
  <c r="H601" i="3"/>
  <c r="J601" i="5" s="1"/>
  <c r="J622" i="4" l="1"/>
  <c r="J610" i="4"/>
  <c r="J623" i="4"/>
  <c r="J615" i="4"/>
  <c r="J621" i="4"/>
  <c r="J617" i="4"/>
  <c r="J613" i="4"/>
  <c r="J609" i="4"/>
  <c r="J605" i="4"/>
  <c r="J618" i="4"/>
  <c r="J614" i="4"/>
  <c r="J606" i="4"/>
  <c r="J619" i="4"/>
  <c r="J611" i="4"/>
  <c r="J607" i="4"/>
  <c r="J603" i="4"/>
  <c r="J602" i="4"/>
  <c r="J620" i="4"/>
  <c r="J616" i="4"/>
  <c r="J612" i="4"/>
  <c r="J608" i="4"/>
  <c r="J604" i="4"/>
  <c r="L1034" i="2"/>
  <c r="H632" i="3"/>
  <c r="J632" i="5" s="1"/>
  <c r="H633" i="3"/>
  <c r="J633" i="5" s="1"/>
  <c r="H634" i="3"/>
  <c r="J634" i="5" s="1"/>
  <c r="H635" i="3"/>
  <c r="J635" i="5" s="1"/>
  <c r="H636" i="3"/>
  <c r="J636" i="5" s="1"/>
  <c r="H637" i="3"/>
  <c r="J637" i="5" s="1"/>
  <c r="H638" i="3"/>
  <c r="J638" i="5" s="1"/>
  <c r="H631" i="3"/>
  <c r="J631" i="5" s="1"/>
  <c r="J634" i="4" l="1"/>
  <c r="J635" i="4"/>
  <c r="J632" i="4"/>
  <c r="J636" i="4"/>
  <c r="J638" i="4"/>
  <c r="J639" i="4"/>
  <c r="J637" i="4"/>
  <c r="J633" i="4"/>
  <c r="H1230" i="3"/>
  <c r="J1230" i="5" s="1"/>
  <c r="H1231" i="3"/>
  <c r="J1231" i="5" s="1"/>
  <c r="H1232" i="3"/>
  <c r="J1232" i="5" s="1"/>
  <c r="H1233" i="3"/>
  <c r="J1233" i="5" s="1"/>
  <c r="H1234" i="3"/>
  <c r="J1234" i="5" s="1"/>
  <c r="H1229" i="3"/>
  <c r="J1229" i="5" s="1"/>
  <c r="H1234" i="5"/>
  <c r="H1233" i="5"/>
  <c r="H1231" i="5"/>
  <c r="H1230" i="5"/>
  <c r="J1245" i="4" l="1"/>
  <c r="J1241" i="4"/>
  <c r="J1243" i="4"/>
  <c r="J1244" i="4"/>
  <c r="J1240" i="4"/>
  <c r="J1242" i="4"/>
  <c r="H233" i="3"/>
  <c r="J233" i="5" s="1"/>
  <c r="H234" i="3"/>
  <c r="J234" i="5" s="1"/>
  <c r="H232" i="3"/>
  <c r="J232" i="5" s="1"/>
  <c r="H500" i="3"/>
  <c r="J500" i="5" s="1"/>
  <c r="H501" i="3"/>
  <c r="J501" i="5" s="1"/>
  <c r="H502" i="3"/>
  <c r="J502" i="5" s="1"/>
  <c r="H503" i="3"/>
  <c r="J503" i="5" s="1"/>
  <c r="H499" i="3"/>
  <c r="J499" i="5" s="1"/>
  <c r="J232" i="4" l="1"/>
  <c r="J500" i="4"/>
  <c r="J502" i="4"/>
  <c r="J233" i="4"/>
  <c r="J504" i="4"/>
  <c r="J501" i="4"/>
  <c r="J503" i="4"/>
  <c r="J234" i="4"/>
  <c r="K109" i="1"/>
  <c r="AG109" i="1" s="1"/>
  <c r="H493" i="3"/>
  <c r="J493" i="5" s="1"/>
  <c r="H494" i="3"/>
  <c r="J494" i="5" s="1"/>
  <c r="H495" i="3"/>
  <c r="J495" i="5" s="1"/>
  <c r="H496" i="3"/>
  <c r="J496" i="5" s="1"/>
  <c r="H497" i="3"/>
  <c r="J497" i="5" s="1"/>
  <c r="H498" i="3"/>
  <c r="J498" i="5" s="1"/>
  <c r="H492" i="3"/>
  <c r="J492" i="5" s="1"/>
  <c r="L848" i="2"/>
  <c r="H877" i="2"/>
  <c r="H878" i="2" s="1"/>
  <c r="H875" i="2"/>
  <c r="J499" i="4" l="1"/>
  <c r="J493" i="4"/>
  <c r="J496" i="4"/>
  <c r="J497" i="4"/>
  <c r="J495" i="4"/>
  <c r="J498" i="4"/>
  <c r="J494" i="4"/>
  <c r="AM109" i="1"/>
  <c r="H877" i="3"/>
  <c r="J877" i="5" s="1"/>
  <c r="H878" i="3"/>
  <c r="J878" i="5" s="1"/>
  <c r="H879" i="3"/>
  <c r="J879" i="5" s="1"/>
  <c r="H880" i="3"/>
  <c r="J880" i="5" s="1"/>
  <c r="H876" i="3"/>
  <c r="J876" i="5" s="1"/>
  <c r="L1319" i="2"/>
  <c r="J877" i="4" l="1"/>
  <c r="J879" i="4"/>
  <c r="J881" i="4"/>
  <c r="J878" i="4"/>
  <c r="J880" i="4"/>
  <c r="AN109" i="1"/>
  <c r="H910" i="3"/>
  <c r="J910" i="5" s="1"/>
  <c r="H911" i="3"/>
  <c r="J911" i="5" s="1"/>
  <c r="H912" i="3"/>
  <c r="J912" i="5" s="1"/>
  <c r="H913" i="3"/>
  <c r="J913" i="5" s="1"/>
  <c r="H914" i="3"/>
  <c r="J914" i="5" s="1"/>
  <c r="H915" i="3"/>
  <c r="J915" i="5" s="1"/>
  <c r="H916" i="3"/>
  <c r="J916" i="5" s="1"/>
  <c r="H917" i="3"/>
  <c r="J917" i="5" s="1"/>
  <c r="H918" i="3"/>
  <c r="J918" i="5" s="1"/>
  <c r="H919" i="3"/>
  <c r="J919" i="5" s="1"/>
  <c r="H920" i="3"/>
  <c r="J920" i="5" s="1"/>
  <c r="H921" i="3"/>
  <c r="J921" i="5" s="1"/>
  <c r="H922" i="3"/>
  <c r="J922" i="5" s="1"/>
  <c r="H923" i="3"/>
  <c r="J923" i="5" s="1"/>
  <c r="H924" i="3"/>
  <c r="J924" i="5" s="1"/>
  <c r="H925" i="3"/>
  <c r="J925" i="5" s="1"/>
  <c r="H909" i="3"/>
  <c r="J909" i="5" s="1"/>
  <c r="J926" i="4" l="1"/>
  <c r="J918" i="4"/>
  <c r="J923" i="4"/>
  <c r="J915" i="4"/>
  <c r="J924" i="4"/>
  <c r="J920" i="4"/>
  <c r="J916" i="4"/>
  <c r="J912" i="4"/>
  <c r="J922" i="4"/>
  <c r="J914" i="4"/>
  <c r="J910" i="4"/>
  <c r="J919" i="4"/>
  <c r="J911" i="4"/>
  <c r="J925" i="4"/>
  <c r="J921" i="4"/>
  <c r="J917" i="4"/>
  <c r="J913" i="4"/>
  <c r="H682" i="3"/>
  <c r="J682" i="5" s="1"/>
  <c r="H683" i="3"/>
  <c r="J683" i="5" s="1"/>
  <c r="H684" i="3"/>
  <c r="J684" i="5" s="1"/>
  <c r="H685" i="3"/>
  <c r="J685" i="5" s="1"/>
  <c r="H686" i="3"/>
  <c r="J686" i="5" s="1"/>
  <c r="H687" i="3"/>
  <c r="J687" i="5" s="1"/>
  <c r="H688" i="3"/>
  <c r="J688" i="5" s="1"/>
  <c r="H689" i="3"/>
  <c r="J689" i="5" s="1"/>
  <c r="H690" i="3"/>
  <c r="J690" i="5" s="1"/>
  <c r="H691" i="3"/>
  <c r="J691" i="5" s="1"/>
  <c r="H692" i="3"/>
  <c r="J692" i="5" s="1"/>
  <c r="H693" i="3"/>
  <c r="J693" i="5" s="1"/>
  <c r="H681" i="3"/>
  <c r="J681" i="5" s="1"/>
  <c r="J691" i="4" l="1"/>
  <c r="J683" i="4"/>
  <c r="J692" i="4"/>
  <c r="J684" i="4"/>
  <c r="J693" i="4"/>
  <c r="J689" i="4"/>
  <c r="J685" i="4"/>
  <c r="J682" i="4"/>
  <c r="J687" i="4"/>
  <c r="J688" i="4"/>
  <c r="J694" i="4"/>
  <c r="J690" i="4"/>
  <c r="J686" i="4"/>
  <c r="H1214" i="3"/>
  <c r="J1214" i="5" s="1"/>
  <c r="L1731" i="2"/>
  <c r="L1730" i="2"/>
  <c r="L1729" i="2"/>
  <c r="J1225" i="4" l="1"/>
  <c r="H961" i="3"/>
  <c r="J961" i="5" s="1"/>
  <c r="H962" i="3"/>
  <c r="J962" i="5" s="1"/>
  <c r="H963" i="3"/>
  <c r="J963" i="5" s="1"/>
  <c r="H964" i="3"/>
  <c r="J964" i="5" s="1"/>
  <c r="H965" i="3"/>
  <c r="J965" i="5" s="1"/>
  <c r="H966" i="3"/>
  <c r="J966" i="5" s="1"/>
  <c r="H967" i="3"/>
  <c r="J967" i="5" s="1"/>
  <c r="H968" i="3"/>
  <c r="J968" i="5" s="1"/>
  <c r="H969" i="3"/>
  <c r="J969" i="5" s="1"/>
  <c r="H970" i="3"/>
  <c r="J970" i="5" s="1"/>
  <c r="H971" i="3"/>
  <c r="J971" i="5" s="1"/>
  <c r="H972" i="3"/>
  <c r="J972" i="5" s="1"/>
  <c r="H973" i="3"/>
  <c r="J973" i="5" s="1"/>
  <c r="H974" i="3"/>
  <c r="J974" i="5" s="1"/>
  <c r="H960" i="3"/>
  <c r="J960" i="5" s="1"/>
  <c r="J967" i="4" l="1"/>
  <c r="J959" i="4"/>
  <c r="J972" i="4"/>
  <c r="J964" i="4"/>
  <c r="J969" i="4"/>
  <c r="J965" i="4"/>
  <c r="J961" i="4"/>
  <c r="J971" i="4"/>
  <c r="J963" i="4"/>
  <c r="J968" i="4"/>
  <c r="J960" i="4"/>
  <c r="J970" i="4"/>
  <c r="J966" i="4"/>
  <c r="J962" i="4"/>
  <c r="H1137" i="3"/>
  <c r="J1137" i="5" s="1"/>
  <c r="H1138" i="3"/>
  <c r="J1138" i="5" s="1"/>
  <c r="H1139" i="3"/>
  <c r="J1139" i="5" s="1"/>
  <c r="H1140" i="3"/>
  <c r="J1140" i="5" s="1"/>
  <c r="H1136" i="3"/>
  <c r="J1136" i="5" s="1"/>
  <c r="J1134" i="4" l="1"/>
  <c r="J1136" i="4"/>
  <c r="J1137" i="4"/>
  <c r="J1135" i="4"/>
  <c r="J1138" i="4"/>
  <c r="H1238" i="3"/>
  <c r="J1238" i="5" s="1"/>
  <c r="H1237" i="3"/>
  <c r="J1237" i="5" s="1"/>
  <c r="H675" i="3"/>
  <c r="J675" i="5" s="1"/>
  <c r="H676" i="3"/>
  <c r="J676" i="5" s="1"/>
  <c r="H677" i="3"/>
  <c r="J677" i="5" s="1"/>
  <c r="H678" i="3"/>
  <c r="J678" i="5" s="1"/>
  <c r="H679" i="3"/>
  <c r="J679" i="5" s="1"/>
  <c r="H680" i="3"/>
  <c r="J680" i="5" s="1"/>
  <c r="H674" i="3"/>
  <c r="J674" i="5" s="1"/>
  <c r="J678" i="4" l="1"/>
  <c r="J1247" i="4"/>
  <c r="J680" i="4"/>
  <c r="J676" i="4"/>
  <c r="J675" i="4"/>
  <c r="J1248" i="4"/>
  <c r="J679" i="4"/>
  <c r="J681" i="4"/>
  <c r="J677" i="4"/>
  <c r="G182" i="1"/>
  <c r="H1221" i="3"/>
  <c r="J1221" i="5" s="1"/>
  <c r="H1222" i="3"/>
  <c r="J1222" i="5" s="1"/>
  <c r="H1223" i="3"/>
  <c r="J1223" i="5" s="1"/>
  <c r="H1224" i="3"/>
  <c r="J1224" i="5" s="1"/>
  <c r="H1225" i="3"/>
  <c r="J1225" i="5" s="1"/>
  <c r="H1226" i="3"/>
  <c r="J1226" i="5" s="1"/>
  <c r="H1227" i="3"/>
  <c r="J1227" i="5" s="1"/>
  <c r="H1228" i="3"/>
  <c r="J1228" i="5" s="1"/>
  <c r="H1220" i="3"/>
  <c r="J1220" i="5" s="1"/>
  <c r="H1221" i="5"/>
  <c r="H1222" i="5" s="1"/>
  <c r="H1223" i="5" s="1"/>
  <c r="H1224" i="5" s="1"/>
  <c r="H1225" i="5" s="1"/>
  <c r="H1226" i="5" s="1"/>
  <c r="H1227" i="5" s="1"/>
  <c r="H1228" i="5" s="1"/>
  <c r="J1236" i="4" l="1"/>
  <c r="J1233" i="4"/>
  <c r="J1238" i="4"/>
  <c r="J1234" i="4"/>
  <c r="J1231" i="4"/>
  <c r="J1232" i="4"/>
  <c r="J1237" i="4"/>
  <c r="J1239" i="4"/>
  <c r="J1235" i="4"/>
  <c r="G186" i="1"/>
  <c r="H1240" i="3"/>
  <c r="J1240" i="5" s="1"/>
  <c r="H1241" i="3"/>
  <c r="J1241" i="5" s="1"/>
  <c r="H1242" i="3"/>
  <c r="J1242" i="5" s="1"/>
  <c r="H1243" i="3"/>
  <c r="J1243" i="5" s="1"/>
  <c r="H1244" i="3"/>
  <c r="J1244" i="5" s="1"/>
  <c r="H1245" i="3"/>
  <c r="J1245" i="5" s="1"/>
  <c r="H1246" i="3"/>
  <c r="J1246" i="5" s="1"/>
  <c r="H1247" i="3"/>
  <c r="J1247" i="5" s="1"/>
  <c r="H1239" i="3"/>
  <c r="J1239" i="5" s="1"/>
  <c r="H1240" i="5"/>
  <c r="H1241" i="5" s="1"/>
  <c r="H1242" i="5" s="1"/>
  <c r="H1243" i="5" s="1"/>
  <c r="H1244" i="5" s="1"/>
  <c r="H1245" i="5" s="1"/>
  <c r="H1246" i="5" s="1"/>
  <c r="H1247" i="5" s="1"/>
  <c r="L1781" i="2"/>
  <c r="J1257" i="4" l="1"/>
  <c r="J1254" i="4"/>
  <c r="J1249" i="4"/>
  <c r="J1251" i="4"/>
  <c r="J1256" i="4"/>
  <c r="J1252" i="4"/>
  <c r="J1258" i="4"/>
  <c r="J1250" i="4"/>
  <c r="J1255" i="4"/>
  <c r="J1253" i="4"/>
  <c r="H1131" i="3"/>
  <c r="J1131" i="5" s="1"/>
  <c r="H1132" i="3"/>
  <c r="J1132" i="5" s="1"/>
  <c r="H1133" i="3"/>
  <c r="J1133" i="5" s="1"/>
  <c r="H1134" i="3"/>
  <c r="J1134" i="5" s="1"/>
  <c r="H1135" i="3"/>
  <c r="J1135" i="5" s="1"/>
  <c r="H1130" i="3"/>
  <c r="J1130" i="5" s="1"/>
  <c r="J1130" i="4" l="1"/>
  <c r="J1132" i="4"/>
  <c r="J1128" i="4"/>
  <c r="J1131" i="4"/>
  <c r="J1133" i="4"/>
  <c r="J1129" i="4"/>
  <c r="H1169" i="3"/>
  <c r="J1169" i="5" s="1"/>
  <c r="H1170" i="3"/>
  <c r="J1170" i="5" s="1"/>
  <c r="H1171" i="3"/>
  <c r="J1171" i="5" s="1"/>
  <c r="H1172" i="3"/>
  <c r="J1172" i="5" s="1"/>
  <c r="H1173" i="3"/>
  <c r="J1173" i="5" s="1"/>
  <c r="H1174" i="3"/>
  <c r="J1174" i="5" s="1"/>
  <c r="H1175" i="3"/>
  <c r="J1175" i="5" s="1"/>
  <c r="H1176" i="3"/>
  <c r="J1176" i="5" s="1"/>
  <c r="H1177" i="3"/>
  <c r="J1177" i="5" s="1"/>
  <c r="H1178" i="3"/>
  <c r="J1178" i="5" s="1"/>
  <c r="H1179" i="3"/>
  <c r="J1179" i="5" s="1"/>
  <c r="H1180" i="3"/>
  <c r="J1180" i="5" s="1"/>
  <c r="H1181" i="3"/>
  <c r="J1181" i="5" s="1"/>
  <c r="H1182" i="3"/>
  <c r="J1182" i="5" s="1"/>
  <c r="H1183" i="3"/>
  <c r="J1183" i="5" s="1"/>
  <c r="H1168" i="3"/>
  <c r="J1168" i="5" s="1"/>
  <c r="J1190" i="4" l="1"/>
  <c r="J1191" i="4"/>
  <c r="J1183" i="4"/>
  <c r="J1192" i="4"/>
  <c r="J1188" i="4"/>
  <c r="J1184" i="4"/>
  <c r="J1181" i="4"/>
  <c r="J1179" i="4"/>
  <c r="J1186" i="4"/>
  <c r="J1187" i="4"/>
  <c r="J1180" i="4"/>
  <c r="J1193" i="4"/>
  <c r="J1189" i="4"/>
  <c r="J1185" i="4"/>
  <c r="J1182" i="4"/>
  <c r="H1049" i="3"/>
  <c r="J1049" i="5" s="1"/>
  <c r="G1049" i="5"/>
  <c r="G1049" i="3" s="1"/>
  <c r="J1047" i="4" l="1"/>
  <c r="G1048" i="4"/>
  <c r="H891" i="3"/>
  <c r="J891" i="5" s="1"/>
  <c r="H892" i="3"/>
  <c r="J892" i="5" s="1"/>
  <c r="H893" i="3"/>
  <c r="J893" i="5" s="1"/>
  <c r="H894" i="3"/>
  <c r="J894" i="5" s="1"/>
  <c r="H895" i="3"/>
  <c r="J895" i="5" s="1"/>
  <c r="H896" i="3"/>
  <c r="J896" i="5" s="1"/>
  <c r="H897" i="3"/>
  <c r="J897" i="5" s="1"/>
  <c r="H898" i="3"/>
  <c r="J898" i="5" s="1"/>
  <c r="H899" i="3"/>
  <c r="J899" i="5" s="1"/>
  <c r="H900" i="3"/>
  <c r="J900" i="5" s="1"/>
  <c r="H901" i="3"/>
  <c r="J901" i="5" s="1"/>
  <c r="H902" i="3"/>
  <c r="J902" i="5" s="1"/>
  <c r="H903" i="3"/>
  <c r="J903" i="5" s="1"/>
  <c r="H904" i="3"/>
  <c r="J904" i="5" s="1"/>
  <c r="H905" i="3"/>
  <c r="J905" i="5" s="1"/>
  <c r="H906" i="3"/>
  <c r="J906" i="5" s="1"/>
  <c r="H907" i="3"/>
  <c r="J907" i="5" s="1"/>
  <c r="H908" i="3"/>
  <c r="J908" i="5" s="1"/>
  <c r="H890" i="3"/>
  <c r="J890" i="5" s="1"/>
  <c r="J904" i="4" l="1"/>
  <c r="J896" i="4"/>
  <c r="J905" i="4"/>
  <c r="J897" i="4"/>
  <c r="J891" i="4"/>
  <c r="J906" i="4"/>
  <c r="J902" i="4"/>
  <c r="J898" i="4"/>
  <c r="J894" i="4"/>
  <c r="J908" i="4"/>
  <c r="J900" i="4"/>
  <c r="J892" i="4"/>
  <c r="J909" i="4"/>
  <c r="J901" i="4"/>
  <c r="J893" i="4"/>
  <c r="J907" i="4"/>
  <c r="J903" i="4"/>
  <c r="J899" i="4"/>
  <c r="J895" i="4"/>
  <c r="H463" i="3"/>
  <c r="J463" i="5" s="1"/>
  <c r="H464" i="3"/>
  <c r="J464" i="5" s="1"/>
  <c r="H465" i="3"/>
  <c r="J465" i="5" s="1"/>
  <c r="H466" i="3"/>
  <c r="J466" i="5" s="1"/>
  <c r="H467" i="3"/>
  <c r="J467" i="5" s="1"/>
  <c r="H468" i="3"/>
  <c r="J468" i="5" s="1"/>
  <c r="H469" i="3"/>
  <c r="J469" i="5" s="1"/>
  <c r="H470" i="3"/>
  <c r="J470" i="5" s="1"/>
  <c r="H471" i="3"/>
  <c r="J471" i="5" s="1"/>
  <c r="H472" i="3"/>
  <c r="J472" i="5" s="1"/>
  <c r="H473" i="3"/>
  <c r="J473" i="5" s="1"/>
  <c r="H474" i="3"/>
  <c r="J474" i="5" s="1"/>
  <c r="H475" i="3"/>
  <c r="J475" i="5" s="1"/>
  <c r="H476" i="3"/>
  <c r="J476" i="5" s="1"/>
  <c r="H462" i="3"/>
  <c r="J462" i="5" s="1"/>
  <c r="L811" i="2"/>
  <c r="J473" i="4" l="1"/>
  <c r="J465" i="4"/>
  <c r="J463" i="4"/>
  <c r="J470" i="4"/>
  <c r="J475" i="4"/>
  <c r="J471" i="4"/>
  <c r="J467" i="4"/>
  <c r="J477" i="4"/>
  <c r="J469" i="4"/>
  <c r="J474" i="4"/>
  <c r="J466" i="4"/>
  <c r="J476" i="4"/>
  <c r="J472" i="4"/>
  <c r="J468" i="4"/>
  <c r="J464" i="4"/>
  <c r="P345" i="2"/>
  <c r="K56" i="1" l="1"/>
  <c r="AG56" i="1" s="1"/>
  <c r="P349" i="2"/>
  <c r="H45" i="3"/>
  <c r="H46" i="3"/>
  <c r="H47" i="3"/>
  <c r="H44" i="3"/>
  <c r="J45" i="4" l="1"/>
  <c r="J46" i="5"/>
  <c r="J46" i="4"/>
  <c r="J47" i="5"/>
  <c r="J44" i="4"/>
  <c r="J45" i="5"/>
  <c r="J43" i="4"/>
  <c r="J44" i="5"/>
  <c r="O57" i="12"/>
  <c r="X57" i="12"/>
  <c r="H1254" i="3"/>
  <c r="J1254" i="5" s="1"/>
  <c r="H1255" i="3"/>
  <c r="J1255" i="5" s="1"/>
  <c r="H1256" i="3"/>
  <c r="J1256" i="5" s="1"/>
  <c r="H1257" i="3"/>
  <c r="J1257" i="5" s="1"/>
  <c r="H1258" i="3"/>
  <c r="J1258" i="5" s="1"/>
  <c r="H1259" i="3"/>
  <c r="J1259" i="5" s="1"/>
  <c r="H1260" i="3"/>
  <c r="J1260" i="5" s="1"/>
  <c r="H1253" i="3"/>
  <c r="J1253" i="5" s="1"/>
  <c r="H1254" i="5"/>
  <c r="H1255" i="5" s="1"/>
  <c r="H1256" i="5" s="1"/>
  <c r="H1257" i="5" s="1"/>
  <c r="H1258" i="5" s="1"/>
  <c r="H1259" i="5" s="1"/>
  <c r="H1260" i="5" s="1"/>
  <c r="H1272" i="3"/>
  <c r="J1272" i="5" s="1"/>
  <c r="H1273" i="3"/>
  <c r="J1273" i="5" s="1"/>
  <c r="H1274" i="3"/>
  <c r="J1274" i="5" s="1"/>
  <c r="H1275" i="3"/>
  <c r="J1275" i="5" s="1"/>
  <c r="H1276" i="3"/>
  <c r="J1276" i="5" s="1"/>
  <c r="H1277" i="3"/>
  <c r="J1277" i="5" s="1"/>
  <c r="H1278" i="3"/>
  <c r="J1278" i="5" s="1"/>
  <c r="H1271" i="3"/>
  <c r="J1271" i="5" s="1"/>
  <c r="H1272" i="5"/>
  <c r="H1273" i="5" s="1"/>
  <c r="H1274" i="5" s="1"/>
  <c r="H1275" i="5" s="1"/>
  <c r="H1276" i="5" s="1"/>
  <c r="H1277" i="5" s="1"/>
  <c r="H1278" i="5" s="1"/>
  <c r="J1285" i="4" l="1"/>
  <c r="J1268" i="4"/>
  <c r="J1286" i="4"/>
  <c r="J1265" i="4"/>
  <c r="J1287" i="4"/>
  <c r="J1283" i="4"/>
  <c r="J1270" i="4"/>
  <c r="J1266" i="4"/>
  <c r="J1289" i="4"/>
  <c r="J1264" i="4"/>
  <c r="J1282" i="4"/>
  <c r="J1269" i="4"/>
  <c r="J1288" i="4"/>
  <c r="J1284" i="4"/>
  <c r="J1271" i="4"/>
  <c r="J1267" i="4"/>
  <c r="I57" i="12"/>
  <c r="AK56" i="12"/>
  <c r="H1280" i="3"/>
  <c r="J1280" i="5" s="1"/>
  <c r="H1279" i="3"/>
  <c r="J1279" i="5" s="1"/>
  <c r="G1280" i="3"/>
  <c r="B1281" i="5"/>
  <c r="C1281" i="5"/>
  <c r="D1281" i="5"/>
  <c r="L1833" i="2"/>
  <c r="F1832" i="2"/>
  <c r="J1291" i="4" l="1"/>
  <c r="J1290" i="4"/>
  <c r="M57" i="12"/>
  <c r="AI57" i="12"/>
  <c r="H1023" i="3"/>
  <c r="J1023" i="5" s="1"/>
  <c r="H1024" i="3"/>
  <c r="J1024" i="5" s="1"/>
  <c r="H1025" i="3"/>
  <c r="J1025" i="5" s="1"/>
  <c r="H1026" i="3"/>
  <c r="J1026" i="5" s="1"/>
  <c r="H1027" i="3"/>
  <c r="J1027" i="5" s="1"/>
  <c r="H1028" i="3"/>
  <c r="J1028" i="5" s="1"/>
  <c r="H1029" i="3"/>
  <c r="J1029" i="5" s="1"/>
  <c r="H1030" i="3"/>
  <c r="J1030" i="5" s="1"/>
  <c r="H1031" i="3"/>
  <c r="J1031" i="5" s="1"/>
  <c r="H1032" i="3"/>
  <c r="J1032" i="5" s="1"/>
  <c r="H1033" i="3"/>
  <c r="J1033" i="5" s="1"/>
  <c r="H1034" i="3"/>
  <c r="J1034" i="5" s="1"/>
  <c r="H1035" i="3"/>
  <c r="J1035" i="5" s="1"/>
  <c r="H1036" i="3"/>
  <c r="J1036" i="5" s="1"/>
  <c r="H1037" i="3"/>
  <c r="J1037" i="5" s="1"/>
  <c r="H1038" i="3"/>
  <c r="J1038" i="5" s="1"/>
  <c r="H1039" i="3"/>
  <c r="J1039" i="5" s="1"/>
  <c r="H1040" i="3"/>
  <c r="J1040" i="5" s="1"/>
  <c r="H1041" i="3"/>
  <c r="J1041" i="5" s="1"/>
  <c r="H1042" i="3"/>
  <c r="J1042" i="5" s="1"/>
  <c r="H1043" i="3"/>
  <c r="J1043" i="5" s="1"/>
  <c r="H1044" i="3"/>
  <c r="J1044" i="5" s="1"/>
  <c r="H1045" i="3"/>
  <c r="J1045" i="5" s="1"/>
  <c r="H1046" i="3"/>
  <c r="J1046" i="5" s="1"/>
  <c r="H1047" i="3"/>
  <c r="J1047" i="5" s="1"/>
  <c r="H1048" i="3"/>
  <c r="J1048" i="5" s="1"/>
  <c r="H1022" i="3"/>
  <c r="J1022" i="5" s="1"/>
  <c r="F600" i="5"/>
  <c r="L1494" i="2"/>
  <c r="N1494" i="2" s="1"/>
  <c r="F1521" i="2"/>
  <c r="J1038" i="4" l="1"/>
  <c r="J1030" i="4"/>
  <c r="J1022" i="4"/>
  <c r="J1043" i="4"/>
  <c r="J1035" i="4"/>
  <c r="J1027" i="4"/>
  <c r="J1023" i="4"/>
  <c r="J1044" i="4"/>
  <c r="J1040" i="4"/>
  <c r="J1036" i="4"/>
  <c r="J1032" i="4"/>
  <c r="J1028" i="4"/>
  <c r="J1024" i="4"/>
  <c r="J1046" i="4"/>
  <c r="J1042" i="4"/>
  <c r="J1034" i="4"/>
  <c r="J1026" i="4"/>
  <c r="J1020" i="4"/>
  <c r="J1039" i="4"/>
  <c r="J1031" i="4"/>
  <c r="J1045" i="4"/>
  <c r="J1041" i="4"/>
  <c r="J1037" i="4"/>
  <c r="J1033" i="4"/>
  <c r="J1029" i="4"/>
  <c r="J1025" i="4"/>
  <c r="J1021" i="4"/>
  <c r="F1049" i="5"/>
  <c r="H575" i="3"/>
  <c r="J575" i="5" s="1"/>
  <c r="H576" i="3"/>
  <c r="J576" i="5" s="1"/>
  <c r="H577" i="3"/>
  <c r="J577" i="5" s="1"/>
  <c r="H578" i="3"/>
  <c r="J578" i="5" s="1"/>
  <c r="H579" i="3"/>
  <c r="J579" i="5" s="1"/>
  <c r="H580" i="3"/>
  <c r="J580" i="5" s="1"/>
  <c r="H581" i="3"/>
  <c r="J581" i="5" s="1"/>
  <c r="H582" i="3"/>
  <c r="J582" i="5" s="1"/>
  <c r="H583" i="3"/>
  <c r="J583" i="5" s="1"/>
  <c r="H584" i="3"/>
  <c r="J584" i="5" s="1"/>
  <c r="H585" i="3"/>
  <c r="J585" i="5" s="1"/>
  <c r="H586" i="3"/>
  <c r="J586" i="5" s="1"/>
  <c r="H587" i="3"/>
  <c r="J587" i="5" s="1"/>
  <c r="H588" i="3"/>
  <c r="J588" i="5" s="1"/>
  <c r="H589" i="3"/>
  <c r="J589" i="5" s="1"/>
  <c r="H590" i="3"/>
  <c r="J590" i="5" s="1"/>
  <c r="H591" i="3"/>
  <c r="J591" i="5" s="1"/>
  <c r="H592" i="3"/>
  <c r="J592" i="5" s="1"/>
  <c r="H593" i="3"/>
  <c r="J593" i="5" s="1"/>
  <c r="H594" i="3"/>
  <c r="J594" i="5" s="1"/>
  <c r="H595" i="3"/>
  <c r="J595" i="5" s="1"/>
  <c r="H596" i="3"/>
  <c r="J596" i="5" s="1"/>
  <c r="H597" i="3"/>
  <c r="J597" i="5" s="1"/>
  <c r="H598" i="3"/>
  <c r="J598" i="5" s="1"/>
  <c r="H599" i="3"/>
  <c r="J599" i="5" s="1"/>
  <c r="H600" i="3"/>
  <c r="J600" i="5" s="1"/>
  <c r="H574" i="3"/>
  <c r="J574" i="5" s="1"/>
  <c r="J595" i="4" l="1"/>
  <c r="J591" i="4"/>
  <c r="J583" i="4"/>
  <c r="J596" i="4"/>
  <c r="J588" i="4"/>
  <c r="J576" i="4"/>
  <c r="J601" i="4"/>
  <c r="J597" i="4"/>
  <c r="J593" i="4"/>
  <c r="J589" i="4"/>
  <c r="J585" i="4"/>
  <c r="J581" i="4"/>
  <c r="J577" i="4"/>
  <c r="J599" i="4"/>
  <c r="J587" i="4"/>
  <c r="J579" i="4"/>
  <c r="J600" i="4"/>
  <c r="J592" i="4"/>
  <c r="J584" i="4"/>
  <c r="J580" i="4"/>
  <c r="J575" i="4"/>
  <c r="J598" i="4"/>
  <c r="J594" i="4"/>
  <c r="J590" i="4"/>
  <c r="J586" i="4"/>
  <c r="J582" i="4"/>
  <c r="J578" i="4"/>
  <c r="F1048" i="4"/>
  <c r="F1049" i="3"/>
  <c r="B1281" i="3"/>
  <c r="C1281" i="3"/>
  <c r="D1281" i="3"/>
  <c r="H417" i="3" l="1"/>
  <c r="J417" i="5" s="1"/>
  <c r="H418" i="3"/>
  <c r="J418" i="5" s="1"/>
  <c r="H419" i="3"/>
  <c r="J419" i="5" s="1"/>
  <c r="H420" i="3"/>
  <c r="J420" i="5" s="1"/>
  <c r="H421" i="3"/>
  <c r="J421" i="5" s="1"/>
  <c r="H422" i="3"/>
  <c r="J422" i="5" s="1"/>
  <c r="H423" i="3"/>
  <c r="J423" i="5" s="1"/>
  <c r="H424" i="3"/>
  <c r="J424" i="5" s="1"/>
  <c r="H425" i="3"/>
  <c r="J425" i="5" s="1"/>
  <c r="H426" i="3"/>
  <c r="J426" i="5" s="1"/>
  <c r="H427" i="3"/>
  <c r="J427" i="5" s="1"/>
  <c r="H428" i="3"/>
  <c r="J428" i="5" s="1"/>
  <c r="H416" i="3"/>
  <c r="J416" i="5" s="1"/>
  <c r="J425" i="4" l="1"/>
  <c r="J417" i="4"/>
  <c r="J426" i="4"/>
  <c r="J422" i="4"/>
  <c r="J418" i="4"/>
  <c r="J427" i="4"/>
  <c r="J423" i="4"/>
  <c r="J419" i="4"/>
  <c r="J429" i="4"/>
  <c r="J421" i="4"/>
  <c r="J428" i="4"/>
  <c r="J424" i="4"/>
  <c r="J420" i="4"/>
  <c r="H357" i="3"/>
  <c r="J357" i="5" s="1"/>
  <c r="H358" i="3"/>
  <c r="J358" i="5" s="1"/>
  <c r="H359" i="3"/>
  <c r="J359" i="5" s="1"/>
  <c r="H360" i="3"/>
  <c r="J360" i="5" s="1"/>
  <c r="H356" i="3"/>
  <c r="J356" i="5" s="1"/>
  <c r="J359" i="4" l="1"/>
  <c r="J360" i="4"/>
  <c r="J358" i="4"/>
  <c r="J356" i="4"/>
  <c r="J357" i="4"/>
  <c r="H352" i="3"/>
  <c r="J352" i="5" s="1"/>
  <c r="H353" i="3"/>
  <c r="J353" i="5" s="1"/>
  <c r="H354" i="3"/>
  <c r="J354" i="5" s="1"/>
  <c r="H355" i="3"/>
  <c r="J355" i="5" s="1"/>
  <c r="H351" i="3"/>
  <c r="J351" i="5" s="1"/>
  <c r="L678" i="2"/>
  <c r="J353" i="4" l="1"/>
  <c r="J354" i="4"/>
  <c r="J355" i="4"/>
  <c r="J351" i="4"/>
  <c r="J352" i="4"/>
  <c r="L616" i="2"/>
  <c r="H315" i="3"/>
  <c r="J315" i="5" s="1"/>
  <c r="H316" i="3"/>
  <c r="J316" i="5" s="1"/>
  <c r="H317" i="3"/>
  <c r="J317" i="5" s="1"/>
  <c r="H318" i="3"/>
  <c r="J318" i="5" s="1"/>
  <c r="H319" i="3"/>
  <c r="J319" i="5" s="1"/>
  <c r="H320" i="3"/>
  <c r="J320" i="5" s="1"/>
  <c r="H321" i="3"/>
  <c r="J321" i="5" s="1"/>
  <c r="H322" i="3"/>
  <c r="J322" i="5" s="1"/>
  <c r="H323" i="3"/>
  <c r="J323" i="5" s="1"/>
  <c r="H324" i="3"/>
  <c r="J324" i="5" s="1"/>
  <c r="H314" i="3"/>
  <c r="J314" i="5" s="1"/>
  <c r="J323" i="4" l="1"/>
  <c r="J315" i="4"/>
  <c r="J324" i="4"/>
  <c r="J320" i="4"/>
  <c r="J316" i="4"/>
  <c r="J314" i="4"/>
  <c r="J321" i="4"/>
  <c r="J317" i="4"/>
  <c r="J319" i="4"/>
  <c r="J322" i="4"/>
  <c r="J318" i="4"/>
  <c r="H301" i="3"/>
  <c r="J301" i="5" s="1"/>
  <c r="H302" i="3"/>
  <c r="J302" i="5" s="1"/>
  <c r="H303" i="3"/>
  <c r="J303" i="5" s="1"/>
  <c r="H304" i="3"/>
  <c r="J304" i="5" s="1"/>
  <c r="H305" i="3"/>
  <c r="J305" i="5" s="1"/>
  <c r="H306" i="3"/>
  <c r="J306" i="5" s="1"/>
  <c r="H307" i="3"/>
  <c r="J307" i="5" s="1"/>
  <c r="H308" i="3"/>
  <c r="J308" i="5" s="1"/>
  <c r="H309" i="3"/>
  <c r="J309" i="5" s="1"/>
  <c r="H310" i="3"/>
  <c r="J310" i="5" s="1"/>
  <c r="H311" i="3"/>
  <c r="J311" i="5" s="1"/>
  <c r="H312" i="3"/>
  <c r="J312" i="5" s="1"/>
  <c r="H313" i="3"/>
  <c r="J313" i="5" s="1"/>
  <c r="H300" i="3"/>
  <c r="J300" i="5" s="1"/>
  <c r="J310" i="4" l="1"/>
  <c r="J302" i="4"/>
  <c r="J311" i="4"/>
  <c r="J307" i="4"/>
  <c r="J303" i="4"/>
  <c r="J312" i="4"/>
  <c r="J308" i="4"/>
  <c r="J304" i="4"/>
  <c r="J300" i="4"/>
  <c r="J306" i="4"/>
  <c r="J313" i="4"/>
  <c r="J309" i="4"/>
  <c r="J305" i="4"/>
  <c r="J301" i="4"/>
  <c r="H284" i="3"/>
  <c r="J284" i="5" s="1"/>
  <c r="H285" i="3"/>
  <c r="J285" i="5" s="1"/>
  <c r="H286" i="3"/>
  <c r="J286" i="5" s="1"/>
  <c r="H287" i="3"/>
  <c r="J287" i="5" s="1"/>
  <c r="H288" i="3"/>
  <c r="J288" i="5" s="1"/>
  <c r="H289" i="3"/>
  <c r="J289" i="5" s="1"/>
  <c r="H290" i="3"/>
  <c r="J290" i="5" s="1"/>
  <c r="H291" i="3"/>
  <c r="J291" i="5" s="1"/>
  <c r="H292" i="3"/>
  <c r="J292" i="5" s="1"/>
  <c r="H293" i="3"/>
  <c r="J293" i="5" s="1"/>
  <c r="H294" i="3"/>
  <c r="J294" i="5" s="1"/>
  <c r="H295" i="3"/>
  <c r="J295" i="5" s="1"/>
  <c r="H296" i="3"/>
  <c r="J296" i="5" s="1"/>
  <c r="H297" i="3"/>
  <c r="J297" i="5" s="1"/>
  <c r="H298" i="3"/>
  <c r="J298" i="5" s="1"/>
  <c r="H299" i="3"/>
  <c r="J299" i="5" s="1"/>
  <c r="H283" i="3"/>
  <c r="J283" i="5" s="1"/>
  <c r="J295" i="4" l="1"/>
  <c r="J287" i="4"/>
  <c r="J283" i="4"/>
  <c r="J292" i="4"/>
  <c r="J288" i="4"/>
  <c r="J284" i="4"/>
  <c r="J297" i="4"/>
  <c r="J293" i="4"/>
  <c r="J289" i="4"/>
  <c r="J285" i="4"/>
  <c r="J299" i="4"/>
  <c r="J291" i="4"/>
  <c r="J296" i="4"/>
  <c r="J298" i="4"/>
  <c r="J294" i="4"/>
  <c r="J290" i="4"/>
  <c r="J286" i="4"/>
  <c r="L574" i="2"/>
  <c r="L567" i="2" l="1"/>
  <c r="H257" i="3" l="1"/>
  <c r="J257" i="5" s="1"/>
  <c r="H258" i="3"/>
  <c r="J258" i="5" s="1"/>
  <c r="H259" i="3"/>
  <c r="J259" i="5" s="1"/>
  <c r="H260" i="3"/>
  <c r="J260" i="5" s="1"/>
  <c r="H256" i="3"/>
  <c r="J256" i="5" s="1"/>
  <c r="J256" i="4" l="1"/>
  <c r="J257" i="4"/>
  <c r="J258" i="4"/>
  <c r="J260" i="4"/>
  <c r="J259" i="4"/>
  <c r="L532" i="2"/>
  <c r="H222" i="3" l="1"/>
  <c r="J222" i="5" s="1"/>
  <c r="H223" i="3"/>
  <c r="J223" i="5" s="1"/>
  <c r="H221" i="3"/>
  <c r="J221" i="5" s="1"/>
  <c r="J223" i="4" l="1"/>
  <c r="J221" i="4"/>
  <c r="L208" i="2"/>
  <c r="N208" i="2" s="1"/>
  <c r="L1630" i="2" l="1"/>
  <c r="L1632" i="2"/>
  <c r="L1735" i="2" l="1"/>
  <c r="H1216" i="3"/>
  <c r="J1216" i="5" s="1"/>
  <c r="H1217" i="3"/>
  <c r="J1217" i="5" s="1"/>
  <c r="H1218" i="3"/>
  <c r="J1218" i="5" s="1"/>
  <c r="H1215" i="3"/>
  <c r="J1215" i="5" s="1"/>
  <c r="F1212" i="3"/>
  <c r="G1212" i="3"/>
  <c r="J1229" i="4" l="1"/>
  <c r="J1226" i="4"/>
  <c r="J1227" i="4"/>
  <c r="J1228" i="4"/>
  <c r="L1687" i="2"/>
  <c r="H1185" i="3"/>
  <c r="J1185" i="5" s="1"/>
  <c r="H1186" i="3"/>
  <c r="J1186" i="5" s="1"/>
  <c r="H1187" i="3"/>
  <c r="J1187" i="5" s="1"/>
  <c r="H1188" i="3"/>
  <c r="J1188" i="5" s="1"/>
  <c r="H1189" i="3"/>
  <c r="J1189" i="5" s="1"/>
  <c r="L1690" i="2"/>
  <c r="L1689" i="2"/>
  <c r="L1688" i="2"/>
  <c r="J1196" i="4" l="1"/>
  <c r="J1198" i="4"/>
  <c r="J1199" i="4"/>
  <c r="J1200" i="4"/>
  <c r="J1197" i="4"/>
  <c r="H1147" i="3"/>
  <c r="J1147" i="5" s="1"/>
  <c r="H1148" i="3"/>
  <c r="J1148" i="5" s="1"/>
  <c r="H1149" i="3"/>
  <c r="J1149" i="5" s="1"/>
  <c r="H1150" i="3"/>
  <c r="J1150" i="5" s="1"/>
  <c r="H1151" i="3"/>
  <c r="J1151" i="5" s="1"/>
  <c r="H1152" i="3"/>
  <c r="J1152" i="5" s="1"/>
  <c r="H1146" i="3"/>
  <c r="J1146" i="5" s="1"/>
  <c r="L1644" i="2"/>
  <c r="J1147" i="4" l="1"/>
  <c r="J1144" i="4"/>
  <c r="J1150" i="4"/>
  <c r="J1146" i="4"/>
  <c r="J1151" i="4"/>
  <c r="J1148" i="4"/>
  <c r="J1149" i="4"/>
  <c r="J1145" i="4"/>
  <c r="H1142" i="3"/>
  <c r="J1142" i="5" s="1"/>
  <c r="H1143" i="3"/>
  <c r="J1143" i="5" s="1"/>
  <c r="H1144" i="3"/>
  <c r="J1144" i="5" s="1"/>
  <c r="H1145" i="3"/>
  <c r="J1145" i="5" s="1"/>
  <c r="H1141" i="3"/>
  <c r="J1141" i="5" s="1"/>
  <c r="L1640" i="2"/>
  <c r="H547" i="3"/>
  <c r="J547" i="5" s="1"/>
  <c r="H548" i="3"/>
  <c r="J548" i="5" s="1"/>
  <c r="H549" i="3"/>
  <c r="J549" i="5" s="1"/>
  <c r="H550" i="3"/>
  <c r="J550" i="5" s="1"/>
  <c r="H551" i="3"/>
  <c r="J551" i="5" s="1"/>
  <c r="H546" i="3"/>
  <c r="J546" i="5" s="1"/>
  <c r="H551" i="5"/>
  <c r="H550" i="5"/>
  <c r="L940" i="2"/>
  <c r="J550" i="4" l="1"/>
  <c r="J1140" i="4"/>
  <c r="J1141" i="4"/>
  <c r="J547" i="4"/>
  <c r="J549" i="4"/>
  <c r="J1143" i="4"/>
  <c r="J1139" i="4"/>
  <c r="J551" i="4"/>
  <c r="J552" i="4"/>
  <c r="J548" i="4"/>
  <c r="J1142" i="4"/>
  <c r="H640" i="3"/>
  <c r="J640" i="5" s="1"/>
  <c r="H641" i="3"/>
  <c r="J641" i="5" s="1"/>
  <c r="H642" i="3"/>
  <c r="J642" i="5" s="1"/>
  <c r="H643" i="3"/>
  <c r="J643" i="5" s="1"/>
  <c r="H644" i="3"/>
  <c r="J644" i="5" s="1"/>
  <c r="H645" i="3"/>
  <c r="J645" i="5" s="1"/>
  <c r="H646" i="3"/>
  <c r="J646" i="5" s="1"/>
  <c r="H647" i="3"/>
  <c r="J647" i="5" s="1"/>
  <c r="H648" i="3"/>
  <c r="J648" i="5" s="1"/>
  <c r="H649" i="3"/>
  <c r="J649" i="5" s="1"/>
  <c r="H639" i="3"/>
  <c r="J639" i="5" s="1"/>
  <c r="L1048" i="2"/>
  <c r="J647" i="4" l="1"/>
  <c r="J648" i="4"/>
  <c r="J649" i="4"/>
  <c r="J645" i="4"/>
  <c r="J641" i="4"/>
  <c r="J640" i="4"/>
  <c r="J643" i="4"/>
  <c r="J644" i="4"/>
  <c r="J650" i="4"/>
  <c r="J646" i="4"/>
  <c r="J642" i="4"/>
  <c r="H701" i="3"/>
  <c r="J701" i="5" s="1"/>
  <c r="H702" i="3"/>
  <c r="J702" i="5" s="1"/>
  <c r="H703" i="3"/>
  <c r="J703" i="5" s="1"/>
  <c r="H704" i="3"/>
  <c r="J704" i="5" s="1"/>
  <c r="H705" i="3"/>
  <c r="J705" i="5" s="1"/>
  <c r="H706" i="3"/>
  <c r="J706" i="5" s="1"/>
  <c r="H707" i="3"/>
  <c r="J707" i="5" s="1"/>
  <c r="H708" i="3"/>
  <c r="J708" i="5" s="1"/>
  <c r="H700" i="3"/>
  <c r="J700" i="5" s="1"/>
  <c r="J707" i="4" l="1"/>
  <c r="J708" i="4"/>
  <c r="J704" i="4"/>
  <c r="J709" i="4"/>
  <c r="J705" i="4"/>
  <c r="J701" i="4"/>
  <c r="J706" i="4"/>
  <c r="J702" i="4"/>
  <c r="J703" i="4"/>
  <c r="H719" i="3"/>
  <c r="J719" i="5" s="1"/>
  <c r="H720" i="3"/>
  <c r="J720" i="5" s="1"/>
  <c r="H718" i="3"/>
  <c r="J718" i="5" s="1"/>
  <c r="N1144" i="2"/>
  <c r="P1144" i="2" s="1"/>
  <c r="N1143" i="2"/>
  <c r="P1143" i="2" s="1"/>
  <c r="L1142" i="2"/>
  <c r="N1142" i="2" s="1"/>
  <c r="P1142" i="2" s="1"/>
  <c r="L1141" i="2"/>
  <c r="N1141" i="2" s="1"/>
  <c r="P1141" i="2" s="1"/>
  <c r="K24" i="8" s="1"/>
  <c r="J720" i="4" l="1"/>
  <c r="J719" i="4"/>
  <c r="J721" i="4"/>
  <c r="K137" i="1"/>
  <c r="O137" i="1"/>
  <c r="O24" i="8"/>
  <c r="AB149" i="12" s="1"/>
  <c r="M137" i="1"/>
  <c r="M24" i="8"/>
  <c r="Z149" i="12" s="1"/>
  <c r="X149" i="12"/>
  <c r="P1145" i="2"/>
  <c r="Q1144" i="2" s="1"/>
  <c r="AG137" i="1" l="1"/>
  <c r="AR24" i="8"/>
  <c r="AY24" i="8"/>
  <c r="AM137" i="1"/>
  <c r="O149" i="12"/>
  <c r="AN137" i="1"/>
  <c r="Q1143" i="2"/>
  <c r="P24" i="8" s="1"/>
  <c r="Q1142" i="2"/>
  <c r="Q1141" i="2"/>
  <c r="P137" i="1" l="1"/>
  <c r="AC149" i="12"/>
  <c r="L137" i="1"/>
  <c r="L24" i="8"/>
  <c r="AK148" i="12"/>
  <c r="I149" i="12"/>
  <c r="M149" i="12" s="1"/>
  <c r="AI149" i="12" s="1"/>
  <c r="N137" i="1"/>
  <c r="N24" i="8"/>
  <c r="AA149" i="12" s="1"/>
  <c r="Q1145" i="2"/>
  <c r="Y149" i="12" l="1"/>
  <c r="AJ149" i="12" s="1"/>
  <c r="AS24" i="8"/>
  <c r="H828" i="3"/>
  <c r="J828" i="5" s="1"/>
  <c r="H829" i="3"/>
  <c r="J829" i="5" s="1"/>
  <c r="H830" i="3"/>
  <c r="J830" i="5" s="1"/>
  <c r="H831" i="3"/>
  <c r="J831" i="5" s="1"/>
  <c r="H832" i="3"/>
  <c r="J832" i="5" s="1"/>
  <c r="H833" i="3"/>
  <c r="J833" i="5" s="1"/>
  <c r="H834" i="3"/>
  <c r="J834" i="5" s="1"/>
  <c r="H835" i="3"/>
  <c r="J835" i="5" s="1"/>
  <c r="H836" i="3"/>
  <c r="J836" i="5" s="1"/>
  <c r="H827" i="3"/>
  <c r="J827" i="5" s="1"/>
  <c r="J835" i="4" l="1"/>
  <c r="J836" i="4"/>
  <c r="J832" i="4"/>
  <c r="J837" i="4"/>
  <c r="J833" i="4"/>
  <c r="J829" i="4"/>
  <c r="J831" i="4"/>
  <c r="J828" i="4"/>
  <c r="J834" i="4"/>
  <c r="J830" i="4"/>
  <c r="H695" i="3"/>
  <c r="J695" i="5" s="1"/>
  <c r="H696" i="3"/>
  <c r="J696" i="5" s="1"/>
  <c r="H697" i="3"/>
  <c r="J697" i="5" s="1"/>
  <c r="H698" i="3"/>
  <c r="J698" i="5" s="1"/>
  <c r="H699" i="3"/>
  <c r="J699" i="5" s="1"/>
  <c r="H694" i="3"/>
  <c r="J694" i="5" s="1"/>
  <c r="H682" i="5"/>
  <c r="H683" i="5" s="1"/>
  <c r="H684" i="5" s="1"/>
  <c r="H685" i="5" s="1"/>
  <c r="H686" i="5" s="1"/>
  <c r="H675" i="5"/>
  <c r="H676" i="5" s="1"/>
  <c r="H677" i="5" s="1"/>
  <c r="H678" i="5" s="1"/>
  <c r="H679" i="5" s="1"/>
  <c r="J700" i="4" l="1"/>
  <c r="J696" i="4"/>
  <c r="J695" i="4"/>
  <c r="J697" i="4"/>
  <c r="J698" i="4"/>
  <c r="J699" i="4"/>
  <c r="H543" i="3"/>
  <c r="J543" i="5" s="1"/>
  <c r="H544" i="3"/>
  <c r="J544" i="5" s="1"/>
  <c r="H545" i="3"/>
  <c r="J545" i="5" s="1"/>
  <c r="H542" i="3"/>
  <c r="J542" i="5" s="1"/>
  <c r="J544" i="4" l="1"/>
  <c r="J545" i="4"/>
  <c r="J546" i="4"/>
  <c r="J543" i="4"/>
  <c r="H850" i="3"/>
  <c r="J850" i="5" s="1"/>
  <c r="H851" i="3"/>
  <c r="J851" i="5" s="1"/>
  <c r="H852" i="3"/>
  <c r="J852" i="5" s="1"/>
  <c r="H853" i="3"/>
  <c r="J853" i="5" s="1"/>
  <c r="H854" i="3"/>
  <c r="J854" i="5" s="1"/>
  <c r="H855" i="3"/>
  <c r="J855" i="5" s="1"/>
  <c r="H856" i="3"/>
  <c r="J856" i="5" s="1"/>
  <c r="H857" i="3"/>
  <c r="J857" i="5" s="1"/>
  <c r="H858" i="3"/>
  <c r="J858" i="5" s="1"/>
  <c r="H859" i="3"/>
  <c r="J859" i="5" s="1"/>
  <c r="H860" i="3"/>
  <c r="J860" i="5" s="1"/>
  <c r="H861" i="3"/>
  <c r="J861" i="5" s="1"/>
  <c r="H862" i="3"/>
  <c r="J862" i="5" s="1"/>
  <c r="H849" i="3"/>
  <c r="J849" i="5" s="1"/>
  <c r="J850" i="4" l="1"/>
  <c r="J856" i="4"/>
  <c r="J861" i="4"/>
  <c r="J863" i="4"/>
  <c r="J859" i="4"/>
  <c r="J855" i="4"/>
  <c r="J851" i="4"/>
  <c r="J860" i="4"/>
  <c r="J852" i="4"/>
  <c r="J857" i="4"/>
  <c r="J853" i="4"/>
  <c r="J862" i="4"/>
  <c r="J858" i="4"/>
  <c r="J854" i="4"/>
  <c r="H526" i="3"/>
  <c r="J526" i="5" s="1"/>
  <c r="H525" i="3"/>
  <c r="J525" i="5" s="1"/>
  <c r="F526" i="3"/>
  <c r="G526" i="3"/>
  <c r="G525" i="3"/>
  <c r="F525" i="3"/>
  <c r="L897" i="2"/>
  <c r="N897" i="2" s="1"/>
  <c r="N896" i="2"/>
  <c r="J527" i="4" l="1"/>
  <c r="J526" i="4"/>
  <c r="H528" i="3"/>
  <c r="J528" i="5" s="1"/>
  <c r="H527" i="3"/>
  <c r="J527" i="5" s="1"/>
  <c r="J529" i="4" l="1"/>
  <c r="J528" i="4"/>
  <c r="H530" i="3"/>
  <c r="J530" i="5" s="1"/>
  <c r="H531" i="3"/>
  <c r="J531" i="5" s="1"/>
  <c r="H532" i="3"/>
  <c r="J532" i="5" s="1"/>
  <c r="H529" i="3"/>
  <c r="J529" i="5" s="1"/>
  <c r="J533" i="4" l="1"/>
  <c r="J531" i="4"/>
  <c r="J532" i="4"/>
  <c r="J530" i="4"/>
  <c r="H624" i="3"/>
  <c r="J624" i="5" s="1"/>
  <c r="H625" i="3"/>
  <c r="J625" i="5" s="1"/>
  <c r="H626" i="3"/>
  <c r="J626" i="5" s="1"/>
  <c r="H627" i="3"/>
  <c r="J627" i="5" s="1"/>
  <c r="H628" i="3"/>
  <c r="J628" i="5" s="1"/>
  <c r="H629" i="3"/>
  <c r="J629" i="5" s="1"/>
  <c r="H630" i="3"/>
  <c r="J630" i="5" s="1"/>
  <c r="H623" i="3"/>
  <c r="J623" i="5" s="1"/>
  <c r="J629" i="4" l="1"/>
  <c r="J630" i="4"/>
  <c r="J631" i="4"/>
  <c r="J627" i="4"/>
  <c r="J625" i="4"/>
  <c r="J626" i="4"/>
  <c r="J624" i="4"/>
  <c r="J628" i="4"/>
  <c r="H1016" i="3"/>
  <c r="J1016" i="5" s="1"/>
  <c r="H1017" i="3"/>
  <c r="J1017" i="5" s="1"/>
  <c r="H1018" i="3"/>
  <c r="J1018" i="5" s="1"/>
  <c r="H1019" i="3"/>
  <c r="J1019" i="5" s="1"/>
  <c r="H1020" i="3"/>
  <c r="J1020" i="5" s="1"/>
  <c r="H1021" i="3"/>
  <c r="J1021" i="5" s="1"/>
  <c r="H1015" i="3"/>
  <c r="J1015" i="5" s="1"/>
  <c r="J1017" i="4" l="1"/>
  <c r="J1018" i="4"/>
  <c r="J1014" i="4"/>
  <c r="J1019" i="4"/>
  <c r="J1015" i="4"/>
  <c r="J1016" i="4"/>
  <c r="H1116" i="3"/>
  <c r="J1116" i="5" s="1"/>
  <c r="H1117" i="3"/>
  <c r="J1117" i="5" s="1"/>
  <c r="H1118" i="3"/>
  <c r="J1118" i="5" s="1"/>
  <c r="H1119" i="3"/>
  <c r="J1119" i="5" s="1"/>
  <c r="H1120" i="3"/>
  <c r="J1120" i="5" s="1"/>
  <c r="H1121" i="3"/>
  <c r="J1121" i="5" s="1"/>
  <c r="H1122" i="3"/>
  <c r="J1122" i="5" s="1"/>
  <c r="H1123" i="3"/>
  <c r="J1123" i="5" s="1"/>
  <c r="H1124" i="3"/>
  <c r="J1124" i="5" s="1"/>
  <c r="H1125" i="3"/>
  <c r="J1125" i="5" s="1"/>
  <c r="H1126" i="3"/>
  <c r="J1126" i="5" s="1"/>
  <c r="H1127" i="3"/>
  <c r="J1127" i="5" s="1"/>
  <c r="H1128" i="3"/>
  <c r="J1128" i="5" s="1"/>
  <c r="H1129" i="3"/>
  <c r="J1129" i="5" s="1"/>
  <c r="H1115" i="3"/>
  <c r="J1115" i="5" s="1"/>
  <c r="L1604" i="2"/>
  <c r="L1605" i="2"/>
  <c r="J1113" i="4" l="1"/>
  <c r="J1120" i="4"/>
  <c r="J1125" i="4"/>
  <c r="J1121" i="4"/>
  <c r="J1117" i="4"/>
  <c r="J1126" i="4"/>
  <c r="J1122" i="4"/>
  <c r="J1118" i="4"/>
  <c r="J1114" i="4"/>
  <c r="J1124" i="4"/>
  <c r="J1116" i="4"/>
  <c r="J1127" i="4"/>
  <c r="J1123" i="4"/>
  <c r="J1119" i="4"/>
  <c r="J1115" i="4"/>
  <c r="H1109" i="3"/>
  <c r="J1109" i="5" s="1"/>
  <c r="H1110" i="3"/>
  <c r="J1110" i="5" s="1"/>
  <c r="H1111" i="3"/>
  <c r="J1111" i="5" s="1"/>
  <c r="H1112" i="3"/>
  <c r="J1112" i="5" s="1"/>
  <c r="H1113" i="3"/>
  <c r="J1113" i="5" s="1"/>
  <c r="H1114" i="3"/>
  <c r="J1114" i="5" s="1"/>
  <c r="H1108" i="3"/>
  <c r="J1108" i="5" s="1"/>
  <c r="L1596" i="2"/>
  <c r="L1595" i="2"/>
  <c r="J1106" i="4" l="1"/>
  <c r="J1110" i="4"/>
  <c r="J1111" i="4"/>
  <c r="J1107" i="4"/>
  <c r="J1109" i="4"/>
  <c r="J1112" i="4"/>
  <c r="J1108" i="4"/>
  <c r="H1100" i="3"/>
  <c r="J1100" i="5" s="1"/>
  <c r="H1101" i="3"/>
  <c r="J1101" i="5" s="1"/>
  <c r="H1102" i="3"/>
  <c r="J1102" i="5" s="1"/>
  <c r="H1103" i="3"/>
  <c r="J1103" i="5" s="1"/>
  <c r="H1104" i="3"/>
  <c r="J1104" i="5" s="1"/>
  <c r="H1105" i="3"/>
  <c r="J1105" i="5" s="1"/>
  <c r="H1106" i="3"/>
  <c r="J1106" i="5" s="1"/>
  <c r="H1107" i="3"/>
  <c r="J1107" i="5" s="1"/>
  <c r="H1099" i="3"/>
  <c r="J1099" i="5" s="1"/>
  <c r="H1078" i="3"/>
  <c r="J1078" i="5" s="1"/>
  <c r="H1079" i="3"/>
  <c r="J1079" i="5" s="1"/>
  <c r="H1080" i="3"/>
  <c r="J1080" i="5" s="1"/>
  <c r="H1081" i="3"/>
  <c r="J1081" i="5" s="1"/>
  <c r="H1082" i="3"/>
  <c r="J1082" i="5" s="1"/>
  <c r="H1083" i="3"/>
  <c r="J1083" i="5" s="1"/>
  <c r="H1084" i="3"/>
  <c r="J1084" i="5" s="1"/>
  <c r="H1085" i="3"/>
  <c r="J1085" i="5" s="1"/>
  <c r="H1086" i="3"/>
  <c r="J1086" i="5" s="1"/>
  <c r="H1087" i="3"/>
  <c r="J1087" i="5" s="1"/>
  <c r="J1081" i="4" l="1"/>
  <c r="J1104" i="4"/>
  <c r="J1082" i="4"/>
  <c r="J1105" i="4"/>
  <c r="J1083" i="4"/>
  <c r="J1079" i="4"/>
  <c r="J1097" i="4"/>
  <c r="J1102" i="4"/>
  <c r="J1098" i="4"/>
  <c r="J1085" i="4"/>
  <c r="J1077" i="4"/>
  <c r="J1100" i="4"/>
  <c r="J1078" i="4"/>
  <c r="J1101" i="4"/>
  <c r="J1084" i="4"/>
  <c r="J1080" i="4"/>
  <c r="J1076" i="4"/>
  <c r="J1103" i="4"/>
  <c r="J1099" i="4"/>
  <c r="H1077" i="3"/>
  <c r="J1077" i="5" s="1"/>
  <c r="L1559" i="2"/>
  <c r="J1075" i="4" l="1"/>
  <c r="H1065" i="3"/>
  <c r="J1065" i="5" s="1"/>
  <c r="H1066" i="3"/>
  <c r="J1066" i="5" s="1"/>
  <c r="H1067" i="3"/>
  <c r="J1067" i="5" s="1"/>
  <c r="H1068" i="3"/>
  <c r="J1068" i="5" s="1"/>
  <c r="H1064" i="3"/>
  <c r="J1064" i="5" s="1"/>
  <c r="J1066" i="4" l="1"/>
  <c r="J1062" i="4"/>
  <c r="J1063" i="4"/>
  <c r="J1065" i="4"/>
  <c r="J1064" i="4"/>
  <c r="H1051" i="3"/>
  <c r="J1051" i="5" s="1"/>
  <c r="H1052" i="3"/>
  <c r="J1052" i="5" s="1"/>
  <c r="H1053" i="3"/>
  <c r="J1053" i="5" s="1"/>
  <c r="H1054" i="3"/>
  <c r="J1054" i="5" s="1"/>
  <c r="H1055" i="3"/>
  <c r="J1055" i="5" s="1"/>
  <c r="H1056" i="3"/>
  <c r="J1056" i="5" s="1"/>
  <c r="H1050" i="3"/>
  <c r="J1050" i="5" s="1"/>
  <c r="J1051" i="4" l="1"/>
  <c r="J1052" i="4"/>
  <c r="J1053" i="4"/>
  <c r="J1049" i="4"/>
  <c r="J1048" i="4"/>
  <c r="J1054" i="4"/>
  <c r="J1050" i="4"/>
  <c r="H1058" i="3"/>
  <c r="J1058" i="5" s="1"/>
  <c r="H1059" i="3"/>
  <c r="J1059" i="5" s="1"/>
  <c r="H1060" i="3"/>
  <c r="J1060" i="5" s="1"/>
  <c r="H1061" i="3"/>
  <c r="J1061" i="5" s="1"/>
  <c r="H1062" i="3"/>
  <c r="J1062" i="5" s="1"/>
  <c r="H1063" i="3"/>
  <c r="J1063" i="5" s="1"/>
  <c r="H1057" i="3"/>
  <c r="J1057" i="5" s="1"/>
  <c r="J1055" i="4" l="1"/>
  <c r="J1058" i="4"/>
  <c r="J1059" i="4"/>
  <c r="J1060" i="4"/>
  <c r="J1056" i="4"/>
  <c r="J1061" i="4"/>
  <c r="J1057" i="4"/>
  <c r="H539" i="3"/>
  <c r="J539" i="5" s="1"/>
  <c r="H540" i="3"/>
  <c r="J540" i="5" s="1"/>
  <c r="H541" i="3"/>
  <c r="J541" i="5" s="1"/>
  <c r="H538" i="3"/>
  <c r="J538" i="5" s="1"/>
  <c r="J542" i="4" l="1"/>
  <c r="J540" i="4"/>
  <c r="J539" i="4"/>
  <c r="J541" i="4"/>
  <c r="H838" i="3"/>
  <c r="J838" i="5" s="1"/>
  <c r="H839" i="3"/>
  <c r="J839" i="5" s="1"/>
  <c r="H840" i="3"/>
  <c r="J840" i="5" s="1"/>
  <c r="H841" i="3"/>
  <c r="J841" i="5" s="1"/>
  <c r="H842" i="3"/>
  <c r="J842" i="5" s="1"/>
  <c r="H843" i="3"/>
  <c r="J843" i="5" s="1"/>
  <c r="H844" i="3"/>
  <c r="J844" i="5" s="1"/>
  <c r="H845" i="3"/>
  <c r="J845" i="5" s="1"/>
  <c r="H846" i="3"/>
  <c r="J846" i="5" s="1"/>
  <c r="H847" i="3"/>
  <c r="J847" i="5" s="1"/>
  <c r="H848" i="3"/>
  <c r="J848" i="5" s="1"/>
  <c r="H837" i="3"/>
  <c r="J837" i="5" s="1"/>
  <c r="J843" i="4" l="1"/>
  <c r="J839" i="4"/>
  <c r="J848" i="4"/>
  <c r="J844" i="4"/>
  <c r="J840" i="4"/>
  <c r="J849" i="4"/>
  <c r="J845" i="4"/>
  <c r="J841" i="4"/>
  <c r="J847" i="4"/>
  <c r="J838" i="4"/>
  <c r="J846" i="4"/>
  <c r="J842" i="4"/>
  <c r="F552" i="2"/>
  <c r="L556" i="2" l="1"/>
  <c r="H278" i="3" l="1"/>
  <c r="J278" i="5" s="1"/>
  <c r="H279" i="3"/>
  <c r="J279" i="5" s="1"/>
  <c r="H280" i="3"/>
  <c r="J280" i="5" s="1"/>
  <c r="H281" i="3"/>
  <c r="J281" i="5" s="1"/>
  <c r="H282" i="3"/>
  <c r="J282" i="5" s="1"/>
  <c r="H277" i="3"/>
  <c r="J277" i="5" s="1"/>
  <c r="J282" i="4" l="1"/>
  <c r="J277" i="4"/>
  <c r="J279" i="4"/>
  <c r="J280" i="4"/>
  <c r="J278" i="4"/>
  <c r="J281" i="4"/>
  <c r="I69" i="1"/>
  <c r="H272" i="3" l="1"/>
  <c r="J272" i="5" s="1"/>
  <c r="H273" i="3"/>
  <c r="J273" i="5" s="1"/>
  <c r="H274" i="3"/>
  <c r="J274" i="5" s="1"/>
  <c r="H275" i="3"/>
  <c r="J275" i="5" s="1"/>
  <c r="H276" i="3"/>
  <c r="J276" i="5" s="1"/>
  <c r="H271" i="3"/>
  <c r="J271" i="5" s="1"/>
  <c r="L569" i="2"/>
  <c r="J272" i="4" l="1"/>
  <c r="J271" i="4"/>
  <c r="J273" i="4"/>
  <c r="J274" i="4"/>
  <c r="J276" i="4"/>
  <c r="J275" i="4"/>
  <c r="F284" i="5"/>
  <c r="G284" i="5"/>
  <c r="H284" i="5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 s="1"/>
  <c r="H403" i="3" l="1"/>
  <c r="J403" i="5" s="1"/>
  <c r="H404" i="3"/>
  <c r="J404" i="5" s="1"/>
  <c r="H405" i="3"/>
  <c r="J405" i="5" s="1"/>
  <c r="H406" i="3"/>
  <c r="J406" i="5" s="1"/>
  <c r="H407" i="3"/>
  <c r="J407" i="5" s="1"/>
  <c r="H408" i="3"/>
  <c r="J408" i="5" s="1"/>
  <c r="H409" i="3"/>
  <c r="J409" i="5" s="1"/>
  <c r="H410" i="3"/>
  <c r="J410" i="5" s="1"/>
  <c r="H402" i="3"/>
  <c r="J402" i="5" s="1"/>
  <c r="H412" i="3"/>
  <c r="J412" i="5" s="1"/>
  <c r="H413" i="3"/>
  <c r="J413" i="5" s="1"/>
  <c r="H414" i="3"/>
  <c r="J414" i="5" s="1"/>
  <c r="H415" i="3"/>
  <c r="J415" i="5" s="1"/>
  <c r="H411" i="3"/>
  <c r="J411" i="5" s="1"/>
  <c r="J403" i="4" l="1"/>
  <c r="J404" i="4"/>
  <c r="J413" i="4"/>
  <c r="J405" i="4"/>
  <c r="J414" i="4"/>
  <c r="J410" i="4"/>
  <c r="J406" i="4"/>
  <c r="J416" i="4"/>
  <c r="J408" i="4"/>
  <c r="J412" i="4"/>
  <c r="J409" i="4"/>
  <c r="J415" i="4"/>
  <c r="J411" i="4"/>
  <c r="J407" i="4"/>
  <c r="H347" i="3"/>
  <c r="J347" i="5" s="1"/>
  <c r="H348" i="3"/>
  <c r="J348" i="5" s="1"/>
  <c r="H349" i="3"/>
  <c r="J349" i="5" s="1"/>
  <c r="H350" i="3"/>
  <c r="J350" i="5" s="1"/>
  <c r="H346" i="3"/>
  <c r="J346" i="5" s="1"/>
  <c r="J346" i="4" l="1"/>
  <c r="J348" i="4"/>
  <c r="J349" i="4"/>
  <c r="J347" i="4"/>
  <c r="J350" i="4"/>
  <c r="H335" i="3"/>
  <c r="J335" i="5" s="1"/>
  <c r="H336" i="3"/>
  <c r="J336" i="5" s="1"/>
  <c r="H337" i="3"/>
  <c r="J337" i="5" s="1"/>
  <c r="H338" i="3"/>
  <c r="J338" i="5" s="1"/>
  <c r="H339" i="3"/>
  <c r="J339" i="5" s="1"/>
  <c r="H340" i="3"/>
  <c r="J340" i="5" s="1"/>
  <c r="H341" i="3"/>
  <c r="J341" i="5" s="1"/>
  <c r="H342" i="3"/>
  <c r="J342" i="5" s="1"/>
  <c r="H343" i="3"/>
  <c r="J343" i="5" s="1"/>
  <c r="H334" i="3"/>
  <c r="J334" i="5" s="1"/>
  <c r="J341" i="4" l="1"/>
  <c r="J338" i="4"/>
  <c r="J343" i="4"/>
  <c r="J339" i="4"/>
  <c r="J335" i="4"/>
  <c r="J337" i="4"/>
  <c r="J342" i="4"/>
  <c r="J334" i="4"/>
  <c r="J340" i="4"/>
  <c r="J336" i="4"/>
  <c r="H1089" i="3"/>
  <c r="J1089" i="5" s="1"/>
  <c r="H1090" i="3"/>
  <c r="J1090" i="5" s="1"/>
  <c r="H1091" i="3"/>
  <c r="J1091" i="5" s="1"/>
  <c r="H1092" i="3"/>
  <c r="J1092" i="5" s="1"/>
  <c r="H1093" i="3"/>
  <c r="J1093" i="5" s="1"/>
  <c r="H1094" i="3"/>
  <c r="J1094" i="5" s="1"/>
  <c r="H1095" i="3"/>
  <c r="J1095" i="5" s="1"/>
  <c r="H1096" i="3"/>
  <c r="J1096" i="5" s="1"/>
  <c r="H1097" i="3"/>
  <c r="J1097" i="5" s="1"/>
  <c r="H1098" i="3"/>
  <c r="J1098" i="5" s="1"/>
  <c r="H1088" i="3"/>
  <c r="J1088" i="5" s="1"/>
  <c r="J1095" i="4" l="1"/>
  <c r="J1091" i="4"/>
  <c r="J1096" i="4"/>
  <c r="J1092" i="4"/>
  <c r="J1088" i="4"/>
  <c r="J1086" i="4"/>
  <c r="J1093" i="4"/>
  <c r="J1089" i="4"/>
  <c r="J1087" i="4"/>
  <c r="J1094" i="4"/>
  <c r="J1090" i="4"/>
  <c r="H882" i="3"/>
  <c r="J882" i="5" s="1"/>
  <c r="H883" i="3"/>
  <c r="J883" i="5" s="1"/>
  <c r="H884" i="3"/>
  <c r="J884" i="5" s="1"/>
  <c r="H885" i="3"/>
  <c r="J885" i="5" s="1"/>
  <c r="H886" i="3"/>
  <c r="J886" i="5" s="1"/>
  <c r="H887" i="3"/>
  <c r="J887" i="5" s="1"/>
  <c r="H888" i="3"/>
  <c r="J888" i="5" s="1"/>
  <c r="H889" i="3"/>
  <c r="J889" i="5" s="1"/>
  <c r="H881" i="3"/>
  <c r="J881" i="5" s="1"/>
  <c r="J889" i="4" l="1"/>
  <c r="J890" i="4"/>
  <c r="J886" i="4"/>
  <c r="J882" i="4"/>
  <c r="J887" i="4"/>
  <c r="J883" i="4"/>
  <c r="J885" i="4"/>
  <c r="J888" i="4"/>
  <c r="J884" i="4"/>
  <c r="H123" i="5"/>
  <c r="H122" i="5"/>
  <c r="H121" i="5"/>
  <c r="L126" i="2" l="1"/>
  <c r="N126" i="2" s="1"/>
  <c r="P126" i="2" s="1"/>
  <c r="L124" i="2"/>
  <c r="N124" i="2" s="1"/>
  <c r="P124" i="2" s="1"/>
  <c r="L123" i="2"/>
  <c r="N123" i="2" s="1"/>
  <c r="P123" i="2" s="1"/>
  <c r="L125" i="2"/>
  <c r="N125" i="2" s="1"/>
  <c r="P125" i="2" s="1"/>
  <c r="L116" i="2"/>
  <c r="N116" i="2" s="1"/>
  <c r="P116" i="2" s="1"/>
  <c r="L117" i="2"/>
  <c r="N117" i="2" s="1"/>
  <c r="P117" i="2" s="1"/>
  <c r="L118" i="2"/>
  <c r="N118" i="2" s="1"/>
  <c r="P118" i="2" s="1"/>
  <c r="L119" i="2"/>
  <c r="N119" i="2" s="1"/>
  <c r="P119" i="2" s="1"/>
  <c r="K27" i="1" l="1"/>
  <c r="AG27" i="1" s="1"/>
  <c r="M28" i="1"/>
  <c r="K28" i="1"/>
  <c r="P127" i="2"/>
  <c r="Q124" i="2" s="1"/>
  <c r="P120" i="2"/>
  <c r="Q116" i="2" s="1"/>
  <c r="Z29" i="12" l="1"/>
  <c r="AG28" i="1"/>
  <c r="AM28" i="1"/>
  <c r="L27" i="1"/>
  <c r="N28" i="1"/>
  <c r="AA29" i="12"/>
  <c r="O29" i="12"/>
  <c r="X29" i="12"/>
  <c r="X28" i="12"/>
  <c r="O28" i="12"/>
  <c r="AN28" i="1"/>
  <c r="Q126" i="2"/>
  <c r="Q125" i="2"/>
  <c r="Q123" i="2"/>
  <c r="Q119" i="2"/>
  <c r="Q117" i="2"/>
  <c r="Q118" i="2"/>
  <c r="Y28" i="12" l="1"/>
  <c r="AJ28" i="12" s="1"/>
  <c r="I29" i="12"/>
  <c r="T29" i="12"/>
  <c r="AK28" i="12"/>
  <c r="L28" i="1"/>
  <c r="AK27" i="12"/>
  <c r="I28" i="12"/>
  <c r="T28" i="12"/>
  <c r="Q120" i="2"/>
  <c r="Q127" i="2"/>
  <c r="M29" i="12" l="1"/>
  <c r="AI29" i="12"/>
  <c r="M28" i="12"/>
  <c r="AI28" i="12"/>
  <c r="Y29" i="12"/>
  <c r="AJ29" i="12" s="1"/>
  <c r="L53" i="2"/>
  <c r="L52" i="2"/>
  <c r="H18" i="3" l="1"/>
  <c r="H19" i="3"/>
  <c r="H17" i="3"/>
  <c r="L34" i="2"/>
  <c r="L37" i="2"/>
  <c r="N37" i="2" s="1"/>
  <c r="P37" i="2" s="1"/>
  <c r="L36" i="2"/>
  <c r="N36" i="2" s="1"/>
  <c r="P36" i="2" s="1"/>
  <c r="L35" i="2"/>
  <c r="N35" i="2" s="1"/>
  <c r="P35" i="2" s="1"/>
  <c r="P34" i="2"/>
  <c r="J17" i="4" l="1"/>
  <c r="J18" i="5"/>
  <c r="J16" i="4"/>
  <c r="J17" i="5"/>
  <c r="J18" i="4"/>
  <c r="J19" i="5"/>
  <c r="M19" i="1"/>
  <c r="Q19" i="1"/>
  <c r="O19" i="1"/>
  <c r="K19" i="1"/>
  <c r="P38" i="2"/>
  <c r="Q34" i="2" s="1"/>
  <c r="AG19" i="1" l="1"/>
  <c r="AM19" i="1"/>
  <c r="Z20" i="12"/>
  <c r="AB20" i="12"/>
  <c r="L19" i="1"/>
  <c r="X20" i="12"/>
  <c r="O20" i="12"/>
  <c r="AD20" i="12"/>
  <c r="AN19" i="1"/>
  <c r="Q36" i="2"/>
  <c r="Q35" i="2"/>
  <c r="Q37" i="2"/>
  <c r="P19" i="1" l="1"/>
  <c r="T20" i="12"/>
  <c r="AK19" i="12"/>
  <c r="I20" i="12"/>
  <c r="Y20" i="12"/>
  <c r="N19" i="1"/>
  <c r="AA20" i="12"/>
  <c r="R19" i="1"/>
  <c r="Q38" i="2"/>
  <c r="M20" i="12" l="1"/>
  <c r="AI20" i="12"/>
  <c r="AC20" i="12"/>
  <c r="AE20" i="12"/>
  <c r="P28" i="2"/>
  <c r="P27" i="2"/>
  <c r="AJ20" i="12" l="1"/>
  <c r="AM20" i="12"/>
  <c r="H146" i="3"/>
  <c r="H147" i="3"/>
  <c r="H148" i="3"/>
  <c r="H149" i="3"/>
  <c r="H150" i="3"/>
  <c r="H145" i="3"/>
  <c r="J148" i="4" l="1"/>
  <c r="J149" i="5"/>
  <c r="J149" i="4"/>
  <c r="J150" i="5"/>
  <c r="J145" i="4"/>
  <c r="J146" i="5"/>
  <c r="J147" i="4"/>
  <c r="J148" i="5"/>
  <c r="J144" i="4"/>
  <c r="J145" i="5"/>
  <c r="J146" i="4"/>
  <c r="J147" i="5"/>
  <c r="I68" i="1"/>
  <c r="L1572" i="2" l="1"/>
  <c r="N1572" i="2" l="1"/>
  <c r="P1572" i="2" s="1"/>
  <c r="P1574" i="2"/>
  <c r="P1573" i="2"/>
  <c r="L1571" i="2"/>
  <c r="N1571" i="2" s="1"/>
  <c r="P1571" i="2" s="1"/>
  <c r="K21" i="10" s="1"/>
  <c r="M165" i="1" l="1"/>
  <c r="M21" i="10"/>
  <c r="Z184" i="12" s="1"/>
  <c r="X184" i="12"/>
  <c r="L21" i="10"/>
  <c r="Y184" i="12" s="1"/>
  <c r="K165" i="1"/>
  <c r="P1575" i="2"/>
  <c r="O184" i="12" l="1"/>
  <c r="I184" i="12" s="1"/>
  <c r="M184" i="12" s="1"/>
  <c r="AI184" i="12" s="1"/>
  <c r="AS21" i="10"/>
  <c r="AY21" i="10"/>
  <c r="AM165" i="1"/>
  <c r="AG165" i="1"/>
  <c r="L165" i="1"/>
  <c r="Q1572" i="2"/>
  <c r="Q1574" i="2"/>
  <c r="Q1571" i="2"/>
  <c r="Q1573" i="2"/>
  <c r="N165" i="1" l="1"/>
  <c r="N21" i="10"/>
  <c r="AA184" i="12" s="1"/>
  <c r="AJ184" i="12" s="1"/>
  <c r="AN165" i="1"/>
  <c r="Q1575" i="2"/>
  <c r="C191" i="5" l="1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C551" i="4"/>
  <c r="F599" i="4"/>
  <c r="E673" i="4"/>
  <c r="B717" i="4"/>
  <c r="D674" i="5"/>
  <c r="D673" i="4" s="1"/>
  <c r="H362" i="5"/>
  <c r="H359" i="5"/>
  <c r="H360" i="5" s="1"/>
  <c r="H345" i="5"/>
  <c r="H301" i="5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276" i="5"/>
  <c r="H272" i="5"/>
  <c r="H262" i="5"/>
  <c r="H263" i="5" s="1"/>
  <c r="H264" i="5" s="1"/>
  <c r="H265" i="5" s="1"/>
  <c r="H266" i="5" s="1"/>
  <c r="H267" i="5" s="1"/>
  <c r="H268" i="5" s="1"/>
  <c r="H269" i="5" s="1"/>
  <c r="H270" i="5" s="1"/>
  <c r="H257" i="5"/>
  <c r="H258" i="5" s="1"/>
  <c r="H259" i="5" s="1"/>
  <c r="H260" i="5" s="1"/>
  <c r="H234" i="5"/>
  <c r="H233" i="5"/>
  <c r="H231" i="5"/>
  <c r="H222" i="5"/>
  <c r="H223" i="5" s="1"/>
  <c r="H173" i="5"/>
  <c r="H174" i="5" s="1"/>
  <c r="H175" i="5" s="1"/>
  <c r="H176" i="5" s="1"/>
  <c r="H161" i="5"/>
  <c r="H131" i="5"/>
  <c r="H128" i="5"/>
  <c r="H62" i="5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21" i="5"/>
  <c r="H16" i="5"/>
  <c r="H14" i="5"/>
  <c r="B1280" i="4" l="1"/>
  <c r="C1280" i="4"/>
  <c r="D1280" i="4"/>
  <c r="C190" i="4"/>
  <c r="B210" i="4"/>
  <c r="B212" i="4"/>
  <c r="B214" i="4"/>
  <c r="E1721" i="2"/>
  <c r="E1687" i="2"/>
  <c r="E1326" i="2"/>
  <c r="E684" i="2"/>
  <c r="E663" i="2"/>
  <c r="E616" i="2"/>
  <c r="E554" i="2"/>
  <c r="E547" i="2"/>
  <c r="E510" i="2"/>
  <c r="E496" i="2"/>
  <c r="E468" i="2"/>
  <c r="E461" i="2"/>
  <c r="E454" i="2"/>
  <c r="E447" i="2"/>
  <c r="E440" i="2"/>
  <c r="E433" i="2"/>
  <c r="E419" i="2"/>
  <c r="E380" i="2"/>
  <c r="E324" i="2"/>
  <c r="E317" i="2"/>
  <c r="E273" i="2"/>
  <c r="E259" i="2"/>
  <c r="E215" i="2"/>
  <c r="E207" i="2"/>
  <c r="E92" i="2"/>
  <c r="E69" i="2"/>
  <c r="E39" i="2"/>
  <c r="G191" i="1"/>
  <c r="G193" i="1"/>
  <c r="F1282" i="5" l="1"/>
  <c r="G1282" i="5"/>
  <c r="F1283" i="5"/>
  <c r="G1283" i="5"/>
  <c r="F1169" i="5"/>
  <c r="F1168" i="4" s="1"/>
  <c r="G1169" i="5"/>
  <c r="G1168" i="4" s="1"/>
  <c r="F1170" i="5"/>
  <c r="F1169" i="4" s="1"/>
  <c r="G1170" i="5"/>
  <c r="G1169" i="4" s="1"/>
  <c r="F1171" i="5"/>
  <c r="F1170" i="4" s="1"/>
  <c r="G1171" i="5"/>
  <c r="G1170" i="4" s="1"/>
  <c r="F1172" i="5"/>
  <c r="F1171" i="4" s="1"/>
  <c r="G1172" i="5"/>
  <c r="G1171" i="4" s="1"/>
  <c r="F1173" i="5"/>
  <c r="F1172" i="4" s="1"/>
  <c r="G1173" i="5"/>
  <c r="G1172" i="4" s="1"/>
  <c r="F1174" i="5"/>
  <c r="F1173" i="4" s="1"/>
  <c r="G1174" i="5"/>
  <c r="G1173" i="4" s="1"/>
  <c r="F1175" i="5"/>
  <c r="F1174" i="4" s="1"/>
  <c r="G1175" i="5"/>
  <c r="G1174" i="4" s="1"/>
  <c r="F1176" i="5"/>
  <c r="F1175" i="4" s="1"/>
  <c r="G1176" i="5"/>
  <c r="G1175" i="4" s="1"/>
  <c r="F1177" i="5"/>
  <c r="F1176" i="4" s="1"/>
  <c r="G1177" i="5"/>
  <c r="G1176" i="4" s="1"/>
  <c r="F1178" i="5"/>
  <c r="F1177" i="4" s="1"/>
  <c r="G1178" i="5"/>
  <c r="G1177" i="4" s="1"/>
  <c r="F1179" i="5"/>
  <c r="F1178" i="4" s="1"/>
  <c r="G1179" i="5"/>
  <c r="G1178" i="4" s="1"/>
  <c r="F1180" i="5"/>
  <c r="F1179" i="4" s="1"/>
  <c r="G1180" i="5"/>
  <c r="G1179" i="4" s="1"/>
  <c r="F1181" i="5"/>
  <c r="F1180" i="4" s="1"/>
  <c r="G1181" i="5"/>
  <c r="G1180" i="4" s="1"/>
  <c r="F1182" i="5"/>
  <c r="F1181" i="4" s="1"/>
  <c r="G1182" i="5"/>
  <c r="G1181" i="4" s="1"/>
  <c r="F1183" i="5"/>
  <c r="F1182" i="4" s="1"/>
  <c r="G1183" i="5"/>
  <c r="G1182" i="4" s="1"/>
  <c r="B1184" i="5"/>
  <c r="C1184" i="5"/>
  <c r="D1184" i="5"/>
  <c r="E1184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B1190" i="5"/>
  <c r="C1190" i="5"/>
  <c r="D1190" i="5"/>
  <c r="E1190" i="5"/>
  <c r="F1190" i="5"/>
  <c r="G1190" i="5"/>
  <c r="F1191" i="5"/>
  <c r="G1191" i="5"/>
  <c r="B1192" i="5"/>
  <c r="C1192" i="5"/>
  <c r="D1192" i="5"/>
  <c r="E1192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G1209" i="5"/>
  <c r="B1210" i="5"/>
  <c r="C1210" i="5"/>
  <c r="D1210" i="5"/>
  <c r="E1210" i="5"/>
  <c r="F1210" i="5"/>
  <c r="G1210" i="5"/>
  <c r="F1211" i="5"/>
  <c r="G1211" i="5"/>
  <c r="B1214" i="5"/>
  <c r="C1214" i="5"/>
  <c r="D1214" i="5"/>
  <c r="E1214" i="5"/>
  <c r="F1214" i="5"/>
  <c r="G1214" i="5"/>
  <c r="B1215" i="5"/>
  <c r="C1215" i="5"/>
  <c r="D1215" i="5"/>
  <c r="E1215" i="5"/>
  <c r="F1215" i="5"/>
  <c r="G1215" i="5"/>
  <c r="F1216" i="5"/>
  <c r="G1216" i="5"/>
  <c r="F1217" i="5"/>
  <c r="G1217" i="5"/>
  <c r="F1218" i="5"/>
  <c r="G1218" i="5"/>
  <c r="B1219" i="5"/>
  <c r="C1219" i="5"/>
  <c r="D1219" i="5"/>
  <c r="E1219" i="5"/>
  <c r="F1219" i="5"/>
  <c r="G1219" i="5"/>
  <c r="B1220" i="5"/>
  <c r="C1220" i="5"/>
  <c r="D1220" i="5"/>
  <c r="E1220" i="5"/>
  <c r="F1220" i="5"/>
  <c r="G1220" i="5"/>
  <c r="E1221" i="5"/>
  <c r="F1221" i="5"/>
  <c r="G1221" i="5"/>
  <c r="E1222" i="5"/>
  <c r="F1222" i="5"/>
  <c r="G1222" i="5"/>
  <c r="E1223" i="5"/>
  <c r="F1223" i="5"/>
  <c r="G1223" i="5"/>
  <c r="E1224" i="5"/>
  <c r="F1224" i="5"/>
  <c r="G1224" i="5"/>
  <c r="E1225" i="5"/>
  <c r="F1225" i="5"/>
  <c r="G1225" i="5"/>
  <c r="E1226" i="5"/>
  <c r="F1226" i="5"/>
  <c r="G1226" i="5"/>
  <c r="E1227" i="5"/>
  <c r="F1227" i="5"/>
  <c r="G1227" i="5"/>
  <c r="E1228" i="5"/>
  <c r="F1228" i="5"/>
  <c r="G1228" i="5"/>
  <c r="B1229" i="5"/>
  <c r="C1229" i="5"/>
  <c r="D1229" i="5"/>
  <c r="E1229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B1235" i="5"/>
  <c r="C1235" i="5"/>
  <c r="D1235" i="5"/>
  <c r="E1235" i="5"/>
  <c r="F1235" i="5"/>
  <c r="G1235" i="5"/>
  <c r="E1236" i="5"/>
  <c r="F1236" i="5"/>
  <c r="G1236" i="5"/>
  <c r="B1237" i="5"/>
  <c r="C1237" i="5"/>
  <c r="D1237" i="5"/>
  <c r="E1237" i="5"/>
  <c r="F1237" i="5"/>
  <c r="G1237" i="5"/>
  <c r="E1238" i="5"/>
  <c r="F1238" i="5"/>
  <c r="G1238" i="5"/>
  <c r="B1239" i="5"/>
  <c r="C1239" i="5"/>
  <c r="D1239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B1248" i="5"/>
  <c r="C1248" i="5"/>
  <c r="D1248" i="5"/>
  <c r="E1248" i="5"/>
  <c r="F1248" i="5"/>
  <c r="G1248" i="5"/>
  <c r="F1249" i="5"/>
  <c r="G1249" i="5"/>
  <c r="F1250" i="5"/>
  <c r="G1250" i="5"/>
  <c r="F1251" i="5"/>
  <c r="G1251" i="5"/>
  <c r="F1252" i="5"/>
  <c r="G1252" i="5"/>
  <c r="C1253" i="5"/>
  <c r="D1253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B1261" i="5"/>
  <c r="D1261" i="5"/>
  <c r="F1261" i="5"/>
  <c r="G1261" i="5"/>
  <c r="F1262" i="5"/>
  <c r="G1262" i="5"/>
  <c r="F1263" i="5"/>
  <c r="G1263" i="5"/>
  <c r="F1264" i="5"/>
  <c r="G1264" i="5"/>
  <c r="F1265" i="5"/>
  <c r="G1265" i="5"/>
  <c r="C1266" i="5"/>
  <c r="D1266" i="5"/>
  <c r="E1266" i="5"/>
  <c r="F1266" i="5"/>
  <c r="G1266" i="5"/>
  <c r="F1267" i="5"/>
  <c r="G1267" i="5"/>
  <c r="F1268" i="5"/>
  <c r="G1268" i="5"/>
  <c r="F1269" i="5"/>
  <c r="G1269" i="5"/>
  <c r="F1270" i="5"/>
  <c r="G1270" i="5"/>
  <c r="B1271" i="5"/>
  <c r="C1271" i="5"/>
  <c r="D1271" i="5"/>
  <c r="E1271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B1279" i="5"/>
  <c r="C1279" i="5"/>
  <c r="D1279" i="5"/>
  <c r="E1279" i="5"/>
  <c r="F1279" i="5"/>
  <c r="G1279" i="5"/>
  <c r="F1280" i="5" s="1"/>
  <c r="E1281" i="5"/>
  <c r="E1280" i="4" s="1"/>
  <c r="E1281" i="3" s="1"/>
  <c r="F1281" i="5"/>
  <c r="G1281" i="5"/>
  <c r="L1768" i="2"/>
  <c r="N1768" i="2" s="1"/>
  <c r="P1768" i="2" s="1"/>
  <c r="L1769" i="2"/>
  <c r="N1769" i="2" s="1"/>
  <c r="P1769" i="2" s="1"/>
  <c r="L1767" i="2"/>
  <c r="N1767" i="2" s="1"/>
  <c r="P1767" i="2" s="1"/>
  <c r="L1766" i="2"/>
  <c r="N1766" i="2" s="1"/>
  <c r="P1766" i="2" s="1"/>
  <c r="N1731" i="2"/>
  <c r="P1731" i="2" s="1"/>
  <c r="Q179" i="1" s="1"/>
  <c r="AG179" i="1" s="1"/>
  <c r="N1730" i="2"/>
  <c r="P1730" i="2" s="1"/>
  <c r="N1729" i="2"/>
  <c r="P1729" i="2" s="1"/>
  <c r="L1728" i="2"/>
  <c r="N1728" i="2" s="1"/>
  <c r="P1728" i="2" s="1"/>
  <c r="N1724" i="2"/>
  <c r="P1724" i="2" s="1"/>
  <c r="L1723" i="2"/>
  <c r="N1723" i="2" s="1"/>
  <c r="P1723" i="2" s="1"/>
  <c r="L1722" i="2"/>
  <c r="N1722" i="2" s="1"/>
  <c r="P1722" i="2" s="1"/>
  <c r="L1721" i="2"/>
  <c r="N1721" i="2" s="1"/>
  <c r="P1721" i="2" s="1"/>
  <c r="L1703" i="2"/>
  <c r="N1703" i="2" s="1"/>
  <c r="P1703" i="2" s="1"/>
  <c r="L1704" i="2"/>
  <c r="N1704" i="2" s="1"/>
  <c r="P1704" i="2" s="1"/>
  <c r="L1702" i="2"/>
  <c r="N1702" i="2" s="1"/>
  <c r="P1702" i="2" s="1"/>
  <c r="L1701" i="2"/>
  <c r="N1701" i="2" s="1"/>
  <c r="P1701" i="2" s="1"/>
  <c r="F1718" i="2"/>
  <c r="F1209" i="5" s="1"/>
  <c r="N1735" i="2"/>
  <c r="P1735" i="2" s="1"/>
  <c r="L1736" i="2"/>
  <c r="N1736" i="2" s="1"/>
  <c r="P1736" i="2" s="1"/>
  <c r="L1737" i="2"/>
  <c r="N1737" i="2" s="1"/>
  <c r="P1737" i="2" s="1"/>
  <c r="L1738" i="2"/>
  <c r="N1738" i="2" s="1"/>
  <c r="P1738" i="2" s="1"/>
  <c r="N1742" i="2"/>
  <c r="P1742" i="2" s="1"/>
  <c r="L1743" i="2"/>
  <c r="N1743" i="2" s="1"/>
  <c r="P1743" i="2" s="1"/>
  <c r="L1744" i="2"/>
  <c r="N1744" i="2" s="1"/>
  <c r="P1744" i="2" s="1"/>
  <c r="L1745" i="2"/>
  <c r="N1745" i="2" s="1"/>
  <c r="P1745" i="2" s="1"/>
  <c r="N1749" i="2"/>
  <c r="P1749" i="2" s="1"/>
  <c r="K34" i="7" s="1"/>
  <c r="N1750" i="2"/>
  <c r="P1750" i="2" s="1"/>
  <c r="L1751" i="2"/>
  <c r="N1751" i="2" s="1"/>
  <c r="P1751" i="2" s="1"/>
  <c r="L1752" i="2"/>
  <c r="N1752" i="2" s="1"/>
  <c r="P1752" i="2" s="1"/>
  <c r="L1758" i="2"/>
  <c r="N1758" i="2" s="1"/>
  <c r="P1758" i="2" s="1"/>
  <c r="P1759" i="2"/>
  <c r="P1760" i="2"/>
  <c r="N1761" i="2"/>
  <c r="P1761" i="2" s="1"/>
  <c r="L1773" i="2"/>
  <c r="N1773" i="2" s="1"/>
  <c r="P1773" i="2" s="1"/>
  <c r="L1774" i="2"/>
  <c r="N1774" i="2" s="1"/>
  <c r="P1774" i="2" s="1"/>
  <c r="N1775" i="2"/>
  <c r="P1775" i="2" s="1"/>
  <c r="L1776" i="2"/>
  <c r="N1776" i="2" s="1"/>
  <c r="P1776" i="2" s="1"/>
  <c r="L1838" i="2"/>
  <c r="N1838" i="2" s="1"/>
  <c r="P1838" i="2" s="1"/>
  <c r="L1841" i="2"/>
  <c r="N1841" i="2" s="1"/>
  <c r="P1841" i="2" s="1"/>
  <c r="L1840" i="2"/>
  <c r="N1840" i="2" s="1"/>
  <c r="P1840" i="2" s="1"/>
  <c r="L1839" i="2"/>
  <c r="N1839" i="2" s="1"/>
  <c r="P1839" i="2" s="1"/>
  <c r="L1834" i="2"/>
  <c r="N1834" i="2" s="1"/>
  <c r="P1834" i="2" s="1"/>
  <c r="N1833" i="2"/>
  <c r="P1833" i="2" s="1"/>
  <c r="L1832" i="2"/>
  <c r="N1832" i="2" s="1"/>
  <c r="P1832" i="2" s="1"/>
  <c r="L1831" i="2"/>
  <c r="N1831" i="2" s="1"/>
  <c r="P1831" i="2" s="1"/>
  <c r="L1822" i="2"/>
  <c r="N1822" i="2" s="1"/>
  <c r="P1822" i="2" s="1"/>
  <c r="L1825" i="2"/>
  <c r="N1825" i="2" s="1"/>
  <c r="P1825" i="2" s="1"/>
  <c r="L1824" i="2"/>
  <c r="N1824" i="2" s="1"/>
  <c r="P1824" i="2" s="1"/>
  <c r="L1823" i="2"/>
  <c r="N1823" i="2" s="1"/>
  <c r="P1823" i="2" s="1"/>
  <c r="L1818" i="2"/>
  <c r="N1818" i="2" s="1"/>
  <c r="P1818" i="2" s="1"/>
  <c r="L1817" i="2"/>
  <c r="N1817" i="2" s="1"/>
  <c r="P1817" i="2" s="1"/>
  <c r="L1816" i="2"/>
  <c r="N1816" i="2" s="1"/>
  <c r="P1816" i="2" s="1"/>
  <c r="N1815" i="2"/>
  <c r="P1815" i="2" s="1"/>
  <c r="L1812" i="2"/>
  <c r="N1812" i="2" s="1"/>
  <c r="P1812" i="2" s="1"/>
  <c r="L1811" i="2"/>
  <c r="N1811" i="2" s="1"/>
  <c r="P1811" i="2" s="1"/>
  <c r="L1810" i="2"/>
  <c r="N1810" i="2" s="1"/>
  <c r="P1810" i="2" s="1"/>
  <c r="L1809" i="2"/>
  <c r="N1809" i="2" s="1"/>
  <c r="P1809" i="2" s="1"/>
  <c r="L1802" i="2"/>
  <c r="N1802" i="2" s="1"/>
  <c r="P1802" i="2" s="1"/>
  <c r="AI27" i="9" s="1"/>
  <c r="L1801" i="2"/>
  <c r="L1800" i="2"/>
  <c r="N1800" i="2" s="1"/>
  <c r="P1800" i="2" s="1"/>
  <c r="L1694" i="2"/>
  <c r="N1694" i="2" s="1"/>
  <c r="P1694" i="2" s="1"/>
  <c r="N1687" i="2"/>
  <c r="P1687" i="2" s="1"/>
  <c r="N1697" i="2"/>
  <c r="P1697" i="2" s="1"/>
  <c r="L1696" i="2"/>
  <c r="N1696" i="2" s="1"/>
  <c r="P1696" i="2" s="1"/>
  <c r="L1695" i="2"/>
  <c r="N1695" i="2" s="1"/>
  <c r="P1695" i="2" s="1"/>
  <c r="N1690" i="2"/>
  <c r="P1690" i="2" s="1"/>
  <c r="N1689" i="2"/>
  <c r="P1689" i="2" s="1"/>
  <c r="N1688" i="2"/>
  <c r="P1688" i="2" s="1"/>
  <c r="E175" i="1"/>
  <c r="B1168" i="5"/>
  <c r="B1167" i="4" s="1"/>
  <c r="H1282" i="5"/>
  <c r="H1155" i="5"/>
  <c r="H1156" i="5" s="1"/>
  <c r="H1157" i="5" s="1"/>
  <c r="H1158" i="5" s="1"/>
  <c r="H1159" i="5" s="1"/>
  <c r="H1160" i="5" s="1"/>
  <c r="H1161" i="5" s="1"/>
  <c r="H1162" i="5" s="1"/>
  <c r="H1163" i="5" s="1"/>
  <c r="H1164" i="5" s="1"/>
  <c r="H1165" i="5" s="1"/>
  <c r="H1166" i="5" s="1"/>
  <c r="H1167" i="5" s="1"/>
  <c r="H1143" i="5"/>
  <c r="H1145" i="5" s="1"/>
  <c r="H1137" i="5"/>
  <c r="H1138" i="5" s="1"/>
  <c r="H1139" i="5" s="1"/>
  <c r="H1140" i="5" s="1"/>
  <c r="H1131" i="5"/>
  <c r="H1132" i="5" s="1"/>
  <c r="H1133" i="5" s="1"/>
  <c r="H1134" i="5" s="1"/>
  <c r="H1135" i="5" s="1"/>
  <c r="H1116" i="5"/>
  <c r="H1117" i="5" s="1"/>
  <c r="H1118" i="5" s="1"/>
  <c r="H1119" i="5" s="1"/>
  <c r="H1120" i="5" s="1"/>
  <c r="H1121" i="5" s="1"/>
  <c r="H1122" i="5" s="1"/>
  <c r="H1123" i="5" s="1"/>
  <c r="H1124" i="5" s="1"/>
  <c r="H1125" i="5" s="1"/>
  <c r="H1126" i="5" s="1"/>
  <c r="H1127" i="5" s="1"/>
  <c r="H1128" i="5" s="1"/>
  <c r="H1129" i="5" s="1"/>
  <c r="H1109" i="5"/>
  <c r="H1110" i="5" s="1"/>
  <c r="H1111" i="5" s="1"/>
  <c r="H1112" i="5" s="1"/>
  <c r="H1113" i="5" s="1"/>
  <c r="H1114" i="5" s="1"/>
  <c r="H1100" i="5"/>
  <c r="H1101" i="5" s="1"/>
  <c r="H1102" i="5" s="1"/>
  <c r="H1103" i="5" s="1"/>
  <c r="H1104" i="5" s="1"/>
  <c r="H1105" i="5" s="1"/>
  <c r="H1106" i="5" s="1"/>
  <c r="H1107" i="5" s="1"/>
  <c r="H1089" i="5"/>
  <c r="H1090" i="5" s="1"/>
  <c r="H1091" i="5" s="1"/>
  <c r="H1092" i="5" s="1"/>
  <c r="H1093" i="5" s="1"/>
  <c r="H1094" i="5" s="1"/>
  <c r="H1095" i="5" s="1"/>
  <c r="H1096" i="5" s="1"/>
  <c r="H1097" i="5" s="1"/>
  <c r="H1098" i="5" s="1"/>
  <c r="H1080" i="5"/>
  <c r="H1081" i="5" s="1"/>
  <c r="H1082" i="5" s="1"/>
  <c r="H1083" i="5" s="1"/>
  <c r="H1084" i="5" s="1"/>
  <c r="H1085" i="5" s="1"/>
  <c r="H1086" i="5" s="1"/>
  <c r="H1087" i="5" s="1"/>
  <c r="H1070" i="5"/>
  <c r="H1065" i="5"/>
  <c r="H1066" i="5" s="1"/>
  <c r="H1067" i="5" s="1"/>
  <c r="H1068" i="5" s="1"/>
  <c r="H1058" i="5"/>
  <c r="H1059" i="5" s="1"/>
  <c r="H1060" i="5" s="1"/>
  <c r="H1061" i="5" s="1"/>
  <c r="H1062" i="5" s="1"/>
  <c r="H1063" i="5" s="1"/>
  <c r="H1023" i="5"/>
  <c r="H1024" i="5" s="1"/>
  <c r="H1025" i="5" s="1"/>
  <c r="H1026" i="5" s="1"/>
  <c r="H1027" i="5" s="1"/>
  <c r="H1028" i="5" s="1"/>
  <c r="H1029" i="5" s="1"/>
  <c r="H1030" i="5" s="1"/>
  <c r="H1031" i="5" s="1"/>
  <c r="H1032" i="5" s="1"/>
  <c r="H1033" i="5" s="1"/>
  <c r="H1034" i="5" s="1"/>
  <c r="H1035" i="5" s="1"/>
  <c r="H1036" i="5" s="1"/>
  <c r="H1037" i="5" s="1"/>
  <c r="H1038" i="5" s="1"/>
  <c r="H1039" i="5" s="1"/>
  <c r="H1040" i="5" s="1"/>
  <c r="H1041" i="5" s="1"/>
  <c r="H1042" i="5" s="1"/>
  <c r="H1043" i="5" s="1"/>
  <c r="H1044" i="5" s="1"/>
  <c r="H1045" i="5" s="1"/>
  <c r="H1046" i="5" s="1"/>
  <c r="H1047" i="5" s="1"/>
  <c r="H1048" i="5" s="1"/>
  <c r="H1049" i="5" s="1"/>
  <c r="H1016" i="5"/>
  <c r="H1018" i="5" s="1"/>
  <c r="H1019" i="5" s="1"/>
  <c r="H1020" i="5" s="1"/>
  <c r="H1021" i="5" s="1"/>
  <c r="H976" i="5"/>
  <c r="H977" i="5" s="1"/>
  <c r="H978" i="5" s="1"/>
  <c r="H979" i="5" s="1"/>
  <c r="H980" i="5" s="1"/>
  <c r="H981" i="5" s="1"/>
  <c r="H982" i="5" s="1"/>
  <c r="H983" i="5" s="1"/>
  <c r="H984" i="5" s="1"/>
  <c r="H985" i="5" s="1"/>
  <c r="H986" i="5" s="1"/>
  <c r="H987" i="5" s="1"/>
  <c r="H988" i="5" s="1"/>
  <c r="H989" i="5" s="1"/>
  <c r="H990" i="5" s="1"/>
  <c r="H991" i="5" s="1"/>
  <c r="H992" i="5" s="1"/>
  <c r="H993" i="5" s="1"/>
  <c r="H994" i="5" s="1"/>
  <c r="H995" i="5" s="1"/>
  <c r="H996" i="5" s="1"/>
  <c r="H997" i="5" s="1"/>
  <c r="H998" i="5" s="1"/>
  <c r="H999" i="5" s="1"/>
  <c r="H1000" i="5" s="1"/>
  <c r="H1001" i="5" s="1"/>
  <c r="H1002" i="5" s="1"/>
  <c r="H1003" i="5" s="1"/>
  <c r="H1004" i="5" s="1"/>
  <c r="H1005" i="5" s="1"/>
  <c r="H1006" i="5" s="1"/>
  <c r="H1007" i="5" s="1"/>
  <c r="H1008" i="5" s="1"/>
  <c r="H1009" i="5" s="1"/>
  <c r="H1010" i="5" s="1"/>
  <c r="H1011" i="5" s="1"/>
  <c r="H1012" i="5" s="1"/>
  <c r="H1013" i="5" s="1"/>
  <c r="H1014" i="5" s="1"/>
  <c r="H962" i="5"/>
  <c r="H963" i="5" s="1"/>
  <c r="H964" i="5" s="1"/>
  <c r="H965" i="5" s="1"/>
  <c r="H966" i="5" s="1"/>
  <c r="H967" i="5" s="1"/>
  <c r="H968" i="5" s="1"/>
  <c r="H970" i="5" s="1"/>
  <c r="H971" i="5" s="1"/>
  <c r="H973" i="5" s="1"/>
  <c r="H974" i="5" s="1"/>
  <c r="H936" i="5"/>
  <c r="H937" i="5" s="1"/>
  <c r="H938" i="5" s="1"/>
  <c r="H939" i="5" s="1"/>
  <c r="H940" i="5" s="1"/>
  <c r="H941" i="5" s="1"/>
  <c r="H942" i="5" s="1"/>
  <c r="H943" i="5" s="1"/>
  <c r="H944" i="5" s="1"/>
  <c r="H945" i="5" s="1"/>
  <c r="H946" i="5" s="1"/>
  <c r="H947" i="5" s="1"/>
  <c r="H948" i="5" s="1"/>
  <c r="H949" i="5" s="1"/>
  <c r="H950" i="5" s="1"/>
  <c r="H951" i="5" s="1"/>
  <c r="H952" i="5" s="1"/>
  <c r="H953" i="5" s="1"/>
  <c r="H954" i="5" s="1"/>
  <c r="H955" i="5" s="1"/>
  <c r="H956" i="5" s="1"/>
  <c r="H957" i="5" s="1"/>
  <c r="H958" i="5" s="1"/>
  <c r="H959" i="5" s="1"/>
  <c r="H910" i="5"/>
  <c r="H911" i="5" s="1"/>
  <c r="H912" i="5" s="1"/>
  <c r="H913" i="5" s="1"/>
  <c r="H914" i="5" s="1"/>
  <c r="H915" i="5" s="1"/>
  <c r="H916" i="5" s="1"/>
  <c r="H917" i="5" s="1"/>
  <c r="H918" i="5" s="1"/>
  <c r="H919" i="5" s="1"/>
  <c r="H920" i="5" s="1"/>
  <c r="H921" i="5" s="1"/>
  <c r="H922" i="5" s="1"/>
  <c r="H923" i="5" s="1"/>
  <c r="H924" i="5" s="1"/>
  <c r="H925" i="5" s="1"/>
  <c r="H891" i="5"/>
  <c r="H892" i="5" s="1"/>
  <c r="H893" i="5" s="1"/>
  <c r="H894" i="5" s="1"/>
  <c r="H895" i="5" s="1"/>
  <c r="H896" i="5" s="1"/>
  <c r="H897" i="5" s="1"/>
  <c r="H898" i="5" s="1"/>
  <c r="H899" i="5" s="1"/>
  <c r="H900" i="5" s="1"/>
  <c r="H901" i="5" s="1"/>
  <c r="H902" i="5" s="1"/>
  <c r="H903" i="5" s="1"/>
  <c r="H904" i="5" s="1"/>
  <c r="H905" i="5" s="1"/>
  <c r="H906" i="5" s="1"/>
  <c r="H907" i="5" s="1"/>
  <c r="H908" i="5" s="1"/>
  <c r="H882" i="5"/>
  <c r="H883" i="5" s="1"/>
  <c r="H884" i="5" s="1"/>
  <c r="H885" i="5" s="1"/>
  <c r="H886" i="5" s="1"/>
  <c r="H887" i="5" s="1"/>
  <c r="H888" i="5" s="1"/>
  <c r="H889" i="5" s="1"/>
  <c r="H877" i="5"/>
  <c r="H878" i="5" s="1"/>
  <c r="H879" i="5" s="1"/>
  <c r="H880" i="5" s="1"/>
  <c r="H864" i="5"/>
  <c r="H865" i="5" s="1"/>
  <c r="H866" i="5" s="1"/>
  <c r="H867" i="5" s="1"/>
  <c r="H868" i="5" s="1"/>
  <c r="H869" i="5" s="1"/>
  <c r="H870" i="5" s="1"/>
  <c r="H871" i="5" s="1"/>
  <c r="H872" i="5" s="1"/>
  <c r="H873" i="5" s="1"/>
  <c r="H874" i="5" s="1"/>
  <c r="H875" i="5" s="1"/>
  <c r="H852" i="5"/>
  <c r="H853" i="5" s="1"/>
  <c r="H854" i="5" s="1"/>
  <c r="H855" i="5" s="1"/>
  <c r="H856" i="5" s="1"/>
  <c r="H857" i="5" s="1"/>
  <c r="H858" i="5" s="1"/>
  <c r="H859" i="5" s="1"/>
  <c r="H860" i="5" s="1"/>
  <c r="H861" i="5" s="1"/>
  <c r="H862" i="5" s="1"/>
  <c r="H838" i="5"/>
  <c r="H839" i="5" s="1"/>
  <c r="H840" i="5" s="1"/>
  <c r="H841" i="5" s="1"/>
  <c r="H842" i="5" s="1"/>
  <c r="H843" i="5" s="1"/>
  <c r="H844" i="5" s="1"/>
  <c r="H845" i="5" s="1"/>
  <c r="H846" i="5" s="1"/>
  <c r="H847" i="5" s="1"/>
  <c r="H848" i="5" s="1"/>
  <c r="H831" i="5"/>
  <c r="H832" i="5" s="1"/>
  <c r="H833" i="5" s="1"/>
  <c r="H834" i="5" s="1"/>
  <c r="H835" i="5" s="1"/>
  <c r="H836" i="5" s="1"/>
  <c r="H788" i="5"/>
  <c r="H789" i="5" s="1"/>
  <c r="H790" i="5" s="1"/>
  <c r="H791" i="5" s="1"/>
  <c r="H792" i="5" s="1"/>
  <c r="H793" i="5" s="1"/>
  <c r="H794" i="5" s="1"/>
  <c r="H795" i="5" s="1"/>
  <c r="H796" i="5" s="1"/>
  <c r="H797" i="5" s="1"/>
  <c r="H798" i="5" s="1"/>
  <c r="H799" i="5" s="1"/>
  <c r="H800" i="5" s="1"/>
  <c r="H801" i="5" s="1"/>
  <c r="H802" i="5" s="1"/>
  <c r="H803" i="5" s="1"/>
  <c r="H804" i="5" s="1"/>
  <c r="H805" i="5" s="1"/>
  <c r="H806" i="5" s="1"/>
  <c r="H807" i="5" s="1"/>
  <c r="H808" i="5" s="1"/>
  <c r="H809" i="5" s="1"/>
  <c r="H810" i="5" s="1"/>
  <c r="H811" i="5" s="1"/>
  <c r="H812" i="5" s="1"/>
  <c r="H813" i="5" s="1"/>
  <c r="H814" i="5" s="1"/>
  <c r="H815" i="5" s="1"/>
  <c r="H816" i="5" s="1"/>
  <c r="H817" i="5" s="1"/>
  <c r="H818" i="5" s="1"/>
  <c r="H819" i="5" s="1"/>
  <c r="H820" i="5" s="1"/>
  <c r="H821" i="5" s="1"/>
  <c r="H822" i="5" s="1"/>
  <c r="H823" i="5" s="1"/>
  <c r="H824" i="5" s="1"/>
  <c r="H825" i="5" s="1"/>
  <c r="H826" i="5" s="1"/>
  <c r="H763" i="5"/>
  <c r="H764" i="5" s="1"/>
  <c r="H765" i="5" s="1"/>
  <c r="H766" i="5" s="1"/>
  <c r="H767" i="5" s="1"/>
  <c r="H768" i="5" s="1"/>
  <c r="H769" i="5" s="1"/>
  <c r="H770" i="5" s="1"/>
  <c r="H771" i="5" s="1"/>
  <c r="H772" i="5" s="1"/>
  <c r="H773" i="5" s="1"/>
  <c r="H774" i="5" s="1"/>
  <c r="H775" i="5" s="1"/>
  <c r="H776" i="5" s="1"/>
  <c r="H777" i="5" s="1"/>
  <c r="H778" i="5" s="1"/>
  <c r="H779" i="5" s="1"/>
  <c r="H780" i="5" s="1"/>
  <c r="H781" i="5" s="1"/>
  <c r="H782" i="5" s="1"/>
  <c r="H783" i="5" s="1"/>
  <c r="H784" i="5" s="1"/>
  <c r="H785" i="5" s="1"/>
  <c r="H786" i="5" s="1"/>
  <c r="H745" i="5"/>
  <c r="H746" i="5" s="1"/>
  <c r="H747" i="5" s="1"/>
  <c r="H748" i="5" s="1"/>
  <c r="H749" i="5" s="1"/>
  <c r="H750" i="5" s="1"/>
  <c r="H751" i="5" s="1"/>
  <c r="H752" i="5" s="1"/>
  <c r="H753" i="5" s="1"/>
  <c r="H754" i="5" s="1"/>
  <c r="H755" i="5" s="1"/>
  <c r="H756" i="5" s="1"/>
  <c r="H757" i="5" s="1"/>
  <c r="H758" i="5" s="1"/>
  <c r="H759" i="5" s="1"/>
  <c r="H760" i="5" s="1"/>
  <c r="H761" i="5" s="1"/>
  <c r="H722" i="5"/>
  <c r="H723" i="5" s="1"/>
  <c r="H724" i="5" s="1"/>
  <c r="H725" i="5" s="1"/>
  <c r="H726" i="5" s="1"/>
  <c r="H727" i="5" s="1"/>
  <c r="H728" i="5" s="1"/>
  <c r="H729" i="5" s="1"/>
  <c r="H730" i="5" s="1"/>
  <c r="H731" i="5" s="1"/>
  <c r="H732" i="5" s="1"/>
  <c r="H733" i="5" s="1"/>
  <c r="H734" i="5" s="1"/>
  <c r="H735" i="5" s="1"/>
  <c r="H736" i="5" s="1"/>
  <c r="H737" i="5" s="1"/>
  <c r="H738" i="5" s="1"/>
  <c r="H739" i="5" s="1"/>
  <c r="H740" i="5" s="1"/>
  <c r="H741" i="5" s="1"/>
  <c r="H742" i="5" s="1"/>
  <c r="H743" i="5" s="1"/>
  <c r="H720" i="5"/>
  <c r="H710" i="5"/>
  <c r="H711" i="5" s="1"/>
  <c r="H712" i="5" s="1"/>
  <c r="H713" i="5" s="1"/>
  <c r="H714" i="5" s="1"/>
  <c r="H715" i="5" s="1"/>
  <c r="H716" i="5" s="1"/>
  <c r="H717" i="5" s="1"/>
  <c r="H701" i="5"/>
  <c r="H702" i="5" s="1"/>
  <c r="H703" i="5" s="1"/>
  <c r="H704" i="5" s="1"/>
  <c r="H705" i="5" s="1"/>
  <c r="H706" i="5" s="1"/>
  <c r="H707" i="5" s="1"/>
  <c r="H708" i="5" s="1"/>
  <c r="H687" i="5"/>
  <c r="H688" i="5" s="1"/>
  <c r="H689" i="5" s="1"/>
  <c r="H690" i="5" s="1"/>
  <c r="H691" i="5" s="1"/>
  <c r="H692" i="5" s="1"/>
  <c r="H693" i="5" s="1"/>
  <c r="H680" i="5"/>
  <c r="H651" i="5"/>
  <c r="H652" i="5" s="1"/>
  <c r="H653" i="5" s="1"/>
  <c r="H654" i="5" s="1"/>
  <c r="H655" i="5" s="1"/>
  <c r="H656" i="5" s="1"/>
  <c r="H657" i="5" s="1"/>
  <c r="H658" i="5" s="1"/>
  <c r="H659" i="5" s="1"/>
  <c r="H660" i="5" s="1"/>
  <c r="H661" i="5" s="1"/>
  <c r="H662" i="5" s="1"/>
  <c r="H663" i="5" s="1"/>
  <c r="H664" i="5" s="1"/>
  <c r="H665" i="5" s="1"/>
  <c r="H666" i="5" s="1"/>
  <c r="H667" i="5" s="1"/>
  <c r="H668" i="5" s="1"/>
  <c r="H669" i="5" s="1"/>
  <c r="H670" i="5" s="1"/>
  <c r="H671" i="5" s="1"/>
  <c r="H672" i="5" s="1"/>
  <c r="H673" i="5" s="1"/>
  <c r="H640" i="5"/>
  <c r="H641" i="5" s="1"/>
  <c r="H642" i="5" s="1"/>
  <c r="H643" i="5" s="1"/>
  <c r="H644" i="5" s="1"/>
  <c r="H645" i="5" s="1"/>
  <c r="H646" i="5" s="1"/>
  <c r="H647" i="5" s="1"/>
  <c r="H648" i="5" s="1"/>
  <c r="H649" i="5" s="1"/>
  <c r="H632" i="5"/>
  <c r="H633" i="5" s="1"/>
  <c r="H634" i="5" s="1"/>
  <c r="H635" i="5" s="1"/>
  <c r="H636" i="5" s="1"/>
  <c r="H637" i="5" s="1"/>
  <c r="H638" i="5" s="1"/>
  <c r="H624" i="5"/>
  <c r="H625" i="5" s="1"/>
  <c r="H626" i="5" s="1"/>
  <c r="H627" i="5" s="1"/>
  <c r="H628" i="5" s="1"/>
  <c r="H629" i="5" s="1"/>
  <c r="H630" i="5" s="1"/>
  <c r="H602" i="5"/>
  <c r="H603" i="5" s="1"/>
  <c r="H604" i="5" s="1"/>
  <c r="H605" i="5" s="1"/>
  <c r="H606" i="5" s="1"/>
  <c r="H607" i="5" s="1"/>
  <c r="H608" i="5" s="1"/>
  <c r="H609" i="5" s="1"/>
  <c r="H610" i="5" s="1"/>
  <c r="H611" i="5" s="1"/>
  <c r="H612" i="5" s="1"/>
  <c r="H613" i="5" s="1"/>
  <c r="H614" i="5" s="1"/>
  <c r="H615" i="5" s="1"/>
  <c r="H616" i="5" s="1"/>
  <c r="H617" i="5" s="1"/>
  <c r="H618" i="5" s="1"/>
  <c r="H619" i="5" s="1"/>
  <c r="H620" i="5" s="1"/>
  <c r="H621" i="5" s="1"/>
  <c r="H622" i="5" s="1"/>
  <c r="H575" i="5"/>
  <c r="H576" i="5" s="1"/>
  <c r="H577" i="5" s="1"/>
  <c r="H578" i="5" s="1"/>
  <c r="H579" i="5" s="1"/>
  <c r="H580" i="5" s="1"/>
  <c r="H581" i="5" s="1"/>
  <c r="H582" i="5" s="1"/>
  <c r="H583" i="5" s="1"/>
  <c r="H584" i="5" s="1"/>
  <c r="H585" i="5" s="1"/>
  <c r="H586" i="5" s="1"/>
  <c r="H587" i="5" s="1"/>
  <c r="H588" i="5" s="1"/>
  <c r="H589" i="5" s="1"/>
  <c r="H590" i="5" s="1"/>
  <c r="H591" i="5" s="1"/>
  <c r="H592" i="5" s="1"/>
  <c r="H593" i="5" s="1"/>
  <c r="H594" i="5" s="1"/>
  <c r="H595" i="5" s="1"/>
  <c r="H596" i="5" s="1"/>
  <c r="H597" i="5" s="1"/>
  <c r="H598" i="5" s="1"/>
  <c r="H599" i="5" s="1"/>
  <c r="H600" i="5" s="1"/>
  <c r="H553" i="5"/>
  <c r="H554" i="5" s="1"/>
  <c r="H555" i="5" s="1"/>
  <c r="H556" i="5" s="1"/>
  <c r="H557" i="5" s="1"/>
  <c r="H558" i="5" s="1"/>
  <c r="H559" i="5" s="1"/>
  <c r="H560" i="5" s="1"/>
  <c r="H561" i="5" s="1"/>
  <c r="H562" i="5" s="1"/>
  <c r="H563" i="5" s="1"/>
  <c r="H564" i="5" s="1"/>
  <c r="H565" i="5" s="1"/>
  <c r="H566" i="5" s="1"/>
  <c r="H567" i="5" s="1"/>
  <c r="H568" i="5" s="1"/>
  <c r="H569" i="5" s="1"/>
  <c r="H570" i="5" s="1"/>
  <c r="H571" i="5" s="1"/>
  <c r="H572" i="5" s="1"/>
  <c r="H573" i="5" s="1"/>
  <c r="H543" i="5"/>
  <c r="H544" i="5" s="1"/>
  <c r="H545" i="5" s="1"/>
  <c r="H539" i="5"/>
  <c r="H540" i="5" s="1"/>
  <c r="H541" i="5" s="1"/>
  <c r="H534" i="5"/>
  <c r="H535" i="5" s="1"/>
  <c r="H536" i="5" s="1"/>
  <c r="H537" i="5" s="1"/>
  <c r="H530" i="5"/>
  <c r="H531" i="5" s="1"/>
  <c r="H532" i="5" s="1"/>
  <c r="H528" i="5"/>
  <c r="H526" i="5"/>
  <c r="H523" i="5"/>
  <c r="H524" i="5" s="1"/>
  <c r="H521" i="5"/>
  <c r="H515" i="5"/>
  <c r="H516" i="5" s="1"/>
  <c r="H518" i="5" s="1"/>
  <c r="H505" i="5"/>
  <c r="H500" i="5"/>
  <c r="H501" i="5" s="1"/>
  <c r="H502" i="5" s="1"/>
  <c r="H503" i="5" s="1"/>
  <c r="H493" i="5"/>
  <c r="H494" i="5" s="1"/>
  <c r="H495" i="5" s="1"/>
  <c r="H496" i="5" s="1"/>
  <c r="H497" i="5" s="1"/>
  <c r="H498" i="5" s="1"/>
  <c r="H478" i="5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63" i="5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43" i="5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30" i="5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17" i="5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12" i="5"/>
  <c r="H413" i="5" s="1"/>
  <c r="H414" i="5" s="1"/>
  <c r="H415" i="5" s="1"/>
  <c r="H403" i="5"/>
  <c r="H404" i="5" s="1"/>
  <c r="H405" i="5" s="1"/>
  <c r="H406" i="5" s="1"/>
  <c r="H407" i="5" s="1"/>
  <c r="H408" i="5" s="1"/>
  <c r="H409" i="5" s="1"/>
  <c r="H410" i="5" s="1"/>
  <c r="H385" i="5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352" i="5"/>
  <c r="H353" i="5" s="1"/>
  <c r="H354" i="5" s="1"/>
  <c r="H355" i="5" s="1"/>
  <c r="H335" i="5"/>
  <c r="H336" i="5" s="1"/>
  <c r="H337" i="5" s="1"/>
  <c r="H338" i="5" s="1"/>
  <c r="H339" i="5" s="1"/>
  <c r="H340" i="5" s="1"/>
  <c r="H341" i="5" s="1"/>
  <c r="H342" i="5" s="1"/>
  <c r="H343" i="5" s="1"/>
  <c r="H228" i="5"/>
  <c r="H227" i="5"/>
  <c r="H214" i="5"/>
  <c r="H192" i="5"/>
  <c r="H180" i="5"/>
  <c r="H181" i="5" s="1"/>
  <c r="H182" i="5" s="1"/>
  <c r="H183" i="5" s="1"/>
  <c r="H184" i="5" s="1"/>
  <c r="H178" i="5"/>
  <c r="H168" i="5"/>
  <c r="H167" i="5"/>
  <c r="H163" i="5"/>
  <c r="H164" i="5" s="1"/>
  <c r="H158" i="5"/>
  <c r="H155" i="5"/>
  <c r="H153" i="5"/>
  <c r="H146" i="5"/>
  <c r="H141" i="5"/>
  <c r="H142" i="5" s="1"/>
  <c r="H143" i="5" s="1"/>
  <c r="H144" i="5" s="1"/>
  <c r="H136" i="5"/>
  <c r="H132" i="5"/>
  <c r="H133" i="5" s="1"/>
  <c r="H134" i="5" s="1"/>
  <c r="H129" i="5"/>
  <c r="H126" i="5"/>
  <c r="H120" i="5"/>
  <c r="H118" i="5"/>
  <c r="H116" i="5"/>
  <c r="H114" i="5"/>
  <c r="H105" i="5"/>
  <c r="H106" i="5" s="1"/>
  <c r="H107" i="5" s="1"/>
  <c r="H108" i="5" s="1"/>
  <c r="H109" i="5" s="1"/>
  <c r="H110" i="5" s="1"/>
  <c r="H111" i="5" s="1"/>
  <c r="H112" i="5" s="1"/>
  <c r="H99" i="5"/>
  <c r="H100" i="5" s="1"/>
  <c r="H101" i="5" s="1"/>
  <c r="H102" i="5" s="1"/>
  <c r="H103" i="5" s="1"/>
  <c r="H87" i="5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85" i="5"/>
  <c r="H84" i="5"/>
  <c r="H30" i="5"/>
  <c r="H31" i="5" s="1"/>
  <c r="H32" i="5" s="1"/>
  <c r="H33" i="5" s="1"/>
  <c r="H24" i="5"/>
  <c r="H26" i="5" s="1"/>
  <c r="H28" i="5" s="1"/>
  <c r="H23" i="5"/>
  <c r="H25" i="5" s="1"/>
  <c r="H27" i="5" s="1"/>
  <c r="H18" i="5"/>
  <c r="H19" i="5" s="1"/>
  <c r="C718" i="5"/>
  <c r="C717" i="4" s="1"/>
  <c r="E694" i="5"/>
  <c r="E693" i="4" s="1"/>
  <c r="E681" i="5"/>
  <c r="E680" i="4" s="1"/>
  <c r="D681" i="5"/>
  <c r="D680" i="4" s="1"/>
  <c r="D694" i="5"/>
  <c r="D693" i="4" s="1"/>
  <c r="C674" i="5"/>
  <c r="C673" i="4" s="1"/>
  <c r="C681" i="5"/>
  <c r="C680" i="4" s="1"/>
  <c r="C694" i="5"/>
  <c r="C693" i="4" s="1"/>
  <c r="H197" i="5"/>
  <c r="H198" i="5" s="1"/>
  <c r="H199" i="5" s="1"/>
  <c r="H200" i="5" s="1"/>
  <c r="H201" i="5" s="1"/>
  <c r="H202" i="5" s="1"/>
  <c r="H194" i="5"/>
  <c r="H195" i="5" s="1"/>
  <c r="C1569" i="5"/>
  <c r="D1569" i="5"/>
  <c r="E1569" i="5"/>
  <c r="F1569" i="5"/>
  <c r="G1569" i="5"/>
  <c r="C1570" i="5"/>
  <c r="D1570" i="5"/>
  <c r="E1570" i="5"/>
  <c r="F1570" i="5"/>
  <c r="G1570" i="5"/>
  <c r="C1571" i="5"/>
  <c r="D1571" i="5"/>
  <c r="E1571" i="5"/>
  <c r="F1571" i="5"/>
  <c r="G1571" i="5"/>
  <c r="C1572" i="5"/>
  <c r="D1572" i="5"/>
  <c r="E1572" i="5"/>
  <c r="F1572" i="5"/>
  <c r="G1572" i="5"/>
  <c r="C1573" i="5"/>
  <c r="D1573" i="5"/>
  <c r="E1573" i="5"/>
  <c r="F1573" i="5"/>
  <c r="G1573" i="5"/>
  <c r="C1574" i="5"/>
  <c r="D1574" i="5"/>
  <c r="E1574" i="5"/>
  <c r="F1574" i="5"/>
  <c r="G1574" i="5"/>
  <c r="C1575" i="5"/>
  <c r="D1575" i="5"/>
  <c r="E1575" i="5"/>
  <c r="F1575" i="5"/>
  <c r="G1575" i="5"/>
  <c r="C1576" i="5"/>
  <c r="D1576" i="5"/>
  <c r="E1576" i="5"/>
  <c r="F1576" i="5"/>
  <c r="G1576" i="5"/>
  <c r="C1577" i="5"/>
  <c r="D1577" i="5"/>
  <c r="E1577" i="5"/>
  <c r="F1577" i="5"/>
  <c r="G1577" i="5"/>
  <c r="C1578" i="5"/>
  <c r="D1578" i="5"/>
  <c r="E1578" i="5"/>
  <c r="F1578" i="5"/>
  <c r="G1578" i="5"/>
  <c r="C1579" i="5"/>
  <c r="D1579" i="5"/>
  <c r="E1579" i="5"/>
  <c r="F1579" i="5"/>
  <c r="G1579" i="5"/>
  <c r="C1580" i="5"/>
  <c r="D1580" i="5"/>
  <c r="E1580" i="5"/>
  <c r="F1580" i="5"/>
  <c r="G1580" i="5"/>
  <c r="C1581" i="5"/>
  <c r="D1581" i="5"/>
  <c r="E1581" i="5"/>
  <c r="F1581" i="5"/>
  <c r="G1581" i="5"/>
  <c r="C1582" i="5"/>
  <c r="D1582" i="5"/>
  <c r="E1582" i="5"/>
  <c r="F1582" i="5"/>
  <c r="G1582" i="5"/>
  <c r="C1583" i="5"/>
  <c r="D1583" i="5"/>
  <c r="E1583" i="5"/>
  <c r="F1583" i="5"/>
  <c r="G1583" i="5"/>
  <c r="C1584" i="5"/>
  <c r="D1584" i="5"/>
  <c r="E1584" i="5"/>
  <c r="F1584" i="5"/>
  <c r="G1584" i="5"/>
  <c r="C1585" i="5"/>
  <c r="D1585" i="5"/>
  <c r="E1585" i="5"/>
  <c r="F1585" i="5"/>
  <c r="G1585" i="5"/>
  <c r="C1586" i="5"/>
  <c r="D1586" i="5"/>
  <c r="E1586" i="5"/>
  <c r="F1586" i="5"/>
  <c r="G1586" i="5"/>
  <c r="C1587" i="5"/>
  <c r="D1587" i="5"/>
  <c r="E1587" i="5"/>
  <c r="F1587" i="5"/>
  <c r="G1587" i="5"/>
  <c r="C1588" i="5"/>
  <c r="D1588" i="5"/>
  <c r="E1588" i="5"/>
  <c r="F1588" i="5"/>
  <c r="G1588" i="5"/>
  <c r="C1589" i="5"/>
  <c r="D1589" i="5"/>
  <c r="E1589" i="5"/>
  <c r="F1589" i="5"/>
  <c r="G1589" i="5"/>
  <c r="C1590" i="5"/>
  <c r="D1590" i="5"/>
  <c r="E1590" i="5"/>
  <c r="F1590" i="5"/>
  <c r="G1590" i="5"/>
  <c r="C1591" i="5"/>
  <c r="D1591" i="5"/>
  <c r="E1591" i="5"/>
  <c r="F1591" i="5"/>
  <c r="G1591" i="5"/>
  <c r="C1592" i="5"/>
  <c r="D1592" i="5"/>
  <c r="E1592" i="5"/>
  <c r="F1592" i="5"/>
  <c r="G1592" i="5"/>
  <c r="C1593" i="5"/>
  <c r="D1593" i="5"/>
  <c r="E1593" i="5"/>
  <c r="F1593" i="5"/>
  <c r="G1593" i="5"/>
  <c r="C1594" i="5"/>
  <c r="D1594" i="5"/>
  <c r="E1594" i="5"/>
  <c r="F1594" i="5"/>
  <c r="G1594" i="5"/>
  <c r="C1595" i="5"/>
  <c r="D1595" i="5"/>
  <c r="E1595" i="5"/>
  <c r="F1595" i="5"/>
  <c r="G1595" i="5"/>
  <c r="C1596" i="5"/>
  <c r="D1596" i="5"/>
  <c r="E1596" i="5"/>
  <c r="F1596" i="5"/>
  <c r="G1596" i="5"/>
  <c r="C1597" i="5"/>
  <c r="D1597" i="5"/>
  <c r="E1597" i="5"/>
  <c r="F1597" i="5"/>
  <c r="G1597" i="5"/>
  <c r="C1598" i="5"/>
  <c r="D1598" i="5"/>
  <c r="E1598" i="5"/>
  <c r="F1598" i="5"/>
  <c r="G1598" i="5"/>
  <c r="C1599" i="5"/>
  <c r="D1599" i="5"/>
  <c r="E1599" i="5"/>
  <c r="F1599" i="5"/>
  <c r="G1599" i="5"/>
  <c r="C1600" i="5"/>
  <c r="D1600" i="5"/>
  <c r="E1600" i="5"/>
  <c r="F1600" i="5"/>
  <c r="G1600" i="5"/>
  <c r="C1601" i="5"/>
  <c r="D1601" i="5"/>
  <c r="E1601" i="5"/>
  <c r="F1601" i="5"/>
  <c r="G1601" i="5"/>
  <c r="C1602" i="5"/>
  <c r="D1602" i="5"/>
  <c r="E1602" i="5"/>
  <c r="F1602" i="5"/>
  <c r="G1602" i="5"/>
  <c r="C1603" i="5"/>
  <c r="D1603" i="5"/>
  <c r="E1603" i="5"/>
  <c r="F1603" i="5"/>
  <c r="G1603" i="5"/>
  <c r="C1604" i="5"/>
  <c r="D1604" i="5"/>
  <c r="E1604" i="5"/>
  <c r="F1604" i="5"/>
  <c r="G1604" i="5"/>
  <c r="C1605" i="5"/>
  <c r="D1605" i="5"/>
  <c r="E1605" i="5"/>
  <c r="F1605" i="5"/>
  <c r="G1605" i="5"/>
  <c r="C1606" i="5"/>
  <c r="D1606" i="5"/>
  <c r="E1606" i="5"/>
  <c r="F1606" i="5"/>
  <c r="G1606" i="5"/>
  <c r="C1607" i="5"/>
  <c r="D1607" i="5"/>
  <c r="E1607" i="5"/>
  <c r="F1607" i="5"/>
  <c r="G1607" i="5"/>
  <c r="C1608" i="5"/>
  <c r="D1608" i="5"/>
  <c r="E1608" i="5"/>
  <c r="F1608" i="5"/>
  <c r="G1608" i="5"/>
  <c r="C1609" i="5"/>
  <c r="D1609" i="5"/>
  <c r="E1609" i="5"/>
  <c r="F1609" i="5"/>
  <c r="G1609" i="5"/>
  <c r="C1610" i="5"/>
  <c r="D1610" i="5"/>
  <c r="E1610" i="5"/>
  <c r="F1610" i="5"/>
  <c r="G1610" i="5"/>
  <c r="C1611" i="5"/>
  <c r="D1611" i="5"/>
  <c r="E1611" i="5"/>
  <c r="F1611" i="5"/>
  <c r="G1611" i="5"/>
  <c r="C1612" i="5"/>
  <c r="D1612" i="5"/>
  <c r="E1612" i="5"/>
  <c r="F1612" i="5"/>
  <c r="G1612" i="5"/>
  <c r="C1613" i="5"/>
  <c r="D1613" i="5"/>
  <c r="E1613" i="5"/>
  <c r="F1613" i="5"/>
  <c r="G1613" i="5"/>
  <c r="C1614" i="5"/>
  <c r="D1614" i="5"/>
  <c r="E1614" i="5"/>
  <c r="F1614" i="5"/>
  <c r="G1614" i="5"/>
  <c r="C1615" i="5"/>
  <c r="D1615" i="5"/>
  <c r="E1615" i="5"/>
  <c r="F1615" i="5"/>
  <c r="G1615" i="5"/>
  <c r="C1616" i="5"/>
  <c r="D1616" i="5"/>
  <c r="E1616" i="5"/>
  <c r="F1616" i="5"/>
  <c r="G1616" i="5"/>
  <c r="C1617" i="5"/>
  <c r="D1617" i="5"/>
  <c r="E1617" i="5"/>
  <c r="F1617" i="5"/>
  <c r="G1617" i="5"/>
  <c r="C1618" i="5"/>
  <c r="D1618" i="5"/>
  <c r="E1618" i="5"/>
  <c r="F1618" i="5"/>
  <c r="G1618" i="5"/>
  <c r="C1619" i="5"/>
  <c r="D1619" i="5"/>
  <c r="E1619" i="5"/>
  <c r="F1619" i="5"/>
  <c r="G1619" i="5"/>
  <c r="C1620" i="5"/>
  <c r="D1620" i="5"/>
  <c r="E1620" i="5"/>
  <c r="F1620" i="5"/>
  <c r="G1620" i="5"/>
  <c r="C1621" i="5"/>
  <c r="D1621" i="5"/>
  <c r="E1621" i="5"/>
  <c r="F1621" i="5"/>
  <c r="G1621" i="5"/>
  <c r="C1622" i="5"/>
  <c r="D1622" i="5"/>
  <c r="E1622" i="5"/>
  <c r="F1622" i="5"/>
  <c r="G1622" i="5"/>
  <c r="C1623" i="5"/>
  <c r="D1623" i="5"/>
  <c r="E1623" i="5"/>
  <c r="F1623" i="5"/>
  <c r="G1623" i="5"/>
  <c r="C1624" i="5"/>
  <c r="D1624" i="5"/>
  <c r="E1624" i="5"/>
  <c r="F1624" i="5"/>
  <c r="G1624" i="5"/>
  <c r="C1625" i="5"/>
  <c r="D1625" i="5"/>
  <c r="E1625" i="5"/>
  <c r="F1625" i="5"/>
  <c r="G1625" i="5"/>
  <c r="C1626" i="5"/>
  <c r="D1626" i="5"/>
  <c r="E1626" i="5"/>
  <c r="F1626" i="5"/>
  <c r="G1626" i="5"/>
  <c r="C1627" i="5"/>
  <c r="D1627" i="5"/>
  <c r="E1627" i="5"/>
  <c r="F1627" i="5"/>
  <c r="G1627" i="5"/>
  <c r="C1628" i="5"/>
  <c r="D1628" i="5"/>
  <c r="E1628" i="5"/>
  <c r="F1628" i="5"/>
  <c r="G1628" i="5"/>
  <c r="C1629" i="5"/>
  <c r="D1629" i="5"/>
  <c r="E1629" i="5"/>
  <c r="F1629" i="5"/>
  <c r="G1629" i="5"/>
  <c r="C1630" i="5"/>
  <c r="D1630" i="5"/>
  <c r="E1630" i="5"/>
  <c r="F1630" i="5"/>
  <c r="G1630" i="5"/>
  <c r="C1631" i="5"/>
  <c r="D1631" i="5"/>
  <c r="E1631" i="5"/>
  <c r="F1631" i="5"/>
  <c r="G1631" i="5"/>
  <c r="C1632" i="5"/>
  <c r="D1632" i="5"/>
  <c r="E1632" i="5"/>
  <c r="F1632" i="5"/>
  <c r="G1632" i="5"/>
  <c r="C1633" i="5"/>
  <c r="D1633" i="5"/>
  <c r="E1633" i="5"/>
  <c r="F1633" i="5"/>
  <c r="G1633" i="5"/>
  <c r="C1634" i="5"/>
  <c r="D1634" i="5"/>
  <c r="E1634" i="5"/>
  <c r="F1634" i="5"/>
  <c r="G1634" i="5"/>
  <c r="C1635" i="5"/>
  <c r="D1635" i="5"/>
  <c r="E1635" i="5"/>
  <c r="F1635" i="5"/>
  <c r="G1635" i="5"/>
  <c r="C1636" i="5"/>
  <c r="D1636" i="5"/>
  <c r="E1636" i="5"/>
  <c r="F1636" i="5"/>
  <c r="G1636" i="5"/>
  <c r="C1637" i="5"/>
  <c r="D1637" i="5"/>
  <c r="E1637" i="5"/>
  <c r="F1637" i="5"/>
  <c r="G1637" i="5"/>
  <c r="C1638" i="5"/>
  <c r="D1638" i="5"/>
  <c r="E1638" i="5"/>
  <c r="F1638" i="5"/>
  <c r="G1638" i="5"/>
  <c r="C1639" i="5"/>
  <c r="D1639" i="5"/>
  <c r="E1639" i="5"/>
  <c r="F1639" i="5"/>
  <c r="G1639" i="5"/>
  <c r="C1640" i="5"/>
  <c r="D1640" i="5"/>
  <c r="E1640" i="5"/>
  <c r="F1640" i="5"/>
  <c r="G1640" i="5"/>
  <c r="C1641" i="5"/>
  <c r="D1641" i="5"/>
  <c r="E1641" i="5"/>
  <c r="F1641" i="5"/>
  <c r="G1641" i="5"/>
  <c r="C1642" i="5"/>
  <c r="D1642" i="5"/>
  <c r="E1642" i="5"/>
  <c r="F1642" i="5"/>
  <c r="G1642" i="5"/>
  <c r="C1643" i="5"/>
  <c r="D1643" i="5"/>
  <c r="E1643" i="5"/>
  <c r="F1643" i="5"/>
  <c r="G1643" i="5"/>
  <c r="C1644" i="5"/>
  <c r="D1644" i="5"/>
  <c r="E1644" i="5"/>
  <c r="F1644" i="5"/>
  <c r="G1644" i="5"/>
  <c r="C1645" i="5"/>
  <c r="D1645" i="5"/>
  <c r="E1645" i="5"/>
  <c r="F1645" i="5"/>
  <c r="G1645" i="5"/>
  <c r="C1646" i="5"/>
  <c r="D1646" i="5"/>
  <c r="E1646" i="5"/>
  <c r="F1646" i="5"/>
  <c r="G1646" i="5"/>
  <c r="C1647" i="5"/>
  <c r="D1647" i="5"/>
  <c r="E1647" i="5"/>
  <c r="F1647" i="5"/>
  <c r="G1647" i="5"/>
  <c r="C1648" i="5"/>
  <c r="D1648" i="5"/>
  <c r="E1648" i="5"/>
  <c r="F1648" i="5"/>
  <c r="G1648" i="5"/>
  <c r="C1649" i="5"/>
  <c r="D1649" i="5"/>
  <c r="E1649" i="5"/>
  <c r="F1649" i="5"/>
  <c r="G1649" i="5"/>
  <c r="C1650" i="5"/>
  <c r="D1650" i="5"/>
  <c r="E1650" i="5"/>
  <c r="F1650" i="5"/>
  <c r="G1650" i="5"/>
  <c r="C1651" i="5"/>
  <c r="D1651" i="5"/>
  <c r="E1651" i="5"/>
  <c r="F1651" i="5"/>
  <c r="G1651" i="5"/>
  <c r="C1652" i="5"/>
  <c r="D1652" i="5"/>
  <c r="E1652" i="5"/>
  <c r="F1652" i="5"/>
  <c r="G1652" i="5"/>
  <c r="C1653" i="5"/>
  <c r="D1653" i="5"/>
  <c r="E1653" i="5"/>
  <c r="F1653" i="5"/>
  <c r="G1653" i="5"/>
  <c r="C1654" i="5"/>
  <c r="D1654" i="5"/>
  <c r="E1654" i="5"/>
  <c r="F1654" i="5"/>
  <c r="G1654" i="5"/>
  <c r="C1655" i="5"/>
  <c r="D1655" i="5"/>
  <c r="E1655" i="5"/>
  <c r="F1655" i="5"/>
  <c r="G1655" i="5"/>
  <c r="C1656" i="5"/>
  <c r="D1656" i="5"/>
  <c r="E1656" i="5"/>
  <c r="F1656" i="5"/>
  <c r="G1656" i="5"/>
  <c r="C1657" i="5"/>
  <c r="D1657" i="5"/>
  <c r="E1657" i="5"/>
  <c r="F1657" i="5"/>
  <c r="G1657" i="5"/>
  <c r="C1658" i="5"/>
  <c r="D1658" i="5"/>
  <c r="E1658" i="5"/>
  <c r="F1658" i="5"/>
  <c r="G1658" i="5"/>
  <c r="C1659" i="5"/>
  <c r="D1659" i="5"/>
  <c r="E1659" i="5"/>
  <c r="F1659" i="5"/>
  <c r="G1659" i="5"/>
  <c r="C1660" i="5"/>
  <c r="D1660" i="5"/>
  <c r="E1660" i="5"/>
  <c r="F1660" i="5"/>
  <c r="G1660" i="5"/>
  <c r="C1661" i="5"/>
  <c r="D1661" i="5"/>
  <c r="E1661" i="5"/>
  <c r="F1661" i="5"/>
  <c r="G1661" i="5"/>
  <c r="C1662" i="5"/>
  <c r="D1662" i="5"/>
  <c r="E1662" i="5"/>
  <c r="F1662" i="5"/>
  <c r="G1662" i="5"/>
  <c r="C1663" i="5"/>
  <c r="D1663" i="5"/>
  <c r="E1663" i="5"/>
  <c r="F1663" i="5"/>
  <c r="G1663" i="5"/>
  <c r="C1664" i="5"/>
  <c r="D1664" i="5"/>
  <c r="E1664" i="5"/>
  <c r="F1664" i="5"/>
  <c r="G1664" i="5"/>
  <c r="C1665" i="5"/>
  <c r="D1665" i="5"/>
  <c r="E1665" i="5"/>
  <c r="F1665" i="5"/>
  <c r="G1665" i="5"/>
  <c r="C1666" i="5"/>
  <c r="D1666" i="5"/>
  <c r="E1666" i="5"/>
  <c r="F1666" i="5"/>
  <c r="G1666" i="5"/>
  <c r="C1667" i="5"/>
  <c r="D1667" i="5"/>
  <c r="E1667" i="5"/>
  <c r="F1667" i="5"/>
  <c r="G1667" i="5"/>
  <c r="C1668" i="5"/>
  <c r="D1668" i="5"/>
  <c r="E1668" i="5"/>
  <c r="F1668" i="5"/>
  <c r="G1668" i="5"/>
  <c r="C1669" i="5"/>
  <c r="D1669" i="5"/>
  <c r="E1669" i="5"/>
  <c r="F1669" i="5"/>
  <c r="G1669" i="5"/>
  <c r="C1670" i="5"/>
  <c r="D1670" i="5"/>
  <c r="E1670" i="5"/>
  <c r="F1670" i="5"/>
  <c r="G1670" i="5"/>
  <c r="C1671" i="5"/>
  <c r="D1671" i="5"/>
  <c r="E1671" i="5"/>
  <c r="F1671" i="5"/>
  <c r="G1671" i="5"/>
  <c r="C1672" i="5"/>
  <c r="D1672" i="5"/>
  <c r="E1672" i="5"/>
  <c r="F1672" i="5"/>
  <c r="G1672" i="5"/>
  <c r="C1673" i="5"/>
  <c r="D1673" i="5"/>
  <c r="E1673" i="5"/>
  <c r="F1673" i="5"/>
  <c r="G1673" i="5"/>
  <c r="C1674" i="5"/>
  <c r="D1674" i="5"/>
  <c r="E1674" i="5"/>
  <c r="F1674" i="5"/>
  <c r="G1674" i="5"/>
  <c r="C1675" i="5"/>
  <c r="D1675" i="5"/>
  <c r="E1675" i="5"/>
  <c r="F1675" i="5"/>
  <c r="G1675" i="5"/>
  <c r="C1676" i="5"/>
  <c r="D1676" i="5"/>
  <c r="E1676" i="5"/>
  <c r="F1676" i="5"/>
  <c r="G1676" i="5"/>
  <c r="C1677" i="5"/>
  <c r="D1677" i="5"/>
  <c r="E1677" i="5"/>
  <c r="F1677" i="5"/>
  <c r="G1677" i="5"/>
  <c r="C1678" i="5"/>
  <c r="D1678" i="5"/>
  <c r="E1678" i="5"/>
  <c r="F1678" i="5"/>
  <c r="G1678" i="5"/>
  <c r="C1679" i="5"/>
  <c r="D1679" i="5"/>
  <c r="E1679" i="5"/>
  <c r="F1679" i="5"/>
  <c r="G1679" i="5"/>
  <c r="C1680" i="5"/>
  <c r="D1680" i="5"/>
  <c r="E1680" i="5"/>
  <c r="F1680" i="5"/>
  <c r="G1680" i="5"/>
  <c r="C1681" i="5"/>
  <c r="D1681" i="5"/>
  <c r="E1681" i="5"/>
  <c r="F1681" i="5"/>
  <c r="G1681" i="5"/>
  <c r="C1682" i="5"/>
  <c r="D1682" i="5"/>
  <c r="E1682" i="5"/>
  <c r="F1682" i="5"/>
  <c r="G1682" i="5"/>
  <c r="C1683" i="5"/>
  <c r="D1683" i="5"/>
  <c r="E1683" i="5"/>
  <c r="F1683" i="5"/>
  <c r="G1683" i="5"/>
  <c r="C1684" i="5"/>
  <c r="D1684" i="5"/>
  <c r="E1684" i="5"/>
  <c r="F1684" i="5"/>
  <c r="G1684" i="5"/>
  <c r="C1685" i="5"/>
  <c r="D1685" i="5"/>
  <c r="E1685" i="5"/>
  <c r="F1685" i="5"/>
  <c r="G1685" i="5"/>
  <c r="C1686" i="5"/>
  <c r="D1686" i="5"/>
  <c r="E1686" i="5"/>
  <c r="F1686" i="5"/>
  <c r="G1686" i="5"/>
  <c r="C1687" i="5"/>
  <c r="D1687" i="5"/>
  <c r="E1687" i="5"/>
  <c r="F1687" i="5"/>
  <c r="G1687" i="5"/>
  <c r="C1688" i="5"/>
  <c r="D1688" i="5"/>
  <c r="E1688" i="5"/>
  <c r="F1688" i="5"/>
  <c r="G1688" i="5"/>
  <c r="C1689" i="5"/>
  <c r="D1689" i="5"/>
  <c r="E1689" i="5"/>
  <c r="F1689" i="5"/>
  <c r="G1689" i="5"/>
  <c r="C1690" i="5"/>
  <c r="D1690" i="5"/>
  <c r="E1690" i="5"/>
  <c r="F1690" i="5"/>
  <c r="G1690" i="5"/>
  <c r="C1691" i="5"/>
  <c r="D1691" i="5"/>
  <c r="E1691" i="5"/>
  <c r="F1691" i="5"/>
  <c r="G1691" i="5"/>
  <c r="C1692" i="5"/>
  <c r="D1692" i="5"/>
  <c r="E1692" i="5"/>
  <c r="F1692" i="5"/>
  <c r="G1692" i="5"/>
  <c r="C1693" i="5"/>
  <c r="D1693" i="5"/>
  <c r="E1693" i="5"/>
  <c r="F1693" i="5"/>
  <c r="G1693" i="5"/>
  <c r="C1694" i="5"/>
  <c r="D1694" i="5"/>
  <c r="E1694" i="5"/>
  <c r="F1694" i="5"/>
  <c r="G1694" i="5"/>
  <c r="C1695" i="5"/>
  <c r="D1695" i="5"/>
  <c r="E1695" i="5"/>
  <c r="F1695" i="5"/>
  <c r="G1695" i="5"/>
  <c r="C1696" i="5"/>
  <c r="D1696" i="5"/>
  <c r="E1696" i="5"/>
  <c r="F1696" i="5"/>
  <c r="G1696" i="5"/>
  <c r="C1697" i="5"/>
  <c r="D1697" i="5"/>
  <c r="E1697" i="5"/>
  <c r="F1697" i="5"/>
  <c r="G1697" i="5"/>
  <c r="C1698" i="5"/>
  <c r="D1698" i="5"/>
  <c r="E1698" i="5"/>
  <c r="F1698" i="5"/>
  <c r="G1698" i="5"/>
  <c r="C1699" i="5"/>
  <c r="D1699" i="5"/>
  <c r="E1699" i="5"/>
  <c r="F1699" i="5"/>
  <c r="G1699" i="5"/>
  <c r="C1700" i="5"/>
  <c r="D1700" i="5"/>
  <c r="E1700" i="5"/>
  <c r="F1700" i="5"/>
  <c r="G1700" i="5"/>
  <c r="C1701" i="5"/>
  <c r="D1701" i="5"/>
  <c r="E1701" i="5"/>
  <c r="F1701" i="5"/>
  <c r="G1701" i="5"/>
  <c r="C1702" i="5"/>
  <c r="D1702" i="5"/>
  <c r="E1702" i="5"/>
  <c r="F1702" i="5"/>
  <c r="G1702" i="5"/>
  <c r="C1703" i="5"/>
  <c r="D1703" i="5"/>
  <c r="E1703" i="5"/>
  <c r="F1703" i="5"/>
  <c r="G1703" i="5"/>
  <c r="C1704" i="5"/>
  <c r="D1704" i="5"/>
  <c r="E1704" i="5"/>
  <c r="F1704" i="5"/>
  <c r="G1704" i="5"/>
  <c r="C1705" i="5"/>
  <c r="D1705" i="5"/>
  <c r="E1705" i="5"/>
  <c r="F1705" i="5"/>
  <c r="G1705" i="5"/>
  <c r="C1706" i="5"/>
  <c r="D1706" i="5"/>
  <c r="E1706" i="5"/>
  <c r="F1706" i="5"/>
  <c r="G1706" i="5"/>
  <c r="C1707" i="5"/>
  <c r="D1707" i="5"/>
  <c r="E1707" i="5"/>
  <c r="F1707" i="5"/>
  <c r="G1707" i="5"/>
  <c r="C1708" i="5"/>
  <c r="D1708" i="5"/>
  <c r="E1708" i="5"/>
  <c r="F1708" i="5"/>
  <c r="G1708" i="5"/>
  <c r="C1709" i="5"/>
  <c r="D1709" i="5"/>
  <c r="E1709" i="5"/>
  <c r="F1709" i="5"/>
  <c r="G1709" i="5"/>
  <c r="C1710" i="5"/>
  <c r="D1710" i="5"/>
  <c r="E1710" i="5"/>
  <c r="F1710" i="5"/>
  <c r="G1710" i="5"/>
  <c r="C1711" i="5"/>
  <c r="D1711" i="5"/>
  <c r="E1711" i="5"/>
  <c r="F1711" i="5"/>
  <c r="G1711" i="5"/>
  <c r="C1712" i="5"/>
  <c r="D1712" i="5"/>
  <c r="E1712" i="5"/>
  <c r="F1712" i="5"/>
  <c r="G1712" i="5"/>
  <c r="C1713" i="5"/>
  <c r="D1713" i="5"/>
  <c r="E1713" i="5"/>
  <c r="F1713" i="5"/>
  <c r="G1713" i="5"/>
  <c r="C1714" i="5"/>
  <c r="D1714" i="5"/>
  <c r="E1714" i="5"/>
  <c r="F1714" i="5"/>
  <c r="G1714" i="5"/>
  <c r="C1715" i="5"/>
  <c r="D1715" i="5"/>
  <c r="E1715" i="5"/>
  <c r="F1715" i="5"/>
  <c r="G1715" i="5"/>
  <c r="C1716" i="5"/>
  <c r="D1716" i="5"/>
  <c r="E1716" i="5"/>
  <c r="F1716" i="5"/>
  <c r="G1716" i="5"/>
  <c r="C1717" i="5"/>
  <c r="D1717" i="5"/>
  <c r="E1717" i="5"/>
  <c r="F1717" i="5"/>
  <c r="G1717" i="5"/>
  <c r="C1718" i="5"/>
  <c r="D1718" i="5"/>
  <c r="E1718" i="5"/>
  <c r="F1718" i="5"/>
  <c r="G1718" i="5"/>
  <c r="C1719" i="5"/>
  <c r="D1719" i="5"/>
  <c r="E1719" i="5"/>
  <c r="F1719" i="5"/>
  <c r="G1719" i="5"/>
  <c r="C1720" i="5"/>
  <c r="D1720" i="5"/>
  <c r="E1720" i="5"/>
  <c r="F1720" i="5"/>
  <c r="G1720" i="5"/>
  <c r="C1721" i="5"/>
  <c r="D1721" i="5"/>
  <c r="E1721" i="5"/>
  <c r="F1721" i="5"/>
  <c r="G1721" i="5"/>
  <c r="C1722" i="5"/>
  <c r="D1722" i="5"/>
  <c r="E1722" i="5"/>
  <c r="F1722" i="5"/>
  <c r="G1722" i="5"/>
  <c r="C1723" i="5"/>
  <c r="D1723" i="5"/>
  <c r="E1723" i="5"/>
  <c r="F1723" i="5"/>
  <c r="G1723" i="5"/>
  <c r="C1724" i="5"/>
  <c r="D1724" i="5"/>
  <c r="E1724" i="5"/>
  <c r="F1724" i="5"/>
  <c r="G1724" i="5"/>
  <c r="C1725" i="5"/>
  <c r="D1725" i="5"/>
  <c r="E1725" i="5"/>
  <c r="F1725" i="5"/>
  <c r="G1725" i="5"/>
  <c r="C1726" i="5"/>
  <c r="D1726" i="5"/>
  <c r="E1726" i="5"/>
  <c r="F1726" i="5"/>
  <c r="G1726" i="5"/>
  <c r="C1727" i="5"/>
  <c r="D1727" i="5"/>
  <c r="E1727" i="5"/>
  <c r="F1727" i="5"/>
  <c r="G1727" i="5"/>
  <c r="C1728" i="5"/>
  <c r="D1728" i="5"/>
  <c r="E1728" i="5"/>
  <c r="F1728" i="5"/>
  <c r="G1728" i="5"/>
  <c r="C1729" i="5"/>
  <c r="D1729" i="5"/>
  <c r="E1729" i="5"/>
  <c r="F1729" i="5"/>
  <c r="G1729" i="5"/>
  <c r="C1730" i="5"/>
  <c r="D1730" i="5"/>
  <c r="E1730" i="5"/>
  <c r="F1730" i="5"/>
  <c r="G1730" i="5"/>
  <c r="C1731" i="5"/>
  <c r="D1731" i="5"/>
  <c r="E1731" i="5"/>
  <c r="F1731" i="5"/>
  <c r="G1731" i="5"/>
  <c r="C1732" i="5"/>
  <c r="D1732" i="5"/>
  <c r="E1732" i="5"/>
  <c r="F1732" i="5"/>
  <c r="G1732" i="5"/>
  <c r="C1733" i="5"/>
  <c r="D1733" i="5"/>
  <c r="E1733" i="5"/>
  <c r="F1733" i="5"/>
  <c r="G1733" i="5"/>
  <c r="C1734" i="5"/>
  <c r="D1734" i="5"/>
  <c r="E1734" i="5"/>
  <c r="F1734" i="5"/>
  <c r="G1734" i="5"/>
  <c r="C1735" i="5"/>
  <c r="D1735" i="5"/>
  <c r="E1735" i="5"/>
  <c r="F1735" i="5"/>
  <c r="G1735" i="5"/>
  <c r="C1736" i="5"/>
  <c r="D1736" i="5"/>
  <c r="E1736" i="5"/>
  <c r="F1736" i="5"/>
  <c r="G1736" i="5"/>
  <c r="C1737" i="5"/>
  <c r="D1737" i="5"/>
  <c r="E1737" i="5"/>
  <c r="F1737" i="5"/>
  <c r="G1737" i="5"/>
  <c r="C1738" i="5"/>
  <c r="D1738" i="5"/>
  <c r="E1738" i="5"/>
  <c r="F1738" i="5"/>
  <c r="G1738" i="5"/>
  <c r="C1739" i="5"/>
  <c r="D1739" i="5"/>
  <c r="E1739" i="5"/>
  <c r="F1739" i="5"/>
  <c r="G1739" i="5"/>
  <c r="C1740" i="5"/>
  <c r="D1740" i="5"/>
  <c r="E1740" i="5"/>
  <c r="F1740" i="5"/>
  <c r="G1740" i="5"/>
  <c r="C1741" i="5"/>
  <c r="D1741" i="5"/>
  <c r="E1741" i="5"/>
  <c r="F1741" i="5"/>
  <c r="G1741" i="5"/>
  <c r="C1742" i="5"/>
  <c r="D1742" i="5"/>
  <c r="E1742" i="5"/>
  <c r="F1742" i="5"/>
  <c r="G1742" i="5"/>
  <c r="C1743" i="5"/>
  <c r="D1743" i="5"/>
  <c r="E1743" i="5"/>
  <c r="F1743" i="5"/>
  <c r="G1743" i="5"/>
  <c r="C1744" i="5"/>
  <c r="D1744" i="5"/>
  <c r="E1744" i="5"/>
  <c r="F1744" i="5"/>
  <c r="G1744" i="5"/>
  <c r="C1745" i="5"/>
  <c r="D1745" i="5"/>
  <c r="E1745" i="5"/>
  <c r="F1745" i="5"/>
  <c r="G1745" i="5"/>
  <c r="C1746" i="5"/>
  <c r="D1746" i="5"/>
  <c r="E1746" i="5"/>
  <c r="F1746" i="5"/>
  <c r="G1746" i="5"/>
  <c r="C1747" i="5"/>
  <c r="D1747" i="5"/>
  <c r="E1747" i="5"/>
  <c r="F1747" i="5"/>
  <c r="G1747" i="5"/>
  <c r="C1748" i="5"/>
  <c r="D1748" i="5"/>
  <c r="E1748" i="5"/>
  <c r="F1748" i="5"/>
  <c r="G1748" i="5"/>
  <c r="C1749" i="5"/>
  <c r="D1749" i="5"/>
  <c r="E1749" i="5"/>
  <c r="F1749" i="5"/>
  <c r="G1749" i="5"/>
  <c r="C1750" i="5"/>
  <c r="D1750" i="5"/>
  <c r="E1750" i="5"/>
  <c r="F1750" i="5"/>
  <c r="G1750" i="5"/>
  <c r="C1751" i="5"/>
  <c r="D1751" i="5"/>
  <c r="E1751" i="5"/>
  <c r="F1751" i="5"/>
  <c r="G1751" i="5"/>
  <c r="C1752" i="5"/>
  <c r="D1752" i="5"/>
  <c r="E1752" i="5"/>
  <c r="F1752" i="5"/>
  <c r="G1752" i="5"/>
  <c r="C1753" i="5"/>
  <c r="D1753" i="5"/>
  <c r="E1753" i="5"/>
  <c r="F1753" i="5"/>
  <c r="G1753" i="5"/>
  <c r="C1754" i="5"/>
  <c r="D1754" i="5"/>
  <c r="E1754" i="5"/>
  <c r="F1754" i="5"/>
  <c r="G1754" i="5"/>
  <c r="C1755" i="5"/>
  <c r="D1755" i="5"/>
  <c r="E1755" i="5"/>
  <c r="F1755" i="5"/>
  <c r="G1755" i="5"/>
  <c r="C1756" i="5"/>
  <c r="D1756" i="5"/>
  <c r="E1756" i="5"/>
  <c r="F1756" i="5"/>
  <c r="G1756" i="5"/>
  <c r="C1757" i="5"/>
  <c r="D1757" i="5"/>
  <c r="E1757" i="5"/>
  <c r="F1757" i="5"/>
  <c r="G1757" i="5"/>
  <c r="C1758" i="5"/>
  <c r="D1758" i="5"/>
  <c r="E1758" i="5"/>
  <c r="F1758" i="5"/>
  <c r="G1758" i="5"/>
  <c r="C1759" i="5"/>
  <c r="D1759" i="5"/>
  <c r="E1759" i="5"/>
  <c r="F1759" i="5"/>
  <c r="G1759" i="5"/>
  <c r="C1760" i="5"/>
  <c r="D1760" i="5"/>
  <c r="E1760" i="5"/>
  <c r="F1760" i="5"/>
  <c r="G1760" i="5"/>
  <c r="C1761" i="5"/>
  <c r="D1761" i="5"/>
  <c r="E1761" i="5"/>
  <c r="F1761" i="5"/>
  <c r="G1761" i="5"/>
  <c r="C1762" i="5"/>
  <c r="D1762" i="5"/>
  <c r="E1762" i="5"/>
  <c r="F1762" i="5"/>
  <c r="G1762" i="5"/>
  <c r="C1763" i="5"/>
  <c r="D1763" i="5"/>
  <c r="E1763" i="5"/>
  <c r="F1763" i="5"/>
  <c r="G1763" i="5"/>
  <c r="C1764" i="5"/>
  <c r="D1764" i="5"/>
  <c r="E1764" i="5"/>
  <c r="F1764" i="5"/>
  <c r="G1764" i="5"/>
  <c r="C1765" i="5"/>
  <c r="D1765" i="5"/>
  <c r="E1765" i="5"/>
  <c r="F1765" i="5"/>
  <c r="G1765" i="5"/>
  <c r="C1766" i="5"/>
  <c r="D1766" i="5"/>
  <c r="E1766" i="5"/>
  <c r="F1766" i="5"/>
  <c r="G1766" i="5"/>
  <c r="C1767" i="5"/>
  <c r="D1767" i="5"/>
  <c r="E1767" i="5"/>
  <c r="F1767" i="5"/>
  <c r="G1767" i="5"/>
  <c r="C1768" i="5"/>
  <c r="D1768" i="5"/>
  <c r="E1768" i="5"/>
  <c r="F1768" i="5"/>
  <c r="G1768" i="5"/>
  <c r="C1769" i="5"/>
  <c r="D1769" i="5"/>
  <c r="E1769" i="5"/>
  <c r="F1769" i="5"/>
  <c r="G1769" i="5"/>
  <c r="C1770" i="5"/>
  <c r="D1770" i="5"/>
  <c r="E1770" i="5"/>
  <c r="F1770" i="5"/>
  <c r="G1770" i="5"/>
  <c r="C1771" i="5"/>
  <c r="D1771" i="5"/>
  <c r="E1771" i="5"/>
  <c r="F1771" i="5"/>
  <c r="G1771" i="5"/>
  <c r="C1772" i="5"/>
  <c r="D1772" i="5"/>
  <c r="E1772" i="5"/>
  <c r="F1772" i="5"/>
  <c r="G1772" i="5"/>
  <c r="C1773" i="5"/>
  <c r="D1773" i="5"/>
  <c r="E1773" i="5"/>
  <c r="F1773" i="5"/>
  <c r="G1773" i="5"/>
  <c r="C1774" i="5"/>
  <c r="D1774" i="5"/>
  <c r="E1774" i="5"/>
  <c r="F1774" i="5"/>
  <c r="G1774" i="5"/>
  <c r="C1775" i="5"/>
  <c r="D1775" i="5"/>
  <c r="E1775" i="5"/>
  <c r="F1775" i="5"/>
  <c r="G1775" i="5"/>
  <c r="C1776" i="5"/>
  <c r="D1776" i="5"/>
  <c r="E1776" i="5"/>
  <c r="F1776" i="5"/>
  <c r="G1776" i="5"/>
  <c r="C1777" i="5"/>
  <c r="D1777" i="5"/>
  <c r="E1777" i="5"/>
  <c r="F1777" i="5"/>
  <c r="G1777" i="5"/>
  <c r="C1778" i="5"/>
  <c r="D1778" i="5"/>
  <c r="E1778" i="5"/>
  <c r="F1778" i="5"/>
  <c r="G1778" i="5"/>
  <c r="C1779" i="5"/>
  <c r="D1779" i="5"/>
  <c r="E1779" i="5"/>
  <c r="F1779" i="5"/>
  <c r="G1779" i="5"/>
  <c r="C1780" i="5"/>
  <c r="D1780" i="5"/>
  <c r="E1780" i="5"/>
  <c r="F1780" i="5"/>
  <c r="G1780" i="5"/>
  <c r="C1781" i="5"/>
  <c r="D1781" i="5"/>
  <c r="E1781" i="5"/>
  <c r="F1781" i="5"/>
  <c r="G1781" i="5"/>
  <c r="C1782" i="5"/>
  <c r="D1782" i="5"/>
  <c r="E1782" i="5"/>
  <c r="F1782" i="5"/>
  <c r="G1782" i="5"/>
  <c r="C1783" i="5"/>
  <c r="D1783" i="5"/>
  <c r="E1783" i="5"/>
  <c r="F1783" i="5"/>
  <c r="G1783" i="5"/>
  <c r="C1784" i="5"/>
  <c r="D1784" i="5"/>
  <c r="E1784" i="5"/>
  <c r="F1784" i="5"/>
  <c r="G1784" i="5"/>
  <c r="C1785" i="5"/>
  <c r="D1785" i="5"/>
  <c r="E1785" i="5"/>
  <c r="F1785" i="5"/>
  <c r="G1785" i="5"/>
  <c r="C1786" i="5"/>
  <c r="D1786" i="5"/>
  <c r="E1786" i="5"/>
  <c r="F1786" i="5"/>
  <c r="G1786" i="5"/>
  <c r="C1787" i="5"/>
  <c r="D1787" i="5"/>
  <c r="E1787" i="5"/>
  <c r="F1787" i="5"/>
  <c r="G1787" i="5"/>
  <c r="C1788" i="5"/>
  <c r="D1788" i="5"/>
  <c r="E1788" i="5"/>
  <c r="F1788" i="5"/>
  <c r="G1788" i="5"/>
  <c r="C1789" i="5"/>
  <c r="D1789" i="5"/>
  <c r="E1789" i="5"/>
  <c r="F1789" i="5"/>
  <c r="G1789" i="5"/>
  <c r="C1790" i="5"/>
  <c r="D1790" i="5"/>
  <c r="E1790" i="5"/>
  <c r="F1790" i="5"/>
  <c r="G1790" i="5"/>
  <c r="C1791" i="5"/>
  <c r="D1791" i="5"/>
  <c r="E1791" i="5"/>
  <c r="F1791" i="5"/>
  <c r="G1791" i="5"/>
  <c r="C1792" i="5"/>
  <c r="D1792" i="5"/>
  <c r="E1792" i="5"/>
  <c r="F1792" i="5"/>
  <c r="G1792" i="5"/>
  <c r="C1793" i="5"/>
  <c r="D1793" i="5"/>
  <c r="E1793" i="5"/>
  <c r="F1793" i="5"/>
  <c r="G1793" i="5"/>
  <c r="C1794" i="5"/>
  <c r="D1794" i="5"/>
  <c r="E1794" i="5"/>
  <c r="F1794" i="5"/>
  <c r="G1794" i="5"/>
  <c r="C1795" i="5"/>
  <c r="D1795" i="5"/>
  <c r="E1795" i="5"/>
  <c r="F1795" i="5"/>
  <c r="G1795" i="5"/>
  <c r="C1796" i="5"/>
  <c r="D1796" i="5"/>
  <c r="E1796" i="5"/>
  <c r="F1796" i="5"/>
  <c r="G1796" i="5"/>
  <c r="C1797" i="5"/>
  <c r="D1797" i="5"/>
  <c r="E1797" i="5"/>
  <c r="F1797" i="5"/>
  <c r="G1797" i="5"/>
  <c r="C1798" i="5"/>
  <c r="D1798" i="5"/>
  <c r="E1798" i="5"/>
  <c r="F1798" i="5"/>
  <c r="G1798" i="5"/>
  <c r="C1799" i="5"/>
  <c r="D1799" i="5"/>
  <c r="E1799" i="5"/>
  <c r="F1799" i="5"/>
  <c r="G1799" i="5"/>
  <c r="C1800" i="5"/>
  <c r="D1800" i="5"/>
  <c r="E1800" i="5"/>
  <c r="F1800" i="5"/>
  <c r="G1800" i="5"/>
  <c r="C1801" i="5"/>
  <c r="D1801" i="5"/>
  <c r="E1801" i="5"/>
  <c r="F1801" i="5"/>
  <c r="G1801" i="5"/>
  <c r="C1802" i="5"/>
  <c r="D1802" i="5"/>
  <c r="E1802" i="5"/>
  <c r="F1802" i="5"/>
  <c r="G1802" i="5"/>
  <c r="C1803" i="5"/>
  <c r="D1803" i="5"/>
  <c r="E1803" i="5"/>
  <c r="F1803" i="5"/>
  <c r="G1803" i="5"/>
  <c r="C1804" i="5"/>
  <c r="D1804" i="5"/>
  <c r="E1804" i="5"/>
  <c r="F1804" i="5"/>
  <c r="G1804" i="5"/>
  <c r="C1805" i="5"/>
  <c r="D1805" i="5"/>
  <c r="E1805" i="5"/>
  <c r="F1805" i="5"/>
  <c r="G1805" i="5"/>
  <c r="C1806" i="5"/>
  <c r="D1806" i="5"/>
  <c r="E1806" i="5"/>
  <c r="F1806" i="5"/>
  <c r="G1806" i="5"/>
  <c r="C1807" i="5"/>
  <c r="D1807" i="5"/>
  <c r="E1807" i="5"/>
  <c r="F1807" i="5"/>
  <c r="G1807" i="5"/>
  <c r="C1808" i="5"/>
  <c r="D1808" i="5"/>
  <c r="E1808" i="5"/>
  <c r="F1808" i="5"/>
  <c r="G1808" i="5"/>
  <c r="C1809" i="5"/>
  <c r="D1809" i="5"/>
  <c r="E1809" i="5"/>
  <c r="F1809" i="5"/>
  <c r="G1809" i="5"/>
  <c r="C1810" i="5"/>
  <c r="D1810" i="5"/>
  <c r="E1810" i="5"/>
  <c r="F1810" i="5"/>
  <c r="G1810" i="5"/>
  <c r="C1811" i="5"/>
  <c r="D1811" i="5"/>
  <c r="E1811" i="5"/>
  <c r="F1811" i="5"/>
  <c r="G1811" i="5"/>
  <c r="C1812" i="5"/>
  <c r="D1812" i="5"/>
  <c r="E1812" i="5"/>
  <c r="F1812" i="5"/>
  <c r="G1812" i="5"/>
  <c r="C1813" i="5"/>
  <c r="D1813" i="5"/>
  <c r="E1813" i="5"/>
  <c r="F1813" i="5"/>
  <c r="G1813" i="5"/>
  <c r="C1814" i="5"/>
  <c r="D1814" i="5"/>
  <c r="E1814" i="5"/>
  <c r="F1814" i="5"/>
  <c r="G1814" i="5"/>
  <c r="C1815" i="5"/>
  <c r="D1815" i="5"/>
  <c r="E1815" i="5"/>
  <c r="F1815" i="5"/>
  <c r="G1815" i="5"/>
  <c r="C1816" i="5"/>
  <c r="D1816" i="5"/>
  <c r="E1816" i="5"/>
  <c r="F1816" i="5"/>
  <c r="G1816" i="5"/>
  <c r="C1817" i="5"/>
  <c r="D1817" i="5"/>
  <c r="E1817" i="5"/>
  <c r="F1817" i="5"/>
  <c r="G1817" i="5"/>
  <c r="C1818" i="5"/>
  <c r="D1818" i="5"/>
  <c r="E1818" i="5"/>
  <c r="F1818" i="5"/>
  <c r="G1818" i="5"/>
  <c r="C1819" i="5"/>
  <c r="D1819" i="5"/>
  <c r="E1819" i="5"/>
  <c r="F1819" i="5"/>
  <c r="G1819" i="5"/>
  <c r="C1820" i="5"/>
  <c r="D1820" i="5"/>
  <c r="E1820" i="5"/>
  <c r="F1820" i="5"/>
  <c r="G1820" i="5"/>
  <c r="C1821" i="5"/>
  <c r="D1821" i="5"/>
  <c r="E1821" i="5"/>
  <c r="F1821" i="5"/>
  <c r="G1821" i="5"/>
  <c r="C1822" i="5"/>
  <c r="D1822" i="5"/>
  <c r="E1822" i="5"/>
  <c r="F1822" i="5"/>
  <c r="G1822" i="5"/>
  <c r="C1823" i="5"/>
  <c r="D1823" i="5"/>
  <c r="E1823" i="5"/>
  <c r="F1823" i="5"/>
  <c r="G1823" i="5"/>
  <c r="C1824" i="5"/>
  <c r="D1824" i="5"/>
  <c r="E1824" i="5"/>
  <c r="F1824" i="5"/>
  <c r="G1824" i="5"/>
  <c r="C1825" i="5"/>
  <c r="D1825" i="5"/>
  <c r="E1825" i="5"/>
  <c r="F1825" i="5"/>
  <c r="G1825" i="5"/>
  <c r="C1826" i="5"/>
  <c r="D1826" i="5"/>
  <c r="E1826" i="5"/>
  <c r="F1826" i="5"/>
  <c r="G1826" i="5"/>
  <c r="C1827" i="5"/>
  <c r="D1827" i="5"/>
  <c r="E1827" i="5"/>
  <c r="F1827" i="5"/>
  <c r="G1827" i="5"/>
  <c r="C1828" i="5"/>
  <c r="D1828" i="5"/>
  <c r="E1828" i="5"/>
  <c r="F1828" i="5"/>
  <c r="G1828" i="5"/>
  <c r="C1829" i="5"/>
  <c r="D1829" i="5"/>
  <c r="E1829" i="5"/>
  <c r="F1829" i="5"/>
  <c r="G1829" i="5"/>
  <c r="C1830" i="5"/>
  <c r="D1830" i="5"/>
  <c r="E1830" i="5"/>
  <c r="F1830" i="5"/>
  <c r="G1830" i="5"/>
  <c r="C1831" i="5"/>
  <c r="D1831" i="5"/>
  <c r="E1831" i="5"/>
  <c r="F1831" i="5"/>
  <c r="G1831" i="5"/>
  <c r="C1832" i="5"/>
  <c r="D1832" i="5"/>
  <c r="E1832" i="5"/>
  <c r="F1832" i="5"/>
  <c r="G1832" i="5"/>
  <c r="C1833" i="5"/>
  <c r="D1833" i="5"/>
  <c r="E1833" i="5"/>
  <c r="F1833" i="5"/>
  <c r="G1833" i="5"/>
  <c r="C1834" i="5"/>
  <c r="D1834" i="5"/>
  <c r="E1834" i="5"/>
  <c r="F1834" i="5"/>
  <c r="G1834" i="5"/>
  <c r="C1835" i="5"/>
  <c r="D1835" i="5"/>
  <c r="E1835" i="5"/>
  <c r="F1835" i="5"/>
  <c r="G1835" i="5"/>
  <c r="C1836" i="5"/>
  <c r="D1836" i="5"/>
  <c r="E1836" i="5"/>
  <c r="F1836" i="5"/>
  <c r="G1836" i="5"/>
  <c r="C1837" i="5"/>
  <c r="D1837" i="5"/>
  <c r="E1837" i="5"/>
  <c r="F1837" i="5"/>
  <c r="G1837" i="5"/>
  <c r="C1838" i="5"/>
  <c r="D1838" i="5"/>
  <c r="E1838" i="5"/>
  <c r="F1838" i="5"/>
  <c r="G1838" i="5"/>
  <c r="C1839" i="5"/>
  <c r="D1839" i="5"/>
  <c r="E1839" i="5"/>
  <c r="F1839" i="5"/>
  <c r="G1839" i="5"/>
  <c r="C1840" i="5"/>
  <c r="D1840" i="5"/>
  <c r="E1840" i="5"/>
  <c r="F1840" i="5"/>
  <c r="G1840" i="5"/>
  <c r="C1841" i="5"/>
  <c r="D1841" i="5"/>
  <c r="E1841" i="5"/>
  <c r="F1841" i="5"/>
  <c r="G1841" i="5"/>
  <c r="C1842" i="5"/>
  <c r="D1842" i="5"/>
  <c r="E1842" i="5"/>
  <c r="F1842" i="5"/>
  <c r="G1842" i="5"/>
  <c r="C1843" i="5"/>
  <c r="D1843" i="5"/>
  <c r="E1843" i="5"/>
  <c r="F1843" i="5"/>
  <c r="G1843" i="5"/>
  <c r="C1844" i="5"/>
  <c r="D1844" i="5"/>
  <c r="E1844" i="5"/>
  <c r="F1844" i="5"/>
  <c r="G1844" i="5"/>
  <c r="C1845" i="5"/>
  <c r="D1845" i="5"/>
  <c r="E1845" i="5"/>
  <c r="F1845" i="5"/>
  <c r="G1845" i="5"/>
  <c r="C1846" i="5"/>
  <c r="D1846" i="5"/>
  <c r="E1846" i="5"/>
  <c r="F1846" i="5"/>
  <c r="G1846" i="5"/>
  <c r="C1847" i="5"/>
  <c r="D1847" i="5"/>
  <c r="E1847" i="5"/>
  <c r="F1847" i="5"/>
  <c r="G1847" i="5"/>
  <c r="C1848" i="5"/>
  <c r="D1848" i="5"/>
  <c r="E1848" i="5"/>
  <c r="F1848" i="5"/>
  <c r="G1848" i="5"/>
  <c r="C1849" i="5"/>
  <c r="D1849" i="5"/>
  <c r="E1849" i="5"/>
  <c r="F1849" i="5"/>
  <c r="G1849" i="5"/>
  <c r="C1368" i="5"/>
  <c r="D1368" i="5"/>
  <c r="E1368" i="5"/>
  <c r="F1368" i="5"/>
  <c r="G1368" i="5"/>
  <c r="C1369" i="5"/>
  <c r="D1369" i="5"/>
  <c r="E1369" i="5"/>
  <c r="F1369" i="5"/>
  <c r="G1369" i="5"/>
  <c r="C1370" i="5"/>
  <c r="D1370" i="5"/>
  <c r="E1370" i="5"/>
  <c r="F1370" i="5"/>
  <c r="G1370" i="5"/>
  <c r="C1371" i="5"/>
  <c r="D1371" i="5"/>
  <c r="E1371" i="5"/>
  <c r="F1371" i="5"/>
  <c r="G1371" i="5"/>
  <c r="C1372" i="5"/>
  <c r="D1372" i="5"/>
  <c r="E1372" i="5"/>
  <c r="F1372" i="5"/>
  <c r="G1372" i="5"/>
  <c r="C1373" i="5"/>
  <c r="D1373" i="5"/>
  <c r="E1373" i="5"/>
  <c r="F1373" i="5"/>
  <c r="G1373" i="5"/>
  <c r="C1374" i="5"/>
  <c r="D1374" i="5"/>
  <c r="E1374" i="5"/>
  <c r="F1374" i="5"/>
  <c r="G1374" i="5"/>
  <c r="C1375" i="5"/>
  <c r="D1375" i="5"/>
  <c r="E1375" i="5"/>
  <c r="F1375" i="5"/>
  <c r="G1375" i="5"/>
  <c r="C1376" i="5"/>
  <c r="D1376" i="5"/>
  <c r="E1376" i="5"/>
  <c r="F1376" i="5"/>
  <c r="G1376" i="5"/>
  <c r="C1377" i="5"/>
  <c r="D1377" i="5"/>
  <c r="E1377" i="5"/>
  <c r="F1377" i="5"/>
  <c r="G1377" i="5"/>
  <c r="C1378" i="5"/>
  <c r="D1378" i="5"/>
  <c r="E1378" i="5"/>
  <c r="F1378" i="5"/>
  <c r="G1378" i="5"/>
  <c r="C1379" i="5"/>
  <c r="D1379" i="5"/>
  <c r="E1379" i="5"/>
  <c r="F1379" i="5"/>
  <c r="G1379" i="5"/>
  <c r="C1380" i="5"/>
  <c r="D1380" i="5"/>
  <c r="E1380" i="5"/>
  <c r="F1380" i="5"/>
  <c r="G1380" i="5"/>
  <c r="C1381" i="5"/>
  <c r="D1381" i="5"/>
  <c r="E1381" i="5"/>
  <c r="F1381" i="5"/>
  <c r="G1381" i="5"/>
  <c r="C1382" i="5"/>
  <c r="D1382" i="5"/>
  <c r="E1382" i="5"/>
  <c r="F1382" i="5"/>
  <c r="G1382" i="5"/>
  <c r="C1383" i="5"/>
  <c r="D1383" i="5"/>
  <c r="E1383" i="5"/>
  <c r="F1383" i="5"/>
  <c r="G1383" i="5"/>
  <c r="C1384" i="5"/>
  <c r="D1384" i="5"/>
  <c r="E1384" i="5"/>
  <c r="F1384" i="5"/>
  <c r="G1384" i="5"/>
  <c r="C1385" i="5"/>
  <c r="D1385" i="5"/>
  <c r="E1385" i="5"/>
  <c r="F1385" i="5"/>
  <c r="G1385" i="5"/>
  <c r="C1386" i="5"/>
  <c r="D1386" i="5"/>
  <c r="E1386" i="5"/>
  <c r="F1386" i="5"/>
  <c r="G1386" i="5"/>
  <c r="C1387" i="5"/>
  <c r="D1387" i="5"/>
  <c r="E1387" i="5"/>
  <c r="F1387" i="5"/>
  <c r="G1387" i="5"/>
  <c r="C1388" i="5"/>
  <c r="D1388" i="5"/>
  <c r="E1388" i="5"/>
  <c r="F1388" i="5"/>
  <c r="G1388" i="5"/>
  <c r="C1389" i="5"/>
  <c r="D1389" i="5"/>
  <c r="E1389" i="5"/>
  <c r="F1389" i="5"/>
  <c r="G1389" i="5"/>
  <c r="C1390" i="5"/>
  <c r="D1390" i="5"/>
  <c r="E1390" i="5"/>
  <c r="F1390" i="5"/>
  <c r="G1390" i="5"/>
  <c r="C1391" i="5"/>
  <c r="D1391" i="5"/>
  <c r="E1391" i="5"/>
  <c r="F1391" i="5"/>
  <c r="G1391" i="5"/>
  <c r="C1392" i="5"/>
  <c r="D1392" i="5"/>
  <c r="E1392" i="5"/>
  <c r="F1392" i="5"/>
  <c r="G1392" i="5"/>
  <c r="C1393" i="5"/>
  <c r="D1393" i="5"/>
  <c r="E1393" i="5"/>
  <c r="F1393" i="5"/>
  <c r="G1393" i="5"/>
  <c r="C1394" i="5"/>
  <c r="D1394" i="5"/>
  <c r="E1394" i="5"/>
  <c r="F1394" i="5"/>
  <c r="G1394" i="5"/>
  <c r="C1395" i="5"/>
  <c r="D1395" i="5"/>
  <c r="E1395" i="5"/>
  <c r="F1395" i="5"/>
  <c r="G1395" i="5"/>
  <c r="C1396" i="5"/>
  <c r="D1396" i="5"/>
  <c r="E1396" i="5"/>
  <c r="F1396" i="5"/>
  <c r="G1396" i="5"/>
  <c r="C1397" i="5"/>
  <c r="D1397" i="5"/>
  <c r="E1397" i="5"/>
  <c r="F1397" i="5"/>
  <c r="G1397" i="5"/>
  <c r="C1398" i="5"/>
  <c r="D1398" i="5"/>
  <c r="E1398" i="5"/>
  <c r="F1398" i="5"/>
  <c r="G1398" i="5"/>
  <c r="C1399" i="5"/>
  <c r="D1399" i="5"/>
  <c r="E1399" i="5"/>
  <c r="F1399" i="5"/>
  <c r="G1399" i="5"/>
  <c r="C1400" i="5"/>
  <c r="D1400" i="5"/>
  <c r="E1400" i="5"/>
  <c r="F1400" i="5"/>
  <c r="G1400" i="5"/>
  <c r="C1401" i="5"/>
  <c r="D1401" i="5"/>
  <c r="E1401" i="5"/>
  <c r="F1401" i="5"/>
  <c r="G1401" i="5"/>
  <c r="C1402" i="5"/>
  <c r="D1402" i="5"/>
  <c r="E1402" i="5"/>
  <c r="F1402" i="5"/>
  <c r="G1402" i="5"/>
  <c r="C1403" i="5"/>
  <c r="D1403" i="5"/>
  <c r="E1403" i="5"/>
  <c r="F1403" i="5"/>
  <c r="G1403" i="5"/>
  <c r="C1404" i="5"/>
  <c r="D1404" i="5"/>
  <c r="E1404" i="5"/>
  <c r="F1404" i="5"/>
  <c r="G1404" i="5"/>
  <c r="C1405" i="5"/>
  <c r="D1405" i="5"/>
  <c r="E1405" i="5"/>
  <c r="F1405" i="5"/>
  <c r="G1405" i="5"/>
  <c r="C1406" i="5"/>
  <c r="D1406" i="5"/>
  <c r="E1406" i="5"/>
  <c r="F1406" i="5"/>
  <c r="G1406" i="5"/>
  <c r="C1407" i="5"/>
  <c r="D1407" i="5"/>
  <c r="E1407" i="5"/>
  <c r="F1407" i="5"/>
  <c r="G1407" i="5"/>
  <c r="C1408" i="5"/>
  <c r="D1408" i="5"/>
  <c r="E1408" i="5"/>
  <c r="F1408" i="5"/>
  <c r="G1408" i="5"/>
  <c r="C1409" i="5"/>
  <c r="D1409" i="5"/>
  <c r="E1409" i="5"/>
  <c r="F1409" i="5"/>
  <c r="G1409" i="5"/>
  <c r="C1410" i="5"/>
  <c r="D1410" i="5"/>
  <c r="E1410" i="5"/>
  <c r="F1410" i="5"/>
  <c r="G1410" i="5"/>
  <c r="C1411" i="5"/>
  <c r="D1411" i="5"/>
  <c r="E1411" i="5"/>
  <c r="F1411" i="5"/>
  <c r="G1411" i="5"/>
  <c r="C1412" i="5"/>
  <c r="D1412" i="5"/>
  <c r="E1412" i="5"/>
  <c r="F1412" i="5"/>
  <c r="G1412" i="5"/>
  <c r="C1413" i="5"/>
  <c r="D1413" i="5"/>
  <c r="E1413" i="5"/>
  <c r="F1413" i="5"/>
  <c r="G1413" i="5"/>
  <c r="C1414" i="5"/>
  <c r="D1414" i="5"/>
  <c r="E1414" i="5"/>
  <c r="F1414" i="5"/>
  <c r="G1414" i="5"/>
  <c r="C1415" i="5"/>
  <c r="D1415" i="5"/>
  <c r="E1415" i="5"/>
  <c r="F1415" i="5"/>
  <c r="G1415" i="5"/>
  <c r="C1416" i="5"/>
  <c r="D1416" i="5"/>
  <c r="E1416" i="5"/>
  <c r="F1416" i="5"/>
  <c r="G1416" i="5"/>
  <c r="C1417" i="5"/>
  <c r="D1417" i="5"/>
  <c r="E1417" i="5"/>
  <c r="F1417" i="5"/>
  <c r="G1417" i="5"/>
  <c r="C1418" i="5"/>
  <c r="D1418" i="5"/>
  <c r="E1418" i="5"/>
  <c r="F1418" i="5"/>
  <c r="G1418" i="5"/>
  <c r="C1419" i="5"/>
  <c r="D1419" i="5"/>
  <c r="E1419" i="5"/>
  <c r="F1419" i="5"/>
  <c r="G1419" i="5"/>
  <c r="C1420" i="5"/>
  <c r="D1420" i="5"/>
  <c r="E1420" i="5"/>
  <c r="F1420" i="5"/>
  <c r="G1420" i="5"/>
  <c r="C1421" i="5"/>
  <c r="D1421" i="5"/>
  <c r="E1421" i="5"/>
  <c r="F1421" i="5"/>
  <c r="G1421" i="5"/>
  <c r="C1422" i="5"/>
  <c r="D1422" i="5"/>
  <c r="E1422" i="5"/>
  <c r="F1422" i="5"/>
  <c r="G1422" i="5"/>
  <c r="C1423" i="5"/>
  <c r="D1423" i="5"/>
  <c r="E1423" i="5"/>
  <c r="F1423" i="5"/>
  <c r="G1423" i="5"/>
  <c r="C1424" i="5"/>
  <c r="D1424" i="5"/>
  <c r="E1424" i="5"/>
  <c r="F1424" i="5"/>
  <c r="G1424" i="5"/>
  <c r="C1425" i="5"/>
  <c r="D1425" i="5"/>
  <c r="E1425" i="5"/>
  <c r="F1425" i="5"/>
  <c r="G1425" i="5"/>
  <c r="C1426" i="5"/>
  <c r="D1426" i="5"/>
  <c r="E1426" i="5"/>
  <c r="F1426" i="5"/>
  <c r="G1426" i="5"/>
  <c r="C1427" i="5"/>
  <c r="D1427" i="5"/>
  <c r="E1427" i="5"/>
  <c r="F1427" i="5"/>
  <c r="G1427" i="5"/>
  <c r="C1428" i="5"/>
  <c r="D1428" i="5"/>
  <c r="E1428" i="5"/>
  <c r="F1428" i="5"/>
  <c r="G1428" i="5"/>
  <c r="C1429" i="5"/>
  <c r="D1429" i="5"/>
  <c r="E1429" i="5"/>
  <c r="F1429" i="5"/>
  <c r="G1429" i="5"/>
  <c r="C1430" i="5"/>
  <c r="D1430" i="5"/>
  <c r="E1430" i="5"/>
  <c r="F1430" i="5"/>
  <c r="G1430" i="5"/>
  <c r="C1431" i="5"/>
  <c r="D1431" i="5"/>
  <c r="E1431" i="5"/>
  <c r="F1431" i="5"/>
  <c r="G1431" i="5"/>
  <c r="C1432" i="5"/>
  <c r="D1432" i="5"/>
  <c r="E1432" i="5"/>
  <c r="F1432" i="5"/>
  <c r="G1432" i="5"/>
  <c r="C1433" i="5"/>
  <c r="D1433" i="5"/>
  <c r="E1433" i="5"/>
  <c r="F1433" i="5"/>
  <c r="G1433" i="5"/>
  <c r="C1434" i="5"/>
  <c r="D1434" i="5"/>
  <c r="E1434" i="5"/>
  <c r="F1434" i="5"/>
  <c r="G1434" i="5"/>
  <c r="C1435" i="5"/>
  <c r="D1435" i="5"/>
  <c r="E1435" i="5"/>
  <c r="F1435" i="5"/>
  <c r="G1435" i="5"/>
  <c r="C1436" i="5"/>
  <c r="D1436" i="5"/>
  <c r="E1436" i="5"/>
  <c r="F1436" i="5"/>
  <c r="G1436" i="5"/>
  <c r="C1437" i="5"/>
  <c r="D1437" i="5"/>
  <c r="E1437" i="5"/>
  <c r="F1437" i="5"/>
  <c r="G1437" i="5"/>
  <c r="C1438" i="5"/>
  <c r="D1438" i="5"/>
  <c r="E1438" i="5"/>
  <c r="F1438" i="5"/>
  <c r="G1438" i="5"/>
  <c r="C1439" i="5"/>
  <c r="D1439" i="5"/>
  <c r="E1439" i="5"/>
  <c r="F1439" i="5"/>
  <c r="G1439" i="5"/>
  <c r="C1440" i="5"/>
  <c r="D1440" i="5"/>
  <c r="E1440" i="5"/>
  <c r="F1440" i="5"/>
  <c r="G1440" i="5"/>
  <c r="C1441" i="5"/>
  <c r="D1441" i="5"/>
  <c r="E1441" i="5"/>
  <c r="F1441" i="5"/>
  <c r="G1441" i="5"/>
  <c r="C1442" i="5"/>
  <c r="D1442" i="5"/>
  <c r="E1442" i="5"/>
  <c r="F1442" i="5"/>
  <c r="G1442" i="5"/>
  <c r="C1443" i="5"/>
  <c r="D1443" i="5"/>
  <c r="E1443" i="5"/>
  <c r="F1443" i="5"/>
  <c r="G1443" i="5"/>
  <c r="C1444" i="5"/>
  <c r="D1444" i="5"/>
  <c r="E1444" i="5"/>
  <c r="F1444" i="5"/>
  <c r="G1444" i="5"/>
  <c r="C1445" i="5"/>
  <c r="D1445" i="5"/>
  <c r="E1445" i="5"/>
  <c r="F1445" i="5"/>
  <c r="G1445" i="5"/>
  <c r="C1446" i="5"/>
  <c r="D1446" i="5"/>
  <c r="E1446" i="5"/>
  <c r="F1446" i="5"/>
  <c r="G1446" i="5"/>
  <c r="C1447" i="5"/>
  <c r="D1447" i="5"/>
  <c r="E1447" i="5"/>
  <c r="F1447" i="5"/>
  <c r="G1447" i="5"/>
  <c r="C1448" i="5"/>
  <c r="D1448" i="5"/>
  <c r="E1448" i="5"/>
  <c r="F1448" i="5"/>
  <c r="G1448" i="5"/>
  <c r="C1449" i="5"/>
  <c r="D1449" i="5"/>
  <c r="E1449" i="5"/>
  <c r="F1449" i="5"/>
  <c r="G1449" i="5"/>
  <c r="C1450" i="5"/>
  <c r="D1450" i="5"/>
  <c r="E1450" i="5"/>
  <c r="F1450" i="5"/>
  <c r="G1450" i="5"/>
  <c r="C1451" i="5"/>
  <c r="D1451" i="5"/>
  <c r="E1451" i="5"/>
  <c r="F1451" i="5"/>
  <c r="G1451" i="5"/>
  <c r="C1452" i="5"/>
  <c r="D1452" i="5"/>
  <c r="E1452" i="5"/>
  <c r="F1452" i="5"/>
  <c r="G1452" i="5"/>
  <c r="C1453" i="5"/>
  <c r="D1453" i="5"/>
  <c r="E1453" i="5"/>
  <c r="F1453" i="5"/>
  <c r="G1453" i="5"/>
  <c r="C1454" i="5"/>
  <c r="D1454" i="5"/>
  <c r="E1454" i="5"/>
  <c r="F1454" i="5"/>
  <c r="G1454" i="5"/>
  <c r="C1455" i="5"/>
  <c r="D1455" i="5"/>
  <c r="E1455" i="5"/>
  <c r="F1455" i="5"/>
  <c r="G1455" i="5"/>
  <c r="C1456" i="5"/>
  <c r="D1456" i="5"/>
  <c r="E1456" i="5"/>
  <c r="F1456" i="5"/>
  <c r="G1456" i="5"/>
  <c r="C1457" i="5"/>
  <c r="D1457" i="5"/>
  <c r="E1457" i="5"/>
  <c r="F1457" i="5"/>
  <c r="G1457" i="5"/>
  <c r="C1458" i="5"/>
  <c r="D1458" i="5"/>
  <c r="E1458" i="5"/>
  <c r="F1458" i="5"/>
  <c r="G1458" i="5"/>
  <c r="C1459" i="5"/>
  <c r="D1459" i="5"/>
  <c r="E1459" i="5"/>
  <c r="F1459" i="5"/>
  <c r="G1459" i="5"/>
  <c r="C1460" i="5"/>
  <c r="D1460" i="5"/>
  <c r="E1460" i="5"/>
  <c r="F1460" i="5"/>
  <c r="G1460" i="5"/>
  <c r="C1461" i="5"/>
  <c r="D1461" i="5"/>
  <c r="E1461" i="5"/>
  <c r="F1461" i="5"/>
  <c r="G1461" i="5"/>
  <c r="C1462" i="5"/>
  <c r="D1462" i="5"/>
  <c r="E1462" i="5"/>
  <c r="F1462" i="5"/>
  <c r="G1462" i="5"/>
  <c r="C1463" i="5"/>
  <c r="D1463" i="5"/>
  <c r="E1463" i="5"/>
  <c r="F1463" i="5"/>
  <c r="G1463" i="5"/>
  <c r="C1464" i="5"/>
  <c r="D1464" i="5"/>
  <c r="E1464" i="5"/>
  <c r="F1464" i="5"/>
  <c r="G1464" i="5"/>
  <c r="C1465" i="5"/>
  <c r="D1465" i="5"/>
  <c r="E1465" i="5"/>
  <c r="F1465" i="5"/>
  <c r="G1465" i="5"/>
  <c r="C1466" i="5"/>
  <c r="D1466" i="5"/>
  <c r="E1466" i="5"/>
  <c r="F1466" i="5"/>
  <c r="G1466" i="5"/>
  <c r="C1467" i="5"/>
  <c r="D1467" i="5"/>
  <c r="E1467" i="5"/>
  <c r="F1467" i="5"/>
  <c r="G1467" i="5"/>
  <c r="C1468" i="5"/>
  <c r="D1468" i="5"/>
  <c r="E1468" i="5"/>
  <c r="F1468" i="5"/>
  <c r="G1468" i="5"/>
  <c r="C1469" i="5"/>
  <c r="D1469" i="5"/>
  <c r="E1469" i="5"/>
  <c r="F1469" i="5"/>
  <c r="G1469" i="5"/>
  <c r="C1470" i="5"/>
  <c r="D1470" i="5"/>
  <c r="E1470" i="5"/>
  <c r="F1470" i="5"/>
  <c r="G1470" i="5"/>
  <c r="C1471" i="5"/>
  <c r="D1471" i="5"/>
  <c r="E1471" i="5"/>
  <c r="F1471" i="5"/>
  <c r="G1471" i="5"/>
  <c r="C1472" i="5"/>
  <c r="D1472" i="5"/>
  <c r="E1472" i="5"/>
  <c r="F1472" i="5"/>
  <c r="G1472" i="5"/>
  <c r="C1473" i="5"/>
  <c r="D1473" i="5"/>
  <c r="E1473" i="5"/>
  <c r="F1473" i="5"/>
  <c r="G1473" i="5"/>
  <c r="C1474" i="5"/>
  <c r="D1474" i="5"/>
  <c r="E1474" i="5"/>
  <c r="F1474" i="5"/>
  <c r="G1474" i="5"/>
  <c r="C1475" i="5"/>
  <c r="D1475" i="5"/>
  <c r="E1475" i="5"/>
  <c r="F1475" i="5"/>
  <c r="G1475" i="5"/>
  <c r="C1476" i="5"/>
  <c r="D1476" i="5"/>
  <c r="E1476" i="5"/>
  <c r="F1476" i="5"/>
  <c r="G1476" i="5"/>
  <c r="C1477" i="5"/>
  <c r="D1477" i="5"/>
  <c r="E1477" i="5"/>
  <c r="F1477" i="5"/>
  <c r="G1477" i="5"/>
  <c r="C1478" i="5"/>
  <c r="D1478" i="5"/>
  <c r="E1478" i="5"/>
  <c r="F1478" i="5"/>
  <c r="G1478" i="5"/>
  <c r="C1479" i="5"/>
  <c r="D1479" i="5"/>
  <c r="E1479" i="5"/>
  <c r="F1479" i="5"/>
  <c r="G1479" i="5"/>
  <c r="C1480" i="5"/>
  <c r="D1480" i="5"/>
  <c r="E1480" i="5"/>
  <c r="F1480" i="5"/>
  <c r="G1480" i="5"/>
  <c r="C1481" i="5"/>
  <c r="D1481" i="5"/>
  <c r="E1481" i="5"/>
  <c r="F1481" i="5"/>
  <c r="G1481" i="5"/>
  <c r="C1482" i="5"/>
  <c r="D1482" i="5"/>
  <c r="E1482" i="5"/>
  <c r="F1482" i="5"/>
  <c r="G1482" i="5"/>
  <c r="C1483" i="5"/>
  <c r="D1483" i="5"/>
  <c r="E1483" i="5"/>
  <c r="F1483" i="5"/>
  <c r="G1483" i="5"/>
  <c r="C1484" i="5"/>
  <c r="D1484" i="5"/>
  <c r="E1484" i="5"/>
  <c r="F1484" i="5"/>
  <c r="G1484" i="5"/>
  <c r="C1485" i="5"/>
  <c r="D1485" i="5"/>
  <c r="E1485" i="5"/>
  <c r="F1485" i="5"/>
  <c r="G1485" i="5"/>
  <c r="C1486" i="5"/>
  <c r="D1486" i="5"/>
  <c r="E1486" i="5"/>
  <c r="F1486" i="5"/>
  <c r="G1486" i="5"/>
  <c r="C1487" i="5"/>
  <c r="D1487" i="5"/>
  <c r="E1487" i="5"/>
  <c r="F1487" i="5"/>
  <c r="G1487" i="5"/>
  <c r="C1488" i="5"/>
  <c r="D1488" i="5"/>
  <c r="E1488" i="5"/>
  <c r="F1488" i="5"/>
  <c r="G1488" i="5"/>
  <c r="C1489" i="5"/>
  <c r="D1489" i="5"/>
  <c r="E1489" i="5"/>
  <c r="F1489" i="5"/>
  <c r="G1489" i="5"/>
  <c r="C1490" i="5"/>
  <c r="D1490" i="5"/>
  <c r="E1490" i="5"/>
  <c r="F1490" i="5"/>
  <c r="G1490" i="5"/>
  <c r="C1491" i="5"/>
  <c r="D1491" i="5"/>
  <c r="E1491" i="5"/>
  <c r="F1491" i="5"/>
  <c r="G1491" i="5"/>
  <c r="C1492" i="5"/>
  <c r="D1492" i="5"/>
  <c r="E1492" i="5"/>
  <c r="F1492" i="5"/>
  <c r="G1492" i="5"/>
  <c r="C1493" i="5"/>
  <c r="D1493" i="5"/>
  <c r="E1493" i="5"/>
  <c r="F1493" i="5"/>
  <c r="G1493" i="5"/>
  <c r="C1494" i="5"/>
  <c r="D1494" i="5"/>
  <c r="E1494" i="5"/>
  <c r="F1494" i="5"/>
  <c r="G1494" i="5"/>
  <c r="C1495" i="5"/>
  <c r="D1495" i="5"/>
  <c r="E1495" i="5"/>
  <c r="F1495" i="5"/>
  <c r="G1495" i="5"/>
  <c r="C1496" i="5"/>
  <c r="D1496" i="5"/>
  <c r="E1496" i="5"/>
  <c r="F1496" i="5"/>
  <c r="G1496" i="5"/>
  <c r="C1497" i="5"/>
  <c r="D1497" i="5"/>
  <c r="E1497" i="5"/>
  <c r="F1497" i="5"/>
  <c r="G1497" i="5"/>
  <c r="C1498" i="5"/>
  <c r="D1498" i="5"/>
  <c r="E1498" i="5"/>
  <c r="F1498" i="5"/>
  <c r="G1498" i="5"/>
  <c r="C1499" i="5"/>
  <c r="D1499" i="5"/>
  <c r="E1499" i="5"/>
  <c r="F1499" i="5"/>
  <c r="G1499" i="5"/>
  <c r="C1500" i="5"/>
  <c r="D1500" i="5"/>
  <c r="E1500" i="5"/>
  <c r="F1500" i="5"/>
  <c r="G1500" i="5"/>
  <c r="C1502" i="5"/>
  <c r="D1502" i="5"/>
  <c r="E1502" i="5"/>
  <c r="F1502" i="5"/>
  <c r="G1502" i="5"/>
  <c r="C1503" i="5"/>
  <c r="D1503" i="5"/>
  <c r="E1503" i="5"/>
  <c r="F1503" i="5"/>
  <c r="G1503" i="5"/>
  <c r="C1504" i="5"/>
  <c r="D1504" i="5"/>
  <c r="E1504" i="5"/>
  <c r="F1504" i="5"/>
  <c r="G1504" i="5"/>
  <c r="C1505" i="5"/>
  <c r="D1505" i="5"/>
  <c r="E1505" i="5"/>
  <c r="F1505" i="5"/>
  <c r="G1505" i="5"/>
  <c r="C1506" i="5"/>
  <c r="D1506" i="5"/>
  <c r="E1506" i="5"/>
  <c r="F1506" i="5"/>
  <c r="G1506" i="5"/>
  <c r="C1507" i="5"/>
  <c r="D1507" i="5"/>
  <c r="E1507" i="5"/>
  <c r="F1507" i="5"/>
  <c r="G1507" i="5"/>
  <c r="C1508" i="5"/>
  <c r="D1508" i="5"/>
  <c r="E1508" i="5"/>
  <c r="F1508" i="5"/>
  <c r="G1508" i="5"/>
  <c r="C1509" i="5"/>
  <c r="D1509" i="5"/>
  <c r="E1509" i="5"/>
  <c r="F1509" i="5"/>
  <c r="G1509" i="5"/>
  <c r="C1510" i="5"/>
  <c r="D1510" i="5"/>
  <c r="E1510" i="5"/>
  <c r="F1510" i="5"/>
  <c r="G1510" i="5"/>
  <c r="C1511" i="5"/>
  <c r="D1511" i="5"/>
  <c r="E1511" i="5"/>
  <c r="F1511" i="5"/>
  <c r="G1511" i="5"/>
  <c r="C1512" i="5"/>
  <c r="D1512" i="5"/>
  <c r="E1512" i="5"/>
  <c r="F1512" i="5"/>
  <c r="G1512" i="5"/>
  <c r="C1513" i="5"/>
  <c r="D1513" i="5"/>
  <c r="E1513" i="5"/>
  <c r="F1513" i="5"/>
  <c r="G1513" i="5"/>
  <c r="C1514" i="5"/>
  <c r="D1514" i="5"/>
  <c r="E1514" i="5"/>
  <c r="F1514" i="5"/>
  <c r="G1514" i="5"/>
  <c r="C1515" i="5"/>
  <c r="D1515" i="5"/>
  <c r="E1515" i="5"/>
  <c r="F1515" i="5"/>
  <c r="G1515" i="5"/>
  <c r="C1516" i="5"/>
  <c r="D1516" i="5"/>
  <c r="E1516" i="5"/>
  <c r="F1516" i="5"/>
  <c r="G1516" i="5"/>
  <c r="C1517" i="5"/>
  <c r="D1517" i="5"/>
  <c r="E1517" i="5"/>
  <c r="F1517" i="5"/>
  <c r="G1517" i="5"/>
  <c r="C1518" i="5"/>
  <c r="D1518" i="5"/>
  <c r="E1518" i="5"/>
  <c r="F1518" i="5"/>
  <c r="G1518" i="5"/>
  <c r="C1519" i="5"/>
  <c r="D1519" i="5"/>
  <c r="E1519" i="5"/>
  <c r="F1519" i="5"/>
  <c r="G1519" i="5"/>
  <c r="C1520" i="5"/>
  <c r="D1520" i="5"/>
  <c r="E1520" i="5"/>
  <c r="F1520" i="5"/>
  <c r="G1520" i="5"/>
  <c r="C1521" i="5"/>
  <c r="D1521" i="5"/>
  <c r="E1521" i="5"/>
  <c r="F1521" i="5"/>
  <c r="G1521" i="5"/>
  <c r="C1522" i="5"/>
  <c r="D1522" i="5"/>
  <c r="E1522" i="5"/>
  <c r="F1522" i="5"/>
  <c r="G1522" i="5"/>
  <c r="C1523" i="5"/>
  <c r="D1523" i="5"/>
  <c r="E1523" i="5"/>
  <c r="F1523" i="5"/>
  <c r="G1523" i="5"/>
  <c r="C1524" i="5"/>
  <c r="D1524" i="5"/>
  <c r="E1524" i="5"/>
  <c r="F1524" i="5"/>
  <c r="G1524" i="5"/>
  <c r="C1525" i="5"/>
  <c r="D1525" i="5"/>
  <c r="E1525" i="5"/>
  <c r="F1525" i="5"/>
  <c r="G1525" i="5"/>
  <c r="C1526" i="5"/>
  <c r="D1526" i="5"/>
  <c r="E1526" i="5"/>
  <c r="F1526" i="5"/>
  <c r="G1526" i="5"/>
  <c r="C1527" i="5"/>
  <c r="D1527" i="5"/>
  <c r="E1527" i="5"/>
  <c r="F1527" i="5"/>
  <c r="G1527" i="5"/>
  <c r="C1528" i="5"/>
  <c r="D1528" i="5"/>
  <c r="E1528" i="5"/>
  <c r="F1528" i="5"/>
  <c r="G1528" i="5"/>
  <c r="C1529" i="5"/>
  <c r="D1529" i="5"/>
  <c r="E1529" i="5"/>
  <c r="F1529" i="5"/>
  <c r="G1529" i="5"/>
  <c r="C1530" i="5"/>
  <c r="D1530" i="5"/>
  <c r="E1530" i="5"/>
  <c r="F1530" i="5"/>
  <c r="G1530" i="5"/>
  <c r="C1531" i="5"/>
  <c r="D1531" i="5"/>
  <c r="E1531" i="5"/>
  <c r="F1531" i="5"/>
  <c r="G1531" i="5"/>
  <c r="C1532" i="5"/>
  <c r="D1532" i="5"/>
  <c r="E1532" i="5"/>
  <c r="F1532" i="5"/>
  <c r="G1532" i="5"/>
  <c r="C1533" i="5"/>
  <c r="D1533" i="5"/>
  <c r="E1533" i="5"/>
  <c r="F1533" i="5"/>
  <c r="G1533" i="5"/>
  <c r="C1534" i="5"/>
  <c r="D1534" i="5"/>
  <c r="E1534" i="5"/>
  <c r="F1534" i="5"/>
  <c r="G1534" i="5"/>
  <c r="C1535" i="5"/>
  <c r="D1535" i="5"/>
  <c r="E1535" i="5"/>
  <c r="F1535" i="5"/>
  <c r="G1535" i="5"/>
  <c r="C1536" i="5"/>
  <c r="D1536" i="5"/>
  <c r="E1536" i="5"/>
  <c r="F1536" i="5"/>
  <c r="G1536" i="5"/>
  <c r="C1537" i="5"/>
  <c r="D1537" i="5"/>
  <c r="E1537" i="5"/>
  <c r="F1537" i="5"/>
  <c r="G1537" i="5"/>
  <c r="C1538" i="5"/>
  <c r="D1538" i="5"/>
  <c r="E1538" i="5"/>
  <c r="F1538" i="5"/>
  <c r="G1538" i="5"/>
  <c r="C1539" i="5"/>
  <c r="D1539" i="5"/>
  <c r="E1539" i="5"/>
  <c r="F1539" i="5"/>
  <c r="G1539" i="5"/>
  <c r="C1540" i="5"/>
  <c r="D1540" i="5"/>
  <c r="E1540" i="5"/>
  <c r="F1540" i="5"/>
  <c r="G1540" i="5"/>
  <c r="C1541" i="5"/>
  <c r="D1541" i="5"/>
  <c r="E1541" i="5"/>
  <c r="F1541" i="5"/>
  <c r="G1541" i="5"/>
  <c r="C1542" i="5"/>
  <c r="D1542" i="5"/>
  <c r="E1542" i="5"/>
  <c r="F1542" i="5"/>
  <c r="G1542" i="5"/>
  <c r="C1543" i="5"/>
  <c r="D1543" i="5"/>
  <c r="E1543" i="5"/>
  <c r="F1543" i="5"/>
  <c r="G1543" i="5"/>
  <c r="C1544" i="5"/>
  <c r="D1544" i="5"/>
  <c r="E1544" i="5"/>
  <c r="F1544" i="5"/>
  <c r="G1544" i="5"/>
  <c r="C1545" i="5"/>
  <c r="D1545" i="5"/>
  <c r="E1545" i="5"/>
  <c r="F1545" i="5"/>
  <c r="G1545" i="5"/>
  <c r="C1546" i="5"/>
  <c r="D1546" i="5"/>
  <c r="E1546" i="5"/>
  <c r="F1546" i="5"/>
  <c r="G1546" i="5"/>
  <c r="C1547" i="5"/>
  <c r="D1547" i="5"/>
  <c r="E1547" i="5"/>
  <c r="F1547" i="5"/>
  <c r="G1547" i="5"/>
  <c r="C1548" i="5"/>
  <c r="D1548" i="5"/>
  <c r="E1548" i="5"/>
  <c r="F1548" i="5"/>
  <c r="G1548" i="5"/>
  <c r="C1549" i="5"/>
  <c r="D1549" i="5"/>
  <c r="E1549" i="5"/>
  <c r="F1549" i="5"/>
  <c r="G1549" i="5"/>
  <c r="C1550" i="5"/>
  <c r="D1550" i="5"/>
  <c r="E1550" i="5"/>
  <c r="F1550" i="5"/>
  <c r="G1550" i="5"/>
  <c r="C1551" i="5"/>
  <c r="D1551" i="5"/>
  <c r="E1551" i="5"/>
  <c r="F1551" i="5"/>
  <c r="G1551" i="5"/>
  <c r="C1552" i="5"/>
  <c r="D1552" i="5"/>
  <c r="E1552" i="5"/>
  <c r="F1552" i="5"/>
  <c r="G1552" i="5"/>
  <c r="C1553" i="5"/>
  <c r="D1553" i="5"/>
  <c r="E1553" i="5"/>
  <c r="F1553" i="5"/>
  <c r="G1553" i="5"/>
  <c r="C1554" i="5"/>
  <c r="D1554" i="5"/>
  <c r="E1554" i="5"/>
  <c r="F1554" i="5"/>
  <c r="G1554" i="5"/>
  <c r="C1555" i="5"/>
  <c r="D1555" i="5"/>
  <c r="E1555" i="5"/>
  <c r="F1555" i="5"/>
  <c r="G1555" i="5"/>
  <c r="C1556" i="5"/>
  <c r="D1556" i="5"/>
  <c r="E1556" i="5"/>
  <c r="F1556" i="5"/>
  <c r="G1556" i="5"/>
  <c r="C1557" i="5"/>
  <c r="D1557" i="5"/>
  <c r="E1557" i="5"/>
  <c r="F1557" i="5"/>
  <c r="G1557" i="5"/>
  <c r="C1558" i="5"/>
  <c r="D1558" i="5"/>
  <c r="E1558" i="5"/>
  <c r="F1558" i="5"/>
  <c r="G1558" i="5"/>
  <c r="C1559" i="5"/>
  <c r="D1559" i="5"/>
  <c r="E1559" i="5"/>
  <c r="F1559" i="5"/>
  <c r="G1559" i="5"/>
  <c r="C1560" i="5"/>
  <c r="D1560" i="5"/>
  <c r="E1560" i="5"/>
  <c r="F1560" i="5"/>
  <c r="G1560" i="5"/>
  <c r="C1561" i="5"/>
  <c r="D1561" i="5"/>
  <c r="E1561" i="5"/>
  <c r="F1561" i="5"/>
  <c r="G1561" i="5"/>
  <c r="C1562" i="5"/>
  <c r="D1562" i="5"/>
  <c r="E1562" i="5"/>
  <c r="F1562" i="5"/>
  <c r="G1562" i="5"/>
  <c r="C1563" i="5"/>
  <c r="D1563" i="5"/>
  <c r="E1563" i="5"/>
  <c r="F1563" i="5"/>
  <c r="G1563" i="5"/>
  <c r="C1564" i="5"/>
  <c r="D1564" i="5"/>
  <c r="E1564" i="5"/>
  <c r="F1564" i="5"/>
  <c r="G1564" i="5"/>
  <c r="C1565" i="5"/>
  <c r="D1565" i="5"/>
  <c r="E1565" i="5"/>
  <c r="F1565" i="5"/>
  <c r="G1565" i="5"/>
  <c r="C1566" i="5"/>
  <c r="D1566" i="5"/>
  <c r="E1566" i="5"/>
  <c r="F1566" i="5"/>
  <c r="G1566" i="5"/>
  <c r="C1567" i="5"/>
  <c r="D1567" i="5"/>
  <c r="E1567" i="5"/>
  <c r="F1567" i="5"/>
  <c r="G1567" i="5"/>
  <c r="C1568" i="5"/>
  <c r="D1568" i="5"/>
  <c r="E1568" i="5"/>
  <c r="F1568" i="5"/>
  <c r="G1568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709" i="5"/>
  <c r="B708" i="4" s="1"/>
  <c r="B721" i="5"/>
  <c r="B720" i="4" s="1"/>
  <c r="B744" i="5"/>
  <c r="B743" i="4" s="1"/>
  <c r="B762" i="5"/>
  <c r="B761" i="4" s="1"/>
  <c r="B787" i="5"/>
  <c r="B786" i="4" s="1"/>
  <c r="B827" i="5"/>
  <c r="B826" i="4" s="1"/>
  <c r="B837" i="5"/>
  <c r="B836" i="4" s="1"/>
  <c r="B849" i="5"/>
  <c r="B848" i="4" s="1"/>
  <c r="B863" i="5"/>
  <c r="B862" i="4" s="1"/>
  <c r="B876" i="5"/>
  <c r="B875" i="4" s="1"/>
  <c r="B881" i="5"/>
  <c r="B880" i="4" s="1"/>
  <c r="B890" i="5"/>
  <c r="B889" i="4" s="1"/>
  <c r="B909" i="5"/>
  <c r="B908" i="4" s="1"/>
  <c r="B926" i="5"/>
  <c r="B925" i="4" s="1"/>
  <c r="B935" i="5"/>
  <c r="B934" i="4" s="1"/>
  <c r="B960" i="5"/>
  <c r="B959" i="4" s="1"/>
  <c r="B975" i="5"/>
  <c r="B974" i="4" s="1"/>
  <c r="B1015" i="5"/>
  <c r="B1014" i="4" s="1"/>
  <c r="B1022" i="5"/>
  <c r="B1021" i="4" s="1"/>
  <c r="B1050" i="5"/>
  <c r="B1049" i="4" s="1"/>
  <c r="B1057" i="5"/>
  <c r="B1056" i="4" s="1"/>
  <c r="B1064" i="5"/>
  <c r="B1063" i="4" s="1"/>
  <c r="B1069" i="5"/>
  <c r="B1068" i="4" s="1"/>
  <c r="B1077" i="5"/>
  <c r="B1076" i="4" s="1"/>
  <c r="B1088" i="5"/>
  <c r="B1087" i="4" s="1"/>
  <c r="B1099" i="5"/>
  <c r="B1098" i="4" s="1"/>
  <c r="B1108" i="5"/>
  <c r="B1107" i="4" s="1"/>
  <c r="B1115" i="5"/>
  <c r="B1114" i="4" s="1"/>
  <c r="B1130" i="5"/>
  <c r="B1129" i="4" s="1"/>
  <c r="B1136" i="5"/>
  <c r="B1135" i="4" s="1"/>
  <c r="B1141" i="5"/>
  <c r="B1140" i="4" s="1"/>
  <c r="B1146" i="5"/>
  <c r="B1145" i="4" s="1"/>
  <c r="B1153" i="5"/>
  <c r="B1152" i="4" s="1"/>
  <c r="B674" i="5"/>
  <c r="B673" i="4" s="1"/>
  <c r="B681" i="5"/>
  <c r="B680" i="4" s="1"/>
  <c r="B694" i="5"/>
  <c r="B693" i="4" s="1"/>
  <c r="B700" i="5"/>
  <c r="B699" i="4" s="1"/>
  <c r="B384" i="5"/>
  <c r="B383" i="4" s="1"/>
  <c r="B402" i="5"/>
  <c r="B401" i="4" s="1"/>
  <c r="B411" i="5"/>
  <c r="B410" i="4" s="1"/>
  <c r="B416" i="5"/>
  <c r="B415" i="4" s="1"/>
  <c r="B429" i="5"/>
  <c r="B428" i="4" s="1"/>
  <c r="B442" i="5"/>
  <c r="B441" i="4" s="1"/>
  <c r="B462" i="5"/>
  <c r="B461" i="4" s="1"/>
  <c r="B477" i="5"/>
  <c r="B476" i="4" s="1"/>
  <c r="B492" i="5"/>
  <c r="B491" i="4" s="1"/>
  <c r="B499" i="5"/>
  <c r="B498" i="4" s="1"/>
  <c r="B504" i="5"/>
  <c r="B503" i="4" s="1"/>
  <c r="B514" i="5"/>
  <c r="B513" i="4" s="1"/>
  <c r="B520" i="5"/>
  <c r="B519" i="4" s="1"/>
  <c r="B522" i="5"/>
  <c r="B521" i="4" s="1"/>
  <c r="B525" i="5"/>
  <c r="B524" i="4" s="1"/>
  <c r="B527" i="5"/>
  <c r="B526" i="4" s="1"/>
  <c r="B529" i="5"/>
  <c r="B528" i="4" s="1"/>
  <c r="B533" i="5"/>
  <c r="B532" i="4" s="1"/>
  <c r="B538" i="5"/>
  <c r="B537" i="4" s="1"/>
  <c r="B542" i="5"/>
  <c r="B541" i="4" s="1"/>
  <c r="B546" i="5"/>
  <c r="B545" i="4" s="1"/>
  <c r="B552" i="5"/>
  <c r="B551" i="4" s="1"/>
  <c r="B574" i="5"/>
  <c r="B573" i="4" s="1"/>
  <c r="B601" i="5"/>
  <c r="B600" i="4" s="1"/>
  <c r="B623" i="5"/>
  <c r="B622" i="4" s="1"/>
  <c r="B631" i="5"/>
  <c r="B630" i="4" s="1"/>
  <c r="B639" i="5"/>
  <c r="B638" i="4" s="1"/>
  <c r="B221" i="5"/>
  <c r="B220" i="4" s="1"/>
  <c r="B224" i="5"/>
  <c r="B223" i="4" s="1"/>
  <c r="B226" i="5"/>
  <c r="B225" i="4" s="1"/>
  <c r="B229" i="5"/>
  <c r="B228" i="4" s="1"/>
  <c r="B230" i="5"/>
  <c r="B229" i="4" s="1"/>
  <c r="B232" i="5"/>
  <c r="B231" i="4" s="1"/>
  <c r="B235" i="5"/>
  <c r="B234" i="4" s="1"/>
  <c r="B237" i="5"/>
  <c r="B236" i="4" s="1"/>
  <c r="B239" i="5"/>
  <c r="B238" i="4" s="1"/>
  <c r="B240" i="5"/>
  <c r="B239" i="4" s="1"/>
  <c r="B241" i="5"/>
  <c r="B240" i="4" s="1"/>
  <c r="B256" i="5"/>
  <c r="B255" i="4" s="1"/>
  <c r="B261" i="5"/>
  <c r="B260" i="4" s="1"/>
  <c r="B271" i="5"/>
  <c r="B270" i="4" s="1"/>
  <c r="B277" i="5"/>
  <c r="B276" i="4" s="1"/>
  <c r="B283" i="5"/>
  <c r="B282" i="4" s="1"/>
  <c r="B300" i="5"/>
  <c r="B299" i="4" s="1"/>
  <c r="B314" i="5"/>
  <c r="B313" i="4" s="1"/>
  <c r="B325" i="5"/>
  <c r="B324" i="4" s="1"/>
  <c r="B326" i="5"/>
  <c r="B325" i="4" s="1"/>
  <c r="B332" i="5"/>
  <c r="B331" i="4" s="1"/>
  <c r="B334" i="5"/>
  <c r="B333" i="4" s="1"/>
  <c r="B344" i="5"/>
  <c r="B343" i="4" s="1"/>
  <c r="B346" i="5"/>
  <c r="B345" i="4" s="1"/>
  <c r="B351" i="5"/>
  <c r="B350" i="4" s="1"/>
  <c r="B356" i="5"/>
  <c r="B355" i="4" s="1"/>
  <c r="B361" i="5"/>
  <c r="B360" i="4" s="1"/>
  <c r="B363" i="5"/>
  <c r="B362" i="4" s="1"/>
  <c r="B219" i="5"/>
  <c r="B218" i="4" s="1"/>
  <c r="B216" i="5"/>
  <c r="B215" i="4" s="1"/>
  <c r="B217" i="5"/>
  <c r="B216" i="4" s="1"/>
  <c r="B218" i="5"/>
  <c r="B217" i="4" s="1"/>
  <c r="B203" i="5"/>
  <c r="B202" i="4" s="1"/>
  <c r="B205" i="5"/>
  <c r="B204" i="4" s="1"/>
  <c r="C402" i="5"/>
  <c r="C401" i="4" s="1"/>
  <c r="D402" i="5"/>
  <c r="D401" i="4" s="1"/>
  <c r="E402" i="5"/>
  <c r="E401" i="4" s="1"/>
  <c r="C411" i="5"/>
  <c r="C410" i="4" s="1"/>
  <c r="D411" i="5"/>
  <c r="D410" i="4" s="1"/>
  <c r="E411" i="5"/>
  <c r="E410" i="4" s="1"/>
  <c r="C416" i="5"/>
  <c r="C415" i="4" s="1"/>
  <c r="D416" i="5"/>
  <c r="D415" i="4" s="1"/>
  <c r="E416" i="5"/>
  <c r="E415" i="4" s="1"/>
  <c r="C429" i="5"/>
  <c r="C428" i="4" s="1"/>
  <c r="D429" i="5"/>
  <c r="D428" i="4" s="1"/>
  <c r="E429" i="5"/>
  <c r="E428" i="4" s="1"/>
  <c r="C442" i="5"/>
  <c r="C441" i="4" s="1"/>
  <c r="D442" i="5"/>
  <c r="D441" i="4" s="1"/>
  <c r="C462" i="5"/>
  <c r="C461" i="4" s="1"/>
  <c r="D462" i="5"/>
  <c r="D461" i="4" s="1"/>
  <c r="E462" i="5"/>
  <c r="E461" i="4" s="1"/>
  <c r="C477" i="5"/>
  <c r="C476" i="4" s="1"/>
  <c r="D477" i="5"/>
  <c r="D476" i="4" s="1"/>
  <c r="E477" i="5"/>
  <c r="E476" i="4" s="1"/>
  <c r="C492" i="5"/>
  <c r="C491" i="4" s="1"/>
  <c r="D492" i="5"/>
  <c r="D491" i="4" s="1"/>
  <c r="E492" i="5"/>
  <c r="E491" i="4" s="1"/>
  <c r="C261" i="5"/>
  <c r="C260" i="4" s="1"/>
  <c r="D261" i="5"/>
  <c r="D260" i="4" s="1"/>
  <c r="E261" i="5"/>
  <c r="E260" i="4" s="1"/>
  <c r="C271" i="5"/>
  <c r="C270" i="4" s="1"/>
  <c r="D271" i="5"/>
  <c r="D270" i="4" s="1"/>
  <c r="E271" i="5"/>
  <c r="E270" i="4" s="1"/>
  <c r="C277" i="5"/>
  <c r="C276" i="4" s="1"/>
  <c r="D277" i="5"/>
  <c r="D276" i="4" s="1"/>
  <c r="E277" i="5"/>
  <c r="E276" i="4" s="1"/>
  <c r="C283" i="5"/>
  <c r="C282" i="4" s="1"/>
  <c r="D283" i="5"/>
  <c r="D282" i="4" s="1"/>
  <c r="E283" i="5"/>
  <c r="E282" i="4" s="1"/>
  <c r="C300" i="5"/>
  <c r="C299" i="4" s="1"/>
  <c r="D300" i="5"/>
  <c r="D299" i="4" s="1"/>
  <c r="E300" i="5"/>
  <c r="E299" i="4" s="1"/>
  <c r="C314" i="5"/>
  <c r="C313" i="4" s="1"/>
  <c r="D314" i="5"/>
  <c r="D313" i="4" s="1"/>
  <c r="E314" i="5"/>
  <c r="E313" i="4" s="1"/>
  <c r="C325" i="5"/>
  <c r="C324" i="4" s="1"/>
  <c r="D325" i="5"/>
  <c r="D324" i="4" s="1"/>
  <c r="E325" i="5"/>
  <c r="E324" i="4" s="1"/>
  <c r="C326" i="5"/>
  <c r="C325" i="4" s="1"/>
  <c r="D326" i="5"/>
  <c r="D325" i="4" s="1"/>
  <c r="E326" i="5"/>
  <c r="E325" i="4" s="1"/>
  <c r="C332" i="5"/>
  <c r="C331" i="4" s="1"/>
  <c r="D332" i="5"/>
  <c r="D331" i="4" s="1"/>
  <c r="E332" i="5"/>
  <c r="E331" i="4" s="1"/>
  <c r="C334" i="5"/>
  <c r="C333" i="4" s="1"/>
  <c r="D334" i="5"/>
  <c r="D333" i="4" s="1"/>
  <c r="E334" i="5"/>
  <c r="E333" i="4" s="1"/>
  <c r="C344" i="5"/>
  <c r="C343" i="4" s="1"/>
  <c r="D344" i="5"/>
  <c r="D343" i="4" s="1"/>
  <c r="E344" i="5"/>
  <c r="E343" i="4" s="1"/>
  <c r="C346" i="5"/>
  <c r="C345" i="4" s="1"/>
  <c r="D346" i="5"/>
  <c r="D345" i="4" s="1"/>
  <c r="C351" i="5"/>
  <c r="C350" i="4" s="1"/>
  <c r="D351" i="5"/>
  <c r="D350" i="4" s="1"/>
  <c r="E351" i="5"/>
  <c r="E350" i="4" s="1"/>
  <c r="C356" i="5"/>
  <c r="C355" i="4" s="1"/>
  <c r="D356" i="5"/>
  <c r="D355" i="4" s="1"/>
  <c r="E356" i="5"/>
  <c r="E355" i="4" s="1"/>
  <c r="C361" i="5"/>
  <c r="C360" i="4" s="1"/>
  <c r="D361" i="5"/>
  <c r="D360" i="4" s="1"/>
  <c r="E361" i="5"/>
  <c r="E360" i="4" s="1"/>
  <c r="E362" i="5"/>
  <c r="C363" i="5"/>
  <c r="C362" i="4" s="1"/>
  <c r="D363" i="5"/>
  <c r="D362" i="4" s="1"/>
  <c r="E363" i="5"/>
  <c r="E362" i="4" s="1"/>
  <c r="C384" i="5"/>
  <c r="C383" i="4" s="1"/>
  <c r="D384" i="5"/>
  <c r="D383" i="4" s="1"/>
  <c r="E384" i="5"/>
  <c r="E383" i="4" s="1"/>
  <c r="C215" i="5"/>
  <c r="C214" i="4" s="1"/>
  <c r="D215" i="5"/>
  <c r="D214" i="4" s="1"/>
  <c r="E215" i="5"/>
  <c r="E214" i="4" s="1"/>
  <c r="C216" i="5"/>
  <c r="C215" i="4" s="1"/>
  <c r="D216" i="5"/>
  <c r="D215" i="4" s="1"/>
  <c r="E216" i="5"/>
  <c r="E215" i="4" s="1"/>
  <c r="C217" i="5"/>
  <c r="C216" i="4" s="1"/>
  <c r="D217" i="5"/>
  <c r="D216" i="4" s="1"/>
  <c r="E217" i="5"/>
  <c r="E216" i="4" s="1"/>
  <c r="C218" i="5"/>
  <c r="C217" i="4" s="1"/>
  <c r="D218" i="5"/>
  <c r="D217" i="4" s="1"/>
  <c r="E218" i="5"/>
  <c r="E217" i="4" s="1"/>
  <c r="C219" i="5"/>
  <c r="C218" i="4" s="1"/>
  <c r="D219" i="5"/>
  <c r="D218" i="4" s="1"/>
  <c r="E219" i="5"/>
  <c r="E218" i="4" s="1"/>
  <c r="C221" i="5"/>
  <c r="C220" i="4" s="1"/>
  <c r="D221" i="5"/>
  <c r="D220" i="4" s="1"/>
  <c r="E221" i="5"/>
  <c r="E220" i="4" s="1"/>
  <c r="C224" i="5"/>
  <c r="C223" i="4" s="1"/>
  <c r="D224" i="5"/>
  <c r="D223" i="4" s="1"/>
  <c r="E224" i="5"/>
  <c r="E223" i="4" s="1"/>
  <c r="C226" i="5"/>
  <c r="C225" i="4" s="1"/>
  <c r="D226" i="5"/>
  <c r="D225" i="4" s="1"/>
  <c r="E226" i="5"/>
  <c r="E225" i="4" s="1"/>
  <c r="C229" i="5"/>
  <c r="C228" i="4" s="1"/>
  <c r="D229" i="5"/>
  <c r="D228" i="4" s="1"/>
  <c r="E229" i="5"/>
  <c r="E228" i="4" s="1"/>
  <c r="C230" i="5"/>
  <c r="C229" i="4" s="1"/>
  <c r="D230" i="5"/>
  <c r="D229" i="4" s="1"/>
  <c r="E230" i="5"/>
  <c r="E229" i="4" s="1"/>
  <c r="C232" i="5"/>
  <c r="C231" i="4" s="1"/>
  <c r="D232" i="5"/>
  <c r="D231" i="4" s="1"/>
  <c r="E232" i="5"/>
  <c r="E231" i="4" s="1"/>
  <c r="C235" i="5"/>
  <c r="C234" i="4" s="1"/>
  <c r="D235" i="5"/>
  <c r="D234" i="4" s="1"/>
  <c r="E235" i="5"/>
  <c r="E234" i="4" s="1"/>
  <c r="C237" i="5"/>
  <c r="C236" i="4" s="1"/>
  <c r="D237" i="5"/>
  <c r="D236" i="4" s="1"/>
  <c r="E237" i="5"/>
  <c r="E236" i="4" s="1"/>
  <c r="C239" i="5"/>
  <c r="C238" i="4" s="1"/>
  <c r="D239" i="5"/>
  <c r="D238" i="4" s="1"/>
  <c r="E239" i="5"/>
  <c r="E238" i="4" s="1"/>
  <c r="C240" i="5"/>
  <c r="C239" i="4" s="1"/>
  <c r="D240" i="5"/>
  <c r="D239" i="4" s="1"/>
  <c r="E240" i="5"/>
  <c r="E239" i="4" s="1"/>
  <c r="C241" i="5"/>
  <c r="C240" i="4" s="1"/>
  <c r="D241" i="5"/>
  <c r="D240" i="4" s="1"/>
  <c r="E241" i="5"/>
  <c r="E240" i="4" s="1"/>
  <c r="C256" i="5"/>
  <c r="C255" i="4" s="1"/>
  <c r="D256" i="5"/>
  <c r="D255" i="4" s="1"/>
  <c r="E256" i="5"/>
  <c r="E255" i="4" s="1"/>
  <c r="C213" i="5"/>
  <c r="C212" i="4" s="1"/>
  <c r="D213" i="5"/>
  <c r="D212" i="4" s="1"/>
  <c r="E213" i="5"/>
  <c r="E212" i="4" s="1"/>
  <c r="E211" i="5"/>
  <c r="E210" i="4" s="1"/>
  <c r="D211" i="5"/>
  <c r="D210" i="4" s="1"/>
  <c r="D207" i="5"/>
  <c r="D206" i="4" s="1"/>
  <c r="C207" i="5"/>
  <c r="C206" i="4" s="1"/>
  <c r="C211" i="5"/>
  <c r="C210" i="4" s="1"/>
  <c r="C205" i="5"/>
  <c r="C204" i="4" s="1"/>
  <c r="D205" i="5"/>
  <c r="D204" i="4" s="1"/>
  <c r="C203" i="5"/>
  <c r="C202" i="4" s="1"/>
  <c r="E207" i="5"/>
  <c r="E206" i="4" s="1"/>
  <c r="F326" i="5"/>
  <c r="F325" i="4" s="1"/>
  <c r="G326" i="5"/>
  <c r="G325" i="4" s="1"/>
  <c r="F327" i="5"/>
  <c r="F326" i="4" s="1"/>
  <c r="G327" i="5"/>
  <c r="G326" i="4" s="1"/>
  <c r="F328" i="5"/>
  <c r="F327" i="4" s="1"/>
  <c r="G328" i="5"/>
  <c r="G327" i="4" s="1"/>
  <c r="F329" i="5"/>
  <c r="F328" i="4" s="1"/>
  <c r="G329" i="5"/>
  <c r="G328" i="4" s="1"/>
  <c r="F330" i="5"/>
  <c r="F329" i="4" s="1"/>
  <c r="G330" i="5"/>
  <c r="G329" i="4" s="1"/>
  <c r="F331" i="5"/>
  <c r="F330" i="4" s="1"/>
  <c r="G331" i="5"/>
  <c r="G330" i="4" s="1"/>
  <c r="F332" i="5"/>
  <c r="F331" i="4" s="1"/>
  <c r="G332" i="5"/>
  <c r="G331" i="4" s="1"/>
  <c r="F333" i="5"/>
  <c r="F332" i="4" s="1"/>
  <c r="G333" i="5"/>
  <c r="G332" i="4" s="1"/>
  <c r="F334" i="5"/>
  <c r="F333" i="4" s="1"/>
  <c r="G334" i="5"/>
  <c r="G333" i="4" s="1"/>
  <c r="F335" i="5"/>
  <c r="F334" i="4" s="1"/>
  <c r="G335" i="5"/>
  <c r="G334" i="4" s="1"/>
  <c r="F336" i="5"/>
  <c r="F335" i="4" s="1"/>
  <c r="G336" i="5"/>
  <c r="G335" i="4" s="1"/>
  <c r="F337" i="5"/>
  <c r="F336" i="4" s="1"/>
  <c r="G337" i="5"/>
  <c r="G336" i="4" s="1"/>
  <c r="F338" i="5"/>
  <c r="F337" i="4" s="1"/>
  <c r="G338" i="5"/>
  <c r="G337" i="4" s="1"/>
  <c r="F339" i="5"/>
  <c r="F338" i="4" s="1"/>
  <c r="G339" i="5"/>
  <c r="G338" i="4" s="1"/>
  <c r="F340" i="5"/>
  <c r="F339" i="4" s="1"/>
  <c r="G340" i="5"/>
  <c r="G339" i="4" s="1"/>
  <c r="F341" i="5"/>
  <c r="F340" i="4" s="1"/>
  <c r="G341" i="5"/>
  <c r="G340" i="4" s="1"/>
  <c r="F342" i="5"/>
  <c r="F341" i="4" s="1"/>
  <c r="G342" i="5"/>
  <c r="G341" i="4" s="1"/>
  <c r="F343" i="5"/>
  <c r="F342" i="4" s="1"/>
  <c r="G343" i="5"/>
  <c r="G342" i="4" s="1"/>
  <c r="F344" i="5"/>
  <c r="F343" i="4" s="1"/>
  <c r="G344" i="5"/>
  <c r="G343" i="4" s="1"/>
  <c r="F345" i="5"/>
  <c r="F344" i="4" s="1"/>
  <c r="G345" i="5"/>
  <c r="G344" i="4" s="1"/>
  <c r="F346" i="5"/>
  <c r="F345" i="4" s="1"/>
  <c r="G346" i="5"/>
  <c r="G345" i="4" s="1"/>
  <c r="F347" i="5"/>
  <c r="F346" i="4" s="1"/>
  <c r="G347" i="5"/>
  <c r="G346" i="4" s="1"/>
  <c r="F348" i="5"/>
  <c r="F347" i="4" s="1"/>
  <c r="G348" i="5"/>
  <c r="G347" i="4" s="1"/>
  <c r="F349" i="5"/>
  <c r="F348" i="4" s="1"/>
  <c r="G349" i="5"/>
  <c r="G348" i="4" s="1"/>
  <c r="F350" i="5"/>
  <c r="F349" i="4" s="1"/>
  <c r="G350" i="5"/>
  <c r="G349" i="4" s="1"/>
  <c r="F351" i="5"/>
  <c r="F350" i="4" s="1"/>
  <c r="G351" i="5"/>
  <c r="G350" i="4" s="1"/>
  <c r="F352" i="5"/>
  <c r="F351" i="4" s="1"/>
  <c r="G352" i="5"/>
  <c r="G351" i="4" s="1"/>
  <c r="F353" i="5"/>
  <c r="F352" i="4" s="1"/>
  <c r="G353" i="5"/>
  <c r="G352" i="4" s="1"/>
  <c r="F354" i="5"/>
  <c r="F353" i="4" s="1"/>
  <c r="G354" i="5"/>
  <c r="G353" i="4" s="1"/>
  <c r="F355" i="5"/>
  <c r="F354" i="4" s="1"/>
  <c r="G355" i="5"/>
  <c r="G354" i="4" s="1"/>
  <c r="F356" i="5"/>
  <c r="F355" i="4" s="1"/>
  <c r="G356" i="5"/>
  <c r="G355" i="4" s="1"/>
  <c r="F357" i="5"/>
  <c r="F356" i="4" s="1"/>
  <c r="G357" i="5"/>
  <c r="G356" i="4" s="1"/>
  <c r="F358" i="5"/>
  <c r="F357" i="4" s="1"/>
  <c r="G358" i="5"/>
  <c r="G357" i="4" s="1"/>
  <c r="F359" i="5"/>
  <c r="F358" i="4" s="1"/>
  <c r="G359" i="5"/>
  <c r="G358" i="4" s="1"/>
  <c r="F360" i="5"/>
  <c r="F359" i="4" s="1"/>
  <c r="G360" i="5"/>
  <c r="G359" i="4" s="1"/>
  <c r="F361" i="5"/>
  <c r="F360" i="4" s="1"/>
  <c r="G361" i="5"/>
  <c r="G360" i="4" s="1"/>
  <c r="F362" i="5"/>
  <c r="F361" i="4" s="1"/>
  <c r="G362" i="5"/>
  <c r="G361" i="4" s="1"/>
  <c r="F363" i="5"/>
  <c r="F362" i="4" s="1"/>
  <c r="G363" i="5"/>
  <c r="G362" i="4" s="1"/>
  <c r="F364" i="5"/>
  <c r="F363" i="4" s="1"/>
  <c r="G364" i="5"/>
  <c r="G363" i="4" s="1"/>
  <c r="F365" i="5"/>
  <c r="F364" i="4" s="1"/>
  <c r="G365" i="5"/>
  <c r="G364" i="4" s="1"/>
  <c r="F366" i="5"/>
  <c r="F365" i="4" s="1"/>
  <c r="G366" i="5"/>
  <c r="G365" i="4" s="1"/>
  <c r="F367" i="5"/>
  <c r="F366" i="4" s="1"/>
  <c r="G367" i="5"/>
  <c r="G366" i="4" s="1"/>
  <c r="F368" i="5"/>
  <c r="F367" i="4" s="1"/>
  <c r="G368" i="5"/>
  <c r="G367" i="4" s="1"/>
  <c r="F369" i="5"/>
  <c r="F368" i="4" s="1"/>
  <c r="G369" i="5"/>
  <c r="G368" i="4" s="1"/>
  <c r="F370" i="5"/>
  <c r="F369" i="4" s="1"/>
  <c r="G370" i="5"/>
  <c r="G369" i="4" s="1"/>
  <c r="F371" i="5"/>
  <c r="F370" i="4" s="1"/>
  <c r="G371" i="5"/>
  <c r="G370" i="4" s="1"/>
  <c r="F372" i="5"/>
  <c r="F371" i="4" s="1"/>
  <c r="G372" i="5"/>
  <c r="G371" i="4" s="1"/>
  <c r="F373" i="5"/>
  <c r="F372" i="4" s="1"/>
  <c r="G373" i="5"/>
  <c r="G372" i="4" s="1"/>
  <c r="F374" i="5"/>
  <c r="F373" i="4" s="1"/>
  <c r="G374" i="5"/>
  <c r="G373" i="4" s="1"/>
  <c r="F375" i="5"/>
  <c r="F374" i="4" s="1"/>
  <c r="G375" i="5"/>
  <c r="G374" i="4" s="1"/>
  <c r="F376" i="5"/>
  <c r="F375" i="4" s="1"/>
  <c r="G376" i="5"/>
  <c r="G375" i="4" s="1"/>
  <c r="F377" i="5"/>
  <c r="F376" i="4" s="1"/>
  <c r="G377" i="5"/>
  <c r="G376" i="4" s="1"/>
  <c r="F378" i="5"/>
  <c r="F377" i="4" s="1"/>
  <c r="G378" i="5"/>
  <c r="G377" i="4" s="1"/>
  <c r="F379" i="5"/>
  <c r="F378" i="4" s="1"/>
  <c r="G379" i="5"/>
  <c r="G378" i="4" s="1"/>
  <c r="F380" i="5"/>
  <c r="F379" i="4" s="1"/>
  <c r="G380" i="5"/>
  <c r="G379" i="4" s="1"/>
  <c r="F381" i="5"/>
  <c r="F380" i="4" s="1"/>
  <c r="G381" i="5"/>
  <c r="G380" i="4" s="1"/>
  <c r="F382" i="5"/>
  <c r="F381" i="4" s="1"/>
  <c r="G382" i="5"/>
  <c r="G381" i="4" s="1"/>
  <c r="F383" i="5"/>
  <c r="F382" i="4" s="1"/>
  <c r="G383" i="5"/>
  <c r="G382" i="4" s="1"/>
  <c r="F384" i="5"/>
  <c r="F383" i="4" s="1"/>
  <c r="G384" i="5"/>
  <c r="G383" i="4" s="1"/>
  <c r="F385" i="5"/>
  <c r="F384" i="4" s="1"/>
  <c r="G385" i="5"/>
  <c r="G384" i="4" s="1"/>
  <c r="F386" i="5"/>
  <c r="F385" i="4" s="1"/>
  <c r="G386" i="5"/>
  <c r="G385" i="4" s="1"/>
  <c r="F387" i="5"/>
  <c r="F386" i="4" s="1"/>
  <c r="G387" i="5"/>
  <c r="G386" i="4" s="1"/>
  <c r="F387" i="4" s="1"/>
  <c r="F388" i="5"/>
  <c r="G388" i="5"/>
  <c r="F389" i="5"/>
  <c r="F388" i="4" s="1"/>
  <c r="G387" i="4" s="1"/>
  <c r="G389" i="5"/>
  <c r="G388" i="4" s="1"/>
  <c r="F390" i="5"/>
  <c r="F389" i="4" s="1"/>
  <c r="G390" i="5"/>
  <c r="G389" i="4" s="1"/>
  <c r="F391" i="5"/>
  <c r="F390" i="4" s="1"/>
  <c r="G391" i="5"/>
  <c r="G390" i="4" s="1"/>
  <c r="F392" i="5"/>
  <c r="F391" i="4" s="1"/>
  <c r="G392" i="5"/>
  <c r="G391" i="4" s="1"/>
  <c r="F393" i="5"/>
  <c r="F392" i="4" s="1"/>
  <c r="G393" i="5"/>
  <c r="G392" i="4" s="1"/>
  <c r="F394" i="5"/>
  <c r="F393" i="4" s="1"/>
  <c r="G394" i="5"/>
  <c r="G393" i="4" s="1"/>
  <c r="F395" i="5"/>
  <c r="F394" i="4" s="1"/>
  <c r="G395" i="5"/>
  <c r="G394" i="4" s="1"/>
  <c r="F396" i="5"/>
  <c r="F395" i="4" s="1"/>
  <c r="G396" i="5"/>
  <c r="G395" i="4" s="1"/>
  <c r="F397" i="5"/>
  <c r="F396" i="4" s="1"/>
  <c r="G397" i="5"/>
  <c r="G396" i="4" s="1"/>
  <c r="F398" i="5"/>
  <c r="F397" i="4" s="1"/>
  <c r="G398" i="5"/>
  <c r="G397" i="4" s="1"/>
  <c r="F399" i="5"/>
  <c r="F398" i="4" s="1"/>
  <c r="G399" i="5"/>
  <c r="G398" i="4" s="1"/>
  <c r="F400" i="5"/>
  <c r="F399" i="4" s="1"/>
  <c r="G400" i="5"/>
  <c r="G399" i="4" s="1"/>
  <c r="F401" i="5"/>
  <c r="F400" i="4" s="1"/>
  <c r="G401" i="5"/>
  <c r="G400" i="4" s="1"/>
  <c r="F402" i="5"/>
  <c r="F401" i="4" s="1"/>
  <c r="G402" i="5"/>
  <c r="G401" i="4" s="1"/>
  <c r="F403" i="5"/>
  <c r="F402" i="4" s="1"/>
  <c r="G403" i="5"/>
  <c r="G402" i="4" s="1"/>
  <c r="F404" i="5"/>
  <c r="F403" i="4" s="1"/>
  <c r="G404" i="5"/>
  <c r="G403" i="4" s="1"/>
  <c r="F405" i="5"/>
  <c r="F404" i="4" s="1"/>
  <c r="G405" i="5"/>
  <c r="G404" i="4" s="1"/>
  <c r="F406" i="5"/>
  <c r="F405" i="4" s="1"/>
  <c r="G406" i="5"/>
  <c r="G405" i="4" s="1"/>
  <c r="F407" i="5"/>
  <c r="F406" i="4" s="1"/>
  <c r="G407" i="5"/>
  <c r="G406" i="4" s="1"/>
  <c r="F408" i="5"/>
  <c r="F407" i="4" s="1"/>
  <c r="G408" i="5"/>
  <c r="G407" i="4" s="1"/>
  <c r="F409" i="5"/>
  <c r="F408" i="4" s="1"/>
  <c r="G409" i="5"/>
  <c r="G408" i="4" s="1"/>
  <c r="F410" i="5"/>
  <c r="F409" i="4" s="1"/>
  <c r="G410" i="5"/>
  <c r="G409" i="4" s="1"/>
  <c r="F411" i="5"/>
  <c r="F410" i="4" s="1"/>
  <c r="G411" i="5"/>
  <c r="G410" i="4" s="1"/>
  <c r="F412" i="5"/>
  <c r="F411" i="4" s="1"/>
  <c r="G412" i="5"/>
  <c r="G411" i="4" s="1"/>
  <c r="F413" i="5"/>
  <c r="F412" i="4" s="1"/>
  <c r="G413" i="5"/>
  <c r="G412" i="4" s="1"/>
  <c r="F414" i="5"/>
  <c r="F413" i="4" s="1"/>
  <c r="G414" i="5"/>
  <c r="G413" i="4" s="1"/>
  <c r="F415" i="5"/>
  <c r="F414" i="4" s="1"/>
  <c r="G415" i="5"/>
  <c r="G414" i="4" s="1"/>
  <c r="F416" i="5"/>
  <c r="F415" i="4" s="1"/>
  <c r="G416" i="5"/>
  <c r="G415" i="4" s="1"/>
  <c r="F417" i="5"/>
  <c r="F416" i="4" s="1"/>
  <c r="G417" i="5"/>
  <c r="G416" i="4" s="1"/>
  <c r="F418" i="5"/>
  <c r="F417" i="4" s="1"/>
  <c r="G418" i="5"/>
  <c r="G417" i="4" s="1"/>
  <c r="F419" i="5"/>
  <c r="F418" i="4" s="1"/>
  <c r="G419" i="5"/>
  <c r="G418" i="4" s="1"/>
  <c r="F420" i="5"/>
  <c r="F419" i="4" s="1"/>
  <c r="G420" i="5"/>
  <c r="G419" i="4" s="1"/>
  <c r="F421" i="5"/>
  <c r="F420" i="4" s="1"/>
  <c r="G421" i="5"/>
  <c r="G420" i="4" s="1"/>
  <c r="F422" i="5"/>
  <c r="F421" i="4" s="1"/>
  <c r="G422" i="5"/>
  <c r="G421" i="4" s="1"/>
  <c r="F423" i="5"/>
  <c r="F422" i="4" s="1"/>
  <c r="G423" i="5"/>
  <c r="G422" i="4" s="1"/>
  <c r="F424" i="5"/>
  <c r="F423" i="4" s="1"/>
  <c r="G424" i="5"/>
  <c r="G423" i="4" s="1"/>
  <c r="F425" i="5"/>
  <c r="F424" i="4" s="1"/>
  <c r="G425" i="5"/>
  <c r="G424" i="4" s="1"/>
  <c r="F426" i="5"/>
  <c r="F425" i="4" s="1"/>
  <c r="G426" i="5"/>
  <c r="G425" i="4" s="1"/>
  <c r="F427" i="5"/>
  <c r="F426" i="4" s="1"/>
  <c r="G427" i="5"/>
  <c r="G426" i="4" s="1"/>
  <c r="F428" i="5"/>
  <c r="F427" i="4" s="1"/>
  <c r="G428" i="5"/>
  <c r="G427" i="4" s="1"/>
  <c r="F429" i="5"/>
  <c r="F428" i="4" s="1"/>
  <c r="G429" i="5"/>
  <c r="G428" i="4" s="1"/>
  <c r="F430" i="5"/>
  <c r="F429" i="4" s="1"/>
  <c r="G430" i="5"/>
  <c r="G429" i="4" s="1"/>
  <c r="F431" i="5"/>
  <c r="F430" i="4" s="1"/>
  <c r="G431" i="5"/>
  <c r="G430" i="4" s="1"/>
  <c r="F432" i="5"/>
  <c r="F431" i="4" s="1"/>
  <c r="G432" i="5"/>
  <c r="G431" i="4" s="1"/>
  <c r="F433" i="5"/>
  <c r="F432" i="4" s="1"/>
  <c r="G433" i="5"/>
  <c r="G432" i="4" s="1"/>
  <c r="F434" i="5"/>
  <c r="F433" i="4" s="1"/>
  <c r="G434" i="5"/>
  <c r="G433" i="4" s="1"/>
  <c r="F435" i="5"/>
  <c r="F434" i="4" s="1"/>
  <c r="G435" i="5"/>
  <c r="G434" i="4" s="1"/>
  <c r="F436" i="5"/>
  <c r="F435" i="4" s="1"/>
  <c r="G436" i="5"/>
  <c r="G435" i="4" s="1"/>
  <c r="F437" i="5"/>
  <c r="F436" i="4" s="1"/>
  <c r="G437" i="5"/>
  <c r="G436" i="4" s="1"/>
  <c r="F438" i="5"/>
  <c r="F437" i="4" s="1"/>
  <c r="G438" i="5"/>
  <c r="G437" i="4" s="1"/>
  <c r="F439" i="5"/>
  <c r="F438" i="4" s="1"/>
  <c r="G439" i="5"/>
  <c r="G438" i="4" s="1"/>
  <c r="F440" i="5"/>
  <c r="F439" i="4" s="1"/>
  <c r="G440" i="5"/>
  <c r="G439" i="4" s="1"/>
  <c r="F441" i="5"/>
  <c r="F440" i="4" s="1"/>
  <c r="G441" i="5"/>
  <c r="G440" i="4" s="1"/>
  <c r="F442" i="5"/>
  <c r="F441" i="4" s="1"/>
  <c r="G442" i="5"/>
  <c r="G441" i="4" s="1"/>
  <c r="F443" i="5"/>
  <c r="F442" i="4" s="1"/>
  <c r="G443" i="5"/>
  <c r="G442" i="4" s="1"/>
  <c r="F444" i="5"/>
  <c r="F443" i="4" s="1"/>
  <c r="G444" i="5"/>
  <c r="G443" i="4" s="1"/>
  <c r="F445" i="5"/>
  <c r="F444" i="4" s="1"/>
  <c r="G445" i="5"/>
  <c r="G444" i="4" s="1"/>
  <c r="F446" i="5"/>
  <c r="F445" i="4" s="1"/>
  <c r="G446" i="5"/>
  <c r="G445" i="4" s="1"/>
  <c r="F447" i="5"/>
  <c r="F446" i="4" s="1"/>
  <c r="G447" i="5"/>
  <c r="G446" i="4" s="1"/>
  <c r="F448" i="5"/>
  <c r="F447" i="4" s="1"/>
  <c r="G448" i="5"/>
  <c r="G447" i="4" s="1"/>
  <c r="F449" i="5"/>
  <c r="F448" i="4" s="1"/>
  <c r="G449" i="5"/>
  <c r="G448" i="4" s="1"/>
  <c r="F450" i="5"/>
  <c r="F449" i="4" s="1"/>
  <c r="G450" i="5"/>
  <c r="G449" i="4" s="1"/>
  <c r="F451" i="5"/>
  <c r="F450" i="4" s="1"/>
  <c r="G451" i="5"/>
  <c r="G450" i="4" s="1"/>
  <c r="F452" i="5"/>
  <c r="F451" i="4" s="1"/>
  <c r="G452" i="5"/>
  <c r="G451" i="4" s="1"/>
  <c r="F452" i="4" s="1"/>
  <c r="F453" i="5"/>
  <c r="G453" i="5"/>
  <c r="F454" i="5"/>
  <c r="G454" i="5"/>
  <c r="F455" i="5"/>
  <c r="F454" i="4" s="1"/>
  <c r="G453" i="4" s="1"/>
  <c r="G455" i="5"/>
  <c r="G454" i="4" s="1"/>
  <c r="F456" i="5"/>
  <c r="F455" i="4" s="1"/>
  <c r="G456" i="5"/>
  <c r="G455" i="4" s="1"/>
  <c r="F457" i="5"/>
  <c r="F456" i="4" s="1"/>
  <c r="G457" i="5"/>
  <c r="G456" i="4" s="1"/>
  <c r="F458" i="5"/>
  <c r="F457" i="4" s="1"/>
  <c r="G458" i="5"/>
  <c r="G457" i="4" s="1"/>
  <c r="F462" i="5"/>
  <c r="F461" i="4" s="1"/>
  <c r="G462" i="5"/>
  <c r="G461" i="4" s="1"/>
  <c r="F463" i="5"/>
  <c r="F462" i="4" s="1"/>
  <c r="G463" i="5"/>
  <c r="G462" i="4" s="1"/>
  <c r="F464" i="5"/>
  <c r="F463" i="4" s="1"/>
  <c r="G464" i="5"/>
  <c r="G463" i="4" s="1"/>
  <c r="F465" i="5"/>
  <c r="F464" i="4" s="1"/>
  <c r="G465" i="5"/>
  <c r="G464" i="4" s="1"/>
  <c r="F466" i="5"/>
  <c r="F465" i="4" s="1"/>
  <c r="G466" i="5"/>
  <c r="G465" i="4" s="1"/>
  <c r="F467" i="5"/>
  <c r="F466" i="4" s="1"/>
  <c r="G467" i="5"/>
  <c r="G466" i="4" s="1"/>
  <c r="F468" i="5"/>
  <c r="F467" i="4" s="1"/>
  <c r="G468" i="5"/>
  <c r="G467" i="4" s="1"/>
  <c r="F469" i="5"/>
  <c r="F468" i="4" s="1"/>
  <c r="G469" i="5"/>
  <c r="G468" i="4" s="1"/>
  <c r="F470" i="5"/>
  <c r="F469" i="4" s="1"/>
  <c r="G470" i="5"/>
  <c r="G469" i="4" s="1"/>
  <c r="F471" i="5"/>
  <c r="F470" i="4" s="1"/>
  <c r="G471" i="5"/>
  <c r="G470" i="4" s="1"/>
  <c r="F472" i="5"/>
  <c r="F471" i="4" s="1"/>
  <c r="G472" i="5"/>
  <c r="G471" i="4" s="1"/>
  <c r="F473" i="5"/>
  <c r="F472" i="4" s="1"/>
  <c r="G473" i="5"/>
  <c r="G472" i="4" s="1"/>
  <c r="F474" i="5"/>
  <c r="F473" i="4" s="1"/>
  <c r="G474" i="5"/>
  <c r="G473" i="4" s="1"/>
  <c r="F475" i="5"/>
  <c r="F474" i="4" s="1"/>
  <c r="G475" i="5"/>
  <c r="G474" i="4" s="1"/>
  <c r="F476" i="5"/>
  <c r="F475" i="4" s="1"/>
  <c r="G476" i="5"/>
  <c r="G475" i="4" s="1"/>
  <c r="F477" i="5"/>
  <c r="F476" i="4" s="1"/>
  <c r="G477" i="5"/>
  <c r="G476" i="4" s="1"/>
  <c r="F478" i="5"/>
  <c r="F477" i="4" s="1"/>
  <c r="G478" i="5"/>
  <c r="G477" i="4" s="1"/>
  <c r="F479" i="5"/>
  <c r="F478" i="4" s="1"/>
  <c r="G479" i="5"/>
  <c r="G478" i="4" s="1"/>
  <c r="F480" i="5"/>
  <c r="F479" i="4" s="1"/>
  <c r="G480" i="5"/>
  <c r="G479" i="4" s="1"/>
  <c r="F481" i="5"/>
  <c r="F480" i="4" s="1"/>
  <c r="G481" i="5"/>
  <c r="G480" i="4" s="1"/>
  <c r="F482" i="5"/>
  <c r="F481" i="4" s="1"/>
  <c r="G482" i="5"/>
  <c r="G481" i="4" s="1"/>
  <c r="F483" i="5"/>
  <c r="F482" i="4" s="1"/>
  <c r="G483" i="5"/>
  <c r="G482" i="4" s="1"/>
  <c r="F484" i="5"/>
  <c r="F483" i="4" s="1"/>
  <c r="G484" i="5"/>
  <c r="G483" i="4" s="1"/>
  <c r="F485" i="5"/>
  <c r="F484" i="4" s="1"/>
  <c r="G485" i="5"/>
  <c r="G484" i="4" s="1"/>
  <c r="F486" i="5"/>
  <c r="F485" i="4" s="1"/>
  <c r="G486" i="5"/>
  <c r="G485" i="4" s="1"/>
  <c r="F487" i="5"/>
  <c r="F486" i="4" s="1"/>
  <c r="G487" i="5"/>
  <c r="G486" i="4" s="1"/>
  <c r="F488" i="5"/>
  <c r="F487" i="4" s="1"/>
  <c r="G488" i="5"/>
  <c r="G487" i="4" s="1"/>
  <c r="F489" i="5"/>
  <c r="F488" i="4" s="1"/>
  <c r="G489" i="5"/>
  <c r="G488" i="4" s="1"/>
  <c r="F490" i="5"/>
  <c r="F489" i="4" s="1"/>
  <c r="G490" i="5"/>
  <c r="G489" i="4" s="1"/>
  <c r="F491" i="5"/>
  <c r="F490" i="4" s="1"/>
  <c r="G491" i="5"/>
  <c r="G490" i="4" s="1"/>
  <c r="F492" i="5"/>
  <c r="F491" i="4" s="1"/>
  <c r="G492" i="5"/>
  <c r="G491" i="4" s="1"/>
  <c r="F493" i="5"/>
  <c r="F492" i="4" s="1"/>
  <c r="G493" i="5"/>
  <c r="G492" i="4" s="1"/>
  <c r="F494" i="5"/>
  <c r="F493" i="4" s="1"/>
  <c r="G494" i="5"/>
  <c r="G493" i="4" s="1"/>
  <c r="F495" i="5"/>
  <c r="F494" i="4" s="1"/>
  <c r="G495" i="5"/>
  <c r="G494" i="4" s="1"/>
  <c r="F496" i="5"/>
  <c r="F495" i="4" s="1"/>
  <c r="G496" i="5"/>
  <c r="G495" i="4" s="1"/>
  <c r="F497" i="5"/>
  <c r="F496" i="4" s="1"/>
  <c r="G497" i="5"/>
  <c r="G496" i="4" s="1"/>
  <c r="F498" i="5"/>
  <c r="F497" i="4" s="1"/>
  <c r="G498" i="5"/>
  <c r="G497" i="4" s="1"/>
  <c r="C499" i="5"/>
  <c r="C498" i="4" s="1"/>
  <c r="D499" i="5"/>
  <c r="D498" i="4" s="1"/>
  <c r="E499" i="5"/>
  <c r="E498" i="4" s="1"/>
  <c r="F499" i="5"/>
  <c r="F498" i="4" s="1"/>
  <c r="G499" i="5"/>
  <c r="G498" i="4" s="1"/>
  <c r="F500" i="5"/>
  <c r="F499" i="4" s="1"/>
  <c r="G500" i="5"/>
  <c r="G499" i="4" s="1"/>
  <c r="F501" i="5"/>
  <c r="F500" i="4" s="1"/>
  <c r="G501" i="5"/>
  <c r="G500" i="4" s="1"/>
  <c r="F502" i="5"/>
  <c r="F501" i="4" s="1"/>
  <c r="G502" i="5"/>
  <c r="G501" i="4" s="1"/>
  <c r="F503" i="5"/>
  <c r="F502" i="4" s="1"/>
  <c r="G503" i="5"/>
  <c r="G502" i="4" s="1"/>
  <c r="C504" i="5"/>
  <c r="C503" i="4" s="1"/>
  <c r="D504" i="5"/>
  <c r="D503" i="4" s="1"/>
  <c r="F504" i="5"/>
  <c r="F503" i="4" s="1"/>
  <c r="G504" i="5"/>
  <c r="G503" i="4" s="1"/>
  <c r="F505" i="5"/>
  <c r="F504" i="4" s="1"/>
  <c r="G505" i="5"/>
  <c r="G504" i="4" s="1"/>
  <c r="F506" i="5"/>
  <c r="F505" i="4" s="1"/>
  <c r="G506" i="5"/>
  <c r="G505" i="4" s="1"/>
  <c r="F507" i="5"/>
  <c r="F506" i="4" s="1"/>
  <c r="G507" i="5"/>
  <c r="G506" i="4" s="1"/>
  <c r="F508" i="5"/>
  <c r="F507" i="4" s="1"/>
  <c r="G508" i="5"/>
  <c r="G507" i="4" s="1"/>
  <c r="F509" i="5"/>
  <c r="F508" i="4" s="1"/>
  <c r="G509" i="5"/>
  <c r="G508" i="4" s="1"/>
  <c r="F510" i="5"/>
  <c r="F509" i="4" s="1"/>
  <c r="G510" i="5"/>
  <c r="G509" i="4" s="1"/>
  <c r="F511" i="5"/>
  <c r="F510" i="4" s="1"/>
  <c r="G511" i="5"/>
  <c r="G510" i="4" s="1"/>
  <c r="F512" i="5"/>
  <c r="F511" i="4" s="1"/>
  <c r="G512" i="5"/>
  <c r="G511" i="4" s="1"/>
  <c r="F513" i="5"/>
  <c r="F512" i="4" s="1"/>
  <c r="G513" i="5"/>
  <c r="G512" i="4" s="1"/>
  <c r="C514" i="5"/>
  <c r="C513" i="4" s="1"/>
  <c r="D514" i="5"/>
  <c r="D513" i="4" s="1"/>
  <c r="E514" i="5"/>
  <c r="E513" i="4" s="1"/>
  <c r="F514" i="5"/>
  <c r="F513" i="4" s="1"/>
  <c r="G514" i="5"/>
  <c r="G513" i="4" s="1"/>
  <c r="F515" i="5"/>
  <c r="F514" i="4" s="1"/>
  <c r="G515" i="5"/>
  <c r="G514" i="4" s="1"/>
  <c r="F516" i="5"/>
  <c r="F515" i="4" s="1"/>
  <c r="G516" i="5"/>
  <c r="G515" i="4" s="1"/>
  <c r="F517" i="5"/>
  <c r="F516" i="4" s="1"/>
  <c r="G517" i="5"/>
  <c r="G516" i="4" s="1"/>
  <c r="F518" i="5"/>
  <c r="F517" i="4" s="1"/>
  <c r="G518" i="5"/>
  <c r="G517" i="4" s="1"/>
  <c r="F519" i="5"/>
  <c r="F518" i="4" s="1"/>
  <c r="G519" i="5"/>
  <c r="G518" i="4" s="1"/>
  <c r="C520" i="5"/>
  <c r="C519" i="4" s="1"/>
  <c r="D520" i="5"/>
  <c r="D519" i="4" s="1"/>
  <c r="E520" i="5"/>
  <c r="E519" i="4" s="1"/>
  <c r="F520" i="5"/>
  <c r="F519" i="4" s="1"/>
  <c r="G520" i="5"/>
  <c r="G519" i="4" s="1"/>
  <c r="F521" i="5"/>
  <c r="F520" i="4" s="1"/>
  <c r="G521" i="5"/>
  <c r="G520" i="4" s="1"/>
  <c r="C522" i="5"/>
  <c r="C521" i="4" s="1"/>
  <c r="D522" i="5"/>
  <c r="D521" i="4" s="1"/>
  <c r="E522" i="5"/>
  <c r="E521" i="4" s="1"/>
  <c r="F522" i="5"/>
  <c r="F521" i="4" s="1"/>
  <c r="G522" i="5"/>
  <c r="G521" i="4" s="1"/>
  <c r="F315" i="5"/>
  <c r="F314" i="4" s="1"/>
  <c r="G315" i="5"/>
  <c r="G314" i="4" s="1"/>
  <c r="F316" i="5"/>
  <c r="F315" i="4" s="1"/>
  <c r="G316" i="5"/>
  <c r="G315" i="4" s="1"/>
  <c r="F317" i="5"/>
  <c r="F316" i="4" s="1"/>
  <c r="G317" i="5"/>
  <c r="G316" i="4" s="1"/>
  <c r="F318" i="5"/>
  <c r="F317" i="4" s="1"/>
  <c r="G318" i="5"/>
  <c r="G317" i="4" s="1"/>
  <c r="F319" i="5"/>
  <c r="F318" i="4" s="1"/>
  <c r="G319" i="5"/>
  <c r="G318" i="4" s="1"/>
  <c r="F320" i="5"/>
  <c r="F319" i="4" s="1"/>
  <c r="G320" i="5"/>
  <c r="G319" i="4" s="1"/>
  <c r="F321" i="5"/>
  <c r="F320" i="4" s="1"/>
  <c r="G321" i="5"/>
  <c r="G320" i="4" s="1"/>
  <c r="F322" i="5"/>
  <c r="F321" i="4" s="1"/>
  <c r="G322" i="5"/>
  <c r="G321" i="4" s="1"/>
  <c r="F323" i="5"/>
  <c r="F322" i="4" s="1"/>
  <c r="G323" i="5"/>
  <c r="G322" i="4" s="1"/>
  <c r="F324" i="5"/>
  <c r="F323" i="4" s="1"/>
  <c r="G324" i="5"/>
  <c r="G323" i="4" s="1"/>
  <c r="F325" i="5"/>
  <c r="F324" i="4" s="1"/>
  <c r="G325" i="5"/>
  <c r="G324" i="4" s="1"/>
  <c r="F237" i="5"/>
  <c r="F236" i="4" s="1"/>
  <c r="G237" i="5"/>
  <c r="G236" i="4" s="1"/>
  <c r="F238" i="5"/>
  <c r="F237" i="4" s="1"/>
  <c r="G238" i="5"/>
  <c r="G237" i="4" s="1"/>
  <c r="F239" i="5"/>
  <c r="F238" i="4" s="1"/>
  <c r="G239" i="5"/>
  <c r="G238" i="4" s="1"/>
  <c r="F240" i="5"/>
  <c r="F239" i="4" s="1"/>
  <c r="G240" i="5"/>
  <c r="G239" i="4" s="1"/>
  <c r="F241" i="5"/>
  <c r="F240" i="4" s="1"/>
  <c r="G241" i="5"/>
  <c r="G240" i="4" s="1"/>
  <c r="F242" i="5"/>
  <c r="F241" i="4" s="1"/>
  <c r="G242" i="5"/>
  <c r="G241" i="4" s="1"/>
  <c r="F243" i="5"/>
  <c r="F242" i="4" s="1"/>
  <c r="G243" i="5"/>
  <c r="G242" i="4" s="1"/>
  <c r="F244" i="5"/>
  <c r="F243" i="4" s="1"/>
  <c r="G244" i="5"/>
  <c r="G243" i="4" s="1"/>
  <c r="F245" i="5"/>
  <c r="F244" i="4" s="1"/>
  <c r="G245" i="5"/>
  <c r="G244" i="4" s="1"/>
  <c r="F246" i="5"/>
  <c r="F245" i="4" s="1"/>
  <c r="G246" i="5"/>
  <c r="G245" i="4" s="1"/>
  <c r="F247" i="5"/>
  <c r="F246" i="4" s="1"/>
  <c r="G247" i="5"/>
  <c r="G246" i="4" s="1"/>
  <c r="F248" i="5"/>
  <c r="F247" i="4" s="1"/>
  <c r="G248" i="5"/>
  <c r="G247" i="4" s="1"/>
  <c r="F249" i="5"/>
  <c r="F248" i="4" s="1"/>
  <c r="G249" i="5"/>
  <c r="G248" i="4" s="1"/>
  <c r="F250" i="5"/>
  <c r="F249" i="4" s="1"/>
  <c r="G250" i="5"/>
  <c r="G249" i="4" s="1"/>
  <c r="F251" i="5"/>
  <c r="F250" i="4" s="1"/>
  <c r="G251" i="5"/>
  <c r="G250" i="4" s="1"/>
  <c r="F252" i="5"/>
  <c r="F251" i="4" s="1"/>
  <c r="G252" i="5"/>
  <c r="G251" i="4" s="1"/>
  <c r="F253" i="5"/>
  <c r="F252" i="4" s="1"/>
  <c r="G253" i="5"/>
  <c r="G252" i="4" s="1"/>
  <c r="F254" i="5"/>
  <c r="F253" i="4" s="1"/>
  <c r="G254" i="5"/>
  <c r="G253" i="4" s="1"/>
  <c r="G255" i="5"/>
  <c r="G254" i="4" s="1"/>
  <c r="F235" i="5"/>
  <c r="F234" i="4" s="1"/>
  <c r="G235" i="5"/>
  <c r="G234" i="4" s="1"/>
  <c r="F236" i="5"/>
  <c r="F235" i="4" s="1"/>
  <c r="G236" i="5"/>
  <c r="G235" i="4" s="1"/>
  <c r="F232" i="5"/>
  <c r="F231" i="4" s="1"/>
  <c r="G232" i="5"/>
  <c r="G231" i="4" s="1"/>
  <c r="F233" i="5"/>
  <c r="F232" i="4" s="1"/>
  <c r="G233" i="5"/>
  <c r="G232" i="4" s="1"/>
  <c r="F234" i="5"/>
  <c r="F233" i="4" s="1"/>
  <c r="G234" i="5"/>
  <c r="G233" i="4" s="1"/>
  <c r="F230" i="5"/>
  <c r="F229" i="4" s="1"/>
  <c r="G230" i="5"/>
  <c r="G229" i="4" s="1"/>
  <c r="F231" i="5"/>
  <c r="F230" i="4" s="1"/>
  <c r="G231" i="5"/>
  <c r="G230" i="4" s="1"/>
  <c r="F226" i="5"/>
  <c r="F225" i="4" s="1"/>
  <c r="G226" i="5"/>
  <c r="G225" i="4" s="1"/>
  <c r="F227" i="5"/>
  <c r="F226" i="4" s="1"/>
  <c r="G227" i="5"/>
  <c r="G226" i="4" s="1"/>
  <c r="F228" i="5"/>
  <c r="F227" i="4" s="1"/>
  <c r="G228" i="5"/>
  <c r="G227" i="4" s="1"/>
  <c r="F229" i="5"/>
  <c r="F228" i="4" s="1"/>
  <c r="G229" i="5"/>
  <c r="G228" i="4" s="1"/>
  <c r="F224" i="5"/>
  <c r="F223" i="4" s="1"/>
  <c r="G224" i="5"/>
  <c r="G223" i="4" s="1"/>
  <c r="F225" i="5"/>
  <c r="F224" i="4" s="1"/>
  <c r="G225" i="5"/>
  <c r="G224" i="4" s="1"/>
  <c r="F219" i="5"/>
  <c r="F218" i="4" s="1"/>
  <c r="G219" i="5"/>
  <c r="F221" i="5"/>
  <c r="F220" i="4" s="1"/>
  <c r="G221" i="5"/>
  <c r="G220" i="4" s="1"/>
  <c r="F222" i="5"/>
  <c r="F221" i="4" s="1"/>
  <c r="G222" i="5"/>
  <c r="G221" i="4" s="1"/>
  <c r="F222" i="4" s="1"/>
  <c r="F223" i="5"/>
  <c r="G223" i="5"/>
  <c r="F218" i="5"/>
  <c r="F217" i="4" s="1"/>
  <c r="G218" i="5"/>
  <c r="G217" i="4" s="1"/>
  <c r="F211" i="5"/>
  <c r="F210" i="4" s="1"/>
  <c r="G211" i="5"/>
  <c r="G210" i="4" s="1"/>
  <c r="F212" i="5"/>
  <c r="F211" i="4" s="1"/>
  <c r="G212" i="5"/>
  <c r="G211" i="4" s="1"/>
  <c r="F213" i="5"/>
  <c r="F212" i="4" s="1"/>
  <c r="G213" i="5"/>
  <c r="G212" i="4" s="1"/>
  <c r="F214" i="5"/>
  <c r="F213" i="4" s="1"/>
  <c r="G214" i="5"/>
  <c r="G213" i="4" s="1"/>
  <c r="F215" i="5"/>
  <c r="F214" i="4" s="1"/>
  <c r="F216" i="5"/>
  <c r="F215" i="4" s="1"/>
  <c r="G216" i="5"/>
  <c r="G215" i="4" s="1"/>
  <c r="F219" i="4" s="1"/>
  <c r="F217" i="5"/>
  <c r="F216" i="4" s="1"/>
  <c r="G217" i="5"/>
  <c r="G216" i="4" s="1"/>
  <c r="F206" i="5"/>
  <c r="F205" i="4" s="1"/>
  <c r="G206" i="5"/>
  <c r="G205" i="4" s="1"/>
  <c r="F207" i="5"/>
  <c r="F206" i="4" s="1"/>
  <c r="G207" i="5"/>
  <c r="G206" i="4" s="1"/>
  <c r="F208" i="5"/>
  <c r="F207" i="4" s="1"/>
  <c r="G208" i="5"/>
  <c r="G207" i="4" s="1"/>
  <c r="F209" i="5"/>
  <c r="F208" i="4" s="1"/>
  <c r="G209" i="5"/>
  <c r="G208" i="4" s="1"/>
  <c r="F210" i="5"/>
  <c r="F209" i="4" s="1"/>
  <c r="G210" i="5"/>
  <c r="G209" i="4" s="1"/>
  <c r="H190" i="5"/>
  <c r="H189" i="5"/>
  <c r="H188" i="5"/>
  <c r="H187" i="5"/>
  <c r="H186" i="5"/>
  <c r="H36" i="3"/>
  <c r="H35" i="5"/>
  <c r="H36" i="5" s="1"/>
  <c r="H37" i="5" s="1"/>
  <c r="H38" i="5" s="1"/>
  <c r="H39" i="5" s="1"/>
  <c r="H40" i="5" s="1"/>
  <c r="H41" i="5" s="1"/>
  <c r="E112" i="1"/>
  <c r="H513" i="5"/>
  <c r="H512" i="5"/>
  <c r="H511" i="5"/>
  <c r="H510" i="5"/>
  <c r="H509" i="5"/>
  <c r="H508" i="5"/>
  <c r="H507" i="5"/>
  <c r="H506" i="5"/>
  <c r="N865" i="2"/>
  <c r="P865" i="2" s="1"/>
  <c r="P864" i="2"/>
  <c r="P863" i="2"/>
  <c r="L862" i="2"/>
  <c r="N862" i="2" s="1"/>
  <c r="P862" i="2" s="1"/>
  <c r="H37" i="3" l="1"/>
  <c r="J36" i="5"/>
  <c r="J35" i="4"/>
  <c r="G218" i="4"/>
  <c r="F220" i="5"/>
  <c r="AD168" i="12"/>
  <c r="R168" i="12"/>
  <c r="K189" i="1"/>
  <c r="AG189" i="1" s="1"/>
  <c r="K28" i="9"/>
  <c r="M191" i="1"/>
  <c r="M30" i="9"/>
  <c r="Z171" i="12" s="1"/>
  <c r="AC178" i="1"/>
  <c r="K175" i="1"/>
  <c r="K191" i="1"/>
  <c r="K30" i="9"/>
  <c r="K193" i="1"/>
  <c r="AG193" i="1" s="1"/>
  <c r="K31" i="10"/>
  <c r="K183" i="1"/>
  <c r="AG183" i="1" s="1"/>
  <c r="K35" i="7"/>
  <c r="K181" i="1"/>
  <c r="AG181" i="1" s="1"/>
  <c r="O192" i="1"/>
  <c r="AG192" i="1" s="1"/>
  <c r="O31" i="9"/>
  <c r="M177" i="1"/>
  <c r="M178" i="1"/>
  <c r="K176" i="1"/>
  <c r="AG176" i="1" s="1"/>
  <c r="K190" i="1"/>
  <c r="AG190" i="1" s="1"/>
  <c r="Q37" i="7"/>
  <c r="Q185" i="1"/>
  <c r="AM185" i="1" s="1"/>
  <c r="Q175" i="1"/>
  <c r="Q188" i="1"/>
  <c r="AR34" i="7"/>
  <c r="X131" i="12"/>
  <c r="O131" i="12"/>
  <c r="AY34" i="7"/>
  <c r="K180" i="1"/>
  <c r="AM180" i="1" s="1"/>
  <c r="O191" i="1"/>
  <c r="O30" i="9"/>
  <c r="AB171" i="12" s="1"/>
  <c r="K177" i="1"/>
  <c r="K184" i="1"/>
  <c r="AG184" i="1" s="1"/>
  <c r="K36" i="7"/>
  <c r="AG185" i="1"/>
  <c r="K182" i="1"/>
  <c r="AG182" i="1" s="1"/>
  <c r="J1704" i="2"/>
  <c r="H1194" i="4" s="1"/>
  <c r="I1195" i="5" s="1"/>
  <c r="AM179" i="1"/>
  <c r="E1265" i="4"/>
  <c r="E1266" i="3"/>
  <c r="E1219" i="4"/>
  <c r="E1220" i="3"/>
  <c r="E1213" i="4"/>
  <c r="E1214" i="3"/>
  <c r="E1209" i="4"/>
  <c r="E1210" i="3"/>
  <c r="E1191" i="4"/>
  <c r="E1192" i="3"/>
  <c r="E1189" i="4"/>
  <c r="E1190" i="3"/>
  <c r="E1278" i="4"/>
  <c r="E1279" i="3"/>
  <c r="E1270" i="4"/>
  <c r="E1271" i="3"/>
  <c r="E1234" i="4"/>
  <c r="E1235" i="3"/>
  <c r="E1228" i="4"/>
  <c r="E1229" i="3"/>
  <c r="E1218" i="4"/>
  <c r="E1219" i="3"/>
  <c r="E1214" i="4"/>
  <c r="E1215" i="3"/>
  <c r="E1183" i="4"/>
  <c r="E1184" i="3"/>
  <c r="E1247" i="4"/>
  <c r="E1248" i="3"/>
  <c r="E1236" i="4"/>
  <c r="E1237" i="3"/>
  <c r="H147" i="5"/>
  <c r="H148" i="5" s="1"/>
  <c r="H149" i="5" s="1"/>
  <c r="H150" i="5" s="1"/>
  <c r="H1071" i="5"/>
  <c r="H1072" i="5" s="1"/>
  <c r="H1073" i="5" s="1"/>
  <c r="H1074" i="5" s="1"/>
  <c r="H1075" i="5" s="1"/>
  <c r="H1076" i="5" s="1"/>
  <c r="G1274" i="3"/>
  <c r="G1273" i="4"/>
  <c r="G1268" i="3"/>
  <c r="G1267" i="4"/>
  <c r="C1266" i="3"/>
  <c r="C1265" i="4"/>
  <c r="G1262" i="3"/>
  <c r="G1261" i="4"/>
  <c r="F1260" i="3"/>
  <c r="F1259" i="4"/>
  <c r="F1256" i="3"/>
  <c r="F1255" i="4"/>
  <c r="C1253" i="3"/>
  <c r="C1252" i="4"/>
  <c r="F1251" i="3"/>
  <c r="F1250" i="4"/>
  <c r="G1248" i="3"/>
  <c r="G1247" i="4"/>
  <c r="G1247" i="3"/>
  <c r="G1246" i="4"/>
  <c r="G1243" i="3"/>
  <c r="G1242" i="4"/>
  <c r="G1239" i="3"/>
  <c r="G1238" i="4"/>
  <c r="G1237" i="3"/>
  <c r="G1236" i="4"/>
  <c r="C1237" i="3"/>
  <c r="C1236" i="4"/>
  <c r="F1232" i="3"/>
  <c r="F1231" i="4"/>
  <c r="D1229" i="3"/>
  <c r="D1228" i="4"/>
  <c r="D1220" i="3"/>
  <c r="D1219" i="4"/>
  <c r="F1217" i="3"/>
  <c r="F1216" i="4"/>
  <c r="B1215" i="3"/>
  <c r="B1214" i="4"/>
  <c r="F1211" i="3"/>
  <c r="F1210" i="4"/>
  <c r="F1206" i="3"/>
  <c r="F1205" i="4"/>
  <c r="F1202" i="3"/>
  <c r="F1201" i="4"/>
  <c r="F1198" i="3"/>
  <c r="F1197" i="4"/>
  <c r="F1194" i="3"/>
  <c r="F1193" i="4"/>
  <c r="F1190" i="3"/>
  <c r="F1189" i="4"/>
  <c r="F1188" i="3"/>
  <c r="F1187" i="4"/>
  <c r="F1184" i="3"/>
  <c r="F1183" i="4"/>
  <c r="G1281" i="3"/>
  <c r="G1280" i="4"/>
  <c r="F1279" i="3"/>
  <c r="F1278" i="4"/>
  <c r="B1279" i="3"/>
  <c r="B1278" i="4"/>
  <c r="F1277" i="3"/>
  <c r="F1276" i="4"/>
  <c r="F1275" i="3"/>
  <c r="F1274" i="4"/>
  <c r="F1273" i="3"/>
  <c r="F1272" i="4"/>
  <c r="F1271" i="3"/>
  <c r="F1270" i="4"/>
  <c r="B1271" i="3"/>
  <c r="B1270" i="4"/>
  <c r="F1269" i="3"/>
  <c r="F1268" i="4"/>
  <c r="F1267" i="3"/>
  <c r="F1266" i="4"/>
  <c r="D1266" i="3"/>
  <c r="D1265" i="4"/>
  <c r="F1265" i="3"/>
  <c r="F1264" i="4"/>
  <c r="F1263" i="3"/>
  <c r="F1262" i="4"/>
  <c r="F1261" i="3"/>
  <c r="F1260" i="4"/>
  <c r="G1260" i="3"/>
  <c r="G1259" i="4"/>
  <c r="G1258" i="3"/>
  <c r="G1257" i="4"/>
  <c r="G1256" i="3"/>
  <c r="G1255" i="4"/>
  <c r="G1254" i="3"/>
  <c r="G1253" i="4"/>
  <c r="D1253" i="3"/>
  <c r="D1252" i="4"/>
  <c r="G1251" i="3"/>
  <c r="G1250" i="4"/>
  <c r="F1250" i="3"/>
  <c r="F1249" i="4"/>
  <c r="D1248" i="3"/>
  <c r="D1247" i="4"/>
  <c r="F1246" i="3"/>
  <c r="F1245" i="4"/>
  <c r="F1244" i="3"/>
  <c r="F1243" i="4"/>
  <c r="F1242" i="3"/>
  <c r="F1241" i="4"/>
  <c r="F1240" i="3"/>
  <c r="F1239" i="4"/>
  <c r="C1239" i="3"/>
  <c r="C1238" i="4"/>
  <c r="D1237" i="3"/>
  <c r="D1236" i="4"/>
  <c r="F1236" i="3"/>
  <c r="F1235" i="4"/>
  <c r="G1232" i="3"/>
  <c r="G1231" i="4"/>
  <c r="G1230" i="3"/>
  <c r="G1229" i="4"/>
  <c r="C1219" i="3"/>
  <c r="C1218" i="4"/>
  <c r="G1217" i="3"/>
  <c r="G1216" i="4"/>
  <c r="G1215" i="3"/>
  <c r="G1214" i="4"/>
  <c r="C1215" i="3"/>
  <c r="C1214" i="4"/>
  <c r="G1211" i="3"/>
  <c r="G1210" i="4"/>
  <c r="F1210" i="3"/>
  <c r="F1209" i="4"/>
  <c r="B1210" i="3"/>
  <c r="B1209" i="4"/>
  <c r="G1208" i="3"/>
  <c r="G1207" i="4"/>
  <c r="G1206" i="3"/>
  <c r="G1205" i="4"/>
  <c r="G1204" i="3"/>
  <c r="G1203" i="4"/>
  <c r="G1202" i="3"/>
  <c r="G1201" i="4"/>
  <c r="G1200" i="3"/>
  <c r="G1199" i="4"/>
  <c r="G1198" i="3"/>
  <c r="G1197" i="4"/>
  <c r="G1196" i="3"/>
  <c r="G1195" i="4"/>
  <c r="G1194" i="3"/>
  <c r="G1193" i="4"/>
  <c r="G1192" i="3"/>
  <c r="G1191" i="4"/>
  <c r="C1192" i="3"/>
  <c r="C1191" i="4"/>
  <c r="G1190" i="3"/>
  <c r="G1189" i="4"/>
  <c r="C1190" i="3"/>
  <c r="C1189" i="4"/>
  <c r="G1188" i="3"/>
  <c r="G1187" i="4"/>
  <c r="G1186" i="3"/>
  <c r="G1185" i="4"/>
  <c r="G1184" i="3"/>
  <c r="G1183" i="4"/>
  <c r="C1184" i="3"/>
  <c r="C1183" i="4"/>
  <c r="G1279" i="3"/>
  <c r="F1280" i="3" s="1"/>
  <c r="G1278" i="4"/>
  <c r="F1279" i="4" s="1"/>
  <c r="C1279" i="3"/>
  <c r="C1278" i="4"/>
  <c r="G1277" i="3"/>
  <c r="G1276" i="4"/>
  <c r="G1275" i="3"/>
  <c r="G1274" i="4"/>
  <c r="G1273" i="3"/>
  <c r="G1272" i="4"/>
  <c r="G1271" i="3"/>
  <c r="G1270" i="4"/>
  <c r="C1271" i="3"/>
  <c r="C1270" i="4"/>
  <c r="G1269" i="3"/>
  <c r="G1268" i="4"/>
  <c r="G1267" i="3"/>
  <c r="G1266" i="4"/>
  <c r="G1265" i="3"/>
  <c r="G1264" i="4"/>
  <c r="G1263" i="3"/>
  <c r="G1262" i="4"/>
  <c r="G1261" i="3"/>
  <c r="G1260" i="4"/>
  <c r="B1261" i="3"/>
  <c r="B1260" i="4"/>
  <c r="F1259" i="3"/>
  <c r="F1258" i="4"/>
  <c r="F1257" i="3"/>
  <c r="F1256" i="4"/>
  <c r="F1255" i="3"/>
  <c r="F1254" i="4"/>
  <c r="F1253" i="3"/>
  <c r="F1252" i="4"/>
  <c r="G1250" i="3"/>
  <c r="G1249" i="4"/>
  <c r="F1249" i="3"/>
  <c r="F1248" i="4"/>
  <c r="G1246" i="3"/>
  <c r="G1245" i="4"/>
  <c r="G1244" i="3"/>
  <c r="G1243" i="4"/>
  <c r="G1242" i="3"/>
  <c r="G1241" i="4"/>
  <c r="G1240" i="3"/>
  <c r="G1239" i="4"/>
  <c r="D1239" i="3"/>
  <c r="D1238" i="4"/>
  <c r="F1237" i="4"/>
  <c r="F1238" i="3"/>
  <c r="G1236" i="3"/>
  <c r="G1235" i="4"/>
  <c r="F1235" i="3"/>
  <c r="F1234" i="4"/>
  <c r="B1235" i="3"/>
  <c r="B1234" i="4"/>
  <c r="F1233" i="3"/>
  <c r="F1232" i="4"/>
  <c r="F1231" i="3"/>
  <c r="F1230" i="4"/>
  <c r="F1229" i="3"/>
  <c r="F1228" i="4"/>
  <c r="B1229" i="3"/>
  <c r="B1228" i="4"/>
  <c r="F1228" i="3"/>
  <c r="F1227" i="4"/>
  <c r="F1227" i="3"/>
  <c r="F1226" i="4"/>
  <c r="F1226" i="3"/>
  <c r="F1225" i="4"/>
  <c r="F1225" i="3"/>
  <c r="F1224" i="4"/>
  <c r="F1224" i="3"/>
  <c r="F1223" i="4"/>
  <c r="F1223" i="3"/>
  <c r="F1222" i="4"/>
  <c r="F1222" i="3"/>
  <c r="F1221" i="4"/>
  <c r="F1221" i="3"/>
  <c r="F1220" i="4"/>
  <c r="F1220" i="3"/>
  <c r="F1219" i="4"/>
  <c r="B1220" i="3"/>
  <c r="B1219" i="4"/>
  <c r="D1219" i="3"/>
  <c r="D1218" i="4"/>
  <c r="F1218" i="3"/>
  <c r="F1217" i="4"/>
  <c r="F1216" i="3"/>
  <c r="F1215" i="4"/>
  <c r="D1215" i="3"/>
  <c r="D1214" i="4"/>
  <c r="F1214" i="3"/>
  <c r="F1213" i="4"/>
  <c r="B1214" i="3"/>
  <c r="B1213" i="4"/>
  <c r="G1210" i="3"/>
  <c r="G1209" i="4"/>
  <c r="C1210" i="3"/>
  <c r="C1209" i="4"/>
  <c r="G1209" i="3"/>
  <c r="G1208" i="4"/>
  <c r="F1207" i="3"/>
  <c r="F1206" i="4"/>
  <c r="F1205" i="3"/>
  <c r="F1204" i="4"/>
  <c r="F1203" i="3"/>
  <c r="F1202" i="4"/>
  <c r="F1201" i="3"/>
  <c r="F1200" i="4"/>
  <c r="F1199" i="3"/>
  <c r="F1198" i="4"/>
  <c r="F1197" i="3"/>
  <c r="F1196" i="4"/>
  <c r="F1195" i="3"/>
  <c r="F1194" i="4"/>
  <c r="F1193" i="3"/>
  <c r="F1192" i="4"/>
  <c r="D1192" i="3"/>
  <c r="D1191" i="4"/>
  <c r="F1191" i="3"/>
  <c r="F1190" i="4"/>
  <c r="D1190" i="3"/>
  <c r="D1189" i="4"/>
  <c r="F1189" i="3"/>
  <c r="F1188" i="4"/>
  <c r="F1187" i="3"/>
  <c r="F1186" i="4"/>
  <c r="F1185" i="3"/>
  <c r="F1184" i="4"/>
  <c r="D1184" i="3"/>
  <c r="D1183" i="4"/>
  <c r="F1283" i="3"/>
  <c r="F1282" i="4"/>
  <c r="F1281" i="3"/>
  <c r="F1280" i="4"/>
  <c r="G1278" i="3"/>
  <c r="G1277" i="4"/>
  <c r="G1276" i="3"/>
  <c r="G1275" i="4"/>
  <c r="G1272" i="3"/>
  <c r="G1271" i="4"/>
  <c r="G1270" i="3"/>
  <c r="G1269" i="4"/>
  <c r="G1266" i="3"/>
  <c r="G1265" i="4"/>
  <c r="G1264" i="3"/>
  <c r="G1263" i="4"/>
  <c r="D1261" i="3"/>
  <c r="D1260" i="4"/>
  <c r="F1258" i="3"/>
  <c r="F1257" i="4"/>
  <c r="F1254" i="3"/>
  <c r="F1253" i="4"/>
  <c r="G1252" i="3"/>
  <c r="G1251" i="4"/>
  <c r="C1248" i="3"/>
  <c r="C1247" i="4"/>
  <c r="G1245" i="3"/>
  <c r="G1244" i="4"/>
  <c r="G1241" i="3"/>
  <c r="G1240" i="4"/>
  <c r="B1239" i="3"/>
  <c r="B1238" i="4"/>
  <c r="D1235" i="3"/>
  <c r="D1234" i="4"/>
  <c r="F1234" i="3"/>
  <c r="F1233" i="4"/>
  <c r="F1230" i="3"/>
  <c r="F1229" i="4"/>
  <c r="F1219" i="3"/>
  <c r="F1218" i="4"/>
  <c r="B1219" i="3"/>
  <c r="B1218" i="4"/>
  <c r="F1215" i="3"/>
  <c r="F1214" i="4"/>
  <c r="D1214" i="3"/>
  <c r="D1213" i="4"/>
  <c r="F1208" i="3"/>
  <c r="F1207" i="4"/>
  <c r="F1204" i="3"/>
  <c r="F1203" i="4"/>
  <c r="F1200" i="3"/>
  <c r="F1199" i="4"/>
  <c r="F1196" i="3"/>
  <c r="F1195" i="4"/>
  <c r="F1192" i="3"/>
  <c r="F1191" i="4"/>
  <c r="B1192" i="3"/>
  <c r="B1191" i="4"/>
  <c r="B1190" i="3"/>
  <c r="B1189" i="4"/>
  <c r="F1186" i="3"/>
  <c r="F1185" i="4"/>
  <c r="B1184" i="3"/>
  <c r="B1183" i="4"/>
  <c r="F1282" i="3"/>
  <c r="F1281" i="4"/>
  <c r="G1282" i="3"/>
  <c r="G1281" i="4"/>
  <c r="F1209" i="3"/>
  <c r="F1208" i="4"/>
  <c r="D1279" i="3"/>
  <c r="D1278" i="4"/>
  <c r="F1278" i="3"/>
  <c r="F1277" i="4"/>
  <c r="F1276" i="3"/>
  <c r="F1275" i="4"/>
  <c r="F1274" i="3"/>
  <c r="F1273" i="4"/>
  <c r="F1272" i="3"/>
  <c r="F1271" i="4"/>
  <c r="D1271" i="3"/>
  <c r="D1270" i="4"/>
  <c r="F1270" i="3"/>
  <c r="F1269" i="4"/>
  <c r="F1268" i="3"/>
  <c r="F1267" i="4"/>
  <c r="F1266" i="3"/>
  <c r="F1265" i="4"/>
  <c r="F1264" i="3"/>
  <c r="F1263" i="4"/>
  <c r="F1262" i="3"/>
  <c r="F1261" i="4"/>
  <c r="C1261" i="3"/>
  <c r="C1260" i="4"/>
  <c r="G1259" i="3"/>
  <c r="G1258" i="4"/>
  <c r="G1257" i="3"/>
  <c r="G1256" i="4"/>
  <c r="G1255" i="3"/>
  <c r="G1254" i="4"/>
  <c r="G1253" i="3"/>
  <c r="G1252" i="4"/>
  <c r="F1252" i="3"/>
  <c r="F1251" i="4"/>
  <c r="G1249" i="3"/>
  <c r="G1248" i="4"/>
  <c r="F1248" i="3"/>
  <c r="F1247" i="4"/>
  <c r="B1248" i="3"/>
  <c r="B1247" i="4"/>
  <c r="F1247" i="3"/>
  <c r="F1246" i="4"/>
  <c r="F1245" i="3"/>
  <c r="F1244" i="4"/>
  <c r="F1243" i="3"/>
  <c r="F1242" i="4"/>
  <c r="F1241" i="3"/>
  <c r="F1240" i="4"/>
  <c r="F1239" i="3"/>
  <c r="F1238" i="4"/>
  <c r="G1238" i="3"/>
  <c r="G1237" i="4"/>
  <c r="F1237" i="3"/>
  <c r="F1236" i="4"/>
  <c r="B1237" i="3"/>
  <c r="B1236" i="4"/>
  <c r="G1235" i="3"/>
  <c r="G1234" i="4"/>
  <c r="C1235" i="3"/>
  <c r="C1234" i="4"/>
  <c r="G1233" i="3"/>
  <c r="G1232" i="4"/>
  <c r="G1231" i="3"/>
  <c r="G1230" i="4"/>
  <c r="G1229" i="3"/>
  <c r="G1228" i="4"/>
  <c r="C1229" i="3"/>
  <c r="C1228" i="4"/>
  <c r="G1228" i="3"/>
  <c r="G1227" i="4"/>
  <c r="G1227" i="3"/>
  <c r="G1226" i="4"/>
  <c r="G1226" i="3"/>
  <c r="G1225" i="4"/>
  <c r="G1225" i="3"/>
  <c r="G1224" i="4"/>
  <c r="G1224" i="3"/>
  <c r="G1223" i="4"/>
  <c r="G1223" i="3"/>
  <c r="G1222" i="4"/>
  <c r="G1222" i="3"/>
  <c r="G1221" i="4"/>
  <c r="G1221" i="3"/>
  <c r="G1220" i="4"/>
  <c r="G1220" i="3"/>
  <c r="G1219" i="4"/>
  <c r="C1220" i="3"/>
  <c r="C1219" i="4"/>
  <c r="G1218" i="3"/>
  <c r="G1217" i="4"/>
  <c r="G1216" i="3"/>
  <c r="G1215" i="4"/>
  <c r="D1210" i="3"/>
  <c r="D1209" i="4"/>
  <c r="G1207" i="3"/>
  <c r="G1206" i="4"/>
  <c r="G1205" i="3"/>
  <c r="G1204" i="4"/>
  <c r="G1203" i="3"/>
  <c r="G1202" i="4"/>
  <c r="G1201" i="3"/>
  <c r="G1200" i="4"/>
  <c r="G1199" i="3"/>
  <c r="G1198" i="4"/>
  <c r="G1197" i="3"/>
  <c r="G1196" i="4"/>
  <c r="G1195" i="3"/>
  <c r="G1194" i="4"/>
  <c r="G1193" i="3"/>
  <c r="G1192" i="4"/>
  <c r="G1191" i="3"/>
  <c r="G1190" i="4"/>
  <c r="G1189" i="3"/>
  <c r="G1188" i="4"/>
  <c r="G1187" i="3"/>
  <c r="G1186" i="4"/>
  <c r="G1185" i="3"/>
  <c r="G1184" i="4"/>
  <c r="G1283" i="3"/>
  <c r="G1282" i="4"/>
  <c r="G1234" i="3"/>
  <c r="G1233" i="4"/>
  <c r="G1219" i="3"/>
  <c r="G1218" i="4"/>
  <c r="G1214" i="3"/>
  <c r="G1213" i="4"/>
  <c r="H1052" i="5"/>
  <c r="H1053" i="5" s="1"/>
  <c r="H1055" i="5" s="1"/>
  <c r="H1056" i="5" s="1"/>
  <c r="P1770" i="2"/>
  <c r="Q1769" i="2" s="1"/>
  <c r="P1732" i="2"/>
  <c r="Q1729" i="2" s="1"/>
  <c r="P1725" i="2"/>
  <c r="Q1722" i="2" s="1"/>
  <c r="P1705" i="2"/>
  <c r="Q1703" i="2" s="1"/>
  <c r="P1762" i="2"/>
  <c r="Q1758" i="2" s="1"/>
  <c r="P1753" i="2"/>
  <c r="Q1749" i="2" s="1"/>
  <c r="P1739" i="2"/>
  <c r="Q1736" i="2" s="1"/>
  <c r="P1777" i="2"/>
  <c r="Q1775" i="2" s="1"/>
  <c r="P1746" i="2"/>
  <c r="Q1744" i="2" s="1"/>
  <c r="P1842" i="2"/>
  <c r="Q1840" i="2" s="1"/>
  <c r="P1835" i="2"/>
  <c r="Q1834" i="2" s="1"/>
  <c r="P1826" i="2"/>
  <c r="Q1824" i="2" s="1"/>
  <c r="P1819" i="2"/>
  <c r="Q1818" i="2" s="1"/>
  <c r="P1813" i="2"/>
  <c r="Q1811" i="2" s="1"/>
  <c r="N1799" i="2"/>
  <c r="P1799" i="2" s="1"/>
  <c r="N1801" i="2"/>
  <c r="P1801" i="2" s="1"/>
  <c r="P1698" i="2"/>
  <c r="Q1695" i="2" s="1"/>
  <c r="P1691" i="2"/>
  <c r="Q1689" i="2" s="1"/>
  <c r="P866" i="2"/>
  <c r="Q862" i="2" s="1"/>
  <c r="AG178" i="1" l="1"/>
  <c r="AG177" i="1"/>
  <c r="AM184" i="1"/>
  <c r="AD100" i="12"/>
  <c r="H38" i="3"/>
  <c r="J37" i="5"/>
  <c r="J36" i="4"/>
  <c r="AG191" i="1"/>
  <c r="AM183" i="1"/>
  <c r="AM193" i="1"/>
  <c r="AM177" i="1"/>
  <c r="AM175" i="1"/>
  <c r="AM191" i="1"/>
  <c r="AM181" i="1"/>
  <c r="AG180" i="1"/>
  <c r="AM176" i="1"/>
  <c r="K188" i="1"/>
  <c r="AG188" i="1" s="1"/>
  <c r="K27" i="9"/>
  <c r="N178" i="1"/>
  <c r="X102" i="12"/>
  <c r="P102" i="12"/>
  <c r="J102" i="12" s="1"/>
  <c r="P191" i="1"/>
  <c r="P30" i="9"/>
  <c r="AC171" i="12" s="1"/>
  <c r="X105" i="12"/>
  <c r="O105" i="12"/>
  <c r="O170" i="12"/>
  <c r="X170" i="12"/>
  <c r="AS29" i="9"/>
  <c r="AY29" i="9"/>
  <c r="I170" i="12"/>
  <c r="M170" i="12" s="1"/>
  <c r="I103" i="12"/>
  <c r="O103" i="12"/>
  <c r="Z103" i="12"/>
  <c r="AS31" i="9"/>
  <c r="AB172" i="12"/>
  <c r="AY31" i="9"/>
  <c r="O172" i="12"/>
  <c r="I172" i="12"/>
  <c r="M172" i="12" s="1"/>
  <c r="O132" i="12"/>
  <c r="X132" i="12"/>
  <c r="AR35" i="7"/>
  <c r="AY35" i="7"/>
  <c r="O171" i="12"/>
  <c r="AY30" i="9"/>
  <c r="I171" i="12"/>
  <c r="M171" i="12" s="1"/>
  <c r="AS30" i="9"/>
  <c r="X171" i="12"/>
  <c r="AD103" i="12"/>
  <c r="S103" i="12"/>
  <c r="O169" i="12"/>
  <c r="AY28" i="9"/>
  <c r="AS28" i="9"/>
  <c r="I169" i="12"/>
  <c r="M169" i="12" s="1"/>
  <c r="X169" i="12"/>
  <c r="L183" i="1"/>
  <c r="L35" i="7"/>
  <c r="T131" i="12"/>
  <c r="I131" i="12"/>
  <c r="S131" i="12" s="1"/>
  <c r="AK130" i="12" s="1"/>
  <c r="AD134" i="12"/>
  <c r="AR37" i="7"/>
  <c r="O134" i="12"/>
  <c r="AY37" i="7"/>
  <c r="AM190" i="1"/>
  <c r="AG175" i="1"/>
  <c r="AM189" i="1"/>
  <c r="AC194" i="1"/>
  <c r="AC155" i="1"/>
  <c r="L182" i="1"/>
  <c r="L34" i="7"/>
  <c r="AR36" i="7"/>
  <c r="O133" i="12"/>
  <c r="X133" i="12"/>
  <c r="AY36" i="7"/>
  <c r="K168" i="12"/>
  <c r="O101" i="12"/>
  <c r="X101" i="12"/>
  <c r="Z102" i="12"/>
  <c r="O102" i="12"/>
  <c r="O106" i="12"/>
  <c r="X106" i="12"/>
  <c r="O194" i="12"/>
  <c r="I194" i="12" s="1"/>
  <c r="M194" i="12" s="1"/>
  <c r="AY31" i="10"/>
  <c r="X194" i="12"/>
  <c r="AS31" i="10"/>
  <c r="O100" i="12"/>
  <c r="X100" i="12"/>
  <c r="AM192" i="1"/>
  <c r="AM178" i="1"/>
  <c r="AM182" i="1"/>
  <c r="J1705" i="2"/>
  <c r="H1195" i="4" s="1"/>
  <c r="I1196" i="5" s="1"/>
  <c r="AN182" i="1"/>
  <c r="AN181" i="1"/>
  <c r="AN177" i="1"/>
  <c r="AN183" i="1"/>
  <c r="AN179" i="1"/>
  <c r="AN192" i="1"/>
  <c r="AN193" i="1"/>
  <c r="AN180" i="1"/>
  <c r="AN190" i="1"/>
  <c r="AN184" i="1"/>
  <c r="AN176" i="1"/>
  <c r="AN178" i="1"/>
  <c r="AN175" i="1"/>
  <c r="AN191" i="1"/>
  <c r="AN185" i="1"/>
  <c r="Q1767" i="2"/>
  <c r="Q1768" i="2"/>
  <c r="Q1766" i="2"/>
  <c r="Q1728" i="2"/>
  <c r="Q1737" i="2"/>
  <c r="Q1735" i="2"/>
  <c r="Q1731" i="2"/>
  <c r="R179" i="1" s="1"/>
  <c r="Q1730" i="2"/>
  <c r="Q1738" i="2"/>
  <c r="Q1745" i="2"/>
  <c r="Q1776" i="2"/>
  <c r="Q1760" i="2"/>
  <c r="Q1773" i="2"/>
  <c r="Q1774" i="2"/>
  <c r="Q1761" i="2"/>
  <c r="Q1742" i="2"/>
  <c r="Q1759" i="2"/>
  <c r="Q1724" i="2"/>
  <c r="Q1721" i="2"/>
  <c r="Q1723" i="2"/>
  <c r="Q1701" i="2"/>
  <c r="Q1704" i="2"/>
  <c r="Q1702" i="2"/>
  <c r="Q1751" i="2"/>
  <c r="Q1752" i="2"/>
  <c r="Q1743" i="2"/>
  <c r="Q1750" i="2"/>
  <c r="Q1841" i="2"/>
  <c r="Q1838" i="2"/>
  <c r="Q1839" i="2"/>
  <c r="Q1831" i="2"/>
  <c r="Q1832" i="2"/>
  <c r="Q1833" i="2"/>
  <c r="Q1822" i="2"/>
  <c r="Q1823" i="2"/>
  <c r="Q1825" i="2"/>
  <c r="Q1815" i="2"/>
  <c r="Q1817" i="2"/>
  <c r="Q1816" i="2"/>
  <c r="Q1809" i="2"/>
  <c r="Q1810" i="2"/>
  <c r="Q1812" i="2"/>
  <c r="P1803" i="2"/>
  <c r="Q1697" i="2"/>
  <c r="Q1696" i="2"/>
  <c r="Q1687" i="2"/>
  <c r="Q1694" i="2"/>
  <c r="Q1688" i="2"/>
  <c r="Q1690" i="2"/>
  <c r="Q863" i="2"/>
  <c r="Q864" i="2"/>
  <c r="Q865" i="2"/>
  <c r="H39" i="3" l="1"/>
  <c r="J38" i="5"/>
  <c r="J37" i="4"/>
  <c r="AK102" i="12"/>
  <c r="AI170" i="12"/>
  <c r="R175" i="1"/>
  <c r="AE100" i="12"/>
  <c r="L193" i="1"/>
  <c r="L31" i="10"/>
  <c r="Y194" i="12" s="1"/>
  <c r="AJ194" i="12" s="1"/>
  <c r="Y102" i="12"/>
  <c r="L177" i="1"/>
  <c r="AK100" i="12"/>
  <c r="I101" i="12"/>
  <c r="AK104" i="12"/>
  <c r="I105" i="12"/>
  <c r="L191" i="1"/>
  <c r="L30" i="9"/>
  <c r="Y171" i="12" s="1"/>
  <c r="AE103" i="12"/>
  <c r="AD178" i="1"/>
  <c r="L180" i="1"/>
  <c r="Y105" i="12"/>
  <c r="AJ105" i="12" s="1"/>
  <c r="N191" i="1"/>
  <c r="N30" i="9"/>
  <c r="AA171" i="12" s="1"/>
  <c r="N177" i="1"/>
  <c r="R37" i="7"/>
  <c r="R185" i="1"/>
  <c r="L184" i="1"/>
  <c r="L36" i="7"/>
  <c r="L103" i="12"/>
  <c r="AI169" i="12"/>
  <c r="AI171" i="12"/>
  <c r="L190" i="1"/>
  <c r="Y170" i="12"/>
  <c r="AJ170" i="12" s="1"/>
  <c r="P192" i="1"/>
  <c r="P31" i="9"/>
  <c r="AC172" i="12" s="1"/>
  <c r="AJ172" i="12" s="1"/>
  <c r="AK99" i="12"/>
  <c r="I100" i="12"/>
  <c r="AK101" i="12"/>
  <c r="I102" i="12"/>
  <c r="T132" i="12"/>
  <c r="I132" i="12"/>
  <c r="S132" i="12" s="1"/>
  <c r="L175" i="1"/>
  <c r="T133" i="12"/>
  <c r="I133" i="12"/>
  <c r="S133" i="12" s="1"/>
  <c r="AK132" i="12" s="1"/>
  <c r="Y132" i="12"/>
  <c r="AS35" i="7"/>
  <c r="I168" i="12"/>
  <c r="M168" i="12" s="1"/>
  <c r="O168" i="12"/>
  <c r="X168" i="12"/>
  <c r="AY27" i="9"/>
  <c r="AS27" i="9"/>
  <c r="L176" i="1"/>
  <c r="L189" i="1"/>
  <c r="L28" i="9"/>
  <c r="Y169" i="12" s="1"/>
  <c r="AJ169" i="12" s="1"/>
  <c r="L181" i="1"/>
  <c r="Y106" i="12"/>
  <c r="AJ106" i="12" s="1"/>
  <c r="AK105" i="12"/>
  <c r="I106" i="12"/>
  <c r="Y131" i="12"/>
  <c r="AS34" i="7"/>
  <c r="I134" i="12"/>
  <c r="S134" i="12" s="1"/>
  <c r="AK133" i="12" s="1"/>
  <c r="T134" i="12"/>
  <c r="L131" i="12"/>
  <c r="M131" i="12" s="1"/>
  <c r="AI131" i="12" s="1"/>
  <c r="W131" i="12"/>
  <c r="AA103" i="12"/>
  <c r="AM188" i="1"/>
  <c r="AI194" i="12"/>
  <c r="AI172" i="12"/>
  <c r="J1706" i="2"/>
  <c r="H1196" i="4" s="1"/>
  <c r="I1197" i="5" s="1"/>
  <c r="AN188" i="1"/>
  <c r="Q1739" i="2"/>
  <c r="Q1777" i="2"/>
  <c r="Q1770" i="2"/>
  <c r="Q1762" i="2"/>
  <c r="Q1746" i="2"/>
  <c r="Q1732" i="2"/>
  <c r="Q1753" i="2"/>
  <c r="Q1725" i="2"/>
  <c r="Q1705" i="2"/>
  <c r="Q1842" i="2"/>
  <c r="Q1835" i="2"/>
  <c r="Q1826" i="2"/>
  <c r="Q1819" i="2"/>
  <c r="Q1813" i="2"/>
  <c r="Q1802" i="2"/>
  <c r="AJ27" i="9" s="1"/>
  <c r="AE168" i="12" s="1"/>
  <c r="Q1800" i="2"/>
  <c r="Q1801" i="2"/>
  <c r="Q1799" i="2"/>
  <c r="Q1698" i="2"/>
  <c r="Q1691" i="2"/>
  <c r="Q866" i="2"/>
  <c r="H40" i="3" l="1"/>
  <c r="J39" i="5"/>
  <c r="J38" i="4"/>
  <c r="AJ103" i="12"/>
  <c r="M100" i="12"/>
  <c r="AI100" i="12"/>
  <c r="M102" i="12"/>
  <c r="AI102" i="12"/>
  <c r="M101" i="12"/>
  <c r="AI101" i="12"/>
  <c r="AJ171" i="12"/>
  <c r="AI103" i="12"/>
  <c r="AL131" i="12"/>
  <c r="AJ131" i="12"/>
  <c r="M106" i="12"/>
  <c r="AI106" i="12"/>
  <c r="M105" i="12"/>
  <c r="AI105" i="12"/>
  <c r="AL132" i="12"/>
  <c r="AJ132" i="12"/>
  <c r="AS37" i="7"/>
  <c r="AE134" i="12"/>
  <c r="AJ134" i="12" s="1"/>
  <c r="L188" i="1"/>
  <c r="L27" i="9"/>
  <c r="Y168" i="12" s="1"/>
  <c r="AJ168" i="12" s="1"/>
  <c r="Y101" i="12"/>
  <c r="AJ101" i="12" s="1"/>
  <c r="Y100" i="12"/>
  <c r="AJ100" i="12" s="1"/>
  <c r="R188" i="1"/>
  <c r="L134" i="12"/>
  <c r="M134" i="12" s="1"/>
  <c r="AI134" i="12" s="1"/>
  <c r="W134" i="12"/>
  <c r="L132" i="12"/>
  <c r="M132" i="12" s="1"/>
  <c r="AI132" i="12" s="1"/>
  <c r="W132" i="12"/>
  <c r="W133" i="12"/>
  <c r="L133" i="12"/>
  <c r="M133" i="12" s="1"/>
  <c r="AI133" i="12" s="1"/>
  <c r="AS36" i="7"/>
  <c r="Y133" i="12"/>
  <c r="AA102" i="12"/>
  <c r="AJ102" i="12" s="1"/>
  <c r="M103" i="12"/>
  <c r="AI168" i="12"/>
  <c r="AK131" i="12"/>
  <c r="J1707" i="2"/>
  <c r="H1197" i="4" s="1"/>
  <c r="I1198" i="5" s="1"/>
  <c r="Q1803" i="2"/>
  <c r="H65" i="2"/>
  <c r="H64" i="2"/>
  <c r="H63" i="2"/>
  <c r="H62" i="2"/>
  <c r="H61" i="2"/>
  <c r="H60" i="2"/>
  <c r="K59" i="2"/>
  <c r="H59" i="2"/>
  <c r="F545" i="2"/>
  <c r="F255" i="5" s="1"/>
  <c r="F254" i="4" s="1"/>
  <c r="H1281" i="3"/>
  <c r="J1281" i="5" s="1"/>
  <c r="H1282" i="3"/>
  <c r="J1282" i="5" s="1"/>
  <c r="H1283" i="3"/>
  <c r="J1283" i="5" s="1"/>
  <c r="J1294" i="4" l="1"/>
  <c r="J1293" i="4"/>
  <c r="H41" i="3"/>
  <c r="J40" i="5"/>
  <c r="J39" i="4"/>
  <c r="J1292" i="4"/>
  <c r="AL133" i="12"/>
  <c r="AJ133" i="12"/>
  <c r="AM134" i="12"/>
  <c r="AL134" i="12"/>
  <c r="J1708" i="2"/>
  <c r="H1198" i="4" s="1"/>
  <c r="I1199" i="5" s="1"/>
  <c r="L60" i="2"/>
  <c r="N60" i="2" s="1"/>
  <c r="P60" i="2" s="1"/>
  <c r="L62" i="2"/>
  <c r="N62" i="2" s="1"/>
  <c r="P62" i="2" s="1"/>
  <c r="L531" i="2"/>
  <c r="N531" i="2" s="1"/>
  <c r="P531" i="2" s="1"/>
  <c r="L61" i="2"/>
  <c r="N61" i="2" s="1"/>
  <c r="P61" i="2" s="1"/>
  <c r="L59" i="2"/>
  <c r="N59" i="2" s="1"/>
  <c r="P59" i="2" s="1"/>
  <c r="L534" i="2"/>
  <c r="N534" i="2" s="1"/>
  <c r="P534" i="2" s="1"/>
  <c r="L533" i="2"/>
  <c r="N533" i="2" s="1"/>
  <c r="P533" i="2" s="1"/>
  <c r="N532" i="2"/>
  <c r="P532" i="2" s="1"/>
  <c r="L1792" i="2"/>
  <c r="N1792" i="2" s="1"/>
  <c r="P1792" i="2" s="1"/>
  <c r="L1794" i="2"/>
  <c r="N1794" i="2" s="1"/>
  <c r="P1794" i="2" s="1"/>
  <c r="L1795" i="2"/>
  <c r="N1795" i="2" s="1"/>
  <c r="L1793" i="2"/>
  <c r="N1793" i="2" s="1"/>
  <c r="P1793" i="2" s="1"/>
  <c r="J41" i="5" l="1"/>
  <c r="J40" i="4"/>
  <c r="Q82" i="1"/>
  <c r="K82" i="1"/>
  <c r="K23" i="1"/>
  <c r="AG23" i="1" s="1"/>
  <c r="O82" i="1"/>
  <c r="AB83" i="12"/>
  <c r="M82" i="1"/>
  <c r="J1709" i="2"/>
  <c r="H1199" i="4" s="1"/>
  <c r="I1200" i="5" s="1"/>
  <c r="P1795" i="2"/>
  <c r="AI26" i="9" s="1"/>
  <c r="P63" i="2"/>
  <c r="P535" i="2"/>
  <c r="Q531" i="2" s="1"/>
  <c r="Z83" i="12" l="1"/>
  <c r="AG82" i="1"/>
  <c r="AD167" i="12"/>
  <c r="R167" i="12"/>
  <c r="AM82" i="1"/>
  <c r="AM23" i="1"/>
  <c r="O24" i="12"/>
  <c r="X24" i="12"/>
  <c r="AD83" i="12"/>
  <c r="Q187" i="1"/>
  <c r="AG187" i="1" s="1"/>
  <c r="L82" i="1"/>
  <c r="X83" i="12"/>
  <c r="O83" i="12"/>
  <c r="J1710" i="2"/>
  <c r="H1200" i="4" s="1"/>
  <c r="I1201" i="5" s="1"/>
  <c r="AN187" i="1"/>
  <c r="AN23" i="1"/>
  <c r="AN82" i="1"/>
  <c r="P1796" i="2"/>
  <c r="Q1792" i="2" s="1"/>
  <c r="Q60" i="2"/>
  <c r="Q62" i="2"/>
  <c r="Q61" i="2"/>
  <c r="Q59" i="2"/>
  <c r="Q532" i="2"/>
  <c r="Q534" i="2"/>
  <c r="Q533" i="2"/>
  <c r="L23" i="1" l="1"/>
  <c r="AM187" i="1"/>
  <c r="N82" i="1"/>
  <c r="AA83" i="12"/>
  <c r="AK82" i="12"/>
  <c r="I83" i="12"/>
  <c r="Y83" i="12"/>
  <c r="T24" i="12"/>
  <c r="I24" i="12"/>
  <c r="AK23" i="12"/>
  <c r="R82" i="1"/>
  <c r="P82" i="1"/>
  <c r="AC83" i="12"/>
  <c r="K167" i="12"/>
  <c r="M167" i="12" s="1"/>
  <c r="AY26" i="9"/>
  <c r="AS26" i="9"/>
  <c r="Q1794" i="2"/>
  <c r="J1711" i="2"/>
  <c r="H1201" i="4" s="1"/>
  <c r="I1202" i="5" s="1"/>
  <c r="Q1795" i="2"/>
  <c r="AJ26" i="9" s="1"/>
  <c r="AE167" i="12" s="1"/>
  <c r="AJ167" i="12" s="1"/>
  <c r="Q1793" i="2"/>
  <c r="Q63" i="2"/>
  <c r="Q535" i="2"/>
  <c r="M83" i="12" l="1"/>
  <c r="AI83" i="12"/>
  <c r="M24" i="12"/>
  <c r="AI24" i="12"/>
  <c r="AI167" i="12"/>
  <c r="AE83" i="12"/>
  <c r="AJ83" i="12" s="1"/>
  <c r="Y24" i="12"/>
  <c r="AJ24" i="12" s="1"/>
  <c r="R187" i="1"/>
  <c r="J1712" i="2"/>
  <c r="H1202" i="4" s="1"/>
  <c r="I1203" i="5" s="1"/>
  <c r="Q1796" i="2"/>
  <c r="N478" i="2"/>
  <c r="P478" i="2" s="1"/>
  <c r="N477" i="2"/>
  <c r="P477" i="2" s="1"/>
  <c r="H477" i="2"/>
  <c r="N476" i="2"/>
  <c r="P476" i="2" s="1"/>
  <c r="H476" i="2"/>
  <c r="H475" i="2"/>
  <c r="J1713" i="2" l="1"/>
  <c r="H1203" i="4" s="1"/>
  <c r="I1204" i="5" s="1"/>
  <c r="L475" i="2"/>
  <c r="N475" i="2" s="1"/>
  <c r="P475" i="2" s="1"/>
  <c r="X75" i="12" l="1"/>
  <c r="O75" i="12"/>
  <c r="P479" i="2"/>
  <c r="Q478" i="2" s="1"/>
  <c r="K74" i="1"/>
  <c r="AG74" i="1" s="1"/>
  <c r="J1714" i="2"/>
  <c r="H1204" i="4" s="1"/>
  <c r="I1205" i="5" s="1"/>
  <c r="Q477" i="2" l="1"/>
  <c r="I75" i="12"/>
  <c r="AK74" i="12"/>
  <c r="Q475" i="2"/>
  <c r="Q476" i="2"/>
  <c r="J1715" i="2"/>
  <c r="H1205" i="4" s="1"/>
  <c r="I1206" i="5" s="1"/>
  <c r="Q479" i="2" l="1"/>
  <c r="M75" i="12"/>
  <c r="AI75" i="12"/>
  <c r="L74" i="1"/>
  <c r="J1716" i="2"/>
  <c r="H1206" i="4" s="1"/>
  <c r="I1207" i="5" s="1"/>
  <c r="N485" i="2"/>
  <c r="P485" i="2" s="1"/>
  <c r="N484" i="2"/>
  <c r="P484" i="2" s="1"/>
  <c r="N483" i="2"/>
  <c r="P483" i="2" s="1"/>
  <c r="P482" i="2"/>
  <c r="L482" i="2"/>
  <c r="N457" i="2"/>
  <c r="P457" i="2" s="1"/>
  <c r="N456" i="2"/>
  <c r="P456" i="2" s="1"/>
  <c r="N455" i="2"/>
  <c r="P455" i="2" s="1"/>
  <c r="L454" i="2"/>
  <c r="N454" i="2" s="1"/>
  <c r="P454" i="2" s="1"/>
  <c r="Y75" i="12" l="1"/>
  <c r="AJ75" i="12" s="1"/>
  <c r="K75" i="1"/>
  <c r="AG75" i="1" s="1"/>
  <c r="J1717" i="2"/>
  <c r="H1207" i="4" s="1"/>
  <c r="I1208" i="5" s="1"/>
  <c r="P486" i="2"/>
  <c r="Q482" i="2" s="1"/>
  <c r="P458" i="2"/>
  <c r="Q455" i="2" s="1"/>
  <c r="L75" i="1" l="1"/>
  <c r="O76" i="12"/>
  <c r="X76" i="12"/>
  <c r="Q483" i="2"/>
  <c r="Q484" i="2"/>
  <c r="Q485" i="2"/>
  <c r="Q454" i="2"/>
  <c r="Q457" i="2"/>
  <c r="Q456" i="2"/>
  <c r="Y76" i="12" l="1"/>
  <c r="AJ76" i="12" s="1"/>
  <c r="I76" i="12"/>
  <c r="AK75" i="12"/>
  <c r="Q486" i="2"/>
  <c r="Q458" i="2"/>
  <c r="N436" i="2"/>
  <c r="P436" i="2" s="1"/>
  <c r="N435" i="2"/>
  <c r="P435" i="2" s="1"/>
  <c r="L434" i="2"/>
  <c r="N434" i="2" s="1"/>
  <c r="P434" i="2" s="1"/>
  <c r="L433" i="2"/>
  <c r="N433" i="2" s="1"/>
  <c r="P433" i="2" s="1"/>
  <c r="M76" i="12" l="1"/>
  <c r="AI76" i="12"/>
  <c r="K68" i="1"/>
  <c r="AG68" i="1" s="1"/>
  <c r="P437" i="2"/>
  <c r="Q434" i="2" s="1"/>
  <c r="X69" i="12" l="1"/>
  <c r="O69" i="12"/>
  <c r="Q433" i="2"/>
  <c r="Q436" i="2"/>
  <c r="Q435" i="2"/>
  <c r="L68" i="1" l="1"/>
  <c r="AK68" i="12"/>
  <c r="I69" i="12"/>
  <c r="Q437" i="2"/>
  <c r="M69" i="12" l="1"/>
  <c r="AI69" i="12"/>
  <c r="Y69" i="12"/>
  <c r="AJ69" i="12" s="1"/>
  <c r="N450" i="2"/>
  <c r="P450" i="2" s="1"/>
  <c r="N449" i="2"/>
  <c r="P449" i="2" s="1"/>
  <c r="L447" i="2"/>
  <c r="N447" i="2" s="1"/>
  <c r="P447" i="2" s="1"/>
  <c r="K70" i="1" l="1"/>
  <c r="AG70" i="1" s="1"/>
  <c r="N429" i="2"/>
  <c r="P429" i="2" s="1"/>
  <c r="N428" i="2"/>
  <c r="P428" i="2" s="1"/>
  <c r="N426" i="2"/>
  <c r="P426" i="2" s="1"/>
  <c r="G426" i="2"/>
  <c r="G215" i="5" s="1"/>
  <c r="K67" i="1" l="1"/>
  <c r="AG67" i="1" s="1"/>
  <c r="X71" i="12"/>
  <c r="O71" i="12"/>
  <c r="H426" i="2"/>
  <c r="I71" i="12" l="1"/>
  <c r="AK70" i="12"/>
  <c r="X68" i="12"/>
  <c r="O68" i="12"/>
  <c r="L427" i="2"/>
  <c r="N427" i="2" s="1"/>
  <c r="P427" i="2" s="1"/>
  <c r="P430" i="2" s="1"/>
  <c r="Q427" i="2" s="1"/>
  <c r="H215" i="3"/>
  <c r="J215" i="5" s="1"/>
  <c r="J215" i="4" l="1"/>
  <c r="M71" i="12"/>
  <c r="AI71" i="12"/>
  <c r="AK67" i="12"/>
  <c r="I68" i="12"/>
  <c r="Q429" i="2"/>
  <c r="Q426" i="2"/>
  <c r="Q428" i="2"/>
  <c r="M68" i="12" l="1"/>
  <c r="AI68" i="12"/>
  <c r="L67" i="1"/>
  <c r="Q430" i="2"/>
  <c r="Y68" i="12" l="1"/>
  <c r="AJ68" i="12" s="1"/>
  <c r="N422" i="2"/>
  <c r="P422" i="2" s="1"/>
  <c r="N421" i="2"/>
  <c r="P421" i="2" s="1"/>
  <c r="N420" i="2"/>
  <c r="P420" i="2" s="1"/>
  <c r="H420" i="2"/>
  <c r="H419" i="2"/>
  <c r="L419" i="2" s="1"/>
  <c r="N419" i="2" l="1"/>
  <c r="P419" i="2" s="1"/>
  <c r="P423" i="2" s="1"/>
  <c r="Q422" i="2" l="1"/>
  <c r="Q420" i="2"/>
  <c r="Q421" i="2"/>
  <c r="Q419" i="2"/>
  <c r="Q423" i="2" l="1"/>
  <c r="H208" i="3" l="1"/>
  <c r="H209" i="3"/>
  <c r="H210" i="3"/>
  <c r="H207" i="3"/>
  <c r="N415" i="2"/>
  <c r="P415" i="2" s="1"/>
  <c r="N414" i="2"/>
  <c r="P414" i="2" s="1"/>
  <c r="N413" i="2"/>
  <c r="P413" i="2" s="1"/>
  <c r="H413" i="2"/>
  <c r="H412" i="2"/>
  <c r="L412" i="2" s="1"/>
  <c r="N412" i="2" s="1"/>
  <c r="P412" i="2" s="1"/>
  <c r="J208" i="4" l="1"/>
  <c r="J208" i="5"/>
  <c r="J209" i="4"/>
  <c r="J209" i="5"/>
  <c r="J210" i="4"/>
  <c r="J210" i="5"/>
  <c r="J207" i="4"/>
  <c r="J207" i="5"/>
  <c r="K65" i="1"/>
  <c r="AG65" i="1" s="1"/>
  <c r="P416" i="2"/>
  <c r="Q415" i="2" s="1"/>
  <c r="O66" i="12" l="1"/>
  <c r="X66" i="12"/>
  <c r="Q414" i="2"/>
  <c r="Q413" i="2"/>
  <c r="Q412" i="2"/>
  <c r="L65" i="1" l="1"/>
  <c r="I66" i="12"/>
  <c r="AK65" i="12"/>
  <c r="Q416" i="2"/>
  <c r="N407" i="2"/>
  <c r="P407" i="2" s="1"/>
  <c r="N406" i="2"/>
  <c r="P406" i="2" s="1"/>
  <c r="N405" i="2"/>
  <c r="P405" i="2" s="1"/>
  <c r="L404" i="2"/>
  <c r="N404" i="2" s="1"/>
  <c r="P404" i="2" s="1"/>
  <c r="H206" i="5"/>
  <c r="N400" i="2"/>
  <c r="P400" i="2" s="1"/>
  <c r="N399" i="2"/>
  <c r="P399" i="2" s="1"/>
  <c r="H398" i="2"/>
  <c r="H206" i="3" s="1"/>
  <c r="H397" i="2"/>
  <c r="J206" i="4" l="1"/>
  <c r="J206" i="5"/>
  <c r="M66" i="12"/>
  <c r="AI66" i="12"/>
  <c r="K64" i="1"/>
  <c r="AG64" i="1" s="1"/>
  <c r="H205" i="3"/>
  <c r="L397" i="2"/>
  <c r="N397" i="2" s="1"/>
  <c r="P397" i="2" s="1"/>
  <c r="Y66" i="12"/>
  <c r="AJ66" i="12" s="1"/>
  <c r="L398" i="2"/>
  <c r="N398" i="2" s="1"/>
  <c r="P398" i="2" s="1"/>
  <c r="P408" i="2"/>
  <c r="Q406" i="2" s="1"/>
  <c r="J205" i="4" l="1"/>
  <c r="J205" i="5"/>
  <c r="K63" i="1"/>
  <c r="AG63" i="1" s="1"/>
  <c r="X65" i="12"/>
  <c r="O65" i="12"/>
  <c r="Q407" i="2"/>
  <c r="Q404" i="2"/>
  <c r="Q405" i="2"/>
  <c r="P401" i="2"/>
  <c r="AK64" i="12" l="1"/>
  <c r="I65" i="12"/>
  <c r="O64" i="12"/>
  <c r="X64" i="12"/>
  <c r="L64" i="1"/>
  <c r="Q408" i="2"/>
  <c r="Q400" i="2"/>
  <c r="Q399" i="2"/>
  <c r="Q398" i="2"/>
  <c r="Q397" i="2"/>
  <c r="M65" i="12" l="1"/>
  <c r="AI65" i="12"/>
  <c r="L63" i="1"/>
  <c r="Y65" i="12"/>
  <c r="AJ65" i="12" s="1"/>
  <c r="AK63" i="12"/>
  <c r="I64" i="12"/>
  <c r="Q401" i="2"/>
  <c r="M64" i="12" l="1"/>
  <c r="AI64" i="12"/>
  <c r="Y64" i="12"/>
  <c r="AJ64" i="12" s="1"/>
  <c r="H204" i="3"/>
  <c r="H203" i="3"/>
  <c r="E203" i="5"/>
  <c r="E202" i="4" s="1"/>
  <c r="H204" i="5"/>
  <c r="N392" i="2"/>
  <c r="P392" i="2" s="1"/>
  <c r="N391" i="2"/>
  <c r="P391" i="2" s="1"/>
  <c r="N390" i="2"/>
  <c r="P390" i="2" s="1"/>
  <c r="L389" i="2"/>
  <c r="N389" i="2" s="1"/>
  <c r="P389" i="2" s="1"/>
  <c r="J204" i="4" l="1"/>
  <c r="J204" i="5"/>
  <c r="J203" i="4"/>
  <c r="J203" i="5"/>
  <c r="K62" i="1"/>
  <c r="AG62" i="1" s="1"/>
  <c r="P393" i="2"/>
  <c r="Q389" i="2" s="1"/>
  <c r="X63" i="12" l="1"/>
  <c r="O63" i="12"/>
  <c r="L62" i="1"/>
  <c r="Q390" i="2"/>
  <c r="Q391" i="2"/>
  <c r="Q392" i="2"/>
  <c r="I63" i="12" l="1"/>
  <c r="AK62" i="12"/>
  <c r="Y63" i="12"/>
  <c r="AJ63" i="12" s="1"/>
  <c r="Q393" i="2"/>
  <c r="E203" i="3"/>
  <c r="B1814" i="3"/>
  <c r="C1814" i="3"/>
  <c r="D1814" i="3"/>
  <c r="E1814" i="3"/>
  <c r="F1814" i="3"/>
  <c r="G1814" i="3"/>
  <c r="B1815" i="3"/>
  <c r="C1815" i="3"/>
  <c r="D1815" i="3"/>
  <c r="E1815" i="3"/>
  <c r="F1815" i="3"/>
  <c r="G1815" i="3"/>
  <c r="B1816" i="3"/>
  <c r="C1816" i="3"/>
  <c r="D1816" i="3"/>
  <c r="E1816" i="3"/>
  <c r="F1816" i="3"/>
  <c r="G1816" i="3"/>
  <c r="B1817" i="3"/>
  <c r="C1817" i="3"/>
  <c r="D1817" i="3"/>
  <c r="E1817" i="3"/>
  <c r="F1817" i="3"/>
  <c r="G1817" i="3"/>
  <c r="B1818" i="3"/>
  <c r="C1818" i="3"/>
  <c r="D1818" i="3"/>
  <c r="E1818" i="3"/>
  <c r="F1818" i="3"/>
  <c r="G1818" i="3"/>
  <c r="B1819" i="3"/>
  <c r="C1819" i="3"/>
  <c r="D1819" i="3"/>
  <c r="E1819" i="3"/>
  <c r="F1819" i="3"/>
  <c r="G1819" i="3"/>
  <c r="B1820" i="3"/>
  <c r="C1820" i="3"/>
  <c r="D1820" i="3"/>
  <c r="E1820" i="3"/>
  <c r="F1820" i="3"/>
  <c r="G1820" i="3"/>
  <c r="B1821" i="3"/>
  <c r="C1821" i="3"/>
  <c r="D1821" i="3"/>
  <c r="E1821" i="3"/>
  <c r="F1821" i="3"/>
  <c r="G1821" i="3"/>
  <c r="B1822" i="3"/>
  <c r="C1822" i="3"/>
  <c r="D1822" i="3"/>
  <c r="E1822" i="3"/>
  <c r="F1822" i="3"/>
  <c r="G1822" i="3"/>
  <c r="B1823" i="3"/>
  <c r="C1823" i="3"/>
  <c r="D1823" i="3"/>
  <c r="E1823" i="3"/>
  <c r="F1823" i="3"/>
  <c r="G1823" i="3"/>
  <c r="B1824" i="3"/>
  <c r="C1824" i="3"/>
  <c r="D1824" i="3"/>
  <c r="E1824" i="3"/>
  <c r="F1824" i="3"/>
  <c r="G1824" i="3"/>
  <c r="B1825" i="3"/>
  <c r="C1825" i="3"/>
  <c r="D1825" i="3"/>
  <c r="E1825" i="3"/>
  <c r="F1825" i="3"/>
  <c r="G1825" i="3"/>
  <c r="B1826" i="3"/>
  <c r="C1826" i="3"/>
  <c r="D1826" i="3"/>
  <c r="E1826" i="3"/>
  <c r="F1826" i="3"/>
  <c r="G1826" i="3"/>
  <c r="B1827" i="3"/>
  <c r="C1827" i="3"/>
  <c r="D1827" i="3"/>
  <c r="E1827" i="3"/>
  <c r="F1827" i="3"/>
  <c r="G1827" i="3"/>
  <c r="B1828" i="3"/>
  <c r="C1828" i="3"/>
  <c r="D1828" i="3"/>
  <c r="E1828" i="3"/>
  <c r="F1828" i="3"/>
  <c r="G1828" i="3"/>
  <c r="B1829" i="3"/>
  <c r="C1829" i="3"/>
  <c r="D1829" i="3"/>
  <c r="E1829" i="3"/>
  <c r="F1829" i="3"/>
  <c r="G1829" i="3"/>
  <c r="B1830" i="3"/>
  <c r="C1830" i="3"/>
  <c r="D1830" i="3"/>
  <c r="E1830" i="3"/>
  <c r="F1830" i="3"/>
  <c r="G1830" i="3"/>
  <c r="B1831" i="3"/>
  <c r="C1831" i="3"/>
  <c r="D1831" i="3"/>
  <c r="E1831" i="3"/>
  <c r="F1831" i="3"/>
  <c r="G1831" i="3"/>
  <c r="B1832" i="3"/>
  <c r="C1832" i="3"/>
  <c r="D1832" i="3"/>
  <c r="E1832" i="3"/>
  <c r="F1832" i="3"/>
  <c r="G1832" i="3"/>
  <c r="B1833" i="3"/>
  <c r="C1833" i="3"/>
  <c r="D1833" i="3"/>
  <c r="E1833" i="3"/>
  <c r="F1833" i="3"/>
  <c r="G1833" i="3"/>
  <c r="B1834" i="3"/>
  <c r="C1834" i="3"/>
  <c r="D1834" i="3"/>
  <c r="E1834" i="3"/>
  <c r="F1834" i="3"/>
  <c r="G1834" i="3"/>
  <c r="B1835" i="3"/>
  <c r="C1835" i="3"/>
  <c r="D1835" i="3"/>
  <c r="E1835" i="3"/>
  <c r="F1835" i="3"/>
  <c r="G1835" i="3"/>
  <c r="B1836" i="3"/>
  <c r="C1836" i="3"/>
  <c r="D1836" i="3"/>
  <c r="E1836" i="3"/>
  <c r="F1836" i="3"/>
  <c r="G1836" i="3"/>
  <c r="B1837" i="3"/>
  <c r="C1837" i="3"/>
  <c r="D1837" i="3"/>
  <c r="E1837" i="3"/>
  <c r="F1837" i="3"/>
  <c r="G1837" i="3"/>
  <c r="B1838" i="3"/>
  <c r="C1838" i="3"/>
  <c r="D1838" i="3"/>
  <c r="E1838" i="3"/>
  <c r="F1838" i="3"/>
  <c r="G1838" i="3"/>
  <c r="B1839" i="3"/>
  <c r="C1839" i="3"/>
  <c r="D1839" i="3"/>
  <c r="E1839" i="3"/>
  <c r="F1839" i="3"/>
  <c r="G1839" i="3"/>
  <c r="B1840" i="3"/>
  <c r="C1840" i="3"/>
  <c r="D1840" i="3"/>
  <c r="E1840" i="3"/>
  <c r="F1840" i="3"/>
  <c r="G1840" i="3"/>
  <c r="B1841" i="3"/>
  <c r="C1841" i="3"/>
  <c r="D1841" i="3"/>
  <c r="E1841" i="3"/>
  <c r="F1841" i="3"/>
  <c r="G1841" i="3"/>
  <c r="B1842" i="3"/>
  <c r="C1842" i="3"/>
  <c r="D1842" i="3"/>
  <c r="E1842" i="3"/>
  <c r="F1842" i="3"/>
  <c r="G1842" i="3"/>
  <c r="B1843" i="3"/>
  <c r="C1843" i="3"/>
  <c r="D1843" i="3"/>
  <c r="E1843" i="3"/>
  <c r="F1843" i="3"/>
  <c r="G1843" i="3"/>
  <c r="B1844" i="3"/>
  <c r="C1844" i="3"/>
  <c r="D1844" i="3"/>
  <c r="E1844" i="3"/>
  <c r="F1844" i="3"/>
  <c r="G1844" i="3"/>
  <c r="B1845" i="3"/>
  <c r="C1845" i="3"/>
  <c r="D1845" i="3"/>
  <c r="E1845" i="3"/>
  <c r="F1845" i="3"/>
  <c r="G1845" i="3"/>
  <c r="B1846" i="3"/>
  <c r="C1846" i="3"/>
  <c r="D1846" i="3"/>
  <c r="E1846" i="3"/>
  <c r="F1846" i="3"/>
  <c r="G1846" i="3"/>
  <c r="B1847" i="3"/>
  <c r="C1847" i="3"/>
  <c r="D1847" i="3"/>
  <c r="E1847" i="3"/>
  <c r="F1847" i="3"/>
  <c r="G1847" i="3"/>
  <c r="B1848" i="3"/>
  <c r="C1848" i="3"/>
  <c r="D1848" i="3"/>
  <c r="E1848" i="3"/>
  <c r="F1848" i="3"/>
  <c r="G1848" i="3"/>
  <c r="B1849" i="3"/>
  <c r="C1849" i="3"/>
  <c r="D1849" i="3"/>
  <c r="E1849" i="3"/>
  <c r="F1849" i="3"/>
  <c r="G1849" i="3"/>
  <c r="B1850" i="3"/>
  <c r="C1850" i="3"/>
  <c r="D1850" i="3"/>
  <c r="E1850" i="3"/>
  <c r="F1850" i="3"/>
  <c r="G1850" i="3"/>
  <c r="B1851" i="3"/>
  <c r="C1851" i="3"/>
  <c r="D1851" i="3"/>
  <c r="E1851" i="3"/>
  <c r="F1851" i="3"/>
  <c r="G1851" i="3"/>
  <c r="B1852" i="3"/>
  <c r="C1852" i="3"/>
  <c r="D1852" i="3"/>
  <c r="E1852" i="3"/>
  <c r="F1852" i="3"/>
  <c r="G1852" i="3"/>
  <c r="B1853" i="3"/>
  <c r="C1853" i="3"/>
  <c r="D1853" i="3"/>
  <c r="E1853" i="3"/>
  <c r="F1853" i="3"/>
  <c r="G1853" i="3"/>
  <c r="B1854" i="3"/>
  <c r="C1854" i="3"/>
  <c r="D1854" i="3"/>
  <c r="E1854" i="3"/>
  <c r="F1854" i="3"/>
  <c r="G1854" i="3"/>
  <c r="B1855" i="3"/>
  <c r="C1855" i="3"/>
  <c r="D1855" i="3"/>
  <c r="E1855" i="3"/>
  <c r="F1855" i="3"/>
  <c r="G1855" i="3"/>
  <c r="B1856" i="3"/>
  <c r="C1856" i="3"/>
  <c r="D1856" i="3"/>
  <c r="E1856" i="3"/>
  <c r="F1856" i="3"/>
  <c r="G1856" i="3"/>
  <c r="B1857" i="3"/>
  <c r="C1857" i="3"/>
  <c r="D1857" i="3"/>
  <c r="E1857" i="3"/>
  <c r="F1857" i="3"/>
  <c r="G1857" i="3"/>
  <c r="B1858" i="3"/>
  <c r="C1858" i="3"/>
  <c r="D1858" i="3"/>
  <c r="E1858" i="3"/>
  <c r="F1858" i="3"/>
  <c r="G1858" i="3"/>
  <c r="B1859" i="3"/>
  <c r="C1859" i="3"/>
  <c r="D1859" i="3"/>
  <c r="E1859" i="3"/>
  <c r="F1859" i="3"/>
  <c r="G1859" i="3"/>
  <c r="B1860" i="3"/>
  <c r="C1860" i="3"/>
  <c r="D1860" i="3"/>
  <c r="E1860" i="3"/>
  <c r="F1860" i="3"/>
  <c r="G1860" i="3"/>
  <c r="B1861" i="3"/>
  <c r="C1861" i="3"/>
  <c r="D1861" i="3"/>
  <c r="E1861" i="3"/>
  <c r="F1861" i="3"/>
  <c r="G1861" i="3"/>
  <c r="B1862" i="3"/>
  <c r="C1862" i="3"/>
  <c r="D1862" i="3"/>
  <c r="E1862" i="3"/>
  <c r="F1862" i="3"/>
  <c r="G1862" i="3"/>
  <c r="B1863" i="3"/>
  <c r="C1863" i="3"/>
  <c r="D1863" i="3"/>
  <c r="E1863" i="3"/>
  <c r="F1863" i="3"/>
  <c r="G1863" i="3"/>
  <c r="B1864" i="3"/>
  <c r="C1864" i="3"/>
  <c r="D1864" i="3"/>
  <c r="E1864" i="3"/>
  <c r="F1864" i="3"/>
  <c r="G1864" i="3"/>
  <c r="B1865" i="3"/>
  <c r="C1865" i="3"/>
  <c r="D1865" i="3"/>
  <c r="E1865" i="3"/>
  <c r="F1865" i="3"/>
  <c r="G1865" i="3"/>
  <c r="B1866" i="3"/>
  <c r="C1866" i="3"/>
  <c r="D1866" i="3"/>
  <c r="E1866" i="3"/>
  <c r="F1866" i="3"/>
  <c r="G1866" i="3"/>
  <c r="B1867" i="3"/>
  <c r="C1867" i="3"/>
  <c r="D1867" i="3"/>
  <c r="E1867" i="3"/>
  <c r="F1867" i="3"/>
  <c r="G1867" i="3"/>
  <c r="B1868" i="3"/>
  <c r="C1868" i="3"/>
  <c r="D1868" i="3"/>
  <c r="E1868" i="3"/>
  <c r="F1868" i="3"/>
  <c r="G1868" i="3"/>
  <c r="B1869" i="3"/>
  <c r="C1869" i="3"/>
  <c r="D1869" i="3"/>
  <c r="E1869" i="3"/>
  <c r="F1869" i="3"/>
  <c r="G1869" i="3"/>
  <c r="B1870" i="3"/>
  <c r="C1870" i="3"/>
  <c r="D1870" i="3"/>
  <c r="E1870" i="3"/>
  <c r="F1870" i="3"/>
  <c r="G1870" i="3"/>
  <c r="B1871" i="3"/>
  <c r="C1871" i="3"/>
  <c r="D1871" i="3"/>
  <c r="E1871" i="3"/>
  <c r="F1871" i="3"/>
  <c r="G1871" i="3"/>
  <c r="B1872" i="3"/>
  <c r="C1872" i="3"/>
  <c r="D1872" i="3"/>
  <c r="E1872" i="3"/>
  <c r="F1872" i="3"/>
  <c r="G1872" i="3"/>
  <c r="B1873" i="3"/>
  <c r="C1873" i="3"/>
  <c r="D1873" i="3"/>
  <c r="E1873" i="3"/>
  <c r="F1873" i="3"/>
  <c r="G1873" i="3"/>
  <c r="B1874" i="3"/>
  <c r="C1874" i="3"/>
  <c r="D1874" i="3"/>
  <c r="E1874" i="3"/>
  <c r="F1874" i="3"/>
  <c r="G1874" i="3"/>
  <c r="B1875" i="3"/>
  <c r="C1875" i="3"/>
  <c r="D1875" i="3"/>
  <c r="E1875" i="3"/>
  <c r="F1875" i="3"/>
  <c r="G1875" i="3"/>
  <c r="B1876" i="3"/>
  <c r="C1876" i="3"/>
  <c r="D1876" i="3"/>
  <c r="E1876" i="3"/>
  <c r="F1876" i="3"/>
  <c r="G1876" i="3"/>
  <c r="B1877" i="3"/>
  <c r="C1877" i="3"/>
  <c r="D1877" i="3"/>
  <c r="E1877" i="3"/>
  <c r="F1877" i="3"/>
  <c r="G1877" i="3"/>
  <c r="B1878" i="3"/>
  <c r="C1878" i="3"/>
  <c r="D1878" i="3"/>
  <c r="E1878" i="3"/>
  <c r="F1878" i="3"/>
  <c r="G1878" i="3"/>
  <c r="B1879" i="3"/>
  <c r="C1879" i="3"/>
  <c r="D1879" i="3"/>
  <c r="E1879" i="3"/>
  <c r="F1879" i="3"/>
  <c r="G1879" i="3"/>
  <c r="B1880" i="3"/>
  <c r="C1880" i="3"/>
  <c r="D1880" i="3"/>
  <c r="E1880" i="3"/>
  <c r="F1880" i="3"/>
  <c r="G1880" i="3"/>
  <c r="B1881" i="3"/>
  <c r="C1881" i="3"/>
  <c r="D1881" i="3"/>
  <c r="E1881" i="3"/>
  <c r="F1881" i="3"/>
  <c r="G1881" i="3"/>
  <c r="B1882" i="3"/>
  <c r="C1882" i="3"/>
  <c r="D1882" i="3"/>
  <c r="E1882" i="3"/>
  <c r="F1882" i="3"/>
  <c r="G1882" i="3"/>
  <c r="B1883" i="3"/>
  <c r="C1883" i="3"/>
  <c r="D1883" i="3"/>
  <c r="E1883" i="3"/>
  <c r="F1883" i="3"/>
  <c r="G1883" i="3"/>
  <c r="B1884" i="3"/>
  <c r="C1884" i="3"/>
  <c r="D1884" i="3"/>
  <c r="E1884" i="3"/>
  <c r="F1884" i="3"/>
  <c r="G1884" i="3"/>
  <c r="B1885" i="3"/>
  <c r="C1885" i="3"/>
  <c r="D1885" i="3"/>
  <c r="E1885" i="3"/>
  <c r="F1885" i="3"/>
  <c r="G1885" i="3"/>
  <c r="B1886" i="3"/>
  <c r="C1886" i="3"/>
  <c r="D1886" i="3"/>
  <c r="E1886" i="3"/>
  <c r="F1886" i="3"/>
  <c r="G1886" i="3"/>
  <c r="B1887" i="3"/>
  <c r="C1887" i="3"/>
  <c r="D1887" i="3"/>
  <c r="E1887" i="3"/>
  <c r="F1887" i="3"/>
  <c r="G1887" i="3"/>
  <c r="B1888" i="3"/>
  <c r="C1888" i="3"/>
  <c r="D1888" i="3"/>
  <c r="E1888" i="3"/>
  <c r="F1888" i="3"/>
  <c r="G1888" i="3"/>
  <c r="B1889" i="3"/>
  <c r="C1889" i="3"/>
  <c r="D1889" i="3"/>
  <c r="E1889" i="3"/>
  <c r="F1889" i="3"/>
  <c r="G1889" i="3"/>
  <c r="B1890" i="3"/>
  <c r="C1890" i="3"/>
  <c r="D1890" i="3"/>
  <c r="E1890" i="3"/>
  <c r="F1890" i="3"/>
  <c r="G1890" i="3"/>
  <c r="B1891" i="3"/>
  <c r="C1891" i="3"/>
  <c r="D1891" i="3"/>
  <c r="E1891" i="3"/>
  <c r="F1891" i="3"/>
  <c r="G1891" i="3"/>
  <c r="B1892" i="3"/>
  <c r="C1892" i="3"/>
  <c r="D1892" i="3"/>
  <c r="E1892" i="3"/>
  <c r="F1892" i="3"/>
  <c r="G1892" i="3"/>
  <c r="B1893" i="3"/>
  <c r="C1893" i="3"/>
  <c r="D1893" i="3"/>
  <c r="E1893" i="3"/>
  <c r="F1893" i="3"/>
  <c r="G1893" i="3"/>
  <c r="B1894" i="3"/>
  <c r="C1894" i="3"/>
  <c r="D1894" i="3"/>
  <c r="E1894" i="3"/>
  <c r="F1894" i="3"/>
  <c r="G1894" i="3"/>
  <c r="B1895" i="3"/>
  <c r="C1895" i="3"/>
  <c r="D1895" i="3"/>
  <c r="E1895" i="3"/>
  <c r="F1895" i="3"/>
  <c r="G1895" i="3"/>
  <c r="B1896" i="3"/>
  <c r="C1896" i="3"/>
  <c r="D1896" i="3"/>
  <c r="E1896" i="3"/>
  <c r="F1896" i="3"/>
  <c r="G1896" i="3"/>
  <c r="B1897" i="3"/>
  <c r="C1897" i="3"/>
  <c r="D1897" i="3"/>
  <c r="E1897" i="3"/>
  <c r="F1897" i="3"/>
  <c r="G1897" i="3"/>
  <c r="B1898" i="3"/>
  <c r="C1898" i="3"/>
  <c r="D1898" i="3"/>
  <c r="E1898" i="3"/>
  <c r="F1898" i="3"/>
  <c r="G1898" i="3"/>
  <c r="B1899" i="3"/>
  <c r="C1899" i="3"/>
  <c r="D1899" i="3"/>
  <c r="E1899" i="3"/>
  <c r="F1899" i="3"/>
  <c r="G1899" i="3"/>
  <c r="B1900" i="3"/>
  <c r="C1900" i="3"/>
  <c r="D1900" i="3"/>
  <c r="E1900" i="3"/>
  <c r="F1900" i="3"/>
  <c r="G1900" i="3"/>
  <c r="B1901" i="3"/>
  <c r="C1901" i="3"/>
  <c r="D1901" i="3"/>
  <c r="E1901" i="3"/>
  <c r="F1901" i="3"/>
  <c r="G1901" i="3"/>
  <c r="B1902" i="3"/>
  <c r="C1902" i="3"/>
  <c r="D1902" i="3"/>
  <c r="E1902" i="3"/>
  <c r="F1902" i="3"/>
  <c r="G1902" i="3"/>
  <c r="B1903" i="3"/>
  <c r="C1903" i="3"/>
  <c r="D1903" i="3"/>
  <c r="E1903" i="3"/>
  <c r="F1903" i="3"/>
  <c r="G1903" i="3"/>
  <c r="B1904" i="3"/>
  <c r="C1904" i="3"/>
  <c r="D1904" i="3"/>
  <c r="E1904" i="3"/>
  <c r="F1904" i="3"/>
  <c r="G1904" i="3"/>
  <c r="B1905" i="3"/>
  <c r="C1905" i="3"/>
  <c r="D1905" i="3"/>
  <c r="E1905" i="3"/>
  <c r="F1905" i="3"/>
  <c r="G1905" i="3"/>
  <c r="B1906" i="3"/>
  <c r="C1906" i="3"/>
  <c r="D1906" i="3"/>
  <c r="E1906" i="3"/>
  <c r="F1906" i="3"/>
  <c r="G1906" i="3"/>
  <c r="B1907" i="3"/>
  <c r="C1907" i="3"/>
  <c r="D1907" i="3"/>
  <c r="E1907" i="3"/>
  <c r="F1907" i="3"/>
  <c r="G1907" i="3"/>
  <c r="B1908" i="3"/>
  <c r="C1908" i="3"/>
  <c r="D1908" i="3"/>
  <c r="E1908" i="3"/>
  <c r="F1908" i="3"/>
  <c r="G1908" i="3"/>
  <c r="B1909" i="3"/>
  <c r="C1909" i="3"/>
  <c r="D1909" i="3"/>
  <c r="E1909" i="3"/>
  <c r="F1909" i="3"/>
  <c r="G1909" i="3"/>
  <c r="B1910" i="3"/>
  <c r="C1910" i="3"/>
  <c r="D1910" i="3"/>
  <c r="E1910" i="3"/>
  <c r="F1910" i="3"/>
  <c r="G1910" i="3"/>
  <c r="B1911" i="3"/>
  <c r="C1911" i="3"/>
  <c r="D1911" i="3"/>
  <c r="E1911" i="3"/>
  <c r="F1911" i="3"/>
  <c r="G1911" i="3"/>
  <c r="B1912" i="3"/>
  <c r="C1912" i="3"/>
  <c r="D1912" i="3"/>
  <c r="E1912" i="3"/>
  <c r="F1912" i="3"/>
  <c r="G1912" i="3"/>
  <c r="B1913" i="3"/>
  <c r="C1913" i="3"/>
  <c r="D1913" i="3"/>
  <c r="E1913" i="3"/>
  <c r="F1913" i="3"/>
  <c r="G1913" i="3"/>
  <c r="B1914" i="3"/>
  <c r="C1914" i="3"/>
  <c r="D1914" i="3"/>
  <c r="E1914" i="3"/>
  <c r="F1914" i="3"/>
  <c r="G1914" i="3"/>
  <c r="B1915" i="3"/>
  <c r="C1915" i="3"/>
  <c r="D1915" i="3"/>
  <c r="E1915" i="3"/>
  <c r="F1915" i="3"/>
  <c r="G1915" i="3"/>
  <c r="B1916" i="3"/>
  <c r="C1916" i="3"/>
  <c r="D1916" i="3"/>
  <c r="E1916" i="3"/>
  <c r="F1916" i="3"/>
  <c r="G1916" i="3"/>
  <c r="B1917" i="3"/>
  <c r="C1917" i="3"/>
  <c r="D1917" i="3"/>
  <c r="E1917" i="3"/>
  <c r="F1917" i="3"/>
  <c r="G1917" i="3"/>
  <c r="B1918" i="3"/>
  <c r="C1918" i="3"/>
  <c r="D1918" i="3"/>
  <c r="E1918" i="3"/>
  <c r="F1918" i="3"/>
  <c r="G1918" i="3"/>
  <c r="B1919" i="3"/>
  <c r="C1919" i="3"/>
  <c r="D1919" i="3"/>
  <c r="E1919" i="3"/>
  <c r="F1919" i="3"/>
  <c r="G1919" i="3"/>
  <c r="B1920" i="3"/>
  <c r="C1920" i="3"/>
  <c r="D1920" i="3"/>
  <c r="E1920" i="3"/>
  <c r="F1920" i="3"/>
  <c r="G1920" i="3"/>
  <c r="B1921" i="3"/>
  <c r="C1921" i="3"/>
  <c r="D1921" i="3"/>
  <c r="E1921" i="3"/>
  <c r="F1921" i="3"/>
  <c r="G1921" i="3"/>
  <c r="B1922" i="3"/>
  <c r="C1922" i="3"/>
  <c r="D1922" i="3"/>
  <c r="E1922" i="3"/>
  <c r="F1922" i="3"/>
  <c r="G1922" i="3"/>
  <c r="B1923" i="3"/>
  <c r="C1923" i="3"/>
  <c r="D1923" i="3"/>
  <c r="E1923" i="3"/>
  <c r="F1923" i="3"/>
  <c r="G1923" i="3"/>
  <c r="B1924" i="3"/>
  <c r="C1924" i="3"/>
  <c r="D1924" i="3"/>
  <c r="E1924" i="3"/>
  <c r="F1924" i="3"/>
  <c r="G1924" i="3"/>
  <c r="B1925" i="3"/>
  <c r="C1925" i="3"/>
  <c r="D1925" i="3"/>
  <c r="E1925" i="3"/>
  <c r="F1925" i="3"/>
  <c r="G1925" i="3"/>
  <c r="B1926" i="3"/>
  <c r="C1926" i="3"/>
  <c r="D1926" i="3"/>
  <c r="E1926" i="3"/>
  <c r="F1926" i="3"/>
  <c r="G1926" i="3"/>
  <c r="B1927" i="3"/>
  <c r="C1927" i="3"/>
  <c r="D1927" i="3"/>
  <c r="E1927" i="3"/>
  <c r="F1927" i="3"/>
  <c r="G1927" i="3"/>
  <c r="B1928" i="3"/>
  <c r="C1928" i="3"/>
  <c r="D1928" i="3"/>
  <c r="E1928" i="3"/>
  <c r="F1928" i="3"/>
  <c r="G1928" i="3"/>
  <c r="B1929" i="3"/>
  <c r="C1929" i="3"/>
  <c r="D1929" i="3"/>
  <c r="E1929" i="3"/>
  <c r="F1929" i="3"/>
  <c r="G1929" i="3"/>
  <c r="B1930" i="3"/>
  <c r="C1930" i="3"/>
  <c r="D1930" i="3"/>
  <c r="E1930" i="3"/>
  <c r="F1930" i="3"/>
  <c r="G1930" i="3"/>
  <c r="B1931" i="3"/>
  <c r="C1931" i="3"/>
  <c r="D1931" i="3"/>
  <c r="E1931" i="3"/>
  <c r="F1931" i="3"/>
  <c r="G1931" i="3"/>
  <c r="B1932" i="3"/>
  <c r="C1932" i="3"/>
  <c r="D1932" i="3"/>
  <c r="E1932" i="3"/>
  <c r="F1932" i="3"/>
  <c r="G1932" i="3"/>
  <c r="B1933" i="3"/>
  <c r="C1933" i="3"/>
  <c r="D1933" i="3"/>
  <c r="E1933" i="3"/>
  <c r="F1933" i="3"/>
  <c r="G1933" i="3"/>
  <c r="B1934" i="3"/>
  <c r="C1934" i="3"/>
  <c r="D1934" i="3"/>
  <c r="E1934" i="3"/>
  <c r="F1934" i="3"/>
  <c r="G1934" i="3"/>
  <c r="B1935" i="3"/>
  <c r="C1935" i="3"/>
  <c r="D1935" i="3"/>
  <c r="E1935" i="3"/>
  <c r="F1935" i="3"/>
  <c r="G1935" i="3"/>
  <c r="B1936" i="3"/>
  <c r="C1936" i="3"/>
  <c r="D1936" i="3"/>
  <c r="E1936" i="3"/>
  <c r="F1936" i="3"/>
  <c r="G1936" i="3"/>
  <c r="B1937" i="3"/>
  <c r="C1937" i="3"/>
  <c r="D1937" i="3"/>
  <c r="E1937" i="3"/>
  <c r="F1937" i="3"/>
  <c r="G1937" i="3"/>
  <c r="B1938" i="3"/>
  <c r="C1938" i="3"/>
  <c r="D1938" i="3"/>
  <c r="E1938" i="3"/>
  <c r="F1938" i="3"/>
  <c r="G1938" i="3"/>
  <c r="B1939" i="3"/>
  <c r="C1939" i="3"/>
  <c r="D1939" i="3"/>
  <c r="E1939" i="3"/>
  <c r="F1939" i="3"/>
  <c r="G1939" i="3"/>
  <c r="B1940" i="3"/>
  <c r="C1940" i="3"/>
  <c r="D1940" i="3"/>
  <c r="E1940" i="3"/>
  <c r="F1940" i="3"/>
  <c r="G1940" i="3"/>
  <c r="B1941" i="3"/>
  <c r="C1941" i="3"/>
  <c r="D1941" i="3"/>
  <c r="E1941" i="3"/>
  <c r="F1941" i="3"/>
  <c r="G1941" i="3"/>
  <c r="B1942" i="3"/>
  <c r="C1942" i="3"/>
  <c r="D1942" i="3"/>
  <c r="E1942" i="3"/>
  <c r="F1942" i="3"/>
  <c r="G1942" i="3"/>
  <c r="B1943" i="3"/>
  <c r="C1943" i="3"/>
  <c r="D1943" i="3"/>
  <c r="E1943" i="3"/>
  <c r="F1943" i="3"/>
  <c r="G1943" i="3"/>
  <c r="B1944" i="3"/>
  <c r="C1944" i="3"/>
  <c r="D1944" i="3"/>
  <c r="E1944" i="3"/>
  <c r="F1944" i="3"/>
  <c r="G1944" i="3"/>
  <c r="B1945" i="3"/>
  <c r="C1945" i="3"/>
  <c r="D1945" i="3"/>
  <c r="E1945" i="3"/>
  <c r="F1945" i="3"/>
  <c r="G1945" i="3"/>
  <c r="B1946" i="3"/>
  <c r="C1946" i="3"/>
  <c r="D1946" i="3"/>
  <c r="E1946" i="3"/>
  <c r="F1946" i="3"/>
  <c r="G1946" i="3"/>
  <c r="B1947" i="3"/>
  <c r="C1947" i="3"/>
  <c r="D1947" i="3"/>
  <c r="E1947" i="3"/>
  <c r="F1947" i="3"/>
  <c r="G1947" i="3"/>
  <c r="B1948" i="3"/>
  <c r="C1948" i="3"/>
  <c r="D1948" i="3"/>
  <c r="E1948" i="3"/>
  <c r="F1948" i="3"/>
  <c r="G1948" i="3"/>
  <c r="B1949" i="3"/>
  <c r="C1949" i="3"/>
  <c r="D1949" i="3"/>
  <c r="E1949" i="3"/>
  <c r="F1949" i="3"/>
  <c r="G1949" i="3"/>
  <c r="B1950" i="3"/>
  <c r="C1950" i="3"/>
  <c r="D1950" i="3"/>
  <c r="E1950" i="3"/>
  <c r="F1950" i="3"/>
  <c r="G1950" i="3"/>
  <c r="B1951" i="3"/>
  <c r="C1951" i="3"/>
  <c r="D1951" i="3"/>
  <c r="E1951" i="3"/>
  <c r="F1951" i="3"/>
  <c r="G1951" i="3"/>
  <c r="B1952" i="3"/>
  <c r="C1952" i="3"/>
  <c r="D1952" i="3"/>
  <c r="E1952" i="3"/>
  <c r="F1952" i="3"/>
  <c r="G1952" i="3"/>
  <c r="B1953" i="3"/>
  <c r="C1953" i="3"/>
  <c r="D1953" i="3"/>
  <c r="E1953" i="3"/>
  <c r="F1953" i="3"/>
  <c r="G1953" i="3"/>
  <c r="B1954" i="3"/>
  <c r="C1954" i="3"/>
  <c r="D1954" i="3"/>
  <c r="E1954" i="3"/>
  <c r="F1954" i="3"/>
  <c r="G1954" i="3"/>
  <c r="B1955" i="3"/>
  <c r="C1955" i="3"/>
  <c r="D1955" i="3"/>
  <c r="E1955" i="3"/>
  <c r="F1955" i="3"/>
  <c r="G1955" i="3"/>
  <c r="B1956" i="3"/>
  <c r="C1956" i="3"/>
  <c r="D1956" i="3"/>
  <c r="E1956" i="3"/>
  <c r="F1956" i="3"/>
  <c r="G1956" i="3"/>
  <c r="B1957" i="3"/>
  <c r="C1957" i="3"/>
  <c r="D1957" i="3"/>
  <c r="E1957" i="3"/>
  <c r="F1957" i="3"/>
  <c r="G1957" i="3"/>
  <c r="B1958" i="3"/>
  <c r="C1958" i="3"/>
  <c r="D1958" i="3"/>
  <c r="E1958" i="3"/>
  <c r="F1958" i="3"/>
  <c r="G1958" i="3"/>
  <c r="B1959" i="3"/>
  <c r="C1959" i="3"/>
  <c r="D1959" i="3"/>
  <c r="E1959" i="3"/>
  <c r="F1959" i="3"/>
  <c r="G1959" i="3"/>
  <c r="B1960" i="3"/>
  <c r="C1960" i="3"/>
  <c r="D1960" i="3"/>
  <c r="E1960" i="3"/>
  <c r="F1960" i="3"/>
  <c r="G1960" i="3"/>
  <c r="B1961" i="3"/>
  <c r="C1961" i="3"/>
  <c r="D1961" i="3"/>
  <c r="E1961" i="3"/>
  <c r="F1961" i="3"/>
  <c r="G1961" i="3"/>
  <c r="B1962" i="3"/>
  <c r="C1962" i="3"/>
  <c r="D1962" i="3"/>
  <c r="E1962" i="3"/>
  <c r="F1962" i="3"/>
  <c r="G1962" i="3"/>
  <c r="B1963" i="3"/>
  <c r="C1963" i="3"/>
  <c r="D1963" i="3"/>
  <c r="E1963" i="3"/>
  <c r="F1963" i="3"/>
  <c r="G1963" i="3"/>
  <c r="B1964" i="3"/>
  <c r="C1964" i="3"/>
  <c r="D1964" i="3"/>
  <c r="E1964" i="3"/>
  <c r="F1964" i="3"/>
  <c r="G1964" i="3"/>
  <c r="B1965" i="3"/>
  <c r="C1965" i="3"/>
  <c r="D1965" i="3"/>
  <c r="E1965" i="3"/>
  <c r="F1965" i="3"/>
  <c r="G1965" i="3"/>
  <c r="B1966" i="3"/>
  <c r="C1966" i="3"/>
  <c r="D1966" i="3"/>
  <c r="E1966" i="3"/>
  <c r="F1966" i="3"/>
  <c r="G1966" i="3"/>
  <c r="B1967" i="3"/>
  <c r="C1967" i="3"/>
  <c r="D1967" i="3"/>
  <c r="E1967" i="3"/>
  <c r="F1967" i="3"/>
  <c r="G1967" i="3"/>
  <c r="B1968" i="3"/>
  <c r="C1968" i="3"/>
  <c r="D1968" i="3"/>
  <c r="E1968" i="3"/>
  <c r="F1968" i="3"/>
  <c r="G1968" i="3"/>
  <c r="B1969" i="3"/>
  <c r="C1969" i="3"/>
  <c r="D1969" i="3"/>
  <c r="E1969" i="3"/>
  <c r="F1969" i="3"/>
  <c r="G1969" i="3"/>
  <c r="B1970" i="3"/>
  <c r="C1970" i="3"/>
  <c r="D1970" i="3"/>
  <c r="E1970" i="3"/>
  <c r="F1970" i="3"/>
  <c r="G1970" i="3"/>
  <c r="B1971" i="3"/>
  <c r="C1971" i="3"/>
  <c r="D1971" i="3"/>
  <c r="E1971" i="3"/>
  <c r="F1971" i="3"/>
  <c r="G1971" i="3"/>
  <c r="B1972" i="3"/>
  <c r="C1972" i="3"/>
  <c r="D1972" i="3"/>
  <c r="E1972" i="3"/>
  <c r="F1972" i="3"/>
  <c r="G1972" i="3"/>
  <c r="B1973" i="3"/>
  <c r="C1973" i="3"/>
  <c r="D1973" i="3"/>
  <c r="E1973" i="3"/>
  <c r="F1973" i="3"/>
  <c r="G1973" i="3"/>
  <c r="B1974" i="3"/>
  <c r="C1974" i="3"/>
  <c r="D1974" i="3"/>
  <c r="E1974" i="3"/>
  <c r="F1974" i="3"/>
  <c r="G1974" i="3"/>
  <c r="B1975" i="3"/>
  <c r="C1975" i="3"/>
  <c r="D1975" i="3"/>
  <c r="E1975" i="3"/>
  <c r="F1975" i="3"/>
  <c r="G1975" i="3"/>
  <c r="B1976" i="3"/>
  <c r="C1976" i="3"/>
  <c r="D1976" i="3"/>
  <c r="E1976" i="3"/>
  <c r="F1976" i="3"/>
  <c r="G1976" i="3"/>
  <c r="B1977" i="3"/>
  <c r="C1977" i="3"/>
  <c r="D1977" i="3"/>
  <c r="E1977" i="3"/>
  <c r="F1977" i="3"/>
  <c r="G1977" i="3"/>
  <c r="B1978" i="3"/>
  <c r="C1978" i="3"/>
  <c r="D1978" i="3"/>
  <c r="E1978" i="3"/>
  <c r="F1978" i="3"/>
  <c r="G1978" i="3"/>
  <c r="B1979" i="3"/>
  <c r="C1979" i="3"/>
  <c r="D1979" i="3"/>
  <c r="E1979" i="3"/>
  <c r="F1979" i="3"/>
  <c r="G1979" i="3"/>
  <c r="B1980" i="3"/>
  <c r="C1980" i="3"/>
  <c r="D1980" i="3"/>
  <c r="E1980" i="3"/>
  <c r="F1980" i="3"/>
  <c r="G1980" i="3"/>
  <c r="B1981" i="3"/>
  <c r="C1981" i="3"/>
  <c r="D1981" i="3"/>
  <c r="E1981" i="3"/>
  <c r="F1981" i="3"/>
  <c r="G1981" i="3"/>
  <c r="B1982" i="3"/>
  <c r="C1982" i="3"/>
  <c r="D1982" i="3"/>
  <c r="E1982" i="3"/>
  <c r="F1982" i="3"/>
  <c r="G1982" i="3"/>
  <c r="B1983" i="3"/>
  <c r="C1983" i="3"/>
  <c r="D1983" i="3"/>
  <c r="E1983" i="3"/>
  <c r="F1983" i="3"/>
  <c r="G1983" i="3"/>
  <c r="B1984" i="3"/>
  <c r="C1984" i="3"/>
  <c r="D1984" i="3"/>
  <c r="E1984" i="3"/>
  <c r="F1984" i="3"/>
  <c r="G1984" i="3"/>
  <c r="B1985" i="3"/>
  <c r="C1985" i="3"/>
  <c r="D1985" i="3"/>
  <c r="E1985" i="3"/>
  <c r="F1985" i="3"/>
  <c r="G1985" i="3"/>
  <c r="B1986" i="3"/>
  <c r="C1986" i="3"/>
  <c r="D1986" i="3"/>
  <c r="E1986" i="3"/>
  <c r="F1986" i="3"/>
  <c r="G1986" i="3"/>
  <c r="B1987" i="3"/>
  <c r="C1987" i="3"/>
  <c r="D1987" i="3"/>
  <c r="E1987" i="3"/>
  <c r="F1987" i="3"/>
  <c r="G1987" i="3"/>
  <c r="B1988" i="3"/>
  <c r="C1988" i="3"/>
  <c r="D1988" i="3"/>
  <c r="E1988" i="3"/>
  <c r="F1988" i="3"/>
  <c r="G1988" i="3"/>
  <c r="B1989" i="3"/>
  <c r="C1989" i="3"/>
  <c r="D1989" i="3"/>
  <c r="E1989" i="3"/>
  <c r="F1989" i="3"/>
  <c r="G1989" i="3"/>
  <c r="B1990" i="3"/>
  <c r="C1990" i="3"/>
  <c r="D1990" i="3"/>
  <c r="E1990" i="3"/>
  <c r="F1990" i="3"/>
  <c r="G1990" i="3"/>
  <c r="B1991" i="3"/>
  <c r="C1991" i="3"/>
  <c r="D1991" i="3"/>
  <c r="E1991" i="3"/>
  <c r="F1991" i="3"/>
  <c r="G1991" i="3"/>
  <c r="B1992" i="3"/>
  <c r="C1992" i="3"/>
  <c r="D1992" i="3"/>
  <c r="E1992" i="3"/>
  <c r="F1992" i="3"/>
  <c r="G1992" i="3"/>
  <c r="B1993" i="3"/>
  <c r="C1993" i="3"/>
  <c r="D1993" i="3"/>
  <c r="E1993" i="3"/>
  <c r="F1993" i="3"/>
  <c r="G1993" i="3"/>
  <c r="B1994" i="3"/>
  <c r="C1994" i="3"/>
  <c r="D1994" i="3"/>
  <c r="E1994" i="3"/>
  <c r="F1994" i="3"/>
  <c r="G1994" i="3"/>
  <c r="B1995" i="3"/>
  <c r="C1995" i="3"/>
  <c r="D1995" i="3"/>
  <c r="E1995" i="3"/>
  <c r="F1995" i="3"/>
  <c r="G1995" i="3"/>
  <c r="B1996" i="3"/>
  <c r="C1996" i="3"/>
  <c r="D1996" i="3"/>
  <c r="E1996" i="3"/>
  <c r="F1996" i="3"/>
  <c r="G1996" i="3"/>
  <c r="B1997" i="3"/>
  <c r="C1997" i="3"/>
  <c r="D1997" i="3"/>
  <c r="E1997" i="3"/>
  <c r="F1997" i="3"/>
  <c r="G1997" i="3"/>
  <c r="B1998" i="3"/>
  <c r="C1998" i="3"/>
  <c r="D1998" i="3"/>
  <c r="E1998" i="3"/>
  <c r="F1998" i="3"/>
  <c r="G1998" i="3"/>
  <c r="B1999" i="3"/>
  <c r="C1999" i="3"/>
  <c r="D1999" i="3"/>
  <c r="E1999" i="3"/>
  <c r="F1999" i="3"/>
  <c r="G1999" i="3"/>
  <c r="B2000" i="3"/>
  <c r="C2000" i="3"/>
  <c r="D2000" i="3"/>
  <c r="E2000" i="3"/>
  <c r="F2000" i="3"/>
  <c r="G2000" i="3"/>
  <c r="B2001" i="3"/>
  <c r="C2001" i="3"/>
  <c r="D2001" i="3"/>
  <c r="E2001" i="3"/>
  <c r="F2001" i="3"/>
  <c r="G2001" i="3"/>
  <c r="B2002" i="3"/>
  <c r="C2002" i="3"/>
  <c r="D2002" i="3"/>
  <c r="E2002" i="3"/>
  <c r="F2002" i="3"/>
  <c r="G2002" i="3"/>
  <c r="B2003" i="3"/>
  <c r="C2003" i="3"/>
  <c r="D2003" i="3"/>
  <c r="E2003" i="3"/>
  <c r="F2003" i="3"/>
  <c r="G2003" i="3"/>
  <c r="B2004" i="3"/>
  <c r="C2004" i="3"/>
  <c r="D2004" i="3"/>
  <c r="E2004" i="3"/>
  <c r="F2004" i="3"/>
  <c r="G2004" i="3"/>
  <c r="B2005" i="3"/>
  <c r="C2005" i="3"/>
  <c r="D2005" i="3"/>
  <c r="E2005" i="3"/>
  <c r="F2005" i="3"/>
  <c r="G2005" i="3"/>
  <c r="B2006" i="3"/>
  <c r="C2006" i="3"/>
  <c r="D2006" i="3"/>
  <c r="E2006" i="3"/>
  <c r="F2006" i="3"/>
  <c r="G2006" i="3"/>
  <c r="B2007" i="3"/>
  <c r="C2007" i="3"/>
  <c r="D2007" i="3"/>
  <c r="E2007" i="3"/>
  <c r="F2007" i="3"/>
  <c r="G2007" i="3"/>
  <c r="B2008" i="3"/>
  <c r="C2008" i="3"/>
  <c r="D2008" i="3"/>
  <c r="E2008" i="3"/>
  <c r="F2008" i="3"/>
  <c r="G2008" i="3"/>
  <c r="B2009" i="3"/>
  <c r="C2009" i="3"/>
  <c r="D2009" i="3"/>
  <c r="E2009" i="3"/>
  <c r="F2009" i="3"/>
  <c r="G2009" i="3"/>
  <c r="B2010" i="3"/>
  <c r="C2010" i="3"/>
  <c r="D2010" i="3"/>
  <c r="E2010" i="3"/>
  <c r="F2010" i="3"/>
  <c r="G2010" i="3"/>
  <c r="B2011" i="3"/>
  <c r="C2011" i="3"/>
  <c r="D2011" i="3"/>
  <c r="E2011" i="3"/>
  <c r="F2011" i="3"/>
  <c r="G2011" i="3"/>
  <c r="B2012" i="3"/>
  <c r="C2012" i="3"/>
  <c r="D2012" i="3"/>
  <c r="E2012" i="3"/>
  <c r="F2012" i="3"/>
  <c r="G2012" i="3"/>
  <c r="B2013" i="3"/>
  <c r="C2013" i="3"/>
  <c r="D2013" i="3"/>
  <c r="E2013" i="3"/>
  <c r="F2013" i="3"/>
  <c r="G2013" i="3"/>
  <c r="B2014" i="3"/>
  <c r="C2014" i="3"/>
  <c r="D2014" i="3"/>
  <c r="E2014" i="3"/>
  <c r="F2014" i="3"/>
  <c r="G2014" i="3"/>
  <c r="B2015" i="3"/>
  <c r="C2015" i="3"/>
  <c r="D2015" i="3"/>
  <c r="E2015" i="3"/>
  <c r="F2015" i="3"/>
  <c r="G2015" i="3"/>
  <c r="B2016" i="3"/>
  <c r="C2016" i="3"/>
  <c r="D2016" i="3"/>
  <c r="E2016" i="3"/>
  <c r="F2016" i="3"/>
  <c r="G2016" i="3"/>
  <c r="B2017" i="3"/>
  <c r="C2017" i="3"/>
  <c r="D2017" i="3"/>
  <c r="E2017" i="3"/>
  <c r="F2017" i="3"/>
  <c r="G2017" i="3"/>
  <c r="B2018" i="3"/>
  <c r="C2018" i="3"/>
  <c r="D2018" i="3"/>
  <c r="E2018" i="3"/>
  <c r="F2018" i="3"/>
  <c r="G2018" i="3"/>
  <c r="B2019" i="3"/>
  <c r="C2019" i="3"/>
  <c r="D2019" i="3"/>
  <c r="E2019" i="3"/>
  <c r="F2019" i="3"/>
  <c r="G2019" i="3"/>
  <c r="B2020" i="3"/>
  <c r="C2020" i="3"/>
  <c r="D2020" i="3"/>
  <c r="E2020" i="3"/>
  <c r="F2020" i="3"/>
  <c r="G2020" i="3"/>
  <c r="B2021" i="3"/>
  <c r="C2021" i="3"/>
  <c r="D2021" i="3"/>
  <c r="E2021" i="3"/>
  <c r="F2021" i="3"/>
  <c r="G2021" i="3"/>
  <c r="B2022" i="3"/>
  <c r="C2022" i="3"/>
  <c r="D2022" i="3"/>
  <c r="E2022" i="3"/>
  <c r="F2022" i="3"/>
  <c r="G2022" i="3"/>
  <c r="B2023" i="3"/>
  <c r="C2023" i="3"/>
  <c r="D2023" i="3"/>
  <c r="E2023" i="3"/>
  <c r="F2023" i="3"/>
  <c r="G2023" i="3"/>
  <c r="B2024" i="3"/>
  <c r="C2024" i="3"/>
  <c r="D2024" i="3"/>
  <c r="E2024" i="3"/>
  <c r="F2024" i="3"/>
  <c r="G2024" i="3"/>
  <c r="B2025" i="3"/>
  <c r="C2025" i="3"/>
  <c r="D2025" i="3"/>
  <c r="E2025" i="3"/>
  <c r="F2025" i="3"/>
  <c r="G2025" i="3"/>
  <c r="B2026" i="3"/>
  <c r="C2026" i="3"/>
  <c r="D2026" i="3"/>
  <c r="E2026" i="3"/>
  <c r="F2026" i="3"/>
  <c r="G2026" i="3"/>
  <c r="B2027" i="3"/>
  <c r="C2027" i="3"/>
  <c r="D2027" i="3"/>
  <c r="E2027" i="3"/>
  <c r="F2027" i="3"/>
  <c r="G2027" i="3"/>
  <c r="B2028" i="3"/>
  <c r="C2028" i="3"/>
  <c r="D2028" i="3"/>
  <c r="E2028" i="3"/>
  <c r="F2028" i="3"/>
  <c r="G2028" i="3"/>
  <c r="B2029" i="3"/>
  <c r="C2029" i="3"/>
  <c r="D2029" i="3"/>
  <c r="E2029" i="3"/>
  <c r="F2029" i="3"/>
  <c r="G2029" i="3"/>
  <c r="B2030" i="3"/>
  <c r="C2030" i="3"/>
  <c r="D2030" i="3"/>
  <c r="E2030" i="3"/>
  <c r="F2030" i="3"/>
  <c r="G2030" i="3"/>
  <c r="B2031" i="3"/>
  <c r="C2031" i="3"/>
  <c r="D2031" i="3"/>
  <c r="E2031" i="3"/>
  <c r="F2031" i="3"/>
  <c r="G2031" i="3"/>
  <c r="B2032" i="3"/>
  <c r="C2032" i="3"/>
  <c r="D2032" i="3"/>
  <c r="E2032" i="3"/>
  <c r="F2032" i="3"/>
  <c r="G2032" i="3"/>
  <c r="B2033" i="3"/>
  <c r="C2033" i="3"/>
  <c r="D2033" i="3"/>
  <c r="E2033" i="3"/>
  <c r="F2033" i="3"/>
  <c r="G2033" i="3"/>
  <c r="B2034" i="3"/>
  <c r="C2034" i="3"/>
  <c r="D2034" i="3"/>
  <c r="E2034" i="3"/>
  <c r="F2034" i="3"/>
  <c r="G2034" i="3"/>
  <c r="B2035" i="3"/>
  <c r="C2035" i="3"/>
  <c r="D2035" i="3"/>
  <c r="E2035" i="3"/>
  <c r="F2035" i="3"/>
  <c r="G2035" i="3"/>
  <c r="B2036" i="3"/>
  <c r="C2036" i="3"/>
  <c r="D2036" i="3"/>
  <c r="E2036" i="3"/>
  <c r="F2036" i="3"/>
  <c r="G2036" i="3"/>
  <c r="B2037" i="3"/>
  <c r="C2037" i="3"/>
  <c r="D2037" i="3"/>
  <c r="E2037" i="3"/>
  <c r="F2037" i="3"/>
  <c r="G2037" i="3"/>
  <c r="B2038" i="3"/>
  <c r="C2038" i="3"/>
  <c r="D2038" i="3"/>
  <c r="E2038" i="3"/>
  <c r="F2038" i="3"/>
  <c r="G2038" i="3"/>
  <c r="B2039" i="3"/>
  <c r="C2039" i="3"/>
  <c r="D2039" i="3"/>
  <c r="E2039" i="3"/>
  <c r="F2039" i="3"/>
  <c r="G2039" i="3"/>
  <c r="B2040" i="3"/>
  <c r="C2040" i="3"/>
  <c r="D2040" i="3"/>
  <c r="E2040" i="3"/>
  <c r="F2040" i="3"/>
  <c r="G2040" i="3"/>
  <c r="B2041" i="3"/>
  <c r="C2041" i="3"/>
  <c r="D2041" i="3"/>
  <c r="E2041" i="3"/>
  <c r="F2041" i="3"/>
  <c r="G2041" i="3"/>
  <c r="B2042" i="3"/>
  <c r="C2042" i="3"/>
  <c r="D2042" i="3"/>
  <c r="E2042" i="3"/>
  <c r="F2042" i="3"/>
  <c r="G2042" i="3"/>
  <c r="B2043" i="3"/>
  <c r="C2043" i="3"/>
  <c r="D2043" i="3"/>
  <c r="E2043" i="3"/>
  <c r="F2043" i="3"/>
  <c r="G2043" i="3"/>
  <c r="B2044" i="3"/>
  <c r="C2044" i="3"/>
  <c r="D2044" i="3"/>
  <c r="E2044" i="3"/>
  <c r="F2044" i="3"/>
  <c r="G2044" i="3"/>
  <c r="B2045" i="3"/>
  <c r="C2045" i="3"/>
  <c r="D2045" i="3"/>
  <c r="E2045" i="3"/>
  <c r="F2045" i="3"/>
  <c r="G2045" i="3"/>
  <c r="B2046" i="3"/>
  <c r="C2046" i="3"/>
  <c r="D2046" i="3"/>
  <c r="E2046" i="3"/>
  <c r="F2046" i="3"/>
  <c r="G2046" i="3"/>
  <c r="B2047" i="3"/>
  <c r="C2047" i="3"/>
  <c r="D2047" i="3"/>
  <c r="E2047" i="3"/>
  <c r="F2047" i="3"/>
  <c r="G2047" i="3"/>
  <c r="B2048" i="3"/>
  <c r="C2048" i="3"/>
  <c r="D2048" i="3"/>
  <c r="E2048" i="3"/>
  <c r="F2048" i="3"/>
  <c r="G2048" i="3"/>
  <c r="B2049" i="3"/>
  <c r="C2049" i="3"/>
  <c r="D2049" i="3"/>
  <c r="E2049" i="3"/>
  <c r="F2049" i="3"/>
  <c r="G2049" i="3"/>
  <c r="B2050" i="3"/>
  <c r="C2050" i="3"/>
  <c r="D2050" i="3"/>
  <c r="E2050" i="3"/>
  <c r="F2050" i="3"/>
  <c r="G2050" i="3"/>
  <c r="B2051" i="3"/>
  <c r="C2051" i="3"/>
  <c r="D2051" i="3"/>
  <c r="E2051" i="3"/>
  <c r="F2051" i="3"/>
  <c r="G2051" i="3"/>
  <c r="B2052" i="3"/>
  <c r="C2052" i="3"/>
  <c r="D2052" i="3"/>
  <c r="E2052" i="3"/>
  <c r="F2052" i="3"/>
  <c r="G2052" i="3"/>
  <c r="B2053" i="3"/>
  <c r="C2053" i="3"/>
  <c r="D2053" i="3"/>
  <c r="E2053" i="3"/>
  <c r="F2053" i="3"/>
  <c r="G2053" i="3"/>
  <c r="B2054" i="3"/>
  <c r="C2054" i="3"/>
  <c r="D2054" i="3"/>
  <c r="E2054" i="3"/>
  <c r="F2054" i="3"/>
  <c r="G2054" i="3"/>
  <c r="B2055" i="3"/>
  <c r="C2055" i="3"/>
  <c r="D2055" i="3"/>
  <c r="E2055" i="3"/>
  <c r="F2055" i="3"/>
  <c r="G2055" i="3"/>
  <c r="B2056" i="3"/>
  <c r="C2056" i="3"/>
  <c r="D2056" i="3"/>
  <c r="E2056" i="3"/>
  <c r="F2056" i="3"/>
  <c r="G2056" i="3"/>
  <c r="B2057" i="3"/>
  <c r="C2057" i="3"/>
  <c r="D2057" i="3"/>
  <c r="E2057" i="3"/>
  <c r="F2057" i="3"/>
  <c r="G2057" i="3"/>
  <c r="B2058" i="3"/>
  <c r="C2058" i="3"/>
  <c r="D2058" i="3"/>
  <c r="E2058" i="3"/>
  <c r="F2058" i="3"/>
  <c r="G2058" i="3"/>
  <c r="B2059" i="3"/>
  <c r="C2059" i="3"/>
  <c r="D2059" i="3"/>
  <c r="E2059" i="3"/>
  <c r="F2059" i="3"/>
  <c r="G2059" i="3"/>
  <c r="B2060" i="3"/>
  <c r="C2060" i="3"/>
  <c r="D2060" i="3"/>
  <c r="E2060" i="3"/>
  <c r="F2060" i="3"/>
  <c r="G2060" i="3"/>
  <c r="B2061" i="3"/>
  <c r="C2061" i="3"/>
  <c r="D2061" i="3"/>
  <c r="E2061" i="3"/>
  <c r="F2061" i="3"/>
  <c r="G2061" i="3"/>
  <c r="B2062" i="3"/>
  <c r="C2062" i="3"/>
  <c r="D2062" i="3"/>
  <c r="E2062" i="3"/>
  <c r="F2062" i="3"/>
  <c r="G2062" i="3"/>
  <c r="B2063" i="3"/>
  <c r="C2063" i="3"/>
  <c r="D2063" i="3"/>
  <c r="E2063" i="3"/>
  <c r="F2063" i="3"/>
  <c r="G2063" i="3"/>
  <c r="B2064" i="3"/>
  <c r="C2064" i="3"/>
  <c r="D2064" i="3"/>
  <c r="E2064" i="3"/>
  <c r="F2064" i="3"/>
  <c r="G2064" i="3"/>
  <c r="B2065" i="3"/>
  <c r="C2065" i="3"/>
  <c r="D2065" i="3"/>
  <c r="E2065" i="3"/>
  <c r="F2065" i="3"/>
  <c r="G2065" i="3"/>
  <c r="B2066" i="3"/>
  <c r="C2066" i="3"/>
  <c r="D2066" i="3"/>
  <c r="E2066" i="3"/>
  <c r="F2066" i="3"/>
  <c r="G2066" i="3"/>
  <c r="B2067" i="3"/>
  <c r="C2067" i="3"/>
  <c r="D2067" i="3"/>
  <c r="E2067" i="3"/>
  <c r="F2067" i="3"/>
  <c r="G2067" i="3"/>
  <c r="B2068" i="3"/>
  <c r="C2068" i="3"/>
  <c r="D2068" i="3"/>
  <c r="E2068" i="3"/>
  <c r="F2068" i="3"/>
  <c r="G2068" i="3"/>
  <c r="B2069" i="3"/>
  <c r="C2069" i="3"/>
  <c r="D2069" i="3"/>
  <c r="E2069" i="3"/>
  <c r="F2069" i="3"/>
  <c r="G2069" i="3"/>
  <c r="B2070" i="3"/>
  <c r="C2070" i="3"/>
  <c r="D2070" i="3"/>
  <c r="E2070" i="3"/>
  <c r="F2070" i="3"/>
  <c r="G2070" i="3"/>
  <c r="B2071" i="3"/>
  <c r="C2071" i="3"/>
  <c r="D2071" i="3"/>
  <c r="E2071" i="3"/>
  <c r="F2071" i="3"/>
  <c r="G2071" i="3"/>
  <c r="B2072" i="3"/>
  <c r="C2072" i="3"/>
  <c r="D2072" i="3"/>
  <c r="E2072" i="3"/>
  <c r="F2072" i="3"/>
  <c r="G2072" i="3"/>
  <c r="B2073" i="3"/>
  <c r="C2073" i="3"/>
  <c r="D2073" i="3"/>
  <c r="E2073" i="3"/>
  <c r="F2073" i="3"/>
  <c r="G2073" i="3"/>
  <c r="B2074" i="3"/>
  <c r="C2074" i="3"/>
  <c r="D2074" i="3"/>
  <c r="E2074" i="3"/>
  <c r="F2074" i="3"/>
  <c r="G2074" i="3"/>
  <c r="B2075" i="3"/>
  <c r="C2075" i="3"/>
  <c r="D2075" i="3"/>
  <c r="E2075" i="3"/>
  <c r="F2075" i="3"/>
  <c r="G2075" i="3"/>
  <c r="B2076" i="3"/>
  <c r="C2076" i="3"/>
  <c r="D2076" i="3"/>
  <c r="E2076" i="3"/>
  <c r="F2076" i="3"/>
  <c r="G2076" i="3"/>
  <c r="B2077" i="3"/>
  <c r="C2077" i="3"/>
  <c r="D2077" i="3"/>
  <c r="E2077" i="3"/>
  <c r="F2077" i="3"/>
  <c r="G2077" i="3"/>
  <c r="B2078" i="3"/>
  <c r="C2078" i="3"/>
  <c r="D2078" i="3"/>
  <c r="E2078" i="3"/>
  <c r="F2078" i="3"/>
  <c r="G2078" i="3"/>
  <c r="B2079" i="3"/>
  <c r="C2079" i="3"/>
  <c r="D2079" i="3"/>
  <c r="E2079" i="3"/>
  <c r="F2079" i="3"/>
  <c r="G2079" i="3"/>
  <c r="B2080" i="3"/>
  <c r="C2080" i="3"/>
  <c r="D2080" i="3"/>
  <c r="E2080" i="3"/>
  <c r="F2080" i="3"/>
  <c r="G2080" i="3"/>
  <c r="B2081" i="3"/>
  <c r="C2081" i="3"/>
  <c r="D2081" i="3"/>
  <c r="E2081" i="3"/>
  <c r="F2081" i="3"/>
  <c r="G2081" i="3"/>
  <c r="B2082" i="3"/>
  <c r="C2082" i="3"/>
  <c r="D2082" i="3"/>
  <c r="E2082" i="3"/>
  <c r="F2082" i="3"/>
  <c r="G2082" i="3"/>
  <c r="B2083" i="3"/>
  <c r="C2083" i="3"/>
  <c r="D2083" i="3"/>
  <c r="E2083" i="3"/>
  <c r="F2083" i="3"/>
  <c r="G2083" i="3"/>
  <c r="B2084" i="3"/>
  <c r="C2084" i="3"/>
  <c r="D2084" i="3"/>
  <c r="E2084" i="3"/>
  <c r="F2084" i="3"/>
  <c r="G2084" i="3"/>
  <c r="B2085" i="3"/>
  <c r="C2085" i="3"/>
  <c r="D2085" i="3"/>
  <c r="E2085" i="3"/>
  <c r="F2085" i="3"/>
  <c r="G2085" i="3"/>
  <c r="B2086" i="3"/>
  <c r="C2086" i="3"/>
  <c r="D2086" i="3"/>
  <c r="E2086" i="3"/>
  <c r="F2086" i="3"/>
  <c r="G2086" i="3"/>
  <c r="B2087" i="3"/>
  <c r="C2087" i="3"/>
  <c r="D2087" i="3"/>
  <c r="E2087" i="3"/>
  <c r="F2087" i="3"/>
  <c r="G2087" i="3"/>
  <c r="B2088" i="3"/>
  <c r="C2088" i="3"/>
  <c r="D2088" i="3"/>
  <c r="E2088" i="3"/>
  <c r="F2088" i="3"/>
  <c r="G2088" i="3"/>
  <c r="B2089" i="3"/>
  <c r="C2089" i="3"/>
  <c r="D2089" i="3"/>
  <c r="E2089" i="3"/>
  <c r="F2089" i="3"/>
  <c r="G2089" i="3"/>
  <c r="B2090" i="3"/>
  <c r="C2090" i="3"/>
  <c r="D2090" i="3"/>
  <c r="E2090" i="3"/>
  <c r="F2090" i="3"/>
  <c r="G2090" i="3"/>
  <c r="B2091" i="3"/>
  <c r="C2091" i="3"/>
  <c r="D2091" i="3"/>
  <c r="E2091" i="3"/>
  <c r="F2091" i="3"/>
  <c r="G2091" i="3"/>
  <c r="B2092" i="3"/>
  <c r="C2092" i="3"/>
  <c r="D2092" i="3"/>
  <c r="E2092" i="3"/>
  <c r="F2092" i="3"/>
  <c r="G2092" i="3"/>
  <c r="B2093" i="3"/>
  <c r="C2093" i="3"/>
  <c r="D2093" i="3"/>
  <c r="E2093" i="3"/>
  <c r="F2093" i="3"/>
  <c r="G2093" i="3"/>
  <c r="B2094" i="3"/>
  <c r="C2094" i="3"/>
  <c r="D2094" i="3"/>
  <c r="E2094" i="3"/>
  <c r="F2094" i="3"/>
  <c r="G2094" i="3"/>
  <c r="B2095" i="3"/>
  <c r="C2095" i="3"/>
  <c r="D2095" i="3"/>
  <c r="E2095" i="3"/>
  <c r="F2095" i="3"/>
  <c r="G2095" i="3"/>
  <c r="B2096" i="3"/>
  <c r="C2096" i="3"/>
  <c r="D2096" i="3"/>
  <c r="E2096" i="3"/>
  <c r="F2096" i="3"/>
  <c r="G2096" i="3"/>
  <c r="B2097" i="3"/>
  <c r="C2097" i="3"/>
  <c r="D2097" i="3"/>
  <c r="E2097" i="3"/>
  <c r="F2097" i="3"/>
  <c r="G2097" i="3"/>
  <c r="B2098" i="3"/>
  <c r="C2098" i="3"/>
  <c r="D2098" i="3"/>
  <c r="E2098" i="3"/>
  <c r="F2098" i="3"/>
  <c r="G2098" i="3"/>
  <c r="B2099" i="3"/>
  <c r="C2099" i="3"/>
  <c r="D2099" i="3"/>
  <c r="E2099" i="3"/>
  <c r="F2099" i="3"/>
  <c r="G2099" i="3"/>
  <c r="B2100" i="3"/>
  <c r="C2100" i="3"/>
  <c r="D2100" i="3"/>
  <c r="E2100" i="3"/>
  <c r="F2100" i="3"/>
  <c r="G2100" i="3"/>
  <c r="B2101" i="3"/>
  <c r="C2101" i="3"/>
  <c r="D2101" i="3"/>
  <c r="E2101" i="3"/>
  <c r="F2101" i="3"/>
  <c r="G2101" i="3"/>
  <c r="B2102" i="3"/>
  <c r="C2102" i="3"/>
  <c r="D2102" i="3"/>
  <c r="E2102" i="3"/>
  <c r="F2102" i="3"/>
  <c r="G2102" i="3"/>
  <c r="B2103" i="3"/>
  <c r="C2103" i="3"/>
  <c r="D2103" i="3"/>
  <c r="E2103" i="3"/>
  <c r="F2103" i="3"/>
  <c r="G2103" i="3"/>
  <c r="B2104" i="3"/>
  <c r="C2104" i="3"/>
  <c r="D2104" i="3"/>
  <c r="E2104" i="3"/>
  <c r="F2104" i="3"/>
  <c r="G2104" i="3"/>
  <c r="B2105" i="3"/>
  <c r="C2105" i="3"/>
  <c r="D2105" i="3"/>
  <c r="E2105" i="3"/>
  <c r="F2105" i="3"/>
  <c r="G2105" i="3"/>
  <c r="B2106" i="3"/>
  <c r="C2106" i="3"/>
  <c r="D2106" i="3"/>
  <c r="E2106" i="3"/>
  <c r="F2106" i="3"/>
  <c r="G2106" i="3"/>
  <c r="B2107" i="3"/>
  <c r="C2107" i="3"/>
  <c r="D2107" i="3"/>
  <c r="E2107" i="3"/>
  <c r="F2107" i="3"/>
  <c r="G2107" i="3"/>
  <c r="B2108" i="3"/>
  <c r="C2108" i="3"/>
  <c r="D2108" i="3"/>
  <c r="E2108" i="3"/>
  <c r="F2108" i="3"/>
  <c r="G2108" i="3"/>
  <c r="B2109" i="3"/>
  <c r="C2109" i="3"/>
  <c r="D2109" i="3"/>
  <c r="E2109" i="3"/>
  <c r="F2109" i="3"/>
  <c r="G2109" i="3"/>
  <c r="B2110" i="3"/>
  <c r="C2110" i="3"/>
  <c r="D2110" i="3"/>
  <c r="E2110" i="3"/>
  <c r="F2110" i="3"/>
  <c r="G2110" i="3"/>
  <c r="B2111" i="3"/>
  <c r="C2111" i="3"/>
  <c r="D2111" i="3"/>
  <c r="E2111" i="3"/>
  <c r="F2111" i="3"/>
  <c r="G2111" i="3"/>
  <c r="B2112" i="3"/>
  <c r="C2112" i="3"/>
  <c r="D2112" i="3"/>
  <c r="E2112" i="3"/>
  <c r="F2112" i="3"/>
  <c r="G2112" i="3"/>
  <c r="B2113" i="3"/>
  <c r="C2113" i="3"/>
  <c r="D2113" i="3"/>
  <c r="E2113" i="3"/>
  <c r="F2113" i="3"/>
  <c r="G2113" i="3"/>
  <c r="B2114" i="3"/>
  <c r="C2114" i="3"/>
  <c r="D2114" i="3"/>
  <c r="E2114" i="3"/>
  <c r="F2114" i="3"/>
  <c r="G2114" i="3"/>
  <c r="B2115" i="3"/>
  <c r="C2115" i="3"/>
  <c r="D2115" i="3"/>
  <c r="E2115" i="3"/>
  <c r="F2115" i="3"/>
  <c r="G2115" i="3"/>
  <c r="B2116" i="3"/>
  <c r="C2116" i="3"/>
  <c r="D2116" i="3"/>
  <c r="E2116" i="3"/>
  <c r="F2116" i="3"/>
  <c r="G2116" i="3"/>
  <c r="B2117" i="3"/>
  <c r="C2117" i="3"/>
  <c r="D2117" i="3"/>
  <c r="E2117" i="3"/>
  <c r="F2117" i="3"/>
  <c r="G2117" i="3"/>
  <c r="B2118" i="3"/>
  <c r="C2118" i="3"/>
  <c r="D2118" i="3"/>
  <c r="E2118" i="3"/>
  <c r="F2118" i="3"/>
  <c r="G2118" i="3"/>
  <c r="B2119" i="3"/>
  <c r="C2119" i="3"/>
  <c r="D2119" i="3"/>
  <c r="E2119" i="3"/>
  <c r="F2119" i="3"/>
  <c r="G2119" i="3"/>
  <c r="B2120" i="3"/>
  <c r="C2120" i="3"/>
  <c r="D2120" i="3"/>
  <c r="E2120" i="3"/>
  <c r="F2120" i="3"/>
  <c r="G2120" i="3"/>
  <c r="B2121" i="3"/>
  <c r="C2121" i="3"/>
  <c r="D2121" i="3"/>
  <c r="E2121" i="3"/>
  <c r="F2121" i="3"/>
  <c r="G2121" i="3"/>
  <c r="B2122" i="3"/>
  <c r="C2122" i="3"/>
  <c r="D2122" i="3"/>
  <c r="E2122" i="3"/>
  <c r="F2122" i="3"/>
  <c r="G2122" i="3"/>
  <c r="B2123" i="3"/>
  <c r="C2123" i="3"/>
  <c r="D2123" i="3"/>
  <c r="E2123" i="3"/>
  <c r="F2123" i="3"/>
  <c r="G2123" i="3"/>
  <c r="B2124" i="3"/>
  <c r="C2124" i="3"/>
  <c r="D2124" i="3"/>
  <c r="E2124" i="3"/>
  <c r="F2124" i="3"/>
  <c r="G2124" i="3"/>
  <c r="B2125" i="3"/>
  <c r="C2125" i="3"/>
  <c r="D2125" i="3"/>
  <c r="E2125" i="3"/>
  <c r="F2125" i="3"/>
  <c r="G2125" i="3"/>
  <c r="B2126" i="3"/>
  <c r="C2126" i="3"/>
  <c r="D2126" i="3"/>
  <c r="E2126" i="3"/>
  <c r="F2126" i="3"/>
  <c r="G2126" i="3"/>
  <c r="B2127" i="3"/>
  <c r="C2127" i="3"/>
  <c r="D2127" i="3"/>
  <c r="E2127" i="3"/>
  <c r="F2127" i="3"/>
  <c r="G2127" i="3"/>
  <c r="B2128" i="3"/>
  <c r="C2128" i="3"/>
  <c r="D2128" i="3"/>
  <c r="E2128" i="3"/>
  <c r="F2128" i="3"/>
  <c r="G2128" i="3"/>
  <c r="B2129" i="3"/>
  <c r="C2129" i="3"/>
  <c r="D2129" i="3"/>
  <c r="E2129" i="3"/>
  <c r="F2129" i="3"/>
  <c r="G2129" i="3"/>
  <c r="B2130" i="3"/>
  <c r="C2130" i="3"/>
  <c r="D2130" i="3"/>
  <c r="E2130" i="3"/>
  <c r="F2130" i="3"/>
  <c r="G2130" i="3"/>
  <c r="B2131" i="3"/>
  <c r="C2131" i="3"/>
  <c r="D2131" i="3"/>
  <c r="E2131" i="3"/>
  <c r="F2131" i="3"/>
  <c r="G2131" i="3"/>
  <c r="B2132" i="3"/>
  <c r="C2132" i="3"/>
  <c r="D2132" i="3"/>
  <c r="E2132" i="3"/>
  <c r="F2132" i="3"/>
  <c r="G2132" i="3"/>
  <c r="B2133" i="3"/>
  <c r="C2133" i="3"/>
  <c r="D2133" i="3"/>
  <c r="E2133" i="3"/>
  <c r="F2133" i="3"/>
  <c r="G2133" i="3"/>
  <c r="B2134" i="3"/>
  <c r="C2134" i="3"/>
  <c r="D2134" i="3"/>
  <c r="E2134" i="3"/>
  <c r="F2134" i="3"/>
  <c r="G2134" i="3"/>
  <c r="B2135" i="3"/>
  <c r="C2135" i="3"/>
  <c r="D2135" i="3"/>
  <c r="E2135" i="3"/>
  <c r="F2135" i="3"/>
  <c r="G2135" i="3"/>
  <c r="B2136" i="3"/>
  <c r="C2136" i="3"/>
  <c r="D2136" i="3"/>
  <c r="E2136" i="3"/>
  <c r="F2136" i="3"/>
  <c r="G2136" i="3"/>
  <c r="B2137" i="3"/>
  <c r="C2137" i="3"/>
  <c r="D2137" i="3"/>
  <c r="E2137" i="3"/>
  <c r="F2137" i="3"/>
  <c r="G2137" i="3"/>
  <c r="B2138" i="3"/>
  <c r="C2138" i="3"/>
  <c r="D2138" i="3"/>
  <c r="E2138" i="3"/>
  <c r="F2138" i="3"/>
  <c r="G2138" i="3"/>
  <c r="B2139" i="3"/>
  <c r="C2139" i="3"/>
  <c r="D2139" i="3"/>
  <c r="E2139" i="3"/>
  <c r="F2139" i="3"/>
  <c r="G2139" i="3"/>
  <c r="B2140" i="3"/>
  <c r="C2140" i="3"/>
  <c r="D2140" i="3"/>
  <c r="E2140" i="3"/>
  <c r="F2140" i="3"/>
  <c r="G2140" i="3"/>
  <c r="B2141" i="3"/>
  <c r="C2141" i="3"/>
  <c r="D2141" i="3"/>
  <c r="E2141" i="3"/>
  <c r="F2141" i="3"/>
  <c r="G2141" i="3"/>
  <c r="B2142" i="3"/>
  <c r="C2142" i="3"/>
  <c r="D2142" i="3"/>
  <c r="E2142" i="3"/>
  <c r="F2142" i="3"/>
  <c r="G2142" i="3"/>
  <c r="B2143" i="3"/>
  <c r="C2143" i="3"/>
  <c r="D2143" i="3"/>
  <c r="E2143" i="3"/>
  <c r="F2143" i="3"/>
  <c r="G2143" i="3"/>
  <c r="B2144" i="3"/>
  <c r="C2144" i="3"/>
  <c r="D2144" i="3"/>
  <c r="E2144" i="3"/>
  <c r="F2144" i="3"/>
  <c r="G2144" i="3"/>
  <c r="B2145" i="3"/>
  <c r="C2145" i="3"/>
  <c r="D2145" i="3"/>
  <c r="E2145" i="3"/>
  <c r="F2145" i="3"/>
  <c r="G2145" i="3"/>
  <c r="B2146" i="3"/>
  <c r="C2146" i="3"/>
  <c r="D2146" i="3"/>
  <c r="E2146" i="3"/>
  <c r="F2146" i="3"/>
  <c r="G2146" i="3"/>
  <c r="B2147" i="3"/>
  <c r="C2147" i="3"/>
  <c r="D2147" i="3"/>
  <c r="E2147" i="3"/>
  <c r="F2147" i="3"/>
  <c r="G2147" i="3"/>
  <c r="B2148" i="3"/>
  <c r="C2148" i="3"/>
  <c r="D2148" i="3"/>
  <c r="E2148" i="3"/>
  <c r="F2148" i="3"/>
  <c r="G2148" i="3"/>
  <c r="B2149" i="3"/>
  <c r="C2149" i="3"/>
  <c r="D2149" i="3"/>
  <c r="E2149" i="3"/>
  <c r="F2149" i="3"/>
  <c r="G2149" i="3"/>
  <c r="B2150" i="3"/>
  <c r="C2150" i="3"/>
  <c r="D2150" i="3"/>
  <c r="E2150" i="3"/>
  <c r="F2150" i="3"/>
  <c r="G2150" i="3"/>
  <c r="B2151" i="3"/>
  <c r="C2151" i="3"/>
  <c r="D2151" i="3"/>
  <c r="E2151" i="3"/>
  <c r="F2151" i="3"/>
  <c r="G2151" i="3"/>
  <c r="B2152" i="3"/>
  <c r="C2152" i="3"/>
  <c r="D2152" i="3"/>
  <c r="E2152" i="3"/>
  <c r="F2152" i="3"/>
  <c r="G2152" i="3"/>
  <c r="B2153" i="3"/>
  <c r="C2153" i="3"/>
  <c r="D2153" i="3"/>
  <c r="E2153" i="3"/>
  <c r="F2153" i="3"/>
  <c r="G2153" i="3"/>
  <c r="B2154" i="3"/>
  <c r="C2154" i="3"/>
  <c r="D2154" i="3"/>
  <c r="E2154" i="3"/>
  <c r="F2154" i="3"/>
  <c r="G2154" i="3"/>
  <c r="B2155" i="3"/>
  <c r="C2155" i="3"/>
  <c r="D2155" i="3"/>
  <c r="E2155" i="3"/>
  <c r="F2155" i="3"/>
  <c r="G2155" i="3"/>
  <c r="B2156" i="3"/>
  <c r="C2156" i="3"/>
  <c r="D2156" i="3"/>
  <c r="E2156" i="3"/>
  <c r="F2156" i="3"/>
  <c r="G2156" i="3"/>
  <c r="B2157" i="3"/>
  <c r="C2157" i="3"/>
  <c r="D2157" i="3"/>
  <c r="E2157" i="3"/>
  <c r="F2157" i="3"/>
  <c r="G2157" i="3"/>
  <c r="B2158" i="3"/>
  <c r="C2158" i="3"/>
  <c r="D2158" i="3"/>
  <c r="E2158" i="3"/>
  <c r="F2158" i="3"/>
  <c r="G2158" i="3"/>
  <c r="B2159" i="3"/>
  <c r="C2159" i="3"/>
  <c r="D2159" i="3"/>
  <c r="E2159" i="3"/>
  <c r="F2159" i="3"/>
  <c r="G2159" i="3"/>
  <c r="B2160" i="3"/>
  <c r="C2160" i="3"/>
  <c r="D2160" i="3"/>
  <c r="E2160" i="3"/>
  <c r="F2160" i="3"/>
  <c r="G2160" i="3"/>
  <c r="B2161" i="3"/>
  <c r="C2161" i="3"/>
  <c r="D2161" i="3"/>
  <c r="E2161" i="3"/>
  <c r="F2161" i="3"/>
  <c r="G2161" i="3"/>
  <c r="B2162" i="3"/>
  <c r="C2162" i="3"/>
  <c r="D2162" i="3"/>
  <c r="E2162" i="3"/>
  <c r="F2162" i="3"/>
  <c r="G2162" i="3"/>
  <c r="B2163" i="3"/>
  <c r="C2163" i="3"/>
  <c r="D2163" i="3"/>
  <c r="E2163" i="3"/>
  <c r="F2163" i="3"/>
  <c r="G2163" i="3"/>
  <c r="B2164" i="3"/>
  <c r="C2164" i="3"/>
  <c r="D2164" i="3"/>
  <c r="E2164" i="3"/>
  <c r="F2164" i="3"/>
  <c r="G2164" i="3"/>
  <c r="B2165" i="3"/>
  <c r="C2165" i="3"/>
  <c r="D2165" i="3"/>
  <c r="E2165" i="3"/>
  <c r="F2165" i="3"/>
  <c r="G2165" i="3"/>
  <c r="B2166" i="3"/>
  <c r="C2166" i="3"/>
  <c r="D2166" i="3"/>
  <c r="E2166" i="3"/>
  <c r="F2166" i="3"/>
  <c r="G2166" i="3"/>
  <c r="B2167" i="3"/>
  <c r="C2167" i="3"/>
  <c r="D2167" i="3"/>
  <c r="E2167" i="3"/>
  <c r="F2167" i="3"/>
  <c r="G2167" i="3"/>
  <c r="B2168" i="3"/>
  <c r="C2168" i="3"/>
  <c r="D2168" i="3"/>
  <c r="E2168" i="3"/>
  <c r="F2168" i="3"/>
  <c r="G2168" i="3"/>
  <c r="B2169" i="3"/>
  <c r="C2169" i="3"/>
  <c r="D2169" i="3"/>
  <c r="E2169" i="3"/>
  <c r="F2169" i="3"/>
  <c r="G2169" i="3"/>
  <c r="B514" i="3"/>
  <c r="C514" i="3"/>
  <c r="D514" i="3"/>
  <c r="E514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B520" i="3"/>
  <c r="C520" i="3"/>
  <c r="D520" i="3"/>
  <c r="E520" i="3"/>
  <c r="F520" i="3"/>
  <c r="G520" i="3"/>
  <c r="F521" i="3"/>
  <c r="G521" i="3"/>
  <c r="B522" i="3"/>
  <c r="C522" i="3"/>
  <c r="D522" i="3"/>
  <c r="E522" i="3"/>
  <c r="F522" i="3"/>
  <c r="G522" i="3"/>
  <c r="F523" i="5"/>
  <c r="F522" i="4" s="1"/>
  <c r="G523" i="5"/>
  <c r="G522" i="4" s="1"/>
  <c r="F524" i="5"/>
  <c r="F523" i="4" s="1"/>
  <c r="G524" i="5"/>
  <c r="G523" i="4" s="1"/>
  <c r="B525" i="3"/>
  <c r="C525" i="5"/>
  <c r="D525" i="5"/>
  <c r="D524" i="4" s="1"/>
  <c r="E525" i="5"/>
  <c r="E524" i="4" s="1"/>
  <c r="F525" i="5"/>
  <c r="F524" i="4" s="1"/>
  <c r="G525" i="5"/>
  <c r="G524" i="4" s="1"/>
  <c r="F526" i="5"/>
  <c r="F525" i="4" s="1"/>
  <c r="G526" i="5"/>
  <c r="G525" i="4" s="1"/>
  <c r="B527" i="3"/>
  <c r="C527" i="5"/>
  <c r="D527" i="5"/>
  <c r="D526" i="4" s="1"/>
  <c r="E527" i="5"/>
  <c r="E526" i="4" s="1"/>
  <c r="F527" i="5"/>
  <c r="F526" i="4" s="1"/>
  <c r="G527" i="5"/>
  <c r="G526" i="4" s="1"/>
  <c r="F528" i="5"/>
  <c r="F527" i="4" s="1"/>
  <c r="G528" i="5"/>
  <c r="G527" i="4" s="1"/>
  <c r="B529" i="3"/>
  <c r="C529" i="5"/>
  <c r="D529" i="5"/>
  <c r="D528" i="4" s="1"/>
  <c r="E529" i="5"/>
  <c r="E528" i="4" s="1"/>
  <c r="F529" i="5"/>
  <c r="F528" i="4" s="1"/>
  <c r="G529" i="5"/>
  <c r="G528" i="4" s="1"/>
  <c r="F530" i="5"/>
  <c r="F529" i="4" s="1"/>
  <c r="G530" i="5"/>
  <c r="G529" i="4" s="1"/>
  <c r="F531" i="5"/>
  <c r="F530" i="4" s="1"/>
  <c r="G531" i="5"/>
  <c r="G530" i="4" s="1"/>
  <c r="F532" i="5"/>
  <c r="F531" i="4" s="1"/>
  <c r="G532" i="5"/>
  <c r="G531" i="4" s="1"/>
  <c r="B533" i="3"/>
  <c r="C533" i="5"/>
  <c r="D533" i="5"/>
  <c r="D532" i="4" s="1"/>
  <c r="E533" i="5"/>
  <c r="E532" i="4" s="1"/>
  <c r="F533" i="5"/>
  <c r="F532" i="4" s="1"/>
  <c r="G533" i="5"/>
  <c r="G532" i="4" s="1"/>
  <c r="F534" i="5"/>
  <c r="F533" i="4" s="1"/>
  <c r="G534" i="5"/>
  <c r="G533" i="4" s="1"/>
  <c r="F535" i="5"/>
  <c r="F534" i="4" s="1"/>
  <c r="G535" i="5"/>
  <c r="G534" i="4" s="1"/>
  <c r="F536" i="5"/>
  <c r="F535" i="4" s="1"/>
  <c r="G536" i="5"/>
  <c r="G535" i="4" s="1"/>
  <c r="F537" i="5"/>
  <c r="F536" i="4" s="1"/>
  <c r="G537" i="5"/>
  <c r="G536" i="4" s="1"/>
  <c r="B538" i="3"/>
  <c r="C538" i="5"/>
  <c r="D538" i="5"/>
  <c r="D537" i="4" s="1"/>
  <c r="E538" i="5"/>
  <c r="E537" i="4" s="1"/>
  <c r="F538" i="5"/>
  <c r="F537" i="4" s="1"/>
  <c r="G538" i="5"/>
  <c r="G537" i="4" s="1"/>
  <c r="F539" i="5"/>
  <c r="F538" i="4" s="1"/>
  <c r="G539" i="5"/>
  <c r="G538" i="4" s="1"/>
  <c r="F540" i="5"/>
  <c r="F539" i="4" s="1"/>
  <c r="G540" i="5"/>
  <c r="G539" i="4" s="1"/>
  <c r="F541" i="5"/>
  <c r="F540" i="4" s="1"/>
  <c r="G541" i="5"/>
  <c r="G540" i="4" s="1"/>
  <c r="B542" i="3"/>
  <c r="C542" i="5"/>
  <c r="D542" i="5"/>
  <c r="D541" i="4" s="1"/>
  <c r="E542" i="5"/>
  <c r="E541" i="4" s="1"/>
  <c r="F542" i="5"/>
  <c r="F541" i="4" s="1"/>
  <c r="G542" i="5"/>
  <c r="G541" i="4" s="1"/>
  <c r="F543" i="5"/>
  <c r="F542" i="4" s="1"/>
  <c r="G543" i="5"/>
  <c r="G542" i="4" s="1"/>
  <c r="F544" i="5"/>
  <c r="F543" i="4" s="1"/>
  <c r="G544" i="5"/>
  <c r="G543" i="4" s="1"/>
  <c r="F545" i="5"/>
  <c r="F544" i="4" s="1"/>
  <c r="G545" i="5"/>
  <c r="G544" i="4" s="1"/>
  <c r="B546" i="3"/>
  <c r="C546" i="5"/>
  <c r="D546" i="5"/>
  <c r="D545" i="4" s="1"/>
  <c r="E546" i="5"/>
  <c r="E545" i="4" s="1"/>
  <c r="F546" i="5"/>
  <c r="F545" i="4" s="1"/>
  <c r="G546" i="5"/>
  <c r="G545" i="4" s="1"/>
  <c r="F547" i="5"/>
  <c r="F546" i="4" s="1"/>
  <c r="G547" i="5"/>
  <c r="G546" i="4" s="1"/>
  <c r="F548" i="5"/>
  <c r="F547" i="4" s="1"/>
  <c r="G548" i="5"/>
  <c r="G547" i="4" s="1"/>
  <c r="F549" i="5"/>
  <c r="F548" i="4" s="1"/>
  <c r="G549" i="5"/>
  <c r="G548" i="4" s="1"/>
  <c r="F550" i="5"/>
  <c r="F549" i="4" s="1"/>
  <c r="G550" i="5"/>
  <c r="G549" i="4" s="1"/>
  <c r="F551" i="5"/>
  <c r="F550" i="4" s="1"/>
  <c r="G551" i="5"/>
  <c r="G550" i="4" s="1"/>
  <c r="B552" i="3"/>
  <c r="C552" i="3"/>
  <c r="D552" i="5"/>
  <c r="D551" i="4" s="1"/>
  <c r="E552" i="5"/>
  <c r="E551" i="4" s="1"/>
  <c r="F552" i="5"/>
  <c r="F551" i="4" s="1"/>
  <c r="G552" i="5"/>
  <c r="G551" i="4" s="1"/>
  <c r="F553" i="5"/>
  <c r="F552" i="4" s="1"/>
  <c r="G553" i="5"/>
  <c r="G552" i="4" s="1"/>
  <c r="F554" i="5"/>
  <c r="F553" i="4" s="1"/>
  <c r="G554" i="5"/>
  <c r="G553" i="4" s="1"/>
  <c r="F555" i="5"/>
  <c r="F554" i="4" s="1"/>
  <c r="G555" i="5"/>
  <c r="G554" i="4" s="1"/>
  <c r="F556" i="5"/>
  <c r="F555" i="4" s="1"/>
  <c r="G556" i="5"/>
  <c r="G555" i="4" s="1"/>
  <c r="F557" i="5"/>
  <c r="F556" i="4" s="1"/>
  <c r="G557" i="5"/>
  <c r="G556" i="4" s="1"/>
  <c r="F558" i="5"/>
  <c r="F557" i="4" s="1"/>
  <c r="G558" i="5"/>
  <c r="G557" i="4" s="1"/>
  <c r="F559" i="5"/>
  <c r="F558" i="4" s="1"/>
  <c r="G559" i="5"/>
  <c r="G558" i="4" s="1"/>
  <c r="F560" i="5"/>
  <c r="F559" i="4" s="1"/>
  <c r="G560" i="5"/>
  <c r="G559" i="4" s="1"/>
  <c r="F561" i="5"/>
  <c r="F560" i="4" s="1"/>
  <c r="G561" i="5"/>
  <c r="G560" i="4" s="1"/>
  <c r="F562" i="5"/>
  <c r="F561" i="4" s="1"/>
  <c r="G562" i="5"/>
  <c r="G561" i="4" s="1"/>
  <c r="F563" i="5"/>
  <c r="F562" i="4" s="1"/>
  <c r="G563" i="5"/>
  <c r="G562" i="4" s="1"/>
  <c r="F564" i="5"/>
  <c r="F563" i="4" s="1"/>
  <c r="G564" i="5"/>
  <c r="G563" i="4" s="1"/>
  <c r="F565" i="5"/>
  <c r="F564" i="4" s="1"/>
  <c r="G565" i="5"/>
  <c r="G564" i="4" s="1"/>
  <c r="F566" i="5"/>
  <c r="F565" i="4" s="1"/>
  <c r="G566" i="5"/>
  <c r="G565" i="4" s="1"/>
  <c r="F567" i="5"/>
  <c r="F566" i="4" s="1"/>
  <c r="G567" i="5"/>
  <c r="G566" i="4" s="1"/>
  <c r="F568" i="5"/>
  <c r="F567" i="4" s="1"/>
  <c r="G568" i="5"/>
  <c r="G567" i="4" s="1"/>
  <c r="F569" i="5"/>
  <c r="F568" i="4" s="1"/>
  <c r="G569" i="5"/>
  <c r="G568" i="4" s="1"/>
  <c r="F570" i="5"/>
  <c r="F569" i="4" s="1"/>
  <c r="G570" i="5"/>
  <c r="G569" i="4" s="1"/>
  <c r="F571" i="5"/>
  <c r="F570" i="4" s="1"/>
  <c r="G571" i="5"/>
  <c r="G570" i="4" s="1"/>
  <c r="F572" i="5"/>
  <c r="G572" i="5"/>
  <c r="F573" i="5"/>
  <c r="B574" i="3"/>
  <c r="C574" i="5"/>
  <c r="D574" i="5"/>
  <c r="D573" i="4" s="1"/>
  <c r="E574" i="5"/>
  <c r="E573" i="4" s="1"/>
  <c r="F574" i="5"/>
  <c r="F573" i="4" s="1"/>
  <c r="G574" i="5"/>
  <c r="G573" i="4" s="1"/>
  <c r="F575" i="5"/>
  <c r="F574" i="4" s="1"/>
  <c r="G574" i="4"/>
  <c r="F576" i="5"/>
  <c r="F575" i="4" s="1"/>
  <c r="G575" i="4"/>
  <c r="F577" i="5"/>
  <c r="F576" i="4" s="1"/>
  <c r="G576" i="4"/>
  <c r="F578" i="5"/>
  <c r="F577" i="4" s="1"/>
  <c r="G577" i="4"/>
  <c r="F579" i="5"/>
  <c r="F578" i="4" s="1"/>
  <c r="G578" i="4"/>
  <c r="F580" i="5"/>
  <c r="F579" i="4" s="1"/>
  <c r="G579" i="4"/>
  <c r="F581" i="5"/>
  <c r="F580" i="4" s="1"/>
  <c r="G580" i="4"/>
  <c r="F582" i="5"/>
  <c r="F581" i="4" s="1"/>
  <c r="G581" i="4"/>
  <c r="F583" i="5"/>
  <c r="F582" i="4" s="1"/>
  <c r="G582" i="4"/>
  <c r="F584" i="5"/>
  <c r="F583" i="4" s="1"/>
  <c r="G583" i="4"/>
  <c r="F585" i="5"/>
  <c r="F584" i="4" s="1"/>
  <c r="G584" i="4"/>
  <c r="F586" i="5"/>
  <c r="F585" i="4" s="1"/>
  <c r="G585" i="4"/>
  <c r="F587" i="5"/>
  <c r="F586" i="4" s="1"/>
  <c r="G586" i="4"/>
  <c r="F588" i="5"/>
  <c r="F587" i="4" s="1"/>
  <c r="G587" i="4"/>
  <c r="F589" i="5"/>
  <c r="F588" i="4" s="1"/>
  <c r="G588" i="4"/>
  <c r="F590" i="5"/>
  <c r="F589" i="4" s="1"/>
  <c r="G589" i="4"/>
  <c r="F591" i="5"/>
  <c r="F590" i="4" s="1"/>
  <c r="G590" i="4"/>
  <c r="F592" i="5"/>
  <c r="F591" i="4" s="1"/>
  <c r="G591" i="4"/>
  <c r="F593" i="5"/>
  <c r="F592" i="4" s="1"/>
  <c r="G592" i="4"/>
  <c r="F594" i="5"/>
  <c r="F593" i="4" s="1"/>
  <c r="G593" i="4"/>
  <c r="F595" i="5"/>
  <c r="F594" i="4" s="1"/>
  <c r="G594" i="4"/>
  <c r="F596" i="5"/>
  <c r="F595" i="4" s="1"/>
  <c r="G595" i="4"/>
  <c r="F597" i="5"/>
  <c r="F596" i="4" s="1"/>
  <c r="G596" i="4"/>
  <c r="F598" i="5"/>
  <c r="F597" i="4" s="1"/>
  <c r="G597" i="4"/>
  <c r="F599" i="5"/>
  <c r="F598" i="4" s="1"/>
  <c r="G598" i="4"/>
  <c r="G599" i="4"/>
  <c r="B601" i="3"/>
  <c r="C601" i="5"/>
  <c r="D601" i="5"/>
  <c r="D600" i="4" s="1"/>
  <c r="E601" i="5"/>
  <c r="F601" i="5"/>
  <c r="F600" i="4" s="1"/>
  <c r="G601" i="5"/>
  <c r="G600" i="4" s="1"/>
  <c r="F602" i="5"/>
  <c r="F601" i="4" s="1"/>
  <c r="G602" i="5"/>
  <c r="G601" i="4" s="1"/>
  <c r="F603" i="5"/>
  <c r="F602" i="4" s="1"/>
  <c r="G603" i="5"/>
  <c r="G602" i="4" s="1"/>
  <c r="F604" i="5"/>
  <c r="F603" i="4" s="1"/>
  <c r="G604" i="5"/>
  <c r="G603" i="4" s="1"/>
  <c r="F605" i="5"/>
  <c r="F604" i="4" s="1"/>
  <c r="G605" i="5"/>
  <c r="G604" i="4" s="1"/>
  <c r="F606" i="5"/>
  <c r="F605" i="4" s="1"/>
  <c r="G606" i="5"/>
  <c r="G605" i="4" s="1"/>
  <c r="F607" i="5"/>
  <c r="F606" i="4" s="1"/>
  <c r="G607" i="5"/>
  <c r="G606" i="4" s="1"/>
  <c r="F608" i="5"/>
  <c r="F607" i="4" s="1"/>
  <c r="G608" i="5"/>
  <c r="G607" i="4" s="1"/>
  <c r="F609" i="5"/>
  <c r="F608" i="4" s="1"/>
  <c r="G609" i="5"/>
  <c r="G608" i="4" s="1"/>
  <c r="F610" i="5"/>
  <c r="F609" i="4" s="1"/>
  <c r="G610" i="5"/>
  <c r="G609" i="4" s="1"/>
  <c r="F611" i="5"/>
  <c r="F610" i="4" s="1"/>
  <c r="G611" i="5"/>
  <c r="G610" i="4" s="1"/>
  <c r="F612" i="5"/>
  <c r="F611" i="4" s="1"/>
  <c r="G612" i="5"/>
  <c r="G611" i="4" s="1"/>
  <c r="F613" i="5"/>
  <c r="F612" i="4" s="1"/>
  <c r="G613" i="5"/>
  <c r="G612" i="4" s="1"/>
  <c r="F614" i="5"/>
  <c r="F613" i="4" s="1"/>
  <c r="G614" i="5"/>
  <c r="G613" i="4" s="1"/>
  <c r="F615" i="5"/>
  <c r="F614" i="4" s="1"/>
  <c r="G615" i="5"/>
  <c r="G614" i="4" s="1"/>
  <c r="F616" i="5"/>
  <c r="F615" i="4" s="1"/>
  <c r="G616" i="5"/>
  <c r="G615" i="4" s="1"/>
  <c r="F617" i="5"/>
  <c r="F616" i="4" s="1"/>
  <c r="G617" i="5"/>
  <c r="G616" i="4" s="1"/>
  <c r="F618" i="5"/>
  <c r="F617" i="4" s="1"/>
  <c r="G618" i="5"/>
  <c r="G617" i="4" s="1"/>
  <c r="F619" i="5"/>
  <c r="F618" i="4" s="1"/>
  <c r="G619" i="5"/>
  <c r="G618" i="4" s="1"/>
  <c r="F620" i="5"/>
  <c r="F619" i="4" s="1"/>
  <c r="G620" i="5"/>
  <c r="G619" i="4" s="1"/>
  <c r="F621" i="5"/>
  <c r="G621" i="5"/>
  <c r="F622" i="5"/>
  <c r="G622" i="5"/>
  <c r="B623" i="3"/>
  <c r="C623" i="5"/>
  <c r="D623" i="5"/>
  <c r="D622" i="4" s="1"/>
  <c r="E623" i="5"/>
  <c r="E622" i="4" s="1"/>
  <c r="F623" i="5"/>
  <c r="F622" i="4" s="1"/>
  <c r="G623" i="5"/>
  <c r="G622" i="4" s="1"/>
  <c r="F624" i="5"/>
  <c r="F623" i="4" s="1"/>
  <c r="G624" i="5"/>
  <c r="G623" i="4" s="1"/>
  <c r="F625" i="5"/>
  <c r="F624" i="4" s="1"/>
  <c r="G625" i="5"/>
  <c r="G624" i="4" s="1"/>
  <c r="F626" i="5"/>
  <c r="F625" i="4" s="1"/>
  <c r="G626" i="5"/>
  <c r="G625" i="4" s="1"/>
  <c r="F627" i="5"/>
  <c r="F626" i="4" s="1"/>
  <c r="G627" i="5"/>
  <c r="G626" i="4" s="1"/>
  <c r="F628" i="5"/>
  <c r="F627" i="4" s="1"/>
  <c r="G628" i="5"/>
  <c r="G627" i="4" s="1"/>
  <c r="F629" i="5"/>
  <c r="F628" i="4" s="1"/>
  <c r="G629" i="5"/>
  <c r="G628" i="4" s="1"/>
  <c r="F630" i="5"/>
  <c r="F629" i="4" s="1"/>
  <c r="G630" i="5"/>
  <c r="G629" i="4" s="1"/>
  <c r="B631" i="3"/>
  <c r="C631" i="5"/>
  <c r="D631" i="5"/>
  <c r="D630" i="4" s="1"/>
  <c r="E631" i="5"/>
  <c r="E630" i="4" s="1"/>
  <c r="F631" i="5"/>
  <c r="F630" i="4" s="1"/>
  <c r="G631" i="5"/>
  <c r="G630" i="4" s="1"/>
  <c r="F632" i="5"/>
  <c r="F631" i="4" s="1"/>
  <c r="G632" i="5"/>
  <c r="G631" i="4" s="1"/>
  <c r="F633" i="5"/>
  <c r="F632" i="4" s="1"/>
  <c r="G633" i="5"/>
  <c r="G632" i="4" s="1"/>
  <c r="F634" i="5"/>
  <c r="F633" i="4" s="1"/>
  <c r="G634" i="5"/>
  <c r="G633" i="4" s="1"/>
  <c r="F635" i="5"/>
  <c r="F634" i="4" s="1"/>
  <c r="G635" i="5"/>
  <c r="G634" i="4" s="1"/>
  <c r="F636" i="5"/>
  <c r="F635" i="4" s="1"/>
  <c r="G636" i="5"/>
  <c r="G635" i="4" s="1"/>
  <c r="F637" i="5"/>
  <c r="F636" i="4" s="1"/>
  <c r="G637" i="5"/>
  <c r="G636" i="4" s="1"/>
  <c r="F638" i="5"/>
  <c r="F637" i="4" s="1"/>
  <c r="G638" i="5"/>
  <c r="G637" i="4" s="1"/>
  <c r="B639" i="3"/>
  <c r="C639" i="5"/>
  <c r="D639" i="5"/>
  <c r="D638" i="4" s="1"/>
  <c r="E639" i="5"/>
  <c r="E638" i="4" s="1"/>
  <c r="F639" i="5"/>
  <c r="F638" i="4" s="1"/>
  <c r="G639" i="5"/>
  <c r="G638" i="4" s="1"/>
  <c r="F640" i="5"/>
  <c r="F639" i="4" s="1"/>
  <c r="G640" i="5"/>
  <c r="G639" i="4" s="1"/>
  <c r="F641" i="5"/>
  <c r="F640" i="4" s="1"/>
  <c r="G641" i="5"/>
  <c r="G640" i="4" s="1"/>
  <c r="F642" i="5"/>
  <c r="F641" i="4" s="1"/>
  <c r="G642" i="5"/>
  <c r="G641" i="4" s="1"/>
  <c r="F643" i="5"/>
  <c r="F642" i="4" s="1"/>
  <c r="G643" i="5"/>
  <c r="G642" i="4" s="1"/>
  <c r="F644" i="5"/>
  <c r="F643" i="4" s="1"/>
  <c r="G644" i="5"/>
  <c r="G643" i="4" s="1"/>
  <c r="F645" i="5"/>
  <c r="F644" i="4" s="1"/>
  <c r="G645" i="5"/>
  <c r="G644" i="4" s="1"/>
  <c r="F646" i="5"/>
  <c r="F645" i="4" s="1"/>
  <c r="G646" i="5"/>
  <c r="G645" i="4" s="1"/>
  <c r="F647" i="5"/>
  <c r="F646" i="4" s="1"/>
  <c r="G647" i="5"/>
  <c r="G646" i="4" s="1"/>
  <c r="F648" i="5"/>
  <c r="F647" i="4" s="1"/>
  <c r="G648" i="5"/>
  <c r="G647" i="4" s="1"/>
  <c r="F649" i="5"/>
  <c r="F648" i="4" s="1"/>
  <c r="G649" i="5"/>
  <c r="G648" i="4" s="1"/>
  <c r="C650" i="5"/>
  <c r="D650" i="5"/>
  <c r="D649" i="4" s="1"/>
  <c r="E650" i="5"/>
  <c r="E649" i="4" s="1"/>
  <c r="F650" i="5"/>
  <c r="F649" i="4" s="1"/>
  <c r="G650" i="5"/>
  <c r="G649" i="4" s="1"/>
  <c r="F651" i="5"/>
  <c r="F650" i="4" s="1"/>
  <c r="G651" i="5"/>
  <c r="G650" i="4" s="1"/>
  <c r="F652" i="5"/>
  <c r="F651" i="4" s="1"/>
  <c r="G652" i="5"/>
  <c r="G651" i="4" s="1"/>
  <c r="F653" i="5"/>
  <c r="F652" i="4" s="1"/>
  <c r="G653" i="5"/>
  <c r="G652" i="4" s="1"/>
  <c r="F654" i="5"/>
  <c r="F653" i="4" s="1"/>
  <c r="G654" i="5"/>
  <c r="G653" i="4" s="1"/>
  <c r="F655" i="5"/>
  <c r="F654" i="4" s="1"/>
  <c r="G655" i="5"/>
  <c r="G654" i="4" s="1"/>
  <c r="F656" i="5"/>
  <c r="F655" i="4" s="1"/>
  <c r="G656" i="5"/>
  <c r="G655" i="4" s="1"/>
  <c r="F657" i="5"/>
  <c r="F656" i="4" s="1"/>
  <c r="G657" i="5"/>
  <c r="G656" i="4" s="1"/>
  <c r="F658" i="5"/>
  <c r="F657" i="4" s="1"/>
  <c r="G658" i="5"/>
  <c r="G657" i="4" s="1"/>
  <c r="F659" i="5"/>
  <c r="F658" i="4" s="1"/>
  <c r="G659" i="5"/>
  <c r="G658" i="4" s="1"/>
  <c r="F660" i="5"/>
  <c r="F659" i="4" s="1"/>
  <c r="G660" i="5"/>
  <c r="G659" i="4" s="1"/>
  <c r="F661" i="5"/>
  <c r="F660" i="4" s="1"/>
  <c r="G661" i="5"/>
  <c r="G660" i="4" s="1"/>
  <c r="F662" i="5"/>
  <c r="F661" i="4" s="1"/>
  <c r="G662" i="5"/>
  <c r="G661" i="4" s="1"/>
  <c r="F663" i="5"/>
  <c r="F662" i="4" s="1"/>
  <c r="G663" i="5"/>
  <c r="G662" i="4" s="1"/>
  <c r="F664" i="5"/>
  <c r="F663" i="4" s="1"/>
  <c r="G664" i="5"/>
  <c r="G663" i="4" s="1"/>
  <c r="F665" i="5"/>
  <c r="F664" i="4" s="1"/>
  <c r="G665" i="5"/>
  <c r="G664" i="4" s="1"/>
  <c r="F666" i="5"/>
  <c r="F665" i="4" s="1"/>
  <c r="G666" i="5"/>
  <c r="G665" i="4" s="1"/>
  <c r="F667" i="5"/>
  <c r="F666" i="4" s="1"/>
  <c r="G667" i="5"/>
  <c r="G666" i="4" s="1"/>
  <c r="F668" i="5"/>
  <c r="F667" i="4" s="1"/>
  <c r="G668" i="5"/>
  <c r="G667" i="4" s="1"/>
  <c r="F669" i="5"/>
  <c r="F668" i="4" s="1"/>
  <c r="G669" i="5"/>
  <c r="G668" i="4" s="1"/>
  <c r="F670" i="5"/>
  <c r="F669" i="4" s="1"/>
  <c r="G670" i="5"/>
  <c r="G669" i="4" s="1"/>
  <c r="F671" i="5"/>
  <c r="F670" i="4" s="1"/>
  <c r="G671" i="5"/>
  <c r="G670" i="4" s="1"/>
  <c r="F672" i="5"/>
  <c r="F671" i="4" s="1"/>
  <c r="G672" i="5"/>
  <c r="G671" i="4" s="1"/>
  <c r="F673" i="5"/>
  <c r="F672" i="4" s="1"/>
  <c r="G673" i="5"/>
  <c r="G672" i="4" s="1"/>
  <c r="B674" i="3"/>
  <c r="C674" i="3"/>
  <c r="F674" i="5"/>
  <c r="F673" i="4" s="1"/>
  <c r="G674" i="5"/>
  <c r="G673" i="4" s="1"/>
  <c r="F675" i="5"/>
  <c r="F674" i="4" s="1"/>
  <c r="G675" i="5"/>
  <c r="G674" i="4" s="1"/>
  <c r="F676" i="5"/>
  <c r="F675" i="4" s="1"/>
  <c r="G676" i="5"/>
  <c r="G675" i="4" s="1"/>
  <c r="F677" i="5"/>
  <c r="F676" i="4" s="1"/>
  <c r="G677" i="5"/>
  <c r="G676" i="4" s="1"/>
  <c r="F678" i="5"/>
  <c r="F677" i="4" s="1"/>
  <c r="G678" i="5"/>
  <c r="G677" i="4" s="1"/>
  <c r="F679" i="5"/>
  <c r="F678" i="4" s="1"/>
  <c r="G679" i="5"/>
  <c r="G678" i="4" s="1"/>
  <c r="F680" i="5"/>
  <c r="F679" i="4" s="1"/>
  <c r="G680" i="5"/>
  <c r="G679" i="4" s="1"/>
  <c r="B681" i="3"/>
  <c r="C681" i="3"/>
  <c r="F681" i="5"/>
  <c r="F680" i="4" s="1"/>
  <c r="G681" i="5"/>
  <c r="G680" i="4" s="1"/>
  <c r="F682" i="5"/>
  <c r="F681" i="4" s="1"/>
  <c r="G682" i="5"/>
  <c r="G681" i="4" s="1"/>
  <c r="F683" i="5"/>
  <c r="F682" i="4" s="1"/>
  <c r="G683" i="5"/>
  <c r="G682" i="4" s="1"/>
  <c r="F684" i="5"/>
  <c r="F683" i="4" s="1"/>
  <c r="G684" i="5"/>
  <c r="G683" i="4" s="1"/>
  <c r="F685" i="5"/>
  <c r="F684" i="4" s="1"/>
  <c r="G685" i="5"/>
  <c r="G684" i="4" s="1"/>
  <c r="F686" i="5"/>
  <c r="F685" i="4" s="1"/>
  <c r="G686" i="5"/>
  <c r="G685" i="4" s="1"/>
  <c r="F687" i="5"/>
  <c r="F686" i="4" s="1"/>
  <c r="G687" i="5"/>
  <c r="G686" i="4" s="1"/>
  <c r="F688" i="5"/>
  <c r="F687" i="4" s="1"/>
  <c r="G688" i="5"/>
  <c r="G687" i="4" s="1"/>
  <c r="F689" i="5"/>
  <c r="F688" i="4" s="1"/>
  <c r="G689" i="5"/>
  <c r="G688" i="4" s="1"/>
  <c r="F690" i="5"/>
  <c r="F689" i="4" s="1"/>
  <c r="G690" i="5"/>
  <c r="G689" i="4" s="1"/>
  <c r="F691" i="5"/>
  <c r="F690" i="4" s="1"/>
  <c r="G691" i="5"/>
  <c r="G690" i="4" s="1"/>
  <c r="F692" i="5"/>
  <c r="F691" i="4" s="1"/>
  <c r="G692" i="5"/>
  <c r="G691" i="4" s="1"/>
  <c r="F693" i="5"/>
  <c r="F692" i="4" s="1"/>
  <c r="G693" i="5"/>
  <c r="G692" i="4" s="1"/>
  <c r="B694" i="3"/>
  <c r="C694" i="3"/>
  <c r="F694" i="5"/>
  <c r="F693" i="4" s="1"/>
  <c r="G694" i="5"/>
  <c r="G693" i="4" s="1"/>
  <c r="F695" i="5"/>
  <c r="F694" i="4" s="1"/>
  <c r="G695" i="5"/>
  <c r="G694" i="4" s="1"/>
  <c r="F696" i="5"/>
  <c r="F695" i="4" s="1"/>
  <c r="G696" i="5"/>
  <c r="G695" i="4" s="1"/>
  <c r="F697" i="5"/>
  <c r="F696" i="4" s="1"/>
  <c r="G697" i="5"/>
  <c r="G696" i="4" s="1"/>
  <c r="F698" i="5"/>
  <c r="F697" i="4" s="1"/>
  <c r="G698" i="5"/>
  <c r="G697" i="4" s="1"/>
  <c r="F699" i="5"/>
  <c r="F698" i="4" s="1"/>
  <c r="G699" i="5"/>
  <c r="G698" i="4" s="1"/>
  <c r="B700" i="3"/>
  <c r="C700" i="5"/>
  <c r="D700" i="5"/>
  <c r="D699" i="4" s="1"/>
  <c r="E700" i="5"/>
  <c r="E699" i="4" s="1"/>
  <c r="F700" i="5"/>
  <c r="F699" i="4" s="1"/>
  <c r="G700" i="5"/>
  <c r="G699" i="4" s="1"/>
  <c r="F701" i="5"/>
  <c r="F700" i="4" s="1"/>
  <c r="G701" i="5"/>
  <c r="G700" i="4" s="1"/>
  <c r="F702" i="5"/>
  <c r="F701" i="4" s="1"/>
  <c r="G702" i="5"/>
  <c r="G701" i="4" s="1"/>
  <c r="F703" i="5"/>
  <c r="F702" i="4" s="1"/>
  <c r="G703" i="5"/>
  <c r="G702" i="4" s="1"/>
  <c r="F704" i="5"/>
  <c r="F703" i="4" s="1"/>
  <c r="G704" i="5"/>
  <c r="G703" i="4" s="1"/>
  <c r="F705" i="5"/>
  <c r="F704" i="4" s="1"/>
  <c r="G705" i="5"/>
  <c r="G704" i="4" s="1"/>
  <c r="F706" i="5"/>
  <c r="F705" i="4" s="1"/>
  <c r="G706" i="5"/>
  <c r="G705" i="4" s="1"/>
  <c r="F707" i="5"/>
  <c r="F706" i="4" s="1"/>
  <c r="G707" i="5"/>
  <c r="G706" i="4" s="1"/>
  <c r="F708" i="5"/>
  <c r="F707" i="4" s="1"/>
  <c r="G708" i="5"/>
  <c r="G707" i="4" s="1"/>
  <c r="B709" i="3"/>
  <c r="C709" i="5"/>
  <c r="D709" i="5"/>
  <c r="E709" i="5"/>
  <c r="E708" i="4" s="1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D718" i="5"/>
  <c r="D717" i="4" s="1"/>
  <c r="E718" i="5"/>
  <c r="E717" i="4" s="1"/>
  <c r="F718" i="5"/>
  <c r="F717" i="4" s="1"/>
  <c r="G718" i="5"/>
  <c r="G717" i="4" s="1"/>
  <c r="F719" i="5"/>
  <c r="F718" i="4" s="1"/>
  <c r="G719" i="5"/>
  <c r="G718" i="4" s="1"/>
  <c r="F720" i="5"/>
  <c r="F719" i="4" s="1"/>
  <c r="G720" i="5"/>
  <c r="G719" i="4" s="1"/>
  <c r="B721" i="3"/>
  <c r="C721" i="5"/>
  <c r="C720" i="4" s="1"/>
  <c r="D721" i="5"/>
  <c r="D720" i="4" s="1"/>
  <c r="E721" i="5"/>
  <c r="E720" i="4" s="1"/>
  <c r="F721" i="5"/>
  <c r="F720" i="4" s="1"/>
  <c r="G721" i="5"/>
  <c r="G720" i="4" s="1"/>
  <c r="F722" i="5"/>
  <c r="F721" i="4" s="1"/>
  <c r="G722" i="5"/>
  <c r="G721" i="4" s="1"/>
  <c r="F723" i="5"/>
  <c r="F722" i="4" s="1"/>
  <c r="G723" i="5"/>
  <c r="G722" i="4" s="1"/>
  <c r="F724" i="5"/>
  <c r="F723" i="4" s="1"/>
  <c r="G724" i="5"/>
  <c r="G723" i="4" s="1"/>
  <c r="F725" i="5"/>
  <c r="F724" i="4" s="1"/>
  <c r="G725" i="5"/>
  <c r="G724" i="4" s="1"/>
  <c r="F726" i="5"/>
  <c r="F725" i="4" s="1"/>
  <c r="G726" i="5"/>
  <c r="G725" i="4" s="1"/>
  <c r="F727" i="5"/>
  <c r="F726" i="4" s="1"/>
  <c r="G727" i="5"/>
  <c r="G726" i="4" s="1"/>
  <c r="F728" i="5"/>
  <c r="F727" i="4" s="1"/>
  <c r="G728" i="5"/>
  <c r="G727" i="4" s="1"/>
  <c r="F729" i="5"/>
  <c r="F728" i="4" s="1"/>
  <c r="G729" i="5"/>
  <c r="G728" i="4" s="1"/>
  <c r="F730" i="5"/>
  <c r="F729" i="4" s="1"/>
  <c r="G730" i="5"/>
  <c r="G729" i="4" s="1"/>
  <c r="F731" i="5"/>
  <c r="F730" i="4" s="1"/>
  <c r="G731" i="5"/>
  <c r="G730" i="4" s="1"/>
  <c r="F732" i="5"/>
  <c r="F731" i="4" s="1"/>
  <c r="G732" i="5"/>
  <c r="G731" i="4" s="1"/>
  <c r="F733" i="5"/>
  <c r="F732" i="4" s="1"/>
  <c r="G733" i="5"/>
  <c r="G732" i="4" s="1"/>
  <c r="F734" i="5"/>
  <c r="F733" i="4" s="1"/>
  <c r="G734" i="5"/>
  <c r="G733" i="4" s="1"/>
  <c r="F735" i="5"/>
  <c r="F734" i="4" s="1"/>
  <c r="G735" i="5"/>
  <c r="G734" i="4" s="1"/>
  <c r="F736" i="5"/>
  <c r="F735" i="4" s="1"/>
  <c r="G736" i="5"/>
  <c r="G735" i="4" s="1"/>
  <c r="F737" i="5"/>
  <c r="F736" i="4" s="1"/>
  <c r="G737" i="5"/>
  <c r="G736" i="4" s="1"/>
  <c r="F738" i="5"/>
  <c r="F737" i="4" s="1"/>
  <c r="G738" i="5"/>
  <c r="G737" i="4" s="1"/>
  <c r="F739" i="5"/>
  <c r="F738" i="4" s="1"/>
  <c r="G739" i="5"/>
  <c r="G738" i="4" s="1"/>
  <c r="F740" i="5"/>
  <c r="F739" i="4" s="1"/>
  <c r="G740" i="5"/>
  <c r="G739" i="4" s="1"/>
  <c r="F741" i="5"/>
  <c r="F740" i="4" s="1"/>
  <c r="G741" i="5"/>
  <c r="G740" i="4" s="1"/>
  <c r="F742" i="5"/>
  <c r="F741" i="4" s="1"/>
  <c r="G742" i="5"/>
  <c r="G741" i="4" s="1"/>
  <c r="F743" i="5"/>
  <c r="F742" i="4" s="1"/>
  <c r="G743" i="5"/>
  <c r="G742" i="4" s="1"/>
  <c r="B744" i="3"/>
  <c r="C744" i="5"/>
  <c r="C743" i="4" s="1"/>
  <c r="D744" i="5"/>
  <c r="D743" i="4" s="1"/>
  <c r="E744" i="5"/>
  <c r="E743" i="4" s="1"/>
  <c r="F744" i="5"/>
  <c r="F743" i="4" s="1"/>
  <c r="G744" i="5"/>
  <c r="G743" i="4" s="1"/>
  <c r="F745" i="5"/>
  <c r="F744" i="4" s="1"/>
  <c r="G745" i="5"/>
  <c r="G744" i="4" s="1"/>
  <c r="F746" i="5"/>
  <c r="F745" i="4" s="1"/>
  <c r="G746" i="5"/>
  <c r="G745" i="4" s="1"/>
  <c r="F747" i="5"/>
  <c r="F746" i="4" s="1"/>
  <c r="G747" i="5"/>
  <c r="G746" i="4" s="1"/>
  <c r="F748" i="5"/>
  <c r="F747" i="4" s="1"/>
  <c r="G748" i="5"/>
  <c r="G747" i="4" s="1"/>
  <c r="F749" i="5"/>
  <c r="F748" i="4" s="1"/>
  <c r="G749" i="5"/>
  <c r="G748" i="4" s="1"/>
  <c r="F750" i="5"/>
  <c r="F749" i="4" s="1"/>
  <c r="G750" i="5"/>
  <c r="G749" i="4" s="1"/>
  <c r="F751" i="5"/>
  <c r="F750" i="4" s="1"/>
  <c r="G751" i="5"/>
  <c r="G750" i="4" s="1"/>
  <c r="F752" i="5"/>
  <c r="F751" i="4" s="1"/>
  <c r="G752" i="5"/>
  <c r="G751" i="4" s="1"/>
  <c r="F753" i="5"/>
  <c r="F752" i="4" s="1"/>
  <c r="G753" i="5"/>
  <c r="G752" i="4" s="1"/>
  <c r="F754" i="5"/>
  <c r="F753" i="4" s="1"/>
  <c r="G754" i="5"/>
  <c r="G753" i="4" s="1"/>
  <c r="F755" i="5"/>
  <c r="F754" i="4" s="1"/>
  <c r="G755" i="5"/>
  <c r="G754" i="4" s="1"/>
  <c r="F756" i="5"/>
  <c r="F755" i="4" s="1"/>
  <c r="G756" i="5"/>
  <c r="G755" i="4" s="1"/>
  <c r="F757" i="5"/>
  <c r="F756" i="4" s="1"/>
  <c r="G757" i="5"/>
  <c r="G756" i="4" s="1"/>
  <c r="F758" i="5"/>
  <c r="F757" i="4" s="1"/>
  <c r="G758" i="5"/>
  <c r="G757" i="4" s="1"/>
  <c r="F759" i="5"/>
  <c r="F758" i="4" s="1"/>
  <c r="G759" i="5"/>
  <c r="G758" i="4" s="1"/>
  <c r="F760" i="5"/>
  <c r="F759" i="4" s="1"/>
  <c r="G760" i="5"/>
  <c r="G759" i="4" s="1"/>
  <c r="F761" i="5"/>
  <c r="F760" i="4" s="1"/>
  <c r="G761" i="5"/>
  <c r="G760" i="4" s="1"/>
  <c r="B762" i="3"/>
  <c r="C762" i="5"/>
  <c r="C761" i="4" s="1"/>
  <c r="D762" i="5"/>
  <c r="D761" i="4" s="1"/>
  <c r="E762" i="5"/>
  <c r="E761" i="4" s="1"/>
  <c r="F762" i="5"/>
  <c r="F761" i="4" s="1"/>
  <c r="G762" i="5"/>
  <c r="G761" i="4" s="1"/>
  <c r="F763" i="5"/>
  <c r="F762" i="4" s="1"/>
  <c r="G763" i="5"/>
  <c r="G762" i="4" s="1"/>
  <c r="F764" i="5"/>
  <c r="F763" i="4" s="1"/>
  <c r="G764" i="5"/>
  <c r="G763" i="4" s="1"/>
  <c r="F765" i="5"/>
  <c r="F764" i="4" s="1"/>
  <c r="G765" i="5"/>
  <c r="G764" i="4" s="1"/>
  <c r="F766" i="5"/>
  <c r="F765" i="4" s="1"/>
  <c r="G766" i="5"/>
  <c r="G765" i="4" s="1"/>
  <c r="F767" i="5"/>
  <c r="F766" i="4" s="1"/>
  <c r="G767" i="5"/>
  <c r="G766" i="4" s="1"/>
  <c r="F768" i="5"/>
  <c r="F767" i="4" s="1"/>
  <c r="G768" i="5"/>
  <c r="G767" i="4" s="1"/>
  <c r="F769" i="5"/>
  <c r="F768" i="4" s="1"/>
  <c r="G769" i="5"/>
  <c r="G768" i="4" s="1"/>
  <c r="F770" i="5"/>
  <c r="F769" i="4" s="1"/>
  <c r="G770" i="5"/>
  <c r="G769" i="4" s="1"/>
  <c r="F771" i="5"/>
  <c r="F770" i="4" s="1"/>
  <c r="G771" i="5"/>
  <c r="G770" i="4" s="1"/>
  <c r="F772" i="5"/>
  <c r="F771" i="4" s="1"/>
  <c r="G772" i="5"/>
  <c r="G771" i="4" s="1"/>
  <c r="F773" i="5"/>
  <c r="F772" i="4" s="1"/>
  <c r="G773" i="5"/>
  <c r="G772" i="4" s="1"/>
  <c r="F774" i="5"/>
  <c r="F773" i="4" s="1"/>
  <c r="G774" i="5"/>
  <c r="G773" i="4" s="1"/>
  <c r="F775" i="5"/>
  <c r="F774" i="4" s="1"/>
  <c r="G775" i="5"/>
  <c r="G774" i="4" s="1"/>
  <c r="F776" i="5"/>
  <c r="F775" i="4" s="1"/>
  <c r="G776" i="5"/>
  <c r="G775" i="4" s="1"/>
  <c r="F777" i="5"/>
  <c r="F776" i="4" s="1"/>
  <c r="G777" i="5"/>
  <c r="G776" i="4" s="1"/>
  <c r="F778" i="5"/>
  <c r="F777" i="4" s="1"/>
  <c r="G778" i="5"/>
  <c r="G777" i="4" s="1"/>
  <c r="F779" i="5"/>
  <c r="F778" i="4" s="1"/>
  <c r="G779" i="5"/>
  <c r="G778" i="4" s="1"/>
  <c r="F780" i="5"/>
  <c r="F779" i="4" s="1"/>
  <c r="G780" i="5"/>
  <c r="G779" i="4" s="1"/>
  <c r="F781" i="5"/>
  <c r="F780" i="4" s="1"/>
  <c r="G781" i="5"/>
  <c r="G780" i="4" s="1"/>
  <c r="F782" i="5"/>
  <c r="F781" i="4" s="1"/>
  <c r="G782" i="5"/>
  <c r="G781" i="4" s="1"/>
  <c r="F783" i="5"/>
  <c r="F782" i="4" s="1"/>
  <c r="G783" i="5"/>
  <c r="G782" i="4" s="1"/>
  <c r="F784" i="5"/>
  <c r="F783" i="4" s="1"/>
  <c r="G784" i="5"/>
  <c r="G783" i="4" s="1"/>
  <c r="F785" i="5"/>
  <c r="F784" i="4" s="1"/>
  <c r="G785" i="5"/>
  <c r="G784" i="4" s="1"/>
  <c r="F786" i="5"/>
  <c r="F785" i="4" s="1"/>
  <c r="G786" i="5"/>
  <c r="G785" i="4" s="1"/>
  <c r="B787" i="3"/>
  <c r="C787" i="5"/>
  <c r="C786" i="4" s="1"/>
  <c r="D787" i="5"/>
  <c r="D786" i="4" s="1"/>
  <c r="E787" i="5"/>
  <c r="E786" i="4" s="1"/>
  <c r="F787" i="5"/>
  <c r="F786" i="4" s="1"/>
  <c r="G787" i="5"/>
  <c r="G786" i="4" s="1"/>
  <c r="F788" i="5"/>
  <c r="F787" i="4" s="1"/>
  <c r="G788" i="5"/>
  <c r="G787" i="4" s="1"/>
  <c r="F789" i="5"/>
  <c r="F788" i="4" s="1"/>
  <c r="G789" i="5"/>
  <c r="G788" i="4" s="1"/>
  <c r="F790" i="5"/>
  <c r="F789" i="4" s="1"/>
  <c r="G790" i="5"/>
  <c r="G789" i="4" s="1"/>
  <c r="F791" i="5"/>
  <c r="F790" i="4" s="1"/>
  <c r="G791" i="5"/>
  <c r="G790" i="4" s="1"/>
  <c r="F792" i="5"/>
  <c r="F791" i="4" s="1"/>
  <c r="G792" i="5"/>
  <c r="G791" i="4" s="1"/>
  <c r="F793" i="5"/>
  <c r="F792" i="4" s="1"/>
  <c r="G793" i="5"/>
  <c r="G792" i="4" s="1"/>
  <c r="F794" i="5"/>
  <c r="F793" i="4" s="1"/>
  <c r="G794" i="5"/>
  <c r="G793" i="4" s="1"/>
  <c r="F795" i="5"/>
  <c r="F794" i="4" s="1"/>
  <c r="G795" i="5"/>
  <c r="G794" i="4" s="1"/>
  <c r="F796" i="5"/>
  <c r="F795" i="4" s="1"/>
  <c r="G796" i="5"/>
  <c r="G795" i="4" s="1"/>
  <c r="F797" i="5"/>
  <c r="F796" i="4" s="1"/>
  <c r="G797" i="5"/>
  <c r="G796" i="4" s="1"/>
  <c r="F798" i="5"/>
  <c r="F797" i="4" s="1"/>
  <c r="G798" i="5"/>
  <c r="G797" i="4" s="1"/>
  <c r="F799" i="5"/>
  <c r="F798" i="4" s="1"/>
  <c r="G799" i="5"/>
  <c r="G798" i="4" s="1"/>
  <c r="F800" i="5"/>
  <c r="F799" i="4" s="1"/>
  <c r="G800" i="5"/>
  <c r="G799" i="4" s="1"/>
  <c r="F801" i="5"/>
  <c r="F800" i="4" s="1"/>
  <c r="G801" i="5"/>
  <c r="G800" i="4" s="1"/>
  <c r="F802" i="5"/>
  <c r="F801" i="4" s="1"/>
  <c r="G802" i="5"/>
  <c r="G801" i="4" s="1"/>
  <c r="F803" i="5"/>
  <c r="F802" i="4" s="1"/>
  <c r="G803" i="5"/>
  <c r="G802" i="4" s="1"/>
  <c r="F804" i="5"/>
  <c r="F803" i="4" s="1"/>
  <c r="G804" i="5"/>
  <c r="G803" i="4" s="1"/>
  <c r="F805" i="5"/>
  <c r="F804" i="4" s="1"/>
  <c r="G805" i="5"/>
  <c r="G804" i="4" s="1"/>
  <c r="F806" i="5"/>
  <c r="F805" i="4" s="1"/>
  <c r="G806" i="5"/>
  <c r="G805" i="4" s="1"/>
  <c r="F807" i="5"/>
  <c r="F806" i="4" s="1"/>
  <c r="G807" i="5"/>
  <c r="G806" i="4" s="1"/>
  <c r="F808" i="5"/>
  <c r="F807" i="4" s="1"/>
  <c r="G808" i="5"/>
  <c r="G807" i="4" s="1"/>
  <c r="F809" i="5"/>
  <c r="F808" i="4" s="1"/>
  <c r="G809" i="5"/>
  <c r="G808" i="4" s="1"/>
  <c r="F810" i="5"/>
  <c r="F809" i="4" s="1"/>
  <c r="G810" i="5"/>
  <c r="G809" i="4" s="1"/>
  <c r="F811" i="5"/>
  <c r="F810" i="4" s="1"/>
  <c r="G811" i="5"/>
  <c r="G810" i="4" s="1"/>
  <c r="F812" i="5"/>
  <c r="F811" i="4" s="1"/>
  <c r="G812" i="5"/>
  <c r="G811" i="4" s="1"/>
  <c r="F813" i="5"/>
  <c r="F812" i="4" s="1"/>
  <c r="G813" i="5"/>
  <c r="G812" i="4" s="1"/>
  <c r="F814" i="5"/>
  <c r="F813" i="4" s="1"/>
  <c r="G814" i="5"/>
  <c r="G813" i="4" s="1"/>
  <c r="F815" i="5"/>
  <c r="F814" i="4" s="1"/>
  <c r="G815" i="5"/>
  <c r="G814" i="4" s="1"/>
  <c r="F816" i="5"/>
  <c r="F815" i="4" s="1"/>
  <c r="G816" i="5"/>
  <c r="G815" i="4" s="1"/>
  <c r="F817" i="5"/>
  <c r="F816" i="4" s="1"/>
  <c r="G817" i="5"/>
  <c r="G816" i="4" s="1"/>
  <c r="F818" i="5"/>
  <c r="F817" i="4" s="1"/>
  <c r="G818" i="5"/>
  <c r="G817" i="4" s="1"/>
  <c r="F819" i="5"/>
  <c r="F818" i="4" s="1"/>
  <c r="G819" i="5"/>
  <c r="G818" i="4" s="1"/>
  <c r="F820" i="5"/>
  <c r="F819" i="4" s="1"/>
  <c r="G820" i="5"/>
  <c r="G819" i="4" s="1"/>
  <c r="F821" i="5"/>
  <c r="F820" i="4" s="1"/>
  <c r="G821" i="5"/>
  <c r="G820" i="4" s="1"/>
  <c r="F822" i="5"/>
  <c r="F821" i="4" s="1"/>
  <c r="G822" i="5"/>
  <c r="G821" i="4" s="1"/>
  <c r="F823" i="5"/>
  <c r="F822" i="4" s="1"/>
  <c r="G823" i="5"/>
  <c r="G822" i="4" s="1"/>
  <c r="F824" i="5"/>
  <c r="F823" i="4" s="1"/>
  <c r="G824" i="5"/>
  <c r="G823" i="4" s="1"/>
  <c r="F825" i="5"/>
  <c r="F824" i="4" s="1"/>
  <c r="G825" i="5"/>
  <c r="G824" i="4" s="1"/>
  <c r="F826" i="5"/>
  <c r="F825" i="4" s="1"/>
  <c r="G826" i="5"/>
  <c r="G825" i="4" s="1"/>
  <c r="B827" i="3"/>
  <c r="C827" i="5"/>
  <c r="C826" i="4" s="1"/>
  <c r="D827" i="5"/>
  <c r="D826" i="4" s="1"/>
  <c r="E827" i="5"/>
  <c r="E826" i="4" s="1"/>
  <c r="F827" i="5"/>
  <c r="F826" i="4" s="1"/>
  <c r="G827" i="5"/>
  <c r="G826" i="4" s="1"/>
  <c r="F828" i="5"/>
  <c r="F827" i="4" s="1"/>
  <c r="G828" i="5"/>
  <c r="G827" i="4" s="1"/>
  <c r="F829" i="5"/>
  <c r="F828" i="4" s="1"/>
  <c r="G829" i="5"/>
  <c r="G828" i="4" s="1"/>
  <c r="F830" i="5"/>
  <c r="F829" i="4" s="1"/>
  <c r="G830" i="5"/>
  <c r="G829" i="4" s="1"/>
  <c r="F831" i="5"/>
  <c r="F830" i="4" s="1"/>
  <c r="G831" i="5"/>
  <c r="G830" i="4" s="1"/>
  <c r="F832" i="5"/>
  <c r="F831" i="4" s="1"/>
  <c r="G832" i="5"/>
  <c r="G831" i="4" s="1"/>
  <c r="F833" i="5"/>
  <c r="F832" i="4" s="1"/>
  <c r="G833" i="5"/>
  <c r="G832" i="4" s="1"/>
  <c r="F834" i="5"/>
  <c r="F833" i="4" s="1"/>
  <c r="G834" i="5"/>
  <c r="G833" i="4" s="1"/>
  <c r="F835" i="5"/>
  <c r="F834" i="4" s="1"/>
  <c r="G835" i="5"/>
  <c r="G834" i="4" s="1"/>
  <c r="F836" i="5"/>
  <c r="F835" i="4" s="1"/>
  <c r="G836" i="5"/>
  <c r="G835" i="4" s="1"/>
  <c r="B837" i="3"/>
  <c r="C837" i="5"/>
  <c r="C836" i="4" s="1"/>
  <c r="D837" i="5"/>
  <c r="D836" i="4" s="1"/>
  <c r="E837" i="5"/>
  <c r="E836" i="4" s="1"/>
  <c r="F837" i="5"/>
  <c r="F836" i="4" s="1"/>
  <c r="G837" i="5"/>
  <c r="G836" i="4" s="1"/>
  <c r="F838" i="5"/>
  <c r="F837" i="4" s="1"/>
  <c r="G838" i="5"/>
  <c r="G837" i="4" s="1"/>
  <c r="F839" i="5"/>
  <c r="F838" i="4" s="1"/>
  <c r="G839" i="5"/>
  <c r="G838" i="4" s="1"/>
  <c r="F840" i="5"/>
  <c r="F839" i="4" s="1"/>
  <c r="G840" i="5"/>
  <c r="G839" i="4" s="1"/>
  <c r="F841" i="5"/>
  <c r="F840" i="4" s="1"/>
  <c r="G841" i="5"/>
  <c r="G840" i="4" s="1"/>
  <c r="F842" i="5"/>
  <c r="F841" i="4" s="1"/>
  <c r="G842" i="5"/>
  <c r="G841" i="4" s="1"/>
  <c r="F843" i="5"/>
  <c r="F842" i="4" s="1"/>
  <c r="G843" i="5"/>
  <c r="G842" i="4" s="1"/>
  <c r="F844" i="5"/>
  <c r="F843" i="4" s="1"/>
  <c r="G844" i="5"/>
  <c r="G843" i="4" s="1"/>
  <c r="F845" i="5"/>
  <c r="F844" i="4" s="1"/>
  <c r="G845" i="5"/>
  <c r="G844" i="4" s="1"/>
  <c r="F846" i="5"/>
  <c r="F845" i="4" s="1"/>
  <c r="G846" i="5"/>
  <c r="G845" i="4" s="1"/>
  <c r="F847" i="5"/>
  <c r="F846" i="4" s="1"/>
  <c r="G847" i="5"/>
  <c r="G846" i="4" s="1"/>
  <c r="F848" i="5"/>
  <c r="F847" i="4" s="1"/>
  <c r="G848" i="5"/>
  <c r="G847" i="4" s="1"/>
  <c r="B849" i="3"/>
  <c r="C849" i="5"/>
  <c r="C848" i="4" s="1"/>
  <c r="D849" i="5"/>
  <c r="D848" i="4" s="1"/>
  <c r="E849" i="5"/>
  <c r="E848" i="4" s="1"/>
  <c r="F849" i="5"/>
  <c r="F848" i="4" s="1"/>
  <c r="G849" i="5"/>
  <c r="G848" i="4" s="1"/>
  <c r="F850" i="5"/>
  <c r="F849" i="4" s="1"/>
  <c r="G850" i="5"/>
  <c r="G849" i="4" s="1"/>
  <c r="F851" i="5"/>
  <c r="F850" i="4" s="1"/>
  <c r="G851" i="5"/>
  <c r="G850" i="4" s="1"/>
  <c r="F852" i="5"/>
  <c r="F851" i="4" s="1"/>
  <c r="G852" i="5"/>
  <c r="G851" i="4" s="1"/>
  <c r="F853" i="5"/>
  <c r="F852" i="4" s="1"/>
  <c r="G853" i="5"/>
  <c r="G852" i="4" s="1"/>
  <c r="F854" i="5"/>
  <c r="F853" i="4" s="1"/>
  <c r="G854" i="5"/>
  <c r="G853" i="4" s="1"/>
  <c r="F855" i="5"/>
  <c r="F854" i="4" s="1"/>
  <c r="G855" i="5"/>
  <c r="G854" i="4" s="1"/>
  <c r="F856" i="5"/>
  <c r="F855" i="4" s="1"/>
  <c r="G856" i="5"/>
  <c r="G855" i="4" s="1"/>
  <c r="F857" i="5"/>
  <c r="F856" i="4" s="1"/>
  <c r="G857" i="5"/>
  <c r="G856" i="4" s="1"/>
  <c r="F858" i="5"/>
  <c r="F857" i="4" s="1"/>
  <c r="G858" i="5"/>
  <c r="G857" i="4" s="1"/>
  <c r="F859" i="5"/>
  <c r="F858" i="4" s="1"/>
  <c r="G859" i="5"/>
  <c r="G858" i="4" s="1"/>
  <c r="F860" i="5"/>
  <c r="F859" i="4" s="1"/>
  <c r="G860" i="5"/>
  <c r="G859" i="4" s="1"/>
  <c r="F861" i="5"/>
  <c r="F860" i="4" s="1"/>
  <c r="G861" i="5"/>
  <c r="G860" i="4" s="1"/>
  <c r="F862" i="5"/>
  <c r="F861" i="4" s="1"/>
  <c r="G862" i="5"/>
  <c r="G861" i="4" s="1"/>
  <c r="B863" i="3"/>
  <c r="C862" i="4"/>
  <c r="D863" i="5"/>
  <c r="D862" i="4" s="1"/>
  <c r="E863" i="5"/>
  <c r="E862" i="4" s="1"/>
  <c r="F863" i="5"/>
  <c r="F862" i="4" s="1"/>
  <c r="G863" i="5"/>
  <c r="G862" i="4" s="1"/>
  <c r="F864" i="5"/>
  <c r="F863" i="4" s="1"/>
  <c r="G864" i="5"/>
  <c r="G863" i="4" s="1"/>
  <c r="F865" i="5"/>
  <c r="F864" i="4" s="1"/>
  <c r="G865" i="5"/>
  <c r="G864" i="4" s="1"/>
  <c r="F866" i="5"/>
  <c r="F865" i="4" s="1"/>
  <c r="G866" i="5"/>
  <c r="G865" i="4" s="1"/>
  <c r="F867" i="5"/>
  <c r="F866" i="4" s="1"/>
  <c r="G867" i="5"/>
  <c r="G866" i="4" s="1"/>
  <c r="F868" i="5"/>
  <c r="F867" i="4" s="1"/>
  <c r="G868" i="5"/>
  <c r="G867" i="4" s="1"/>
  <c r="F869" i="5"/>
  <c r="F868" i="4" s="1"/>
  <c r="G869" i="5"/>
  <c r="G868" i="4" s="1"/>
  <c r="F870" i="5"/>
  <c r="F869" i="4" s="1"/>
  <c r="G870" i="5"/>
  <c r="G869" i="4" s="1"/>
  <c r="F871" i="5"/>
  <c r="F870" i="4" s="1"/>
  <c r="G871" i="5"/>
  <c r="G870" i="4" s="1"/>
  <c r="F872" i="5"/>
  <c r="F871" i="4" s="1"/>
  <c r="G872" i="5"/>
  <c r="G871" i="4" s="1"/>
  <c r="F873" i="5"/>
  <c r="F872" i="4" s="1"/>
  <c r="G873" i="5"/>
  <c r="G872" i="4" s="1"/>
  <c r="F874" i="5"/>
  <c r="F873" i="4" s="1"/>
  <c r="G874" i="5"/>
  <c r="G873" i="4" s="1"/>
  <c r="F875" i="5"/>
  <c r="F874" i="4" s="1"/>
  <c r="G875" i="5"/>
  <c r="G874" i="4" s="1"/>
  <c r="B876" i="3"/>
  <c r="C876" i="5"/>
  <c r="C875" i="4" s="1"/>
  <c r="D876" i="5"/>
  <c r="D875" i="4" s="1"/>
  <c r="E876" i="5"/>
  <c r="E875" i="4" s="1"/>
  <c r="F876" i="5"/>
  <c r="F875" i="4" s="1"/>
  <c r="G876" i="5"/>
  <c r="G875" i="4" s="1"/>
  <c r="F877" i="5"/>
  <c r="F876" i="4" s="1"/>
  <c r="G877" i="5"/>
  <c r="G876" i="4" s="1"/>
  <c r="F878" i="5"/>
  <c r="F877" i="4" s="1"/>
  <c r="G878" i="5"/>
  <c r="G877" i="4" s="1"/>
  <c r="F879" i="5"/>
  <c r="F878" i="4" s="1"/>
  <c r="G879" i="5"/>
  <c r="G878" i="4" s="1"/>
  <c r="F880" i="5"/>
  <c r="F879" i="4" s="1"/>
  <c r="G880" i="5"/>
  <c r="G879" i="4" s="1"/>
  <c r="B881" i="3"/>
  <c r="C881" i="5"/>
  <c r="C880" i="4" s="1"/>
  <c r="D881" i="5"/>
  <c r="D880" i="4" s="1"/>
  <c r="E881" i="5"/>
  <c r="E880" i="4" s="1"/>
  <c r="F881" i="5"/>
  <c r="F880" i="4" s="1"/>
  <c r="G881" i="5"/>
  <c r="G880" i="4" s="1"/>
  <c r="F882" i="5"/>
  <c r="F881" i="4" s="1"/>
  <c r="G882" i="5"/>
  <c r="G881" i="4" s="1"/>
  <c r="F883" i="5"/>
  <c r="F882" i="4" s="1"/>
  <c r="G883" i="5"/>
  <c r="G882" i="4" s="1"/>
  <c r="F884" i="5"/>
  <c r="F883" i="4" s="1"/>
  <c r="G884" i="5"/>
  <c r="G883" i="4" s="1"/>
  <c r="F885" i="5"/>
  <c r="F884" i="4" s="1"/>
  <c r="G885" i="5"/>
  <c r="G884" i="4" s="1"/>
  <c r="F886" i="5"/>
  <c r="F885" i="4" s="1"/>
  <c r="G886" i="5"/>
  <c r="G885" i="4" s="1"/>
  <c r="F887" i="5"/>
  <c r="F886" i="4" s="1"/>
  <c r="G887" i="5"/>
  <c r="G886" i="4" s="1"/>
  <c r="F888" i="5"/>
  <c r="F887" i="4" s="1"/>
  <c r="G888" i="5"/>
  <c r="G887" i="4" s="1"/>
  <c r="F889" i="5"/>
  <c r="F888" i="4" s="1"/>
  <c r="G889" i="5"/>
  <c r="G888" i="4" s="1"/>
  <c r="B890" i="3"/>
  <c r="C890" i="5"/>
  <c r="C889" i="4" s="1"/>
  <c r="D890" i="5"/>
  <c r="D889" i="4" s="1"/>
  <c r="E890" i="5"/>
  <c r="E889" i="4" s="1"/>
  <c r="F890" i="5"/>
  <c r="F889" i="4" s="1"/>
  <c r="G890" i="5"/>
  <c r="G889" i="4" s="1"/>
  <c r="F891" i="5"/>
  <c r="F890" i="4" s="1"/>
  <c r="G891" i="5"/>
  <c r="G890" i="4" s="1"/>
  <c r="F892" i="5"/>
  <c r="F891" i="4" s="1"/>
  <c r="G892" i="5"/>
  <c r="G891" i="4" s="1"/>
  <c r="F893" i="5"/>
  <c r="F892" i="4" s="1"/>
  <c r="G893" i="5"/>
  <c r="G892" i="4" s="1"/>
  <c r="F894" i="5"/>
  <c r="F893" i="4" s="1"/>
  <c r="G894" i="5"/>
  <c r="G893" i="4" s="1"/>
  <c r="F895" i="5"/>
  <c r="F894" i="4" s="1"/>
  <c r="G895" i="5"/>
  <c r="G894" i="4" s="1"/>
  <c r="F896" i="5"/>
  <c r="F895" i="4" s="1"/>
  <c r="G896" i="5"/>
  <c r="G895" i="4" s="1"/>
  <c r="F897" i="5"/>
  <c r="F896" i="4" s="1"/>
  <c r="G897" i="5"/>
  <c r="G896" i="4" s="1"/>
  <c r="F898" i="5"/>
  <c r="F897" i="4" s="1"/>
  <c r="G898" i="5"/>
  <c r="G897" i="4" s="1"/>
  <c r="F899" i="5"/>
  <c r="F898" i="4" s="1"/>
  <c r="G899" i="5"/>
  <c r="G898" i="4" s="1"/>
  <c r="F900" i="5"/>
  <c r="F899" i="4" s="1"/>
  <c r="G900" i="5"/>
  <c r="G899" i="4" s="1"/>
  <c r="F901" i="5"/>
  <c r="F900" i="4" s="1"/>
  <c r="G901" i="5"/>
  <c r="G900" i="4" s="1"/>
  <c r="F902" i="5"/>
  <c r="F901" i="4" s="1"/>
  <c r="G902" i="5"/>
  <c r="G901" i="4" s="1"/>
  <c r="F903" i="5"/>
  <c r="F902" i="4" s="1"/>
  <c r="G903" i="5"/>
  <c r="G902" i="4" s="1"/>
  <c r="F904" i="5"/>
  <c r="F903" i="4" s="1"/>
  <c r="G904" i="5"/>
  <c r="G903" i="4" s="1"/>
  <c r="F905" i="5"/>
  <c r="F904" i="4" s="1"/>
  <c r="G905" i="5"/>
  <c r="G904" i="4" s="1"/>
  <c r="F906" i="5"/>
  <c r="F905" i="4" s="1"/>
  <c r="G906" i="5"/>
  <c r="G905" i="4" s="1"/>
  <c r="F907" i="5"/>
  <c r="F906" i="4" s="1"/>
  <c r="G907" i="5"/>
  <c r="G906" i="4" s="1"/>
  <c r="F908" i="5"/>
  <c r="F907" i="4" s="1"/>
  <c r="G908" i="5"/>
  <c r="G907" i="4" s="1"/>
  <c r="B909" i="3"/>
  <c r="C909" i="5"/>
  <c r="C908" i="4" s="1"/>
  <c r="D909" i="5"/>
  <c r="D908" i="4" s="1"/>
  <c r="E909" i="5"/>
  <c r="E908" i="4" s="1"/>
  <c r="F909" i="5"/>
  <c r="F908" i="4" s="1"/>
  <c r="G909" i="5"/>
  <c r="G908" i="4" s="1"/>
  <c r="F910" i="5"/>
  <c r="F909" i="4" s="1"/>
  <c r="G910" i="5"/>
  <c r="G909" i="4" s="1"/>
  <c r="F911" i="5"/>
  <c r="F910" i="4" s="1"/>
  <c r="G911" i="5"/>
  <c r="G910" i="4" s="1"/>
  <c r="F912" i="5"/>
  <c r="F911" i="4" s="1"/>
  <c r="G912" i="5"/>
  <c r="G911" i="4" s="1"/>
  <c r="F913" i="5"/>
  <c r="F912" i="4" s="1"/>
  <c r="G913" i="5"/>
  <c r="G912" i="4" s="1"/>
  <c r="F914" i="5"/>
  <c r="F913" i="4" s="1"/>
  <c r="G914" i="5"/>
  <c r="G913" i="4" s="1"/>
  <c r="F915" i="5"/>
  <c r="F914" i="4" s="1"/>
  <c r="G915" i="5"/>
  <c r="G914" i="4" s="1"/>
  <c r="F916" i="5"/>
  <c r="F915" i="4" s="1"/>
  <c r="G916" i="5"/>
  <c r="G915" i="4" s="1"/>
  <c r="F917" i="5"/>
  <c r="F916" i="4" s="1"/>
  <c r="G917" i="5"/>
  <c r="G916" i="4" s="1"/>
  <c r="F918" i="5"/>
  <c r="F917" i="4" s="1"/>
  <c r="G918" i="5"/>
  <c r="G917" i="4" s="1"/>
  <c r="F919" i="5"/>
  <c r="F918" i="4" s="1"/>
  <c r="G919" i="5"/>
  <c r="G918" i="4" s="1"/>
  <c r="F920" i="5"/>
  <c r="F919" i="4" s="1"/>
  <c r="G920" i="5"/>
  <c r="G919" i="4" s="1"/>
  <c r="F921" i="5"/>
  <c r="F920" i="4" s="1"/>
  <c r="G921" i="5"/>
  <c r="G920" i="4" s="1"/>
  <c r="F922" i="5"/>
  <c r="F921" i="4" s="1"/>
  <c r="G922" i="5"/>
  <c r="G921" i="4" s="1"/>
  <c r="F923" i="5"/>
  <c r="F922" i="4" s="1"/>
  <c r="G923" i="5"/>
  <c r="G922" i="4" s="1"/>
  <c r="F924" i="5"/>
  <c r="F923" i="4" s="1"/>
  <c r="G924" i="5"/>
  <c r="G923" i="4" s="1"/>
  <c r="F925" i="5"/>
  <c r="F924" i="4" s="1"/>
  <c r="G925" i="5"/>
  <c r="G924" i="4" s="1"/>
  <c r="B926" i="3"/>
  <c r="C926" i="5"/>
  <c r="C925" i="4" s="1"/>
  <c r="D926" i="5"/>
  <c r="D925" i="4" s="1"/>
  <c r="E926" i="5"/>
  <c r="E925" i="4" s="1"/>
  <c r="B935" i="3"/>
  <c r="C935" i="5"/>
  <c r="C934" i="4" s="1"/>
  <c r="D935" i="5"/>
  <c r="D934" i="4" s="1"/>
  <c r="E935" i="5"/>
  <c r="E934" i="4" s="1"/>
  <c r="F935" i="5"/>
  <c r="F934" i="4" s="1"/>
  <c r="G935" i="5"/>
  <c r="G934" i="4" s="1"/>
  <c r="F936" i="5"/>
  <c r="F935" i="4" s="1"/>
  <c r="G936" i="5"/>
  <c r="G935" i="4" s="1"/>
  <c r="F937" i="5"/>
  <c r="F936" i="4" s="1"/>
  <c r="G937" i="5"/>
  <c r="G936" i="4" s="1"/>
  <c r="F938" i="5"/>
  <c r="F937" i="4" s="1"/>
  <c r="G938" i="5"/>
  <c r="G937" i="4" s="1"/>
  <c r="F939" i="5"/>
  <c r="F938" i="4" s="1"/>
  <c r="G939" i="5"/>
  <c r="G938" i="4" s="1"/>
  <c r="F940" i="5"/>
  <c r="F939" i="4" s="1"/>
  <c r="G940" i="5"/>
  <c r="G939" i="4" s="1"/>
  <c r="F941" i="5"/>
  <c r="F940" i="4" s="1"/>
  <c r="G941" i="5"/>
  <c r="G940" i="4" s="1"/>
  <c r="F942" i="5"/>
  <c r="F941" i="4" s="1"/>
  <c r="G942" i="5"/>
  <c r="G941" i="4" s="1"/>
  <c r="F943" i="5"/>
  <c r="F942" i="4" s="1"/>
  <c r="G943" i="5"/>
  <c r="G942" i="4" s="1"/>
  <c r="F944" i="5"/>
  <c r="F943" i="4" s="1"/>
  <c r="G944" i="5"/>
  <c r="G943" i="4" s="1"/>
  <c r="F945" i="5"/>
  <c r="F944" i="4" s="1"/>
  <c r="G945" i="5"/>
  <c r="G944" i="4" s="1"/>
  <c r="F946" i="5"/>
  <c r="F945" i="4" s="1"/>
  <c r="G946" i="5"/>
  <c r="G945" i="4" s="1"/>
  <c r="F947" i="5"/>
  <c r="F946" i="4" s="1"/>
  <c r="G947" i="5"/>
  <c r="G946" i="4" s="1"/>
  <c r="F948" i="5"/>
  <c r="F947" i="4" s="1"/>
  <c r="G948" i="5"/>
  <c r="G947" i="4" s="1"/>
  <c r="F949" i="5"/>
  <c r="F948" i="4" s="1"/>
  <c r="G949" i="5"/>
  <c r="G948" i="4" s="1"/>
  <c r="F950" i="5"/>
  <c r="F949" i="4" s="1"/>
  <c r="G950" i="5"/>
  <c r="G949" i="4" s="1"/>
  <c r="F951" i="5"/>
  <c r="F950" i="4" s="1"/>
  <c r="G951" i="5"/>
  <c r="G950" i="4" s="1"/>
  <c r="F952" i="5"/>
  <c r="F951" i="4" s="1"/>
  <c r="G952" i="5"/>
  <c r="G951" i="4" s="1"/>
  <c r="F953" i="5"/>
  <c r="F952" i="4" s="1"/>
  <c r="G953" i="5"/>
  <c r="G952" i="4" s="1"/>
  <c r="F954" i="5"/>
  <c r="F953" i="4" s="1"/>
  <c r="G954" i="5"/>
  <c r="G953" i="4" s="1"/>
  <c r="F955" i="5"/>
  <c r="F954" i="4" s="1"/>
  <c r="G955" i="5"/>
  <c r="G954" i="4" s="1"/>
  <c r="F956" i="5"/>
  <c r="F955" i="4" s="1"/>
  <c r="G956" i="5"/>
  <c r="G955" i="4" s="1"/>
  <c r="F957" i="5"/>
  <c r="F956" i="4" s="1"/>
  <c r="G957" i="5"/>
  <c r="G956" i="4" s="1"/>
  <c r="F958" i="5"/>
  <c r="F957" i="4" s="1"/>
  <c r="G958" i="5"/>
  <c r="G957" i="4" s="1"/>
  <c r="F959" i="5"/>
  <c r="F958" i="4" s="1"/>
  <c r="G959" i="5"/>
  <c r="G958" i="4" s="1"/>
  <c r="B960" i="3"/>
  <c r="C960" i="5"/>
  <c r="C959" i="4" s="1"/>
  <c r="D960" i="5"/>
  <c r="D959" i="4" s="1"/>
  <c r="E960" i="5"/>
  <c r="E959" i="4" s="1"/>
  <c r="F960" i="5"/>
  <c r="F959" i="4" s="1"/>
  <c r="G960" i="5"/>
  <c r="G959" i="4" s="1"/>
  <c r="F961" i="5"/>
  <c r="F960" i="4" s="1"/>
  <c r="G961" i="5"/>
  <c r="G960" i="4" s="1"/>
  <c r="F962" i="5"/>
  <c r="F961" i="4" s="1"/>
  <c r="G962" i="5"/>
  <c r="G961" i="4" s="1"/>
  <c r="F963" i="5"/>
  <c r="F962" i="4" s="1"/>
  <c r="G963" i="5"/>
  <c r="G962" i="4" s="1"/>
  <c r="F964" i="5"/>
  <c r="F963" i="4" s="1"/>
  <c r="G964" i="5"/>
  <c r="G963" i="4" s="1"/>
  <c r="F965" i="5"/>
  <c r="F964" i="4" s="1"/>
  <c r="G965" i="5"/>
  <c r="G964" i="4" s="1"/>
  <c r="F966" i="5"/>
  <c r="F965" i="4" s="1"/>
  <c r="G966" i="5"/>
  <c r="G965" i="4" s="1"/>
  <c r="F967" i="5"/>
  <c r="F966" i="4" s="1"/>
  <c r="G967" i="5"/>
  <c r="G966" i="4" s="1"/>
  <c r="F968" i="5"/>
  <c r="F967" i="4" s="1"/>
  <c r="G968" i="5"/>
  <c r="G967" i="4" s="1"/>
  <c r="F969" i="5"/>
  <c r="F968" i="4" s="1"/>
  <c r="G969" i="5"/>
  <c r="G968" i="4" s="1"/>
  <c r="F970" i="5"/>
  <c r="F969" i="4" s="1"/>
  <c r="G970" i="5"/>
  <c r="G969" i="4" s="1"/>
  <c r="F971" i="5"/>
  <c r="F970" i="4" s="1"/>
  <c r="G971" i="5"/>
  <c r="G970" i="4" s="1"/>
  <c r="F972" i="5"/>
  <c r="F971" i="4" s="1"/>
  <c r="G972" i="5"/>
  <c r="G971" i="4" s="1"/>
  <c r="F973" i="5"/>
  <c r="F972" i="4" s="1"/>
  <c r="G973" i="5"/>
  <c r="G972" i="4" s="1"/>
  <c r="F974" i="5"/>
  <c r="F973" i="4" s="1"/>
  <c r="G974" i="5"/>
  <c r="G973" i="4" s="1"/>
  <c r="B975" i="3"/>
  <c r="C975" i="5"/>
  <c r="C974" i="4" s="1"/>
  <c r="D975" i="5"/>
  <c r="D974" i="4" s="1"/>
  <c r="E975" i="5"/>
  <c r="E974" i="4" s="1"/>
  <c r="F975" i="5"/>
  <c r="F974" i="4" s="1"/>
  <c r="G975" i="5"/>
  <c r="G974" i="4" s="1"/>
  <c r="F976" i="5"/>
  <c r="F975" i="4" s="1"/>
  <c r="G976" i="5"/>
  <c r="G975" i="4" s="1"/>
  <c r="F977" i="5"/>
  <c r="F976" i="4" s="1"/>
  <c r="G977" i="5"/>
  <c r="G976" i="4" s="1"/>
  <c r="F978" i="5"/>
  <c r="F977" i="4" s="1"/>
  <c r="G978" i="5"/>
  <c r="G977" i="4" s="1"/>
  <c r="F979" i="5"/>
  <c r="F978" i="4" s="1"/>
  <c r="G979" i="5"/>
  <c r="G978" i="4" s="1"/>
  <c r="F980" i="5"/>
  <c r="F979" i="4" s="1"/>
  <c r="G980" i="5"/>
  <c r="G979" i="4" s="1"/>
  <c r="F981" i="5"/>
  <c r="F980" i="4" s="1"/>
  <c r="G981" i="5"/>
  <c r="G980" i="4" s="1"/>
  <c r="F982" i="5"/>
  <c r="F981" i="4" s="1"/>
  <c r="G982" i="5"/>
  <c r="G981" i="4" s="1"/>
  <c r="F983" i="5"/>
  <c r="F982" i="4" s="1"/>
  <c r="G983" i="5"/>
  <c r="G982" i="4" s="1"/>
  <c r="F984" i="5"/>
  <c r="F983" i="4" s="1"/>
  <c r="G984" i="5"/>
  <c r="G983" i="4" s="1"/>
  <c r="F985" i="5"/>
  <c r="F984" i="4" s="1"/>
  <c r="G985" i="5"/>
  <c r="G984" i="4" s="1"/>
  <c r="F986" i="5"/>
  <c r="F985" i="4" s="1"/>
  <c r="G986" i="5"/>
  <c r="G985" i="4" s="1"/>
  <c r="F987" i="5"/>
  <c r="F986" i="4" s="1"/>
  <c r="G987" i="5"/>
  <c r="G986" i="4" s="1"/>
  <c r="F988" i="5"/>
  <c r="F987" i="4" s="1"/>
  <c r="G988" i="5"/>
  <c r="G987" i="4" s="1"/>
  <c r="F989" i="5"/>
  <c r="F988" i="4" s="1"/>
  <c r="G989" i="5"/>
  <c r="G988" i="4" s="1"/>
  <c r="F990" i="5"/>
  <c r="F989" i="4" s="1"/>
  <c r="G990" i="5"/>
  <c r="G989" i="4" s="1"/>
  <c r="F991" i="5"/>
  <c r="F990" i="4" s="1"/>
  <c r="G991" i="5"/>
  <c r="G990" i="4" s="1"/>
  <c r="F992" i="5"/>
  <c r="F991" i="4" s="1"/>
  <c r="G992" i="5"/>
  <c r="G991" i="4" s="1"/>
  <c r="F993" i="5"/>
  <c r="F992" i="4" s="1"/>
  <c r="G993" i="5"/>
  <c r="G992" i="4" s="1"/>
  <c r="F994" i="5"/>
  <c r="F993" i="4" s="1"/>
  <c r="G994" i="5"/>
  <c r="G993" i="4" s="1"/>
  <c r="F995" i="5"/>
  <c r="F994" i="4" s="1"/>
  <c r="G995" i="5"/>
  <c r="G994" i="4" s="1"/>
  <c r="F996" i="5"/>
  <c r="F995" i="4" s="1"/>
  <c r="G996" i="5"/>
  <c r="G995" i="4" s="1"/>
  <c r="F997" i="5"/>
  <c r="F996" i="4" s="1"/>
  <c r="G997" i="5"/>
  <c r="G996" i="4" s="1"/>
  <c r="F998" i="5"/>
  <c r="F997" i="4" s="1"/>
  <c r="G998" i="5"/>
  <c r="G997" i="4" s="1"/>
  <c r="F999" i="5"/>
  <c r="F998" i="4" s="1"/>
  <c r="G999" i="5"/>
  <c r="G998" i="4" s="1"/>
  <c r="F1000" i="5"/>
  <c r="F999" i="4" s="1"/>
  <c r="G1000" i="5"/>
  <c r="G999" i="4" s="1"/>
  <c r="F1001" i="5"/>
  <c r="F1000" i="4" s="1"/>
  <c r="G1001" i="5"/>
  <c r="G1000" i="4" s="1"/>
  <c r="F1002" i="5"/>
  <c r="F1001" i="4" s="1"/>
  <c r="G1002" i="5"/>
  <c r="G1001" i="4" s="1"/>
  <c r="F1003" i="5"/>
  <c r="F1002" i="4" s="1"/>
  <c r="G1003" i="5"/>
  <c r="G1002" i="4" s="1"/>
  <c r="F1004" i="5"/>
  <c r="F1003" i="4" s="1"/>
  <c r="G1004" i="5"/>
  <c r="G1003" i="4" s="1"/>
  <c r="F1005" i="5"/>
  <c r="F1004" i="4" s="1"/>
  <c r="G1005" i="5"/>
  <c r="G1004" i="4" s="1"/>
  <c r="F1006" i="5"/>
  <c r="F1005" i="4" s="1"/>
  <c r="G1006" i="5"/>
  <c r="G1005" i="4" s="1"/>
  <c r="F1007" i="5"/>
  <c r="F1006" i="4" s="1"/>
  <c r="G1007" i="5"/>
  <c r="G1006" i="4" s="1"/>
  <c r="F1008" i="5"/>
  <c r="F1007" i="4" s="1"/>
  <c r="G1008" i="5"/>
  <c r="G1007" i="4" s="1"/>
  <c r="F1009" i="5"/>
  <c r="F1008" i="4" s="1"/>
  <c r="G1009" i="5"/>
  <c r="G1008" i="4" s="1"/>
  <c r="F1010" i="5"/>
  <c r="F1009" i="4" s="1"/>
  <c r="G1010" i="5"/>
  <c r="G1009" i="4" s="1"/>
  <c r="F1011" i="5"/>
  <c r="F1010" i="4" s="1"/>
  <c r="G1011" i="5"/>
  <c r="G1010" i="4" s="1"/>
  <c r="F1012" i="5"/>
  <c r="F1011" i="4" s="1"/>
  <c r="G1012" i="5"/>
  <c r="G1011" i="4" s="1"/>
  <c r="F1013" i="5"/>
  <c r="F1012" i="4" s="1"/>
  <c r="G1013" i="5"/>
  <c r="G1012" i="4" s="1"/>
  <c r="F1014" i="5"/>
  <c r="F1013" i="4" s="1"/>
  <c r="G1014" i="5"/>
  <c r="G1013" i="4" s="1"/>
  <c r="B1015" i="3"/>
  <c r="C1015" i="5"/>
  <c r="C1014" i="4" s="1"/>
  <c r="D1015" i="5"/>
  <c r="D1014" i="4" s="1"/>
  <c r="E1015" i="5"/>
  <c r="E1014" i="4" s="1"/>
  <c r="F1015" i="5"/>
  <c r="F1014" i="4" s="1"/>
  <c r="G1015" i="5"/>
  <c r="G1014" i="4" s="1"/>
  <c r="F1016" i="5"/>
  <c r="F1015" i="4" s="1"/>
  <c r="G1016" i="5"/>
  <c r="G1015" i="4" s="1"/>
  <c r="F1017" i="5"/>
  <c r="F1016" i="4" s="1"/>
  <c r="G1017" i="5"/>
  <c r="G1016" i="4" s="1"/>
  <c r="F1018" i="5"/>
  <c r="F1017" i="4" s="1"/>
  <c r="G1018" i="5"/>
  <c r="G1017" i="4" s="1"/>
  <c r="F1019" i="5"/>
  <c r="F1018" i="4" s="1"/>
  <c r="G1019" i="5"/>
  <c r="G1018" i="4" s="1"/>
  <c r="F1020" i="5"/>
  <c r="F1019" i="4" s="1"/>
  <c r="G1020" i="5"/>
  <c r="G1019" i="4" s="1"/>
  <c r="F1021" i="5"/>
  <c r="F1020" i="4" s="1"/>
  <c r="G1021" i="5"/>
  <c r="G1020" i="4" s="1"/>
  <c r="B1022" i="3"/>
  <c r="C1022" i="5"/>
  <c r="C1021" i="4" s="1"/>
  <c r="D1022" i="5"/>
  <c r="D1021" i="4" s="1"/>
  <c r="E1022" i="5"/>
  <c r="E1021" i="4" s="1"/>
  <c r="F1022" i="5"/>
  <c r="F1021" i="4" s="1"/>
  <c r="G1022" i="5"/>
  <c r="G1021" i="4" s="1"/>
  <c r="F1023" i="5"/>
  <c r="F1022" i="4" s="1"/>
  <c r="G1023" i="5"/>
  <c r="G1022" i="4" s="1"/>
  <c r="F1024" i="5"/>
  <c r="F1023" i="4" s="1"/>
  <c r="G1024" i="5"/>
  <c r="G1023" i="4" s="1"/>
  <c r="F1025" i="5"/>
  <c r="F1024" i="4" s="1"/>
  <c r="G1025" i="5"/>
  <c r="G1024" i="4" s="1"/>
  <c r="F1026" i="5"/>
  <c r="F1025" i="4" s="1"/>
  <c r="G1026" i="5"/>
  <c r="G1025" i="4" s="1"/>
  <c r="F1027" i="5"/>
  <c r="F1026" i="4" s="1"/>
  <c r="G1027" i="5"/>
  <c r="G1026" i="4" s="1"/>
  <c r="F1028" i="5"/>
  <c r="F1027" i="4" s="1"/>
  <c r="G1028" i="5"/>
  <c r="G1027" i="4" s="1"/>
  <c r="F1029" i="5"/>
  <c r="F1028" i="4" s="1"/>
  <c r="G1029" i="5"/>
  <c r="G1028" i="4" s="1"/>
  <c r="F1030" i="5"/>
  <c r="F1029" i="4" s="1"/>
  <c r="G1030" i="5"/>
  <c r="G1029" i="4" s="1"/>
  <c r="F1031" i="5"/>
  <c r="F1030" i="4" s="1"/>
  <c r="G1031" i="5"/>
  <c r="G1030" i="4" s="1"/>
  <c r="F1032" i="5"/>
  <c r="F1031" i="4" s="1"/>
  <c r="G1032" i="5"/>
  <c r="G1031" i="4" s="1"/>
  <c r="F1033" i="5"/>
  <c r="F1032" i="4" s="1"/>
  <c r="G1033" i="5"/>
  <c r="G1032" i="4" s="1"/>
  <c r="F1034" i="5"/>
  <c r="F1033" i="4" s="1"/>
  <c r="G1034" i="5"/>
  <c r="G1033" i="4" s="1"/>
  <c r="F1035" i="5"/>
  <c r="F1034" i="4" s="1"/>
  <c r="G1035" i="5"/>
  <c r="G1034" i="4" s="1"/>
  <c r="F1036" i="5"/>
  <c r="F1035" i="4" s="1"/>
  <c r="G1036" i="5"/>
  <c r="G1035" i="4" s="1"/>
  <c r="F1037" i="5"/>
  <c r="F1036" i="4" s="1"/>
  <c r="G1037" i="5"/>
  <c r="G1036" i="4" s="1"/>
  <c r="F1038" i="5"/>
  <c r="F1037" i="4" s="1"/>
  <c r="G1038" i="5"/>
  <c r="G1037" i="4" s="1"/>
  <c r="F1039" i="5"/>
  <c r="F1038" i="4" s="1"/>
  <c r="G1039" i="5"/>
  <c r="G1038" i="4" s="1"/>
  <c r="F1040" i="5"/>
  <c r="F1039" i="4" s="1"/>
  <c r="G1040" i="5"/>
  <c r="G1039" i="4" s="1"/>
  <c r="F1041" i="5"/>
  <c r="F1040" i="4" s="1"/>
  <c r="G1041" i="5"/>
  <c r="G1040" i="4" s="1"/>
  <c r="F1042" i="5"/>
  <c r="F1041" i="4" s="1"/>
  <c r="G1042" i="5"/>
  <c r="G1041" i="4" s="1"/>
  <c r="F1043" i="5"/>
  <c r="F1042" i="4" s="1"/>
  <c r="G1043" i="5"/>
  <c r="G1042" i="4" s="1"/>
  <c r="F1044" i="5"/>
  <c r="F1043" i="4" s="1"/>
  <c r="G1044" i="5"/>
  <c r="G1043" i="4" s="1"/>
  <c r="F1045" i="5"/>
  <c r="F1044" i="4" s="1"/>
  <c r="G1045" i="5"/>
  <c r="G1044" i="4" s="1"/>
  <c r="F1046" i="5"/>
  <c r="F1045" i="4" s="1"/>
  <c r="G1046" i="5"/>
  <c r="G1045" i="4" s="1"/>
  <c r="F1047" i="5"/>
  <c r="F1046" i="4" s="1"/>
  <c r="G1047" i="5"/>
  <c r="G1046" i="4" s="1"/>
  <c r="F1048" i="5"/>
  <c r="F1047" i="4" s="1"/>
  <c r="G1048" i="5"/>
  <c r="G1047" i="4" s="1"/>
  <c r="B1050" i="3"/>
  <c r="C1050" i="5"/>
  <c r="C1049" i="4" s="1"/>
  <c r="D1050" i="5"/>
  <c r="D1049" i="4" s="1"/>
  <c r="E1050" i="5"/>
  <c r="E1049" i="4" s="1"/>
  <c r="F1050" i="5"/>
  <c r="F1049" i="4" s="1"/>
  <c r="G1050" i="5"/>
  <c r="G1049" i="4" s="1"/>
  <c r="F1051" i="5"/>
  <c r="F1050" i="4" s="1"/>
  <c r="G1051" i="5"/>
  <c r="G1050" i="4" s="1"/>
  <c r="F1052" i="5"/>
  <c r="F1051" i="4" s="1"/>
  <c r="G1052" i="5"/>
  <c r="G1051" i="4" s="1"/>
  <c r="F1053" i="5"/>
  <c r="F1052" i="4" s="1"/>
  <c r="G1053" i="5"/>
  <c r="G1052" i="4" s="1"/>
  <c r="F1054" i="5"/>
  <c r="F1053" i="4" s="1"/>
  <c r="G1054" i="5"/>
  <c r="G1053" i="4" s="1"/>
  <c r="F1055" i="5"/>
  <c r="F1054" i="4" s="1"/>
  <c r="G1055" i="5"/>
  <c r="G1054" i="4" s="1"/>
  <c r="F1056" i="5"/>
  <c r="F1055" i="4" s="1"/>
  <c r="G1056" i="5"/>
  <c r="G1055" i="4" s="1"/>
  <c r="B1057" i="3"/>
  <c r="C1057" i="5"/>
  <c r="C1056" i="4" s="1"/>
  <c r="D1057" i="5"/>
  <c r="D1056" i="4" s="1"/>
  <c r="E1057" i="5"/>
  <c r="E1056" i="4" s="1"/>
  <c r="F1057" i="5"/>
  <c r="F1056" i="4" s="1"/>
  <c r="G1057" i="5"/>
  <c r="G1056" i="4" s="1"/>
  <c r="F1058" i="5"/>
  <c r="F1057" i="4" s="1"/>
  <c r="G1058" i="5"/>
  <c r="G1057" i="4" s="1"/>
  <c r="F1059" i="5"/>
  <c r="F1058" i="4" s="1"/>
  <c r="G1059" i="5"/>
  <c r="G1058" i="4" s="1"/>
  <c r="F1060" i="5"/>
  <c r="F1059" i="4" s="1"/>
  <c r="G1060" i="5"/>
  <c r="G1059" i="4" s="1"/>
  <c r="F1061" i="5"/>
  <c r="F1060" i="4" s="1"/>
  <c r="G1061" i="5"/>
  <c r="G1060" i="4" s="1"/>
  <c r="F1062" i="5"/>
  <c r="F1061" i="4" s="1"/>
  <c r="G1062" i="5"/>
  <c r="G1061" i="4" s="1"/>
  <c r="F1063" i="5"/>
  <c r="F1062" i="4" s="1"/>
  <c r="G1063" i="5"/>
  <c r="G1062" i="4" s="1"/>
  <c r="B1064" i="3"/>
  <c r="C1064" i="5"/>
  <c r="C1063" i="4" s="1"/>
  <c r="D1064" i="5"/>
  <c r="D1063" i="4" s="1"/>
  <c r="E1064" i="5"/>
  <c r="E1063" i="4" s="1"/>
  <c r="F1064" i="5"/>
  <c r="F1063" i="4" s="1"/>
  <c r="G1064" i="5"/>
  <c r="G1063" i="4" s="1"/>
  <c r="F1065" i="5"/>
  <c r="F1064" i="4" s="1"/>
  <c r="G1065" i="5"/>
  <c r="G1064" i="4" s="1"/>
  <c r="F1066" i="5"/>
  <c r="F1065" i="4" s="1"/>
  <c r="G1066" i="5"/>
  <c r="G1065" i="4" s="1"/>
  <c r="F1067" i="5"/>
  <c r="F1066" i="4" s="1"/>
  <c r="G1067" i="5"/>
  <c r="G1066" i="4" s="1"/>
  <c r="F1068" i="5"/>
  <c r="F1067" i="4" s="1"/>
  <c r="G1068" i="5"/>
  <c r="G1067" i="4" s="1"/>
  <c r="B1069" i="3"/>
  <c r="C1069" i="5"/>
  <c r="C1068" i="4" s="1"/>
  <c r="D1069" i="5"/>
  <c r="D1068" i="4" s="1"/>
  <c r="E1069" i="5"/>
  <c r="E1068" i="4" s="1"/>
  <c r="F1069" i="5"/>
  <c r="F1068" i="4" s="1"/>
  <c r="G1069" i="5"/>
  <c r="G1068" i="4" s="1"/>
  <c r="F1070" i="5"/>
  <c r="F1069" i="4" s="1"/>
  <c r="G1070" i="5"/>
  <c r="G1069" i="4" s="1"/>
  <c r="F1071" i="5"/>
  <c r="F1070" i="4" s="1"/>
  <c r="G1071" i="5"/>
  <c r="G1070" i="4" s="1"/>
  <c r="F1072" i="5"/>
  <c r="F1071" i="4" s="1"/>
  <c r="G1072" i="5"/>
  <c r="G1071" i="4" s="1"/>
  <c r="F1073" i="5"/>
  <c r="F1072" i="4" s="1"/>
  <c r="G1073" i="5"/>
  <c r="G1072" i="4" s="1"/>
  <c r="F1074" i="5"/>
  <c r="F1073" i="4" s="1"/>
  <c r="G1074" i="5"/>
  <c r="G1073" i="4" s="1"/>
  <c r="F1075" i="5"/>
  <c r="F1074" i="4" s="1"/>
  <c r="G1075" i="5"/>
  <c r="G1074" i="4" s="1"/>
  <c r="F1076" i="5"/>
  <c r="F1075" i="4" s="1"/>
  <c r="G1076" i="5"/>
  <c r="G1075" i="4" s="1"/>
  <c r="B1077" i="3"/>
  <c r="C1077" i="5"/>
  <c r="C1076" i="4" s="1"/>
  <c r="D1077" i="5"/>
  <c r="D1076" i="4" s="1"/>
  <c r="E1077" i="5"/>
  <c r="E1076" i="4" s="1"/>
  <c r="F1077" i="5"/>
  <c r="F1076" i="4" s="1"/>
  <c r="G1077" i="5"/>
  <c r="G1076" i="4" s="1"/>
  <c r="F1078" i="5"/>
  <c r="F1077" i="4" s="1"/>
  <c r="G1078" i="5"/>
  <c r="G1077" i="4" s="1"/>
  <c r="F1079" i="5"/>
  <c r="F1078" i="4" s="1"/>
  <c r="G1079" i="5"/>
  <c r="G1078" i="4" s="1"/>
  <c r="F1080" i="5"/>
  <c r="F1079" i="4" s="1"/>
  <c r="G1080" i="5"/>
  <c r="G1079" i="4" s="1"/>
  <c r="F1081" i="5"/>
  <c r="F1080" i="4" s="1"/>
  <c r="G1081" i="5"/>
  <c r="G1080" i="4" s="1"/>
  <c r="F1082" i="5"/>
  <c r="F1081" i="4" s="1"/>
  <c r="G1082" i="5"/>
  <c r="G1081" i="4" s="1"/>
  <c r="F1083" i="5"/>
  <c r="F1082" i="4" s="1"/>
  <c r="G1083" i="5"/>
  <c r="G1082" i="4" s="1"/>
  <c r="F1084" i="5"/>
  <c r="F1083" i="4" s="1"/>
  <c r="G1084" i="5"/>
  <c r="G1083" i="4" s="1"/>
  <c r="F1085" i="5"/>
  <c r="F1084" i="4" s="1"/>
  <c r="G1085" i="5"/>
  <c r="G1084" i="4" s="1"/>
  <c r="F1086" i="5"/>
  <c r="F1085" i="4" s="1"/>
  <c r="G1086" i="5"/>
  <c r="G1085" i="4" s="1"/>
  <c r="F1087" i="5"/>
  <c r="F1086" i="4" s="1"/>
  <c r="G1087" i="5"/>
  <c r="G1086" i="4" s="1"/>
  <c r="B1088" i="3"/>
  <c r="C1088" i="5"/>
  <c r="C1087" i="4" s="1"/>
  <c r="D1088" i="5"/>
  <c r="D1087" i="4" s="1"/>
  <c r="E1088" i="5"/>
  <c r="E1087" i="4" s="1"/>
  <c r="F1088" i="5"/>
  <c r="F1087" i="4" s="1"/>
  <c r="G1088" i="5"/>
  <c r="G1087" i="4" s="1"/>
  <c r="F1089" i="5"/>
  <c r="F1088" i="4" s="1"/>
  <c r="G1089" i="5"/>
  <c r="G1088" i="4" s="1"/>
  <c r="F1090" i="5"/>
  <c r="F1089" i="4" s="1"/>
  <c r="G1090" i="5"/>
  <c r="G1089" i="4" s="1"/>
  <c r="F1091" i="5"/>
  <c r="F1090" i="4" s="1"/>
  <c r="G1091" i="5"/>
  <c r="G1090" i="4" s="1"/>
  <c r="F1092" i="5"/>
  <c r="F1091" i="4" s="1"/>
  <c r="G1092" i="5"/>
  <c r="G1091" i="4" s="1"/>
  <c r="F1093" i="5"/>
  <c r="F1092" i="4" s="1"/>
  <c r="G1093" i="5"/>
  <c r="G1092" i="4" s="1"/>
  <c r="F1094" i="5"/>
  <c r="F1093" i="4" s="1"/>
  <c r="G1094" i="5"/>
  <c r="G1093" i="4" s="1"/>
  <c r="F1095" i="5"/>
  <c r="F1094" i="4" s="1"/>
  <c r="G1095" i="5"/>
  <c r="G1094" i="4" s="1"/>
  <c r="F1096" i="5"/>
  <c r="F1095" i="4" s="1"/>
  <c r="G1096" i="5"/>
  <c r="G1095" i="4" s="1"/>
  <c r="F1097" i="5"/>
  <c r="F1096" i="4" s="1"/>
  <c r="G1097" i="5"/>
  <c r="G1096" i="4" s="1"/>
  <c r="F1098" i="5"/>
  <c r="F1097" i="4" s="1"/>
  <c r="G1098" i="5"/>
  <c r="G1097" i="4" s="1"/>
  <c r="B1099" i="3"/>
  <c r="C1099" i="5"/>
  <c r="C1098" i="4" s="1"/>
  <c r="D1099" i="5"/>
  <c r="D1098" i="4" s="1"/>
  <c r="E1099" i="5"/>
  <c r="E1098" i="4" s="1"/>
  <c r="F1099" i="5"/>
  <c r="F1098" i="4" s="1"/>
  <c r="G1099" i="5"/>
  <c r="G1098" i="4" s="1"/>
  <c r="F1100" i="5"/>
  <c r="F1099" i="4" s="1"/>
  <c r="G1100" i="5"/>
  <c r="G1099" i="4" s="1"/>
  <c r="F1101" i="5"/>
  <c r="F1100" i="4" s="1"/>
  <c r="G1101" i="5"/>
  <c r="G1100" i="4" s="1"/>
  <c r="F1102" i="5"/>
  <c r="F1101" i="4" s="1"/>
  <c r="G1102" i="5"/>
  <c r="G1101" i="4" s="1"/>
  <c r="F1103" i="5"/>
  <c r="F1102" i="4" s="1"/>
  <c r="G1103" i="5"/>
  <c r="G1102" i="4" s="1"/>
  <c r="F1104" i="5"/>
  <c r="F1103" i="4" s="1"/>
  <c r="G1104" i="5"/>
  <c r="G1103" i="4" s="1"/>
  <c r="F1105" i="5"/>
  <c r="F1104" i="4" s="1"/>
  <c r="G1105" i="5"/>
  <c r="G1104" i="4" s="1"/>
  <c r="F1106" i="5"/>
  <c r="F1105" i="4" s="1"/>
  <c r="G1106" i="5"/>
  <c r="G1105" i="4" s="1"/>
  <c r="F1107" i="5"/>
  <c r="F1106" i="4" s="1"/>
  <c r="G1107" i="5"/>
  <c r="G1106" i="4" s="1"/>
  <c r="B1108" i="3"/>
  <c r="C1108" i="5"/>
  <c r="C1107" i="4" s="1"/>
  <c r="D1108" i="5"/>
  <c r="D1107" i="4" s="1"/>
  <c r="E1108" i="5"/>
  <c r="E1107" i="4" s="1"/>
  <c r="F1108" i="5"/>
  <c r="F1107" i="4" s="1"/>
  <c r="G1108" i="5"/>
  <c r="G1107" i="4" s="1"/>
  <c r="F1109" i="5"/>
  <c r="F1108" i="4" s="1"/>
  <c r="G1109" i="5"/>
  <c r="G1108" i="4" s="1"/>
  <c r="F1110" i="5"/>
  <c r="F1109" i="4" s="1"/>
  <c r="G1110" i="5"/>
  <c r="G1109" i="4" s="1"/>
  <c r="F1111" i="5"/>
  <c r="F1110" i="4" s="1"/>
  <c r="G1111" i="5"/>
  <c r="G1110" i="4" s="1"/>
  <c r="F1112" i="5"/>
  <c r="F1111" i="4" s="1"/>
  <c r="G1112" i="5"/>
  <c r="G1111" i="4" s="1"/>
  <c r="F1113" i="5"/>
  <c r="F1112" i="4" s="1"/>
  <c r="G1113" i="5"/>
  <c r="G1112" i="4" s="1"/>
  <c r="F1114" i="5"/>
  <c r="F1113" i="4" s="1"/>
  <c r="G1114" i="5"/>
  <c r="G1113" i="4" s="1"/>
  <c r="B1115" i="3"/>
  <c r="C1115" i="5"/>
  <c r="C1114" i="4" s="1"/>
  <c r="D1115" i="5"/>
  <c r="D1114" i="4" s="1"/>
  <c r="E1115" i="5"/>
  <c r="E1114" i="4" s="1"/>
  <c r="F1115" i="5"/>
  <c r="F1114" i="4" s="1"/>
  <c r="G1115" i="5"/>
  <c r="G1114" i="4" s="1"/>
  <c r="F1116" i="5"/>
  <c r="F1115" i="4" s="1"/>
  <c r="G1116" i="5"/>
  <c r="G1115" i="4" s="1"/>
  <c r="F1117" i="5"/>
  <c r="F1116" i="4" s="1"/>
  <c r="G1117" i="5"/>
  <c r="G1116" i="4" s="1"/>
  <c r="F1118" i="5"/>
  <c r="F1117" i="4" s="1"/>
  <c r="G1118" i="5"/>
  <c r="G1117" i="4" s="1"/>
  <c r="F1119" i="5"/>
  <c r="F1118" i="4" s="1"/>
  <c r="G1119" i="5"/>
  <c r="G1118" i="4" s="1"/>
  <c r="F1120" i="5"/>
  <c r="F1119" i="4" s="1"/>
  <c r="G1120" i="5"/>
  <c r="G1119" i="4" s="1"/>
  <c r="F1121" i="5"/>
  <c r="F1120" i="4" s="1"/>
  <c r="G1121" i="5"/>
  <c r="G1120" i="4" s="1"/>
  <c r="F1122" i="5"/>
  <c r="F1121" i="4" s="1"/>
  <c r="G1122" i="5"/>
  <c r="G1121" i="4" s="1"/>
  <c r="F1123" i="5"/>
  <c r="F1122" i="4" s="1"/>
  <c r="G1123" i="5"/>
  <c r="G1122" i="4" s="1"/>
  <c r="F1124" i="5"/>
  <c r="F1123" i="4" s="1"/>
  <c r="G1124" i="5"/>
  <c r="G1123" i="4" s="1"/>
  <c r="F1125" i="5"/>
  <c r="F1124" i="4" s="1"/>
  <c r="G1125" i="5"/>
  <c r="G1124" i="4" s="1"/>
  <c r="F1126" i="5"/>
  <c r="F1125" i="4" s="1"/>
  <c r="G1126" i="5"/>
  <c r="G1125" i="4" s="1"/>
  <c r="F1127" i="5"/>
  <c r="F1126" i="4" s="1"/>
  <c r="G1127" i="5"/>
  <c r="G1126" i="4" s="1"/>
  <c r="F1128" i="5"/>
  <c r="F1127" i="4" s="1"/>
  <c r="G1128" i="5"/>
  <c r="G1127" i="4" s="1"/>
  <c r="F1129" i="5"/>
  <c r="F1128" i="4" s="1"/>
  <c r="G1129" i="5"/>
  <c r="G1128" i="4" s="1"/>
  <c r="B1130" i="3"/>
  <c r="C1130" i="5"/>
  <c r="C1129" i="4" s="1"/>
  <c r="D1130" i="5"/>
  <c r="D1129" i="4" s="1"/>
  <c r="E1130" i="5"/>
  <c r="E1129" i="4" s="1"/>
  <c r="F1130" i="5"/>
  <c r="F1129" i="4" s="1"/>
  <c r="G1130" i="5"/>
  <c r="G1129" i="4" s="1"/>
  <c r="F1131" i="5"/>
  <c r="F1130" i="4" s="1"/>
  <c r="G1131" i="5"/>
  <c r="G1130" i="4" s="1"/>
  <c r="F1132" i="5"/>
  <c r="F1131" i="4" s="1"/>
  <c r="G1132" i="5"/>
  <c r="G1131" i="4" s="1"/>
  <c r="F1133" i="5"/>
  <c r="F1132" i="4" s="1"/>
  <c r="G1133" i="5"/>
  <c r="G1132" i="4" s="1"/>
  <c r="F1134" i="5"/>
  <c r="F1133" i="4" s="1"/>
  <c r="G1134" i="5"/>
  <c r="G1133" i="4" s="1"/>
  <c r="F1135" i="5"/>
  <c r="F1134" i="4" s="1"/>
  <c r="G1135" i="5"/>
  <c r="G1134" i="4" s="1"/>
  <c r="B1136" i="3"/>
  <c r="C1136" i="5"/>
  <c r="C1135" i="4" s="1"/>
  <c r="D1136" i="5"/>
  <c r="D1135" i="4" s="1"/>
  <c r="E1136" i="5"/>
  <c r="E1135" i="4" s="1"/>
  <c r="F1136" i="5"/>
  <c r="F1135" i="4" s="1"/>
  <c r="G1136" i="5"/>
  <c r="G1135" i="4" s="1"/>
  <c r="F1137" i="5"/>
  <c r="F1136" i="4" s="1"/>
  <c r="G1137" i="5"/>
  <c r="G1136" i="4" s="1"/>
  <c r="F1138" i="5"/>
  <c r="F1137" i="4" s="1"/>
  <c r="G1138" i="5"/>
  <c r="G1137" i="4" s="1"/>
  <c r="F1139" i="5"/>
  <c r="F1138" i="4" s="1"/>
  <c r="G1139" i="5"/>
  <c r="G1138" i="4" s="1"/>
  <c r="F1140" i="5"/>
  <c r="F1139" i="4" s="1"/>
  <c r="G1140" i="5"/>
  <c r="G1139" i="4" s="1"/>
  <c r="B1141" i="3"/>
  <c r="C1141" i="5"/>
  <c r="C1140" i="4" s="1"/>
  <c r="D1141" i="5"/>
  <c r="D1140" i="4" s="1"/>
  <c r="E1141" i="5"/>
  <c r="E1140" i="4" s="1"/>
  <c r="F1141" i="5"/>
  <c r="F1140" i="4" s="1"/>
  <c r="G1141" i="5"/>
  <c r="G1140" i="4" s="1"/>
  <c r="F1142" i="5"/>
  <c r="F1141" i="4" s="1"/>
  <c r="G1142" i="5"/>
  <c r="G1141" i="4" s="1"/>
  <c r="F1143" i="5"/>
  <c r="F1142" i="4" s="1"/>
  <c r="G1143" i="5"/>
  <c r="G1142" i="4" s="1"/>
  <c r="F1144" i="5"/>
  <c r="F1143" i="4" s="1"/>
  <c r="G1144" i="5"/>
  <c r="G1143" i="4" s="1"/>
  <c r="F1145" i="5"/>
  <c r="F1144" i="4" s="1"/>
  <c r="G1145" i="5"/>
  <c r="G1144" i="4" s="1"/>
  <c r="B1146" i="3"/>
  <c r="C1146" i="5"/>
  <c r="C1145" i="4" s="1"/>
  <c r="D1146" i="5"/>
  <c r="D1145" i="4" s="1"/>
  <c r="E1146" i="5"/>
  <c r="E1145" i="4" s="1"/>
  <c r="F1146" i="5"/>
  <c r="F1145" i="4" s="1"/>
  <c r="G1146" i="5"/>
  <c r="G1145" i="4" s="1"/>
  <c r="F1147" i="5"/>
  <c r="F1146" i="4" s="1"/>
  <c r="G1147" i="5"/>
  <c r="G1146" i="4" s="1"/>
  <c r="F1148" i="5"/>
  <c r="F1147" i="4" s="1"/>
  <c r="G1148" i="5"/>
  <c r="G1147" i="4" s="1"/>
  <c r="F1149" i="5"/>
  <c r="F1148" i="4" s="1"/>
  <c r="G1149" i="5"/>
  <c r="G1148" i="4" s="1"/>
  <c r="F1150" i="5"/>
  <c r="F1149" i="4" s="1"/>
  <c r="G1150" i="5"/>
  <c r="G1149" i="4" s="1"/>
  <c r="F1151" i="5"/>
  <c r="F1150" i="4" s="1"/>
  <c r="G1151" i="5"/>
  <c r="G1150" i="4" s="1"/>
  <c r="F1152" i="5"/>
  <c r="F1151" i="4" s="1"/>
  <c r="G1152" i="5"/>
  <c r="G1151" i="4" s="1"/>
  <c r="B1153" i="3"/>
  <c r="C1153" i="5"/>
  <c r="C1152" i="4" s="1"/>
  <c r="D1153" i="5"/>
  <c r="D1152" i="4" s="1"/>
  <c r="E1153" i="5"/>
  <c r="E1152" i="4" s="1"/>
  <c r="F1153" i="5"/>
  <c r="F1152" i="4" s="1"/>
  <c r="G1153" i="5"/>
  <c r="G1152" i="4" s="1"/>
  <c r="F1154" i="5"/>
  <c r="F1153" i="4" s="1"/>
  <c r="G1154" i="5"/>
  <c r="G1153" i="4" s="1"/>
  <c r="F1155" i="5"/>
  <c r="F1154" i="4" s="1"/>
  <c r="G1155" i="5"/>
  <c r="G1154" i="4" s="1"/>
  <c r="F1156" i="5"/>
  <c r="F1155" i="4" s="1"/>
  <c r="G1156" i="5"/>
  <c r="G1155" i="4" s="1"/>
  <c r="F1157" i="5"/>
  <c r="F1156" i="4" s="1"/>
  <c r="G1157" i="5"/>
  <c r="G1156" i="4" s="1"/>
  <c r="F1158" i="5"/>
  <c r="F1157" i="4" s="1"/>
  <c r="G1158" i="5"/>
  <c r="G1157" i="4" s="1"/>
  <c r="B1168" i="3"/>
  <c r="C1168" i="5"/>
  <c r="C1167" i="4" s="1"/>
  <c r="D1168" i="5"/>
  <c r="D1167" i="4" s="1"/>
  <c r="E1168" i="5"/>
  <c r="E1167" i="4" s="1"/>
  <c r="F1168" i="5"/>
  <c r="F1167" i="4" s="1"/>
  <c r="G1168" i="5"/>
  <c r="G1167" i="4" s="1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C1382" i="3"/>
  <c r="D1382" i="3"/>
  <c r="E1382" i="3"/>
  <c r="F1382" i="3"/>
  <c r="G1382" i="3"/>
  <c r="B1383" i="3"/>
  <c r="C1383" i="3"/>
  <c r="D1383" i="3"/>
  <c r="E1383" i="3"/>
  <c r="F1383" i="3"/>
  <c r="G1383" i="3"/>
  <c r="B1384" i="3"/>
  <c r="C1384" i="3"/>
  <c r="D1384" i="3"/>
  <c r="E1384" i="3"/>
  <c r="F1384" i="3"/>
  <c r="G1384" i="3"/>
  <c r="B1385" i="3"/>
  <c r="C1385" i="3"/>
  <c r="D1385" i="3"/>
  <c r="E1385" i="3"/>
  <c r="F1385" i="3"/>
  <c r="G1385" i="3"/>
  <c r="B1386" i="3"/>
  <c r="C1386" i="3"/>
  <c r="D1386" i="3"/>
  <c r="E1386" i="3"/>
  <c r="F1386" i="3"/>
  <c r="G1386" i="3"/>
  <c r="B1387" i="3"/>
  <c r="C1387" i="3"/>
  <c r="D1387" i="3"/>
  <c r="E1387" i="3"/>
  <c r="F1387" i="3"/>
  <c r="G1387" i="3"/>
  <c r="B1388" i="3"/>
  <c r="C1388" i="3"/>
  <c r="D1388" i="3"/>
  <c r="E1388" i="3"/>
  <c r="F1388" i="3"/>
  <c r="G1388" i="3"/>
  <c r="B1389" i="3"/>
  <c r="C1389" i="3"/>
  <c r="D1389" i="3"/>
  <c r="E1389" i="3"/>
  <c r="F1389" i="3"/>
  <c r="G1389" i="3"/>
  <c r="B1390" i="3"/>
  <c r="C1390" i="3"/>
  <c r="D1390" i="3"/>
  <c r="E1390" i="3"/>
  <c r="F1390" i="3"/>
  <c r="G1390" i="3"/>
  <c r="B1391" i="3"/>
  <c r="C1391" i="3"/>
  <c r="D1391" i="3"/>
  <c r="E1391" i="3"/>
  <c r="F1391" i="3"/>
  <c r="G1391" i="3"/>
  <c r="B1392" i="3"/>
  <c r="C1392" i="3"/>
  <c r="D1392" i="3"/>
  <c r="E1392" i="3"/>
  <c r="F1392" i="3"/>
  <c r="G1392" i="3"/>
  <c r="B1393" i="3"/>
  <c r="C1393" i="3"/>
  <c r="D1393" i="3"/>
  <c r="E1393" i="3"/>
  <c r="F1393" i="3"/>
  <c r="G1393" i="3"/>
  <c r="B1394" i="3"/>
  <c r="C1394" i="3"/>
  <c r="D1394" i="3"/>
  <c r="E1394" i="3"/>
  <c r="F1394" i="3"/>
  <c r="G1394" i="3"/>
  <c r="B1395" i="3"/>
  <c r="C1395" i="3"/>
  <c r="D1395" i="3"/>
  <c r="E1395" i="3"/>
  <c r="F1395" i="3"/>
  <c r="G1395" i="3"/>
  <c r="B1396" i="3"/>
  <c r="C1396" i="3"/>
  <c r="D1396" i="3"/>
  <c r="E1396" i="3"/>
  <c r="F1396" i="3"/>
  <c r="G1396" i="3"/>
  <c r="B1397" i="3"/>
  <c r="C1397" i="3"/>
  <c r="D1397" i="3"/>
  <c r="E1397" i="3"/>
  <c r="F1397" i="3"/>
  <c r="G1397" i="3"/>
  <c r="B1398" i="3"/>
  <c r="C1398" i="3"/>
  <c r="D1398" i="3"/>
  <c r="E1398" i="3"/>
  <c r="F1398" i="3"/>
  <c r="G1398" i="3"/>
  <c r="B1399" i="3"/>
  <c r="C1399" i="3"/>
  <c r="D1399" i="3"/>
  <c r="E1399" i="3"/>
  <c r="F1399" i="3"/>
  <c r="G1399" i="3"/>
  <c r="B1400" i="3"/>
  <c r="C1400" i="3"/>
  <c r="D1400" i="3"/>
  <c r="E1400" i="3"/>
  <c r="F1400" i="3"/>
  <c r="G1400" i="3"/>
  <c r="B1401" i="3"/>
  <c r="C1401" i="3"/>
  <c r="D1401" i="3"/>
  <c r="E1401" i="3"/>
  <c r="F1401" i="3"/>
  <c r="G1401" i="3"/>
  <c r="B1402" i="3"/>
  <c r="C1402" i="3"/>
  <c r="D1402" i="3"/>
  <c r="E1402" i="3"/>
  <c r="F1402" i="3"/>
  <c r="G1402" i="3"/>
  <c r="B1403" i="3"/>
  <c r="C1403" i="3"/>
  <c r="D1403" i="3"/>
  <c r="E1403" i="3"/>
  <c r="F1403" i="3"/>
  <c r="G1403" i="3"/>
  <c r="B1404" i="3"/>
  <c r="C1404" i="3"/>
  <c r="D1404" i="3"/>
  <c r="E1404" i="3"/>
  <c r="F1404" i="3"/>
  <c r="G1404" i="3"/>
  <c r="B1405" i="3"/>
  <c r="C1405" i="3"/>
  <c r="D1405" i="3"/>
  <c r="E1405" i="3"/>
  <c r="F1405" i="3"/>
  <c r="G1405" i="3"/>
  <c r="B1406" i="3"/>
  <c r="C1406" i="3"/>
  <c r="D1406" i="3"/>
  <c r="E1406" i="3"/>
  <c r="F1406" i="3"/>
  <c r="G1406" i="3"/>
  <c r="B1407" i="3"/>
  <c r="C1407" i="3"/>
  <c r="D1407" i="3"/>
  <c r="E1407" i="3"/>
  <c r="F1407" i="3"/>
  <c r="G1407" i="3"/>
  <c r="B1408" i="3"/>
  <c r="C1408" i="3"/>
  <c r="D1408" i="3"/>
  <c r="E1408" i="3"/>
  <c r="F1408" i="3"/>
  <c r="G1408" i="3"/>
  <c r="B1409" i="3"/>
  <c r="C1409" i="3"/>
  <c r="D1409" i="3"/>
  <c r="E1409" i="3"/>
  <c r="F1409" i="3"/>
  <c r="G1409" i="3"/>
  <c r="B1410" i="3"/>
  <c r="C1410" i="3"/>
  <c r="D1410" i="3"/>
  <c r="E1410" i="3"/>
  <c r="F1410" i="3"/>
  <c r="G1410" i="3"/>
  <c r="B1411" i="3"/>
  <c r="C1411" i="3"/>
  <c r="D1411" i="3"/>
  <c r="E1411" i="3"/>
  <c r="F1411" i="3"/>
  <c r="G1411" i="3"/>
  <c r="B1412" i="3"/>
  <c r="C1412" i="3"/>
  <c r="D1412" i="3"/>
  <c r="E1412" i="3"/>
  <c r="F1412" i="3"/>
  <c r="G1412" i="3"/>
  <c r="B1413" i="3"/>
  <c r="C1413" i="3"/>
  <c r="D1413" i="3"/>
  <c r="E1413" i="3"/>
  <c r="F1413" i="3"/>
  <c r="G1413" i="3"/>
  <c r="B1414" i="3"/>
  <c r="C1414" i="3"/>
  <c r="D1414" i="3"/>
  <c r="E1414" i="3"/>
  <c r="F1414" i="3"/>
  <c r="G1414" i="3"/>
  <c r="B1415" i="3"/>
  <c r="C1415" i="3"/>
  <c r="D1415" i="3"/>
  <c r="E1415" i="3"/>
  <c r="F1415" i="3"/>
  <c r="G1415" i="3"/>
  <c r="B1416" i="3"/>
  <c r="C1416" i="3"/>
  <c r="D1416" i="3"/>
  <c r="E1416" i="3"/>
  <c r="F1416" i="3"/>
  <c r="G1416" i="3"/>
  <c r="B1417" i="3"/>
  <c r="C1417" i="3"/>
  <c r="D1417" i="3"/>
  <c r="E1417" i="3"/>
  <c r="F1417" i="3"/>
  <c r="G1417" i="3"/>
  <c r="B1418" i="3"/>
  <c r="C1418" i="3"/>
  <c r="D1418" i="3"/>
  <c r="E1418" i="3"/>
  <c r="F1418" i="3"/>
  <c r="G1418" i="3"/>
  <c r="B1419" i="3"/>
  <c r="C1419" i="3"/>
  <c r="D1419" i="3"/>
  <c r="E1419" i="3"/>
  <c r="F1419" i="3"/>
  <c r="G1419" i="3"/>
  <c r="B1420" i="3"/>
  <c r="C1420" i="3"/>
  <c r="D1420" i="3"/>
  <c r="E1420" i="3"/>
  <c r="F1420" i="3"/>
  <c r="G1420" i="3"/>
  <c r="B1421" i="3"/>
  <c r="C1421" i="3"/>
  <c r="D1421" i="3"/>
  <c r="E1421" i="3"/>
  <c r="F1421" i="3"/>
  <c r="G1421" i="3"/>
  <c r="B1422" i="3"/>
  <c r="C1422" i="3"/>
  <c r="D1422" i="3"/>
  <c r="E1422" i="3"/>
  <c r="F1422" i="3"/>
  <c r="G1422" i="3"/>
  <c r="B1423" i="3"/>
  <c r="C1423" i="3"/>
  <c r="D1423" i="3"/>
  <c r="E1423" i="3"/>
  <c r="F1423" i="3"/>
  <c r="G1423" i="3"/>
  <c r="B1424" i="3"/>
  <c r="C1424" i="3"/>
  <c r="D1424" i="3"/>
  <c r="E1424" i="3"/>
  <c r="F1424" i="3"/>
  <c r="G1424" i="3"/>
  <c r="B1425" i="3"/>
  <c r="C1425" i="3"/>
  <c r="D1425" i="3"/>
  <c r="E1425" i="3"/>
  <c r="F1425" i="3"/>
  <c r="G1425" i="3"/>
  <c r="B1426" i="3"/>
  <c r="C1426" i="3"/>
  <c r="D1426" i="3"/>
  <c r="E1426" i="3"/>
  <c r="F1426" i="3"/>
  <c r="G1426" i="3"/>
  <c r="B1427" i="3"/>
  <c r="C1427" i="3"/>
  <c r="D1427" i="3"/>
  <c r="E1427" i="3"/>
  <c r="F1427" i="3"/>
  <c r="G1427" i="3"/>
  <c r="B1428" i="3"/>
  <c r="C1428" i="3"/>
  <c r="D1428" i="3"/>
  <c r="E1428" i="3"/>
  <c r="F1428" i="3"/>
  <c r="G1428" i="3"/>
  <c r="B1429" i="3"/>
  <c r="C1429" i="3"/>
  <c r="D1429" i="3"/>
  <c r="E1429" i="3"/>
  <c r="F1429" i="3"/>
  <c r="G1429" i="3"/>
  <c r="B1430" i="3"/>
  <c r="C1430" i="3"/>
  <c r="D1430" i="3"/>
  <c r="E1430" i="3"/>
  <c r="F1430" i="3"/>
  <c r="G1430" i="3"/>
  <c r="B1431" i="3"/>
  <c r="C1431" i="3"/>
  <c r="D1431" i="3"/>
  <c r="E1431" i="3"/>
  <c r="F1431" i="3"/>
  <c r="G1431" i="3"/>
  <c r="B1432" i="3"/>
  <c r="C1432" i="3"/>
  <c r="D1432" i="3"/>
  <c r="E1432" i="3"/>
  <c r="F1432" i="3"/>
  <c r="G1432" i="3"/>
  <c r="B1433" i="3"/>
  <c r="C1433" i="3"/>
  <c r="D1433" i="3"/>
  <c r="E1433" i="3"/>
  <c r="F1433" i="3"/>
  <c r="G1433" i="3"/>
  <c r="B1434" i="3"/>
  <c r="C1434" i="3"/>
  <c r="D1434" i="3"/>
  <c r="E1434" i="3"/>
  <c r="F1434" i="3"/>
  <c r="G1434" i="3"/>
  <c r="B1435" i="3"/>
  <c r="C1435" i="3"/>
  <c r="D1435" i="3"/>
  <c r="E1435" i="3"/>
  <c r="F1435" i="3"/>
  <c r="G1435" i="3"/>
  <c r="B1436" i="3"/>
  <c r="C1436" i="3"/>
  <c r="D1436" i="3"/>
  <c r="E1436" i="3"/>
  <c r="F1436" i="3"/>
  <c r="G1436" i="3"/>
  <c r="B1437" i="3"/>
  <c r="C1437" i="3"/>
  <c r="D1437" i="3"/>
  <c r="E1437" i="3"/>
  <c r="F1437" i="3"/>
  <c r="G1437" i="3"/>
  <c r="B1438" i="3"/>
  <c r="C1438" i="3"/>
  <c r="D1438" i="3"/>
  <c r="E1438" i="3"/>
  <c r="F1438" i="3"/>
  <c r="G1438" i="3"/>
  <c r="B1439" i="3"/>
  <c r="C1439" i="3"/>
  <c r="D1439" i="3"/>
  <c r="E1439" i="3"/>
  <c r="F1439" i="3"/>
  <c r="G1439" i="3"/>
  <c r="B1440" i="3"/>
  <c r="C1440" i="3"/>
  <c r="D1440" i="3"/>
  <c r="E1440" i="3"/>
  <c r="F1440" i="3"/>
  <c r="G1440" i="3"/>
  <c r="B1441" i="3"/>
  <c r="C1441" i="3"/>
  <c r="D1441" i="3"/>
  <c r="E1441" i="3"/>
  <c r="F1441" i="3"/>
  <c r="G1441" i="3"/>
  <c r="B1442" i="3"/>
  <c r="C1442" i="3"/>
  <c r="D1442" i="3"/>
  <c r="E1442" i="3"/>
  <c r="F1442" i="3"/>
  <c r="G1442" i="3"/>
  <c r="B1443" i="3"/>
  <c r="C1443" i="3"/>
  <c r="D1443" i="3"/>
  <c r="E1443" i="3"/>
  <c r="F1443" i="3"/>
  <c r="G1443" i="3"/>
  <c r="B1444" i="3"/>
  <c r="C1444" i="3"/>
  <c r="D1444" i="3"/>
  <c r="E1444" i="3"/>
  <c r="F1444" i="3"/>
  <c r="G1444" i="3"/>
  <c r="B1445" i="3"/>
  <c r="C1445" i="3"/>
  <c r="D1445" i="3"/>
  <c r="E1445" i="3"/>
  <c r="F1445" i="3"/>
  <c r="G1445" i="3"/>
  <c r="B1446" i="3"/>
  <c r="C1446" i="3"/>
  <c r="D1446" i="3"/>
  <c r="E1446" i="3"/>
  <c r="F1446" i="3"/>
  <c r="G1446" i="3"/>
  <c r="B1447" i="3"/>
  <c r="C1447" i="3"/>
  <c r="D1447" i="3"/>
  <c r="E1447" i="3"/>
  <c r="F1447" i="3"/>
  <c r="G1447" i="3"/>
  <c r="B1448" i="3"/>
  <c r="C1448" i="3"/>
  <c r="D1448" i="3"/>
  <c r="E1448" i="3"/>
  <c r="F1448" i="3"/>
  <c r="G1448" i="3"/>
  <c r="B1449" i="3"/>
  <c r="C1449" i="3"/>
  <c r="D1449" i="3"/>
  <c r="E1449" i="3"/>
  <c r="F1449" i="3"/>
  <c r="G1449" i="3"/>
  <c r="B1450" i="3"/>
  <c r="C1450" i="3"/>
  <c r="D1450" i="3"/>
  <c r="E1450" i="3"/>
  <c r="F1450" i="3"/>
  <c r="G1450" i="3"/>
  <c r="B1451" i="3"/>
  <c r="C1451" i="3"/>
  <c r="D1451" i="3"/>
  <c r="E1451" i="3"/>
  <c r="F1451" i="3"/>
  <c r="G1451" i="3"/>
  <c r="B1452" i="3"/>
  <c r="C1452" i="3"/>
  <c r="D1452" i="3"/>
  <c r="E1452" i="3"/>
  <c r="F1452" i="3"/>
  <c r="G1452" i="3"/>
  <c r="B1453" i="3"/>
  <c r="C1453" i="3"/>
  <c r="D1453" i="3"/>
  <c r="E1453" i="3"/>
  <c r="F1453" i="3"/>
  <c r="G1453" i="3"/>
  <c r="B1454" i="3"/>
  <c r="C1454" i="3"/>
  <c r="D1454" i="3"/>
  <c r="E1454" i="3"/>
  <c r="F1454" i="3"/>
  <c r="G1454" i="3"/>
  <c r="B1455" i="3"/>
  <c r="C1455" i="3"/>
  <c r="D1455" i="3"/>
  <c r="E1455" i="3"/>
  <c r="F1455" i="3"/>
  <c r="G1455" i="3"/>
  <c r="B1456" i="3"/>
  <c r="C1456" i="3"/>
  <c r="D1456" i="3"/>
  <c r="E1456" i="3"/>
  <c r="F1456" i="3"/>
  <c r="G1456" i="3"/>
  <c r="B1457" i="3"/>
  <c r="C1457" i="3"/>
  <c r="D1457" i="3"/>
  <c r="E1457" i="3"/>
  <c r="F1457" i="3"/>
  <c r="G1457" i="3"/>
  <c r="B1458" i="3"/>
  <c r="C1458" i="3"/>
  <c r="D1458" i="3"/>
  <c r="E1458" i="3"/>
  <c r="F1458" i="3"/>
  <c r="G1458" i="3"/>
  <c r="B1459" i="3"/>
  <c r="C1459" i="3"/>
  <c r="D1459" i="3"/>
  <c r="E1459" i="3"/>
  <c r="F1459" i="3"/>
  <c r="G1459" i="3"/>
  <c r="B1460" i="3"/>
  <c r="C1460" i="3"/>
  <c r="D1460" i="3"/>
  <c r="E1460" i="3"/>
  <c r="F1460" i="3"/>
  <c r="G1460" i="3"/>
  <c r="B1461" i="3"/>
  <c r="C1461" i="3"/>
  <c r="D1461" i="3"/>
  <c r="E1461" i="3"/>
  <c r="F1461" i="3"/>
  <c r="G1461" i="3"/>
  <c r="B1462" i="3"/>
  <c r="C1462" i="3"/>
  <c r="D1462" i="3"/>
  <c r="E1462" i="3"/>
  <c r="F1462" i="3"/>
  <c r="G1462" i="3"/>
  <c r="B1463" i="3"/>
  <c r="C1463" i="3"/>
  <c r="D1463" i="3"/>
  <c r="E1463" i="3"/>
  <c r="F1463" i="3"/>
  <c r="G1463" i="3"/>
  <c r="B1464" i="3"/>
  <c r="C1464" i="3"/>
  <c r="D1464" i="3"/>
  <c r="E1464" i="3"/>
  <c r="F1464" i="3"/>
  <c r="G1464" i="3"/>
  <c r="B1465" i="3"/>
  <c r="C1465" i="3"/>
  <c r="D1465" i="3"/>
  <c r="E1465" i="3"/>
  <c r="F1465" i="3"/>
  <c r="G1465" i="3"/>
  <c r="B1466" i="3"/>
  <c r="C1466" i="3"/>
  <c r="D1466" i="3"/>
  <c r="E1466" i="3"/>
  <c r="F1466" i="3"/>
  <c r="G1466" i="3"/>
  <c r="B1467" i="3"/>
  <c r="C1467" i="3"/>
  <c r="D1467" i="3"/>
  <c r="E1467" i="3"/>
  <c r="F1467" i="3"/>
  <c r="G1467" i="3"/>
  <c r="B1468" i="3"/>
  <c r="C1468" i="3"/>
  <c r="D1468" i="3"/>
  <c r="E1468" i="3"/>
  <c r="F1468" i="3"/>
  <c r="G1468" i="3"/>
  <c r="B1469" i="3"/>
  <c r="C1469" i="3"/>
  <c r="D1469" i="3"/>
  <c r="E1469" i="3"/>
  <c r="F1469" i="3"/>
  <c r="G1469" i="3"/>
  <c r="B1470" i="3"/>
  <c r="C1470" i="3"/>
  <c r="D1470" i="3"/>
  <c r="E1470" i="3"/>
  <c r="F1470" i="3"/>
  <c r="G1470" i="3"/>
  <c r="B1471" i="3"/>
  <c r="C1471" i="3"/>
  <c r="D1471" i="3"/>
  <c r="E1471" i="3"/>
  <c r="F1471" i="3"/>
  <c r="G1471" i="3"/>
  <c r="B1472" i="3"/>
  <c r="C1472" i="3"/>
  <c r="D1472" i="3"/>
  <c r="E1472" i="3"/>
  <c r="F1472" i="3"/>
  <c r="G1472" i="3"/>
  <c r="B1473" i="3"/>
  <c r="C1473" i="3"/>
  <c r="D1473" i="3"/>
  <c r="E1473" i="3"/>
  <c r="F1473" i="3"/>
  <c r="G1473" i="3"/>
  <c r="B1474" i="3"/>
  <c r="C1474" i="3"/>
  <c r="D1474" i="3"/>
  <c r="E1474" i="3"/>
  <c r="F1474" i="3"/>
  <c r="G1474" i="3"/>
  <c r="B1475" i="3"/>
  <c r="C1475" i="3"/>
  <c r="D1475" i="3"/>
  <c r="E1475" i="3"/>
  <c r="F1475" i="3"/>
  <c r="G1475" i="3"/>
  <c r="B1476" i="3"/>
  <c r="C1476" i="3"/>
  <c r="D1476" i="3"/>
  <c r="E1476" i="3"/>
  <c r="F1476" i="3"/>
  <c r="G1476" i="3"/>
  <c r="B1477" i="3"/>
  <c r="C1477" i="3"/>
  <c r="D1477" i="3"/>
  <c r="E1477" i="3"/>
  <c r="F1477" i="3"/>
  <c r="G1477" i="3"/>
  <c r="B1478" i="3"/>
  <c r="C1478" i="3"/>
  <c r="D1478" i="3"/>
  <c r="E1478" i="3"/>
  <c r="F1478" i="3"/>
  <c r="G1478" i="3"/>
  <c r="B1479" i="3"/>
  <c r="C1479" i="3"/>
  <c r="D1479" i="3"/>
  <c r="E1479" i="3"/>
  <c r="F1479" i="3"/>
  <c r="G1479" i="3"/>
  <c r="B1480" i="3"/>
  <c r="C1480" i="3"/>
  <c r="D1480" i="3"/>
  <c r="E1480" i="3"/>
  <c r="F1480" i="3"/>
  <c r="G1480" i="3"/>
  <c r="B1481" i="3"/>
  <c r="C1481" i="3"/>
  <c r="D1481" i="3"/>
  <c r="E1481" i="3"/>
  <c r="F1481" i="3"/>
  <c r="G1481" i="3"/>
  <c r="B1482" i="3"/>
  <c r="C1482" i="3"/>
  <c r="D1482" i="3"/>
  <c r="E1482" i="3"/>
  <c r="F1482" i="3"/>
  <c r="G1482" i="3"/>
  <c r="B1483" i="3"/>
  <c r="C1483" i="3"/>
  <c r="D1483" i="3"/>
  <c r="E1483" i="3"/>
  <c r="F1483" i="3"/>
  <c r="G1483" i="3"/>
  <c r="B1484" i="3"/>
  <c r="C1484" i="3"/>
  <c r="D1484" i="3"/>
  <c r="E1484" i="3"/>
  <c r="F1484" i="3"/>
  <c r="G1484" i="3"/>
  <c r="B1485" i="3"/>
  <c r="C1485" i="3"/>
  <c r="D1485" i="3"/>
  <c r="E1485" i="3"/>
  <c r="F1485" i="3"/>
  <c r="G1485" i="3"/>
  <c r="B1486" i="3"/>
  <c r="C1486" i="3"/>
  <c r="D1486" i="3"/>
  <c r="E1486" i="3"/>
  <c r="F1486" i="3"/>
  <c r="G1486" i="3"/>
  <c r="B1487" i="3"/>
  <c r="C1487" i="3"/>
  <c r="D1487" i="3"/>
  <c r="E1487" i="3"/>
  <c r="F1487" i="3"/>
  <c r="G1487" i="3"/>
  <c r="B1488" i="3"/>
  <c r="C1488" i="3"/>
  <c r="D1488" i="3"/>
  <c r="E1488" i="3"/>
  <c r="F1488" i="3"/>
  <c r="G1488" i="3"/>
  <c r="B1489" i="3"/>
  <c r="C1489" i="3"/>
  <c r="D1489" i="3"/>
  <c r="E1489" i="3"/>
  <c r="F1489" i="3"/>
  <c r="G1489" i="3"/>
  <c r="B1490" i="3"/>
  <c r="C1490" i="3"/>
  <c r="D1490" i="3"/>
  <c r="E1490" i="3"/>
  <c r="F1490" i="3"/>
  <c r="G1490" i="3"/>
  <c r="B1491" i="3"/>
  <c r="C1491" i="3"/>
  <c r="D1491" i="3"/>
  <c r="E1491" i="3"/>
  <c r="F1491" i="3"/>
  <c r="G1491" i="3"/>
  <c r="B1492" i="3"/>
  <c r="C1492" i="3"/>
  <c r="D1492" i="3"/>
  <c r="E1492" i="3"/>
  <c r="F1492" i="3"/>
  <c r="G1492" i="3"/>
  <c r="B1493" i="3"/>
  <c r="C1493" i="3"/>
  <c r="D1493" i="3"/>
  <c r="E1493" i="3"/>
  <c r="F1493" i="3"/>
  <c r="G1493" i="3"/>
  <c r="B1494" i="3"/>
  <c r="C1494" i="3"/>
  <c r="D1494" i="3"/>
  <c r="E1494" i="3"/>
  <c r="F1494" i="3"/>
  <c r="G1494" i="3"/>
  <c r="B1495" i="3"/>
  <c r="C1495" i="3"/>
  <c r="D1495" i="3"/>
  <c r="E1495" i="3"/>
  <c r="F1495" i="3"/>
  <c r="G1495" i="3"/>
  <c r="B1496" i="3"/>
  <c r="C1496" i="3"/>
  <c r="D1496" i="3"/>
  <c r="E1496" i="3"/>
  <c r="F1496" i="3"/>
  <c r="G1496" i="3"/>
  <c r="B1497" i="3"/>
  <c r="C1497" i="3"/>
  <c r="D1497" i="3"/>
  <c r="E1497" i="3"/>
  <c r="F1497" i="3"/>
  <c r="G1497" i="3"/>
  <c r="B1498" i="3"/>
  <c r="C1498" i="3"/>
  <c r="D1498" i="3"/>
  <c r="E1498" i="3"/>
  <c r="F1498" i="3"/>
  <c r="G1498" i="3"/>
  <c r="B1499" i="3"/>
  <c r="C1499" i="3"/>
  <c r="D1499" i="3"/>
  <c r="E1499" i="3"/>
  <c r="F1499" i="3"/>
  <c r="G1499" i="3"/>
  <c r="B1500" i="3"/>
  <c r="C1500" i="3"/>
  <c r="D1500" i="3"/>
  <c r="E1500" i="3"/>
  <c r="F1500" i="3"/>
  <c r="G1500" i="3"/>
  <c r="B1501" i="3"/>
  <c r="C1501" i="3"/>
  <c r="D1501" i="3"/>
  <c r="E1501" i="3"/>
  <c r="F1501" i="3"/>
  <c r="G1501" i="3"/>
  <c r="B1502" i="3"/>
  <c r="C1502" i="3"/>
  <c r="D1502" i="3"/>
  <c r="E1502" i="3"/>
  <c r="F1502" i="3"/>
  <c r="G1502" i="3"/>
  <c r="B1503" i="3"/>
  <c r="C1503" i="3"/>
  <c r="D1503" i="3"/>
  <c r="E1503" i="3"/>
  <c r="F1503" i="3"/>
  <c r="G1503" i="3"/>
  <c r="B1504" i="3"/>
  <c r="C1504" i="3"/>
  <c r="D1504" i="3"/>
  <c r="E1504" i="3"/>
  <c r="F1504" i="3"/>
  <c r="G1504" i="3"/>
  <c r="B1505" i="3"/>
  <c r="C1505" i="3"/>
  <c r="D1505" i="3"/>
  <c r="E1505" i="3"/>
  <c r="F1505" i="3"/>
  <c r="G1505" i="3"/>
  <c r="B1506" i="3"/>
  <c r="C1506" i="3"/>
  <c r="D1506" i="3"/>
  <c r="E1506" i="3"/>
  <c r="F1506" i="3"/>
  <c r="G1506" i="3"/>
  <c r="B1507" i="3"/>
  <c r="C1507" i="3"/>
  <c r="D1507" i="3"/>
  <c r="E1507" i="3"/>
  <c r="F1507" i="3"/>
  <c r="G1507" i="3"/>
  <c r="B1508" i="3"/>
  <c r="C1508" i="3"/>
  <c r="D1508" i="3"/>
  <c r="E1508" i="3"/>
  <c r="F1508" i="3"/>
  <c r="G1508" i="3"/>
  <c r="B1509" i="3"/>
  <c r="C1509" i="3"/>
  <c r="D1509" i="3"/>
  <c r="E1509" i="3"/>
  <c r="F1509" i="3"/>
  <c r="G1509" i="3"/>
  <c r="B1510" i="3"/>
  <c r="C1510" i="3"/>
  <c r="D1510" i="3"/>
  <c r="E1510" i="3"/>
  <c r="F1510" i="3"/>
  <c r="G1510" i="3"/>
  <c r="B1511" i="3"/>
  <c r="C1511" i="3"/>
  <c r="D1511" i="3"/>
  <c r="E1511" i="3"/>
  <c r="F1511" i="3"/>
  <c r="G1511" i="3"/>
  <c r="B1512" i="3"/>
  <c r="C1512" i="3"/>
  <c r="D1512" i="3"/>
  <c r="E1512" i="3"/>
  <c r="F1512" i="3"/>
  <c r="G1512" i="3"/>
  <c r="B1513" i="3"/>
  <c r="C1513" i="3"/>
  <c r="D1513" i="3"/>
  <c r="E1513" i="3"/>
  <c r="F1513" i="3"/>
  <c r="G1513" i="3"/>
  <c r="B1514" i="3"/>
  <c r="C1514" i="3"/>
  <c r="D1514" i="3"/>
  <c r="E1514" i="3"/>
  <c r="F1514" i="3"/>
  <c r="G1514" i="3"/>
  <c r="B1515" i="3"/>
  <c r="C1515" i="3"/>
  <c r="D1515" i="3"/>
  <c r="E1515" i="3"/>
  <c r="F1515" i="3"/>
  <c r="G1515" i="3"/>
  <c r="B1516" i="3"/>
  <c r="C1516" i="3"/>
  <c r="D1516" i="3"/>
  <c r="E1516" i="3"/>
  <c r="F1516" i="3"/>
  <c r="G1516" i="3"/>
  <c r="B1517" i="3"/>
  <c r="C1517" i="3"/>
  <c r="D1517" i="3"/>
  <c r="E1517" i="3"/>
  <c r="F1517" i="3"/>
  <c r="G1517" i="3"/>
  <c r="B1518" i="3"/>
  <c r="C1518" i="3"/>
  <c r="D1518" i="3"/>
  <c r="E1518" i="3"/>
  <c r="F1518" i="3"/>
  <c r="G1518" i="3"/>
  <c r="B1519" i="3"/>
  <c r="C1519" i="3"/>
  <c r="D1519" i="3"/>
  <c r="E1519" i="3"/>
  <c r="F1519" i="3"/>
  <c r="G1519" i="3"/>
  <c r="B1520" i="3"/>
  <c r="C1520" i="3"/>
  <c r="D1520" i="3"/>
  <c r="E1520" i="3"/>
  <c r="F1520" i="3"/>
  <c r="G1520" i="3"/>
  <c r="B1521" i="3"/>
  <c r="C1521" i="3"/>
  <c r="D1521" i="3"/>
  <c r="E1521" i="3"/>
  <c r="F1521" i="3"/>
  <c r="G1521" i="3"/>
  <c r="B1522" i="3"/>
  <c r="C1522" i="3"/>
  <c r="D1522" i="3"/>
  <c r="E1522" i="3"/>
  <c r="F1522" i="3"/>
  <c r="G1522" i="3"/>
  <c r="B1523" i="3"/>
  <c r="C1523" i="3"/>
  <c r="D1523" i="3"/>
  <c r="E1523" i="3"/>
  <c r="F1523" i="3"/>
  <c r="G1523" i="3"/>
  <c r="B1524" i="3"/>
  <c r="C1524" i="3"/>
  <c r="D1524" i="3"/>
  <c r="E1524" i="3"/>
  <c r="F1524" i="3"/>
  <c r="G1524" i="3"/>
  <c r="B1525" i="3"/>
  <c r="C1525" i="3"/>
  <c r="D1525" i="3"/>
  <c r="E1525" i="3"/>
  <c r="F1525" i="3"/>
  <c r="G1525" i="3"/>
  <c r="B1526" i="3"/>
  <c r="C1526" i="3"/>
  <c r="D1526" i="3"/>
  <c r="E1526" i="3"/>
  <c r="F1526" i="3"/>
  <c r="G1526" i="3"/>
  <c r="B1527" i="3"/>
  <c r="C1527" i="3"/>
  <c r="D1527" i="3"/>
  <c r="E1527" i="3"/>
  <c r="F1527" i="3"/>
  <c r="G1527" i="3"/>
  <c r="B1528" i="3"/>
  <c r="C1528" i="3"/>
  <c r="D1528" i="3"/>
  <c r="E1528" i="3"/>
  <c r="F1528" i="3"/>
  <c r="G1528" i="3"/>
  <c r="B1529" i="3"/>
  <c r="C1529" i="3"/>
  <c r="D1529" i="3"/>
  <c r="E1529" i="3"/>
  <c r="F1529" i="3"/>
  <c r="G1529" i="3"/>
  <c r="B1530" i="3"/>
  <c r="C1530" i="3"/>
  <c r="D1530" i="3"/>
  <c r="E1530" i="3"/>
  <c r="F1530" i="3"/>
  <c r="G1530" i="3"/>
  <c r="B1531" i="3"/>
  <c r="C1531" i="3"/>
  <c r="D1531" i="3"/>
  <c r="E1531" i="3"/>
  <c r="F1531" i="3"/>
  <c r="G1531" i="3"/>
  <c r="B1532" i="3"/>
  <c r="C1532" i="3"/>
  <c r="D1532" i="3"/>
  <c r="E1532" i="3"/>
  <c r="F1532" i="3"/>
  <c r="G1532" i="3"/>
  <c r="B1533" i="3"/>
  <c r="C1533" i="3"/>
  <c r="D1533" i="3"/>
  <c r="E1533" i="3"/>
  <c r="F1533" i="3"/>
  <c r="G1533" i="3"/>
  <c r="B1534" i="3"/>
  <c r="C1534" i="3"/>
  <c r="D1534" i="3"/>
  <c r="E1534" i="3"/>
  <c r="F1534" i="3"/>
  <c r="G1534" i="3"/>
  <c r="B1535" i="3"/>
  <c r="C1535" i="3"/>
  <c r="D1535" i="3"/>
  <c r="E1535" i="3"/>
  <c r="F1535" i="3"/>
  <c r="G1535" i="3"/>
  <c r="B1536" i="3"/>
  <c r="C1536" i="3"/>
  <c r="D1536" i="3"/>
  <c r="E1536" i="3"/>
  <c r="F1536" i="3"/>
  <c r="G1536" i="3"/>
  <c r="B1537" i="3"/>
  <c r="C1537" i="3"/>
  <c r="D1537" i="3"/>
  <c r="E1537" i="3"/>
  <c r="F1537" i="3"/>
  <c r="G1537" i="3"/>
  <c r="B1538" i="3"/>
  <c r="C1538" i="3"/>
  <c r="D1538" i="3"/>
  <c r="E1538" i="3"/>
  <c r="F1538" i="3"/>
  <c r="G1538" i="3"/>
  <c r="B1539" i="3"/>
  <c r="C1539" i="3"/>
  <c r="D1539" i="3"/>
  <c r="E1539" i="3"/>
  <c r="F1539" i="3"/>
  <c r="G1539" i="3"/>
  <c r="B1540" i="3"/>
  <c r="C1540" i="3"/>
  <c r="D1540" i="3"/>
  <c r="E1540" i="3"/>
  <c r="F1540" i="3"/>
  <c r="G1540" i="3"/>
  <c r="B1541" i="3"/>
  <c r="C1541" i="3"/>
  <c r="D1541" i="3"/>
  <c r="E1541" i="3"/>
  <c r="F1541" i="3"/>
  <c r="G1541" i="3"/>
  <c r="B1542" i="3"/>
  <c r="C1542" i="3"/>
  <c r="D1542" i="3"/>
  <c r="E1542" i="3"/>
  <c r="F1542" i="3"/>
  <c r="G1542" i="3"/>
  <c r="B1543" i="3"/>
  <c r="C1543" i="3"/>
  <c r="D1543" i="3"/>
  <c r="E1543" i="3"/>
  <c r="F1543" i="3"/>
  <c r="G1543" i="3"/>
  <c r="B1544" i="3"/>
  <c r="C1544" i="3"/>
  <c r="D1544" i="3"/>
  <c r="E1544" i="3"/>
  <c r="F1544" i="3"/>
  <c r="G1544" i="3"/>
  <c r="B1545" i="3"/>
  <c r="C1545" i="3"/>
  <c r="D1545" i="3"/>
  <c r="E1545" i="3"/>
  <c r="F1545" i="3"/>
  <c r="G1545" i="3"/>
  <c r="B1546" i="3"/>
  <c r="C1546" i="3"/>
  <c r="D1546" i="3"/>
  <c r="E1546" i="3"/>
  <c r="F1546" i="3"/>
  <c r="G1546" i="3"/>
  <c r="B1547" i="3"/>
  <c r="C1547" i="3"/>
  <c r="D1547" i="3"/>
  <c r="E1547" i="3"/>
  <c r="F1547" i="3"/>
  <c r="G1547" i="3"/>
  <c r="B1548" i="3"/>
  <c r="C1548" i="3"/>
  <c r="D1548" i="3"/>
  <c r="E1548" i="3"/>
  <c r="F1548" i="3"/>
  <c r="G1548" i="3"/>
  <c r="B1549" i="3"/>
  <c r="C1549" i="3"/>
  <c r="D1549" i="3"/>
  <c r="E1549" i="3"/>
  <c r="F1549" i="3"/>
  <c r="G1549" i="3"/>
  <c r="B1550" i="3"/>
  <c r="C1550" i="3"/>
  <c r="D1550" i="3"/>
  <c r="E1550" i="3"/>
  <c r="F1550" i="3"/>
  <c r="G1550" i="3"/>
  <c r="B1551" i="3"/>
  <c r="C1551" i="3"/>
  <c r="D1551" i="3"/>
  <c r="E1551" i="3"/>
  <c r="F1551" i="3"/>
  <c r="G1551" i="3"/>
  <c r="B1552" i="3"/>
  <c r="C1552" i="3"/>
  <c r="D1552" i="3"/>
  <c r="E1552" i="3"/>
  <c r="F1552" i="3"/>
  <c r="G1552" i="3"/>
  <c r="B1553" i="3"/>
  <c r="C1553" i="3"/>
  <c r="D1553" i="3"/>
  <c r="E1553" i="3"/>
  <c r="F1553" i="3"/>
  <c r="G1553" i="3"/>
  <c r="B1554" i="3"/>
  <c r="C1554" i="3"/>
  <c r="D1554" i="3"/>
  <c r="E1554" i="3"/>
  <c r="F1554" i="3"/>
  <c r="G1554" i="3"/>
  <c r="B1555" i="3"/>
  <c r="C1555" i="3"/>
  <c r="D1555" i="3"/>
  <c r="E1555" i="3"/>
  <c r="F1555" i="3"/>
  <c r="G1555" i="3"/>
  <c r="B1556" i="3"/>
  <c r="C1556" i="3"/>
  <c r="D1556" i="3"/>
  <c r="E1556" i="3"/>
  <c r="F1556" i="3"/>
  <c r="G1556" i="3"/>
  <c r="B1557" i="3"/>
  <c r="C1557" i="3"/>
  <c r="D1557" i="3"/>
  <c r="E1557" i="3"/>
  <c r="F1557" i="3"/>
  <c r="G1557" i="3"/>
  <c r="B1558" i="3"/>
  <c r="C1558" i="3"/>
  <c r="D1558" i="3"/>
  <c r="E1558" i="3"/>
  <c r="F1558" i="3"/>
  <c r="G1558" i="3"/>
  <c r="B1559" i="3"/>
  <c r="C1559" i="3"/>
  <c r="D1559" i="3"/>
  <c r="E1559" i="3"/>
  <c r="F1559" i="3"/>
  <c r="G1559" i="3"/>
  <c r="B1560" i="3"/>
  <c r="C1560" i="3"/>
  <c r="D1560" i="3"/>
  <c r="E1560" i="3"/>
  <c r="F1560" i="3"/>
  <c r="G1560" i="3"/>
  <c r="B1561" i="3"/>
  <c r="C1561" i="3"/>
  <c r="D1561" i="3"/>
  <c r="E1561" i="3"/>
  <c r="F1561" i="3"/>
  <c r="G1561" i="3"/>
  <c r="B1562" i="3"/>
  <c r="C1562" i="3"/>
  <c r="D1562" i="3"/>
  <c r="E1562" i="3"/>
  <c r="F1562" i="3"/>
  <c r="G1562" i="3"/>
  <c r="B1563" i="3"/>
  <c r="C1563" i="3"/>
  <c r="D1563" i="3"/>
  <c r="E1563" i="3"/>
  <c r="F1563" i="3"/>
  <c r="G1563" i="3"/>
  <c r="B1564" i="3"/>
  <c r="C1564" i="3"/>
  <c r="D1564" i="3"/>
  <c r="E1564" i="3"/>
  <c r="F1564" i="3"/>
  <c r="G1564" i="3"/>
  <c r="B1565" i="3"/>
  <c r="C1565" i="3"/>
  <c r="D1565" i="3"/>
  <c r="E1565" i="3"/>
  <c r="F1565" i="3"/>
  <c r="G1565" i="3"/>
  <c r="B1566" i="3"/>
  <c r="C1566" i="3"/>
  <c r="D1566" i="3"/>
  <c r="E1566" i="3"/>
  <c r="F1566" i="3"/>
  <c r="G1566" i="3"/>
  <c r="B1567" i="3"/>
  <c r="C1567" i="3"/>
  <c r="D1567" i="3"/>
  <c r="E1567" i="3"/>
  <c r="F1567" i="3"/>
  <c r="G1567" i="3"/>
  <c r="B1568" i="3"/>
  <c r="C1568" i="3"/>
  <c r="D1568" i="3"/>
  <c r="E1568" i="3"/>
  <c r="F1568" i="3"/>
  <c r="G1568" i="3"/>
  <c r="B1569" i="3"/>
  <c r="C1569" i="3"/>
  <c r="D1569" i="3"/>
  <c r="E1569" i="3"/>
  <c r="F1569" i="3"/>
  <c r="G1569" i="3"/>
  <c r="B1570" i="3"/>
  <c r="C1570" i="3"/>
  <c r="D1570" i="3"/>
  <c r="E1570" i="3"/>
  <c r="F1570" i="3"/>
  <c r="G1570" i="3"/>
  <c r="B1571" i="3"/>
  <c r="C1571" i="3"/>
  <c r="D1571" i="3"/>
  <c r="E1571" i="3"/>
  <c r="F1571" i="3"/>
  <c r="G1571" i="3"/>
  <c r="B1572" i="3"/>
  <c r="C1572" i="3"/>
  <c r="D1572" i="3"/>
  <c r="E1572" i="3"/>
  <c r="F1572" i="3"/>
  <c r="G1572" i="3"/>
  <c r="B1573" i="3"/>
  <c r="C1573" i="3"/>
  <c r="D1573" i="3"/>
  <c r="E1573" i="3"/>
  <c r="F1573" i="3"/>
  <c r="G1573" i="3"/>
  <c r="B1574" i="3"/>
  <c r="C1574" i="3"/>
  <c r="D1574" i="3"/>
  <c r="E1574" i="3"/>
  <c r="F1574" i="3"/>
  <c r="G1574" i="3"/>
  <c r="B1575" i="3"/>
  <c r="C1575" i="3"/>
  <c r="D1575" i="3"/>
  <c r="E1575" i="3"/>
  <c r="F1575" i="3"/>
  <c r="G1575" i="3"/>
  <c r="B1576" i="3"/>
  <c r="C1576" i="3"/>
  <c r="D1576" i="3"/>
  <c r="E1576" i="3"/>
  <c r="F1576" i="3"/>
  <c r="G1576" i="3"/>
  <c r="B1577" i="3"/>
  <c r="C1577" i="3"/>
  <c r="D1577" i="3"/>
  <c r="E1577" i="3"/>
  <c r="F1577" i="3"/>
  <c r="G1577" i="3"/>
  <c r="B1578" i="3"/>
  <c r="C1578" i="3"/>
  <c r="D1578" i="3"/>
  <c r="E1578" i="3"/>
  <c r="F1578" i="3"/>
  <c r="G1578" i="3"/>
  <c r="B1579" i="3"/>
  <c r="C1579" i="3"/>
  <c r="D1579" i="3"/>
  <c r="E1579" i="3"/>
  <c r="F1579" i="3"/>
  <c r="G1579" i="3"/>
  <c r="B1580" i="3"/>
  <c r="C1580" i="3"/>
  <c r="D1580" i="3"/>
  <c r="E1580" i="3"/>
  <c r="F1580" i="3"/>
  <c r="G1580" i="3"/>
  <c r="B1581" i="3"/>
  <c r="C1581" i="3"/>
  <c r="D1581" i="3"/>
  <c r="E1581" i="3"/>
  <c r="F1581" i="3"/>
  <c r="G1581" i="3"/>
  <c r="B1582" i="3"/>
  <c r="C1582" i="3"/>
  <c r="D1582" i="3"/>
  <c r="E1582" i="3"/>
  <c r="F1582" i="3"/>
  <c r="G1582" i="3"/>
  <c r="B1583" i="3"/>
  <c r="C1583" i="3"/>
  <c r="D1583" i="3"/>
  <c r="E1583" i="3"/>
  <c r="F1583" i="3"/>
  <c r="G1583" i="3"/>
  <c r="B1584" i="3"/>
  <c r="C1584" i="3"/>
  <c r="D1584" i="3"/>
  <c r="E1584" i="3"/>
  <c r="F1584" i="3"/>
  <c r="G1584" i="3"/>
  <c r="B1585" i="3"/>
  <c r="C1585" i="3"/>
  <c r="D1585" i="3"/>
  <c r="E1585" i="3"/>
  <c r="F1585" i="3"/>
  <c r="G1585" i="3"/>
  <c r="B1586" i="3"/>
  <c r="C1586" i="3"/>
  <c r="D1586" i="3"/>
  <c r="E1586" i="3"/>
  <c r="F1586" i="3"/>
  <c r="G1586" i="3"/>
  <c r="B1587" i="3"/>
  <c r="C1587" i="3"/>
  <c r="D1587" i="3"/>
  <c r="E1587" i="3"/>
  <c r="F1587" i="3"/>
  <c r="G1587" i="3"/>
  <c r="B1588" i="3"/>
  <c r="C1588" i="3"/>
  <c r="D1588" i="3"/>
  <c r="E1588" i="3"/>
  <c r="F1588" i="3"/>
  <c r="G1588" i="3"/>
  <c r="B1589" i="3"/>
  <c r="C1589" i="3"/>
  <c r="D1589" i="3"/>
  <c r="E1589" i="3"/>
  <c r="F1589" i="3"/>
  <c r="G1589" i="3"/>
  <c r="B1590" i="3"/>
  <c r="C1590" i="3"/>
  <c r="D1590" i="3"/>
  <c r="E1590" i="3"/>
  <c r="F1590" i="3"/>
  <c r="G1590" i="3"/>
  <c r="B1591" i="3"/>
  <c r="C1591" i="3"/>
  <c r="D1591" i="3"/>
  <c r="E1591" i="3"/>
  <c r="F1591" i="3"/>
  <c r="G1591" i="3"/>
  <c r="B1592" i="3"/>
  <c r="C1592" i="3"/>
  <c r="D1592" i="3"/>
  <c r="E1592" i="3"/>
  <c r="F1592" i="3"/>
  <c r="G1592" i="3"/>
  <c r="B1593" i="3"/>
  <c r="C1593" i="3"/>
  <c r="D1593" i="3"/>
  <c r="E1593" i="3"/>
  <c r="F1593" i="3"/>
  <c r="G1593" i="3"/>
  <c r="B1594" i="3"/>
  <c r="C1594" i="3"/>
  <c r="D1594" i="3"/>
  <c r="E1594" i="3"/>
  <c r="F1594" i="3"/>
  <c r="G1594" i="3"/>
  <c r="B1595" i="3"/>
  <c r="C1595" i="3"/>
  <c r="D1595" i="3"/>
  <c r="E1595" i="3"/>
  <c r="F1595" i="3"/>
  <c r="G1595" i="3"/>
  <c r="B1596" i="3"/>
  <c r="C1596" i="3"/>
  <c r="D1596" i="3"/>
  <c r="E1596" i="3"/>
  <c r="F1596" i="3"/>
  <c r="G1596" i="3"/>
  <c r="B1597" i="3"/>
  <c r="C1597" i="3"/>
  <c r="D1597" i="3"/>
  <c r="E1597" i="3"/>
  <c r="F1597" i="3"/>
  <c r="G1597" i="3"/>
  <c r="B1598" i="3"/>
  <c r="C1598" i="3"/>
  <c r="D1598" i="3"/>
  <c r="E1598" i="3"/>
  <c r="F1598" i="3"/>
  <c r="G1598" i="3"/>
  <c r="B1599" i="3"/>
  <c r="C1599" i="3"/>
  <c r="D1599" i="3"/>
  <c r="E1599" i="3"/>
  <c r="F1599" i="3"/>
  <c r="G1599" i="3"/>
  <c r="B1600" i="3"/>
  <c r="C1600" i="3"/>
  <c r="D1600" i="3"/>
  <c r="E1600" i="3"/>
  <c r="F1600" i="3"/>
  <c r="G1600" i="3"/>
  <c r="B1601" i="3"/>
  <c r="C1601" i="3"/>
  <c r="D1601" i="3"/>
  <c r="E1601" i="3"/>
  <c r="F1601" i="3"/>
  <c r="G1601" i="3"/>
  <c r="B1602" i="3"/>
  <c r="C1602" i="3"/>
  <c r="D1602" i="3"/>
  <c r="E1602" i="3"/>
  <c r="F1602" i="3"/>
  <c r="G1602" i="3"/>
  <c r="B1603" i="3"/>
  <c r="C1603" i="3"/>
  <c r="D1603" i="3"/>
  <c r="E1603" i="3"/>
  <c r="F1603" i="3"/>
  <c r="G1603" i="3"/>
  <c r="B1604" i="3"/>
  <c r="C1604" i="3"/>
  <c r="D1604" i="3"/>
  <c r="E1604" i="3"/>
  <c r="F1604" i="3"/>
  <c r="G1604" i="3"/>
  <c r="B1605" i="3"/>
  <c r="C1605" i="3"/>
  <c r="D1605" i="3"/>
  <c r="E1605" i="3"/>
  <c r="F1605" i="3"/>
  <c r="G1605" i="3"/>
  <c r="B1606" i="3"/>
  <c r="C1606" i="3"/>
  <c r="D1606" i="3"/>
  <c r="E1606" i="3"/>
  <c r="F1606" i="3"/>
  <c r="G1606" i="3"/>
  <c r="B1607" i="3"/>
  <c r="C1607" i="3"/>
  <c r="D1607" i="3"/>
  <c r="E1607" i="3"/>
  <c r="F1607" i="3"/>
  <c r="G1607" i="3"/>
  <c r="B1608" i="3"/>
  <c r="C1608" i="3"/>
  <c r="D1608" i="3"/>
  <c r="E1608" i="3"/>
  <c r="F1608" i="3"/>
  <c r="G1608" i="3"/>
  <c r="B1609" i="3"/>
  <c r="C1609" i="3"/>
  <c r="D1609" i="3"/>
  <c r="E1609" i="3"/>
  <c r="F1609" i="3"/>
  <c r="G1609" i="3"/>
  <c r="B1610" i="3"/>
  <c r="C1610" i="3"/>
  <c r="D1610" i="3"/>
  <c r="E1610" i="3"/>
  <c r="F1610" i="3"/>
  <c r="G1610" i="3"/>
  <c r="B1611" i="3"/>
  <c r="C1611" i="3"/>
  <c r="D1611" i="3"/>
  <c r="E1611" i="3"/>
  <c r="F1611" i="3"/>
  <c r="G1611" i="3"/>
  <c r="B1612" i="3"/>
  <c r="C1612" i="3"/>
  <c r="D1612" i="3"/>
  <c r="E1612" i="3"/>
  <c r="F1612" i="3"/>
  <c r="G1612" i="3"/>
  <c r="B1613" i="3"/>
  <c r="C1613" i="3"/>
  <c r="D1613" i="3"/>
  <c r="E1613" i="3"/>
  <c r="F1613" i="3"/>
  <c r="G1613" i="3"/>
  <c r="B1614" i="3"/>
  <c r="C1614" i="3"/>
  <c r="D1614" i="3"/>
  <c r="E1614" i="3"/>
  <c r="F1614" i="3"/>
  <c r="G1614" i="3"/>
  <c r="B1615" i="3"/>
  <c r="C1615" i="3"/>
  <c r="D1615" i="3"/>
  <c r="E1615" i="3"/>
  <c r="F1615" i="3"/>
  <c r="G1615" i="3"/>
  <c r="B1616" i="3"/>
  <c r="C1616" i="3"/>
  <c r="D1616" i="3"/>
  <c r="E1616" i="3"/>
  <c r="F1616" i="3"/>
  <c r="G1616" i="3"/>
  <c r="B1617" i="3"/>
  <c r="C1617" i="3"/>
  <c r="D1617" i="3"/>
  <c r="E1617" i="3"/>
  <c r="F1617" i="3"/>
  <c r="G1617" i="3"/>
  <c r="B1618" i="3"/>
  <c r="C1618" i="3"/>
  <c r="D1618" i="3"/>
  <c r="E1618" i="3"/>
  <c r="F1618" i="3"/>
  <c r="G1618" i="3"/>
  <c r="B1619" i="3"/>
  <c r="C1619" i="3"/>
  <c r="D1619" i="3"/>
  <c r="E1619" i="3"/>
  <c r="F1619" i="3"/>
  <c r="G1619" i="3"/>
  <c r="B1620" i="3"/>
  <c r="C1620" i="3"/>
  <c r="D1620" i="3"/>
  <c r="E1620" i="3"/>
  <c r="F1620" i="3"/>
  <c r="G1620" i="3"/>
  <c r="B1621" i="3"/>
  <c r="C1621" i="3"/>
  <c r="D1621" i="3"/>
  <c r="E1621" i="3"/>
  <c r="F1621" i="3"/>
  <c r="G1621" i="3"/>
  <c r="B1622" i="3"/>
  <c r="C1622" i="3"/>
  <c r="D1622" i="3"/>
  <c r="E1622" i="3"/>
  <c r="F1622" i="3"/>
  <c r="G1622" i="3"/>
  <c r="B1623" i="3"/>
  <c r="C1623" i="3"/>
  <c r="D1623" i="3"/>
  <c r="E1623" i="3"/>
  <c r="F1623" i="3"/>
  <c r="G1623" i="3"/>
  <c r="B1624" i="3"/>
  <c r="C1624" i="3"/>
  <c r="D1624" i="3"/>
  <c r="E1624" i="3"/>
  <c r="F1624" i="3"/>
  <c r="G1624" i="3"/>
  <c r="B1625" i="3"/>
  <c r="C1625" i="3"/>
  <c r="D1625" i="3"/>
  <c r="E1625" i="3"/>
  <c r="F1625" i="3"/>
  <c r="G1625" i="3"/>
  <c r="B1626" i="3"/>
  <c r="C1626" i="3"/>
  <c r="D1626" i="3"/>
  <c r="E1626" i="3"/>
  <c r="F1626" i="3"/>
  <c r="G1626" i="3"/>
  <c r="B1627" i="3"/>
  <c r="C1627" i="3"/>
  <c r="D1627" i="3"/>
  <c r="E1627" i="3"/>
  <c r="F1627" i="3"/>
  <c r="G1627" i="3"/>
  <c r="B1628" i="3"/>
  <c r="C1628" i="3"/>
  <c r="D1628" i="3"/>
  <c r="E1628" i="3"/>
  <c r="F1628" i="3"/>
  <c r="G1628" i="3"/>
  <c r="B1629" i="3"/>
  <c r="C1629" i="3"/>
  <c r="D1629" i="3"/>
  <c r="E1629" i="3"/>
  <c r="F1629" i="3"/>
  <c r="G1629" i="3"/>
  <c r="B1630" i="3"/>
  <c r="C1630" i="3"/>
  <c r="D1630" i="3"/>
  <c r="E1630" i="3"/>
  <c r="F1630" i="3"/>
  <c r="G1630" i="3"/>
  <c r="B1631" i="3"/>
  <c r="C1631" i="3"/>
  <c r="D1631" i="3"/>
  <c r="E1631" i="3"/>
  <c r="F1631" i="3"/>
  <c r="G1631" i="3"/>
  <c r="B1632" i="3"/>
  <c r="C1632" i="3"/>
  <c r="D1632" i="3"/>
  <c r="E1632" i="3"/>
  <c r="F1632" i="3"/>
  <c r="G1632" i="3"/>
  <c r="B1633" i="3"/>
  <c r="C1633" i="3"/>
  <c r="D1633" i="3"/>
  <c r="E1633" i="3"/>
  <c r="F1633" i="3"/>
  <c r="G1633" i="3"/>
  <c r="B1634" i="3"/>
  <c r="C1634" i="3"/>
  <c r="D1634" i="3"/>
  <c r="E1634" i="3"/>
  <c r="F1634" i="3"/>
  <c r="G1634" i="3"/>
  <c r="B1635" i="3"/>
  <c r="C1635" i="3"/>
  <c r="D1635" i="3"/>
  <c r="E1635" i="3"/>
  <c r="F1635" i="3"/>
  <c r="G1635" i="3"/>
  <c r="B1636" i="3"/>
  <c r="C1636" i="3"/>
  <c r="D1636" i="3"/>
  <c r="E1636" i="3"/>
  <c r="F1636" i="3"/>
  <c r="G1636" i="3"/>
  <c r="B1637" i="3"/>
  <c r="C1637" i="3"/>
  <c r="D1637" i="3"/>
  <c r="E1637" i="3"/>
  <c r="F1637" i="3"/>
  <c r="G1637" i="3"/>
  <c r="B1638" i="3"/>
  <c r="C1638" i="3"/>
  <c r="D1638" i="3"/>
  <c r="E1638" i="3"/>
  <c r="F1638" i="3"/>
  <c r="G1638" i="3"/>
  <c r="B1639" i="3"/>
  <c r="C1639" i="3"/>
  <c r="D1639" i="3"/>
  <c r="E1639" i="3"/>
  <c r="F1639" i="3"/>
  <c r="G1639" i="3"/>
  <c r="B1640" i="3"/>
  <c r="C1640" i="3"/>
  <c r="D1640" i="3"/>
  <c r="E1640" i="3"/>
  <c r="F1640" i="3"/>
  <c r="G1640" i="3"/>
  <c r="B1641" i="3"/>
  <c r="C1641" i="3"/>
  <c r="D1641" i="3"/>
  <c r="E1641" i="3"/>
  <c r="F1641" i="3"/>
  <c r="G1641" i="3"/>
  <c r="B1642" i="3"/>
  <c r="C1642" i="3"/>
  <c r="D1642" i="3"/>
  <c r="E1642" i="3"/>
  <c r="F1642" i="3"/>
  <c r="G1642" i="3"/>
  <c r="B1643" i="3"/>
  <c r="C1643" i="3"/>
  <c r="D1643" i="3"/>
  <c r="E1643" i="3"/>
  <c r="F1643" i="3"/>
  <c r="G1643" i="3"/>
  <c r="B1644" i="3"/>
  <c r="C1644" i="3"/>
  <c r="D1644" i="3"/>
  <c r="E1644" i="3"/>
  <c r="F1644" i="3"/>
  <c r="G1644" i="3"/>
  <c r="B1645" i="3"/>
  <c r="C1645" i="3"/>
  <c r="D1645" i="3"/>
  <c r="E1645" i="3"/>
  <c r="F1645" i="3"/>
  <c r="G1645" i="3"/>
  <c r="B1646" i="3"/>
  <c r="C1646" i="3"/>
  <c r="D1646" i="3"/>
  <c r="E1646" i="3"/>
  <c r="F1646" i="3"/>
  <c r="G1646" i="3"/>
  <c r="B1647" i="3"/>
  <c r="C1647" i="3"/>
  <c r="D1647" i="3"/>
  <c r="E1647" i="3"/>
  <c r="F1647" i="3"/>
  <c r="G1647" i="3"/>
  <c r="B1648" i="3"/>
  <c r="C1648" i="3"/>
  <c r="D1648" i="3"/>
  <c r="E1648" i="3"/>
  <c r="F1648" i="3"/>
  <c r="G1648" i="3"/>
  <c r="B1649" i="3"/>
  <c r="C1649" i="3"/>
  <c r="D1649" i="3"/>
  <c r="E1649" i="3"/>
  <c r="F1649" i="3"/>
  <c r="G1649" i="3"/>
  <c r="B1650" i="3"/>
  <c r="C1650" i="3"/>
  <c r="D1650" i="3"/>
  <c r="E1650" i="3"/>
  <c r="F1650" i="3"/>
  <c r="G1650" i="3"/>
  <c r="B1651" i="3"/>
  <c r="C1651" i="3"/>
  <c r="D1651" i="3"/>
  <c r="E1651" i="3"/>
  <c r="F1651" i="3"/>
  <c r="G1651" i="3"/>
  <c r="B1652" i="3"/>
  <c r="C1652" i="3"/>
  <c r="D1652" i="3"/>
  <c r="E1652" i="3"/>
  <c r="F1652" i="3"/>
  <c r="G1652" i="3"/>
  <c r="B1653" i="3"/>
  <c r="C1653" i="3"/>
  <c r="D1653" i="3"/>
  <c r="E1653" i="3"/>
  <c r="F1653" i="3"/>
  <c r="G1653" i="3"/>
  <c r="B1654" i="3"/>
  <c r="C1654" i="3"/>
  <c r="D1654" i="3"/>
  <c r="E1654" i="3"/>
  <c r="F1654" i="3"/>
  <c r="G1654" i="3"/>
  <c r="B1655" i="3"/>
  <c r="C1655" i="3"/>
  <c r="D1655" i="3"/>
  <c r="E1655" i="3"/>
  <c r="F1655" i="3"/>
  <c r="G1655" i="3"/>
  <c r="B1656" i="3"/>
  <c r="C1656" i="3"/>
  <c r="D1656" i="3"/>
  <c r="E1656" i="3"/>
  <c r="F1656" i="3"/>
  <c r="G1656" i="3"/>
  <c r="B1657" i="3"/>
  <c r="C1657" i="3"/>
  <c r="D1657" i="3"/>
  <c r="E1657" i="3"/>
  <c r="F1657" i="3"/>
  <c r="G1657" i="3"/>
  <c r="B1658" i="3"/>
  <c r="C1658" i="3"/>
  <c r="D1658" i="3"/>
  <c r="E1658" i="3"/>
  <c r="F1658" i="3"/>
  <c r="G1658" i="3"/>
  <c r="B1659" i="3"/>
  <c r="C1659" i="3"/>
  <c r="D1659" i="3"/>
  <c r="E1659" i="3"/>
  <c r="F1659" i="3"/>
  <c r="G1659" i="3"/>
  <c r="B1660" i="3"/>
  <c r="C1660" i="3"/>
  <c r="D1660" i="3"/>
  <c r="E1660" i="3"/>
  <c r="F1660" i="3"/>
  <c r="G1660" i="3"/>
  <c r="B1661" i="3"/>
  <c r="C1661" i="3"/>
  <c r="D1661" i="3"/>
  <c r="E1661" i="3"/>
  <c r="F1661" i="3"/>
  <c r="G1661" i="3"/>
  <c r="B1662" i="3"/>
  <c r="C1662" i="3"/>
  <c r="D1662" i="3"/>
  <c r="E1662" i="3"/>
  <c r="F1662" i="3"/>
  <c r="G1662" i="3"/>
  <c r="B1663" i="3"/>
  <c r="C1663" i="3"/>
  <c r="D1663" i="3"/>
  <c r="E1663" i="3"/>
  <c r="F1663" i="3"/>
  <c r="G1663" i="3"/>
  <c r="B1664" i="3"/>
  <c r="C1664" i="3"/>
  <c r="D1664" i="3"/>
  <c r="E1664" i="3"/>
  <c r="F1664" i="3"/>
  <c r="G1664" i="3"/>
  <c r="B1665" i="3"/>
  <c r="C1665" i="3"/>
  <c r="D1665" i="3"/>
  <c r="E1665" i="3"/>
  <c r="F1665" i="3"/>
  <c r="G1665" i="3"/>
  <c r="B1666" i="3"/>
  <c r="C1666" i="3"/>
  <c r="D1666" i="3"/>
  <c r="E1666" i="3"/>
  <c r="F1666" i="3"/>
  <c r="G1666" i="3"/>
  <c r="B1667" i="3"/>
  <c r="C1667" i="3"/>
  <c r="D1667" i="3"/>
  <c r="E1667" i="3"/>
  <c r="F1667" i="3"/>
  <c r="G1667" i="3"/>
  <c r="B1668" i="3"/>
  <c r="C1668" i="3"/>
  <c r="D1668" i="3"/>
  <c r="E1668" i="3"/>
  <c r="F1668" i="3"/>
  <c r="G1668" i="3"/>
  <c r="B1669" i="3"/>
  <c r="C1669" i="3"/>
  <c r="D1669" i="3"/>
  <c r="E1669" i="3"/>
  <c r="F1669" i="3"/>
  <c r="G1669" i="3"/>
  <c r="B1670" i="3"/>
  <c r="C1670" i="3"/>
  <c r="D1670" i="3"/>
  <c r="E1670" i="3"/>
  <c r="F1670" i="3"/>
  <c r="G1670" i="3"/>
  <c r="B1671" i="3"/>
  <c r="C1671" i="3"/>
  <c r="D1671" i="3"/>
  <c r="E1671" i="3"/>
  <c r="F1671" i="3"/>
  <c r="G1671" i="3"/>
  <c r="B1672" i="3"/>
  <c r="C1672" i="3"/>
  <c r="D1672" i="3"/>
  <c r="E1672" i="3"/>
  <c r="F1672" i="3"/>
  <c r="G1672" i="3"/>
  <c r="B1673" i="3"/>
  <c r="C1673" i="3"/>
  <c r="D1673" i="3"/>
  <c r="E1673" i="3"/>
  <c r="F1673" i="3"/>
  <c r="G1673" i="3"/>
  <c r="B1674" i="3"/>
  <c r="C1674" i="3"/>
  <c r="D1674" i="3"/>
  <c r="E1674" i="3"/>
  <c r="F1674" i="3"/>
  <c r="G1674" i="3"/>
  <c r="B1675" i="3"/>
  <c r="C1675" i="3"/>
  <c r="D1675" i="3"/>
  <c r="E1675" i="3"/>
  <c r="F1675" i="3"/>
  <c r="G1675" i="3"/>
  <c r="B1676" i="3"/>
  <c r="C1676" i="3"/>
  <c r="D1676" i="3"/>
  <c r="E1676" i="3"/>
  <c r="F1676" i="3"/>
  <c r="G1676" i="3"/>
  <c r="B1677" i="3"/>
  <c r="C1677" i="3"/>
  <c r="D1677" i="3"/>
  <c r="E1677" i="3"/>
  <c r="F1677" i="3"/>
  <c r="G1677" i="3"/>
  <c r="B1678" i="3"/>
  <c r="C1678" i="3"/>
  <c r="D1678" i="3"/>
  <c r="E1678" i="3"/>
  <c r="F1678" i="3"/>
  <c r="G1678" i="3"/>
  <c r="B1679" i="3"/>
  <c r="C1679" i="3"/>
  <c r="D1679" i="3"/>
  <c r="E1679" i="3"/>
  <c r="F1679" i="3"/>
  <c r="G1679" i="3"/>
  <c r="B1680" i="3"/>
  <c r="C1680" i="3"/>
  <c r="D1680" i="3"/>
  <c r="E1680" i="3"/>
  <c r="F1680" i="3"/>
  <c r="G1680" i="3"/>
  <c r="B1681" i="3"/>
  <c r="C1681" i="3"/>
  <c r="D1681" i="3"/>
  <c r="E1681" i="3"/>
  <c r="F1681" i="3"/>
  <c r="G1681" i="3"/>
  <c r="B1682" i="3"/>
  <c r="C1682" i="3"/>
  <c r="D1682" i="3"/>
  <c r="E1682" i="3"/>
  <c r="F1682" i="3"/>
  <c r="G1682" i="3"/>
  <c r="B1683" i="3"/>
  <c r="C1683" i="3"/>
  <c r="D1683" i="3"/>
  <c r="E1683" i="3"/>
  <c r="F1683" i="3"/>
  <c r="G1683" i="3"/>
  <c r="B1684" i="3"/>
  <c r="C1684" i="3"/>
  <c r="D1684" i="3"/>
  <c r="E1684" i="3"/>
  <c r="F1684" i="3"/>
  <c r="G1684" i="3"/>
  <c r="B1685" i="3"/>
  <c r="C1685" i="3"/>
  <c r="D1685" i="3"/>
  <c r="E1685" i="3"/>
  <c r="F1685" i="3"/>
  <c r="G1685" i="3"/>
  <c r="B1686" i="3"/>
  <c r="C1686" i="3"/>
  <c r="D1686" i="3"/>
  <c r="E1686" i="3"/>
  <c r="F1686" i="3"/>
  <c r="G1686" i="3"/>
  <c r="B1687" i="3"/>
  <c r="C1687" i="3"/>
  <c r="D1687" i="3"/>
  <c r="E1687" i="3"/>
  <c r="F1687" i="3"/>
  <c r="G1687" i="3"/>
  <c r="B1688" i="3"/>
  <c r="C1688" i="3"/>
  <c r="D1688" i="3"/>
  <c r="E1688" i="3"/>
  <c r="F1688" i="3"/>
  <c r="G1688" i="3"/>
  <c r="B1689" i="3"/>
  <c r="C1689" i="3"/>
  <c r="D1689" i="3"/>
  <c r="E1689" i="3"/>
  <c r="F1689" i="3"/>
  <c r="G1689" i="3"/>
  <c r="B1690" i="3"/>
  <c r="C1690" i="3"/>
  <c r="D1690" i="3"/>
  <c r="E1690" i="3"/>
  <c r="F1690" i="3"/>
  <c r="G1690" i="3"/>
  <c r="B1691" i="3"/>
  <c r="C1691" i="3"/>
  <c r="D1691" i="3"/>
  <c r="E1691" i="3"/>
  <c r="F1691" i="3"/>
  <c r="G1691" i="3"/>
  <c r="B1692" i="3"/>
  <c r="C1692" i="3"/>
  <c r="D1692" i="3"/>
  <c r="E1692" i="3"/>
  <c r="F1692" i="3"/>
  <c r="G1692" i="3"/>
  <c r="B1693" i="3"/>
  <c r="C1693" i="3"/>
  <c r="D1693" i="3"/>
  <c r="E1693" i="3"/>
  <c r="F1693" i="3"/>
  <c r="G1693" i="3"/>
  <c r="B1694" i="3"/>
  <c r="C1694" i="3"/>
  <c r="D1694" i="3"/>
  <c r="E1694" i="3"/>
  <c r="F1694" i="3"/>
  <c r="G1694" i="3"/>
  <c r="B1695" i="3"/>
  <c r="C1695" i="3"/>
  <c r="D1695" i="3"/>
  <c r="E1695" i="3"/>
  <c r="F1695" i="3"/>
  <c r="G1695" i="3"/>
  <c r="B1696" i="3"/>
  <c r="C1696" i="3"/>
  <c r="D1696" i="3"/>
  <c r="E1696" i="3"/>
  <c r="F1696" i="3"/>
  <c r="G1696" i="3"/>
  <c r="B1697" i="3"/>
  <c r="C1697" i="3"/>
  <c r="D1697" i="3"/>
  <c r="E1697" i="3"/>
  <c r="F1697" i="3"/>
  <c r="G1697" i="3"/>
  <c r="B1698" i="3"/>
  <c r="C1698" i="3"/>
  <c r="D1698" i="3"/>
  <c r="E1698" i="3"/>
  <c r="F1698" i="3"/>
  <c r="G1698" i="3"/>
  <c r="B1699" i="3"/>
  <c r="C1699" i="3"/>
  <c r="D1699" i="3"/>
  <c r="E1699" i="3"/>
  <c r="F1699" i="3"/>
  <c r="G1699" i="3"/>
  <c r="B1700" i="3"/>
  <c r="C1700" i="3"/>
  <c r="D1700" i="3"/>
  <c r="E1700" i="3"/>
  <c r="F1700" i="3"/>
  <c r="G1700" i="3"/>
  <c r="B1701" i="3"/>
  <c r="C1701" i="3"/>
  <c r="D1701" i="3"/>
  <c r="E1701" i="3"/>
  <c r="F1701" i="3"/>
  <c r="G1701" i="3"/>
  <c r="B1702" i="3"/>
  <c r="C1702" i="3"/>
  <c r="D1702" i="3"/>
  <c r="E1702" i="3"/>
  <c r="F1702" i="3"/>
  <c r="G1702" i="3"/>
  <c r="B1703" i="3"/>
  <c r="C1703" i="3"/>
  <c r="D1703" i="3"/>
  <c r="E1703" i="3"/>
  <c r="F1703" i="3"/>
  <c r="G1703" i="3"/>
  <c r="B1704" i="3"/>
  <c r="C1704" i="3"/>
  <c r="D1704" i="3"/>
  <c r="E1704" i="3"/>
  <c r="F1704" i="3"/>
  <c r="G1704" i="3"/>
  <c r="B1705" i="3"/>
  <c r="C1705" i="3"/>
  <c r="D1705" i="3"/>
  <c r="E1705" i="3"/>
  <c r="F1705" i="3"/>
  <c r="G1705" i="3"/>
  <c r="B1706" i="3"/>
  <c r="C1706" i="3"/>
  <c r="D1706" i="3"/>
  <c r="E1706" i="3"/>
  <c r="F1706" i="3"/>
  <c r="G1706" i="3"/>
  <c r="B1707" i="3"/>
  <c r="C1707" i="3"/>
  <c r="D1707" i="3"/>
  <c r="E1707" i="3"/>
  <c r="F1707" i="3"/>
  <c r="G1707" i="3"/>
  <c r="B1708" i="3"/>
  <c r="C1708" i="3"/>
  <c r="D1708" i="3"/>
  <c r="E1708" i="3"/>
  <c r="F1708" i="3"/>
  <c r="G1708" i="3"/>
  <c r="B1709" i="3"/>
  <c r="C1709" i="3"/>
  <c r="D1709" i="3"/>
  <c r="E1709" i="3"/>
  <c r="F1709" i="3"/>
  <c r="G1709" i="3"/>
  <c r="B1710" i="3"/>
  <c r="C1710" i="3"/>
  <c r="D1710" i="3"/>
  <c r="E1710" i="3"/>
  <c r="F1710" i="3"/>
  <c r="G1710" i="3"/>
  <c r="B1711" i="3"/>
  <c r="C1711" i="3"/>
  <c r="D1711" i="3"/>
  <c r="E1711" i="3"/>
  <c r="F1711" i="3"/>
  <c r="G1711" i="3"/>
  <c r="B1712" i="3"/>
  <c r="C1712" i="3"/>
  <c r="D1712" i="3"/>
  <c r="E1712" i="3"/>
  <c r="F1712" i="3"/>
  <c r="G1712" i="3"/>
  <c r="B1713" i="3"/>
  <c r="C1713" i="3"/>
  <c r="D1713" i="3"/>
  <c r="E1713" i="3"/>
  <c r="F1713" i="3"/>
  <c r="G1713" i="3"/>
  <c r="B1714" i="3"/>
  <c r="C1714" i="3"/>
  <c r="D1714" i="3"/>
  <c r="E1714" i="3"/>
  <c r="F1714" i="3"/>
  <c r="G1714" i="3"/>
  <c r="B1715" i="3"/>
  <c r="C1715" i="3"/>
  <c r="D1715" i="3"/>
  <c r="E1715" i="3"/>
  <c r="F1715" i="3"/>
  <c r="G1715" i="3"/>
  <c r="B1716" i="3"/>
  <c r="C1716" i="3"/>
  <c r="D1716" i="3"/>
  <c r="E1716" i="3"/>
  <c r="F1716" i="3"/>
  <c r="G1716" i="3"/>
  <c r="B1717" i="3"/>
  <c r="C1717" i="3"/>
  <c r="D1717" i="3"/>
  <c r="E1717" i="3"/>
  <c r="F1717" i="3"/>
  <c r="G1717" i="3"/>
  <c r="B1718" i="3"/>
  <c r="C1718" i="3"/>
  <c r="D1718" i="3"/>
  <c r="E1718" i="3"/>
  <c r="F1718" i="3"/>
  <c r="G1718" i="3"/>
  <c r="B1719" i="3"/>
  <c r="C1719" i="3"/>
  <c r="D1719" i="3"/>
  <c r="E1719" i="3"/>
  <c r="F1719" i="3"/>
  <c r="G1719" i="3"/>
  <c r="B1720" i="3"/>
  <c r="C1720" i="3"/>
  <c r="D1720" i="3"/>
  <c r="E1720" i="3"/>
  <c r="F1720" i="3"/>
  <c r="G1720" i="3"/>
  <c r="B1721" i="3"/>
  <c r="C1721" i="3"/>
  <c r="D1721" i="3"/>
  <c r="E1721" i="3"/>
  <c r="F1721" i="3"/>
  <c r="G1721" i="3"/>
  <c r="B1722" i="3"/>
  <c r="C1722" i="3"/>
  <c r="D1722" i="3"/>
  <c r="E1722" i="3"/>
  <c r="F1722" i="3"/>
  <c r="G1722" i="3"/>
  <c r="B1723" i="3"/>
  <c r="C1723" i="3"/>
  <c r="D1723" i="3"/>
  <c r="E1723" i="3"/>
  <c r="F1723" i="3"/>
  <c r="G1723" i="3"/>
  <c r="B1724" i="3"/>
  <c r="C1724" i="3"/>
  <c r="D1724" i="3"/>
  <c r="E1724" i="3"/>
  <c r="F1724" i="3"/>
  <c r="G1724" i="3"/>
  <c r="B1725" i="3"/>
  <c r="C1725" i="3"/>
  <c r="D1725" i="3"/>
  <c r="E1725" i="3"/>
  <c r="F1725" i="3"/>
  <c r="G1725" i="3"/>
  <c r="B1726" i="3"/>
  <c r="C1726" i="3"/>
  <c r="D1726" i="3"/>
  <c r="E1726" i="3"/>
  <c r="F1726" i="3"/>
  <c r="G1726" i="3"/>
  <c r="B1727" i="3"/>
  <c r="C1727" i="3"/>
  <c r="D1727" i="3"/>
  <c r="E1727" i="3"/>
  <c r="F1727" i="3"/>
  <c r="G1727" i="3"/>
  <c r="B1728" i="3"/>
  <c r="C1728" i="3"/>
  <c r="D1728" i="3"/>
  <c r="E1728" i="3"/>
  <c r="F1728" i="3"/>
  <c r="G1728" i="3"/>
  <c r="B1729" i="3"/>
  <c r="C1729" i="3"/>
  <c r="D1729" i="3"/>
  <c r="E1729" i="3"/>
  <c r="F1729" i="3"/>
  <c r="G1729" i="3"/>
  <c r="B1730" i="3"/>
  <c r="C1730" i="3"/>
  <c r="D1730" i="3"/>
  <c r="E1730" i="3"/>
  <c r="F1730" i="3"/>
  <c r="G1730" i="3"/>
  <c r="B1731" i="3"/>
  <c r="C1731" i="3"/>
  <c r="D1731" i="3"/>
  <c r="E1731" i="3"/>
  <c r="F1731" i="3"/>
  <c r="G1731" i="3"/>
  <c r="B1732" i="3"/>
  <c r="C1732" i="3"/>
  <c r="D1732" i="3"/>
  <c r="E1732" i="3"/>
  <c r="F1732" i="3"/>
  <c r="G1732" i="3"/>
  <c r="B1733" i="3"/>
  <c r="C1733" i="3"/>
  <c r="D1733" i="3"/>
  <c r="E1733" i="3"/>
  <c r="F1733" i="3"/>
  <c r="G1733" i="3"/>
  <c r="B1734" i="3"/>
  <c r="C1734" i="3"/>
  <c r="D1734" i="3"/>
  <c r="E1734" i="3"/>
  <c r="F1734" i="3"/>
  <c r="G1734" i="3"/>
  <c r="B1735" i="3"/>
  <c r="C1735" i="3"/>
  <c r="D1735" i="3"/>
  <c r="E1735" i="3"/>
  <c r="F1735" i="3"/>
  <c r="G1735" i="3"/>
  <c r="B1736" i="3"/>
  <c r="C1736" i="3"/>
  <c r="D1736" i="3"/>
  <c r="E1736" i="3"/>
  <c r="F1736" i="3"/>
  <c r="G1736" i="3"/>
  <c r="B1737" i="3"/>
  <c r="C1737" i="3"/>
  <c r="D1737" i="3"/>
  <c r="E1737" i="3"/>
  <c r="F1737" i="3"/>
  <c r="G1737" i="3"/>
  <c r="B1738" i="3"/>
  <c r="C1738" i="3"/>
  <c r="D1738" i="3"/>
  <c r="E1738" i="3"/>
  <c r="F1738" i="3"/>
  <c r="G1738" i="3"/>
  <c r="B1739" i="3"/>
  <c r="C1739" i="3"/>
  <c r="D1739" i="3"/>
  <c r="E1739" i="3"/>
  <c r="F1739" i="3"/>
  <c r="G1739" i="3"/>
  <c r="B1740" i="3"/>
  <c r="C1740" i="3"/>
  <c r="D1740" i="3"/>
  <c r="E1740" i="3"/>
  <c r="F1740" i="3"/>
  <c r="G1740" i="3"/>
  <c r="B1741" i="3"/>
  <c r="C1741" i="3"/>
  <c r="D1741" i="3"/>
  <c r="E1741" i="3"/>
  <c r="F1741" i="3"/>
  <c r="G1741" i="3"/>
  <c r="B1742" i="3"/>
  <c r="C1742" i="3"/>
  <c r="D1742" i="3"/>
  <c r="E1742" i="3"/>
  <c r="F1742" i="3"/>
  <c r="G1742" i="3"/>
  <c r="B1743" i="3"/>
  <c r="C1743" i="3"/>
  <c r="D1743" i="3"/>
  <c r="E1743" i="3"/>
  <c r="F1743" i="3"/>
  <c r="G1743" i="3"/>
  <c r="B1744" i="3"/>
  <c r="C1744" i="3"/>
  <c r="D1744" i="3"/>
  <c r="E1744" i="3"/>
  <c r="F1744" i="3"/>
  <c r="G1744" i="3"/>
  <c r="B1745" i="3"/>
  <c r="C1745" i="3"/>
  <c r="D1745" i="3"/>
  <c r="E1745" i="3"/>
  <c r="F1745" i="3"/>
  <c r="G1745" i="3"/>
  <c r="B1746" i="3"/>
  <c r="C1746" i="3"/>
  <c r="D1746" i="3"/>
  <c r="E1746" i="3"/>
  <c r="F1746" i="3"/>
  <c r="G1746" i="3"/>
  <c r="B1747" i="3"/>
  <c r="C1747" i="3"/>
  <c r="D1747" i="3"/>
  <c r="E1747" i="3"/>
  <c r="F1747" i="3"/>
  <c r="G1747" i="3"/>
  <c r="B1748" i="3"/>
  <c r="C1748" i="3"/>
  <c r="D1748" i="3"/>
  <c r="E1748" i="3"/>
  <c r="F1748" i="3"/>
  <c r="G1748" i="3"/>
  <c r="B1749" i="3"/>
  <c r="C1749" i="3"/>
  <c r="D1749" i="3"/>
  <c r="E1749" i="3"/>
  <c r="F1749" i="3"/>
  <c r="G1749" i="3"/>
  <c r="B1750" i="3"/>
  <c r="C1750" i="3"/>
  <c r="D1750" i="3"/>
  <c r="E1750" i="3"/>
  <c r="F1750" i="3"/>
  <c r="G1750" i="3"/>
  <c r="B1751" i="3"/>
  <c r="C1751" i="3"/>
  <c r="D1751" i="3"/>
  <c r="E1751" i="3"/>
  <c r="F1751" i="3"/>
  <c r="G1751" i="3"/>
  <c r="B1752" i="3"/>
  <c r="C1752" i="3"/>
  <c r="D1752" i="3"/>
  <c r="E1752" i="3"/>
  <c r="F1752" i="3"/>
  <c r="G1752" i="3"/>
  <c r="B1753" i="3"/>
  <c r="C1753" i="3"/>
  <c r="D1753" i="3"/>
  <c r="E1753" i="3"/>
  <c r="F1753" i="3"/>
  <c r="G1753" i="3"/>
  <c r="B1754" i="3"/>
  <c r="C1754" i="3"/>
  <c r="D1754" i="3"/>
  <c r="E1754" i="3"/>
  <c r="F1754" i="3"/>
  <c r="G1754" i="3"/>
  <c r="B1755" i="3"/>
  <c r="C1755" i="3"/>
  <c r="D1755" i="3"/>
  <c r="E1755" i="3"/>
  <c r="F1755" i="3"/>
  <c r="G1755" i="3"/>
  <c r="B1756" i="3"/>
  <c r="C1756" i="3"/>
  <c r="D1756" i="3"/>
  <c r="E1756" i="3"/>
  <c r="F1756" i="3"/>
  <c r="G1756" i="3"/>
  <c r="B1757" i="3"/>
  <c r="C1757" i="3"/>
  <c r="D1757" i="3"/>
  <c r="E1757" i="3"/>
  <c r="F1757" i="3"/>
  <c r="G1757" i="3"/>
  <c r="B1758" i="3"/>
  <c r="C1758" i="3"/>
  <c r="D1758" i="3"/>
  <c r="E1758" i="3"/>
  <c r="F1758" i="3"/>
  <c r="G1758" i="3"/>
  <c r="B1759" i="3"/>
  <c r="C1759" i="3"/>
  <c r="D1759" i="3"/>
  <c r="E1759" i="3"/>
  <c r="F1759" i="3"/>
  <c r="G1759" i="3"/>
  <c r="B1760" i="3"/>
  <c r="C1760" i="3"/>
  <c r="D1760" i="3"/>
  <c r="E1760" i="3"/>
  <c r="F1760" i="3"/>
  <c r="G1760" i="3"/>
  <c r="B1761" i="3"/>
  <c r="C1761" i="3"/>
  <c r="D1761" i="3"/>
  <c r="E1761" i="3"/>
  <c r="F1761" i="3"/>
  <c r="G1761" i="3"/>
  <c r="B1762" i="3"/>
  <c r="C1762" i="3"/>
  <c r="D1762" i="3"/>
  <c r="E1762" i="3"/>
  <c r="F1762" i="3"/>
  <c r="G1762" i="3"/>
  <c r="B1763" i="3"/>
  <c r="C1763" i="3"/>
  <c r="D1763" i="3"/>
  <c r="E1763" i="3"/>
  <c r="F1763" i="3"/>
  <c r="G1763" i="3"/>
  <c r="B1764" i="3"/>
  <c r="C1764" i="3"/>
  <c r="D1764" i="3"/>
  <c r="E1764" i="3"/>
  <c r="F1764" i="3"/>
  <c r="G1764" i="3"/>
  <c r="B1765" i="3"/>
  <c r="C1765" i="3"/>
  <c r="D1765" i="3"/>
  <c r="E1765" i="3"/>
  <c r="F1765" i="3"/>
  <c r="G1765" i="3"/>
  <c r="B1766" i="3"/>
  <c r="C1766" i="3"/>
  <c r="D1766" i="3"/>
  <c r="E1766" i="3"/>
  <c r="F1766" i="3"/>
  <c r="G1766" i="3"/>
  <c r="B1767" i="3"/>
  <c r="C1767" i="3"/>
  <c r="D1767" i="3"/>
  <c r="E1767" i="3"/>
  <c r="F1767" i="3"/>
  <c r="G1767" i="3"/>
  <c r="B1768" i="3"/>
  <c r="C1768" i="3"/>
  <c r="D1768" i="3"/>
  <c r="E1768" i="3"/>
  <c r="F1768" i="3"/>
  <c r="G1768" i="3"/>
  <c r="B1769" i="3"/>
  <c r="C1769" i="3"/>
  <c r="D1769" i="3"/>
  <c r="E1769" i="3"/>
  <c r="F1769" i="3"/>
  <c r="G1769" i="3"/>
  <c r="B1770" i="3"/>
  <c r="C1770" i="3"/>
  <c r="D1770" i="3"/>
  <c r="E1770" i="3"/>
  <c r="F1770" i="3"/>
  <c r="G1770" i="3"/>
  <c r="B1771" i="3"/>
  <c r="C1771" i="3"/>
  <c r="D1771" i="3"/>
  <c r="E1771" i="3"/>
  <c r="F1771" i="3"/>
  <c r="G1771" i="3"/>
  <c r="B1772" i="3"/>
  <c r="C1772" i="3"/>
  <c r="D1772" i="3"/>
  <c r="E1772" i="3"/>
  <c r="F1772" i="3"/>
  <c r="G1772" i="3"/>
  <c r="B1773" i="3"/>
  <c r="C1773" i="3"/>
  <c r="D1773" i="3"/>
  <c r="E1773" i="3"/>
  <c r="F1773" i="3"/>
  <c r="G1773" i="3"/>
  <c r="B1774" i="3"/>
  <c r="C1774" i="3"/>
  <c r="D1774" i="3"/>
  <c r="E1774" i="3"/>
  <c r="F1774" i="3"/>
  <c r="G1774" i="3"/>
  <c r="B1775" i="3"/>
  <c r="C1775" i="3"/>
  <c r="D1775" i="3"/>
  <c r="E1775" i="3"/>
  <c r="F1775" i="3"/>
  <c r="G1775" i="3"/>
  <c r="B1776" i="3"/>
  <c r="C1776" i="3"/>
  <c r="D1776" i="3"/>
  <c r="E1776" i="3"/>
  <c r="F1776" i="3"/>
  <c r="G1776" i="3"/>
  <c r="B1777" i="3"/>
  <c r="C1777" i="3"/>
  <c r="D1777" i="3"/>
  <c r="E1777" i="3"/>
  <c r="F1777" i="3"/>
  <c r="G1777" i="3"/>
  <c r="B1778" i="3"/>
  <c r="C1778" i="3"/>
  <c r="D1778" i="3"/>
  <c r="E1778" i="3"/>
  <c r="F1778" i="3"/>
  <c r="G1778" i="3"/>
  <c r="B1779" i="3"/>
  <c r="C1779" i="3"/>
  <c r="D1779" i="3"/>
  <c r="E1779" i="3"/>
  <c r="F1779" i="3"/>
  <c r="G1779" i="3"/>
  <c r="B1780" i="3"/>
  <c r="C1780" i="3"/>
  <c r="D1780" i="3"/>
  <c r="E1780" i="3"/>
  <c r="F1780" i="3"/>
  <c r="G1780" i="3"/>
  <c r="B1781" i="3"/>
  <c r="C1781" i="3"/>
  <c r="D1781" i="3"/>
  <c r="E1781" i="3"/>
  <c r="F1781" i="3"/>
  <c r="G1781" i="3"/>
  <c r="B1782" i="3"/>
  <c r="C1782" i="3"/>
  <c r="D1782" i="3"/>
  <c r="E1782" i="3"/>
  <c r="F1782" i="3"/>
  <c r="G1782" i="3"/>
  <c r="B1783" i="3"/>
  <c r="C1783" i="3"/>
  <c r="D1783" i="3"/>
  <c r="E1783" i="3"/>
  <c r="F1783" i="3"/>
  <c r="G1783" i="3"/>
  <c r="B1784" i="3"/>
  <c r="C1784" i="3"/>
  <c r="D1784" i="3"/>
  <c r="E1784" i="3"/>
  <c r="F1784" i="3"/>
  <c r="G1784" i="3"/>
  <c r="B1785" i="3"/>
  <c r="C1785" i="3"/>
  <c r="D1785" i="3"/>
  <c r="E1785" i="3"/>
  <c r="F1785" i="3"/>
  <c r="G1785" i="3"/>
  <c r="B1786" i="3"/>
  <c r="C1786" i="3"/>
  <c r="D1786" i="3"/>
  <c r="E1786" i="3"/>
  <c r="F1786" i="3"/>
  <c r="G1786" i="3"/>
  <c r="B1787" i="3"/>
  <c r="C1787" i="3"/>
  <c r="D1787" i="3"/>
  <c r="E1787" i="3"/>
  <c r="F1787" i="3"/>
  <c r="G1787" i="3"/>
  <c r="B1788" i="3"/>
  <c r="C1788" i="3"/>
  <c r="D1788" i="3"/>
  <c r="E1788" i="3"/>
  <c r="F1788" i="3"/>
  <c r="G1788" i="3"/>
  <c r="B1789" i="3"/>
  <c r="C1789" i="3"/>
  <c r="D1789" i="3"/>
  <c r="E1789" i="3"/>
  <c r="F1789" i="3"/>
  <c r="G1789" i="3"/>
  <c r="B1790" i="3"/>
  <c r="C1790" i="3"/>
  <c r="D1790" i="3"/>
  <c r="E1790" i="3"/>
  <c r="F1790" i="3"/>
  <c r="G1790" i="3"/>
  <c r="B1791" i="3"/>
  <c r="C1791" i="3"/>
  <c r="D1791" i="3"/>
  <c r="E1791" i="3"/>
  <c r="F1791" i="3"/>
  <c r="G1791" i="3"/>
  <c r="B1792" i="3"/>
  <c r="C1792" i="3"/>
  <c r="D1792" i="3"/>
  <c r="E1792" i="3"/>
  <c r="F1792" i="3"/>
  <c r="G1792" i="3"/>
  <c r="B1793" i="3"/>
  <c r="C1793" i="3"/>
  <c r="D1793" i="3"/>
  <c r="E1793" i="3"/>
  <c r="F1793" i="3"/>
  <c r="G1793" i="3"/>
  <c r="B1794" i="3"/>
  <c r="C1794" i="3"/>
  <c r="D1794" i="3"/>
  <c r="E1794" i="3"/>
  <c r="F1794" i="3"/>
  <c r="G1794" i="3"/>
  <c r="B1795" i="3"/>
  <c r="C1795" i="3"/>
  <c r="D1795" i="3"/>
  <c r="E1795" i="3"/>
  <c r="F1795" i="3"/>
  <c r="G1795" i="3"/>
  <c r="B1796" i="3"/>
  <c r="C1796" i="3"/>
  <c r="D1796" i="3"/>
  <c r="E1796" i="3"/>
  <c r="F1796" i="3"/>
  <c r="G1796" i="3"/>
  <c r="B1797" i="3"/>
  <c r="C1797" i="3"/>
  <c r="D1797" i="3"/>
  <c r="E1797" i="3"/>
  <c r="F1797" i="3"/>
  <c r="G1797" i="3"/>
  <c r="B1798" i="3"/>
  <c r="C1798" i="3"/>
  <c r="D1798" i="3"/>
  <c r="E1798" i="3"/>
  <c r="F1798" i="3"/>
  <c r="G1798" i="3"/>
  <c r="B1799" i="3"/>
  <c r="C1799" i="3"/>
  <c r="D1799" i="3"/>
  <c r="E1799" i="3"/>
  <c r="F1799" i="3"/>
  <c r="G1799" i="3"/>
  <c r="B1800" i="3"/>
  <c r="C1800" i="3"/>
  <c r="D1800" i="3"/>
  <c r="E1800" i="3"/>
  <c r="F1800" i="3"/>
  <c r="G1800" i="3"/>
  <c r="B1801" i="3"/>
  <c r="C1801" i="3"/>
  <c r="D1801" i="3"/>
  <c r="E1801" i="3"/>
  <c r="F1801" i="3"/>
  <c r="G1801" i="3"/>
  <c r="B1848" i="5"/>
  <c r="B1802" i="3" s="1"/>
  <c r="C1802" i="3"/>
  <c r="D1802" i="3"/>
  <c r="E1802" i="3"/>
  <c r="F1802" i="3"/>
  <c r="G1802" i="3"/>
  <c r="B1849" i="5"/>
  <c r="B1803" i="3" s="1"/>
  <c r="C1803" i="3"/>
  <c r="D1803" i="3"/>
  <c r="E1803" i="3"/>
  <c r="F1803" i="3"/>
  <c r="G1803" i="3"/>
  <c r="B1850" i="5"/>
  <c r="B1804" i="3" s="1"/>
  <c r="C1850" i="5"/>
  <c r="C1804" i="3" s="1"/>
  <c r="D1850" i="5"/>
  <c r="D1804" i="3" s="1"/>
  <c r="E1850" i="5"/>
  <c r="E1804" i="3" s="1"/>
  <c r="F1850" i="5"/>
  <c r="F1804" i="3" s="1"/>
  <c r="G1850" i="5"/>
  <c r="G1804" i="3" s="1"/>
  <c r="B1851" i="5"/>
  <c r="B1805" i="3" s="1"/>
  <c r="C1851" i="5"/>
  <c r="C1805" i="3" s="1"/>
  <c r="D1851" i="5"/>
  <c r="D1805" i="3" s="1"/>
  <c r="E1851" i="5"/>
  <c r="E1805" i="3" s="1"/>
  <c r="F1851" i="5"/>
  <c r="F1805" i="3" s="1"/>
  <c r="G1851" i="5"/>
  <c r="G1805" i="3" s="1"/>
  <c r="B1852" i="5"/>
  <c r="B1806" i="3" s="1"/>
  <c r="C1852" i="5"/>
  <c r="C1806" i="3" s="1"/>
  <c r="D1852" i="5"/>
  <c r="D1806" i="3" s="1"/>
  <c r="E1852" i="5"/>
  <c r="E1806" i="3" s="1"/>
  <c r="F1852" i="5"/>
  <c r="F1806" i="3" s="1"/>
  <c r="G1852" i="5"/>
  <c r="G1806" i="3" s="1"/>
  <c r="B1853" i="5"/>
  <c r="B1807" i="3" s="1"/>
  <c r="C1853" i="5"/>
  <c r="C1807" i="3" s="1"/>
  <c r="D1853" i="5"/>
  <c r="D1807" i="3" s="1"/>
  <c r="E1853" i="5"/>
  <c r="E1807" i="3" s="1"/>
  <c r="F1853" i="5"/>
  <c r="F1807" i="3" s="1"/>
  <c r="G1853" i="5"/>
  <c r="G1807" i="3" s="1"/>
  <c r="B1854" i="5"/>
  <c r="B1808" i="3" s="1"/>
  <c r="C1854" i="5"/>
  <c r="C1808" i="3" s="1"/>
  <c r="D1854" i="5"/>
  <c r="D1808" i="3" s="1"/>
  <c r="E1854" i="5"/>
  <c r="E1808" i="3" s="1"/>
  <c r="F1854" i="5"/>
  <c r="F1808" i="3" s="1"/>
  <c r="G1854" i="5"/>
  <c r="G1808" i="3" s="1"/>
  <c r="B1855" i="5"/>
  <c r="B1809" i="3" s="1"/>
  <c r="C1855" i="5"/>
  <c r="C1809" i="3" s="1"/>
  <c r="D1855" i="5"/>
  <c r="D1809" i="3" s="1"/>
  <c r="E1855" i="5"/>
  <c r="E1809" i="3" s="1"/>
  <c r="F1855" i="5"/>
  <c r="F1809" i="3" s="1"/>
  <c r="G1855" i="5"/>
  <c r="G1809" i="3" s="1"/>
  <c r="B1856" i="5"/>
  <c r="B1810" i="3" s="1"/>
  <c r="C1856" i="5"/>
  <c r="C1810" i="3" s="1"/>
  <c r="D1856" i="5"/>
  <c r="D1810" i="3" s="1"/>
  <c r="E1856" i="5"/>
  <c r="E1810" i="3" s="1"/>
  <c r="F1856" i="5"/>
  <c r="F1810" i="3" s="1"/>
  <c r="G1856" i="5"/>
  <c r="G1810" i="3" s="1"/>
  <c r="B1857" i="5"/>
  <c r="B1811" i="3" s="1"/>
  <c r="C1857" i="5"/>
  <c r="C1811" i="3" s="1"/>
  <c r="D1857" i="5"/>
  <c r="D1811" i="3" s="1"/>
  <c r="E1857" i="5"/>
  <c r="E1811" i="3" s="1"/>
  <c r="F1857" i="5"/>
  <c r="F1811" i="3" s="1"/>
  <c r="G1857" i="5"/>
  <c r="G1811" i="3" s="1"/>
  <c r="B1858" i="5"/>
  <c r="B1812" i="3" s="1"/>
  <c r="C1858" i="5"/>
  <c r="C1812" i="3" s="1"/>
  <c r="D1858" i="5"/>
  <c r="D1812" i="3" s="1"/>
  <c r="E1858" i="5"/>
  <c r="E1812" i="3" s="1"/>
  <c r="F1858" i="5"/>
  <c r="F1812" i="3" s="1"/>
  <c r="G1858" i="5"/>
  <c r="G1812" i="3" s="1"/>
  <c r="B1859" i="5"/>
  <c r="B1813" i="3" s="1"/>
  <c r="C1859" i="5"/>
  <c r="C1813" i="3" s="1"/>
  <c r="D1859" i="5"/>
  <c r="D1813" i="3" s="1"/>
  <c r="E1859" i="5"/>
  <c r="E1813" i="3" s="1"/>
  <c r="F1859" i="5"/>
  <c r="F1813" i="3" s="1"/>
  <c r="G1859" i="5"/>
  <c r="G1813" i="3" s="1"/>
  <c r="B15" i="5"/>
  <c r="C15" i="5"/>
  <c r="C14" i="4" s="1"/>
  <c r="D15" i="5"/>
  <c r="E15" i="5"/>
  <c r="E14" i="4" s="1"/>
  <c r="F15" i="5"/>
  <c r="F14" i="4" s="1"/>
  <c r="G15" i="5"/>
  <c r="G14" i="4" s="1"/>
  <c r="F16" i="5"/>
  <c r="G16" i="5"/>
  <c r="B17" i="5"/>
  <c r="C17" i="5"/>
  <c r="C16" i="4" s="1"/>
  <c r="D17" i="5"/>
  <c r="E17" i="5"/>
  <c r="E16" i="4" s="1"/>
  <c r="F17" i="5"/>
  <c r="F16" i="4" s="1"/>
  <c r="G17" i="5"/>
  <c r="G16" i="4" s="1"/>
  <c r="F18" i="5"/>
  <c r="G18" i="5"/>
  <c r="F19" i="5"/>
  <c r="G19" i="5"/>
  <c r="G18" i="4" s="1"/>
  <c r="B20" i="5"/>
  <c r="C20" i="5"/>
  <c r="C19" i="4" s="1"/>
  <c r="D20" i="5"/>
  <c r="E20" i="5"/>
  <c r="E19" i="4" s="1"/>
  <c r="F20" i="5"/>
  <c r="G20" i="5"/>
  <c r="G19" i="4" s="1"/>
  <c r="F21" i="5"/>
  <c r="G21" i="5"/>
  <c r="G20" i="4" s="1"/>
  <c r="B22" i="5"/>
  <c r="C22" i="5"/>
  <c r="D22" i="5"/>
  <c r="E22" i="5"/>
  <c r="E21" i="4" s="1"/>
  <c r="F22" i="5"/>
  <c r="G22" i="5"/>
  <c r="G21" i="4" s="1"/>
  <c r="F23" i="5"/>
  <c r="G23" i="5"/>
  <c r="G22" i="4" s="1"/>
  <c r="F24" i="5"/>
  <c r="G24" i="5"/>
  <c r="G23" i="4" s="1"/>
  <c r="F25" i="5"/>
  <c r="F24" i="4" s="1"/>
  <c r="G25" i="5"/>
  <c r="G24" i="4" s="1"/>
  <c r="F26" i="5"/>
  <c r="G26" i="5"/>
  <c r="G25" i="4" s="1"/>
  <c r="F27" i="5"/>
  <c r="G27" i="5"/>
  <c r="G26" i="4" s="1"/>
  <c r="F28" i="5"/>
  <c r="G28" i="5"/>
  <c r="G27" i="4" s="1"/>
  <c r="B29" i="5"/>
  <c r="B28" i="4" s="1"/>
  <c r="C29" i="5"/>
  <c r="C28" i="4" s="1"/>
  <c r="D29" i="5"/>
  <c r="F29" i="5"/>
  <c r="G29" i="5"/>
  <c r="G28" i="4" s="1"/>
  <c r="F30" i="5"/>
  <c r="G30" i="5"/>
  <c r="G29" i="4" s="1"/>
  <c r="F31" i="5"/>
  <c r="F30" i="4" s="1"/>
  <c r="G31" i="5"/>
  <c r="G30" i="4" s="1"/>
  <c r="F32" i="5"/>
  <c r="G32" i="5"/>
  <c r="G31" i="4" s="1"/>
  <c r="F33" i="5"/>
  <c r="G33" i="5"/>
  <c r="G32" i="4" s="1"/>
  <c r="B34" i="5"/>
  <c r="B33" i="4" s="1"/>
  <c r="C34" i="5"/>
  <c r="C33" i="4" s="1"/>
  <c r="D34" i="5"/>
  <c r="D33" i="4" s="1"/>
  <c r="E34" i="5"/>
  <c r="E33" i="4" s="1"/>
  <c r="F34" i="5"/>
  <c r="F33" i="4" s="1"/>
  <c r="G34" i="5"/>
  <c r="G33" i="4" s="1"/>
  <c r="F35" i="5"/>
  <c r="F34" i="4" s="1"/>
  <c r="G35" i="5"/>
  <c r="G34" i="4" s="1"/>
  <c r="F36" i="5"/>
  <c r="F35" i="4" s="1"/>
  <c r="G36" i="5"/>
  <c r="G35" i="4" s="1"/>
  <c r="F37" i="5"/>
  <c r="F36" i="4" s="1"/>
  <c r="G37" i="5"/>
  <c r="G36" i="4" s="1"/>
  <c r="F38" i="5"/>
  <c r="F37" i="4" s="1"/>
  <c r="G38" i="5"/>
  <c r="G37" i="4" s="1"/>
  <c r="F39" i="5"/>
  <c r="F38" i="4" s="1"/>
  <c r="G39" i="5"/>
  <c r="G38" i="4" s="1"/>
  <c r="F40" i="5"/>
  <c r="F39" i="4" s="1"/>
  <c r="G40" i="5"/>
  <c r="G39" i="4" s="1"/>
  <c r="F41" i="5"/>
  <c r="F40" i="4" s="1"/>
  <c r="G41" i="5"/>
  <c r="G40" i="4" s="1"/>
  <c r="B42" i="5"/>
  <c r="C42" i="5"/>
  <c r="C41" i="4" s="1"/>
  <c r="D42" i="5"/>
  <c r="D41" i="4" s="1"/>
  <c r="E42" i="5"/>
  <c r="E41" i="4" s="1"/>
  <c r="F42" i="5"/>
  <c r="G42" i="5"/>
  <c r="G41" i="4" s="1"/>
  <c r="F43" i="5"/>
  <c r="F42" i="4" s="1"/>
  <c r="G43" i="5"/>
  <c r="G42" i="4" s="1"/>
  <c r="B44" i="5"/>
  <c r="C44" i="5"/>
  <c r="C43" i="4" s="1"/>
  <c r="D44" i="5"/>
  <c r="D43" i="4" s="1"/>
  <c r="E44" i="5"/>
  <c r="E43" i="4" s="1"/>
  <c r="F44" i="5"/>
  <c r="G44" i="5"/>
  <c r="G43" i="4" s="1"/>
  <c r="F45" i="5"/>
  <c r="F44" i="4" s="1"/>
  <c r="G45" i="5"/>
  <c r="G44" i="4" s="1"/>
  <c r="F46" i="5"/>
  <c r="G46" i="5"/>
  <c r="G45" i="4" s="1"/>
  <c r="F47" i="5"/>
  <c r="G47" i="5"/>
  <c r="G46" i="4" s="1"/>
  <c r="F48" i="5"/>
  <c r="G48" i="5"/>
  <c r="G47" i="4" s="1"/>
  <c r="F49" i="5"/>
  <c r="F48" i="4" s="1"/>
  <c r="G49" i="5"/>
  <c r="G48" i="4" s="1"/>
  <c r="F50" i="5"/>
  <c r="G50" i="5"/>
  <c r="G49" i="4" s="1"/>
  <c r="F51" i="5"/>
  <c r="G51" i="5"/>
  <c r="G50" i="4" s="1"/>
  <c r="F52" i="5"/>
  <c r="G52" i="5"/>
  <c r="G51" i="4" s="1"/>
  <c r="F53" i="5"/>
  <c r="F52" i="4" s="1"/>
  <c r="G53" i="5"/>
  <c r="G52" i="4" s="1"/>
  <c r="F54" i="5"/>
  <c r="G54" i="5"/>
  <c r="G53" i="4" s="1"/>
  <c r="F55" i="5"/>
  <c r="G55" i="5"/>
  <c r="G54" i="4" s="1"/>
  <c r="F56" i="5"/>
  <c r="G56" i="5"/>
  <c r="G55" i="4" s="1"/>
  <c r="F57" i="5"/>
  <c r="F56" i="4" s="1"/>
  <c r="G57" i="5"/>
  <c r="G56" i="4" s="1"/>
  <c r="F58" i="5"/>
  <c r="G58" i="5"/>
  <c r="G57" i="4" s="1"/>
  <c r="F59" i="5"/>
  <c r="G59" i="5"/>
  <c r="G58" i="4" s="1"/>
  <c r="F60" i="5"/>
  <c r="G60" i="5"/>
  <c r="G59" i="4" s="1"/>
  <c r="B61" i="5"/>
  <c r="B60" i="4" s="1"/>
  <c r="C61" i="5"/>
  <c r="C60" i="4" s="1"/>
  <c r="D61" i="5"/>
  <c r="E61" i="5"/>
  <c r="E60" i="4" s="1"/>
  <c r="F61" i="5"/>
  <c r="G61" i="5"/>
  <c r="G60" i="4" s="1"/>
  <c r="F62" i="5"/>
  <c r="G62" i="5"/>
  <c r="F63" i="5"/>
  <c r="F62" i="4" s="1"/>
  <c r="G63" i="5"/>
  <c r="G62" i="4" s="1"/>
  <c r="F64" i="5"/>
  <c r="G64" i="5"/>
  <c r="F65" i="5"/>
  <c r="G65" i="5"/>
  <c r="G64" i="4" s="1"/>
  <c r="F66" i="5"/>
  <c r="G66" i="5"/>
  <c r="G65" i="4" s="1"/>
  <c r="F67" i="5"/>
  <c r="F66" i="4" s="1"/>
  <c r="G67" i="5"/>
  <c r="G66" i="4" s="1"/>
  <c r="F68" i="5"/>
  <c r="G68" i="5"/>
  <c r="F69" i="5"/>
  <c r="G69" i="5"/>
  <c r="G68" i="4" s="1"/>
  <c r="F70" i="5"/>
  <c r="G70" i="5"/>
  <c r="G69" i="4" s="1"/>
  <c r="F71" i="5"/>
  <c r="F70" i="4" s="1"/>
  <c r="G71" i="5"/>
  <c r="G70" i="4" s="1"/>
  <c r="F72" i="5"/>
  <c r="G72" i="5"/>
  <c r="G71" i="4" s="1"/>
  <c r="F73" i="5"/>
  <c r="G73" i="5"/>
  <c r="G72" i="4" s="1"/>
  <c r="F74" i="5"/>
  <c r="G74" i="5"/>
  <c r="G73" i="4" s="1"/>
  <c r="F75" i="5"/>
  <c r="F74" i="4" s="1"/>
  <c r="G75" i="5"/>
  <c r="G74" i="4" s="1"/>
  <c r="F76" i="5"/>
  <c r="G76" i="5"/>
  <c r="G75" i="4" s="1"/>
  <c r="F77" i="5"/>
  <c r="G77" i="5"/>
  <c r="G76" i="4" s="1"/>
  <c r="F78" i="5"/>
  <c r="G78" i="5"/>
  <c r="G77" i="4" s="1"/>
  <c r="F79" i="5"/>
  <c r="F78" i="4" s="1"/>
  <c r="G79" i="5"/>
  <c r="G78" i="4" s="1"/>
  <c r="F80" i="5"/>
  <c r="G80" i="5"/>
  <c r="G79" i="4" s="1"/>
  <c r="F81" i="5"/>
  <c r="G81" i="5"/>
  <c r="G80" i="4" s="1"/>
  <c r="F82" i="5"/>
  <c r="G82" i="5"/>
  <c r="G81" i="4" s="1"/>
  <c r="B83" i="5"/>
  <c r="B82" i="4" s="1"/>
  <c r="C83" i="5"/>
  <c r="C82" i="4" s="1"/>
  <c r="D83" i="5"/>
  <c r="E83" i="5"/>
  <c r="E82" i="4" s="1"/>
  <c r="F83" i="5"/>
  <c r="G83" i="5"/>
  <c r="G82" i="4" s="1"/>
  <c r="F84" i="5"/>
  <c r="G84" i="5"/>
  <c r="G83" i="4" s="1"/>
  <c r="F85" i="5"/>
  <c r="F84" i="4" s="1"/>
  <c r="G85" i="5"/>
  <c r="G84" i="4" s="1"/>
  <c r="B86" i="5"/>
  <c r="C86" i="5"/>
  <c r="C85" i="4" s="1"/>
  <c r="D86" i="5"/>
  <c r="E86" i="5"/>
  <c r="E85" i="4" s="1"/>
  <c r="F86" i="5"/>
  <c r="G86" i="5"/>
  <c r="F87" i="5"/>
  <c r="G87" i="5"/>
  <c r="G86" i="4" s="1"/>
  <c r="F88" i="5"/>
  <c r="G88" i="5"/>
  <c r="F89" i="5"/>
  <c r="F88" i="4" s="1"/>
  <c r="G89" i="5"/>
  <c r="G88" i="4" s="1"/>
  <c r="F90" i="5"/>
  <c r="G90" i="5"/>
  <c r="F91" i="5"/>
  <c r="G91" i="5"/>
  <c r="G90" i="4" s="1"/>
  <c r="F92" i="5"/>
  <c r="G92" i="5"/>
  <c r="G91" i="4" s="1"/>
  <c r="F93" i="5"/>
  <c r="F92" i="4" s="1"/>
  <c r="G93" i="5"/>
  <c r="G92" i="4" s="1"/>
  <c r="F94" i="5"/>
  <c r="G94" i="5"/>
  <c r="F95" i="5"/>
  <c r="G95" i="5"/>
  <c r="G94" i="4" s="1"/>
  <c r="F96" i="5"/>
  <c r="G96" i="5"/>
  <c r="G95" i="4" s="1"/>
  <c r="F97" i="5"/>
  <c r="F96" i="4" s="1"/>
  <c r="G97" i="5"/>
  <c r="G96" i="4" s="1"/>
  <c r="B98" i="5"/>
  <c r="C98" i="5"/>
  <c r="C97" i="4" s="1"/>
  <c r="D98" i="5"/>
  <c r="D97" i="4" s="1"/>
  <c r="E98" i="5"/>
  <c r="E97" i="4" s="1"/>
  <c r="F98" i="5"/>
  <c r="G98" i="5"/>
  <c r="G97" i="4" s="1"/>
  <c r="F99" i="5"/>
  <c r="F98" i="4" s="1"/>
  <c r="G99" i="5"/>
  <c r="G98" i="4" s="1"/>
  <c r="F100" i="5"/>
  <c r="G100" i="5"/>
  <c r="G99" i="4" s="1"/>
  <c r="F101" i="5"/>
  <c r="G101" i="5"/>
  <c r="G100" i="4" s="1"/>
  <c r="F102" i="5"/>
  <c r="G102" i="5"/>
  <c r="G101" i="4" s="1"/>
  <c r="F103" i="5"/>
  <c r="F102" i="4" s="1"/>
  <c r="G103" i="5"/>
  <c r="G102" i="4" s="1"/>
  <c r="B104" i="5"/>
  <c r="C104" i="5"/>
  <c r="D104" i="5"/>
  <c r="D103" i="4" s="1"/>
  <c r="E104" i="5"/>
  <c r="E103" i="4" s="1"/>
  <c r="F104" i="5"/>
  <c r="G104" i="5"/>
  <c r="G103" i="4" s="1"/>
  <c r="F105" i="5"/>
  <c r="F104" i="4" s="1"/>
  <c r="G105" i="5"/>
  <c r="G104" i="4" s="1"/>
  <c r="F106" i="5"/>
  <c r="G106" i="5"/>
  <c r="G105" i="4" s="1"/>
  <c r="F107" i="5"/>
  <c r="G107" i="5"/>
  <c r="G106" i="4" s="1"/>
  <c r="F108" i="5"/>
  <c r="G108" i="5"/>
  <c r="G107" i="4" s="1"/>
  <c r="F109" i="5"/>
  <c r="F108" i="4" s="1"/>
  <c r="G109" i="5"/>
  <c r="G108" i="4" s="1"/>
  <c r="F110" i="5"/>
  <c r="G110" i="5"/>
  <c r="G109" i="4" s="1"/>
  <c r="F111" i="5"/>
  <c r="G111" i="5"/>
  <c r="G110" i="4" s="1"/>
  <c r="F112" i="5"/>
  <c r="G112" i="5"/>
  <c r="G111" i="4" s="1"/>
  <c r="B113" i="5"/>
  <c r="B112" i="4" s="1"/>
  <c r="C113" i="5"/>
  <c r="C112" i="4" s="1"/>
  <c r="D113" i="5"/>
  <c r="E113" i="5"/>
  <c r="E112" i="4" s="1"/>
  <c r="F113" i="5"/>
  <c r="G113" i="5"/>
  <c r="G112" i="4" s="1"/>
  <c r="F114" i="5"/>
  <c r="G114" i="5"/>
  <c r="B115" i="5"/>
  <c r="C115" i="5"/>
  <c r="C114" i="4" s="1"/>
  <c r="D115" i="5"/>
  <c r="E115" i="5"/>
  <c r="E114" i="4" s="1"/>
  <c r="F115" i="5"/>
  <c r="G115" i="5"/>
  <c r="F116" i="5"/>
  <c r="G116" i="5"/>
  <c r="G115" i="4" s="1"/>
  <c r="B117" i="5"/>
  <c r="C117" i="5"/>
  <c r="C116" i="4" s="1"/>
  <c r="D117" i="5"/>
  <c r="E117" i="5"/>
  <c r="E116" i="4" s="1"/>
  <c r="F117" i="5"/>
  <c r="G117" i="5"/>
  <c r="G116" i="4" s="1"/>
  <c r="F118" i="5"/>
  <c r="G118" i="5"/>
  <c r="G117" i="4" s="1"/>
  <c r="B119" i="5"/>
  <c r="C119" i="5"/>
  <c r="C118" i="4" s="1"/>
  <c r="D119" i="5"/>
  <c r="E119" i="5"/>
  <c r="E118" i="4" s="1"/>
  <c r="F119" i="5"/>
  <c r="F118" i="4" s="1"/>
  <c r="G119" i="5"/>
  <c r="G118" i="4" s="1"/>
  <c r="F120" i="5"/>
  <c r="G120" i="5"/>
  <c r="G119" i="4" s="1"/>
  <c r="B121" i="5"/>
  <c r="C121" i="5"/>
  <c r="D121" i="5"/>
  <c r="D120" i="4" s="1"/>
  <c r="E121" i="5"/>
  <c r="E120" i="4" s="1"/>
  <c r="F121" i="5"/>
  <c r="G121" i="5"/>
  <c r="G120" i="4" s="1"/>
  <c r="F122" i="5"/>
  <c r="F121" i="4" s="1"/>
  <c r="G122" i="5"/>
  <c r="G121" i="4" s="1"/>
  <c r="F123" i="5"/>
  <c r="G123" i="5"/>
  <c r="B124" i="5"/>
  <c r="B123" i="4" s="1"/>
  <c r="C124" i="5"/>
  <c r="C123" i="4" s="1"/>
  <c r="D124" i="5"/>
  <c r="E124" i="5"/>
  <c r="E123" i="4" s="1"/>
  <c r="F124" i="5"/>
  <c r="G124" i="5"/>
  <c r="G123" i="4" s="1"/>
  <c r="B125" i="5"/>
  <c r="C125" i="5"/>
  <c r="C124" i="4" s="1"/>
  <c r="D125" i="5"/>
  <c r="E125" i="5"/>
  <c r="E124" i="4" s="1"/>
  <c r="F125" i="5"/>
  <c r="G125" i="5"/>
  <c r="G124" i="4" s="1"/>
  <c r="F126" i="5"/>
  <c r="G126" i="5"/>
  <c r="G125" i="4" s="1"/>
  <c r="B127" i="5"/>
  <c r="C127" i="5"/>
  <c r="C126" i="4" s="1"/>
  <c r="D127" i="5"/>
  <c r="E127" i="5"/>
  <c r="E126" i="4" s="1"/>
  <c r="F127" i="5"/>
  <c r="G127" i="5"/>
  <c r="G126" i="4" s="1"/>
  <c r="F128" i="5"/>
  <c r="G128" i="5"/>
  <c r="G127" i="4" s="1"/>
  <c r="F129" i="5"/>
  <c r="G129" i="5"/>
  <c r="G128" i="4" s="1"/>
  <c r="B130" i="5"/>
  <c r="C130" i="5"/>
  <c r="C129" i="4" s="1"/>
  <c r="D130" i="5"/>
  <c r="E130" i="5"/>
  <c r="E129" i="4" s="1"/>
  <c r="F130" i="5"/>
  <c r="G130" i="5"/>
  <c r="G129" i="4" s="1"/>
  <c r="F131" i="5"/>
  <c r="G131" i="5"/>
  <c r="G130" i="4" s="1"/>
  <c r="F132" i="5"/>
  <c r="G132" i="5"/>
  <c r="G131" i="4" s="1"/>
  <c r="F133" i="5"/>
  <c r="F132" i="4" s="1"/>
  <c r="G133" i="5"/>
  <c r="G132" i="4" s="1"/>
  <c r="F134" i="5"/>
  <c r="G134" i="5"/>
  <c r="B135" i="5"/>
  <c r="C135" i="5"/>
  <c r="C134" i="4" s="1"/>
  <c r="D135" i="5"/>
  <c r="E135" i="5"/>
  <c r="E134" i="4" s="1"/>
  <c r="F135" i="5"/>
  <c r="F134" i="4" s="1"/>
  <c r="G135" i="5"/>
  <c r="G134" i="4" s="1"/>
  <c r="F136" i="5"/>
  <c r="F135" i="4" s="1"/>
  <c r="G136" i="5"/>
  <c r="G135" i="4" s="1"/>
  <c r="F137" i="5"/>
  <c r="F136" i="4" s="1"/>
  <c r="G137" i="5"/>
  <c r="G136" i="4" s="1"/>
  <c r="F138" i="5"/>
  <c r="F137" i="4" s="1"/>
  <c r="G138" i="5"/>
  <c r="G137" i="4" s="1"/>
  <c r="F139" i="5"/>
  <c r="F138" i="4" s="1"/>
  <c r="G139" i="5"/>
  <c r="G138" i="4" s="1"/>
  <c r="B140" i="5"/>
  <c r="B139" i="4" s="1"/>
  <c r="C140" i="5"/>
  <c r="C139" i="4" s="1"/>
  <c r="D140" i="5"/>
  <c r="D139" i="4" s="1"/>
  <c r="E140" i="5"/>
  <c r="E139" i="4" s="1"/>
  <c r="F140" i="5"/>
  <c r="F139" i="4" s="1"/>
  <c r="G140" i="5"/>
  <c r="G139" i="4" s="1"/>
  <c r="F141" i="5"/>
  <c r="F140" i="4" s="1"/>
  <c r="G141" i="5"/>
  <c r="G140" i="4" s="1"/>
  <c r="F142" i="5"/>
  <c r="F141" i="4" s="1"/>
  <c r="G142" i="5"/>
  <c r="G141" i="4" s="1"/>
  <c r="F143" i="5"/>
  <c r="F142" i="4" s="1"/>
  <c r="G143" i="5"/>
  <c r="G142" i="4" s="1"/>
  <c r="F144" i="5"/>
  <c r="F143" i="4" s="1"/>
  <c r="G144" i="5"/>
  <c r="G143" i="4" s="1"/>
  <c r="B145" i="5"/>
  <c r="B144" i="4" s="1"/>
  <c r="C145" i="5"/>
  <c r="C144" i="4" s="1"/>
  <c r="D145" i="5"/>
  <c r="D144" i="4" s="1"/>
  <c r="E145" i="5"/>
  <c r="E144" i="4" s="1"/>
  <c r="F145" i="5"/>
  <c r="F144" i="4" s="1"/>
  <c r="G145" i="5"/>
  <c r="G144" i="4" s="1"/>
  <c r="F146" i="5"/>
  <c r="F145" i="4" s="1"/>
  <c r="G146" i="5"/>
  <c r="G145" i="4" s="1"/>
  <c r="F147" i="5"/>
  <c r="F146" i="4" s="1"/>
  <c r="G147" i="5"/>
  <c r="G146" i="4" s="1"/>
  <c r="F148" i="5"/>
  <c r="F147" i="4" s="1"/>
  <c r="G148" i="5"/>
  <c r="G147" i="4" s="1"/>
  <c r="F149" i="5"/>
  <c r="F148" i="4" s="1"/>
  <c r="G149" i="5"/>
  <c r="G148" i="4" s="1"/>
  <c r="F150" i="5"/>
  <c r="F149" i="4" s="1"/>
  <c r="G150" i="5"/>
  <c r="G149" i="4" s="1"/>
  <c r="B151" i="5"/>
  <c r="B150" i="4" s="1"/>
  <c r="C151" i="5"/>
  <c r="C150" i="4" s="1"/>
  <c r="D151" i="5"/>
  <c r="D150" i="4" s="1"/>
  <c r="E151" i="5"/>
  <c r="E150" i="4" s="1"/>
  <c r="F151" i="5"/>
  <c r="F150" i="4" s="1"/>
  <c r="G151" i="5"/>
  <c r="G150" i="4" s="1"/>
  <c r="B152" i="5"/>
  <c r="B151" i="4" s="1"/>
  <c r="C152" i="5"/>
  <c r="C151" i="4" s="1"/>
  <c r="D152" i="5"/>
  <c r="D151" i="4" s="1"/>
  <c r="E152" i="5"/>
  <c r="E151" i="4" s="1"/>
  <c r="F152" i="5"/>
  <c r="F151" i="4" s="1"/>
  <c r="G152" i="5"/>
  <c r="G151" i="4" s="1"/>
  <c r="F153" i="5"/>
  <c r="F152" i="4" s="1"/>
  <c r="G153" i="5"/>
  <c r="G152" i="4" s="1"/>
  <c r="B154" i="5"/>
  <c r="B153" i="4" s="1"/>
  <c r="C154" i="5"/>
  <c r="C153" i="4" s="1"/>
  <c r="D154" i="5"/>
  <c r="D153" i="4" s="1"/>
  <c r="E154" i="5"/>
  <c r="E153" i="4" s="1"/>
  <c r="F154" i="5"/>
  <c r="F153" i="4" s="1"/>
  <c r="G154" i="5"/>
  <c r="G153" i="4" s="1"/>
  <c r="F155" i="5"/>
  <c r="F154" i="4" s="1"/>
  <c r="G155" i="5"/>
  <c r="G154" i="4" s="1"/>
  <c r="B156" i="5"/>
  <c r="B155" i="4" s="1"/>
  <c r="C156" i="5"/>
  <c r="C155" i="4" s="1"/>
  <c r="D156" i="5"/>
  <c r="D155" i="4" s="1"/>
  <c r="E156" i="5"/>
  <c r="E155" i="4" s="1"/>
  <c r="F156" i="5"/>
  <c r="F155" i="4" s="1"/>
  <c r="G156" i="5"/>
  <c r="G155" i="4" s="1"/>
  <c r="B157" i="5"/>
  <c r="B156" i="4" s="1"/>
  <c r="C157" i="5"/>
  <c r="C156" i="4" s="1"/>
  <c r="D157" i="5"/>
  <c r="D156" i="4" s="1"/>
  <c r="E157" i="5"/>
  <c r="E156" i="4" s="1"/>
  <c r="F157" i="5"/>
  <c r="F156" i="4" s="1"/>
  <c r="G157" i="5"/>
  <c r="G156" i="4" s="1"/>
  <c r="F158" i="5"/>
  <c r="F157" i="4" s="1"/>
  <c r="G158" i="5"/>
  <c r="G157" i="4" s="1"/>
  <c r="B159" i="5"/>
  <c r="B158" i="4" s="1"/>
  <c r="C159" i="5"/>
  <c r="C158" i="4" s="1"/>
  <c r="D159" i="5"/>
  <c r="D158" i="4" s="1"/>
  <c r="E159" i="5"/>
  <c r="E158" i="4" s="1"/>
  <c r="F159" i="5"/>
  <c r="F158" i="4" s="1"/>
  <c r="G159" i="5"/>
  <c r="G158" i="4" s="1"/>
  <c r="B160" i="5"/>
  <c r="B159" i="4" s="1"/>
  <c r="C160" i="5"/>
  <c r="C159" i="4" s="1"/>
  <c r="D160" i="5"/>
  <c r="D159" i="4" s="1"/>
  <c r="E160" i="5"/>
  <c r="E159" i="4" s="1"/>
  <c r="F160" i="5"/>
  <c r="F159" i="4" s="1"/>
  <c r="G160" i="5"/>
  <c r="G159" i="4" s="1"/>
  <c r="F160" i="4" s="1"/>
  <c r="F161" i="5"/>
  <c r="G161" i="5"/>
  <c r="B162" i="5"/>
  <c r="B161" i="4" s="1"/>
  <c r="C162" i="5"/>
  <c r="C161" i="4" s="1"/>
  <c r="D162" i="5"/>
  <c r="D161" i="4" s="1"/>
  <c r="E162" i="5"/>
  <c r="E161" i="4" s="1"/>
  <c r="F162" i="5"/>
  <c r="F161" i="4" s="1"/>
  <c r="G162" i="5"/>
  <c r="G161" i="4" s="1"/>
  <c r="F163" i="5"/>
  <c r="F162" i="4" s="1"/>
  <c r="G163" i="5"/>
  <c r="G162" i="4" s="1"/>
  <c r="F164" i="5"/>
  <c r="F163" i="4" s="1"/>
  <c r="G164" i="5"/>
  <c r="G163" i="4" s="1"/>
  <c r="B165" i="5"/>
  <c r="B164" i="4" s="1"/>
  <c r="C165" i="5"/>
  <c r="C164" i="4" s="1"/>
  <c r="D165" i="5"/>
  <c r="D164" i="4" s="1"/>
  <c r="E165" i="5"/>
  <c r="E164" i="4" s="1"/>
  <c r="F165" i="5"/>
  <c r="F164" i="4" s="1"/>
  <c r="G165" i="5"/>
  <c r="G164" i="4" s="1"/>
  <c r="B166" i="5"/>
  <c r="B165" i="4" s="1"/>
  <c r="C166" i="5"/>
  <c r="C165" i="4" s="1"/>
  <c r="D166" i="5"/>
  <c r="D165" i="4" s="1"/>
  <c r="E166" i="5"/>
  <c r="E165" i="4" s="1"/>
  <c r="F166" i="5"/>
  <c r="F165" i="4" s="1"/>
  <c r="G166" i="5"/>
  <c r="G165" i="4" s="1"/>
  <c r="F167" i="5"/>
  <c r="F166" i="4" s="1"/>
  <c r="G167" i="5"/>
  <c r="G166" i="4" s="1"/>
  <c r="F168" i="5"/>
  <c r="F167" i="4" s="1"/>
  <c r="G168" i="5"/>
  <c r="G167" i="4" s="1"/>
  <c r="B169" i="5"/>
  <c r="B168" i="4" s="1"/>
  <c r="C169" i="5"/>
  <c r="C168" i="4" s="1"/>
  <c r="D169" i="5"/>
  <c r="D168" i="4" s="1"/>
  <c r="E169" i="5"/>
  <c r="E168" i="4" s="1"/>
  <c r="F169" i="5"/>
  <c r="F168" i="4" s="1"/>
  <c r="G169" i="5"/>
  <c r="G168" i="4" s="1"/>
  <c r="B170" i="5"/>
  <c r="B169" i="4" s="1"/>
  <c r="C170" i="5"/>
  <c r="C169" i="4" s="1"/>
  <c r="D170" i="5"/>
  <c r="D169" i="4" s="1"/>
  <c r="E170" i="5"/>
  <c r="E169" i="4" s="1"/>
  <c r="F170" i="5"/>
  <c r="F169" i="4" s="1"/>
  <c r="G170" i="5"/>
  <c r="G169" i="4" s="1"/>
  <c r="F171" i="5"/>
  <c r="F170" i="4" s="1"/>
  <c r="G171" i="5"/>
  <c r="G170" i="4" s="1"/>
  <c r="B172" i="5"/>
  <c r="B171" i="4" s="1"/>
  <c r="C172" i="5"/>
  <c r="C171" i="4" s="1"/>
  <c r="D172" i="5"/>
  <c r="D171" i="4" s="1"/>
  <c r="E172" i="5"/>
  <c r="E171" i="4" s="1"/>
  <c r="F172" i="5"/>
  <c r="F171" i="4" s="1"/>
  <c r="G172" i="5"/>
  <c r="G171" i="4" s="1"/>
  <c r="F173" i="5"/>
  <c r="F172" i="4" s="1"/>
  <c r="G173" i="5"/>
  <c r="G172" i="4" s="1"/>
  <c r="F174" i="5"/>
  <c r="F173" i="4" s="1"/>
  <c r="G174" i="5"/>
  <c r="G173" i="4" s="1"/>
  <c r="F175" i="5"/>
  <c r="F174" i="4" s="1"/>
  <c r="G175" i="5"/>
  <c r="G174" i="4" s="1"/>
  <c r="F176" i="5"/>
  <c r="F175" i="4" s="1"/>
  <c r="G176" i="5"/>
  <c r="G175" i="4" s="1"/>
  <c r="B177" i="5"/>
  <c r="B176" i="4" s="1"/>
  <c r="C177" i="5"/>
  <c r="C176" i="4" s="1"/>
  <c r="D177" i="5"/>
  <c r="D176" i="4" s="1"/>
  <c r="E177" i="5"/>
  <c r="E176" i="4" s="1"/>
  <c r="F177" i="5"/>
  <c r="F176" i="4" s="1"/>
  <c r="G177" i="5"/>
  <c r="G176" i="4" s="1"/>
  <c r="F178" i="5"/>
  <c r="F177" i="4" s="1"/>
  <c r="G178" i="5"/>
  <c r="G177" i="4" s="1"/>
  <c r="B179" i="5"/>
  <c r="B178" i="4" s="1"/>
  <c r="C179" i="5"/>
  <c r="C178" i="4" s="1"/>
  <c r="D179" i="5"/>
  <c r="D178" i="4" s="1"/>
  <c r="E179" i="5"/>
  <c r="E178" i="4" s="1"/>
  <c r="F179" i="5"/>
  <c r="F178" i="4" s="1"/>
  <c r="G179" i="5"/>
  <c r="G178" i="4" s="1"/>
  <c r="F180" i="5"/>
  <c r="F179" i="4" s="1"/>
  <c r="G180" i="5"/>
  <c r="G179" i="4" s="1"/>
  <c r="F181" i="5"/>
  <c r="F180" i="4" s="1"/>
  <c r="G181" i="5"/>
  <c r="G180" i="4" s="1"/>
  <c r="F182" i="5"/>
  <c r="F181" i="4" s="1"/>
  <c r="G182" i="5"/>
  <c r="G181" i="4" s="1"/>
  <c r="F183" i="5"/>
  <c r="F182" i="4" s="1"/>
  <c r="G183" i="5"/>
  <c r="G182" i="4" s="1"/>
  <c r="F184" i="5"/>
  <c r="F183" i="4" s="1"/>
  <c r="G184" i="5"/>
  <c r="G183" i="4" s="1"/>
  <c r="B185" i="5"/>
  <c r="C185" i="5"/>
  <c r="C184" i="4" s="1"/>
  <c r="D185" i="5"/>
  <c r="D184" i="4" s="1"/>
  <c r="E185" i="5"/>
  <c r="E184" i="4" s="1"/>
  <c r="F185" i="5"/>
  <c r="F184" i="4" s="1"/>
  <c r="G185" i="5"/>
  <c r="G184" i="4" s="1"/>
  <c r="F186" i="5"/>
  <c r="F185" i="4" s="1"/>
  <c r="G186" i="5"/>
  <c r="G185" i="4" s="1"/>
  <c r="F187" i="5"/>
  <c r="F186" i="4" s="1"/>
  <c r="G187" i="5"/>
  <c r="G186" i="4" s="1"/>
  <c r="F188" i="5"/>
  <c r="F187" i="4" s="1"/>
  <c r="G188" i="5"/>
  <c r="G187" i="4" s="1"/>
  <c r="F189" i="5"/>
  <c r="F188" i="4" s="1"/>
  <c r="G189" i="5"/>
  <c r="G188" i="4" s="1"/>
  <c r="F190" i="5"/>
  <c r="F189" i="4" s="1"/>
  <c r="G190" i="5"/>
  <c r="G189" i="4" s="1"/>
  <c r="B191" i="5"/>
  <c r="C191" i="3"/>
  <c r="D191" i="5"/>
  <c r="E191" i="5"/>
  <c r="E190" i="4" s="1"/>
  <c r="F191" i="5"/>
  <c r="F190" i="4" s="1"/>
  <c r="G191" i="5"/>
  <c r="G190" i="4" s="1"/>
  <c r="F192" i="5"/>
  <c r="F191" i="4" s="1"/>
  <c r="G192" i="5"/>
  <c r="G191" i="4" s="1"/>
  <c r="B193" i="5"/>
  <c r="C193" i="5"/>
  <c r="D193" i="5"/>
  <c r="E193" i="5"/>
  <c r="F193" i="5"/>
  <c r="G193" i="5"/>
  <c r="F194" i="5"/>
  <c r="G194" i="5"/>
  <c r="F195" i="5"/>
  <c r="G195" i="5"/>
  <c r="B196" i="5"/>
  <c r="C196" i="5"/>
  <c r="D196" i="5"/>
  <c r="E196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B203" i="3"/>
  <c r="C203" i="3"/>
  <c r="D203" i="5"/>
  <c r="F203" i="5"/>
  <c r="F202" i="4" s="1"/>
  <c r="G203" i="5"/>
  <c r="G202" i="4" s="1"/>
  <c r="F204" i="5"/>
  <c r="F203" i="4" s="1"/>
  <c r="G204" i="5"/>
  <c r="G203" i="4" s="1"/>
  <c r="B205" i="3"/>
  <c r="C205" i="3"/>
  <c r="D205" i="3"/>
  <c r="E205" i="5"/>
  <c r="E204" i="4" s="1"/>
  <c r="F205" i="5"/>
  <c r="F204" i="4" s="1"/>
  <c r="G205" i="5"/>
  <c r="G204" i="4" s="1"/>
  <c r="F206" i="3"/>
  <c r="B207" i="5"/>
  <c r="B206" i="4" s="1"/>
  <c r="C207" i="3"/>
  <c r="D207" i="3"/>
  <c r="E207" i="3"/>
  <c r="F207" i="3"/>
  <c r="G207" i="3"/>
  <c r="F208" i="3"/>
  <c r="G208" i="3"/>
  <c r="F209" i="3"/>
  <c r="G209" i="3"/>
  <c r="F210" i="3"/>
  <c r="G210" i="3"/>
  <c r="B211" i="3"/>
  <c r="C211" i="3"/>
  <c r="D211" i="3"/>
  <c r="E211" i="3"/>
  <c r="F211" i="3"/>
  <c r="G211" i="3"/>
  <c r="F212" i="3"/>
  <c r="G212" i="3"/>
  <c r="B213" i="3"/>
  <c r="C213" i="3"/>
  <c r="D213" i="3"/>
  <c r="E213" i="3"/>
  <c r="F213" i="3"/>
  <c r="G213" i="3"/>
  <c r="F214" i="3"/>
  <c r="G214" i="3"/>
  <c r="B215" i="3"/>
  <c r="C215" i="3"/>
  <c r="D215" i="3"/>
  <c r="E215" i="3"/>
  <c r="F215" i="3"/>
  <c r="B216" i="3"/>
  <c r="C216" i="3"/>
  <c r="D216" i="3"/>
  <c r="E216" i="3"/>
  <c r="F216" i="3"/>
  <c r="G216" i="3"/>
  <c r="B217" i="3"/>
  <c r="C217" i="3"/>
  <c r="D217" i="3"/>
  <c r="E217" i="3"/>
  <c r="F217" i="3"/>
  <c r="G217" i="3"/>
  <c r="B218" i="3"/>
  <c r="C218" i="3"/>
  <c r="D218" i="3"/>
  <c r="F218" i="3"/>
  <c r="B219" i="3"/>
  <c r="C219" i="3"/>
  <c r="D219" i="3"/>
  <c r="E219" i="3"/>
  <c r="F219" i="3"/>
  <c r="G219" i="3"/>
  <c r="F220" i="3" s="1"/>
  <c r="B221" i="3"/>
  <c r="C221" i="3"/>
  <c r="D221" i="3"/>
  <c r="E221" i="3"/>
  <c r="F221" i="3"/>
  <c r="G221" i="3"/>
  <c r="F222" i="3"/>
  <c r="G222" i="3"/>
  <c r="F223" i="3"/>
  <c r="G223" i="3"/>
  <c r="B224" i="3"/>
  <c r="C224" i="3"/>
  <c r="D224" i="3"/>
  <c r="E224" i="3"/>
  <c r="F224" i="3"/>
  <c r="G224" i="3"/>
  <c r="F225" i="3"/>
  <c r="G225" i="3"/>
  <c r="B226" i="3"/>
  <c r="C226" i="3"/>
  <c r="D226" i="3"/>
  <c r="E226" i="3"/>
  <c r="F226" i="3"/>
  <c r="G226" i="3"/>
  <c r="F227" i="3"/>
  <c r="G227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F231" i="3"/>
  <c r="G231" i="3"/>
  <c r="B232" i="3"/>
  <c r="C232" i="3"/>
  <c r="D232" i="3"/>
  <c r="E232" i="3"/>
  <c r="F232" i="3"/>
  <c r="G232" i="3"/>
  <c r="F233" i="3"/>
  <c r="G233" i="3"/>
  <c r="F234" i="3"/>
  <c r="G234" i="3"/>
  <c r="B235" i="3"/>
  <c r="C235" i="3"/>
  <c r="D235" i="3"/>
  <c r="E235" i="3"/>
  <c r="F235" i="3"/>
  <c r="G235" i="3"/>
  <c r="F236" i="3"/>
  <c r="G236" i="3"/>
  <c r="B237" i="3"/>
  <c r="C237" i="3"/>
  <c r="D237" i="3"/>
  <c r="E237" i="3"/>
  <c r="F237" i="3"/>
  <c r="G237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G255" i="3"/>
  <c r="B256" i="3"/>
  <c r="C256" i="3"/>
  <c r="D256" i="3"/>
  <c r="E256" i="3"/>
  <c r="F256" i="5"/>
  <c r="F255" i="4" s="1"/>
  <c r="G256" i="5"/>
  <c r="G255" i="4" s="1"/>
  <c r="F257" i="5"/>
  <c r="F256" i="4" s="1"/>
  <c r="G257" i="5"/>
  <c r="G256" i="4" s="1"/>
  <c r="F258" i="5"/>
  <c r="F257" i="4" s="1"/>
  <c r="G258" i="5"/>
  <c r="G257" i="4" s="1"/>
  <c r="F259" i="5"/>
  <c r="F258" i="4" s="1"/>
  <c r="G259" i="5"/>
  <c r="G258" i="4" s="1"/>
  <c r="F260" i="5"/>
  <c r="F259" i="4" s="1"/>
  <c r="G260" i="5"/>
  <c r="G259" i="4" s="1"/>
  <c r="B261" i="3"/>
  <c r="C261" i="3"/>
  <c r="D261" i="3"/>
  <c r="E261" i="3"/>
  <c r="F261" i="5"/>
  <c r="F260" i="4" s="1"/>
  <c r="G261" i="5"/>
  <c r="G260" i="4" s="1"/>
  <c r="F262" i="5"/>
  <c r="F261" i="4" s="1"/>
  <c r="G262" i="5"/>
  <c r="G261" i="4" s="1"/>
  <c r="F263" i="5"/>
  <c r="F262" i="4" s="1"/>
  <c r="G263" i="5"/>
  <c r="G262" i="4" s="1"/>
  <c r="F264" i="5"/>
  <c r="F263" i="4" s="1"/>
  <c r="G264" i="5"/>
  <c r="G263" i="4" s="1"/>
  <c r="F265" i="5"/>
  <c r="F264" i="4" s="1"/>
  <c r="G265" i="5"/>
  <c r="G264" i="4" s="1"/>
  <c r="F266" i="5"/>
  <c r="F265" i="4" s="1"/>
  <c r="G266" i="5"/>
  <c r="G265" i="4" s="1"/>
  <c r="F267" i="5"/>
  <c r="F266" i="4" s="1"/>
  <c r="G267" i="5"/>
  <c r="G266" i="4" s="1"/>
  <c r="F268" i="5"/>
  <c r="F267" i="4" s="1"/>
  <c r="G268" i="5"/>
  <c r="G267" i="4" s="1"/>
  <c r="F269" i="5"/>
  <c r="F268" i="4" s="1"/>
  <c r="G269" i="5"/>
  <c r="G268" i="4" s="1"/>
  <c r="F270" i="5"/>
  <c r="F269" i="4" s="1"/>
  <c r="G270" i="5"/>
  <c r="G269" i="4" s="1"/>
  <c r="B271" i="3"/>
  <c r="C271" i="3"/>
  <c r="D271" i="3"/>
  <c r="E271" i="3"/>
  <c r="F271" i="5"/>
  <c r="F270" i="4" s="1"/>
  <c r="G271" i="5"/>
  <c r="G270" i="4" s="1"/>
  <c r="F272" i="5"/>
  <c r="F271" i="4" s="1"/>
  <c r="G272" i="5"/>
  <c r="G271" i="4" s="1"/>
  <c r="F273" i="5"/>
  <c r="F272" i="4" s="1"/>
  <c r="G273" i="5"/>
  <c r="G272" i="4" s="1"/>
  <c r="F274" i="5"/>
  <c r="F273" i="4" s="1"/>
  <c r="G274" i="5"/>
  <c r="G273" i="4" s="1"/>
  <c r="F275" i="5"/>
  <c r="F274" i="4" s="1"/>
  <c r="G275" i="5"/>
  <c r="G274" i="4" s="1"/>
  <c r="F276" i="5"/>
  <c r="F275" i="4" s="1"/>
  <c r="G276" i="5"/>
  <c r="G275" i="4" s="1"/>
  <c r="B277" i="3"/>
  <c r="C277" i="3"/>
  <c r="D277" i="3"/>
  <c r="E277" i="3"/>
  <c r="F277" i="5"/>
  <c r="F276" i="4" s="1"/>
  <c r="G277" i="5"/>
  <c r="G276" i="4" s="1"/>
  <c r="F278" i="5"/>
  <c r="F277" i="4" s="1"/>
  <c r="G278" i="5"/>
  <c r="G277" i="4" s="1"/>
  <c r="F279" i="5"/>
  <c r="F278" i="4" s="1"/>
  <c r="G279" i="5"/>
  <c r="G278" i="4" s="1"/>
  <c r="F280" i="5"/>
  <c r="F279" i="4" s="1"/>
  <c r="G280" i="5"/>
  <c r="G279" i="4" s="1"/>
  <c r="F281" i="5"/>
  <c r="F280" i="4" s="1"/>
  <c r="G281" i="5"/>
  <c r="G280" i="4" s="1"/>
  <c r="F282" i="5"/>
  <c r="F281" i="4" s="1"/>
  <c r="G282" i="5"/>
  <c r="G281" i="4" s="1"/>
  <c r="B283" i="3"/>
  <c r="C283" i="3"/>
  <c r="D283" i="3"/>
  <c r="E283" i="3"/>
  <c r="F283" i="5"/>
  <c r="F282" i="4" s="1"/>
  <c r="G283" i="5"/>
  <c r="G282" i="4" s="1"/>
  <c r="B300" i="3"/>
  <c r="C300" i="3"/>
  <c r="D300" i="3"/>
  <c r="E300" i="3"/>
  <c r="F300" i="5"/>
  <c r="F299" i="4" s="1"/>
  <c r="G300" i="5"/>
  <c r="G299" i="4" s="1"/>
  <c r="F301" i="5"/>
  <c r="F300" i="4" s="1"/>
  <c r="G301" i="5"/>
  <c r="G300" i="4" s="1"/>
  <c r="F302" i="5"/>
  <c r="F301" i="4" s="1"/>
  <c r="G302" i="5"/>
  <c r="G301" i="4" s="1"/>
  <c r="F303" i="5"/>
  <c r="F302" i="4" s="1"/>
  <c r="G303" i="5"/>
  <c r="G302" i="4" s="1"/>
  <c r="F304" i="5"/>
  <c r="F303" i="4" s="1"/>
  <c r="G304" i="5"/>
  <c r="G303" i="4" s="1"/>
  <c r="F305" i="5"/>
  <c r="F304" i="4" s="1"/>
  <c r="G305" i="5"/>
  <c r="G304" i="4" s="1"/>
  <c r="F306" i="5"/>
  <c r="F305" i="4" s="1"/>
  <c r="G306" i="5"/>
  <c r="G305" i="4" s="1"/>
  <c r="F307" i="5"/>
  <c r="F306" i="4" s="1"/>
  <c r="G307" i="5"/>
  <c r="G306" i="4" s="1"/>
  <c r="F308" i="5"/>
  <c r="F307" i="4" s="1"/>
  <c r="G308" i="5"/>
  <c r="G307" i="4" s="1"/>
  <c r="F309" i="5"/>
  <c r="F308" i="4" s="1"/>
  <c r="G309" i="5"/>
  <c r="G308" i="4" s="1"/>
  <c r="F310" i="5"/>
  <c r="F309" i="4" s="1"/>
  <c r="G310" i="5"/>
  <c r="G309" i="4" s="1"/>
  <c r="F311" i="5"/>
  <c r="F310" i="4" s="1"/>
  <c r="G311" i="5"/>
  <c r="G310" i="4" s="1"/>
  <c r="F312" i="5"/>
  <c r="F311" i="4" s="1"/>
  <c r="G312" i="5"/>
  <c r="G311" i="4" s="1"/>
  <c r="F313" i="5"/>
  <c r="F312" i="4" s="1"/>
  <c r="G313" i="5"/>
  <c r="G312" i="4" s="1"/>
  <c r="B314" i="3"/>
  <c r="C314" i="3"/>
  <c r="D314" i="3"/>
  <c r="E314" i="3"/>
  <c r="F314" i="5"/>
  <c r="F313" i="4" s="1"/>
  <c r="G314" i="5"/>
  <c r="G313" i="4" s="1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B332" i="3"/>
  <c r="C332" i="3"/>
  <c r="D332" i="3"/>
  <c r="E332" i="3"/>
  <c r="F332" i="3"/>
  <c r="G332" i="3"/>
  <c r="F333" i="3"/>
  <c r="G333" i="3"/>
  <c r="B334" i="3"/>
  <c r="C334" i="3"/>
  <c r="D334" i="3"/>
  <c r="E334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B344" i="3"/>
  <c r="C344" i="3"/>
  <c r="D344" i="3"/>
  <c r="E344" i="3"/>
  <c r="F344" i="3"/>
  <c r="G344" i="3"/>
  <c r="F345" i="3"/>
  <c r="G345" i="3"/>
  <c r="B346" i="3"/>
  <c r="C346" i="3"/>
  <c r="D346" i="3"/>
  <c r="F346" i="3"/>
  <c r="G346" i="3"/>
  <c r="F347" i="3"/>
  <c r="G347" i="3"/>
  <c r="F348" i="3"/>
  <c r="G348" i="3"/>
  <c r="F349" i="3"/>
  <c r="G349" i="3"/>
  <c r="F350" i="3"/>
  <c r="G350" i="3"/>
  <c r="B351" i="3"/>
  <c r="C351" i="3"/>
  <c r="D351" i="3"/>
  <c r="E351" i="3"/>
  <c r="F351" i="3"/>
  <c r="G351" i="3"/>
  <c r="F352" i="3"/>
  <c r="G352" i="3"/>
  <c r="F353" i="3"/>
  <c r="G353" i="3"/>
  <c r="F354" i="3"/>
  <c r="G354" i="3"/>
  <c r="F355" i="3"/>
  <c r="G355" i="3"/>
  <c r="B356" i="3"/>
  <c r="C356" i="3"/>
  <c r="D356" i="3"/>
  <c r="E356" i="3"/>
  <c r="F356" i="3"/>
  <c r="G356" i="3"/>
  <c r="F357" i="3"/>
  <c r="G357" i="3"/>
  <c r="F358" i="3"/>
  <c r="G358" i="3"/>
  <c r="F359" i="3"/>
  <c r="G359" i="3"/>
  <c r="F360" i="3"/>
  <c r="G360" i="3"/>
  <c r="B361" i="3"/>
  <c r="C361" i="3"/>
  <c r="D361" i="3"/>
  <c r="E361" i="3"/>
  <c r="F361" i="3"/>
  <c r="G361" i="3"/>
  <c r="F362" i="3"/>
  <c r="G362" i="3"/>
  <c r="B363" i="3"/>
  <c r="C363" i="3"/>
  <c r="D363" i="3"/>
  <c r="E363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B384" i="3"/>
  <c r="C384" i="3"/>
  <c r="D384" i="3"/>
  <c r="E384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B402" i="3"/>
  <c r="C402" i="3"/>
  <c r="D402" i="3"/>
  <c r="E402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B411" i="3"/>
  <c r="C411" i="3"/>
  <c r="D411" i="3"/>
  <c r="E411" i="3"/>
  <c r="F411" i="3"/>
  <c r="G411" i="3"/>
  <c r="F412" i="3"/>
  <c r="G412" i="3"/>
  <c r="F413" i="3"/>
  <c r="G413" i="3"/>
  <c r="F414" i="3"/>
  <c r="G414" i="3"/>
  <c r="F415" i="3"/>
  <c r="G415" i="3"/>
  <c r="B416" i="3"/>
  <c r="C416" i="3"/>
  <c r="D416" i="3"/>
  <c r="E416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B429" i="3"/>
  <c r="C429" i="3"/>
  <c r="D429" i="3"/>
  <c r="E429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B442" i="3"/>
  <c r="C442" i="3"/>
  <c r="D442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B462" i="3"/>
  <c r="C462" i="3"/>
  <c r="D462" i="3"/>
  <c r="E462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B477" i="3"/>
  <c r="C477" i="3"/>
  <c r="D477" i="3"/>
  <c r="E477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B492" i="3"/>
  <c r="C492" i="3"/>
  <c r="D492" i="3"/>
  <c r="E492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B499" i="3"/>
  <c r="C499" i="3"/>
  <c r="D499" i="3"/>
  <c r="E499" i="3"/>
  <c r="F499" i="3"/>
  <c r="G499" i="3"/>
  <c r="F500" i="3"/>
  <c r="G500" i="3"/>
  <c r="F501" i="3"/>
  <c r="G501" i="3"/>
  <c r="F502" i="3"/>
  <c r="G502" i="3"/>
  <c r="F503" i="3"/>
  <c r="G503" i="3"/>
  <c r="B504" i="3"/>
  <c r="C504" i="3"/>
  <c r="D504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B11" i="5"/>
  <c r="C11" i="5"/>
  <c r="C10" i="4" s="1"/>
  <c r="D11" i="5"/>
  <c r="D10" i="4" s="1"/>
  <c r="E11" i="5"/>
  <c r="F11" i="5"/>
  <c r="G11" i="5"/>
  <c r="F12" i="5"/>
  <c r="F11" i="4" s="1"/>
  <c r="G12" i="5"/>
  <c r="B13" i="5"/>
  <c r="C13" i="5"/>
  <c r="C12" i="4" s="1"/>
  <c r="D13" i="5"/>
  <c r="D12" i="4" s="1"/>
  <c r="E13" i="5"/>
  <c r="F13" i="5"/>
  <c r="G13" i="5"/>
  <c r="F14" i="5" s="1"/>
  <c r="F13" i="4" s="1"/>
  <c r="B8" i="5"/>
  <c r="B7" i="4" s="1"/>
  <c r="B9" i="5"/>
  <c r="B8" i="4" s="1"/>
  <c r="B10" i="5"/>
  <c r="B7" i="5"/>
  <c r="C8" i="5"/>
  <c r="D8" i="5"/>
  <c r="E8" i="5"/>
  <c r="F8" i="5"/>
  <c r="G8" i="5"/>
  <c r="C9" i="5"/>
  <c r="C8" i="4" s="1"/>
  <c r="D9" i="5"/>
  <c r="D8" i="4" s="1"/>
  <c r="E9" i="5"/>
  <c r="F9" i="5"/>
  <c r="G9" i="5"/>
  <c r="G8" i="4" s="1"/>
  <c r="C10" i="5"/>
  <c r="D10" i="5"/>
  <c r="D9" i="4" s="1"/>
  <c r="E10" i="5"/>
  <c r="E9" i="4" s="1"/>
  <c r="F10" i="5"/>
  <c r="F9" i="4" s="1"/>
  <c r="G10" i="5"/>
  <c r="G9" i="4" s="1"/>
  <c r="G7" i="5"/>
  <c r="F7" i="5"/>
  <c r="E7" i="5"/>
  <c r="D7" i="5"/>
  <c r="C7" i="5"/>
  <c r="N9" i="5"/>
  <c r="H171" i="5"/>
  <c r="F6" i="4" l="1"/>
  <c r="E7" i="3"/>
  <c r="D6" i="4"/>
  <c r="B6" i="4"/>
  <c r="M63" i="12"/>
  <c r="AI63" i="12"/>
  <c r="D8" i="3"/>
  <c r="D7" i="4"/>
  <c r="G11" i="3"/>
  <c r="G10" i="4"/>
  <c r="G199" i="3"/>
  <c r="G198" i="4"/>
  <c r="G193" i="3"/>
  <c r="G192" i="4"/>
  <c r="C525" i="3"/>
  <c r="C524" i="4"/>
  <c r="C10" i="3"/>
  <c r="C9" i="4"/>
  <c r="D203" i="3"/>
  <c r="D202" i="4"/>
  <c r="F200" i="3"/>
  <c r="F199" i="4"/>
  <c r="F196" i="3"/>
  <c r="F195" i="4"/>
  <c r="F194" i="3"/>
  <c r="F193" i="4"/>
  <c r="F134" i="3"/>
  <c r="F133" i="4"/>
  <c r="F130" i="3"/>
  <c r="F129" i="4"/>
  <c r="F128" i="3"/>
  <c r="F127" i="4"/>
  <c r="F126" i="3"/>
  <c r="F125" i="4"/>
  <c r="F124" i="3"/>
  <c r="F123" i="4"/>
  <c r="D119" i="3"/>
  <c r="D118" i="4"/>
  <c r="D117" i="3"/>
  <c r="D116" i="4"/>
  <c r="D115" i="3"/>
  <c r="D114" i="4"/>
  <c r="D113" i="3"/>
  <c r="D112" i="4"/>
  <c r="F110" i="3"/>
  <c r="F109" i="4"/>
  <c r="F106" i="3"/>
  <c r="F105" i="4"/>
  <c r="F102" i="3"/>
  <c r="F101" i="4"/>
  <c r="F98" i="3"/>
  <c r="F97" i="4"/>
  <c r="B98" i="3"/>
  <c r="B97" i="4"/>
  <c r="F94" i="3"/>
  <c r="F93" i="4"/>
  <c r="F90" i="3"/>
  <c r="F89" i="4"/>
  <c r="F86" i="3"/>
  <c r="F85" i="4"/>
  <c r="F84" i="3"/>
  <c r="F83" i="4"/>
  <c r="F82" i="3"/>
  <c r="F81" i="4"/>
  <c r="F78" i="3"/>
  <c r="F77" i="4"/>
  <c r="F74" i="3"/>
  <c r="F73" i="4"/>
  <c r="F70" i="3"/>
  <c r="F69" i="4"/>
  <c r="F66" i="3"/>
  <c r="F65" i="4"/>
  <c r="F62" i="3"/>
  <c r="F61" i="4"/>
  <c r="F60" i="3"/>
  <c r="F59" i="4"/>
  <c r="F56" i="3"/>
  <c r="F55" i="4"/>
  <c r="F52" i="3"/>
  <c r="F51" i="4"/>
  <c r="F48" i="3"/>
  <c r="F47" i="4"/>
  <c r="F44" i="3"/>
  <c r="F43" i="4"/>
  <c r="F42" i="3"/>
  <c r="F41" i="4"/>
  <c r="B42" i="3"/>
  <c r="B41" i="4"/>
  <c r="F32" i="3"/>
  <c r="F31" i="4"/>
  <c r="F30" i="3"/>
  <c r="F29" i="4"/>
  <c r="F28" i="3"/>
  <c r="F27" i="4"/>
  <c r="F24" i="3"/>
  <c r="F23" i="4"/>
  <c r="F20" i="3"/>
  <c r="F19" i="4"/>
  <c r="B20" i="3"/>
  <c r="B19" i="4"/>
  <c r="F16" i="3"/>
  <c r="F15" i="4"/>
  <c r="F715" i="3"/>
  <c r="F714" i="4"/>
  <c r="F711" i="3"/>
  <c r="F710" i="4"/>
  <c r="F9" i="3"/>
  <c r="F8" i="4"/>
  <c r="C8" i="3"/>
  <c r="C7" i="4"/>
  <c r="F13" i="3"/>
  <c r="F12" i="4"/>
  <c r="B13" i="3"/>
  <c r="B12" i="4"/>
  <c r="F11" i="3"/>
  <c r="F10" i="4"/>
  <c r="B11" i="3"/>
  <c r="B10" i="4"/>
  <c r="F201" i="3"/>
  <c r="F200" i="4"/>
  <c r="F199" i="3"/>
  <c r="F198" i="4"/>
  <c r="F197" i="3"/>
  <c r="F196" i="4"/>
  <c r="D196" i="3"/>
  <c r="D195" i="4"/>
  <c r="F195" i="3"/>
  <c r="F194" i="4"/>
  <c r="F193" i="3"/>
  <c r="F192" i="4"/>
  <c r="B193" i="3"/>
  <c r="B192" i="4"/>
  <c r="B191" i="3"/>
  <c r="B190" i="4"/>
  <c r="B185" i="3"/>
  <c r="B184" i="4"/>
  <c r="B135" i="3"/>
  <c r="B134" i="4"/>
  <c r="F131" i="3"/>
  <c r="F130" i="4"/>
  <c r="D130" i="3"/>
  <c r="D129" i="4"/>
  <c r="F129" i="3"/>
  <c r="F128" i="4"/>
  <c r="F127" i="3"/>
  <c r="F126" i="4"/>
  <c r="B127" i="3"/>
  <c r="B126" i="4"/>
  <c r="F125" i="3"/>
  <c r="F124" i="4"/>
  <c r="B125" i="3"/>
  <c r="B124" i="4"/>
  <c r="D124" i="3"/>
  <c r="D123" i="4"/>
  <c r="F123" i="3"/>
  <c r="F122" i="4"/>
  <c r="F121" i="3"/>
  <c r="F120" i="4"/>
  <c r="B121" i="3"/>
  <c r="B120" i="4"/>
  <c r="B119" i="3"/>
  <c r="B118" i="4"/>
  <c r="F117" i="3"/>
  <c r="F116" i="4"/>
  <c r="B117" i="3"/>
  <c r="B116" i="4"/>
  <c r="F115" i="3"/>
  <c r="F114" i="4"/>
  <c r="B115" i="3"/>
  <c r="B114" i="4"/>
  <c r="F113" i="3"/>
  <c r="F112" i="4"/>
  <c r="F111" i="3"/>
  <c r="F110" i="4"/>
  <c r="F107" i="3"/>
  <c r="F106" i="4"/>
  <c r="F101" i="3"/>
  <c r="F100" i="4"/>
  <c r="F95" i="3"/>
  <c r="F94" i="4"/>
  <c r="F91" i="3"/>
  <c r="F90" i="4"/>
  <c r="F87" i="3"/>
  <c r="F86" i="4"/>
  <c r="D86" i="3"/>
  <c r="D85" i="4"/>
  <c r="F83" i="3"/>
  <c r="F82" i="4"/>
  <c r="F81" i="3"/>
  <c r="F80" i="4"/>
  <c r="F77" i="3"/>
  <c r="F76" i="4"/>
  <c r="F73" i="3"/>
  <c r="F72" i="4"/>
  <c r="F69" i="3"/>
  <c r="F68" i="4"/>
  <c r="F65" i="3"/>
  <c r="F64" i="4"/>
  <c r="F61" i="3"/>
  <c r="F60" i="4"/>
  <c r="F59" i="3"/>
  <c r="F58" i="4"/>
  <c r="F55" i="3"/>
  <c r="F54" i="4"/>
  <c r="F51" i="3"/>
  <c r="F50" i="4"/>
  <c r="F47" i="3"/>
  <c r="F46" i="4"/>
  <c r="F33" i="3"/>
  <c r="F32" i="4"/>
  <c r="F29" i="3"/>
  <c r="F28" i="4"/>
  <c r="F27" i="3"/>
  <c r="F26" i="4"/>
  <c r="F23" i="3"/>
  <c r="F22" i="4"/>
  <c r="D22" i="3"/>
  <c r="D21" i="4"/>
  <c r="F21" i="3"/>
  <c r="F20" i="4"/>
  <c r="D20" i="3"/>
  <c r="D19" i="4"/>
  <c r="F19" i="3"/>
  <c r="F18" i="4"/>
  <c r="B17" i="3"/>
  <c r="B16" i="4"/>
  <c r="B15" i="3"/>
  <c r="B14" i="4"/>
  <c r="F716" i="3"/>
  <c r="F715" i="4"/>
  <c r="F714" i="3"/>
  <c r="F713" i="4"/>
  <c r="F712" i="3"/>
  <c r="F711" i="4"/>
  <c r="F710" i="3"/>
  <c r="F709" i="4"/>
  <c r="D709" i="3"/>
  <c r="D708" i="4"/>
  <c r="C639" i="3"/>
  <c r="C638" i="4"/>
  <c r="C631" i="3"/>
  <c r="C630" i="4"/>
  <c r="C623" i="3"/>
  <c r="C622" i="4"/>
  <c r="C601" i="3"/>
  <c r="C600" i="4"/>
  <c r="F621" i="4"/>
  <c r="F572" i="4"/>
  <c r="G13" i="3"/>
  <c r="G12" i="4"/>
  <c r="G201" i="3"/>
  <c r="G200" i="4"/>
  <c r="G197" i="3"/>
  <c r="G196" i="4"/>
  <c r="G195" i="3"/>
  <c r="G194" i="4"/>
  <c r="G123" i="3"/>
  <c r="G122" i="4"/>
  <c r="C121" i="3"/>
  <c r="C120" i="4"/>
  <c r="G115" i="3"/>
  <c r="G114" i="4"/>
  <c r="G716" i="3"/>
  <c r="G715" i="4"/>
  <c r="G714" i="3"/>
  <c r="G713" i="4"/>
  <c r="G712" i="3"/>
  <c r="G711" i="4"/>
  <c r="G710" i="3"/>
  <c r="G709" i="4"/>
  <c r="C699" i="4"/>
  <c r="C650" i="3"/>
  <c r="C649" i="4"/>
  <c r="C533" i="3"/>
  <c r="C532" i="4"/>
  <c r="C529" i="3"/>
  <c r="C528" i="4"/>
  <c r="C527" i="3"/>
  <c r="C526" i="4"/>
  <c r="B10" i="3"/>
  <c r="B9" i="4"/>
  <c r="F202" i="3"/>
  <c r="F201" i="4"/>
  <c r="F198" i="3"/>
  <c r="F197" i="4"/>
  <c r="B196" i="3"/>
  <c r="B195" i="4"/>
  <c r="D193" i="3"/>
  <c r="D192" i="4"/>
  <c r="D191" i="3"/>
  <c r="D190" i="4"/>
  <c r="D135" i="3"/>
  <c r="D134" i="4"/>
  <c r="F132" i="3"/>
  <c r="F131" i="4"/>
  <c r="B130" i="3"/>
  <c r="B129" i="4"/>
  <c r="D127" i="3"/>
  <c r="D126" i="4"/>
  <c r="D125" i="3"/>
  <c r="D124" i="4"/>
  <c r="F120" i="3"/>
  <c r="F119" i="4"/>
  <c r="F118" i="3"/>
  <c r="F117" i="4"/>
  <c r="F116" i="3"/>
  <c r="F115" i="4"/>
  <c r="F114" i="3"/>
  <c r="F113" i="4"/>
  <c r="F112" i="3"/>
  <c r="F111" i="4"/>
  <c r="F108" i="3"/>
  <c r="F107" i="4"/>
  <c r="F104" i="3"/>
  <c r="F103" i="4"/>
  <c r="B104" i="3"/>
  <c r="B103" i="4"/>
  <c r="F100" i="3"/>
  <c r="F99" i="4"/>
  <c r="F96" i="3"/>
  <c r="F95" i="4"/>
  <c r="F92" i="3"/>
  <c r="F91" i="4"/>
  <c r="F88" i="3"/>
  <c r="F87" i="4"/>
  <c r="B86" i="3"/>
  <c r="B85" i="4"/>
  <c r="D83" i="3"/>
  <c r="D82" i="4"/>
  <c r="F80" i="3"/>
  <c r="F79" i="4"/>
  <c r="F76" i="3"/>
  <c r="F75" i="4"/>
  <c r="F72" i="3"/>
  <c r="F71" i="4"/>
  <c r="F68" i="3"/>
  <c r="F67" i="4"/>
  <c r="F64" i="3"/>
  <c r="F63" i="4"/>
  <c r="D61" i="3"/>
  <c r="D60" i="4"/>
  <c r="F58" i="3"/>
  <c r="F57" i="4"/>
  <c r="F54" i="3"/>
  <c r="F53" i="4"/>
  <c r="F50" i="3"/>
  <c r="F49" i="4"/>
  <c r="F46" i="3"/>
  <c r="F45" i="4"/>
  <c r="B44" i="3"/>
  <c r="B43" i="4"/>
  <c r="D29" i="3"/>
  <c r="D28" i="4"/>
  <c r="F26" i="3"/>
  <c r="F25" i="4"/>
  <c r="F22" i="3"/>
  <c r="F21" i="4"/>
  <c r="B22" i="3"/>
  <c r="B21" i="4"/>
  <c r="F18" i="3"/>
  <c r="F17" i="4"/>
  <c r="D17" i="3"/>
  <c r="D16" i="4"/>
  <c r="D15" i="3"/>
  <c r="D14" i="4"/>
  <c r="F717" i="3"/>
  <c r="F716" i="4"/>
  <c r="F713" i="3"/>
  <c r="F712" i="4"/>
  <c r="F709" i="3"/>
  <c r="F708" i="4"/>
  <c r="F620" i="4"/>
  <c r="F571" i="4"/>
  <c r="E9" i="3"/>
  <c r="E8" i="4"/>
  <c r="F8" i="3"/>
  <c r="F7" i="4"/>
  <c r="G202" i="3"/>
  <c r="G201" i="4"/>
  <c r="G200" i="3"/>
  <c r="G199" i="4"/>
  <c r="G198" i="3"/>
  <c r="G197" i="4"/>
  <c r="G196" i="3"/>
  <c r="G195" i="4"/>
  <c r="G194" i="3"/>
  <c r="G193" i="4"/>
  <c r="G134" i="3"/>
  <c r="G133" i="4"/>
  <c r="G114" i="3"/>
  <c r="G113" i="4"/>
  <c r="C104" i="3"/>
  <c r="C103" i="4"/>
  <c r="G94" i="3"/>
  <c r="G93" i="4"/>
  <c r="G90" i="3"/>
  <c r="G89" i="4"/>
  <c r="G88" i="3"/>
  <c r="G87" i="4"/>
  <c r="G86" i="3"/>
  <c r="G85" i="4"/>
  <c r="G68" i="3"/>
  <c r="G67" i="4"/>
  <c r="G64" i="3"/>
  <c r="G63" i="4"/>
  <c r="G62" i="3"/>
  <c r="G61" i="4"/>
  <c r="C22" i="3"/>
  <c r="C21" i="4"/>
  <c r="G18" i="3"/>
  <c r="G17" i="4"/>
  <c r="G717" i="3"/>
  <c r="G716" i="4"/>
  <c r="G715" i="3"/>
  <c r="G714" i="4"/>
  <c r="G713" i="3"/>
  <c r="G712" i="4"/>
  <c r="G711" i="3"/>
  <c r="G710" i="4"/>
  <c r="G709" i="3"/>
  <c r="G708" i="4"/>
  <c r="C709" i="3"/>
  <c r="C708" i="4"/>
  <c r="C574" i="3"/>
  <c r="C573" i="4"/>
  <c r="G620" i="4"/>
  <c r="G571" i="4"/>
  <c r="C546" i="3"/>
  <c r="C545" i="4"/>
  <c r="C542" i="3"/>
  <c r="C541" i="4"/>
  <c r="C538" i="3"/>
  <c r="C537" i="4"/>
  <c r="G621" i="4"/>
  <c r="G572" i="4"/>
  <c r="G12" i="3"/>
  <c r="G11" i="4"/>
  <c r="E11" i="3"/>
  <c r="E10" i="4"/>
  <c r="G8" i="3"/>
  <c r="G7" i="4"/>
  <c r="E8" i="3"/>
  <c r="E7" i="4"/>
  <c r="E196" i="3"/>
  <c r="E195" i="4"/>
  <c r="E193" i="3"/>
  <c r="E192" i="4"/>
  <c r="G16" i="3"/>
  <c r="G15" i="4"/>
  <c r="G14" i="3"/>
  <c r="G13" i="4"/>
  <c r="E13" i="3"/>
  <c r="E12" i="4"/>
  <c r="C193" i="3"/>
  <c r="C192" i="4"/>
  <c r="C196" i="3"/>
  <c r="C195" i="4"/>
  <c r="G314" i="3"/>
  <c r="G312" i="3"/>
  <c r="G310" i="3"/>
  <c r="G306" i="3"/>
  <c r="G302" i="3"/>
  <c r="G295" i="3"/>
  <c r="G291" i="3"/>
  <c r="G287" i="3"/>
  <c r="G283" i="3"/>
  <c r="G281" i="3"/>
  <c r="G277" i="3"/>
  <c r="G273" i="3"/>
  <c r="G267" i="3"/>
  <c r="G265" i="3"/>
  <c r="G257" i="3"/>
  <c r="G205" i="3"/>
  <c r="F192" i="3"/>
  <c r="F189" i="3"/>
  <c r="F185" i="3"/>
  <c r="F183" i="3"/>
  <c r="F181" i="3"/>
  <c r="F179" i="3"/>
  <c r="F178" i="3"/>
  <c r="D172" i="3"/>
  <c r="B170" i="3"/>
  <c r="D166" i="3"/>
  <c r="D165" i="3"/>
  <c r="B162" i="3"/>
  <c r="F161" i="3"/>
  <c r="B159" i="3"/>
  <c r="F158" i="3"/>
  <c r="F156" i="3"/>
  <c r="D151" i="3"/>
  <c r="F311" i="3"/>
  <c r="F309" i="3"/>
  <c r="F305" i="3"/>
  <c r="F303" i="3"/>
  <c r="F298" i="3"/>
  <c r="F294" i="3"/>
  <c r="F288" i="3"/>
  <c r="F286" i="3"/>
  <c r="F282" i="3"/>
  <c r="F278" i="3"/>
  <c r="F272" i="3"/>
  <c r="F268" i="3"/>
  <c r="F266" i="3"/>
  <c r="F260" i="3"/>
  <c r="F258" i="3"/>
  <c r="G192" i="3"/>
  <c r="E191" i="3"/>
  <c r="G187" i="3"/>
  <c r="C185" i="3"/>
  <c r="G183" i="3"/>
  <c r="G179" i="3"/>
  <c r="G178" i="3"/>
  <c r="E177" i="3"/>
  <c r="G173" i="3"/>
  <c r="C170" i="3"/>
  <c r="E166" i="3"/>
  <c r="E165" i="3"/>
  <c r="G164" i="3"/>
  <c r="C162" i="3"/>
  <c r="G161" i="3"/>
  <c r="E160" i="3"/>
  <c r="C159" i="3"/>
  <c r="G158" i="3"/>
  <c r="E157" i="3"/>
  <c r="G156" i="3"/>
  <c r="C152" i="3"/>
  <c r="G150" i="3"/>
  <c r="G148" i="3"/>
  <c r="G143" i="3"/>
  <c r="G141" i="3"/>
  <c r="G1176" i="3"/>
  <c r="C1168" i="3"/>
  <c r="G1158" i="3"/>
  <c r="G1151" i="3"/>
  <c r="G1149" i="3"/>
  <c r="G1147" i="3"/>
  <c r="G1145" i="3"/>
  <c r="G1143" i="3"/>
  <c r="G1141" i="3"/>
  <c r="G1140" i="3"/>
  <c r="C1136" i="3"/>
  <c r="C1130" i="3"/>
  <c r="G1124" i="3"/>
  <c r="G1122" i="3"/>
  <c r="G1120" i="3"/>
  <c r="G1114" i="3"/>
  <c r="G1112" i="3"/>
  <c r="G1110" i="3"/>
  <c r="G1108" i="3"/>
  <c r="G1106" i="3"/>
  <c r="G1104" i="3"/>
  <c r="G1102" i="3"/>
  <c r="G1100" i="3"/>
  <c r="G1094" i="3"/>
  <c r="G1092" i="3"/>
  <c r="G1086" i="3"/>
  <c r="G1084" i="3"/>
  <c r="G1076" i="3"/>
  <c r="G1072" i="3"/>
  <c r="E1069" i="3"/>
  <c r="G1066" i="3"/>
  <c r="C1064" i="3"/>
  <c r="G1062" i="3"/>
  <c r="G1060" i="3"/>
  <c r="C1050" i="3"/>
  <c r="G1047" i="3"/>
  <c r="G1045" i="3"/>
  <c r="G1037" i="3"/>
  <c r="G1035" i="3"/>
  <c r="G1029" i="3"/>
  <c r="G1027" i="3"/>
  <c r="E1022" i="3"/>
  <c r="G1017" i="3"/>
  <c r="G1015" i="3"/>
  <c r="G1006" i="3"/>
  <c r="G1004" i="3"/>
  <c r="G996" i="3"/>
  <c r="G994" i="3"/>
  <c r="G992" i="3"/>
  <c r="G990" i="3"/>
  <c r="G988" i="3"/>
  <c r="G986" i="3"/>
  <c r="G980" i="3"/>
  <c r="G978" i="3"/>
  <c r="G976" i="3"/>
  <c r="E975" i="3"/>
  <c r="G972" i="3"/>
  <c r="G970" i="3"/>
  <c r="G968" i="3"/>
  <c r="G966" i="3"/>
  <c r="G964" i="3"/>
  <c r="G962" i="3"/>
  <c r="C960" i="3"/>
  <c r="G936" i="3"/>
  <c r="E935" i="3"/>
  <c r="G930" i="3"/>
  <c r="G928" i="3"/>
  <c r="G926" i="3"/>
  <c r="G924" i="3"/>
  <c r="G922" i="3"/>
  <c r="G912" i="3"/>
  <c r="G910" i="3"/>
  <c r="G902" i="3"/>
  <c r="G900" i="3"/>
  <c r="G898" i="3"/>
  <c r="G896" i="3"/>
  <c r="C890" i="3"/>
  <c r="G886" i="3"/>
  <c r="G884" i="3"/>
  <c r="G882" i="3"/>
  <c r="G880" i="3"/>
  <c r="G878" i="3"/>
  <c r="G876" i="3"/>
  <c r="G872" i="3"/>
  <c r="G870" i="3"/>
  <c r="G868" i="3"/>
  <c r="G866" i="3"/>
  <c r="G854" i="3"/>
  <c r="G852" i="3"/>
  <c r="G850" i="3"/>
  <c r="G846" i="3"/>
  <c r="G844" i="3"/>
  <c r="G840" i="3"/>
  <c r="G838" i="3"/>
  <c r="G836" i="3"/>
  <c r="G834" i="3"/>
  <c r="G832" i="3"/>
  <c r="G826" i="3"/>
  <c r="G824" i="3"/>
  <c r="G820" i="3"/>
  <c r="G308" i="3"/>
  <c r="G304" i="3"/>
  <c r="G300" i="3"/>
  <c r="G299" i="3"/>
  <c r="G297" i="3"/>
  <c r="G293" i="3"/>
  <c r="G289" i="3"/>
  <c r="G285" i="3"/>
  <c r="G279" i="3"/>
  <c r="G275" i="3"/>
  <c r="G271" i="3"/>
  <c r="G269" i="3"/>
  <c r="G263" i="3"/>
  <c r="G261" i="3"/>
  <c r="G259" i="3"/>
  <c r="G203" i="3"/>
  <c r="F187" i="3"/>
  <c r="B179" i="3"/>
  <c r="D177" i="3"/>
  <c r="F175" i="3"/>
  <c r="F173" i="3"/>
  <c r="F170" i="3"/>
  <c r="D169" i="3"/>
  <c r="F167" i="3"/>
  <c r="F164" i="3"/>
  <c r="F162" i="3"/>
  <c r="D160" i="3"/>
  <c r="F159" i="3"/>
  <c r="D157" i="3"/>
  <c r="B156" i="3"/>
  <c r="F155" i="3"/>
  <c r="D154" i="3"/>
  <c r="F152" i="3"/>
  <c r="B152" i="3"/>
  <c r="F313" i="3"/>
  <c r="F307" i="3"/>
  <c r="F301" i="3"/>
  <c r="F296" i="3"/>
  <c r="F292" i="3"/>
  <c r="F290" i="3"/>
  <c r="F284" i="3"/>
  <c r="F280" i="3"/>
  <c r="F276" i="3"/>
  <c r="F274" i="3"/>
  <c r="F270" i="3"/>
  <c r="F264" i="3"/>
  <c r="F262" i="3"/>
  <c r="F256" i="3"/>
  <c r="F204" i="3"/>
  <c r="G189" i="3"/>
  <c r="G185" i="3"/>
  <c r="G181" i="3"/>
  <c r="C179" i="3"/>
  <c r="G175" i="3"/>
  <c r="E172" i="3"/>
  <c r="G170" i="3"/>
  <c r="E169" i="3"/>
  <c r="G167" i="3"/>
  <c r="G162" i="3"/>
  <c r="G159" i="3"/>
  <c r="C156" i="3"/>
  <c r="G155" i="3"/>
  <c r="E154" i="3"/>
  <c r="G152" i="3"/>
  <c r="E151" i="3"/>
  <c r="G146" i="3"/>
  <c r="E145" i="3"/>
  <c r="E140" i="3"/>
  <c r="G1174" i="3"/>
  <c r="G1172" i="3"/>
  <c r="G1170" i="3"/>
  <c r="G1168" i="3"/>
  <c r="G1156" i="3"/>
  <c r="G1154" i="3"/>
  <c r="E1153" i="3"/>
  <c r="E1146" i="3"/>
  <c r="C1141" i="3"/>
  <c r="G1138" i="3"/>
  <c r="G1136" i="3"/>
  <c r="G1134" i="3"/>
  <c r="G1132" i="3"/>
  <c r="G1130" i="3"/>
  <c r="G1128" i="3"/>
  <c r="G1126" i="3"/>
  <c r="G1118" i="3"/>
  <c r="G1116" i="3"/>
  <c r="E1115" i="3"/>
  <c r="C1108" i="3"/>
  <c r="E1099" i="3"/>
  <c r="G1098" i="3"/>
  <c r="G1096" i="3"/>
  <c r="G1090" i="3"/>
  <c r="G1088" i="3"/>
  <c r="C1088" i="3"/>
  <c r="G1082" i="3"/>
  <c r="G1080" i="3"/>
  <c r="G1078" i="3"/>
  <c r="E1077" i="3"/>
  <c r="G1074" i="3"/>
  <c r="G1070" i="3"/>
  <c r="G1068" i="3"/>
  <c r="G1064" i="3"/>
  <c r="G1058" i="3"/>
  <c r="E1057" i="3"/>
  <c r="G1056" i="3"/>
  <c r="G1054" i="3"/>
  <c r="G1052" i="3"/>
  <c r="G1050" i="3"/>
  <c r="G1043" i="3"/>
  <c r="G1041" i="3"/>
  <c r="G1039" i="3"/>
  <c r="G1033" i="3"/>
  <c r="G1031" i="3"/>
  <c r="G1025" i="3"/>
  <c r="G1023" i="3"/>
  <c r="G1021" i="3"/>
  <c r="G1019" i="3"/>
  <c r="C1015" i="3"/>
  <c r="G1014" i="3"/>
  <c r="G1012" i="3"/>
  <c r="G1010" i="3"/>
  <c r="G1008" i="3"/>
  <c r="G1002" i="3"/>
  <c r="G1000" i="3"/>
  <c r="G998" i="3"/>
  <c r="G984" i="3"/>
  <c r="G982" i="3"/>
  <c r="G974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4" i="3"/>
  <c r="G932" i="3"/>
  <c r="C926" i="3"/>
  <c r="G920" i="3"/>
  <c r="G918" i="3"/>
  <c r="G916" i="3"/>
  <c r="G914" i="3"/>
  <c r="E909" i="3"/>
  <c r="G908" i="3"/>
  <c r="G906" i="3"/>
  <c r="G904" i="3"/>
  <c r="G894" i="3"/>
  <c r="G892" i="3"/>
  <c r="G890" i="3"/>
  <c r="G888" i="3"/>
  <c r="E881" i="3"/>
  <c r="C876" i="3"/>
  <c r="G874" i="3"/>
  <c r="G864" i="3"/>
  <c r="E863" i="3"/>
  <c r="G862" i="3"/>
  <c r="G860" i="3"/>
  <c r="G858" i="3"/>
  <c r="G856" i="3"/>
  <c r="E849" i="3"/>
  <c r="G848" i="3"/>
  <c r="G842" i="3"/>
  <c r="E837" i="3"/>
  <c r="G830" i="3"/>
  <c r="G828" i="3"/>
  <c r="E827" i="3"/>
  <c r="G822" i="3"/>
  <c r="G818" i="3"/>
  <c r="G816" i="3"/>
  <c r="G814" i="3"/>
  <c r="G812" i="3"/>
  <c r="G810" i="3"/>
  <c r="G808" i="3"/>
  <c r="G806" i="3"/>
  <c r="G804" i="3"/>
  <c r="G802" i="3"/>
  <c r="G800" i="3"/>
  <c r="G798" i="3"/>
  <c r="G796" i="3"/>
  <c r="G794" i="3"/>
  <c r="G792" i="3"/>
  <c r="G790" i="3"/>
  <c r="G788" i="3"/>
  <c r="E787" i="3"/>
  <c r="G786" i="3"/>
  <c r="G784" i="3"/>
  <c r="G782" i="3"/>
  <c r="G780" i="3"/>
  <c r="G778" i="3"/>
  <c r="G776" i="3"/>
  <c r="G774" i="3"/>
  <c r="G772" i="3"/>
  <c r="G770" i="3"/>
  <c r="G768" i="3"/>
  <c r="G766" i="3"/>
  <c r="G764" i="3"/>
  <c r="G762" i="3"/>
  <c r="C762" i="3"/>
  <c r="G760" i="3"/>
  <c r="G758" i="3"/>
  <c r="G756" i="3"/>
  <c r="G754" i="3"/>
  <c r="G752" i="3"/>
  <c r="G750" i="3"/>
  <c r="G748" i="3"/>
  <c r="G746" i="3"/>
  <c r="G744" i="3"/>
  <c r="C744" i="3"/>
  <c r="G742" i="3"/>
  <c r="G740" i="3"/>
  <c r="G738" i="3"/>
  <c r="G736" i="3"/>
  <c r="G734" i="3"/>
  <c r="G732" i="3"/>
  <c r="G730" i="3"/>
  <c r="G728" i="3"/>
  <c r="G726" i="3"/>
  <c r="G724" i="3"/>
  <c r="G722" i="3"/>
  <c r="E721" i="3"/>
  <c r="G720" i="3"/>
  <c r="G718" i="3"/>
  <c r="C718" i="3"/>
  <c r="E709" i="3"/>
  <c r="G708" i="3"/>
  <c r="G706" i="3"/>
  <c r="G704" i="3"/>
  <c r="G702" i="3"/>
  <c r="G700" i="3"/>
  <c r="G698" i="3"/>
  <c r="G696" i="3"/>
  <c r="G694" i="3"/>
  <c r="G692" i="3"/>
  <c r="G690" i="3"/>
  <c r="G688" i="3"/>
  <c r="G686" i="3"/>
  <c r="G684" i="3"/>
  <c r="G682" i="3"/>
  <c r="E681" i="3"/>
  <c r="G680" i="3"/>
  <c r="G678" i="3"/>
  <c r="G676" i="3"/>
  <c r="G674" i="3"/>
  <c r="G673" i="3"/>
  <c r="G671" i="3"/>
  <c r="G669" i="3"/>
  <c r="G667" i="3"/>
  <c r="F150" i="3"/>
  <c r="F148" i="3"/>
  <c r="F146" i="3"/>
  <c r="D145" i="3"/>
  <c r="F143" i="3"/>
  <c r="F141" i="3"/>
  <c r="D140" i="3"/>
  <c r="F137" i="3"/>
  <c r="F1176" i="3"/>
  <c r="F1174" i="3"/>
  <c r="F1172" i="3"/>
  <c r="F1170" i="3"/>
  <c r="F1168" i="3"/>
  <c r="F1158" i="3"/>
  <c r="F1156" i="3"/>
  <c r="F1154" i="3"/>
  <c r="D1153" i="3"/>
  <c r="F1151" i="3"/>
  <c r="F1149" i="3"/>
  <c r="F1147" i="3"/>
  <c r="D1146" i="3"/>
  <c r="F1145" i="3"/>
  <c r="F1143" i="3"/>
  <c r="F1141" i="3"/>
  <c r="F1140" i="3"/>
  <c r="F1138" i="3"/>
  <c r="F1136" i="3"/>
  <c r="F1134" i="3"/>
  <c r="F1132" i="3"/>
  <c r="F1130" i="3"/>
  <c r="F1128" i="3"/>
  <c r="F1126" i="3"/>
  <c r="F1124" i="3"/>
  <c r="F1122" i="3"/>
  <c r="F1120" i="3"/>
  <c r="F1118" i="3"/>
  <c r="F1116" i="3"/>
  <c r="D1115" i="3"/>
  <c r="F1114" i="3"/>
  <c r="F1112" i="3"/>
  <c r="F1110" i="3"/>
  <c r="F1108" i="3"/>
  <c r="F1106" i="3"/>
  <c r="F1104" i="3"/>
  <c r="F1102" i="3"/>
  <c r="F1100" i="3"/>
  <c r="D1099" i="3"/>
  <c r="F1098" i="3"/>
  <c r="F1096" i="3"/>
  <c r="F1094" i="3"/>
  <c r="F1092" i="3"/>
  <c r="F1090" i="3"/>
  <c r="F1088" i="3"/>
  <c r="F1086" i="3"/>
  <c r="F1084" i="3"/>
  <c r="F1082" i="3"/>
  <c r="F1080" i="3"/>
  <c r="F1078" i="3"/>
  <c r="D1077" i="3"/>
  <c r="F1076" i="3"/>
  <c r="F1074" i="3"/>
  <c r="F1072" i="3"/>
  <c r="F1070" i="3"/>
  <c r="D1069" i="3"/>
  <c r="F1068" i="3"/>
  <c r="F1066" i="3"/>
  <c r="F1064" i="3"/>
  <c r="F1062" i="3"/>
  <c r="F1060" i="3"/>
  <c r="F1058" i="3"/>
  <c r="D1057" i="3"/>
  <c r="F1056" i="3"/>
  <c r="F1054" i="3"/>
  <c r="F1052" i="3"/>
  <c r="F1050" i="3"/>
  <c r="F1047" i="3"/>
  <c r="F1045" i="3"/>
  <c r="F1043" i="3"/>
  <c r="F1041" i="3"/>
  <c r="F1039" i="3"/>
  <c r="F1037" i="3"/>
  <c r="F1035" i="3"/>
  <c r="F1033" i="3"/>
  <c r="F1031" i="3"/>
  <c r="F1029" i="3"/>
  <c r="F1027" i="3"/>
  <c r="F1025" i="3"/>
  <c r="F1023" i="3"/>
  <c r="D1022" i="3"/>
  <c r="F1021" i="3"/>
  <c r="F1019" i="3"/>
  <c r="F1017" i="3"/>
  <c r="F1015" i="3"/>
  <c r="F1014" i="3"/>
  <c r="F1012" i="3"/>
  <c r="F1010" i="3"/>
  <c r="F1008" i="3"/>
  <c r="F1006" i="3"/>
  <c r="F1004" i="3"/>
  <c r="F1002" i="3"/>
  <c r="F1000" i="3"/>
  <c r="F998" i="3"/>
  <c r="F996" i="3"/>
  <c r="F994" i="3"/>
  <c r="F992" i="3"/>
  <c r="F990" i="3"/>
  <c r="F988" i="3"/>
  <c r="F986" i="3"/>
  <c r="F984" i="3"/>
  <c r="F982" i="3"/>
  <c r="F980" i="3"/>
  <c r="F978" i="3"/>
  <c r="F976" i="3"/>
  <c r="D975" i="3"/>
  <c r="F974" i="3"/>
  <c r="F972" i="3"/>
  <c r="F970" i="3"/>
  <c r="F968" i="3"/>
  <c r="F966" i="3"/>
  <c r="F964" i="3"/>
  <c r="F962" i="3"/>
  <c r="F960" i="3"/>
  <c r="F958" i="3"/>
  <c r="F956" i="3"/>
  <c r="F954" i="3"/>
  <c r="F952" i="3"/>
  <c r="F950" i="3"/>
  <c r="F948" i="3"/>
  <c r="F946" i="3"/>
  <c r="F944" i="3"/>
  <c r="F942" i="3"/>
  <c r="F940" i="3"/>
  <c r="F938" i="3"/>
  <c r="F936" i="3"/>
  <c r="D935" i="3"/>
  <c r="F934" i="3"/>
  <c r="F932" i="3"/>
  <c r="F930" i="3"/>
  <c r="F928" i="3"/>
  <c r="F926" i="3"/>
  <c r="F924" i="3"/>
  <c r="F922" i="3"/>
  <c r="F920" i="3"/>
  <c r="F918" i="3"/>
  <c r="F916" i="3"/>
  <c r="F914" i="3"/>
  <c r="F912" i="3"/>
  <c r="F910" i="3"/>
  <c r="D909" i="3"/>
  <c r="F908" i="3"/>
  <c r="F906" i="3"/>
  <c r="F904" i="3"/>
  <c r="F902" i="3"/>
  <c r="F900" i="3"/>
  <c r="F898" i="3"/>
  <c r="F896" i="3"/>
  <c r="F894" i="3"/>
  <c r="F892" i="3"/>
  <c r="F890" i="3"/>
  <c r="F888" i="3"/>
  <c r="F886" i="3"/>
  <c r="F884" i="3"/>
  <c r="F882" i="3"/>
  <c r="D881" i="3"/>
  <c r="F880" i="3"/>
  <c r="F878" i="3"/>
  <c r="F876" i="3"/>
  <c r="F874" i="3"/>
  <c r="F872" i="3"/>
  <c r="F870" i="3"/>
  <c r="F868" i="3"/>
  <c r="F866" i="3"/>
  <c r="F864" i="3"/>
  <c r="D863" i="3"/>
  <c r="F862" i="3"/>
  <c r="F860" i="3"/>
  <c r="F858" i="3"/>
  <c r="F856" i="3"/>
  <c r="F854" i="3"/>
  <c r="F852" i="3"/>
  <c r="F850" i="3"/>
  <c r="D849" i="3"/>
  <c r="F848" i="3"/>
  <c r="F846" i="3"/>
  <c r="F844" i="3"/>
  <c r="F842" i="3"/>
  <c r="F840" i="3"/>
  <c r="F838" i="3"/>
  <c r="D837" i="3"/>
  <c r="F836" i="3"/>
  <c r="F834" i="3"/>
  <c r="F832" i="3"/>
  <c r="F830" i="3"/>
  <c r="F828" i="3"/>
  <c r="D827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D787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G665" i="3"/>
  <c r="G663" i="3"/>
  <c r="G661" i="3"/>
  <c r="G659" i="3"/>
  <c r="G657" i="3"/>
  <c r="G655" i="3"/>
  <c r="G653" i="3"/>
  <c r="G651" i="3"/>
  <c r="E650" i="3"/>
  <c r="G648" i="3"/>
  <c r="G646" i="3"/>
  <c r="G644" i="3"/>
  <c r="G642" i="3"/>
  <c r="G640" i="3"/>
  <c r="E639" i="3"/>
  <c r="G638" i="3"/>
  <c r="G636" i="3"/>
  <c r="G634" i="3"/>
  <c r="G632" i="3"/>
  <c r="E631" i="3"/>
  <c r="G630" i="3"/>
  <c r="G628" i="3"/>
  <c r="G626" i="3"/>
  <c r="G624" i="3"/>
  <c r="E623" i="3"/>
  <c r="G622" i="3"/>
  <c r="G620" i="3"/>
  <c r="G618" i="3"/>
  <c r="G616" i="3"/>
  <c r="G614" i="3"/>
  <c r="G612" i="3"/>
  <c r="G610" i="3"/>
  <c r="G608" i="3"/>
  <c r="G606" i="3"/>
  <c r="G604" i="3"/>
  <c r="G602" i="3"/>
  <c r="E601" i="3"/>
  <c r="G600" i="3"/>
  <c r="G598" i="3"/>
  <c r="G596" i="3"/>
  <c r="G594" i="3"/>
  <c r="G592" i="3"/>
  <c r="G590" i="3"/>
  <c r="G588" i="3"/>
  <c r="G586" i="3"/>
  <c r="G584" i="3"/>
  <c r="G582" i="3"/>
  <c r="G580" i="3"/>
  <c r="G578" i="3"/>
  <c r="G576" i="3"/>
  <c r="G574" i="3"/>
  <c r="G572" i="3"/>
  <c r="G570" i="3"/>
  <c r="G568" i="3"/>
  <c r="G566" i="3"/>
  <c r="G564" i="3"/>
  <c r="G562" i="3"/>
  <c r="G560" i="3"/>
  <c r="G558" i="3"/>
  <c r="G556" i="3"/>
  <c r="G554" i="3"/>
  <c r="G552" i="3"/>
  <c r="G550" i="3"/>
  <c r="G548" i="3"/>
  <c r="G546" i="3"/>
  <c r="G545" i="3"/>
  <c r="G543" i="3"/>
  <c r="E542" i="3"/>
  <c r="G540" i="3"/>
  <c r="G538" i="3"/>
  <c r="G536" i="3"/>
  <c r="G534" i="3"/>
  <c r="E533" i="3"/>
  <c r="G531" i="3"/>
  <c r="G529" i="3"/>
  <c r="G528" i="3"/>
  <c r="E527" i="3"/>
  <c r="G523" i="3"/>
  <c r="G313" i="3"/>
  <c r="G311" i="3"/>
  <c r="G309" i="3"/>
  <c r="G307" i="3"/>
  <c r="G305" i="3"/>
  <c r="G303" i="3"/>
  <c r="G301" i="3"/>
  <c r="G298" i="3"/>
  <c r="G296" i="3"/>
  <c r="G294" i="3"/>
  <c r="G292" i="3"/>
  <c r="G290" i="3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B207" i="3"/>
  <c r="G204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D721" i="3"/>
  <c r="F720" i="3"/>
  <c r="F718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D681" i="3"/>
  <c r="F680" i="3"/>
  <c r="F678" i="3"/>
  <c r="F676" i="3"/>
  <c r="F674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D650" i="3"/>
  <c r="F648" i="3"/>
  <c r="F646" i="3"/>
  <c r="F644" i="3"/>
  <c r="F642" i="3"/>
  <c r="F640" i="3"/>
  <c r="D639" i="3"/>
  <c r="F638" i="3"/>
  <c r="F636" i="3"/>
  <c r="F634" i="3"/>
  <c r="F632" i="3"/>
  <c r="D631" i="3"/>
  <c r="F630" i="3"/>
  <c r="F628" i="3"/>
  <c r="F626" i="3"/>
  <c r="F624" i="3"/>
  <c r="D623" i="3"/>
  <c r="F622" i="3"/>
  <c r="F620" i="3"/>
  <c r="F618" i="3"/>
  <c r="F616" i="3"/>
  <c r="F614" i="3"/>
  <c r="F612" i="3"/>
  <c r="F610" i="3"/>
  <c r="F608" i="3"/>
  <c r="F606" i="3"/>
  <c r="F604" i="3"/>
  <c r="F602" i="3"/>
  <c r="D601" i="3"/>
  <c r="F600" i="3"/>
  <c r="F598" i="3"/>
  <c r="F596" i="3"/>
  <c r="F594" i="3"/>
  <c r="F592" i="3"/>
  <c r="F590" i="3"/>
  <c r="F588" i="3"/>
  <c r="F586" i="3"/>
  <c r="F584" i="3"/>
  <c r="F582" i="3"/>
  <c r="F580" i="3"/>
  <c r="F578" i="3"/>
  <c r="F576" i="3"/>
  <c r="F574" i="3"/>
  <c r="F572" i="3"/>
  <c r="F570" i="3"/>
  <c r="F568" i="3"/>
  <c r="F566" i="3"/>
  <c r="F564" i="3"/>
  <c r="F562" i="3"/>
  <c r="F560" i="3"/>
  <c r="F558" i="3"/>
  <c r="F556" i="3"/>
  <c r="F554" i="3"/>
  <c r="F552" i="3"/>
  <c r="F550" i="3"/>
  <c r="F548" i="3"/>
  <c r="F546" i="3"/>
  <c r="F545" i="3"/>
  <c r="F543" i="3"/>
  <c r="D542" i="3"/>
  <c r="F540" i="3"/>
  <c r="F538" i="3"/>
  <c r="F536" i="3"/>
  <c r="F534" i="3"/>
  <c r="D533" i="3"/>
  <c r="F531" i="3"/>
  <c r="F529" i="3"/>
  <c r="B140" i="3"/>
  <c r="F191" i="3"/>
  <c r="F190" i="3"/>
  <c r="F188" i="3"/>
  <c r="F186" i="3"/>
  <c r="D185" i="3"/>
  <c r="F184" i="3"/>
  <c r="F182" i="3"/>
  <c r="F180" i="3"/>
  <c r="D179" i="3"/>
  <c r="F177" i="3"/>
  <c r="B177" i="3"/>
  <c r="F176" i="3"/>
  <c r="F174" i="3"/>
  <c r="F172" i="3"/>
  <c r="B172" i="3"/>
  <c r="F171" i="3"/>
  <c r="D170" i="3"/>
  <c r="F169" i="3"/>
  <c r="B169" i="3"/>
  <c r="F168" i="3"/>
  <c r="F166" i="3"/>
  <c r="B166" i="3"/>
  <c r="F165" i="3"/>
  <c r="B165" i="3"/>
  <c r="F163" i="3"/>
  <c r="D162" i="3"/>
  <c r="F160" i="3"/>
  <c r="B160" i="3"/>
  <c r="D159" i="3"/>
  <c r="F157" i="3"/>
  <c r="B157" i="3"/>
  <c r="D156" i="3"/>
  <c r="F154" i="3"/>
  <c r="B154" i="3"/>
  <c r="F153" i="3"/>
  <c r="D152" i="3"/>
  <c r="F151" i="3"/>
  <c r="B151" i="3"/>
  <c r="F149" i="3"/>
  <c r="F147" i="3"/>
  <c r="F145" i="3"/>
  <c r="B145" i="3"/>
  <c r="F144" i="3"/>
  <c r="F142" i="3"/>
  <c r="F140" i="3"/>
  <c r="F138" i="3"/>
  <c r="F136" i="3"/>
  <c r="F1177" i="3"/>
  <c r="F1175" i="3"/>
  <c r="F1173" i="3"/>
  <c r="F1171" i="3"/>
  <c r="F1169" i="3"/>
  <c r="D1168" i="3"/>
  <c r="F1157" i="3"/>
  <c r="F1155" i="3"/>
  <c r="F1152" i="3"/>
  <c r="F1150" i="3"/>
  <c r="F1148" i="3"/>
  <c r="F1146" i="3"/>
  <c r="F1144" i="3"/>
  <c r="F1142" i="3"/>
  <c r="D1141" i="3"/>
  <c r="F1139" i="3"/>
  <c r="F1137" i="3"/>
  <c r="D1136" i="3"/>
  <c r="F1135" i="3"/>
  <c r="F1133" i="3"/>
  <c r="F1131" i="3"/>
  <c r="D1130" i="3"/>
  <c r="F1129" i="3"/>
  <c r="F1127" i="3"/>
  <c r="F1125" i="3"/>
  <c r="F1123" i="3"/>
  <c r="F1121" i="3"/>
  <c r="F1119" i="3"/>
  <c r="F1117" i="3"/>
  <c r="F1115" i="3"/>
  <c r="F1113" i="3"/>
  <c r="F1111" i="3"/>
  <c r="F1109" i="3"/>
  <c r="D1108" i="3"/>
  <c r="F1107" i="3"/>
  <c r="F1105" i="3"/>
  <c r="F1103" i="3"/>
  <c r="F1101" i="3"/>
  <c r="F1099" i="3"/>
  <c r="F1097" i="3"/>
  <c r="F1095" i="3"/>
  <c r="F1093" i="3"/>
  <c r="F1091" i="3"/>
  <c r="F1089" i="3"/>
  <c r="D1088" i="3"/>
  <c r="F1087" i="3"/>
  <c r="F1085" i="3"/>
  <c r="F1083" i="3"/>
  <c r="F1081" i="3"/>
  <c r="F1079" i="3"/>
  <c r="F1077" i="3"/>
  <c r="F1075" i="3"/>
  <c r="F1073" i="3"/>
  <c r="F1071" i="3"/>
  <c r="F1069" i="3"/>
  <c r="F1067" i="3"/>
  <c r="F1065" i="3"/>
  <c r="D1064" i="3"/>
  <c r="F1063" i="3"/>
  <c r="F1061" i="3"/>
  <c r="F1059" i="3"/>
  <c r="F1057" i="3"/>
  <c r="F1055" i="3"/>
  <c r="F1053" i="3"/>
  <c r="F1051" i="3"/>
  <c r="D1050" i="3"/>
  <c r="F1048" i="3"/>
  <c r="F1046" i="3"/>
  <c r="F1044" i="3"/>
  <c r="F1042" i="3"/>
  <c r="F1040" i="3"/>
  <c r="F1038" i="3"/>
  <c r="F1036" i="3"/>
  <c r="F1034" i="3"/>
  <c r="F1032" i="3"/>
  <c r="F1030" i="3"/>
  <c r="F1028" i="3"/>
  <c r="F1026" i="3"/>
  <c r="F1024" i="3"/>
  <c r="F1022" i="3"/>
  <c r="F1020" i="3"/>
  <c r="F1018" i="3"/>
  <c r="F1016" i="3"/>
  <c r="D1015" i="3"/>
  <c r="F1013" i="3"/>
  <c r="F1011" i="3"/>
  <c r="F1009" i="3"/>
  <c r="F1007" i="3"/>
  <c r="F1005" i="3"/>
  <c r="F1003" i="3"/>
  <c r="F1001" i="3"/>
  <c r="F999" i="3"/>
  <c r="F997" i="3"/>
  <c r="F995" i="3"/>
  <c r="F993" i="3"/>
  <c r="F991" i="3"/>
  <c r="F989" i="3"/>
  <c r="F987" i="3"/>
  <c r="F985" i="3"/>
  <c r="F983" i="3"/>
  <c r="F981" i="3"/>
  <c r="F979" i="3"/>
  <c r="F977" i="3"/>
  <c r="F975" i="3"/>
  <c r="F973" i="3"/>
  <c r="F971" i="3"/>
  <c r="F969" i="3"/>
  <c r="F967" i="3"/>
  <c r="F965" i="3"/>
  <c r="F963" i="3"/>
  <c r="F961" i="3"/>
  <c r="D960" i="3"/>
  <c r="F959" i="3"/>
  <c r="F957" i="3"/>
  <c r="F955" i="3"/>
  <c r="F953" i="3"/>
  <c r="F951" i="3"/>
  <c r="F949" i="3"/>
  <c r="F947" i="3"/>
  <c r="F945" i="3"/>
  <c r="F943" i="3"/>
  <c r="F941" i="3"/>
  <c r="F939" i="3"/>
  <c r="F937" i="3"/>
  <c r="F935" i="3"/>
  <c r="F933" i="3"/>
  <c r="F931" i="3"/>
  <c r="F929" i="3"/>
  <c r="F927" i="3"/>
  <c r="D926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D890" i="3"/>
  <c r="F889" i="3"/>
  <c r="F887" i="3"/>
  <c r="F885" i="3"/>
  <c r="F883" i="3"/>
  <c r="F881" i="3"/>
  <c r="F879" i="3"/>
  <c r="F877" i="3"/>
  <c r="D876" i="3"/>
  <c r="F875" i="3"/>
  <c r="F873" i="3"/>
  <c r="F871" i="3"/>
  <c r="F869" i="3"/>
  <c r="F867" i="3"/>
  <c r="F865" i="3"/>
  <c r="F863" i="3"/>
  <c r="F861" i="3"/>
  <c r="F859" i="3"/>
  <c r="F857" i="3"/>
  <c r="F855" i="3"/>
  <c r="F853" i="3"/>
  <c r="F851" i="3"/>
  <c r="F849" i="3"/>
  <c r="F847" i="3"/>
  <c r="F845" i="3"/>
  <c r="F843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D762" i="3"/>
  <c r="F761" i="3"/>
  <c r="F759" i="3"/>
  <c r="F757" i="3"/>
  <c r="F755" i="3"/>
  <c r="F753" i="3"/>
  <c r="F751" i="3"/>
  <c r="F749" i="3"/>
  <c r="F747" i="3"/>
  <c r="F745" i="3"/>
  <c r="D744" i="3"/>
  <c r="F743" i="3"/>
  <c r="F741" i="3"/>
  <c r="F739" i="3"/>
  <c r="F737" i="3"/>
  <c r="F735" i="3"/>
  <c r="F314" i="3"/>
  <c r="F312" i="3"/>
  <c r="F310" i="3"/>
  <c r="F308" i="3"/>
  <c r="F306" i="3"/>
  <c r="F304" i="3"/>
  <c r="F302" i="3"/>
  <c r="F300" i="3"/>
  <c r="F299" i="3"/>
  <c r="F297" i="3"/>
  <c r="F295" i="3"/>
  <c r="F293" i="3"/>
  <c r="F291" i="3"/>
  <c r="F289" i="3"/>
  <c r="F287" i="3"/>
  <c r="F285" i="3"/>
  <c r="F283" i="3"/>
  <c r="F281" i="3"/>
  <c r="F279" i="3"/>
  <c r="F277" i="3"/>
  <c r="F275" i="3"/>
  <c r="F273" i="3"/>
  <c r="F271" i="3"/>
  <c r="F269" i="3"/>
  <c r="F267" i="3"/>
  <c r="F265" i="3"/>
  <c r="F263" i="3"/>
  <c r="F261" i="3"/>
  <c r="F259" i="3"/>
  <c r="F257" i="3"/>
  <c r="F205" i="3"/>
  <c r="F203" i="3"/>
  <c r="G191" i="3"/>
  <c r="G190" i="3"/>
  <c r="G188" i="3"/>
  <c r="G186" i="3"/>
  <c r="E185" i="3"/>
  <c r="G184" i="3"/>
  <c r="G182" i="3"/>
  <c r="G180" i="3"/>
  <c r="E179" i="3"/>
  <c r="G177" i="3"/>
  <c r="C177" i="3"/>
  <c r="G176" i="3"/>
  <c r="G174" i="3"/>
  <c r="G172" i="3"/>
  <c r="C172" i="3"/>
  <c r="G171" i="3"/>
  <c r="E170" i="3"/>
  <c r="G169" i="3"/>
  <c r="C169" i="3"/>
  <c r="G168" i="3"/>
  <c r="G166" i="3"/>
  <c r="C166" i="3"/>
  <c r="G165" i="3"/>
  <c r="C165" i="3"/>
  <c r="G163" i="3"/>
  <c r="E162" i="3"/>
  <c r="G160" i="3"/>
  <c r="C160" i="3"/>
  <c r="E159" i="3"/>
  <c r="G157" i="3"/>
  <c r="C157" i="3"/>
  <c r="E156" i="3"/>
  <c r="G154" i="3"/>
  <c r="C154" i="3"/>
  <c r="G153" i="3"/>
  <c r="E152" i="3"/>
  <c r="G151" i="3"/>
  <c r="C151" i="3"/>
  <c r="G149" i="3"/>
  <c r="G147" i="3"/>
  <c r="G145" i="3"/>
  <c r="C145" i="3"/>
  <c r="G144" i="3"/>
  <c r="G142" i="3"/>
  <c r="G140" i="3"/>
  <c r="C140" i="3"/>
  <c r="G136" i="3"/>
  <c r="G1177" i="3"/>
  <c r="G1175" i="3"/>
  <c r="G1173" i="3"/>
  <c r="G1171" i="3"/>
  <c r="G1169" i="3"/>
  <c r="E1168" i="3"/>
  <c r="G1157" i="3"/>
  <c r="G1155" i="3"/>
  <c r="C1153" i="3"/>
  <c r="G1152" i="3"/>
  <c r="G1150" i="3"/>
  <c r="G1148" i="3"/>
  <c r="G1146" i="3"/>
  <c r="C1146" i="3"/>
  <c r="G1144" i="3"/>
  <c r="G1142" i="3"/>
  <c r="E1141" i="3"/>
  <c r="G1139" i="3"/>
  <c r="G1137" i="3"/>
  <c r="E1136" i="3"/>
  <c r="G1135" i="3"/>
  <c r="G1133" i="3"/>
  <c r="G1131" i="3"/>
  <c r="E1130" i="3"/>
  <c r="G1129" i="3"/>
  <c r="G1127" i="3"/>
  <c r="G1125" i="3"/>
  <c r="G1123" i="3"/>
  <c r="G1121" i="3"/>
  <c r="G1119" i="3"/>
  <c r="G1117" i="3"/>
  <c r="G1115" i="3"/>
  <c r="C1115" i="3"/>
  <c r="G1113" i="3"/>
  <c r="G1111" i="3"/>
  <c r="G1109" i="3"/>
  <c r="E1108" i="3"/>
  <c r="G1107" i="3"/>
  <c r="G1105" i="3"/>
  <c r="G1103" i="3"/>
  <c r="G1101" i="3"/>
  <c r="G1099" i="3"/>
  <c r="C1099" i="3"/>
  <c r="G1097" i="3"/>
  <c r="G1095" i="3"/>
  <c r="G1093" i="3"/>
  <c r="G1091" i="3"/>
  <c r="G1089" i="3"/>
  <c r="E1088" i="3"/>
  <c r="G1087" i="3"/>
  <c r="G1085" i="3"/>
  <c r="G1083" i="3"/>
  <c r="G1081" i="3"/>
  <c r="G1079" i="3"/>
  <c r="G1077" i="3"/>
  <c r="C1077" i="3"/>
  <c r="G1075" i="3"/>
  <c r="G1073" i="3"/>
  <c r="G1071" i="3"/>
  <c r="G1069" i="3"/>
  <c r="C1069" i="3"/>
  <c r="G1067" i="3"/>
  <c r="G1065" i="3"/>
  <c r="E1064" i="3"/>
  <c r="G1063" i="3"/>
  <c r="G1061" i="3"/>
  <c r="G1059" i="3"/>
  <c r="G1057" i="3"/>
  <c r="C1057" i="3"/>
  <c r="G1055" i="3"/>
  <c r="G1053" i="3"/>
  <c r="G1051" i="3"/>
  <c r="E1050" i="3"/>
  <c r="G1048" i="3"/>
  <c r="G1046" i="3"/>
  <c r="G1044" i="3"/>
  <c r="G1042" i="3"/>
  <c r="G1040" i="3"/>
  <c r="G1038" i="3"/>
  <c r="G1036" i="3"/>
  <c r="G1034" i="3"/>
  <c r="F528" i="3"/>
  <c r="D527" i="3"/>
  <c r="F523" i="3"/>
  <c r="G1032" i="3"/>
  <c r="G1030" i="3"/>
  <c r="G1028" i="3"/>
  <c r="G1026" i="3"/>
  <c r="G1024" i="3"/>
  <c r="G1022" i="3"/>
  <c r="C1022" i="3"/>
  <c r="G1020" i="3"/>
  <c r="G1018" i="3"/>
  <c r="G1016" i="3"/>
  <c r="E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C975" i="3"/>
  <c r="G973" i="3"/>
  <c r="G971" i="3"/>
  <c r="G969" i="3"/>
  <c r="G967" i="3"/>
  <c r="G965" i="3"/>
  <c r="G963" i="3"/>
  <c r="G961" i="3"/>
  <c r="E960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C935" i="3"/>
  <c r="G933" i="3"/>
  <c r="G931" i="3"/>
  <c r="G929" i="3"/>
  <c r="G927" i="3"/>
  <c r="E926" i="3"/>
  <c r="G925" i="3"/>
  <c r="G923" i="3"/>
  <c r="G921" i="3"/>
  <c r="G919" i="3"/>
  <c r="G917" i="3"/>
  <c r="G915" i="3"/>
  <c r="G913" i="3"/>
  <c r="G911" i="3"/>
  <c r="G909" i="3"/>
  <c r="C909" i="3"/>
  <c r="G907" i="3"/>
  <c r="G905" i="3"/>
  <c r="G903" i="3"/>
  <c r="G901" i="3"/>
  <c r="G899" i="3"/>
  <c r="G897" i="3"/>
  <c r="G895" i="3"/>
  <c r="G893" i="3"/>
  <c r="G891" i="3"/>
  <c r="E890" i="3"/>
  <c r="G889" i="3"/>
  <c r="G887" i="3"/>
  <c r="G885" i="3"/>
  <c r="G883" i="3"/>
  <c r="G881" i="3"/>
  <c r="C881" i="3"/>
  <c r="G879" i="3"/>
  <c r="G877" i="3"/>
  <c r="E876" i="3"/>
  <c r="G875" i="3"/>
  <c r="G873" i="3"/>
  <c r="G871" i="3"/>
  <c r="G869" i="3"/>
  <c r="G867" i="3"/>
  <c r="G865" i="3"/>
  <c r="G863" i="3"/>
  <c r="C863" i="3"/>
  <c r="G861" i="3"/>
  <c r="G859" i="3"/>
  <c r="G857" i="3"/>
  <c r="G855" i="3"/>
  <c r="G853" i="3"/>
  <c r="G851" i="3"/>
  <c r="G849" i="3"/>
  <c r="C849" i="3"/>
  <c r="G847" i="3"/>
  <c r="G845" i="3"/>
  <c r="G843" i="3"/>
  <c r="G841" i="3"/>
  <c r="G839" i="3"/>
  <c r="G837" i="3"/>
  <c r="C837" i="3"/>
  <c r="G835" i="3"/>
  <c r="G833" i="3"/>
  <c r="G831" i="3"/>
  <c r="G829" i="3"/>
  <c r="G827" i="3"/>
  <c r="C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C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E762" i="3"/>
  <c r="G761" i="3"/>
  <c r="G759" i="3"/>
  <c r="G757" i="3"/>
  <c r="G755" i="3"/>
  <c r="G753" i="3"/>
  <c r="G751" i="3"/>
  <c r="G749" i="3"/>
  <c r="G747" i="3"/>
  <c r="G745" i="3"/>
  <c r="E744" i="3"/>
  <c r="G743" i="3"/>
  <c r="G741" i="3"/>
  <c r="G739" i="3"/>
  <c r="G737" i="3"/>
  <c r="G735" i="3"/>
  <c r="G733" i="3"/>
  <c r="G731" i="3"/>
  <c r="G729" i="3"/>
  <c r="G727" i="3"/>
  <c r="F733" i="3"/>
  <c r="F731" i="3"/>
  <c r="F729" i="3"/>
  <c r="F727" i="3"/>
  <c r="F725" i="3"/>
  <c r="F723" i="3"/>
  <c r="F721" i="3"/>
  <c r="F719" i="3"/>
  <c r="D718" i="3"/>
  <c r="F707" i="3"/>
  <c r="F705" i="3"/>
  <c r="F703" i="3"/>
  <c r="F701" i="3"/>
  <c r="D700" i="3"/>
  <c r="F699" i="3"/>
  <c r="F697" i="3"/>
  <c r="F695" i="3"/>
  <c r="D694" i="3"/>
  <c r="F693" i="3"/>
  <c r="F691" i="3"/>
  <c r="F689" i="3"/>
  <c r="F687" i="3"/>
  <c r="F685" i="3"/>
  <c r="F683" i="3"/>
  <c r="F681" i="3"/>
  <c r="F679" i="3"/>
  <c r="F677" i="3"/>
  <c r="F675" i="3"/>
  <c r="D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9" i="3"/>
  <c r="F647" i="3"/>
  <c r="F645" i="3"/>
  <c r="F643" i="3"/>
  <c r="F641" i="3"/>
  <c r="F639" i="3"/>
  <c r="F637" i="3"/>
  <c r="F635" i="3"/>
  <c r="F633" i="3"/>
  <c r="F631" i="3"/>
  <c r="F629" i="3"/>
  <c r="F627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D574" i="3"/>
  <c r="F573" i="3"/>
  <c r="F571" i="3"/>
  <c r="F569" i="3"/>
  <c r="F567" i="3"/>
  <c r="F565" i="3"/>
  <c r="F563" i="3"/>
  <c r="F561" i="3"/>
  <c r="F559" i="3"/>
  <c r="F557" i="3"/>
  <c r="F555" i="3"/>
  <c r="F553" i="3"/>
  <c r="D552" i="3"/>
  <c r="F551" i="3"/>
  <c r="F549" i="3"/>
  <c r="F547" i="3"/>
  <c r="D546" i="3"/>
  <c r="F544" i="3"/>
  <c r="F542" i="3"/>
  <c r="F541" i="3"/>
  <c r="F539" i="3"/>
  <c r="D538" i="3"/>
  <c r="F537" i="3"/>
  <c r="F535" i="3"/>
  <c r="F533" i="3"/>
  <c r="F532" i="3"/>
  <c r="F530" i="3"/>
  <c r="D529" i="3"/>
  <c r="F527" i="3"/>
  <c r="D525" i="3"/>
  <c r="F524" i="3"/>
  <c r="G725" i="3"/>
  <c r="G723" i="3"/>
  <c r="G721" i="3"/>
  <c r="C721" i="3"/>
  <c r="G719" i="3"/>
  <c r="E718" i="3"/>
  <c r="G707" i="3"/>
  <c r="G705" i="3"/>
  <c r="G703" i="3"/>
  <c r="G701" i="3"/>
  <c r="E700" i="3"/>
  <c r="G699" i="3"/>
  <c r="G697" i="3"/>
  <c r="G695" i="3"/>
  <c r="E694" i="3"/>
  <c r="G693" i="3"/>
  <c r="G691" i="3"/>
  <c r="G689" i="3"/>
  <c r="G687" i="3"/>
  <c r="G685" i="3"/>
  <c r="G683" i="3"/>
  <c r="G681" i="3"/>
  <c r="G679" i="3"/>
  <c r="G677" i="3"/>
  <c r="G675" i="3"/>
  <c r="G672" i="3"/>
  <c r="G670" i="3"/>
  <c r="G668" i="3"/>
  <c r="G666" i="3"/>
  <c r="G664" i="3"/>
  <c r="G662" i="3"/>
  <c r="G660" i="3"/>
  <c r="G658" i="3"/>
  <c r="G656" i="3"/>
  <c r="G654" i="3"/>
  <c r="G652" i="3"/>
  <c r="G650" i="3"/>
  <c r="G649" i="3"/>
  <c r="G647" i="3"/>
  <c r="G645" i="3"/>
  <c r="G643" i="3"/>
  <c r="G641" i="3"/>
  <c r="G639" i="3"/>
  <c r="G637" i="3"/>
  <c r="G635" i="3"/>
  <c r="G633" i="3"/>
  <c r="G631" i="3"/>
  <c r="G629" i="3"/>
  <c r="G627" i="3"/>
  <c r="G625" i="3"/>
  <c r="G623" i="3"/>
  <c r="G621" i="3"/>
  <c r="G619" i="3"/>
  <c r="G617" i="3"/>
  <c r="G615" i="3"/>
  <c r="G613" i="3"/>
  <c r="G611" i="3"/>
  <c r="G609" i="3"/>
  <c r="G607" i="3"/>
  <c r="G605" i="3"/>
  <c r="G603" i="3"/>
  <c r="G601" i="3"/>
  <c r="G599" i="3"/>
  <c r="G597" i="3"/>
  <c r="G595" i="3"/>
  <c r="G593" i="3"/>
  <c r="G591" i="3"/>
  <c r="G589" i="3"/>
  <c r="G587" i="3"/>
  <c r="G585" i="3"/>
  <c r="G583" i="3"/>
  <c r="G581" i="3"/>
  <c r="G579" i="3"/>
  <c r="G577" i="3"/>
  <c r="G575" i="3"/>
  <c r="E574" i="3"/>
  <c r="G573" i="3"/>
  <c r="G571" i="3"/>
  <c r="G569" i="3"/>
  <c r="G567" i="3"/>
  <c r="G565" i="3"/>
  <c r="G563" i="3"/>
  <c r="G561" i="3"/>
  <c r="G559" i="3"/>
  <c r="G557" i="3"/>
  <c r="G555" i="3"/>
  <c r="G553" i="3"/>
  <c r="E552" i="3"/>
  <c r="G551" i="3"/>
  <c r="G549" i="3"/>
  <c r="G547" i="3"/>
  <c r="E546" i="3"/>
  <c r="G544" i="3"/>
  <c r="G542" i="3"/>
  <c r="G541" i="3"/>
  <c r="G539" i="3"/>
  <c r="E538" i="3"/>
  <c r="G537" i="3"/>
  <c r="G535" i="3"/>
  <c r="G533" i="3"/>
  <c r="G532" i="3"/>
  <c r="G530" i="3"/>
  <c r="E529" i="3"/>
  <c r="G527" i="3"/>
  <c r="E525" i="3"/>
  <c r="G524" i="3"/>
  <c r="F40" i="3"/>
  <c r="F38" i="3"/>
  <c r="F36" i="3"/>
  <c r="F34" i="3"/>
  <c r="B34" i="3"/>
  <c r="G38" i="3"/>
  <c r="G36" i="3"/>
  <c r="G34" i="3"/>
  <c r="F39" i="3"/>
  <c r="F35" i="3"/>
  <c r="D34" i="3"/>
  <c r="C6" i="4"/>
  <c r="C7" i="3"/>
  <c r="G6" i="4"/>
  <c r="G7" i="3"/>
  <c r="G138" i="3"/>
  <c r="E135" i="3"/>
  <c r="G132" i="3"/>
  <c r="G130" i="3"/>
  <c r="C130" i="3"/>
  <c r="G129" i="3"/>
  <c r="G127" i="3"/>
  <c r="C127" i="3"/>
  <c r="G125" i="3"/>
  <c r="C125" i="3"/>
  <c r="E124" i="3"/>
  <c r="G121" i="3"/>
  <c r="G120" i="3"/>
  <c r="E119" i="3"/>
  <c r="G117" i="3"/>
  <c r="C117" i="3"/>
  <c r="C115" i="3"/>
  <c r="E113" i="3"/>
  <c r="G112" i="3"/>
  <c r="G110" i="3"/>
  <c r="G108" i="3"/>
  <c r="G106" i="3"/>
  <c r="G104" i="3"/>
  <c r="G102" i="3"/>
  <c r="G100" i="3"/>
  <c r="G98" i="3"/>
  <c r="C98" i="3"/>
  <c r="G96" i="3"/>
  <c r="G92" i="3"/>
  <c r="C86" i="3"/>
  <c r="G84" i="3"/>
  <c r="E83" i="3"/>
  <c r="G82" i="3"/>
  <c r="G80" i="3"/>
  <c r="G78" i="3"/>
  <c r="G76" i="3"/>
  <c r="G74" i="3"/>
  <c r="G72" i="3"/>
  <c r="G70" i="3"/>
  <c r="G66" i="3"/>
  <c r="E61" i="3"/>
  <c r="G60" i="3"/>
  <c r="G58" i="3"/>
  <c r="G56" i="3"/>
  <c r="G54" i="3"/>
  <c r="G52" i="3"/>
  <c r="G50" i="3"/>
  <c r="G48" i="3"/>
  <c r="G46" i="3"/>
  <c r="G44" i="3"/>
  <c r="C44" i="3"/>
  <c r="G42" i="3"/>
  <c r="C42" i="3"/>
  <c r="G40" i="3"/>
  <c r="C34" i="3"/>
  <c r="G32" i="3"/>
  <c r="G30" i="3"/>
  <c r="G28" i="3"/>
  <c r="G26" i="3"/>
  <c r="G24" i="3"/>
  <c r="G22" i="3"/>
  <c r="G20" i="3"/>
  <c r="C20" i="3"/>
  <c r="E17" i="3"/>
  <c r="E15" i="3"/>
  <c r="D10" i="3"/>
  <c r="G10" i="3"/>
  <c r="B9" i="3"/>
  <c r="F10" i="3"/>
  <c r="B8" i="3"/>
  <c r="F14" i="3"/>
  <c r="G139" i="3"/>
  <c r="G135" i="3"/>
  <c r="G133" i="3"/>
  <c r="G131" i="3"/>
  <c r="G128" i="3"/>
  <c r="E127" i="3"/>
  <c r="G126" i="3"/>
  <c r="E10" i="3"/>
  <c r="G9" i="3"/>
  <c r="C9" i="3"/>
  <c r="B7" i="3"/>
  <c r="C13" i="3"/>
  <c r="C11" i="3"/>
  <c r="G218" i="3"/>
  <c r="F139" i="3"/>
  <c r="F135" i="3"/>
  <c r="F133" i="3"/>
  <c r="B124" i="3"/>
  <c r="F122" i="3"/>
  <c r="D121" i="3"/>
  <c r="F119" i="3"/>
  <c r="B113" i="3"/>
  <c r="F109" i="3"/>
  <c r="F105" i="3"/>
  <c r="D104" i="3"/>
  <c r="F103" i="3"/>
  <c r="F99" i="3"/>
  <c r="D98" i="3"/>
  <c r="F97" i="3"/>
  <c r="F93" i="3"/>
  <c r="F89" i="3"/>
  <c r="F85" i="3"/>
  <c r="B83" i="3"/>
  <c r="F79" i="3"/>
  <c r="F75" i="3"/>
  <c r="F71" i="3"/>
  <c r="F67" i="3"/>
  <c r="F63" i="3"/>
  <c r="B61" i="3"/>
  <c r="F57" i="3"/>
  <c r="F53" i="3"/>
  <c r="F49" i="3"/>
  <c r="F45" i="3"/>
  <c r="D44" i="3"/>
  <c r="F43" i="3"/>
  <c r="D42" i="3"/>
  <c r="F41" i="3"/>
  <c r="F37" i="3"/>
  <c r="F31" i="3"/>
  <c r="B29" i="3"/>
  <c r="F25" i="3"/>
  <c r="F17" i="3"/>
  <c r="F15" i="3"/>
  <c r="F7" i="3"/>
  <c r="D9" i="3"/>
  <c r="D13" i="3"/>
  <c r="F12" i="3"/>
  <c r="D11" i="3"/>
  <c r="G137" i="3"/>
  <c r="C135" i="3"/>
  <c r="E130" i="3"/>
  <c r="E6" i="4"/>
  <c r="E125" i="3"/>
  <c r="G124" i="3"/>
  <c r="C124" i="3"/>
  <c r="G122" i="3"/>
  <c r="E121" i="3"/>
  <c r="G119" i="3"/>
  <c r="C119" i="3"/>
  <c r="G118" i="3"/>
  <c r="E117" i="3"/>
  <c r="G116" i="3"/>
  <c r="E115" i="3"/>
  <c r="G113" i="3"/>
  <c r="C113" i="3"/>
  <c r="G111" i="3"/>
  <c r="G109" i="3"/>
  <c r="G107" i="3"/>
  <c r="G105" i="3"/>
  <c r="E104" i="3"/>
  <c r="G103" i="3"/>
  <c r="G101" i="3"/>
  <c r="G99" i="3"/>
  <c r="E98" i="3"/>
  <c r="G97" i="3"/>
  <c r="G95" i="3"/>
  <c r="G93" i="3"/>
  <c r="G91" i="3"/>
  <c r="G89" i="3"/>
  <c r="G87" i="3"/>
  <c r="E86" i="3"/>
  <c r="G85" i="3"/>
  <c r="G83" i="3"/>
  <c r="C83" i="3"/>
  <c r="G81" i="3"/>
  <c r="G79" i="3"/>
  <c r="G77" i="3"/>
  <c r="G75" i="3"/>
  <c r="G73" i="3"/>
  <c r="G71" i="3"/>
  <c r="G69" i="3"/>
  <c r="G67" i="3"/>
  <c r="G65" i="3"/>
  <c r="G63" i="3"/>
  <c r="G61" i="3"/>
  <c r="C61" i="3"/>
  <c r="G59" i="3"/>
  <c r="G57" i="3"/>
  <c r="G55" i="3"/>
  <c r="G53" i="3"/>
  <c r="G51" i="3"/>
  <c r="G49" i="3"/>
  <c r="G47" i="3"/>
  <c r="G45" i="3"/>
  <c r="E44" i="3"/>
  <c r="G43" i="3"/>
  <c r="E42" i="3"/>
  <c r="G41" i="3"/>
  <c r="G39" i="3"/>
  <c r="G37" i="3"/>
  <c r="G35" i="3"/>
  <c r="E34" i="3"/>
  <c r="G33" i="3"/>
  <c r="G31" i="3"/>
  <c r="G29" i="3"/>
  <c r="C29" i="3"/>
  <c r="G27" i="3"/>
  <c r="G25" i="3"/>
  <c r="G23" i="3"/>
  <c r="E22" i="3"/>
  <c r="G21" i="3"/>
  <c r="E20" i="3"/>
  <c r="G19" i="3"/>
  <c r="G17" i="3"/>
  <c r="C17" i="3"/>
  <c r="G15" i="3"/>
  <c r="C15" i="3"/>
  <c r="D7" i="3"/>
  <c r="E218" i="3"/>
  <c r="G206" i="3"/>
  <c r="E205" i="3"/>
  <c r="N885" i="2" l="1"/>
  <c r="P885" i="2" s="1"/>
  <c r="P884" i="2"/>
  <c r="P883" i="2"/>
  <c r="L882" i="2"/>
  <c r="N882" i="2" s="1"/>
  <c r="P882" i="2" s="1"/>
  <c r="P886" i="2" l="1"/>
  <c r="Q885" i="2" s="1"/>
  <c r="Q882" i="2" l="1"/>
  <c r="Q883" i="2"/>
  <c r="Q884" i="2"/>
  <c r="Q886" i="2" l="1"/>
  <c r="N443" i="2"/>
  <c r="P443" i="2" s="1"/>
  <c r="N442" i="2"/>
  <c r="P442" i="2" s="1"/>
  <c r="N441" i="2"/>
  <c r="P441" i="2" s="1"/>
  <c r="L440" i="2"/>
  <c r="N440" i="2" s="1"/>
  <c r="P440" i="2" s="1"/>
  <c r="K69" i="1" l="1"/>
  <c r="AG69" i="1" s="1"/>
  <c r="P444" i="2"/>
  <c r="Q440" i="2" s="1"/>
  <c r="L69" i="1" l="1"/>
  <c r="O70" i="12"/>
  <c r="X70" i="12"/>
  <c r="Q442" i="2"/>
  <c r="Q443" i="2"/>
  <c r="Q441" i="2"/>
  <c r="Y70" i="12" l="1"/>
  <c r="AJ70" i="12" s="1"/>
  <c r="AK69" i="12"/>
  <c r="I70" i="12"/>
  <c r="Q444" i="2"/>
  <c r="M70" i="12" l="1"/>
  <c r="AI70" i="12"/>
  <c r="L6143" i="2"/>
  <c r="N6143" i="2" s="1"/>
  <c r="P6143" i="2" s="1"/>
  <c r="L6142" i="2"/>
  <c r="N6142" i="2" s="1"/>
  <c r="P6142" i="2" s="1"/>
  <c r="P6141" i="2"/>
  <c r="L6141" i="2"/>
  <c r="L6140" i="2"/>
  <c r="N6140" i="2" s="1"/>
  <c r="P6140" i="2" s="1"/>
  <c r="L6113" i="2"/>
  <c r="N6113" i="2" s="1"/>
  <c r="P6113" i="2" s="1"/>
  <c r="L6112" i="2"/>
  <c r="N6112" i="2" s="1"/>
  <c r="P6112" i="2" s="1"/>
  <c r="L6111" i="2"/>
  <c r="N6111" i="2" s="1"/>
  <c r="P6111" i="2" s="1"/>
  <c r="L6110" i="2"/>
  <c r="N6110" i="2" s="1"/>
  <c r="P6110" i="2" s="1"/>
  <c r="L6096" i="2"/>
  <c r="N6096" i="2" s="1"/>
  <c r="P6096" i="2" s="1"/>
  <c r="L6095" i="2"/>
  <c r="N6095" i="2" s="1"/>
  <c r="P6095" i="2" s="1"/>
  <c r="L6094" i="2"/>
  <c r="N6094" i="2" s="1"/>
  <c r="P6094" i="2" s="1"/>
  <c r="L6093" i="2"/>
  <c r="N6093" i="2" s="1"/>
  <c r="P6093" i="2" s="1"/>
  <c r="L6063" i="2"/>
  <c r="N6063" i="2" s="1"/>
  <c r="P6063" i="2" s="1"/>
  <c r="L6062" i="2"/>
  <c r="N6062" i="2" s="1"/>
  <c r="P6062" i="2" s="1"/>
  <c r="L6061" i="2"/>
  <c r="N6061" i="2" s="1"/>
  <c r="P6061" i="2" s="1"/>
  <c r="L6060" i="2"/>
  <c r="N6060" i="2" s="1"/>
  <c r="P6060" i="2" s="1"/>
  <c r="L6046" i="2"/>
  <c r="N6046" i="2" s="1"/>
  <c r="P6046" i="2" s="1"/>
  <c r="L6045" i="2"/>
  <c r="N6045" i="2" s="1"/>
  <c r="P6045" i="2" s="1"/>
  <c r="L6044" i="2"/>
  <c r="N6044" i="2" s="1"/>
  <c r="P6044" i="2" s="1"/>
  <c r="L6043" i="2"/>
  <c r="N6043" i="2" s="1"/>
  <c r="P6043" i="2" s="1"/>
  <c r="L6039" i="2"/>
  <c r="N6039" i="2" s="1"/>
  <c r="P6039" i="2" s="1"/>
  <c r="L6038" i="2"/>
  <c r="N6038" i="2" s="1"/>
  <c r="P6038" i="2" s="1"/>
  <c r="L6037" i="2"/>
  <c r="N6037" i="2" s="1"/>
  <c r="P6037" i="2" s="1"/>
  <c r="L6036" i="2"/>
  <c r="N6036" i="2" s="1"/>
  <c r="P6036" i="2" s="1"/>
  <c r="L6022" i="2"/>
  <c r="N6022" i="2" s="1"/>
  <c r="P6022" i="2" s="1"/>
  <c r="L6021" i="2"/>
  <c r="N6021" i="2" s="1"/>
  <c r="P6021" i="2" s="1"/>
  <c r="L6020" i="2"/>
  <c r="N6020" i="2" s="1"/>
  <c r="P6020" i="2" s="1"/>
  <c r="L6019" i="2"/>
  <c r="N6019" i="2" s="1"/>
  <c r="P6019" i="2" s="1"/>
  <c r="L6004" i="2"/>
  <c r="N6004" i="2" s="1"/>
  <c r="P6004" i="2" s="1"/>
  <c r="L6003" i="2"/>
  <c r="N6003" i="2" s="1"/>
  <c r="P6003" i="2" s="1"/>
  <c r="L6002" i="2"/>
  <c r="N6002" i="2" s="1"/>
  <c r="P6002" i="2" s="1"/>
  <c r="L6001" i="2"/>
  <c r="N6001" i="2" s="1"/>
  <c r="P6001" i="2" s="1"/>
  <c r="L5978" i="2"/>
  <c r="N5978" i="2" s="1"/>
  <c r="P5978" i="2" s="1"/>
  <c r="L5977" i="2"/>
  <c r="N5977" i="2" s="1"/>
  <c r="P5977" i="2" s="1"/>
  <c r="L5976" i="2"/>
  <c r="N5976" i="2" s="1"/>
  <c r="P5976" i="2" s="1"/>
  <c r="L5975" i="2"/>
  <c r="N5975" i="2" s="1"/>
  <c r="P5975" i="2" s="1"/>
  <c r="L5963" i="2"/>
  <c r="N5963" i="2" s="1"/>
  <c r="P5963" i="2" s="1"/>
  <c r="L5962" i="2"/>
  <c r="N5962" i="2" s="1"/>
  <c r="P5962" i="2" s="1"/>
  <c r="L5961" i="2"/>
  <c r="N5961" i="2" s="1"/>
  <c r="P5961" i="2" s="1"/>
  <c r="L5960" i="2"/>
  <c r="N5960" i="2" s="1"/>
  <c r="P5960" i="2" s="1"/>
  <c r="L5932" i="2"/>
  <c r="N5932" i="2" s="1"/>
  <c r="P5932" i="2" s="1"/>
  <c r="L5931" i="2"/>
  <c r="N5931" i="2" s="1"/>
  <c r="P5931" i="2" s="1"/>
  <c r="L5930" i="2"/>
  <c r="N5930" i="2" s="1"/>
  <c r="P5930" i="2" s="1"/>
  <c r="L5929" i="2"/>
  <c r="N5929" i="2" s="1"/>
  <c r="P5929" i="2" s="1"/>
  <c r="L5916" i="2"/>
  <c r="N5916" i="2" s="1"/>
  <c r="P5916" i="2" s="1"/>
  <c r="L5915" i="2"/>
  <c r="N5915" i="2" s="1"/>
  <c r="P5915" i="2" s="1"/>
  <c r="L5914" i="2"/>
  <c r="N5914" i="2" s="1"/>
  <c r="P5914" i="2" s="1"/>
  <c r="L5913" i="2"/>
  <c r="N5913" i="2" s="1"/>
  <c r="P5913" i="2" s="1"/>
  <c r="L5890" i="2"/>
  <c r="N5890" i="2" s="1"/>
  <c r="P5890" i="2" s="1"/>
  <c r="L5889" i="2"/>
  <c r="N5889" i="2" s="1"/>
  <c r="P5889" i="2" s="1"/>
  <c r="L5888" i="2"/>
  <c r="N5888" i="2" s="1"/>
  <c r="P5888" i="2" s="1"/>
  <c r="L5887" i="2"/>
  <c r="N5887" i="2" s="1"/>
  <c r="P5887" i="2" s="1"/>
  <c r="L5878" i="2"/>
  <c r="N5878" i="2" s="1"/>
  <c r="P5878" i="2" s="1"/>
  <c r="L5877" i="2"/>
  <c r="N5877" i="2" s="1"/>
  <c r="P5877" i="2" s="1"/>
  <c r="L5876" i="2"/>
  <c r="N5876" i="2" s="1"/>
  <c r="P5876" i="2" s="1"/>
  <c r="L5875" i="2"/>
  <c r="N5875" i="2" s="1"/>
  <c r="P5875" i="2" s="1"/>
  <c r="L5864" i="2"/>
  <c r="N5864" i="2" s="1"/>
  <c r="P5864" i="2" s="1"/>
  <c r="L5863" i="2"/>
  <c r="N5863" i="2" s="1"/>
  <c r="P5863" i="2" s="1"/>
  <c r="L5862" i="2"/>
  <c r="N5862" i="2" s="1"/>
  <c r="P5862" i="2" s="1"/>
  <c r="L5861" i="2"/>
  <c r="N5861" i="2" s="1"/>
  <c r="P5861" i="2" s="1"/>
  <c r="L5851" i="2"/>
  <c r="N5851" i="2" s="1"/>
  <c r="P5851" i="2" s="1"/>
  <c r="L5850" i="2"/>
  <c r="N5850" i="2" s="1"/>
  <c r="P5850" i="2" s="1"/>
  <c r="L5849" i="2"/>
  <c r="N5849" i="2" s="1"/>
  <c r="P5849" i="2" s="1"/>
  <c r="L5848" i="2"/>
  <c r="N5848" i="2" s="1"/>
  <c r="P5848" i="2" s="1"/>
  <c r="L5841" i="2"/>
  <c r="N5841" i="2" s="1"/>
  <c r="P5841" i="2" s="1"/>
  <c r="L5840" i="2"/>
  <c r="N5840" i="2" s="1"/>
  <c r="P5840" i="2" s="1"/>
  <c r="L5839" i="2"/>
  <c r="N5839" i="2" s="1"/>
  <c r="P5839" i="2" s="1"/>
  <c r="L5838" i="2"/>
  <c r="N5838" i="2" s="1"/>
  <c r="P5838" i="2" s="1"/>
  <c r="L5833" i="2"/>
  <c r="N5833" i="2" s="1"/>
  <c r="P5833" i="2" s="1"/>
  <c r="L5832" i="2"/>
  <c r="N5832" i="2" s="1"/>
  <c r="P5832" i="2" s="1"/>
  <c r="L5831" i="2"/>
  <c r="N5831" i="2" s="1"/>
  <c r="P5831" i="2" s="1"/>
  <c r="L5830" i="2"/>
  <c r="N5830" i="2" s="1"/>
  <c r="P5830" i="2" s="1"/>
  <c r="L5822" i="2"/>
  <c r="N5822" i="2" s="1"/>
  <c r="P5822" i="2" s="1"/>
  <c r="L5821" i="2"/>
  <c r="N5821" i="2" s="1"/>
  <c r="P5821" i="2" s="1"/>
  <c r="L5820" i="2"/>
  <c r="N5820" i="2" s="1"/>
  <c r="P5820" i="2" s="1"/>
  <c r="L5819" i="2"/>
  <c r="N5819" i="2" s="1"/>
  <c r="P5819" i="2" s="1"/>
  <c r="L5812" i="2"/>
  <c r="N5812" i="2" s="1"/>
  <c r="P5812" i="2" s="1"/>
  <c r="L5811" i="2"/>
  <c r="N5811" i="2" s="1"/>
  <c r="P5811" i="2" s="1"/>
  <c r="L5810" i="2"/>
  <c r="N5810" i="2" s="1"/>
  <c r="P5810" i="2" s="1"/>
  <c r="L5809" i="2"/>
  <c r="N5809" i="2" s="1"/>
  <c r="P5809" i="2" s="1"/>
  <c r="L5786" i="2"/>
  <c r="N5786" i="2" s="1"/>
  <c r="P5786" i="2" s="1"/>
  <c r="L5785" i="2"/>
  <c r="N5785" i="2" s="1"/>
  <c r="P5785" i="2" s="1"/>
  <c r="L5784" i="2"/>
  <c r="N5784" i="2" s="1"/>
  <c r="P5784" i="2" s="1"/>
  <c r="L5783" i="2"/>
  <c r="N5783" i="2" s="1"/>
  <c r="P5783" i="2" s="1"/>
  <c r="L5768" i="2"/>
  <c r="N5768" i="2" s="1"/>
  <c r="P5768" i="2" s="1"/>
  <c r="L5767" i="2"/>
  <c r="N5767" i="2" s="1"/>
  <c r="P5767" i="2" s="1"/>
  <c r="L5766" i="2"/>
  <c r="N5766" i="2" s="1"/>
  <c r="P5766" i="2" s="1"/>
  <c r="L5765" i="2"/>
  <c r="N5765" i="2" s="1"/>
  <c r="P5765" i="2" s="1"/>
  <c r="L5736" i="2"/>
  <c r="N5736" i="2" s="1"/>
  <c r="P5736" i="2" s="1"/>
  <c r="L5735" i="2"/>
  <c r="N5735" i="2" s="1"/>
  <c r="P5735" i="2" s="1"/>
  <c r="L5734" i="2"/>
  <c r="N5734" i="2" s="1"/>
  <c r="P5734" i="2" s="1"/>
  <c r="L5733" i="2"/>
  <c r="N5733" i="2" s="1"/>
  <c r="P5733" i="2" s="1"/>
  <c r="L5723" i="2"/>
  <c r="N5723" i="2" s="1"/>
  <c r="P5723" i="2" s="1"/>
  <c r="L5722" i="2"/>
  <c r="N5722" i="2" s="1"/>
  <c r="P5722" i="2" s="1"/>
  <c r="L5721" i="2"/>
  <c r="N5721" i="2" s="1"/>
  <c r="P5721" i="2" s="1"/>
  <c r="L5720" i="2"/>
  <c r="N5720" i="2" s="1"/>
  <c r="P5720" i="2" s="1"/>
  <c r="L5706" i="2"/>
  <c r="N5706" i="2" s="1"/>
  <c r="P5706" i="2" s="1"/>
  <c r="L5705" i="2"/>
  <c r="N5705" i="2" s="1"/>
  <c r="P5705" i="2" s="1"/>
  <c r="L5704" i="2"/>
  <c r="N5704" i="2" s="1"/>
  <c r="P5704" i="2" s="1"/>
  <c r="L5703" i="2"/>
  <c r="N5703" i="2" s="1"/>
  <c r="P5703" i="2" s="1"/>
  <c r="L5684" i="2"/>
  <c r="N5684" i="2" s="1"/>
  <c r="P5684" i="2" s="1"/>
  <c r="L5683" i="2"/>
  <c r="N5683" i="2" s="1"/>
  <c r="P5683" i="2" s="1"/>
  <c r="L5682" i="2"/>
  <c r="N5682" i="2" s="1"/>
  <c r="P5682" i="2" s="1"/>
  <c r="L5681" i="2"/>
  <c r="N5681" i="2" s="1"/>
  <c r="P5681" i="2" s="1"/>
  <c r="L5663" i="2"/>
  <c r="N5663" i="2" s="1"/>
  <c r="P5663" i="2" s="1"/>
  <c r="L5662" i="2"/>
  <c r="N5662" i="2" s="1"/>
  <c r="P5662" i="2" s="1"/>
  <c r="L5661" i="2"/>
  <c r="N5661" i="2" s="1"/>
  <c r="P5661" i="2" s="1"/>
  <c r="L5660" i="2"/>
  <c r="N5660" i="2" s="1"/>
  <c r="P5660" i="2" s="1"/>
  <c r="L5648" i="2"/>
  <c r="N5648" i="2" s="1"/>
  <c r="P5648" i="2" s="1"/>
  <c r="L5647" i="2"/>
  <c r="N5647" i="2" s="1"/>
  <c r="P5647" i="2" s="1"/>
  <c r="L5646" i="2"/>
  <c r="N5646" i="2" s="1"/>
  <c r="P5646" i="2" s="1"/>
  <c r="L5645" i="2"/>
  <c r="N5645" i="2" s="1"/>
  <c r="P5645" i="2" s="1"/>
  <c r="L5626" i="2"/>
  <c r="N5626" i="2" s="1"/>
  <c r="P5626" i="2" s="1"/>
  <c r="L5625" i="2"/>
  <c r="N5625" i="2" s="1"/>
  <c r="P5625" i="2" s="1"/>
  <c r="L5624" i="2"/>
  <c r="N5624" i="2" s="1"/>
  <c r="P5624" i="2" s="1"/>
  <c r="L5623" i="2"/>
  <c r="N5623" i="2" s="1"/>
  <c r="P5623" i="2" s="1"/>
  <c r="L5603" i="2"/>
  <c r="N5603" i="2" s="1"/>
  <c r="P5603" i="2" s="1"/>
  <c r="L5602" i="2"/>
  <c r="N5602" i="2" s="1"/>
  <c r="P5602" i="2" s="1"/>
  <c r="L5601" i="2"/>
  <c r="N5601" i="2" s="1"/>
  <c r="P5601" i="2" s="1"/>
  <c r="L5600" i="2"/>
  <c r="N5600" i="2" s="1"/>
  <c r="P5600" i="2" s="1"/>
  <c r="L5580" i="2"/>
  <c r="N5580" i="2" s="1"/>
  <c r="P5580" i="2" s="1"/>
  <c r="L5579" i="2"/>
  <c r="N5579" i="2" s="1"/>
  <c r="P5579" i="2" s="1"/>
  <c r="L5578" i="2"/>
  <c r="N5578" i="2" s="1"/>
  <c r="P5578" i="2" s="1"/>
  <c r="L5577" i="2"/>
  <c r="N5577" i="2" s="1"/>
  <c r="P5577" i="2" s="1"/>
  <c r="L5557" i="2"/>
  <c r="N5557" i="2" s="1"/>
  <c r="P5557" i="2" s="1"/>
  <c r="L5556" i="2"/>
  <c r="N5556" i="2" s="1"/>
  <c r="P5556" i="2" s="1"/>
  <c r="L5555" i="2"/>
  <c r="N5555" i="2" s="1"/>
  <c r="P5555" i="2" s="1"/>
  <c r="L5554" i="2"/>
  <c r="N5554" i="2" s="1"/>
  <c r="P5554" i="2" s="1"/>
  <c r="L5516" i="2"/>
  <c r="N5516" i="2" s="1"/>
  <c r="P5516" i="2" s="1"/>
  <c r="L5515" i="2"/>
  <c r="N5515" i="2" s="1"/>
  <c r="P5515" i="2" s="1"/>
  <c r="L5514" i="2"/>
  <c r="N5514" i="2" s="1"/>
  <c r="P5514" i="2" s="1"/>
  <c r="L5513" i="2"/>
  <c r="N5513" i="2" s="1"/>
  <c r="P5513" i="2" s="1"/>
  <c r="L5509" i="2"/>
  <c r="N5509" i="2" s="1"/>
  <c r="P5509" i="2" s="1"/>
  <c r="L5508" i="2"/>
  <c r="N5508" i="2" s="1"/>
  <c r="P5508" i="2" s="1"/>
  <c r="L5507" i="2"/>
  <c r="N5507" i="2" s="1"/>
  <c r="P5507" i="2" s="1"/>
  <c r="L5506" i="2"/>
  <c r="N5506" i="2" s="1"/>
  <c r="P5506" i="2" s="1"/>
  <c r="L5502" i="2"/>
  <c r="N5502" i="2" s="1"/>
  <c r="P5502" i="2" s="1"/>
  <c r="L5501" i="2"/>
  <c r="N5501" i="2" s="1"/>
  <c r="P5501" i="2" s="1"/>
  <c r="L5500" i="2"/>
  <c r="N5500" i="2" s="1"/>
  <c r="P5500" i="2" s="1"/>
  <c r="L5499" i="2"/>
  <c r="N5499" i="2" s="1"/>
  <c r="P5499" i="2" s="1"/>
  <c r="L5495" i="2"/>
  <c r="N5495" i="2" s="1"/>
  <c r="P5495" i="2" s="1"/>
  <c r="L5494" i="2"/>
  <c r="N5494" i="2" s="1"/>
  <c r="P5494" i="2" s="1"/>
  <c r="L5493" i="2"/>
  <c r="N5493" i="2" s="1"/>
  <c r="P5493" i="2" s="1"/>
  <c r="L5492" i="2"/>
  <c r="N5492" i="2" s="1"/>
  <c r="P5492" i="2" s="1"/>
  <c r="L5474" i="2"/>
  <c r="N5474" i="2" s="1"/>
  <c r="P5474" i="2" s="1"/>
  <c r="L5473" i="2"/>
  <c r="N5473" i="2" s="1"/>
  <c r="P5473" i="2" s="1"/>
  <c r="L5472" i="2"/>
  <c r="N5472" i="2" s="1"/>
  <c r="P5472" i="2" s="1"/>
  <c r="L5471" i="2"/>
  <c r="N5471" i="2" s="1"/>
  <c r="P5471" i="2" s="1"/>
  <c r="L5466" i="2"/>
  <c r="N5466" i="2" s="1"/>
  <c r="P5466" i="2" s="1"/>
  <c r="L5465" i="2"/>
  <c r="N5465" i="2" s="1"/>
  <c r="P5465" i="2" s="1"/>
  <c r="L5464" i="2"/>
  <c r="N5464" i="2" s="1"/>
  <c r="P5464" i="2" s="1"/>
  <c r="L5463" i="2"/>
  <c r="N5463" i="2" s="1"/>
  <c r="P5463" i="2" s="1"/>
  <c r="L5452" i="2"/>
  <c r="N5452" i="2" s="1"/>
  <c r="P5452" i="2" s="1"/>
  <c r="L5451" i="2"/>
  <c r="N5451" i="2" s="1"/>
  <c r="P5451" i="2" s="1"/>
  <c r="L5450" i="2"/>
  <c r="N5450" i="2" s="1"/>
  <c r="P5450" i="2" s="1"/>
  <c r="L5449" i="2"/>
  <c r="N5449" i="2" s="1"/>
  <c r="P5449" i="2" s="1"/>
  <c r="L5440" i="2"/>
  <c r="N5440" i="2" s="1"/>
  <c r="P5440" i="2" s="1"/>
  <c r="L5439" i="2"/>
  <c r="N5439" i="2" s="1"/>
  <c r="P5439" i="2" s="1"/>
  <c r="L5438" i="2"/>
  <c r="N5438" i="2" s="1"/>
  <c r="P5438" i="2" s="1"/>
  <c r="L5437" i="2"/>
  <c r="N5437" i="2" s="1"/>
  <c r="P5437" i="2" s="1"/>
  <c r="L5433" i="2"/>
  <c r="N5433" i="2" s="1"/>
  <c r="P5433" i="2" s="1"/>
  <c r="L5432" i="2"/>
  <c r="N5432" i="2" s="1"/>
  <c r="P5432" i="2" s="1"/>
  <c r="L5431" i="2"/>
  <c r="N5431" i="2" s="1"/>
  <c r="P5431" i="2" s="1"/>
  <c r="L5430" i="2"/>
  <c r="N5430" i="2" s="1"/>
  <c r="P5430" i="2" s="1"/>
  <c r="L5411" i="2"/>
  <c r="N5411" i="2" s="1"/>
  <c r="P5411" i="2" s="1"/>
  <c r="L5410" i="2"/>
  <c r="N5410" i="2" s="1"/>
  <c r="P5410" i="2" s="1"/>
  <c r="L5409" i="2"/>
  <c r="N5409" i="2" s="1"/>
  <c r="P5409" i="2" s="1"/>
  <c r="L5408" i="2"/>
  <c r="N5408" i="2" s="1"/>
  <c r="P5408" i="2" s="1"/>
  <c r="L5395" i="2"/>
  <c r="N5395" i="2" s="1"/>
  <c r="P5395" i="2" s="1"/>
  <c r="L5394" i="2"/>
  <c r="N5394" i="2" s="1"/>
  <c r="P5394" i="2" s="1"/>
  <c r="L5393" i="2"/>
  <c r="N5393" i="2" s="1"/>
  <c r="P5393" i="2" s="1"/>
  <c r="L5392" i="2"/>
  <c r="N5392" i="2" s="1"/>
  <c r="P5392" i="2" s="1"/>
  <c r="L5380" i="2"/>
  <c r="N5380" i="2" s="1"/>
  <c r="P5380" i="2" s="1"/>
  <c r="L5379" i="2"/>
  <c r="N5379" i="2" s="1"/>
  <c r="P5379" i="2" s="1"/>
  <c r="L5378" i="2"/>
  <c r="N5378" i="2" s="1"/>
  <c r="P5378" i="2" s="1"/>
  <c r="L5377" i="2"/>
  <c r="N5377" i="2" s="1"/>
  <c r="P5377" i="2" s="1"/>
  <c r="L5366" i="2"/>
  <c r="N5366" i="2" s="1"/>
  <c r="P5366" i="2" s="1"/>
  <c r="L5365" i="2"/>
  <c r="N5365" i="2" s="1"/>
  <c r="P5365" i="2" s="1"/>
  <c r="L5364" i="2"/>
  <c r="N5364" i="2" s="1"/>
  <c r="P5364" i="2" s="1"/>
  <c r="L5363" i="2"/>
  <c r="N5363" i="2" s="1"/>
  <c r="P5363" i="2" s="1"/>
  <c r="L5350" i="2"/>
  <c r="N5350" i="2" s="1"/>
  <c r="P5350" i="2" s="1"/>
  <c r="L5349" i="2"/>
  <c r="N5349" i="2" s="1"/>
  <c r="P5349" i="2" s="1"/>
  <c r="L5348" i="2"/>
  <c r="N5348" i="2" s="1"/>
  <c r="P5348" i="2" s="1"/>
  <c r="L5347" i="2"/>
  <c r="N5347" i="2" s="1"/>
  <c r="P5347" i="2" s="1"/>
  <c r="L5339" i="2"/>
  <c r="N5339" i="2" s="1"/>
  <c r="P5339" i="2" s="1"/>
  <c r="L5338" i="2"/>
  <c r="N5338" i="2" s="1"/>
  <c r="P5338" i="2" s="1"/>
  <c r="L5337" i="2"/>
  <c r="N5337" i="2" s="1"/>
  <c r="P5337" i="2" s="1"/>
  <c r="L5336" i="2"/>
  <c r="N5336" i="2" s="1"/>
  <c r="P5336" i="2" s="1"/>
  <c r="L5315" i="2"/>
  <c r="N5315" i="2" s="1"/>
  <c r="P5315" i="2" s="1"/>
  <c r="L5314" i="2"/>
  <c r="N5314" i="2" s="1"/>
  <c r="P5314" i="2" s="1"/>
  <c r="L5313" i="2"/>
  <c r="N5313" i="2" s="1"/>
  <c r="P5313" i="2" s="1"/>
  <c r="L5312" i="2"/>
  <c r="N5312" i="2" s="1"/>
  <c r="P5312" i="2" s="1"/>
  <c r="L5305" i="2"/>
  <c r="N5305" i="2" s="1"/>
  <c r="P5305" i="2" s="1"/>
  <c r="L5304" i="2"/>
  <c r="N5304" i="2" s="1"/>
  <c r="P5304" i="2" s="1"/>
  <c r="L5303" i="2"/>
  <c r="N5303" i="2" s="1"/>
  <c r="P5303" i="2" s="1"/>
  <c r="L5302" i="2"/>
  <c r="N5302" i="2" s="1"/>
  <c r="P5302" i="2" s="1"/>
  <c r="L5291" i="2"/>
  <c r="N5291" i="2" s="1"/>
  <c r="P5291" i="2" s="1"/>
  <c r="L5290" i="2"/>
  <c r="N5290" i="2" s="1"/>
  <c r="P5290" i="2" s="1"/>
  <c r="L5289" i="2"/>
  <c r="N5289" i="2" s="1"/>
  <c r="P5289" i="2" s="1"/>
  <c r="L5288" i="2"/>
  <c r="N5288" i="2" s="1"/>
  <c r="P5288" i="2" s="1"/>
  <c r="L5265" i="2"/>
  <c r="N5265" i="2" s="1"/>
  <c r="P5265" i="2" s="1"/>
  <c r="L5264" i="2"/>
  <c r="N5264" i="2" s="1"/>
  <c r="P5264" i="2" s="1"/>
  <c r="L5263" i="2"/>
  <c r="N5263" i="2" s="1"/>
  <c r="P5263" i="2" s="1"/>
  <c r="L5262" i="2"/>
  <c r="N5262" i="2" s="1"/>
  <c r="P5262" i="2" s="1"/>
  <c r="L5252" i="2"/>
  <c r="N5252" i="2" s="1"/>
  <c r="P5252" i="2" s="1"/>
  <c r="L5251" i="2"/>
  <c r="N5251" i="2" s="1"/>
  <c r="P5251" i="2" s="1"/>
  <c r="L5250" i="2"/>
  <c r="N5250" i="2" s="1"/>
  <c r="P5250" i="2" s="1"/>
  <c r="L5249" i="2"/>
  <c r="N5249" i="2" s="1"/>
  <c r="P5249" i="2" s="1"/>
  <c r="L5195" i="2"/>
  <c r="N5195" i="2" s="1"/>
  <c r="P5195" i="2" s="1"/>
  <c r="L5194" i="2"/>
  <c r="N5194" i="2" s="1"/>
  <c r="P5194" i="2" s="1"/>
  <c r="L5193" i="2"/>
  <c r="N5193" i="2" s="1"/>
  <c r="P5193" i="2" s="1"/>
  <c r="L5192" i="2"/>
  <c r="N5192" i="2" s="1"/>
  <c r="P5192" i="2" s="1"/>
  <c r="L5164" i="2"/>
  <c r="N5164" i="2" s="1"/>
  <c r="P5164" i="2" s="1"/>
  <c r="L5163" i="2"/>
  <c r="N5163" i="2" s="1"/>
  <c r="P5163" i="2" s="1"/>
  <c r="L5162" i="2"/>
  <c r="N5162" i="2" s="1"/>
  <c r="P5162" i="2" s="1"/>
  <c r="L5161" i="2"/>
  <c r="N5161" i="2" s="1"/>
  <c r="P5161" i="2" s="1"/>
  <c r="L5133" i="2"/>
  <c r="N5133" i="2" s="1"/>
  <c r="P5133" i="2" s="1"/>
  <c r="L5132" i="2"/>
  <c r="N5132" i="2" s="1"/>
  <c r="P5132" i="2" s="1"/>
  <c r="L5131" i="2"/>
  <c r="N5131" i="2" s="1"/>
  <c r="P5131" i="2" s="1"/>
  <c r="L5130" i="2"/>
  <c r="N5130" i="2" s="1"/>
  <c r="P5130" i="2" s="1"/>
  <c r="L5089" i="2"/>
  <c r="N5089" i="2" s="1"/>
  <c r="P5089" i="2" s="1"/>
  <c r="L5088" i="2"/>
  <c r="N5088" i="2" s="1"/>
  <c r="P5088" i="2" s="1"/>
  <c r="L5087" i="2"/>
  <c r="N5087" i="2" s="1"/>
  <c r="P5087" i="2" s="1"/>
  <c r="L5086" i="2"/>
  <c r="N5086" i="2" s="1"/>
  <c r="P5086" i="2" s="1"/>
  <c r="L5082" i="2"/>
  <c r="N5082" i="2" s="1"/>
  <c r="P5082" i="2" s="1"/>
  <c r="L5081" i="2"/>
  <c r="N5081" i="2" s="1"/>
  <c r="P5081" i="2" s="1"/>
  <c r="L5080" i="2"/>
  <c r="N5080" i="2" s="1"/>
  <c r="P5080" i="2" s="1"/>
  <c r="L5079" i="2"/>
  <c r="N5079" i="2" s="1"/>
  <c r="P5079" i="2" s="1"/>
  <c r="L5071" i="2"/>
  <c r="N5071" i="2" s="1"/>
  <c r="P5071" i="2" s="1"/>
  <c r="L5070" i="2"/>
  <c r="N5070" i="2" s="1"/>
  <c r="P5070" i="2" s="1"/>
  <c r="L5069" i="2"/>
  <c r="N5069" i="2" s="1"/>
  <c r="P5069" i="2" s="1"/>
  <c r="L5068" i="2"/>
  <c r="N5068" i="2" s="1"/>
  <c r="P5068" i="2" s="1"/>
  <c r="L5052" i="2"/>
  <c r="N5052" i="2" s="1"/>
  <c r="P5052" i="2" s="1"/>
  <c r="L5051" i="2"/>
  <c r="N5051" i="2" s="1"/>
  <c r="P5051" i="2" s="1"/>
  <c r="L5050" i="2"/>
  <c r="N5050" i="2" s="1"/>
  <c r="P5050" i="2" s="1"/>
  <c r="L5049" i="2"/>
  <c r="N5049" i="2" s="1"/>
  <c r="P5049" i="2" s="1"/>
  <c r="L5038" i="2"/>
  <c r="N5038" i="2" s="1"/>
  <c r="P5038" i="2" s="1"/>
  <c r="L5037" i="2"/>
  <c r="N5037" i="2" s="1"/>
  <c r="P5037" i="2" s="1"/>
  <c r="L5036" i="2"/>
  <c r="N5036" i="2" s="1"/>
  <c r="P5036" i="2" s="1"/>
  <c r="L5035" i="2"/>
  <c r="N5035" i="2" s="1"/>
  <c r="P5035" i="2" s="1"/>
  <c r="L5008" i="2"/>
  <c r="N5008" i="2" s="1"/>
  <c r="P5008" i="2" s="1"/>
  <c r="L5007" i="2"/>
  <c r="N5007" i="2" s="1"/>
  <c r="P5007" i="2" s="1"/>
  <c r="L5006" i="2"/>
  <c r="N5006" i="2" s="1"/>
  <c r="P5006" i="2" s="1"/>
  <c r="L5005" i="2"/>
  <c r="N5005" i="2" s="1"/>
  <c r="P5005" i="2" s="1"/>
  <c r="L4993" i="2"/>
  <c r="N4993" i="2" s="1"/>
  <c r="P4993" i="2" s="1"/>
  <c r="L4992" i="2"/>
  <c r="N4992" i="2" s="1"/>
  <c r="P4992" i="2" s="1"/>
  <c r="L4991" i="2"/>
  <c r="N4991" i="2" s="1"/>
  <c r="P4991" i="2" s="1"/>
  <c r="L4990" i="2"/>
  <c r="N4990" i="2" s="1"/>
  <c r="P4990" i="2" s="1"/>
  <c r="L4972" i="2"/>
  <c r="N4972" i="2" s="1"/>
  <c r="P4972" i="2" s="1"/>
  <c r="L4971" i="2"/>
  <c r="N4971" i="2" s="1"/>
  <c r="P4971" i="2" s="1"/>
  <c r="L4970" i="2"/>
  <c r="N4970" i="2" s="1"/>
  <c r="P4970" i="2" s="1"/>
  <c r="L4969" i="2"/>
  <c r="N4969" i="2" s="1"/>
  <c r="P4969" i="2" s="1"/>
  <c r="L4934" i="2"/>
  <c r="N4934" i="2" s="1"/>
  <c r="P4934" i="2" s="1"/>
  <c r="L4933" i="2"/>
  <c r="N4933" i="2" s="1"/>
  <c r="P4933" i="2" s="1"/>
  <c r="L4932" i="2"/>
  <c r="N4932" i="2" s="1"/>
  <c r="P4932" i="2" s="1"/>
  <c r="L4931" i="2"/>
  <c r="N4931" i="2" s="1"/>
  <c r="P4931" i="2" s="1"/>
  <c r="L4926" i="2"/>
  <c r="N4926" i="2" s="1"/>
  <c r="P4926" i="2" s="1"/>
  <c r="L4925" i="2"/>
  <c r="N4925" i="2" s="1"/>
  <c r="P4925" i="2" s="1"/>
  <c r="L4924" i="2"/>
  <c r="N4924" i="2" s="1"/>
  <c r="P4924" i="2" s="1"/>
  <c r="L4923" i="2"/>
  <c r="N4923" i="2" s="1"/>
  <c r="P4923" i="2" s="1"/>
  <c r="L4882" i="2"/>
  <c r="N4882" i="2" s="1"/>
  <c r="P4882" i="2" s="1"/>
  <c r="L4881" i="2"/>
  <c r="N4881" i="2" s="1"/>
  <c r="P4881" i="2" s="1"/>
  <c r="L4880" i="2"/>
  <c r="N4880" i="2" s="1"/>
  <c r="P4880" i="2" s="1"/>
  <c r="L4879" i="2"/>
  <c r="N4879" i="2" s="1"/>
  <c r="P4879" i="2" s="1"/>
  <c r="L4869" i="2"/>
  <c r="N4869" i="2" s="1"/>
  <c r="P4869" i="2" s="1"/>
  <c r="L4868" i="2"/>
  <c r="N4868" i="2" s="1"/>
  <c r="P4868" i="2" s="1"/>
  <c r="L4867" i="2"/>
  <c r="N4867" i="2" s="1"/>
  <c r="P4867" i="2" s="1"/>
  <c r="L4866" i="2"/>
  <c r="N4866" i="2" s="1"/>
  <c r="P4866" i="2" s="1"/>
  <c r="L4823" i="2"/>
  <c r="N4823" i="2" s="1"/>
  <c r="P4823" i="2" s="1"/>
  <c r="L4822" i="2"/>
  <c r="N4822" i="2" s="1"/>
  <c r="P4822" i="2" s="1"/>
  <c r="L4821" i="2"/>
  <c r="N4821" i="2" s="1"/>
  <c r="P4821" i="2" s="1"/>
  <c r="L4820" i="2"/>
  <c r="N4820" i="2" s="1"/>
  <c r="P4820" i="2" s="1"/>
  <c r="L4800" i="2"/>
  <c r="N4800" i="2" s="1"/>
  <c r="P4800" i="2" s="1"/>
  <c r="L4799" i="2"/>
  <c r="N4799" i="2" s="1"/>
  <c r="P4799" i="2" s="1"/>
  <c r="L4798" i="2"/>
  <c r="N4798" i="2" s="1"/>
  <c r="P4798" i="2" s="1"/>
  <c r="L4797" i="2"/>
  <c r="N4797" i="2" s="1"/>
  <c r="P4797" i="2" s="1"/>
  <c r="L4792" i="2"/>
  <c r="N4792" i="2" s="1"/>
  <c r="P4792" i="2" s="1"/>
  <c r="L4791" i="2"/>
  <c r="N4791" i="2" s="1"/>
  <c r="P4791" i="2" s="1"/>
  <c r="L4790" i="2"/>
  <c r="N4790" i="2" s="1"/>
  <c r="P4790" i="2" s="1"/>
  <c r="L4789" i="2"/>
  <c r="N4789" i="2" s="1"/>
  <c r="P4789" i="2" s="1"/>
  <c r="L4783" i="2"/>
  <c r="N4783" i="2" s="1"/>
  <c r="P4783" i="2" s="1"/>
  <c r="L4782" i="2"/>
  <c r="N4782" i="2" s="1"/>
  <c r="P4782" i="2" s="1"/>
  <c r="L4781" i="2"/>
  <c r="N4781" i="2" s="1"/>
  <c r="P4781" i="2" s="1"/>
  <c r="L4780" i="2"/>
  <c r="N4780" i="2" s="1"/>
  <c r="P4780" i="2" s="1"/>
  <c r="L4752" i="2"/>
  <c r="N4752" i="2" s="1"/>
  <c r="P4752" i="2" s="1"/>
  <c r="L4751" i="2"/>
  <c r="N4751" i="2" s="1"/>
  <c r="P4751" i="2" s="1"/>
  <c r="L4750" i="2"/>
  <c r="N4750" i="2" s="1"/>
  <c r="P4750" i="2" s="1"/>
  <c r="L4749" i="2"/>
  <c r="N4749" i="2" s="1"/>
  <c r="P4749" i="2" s="1"/>
  <c r="L4734" i="2"/>
  <c r="N4734" i="2" s="1"/>
  <c r="P4734" i="2" s="1"/>
  <c r="L4733" i="2"/>
  <c r="N4733" i="2" s="1"/>
  <c r="P4733" i="2" s="1"/>
  <c r="L4732" i="2"/>
  <c r="N4732" i="2" s="1"/>
  <c r="P4732" i="2" s="1"/>
  <c r="L4731" i="2"/>
  <c r="N4731" i="2" s="1"/>
  <c r="P4731" i="2" s="1"/>
  <c r="L4708" i="2"/>
  <c r="N4708" i="2" s="1"/>
  <c r="P4708" i="2" s="1"/>
  <c r="L4707" i="2"/>
  <c r="N4707" i="2" s="1"/>
  <c r="P4707" i="2" s="1"/>
  <c r="L4706" i="2"/>
  <c r="N4706" i="2" s="1"/>
  <c r="P4706" i="2" s="1"/>
  <c r="L4705" i="2"/>
  <c r="N4705" i="2" s="1"/>
  <c r="P4705" i="2" s="1"/>
  <c r="L4679" i="2"/>
  <c r="N4679" i="2" s="1"/>
  <c r="P4679" i="2" s="1"/>
  <c r="L4678" i="2"/>
  <c r="N4678" i="2" s="1"/>
  <c r="P4678" i="2" s="1"/>
  <c r="L4677" i="2"/>
  <c r="N4677" i="2" s="1"/>
  <c r="P4677" i="2" s="1"/>
  <c r="L4676" i="2"/>
  <c r="N4676" i="2" s="1"/>
  <c r="P4676" i="2" s="1"/>
  <c r="L4635" i="2"/>
  <c r="N4635" i="2" s="1"/>
  <c r="P4635" i="2" s="1"/>
  <c r="L4634" i="2"/>
  <c r="N4634" i="2" s="1"/>
  <c r="P4634" i="2" s="1"/>
  <c r="L4633" i="2"/>
  <c r="N4633" i="2" s="1"/>
  <c r="P4633" i="2" s="1"/>
  <c r="L4632" i="2"/>
  <c r="N4632" i="2" s="1"/>
  <c r="P4632" i="2" s="1"/>
  <c r="L4628" i="2"/>
  <c r="N4628" i="2" s="1"/>
  <c r="P4628" i="2" s="1"/>
  <c r="L4627" i="2"/>
  <c r="N4627" i="2" s="1"/>
  <c r="P4627" i="2" s="1"/>
  <c r="L4626" i="2"/>
  <c r="N4626" i="2" s="1"/>
  <c r="P4626" i="2" s="1"/>
  <c r="L4625" i="2"/>
  <c r="N4625" i="2" s="1"/>
  <c r="P4625" i="2" s="1"/>
  <c r="L4596" i="2"/>
  <c r="N4596" i="2" s="1"/>
  <c r="P4596" i="2" s="1"/>
  <c r="L4595" i="2"/>
  <c r="N4595" i="2" s="1"/>
  <c r="P4595" i="2" s="1"/>
  <c r="L4594" i="2"/>
  <c r="N4594" i="2" s="1"/>
  <c r="P4594" i="2" s="1"/>
  <c r="L4593" i="2"/>
  <c r="N4593" i="2" s="1"/>
  <c r="P4593" i="2" s="1"/>
  <c r="L4559" i="2"/>
  <c r="N4559" i="2" s="1"/>
  <c r="P4559" i="2" s="1"/>
  <c r="L4558" i="2"/>
  <c r="N4558" i="2" s="1"/>
  <c r="P4558" i="2" s="1"/>
  <c r="L4557" i="2"/>
  <c r="N4557" i="2" s="1"/>
  <c r="P4557" i="2" s="1"/>
  <c r="L4556" i="2"/>
  <c r="N4556" i="2" s="1"/>
  <c r="P4556" i="2" s="1"/>
  <c r="L4547" i="2"/>
  <c r="N4547" i="2" s="1"/>
  <c r="P4547" i="2" s="1"/>
  <c r="L4546" i="2"/>
  <c r="N4546" i="2" s="1"/>
  <c r="P4546" i="2" s="1"/>
  <c r="L4545" i="2"/>
  <c r="N4545" i="2" s="1"/>
  <c r="P4545" i="2" s="1"/>
  <c r="L4544" i="2"/>
  <c r="N4544" i="2" s="1"/>
  <c r="P4544" i="2" s="1"/>
  <c r="L4532" i="2"/>
  <c r="N4532" i="2" s="1"/>
  <c r="P4532" i="2" s="1"/>
  <c r="L4531" i="2"/>
  <c r="N4531" i="2" s="1"/>
  <c r="P4531" i="2" s="1"/>
  <c r="L4530" i="2"/>
  <c r="N4530" i="2" s="1"/>
  <c r="P4530" i="2" s="1"/>
  <c r="L4529" i="2"/>
  <c r="N4529" i="2" s="1"/>
  <c r="P4529" i="2" s="1"/>
  <c r="L4525" i="2"/>
  <c r="N4525" i="2" s="1"/>
  <c r="P4525" i="2" s="1"/>
  <c r="L4524" i="2"/>
  <c r="N4524" i="2" s="1"/>
  <c r="P4524" i="2" s="1"/>
  <c r="L4523" i="2"/>
  <c r="N4523" i="2" s="1"/>
  <c r="P4523" i="2" s="1"/>
  <c r="L4522" i="2"/>
  <c r="N4522" i="2" s="1"/>
  <c r="P4522" i="2" s="1"/>
  <c r="L4506" i="2"/>
  <c r="N4506" i="2" s="1"/>
  <c r="P4506" i="2" s="1"/>
  <c r="L4505" i="2"/>
  <c r="N4505" i="2" s="1"/>
  <c r="P4505" i="2" s="1"/>
  <c r="L4504" i="2"/>
  <c r="N4504" i="2" s="1"/>
  <c r="P4504" i="2" s="1"/>
  <c r="L4503" i="2"/>
  <c r="N4503" i="2" s="1"/>
  <c r="P4503" i="2" s="1"/>
  <c r="L4495" i="2"/>
  <c r="N4495" i="2" s="1"/>
  <c r="P4495" i="2" s="1"/>
  <c r="L4494" i="2"/>
  <c r="N4494" i="2" s="1"/>
  <c r="P4494" i="2" s="1"/>
  <c r="L4493" i="2"/>
  <c r="N4493" i="2" s="1"/>
  <c r="P4493" i="2" s="1"/>
  <c r="L4492" i="2"/>
  <c r="N4492" i="2" s="1"/>
  <c r="P4492" i="2" s="1"/>
  <c r="L4470" i="2"/>
  <c r="N4470" i="2" s="1"/>
  <c r="P4470" i="2" s="1"/>
  <c r="L4469" i="2"/>
  <c r="N4469" i="2" s="1"/>
  <c r="P4469" i="2" s="1"/>
  <c r="L4468" i="2"/>
  <c r="N4468" i="2" s="1"/>
  <c r="P4468" i="2" s="1"/>
  <c r="L4467" i="2"/>
  <c r="N4467" i="2" s="1"/>
  <c r="P4467" i="2" s="1"/>
  <c r="L4448" i="2"/>
  <c r="N4448" i="2" s="1"/>
  <c r="P4448" i="2" s="1"/>
  <c r="L4447" i="2"/>
  <c r="N4447" i="2" s="1"/>
  <c r="P4447" i="2" s="1"/>
  <c r="L4446" i="2"/>
  <c r="N4446" i="2" s="1"/>
  <c r="P4446" i="2" s="1"/>
  <c r="L4445" i="2"/>
  <c r="N4445" i="2" s="1"/>
  <c r="P4445" i="2" s="1"/>
  <c r="L4419" i="2"/>
  <c r="N4419" i="2" s="1"/>
  <c r="P4419" i="2" s="1"/>
  <c r="L4418" i="2"/>
  <c r="N4418" i="2" s="1"/>
  <c r="P4418" i="2" s="1"/>
  <c r="L4417" i="2"/>
  <c r="N4417" i="2" s="1"/>
  <c r="P4417" i="2" s="1"/>
  <c r="L4416" i="2"/>
  <c r="N4416" i="2" s="1"/>
  <c r="P4416" i="2" s="1"/>
  <c r="L4387" i="2"/>
  <c r="N4387" i="2" s="1"/>
  <c r="P4387" i="2" s="1"/>
  <c r="L4386" i="2"/>
  <c r="N4386" i="2" s="1"/>
  <c r="P4386" i="2" s="1"/>
  <c r="L4385" i="2"/>
  <c r="N4385" i="2" s="1"/>
  <c r="P4385" i="2" s="1"/>
  <c r="L4384" i="2"/>
  <c r="N4384" i="2" s="1"/>
  <c r="P4384" i="2" s="1"/>
  <c r="L4364" i="2"/>
  <c r="N4364" i="2" s="1"/>
  <c r="P4364" i="2" s="1"/>
  <c r="L4363" i="2"/>
  <c r="N4363" i="2" s="1"/>
  <c r="P4363" i="2" s="1"/>
  <c r="L4362" i="2"/>
  <c r="N4362" i="2" s="1"/>
  <c r="P4362" i="2" s="1"/>
  <c r="L4361" i="2"/>
  <c r="N4361" i="2" s="1"/>
  <c r="P4361" i="2" s="1"/>
  <c r="L4338" i="2"/>
  <c r="N4338" i="2" s="1"/>
  <c r="P4338" i="2" s="1"/>
  <c r="L4337" i="2"/>
  <c r="N4337" i="2" s="1"/>
  <c r="P4337" i="2" s="1"/>
  <c r="L4336" i="2"/>
  <c r="N4336" i="2" s="1"/>
  <c r="P4336" i="2" s="1"/>
  <c r="L4335" i="2"/>
  <c r="N4335" i="2" s="1"/>
  <c r="P4335" i="2" s="1"/>
  <c r="L4331" i="2"/>
  <c r="N4331" i="2" s="1"/>
  <c r="P4331" i="2" s="1"/>
  <c r="L4330" i="2"/>
  <c r="N4330" i="2" s="1"/>
  <c r="P4330" i="2" s="1"/>
  <c r="L4329" i="2"/>
  <c r="N4329" i="2" s="1"/>
  <c r="P4329" i="2" s="1"/>
  <c r="L4328" i="2"/>
  <c r="N4328" i="2" s="1"/>
  <c r="P4328" i="2" s="1"/>
  <c r="L4320" i="2"/>
  <c r="N4320" i="2" s="1"/>
  <c r="P4320" i="2" s="1"/>
  <c r="L4319" i="2"/>
  <c r="N4319" i="2" s="1"/>
  <c r="P4319" i="2" s="1"/>
  <c r="L4318" i="2"/>
  <c r="N4318" i="2" s="1"/>
  <c r="P4318" i="2" s="1"/>
  <c r="L4317" i="2"/>
  <c r="N4317" i="2" s="1"/>
  <c r="P4317" i="2" s="1"/>
  <c r="L4305" i="2"/>
  <c r="N4305" i="2" s="1"/>
  <c r="P4305" i="2" s="1"/>
  <c r="L4304" i="2"/>
  <c r="N4304" i="2" s="1"/>
  <c r="P4304" i="2" s="1"/>
  <c r="L4303" i="2"/>
  <c r="N4303" i="2" s="1"/>
  <c r="P4303" i="2" s="1"/>
  <c r="L4302" i="2"/>
  <c r="N4302" i="2" s="1"/>
  <c r="P4302" i="2" s="1"/>
  <c r="L4298" i="2"/>
  <c r="N4298" i="2" s="1"/>
  <c r="P4298" i="2" s="1"/>
  <c r="L4297" i="2"/>
  <c r="N4297" i="2" s="1"/>
  <c r="P4297" i="2" s="1"/>
  <c r="L4296" i="2"/>
  <c r="N4296" i="2" s="1"/>
  <c r="P4296" i="2" s="1"/>
  <c r="L4295" i="2"/>
  <c r="N4295" i="2" s="1"/>
  <c r="P4295" i="2" s="1"/>
  <c r="P4291" i="2"/>
  <c r="L4290" i="2"/>
  <c r="N4290" i="2" s="1"/>
  <c r="P4290" i="2" s="1"/>
  <c r="L4289" i="2"/>
  <c r="N4289" i="2" s="1"/>
  <c r="P4289" i="2" s="1"/>
  <c r="L4288" i="2"/>
  <c r="N4288" i="2" s="1"/>
  <c r="P4288" i="2" s="1"/>
  <c r="L4270" i="2"/>
  <c r="N4270" i="2" s="1"/>
  <c r="P4270" i="2" s="1"/>
  <c r="L4269" i="2"/>
  <c r="N4269" i="2" s="1"/>
  <c r="P4269" i="2" s="1"/>
  <c r="L4268" i="2"/>
  <c r="N4268" i="2" s="1"/>
  <c r="P4268" i="2" s="1"/>
  <c r="L4267" i="2"/>
  <c r="N4267" i="2" s="1"/>
  <c r="P4267" i="2" s="1"/>
  <c r="F4263" i="2"/>
  <c r="L4255" i="2"/>
  <c r="N4255" i="2" s="1"/>
  <c r="P4255" i="2" s="1"/>
  <c r="L4254" i="2"/>
  <c r="N4254" i="2" s="1"/>
  <c r="P4254" i="2" s="1"/>
  <c r="L4253" i="2"/>
  <c r="N4253" i="2" s="1"/>
  <c r="P4253" i="2" s="1"/>
  <c r="L4252" i="2"/>
  <c r="N4252" i="2" s="1"/>
  <c r="P4252" i="2" s="1"/>
  <c r="L4232" i="2"/>
  <c r="N4232" i="2" s="1"/>
  <c r="P4232" i="2" s="1"/>
  <c r="L4231" i="2"/>
  <c r="N4231" i="2" s="1"/>
  <c r="P4231" i="2" s="1"/>
  <c r="L4230" i="2"/>
  <c r="N4230" i="2" s="1"/>
  <c r="P4230" i="2" s="1"/>
  <c r="L4229" i="2"/>
  <c r="N4229" i="2" s="1"/>
  <c r="P4229" i="2" s="1"/>
  <c r="L4225" i="2"/>
  <c r="N4225" i="2" s="1"/>
  <c r="P4225" i="2" s="1"/>
  <c r="L4224" i="2"/>
  <c r="N4224" i="2" s="1"/>
  <c r="P4224" i="2" s="1"/>
  <c r="L4223" i="2"/>
  <c r="N4223" i="2" s="1"/>
  <c r="P4223" i="2" s="1"/>
  <c r="L4222" i="2"/>
  <c r="N4222" i="2" s="1"/>
  <c r="P4222" i="2" s="1"/>
  <c r="L4217" i="2"/>
  <c r="N4217" i="2" s="1"/>
  <c r="P4217" i="2" s="1"/>
  <c r="L4216" i="2"/>
  <c r="N4216" i="2" s="1"/>
  <c r="P4216" i="2" s="1"/>
  <c r="L4215" i="2"/>
  <c r="N4215" i="2" s="1"/>
  <c r="P4215" i="2" s="1"/>
  <c r="L4214" i="2"/>
  <c r="N4214" i="2" s="1"/>
  <c r="P4214" i="2" s="1"/>
  <c r="L4210" i="2"/>
  <c r="N4210" i="2" s="1"/>
  <c r="P4210" i="2" s="1"/>
  <c r="L4209" i="2"/>
  <c r="N4209" i="2" s="1"/>
  <c r="P4209" i="2" s="1"/>
  <c r="L4208" i="2"/>
  <c r="N4208" i="2" s="1"/>
  <c r="P4208" i="2" s="1"/>
  <c r="L4207" i="2"/>
  <c r="N4207" i="2" s="1"/>
  <c r="L4203" i="2"/>
  <c r="N4203" i="2" s="1"/>
  <c r="P4203" i="2" s="1"/>
  <c r="L4202" i="2"/>
  <c r="N4202" i="2" s="1"/>
  <c r="P4202" i="2" s="1"/>
  <c r="L4201" i="2"/>
  <c r="N4201" i="2" s="1"/>
  <c r="L4200" i="2"/>
  <c r="N4200" i="2" s="1"/>
  <c r="L4196" i="2"/>
  <c r="N4196" i="2" s="1"/>
  <c r="P4196" i="2" s="1"/>
  <c r="L4195" i="2"/>
  <c r="N4195" i="2" s="1"/>
  <c r="P4195" i="2" s="1"/>
  <c r="L4194" i="2"/>
  <c r="N4194" i="2" s="1"/>
  <c r="P4194" i="2" s="1"/>
  <c r="L4193" i="2"/>
  <c r="N4193" i="2" s="1"/>
  <c r="L4189" i="2"/>
  <c r="N4189" i="2" s="1"/>
  <c r="P4189" i="2" s="1"/>
  <c r="L4188" i="2"/>
  <c r="N4188" i="2" s="1"/>
  <c r="P4188" i="2" s="1"/>
  <c r="L4187" i="2"/>
  <c r="N4187" i="2" s="1"/>
  <c r="P4187" i="2" s="1"/>
  <c r="P4186" i="2"/>
  <c r="L4182" i="2"/>
  <c r="N4182" i="2" s="1"/>
  <c r="P4182" i="2" s="1"/>
  <c r="L4181" i="2"/>
  <c r="N4181" i="2" s="1"/>
  <c r="P4181" i="2" s="1"/>
  <c r="L4180" i="2"/>
  <c r="N4180" i="2" s="1"/>
  <c r="P4180" i="2" s="1"/>
  <c r="N4179" i="2"/>
  <c r="P4179" i="2" s="1"/>
  <c r="L4175" i="2"/>
  <c r="N4175" i="2" s="1"/>
  <c r="P4175" i="2" s="1"/>
  <c r="L4174" i="2"/>
  <c r="N4174" i="2" s="1"/>
  <c r="P4174" i="2" s="1"/>
  <c r="L4173" i="2"/>
  <c r="N4173" i="2" s="1"/>
  <c r="P4173" i="2" s="1"/>
  <c r="L4172" i="2"/>
  <c r="N4172" i="2" s="1"/>
  <c r="P4172" i="2" s="1"/>
  <c r="L4168" i="2"/>
  <c r="N4168" i="2" s="1"/>
  <c r="P4168" i="2" s="1"/>
  <c r="L4167" i="2"/>
  <c r="N4167" i="2" s="1"/>
  <c r="P4167" i="2" s="1"/>
  <c r="L4166" i="2"/>
  <c r="N4166" i="2" s="1"/>
  <c r="P4166" i="2" s="1"/>
  <c r="L4165" i="2"/>
  <c r="N4165" i="2" s="1"/>
  <c r="P4165" i="2" s="1"/>
  <c r="L4161" i="2"/>
  <c r="N4161" i="2" s="1"/>
  <c r="P4161" i="2" s="1"/>
  <c r="L4160" i="2"/>
  <c r="N4160" i="2" s="1"/>
  <c r="P4160" i="2" s="1"/>
  <c r="L4159" i="2"/>
  <c r="N4159" i="2" s="1"/>
  <c r="P4159" i="2" s="1"/>
  <c r="L4158" i="2"/>
  <c r="N4158" i="2" s="1"/>
  <c r="P4158" i="2" s="1"/>
  <c r="L4154" i="2"/>
  <c r="N4154" i="2" s="1"/>
  <c r="P4154" i="2" s="1"/>
  <c r="L4153" i="2"/>
  <c r="N4153" i="2" s="1"/>
  <c r="P4153" i="2" s="1"/>
  <c r="L4152" i="2"/>
  <c r="N4152" i="2" s="1"/>
  <c r="P4152" i="2" s="1"/>
  <c r="L4151" i="2"/>
  <c r="N4151" i="2" s="1"/>
  <c r="P4151" i="2" s="1"/>
  <c r="L4147" i="2"/>
  <c r="N4147" i="2" s="1"/>
  <c r="P4147" i="2" s="1"/>
  <c r="L4146" i="2"/>
  <c r="N4146" i="2" s="1"/>
  <c r="P4146" i="2" s="1"/>
  <c r="L4145" i="2"/>
  <c r="N4145" i="2" s="1"/>
  <c r="P4145" i="2" s="1"/>
  <c r="L4144" i="2"/>
  <c r="N4144" i="2" s="1"/>
  <c r="P4144" i="2" s="1"/>
  <c r="L4140" i="2"/>
  <c r="N4140" i="2" s="1"/>
  <c r="P4140" i="2" s="1"/>
  <c r="L4139" i="2"/>
  <c r="N4139" i="2" s="1"/>
  <c r="P4139" i="2" s="1"/>
  <c r="L4138" i="2"/>
  <c r="N4138" i="2" s="1"/>
  <c r="P4138" i="2" s="1"/>
  <c r="L4137" i="2"/>
  <c r="N4137" i="2" s="1"/>
  <c r="P4137" i="2" s="1"/>
  <c r="L4129" i="2"/>
  <c r="N4129" i="2" s="1"/>
  <c r="P4129" i="2" s="1"/>
  <c r="L4128" i="2"/>
  <c r="N4128" i="2" s="1"/>
  <c r="P4128" i="2" s="1"/>
  <c r="L4127" i="2"/>
  <c r="N4127" i="2" s="1"/>
  <c r="P4127" i="2" s="1"/>
  <c r="L4126" i="2"/>
  <c r="N4126" i="2" s="1"/>
  <c r="P4126" i="2" s="1"/>
  <c r="P4122" i="2"/>
  <c r="L4122" i="2"/>
  <c r="P4121" i="2"/>
  <c r="L4121" i="2"/>
  <c r="P4120" i="2"/>
  <c r="L4120" i="2"/>
  <c r="N448" i="2" s="1"/>
  <c r="P448" i="2" s="1"/>
  <c r="P451" i="2" s="1"/>
  <c r="P4119" i="2"/>
  <c r="L4119" i="2"/>
  <c r="L4115" i="2"/>
  <c r="N4115" i="2" s="1"/>
  <c r="P4115" i="2" s="1"/>
  <c r="L4114" i="2"/>
  <c r="N4114" i="2" s="1"/>
  <c r="P4114" i="2" s="1"/>
  <c r="L4113" i="2"/>
  <c r="N4113" i="2" s="1"/>
  <c r="P4113" i="2" s="1"/>
  <c r="L4112" i="2"/>
  <c r="N4112" i="2" s="1"/>
  <c r="P4112" i="2" s="1"/>
  <c r="L4108" i="2"/>
  <c r="N4108" i="2" s="1"/>
  <c r="P4108" i="2" s="1"/>
  <c r="L4107" i="2"/>
  <c r="N4107" i="2" s="1"/>
  <c r="P4107" i="2" s="1"/>
  <c r="L4106" i="2"/>
  <c r="N4106" i="2" s="1"/>
  <c r="P4106" i="2" s="1"/>
  <c r="L4105" i="2"/>
  <c r="N4105" i="2" s="1"/>
  <c r="P4105" i="2" s="1"/>
  <c r="P4101" i="2"/>
  <c r="L4101" i="2"/>
  <c r="P4100" i="2"/>
  <c r="L4100" i="2"/>
  <c r="P4099" i="2"/>
  <c r="L4099" i="2"/>
  <c r="P4098" i="2"/>
  <c r="L4098" i="2"/>
  <c r="P4094" i="2"/>
  <c r="L4094" i="2"/>
  <c r="P4093" i="2"/>
  <c r="L4093" i="2"/>
  <c r="P4092" i="2"/>
  <c r="L4092" i="2"/>
  <c r="P4091" i="2"/>
  <c r="L4091" i="2"/>
  <c r="P4087" i="2"/>
  <c r="L4087" i="2"/>
  <c r="P4086" i="2"/>
  <c r="L4086" i="2"/>
  <c r="P4085" i="2"/>
  <c r="L4085" i="2"/>
  <c r="P4084" i="2"/>
  <c r="L4084" i="2"/>
  <c r="P4080" i="2"/>
  <c r="L4080" i="2"/>
  <c r="P4079" i="2"/>
  <c r="L4079" i="2"/>
  <c r="P4078" i="2"/>
  <c r="L4078" i="2"/>
  <c r="P4077" i="2"/>
  <c r="L4077" i="2"/>
  <c r="P4073" i="2"/>
  <c r="L4073" i="2"/>
  <c r="P4072" i="2"/>
  <c r="L4072" i="2"/>
  <c r="P4071" i="2"/>
  <c r="L4071" i="2"/>
  <c r="P4070" i="2"/>
  <c r="L4070" i="2"/>
  <c r="P4066" i="2"/>
  <c r="L4066" i="2"/>
  <c r="P4065" i="2"/>
  <c r="L4065" i="2"/>
  <c r="P4064" i="2"/>
  <c r="L4064" i="2"/>
  <c r="P4063" i="2"/>
  <c r="L4059" i="2"/>
  <c r="N4059" i="2" s="1"/>
  <c r="P4059" i="2" s="1"/>
  <c r="L4058" i="2"/>
  <c r="N4058" i="2" s="1"/>
  <c r="P4058" i="2" s="1"/>
  <c r="L4057" i="2"/>
  <c r="N4057" i="2" s="1"/>
  <c r="P4057" i="2" s="1"/>
  <c r="L4056" i="2"/>
  <c r="N4056" i="2" s="1"/>
  <c r="P4056" i="2" s="1"/>
  <c r="L4035" i="2"/>
  <c r="N4035" i="2" s="1"/>
  <c r="P4035" i="2" s="1"/>
  <c r="L4034" i="2"/>
  <c r="N4034" i="2" s="1"/>
  <c r="P4034" i="2" s="1"/>
  <c r="L4033" i="2"/>
  <c r="N4033" i="2" s="1"/>
  <c r="P4033" i="2" s="1"/>
  <c r="L4032" i="2"/>
  <c r="N4032" i="2" s="1"/>
  <c r="P4032" i="2" s="1"/>
  <c r="L4019" i="2"/>
  <c r="N4019" i="2" s="1"/>
  <c r="P4019" i="2" s="1"/>
  <c r="L4018" i="2"/>
  <c r="N4018" i="2" s="1"/>
  <c r="P4018" i="2" s="1"/>
  <c r="L4017" i="2"/>
  <c r="N4017" i="2" s="1"/>
  <c r="P4017" i="2" s="1"/>
  <c r="L4016" i="2"/>
  <c r="N4016" i="2" s="1"/>
  <c r="P4016" i="2" s="1"/>
  <c r="P4004" i="2"/>
  <c r="L4004" i="2"/>
  <c r="P4003" i="2"/>
  <c r="L4003" i="2"/>
  <c r="P4002" i="2"/>
  <c r="L4002" i="2"/>
  <c r="P4001" i="2"/>
  <c r="L4001" i="2"/>
  <c r="L3983" i="2"/>
  <c r="N3983" i="2" s="1"/>
  <c r="P3983" i="2" s="1"/>
  <c r="L3982" i="2"/>
  <c r="N3982" i="2" s="1"/>
  <c r="P3982" i="2" s="1"/>
  <c r="L3981" i="2"/>
  <c r="N3981" i="2" s="1"/>
  <c r="P3981" i="2" s="1"/>
  <c r="L3980" i="2"/>
  <c r="N3980" i="2" s="1"/>
  <c r="P3980" i="2" s="1"/>
  <c r="P3961" i="2"/>
  <c r="L3961" i="2"/>
  <c r="P3960" i="2"/>
  <c r="L3960" i="2"/>
  <c r="P3959" i="2"/>
  <c r="L3959" i="2"/>
  <c r="P3958" i="2"/>
  <c r="L3958" i="2"/>
  <c r="P3952" i="2"/>
  <c r="L3952" i="2"/>
  <c r="P3951" i="2"/>
  <c r="L3951" i="2"/>
  <c r="P3950" i="2"/>
  <c r="L3950" i="2"/>
  <c r="P3949" i="2"/>
  <c r="L3949" i="2"/>
  <c r="L3938" i="2"/>
  <c r="N3938" i="2" s="1"/>
  <c r="P3938" i="2" s="1"/>
  <c r="L3937" i="2"/>
  <c r="N3937" i="2" s="1"/>
  <c r="P3937" i="2" s="1"/>
  <c r="L3936" i="2"/>
  <c r="N3936" i="2" s="1"/>
  <c r="P3936" i="2" s="1"/>
  <c r="L3935" i="2"/>
  <c r="N3935" i="2" s="1"/>
  <c r="P3935" i="2" s="1"/>
  <c r="L3922" i="2"/>
  <c r="N3922" i="2" s="1"/>
  <c r="P3922" i="2" s="1"/>
  <c r="L3921" i="2"/>
  <c r="N3921" i="2" s="1"/>
  <c r="P3921" i="2" s="1"/>
  <c r="L3920" i="2"/>
  <c r="N3920" i="2" s="1"/>
  <c r="P3920" i="2" s="1"/>
  <c r="L3919" i="2"/>
  <c r="N3919" i="2" s="1"/>
  <c r="P3919" i="2" s="1"/>
  <c r="L3904" i="2"/>
  <c r="N3904" i="2" s="1"/>
  <c r="P3904" i="2" s="1"/>
  <c r="L3903" i="2"/>
  <c r="N3903" i="2" s="1"/>
  <c r="P3903" i="2" s="1"/>
  <c r="L3902" i="2"/>
  <c r="N3902" i="2" s="1"/>
  <c r="P3902" i="2" s="1"/>
  <c r="L3901" i="2"/>
  <c r="N3901" i="2" s="1"/>
  <c r="P3901" i="2" s="1"/>
  <c r="L3885" i="2"/>
  <c r="N3885" i="2" s="1"/>
  <c r="P3885" i="2" s="1"/>
  <c r="L3884" i="2"/>
  <c r="N3884" i="2" s="1"/>
  <c r="P3884" i="2" s="1"/>
  <c r="L3883" i="2"/>
  <c r="N3883" i="2" s="1"/>
  <c r="P3883" i="2" s="1"/>
  <c r="L3882" i="2"/>
  <c r="N3882" i="2" s="1"/>
  <c r="P3882" i="2" s="1"/>
  <c r="L3851" i="2"/>
  <c r="N3851" i="2" s="1"/>
  <c r="P3851" i="2" s="1"/>
  <c r="L3850" i="2"/>
  <c r="N3850" i="2" s="1"/>
  <c r="P3850" i="2" s="1"/>
  <c r="L3849" i="2"/>
  <c r="N3849" i="2" s="1"/>
  <c r="P3849" i="2" s="1"/>
  <c r="L3848" i="2"/>
  <c r="N3848" i="2" s="1"/>
  <c r="P3848" i="2" s="1"/>
  <c r="L3829" i="2"/>
  <c r="N3829" i="2" s="1"/>
  <c r="P3829" i="2" s="1"/>
  <c r="L3828" i="2"/>
  <c r="N3828" i="2" s="1"/>
  <c r="P3828" i="2" s="1"/>
  <c r="L3827" i="2"/>
  <c r="N3827" i="2" s="1"/>
  <c r="P3827" i="2" s="1"/>
  <c r="L3826" i="2"/>
  <c r="N3826" i="2" s="1"/>
  <c r="P3826" i="2" s="1"/>
  <c r="L3815" i="2"/>
  <c r="N3815" i="2" s="1"/>
  <c r="P3815" i="2" s="1"/>
  <c r="L3814" i="2"/>
  <c r="N3814" i="2" s="1"/>
  <c r="P3814" i="2" s="1"/>
  <c r="L3813" i="2"/>
  <c r="N3813" i="2" s="1"/>
  <c r="P3813" i="2" s="1"/>
  <c r="L3812" i="2"/>
  <c r="N3812" i="2" s="1"/>
  <c r="P3812" i="2" s="1"/>
  <c r="P3794" i="2"/>
  <c r="L3794" i="2"/>
  <c r="P3793" i="2"/>
  <c r="L3793" i="2"/>
  <c r="P3792" i="2"/>
  <c r="L3792" i="2"/>
  <c r="P3791" i="2"/>
  <c r="L3791" i="2"/>
  <c r="L3758" i="2"/>
  <c r="N3758" i="2" s="1"/>
  <c r="P3758" i="2" s="1"/>
  <c r="L3757" i="2"/>
  <c r="N3757" i="2" s="1"/>
  <c r="P3757" i="2" s="1"/>
  <c r="L3756" i="2"/>
  <c r="N3756" i="2" s="1"/>
  <c r="P3756" i="2" s="1"/>
  <c r="L3755" i="2"/>
  <c r="N3755" i="2" s="1"/>
  <c r="P3755" i="2" s="1"/>
  <c r="P3736" i="2"/>
  <c r="L3736" i="2"/>
  <c r="P3735" i="2"/>
  <c r="L3735" i="2"/>
  <c r="P3734" i="2"/>
  <c r="L3734" i="2"/>
  <c r="P3733" i="2"/>
  <c r="L3733" i="2"/>
  <c r="L3712" i="2"/>
  <c r="N3712" i="2" s="1"/>
  <c r="P3712" i="2" s="1"/>
  <c r="L3711" i="2"/>
  <c r="N3711" i="2" s="1"/>
  <c r="P3711" i="2" s="1"/>
  <c r="L3710" i="2"/>
  <c r="N3710" i="2" s="1"/>
  <c r="P3710" i="2" s="1"/>
  <c r="L3709" i="2"/>
  <c r="N3709" i="2" s="1"/>
  <c r="P3709" i="2" s="1"/>
  <c r="P3686" i="2"/>
  <c r="L3686" i="2"/>
  <c r="P3685" i="2"/>
  <c r="L3685" i="2"/>
  <c r="P3684" i="2"/>
  <c r="L3684" i="2"/>
  <c r="L3683" i="2"/>
  <c r="N3683" i="2" s="1"/>
  <c r="P3683" i="2" s="1"/>
  <c r="L3676" i="2"/>
  <c r="N3676" i="2" s="1"/>
  <c r="P3676" i="2" s="1"/>
  <c r="L3675" i="2"/>
  <c r="N3675" i="2" s="1"/>
  <c r="P3675" i="2" s="1"/>
  <c r="L3674" i="2"/>
  <c r="N3674" i="2" s="1"/>
  <c r="P3674" i="2" s="1"/>
  <c r="L3673" i="2"/>
  <c r="N3673" i="2" s="1"/>
  <c r="P3673" i="2" s="1"/>
  <c r="L3662" i="2"/>
  <c r="N3662" i="2" s="1"/>
  <c r="P3662" i="2" s="1"/>
  <c r="L3661" i="2"/>
  <c r="N3661" i="2" s="1"/>
  <c r="P3661" i="2" s="1"/>
  <c r="L3660" i="2"/>
  <c r="N3660" i="2" s="1"/>
  <c r="P3660" i="2" s="1"/>
  <c r="L3659" i="2"/>
  <c r="N3659" i="2" s="1"/>
  <c r="P3659" i="2" s="1"/>
  <c r="L3637" i="2"/>
  <c r="N3637" i="2" s="1"/>
  <c r="P3637" i="2" s="1"/>
  <c r="L3636" i="2"/>
  <c r="N3636" i="2" s="1"/>
  <c r="P3636" i="2" s="1"/>
  <c r="L3635" i="2"/>
  <c r="N3635" i="2" s="1"/>
  <c r="P3635" i="2" s="1"/>
  <c r="L3634" i="2"/>
  <c r="N3634" i="2" s="1"/>
  <c r="P3634" i="2" s="1"/>
  <c r="L3619" i="2"/>
  <c r="N3619" i="2" s="1"/>
  <c r="P3619" i="2" s="1"/>
  <c r="L3618" i="2"/>
  <c r="N3618" i="2" s="1"/>
  <c r="P3618" i="2" s="1"/>
  <c r="L3617" i="2"/>
  <c r="N3617" i="2" s="1"/>
  <c r="P3617" i="2" s="1"/>
  <c r="L3616" i="2"/>
  <c r="N3616" i="2" s="1"/>
  <c r="P3616" i="2" s="1"/>
  <c r="L3612" i="2"/>
  <c r="N3612" i="2" s="1"/>
  <c r="P3612" i="2" s="1"/>
  <c r="L3611" i="2"/>
  <c r="N3611" i="2" s="1"/>
  <c r="P3611" i="2" s="1"/>
  <c r="L3610" i="2"/>
  <c r="N3610" i="2" s="1"/>
  <c r="P3610" i="2" s="1"/>
  <c r="L3609" i="2"/>
  <c r="N3609" i="2" s="1"/>
  <c r="P3609" i="2" s="1"/>
  <c r="L3582" i="2"/>
  <c r="N3582" i="2" s="1"/>
  <c r="P3582" i="2" s="1"/>
  <c r="L3581" i="2"/>
  <c r="N3581" i="2" s="1"/>
  <c r="P3581" i="2" s="1"/>
  <c r="L3580" i="2"/>
  <c r="N3580" i="2" s="1"/>
  <c r="P3580" i="2" s="1"/>
  <c r="L3579" i="2"/>
  <c r="N3579" i="2" s="1"/>
  <c r="P3579" i="2" s="1"/>
  <c r="L3557" i="2"/>
  <c r="N3557" i="2" s="1"/>
  <c r="P3557" i="2" s="1"/>
  <c r="L3556" i="2"/>
  <c r="N3556" i="2" s="1"/>
  <c r="P3556" i="2" s="1"/>
  <c r="L3555" i="2"/>
  <c r="N3555" i="2" s="1"/>
  <c r="P3555" i="2" s="1"/>
  <c r="L3554" i="2"/>
  <c r="N3554" i="2" s="1"/>
  <c r="P3554" i="2" s="1"/>
  <c r="L3534" i="2"/>
  <c r="N3534" i="2" s="1"/>
  <c r="P3534" i="2" s="1"/>
  <c r="L3533" i="2"/>
  <c r="N3533" i="2" s="1"/>
  <c r="P3533" i="2" s="1"/>
  <c r="L3532" i="2"/>
  <c r="N3532" i="2" s="1"/>
  <c r="P3532" i="2" s="1"/>
  <c r="L3531" i="2"/>
  <c r="N3531" i="2" s="1"/>
  <c r="P3531" i="2" s="1"/>
  <c r="L3515" i="2"/>
  <c r="N3515" i="2" s="1"/>
  <c r="P3515" i="2" s="1"/>
  <c r="L3514" i="2"/>
  <c r="N3514" i="2" s="1"/>
  <c r="P3514" i="2" s="1"/>
  <c r="L3513" i="2"/>
  <c r="N3513" i="2" s="1"/>
  <c r="P3513" i="2" s="1"/>
  <c r="L3512" i="2"/>
  <c r="N3512" i="2" s="1"/>
  <c r="P3512" i="2" s="1"/>
  <c r="L3484" i="2"/>
  <c r="N3484" i="2" s="1"/>
  <c r="P3484" i="2" s="1"/>
  <c r="L3483" i="2"/>
  <c r="N3483" i="2" s="1"/>
  <c r="P3483" i="2" s="1"/>
  <c r="L3482" i="2"/>
  <c r="N3482" i="2" s="1"/>
  <c r="P3482" i="2" s="1"/>
  <c r="L3481" i="2"/>
  <c r="N3481" i="2" s="1"/>
  <c r="P3481" i="2" s="1"/>
  <c r="L3470" i="2"/>
  <c r="N3470" i="2" s="1"/>
  <c r="P3470" i="2" s="1"/>
  <c r="L3469" i="2"/>
  <c r="N3469" i="2" s="1"/>
  <c r="P3469" i="2" s="1"/>
  <c r="L3468" i="2"/>
  <c r="N3468" i="2" s="1"/>
  <c r="P3468" i="2" s="1"/>
  <c r="L3467" i="2"/>
  <c r="N3467" i="2" s="1"/>
  <c r="P3467" i="2" s="1"/>
  <c r="L3451" i="2"/>
  <c r="N3451" i="2" s="1"/>
  <c r="P3451" i="2" s="1"/>
  <c r="L3450" i="2"/>
  <c r="N3450" i="2" s="1"/>
  <c r="P3450" i="2" s="1"/>
  <c r="L3449" i="2"/>
  <c r="N3449" i="2" s="1"/>
  <c r="P3449" i="2" s="1"/>
  <c r="L3448" i="2"/>
  <c r="N3448" i="2" s="1"/>
  <c r="P3448" i="2" s="1"/>
  <c r="L3441" i="2"/>
  <c r="N3441" i="2" s="1"/>
  <c r="P3441" i="2" s="1"/>
  <c r="L3440" i="2"/>
  <c r="N3440" i="2" s="1"/>
  <c r="P3440" i="2" s="1"/>
  <c r="L3439" i="2"/>
  <c r="N3439" i="2" s="1"/>
  <c r="P3439" i="2" s="1"/>
  <c r="L3438" i="2"/>
  <c r="N3438" i="2" s="1"/>
  <c r="P3438" i="2" s="1"/>
  <c r="L3416" i="2"/>
  <c r="N3416" i="2" s="1"/>
  <c r="P3416" i="2" s="1"/>
  <c r="L3415" i="2"/>
  <c r="N3415" i="2" s="1"/>
  <c r="P3415" i="2" s="1"/>
  <c r="L3414" i="2"/>
  <c r="N3414" i="2" s="1"/>
  <c r="P3414" i="2" s="1"/>
  <c r="L3413" i="2"/>
  <c r="N3413" i="2" s="1"/>
  <c r="P3413" i="2" s="1"/>
  <c r="L3370" i="2"/>
  <c r="N3370" i="2" s="1"/>
  <c r="P3370" i="2" s="1"/>
  <c r="L3369" i="2"/>
  <c r="N3369" i="2" s="1"/>
  <c r="P3369" i="2" s="1"/>
  <c r="L3368" i="2"/>
  <c r="N3368" i="2" s="1"/>
  <c r="P3368" i="2" s="1"/>
  <c r="L3367" i="2"/>
  <c r="N3367" i="2" s="1"/>
  <c r="P3367" i="2" s="1"/>
  <c r="L3346" i="2"/>
  <c r="N3346" i="2" s="1"/>
  <c r="P3346" i="2" s="1"/>
  <c r="L3345" i="2"/>
  <c r="N3345" i="2" s="1"/>
  <c r="P3345" i="2" s="1"/>
  <c r="L3344" i="2"/>
  <c r="N3344" i="2" s="1"/>
  <c r="P3344" i="2" s="1"/>
  <c r="L3343" i="2"/>
  <c r="N3343" i="2" s="1"/>
  <c r="P3343" i="2" s="1"/>
  <c r="P3333" i="2"/>
  <c r="L3333" i="2"/>
  <c r="L3332" i="2"/>
  <c r="N3332" i="2" s="1"/>
  <c r="P3332" i="2" s="1"/>
  <c r="L3331" i="2"/>
  <c r="N3331" i="2" s="1"/>
  <c r="P3331" i="2" s="1"/>
  <c r="L3330" i="2"/>
  <c r="N3330" i="2" s="1"/>
  <c r="P3330" i="2" s="1"/>
  <c r="L3316" i="2"/>
  <c r="N3316" i="2" s="1"/>
  <c r="P3316" i="2" s="1"/>
  <c r="L3315" i="2"/>
  <c r="N3315" i="2" s="1"/>
  <c r="P3315" i="2" s="1"/>
  <c r="L3314" i="2"/>
  <c r="N3314" i="2" s="1"/>
  <c r="P3314" i="2" s="1"/>
  <c r="L3313" i="2"/>
  <c r="N3313" i="2" s="1"/>
  <c r="P3313" i="2" s="1"/>
  <c r="L3308" i="2"/>
  <c r="N3308" i="2" s="1"/>
  <c r="P3308" i="2" s="1"/>
  <c r="L3307" i="2"/>
  <c r="N3307" i="2" s="1"/>
  <c r="P3307" i="2" s="1"/>
  <c r="L3306" i="2"/>
  <c r="N3306" i="2" s="1"/>
  <c r="P3306" i="2" s="1"/>
  <c r="L3305" i="2"/>
  <c r="N3305" i="2" s="1"/>
  <c r="P3305" i="2" s="1"/>
  <c r="L3298" i="2"/>
  <c r="N3298" i="2" s="1"/>
  <c r="P3298" i="2" s="1"/>
  <c r="L3297" i="2"/>
  <c r="N3297" i="2" s="1"/>
  <c r="P3297" i="2" s="1"/>
  <c r="L3296" i="2"/>
  <c r="N3296" i="2" s="1"/>
  <c r="P3296" i="2" s="1"/>
  <c r="L3295" i="2"/>
  <c r="N3295" i="2" s="1"/>
  <c r="P3295" i="2" s="1"/>
  <c r="L3287" i="2"/>
  <c r="N3287" i="2" s="1"/>
  <c r="P3287" i="2" s="1"/>
  <c r="L3286" i="2"/>
  <c r="N3286" i="2" s="1"/>
  <c r="P3286" i="2" s="1"/>
  <c r="L3285" i="2"/>
  <c r="N3285" i="2" s="1"/>
  <c r="P3285" i="2" s="1"/>
  <c r="L3284" i="2"/>
  <c r="N3284" i="2" s="1"/>
  <c r="P3284" i="2" s="1"/>
  <c r="L3277" i="2"/>
  <c r="N3277" i="2" s="1"/>
  <c r="P3277" i="2" s="1"/>
  <c r="L3276" i="2"/>
  <c r="N3276" i="2" s="1"/>
  <c r="P3276" i="2" s="1"/>
  <c r="L3275" i="2"/>
  <c r="N3275" i="2" s="1"/>
  <c r="P3275" i="2" s="1"/>
  <c r="L3274" i="2"/>
  <c r="N3274" i="2" s="1"/>
  <c r="P3274" i="2" s="1"/>
  <c r="P3269" i="2"/>
  <c r="L3269" i="2"/>
  <c r="L3268" i="2"/>
  <c r="N3268" i="2" s="1"/>
  <c r="P3268" i="2" s="1"/>
  <c r="L3267" i="2"/>
  <c r="N3267" i="2" s="1"/>
  <c r="P3267" i="2" s="1"/>
  <c r="L3266" i="2"/>
  <c r="N3266" i="2" s="1"/>
  <c r="P3266" i="2" s="1"/>
  <c r="L3232" i="2"/>
  <c r="N3232" i="2" s="1"/>
  <c r="P3232" i="2" s="1"/>
  <c r="L3231" i="2"/>
  <c r="N3231" i="2" s="1"/>
  <c r="P3231" i="2" s="1"/>
  <c r="L3230" i="2"/>
  <c r="N3230" i="2" s="1"/>
  <c r="P3230" i="2" s="1"/>
  <c r="L3229" i="2"/>
  <c r="N3229" i="2" s="1"/>
  <c r="P3229" i="2" s="1"/>
  <c r="L3223" i="2"/>
  <c r="N3223" i="2" s="1"/>
  <c r="P3223" i="2" s="1"/>
  <c r="L3222" i="2"/>
  <c r="N3222" i="2" s="1"/>
  <c r="P3222" i="2" s="1"/>
  <c r="L3221" i="2"/>
  <c r="N3221" i="2" s="1"/>
  <c r="P3221" i="2" s="1"/>
  <c r="L3220" i="2"/>
  <c r="N3220" i="2" s="1"/>
  <c r="P3220" i="2" s="1"/>
  <c r="L3216" i="2"/>
  <c r="N3216" i="2" s="1"/>
  <c r="P3216" i="2" s="1"/>
  <c r="L3215" i="2"/>
  <c r="N3215" i="2" s="1"/>
  <c r="P3215" i="2" s="1"/>
  <c r="P3214" i="2"/>
  <c r="L3214" i="2"/>
  <c r="P3213" i="2"/>
  <c r="L3213" i="2"/>
  <c r="L3198" i="2"/>
  <c r="N3198" i="2" s="1"/>
  <c r="P3198" i="2" s="1"/>
  <c r="L3197" i="2"/>
  <c r="N3197" i="2" s="1"/>
  <c r="P3197" i="2" s="1"/>
  <c r="L3196" i="2"/>
  <c r="N3196" i="2" s="1"/>
  <c r="P3196" i="2" s="1"/>
  <c r="L3195" i="2"/>
  <c r="N3195" i="2" s="1"/>
  <c r="P3195" i="2" s="1"/>
  <c r="L3180" i="2"/>
  <c r="N3180" i="2" s="1"/>
  <c r="P3180" i="2" s="1"/>
  <c r="L3179" i="2"/>
  <c r="N3179" i="2" s="1"/>
  <c r="P3179" i="2" s="1"/>
  <c r="L3178" i="2"/>
  <c r="N3178" i="2" s="1"/>
  <c r="P3178" i="2" s="1"/>
  <c r="L3177" i="2"/>
  <c r="N3177" i="2" s="1"/>
  <c r="P3177" i="2" s="1"/>
  <c r="L3162" i="2"/>
  <c r="N3162" i="2" s="1"/>
  <c r="P3162" i="2" s="1"/>
  <c r="L3161" i="2"/>
  <c r="N3161" i="2" s="1"/>
  <c r="P3161" i="2" s="1"/>
  <c r="L3160" i="2"/>
  <c r="N3160" i="2" s="1"/>
  <c r="P3160" i="2" s="1"/>
  <c r="L3159" i="2"/>
  <c r="N3159" i="2" s="1"/>
  <c r="P3159" i="2" s="1"/>
  <c r="L3150" i="2"/>
  <c r="N3150" i="2" s="1"/>
  <c r="P3150" i="2" s="1"/>
  <c r="L3149" i="2"/>
  <c r="N3149" i="2" s="1"/>
  <c r="P3149" i="2" s="1"/>
  <c r="L3148" i="2"/>
  <c r="N3148" i="2" s="1"/>
  <c r="P3148" i="2" s="1"/>
  <c r="L3147" i="2"/>
  <c r="N3147" i="2" s="1"/>
  <c r="P3147" i="2" s="1"/>
  <c r="L3141" i="2"/>
  <c r="N3141" i="2" s="1"/>
  <c r="P3141" i="2" s="1"/>
  <c r="L3140" i="2"/>
  <c r="N3140" i="2" s="1"/>
  <c r="P3140" i="2" s="1"/>
  <c r="L3139" i="2"/>
  <c r="N3139" i="2" s="1"/>
  <c r="P3139" i="2" s="1"/>
  <c r="L3138" i="2"/>
  <c r="N3138" i="2" s="1"/>
  <c r="P3138" i="2" s="1"/>
  <c r="L3113" i="2"/>
  <c r="N3113" i="2" s="1"/>
  <c r="P3113" i="2" s="1"/>
  <c r="L3112" i="2"/>
  <c r="N3112" i="2" s="1"/>
  <c r="P3112" i="2" s="1"/>
  <c r="L3111" i="2"/>
  <c r="N3111" i="2" s="1"/>
  <c r="P3111" i="2" s="1"/>
  <c r="L3110" i="2"/>
  <c r="N3110" i="2" s="1"/>
  <c r="P3110" i="2" s="1"/>
  <c r="L3080" i="2"/>
  <c r="N3080" i="2" s="1"/>
  <c r="P3080" i="2" s="1"/>
  <c r="L3079" i="2"/>
  <c r="N3079" i="2" s="1"/>
  <c r="P3079" i="2" s="1"/>
  <c r="L3078" i="2"/>
  <c r="N3078" i="2" s="1"/>
  <c r="P3078" i="2" s="1"/>
  <c r="L3077" i="2"/>
  <c r="N3077" i="2" s="1"/>
  <c r="P3077" i="2" s="1"/>
  <c r="L3073" i="2"/>
  <c r="N3073" i="2" s="1"/>
  <c r="P3073" i="2" s="1"/>
  <c r="L3072" i="2"/>
  <c r="N3072" i="2" s="1"/>
  <c r="P3072" i="2" s="1"/>
  <c r="L3071" i="2"/>
  <c r="N3071" i="2" s="1"/>
  <c r="P3071" i="2" s="1"/>
  <c r="L3070" i="2"/>
  <c r="N3070" i="2" s="1"/>
  <c r="P3070" i="2" s="1"/>
  <c r="L3046" i="2"/>
  <c r="N3046" i="2" s="1"/>
  <c r="P3046" i="2" s="1"/>
  <c r="L3045" i="2"/>
  <c r="N3045" i="2" s="1"/>
  <c r="P3045" i="2" s="1"/>
  <c r="L3044" i="2"/>
  <c r="N3044" i="2" s="1"/>
  <c r="P3044" i="2" s="1"/>
  <c r="L3043" i="2"/>
  <c r="N3043" i="2" s="1"/>
  <c r="P3043" i="2" s="1"/>
  <c r="L3024" i="2"/>
  <c r="N3024" i="2" s="1"/>
  <c r="P3024" i="2" s="1"/>
  <c r="L3023" i="2"/>
  <c r="N3023" i="2" s="1"/>
  <c r="P3023" i="2" s="1"/>
  <c r="L3022" i="2"/>
  <c r="N3022" i="2" s="1"/>
  <c r="P3022" i="2" s="1"/>
  <c r="L3021" i="2"/>
  <c r="N3021" i="2" s="1"/>
  <c r="P3021" i="2" s="1"/>
  <c r="L3017" i="2"/>
  <c r="N3017" i="2" s="1"/>
  <c r="P3017" i="2" s="1"/>
  <c r="L3016" i="2"/>
  <c r="N3016" i="2" s="1"/>
  <c r="P3016" i="2" s="1"/>
  <c r="L3015" i="2"/>
  <c r="N3015" i="2" s="1"/>
  <c r="P3015" i="2" s="1"/>
  <c r="L3014" i="2"/>
  <c r="N3014" i="2" s="1"/>
  <c r="P3014" i="2" s="1"/>
  <c r="L2970" i="2"/>
  <c r="N2970" i="2" s="1"/>
  <c r="P2970" i="2" s="1"/>
  <c r="L2969" i="2"/>
  <c r="N2969" i="2" s="1"/>
  <c r="P2969" i="2" s="1"/>
  <c r="L2968" i="2"/>
  <c r="N2968" i="2" s="1"/>
  <c r="P2968" i="2" s="1"/>
  <c r="L2967" i="2"/>
  <c r="N2967" i="2" s="1"/>
  <c r="P2967" i="2" s="1"/>
  <c r="L2962" i="2"/>
  <c r="N2962" i="2" s="1"/>
  <c r="P2962" i="2" s="1"/>
  <c r="L2961" i="2"/>
  <c r="N2961" i="2" s="1"/>
  <c r="P2961" i="2" s="1"/>
  <c r="L2960" i="2"/>
  <c r="N2960" i="2" s="1"/>
  <c r="P2960" i="2" s="1"/>
  <c r="L2959" i="2"/>
  <c r="N2959" i="2" s="1"/>
  <c r="P2959" i="2" s="1"/>
  <c r="L2953" i="2"/>
  <c r="N2953" i="2" s="1"/>
  <c r="P2953" i="2" s="1"/>
  <c r="L2952" i="2"/>
  <c r="N2952" i="2" s="1"/>
  <c r="P2952" i="2" s="1"/>
  <c r="L2951" i="2"/>
  <c r="N2951" i="2" s="1"/>
  <c r="P2951" i="2" s="1"/>
  <c r="L2950" i="2"/>
  <c r="N2950" i="2" s="1"/>
  <c r="P2950" i="2" s="1"/>
  <c r="L2941" i="2"/>
  <c r="N2941" i="2" s="1"/>
  <c r="P2941" i="2" s="1"/>
  <c r="L2940" i="2"/>
  <c r="N2940" i="2" s="1"/>
  <c r="P2940" i="2" s="1"/>
  <c r="L2939" i="2"/>
  <c r="N2939" i="2" s="1"/>
  <c r="P2939" i="2" s="1"/>
  <c r="L2938" i="2"/>
  <c r="N2938" i="2" s="1"/>
  <c r="P2938" i="2" s="1"/>
  <c r="P2934" i="2"/>
  <c r="L2934" i="2"/>
  <c r="P2933" i="2"/>
  <c r="L2933" i="2"/>
  <c r="P2932" i="2"/>
  <c r="L2932" i="2"/>
  <c r="P2931" i="2"/>
  <c r="L2931" i="2"/>
  <c r="L2927" i="2"/>
  <c r="N2927" i="2" s="1"/>
  <c r="P2927" i="2" s="1"/>
  <c r="L2926" i="2"/>
  <c r="N2926" i="2" s="1"/>
  <c r="P2926" i="2" s="1"/>
  <c r="L2925" i="2"/>
  <c r="N2925" i="2" s="1"/>
  <c r="P2925" i="2" s="1"/>
  <c r="L2924" i="2"/>
  <c r="N2924" i="2" s="1"/>
  <c r="P2924" i="2" s="1"/>
  <c r="P2920" i="2"/>
  <c r="L2920" i="2"/>
  <c r="P2919" i="2"/>
  <c r="L2919" i="2"/>
  <c r="P2918" i="2"/>
  <c r="L2918" i="2"/>
  <c r="P2917" i="2"/>
  <c r="L2917" i="2"/>
  <c r="L2898" i="2"/>
  <c r="N2898" i="2" s="1"/>
  <c r="P2898" i="2" s="1"/>
  <c r="L2897" i="2"/>
  <c r="N2897" i="2" s="1"/>
  <c r="P2897" i="2" s="1"/>
  <c r="L2896" i="2"/>
  <c r="N2896" i="2" s="1"/>
  <c r="P2896" i="2" s="1"/>
  <c r="L2895" i="2"/>
  <c r="N2895" i="2" s="1"/>
  <c r="P2895" i="2" s="1"/>
  <c r="L2884" i="2"/>
  <c r="N2884" i="2" s="1"/>
  <c r="P2884" i="2" s="1"/>
  <c r="L2883" i="2"/>
  <c r="N2883" i="2" s="1"/>
  <c r="P2883" i="2" s="1"/>
  <c r="L2882" i="2"/>
  <c r="N2882" i="2" s="1"/>
  <c r="P2882" i="2" s="1"/>
  <c r="L2881" i="2"/>
  <c r="N2881" i="2" s="1"/>
  <c r="P2881" i="2" s="1"/>
  <c r="L2850" i="2"/>
  <c r="N2850" i="2" s="1"/>
  <c r="P2850" i="2" s="1"/>
  <c r="L2849" i="2"/>
  <c r="N2849" i="2" s="1"/>
  <c r="P2849" i="2" s="1"/>
  <c r="L2848" i="2"/>
  <c r="N2848" i="2" s="1"/>
  <c r="P2848" i="2" s="1"/>
  <c r="L2847" i="2"/>
  <c r="N2847" i="2" s="1"/>
  <c r="P2847" i="2" s="1"/>
  <c r="L2817" i="2"/>
  <c r="N2817" i="2" s="1"/>
  <c r="P2817" i="2" s="1"/>
  <c r="L2816" i="2"/>
  <c r="N2816" i="2" s="1"/>
  <c r="P2816" i="2" s="1"/>
  <c r="L2815" i="2"/>
  <c r="N2815" i="2" s="1"/>
  <c r="P2815" i="2" s="1"/>
  <c r="L2814" i="2"/>
  <c r="N2814" i="2" s="1"/>
  <c r="P2814" i="2" s="1"/>
  <c r="L2807" i="2"/>
  <c r="N2807" i="2" s="1"/>
  <c r="P2807" i="2" s="1"/>
  <c r="L2806" i="2"/>
  <c r="N2806" i="2" s="1"/>
  <c r="P2806" i="2" s="1"/>
  <c r="L2805" i="2"/>
  <c r="N2805" i="2" s="1"/>
  <c r="P2805" i="2" s="1"/>
  <c r="L2804" i="2"/>
  <c r="N2804" i="2" s="1"/>
  <c r="P2804" i="2" s="1"/>
  <c r="L2792" i="2"/>
  <c r="N2792" i="2" s="1"/>
  <c r="P2792" i="2" s="1"/>
  <c r="L2791" i="2"/>
  <c r="N2791" i="2" s="1"/>
  <c r="P2791" i="2" s="1"/>
  <c r="L2790" i="2"/>
  <c r="N2790" i="2" s="1"/>
  <c r="P2790" i="2" s="1"/>
  <c r="L2789" i="2"/>
  <c r="N2789" i="2" s="1"/>
  <c r="P2789" i="2" s="1"/>
  <c r="L2781" i="2"/>
  <c r="N2781" i="2" s="1"/>
  <c r="P2781" i="2" s="1"/>
  <c r="L2780" i="2"/>
  <c r="N2780" i="2" s="1"/>
  <c r="P2780" i="2" s="1"/>
  <c r="L2779" i="2"/>
  <c r="N2779" i="2" s="1"/>
  <c r="P2779" i="2" s="1"/>
  <c r="L2778" i="2"/>
  <c r="N2778" i="2" s="1"/>
  <c r="P2778" i="2" s="1"/>
  <c r="L2772" i="2"/>
  <c r="N2772" i="2" s="1"/>
  <c r="P2772" i="2" s="1"/>
  <c r="L2771" i="2"/>
  <c r="N2771" i="2" s="1"/>
  <c r="P2771" i="2" s="1"/>
  <c r="L2770" i="2"/>
  <c r="N2770" i="2" s="1"/>
  <c r="P2770" i="2" s="1"/>
  <c r="L2769" i="2"/>
  <c r="N2769" i="2" s="1"/>
  <c r="P2769" i="2" s="1"/>
  <c r="L2758" i="2"/>
  <c r="N2758" i="2" s="1"/>
  <c r="P2758" i="2" s="1"/>
  <c r="L2757" i="2"/>
  <c r="N2757" i="2" s="1"/>
  <c r="P2757" i="2" s="1"/>
  <c r="L2756" i="2"/>
  <c r="N2756" i="2" s="1"/>
  <c r="P2756" i="2" s="1"/>
  <c r="L2755" i="2"/>
  <c r="N2755" i="2" s="1"/>
  <c r="P2755" i="2" s="1"/>
  <c r="L2744" i="2"/>
  <c r="N2744" i="2" s="1"/>
  <c r="P2744" i="2" s="1"/>
  <c r="L2743" i="2"/>
  <c r="N2743" i="2" s="1"/>
  <c r="P2743" i="2" s="1"/>
  <c r="L2742" i="2"/>
  <c r="N2742" i="2" s="1"/>
  <c r="P2742" i="2" s="1"/>
  <c r="L2741" i="2"/>
  <c r="N2741" i="2" s="1"/>
  <c r="P2741" i="2" s="1"/>
  <c r="L2732" i="2"/>
  <c r="N2732" i="2" s="1"/>
  <c r="P2732" i="2" s="1"/>
  <c r="L2731" i="2"/>
  <c r="N2731" i="2" s="1"/>
  <c r="P2731" i="2" s="1"/>
  <c r="L2730" i="2"/>
  <c r="N2730" i="2" s="1"/>
  <c r="P2730" i="2" s="1"/>
  <c r="L2729" i="2"/>
  <c r="N2729" i="2" s="1"/>
  <c r="P2729" i="2" s="1"/>
  <c r="L2714" i="2"/>
  <c r="N2714" i="2" s="1"/>
  <c r="P2714" i="2" s="1"/>
  <c r="L2713" i="2"/>
  <c r="N2713" i="2" s="1"/>
  <c r="P2713" i="2" s="1"/>
  <c r="L2712" i="2"/>
  <c r="N2712" i="2" s="1"/>
  <c r="P2712" i="2" s="1"/>
  <c r="L2711" i="2"/>
  <c r="N2711" i="2" s="1"/>
  <c r="P2711" i="2" s="1"/>
  <c r="L2701" i="2"/>
  <c r="N2701" i="2" s="1"/>
  <c r="P2701" i="2" s="1"/>
  <c r="P2700" i="2"/>
  <c r="L2700" i="2"/>
  <c r="P2699" i="2"/>
  <c r="L2699" i="2"/>
  <c r="P2698" i="2"/>
  <c r="L2698" i="2"/>
  <c r="L2691" i="2"/>
  <c r="N2691" i="2" s="1"/>
  <c r="P2691" i="2" s="1"/>
  <c r="P2690" i="2"/>
  <c r="L2690" i="2"/>
  <c r="P2689" i="2"/>
  <c r="L2689" i="2"/>
  <c r="P2688" i="2"/>
  <c r="L2688" i="2"/>
  <c r="L2677" i="2"/>
  <c r="N2677" i="2" s="1"/>
  <c r="P2677" i="2" s="1"/>
  <c r="L2676" i="2"/>
  <c r="N2676" i="2" s="1"/>
  <c r="P2676" i="2" s="1"/>
  <c r="L2675" i="2"/>
  <c r="N2675" i="2" s="1"/>
  <c r="P2675" i="2" s="1"/>
  <c r="L2674" i="2"/>
  <c r="N2674" i="2" s="1"/>
  <c r="P2674" i="2" s="1"/>
  <c r="L2652" i="2"/>
  <c r="N2652" i="2" s="1"/>
  <c r="P2652" i="2" s="1"/>
  <c r="L2651" i="2"/>
  <c r="N2651" i="2" s="1"/>
  <c r="P2651" i="2" s="1"/>
  <c r="L2650" i="2"/>
  <c r="N2650" i="2" s="1"/>
  <c r="P2650" i="2" s="1"/>
  <c r="L2649" i="2"/>
  <c r="N2649" i="2" s="1"/>
  <c r="P2649" i="2" s="1"/>
  <c r="L2645" i="2"/>
  <c r="N2645" i="2" s="1"/>
  <c r="P2645" i="2" s="1"/>
  <c r="L2644" i="2"/>
  <c r="N2644" i="2" s="1"/>
  <c r="P2644" i="2" s="1"/>
  <c r="L2643" i="2"/>
  <c r="N2643" i="2" s="1"/>
  <c r="P2643" i="2" s="1"/>
  <c r="L2642" i="2"/>
  <c r="N2642" i="2" s="1"/>
  <c r="P2642" i="2" s="1"/>
  <c r="L2638" i="2"/>
  <c r="N2638" i="2" s="1"/>
  <c r="P2638" i="2" s="1"/>
  <c r="L2637" i="2"/>
  <c r="N2637" i="2" s="1"/>
  <c r="P2637" i="2" s="1"/>
  <c r="L2636" i="2"/>
  <c r="N2636" i="2" s="1"/>
  <c r="P2636" i="2" s="1"/>
  <c r="L2635" i="2"/>
  <c r="N2635" i="2" s="1"/>
  <c r="P2635" i="2" s="1"/>
  <c r="P2631" i="2"/>
  <c r="L2631" i="2"/>
  <c r="P2630" i="2"/>
  <c r="L2630" i="2"/>
  <c r="P2629" i="2"/>
  <c r="L2629" i="2"/>
  <c r="L2628" i="2"/>
  <c r="N2628" i="2" s="1"/>
  <c r="P2628" i="2" s="1"/>
  <c r="P2624" i="2"/>
  <c r="L2624" i="2"/>
  <c r="P2623" i="2"/>
  <c r="L2623" i="2"/>
  <c r="P2622" i="2"/>
  <c r="L2622" i="2"/>
  <c r="L2621" i="2"/>
  <c r="N2621" i="2" s="1"/>
  <c r="P2621" i="2" s="1"/>
  <c r="L2617" i="2"/>
  <c r="N2617" i="2" s="1"/>
  <c r="P2617" i="2" s="1"/>
  <c r="L2616" i="2"/>
  <c r="N2616" i="2" s="1"/>
  <c r="P2616" i="2" s="1"/>
  <c r="L2615" i="2"/>
  <c r="N2615" i="2" s="1"/>
  <c r="P2615" i="2" s="1"/>
  <c r="L2614" i="2"/>
  <c r="N2614" i="2" s="1"/>
  <c r="P2614" i="2" s="1"/>
  <c r="L2610" i="2"/>
  <c r="N2610" i="2" s="1"/>
  <c r="P2610" i="2" s="1"/>
  <c r="L2609" i="2"/>
  <c r="N2609" i="2" s="1"/>
  <c r="P2609" i="2" s="1"/>
  <c r="L2608" i="2"/>
  <c r="N2608" i="2" s="1"/>
  <c r="P2608" i="2" s="1"/>
  <c r="L2607" i="2"/>
  <c r="N2607" i="2" s="1"/>
  <c r="P2607" i="2" s="1"/>
  <c r="L2603" i="2"/>
  <c r="N2603" i="2" s="1"/>
  <c r="P2603" i="2" s="1"/>
  <c r="P2602" i="2"/>
  <c r="L2602" i="2"/>
  <c r="P2601" i="2"/>
  <c r="L2601" i="2"/>
  <c r="L2600" i="2"/>
  <c r="N2600" i="2" s="1"/>
  <c r="P2600" i="2" s="1"/>
  <c r="L2596" i="2"/>
  <c r="N2596" i="2" s="1"/>
  <c r="P2596" i="2" s="1"/>
  <c r="P2595" i="2"/>
  <c r="L2595" i="2"/>
  <c r="P2594" i="2"/>
  <c r="L2594" i="2"/>
  <c r="L2593" i="2"/>
  <c r="N2593" i="2" s="1"/>
  <c r="P2593" i="2" s="1"/>
  <c r="L2589" i="2"/>
  <c r="N2589" i="2" s="1"/>
  <c r="P2589" i="2" s="1"/>
  <c r="P2588" i="2"/>
  <c r="L2588" i="2"/>
  <c r="P2587" i="2"/>
  <c r="L2587" i="2"/>
  <c r="L2586" i="2"/>
  <c r="N2586" i="2" s="1"/>
  <c r="P2586" i="2" s="1"/>
  <c r="L2582" i="2"/>
  <c r="N2582" i="2" s="1"/>
  <c r="P2582" i="2" s="1"/>
  <c r="P2581" i="2"/>
  <c r="L2581" i="2"/>
  <c r="P2580" i="2"/>
  <c r="L2580" i="2"/>
  <c r="L2579" i="2"/>
  <c r="N2579" i="2" s="1"/>
  <c r="P2579" i="2" s="1"/>
  <c r="L2575" i="2"/>
  <c r="N2575" i="2" s="1"/>
  <c r="P2575" i="2" s="1"/>
  <c r="P2574" i="2"/>
  <c r="L2574" i="2"/>
  <c r="P2573" i="2"/>
  <c r="L2573" i="2"/>
  <c r="L2572" i="2"/>
  <c r="N2572" i="2" s="1"/>
  <c r="P2572" i="2" s="1"/>
  <c r="L2568" i="2"/>
  <c r="N2568" i="2" s="1"/>
  <c r="P2568" i="2" s="1"/>
  <c r="P2567" i="2"/>
  <c r="L2567" i="2"/>
  <c r="P2566" i="2"/>
  <c r="L2566" i="2"/>
  <c r="L2565" i="2"/>
  <c r="N2565" i="2" s="1"/>
  <c r="P2565" i="2" s="1"/>
  <c r="L2561" i="2"/>
  <c r="N2561" i="2" s="1"/>
  <c r="P2561" i="2" s="1"/>
  <c r="P2560" i="2"/>
  <c r="L2560" i="2"/>
  <c r="P2559" i="2"/>
  <c r="L2559" i="2"/>
  <c r="L2558" i="2"/>
  <c r="N2558" i="2" s="1"/>
  <c r="P2558" i="2" s="1"/>
  <c r="L2549" i="2"/>
  <c r="N2549" i="2" s="1"/>
  <c r="P2549" i="2" s="1"/>
  <c r="L2548" i="2"/>
  <c r="N2548" i="2" s="1"/>
  <c r="P2548" i="2" s="1"/>
  <c r="L2547" i="2"/>
  <c r="N2547" i="2" s="1"/>
  <c r="P2547" i="2" s="1"/>
  <c r="L2546" i="2"/>
  <c r="N2546" i="2" s="1"/>
  <c r="P2546" i="2" s="1"/>
  <c r="L2542" i="2"/>
  <c r="N2542" i="2" s="1"/>
  <c r="P2542" i="2" s="1"/>
  <c r="P2541" i="2"/>
  <c r="L2541" i="2"/>
  <c r="P2540" i="2"/>
  <c r="L2540" i="2"/>
  <c r="L2539" i="2"/>
  <c r="N2539" i="2" s="1"/>
  <c r="P2539" i="2" s="1"/>
  <c r="L2535" i="2"/>
  <c r="N2535" i="2" s="1"/>
  <c r="P2535" i="2" s="1"/>
  <c r="P2534" i="2"/>
  <c r="L2534" i="2"/>
  <c r="P2533" i="2"/>
  <c r="L2533" i="2"/>
  <c r="L2532" i="2"/>
  <c r="N2532" i="2" s="1"/>
  <c r="P2532" i="2" s="1"/>
  <c r="L2528" i="2"/>
  <c r="N2528" i="2" s="1"/>
  <c r="P2528" i="2" s="1"/>
  <c r="P2527" i="2"/>
  <c r="L2527" i="2"/>
  <c r="P2526" i="2"/>
  <c r="L2526" i="2"/>
  <c r="P2525" i="2"/>
  <c r="L2525" i="2"/>
  <c r="L2521" i="2"/>
  <c r="N2521" i="2" s="1"/>
  <c r="P2521" i="2" s="1"/>
  <c r="P2520" i="2"/>
  <c r="L2520" i="2"/>
  <c r="P2519" i="2"/>
  <c r="L2519" i="2"/>
  <c r="P2518" i="2"/>
  <c r="L2518" i="2"/>
  <c r="L2514" i="2"/>
  <c r="N2514" i="2" s="1"/>
  <c r="P2514" i="2" s="1"/>
  <c r="P2513" i="2"/>
  <c r="L2513" i="2"/>
  <c r="P2512" i="2"/>
  <c r="L2512" i="2"/>
  <c r="P2511" i="2"/>
  <c r="L2511" i="2"/>
  <c r="L2507" i="2"/>
  <c r="N2507" i="2" s="1"/>
  <c r="P2507" i="2" s="1"/>
  <c r="P2506" i="2"/>
  <c r="L2506" i="2"/>
  <c r="P2505" i="2"/>
  <c r="L2505" i="2"/>
  <c r="P2504" i="2"/>
  <c r="L2504" i="2"/>
  <c r="L2500" i="2"/>
  <c r="N2500" i="2" s="1"/>
  <c r="P2500" i="2" s="1"/>
  <c r="P2499" i="2"/>
  <c r="L2499" i="2"/>
  <c r="P2498" i="2"/>
  <c r="L2498" i="2"/>
  <c r="L2497" i="2"/>
  <c r="N2497" i="2" s="1"/>
  <c r="P2497" i="2" s="1"/>
  <c r="L2493" i="2"/>
  <c r="N2493" i="2" s="1"/>
  <c r="P2493" i="2" s="1"/>
  <c r="P2492" i="2"/>
  <c r="L2492" i="2"/>
  <c r="P2491" i="2"/>
  <c r="L2491" i="2"/>
  <c r="P2490" i="2"/>
  <c r="L2490" i="2"/>
  <c r="L2486" i="2"/>
  <c r="N2486" i="2" s="1"/>
  <c r="P2486" i="2" s="1"/>
  <c r="P2485" i="2"/>
  <c r="L2485" i="2"/>
  <c r="P2484" i="2"/>
  <c r="L2484" i="2"/>
  <c r="P2483" i="2"/>
  <c r="L2483" i="2"/>
  <c r="L2479" i="2"/>
  <c r="N2479" i="2" s="1"/>
  <c r="P2479" i="2" s="1"/>
  <c r="L2478" i="2"/>
  <c r="N2478" i="2" s="1"/>
  <c r="P2478" i="2" s="1"/>
  <c r="L2477" i="2"/>
  <c r="N2477" i="2" s="1"/>
  <c r="P2477" i="2" s="1"/>
  <c r="L2476" i="2"/>
  <c r="N2476" i="2" s="1"/>
  <c r="P2476" i="2" s="1"/>
  <c r="L2472" i="2"/>
  <c r="N2472" i="2" s="1"/>
  <c r="P2472" i="2" s="1"/>
  <c r="L2471" i="2"/>
  <c r="N2471" i="2" s="1"/>
  <c r="P2471" i="2" s="1"/>
  <c r="L2470" i="2"/>
  <c r="N2470" i="2" s="1"/>
  <c r="P2470" i="2" s="1"/>
  <c r="L2469" i="2"/>
  <c r="N2469" i="2" s="1"/>
  <c r="P2469" i="2" s="1"/>
  <c r="L2465" i="2"/>
  <c r="N2465" i="2" s="1"/>
  <c r="P2465" i="2" s="1"/>
  <c r="P2464" i="2"/>
  <c r="L2464" i="2"/>
  <c r="P2463" i="2"/>
  <c r="L2463" i="2"/>
  <c r="P2462" i="2"/>
  <c r="L2462" i="2"/>
  <c r="L2458" i="2"/>
  <c r="N2458" i="2" s="1"/>
  <c r="P2458" i="2" s="1"/>
  <c r="L2457" i="2"/>
  <c r="N2457" i="2" s="1"/>
  <c r="P2457" i="2" s="1"/>
  <c r="L2456" i="2"/>
  <c r="N2456" i="2" s="1"/>
  <c r="P2456" i="2" s="1"/>
  <c r="L2455" i="2"/>
  <c r="N2455" i="2" s="1"/>
  <c r="P2455" i="2" s="1"/>
  <c r="L2451" i="2"/>
  <c r="N2451" i="2" s="1"/>
  <c r="P2451" i="2" s="1"/>
  <c r="P2450" i="2"/>
  <c r="L2450" i="2"/>
  <c r="P2449" i="2"/>
  <c r="L2449" i="2"/>
  <c r="L2448" i="2"/>
  <c r="N2448" i="2" s="1"/>
  <c r="P2448" i="2" s="1"/>
  <c r="L2444" i="2"/>
  <c r="N2444" i="2" s="1"/>
  <c r="P2444" i="2" s="1"/>
  <c r="P2443" i="2"/>
  <c r="L2443" i="2"/>
  <c r="P2442" i="2"/>
  <c r="L2442" i="2"/>
  <c r="L2441" i="2"/>
  <c r="N2441" i="2" s="1"/>
  <c r="P2441" i="2" s="1"/>
  <c r="L2437" i="2"/>
  <c r="N2437" i="2" s="1"/>
  <c r="P2437" i="2" s="1"/>
  <c r="P2436" i="2"/>
  <c r="L2436" i="2"/>
  <c r="P2435" i="2"/>
  <c r="L2435" i="2"/>
  <c r="P2434" i="2"/>
  <c r="L2434" i="2"/>
  <c r="L2430" i="2"/>
  <c r="N2430" i="2" s="1"/>
  <c r="P2430" i="2" s="1"/>
  <c r="L2429" i="2"/>
  <c r="N2429" i="2" s="1"/>
  <c r="P2429" i="2" s="1"/>
  <c r="L2428" i="2"/>
  <c r="N2428" i="2" s="1"/>
  <c r="P2428" i="2" s="1"/>
  <c r="L2427" i="2"/>
  <c r="N2427" i="2" s="1"/>
  <c r="P2427" i="2" s="1"/>
  <c r="L2423" i="2"/>
  <c r="N2423" i="2" s="1"/>
  <c r="P2423" i="2" s="1"/>
  <c r="P2422" i="2"/>
  <c r="L2422" i="2"/>
  <c r="P2421" i="2"/>
  <c r="L2421" i="2"/>
  <c r="L2420" i="2"/>
  <c r="N2420" i="2" s="1"/>
  <c r="P2420" i="2" s="1"/>
  <c r="L2415" i="2"/>
  <c r="N2415" i="2" s="1"/>
  <c r="P2415" i="2" s="1"/>
  <c r="L2414" i="2"/>
  <c r="N2414" i="2" s="1"/>
  <c r="P2414" i="2" s="1"/>
  <c r="L2413" i="2"/>
  <c r="N2413" i="2" s="1"/>
  <c r="P2413" i="2" s="1"/>
  <c r="L2412" i="2"/>
  <c r="N2412" i="2" s="1"/>
  <c r="P2412" i="2" s="1"/>
  <c r="L2404" i="2"/>
  <c r="N2404" i="2" s="1"/>
  <c r="P2404" i="2" s="1"/>
  <c r="L2403" i="2"/>
  <c r="N2403" i="2" s="1"/>
  <c r="P2403" i="2" s="1"/>
  <c r="L2402" i="2"/>
  <c r="N2402" i="2" s="1"/>
  <c r="P2402" i="2" s="1"/>
  <c r="L2401" i="2"/>
  <c r="N2401" i="2" s="1"/>
  <c r="P2401" i="2" s="1"/>
  <c r="L2390" i="2"/>
  <c r="N2390" i="2" s="1"/>
  <c r="P2390" i="2" s="1"/>
  <c r="L2389" i="2"/>
  <c r="N2389" i="2" s="1"/>
  <c r="P2389" i="2" s="1"/>
  <c r="L2388" i="2"/>
  <c r="N2388" i="2" s="1"/>
  <c r="P2388" i="2" s="1"/>
  <c r="L2387" i="2"/>
  <c r="N2387" i="2" s="1"/>
  <c r="P2387" i="2" s="1"/>
  <c r="L2376" i="2"/>
  <c r="N2376" i="2" s="1"/>
  <c r="P2376" i="2" s="1"/>
  <c r="L2375" i="2"/>
  <c r="N2375" i="2" s="1"/>
  <c r="P2375" i="2" s="1"/>
  <c r="L2374" i="2"/>
  <c r="N2374" i="2" s="1"/>
  <c r="P2374" i="2" s="1"/>
  <c r="L2373" i="2"/>
  <c r="N2373" i="2" s="1"/>
  <c r="P2373" i="2" s="1"/>
  <c r="L2365" i="2"/>
  <c r="N2365" i="2" s="1"/>
  <c r="P2365" i="2" s="1"/>
  <c r="L2364" i="2"/>
  <c r="N2364" i="2" s="1"/>
  <c r="P2364" i="2" s="1"/>
  <c r="L2363" i="2"/>
  <c r="N2363" i="2" s="1"/>
  <c r="P2363" i="2" s="1"/>
  <c r="L2362" i="2"/>
  <c r="N2362" i="2" s="1"/>
  <c r="P2362" i="2" s="1"/>
  <c r="L2353" i="2"/>
  <c r="N2353" i="2" s="1"/>
  <c r="P2353" i="2" s="1"/>
  <c r="L2352" i="2"/>
  <c r="N2352" i="2" s="1"/>
  <c r="P2352" i="2" s="1"/>
  <c r="L2351" i="2"/>
  <c r="N2351" i="2" s="1"/>
  <c r="P2351" i="2" s="1"/>
  <c r="L2350" i="2"/>
  <c r="N2350" i="2" s="1"/>
  <c r="P2350" i="2" s="1"/>
  <c r="L2330" i="2"/>
  <c r="N2330" i="2" s="1"/>
  <c r="P2330" i="2" s="1"/>
  <c r="L2329" i="2"/>
  <c r="N2329" i="2" s="1"/>
  <c r="P2329" i="2" s="1"/>
  <c r="L2328" i="2"/>
  <c r="N2328" i="2" s="1"/>
  <c r="P2328" i="2" s="1"/>
  <c r="L2327" i="2"/>
  <c r="N2327" i="2" s="1"/>
  <c r="P2327" i="2" s="1"/>
  <c r="L2320" i="2"/>
  <c r="N2320" i="2" s="1"/>
  <c r="P2320" i="2" s="1"/>
  <c r="L2319" i="2"/>
  <c r="N2319" i="2" s="1"/>
  <c r="P2319" i="2" s="1"/>
  <c r="L2318" i="2"/>
  <c r="N2318" i="2" s="1"/>
  <c r="P2318" i="2" s="1"/>
  <c r="L2317" i="2"/>
  <c r="N2317" i="2" s="1"/>
  <c r="P2317" i="2" s="1"/>
  <c r="L2309" i="2"/>
  <c r="N2309" i="2" s="1"/>
  <c r="P2309" i="2" s="1"/>
  <c r="L2308" i="2"/>
  <c r="N2308" i="2" s="1"/>
  <c r="P2308" i="2" s="1"/>
  <c r="L2307" i="2"/>
  <c r="N2307" i="2" s="1"/>
  <c r="P2307" i="2" s="1"/>
  <c r="P2306" i="2"/>
  <c r="L2306" i="2"/>
  <c r="L2276" i="2"/>
  <c r="N2276" i="2" s="1"/>
  <c r="P2276" i="2" s="1"/>
  <c r="L2275" i="2"/>
  <c r="N2275" i="2" s="1"/>
  <c r="P2275" i="2" s="1"/>
  <c r="L2274" i="2"/>
  <c r="N2274" i="2" s="1"/>
  <c r="P2274" i="2" s="1"/>
  <c r="L2273" i="2"/>
  <c r="N2273" i="2" s="1"/>
  <c r="P2273" i="2" s="1"/>
  <c r="L2253" i="2"/>
  <c r="N2253" i="2" s="1"/>
  <c r="P2253" i="2" s="1"/>
  <c r="L2252" i="2"/>
  <c r="N2252" i="2" s="1"/>
  <c r="P2252" i="2" s="1"/>
  <c r="L2251" i="2"/>
  <c r="N2251" i="2" s="1"/>
  <c r="P2251" i="2" s="1"/>
  <c r="L2250" i="2"/>
  <c r="N2250" i="2" s="1"/>
  <c r="P2250" i="2" s="1"/>
  <c r="L2237" i="2"/>
  <c r="N2237" i="2" s="1"/>
  <c r="P2237" i="2" s="1"/>
  <c r="L2236" i="2"/>
  <c r="N2236" i="2" s="1"/>
  <c r="P2236" i="2" s="1"/>
  <c r="L2235" i="2"/>
  <c r="N2235" i="2" s="1"/>
  <c r="P2235" i="2" s="1"/>
  <c r="L2234" i="2"/>
  <c r="N2234" i="2" s="1"/>
  <c r="P2234" i="2" s="1"/>
  <c r="L2227" i="2"/>
  <c r="N2227" i="2" s="1"/>
  <c r="P2227" i="2" s="1"/>
  <c r="L2226" i="2"/>
  <c r="N2226" i="2" s="1"/>
  <c r="P2226" i="2" s="1"/>
  <c r="L2225" i="2"/>
  <c r="N2225" i="2" s="1"/>
  <c r="P2225" i="2" s="1"/>
  <c r="L2224" i="2"/>
  <c r="N2224" i="2" s="1"/>
  <c r="P2224" i="2" s="1"/>
  <c r="L2207" i="2"/>
  <c r="N2207" i="2" s="1"/>
  <c r="P2207" i="2" s="1"/>
  <c r="L2206" i="2"/>
  <c r="N2206" i="2" s="1"/>
  <c r="P2206" i="2" s="1"/>
  <c r="L2205" i="2"/>
  <c r="N2205" i="2" s="1"/>
  <c r="P2205" i="2" s="1"/>
  <c r="L2204" i="2"/>
  <c r="N2204" i="2" s="1"/>
  <c r="P2204" i="2" s="1"/>
  <c r="L2184" i="2"/>
  <c r="N2184" i="2" s="1"/>
  <c r="P2184" i="2" s="1"/>
  <c r="L2183" i="2"/>
  <c r="N2183" i="2" s="1"/>
  <c r="P2183" i="2" s="1"/>
  <c r="L2182" i="2"/>
  <c r="N2182" i="2" s="1"/>
  <c r="P2182" i="2" s="1"/>
  <c r="L2181" i="2"/>
  <c r="N2181" i="2" s="1"/>
  <c r="P2181" i="2" s="1"/>
  <c r="L2150" i="2"/>
  <c r="N2150" i="2" s="1"/>
  <c r="P2150" i="2" s="1"/>
  <c r="L2149" i="2"/>
  <c r="N2149" i="2" s="1"/>
  <c r="P2149" i="2" s="1"/>
  <c r="L2148" i="2"/>
  <c r="N2148" i="2" s="1"/>
  <c r="P2148" i="2" s="1"/>
  <c r="L2147" i="2"/>
  <c r="N2147" i="2" s="1"/>
  <c r="P2147" i="2" s="1"/>
  <c r="L2129" i="2"/>
  <c r="N2129" i="2" s="1"/>
  <c r="P2129" i="2" s="1"/>
  <c r="L2128" i="2"/>
  <c r="N2128" i="2" s="1"/>
  <c r="P2128" i="2" s="1"/>
  <c r="L2127" i="2"/>
  <c r="N2127" i="2" s="1"/>
  <c r="P2127" i="2" s="1"/>
  <c r="L2126" i="2"/>
  <c r="N2126" i="2" s="1"/>
  <c r="P2126" i="2" s="1"/>
  <c r="P2096" i="2"/>
  <c r="N2095" i="2"/>
  <c r="P2095" i="2" s="1"/>
  <c r="L2094" i="2"/>
  <c r="N2094" i="2" s="1"/>
  <c r="P2094" i="2" s="1"/>
  <c r="L2093" i="2"/>
  <c r="N2093" i="2" s="1"/>
  <c r="P2093" i="2" s="1"/>
  <c r="N2088" i="2"/>
  <c r="P2088" i="2" s="1"/>
  <c r="N2087" i="2"/>
  <c r="P2087" i="2" s="1"/>
  <c r="N2086" i="2"/>
  <c r="P2086" i="2" s="1"/>
  <c r="L2085" i="2"/>
  <c r="N2085" i="2" s="1"/>
  <c r="P2085" i="2" s="1"/>
  <c r="P2081" i="2"/>
  <c r="P2080" i="2"/>
  <c r="L2080" i="2"/>
  <c r="P2079" i="2"/>
  <c r="L2079" i="2"/>
  <c r="P2078" i="2"/>
  <c r="L2078" i="2"/>
  <c r="L2066" i="2"/>
  <c r="N2066" i="2" s="1"/>
  <c r="P2066" i="2" s="1"/>
  <c r="L2065" i="2"/>
  <c r="N2065" i="2" s="1"/>
  <c r="P2065" i="2" s="1"/>
  <c r="L2064" i="2"/>
  <c r="N2064" i="2" s="1"/>
  <c r="P2064" i="2" s="1"/>
  <c r="L2063" i="2"/>
  <c r="N2063" i="2" s="1"/>
  <c r="P2063" i="2" s="1"/>
  <c r="L2029" i="2"/>
  <c r="N2029" i="2" s="1"/>
  <c r="P2029" i="2" s="1"/>
  <c r="L2028" i="2"/>
  <c r="N2028" i="2" s="1"/>
  <c r="P2028" i="2" s="1"/>
  <c r="L2027" i="2"/>
  <c r="N2027" i="2" s="1"/>
  <c r="P2027" i="2" s="1"/>
  <c r="L2026" i="2"/>
  <c r="N2026" i="2" s="1"/>
  <c r="P2026" i="2" s="1"/>
  <c r="L1672" i="2"/>
  <c r="N1672" i="2" s="1"/>
  <c r="P1672" i="2" s="1"/>
  <c r="L1671" i="2"/>
  <c r="N1671" i="2" s="1"/>
  <c r="P1671" i="2" s="1"/>
  <c r="L1670" i="2"/>
  <c r="N1670" i="2" s="1"/>
  <c r="P1670" i="2" s="1"/>
  <c r="N1669" i="2"/>
  <c r="P1669" i="2" s="1"/>
  <c r="N1657" i="2"/>
  <c r="L1656" i="2"/>
  <c r="N1656" i="2" s="1"/>
  <c r="P1656" i="2" s="1"/>
  <c r="L1655" i="2"/>
  <c r="N1655" i="2" s="1"/>
  <c r="P1655" i="2" s="1"/>
  <c r="L1654" i="2"/>
  <c r="N1654" i="2" s="1"/>
  <c r="P1654" i="2" s="1"/>
  <c r="L1647" i="2"/>
  <c r="N1647" i="2" s="1"/>
  <c r="P1647" i="2" s="1"/>
  <c r="L1646" i="2"/>
  <c r="N1646" i="2" s="1"/>
  <c r="P1646" i="2" s="1"/>
  <c r="L1645" i="2"/>
  <c r="N1645" i="2" s="1"/>
  <c r="P1645" i="2" s="1"/>
  <c r="N1644" i="2"/>
  <c r="P1644" i="2" s="1"/>
  <c r="N1640" i="2"/>
  <c r="P1640" i="2" s="1"/>
  <c r="N1639" i="2"/>
  <c r="P1639" i="2" s="1"/>
  <c r="L1638" i="2"/>
  <c r="N1638" i="2" s="1"/>
  <c r="P1638" i="2" s="1"/>
  <c r="L1637" i="2"/>
  <c r="N1637" i="2" s="1"/>
  <c r="P1637" i="2" s="1"/>
  <c r="N1632" i="2"/>
  <c r="P1632" i="2" s="1"/>
  <c r="L1631" i="2"/>
  <c r="N1631" i="2" s="1"/>
  <c r="P1631" i="2" s="1"/>
  <c r="N1630" i="2"/>
  <c r="P1630" i="2" s="1"/>
  <c r="L1629" i="2"/>
  <c r="N1629" i="2" s="1"/>
  <c r="P1629" i="2" s="1"/>
  <c r="N1624" i="2"/>
  <c r="P1624" i="2" s="1"/>
  <c r="P1623" i="2"/>
  <c r="P1622" i="2"/>
  <c r="L1621" i="2"/>
  <c r="N1621" i="2" s="1"/>
  <c r="P1621" i="2" s="1"/>
  <c r="L1607" i="2"/>
  <c r="N1607" i="2" s="1"/>
  <c r="P1607" i="2" s="1"/>
  <c r="L1606" i="2"/>
  <c r="N1606" i="2" s="1"/>
  <c r="P1606" i="2" s="1"/>
  <c r="N1605" i="2"/>
  <c r="P1605" i="2" s="1"/>
  <c r="N1604" i="2"/>
  <c r="P1604" i="2" s="1"/>
  <c r="L1598" i="2"/>
  <c r="N1598" i="2" s="1"/>
  <c r="P1598" i="2" s="1"/>
  <c r="L1597" i="2"/>
  <c r="N1597" i="2" s="1"/>
  <c r="P1597" i="2" s="1"/>
  <c r="N1596" i="2"/>
  <c r="P1596" i="2" s="1"/>
  <c r="N1595" i="2"/>
  <c r="P1595" i="2" s="1"/>
  <c r="L1587" i="2"/>
  <c r="N1587" i="2" s="1"/>
  <c r="P1587" i="2" s="1"/>
  <c r="L1586" i="2"/>
  <c r="N1586" i="2" s="1"/>
  <c r="P1586" i="2" s="1"/>
  <c r="L1585" i="2"/>
  <c r="N1585" i="2" s="1"/>
  <c r="P1585" i="2" s="1"/>
  <c r="L1584" i="2"/>
  <c r="N1584" i="2" s="1"/>
  <c r="P1584" i="2" s="1"/>
  <c r="P1561" i="2"/>
  <c r="P1560" i="2"/>
  <c r="N1559" i="2"/>
  <c r="P1559" i="2" s="1"/>
  <c r="L1558" i="2"/>
  <c r="N1558" i="2" s="1"/>
  <c r="P1558" i="2" s="1"/>
  <c r="L1551" i="2"/>
  <c r="N1551" i="2" s="1"/>
  <c r="P1551" i="2" s="1"/>
  <c r="L1550" i="2"/>
  <c r="N1550" i="2" s="1"/>
  <c r="P1550" i="2" s="1"/>
  <c r="L1549" i="2"/>
  <c r="N1549" i="2" s="1"/>
  <c r="P1549" i="2" s="1"/>
  <c r="N1548" i="2"/>
  <c r="P1548" i="2" s="1"/>
  <c r="N1544" i="2"/>
  <c r="P1544" i="2" s="1"/>
  <c r="N1543" i="2"/>
  <c r="P1543" i="2" s="1"/>
  <c r="N1542" i="2"/>
  <c r="P1542" i="2" s="1"/>
  <c r="L1541" i="2"/>
  <c r="N1541" i="2" s="1"/>
  <c r="P1541" i="2" s="1"/>
  <c r="L1535" i="2"/>
  <c r="N1535" i="2" s="1"/>
  <c r="P1535" i="2" s="1"/>
  <c r="L1534" i="2"/>
  <c r="N1534" i="2" s="1"/>
  <c r="P1534" i="2" s="1"/>
  <c r="L1533" i="2"/>
  <c r="N1533" i="2" s="1"/>
  <c r="P1533" i="2" s="1"/>
  <c r="N1532" i="2"/>
  <c r="P1532" i="2" s="1"/>
  <c r="P1526" i="2"/>
  <c r="P1525" i="2"/>
  <c r="P1524" i="2"/>
  <c r="L1523" i="2"/>
  <c r="N1523" i="2" s="1"/>
  <c r="P1523" i="2" s="1"/>
  <c r="L1497" i="2"/>
  <c r="N1497" i="2" s="1"/>
  <c r="P1497" i="2" s="1"/>
  <c r="L1496" i="2"/>
  <c r="N1496" i="2" s="1"/>
  <c r="P1496" i="2" s="1"/>
  <c r="L1495" i="2"/>
  <c r="P1494" i="2"/>
  <c r="P1488" i="2"/>
  <c r="P1487" i="2"/>
  <c r="P1486" i="2"/>
  <c r="L1485" i="2"/>
  <c r="N1485" i="2" s="1"/>
  <c r="P1485" i="2" s="1"/>
  <c r="P1445" i="2"/>
  <c r="L1445" i="2"/>
  <c r="P1444" i="2"/>
  <c r="L1444" i="2"/>
  <c r="L1443" i="2"/>
  <c r="N1443" i="2" s="1"/>
  <c r="P1443" i="2" s="1"/>
  <c r="P1442" i="2"/>
  <c r="L1428" i="2"/>
  <c r="N1428" i="2" s="1"/>
  <c r="P1428" i="2" s="1"/>
  <c r="L1427" i="2"/>
  <c r="N1427" i="2" s="1"/>
  <c r="P1427" i="2" s="1"/>
  <c r="N1426" i="2"/>
  <c r="P1426" i="2" s="1"/>
  <c r="M12" i="10" s="1"/>
  <c r="N1425" i="2"/>
  <c r="P1425" i="2" s="1"/>
  <c r="K12" i="10" s="1"/>
  <c r="L1401" i="2"/>
  <c r="N1401" i="2" s="1"/>
  <c r="P1401" i="2" s="1"/>
  <c r="L1400" i="2"/>
  <c r="N1400" i="2" s="1"/>
  <c r="P1400" i="2" s="1"/>
  <c r="L1399" i="2"/>
  <c r="N1399" i="2" s="1"/>
  <c r="P1399" i="2" s="1"/>
  <c r="L1398" i="2"/>
  <c r="N1398" i="2" s="1"/>
  <c r="P1398" i="2" s="1"/>
  <c r="N1380" i="2"/>
  <c r="P1380" i="2" s="1"/>
  <c r="AI24" i="9" s="1"/>
  <c r="L1379" i="2"/>
  <c r="N1378" i="2"/>
  <c r="P1378" i="2" s="1"/>
  <c r="P1377" i="2"/>
  <c r="L1377" i="2"/>
  <c r="L1361" i="2"/>
  <c r="N1361" i="2" s="1"/>
  <c r="P1361" i="2" s="1"/>
  <c r="AI23" i="9" s="1"/>
  <c r="L1360" i="2"/>
  <c r="N1360" i="2" s="1"/>
  <c r="P1360" i="2" s="1"/>
  <c r="L1359" i="2"/>
  <c r="N1359" i="2" s="1"/>
  <c r="P1359" i="2" s="1"/>
  <c r="L1358" i="2"/>
  <c r="N1358" i="2" s="1"/>
  <c r="P1358" i="2" s="1"/>
  <c r="L1340" i="2"/>
  <c r="N1340" i="2" s="1"/>
  <c r="P1340" i="2" s="1"/>
  <c r="L1339" i="2"/>
  <c r="N1339" i="2" s="1"/>
  <c r="P1339" i="2" s="1"/>
  <c r="L1338" i="2"/>
  <c r="N1338" i="2" s="1"/>
  <c r="P1338" i="2" s="1"/>
  <c r="L1337" i="2"/>
  <c r="N1337" i="2" s="1"/>
  <c r="P1337" i="2" s="1"/>
  <c r="L1329" i="2"/>
  <c r="L1328" i="2"/>
  <c r="L1327" i="2"/>
  <c r="N1327" i="2" s="1"/>
  <c r="P1327" i="2" s="1"/>
  <c r="L1326" i="2"/>
  <c r="N1326" i="2" s="1"/>
  <c r="P1326" i="2" s="1"/>
  <c r="L1322" i="2"/>
  <c r="N1322" i="2" s="1"/>
  <c r="P1322" i="2" s="1"/>
  <c r="L1321" i="2"/>
  <c r="N1321" i="2" s="1"/>
  <c r="P1321" i="2" s="1"/>
  <c r="L1320" i="2"/>
  <c r="N1320" i="2" s="1"/>
  <c r="P1320" i="2" s="1"/>
  <c r="N1319" i="2"/>
  <c r="P1319" i="2" s="1"/>
  <c r="L1307" i="2"/>
  <c r="N1307" i="2" s="1"/>
  <c r="P1307" i="2" s="1"/>
  <c r="L1306" i="2"/>
  <c r="N1306" i="2" s="1"/>
  <c r="P1306" i="2" s="1"/>
  <c r="L1305" i="2"/>
  <c r="N1305" i="2" s="1"/>
  <c r="P1305" i="2" s="1"/>
  <c r="L1304" i="2"/>
  <c r="N1304" i="2" s="1"/>
  <c r="P1304" i="2" s="1"/>
  <c r="L1291" i="2"/>
  <c r="N1291" i="2" s="1"/>
  <c r="P1291" i="2" s="1"/>
  <c r="L1290" i="2"/>
  <c r="N1290" i="2" s="1"/>
  <c r="P1290" i="2" s="1"/>
  <c r="L1289" i="2"/>
  <c r="N1289" i="2" s="1"/>
  <c r="P1289" i="2" s="1"/>
  <c r="L1288" i="2"/>
  <c r="N1288" i="2" s="1"/>
  <c r="P1288" i="2" s="1"/>
  <c r="L1277" i="2"/>
  <c r="N1277" i="2" s="1"/>
  <c r="P1277" i="2" s="1"/>
  <c r="AI17" i="9" s="1"/>
  <c r="L1276" i="2"/>
  <c r="N1276" i="2" s="1"/>
  <c r="P1276" i="2" s="1"/>
  <c r="O17" i="9" s="1"/>
  <c r="AB158" i="12" s="1"/>
  <c r="L1275" i="2"/>
  <c r="N1275" i="2" s="1"/>
  <c r="P1275" i="2" s="1"/>
  <c r="L1274" i="2"/>
  <c r="N1274" i="2" s="1"/>
  <c r="P1274" i="2" s="1"/>
  <c r="L1265" i="2"/>
  <c r="N1265" i="2" s="1"/>
  <c r="P1265" i="2" s="1"/>
  <c r="AI16" i="9" s="1"/>
  <c r="P1264" i="2"/>
  <c r="L1264" i="2"/>
  <c r="L1263" i="2"/>
  <c r="N1263" i="2" s="1"/>
  <c r="P1263" i="2" s="1"/>
  <c r="L1262" i="2"/>
  <c r="N1262" i="2" s="1"/>
  <c r="P1262" i="2" s="1"/>
  <c r="L1223" i="2"/>
  <c r="N1223" i="2" s="1"/>
  <c r="P1223" i="2" s="1"/>
  <c r="L1222" i="2"/>
  <c r="N1222" i="2" s="1"/>
  <c r="P1222" i="2" s="1"/>
  <c r="L1221" i="2"/>
  <c r="N1221" i="2" s="1"/>
  <c r="P1221" i="2" s="1"/>
  <c r="N1220" i="2"/>
  <c r="P1220" i="2" s="1"/>
  <c r="L1196" i="2"/>
  <c r="N1196" i="2" s="1"/>
  <c r="P1196" i="2" s="1"/>
  <c r="L1195" i="2"/>
  <c r="N1195" i="2" s="1"/>
  <c r="P1195" i="2" s="1"/>
  <c r="L1194" i="2"/>
  <c r="N1194" i="2" s="1"/>
  <c r="P1194" i="2" s="1"/>
  <c r="L1193" i="2"/>
  <c r="N1193" i="2" s="1"/>
  <c r="P1193" i="2" s="1"/>
  <c r="P1176" i="2"/>
  <c r="P1175" i="2"/>
  <c r="L1174" i="2"/>
  <c r="N1174" i="2" s="1"/>
  <c r="P1174" i="2" s="1"/>
  <c r="P1173" i="2"/>
  <c r="N1151" i="2"/>
  <c r="P1151" i="2" s="1"/>
  <c r="N1150" i="2"/>
  <c r="P1150" i="2" s="1"/>
  <c r="P1149" i="2"/>
  <c r="L1149" i="2"/>
  <c r="P1148" i="2"/>
  <c r="L1148" i="2"/>
  <c r="L1122" i="2"/>
  <c r="N1122" i="2" s="1"/>
  <c r="P1122" i="2" s="1"/>
  <c r="L1121" i="2"/>
  <c r="N1121" i="2" s="1"/>
  <c r="P1121" i="2" s="1"/>
  <c r="L1120" i="2"/>
  <c r="N1120" i="2" s="1"/>
  <c r="P1120" i="2" s="1"/>
  <c r="L1119" i="2"/>
  <c r="N1119" i="2" s="1"/>
  <c r="P1119" i="2" s="1"/>
  <c r="N1114" i="2"/>
  <c r="P1114" i="2" s="1"/>
  <c r="N1113" i="2"/>
  <c r="P1113" i="2" s="1"/>
  <c r="L1112" i="2"/>
  <c r="N1112" i="2" s="1"/>
  <c r="P1112" i="2" s="1"/>
  <c r="L1111" i="2"/>
  <c r="N1111" i="2" s="1"/>
  <c r="P1111" i="2" s="1"/>
  <c r="L1099" i="2"/>
  <c r="N1099" i="2" s="1"/>
  <c r="P1099" i="2" s="1"/>
  <c r="L1098" i="2"/>
  <c r="N1098" i="2" s="1"/>
  <c r="P1098" i="2" s="1"/>
  <c r="L1097" i="2"/>
  <c r="N1097" i="2" s="1"/>
  <c r="P1097" i="2" s="1"/>
  <c r="L1096" i="2"/>
  <c r="N1096" i="2" s="1"/>
  <c r="P1096" i="2" s="1"/>
  <c r="L1090" i="2"/>
  <c r="N1090" i="2" s="1"/>
  <c r="P1090" i="2" s="1"/>
  <c r="L1089" i="2"/>
  <c r="N1089" i="2" s="1"/>
  <c r="P1089" i="2" s="1"/>
  <c r="L1088" i="2"/>
  <c r="N1088" i="2" s="1"/>
  <c r="P1088" i="2" s="1"/>
  <c r="L1087" i="2"/>
  <c r="N1087" i="2" s="1"/>
  <c r="P1087" i="2" s="1"/>
  <c r="N1063" i="2"/>
  <c r="P1063" i="2" s="1"/>
  <c r="N1062" i="2"/>
  <c r="P1062" i="2" s="1"/>
  <c r="N1061" i="2"/>
  <c r="P1061" i="2" s="1"/>
  <c r="L1060" i="2"/>
  <c r="N1060" i="2" s="1"/>
  <c r="P1060" i="2" s="1"/>
  <c r="N1050" i="2"/>
  <c r="P1050" i="2" s="1"/>
  <c r="N1049" i="2"/>
  <c r="P1049" i="2" s="1"/>
  <c r="N1048" i="2"/>
  <c r="P1048" i="2" s="1"/>
  <c r="L1047" i="2"/>
  <c r="N1047" i="2" s="1"/>
  <c r="P1047" i="2" s="1"/>
  <c r="L1026" i="2"/>
  <c r="N1026" i="2" s="1"/>
  <c r="P1026" i="2" s="1"/>
  <c r="L1025" i="2"/>
  <c r="N1025" i="2" s="1"/>
  <c r="P1025" i="2" s="1"/>
  <c r="L1024" i="2"/>
  <c r="N1024" i="2" s="1"/>
  <c r="P1024" i="2" s="1"/>
  <c r="P1023" i="2"/>
  <c r="L1023" i="2"/>
  <c r="L1002" i="2"/>
  <c r="N1002" i="2" s="1"/>
  <c r="P1002" i="2" s="1"/>
  <c r="L1001" i="2"/>
  <c r="N1001" i="2" s="1"/>
  <c r="P1001" i="2" s="1"/>
  <c r="L1000" i="2"/>
  <c r="N1000" i="2" s="1"/>
  <c r="P1000" i="2" s="1"/>
  <c r="L999" i="2"/>
  <c r="N999" i="2" s="1"/>
  <c r="P999" i="2" s="1"/>
  <c r="L973" i="2"/>
  <c r="N973" i="2" s="1"/>
  <c r="P973" i="2" s="1"/>
  <c r="L972" i="2"/>
  <c r="N972" i="2" s="1"/>
  <c r="P972" i="2" s="1"/>
  <c r="L971" i="2"/>
  <c r="L970" i="2"/>
  <c r="N970" i="2" s="1"/>
  <c r="P970" i="2" s="1"/>
  <c r="L949" i="2"/>
  <c r="N949" i="2" s="1"/>
  <c r="P949" i="2" s="1"/>
  <c r="L948" i="2"/>
  <c r="N948" i="2" s="1"/>
  <c r="P948" i="2" s="1"/>
  <c r="L947" i="2"/>
  <c r="N947" i="2" s="1"/>
  <c r="P947" i="2" s="1"/>
  <c r="L946" i="2"/>
  <c r="N946" i="2" s="1"/>
  <c r="P946" i="2" s="1"/>
  <c r="L941" i="2"/>
  <c r="N941" i="2" s="1"/>
  <c r="P941" i="2" s="1"/>
  <c r="N940" i="2"/>
  <c r="P940" i="2" s="1"/>
  <c r="L939" i="2"/>
  <c r="N939" i="2" s="1"/>
  <c r="P939" i="2" s="1"/>
  <c r="P938" i="2"/>
  <c r="L938" i="2"/>
  <c r="L934" i="2"/>
  <c r="N934" i="2" s="1"/>
  <c r="P934" i="2" s="1"/>
  <c r="L933" i="2"/>
  <c r="N933" i="2" s="1"/>
  <c r="P933" i="2" s="1"/>
  <c r="L932" i="2"/>
  <c r="N932" i="2" s="1"/>
  <c r="P932" i="2" s="1"/>
  <c r="N931" i="2"/>
  <c r="P931" i="2" s="1"/>
  <c r="N927" i="2"/>
  <c r="P927" i="2" s="1"/>
  <c r="N926" i="2"/>
  <c r="P926" i="2" s="1"/>
  <c r="P925" i="2"/>
  <c r="L924" i="2"/>
  <c r="N924" i="2" s="1"/>
  <c r="P924" i="2" s="1"/>
  <c r="L920" i="2"/>
  <c r="N920" i="2" s="1"/>
  <c r="P920" i="2" s="1"/>
  <c r="L919" i="2"/>
  <c r="N919" i="2" s="1"/>
  <c r="P919" i="2" s="1"/>
  <c r="N918" i="2"/>
  <c r="P918" i="2" s="1"/>
  <c r="N917" i="2"/>
  <c r="P917" i="2" s="1"/>
  <c r="L913" i="2"/>
  <c r="N913" i="2" s="1"/>
  <c r="P913" i="2" s="1"/>
  <c r="L912" i="2"/>
  <c r="N912" i="2" s="1"/>
  <c r="P912" i="2" s="1"/>
  <c r="P911" i="2"/>
  <c r="L911" i="2"/>
  <c r="L910" i="2"/>
  <c r="N910" i="2" s="1"/>
  <c r="P910" i="2" s="1"/>
  <c r="N906" i="2"/>
  <c r="P906" i="2" s="1"/>
  <c r="P905" i="2"/>
  <c r="P904" i="2"/>
  <c r="L903" i="2"/>
  <c r="N899" i="2"/>
  <c r="P899" i="2" s="1"/>
  <c r="P898" i="2"/>
  <c r="P897" i="2"/>
  <c r="P896" i="2"/>
  <c r="N892" i="2"/>
  <c r="P892" i="2" s="1"/>
  <c r="P891" i="2"/>
  <c r="P890" i="2"/>
  <c r="L889" i="2"/>
  <c r="N889" i="2" s="1"/>
  <c r="P889" i="2" s="1"/>
  <c r="N877" i="2"/>
  <c r="P877" i="2" s="1"/>
  <c r="P876" i="2"/>
  <c r="P875" i="2"/>
  <c r="P874" i="2"/>
  <c r="L874" i="2"/>
  <c r="N858" i="2"/>
  <c r="P858" i="2" s="1"/>
  <c r="P857" i="2"/>
  <c r="P856" i="2"/>
  <c r="L855" i="2"/>
  <c r="N855" i="2" s="1"/>
  <c r="P855" i="2" s="1"/>
  <c r="N848" i="2"/>
  <c r="P848" i="2" s="1"/>
  <c r="L847" i="2"/>
  <c r="N847" i="2" s="1"/>
  <c r="P847" i="2" s="1"/>
  <c r="N846" i="2"/>
  <c r="P846" i="2" s="1"/>
  <c r="L845" i="2"/>
  <c r="N845" i="2" s="1"/>
  <c r="P845" i="2" s="1"/>
  <c r="N831" i="2"/>
  <c r="P831" i="2" s="1"/>
  <c r="N830" i="2"/>
  <c r="P830" i="2" s="1"/>
  <c r="P829" i="2"/>
  <c r="L828" i="2"/>
  <c r="N828" i="2" s="1"/>
  <c r="P828" i="2" s="1"/>
  <c r="L814" i="2"/>
  <c r="N814" i="2" s="1"/>
  <c r="P814" i="2" s="1"/>
  <c r="L813" i="2"/>
  <c r="N813" i="2" s="1"/>
  <c r="P813" i="2" s="1"/>
  <c r="L812" i="2"/>
  <c r="N812" i="2" s="1"/>
  <c r="P812" i="2" s="1"/>
  <c r="N811" i="2"/>
  <c r="P811" i="2" s="1"/>
  <c r="L794" i="2"/>
  <c r="N794" i="2" s="1"/>
  <c r="P794" i="2" s="1"/>
  <c r="N793" i="2"/>
  <c r="P793" i="2" s="1"/>
  <c r="N792" i="2"/>
  <c r="P792" i="2" s="1"/>
  <c r="N791" i="2"/>
  <c r="P791" i="2" s="1"/>
  <c r="N779" i="2"/>
  <c r="P779" i="2" s="1"/>
  <c r="N778" i="2"/>
  <c r="P778" i="2" s="1"/>
  <c r="N777" i="2"/>
  <c r="P777" i="2" s="1"/>
  <c r="L776" i="2"/>
  <c r="N776" i="2" s="1"/>
  <c r="P776" i="2" s="1"/>
  <c r="L764" i="2"/>
  <c r="N764" i="2" s="1"/>
  <c r="P764" i="2" s="1"/>
  <c r="L763" i="2"/>
  <c r="N763" i="2" s="1"/>
  <c r="P763" i="2" s="1"/>
  <c r="L762" i="2"/>
  <c r="N762" i="2" s="1"/>
  <c r="P762" i="2" s="1"/>
  <c r="L761" i="2"/>
  <c r="N761" i="2" s="1"/>
  <c r="P761" i="2" s="1"/>
  <c r="N757" i="2"/>
  <c r="P757" i="2" s="1"/>
  <c r="N756" i="2"/>
  <c r="P756" i="2" s="1"/>
  <c r="N755" i="2"/>
  <c r="P755" i="2" s="1"/>
  <c r="L754" i="2"/>
  <c r="N754" i="2" s="1"/>
  <c r="P754" i="2" s="1"/>
  <c r="N746" i="2"/>
  <c r="P746" i="2" s="1"/>
  <c r="N745" i="2"/>
  <c r="P745" i="2" s="1"/>
  <c r="L744" i="2"/>
  <c r="N744" i="2" s="1"/>
  <c r="P744" i="2" s="1"/>
  <c r="L743" i="2"/>
  <c r="N743" i="2" s="1"/>
  <c r="P743" i="2" s="1"/>
  <c r="K14" i="7" s="1"/>
  <c r="P725" i="2"/>
  <c r="P724" i="2"/>
  <c r="P723" i="2"/>
  <c r="M13" i="7" s="1"/>
  <c r="P722" i="2"/>
  <c r="K13" i="7" s="1"/>
  <c r="L13" i="7" s="1"/>
  <c r="L701" i="2"/>
  <c r="N701" i="2" s="1"/>
  <c r="P701" i="2" s="1"/>
  <c r="L700" i="2"/>
  <c r="N700" i="2" s="1"/>
  <c r="P700" i="2" s="1"/>
  <c r="L699" i="2"/>
  <c r="N699" i="2" s="1"/>
  <c r="P699" i="2" s="1"/>
  <c r="N698" i="2"/>
  <c r="P698" i="2" s="1"/>
  <c r="N694" i="2"/>
  <c r="P694" i="2" s="1"/>
  <c r="N693" i="2"/>
  <c r="P693" i="2" s="1"/>
  <c r="N692" i="2"/>
  <c r="P692" i="2" s="1"/>
  <c r="P691" i="2"/>
  <c r="L691" i="2"/>
  <c r="L687" i="2"/>
  <c r="N687" i="2" s="1"/>
  <c r="P687" i="2" s="1"/>
  <c r="L686" i="2"/>
  <c r="N686" i="2" s="1"/>
  <c r="P686" i="2" s="1"/>
  <c r="L685" i="2"/>
  <c r="N685" i="2" s="1"/>
  <c r="P685" i="2" s="1"/>
  <c r="L684" i="2"/>
  <c r="N684" i="2" s="1"/>
  <c r="P684" i="2" s="1"/>
  <c r="L680" i="2"/>
  <c r="N680" i="2" s="1"/>
  <c r="P680" i="2" s="1"/>
  <c r="L679" i="2"/>
  <c r="N679" i="2" s="1"/>
  <c r="P679" i="2" s="1"/>
  <c r="N678" i="2"/>
  <c r="P678" i="2" s="1"/>
  <c r="L677" i="2"/>
  <c r="N677" i="2" s="1"/>
  <c r="P677" i="2" s="1"/>
  <c r="L673" i="2"/>
  <c r="N673" i="2" s="1"/>
  <c r="P673" i="2" s="1"/>
  <c r="L672" i="2"/>
  <c r="N672" i="2" s="1"/>
  <c r="P672" i="2" s="1"/>
  <c r="L671" i="2"/>
  <c r="N671" i="2" s="1"/>
  <c r="P671" i="2" s="1"/>
  <c r="L670" i="2"/>
  <c r="N670" i="2" s="1"/>
  <c r="P670" i="2" s="1"/>
  <c r="N666" i="2"/>
  <c r="P666" i="2" s="1"/>
  <c r="N665" i="2"/>
  <c r="P665" i="2" s="1"/>
  <c r="L664" i="2"/>
  <c r="N664" i="2" s="1"/>
  <c r="P664" i="2" s="1"/>
  <c r="P663" i="2"/>
  <c r="N654" i="2"/>
  <c r="P654" i="2" s="1"/>
  <c r="N653" i="2"/>
  <c r="P653" i="2" s="1"/>
  <c r="L652" i="2"/>
  <c r="N652" i="2" s="1"/>
  <c r="P652" i="2" s="1"/>
  <c r="L651" i="2"/>
  <c r="N651" i="2" s="1"/>
  <c r="P651" i="2" s="1"/>
  <c r="N647" i="2"/>
  <c r="P647" i="2" s="1"/>
  <c r="N646" i="2"/>
  <c r="P646" i="2" s="1"/>
  <c r="P645" i="2"/>
  <c r="L644" i="2"/>
  <c r="N644" i="2" s="1"/>
  <c r="P644" i="2" s="1"/>
  <c r="N639" i="2"/>
  <c r="P639" i="2" s="1"/>
  <c r="N638" i="2"/>
  <c r="P638" i="2" s="1"/>
  <c r="P637" i="2"/>
  <c r="L636" i="2"/>
  <c r="N636" i="2" s="1"/>
  <c r="P636" i="2" s="1"/>
  <c r="N632" i="2"/>
  <c r="P632" i="2" s="1"/>
  <c r="N631" i="2"/>
  <c r="P631" i="2" s="1"/>
  <c r="P630" i="2"/>
  <c r="L629" i="2"/>
  <c r="N629" i="2" s="1"/>
  <c r="P629" i="2" s="1"/>
  <c r="L619" i="2"/>
  <c r="N619" i="2" s="1"/>
  <c r="P619" i="2" s="1"/>
  <c r="L618" i="2"/>
  <c r="N618" i="2" s="1"/>
  <c r="P618" i="2" s="1"/>
  <c r="L617" i="2"/>
  <c r="N617" i="2" s="1"/>
  <c r="P617" i="2" s="1"/>
  <c r="N616" i="2"/>
  <c r="P616" i="2" s="1"/>
  <c r="L603" i="2"/>
  <c r="N603" i="2" s="1"/>
  <c r="P603" i="2" s="1"/>
  <c r="L602" i="2"/>
  <c r="N602" i="2" s="1"/>
  <c r="P602" i="2" s="1"/>
  <c r="L601" i="2"/>
  <c r="N601" i="2" s="1"/>
  <c r="P601" i="2" s="1"/>
  <c r="L600" i="2"/>
  <c r="N600" i="2" s="1"/>
  <c r="P600" i="2" s="1"/>
  <c r="L585" i="2"/>
  <c r="N585" i="2" s="1"/>
  <c r="P585" i="2" s="1"/>
  <c r="L584" i="2"/>
  <c r="N584" i="2" s="1"/>
  <c r="P584" i="2" s="1"/>
  <c r="L583" i="2"/>
  <c r="N583" i="2" s="1"/>
  <c r="P583" i="2" s="1"/>
  <c r="L582" i="2"/>
  <c r="N582" i="2" s="1"/>
  <c r="P582" i="2" s="1"/>
  <c r="L577" i="2"/>
  <c r="N577" i="2" s="1"/>
  <c r="P577" i="2" s="1"/>
  <c r="L576" i="2"/>
  <c r="N576" i="2" s="1"/>
  <c r="P576" i="2" s="1"/>
  <c r="L575" i="2"/>
  <c r="N575" i="2" s="1"/>
  <c r="P575" i="2" s="1"/>
  <c r="N574" i="2"/>
  <c r="P574" i="2" s="1"/>
  <c r="N569" i="2"/>
  <c r="P569" i="2" s="1"/>
  <c r="L568" i="2"/>
  <c r="N568" i="2" s="1"/>
  <c r="P568" i="2" s="1"/>
  <c r="N567" i="2"/>
  <c r="P567" i="2" s="1"/>
  <c r="L566" i="2"/>
  <c r="N566" i="2" s="1"/>
  <c r="P566" i="2" s="1"/>
  <c r="N557" i="2"/>
  <c r="P557" i="2" s="1"/>
  <c r="N556" i="2"/>
  <c r="P556" i="2" s="1"/>
  <c r="L555" i="2"/>
  <c r="N555" i="2" s="1"/>
  <c r="P555" i="2" s="1"/>
  <c r="L554" i="2"/>
  <c r="N554" i="2" s="1"/>
  <c r="P554" i="2" s="1"/>
  <c r="N550" i="2"/>
  <c r="P550" i="2" s="1"/>
  <c r="N549" i="2"/>
  <c r="P549" i="2" s="1"/>
  <c r="N548" i="2"/>
  <c r="P548" i="2" s="1"/>
  <c r="L547" i="2"/>
  <c r="N547" i="2" s="1"/>
  <c r="P547" i="2" s="1"/>
  <c r="F255" i="3"/>
  <c r="N527" i="2"/>
  <c r="P527" i="2" s="1"/>
  <c r="N526" i="2"/>
  <c r="P526" i="2" s="1"/>
  <c r="L525" i="2"/>
  <c r="N525" i="2" s="1"/>
  <c r="P525" i="2" s="1"/>
  <c r="L524" i="2"/>
  <c r="N524" i="2" s="1"/>
  <c r="P524" i="2" s="1"/>
  <c r="N520" i="2"/>
  <c r="P520" i="2" s="1"/>
  <c r="N519" i="2"/>
  <c r="P519" i="2" s="1"/>
  <c r="N518" i="2"/>
  <c r="P518" i="2" s="1"/>
  <c r="P517" i="2"/>
  <c r="L517" i="2"/>
  <c r="N513" i="2"/>
  <c r="P513" i="2" s="1"/>
  <c r="N512" i="2"/>
  <c r="P512" i="2" s="1"/>
  <c r="N511" i="2"/>
  <c r="P511" i="2" s="1"/>
  <c r="L510" i="2"/>
  <c r="N510" i="2" s="1"/>
  <c r="P510" i="2" s="1"/>
  <c r="N506" i="2"/>
  <c r="P506" i="2" s="1"/>
  <c r="N505" i="2"/>
  <c r="P505" i="2" s="1"/>
  <c r="L504" i="2"/>
  <c r="N504" i="2" s="1"/>
  <c r="P504" i="2" s="1"/>
  <c r="L503" i="2"/>
  <c r="N503" i="2" s="1"/>
  <c r="P503" i="2" s="1"/>
  <c r="N499" i="2"/>
  <c r="P499" i="2" s="1"/>
  <c r="N498" i="2"/>
  <c r="P498" i="2" s="1"/>
  <c r="N497" i="2"/>
  <c r="P497" i="2" s="1"/>
  <c r="L496" i="2"/>
  <c r="N496" i="2" s="1"/>
  <c r="P496" i="2" s="1"/>
  <c r="N492" i="2"/>
  <c r="P492" i="2" s="1"/>
  <c r="N491" i="2"/>
  <c r="P491" i="2" s="1"/>
  <c r="L490" i="2"/>
  <c r="N490" i="2" s="1"/>
  <c r="P490" i="2" s="1"/>
  <c r="L489" i="2"/>
  <c r="N489" i="2" s="1"/>
  <c r="P489" i="2" s="1"/>
  <c r="P464" i="2"/>
  <c r="P463" i="2"/>
  <c r="P462" i="2"/>
  <c r="P461" i="2"/>
  <c r="N383" i="2"/>
  <c r="P383" i="2" s="1"/>
  <c r="N382" i="2"/>
  <c r="P382" i="2" s="1"/>
  <c r="L381" i="2"/>
  <c r="N381" i="2" s="1"/>
  <c r="P381" i="2" s="1"/>
  <c r="L380" i="2"/>
  <c r="N380" i="2" s="1"/>
  <c r="P380" i="2" s="1"/>
  <c r="N377" i="2"/>
  <c r="P377" i="2" s="1"/>
  <c r="N376" i="2"/>
  <c r="P376" i="2" s="1"/>
  <c r="N375" i="2"/>
  <c r="P375" i="2" s="1"/>
  <c r="N374" i="2"/>
  <c r="P374" i="2" s="1"/>
  <c r="N370" i="2"/>
  <c r="P370" i="2" s="1"/>
  <c r="N369" i="2"/>
  <c r="P369" i="2" s="1"/>
  <c r="N368" i="2"/>
  <c r="P368" i="2" s="1"/>
  <c r="L367" i="2"/>
  <c r="N367" i="2" s="1"/>
  <c r="P367" i="2" s="1"/>
  <c r="L355" i="2"/>
  <c r="N355" i="2" s="1"/>
  <c r="P355" i="2" s="1"/>
  <c r="L354" i="2"/>
  <c r="N354" i="2" s="1"/>
  <c r="P354" i="2" s="1"/>
  <c r="L353" i="2"/>
  <c r="N353" i="2" s="1"/>
  <c r="P353" i="2" s="1"/>
  <c r="L352" i="2"/>
  <c r="N352" i="2" s="1"/>
  <c r="P352" i="2" s="1"/>
  <c r="L334" i="2"/>
  <c r="N334" i="2" s="1"/>
  <c r="P334" i="2" s="1"/>
  <c r="N333" i="2"/>
  <c r="P333" i="2" s="1"/>
  <c r="N332" i="2"/>
  <c r="P332" i="2" s="1"/>
  <c r="N331" i="2"/>
  <c r="P331" i="2" s="1"/>
  <c r="L327" i="2"/>
  <c r="N327" i="2" s="1"/>
  <c r="P327" i="2" s="1"/>
  <c r="P326" i="2"/>
  <c r="P325" i="2"/>
  <c r="L324" i="2"/>
  <c r="N324" i="2" s="1"/>
  <c r="P324" i="2" s="1"/>
  <c r="L320" i="2"/>
  <c r="N320" i="2" s="1"/>
  <c r="P320" i="2" s="1"/>
  <c r="P319" i="2"/>
  <c r="P318" i="2"/>
  <c r="L317" i="2"/>
  <c r="N317" i="2" s="1"/>
  <c r="P317" i="2" s="1"/>
  <c r="L312" i="2"/>
  <c r="N312" i="2" s="1"/>
  <c r="P312" i="2" s="1"/>
  <c r="P311" i="2"/>
  <c r="P310" i="2"/>
  <c r="L309" i="2"/>
  <c r="N309" i="2" s="1"/>
  <c r="P309" i="2" s="1"/>
  <c r="L304" i="2"/>
  <c r="N304" i="2" s="1"/>
  <c r="P304" i="2" s="1"/>
  <c r="P303" i="2"/>
  <c r="P302" i="2"/>
  <c r="L301" i="2"/>
  <c r="N301" i="2" s="1"/>
  <c r="P301" i="2" s="1"/>
  <c r="L297" i="2"/>
  <c r="N297" i="2" s="1"/>
  <c r="P297" i="2" s="1"/>
  <c r="P296" i="2"/>
  <c r="P295" i="2"/>
  <c r="L294" i="2"/>
  <c r="N294" i="2" s="1"/>
  <c r="P294" i="2" s="1"/>
  <c r="L290" i="2"/>
  <c r="N290" i="2" s="1"/>
  <c r="P290" i="2" s="1"/>
  <c r="N289" i="2"/>
  <c r="P289" i="2" s="1"/>
  <c r="N288" i="2"/>
  <c r="P288" i="2" s="1"/>
  <c r="L287" i="2"/>
  <c r="N287" i="2" s="1"/>
  <c r="P287" i="2" s="1"/>
  <c r="L283" i="2"/>
  <c r="N283" i="2" s="1"/>
  <c r="P283" i="2" s="1"/>
  <c r="P282" i="2"/>
  <c r="P281" i="2"/>
  <c r="P280" i="2"/>
  <c r="L280" i="2"/>
  <c r="L276" i="2"/>
  <c r="N276" i="2" s="1"/>
  <c r="P276" i="2" s="1"/>
  <c r="P275" i="2"/>
  <c r="P274" i="2"/>
  <c r="L273" i="2"/>
  <c r="N273" i="2" s="1"/>
  <c r="P273" i="2" s="1"/>
  <c r="L269" i="2"/>
  <c r="N269" i="2" s="1"/>
  <c r="P269" i="2" s="1"/>
  <c r="P268" i="2"/>
  <c r="P267" i="2"/>
  <c r="L266" i="2"/>
  <c r="N266" i="2" s="1"/>
  <c r="P266" i="2" s="1"/>
  <c r="L262" i="2"/>
  <c r="N262" i="2" s="1"/>
  <c r="P262" i="2" s="1"/>
  <c r="P261" i="2"/>
  <c r="P260" i="2"/>
  <c r="L259" i="2"/>
  <c r="N259" i="2" s="1"/>
  <c r="P259" i="2" s="1"/>
  <c r="L255" i="2"/>
  <c r="N255" i="2" s="1"/>
  <c r="P255" i="2" s="1"/>
  <c r="P254" i="2"/>
  <c r="P253" i="2"/>
  <c r="L252" i="2"/>
  <c r="N252" i="2" s="1"/>
  <c r="P252" i="2" s="1"/>
  <c r="L248" i="2"/>
  <c r="N248" i="2" s="1"/>
  <c r="P248" i="2" s="1"/>
  <c r="P247" i="2"/>
  <c r="P246" i="2"/>
  <c r="N245" i="2"/>
  <c r="P245" i="2" s="1"/>
  <c r="L240" i="2"/>
  <c r="N240" i="2" s="1"/>
  <c r="P240" i="2" s="1"/>
  <c r="L239" i="2"/>
  <c r="N239" i="2" s="1"/>
  <c r="P239" i="2" s="1"/>
  <c r="L238" i="2"/>
  <c r="N238" i="2" s="1"/>
  <c r="P238" i="2" s="1"/>
  <c r="L237" i="2"/>
  <c r="N237" i="2" s="1"/>
  <c r="P237" i="2" s="1"/>
  <c r="L232" i="2"/>
  <c r="N232" i="2" s="1"/>
  <c r="P232" i="2" s="1"/>
  <c r="P231" i="2"/>
  <c r="P230" i="2"/>
  <c r="L229" i="2"/>
  <c r="N229" i="2" s="1"/>
  <c r="P229" i="2" s="1"/>
  <c r="L225" i="2"/>
  <c r="N225" i="2" s="1"/>
  <c r="P225" i="2" s="1"/>
  <c r="N224" i="2"/>
  <c r="P224" i="2" s="1"/>
  <c r="N223" i="2"/>
  <c r="P223" i="2" s="1"/>
  <c r="L222" i="2"/>
  <c r="N222" i="2" s="1"/>
  <c r="P222" i="2" s="1"/>
  <c r="L218" i="2"/>
  <c r="N218" i="2" s="1"/>
  <c r="P218" i="2" s="1"/>
  <c r="P217" i="2"/>
  <c r="P216" i="2"/>
  <c r="L216" i="2"/>
  <c r="P215" i="2"/>
  <c r="L215" i="2"/>
  <c r="L210" i="2"/>
  <c r="N210" i="2" s="1"/>
  <c r="P210" i="2" s="1"/>
  <c r="P209" i="2"/>
  <c r="P208" i="2"/>
  <c r="L207" i="2"/>
  <c r="N207" i="2" s="1"/>
  <c r="P207" i="2" s="1"/>
  <c r="L202" i="2"/>
  <c r="N202" i="2" s="1"/>
  <c r="P202" i="2" s="1"/>
  <c r="P201" i="2"/>
  <c r="P200" i="2"/>
  <c r="P199" i="2"/>
  <c r="L199" i="2"/>
  <c r="L195" i="2"/>
  <c r="N195" i="2" s="1"/>
  <c r="P195" i="2" s="1"/>
  <c r="P194" i="2"/>
  <c r="P193" i="2"/>
  <c r="L192" i="2"/>
  <c r="N192" i="2" s="1"/>
  <c r="P192" i="2" s="1"/>
  <c r="L188" i="2"/>
  <c r="N188" i="2" s="1"/>
  <c r="P188" i="2" s="1"/>
  <c r="N187" i="2"/>
  <c r="P187" i="2" s="1"/>
  <c r="P186" i="2"/>
  <c r="P185" i="2"/>
  <c r="L185" i="2"/>
  <c r="L181" i="2"/>
  <c r="N181" i="2" s="1"/>
  <c r="P181" i="2" s="1"/>
  <c r="N180" i="2"/>
  <c r="P180" i="2" s="1"/>
  <c r="P179" i="2"/>
  <c r="P178" i="2"/>
  <c r="L178" i="2"/>
  <c r="L174" i="2"/>
  <c r="N174" i="2" s="1"/>
  <c r="P174" i="2" s="1"/>
  <c r="N173" i="2"/>
  <c r="P173" i="2" s="1"/>
  <c r="P172" i="2"/>
  <c r="P171" i="2"/>
  <c r="L171" i="2"/>
  <c r="L166" i="2"/>
  <c r="N166" i="2" s="1"/>
  <c r="P166" i="2" s="1"/>
  <c r="N165" i="2"/>
  <c r="P165" i="2" s="1"/>
  <c r="P164" i="2"/>
  <c r="L163" i="2"/>
  <c r="N163" i="2" s="1"/>
  <c r="P163" i="2" s="1"/>
  <c r="L159" i="2"/>
  <c r="N159" i="2" s="1"/>
  <c r="P159" i="2" s="1"/>
  <c r="N158" i="2"/>
  <c r="P158" i="2" s="1"/>
  <c r="P157" i="2"/>
  <c r="L156" i="2"/>
  <c r="N156" i="2" s="1"/>
  <c r="P156" i="2" s="1"/>
  <c r="L148" i="2"/>
  <c r="N148" i="2" s="1"/>
  <c r="P148" i="2" s="1"/>
  <c r="N147" i="2"/>
  <c r="P147" i="2" s="1"/>
  <c r="P146" i="2"/>
  <c r="L145" i="2"/>
  <c r="N145" i="2" s="1"/>
  <c r="P145" i="2" s="1"/>
  <c r="L140" i="2"/>
  <c r="N140" i="2" s="1"/>
  <c r="P140" i="2" s="1"/>
  <c r="L139" i="2"/>
  <c r="N139" i="2" s="1"/>
  <c r="P139" i="2" s="1"/>
  <c r="L138" i="2"/>
  <c r="N138" i="2" s="1"/>
  <c r="P138" i="2" s="1"/>
  <c r="N137" i="2"/>
  <c r="P137" i="2" s="1"/>
  <c r="L95" i="2"/>
  <c r="N95" i="2" s="1"/>
  <c r="P95" i="2" s="1"/>
  <c r="L94" i="2"/>
  <c r="N94" i="2" s="1"/>
  <c r="P94" i="2" s="1"/>
  <c r="L93" i="2"/>
  <c r="N93" i="2" s="1"/>
  <c r="P93" i="2" s="1"/>
  <c r="L92" i="2"/>
  <c r="N92" i="2" s="1"/>
  <c r="P92" i="2" s="1"/>
  <c r="L69" i="2"/>
  <c r="N69" i="2" s="1"/>
  <c r="P69" i="2" s="1"/>
  <c r="N55" i="2"/>
  <c r="P55" i="2" s="1"/>
  <c r="N54" i="2"/>
  <c r="P54" i="2" s="1"/>
  <c r="N53" i="2"/>
  <c r="P53" i="2" s="1"/>
  <c r="N52" i="2"/>
  <c r="P52" i="2" s="1"/>
  <c r="L46" i="2"/>
  <c r="N46" i="2" s="1"/>
  <c r="P46" i="2" s="1"/>
  <c r="L44" i="2"/>
  <c r="N44" i="2" s="1"/>
  <c r="P44" i="2" s="1"/>
  <c r="P43" i="2"/>
  <c r="L39" i="2"/>
  <c r="N39" i="2" s="1"/>
  <c r="P39" i="2" s="1"/>
  <c r="P40" i="2" s="1"/>
  <c r="Q39" i="2" s="1"/>
  <c r="P30" i="2"/>
  <c r="L30" i="2"/>
  <c r="L26" i="2"/>
  <c r="N26" i="2" s="1"/>
  <c r="P26" i="2" s="1"/>
  <c r="P25" i="2"/>
  <c r="L21" i="2"/>
  <c r="N21" i="2" s="1"/>
  <c r="P21" i="2" s="1"/>
  <c r="P17" i="2"/>
  <c r="P18" i="2" s="1"/>
  <c r="Q17" i="2" s="1"/>
  <c r="L17" i="2"/>
  <c r="P13" i="2"/>
  <c r="P14" i="2" s="1"/>
  <c r="Q13" i="2" s="1"/>
  <c r="L13" i="2"/>
  <c r="P9" i="2"/>
  <c r="P10" i="2" s="1"/>
  <c r="Q9" i="2" s="1"/>
  <c r="L9" i="2"/>
  <c r="P5" i="2"/>
  <c r="L5" i="2"/>
  <c r="AD157" i="12" l="1"/>
  <c r="R157" i="12"/>
  <c r="AD164" i="12"/>
  <c r="R164" i="12"/>
  <c r="S73" i="12"/>
  <c r="AD73" i="12"/>
  <c r="AY14" i="7"/>
  <c r="O111" i="12"/>
  <c r="AR14" i="7"/>
  <c r="X111" i="12"/>
  <c r="AD165" i="12"/>
  <c r="R165" i="12"/>
  <c r="R158" i="12"/>
  <c r="AD158" i="12"/>
  <c r="AI11" i="9"/>
  <c r="M13" i="9"/>
  <c r="M141" i="1"/>
  <c r="M13" i="10"/>
  <c r="Z176" i="12" s="1"/>
  <c r="M157" i="1"/>
  <c r="K40" i="1"/>
  <c r="AG40" i="1" s="1"/>
  <c r="K41" i="1"/>
  <c r="AG41" i="1" s="1"/>
  <c r="K43" i="1"/>
  <c r="AG43" i="1" s="1"/>
  <c r="K44" i="1"/>
  <c r="AG44" i="1" s="1"/>
  <c r="K46" i="1"/>
  <c r="AG46" i="1" s="1"/>
  <c r="M85" i="1"/>
  <c r="M86" i="1"/>
  <c r="M88" i="1"/>
  <c r="AB94" i="12"/>
  <c r="K96" i="1"/>
  <c r="Q102" i="1"/>
  <c r="Q13" i="7"/>
  <c r="Q107" i="1"/>
  <c r="Q18" i="7"/>
  <c r="AD115" i="12" s="1"/>
  <c r="K12" i="8"/>
  <c r="K125" i="1"/>
  <c r="K127" i="1"/>
  <c r="K14" i="8"/>
  <c r="K14" i="9"/>
  <c r="K142" i="1"/>
  <c r="K15" i="9"/>
  <c r="K143" i="1"/>
  <c r="Q144" i="1"/>
  <c r="Q151" i="1"/>
  <c r="M152" i="1"/>
  <c r="M24" i="9"/>
  <c r="O172" i="1"/>
  <c r="O28" i="10"/>
  <c r="O30" i="10"/>
  <c r="AB193" i="12" s="1"/>
  <c r="O174" i="1"/>
  <c r="Q10" i="2"/>
  <c r="L13" i="1"/>
  <c r="Q18" i="2"/>
  <c r="L15" i="1"/>
  <c r="M26" i="1"/>
  <c r="M38" i="1"/>
  <c r="O84" i="12"/>
  <c r="X84" i="12"/>
  <c r="K85" i="1"/>
  <c r="K87" i="1"/>
  <c r="K89" i="1"/>
  <c r="K93" i="1"/>
  <c r="O102" i="1"/>
  <c r="O13" i="7"/>
  <c r="O107" i="1"/>
  <c r="O18" i="7"/>
  <c r="AB115" i="12" s="1"/>
  <c r="O110" i="1"/>
  <c r="O21" i="7"/>
  <c r="AB118" i="12" s="1"/>
  <c r="K32" i="7"/>
  <c r="K121" i="1"/>
  <c r="Q122" i="1"/>
  <c r="Q33" i="7"/>
  <c r="AD130" i="12" s="1"/>
  <c r="K13" i="9"/>
  <c r="K141" i="1"/>
  <c r="K25" i="9"/>
  <c r="K153" i="1"/>
  <c r="M166" i="1"/>
  <c r="M22" i="10"/>
  <c r="Z185" i="12" s="1"/>
  <c r="M168" i="1"/>
  <c r="M24" i="10"/>
  <c r="Z187" i="12" s="1"/>
  <c r="M170" i="1"/>
  <c r="M26" i="10"/>
  <c r="Z189" i="12" s="1"/>
  <c r="M172" i="1"/>
  <c r="M28" i="10"/>
  <c r="M174" i="1"/>
  <c r="M30" i="10"/>
  <c r="Z193" i="12" s="1"/>
  <c r="K21" i="1"/>
  <c r="M22" i="1"/>
  <c r="K26" i="1"/>
  <c r="AG26" i="1" s="1"/>
  <c r="K29" i="1"/>
  <c r="K30" i="1"/>
  <c r="AG30" i="1" s="1"/>
  <c r="K31" i="1"/>
  <c r="AG31" i="1" s="1"/>
  <c r="K32" i="1"/>
  <c r="AG32" i="1" s="1"/>
  <c r="K37" i="1"/>
  <c r="AG37" i="1" s="1"/>
  <c r="K38" i="1"/>
  <c r="M57" i="1"/>
  <c r="M76" i="1"/>
  <c r="M78" i="1"/>
  <c r="AG78" i="1" s="1"/>
  <c r="K80" i="1"/>
  <c r="AG80" i="1" s="1"/>
  <c r="K81" i="1"/>
  <c r="Z110" i="12"/>
  <c r="M105" i="1"/>
  <c r="M16" i="7"/>
  <c r="Z113" i="12" s="1"/>
  <c r="M107" i="1"/>
  <c r="M18" i="7"/>
  <c r="M108" i="1"/>
  <c r="M19" i="7"/>
  <c r="Z116" i="12" s="1"/>
  <c r="M110" i="1"/>
  <c r="M21" i="7"/>
  <c r="K26" i="7"/>
  <c r="K115" i="1"/>
  <c r="K118" i="1"/>
  <c r="AG118" i="1" s="1"/>
  <c r="K29" i="7"/>
  <c r="O122" i="1"/>
  <c r="O33" i="7"/>
  <c r="AB130" i="12" s="1"/>
  <c r="O12" i="8"/>
  <c r="O125" i="1"/>
  <c r="M130" i="1"/>
  <c r="M17" i="8"/>
  <c r="Z142" i="12" s="1"/>
  <c r="M131" i="1"/>
  <c r="M18" i="8"/>
  <c r="Z143" i="12" s="1"/>
  <c r="M133" i="1"/>
  <c r="M20" i="8"/>
  <c r="Z145" i="12" s="1"/>
  <c r="M135" i="1"/>
  <c r="M22" i="8"/>
  <c r="Z147" i="12" s="1"/>
  <c r="K12" i="9"/>
  <c r="K140" i="1"/>
  <c r="O14" i="9"/>
  <c r="O142" i="1"/>
  <c r="O15" i="9"/>
  <c r="AB156" i="12" s="1"/>
  <c r="O143" i="1"/>
  <c r="M17" i="9"/>
  <c r="Z158" i="12" s="1"/>
  <c r="M145" i="1"/>
  <c r="M146" i="1"/>
  <c r="M18" i="9"/>
  <c r="Z159" i="12" s="1"/>
  <c r="M148" i="1"/>
  <c r="M20" i="9"/>
  <c r="Z161" i="12" s="1"/>
  <c r="M151" i="1"/>
  <c r="M23" i="9"/>
  <c r="Z164" i="12" s="1"/>
  <c r="Q152" i="1"/>
  <c r="AG152" i="1" s="1"/>
  <c r="K14" i="10"/>
  <c r="K158" i="1"/>
  <c r="K159" i="1"/>
  <c r="K15" i="10"/>
  <c r="K161" i="1"/>
  <c r="K17" i="10"/>
  <c r="K18" i="10"/>
  <c r="K162" i="1"/>
  <c r="K19" i="10"/>
  <c r="K163" i="1"/>
  <c r="K164" i="1"/>
  <c r="K20" i="10"/>
  <c r="K166" i="1"/>
  <c r="K22" i="10"/>
  <c r="K167" i="1"/>
  <c r="K23" i="10"/>
  <c r="K168" i="1"/>
  <c r="K24" i="10"/>
  <c r="K25" i="10"/>
  <c r="K169" i="1"/>
  <c r="AG169" i="1" s="1"/>
  <c r="K170" i="1"/>
  <c r="K26" i="10"/>
  <c r="K171" i="1"/>
  <c r="K27" i="10"/>
  <c r="K30" i="10"/>
  <c r="K174" i="1"/>
  <c r="K16" i="1"/>
  <c r="AG16" i="1" s="1"/>
  <c r="X19" i="12"/>
  <c r="O19" i="12"/>
  <c r="K34" i="1"/>
  <c r="AG34" i="1" s="1"/>
  <c r="K42" i="1"/>
  <c r="M84" i="1"/>
  <c r="M87" i="1"/>
  <c r="M89" i="1"/>
  <c r="AG89" i="1" s="1"/>
  <c r="M92" i="1"/>
  <c r="AG92" i="1" s="1"/>
  <c r="K95" i="1"/>
  <c r="K97" i="1"/>
  <c r="Q110" i="1"/>
  <c r="Q21" i="7"/>
  <c r="AD118" i="12" s="1"/>
  <c r="M119" i="1"/>
  <c r="M30" i="7"/>
  <c r="Z127" i="12" s="1"/>
  <c r="K122" i="1"/>
  <c r="K33" i="7"/>
  <c r="K126" i="1"/>
  <c r="K13" i="8"/>
  <c r="K144" i="1"/>
  <c r="K16" i="9"/>
  <c r="Q145" i="1"/>
  <c r="O19" i="9"/>
  <c r="AB160" i="12" s="1"/>
  <c r="O147" i="1"/>
  <c r="M25" i="9"/>
  <c r="Z166" i="12" s="1"/>
  <c r="M153" i="1"/>
  <c r="Z175" i="12"/>
  <c r="O173" i="1"/>
  <c r="AB192" i="12"/>
  <c r="M29" i="1"/>
  <c r="K33" i="1"/>
  <c r="AG33" i="1" s="1"/>
  <c r="M81" i="1"/>
  <c r="K84" i="1"/>
  <c r="X87" i="12"/>
  <c r="K88" i="1"/>
  <c r="AG88" i="1" s="1"/>
  <c r="K91" i="1"/>
  <c r="AG91" i="1" s="1"/>
  <c r="Q97" i="1"/>
  <c r="Q11" i="1" s="1"/>
  <c r="K119" i="1"/>
  <c r="K30" i="7"/>
  <c r="Q12" i="8"/>
  <c r="Q125" i="1"/>
  <c r="Q124" i="1" s="1"/>
  <c r="O151" i="1"/>
  <c r="O23" i="9"/>
  <c r="AB164" i="12" s="1"/>
  <c r="X175" i="12"/>
  <c r="O175" i="12"/>
  <c r="AY12" i="10"/>
  <c r="AS12" i="10"/>
  <c r="K157" i="1"/>
  <c r="K13" i="10"/>
  <c r="M164" i="1"/>
  <c r="M20" i="10"/>
  <c r="Z183" i="12" s="1"/>
  <c r="M167" i="1"/>
  <c r="M23" i="10"/>
  <c r="Z186" i="12" s="1"/>
  <c r="M171" i="1"/>
  <c r="M27" i="10"/>
  <c r="Z190" i="12" s="1"/>
  <c r="M173" i="1"/>
  <c r="Q14" i="2"/>
  <c r="L14" i="1"/>
  <c r="K17" i="1"/>
  <c r="AG17" i="1" s="1"/>
  <c r="Q40" i="2"/>
  <c r="L20" i="1"/>
  <c r="K22" i="1"/>
  <c r="P70" i="2"/>
  <c r="Q69" i="2" s="1"/>
  <c r="K24" i="1"/>
  <c r="AG24" i="1" s="1"/>
  <c r="K35" i="1"/>
  <c r="AG35" i="1" s="1"/>
  <c r="K36" i="1"/>
  <c r="AG36" i="1" s="1"/>
  <c r="M42" i="1"/>
  <c r="K48" i="1"/>
  <c r="AG48" i="1" s="1"/>
  <c r="K49" i="1"/>
  <c r="AG49" i="1" s="1"/>
  <c r="K50" i="1"/>
  <c r="AG50" i="1" s="1"/>
  <c r="K51" i="1"/>
  <c r="AG51" i="1" s="1"/>
  <c r="K52" i="1"/>
  <c r="AG52" i="1" s="1"/>
  <c r="K55" i="1"/>
  <c r="AG55" i="1" s="1"/>
  <c r="K57" i="1"/>
  <c r="K59" i="1"/>
  <c r="AG59" i="1" s="1"/>
  <c r="K60" i="1"/>
  <c r="AG60" i="1" s="1"/>
  <c r="K72" i="1"/>
  <c r="AG72" i="1" s="1"/>
  <c r="K76" i="1"/>
  <c r="K77" i="1"/>
  <c r="AG77" i="1" s="1"/>
  <c r="O85" i="1"/>
  <c r="AB86" i="12"/>
  <c r="M95" i="1"/>
  <c r="M96" i="1"/>
  <c r="K98" i="1"/>
  <c r="AG98" i="1" s="1"/>
  <c r="K101" i="1"/>
  <c r="AM101" i="1" s="1"/>
  <c r="K12" i="7"/>
  <c r="K102" i="1"/>
  <c r="K105" i="1"/>
  <c r="K16" i="7"/>
  <c r="K17" i="7"/>
  <c r="K106" i="1"/>
  <c r="K107" i="1"/>
  <c r="S18" i="7"/>
  <c r="K108" i="1"/>
  <c r="K19" i="7"/>
  <c r="M12" i="8"/>
  <c r="M125" i="1"/>
  <c r="M127" i="1"/>
  <c r="M14" i="8"/>
  <c r="Z139" i="12" s="1"/>
  <c r="K15" i="8"/>
  <c r="AR15" i="8" s="1"/>
  <c r="K128" i="1"/>
  <c r="K130" i="1"/>
  <c r="K17" i="8"/>
  <c r="K131" i="1"/>
  <c r="K18" i="8"/>
  <c r="K133" i="1"/>
  <c r="K20" i="8"/>
  <c r="K21" i="8"/>
  <c r="AR21" i="8" s="1"/>
  <c r="K134" i="1"/>
  <c r="AG134" i="1" s="1"/>
  <c r="K135" i="1"/>
  <c r="K22" i="8"/>
  <c r="AR22" i="8" s="1"/>
  <c r="M14" i="9"/>
  <c r="Z155" i="12" s="1"/>
  <c r="M142" i="1"/>
  <c r="M15" i="9"/>
  <c r="Z156" i="12" s="1"/>
  <c r="M143" i="1"/>
  <c r="M144" i="1"/>
  <c r="M16" i="9"/>
  <c r="Z157" i="12" s="1"/>
  <c r="K17" i="9"/>
  <c r="K145" i="1"/>
  <c r="K146" i="1"/>
  <c r="AG146" i="1" s="1"/>
  <c r="K18" i="9"/>
  <c r="K19" i="9"/>
  <c r="K147" i="1"/>
  <c r="K148" i="1"/>
  <c r="K20" i="9"/>
  <c r="K22" i="9"/>
  <c r="K150" i="1"/>
  <c r="K151" i="1"/>
  <c r="L151" i="1" s="1"/>
  <c r="K23" i="9"/>
  <c r="M161" i="1"/>
  <c r="M17" i="10"/>
  <c r="Z180" i="12" s="1"/>
  <c r="Q171" i="1"/>
  <c r="Q27" i="10"/>
  <c r="Q172" i="1"/>
  <c r="Q28" i="10"/>
  <c r="AD191" i="12" s="1"/>
  <c r="P31" i="2"/>
  <c r="Q30" i="2" s="1"/>
  <c r="K18" i="1"/>
  <c r="AG18" i="1" s="1"/>
  <c r="N1379" i="2"/>
  <c r="P1379" i="2" s="1"/>
  <c r="P1381" i="2" s="1"/>
  <c r="Q1377" i="2" s="1"/>
  <c r="M93" i="1"/>
  <c r="O93" i="1"/>
  <c r="AN134" i="1"/>
  <c r="AN167" i="1"/>
  <c r="P378" i="2"/>
  <c r="P1657" i="2"/>
  <c r="AN107" i="1"/>
  <c r="K83" i="1"/>
  <c r="AG83" i="1" s="1"/>
  <c r="P551" i="2"/>
  <c r="M156" i="1"/>
  <c r="N1329" i="2"/>
  <c r="P1329" i="2" s="1"/>
  <c r="K156" i="1"/>
  <c r="P29" i="2"/>
  <c r="Q26" i="2" s="1"/>
  <c r="N971" i="2"/>
  <c r="P971" i="2" s="1"/>
  <c r="M13" i="8" s="1"/>
  <c r="Z138" i="12" s="1"/>
  <c r="M102" i="1"/>
  <c r="N1328" i="2"/>
  <c r="P1328" i="2" s="1"/>
  <c r="N1495" i="2"/>
  <c r="P1495" i="2" s="1"/>
  <c r="M15" i="10" s="1"/>
  <c r="Z178" i="12" s="1"/>
  <c r="K86" i="1"/>
  <c r="P4102" i="2"/>
  <c r="Q4101" i="2" s="1"/>
  <c r="P4088" i="2"/>
  <c r="Q4086" i="2" s="1"/>
  <c r="P5627" i="2"/>
  <c r="Q5624" i="2" s="1"/>
  <c r="P5865" i="2"/>
  <c r="Q5863" i="2" s="1"/>
  <c r="P3317" i="2"/>
  <c r="Q3316" i="2" s="1"/>
  <c r="P4197" i="2"/>
  <c r="Q4194" i="2" s="1"/>
  <c r="P4332" i="2"/>
  <c r="Q4330" i="2" s="1"/>
  <c r="P3613" i="2"/>
  <c r="Q3610" i="2" s="1"/>
  <c r="P3677" i="2"/>
  <c r="Q3674" i="2" s="1"/>
  <c r="P2522" i="2"/>
  <c r="Q2520" i="2" s="1"/>
  <c r="P4204" i="2"/>
  <c r="Q4200" i="2" s="1"/>
  <c r="P2377" i="2"/>
  <c r="Q2374" i="2" s="1"/>
  <c r="P4233" i="2"/>
  <c r="Q4232" i="2" s="1"/>
  <c r="P3047" i="2"/>
  <c r="Q3043" i="2" s="1"/>
  <c r="P3199" i="2"/>
  <c r="Q3195" i="2" s="1"/>
  <c r="P3142" i="2"/>
  <c r="Q3138" i="2" s="1"/>
  <c r="P2963" i="2"/>
  <c r="Q2959" i="2" s="1"/>
  <c r="P2030" i="2"/>
  <c r="Q2029" i="2" s="1"/>
  <c r="P5517" i="2"/>
  <c r="Q5516" i="2" s="1"/>
  <c r="P4183" i="2"/>
  <c r="Q4179" i="2" s="1"/>
  <c r="P2501" i="2"/>
  <c r="Q2497" i="2" s="1"/>
  <c r="P3737" i="2"/>
  <c r="Q3733" i="2" s="1"/>
  <c r="P5165" i="2"/>
  <c r="Q5162" i="2" s="1"/>
  <c r="Q448" i="2"/>
  <c r="Q449" i="2"/>
  <c r="Q450" i="2"/>
  <c r="Q447" i="2"/>
  <c r="P2185" i="2"/>
  <c r="Q2182" i="2" s="1"/>
  <c r="P2424" i="2"/>
  <c r="Q2421" i="2" s="1"/>
  <c r="P2452" i="2"/>
  <c r="Q2451" i="2" s="1"/>
  <c r="P2494" i="2"/>
  <c r="Q2492" i="2" s="1"/>
  <c r="P2935" i="2"/>
  <c r="Q2934" i="2" s="1"/>
  <c r="P4190" i="2"/>
  <c r="Q4187" i="2" s="1"/>
  <c r="P2899" i="2"/>
  <c r="Q2896" i="2" s="1"/>
  <c r="P3442" i="2"/>
  <c r="Q3441" i="2" s="1"/>
  <c r="P3558" i="2"/>
  <c r="Q3556" i="2" s="1"/>
  <c r="P3886" i="2"/>
  <c r="Q3882" i="2" s="1"/>
  <c r="P3984" i="2"/>
  <c r="Q3980" i="2" s="1"/>
  <c r="P5769" i="2"/>
  <c r="Q5768" i="2" s="1"/>
  <c r="P1641" i="2"/>
  <c r="Q1638" i="2" s="1"/>
  <c r="P2097" i="2"/>
  <c r="Q2095" i="2" s="1"/>
  <c r="P2254" i="2"/>
  <c r="Q2253" i="2" s="1"/>
  <c r="P2536" i="2"/>
  <c r="Q2533" i="2" s="1"/>
  <c r="P2759" i="2"/>
  <c r="Q2756" i="2" s="1"/>
  <c r="P3471" i="2"/>
  <c r="Q3470" i="2" s="1"/>
  <c r="P4074" i="2"/>
  <c r="Q4071" i="2" s="1"/>
  <c r="P6144" i="2"/>
  <c r="Q6140" i="2" s="1"/>
  <c r="P3516" i="2"/>
  <c r="Q3515" i="2" s="1"/>
  <c r="P3923" i="2"/>
  <c r="Q3922" i="2" s="1"/>
  <c r="P1003" i="2"/>
  <c r="Q1002" i="2" s="1"/>
  <c r="P2089" i="2"/>
  <c r="P2208" i="2"/>
  <c r="Q2207" i="2" s="1"/>
  <c r="P2238" i="2"/>
  <c r="Q2236" i="2" s="1"/>
  <c r="P2445" i="2"/>
  <c r="Q2443" i="2" s="1"/>
  <c r="P3233" i="2"/>
  <c r="Q3232" i="2" s="1"/>
  <c r="P3371" i="2"/>
  <c r="Q3369" i="2" s="1"/>
  <c r="P3638" i="2"/>
  <c r="Q3637" i="2" s="1"/>
  <c r="P5340" i="2"/>
  <c r="Q5338" i="2" s="1"/>
  <c r="P291" i="2"/>
  <c r="Q289" i="2" s="1"/>
  <c r="P1527" i="2"/>
  <c r="Q1525" i="2" s="1"/>
  <c r="P182" i="2"/>
  <c r="Q178" i="2" s="1"/>
  <c r="P1051" i="2"/>
  <c r="Q1050" i="2" s="1"/>
  <c r="P1489" i="2"/>
  <c r="Q1488" i="2" s="1"/>
  <c r="P196" i="2"/>
  <c r="Q194" i="2" s="1"/>
  <c r="P256" i="2"/>
  <c r="Q254" i="2" s="1"/>
  <c r="P270" i="2"/>
  <c r="Q269" i="2" s="1"/>
  <c r="P655" i="2"/>
  <c r="Q654" i="2" s="1"/>
  <c r="P907" i="2"/>
  <c r="Q903" i="2" s="1"/>
  <c r="P298" i="2"/>
  <c r="Q295" i="2" s="1"/>
  <c r="P765" i="2"/>
  <c r="Q761" i="2" s="1"/>
  <c r="P1278" i="2"/>
  <c r="Q1274" i="2" s="1"/>
  <c r="P313" i="2"/>
  <c r="Q310" i="2" s="1"/>
  <c r="P1341" i="2"/>
  <c r="Q1340" i="2" s="1"/>
  <c r="P1608" i="2"/>
  <c r="Q1604" i="2" s="1"/>
  <c r="P1625" i="2"/>
  <c r="Q1622" i="2" s="1"/>
  <c r="P371" i="2"/>
  <c r="Q369" i="2" s="1"/>
  <c r="P493" i="2"/>
  <c r="Q491" i="2" s="1"/>
  <c r="P620" i="2"/>
  <c r="Q619" i="2" s="1"/>
  <c r="P160" i="2"/>
  <c r="Q159" i="2" s="1"/>
  <c r="P335" i="2"/>
  <c r="Q334" i="2" s="1"/>
  <c r="P528" i="2"/>
  <c r="P1648" i="2"/>
  <c r="Q1645" i="2" s="1"/>
  <c r="P328" i="2"/>
  <c r="Q325" i="2" s="1"/>
  <c r="P578" i="2"/>
  <c r="Q574" i="2" s="1"/>
  <c r="P914" i="2"/>
  <c r="Q910" i="2" s="1"/>
  <c r="P1027" i="2"/>
  <c r="Q1024" i="2" s="1"/>
  <c r="P175" i="2"/>
  <c r="Q172" i="2" s="1"/>
  <c r="P514" i="2"/>
  <c r="Q513" i="2" s="1"/>
  <c r="P640" i="2"/>
  <c r="Q639" i="2" s="1"/>
  <c r="P1599" i="2"/>
  <c r="Q1598" i="2" s="1"/>
  <c r="P203" i="2"/>
  <c r="Q202" i="2" s="1"/>
  <c r="P900" i="2"/>
  <c r="Q898" i="2" s="1"/>
  <c r="L1033" i="2"/>
  <c r="N1033" i="2" s="1"/>
  <c r="P1033" i="2" s="1"/>
  <c r="P96" i="2"/>
  <c r="Q92" i="2" s="1"/>
  <c r="P263" i="2"/>
  <c r="Q260" i="2" s="1"/>
  <c r="P1100" i="2"/>
  <c r="P681" i="2"/>
  <c r="P284" i="2"/>
  <c r="Q283" i="2" s="1"/>
  <c r="P1197" i="2"/>
  <c r="P1402" i="2"/>
  <c r="Q1399" i="2" s="1"/>
  <c r="P141" i="2"/>
  <c r="Q138" i="2" s="1"/>
  <c r="P558" i="2"/>
  <c r="P56" i="2"/>
  <c r="Q52" i="2" s="1"/>
  <c r="P22" i="2"/>
  <c r="Q21" i="2" s="1"/>
  <c r="P950" i="2"/>
  <c r="Q947" i="2" s="1"/>
  <c r="P149" i="2"/>
  <c r="Q146" i="2" s="1"/>
  <c r="P233" i="2"/>
  <c r="Q230" i="2" s="1"/>
  <c r="P648" i="2"/>
  <c r="Q646" i="2" s="1"/>
  <c r="P1152" i="2"/>
  <c r="Q1148" i="2" s="1"/>
  <c r="P1552" i="2"/>
  <c r="Q1548" i="2" s="1"/>
  <c r="P2151" i="2"/>
  <c r="Q2148" i="2" s="1"/>
  <c r="P2277" i="2"/>
  <c r="Q2273" i="2" s="1"/>
  <c r="P2569" i="2"/>
  <c r="Q2568" i="2" s="1"/>
  <c r="P2597" i="2"/>
  <c r="Q2596" i="2" s="1"/>
  <c r="P2618" i="2"/>
  <c r="Q2617" i="2" s="1"/>
  <c r="P2646" i="2"/>
  <c r="Q2642" i="2" s="1"/>
  <c r="P3181" i="2"/>
  <c r="Q3177" i="2" s="1"/>
  <c r="P3309" i="2"/>
  <c r="Q3308" i="2" s="1"/>
  <c r="P3485" i="2"/>
  <c r="Q3481" i="2" s="1"/>
  <c r="P4824" i="2"/>
  <c r="Q4823" i="2" s="1"/>
  <c r="P5441" i="2"/>
  <c r="Q5437" i="2" s="1"/>
  <c r="P5813" i="2"/>
  <c r="Q5811" i="2" s="1"/>
  <c r="P859" i="2"/>
  <c r="Q858" i="2" s="1"/>
  <c r="P878" i="2"/>
  <c r="Q877" i="2" s="1"/>
  <c r="P1562" i="2"/>
  <c r="Q1558" i="2" s="1"/>
  <c r="P1673" i="2"/>
  <c r="Q1672" i="2" s="1"/>
  <c r="P2487" i="2"/>
  <c r="Q2483" i="2" s="1"/>
  <c r="P2529" i="2"/>
  <c r="Q2528" i="2" s="1"/>
  <c r="P2733" i="2"/>
  <c r="Q2729" i="2" s="1"/>
  <c r="P2851" i="2"/>
  <c r="Q2848" i="2" s="1"/>
  <c r="P211" i="2"/>
  <c r="Q208" i="2" s="1"/>
  <c r="P695" i="2"/>
  <c r="Q691" i="2" s="1"/>
  <c r="P1091" i="2"/>
  <c r="Q1089" i="2" s="1"/>
  <c r="P1177" i="2"/>
  <c r="Q1173" i="2" s="1"/>
  <c r="P1446" i="2"/>
  <c r="Q1443" i="2" s="1"/>
  <c r="P2082" i="2"/>
  <c r="Q2079" i="2" s="1"/>
  <c r="P2366" i="2"/>
  <c r="Q2362" i="2" s="1"/>
  <c r="P2431" i="2"/>
  <c r="Q2428" i="2" s="1"/>
  <c r="P2639" i="2"/>
  <c r="Q2638" i="2" s="1"/>
  <c r="P2745" i="2"/>
  <c r="Q2743" i="2" s="1"/>
  <c r="P2885" i="2"/>
  <c r="Q2881" i="2" s="1"/>
  <c r="P3151" i="2"/>
  <c r="Q3148" i="2" s="1"/>
  <c r="P3163" i="2"/>
  <c r="Q3160" i="2" s="1"/>
  <c r="P3278" i="2"/>
  <c r="Q3274" i="2" s="1"/>
  <c r="P3347" i="2"/>
  <c r="Q3343" i="2" s="1"/>
  <c r="P3535" i="2"/>
  <c r="Q3532" i="2" s="1"/>
  <c r="P3816" i="2"/>
  <c r="Q3815" i="2" s="1"/>
  <c r="P3852" i="2"/>
  <c r="Q3851" i="2" s="1"/>
  <c r="P4162" i="2"/>
  <c r="Q4158" i="2" s="1"/>
  <c r="P4449" i="2"/>
  <c r="Q4447" i="2" s="1"/>
  <c r="P4471" i="2"/>
  <c r="Q4468" i="2" s="1"/>
  <c r="P4533" i="2"/>
  <c r="Q4530" i="2" s="1"/>
  <c r="P4709" i="2"/>
  <c r="Q4705" i="2" s="1"/>
  <c r="P5381" i="2"/>
  <c r="Q5379" i="2" s="1"/>
  <c r="P189" i="2"/>
  <c r="Q186" i="2" s="1"/>
  <c r="P241" i="2"/>
  <c r="P356" i="2"/>
  <c r="P1323" i="2"/>
  <c r="Q1320" i="2" s="1"/>
  <c r="P3417" i="2"/>
  <c r="Q3413" i="2" s="1"/>
  <c r="P6" i="2"/>
  <c r="Q5" i="2" s="1"/>
  <c r="P167" i="2"/>
  <c r="Q166" i="2" s="1"/>
  <c r="P219" i="2"/>
  <c r="P226" i="2"/>
  <c r="P384" i="2"/>
  <c r="P586" i="2"/>
  <c r="Q584" i="2" s="1"/>
  <c r="P726" i="2"/>
  <c r="Q722" i="2" s="1"/>
  <c r="P1266" i="2"/>
  <c r="P1292" i="2"/>
  <c r="Q1289" i="2" s="1"/>
  <c r="P2416" i="2"/>
  <c r="Q2413" i="2" s="1"/>
  <c r="P2480" i="2"/>
  <c r="Q2478" i="2" s="1"/>
  <c r="P2793" i="2"/>
  <c r="Q2790" i="2" s="1"/>
  <c r="P3687" i="2"/>
  <c r="Q3684" i="2" s="1"/>
  <c r="P4020" i="2"/>
  <c r="Q4019" i="2" s="1"/>
  <c r="P4420" i="2"/>
  <c r="P5253" i="2"/>
  <c r="Q5251" i="2" s="1"/>
  <c r="P893" i="2"/>
  <c r="Q891" i="2" s="1"/>
  <c r="P935" i="2"/>
  <c r="Q931" i="2" s="1"/>
  <c r="P1545" i="2"/>
  <c r="Q1541" i="2" s="1"/>
  <c r="P3663" i="2"/>
  <c r="Q3659" i="2" s="1"/>
  <c r="P4060" i="2"/>
  <c r="P4226" i="2"/>
  <c r="Q4222" i="2" s="1"/>
  <c r="P5468" i="2"/>
  <c r="Q5465" i="2" s="1"/>
  <c r="P249" i="2"/>
  <c r="Q246" i="2" s="1"/>
  <c r="P277" i="2"/>
  <c r="Q274" i="2" s="1"/>
  <c r="P674" i="2"/>
  <c r="Q670" i="2" s="1"/>
  <c r="P688" i="2"/>
  <c r="Q685" i="2" s="1"/>
  <c r="P747" i="2"/>
  <c r="Q743" i="2" s="1"/>
  <c r="L14" i="7" s="1"/>
  <c r="P758" i="2"/>
  <c r="Q754" i="2" s="1"/>
  <c r="P832" i="2"/>
  <c r="Q830" i="2" s="1"/>
  <c r="P921" i="2"/>
  <c r="Q920" i="2" s="1"/>
  <c r="P928" i="2"/>
  <c r="Q926" i="2" s="1"/>
  <c r="P1429" i="2"/>
  <c r="Q1425" i="2" s="1"/>
  <c r="L12" i="10" s="1"/>
  <c r="P2067" i="2"/>
  <c r="Q2064" i="2" s="1"/>
  <c r="P2354" i="2"/>
  <c r="Q2351" i="2" s="1"/>
  <c r="P2971" i="2"/>
  <c r="Q2970" i="2" s="1"/>
  <c r="P3018" i="2"/>
  <c r="Q3017" i="2" s="1"/>
  <c r="P3795" i="2"/>
  <c r="Q3792" i="2" s="1"/>
  <c r="P3939" i="2"/>
  <c r="Q3936" i="2" s="1"/>
  <c r="P4130" i="2"/>
  <c r="Q4129" i="2" s="1"/>
  <c r="P4927" i="2"/>
  <c r="Q4923" i="2" s="1"/>
  <c r="P5510" i="2"/>
  <c r="Q5507" i="2" s="1"/>
  <c r="P604" i="2"/>
  <c r="Q603" i="2" s="1"/>
  <c r="P633" i="2"/>
  <c r="Q631" i="2" s="1"/>
  <c r="P667" i="2"/>
  <c r="Q666" i="2" s="1"/>
  <c r="P795" i="2"/>
  <c r="Q791" i="2" s="1"/>
  <c r="T18" i="7" s="1"/>
  <c r="P1123" i="2"/>
  <c r="Q1120" i="2" s="1"/>
  <c r="P1308" i="2"/>
  <c r="Q1305" i="2" s="1"/>
  <c r="P2331" i="2"/>
  <c r="Q2329" i="2" s="1"/>
  <c r="P2391" i="2"/>
  <c r="Q2388" i="2" s="1"/>
  <c r="P2473" i="2"/>
  <c r="Q2470" i="2" s="1"/>
  <c r="P2583" i="2"/>
  <c r="Q2582" i="2" s="1"/>
  <c r="P2611" i="2"/>
  <c r="Q2609" i="2" s="1"/>
  <c r="P2653" i="2"/>
  <c r="Q2652" i="2" s="1"/>
  <c r="P2773" i="2"/>
  <c r="Q2769" i="2" s="1"/>
  <c r="P2921" i="2"/>
  <c r="Q2919" i="2" s="1"/>
  <c r="P2928" i="2"/>
  <c r="Q2925" i="2" s="1"/>
  <c r="P3025" i="2"/>
  <c r="Q3021" i="2" s="1"/>
  <c r="P3270" i="2"/>
  <c r="Q3267" i="2" s="1"/>
  <c r="P3334" i="2"/>
  <c r="Q3333" i="2" s="1"/>
  <c r="P4005" i="2"/>
  <c r="Q4002" i="2" s="1"/>
  <c r="P4271" i="2"/>
  <c r="Q4268" i="2" s="1"/>
  <c r="P521" i="2"/>
  <c r="P1362" i="2"/>
  <c r="P2310" i="2"/>
  <c r="Q2307" i="2" s="1"/>
  <c r="P507" i="2"/>
  <c r="P780" i="2"/>
  <c r="P1115" i="2"/>
  <c r="Q1111" i="2" s="1"/>
  <c r="P1224" i="2"/>
  <c r="Q1222" i="2" s="1"/>
  <c r="P1536" i="2"/>
  <c r="Q1532" i="2" s="1"/>
  <c r="P3583" i="2"/>
  <c r="Q3580" i="2" s="1"/>
  <c r="P305" i="2"/>
  <c r="P321" i="2"/>
  <c r="Q320" i="2" s="1"/>
  <c r="P465" i="2"/>
  <c r="Q463" i="2" s="1"/>
  <c r="P500" i="2"/>
  <c r="P570" i="2"/>
  <c r="Q568" i="2" s="1"/>
  <c r="P702" i="2"/>
  <c r="Q700" i="2" s="1"/>
  <c r="P815" i="2"/>
  <c r="Q813" i="2" s="1"/>
  <c r="P849" i="2"/>
  <c r="Q847" i="2" s="1"/>
  <c r="P942" i="2"/>
  <c r="P1064" i="2"/>
  <c r="P2438" i="2"/>
  <c r="Q2434" i="2" s="1"/>
  <c r="P2543" i="2"/>
  <c r="Q2540" i="2" s="1"/>
  <c r="P2625" i="2"/>
  <c r="P2678" i="2"/>
  <c r="Q2677" i="2" s="1"/>
  <c r="P3074" i="2"/>
  <c r="Q3071" i="2" s="1"/>
  <c r="L1036" i="2"/>
  <c r="N1036" i="2" s="1"/>
  <c r="P1036" i="2" s="1"/>
  <c r="L1035" i="2"/>
  <c r="N1035" i="2" s="1"/>
  <c r="P1035" i="2" s="1"/>
  <c r="N1034" i="2"/>
  <c r="P1034" i="2" s="1"/>
  <c r="P2405" i="2"/>
  <c r="P2562" i="2"/>
  <c r="Q2560" i="2" s="1"/>
  <c r="P2576" i="2"/>
  <c r="Q2574" i="2" s="1"/>
  <c r="P2590" i="2"/>
  <c r="Q2588" i="2" s="1"/>
  <c r="P2604" i="2"/>
  <c r="Q2602" i="2" s="1"/>
  <c r="P2715" i="2"/>
  <c r="Q2711" i="2" s="1"/>
  <c r="P2782" i="2"/>
  <c r="Q2779" i="2" s="1"/>
  <c r="P2818" i="2"/>
  <c r="Q2814" i="2" s="1"/>
  <c r="P2954" i="2"/>
  <c r="Q2952" i="2" s="1"/>
  <c r="P3114" i="2"/>
  <c r="Q3110" i="2" s="1"/>
  <c r="P3288" i="2"/>
  <c r="Q3285" i="2" s="1"/>
  <c r="P3452" i="2"/>
  <c r="Q3448" i="2" s="1"/>
  <c r="P3620" i="2"/>
  <c r="Q3618" i="2" s="1"/>
  <c r="P3713" i="2"/>
  <c r="Q3710" i="2" s="1"/>
  <c r="P3905" i="2"/>
  <c r="Q3901" i="2" s="1"/>
  <c r="P4116" i="2"/>
  <c r="Q4114" i="2" s="1"/>
  <c r="P4299" i="2"/>
  <c r="Q4297" i="2" s="1"/>
  <c r="P4321" i="2"/>
  <c r="Q4317" i="2" s="1"/>
  <c r="P4753" i="2"/>
  <c r="Q4749" i="2" s="1"/>
  <c r="P4784" i="2"/>
  <c r="P5039" i="2"/>
  <c r="Q5038" i="2" s="1"/>
  <c r="P5581" i="2"/>
  <c r="Q5580" i="2" s="1"/>
  <c r="P1633" i="2"/>
  <c r="Q1629" i="2" s="1"/>
  <c r="P2550" i="2"/>
  <c r="Q2546" i="2" s="1"/>
  <c r="P2808" i="2"/>
  <c r="Q2804" i="2" s="1"/>
  <c r="P3299" i="2"/>
  <c r="Q3296" i="2" s="1"/>
  <c r="P3830" i="2"/>
  <c r="Q3828" i="2" s="1"/>
  <c r="P4109" i="2"/>
  <c r="Q4108" i="2" s="1"/>
  <c r="P4339" i="2"/>
  <c r="Q4336" i="2" s="1"/>
  <c r="P1588" i="2"/>
  <c r="Q1587" i="2" s="1"/>
  <c r="P2459" i="2"/>
  <c r="Q2458" i="2" s="1"/>
  <c r="P2942" i="2"/>
  <c r="Q2938" i="2" s="1"/>
  <c r="P3081" i="2"/>
  <c r="Q3079" i="2" s="1"/>
  <c r="P3224" i="2"/>
  <c r="Q3221" i="2" s="1"/>
  <c r="P3759" i="2"/>
  <c r="Q3757" i="2" s="1"/>
  <c r="P3962" i="2"/>
  <c r="Q3959" i="2" s="1"/>
  <c r="P5917" i="2"/>
  <c r="Q5913" i="2" s="1"/>
  <c r="P6064" i="2"/>
  <c r="Q6061" i="2" s="1"/>
  <c r="P2130" i="2"/>
  <c r="Q2128" i="2" s="1"/>
  <c r="P2228" i="2"/>
  <c r="Q2224" i="2" s="1"/>
  <c r="P2321" i="2"/>
  <c r="Q2317" i="2" s="1"/>
  <c r="P2632" i="2"/>
  <c r="Q2630" i="2" s="1"/>
  <c r="P4148" i="2"/>
  <c r="Q4147" i="2" s="1"/>
  <c r="P4176" i="2"/>
  <c r="Q4173" i="2" s="1"/>
  <c r="P4507" i="2"/>
  <c r="Q4504" i="2" s="1"/>
  <c r="P4597" i="2"/>
  <c r="Q4596" i="2" s="1"/>
  <c r="P3953" i="2"/>
  <c r="Q3949" i="2" s="1"/>
  <c r="P4036" i="2"/>
  <c r="Q4033" i="2" s="1"/>
  <c r="P4211" i="2"/>
  <c r="Q4207" i="2" s="1"/>
  <c r="P4365" i="2"/>
  <c r="Q4364" i="2" s="1"/>
  <c r="P4496" i="2"/>
  <c r="Q4494" i="2" s="1"/>
  <c r="P5134" i="2"/>
  <c r="Q5131" i="2" s="1"/>
  <c r="P5306" i="2"/>
  <c r="Q5302" i="2" s="1"/>
  <c r="P5396" i="2"/>
  <c r="Q5395" i="2" s="1"/>
  <c r="P5496" i="2"/>
  <c r="Q5495" i="2" s="1"/>
  <c r="P5737" i="2"/>
  <c r="Q5734" i="2" s="1"/>
  <c r="P5842" i="2"/>
  <c r="Q5839" i="2" s="1"/>
  <c r="P6023" i="2"/>
  <c r="Q6022" i="2" s="1"/>
  <c r="P2508" i="2"/>
  <c r="Q2504" i="2" s="1"/>
  <c r="P2692" i="2"/>
  <c r="Q2688" i="2" s="1"/>
  <c r="P4155" i="2"/>
  <c r="Q4153" i="2" s="1"/>
  <c r="P4218" i="2"/>
  <c r="P4994" i="2"/>
  <c r="Q4991" i="2" s="1"/>
  <c r="P3217" i="2"/>
  <c r="Q3214" i="2" s="1"/>
  <c r="P4141" i="2"/>
  <c r="Q4140" i="2" s="1"/>
  <c r="P4169" i="2"/>
  <c r="Q4168" i="2" s="1"/>
  <c r="P4292" i="2"/>
  <c r="Q4289" i="2" s="1"/>
  <c r="P4306" i="2"/>
  <c r="Q4305" i="2" s="1"/>
  <c r="P4388" i="2"/>
  <c r="Q4385" i="2" s="1"/>
  <c r="P4735" i="2"/>
  <c r="Q4734" i="2" s="1"/>
  <c r="P4793" i="2"/>
  <c r="Q4790" i="2" s="1"/>
  <c r="P4801" i="2"/>
  <c r="Q4798" i="2" s="1"/>
  <c r="P5558" i="2"/>
  <c r="Q5556" i="2" s="1"/>
  <c r="P4636" i="2"/>
  <c r="Q4633" i="2" s="1"/>
  <c r="P4870" i="2"/>
  <c r="Q4868" i="2" s="1"/>
  <c r="P5053" i="2"/>
  <c r="Q5050" i="2" s="1"/>
  <c r="P5090" i="2"/>
  <c r="Q5087" i="2" s="1"/>
  <c r="P5649" i="2"/>
  <c r="Q5645" i="2" s="1"/>
  <c r="P5664" i="2"/>
  <c r="Q5663" i="2" s="1"/>
  <c r="P5724" i="2"/>
  <c r="Q5720" i="2" s="1"/>
  <c r="P2466" i="2"/>
  <c r="P2515" i="2"/>
  <c r="Q2514" i="2" s="1"/>
  <c r="P2702" i="2"/>
  <c r="Q2701" i="2" s="1"/>
  <c r="P5367" i="2"/>
  <c r="Q5365" i="2" s="1"/>
  <c r="P5891" i="2"/>
  <c r="Q5889" i="2" s="1"/>
  <c r="P6047" i="2"/>
  <c r="Q6045" i="2" s="1"/>
  <c r="P4256" i="2"/>
  <c r="Q4254" i="2" s="1"/>
  <c r="P4526" i="2"/>
  <c r="Q4522" i="2" s="1"/>
  <c r="P4548" i="2"/>
  <c r="Q4546" i="2" s="1"/>
  <c r="P4883" i="2"/>
  <c r="Q4879" i="2" s="1"/>
  <c r="P4935" i="2"/>
  <c r="Q4933" i="2" s="1"/>
  <c r="P5072" i="2"/>
  <c r="Q5071" i="2" s="1"/>
  <c r="P5292" i="2"/>
  <c r="Q5291" i="2" s="1"/>
  <c r="P5316" i="2"/>
  <c r="Q5314" i="2" s="1"/>
  <c r="P5453" i="2"/>
  <c r="Q5449" i="2" s="1"/>
  <c r="P5834" i="2"/>
  <c r="Q5830" i="2" s="1"/>
  <c r="P5852" i="2"/>
  <c r="Q5848" i="2" s="1"/>
  <c r="P6040" i="2"/>
  <c r="Q6036" i="2" s="1"/>
  <c r="P4560" i="2"/>
  <c r="Q4558" i="2" s="1"/>
  <c r="P4629" i="2"/>
  <c r="Q4627" i="2" s="1"/>
  <c r="P4680" i="2"/>
  <c r="Q4676" i="2" s="1"/>
  <c r="P4973" i="2"/>
  <c r="Q4971" i="2" s="1"/>
  <c r="P5009" i="2"/>
  <c r="Q5008" i="2" s="1"/>
  <c r="P5964" i="2"/>
  <c r="Q5962" i="2" s="1"/>
  <c r="P6114" i="2"/>
  <c r="Q6112" i="2" s="1"/>
  <c r="P5933" i="2"/>
  <c r="Q5930" i="2" s="1"/>
  <c r="P6005" i="2"/>
  <c r="Q6001" i="2" s="1"/>
  <c r="P6097" i="2"/>
  <c r="P4067" i="2"/>
  <c r="Q4063" i="2" s="1"/>
  <c r="P4081" i="2"/>
  <c r="Q4078" i="2" s="1"/>
  <c r="P4095" i="2"/>
  <c r="Q4091" i="2" s="1"/>
  <c r="P4123" i="2"/>
  <c r="Q4119" i="2" s="1"/>
  <c r="P5083" i="2"/>
  <c r="Q5079" i="2" s="1"/>
  <c r="P5196" i="2"/>
  <c r="Q5192" i="2" s="1"/>
  <c r="P5351" i="2"/>
  <c r="Q5350" i="2" s="1"/>
  <c r="P5434" i="2"/>
  <c r="Q5432" i="2" s="1"/>
  <c r="P5475" i="2"/>
  <c r="Q5473" i="2" s="1"/>
  <c r="P5604" i="2"/>
  <c r="Q5603" i="2" s="1"/>
  <c r="P5707" i="2"/>
  <c r="Q5704" i="2" s="1"/>
  <c r="P5787" i="2"/>
  <c r="Q5783" i="2" s="1"/>
  <c r="P5879" i="2"/>
  <c r="Q5878" i="2" s="1"/>
  <c r="P5979" i="2"/>
  <c r="P5412" i="2"/>
  <c r="Q5410" i="2" s="1"/>
  <c r="P5685" i="2"/>
  <c r="Q5684" i="2" s="1"/>
  <c r="P5266" i="2"/>
  <c r="Q5262" i="2" s="1"/>
  <c r="P5503" i="2"/>
  <c r="Q5499" i="2" s="1"/>
  <c r="P5823" i="2"/>
  <c r="Q5819" i="2" s="1"/>
  <c r="AG42" i="1" l="1"/>
  <c r="AG168" i="1"/>
  <c r="AG110" i="1"/>
  <c r="AM84" i="1"/>
  <c r="AG101" i="1"/>
  <c r="Z82" i="12"/>
  <c r="Z90" i="12"/>
  <c r="Z58" i="12"/>
  <c r="Z27" i="12"/>
  <c r="Z87" i="12"/>
  <c r="Z97" i="12"/>
  <c r="Z43" i="12"/>
  <c r="Z96" i="12"/>
  <c r="Z30" i="12"/>
  <c r="Z39" i="12"/>
  <c r="Z88" i="12"/>
  <c r="Z77" i="12"/>
  <c r="Z89" i="12"/>
  <c r="Z86" i="12"/>
  <c r="AG135" i="1"/>
  <c r="AM118" i="1"/>
  <c r="AM152" i="1"/>
  <c r="AG131" i="1"/>
  <c r="AM110" i="1"/>
  <c r="AM168" i="1"/>
  <c r="AG161" i="1"/>
  <c r="AM135" i="1"/>
  <c r="AG127" i="1"/>
  <c r="Q139" i="1"/>
  <c r="AG167" i="1"/>
  <c r="AG29" i="1"/>
  <c r="AG22" i="1"/>
  <c r="AM166" i="1"/>
  <c r="AM38" i="1"/>
  <c r="AM144" i="1"/>
  <c r="AR12" i="8"/>
  <c r="AG148" i="1"/>
  <c r="AG57" i="1"/>
  <c r="AM88" i="1"/>
  <c r="AG142" i="1"/>
  <c r="AR18" i="8"/>
  <c r="AG86" i="1"/>
  <c r="AM146" i="1"/>
  <c r="AG122" i="1"/>
  <c r="AM157" i="1"/>
  <c r="AT14" i="7"/>
  <c r="AS14" i="7"/>
  <c r="Y111" i="12"/>
  <c r="T111" i="12"/>
  <c r="I111" i="12"/>
  <c r="S111" i="12" s="1"/>
  <c r="AK110" i="12" s="1"/>
  <c r="L73" i="12"/>
  <c r="L107" i="12" s="1"/>
  <c r="S107" i="12"/>
  <c r="AM151" i="1"/>
  <c r="AG153" i="1"/>
  <c r="AG119" i="1"/>
  <c r="AG144" i="1"/>
  <c r="AG157" i="1"/>
  <c r="AM142" i="1"/>
  <c r="AG130" i="1"/>
  <c r="AG108" i="1"/>
  <c r="AG172" i="1"/>
  <c r="AM130" i="1"/>
  <c r="AM91" i="1"/>
  <c r="Q155" i="1"/>
  <c r="AG151" i="1"/>
  <c r="AG105" i="1"/>
  <c r="AG96" i="1"/>
  <c r="Q194" i="1"/>
  <c r="AM122" i="1"/>
  <c r="AM107" i="1"/>
  <c r="AM81" i="1"/>
  <c r="AM87" i="1"/>
  <c r="AM167" i="1"/>
  <c r="AM172" i="1"/>
  <c r="AM108" i="1"/>
  <c r="AG87" i="1"/>
  <c r="AM22" i="1"/>
  <c r="AG171" i="1"/>
  <c r="AG164" i="1"/>
  <c r="AG133" i="1"/>
  <c r="AG174" i="1"/>
  <c r="AR14" i="8"/>
  <c r="AM72" i="1"/>
  <c r="AG81" i="1"/>
  <c r="AR20" i="8"/>
  <c r="AR17" i="8"/>
  <c r="AR13" i="8"/>
  <c r="AG97" i="1"/>
  <c r="M139" i="1"/>
  <c r="AM134" i="1"/>
  <c r="AM119" i="1"/>
  <c r="AG107" i="1"/>
  <c r="AG95" i="1"/>
  <c r="AG84" i="1"/>
  <c r="AG170" i="1"/>
  <c r="AG166" i="1"/>
  <c r="AM161" i="1"/>
  <c r="AM127" i="1"/>
  <c r="Q100" i="1"/>
  <c r="AG85" i="1"/>
  <c r="N135" i="1"/>
  <c r="N22" i="8"/>
  <c r="AA147" i="12" s="1"/>
  <c r="L18" i="10"/>
  <c r="Y181" i="12" s="1"/>
  <c r="AJ181" i="12" s="1"/>
  <c r="L162" i="1"/>
  <c r="N148" i="1"/>
  <c r="N20" i="9"/>
  <c r="AA161" i="12" s="1"/>
  <c r="L13" i="9"/>
  <c r="Y154" i="12" s="1"/>
  <c r="L141" i="1"/>
  <c r="L19" i="10"/>
  <c r="Y182" i="12" s="1"/>
  <c r="AJ182" i="12" s="1"/>
  <c r="L163" i="1"/>
  <c r="L26" i="1"/>
  <c r="L105" i="1"/>
  <c r="L16" i="7"/>
  <c r="Q31" i="2"/>
  <c r="L18" i="1"/>
  <c r="X147" i="12"/>
  <c r="O147" i="12"/>
  <c r="AY22" i="8"/>
  <c r="Z137" i="12"/>
  <c r="X77" i="12"/>
  <c r="O77" i="12"/>
  <c r="X61" i="12"/>
  <c r="O61" i="12"/>
  <c r="X58" i="12"/>
  <c r="O58" i="12"/>
  <c r="X51" i="12"/>
  <c r="O51" i="12"/>
  <c r="X49" i="12"/>
  <c r="O49" i="12"/>
  <c r="O37" i="12"/>
  <c r="X37" i="12"/>
  <c r="O127" i="12"/>
  <c r="AR30" i="7"/>
  <c r="X127" i="12"/>
  <c r="AY30" i="7"/>
  <c r="O85" i="12"/>
  <c r="X85" i="12"/>
  <c r="O138" i="12"/>
  <c r="AY13" i="8"/>
  <c r="X138" i="12"/>
  <c r="O43" i="12"/>
  <c r="X43" i="12"/>
  <c r="AS27" i="10"/>
  <c r="O190" i="12"/>
  <c r="I190" i="12" s="1"/>
  <c r="M190" i="12" s="1"/>
  <c r="X190" i="12"/>
  <c r="AY27" i="10"/>
  <c r="O186" i="12"/>
  <c r="I186" i="12" s="1"/>
  <c r="M186" i="12" s="1"/>
  <c r="AY23" i="10"/>
  <c r="X186" i="12"/>
  <c r="AS23" i="10"/>
  <c r="AY15" i="10"/>
  <c r="X178" i="12"/>
  <c r="AS15" i="10"/>
  <c r="O178" i="12"/>
  <c r="X126" i="12"/>
  <c r="O126" i="12"/>
  <c r="AR29" i="7"/>
  <c r="AY29" i="7"/>
  <c r="AY21" i="7"/>
  <c r="O118" i="12"/>
  <c r="AR21" i="7"/>
  <c r="Z118" i="12"/>
  <c r="Z115" i="12"/>
  <c r="AR18" i="7"/>
  <c r="AY18" i="7"/>
  <c r="O115" i="12"/>
  <c r="X81" i="12"/>
  <c r="O81" i="12"/>
  <c r="O33" i="12"/>
  <c r="X33" i="12"/>
  <c r="O191" i="12"/>
  <c r="I191" i="12" s="1"/>
  <c r="M191" i="12" s="1"/>
  <c r="AY28" i="10"/>
  <c r="AS28" i="10"/>
  <c r="Z191" i="12"/>
  <c r="I84" i="12"/>
  <c r="AK83" i="12"/>
  <c r="O165" i="12"/>
  <c r="T165" i="12" s="1"/>
  <c r="Z165" i="12"/>
  <c r="I165" i="12"/>
  <c r="AY24" i="9"/>
  <c r="AS24" i="9"/>
  <c r="AD110" i="12"/>
  <c r="AD135" i="12" s="1"/>
  <c r="AE135" i="12" s="1"/>
  <c r="Q11" i="7"/>
  <c r="O94" i="12"/>
  <c r="Z94" i="12"/>
  <c r="O41" i="12"/>
  <c r="X41" i="12"/>
  <c r="P110" i="1"/>
  <c r="P21" i="7"/>
  <c r="AC118" i="12" s="1"/>
  <c r="N13" i="10"/>
  <c r="AA176" i="12" s="1"/>
  <c r="N157" i="1"/>
  <c r="L17" i="9"/>
  <c r="Y158" i="12" s="1"/>
  <c r="L145" i="1"/>
  <c r="O146" i="12"/>
  <c r="AY21" i="8"/>
  <c r="X146" i="12"/>
  <c r="P115" i="12"/>
  <c r="S11" i="7"/>
  <c r="X115" i="12"/>
  <c r="X23" i="12"/>
  <c r="O23" i="12"/>
  <c r="AD98" i="12"/>
  <c r="AD107" i="12" s="1"/>
  <c r="AE107" i="12" s="1"/>
  <c r="X177" i="12"/>
  <c r="O177" i="12"/>
  <c r="AY14" i="10"/>
  <c r="AS14" i="10"/>
  <c r="K11" i="9"/>
  <c r="AY12" i="9"/>
  <c r="AS12" i="9"/>
  <c r="O153" i="12"/>
  <c r="I153" i="12"/>
  <c r="X153" i="12"/>
  <c r="X123" i="12"/>
  <c r="AR26" i="7"/>
  <c r="AY26" i="7"/>
  <c r="O123" i="12"/>
  <c r="I154" i="12"/>
  <c r="M154" i="12" s="1"/>
  <c r="AY13" i="9"/>
  <c r="AS13" i="9"/>
  <c r="O154" i="12"/>
  <c r="X154" i="12"/>
  <c r="M129" i="1"/>
  <c r="M16" i="8"/>
  <c r="P15" i="9"/>
  <c r="AC156" i="12" s="1"/>
  <c r="AM156" i="12" s="1"/>
  <c r="P143" i="1"/>
  <c r="Y115" i="12"/>
  <c r="T11" i="7"/>
  <c r="L95" i="1"/>
  <c r="L32" i="7"/>
  <c r="L121" i="1"/>
  <c r="L164" i="1"/>
  <c r="L20" i="10"/>
  <c r="Y183" i="12" s="1"/>
  <c r="L12" i="9"/>
  <c r="L140" i="1"/>
  <c r="N12" i="8"/>
  <c r="N125" i="1"/>
  <c r="AA30" i="12"/>
  <c r="N29" i="1"/>
  <c r="L118" i="1"/>
  <c r="L29" i="7"/>
  <c r="AS22" i="9"/>
  <c r="AY22" i="9"/>
  <c r="O163" i="12"/>
  <c r="T163" i="12" s="1"/>
  <c r="X163" i="12"/>
  <c r="I163" i="12"/>
  <c r="M163" i="12" s="1"/>
  <c r="I160" i="12"/>
  <c r="M160" i="12" s="1"/>
  <c r="AS19" i="9"/>
  <c r="O160" i="12"/>
  <c r="X160" i="12"/>
  <c r="AQ152" i="12" s="1"/>
  <c r="AY19" i="9"/>
  <c r="AY17" i="9"/>
  <c r="I158" i="12"/>
  <c r="O158" i="12"/>
  <c r="X158" i="12"/>
  <c r="AS17" i="9"/>
  <c r="O145" i="12"/>
  <c r="X145" i="12"/>
  <c r="AY20" i="8"/>
  <c r="X142" i="12"/>
  <c r="O142" i="12"/>
  <c r="AY17" i="8"/>
  <c r="O116" i="12"/>
  <c r="AY19" i="7"/>
  <c r="AR19" i="7"/>
  <c r="X116" i="12"/>
  <c r="O53" i="12"/>
  <c r="X53" i="12"/>
  <c r="X25" i="12"/>
  <c r="O25" i="12"/>
  <c r="Z192" i="12"/>
  <c r="O192" i="12"/>
  <c r="I192" i="12" s="1"/>
  <c r="AY29" i="10"/>
  <c r="AS13" i="10"/>
  <c r="X176" i="12"/>
  <c r="AY13" i="10"/>
  <c r="O176" i="12"/>
  <c r="K158" i="12"/>
  <c r="X98" i="12"/>
  <c r="O98" i="12"/>
  <c r="O93" i="12"/>
  <c r="AK92" i="12" s="1"/>
  <c r="Z93" i="12"/>
  <c r="X17" i="12"/>
  <c r="O17" i="12"/>
  <c r="X188" i="12"/>
  <c r="O188" i="12"/>
  <c r="I188" i="12" s="1"/>
  <c r="M188" i="12" s="1"/>
  <c r="AS25" i="10"/>
  <c r="AY25" i="10"/>
  <c r="AY18" i="10"/>
  <c r="X181" i="12"/>
  <c r="AS18" i="10"/>
  <c r="O181" i="12"/>
  <c r="AB155" i="12"/>
  <c r="AB173" i="12" s="1"/>
  <c r="AC173" i="12" s="1"/>
  <c r="O11" i="9"/>
  <c r="AB137" i="12"/>
  <c r="X31" i="12"/>
  <c r="O31" i="12"/>
  <c r="X27" i="12"/>
  <c r="O27" i="12"/>
  <c r="O22" i="12"/>
  <c r="X22" i="12"/>
  <c r="O166" i="12"/>
  <c r="T166" i="12" s="1"/>
  <c r="X166" i="12"/>
  <c r="I166" i="12"/>
  <c r="M166" i="12" s="1"/>
  <c r="AY25" i="9"/>
  <c r="AS25" i="9"/>
  <c r="X155" i="12"/>
  <c r="AY14" i="9"/>
  <c r="I155" i="12"/>
  <c r="M155" i="12" s="1"/>
  <c r="O155" i="12"/>
  <c r="AS14" i="9"/>
  <c r="O137" i="12"/>
  <c r="T137" i="12" s="1"/>
  <c r="X137" i="12"/>
  <c r="AY12" i="8"/>
  <c r="X44" i="12"/>
  <c r="O44" i="12"/>
  <c r="Z154" i="12"/>
  <c r="M11" i="9"/>
  <c r="AM174" i="1"/>
  <c r="M100" i="1"/>
  <c r="AM171" i="1"/>
  <c r="AM164" i="1"/>
  <c r="AM105" i="1"/>
  <c r="AM77" i="1"/>
  <c r="AM95" i="1"/>
  <c r="AG38" i="1"/>
  <c r="AG76" i="1"/>
  <c r="K11" i="10"/>
  <c r="O139" i="1"/>
  <c r="O87" i="12"/>
  <c r="O100" i="1"/>
  <c r="L161" i="1"/>
  <c r="L17" i="10"/>
  <c r="Y180" i="12" s="1"/>
  <c r="Q70" i="2"/>
  <c r="L24" i="1"/>
  <c r="N172" i="1"/>
  <c r="N28" i="10"/>
  <c r="AA191" i="12" s="1"/>
  <c r="L168" i="1"/>
  <c r="L24" i="10"/>
  <c r="Y187" i="12" s="1"/>
  <c r="X140" i="12"/>
  <c r="AY15" i="8"/>
  <c r="O140" i="12"/>
  <c r="X109" i="12"/>
  <c r="AR12" i="7"/>
  <c r="L12" i="7"/>
  <c r="AY12" i="7"/>
  <c r="O109" i="12"/>
  <c r="K11" i="7"/>
  <c r="X18" i="12"/>
  <c r="O18" i="12"/>
  <c r="O92" i="12"/>
  <c r="X92" i="12"/>
  <c r="X34" i="12"/>
  <c r="O34" i="12"/>
  <c r="AK18" i="12"/>
  <c r="I19" i="12"/>
  <c r="T19" i="12"/>
  <c r="O183" i="12"/>
  <c r="I183" i="12" s="1"/>
  <c r="M183" i="12" s="1"/>
  <c r="AS20" i="10"/>
  <c r="AY20" i="10"/>
  <c r="X183" i="12"/>
  <c r="X39" i="12"/>
  <c r="O39" i="12"/>
  <c r="AB110" i="12"/>
  <c r="AB135" i="12" s="1"/>
  <c r="AC135" i="12" s="1"/>
  <c r="O11" i="7"/>
  <c r="X90" i="12"/>
  <c r="O90" i="12"/>
  <c r="X86" i="12"/>
  <c r="O86" i="12"/>
  <c r="Q11" i="9"/>
  <c r="X47" i="12"/>
  <c r="O47" i="12"/>
  <c r="L22" i="1"/>
  <c r="L70" i="1"/>
  <c r="AI29" i="10"/>
  <c r="AS29" i="10" s="1"/>
  <c r="W173" i="1"/>
  <c r="AG173" i="1" s="1"/>
  <c r="AY18" i="8"/>
  <c r="X143" i="12"/>
  <c r="O143" i="12"/>
  <c r="X113" i="12"/>
  <c r="AY16" i="7"/>
  <c r="O113" i="12"/>
  <c r="AR16" i="7"/>
  <c r="X99" i="12"/>
  <c r="O99" i="12"/>
  <c r="O56" i="12"/>
  <c r="X56" i="12"/>
  <c r="X36" i="12"/>
  <c r="O36" i="12"/>
  <c r="Y15" i="12"/>
  <c r="AJ15" i="12" s="1"/>
  <c r="Q11" i="8"/>
  <c r="AD137" i="12"/>
  <c r="AD151" i="12" s="1"/>
  <c r="AE151" i="12" s="1"/>
  <c r="O193" i="12"/>
  <c r="I193" i="12" s="1"/>
  <c r="M193" i="12" s="1"/>
  <c r="AS30" i="10"/>
  <c r="X193" i="12"/>
  <c r="AY30" i="10"/>
  <c r="O182" i="12"/>
  <c r="I182" i="12" s="1"/>
  <c r="M182" i="12" s="1"/>
  <c r="AS19" i="10"/>
  <c r="X182" i="12"/>
  <c r="AY19" i="10"/>
  <c r="AR32" i="7"/>
  <c r="AY32" i="7"/>
  <c r="X129" i="12"/>
  <c r="O129" i="12"/>
  <c r="Y16" i="12"/>
  <c r="AJ16" i="12" s="1"/>
  <c r="I156" i="12"/>
  <c r="M156" i="12" s="1"/>
  <c r="O156" i="12"/>
  <c r="X156" i="12"/>
  <c r="AY15" i="9"/>
  <c r="AS15" i="9"/>
  <c r="X97" i="12"/>
  <c r="O97" i="12"/>
  <c r="X42" i="12"/>
  <c r="O42" i="12"/>
  <c r="L170" i="1"/>
  <c r="L26" i="10"/>
  <c r="Y189" i="12" s="1"/>
  <c r="O129" i="1"/>
  <c r="O124" i="1" s="1"/>
  <c r="O16" i="8"/>
  <c r="AB141" i="12" s="1"/>
  <c r="P85" i="1"/>
  <c r="AC86" i="12"/>
  <c r="L21" i="8"/>
  <c r="L134" i="1"/>
  <c r="Y175" i="12"/>
  <c r="N146" i="1"/>
  <c r="N18" i="9"/>
  <c r="AA159" i="12" s="1"/>
  <c r="Q6" i="2"/>
  <c r="L12" i="1"/>
  <c r="L98" i="1"/>
  <c r="Q22" i="2"/>
  <c r="L16" i="1"/>
  <c r="N25" i="9"/>
  <c r="AA166" i="12" s="1"/>
  <c r="N153" i="1"/>
  <c r="L86" i="1"/>
  <c r="L28" i="7"/>
  <c r="L117" i="1"/>
  <c r="N171" i="1"/>
  <c r="N27" i="10"/>
  <c r="AA190" i="12" s="1"/>
  <c r="AD190" i="12"/>
  <c r="Q11" i="10"/>
  <c r="I164" i="12"/>
  <c r="X164" i="12"/>
  <c r="O164" i="12"/>
  <c r="T164" i="12" s="1"/>
  <c r="AY23" i="9"/>
  <c r="AS23" i="9"/>
  <c r="X161" i="12"/>
  <c r="AS20" i="9"/>
  <c r="O161" i="12"/>
  <c r="T161" i="12" s="1"/>
  <c r="I161" i="12"/>
  <c r="M161" i="12" s="1"/>
  <c r="AY20" i="9"/>
  <c r="I159" i="12"/>
  <c r="M159" i="12" s="1"/>
  <c r="O159" i="12"/>
  <c r="AS18" i="9"/>
  <c r="AY18" i="9"/>
  <c r="X159" i="12"/>
  <c r="AY17" i="7"/>
  <c r="AR17" i="7"/>
  <c r="O114" i="12"/>
  <c r="X114" i="12"/>
  <c r="X110" i="12"/>
  <c r="O110" i="12"/>
  <c r="AR13" i="7"/>
  <c r="AY13" i="7"/>
  <c r="X78" i="12"/>
  <c r="O78" i="12"/>
  <c r="X73" i="12"/>
  <c r="O73" i="12"/>
  <c r="O60" i="12"/>
  <c r="X60" i="12"/>
  <c r="X52" i="12"/>
  <c r="O52" i="12"/>
  <c r="X50" i="12"/>
  <c r="O50" i="12"/>
  <c r="Y21" i="12"/>
  <c r="AJ21" i="12" s="1"/>
  <c r="I175" i="12"/>
  <c r="T175" i="12"/>
  <c r="X89" i="12"/>
  <c r="O89" i="12"/>
  <c r="X157" i="12"/>
  <c r="I157" i="12"/>
  <c r="AS16" i="9"/>
  <c r="AY16" i="9"/>
  <c r="O157" i="12"/>
  <c r="X130" i="12"/>
  <c r="AR33" i="7"/>
  <c r="O130" i="12"/>
  <c r="AY33" i="7"/>
  <c r="L33" i="7"/>
  <c r="O96" i="12"/>
  <c r="X96" i="12"/>
  <c r="Z85" i="12"/>
  <c r="AA85" i="12"/>
  <c r="X35" i="12"/>
  <c r="O35" i="12"/>
  <c r="AY26" i="10"/>
  <c r="AS26" i="10"/>
  <c r="X189" i="12"/>
  <c r="O189" i="12"/>
  <c r="I189" i="12" s="1"/>
  <c r="M189" i="12" s="1"/>
  <c r="X187" i="12"/>
  <c r="AS24" i="10"/>
  <c r="AY24" i="10"/>
  <c r="O187" i="12"/>
  <c r="I187" i="12" s="1"/>
  <c r="M187" i="12" s="1"/>
  <c r="AY22" i="10"/>
  <c r="X185" i="12"/>
  <c r="AS22" i="10"/>
  <c r="O185" i="12"/>
  <c r="I185" i="12" s="1"/>
  <c r="M185" i="12" s="1"/>
  <c r="O180" i="12"/>
  <c r="X180" i="12"/>
  <c r="AY17" i="10"/>
  <c r="AS17" i="10"/>
  <c r="X82" i="12"/>
  <c r="O82" i="12"/>
  <c r="O79" i="12"/>
  <c r="Z79" i="12"/>
  <c r="X38" i="12"/>
  <c r="O38" i="12"/>
  <c r="O32" i="12"/>
  <c r="X32" i="12"/>
  <c r="O30" i="12"/>
  <c r="X30" i="12"/>
  <c r="Z23" i="12"/>
  <c r="P94" i="12"/>
  <c r="X94" i="12"/>
  <c r="O88" i="12"/>
  <c r="X88" i="12"/>
  <c r="Y14" i="12"/>
  <c r="AJ14" i="12" s="1"/>
  <c r="AB191" i="12"/>
  <c r="AB195" i="12" s="1"/>
  <c r="O11" i="10"/>
  <c r="X139" i="12"/>
  <c r="O139" i="12"/>
  <c r="AY14" i="8"/>
  <c r="O45" i="12"/>
  <c r="X45" i="12"/>
  <c r="M11" i="7"/>
  <c r="AM131" i="1"/>
  <c r="O155" i="1"/>
  <c r="AM133" i="1"/>
  <c r="AM170" i="1"/>
  <c r="AM148" i="1"/>
  <c r="AM89" i="1"/>
  <c r="AM42" i="1"/>
  <c r="AM85" i="1"/>
  <c r="M11" i="10"/>
  <c r="N38" i="1"/>
  <c r="AA39" i="12"/>
  <c r="L34" i="1"/>
  <c r="AG156" i="1"/>
  <c r="AG93" i="1"/>
  <c r="O194" i="1"/>
  <c r="AG102" i="1"/>
  <c r="P1330" i="2"/>
  <c r="Q1329" i="2" s="1"/>
  <c r="Q2252" i="2"/>
  <c r="AM93" i="1"/>
  <c r="Q2969" i="2"/>
  <c r="AM156" i="1"/>
  <c r="AN146" i="1"/>
  <c r="AN170" i="1"/>
  <c r="AN172" i="1"/>
  <c r="AN93" i="1"/>
  <c r="AN161" i="1"/>
  <c r="AM86" i="1"/>
  <c r="AN174" i="1"/>
  <c r="AN135" i="1"/>
  <c r="AN87" i="1"/>
  <c r="AN77" i="1"/>
  <c r="AN168" i="1"/>
  <c r="AN173" i="1"/>
  <c r="AN131" i="1"/>
  <c r="AN122" i="1"/>
  <c r="AN89" i="1"/>
  <c r="AN101" i="1"/>
  <c r="AN21" i="1"/>
  <c r="AN157" i="1"/>
  <c r="AN105" i="1"/>
  <c r="AN151" i="1"/>
  <c r="AN38" i="1"/>
  <c r="AN84" i="1"/>
  <c r="AN148" i="1"/>
  <c r="AN108" i="1"/>
  <c r="AN110" i="1"/>
  <c r="AN91" i="1"/>
  <c r="AN72" i="1"/>
  <c r="AM83" i="1"/>
  <c r="AN42" i="1"/>
  <c r="AN166" i="1"/>
  <c r="AN164" i="1"/>
  <c r="AN144" i="1"/>
  <c r="AN130" i="1"/>
  <c r="AN127" i="1"/>
  <c r="AN88" i="1"/>
  <c r="AN118" i="1"/>
  <c r="AM102" i="1"/>
  <c r="AM153" i="1"/>
  <c r="AM173" i="1"/>
  <c r="AN171" i="1"/>
  <c r="AN142" i="1"/>
  <c r="AN133" i="1"/>
  <c r="AN86" i="1"/>
  <c r="AN85" i="1"/>
  <c r="Q376" i="2"/>
  <c r="Q375" i="2"/>
  <c r="Q377" i="2"/>
  <c r="Q374" i="2"/>
  <c r="P1658" i="2"/>
  <c r="Q1654" i="2" s="1"/>
  <c r="Q4180" i="2"/>
  <c r="Q2181" i="2"/>
  <c r="P1498" i="2"/>
  <c r="Q1494" i="2" s="1"/>
  <c r="M159" i="1"/>
  <c r="AG159" i="1" s="1"/>
  <c r="M126" i="1"/>
  <c r="P974" i="2"/>
  <c r="Q972" i="2" s="1"/>
  <c r="Q27" i="2"/>
  <c r="Q28" i="2"/>
  <c r="L156" i="1"/>
  <c r="Q526" i="2"/>
  <c r="Q25" i="2"/>
  <c r="Q896" i="2"/>
  <c r="Q1276" i="2"/>
  <c r="P17" i="9" s="1"/>
  <c r="AC158" i="12" s="1"/>
  <c r="Q2026" i="2"/>
  <c r="Q757" i="2"/>
  <c r="Q5765" i="2"/>
  <c r="Q4099" i="2"/>
  <c r="Q3276" i="2"/>
  <c r="Q4100" i="2"/>
  <c r="Q4225" i="2"/>
  <c r="Q4230" i="2"/>
  <c r="Q3314" i="2"/>
  <c r="Q6038" i="2"/>
  <c r="Q4098" i="2"/>
  <c r="Q4706" i="2"/>
  <c r="Q5252" i="2"/>
  <c r="Q5086" i="2"/>
  <c r="Q4085" i="2"/>
  <c r="Q5161" i="2"/>
  <c r="Q4084" i="2"/>
  <c r="Q3983" i="2"/>
  <c r="Q3269" i="2"/>
  <c r="Q4087" i="2"/>
  <c r="Q3981" i="2"/>
  <c r="Q1524" i="2"/>
  <c r="Q5080" i="2"/>
  <c r="Q5250" i="2"/>
  <c r="Q3683" i="2"/>
  <c r="Q3440" i="2"/>
  <c r="Q4189" i="2"/>
  <c r="Q911" i="2"/>
  <c r="Q3046" i="2"/>
  <c r="Q913" i="2"/>
  <c r="Q4160" i="2"/>
  <c r="Q2883" i="2"/>
  <c r="Q2365" i="2"/>
  <c r="Q5163" i="2"/>
  <c r="Q4146" i="2"/>
  <c r="Q4231" i="2"/>
  <c r="Q2363" i="2"/>
  <c r="Q5164" i="2"/>
  <c r="Q5394" i="2"/>
  <c r="Q5249" i="2"/>
  <c r="Q4495" i="2"/>
  <c r="Q3758" i="2"/>
  <c r="Q2457" i="2"/>
  <c r="Q3315" i="2"/>
  <c r="Q2884" i="2"/>
  <c r="Q2448" i="2"/>
  <c r="Q2490" i="2"/>
  <c r="Q899" i="2"/>
  <c r="Q3469" i="2"/>
  <c r="Q3139" i="2"/>
  <c r="Q5864" i="2"/>
  <c r="Q5861" i="2"/>
  <c r="Q2364" i="2"/>
  <c r="Q2882" i="2"/>
  <c r="Q5555" i="2"/>
  <c r="Q2441" i="2"/>
  <c r="Q1487" i="2"/>
  <c r="Q512" i="2"/>
  <c r="Q3514" i="2"/>
  <c r="Q3673" i="2"/>
  <c r="Q2499" i="2"/>
  <c r="Q4072" i="2"/>
  <c r="Q3935" i="2"/>
  <c r="Q3014" i="2"/>
  <c r="Q2350" i="2"/>
  <c r="Q511" i="2"/>
  <c r="Q3140" i="2"/>
  <c r="Q5626" i="2"/>
  <c r="Q5623" i="2"/>
  <c r="Q4202" i="2"/>
  <c r="Q3634" i="2"/>
  <c r="Q3016" i="2"/>
  <c r="Q2542" i="2"/>
  <c r="Q2066" i="2"/>
  <c r="Q3331" i="2"/>
  <c r="Q2968" i="2"/>
  <c r="Q4126" i="2"/>
  <c r="Q2967" i="2"/>
  <c r="Q2063" i="2"/>
  <c r="Q2237" i="2"/>
  <c r="Q2204" i="2"/>
  <c r="Q3045" i="2"/>
  <c r="Q3044" i="2"/>
  <c r="Q5625" i="2"/>
  <c r="Q4073" i="2"/>
  <c r="Q4188" i="2"/>
  <c r="Q3015" i="2"/>
  <c r="Q1640" i="2"/>
  <c r="Q6062" i="2"/>
  <c r="Q3938" i="2"/>
  <c r="Q3937" i="2"/>
  <c r="Q3619" i="2"/>
  <c r="Q2950" i="2"/>
  <c r="Q5862" i="2"/>
  <c r="Q1549" i="2"/>
  <c r="Q2235" i="2"/>
  <c r="Q4186" i="2"/>
  <c r="Q2755" i="2"/>
  <c r="Q2450" i="2"/>
  <c r="Q897" i="2"/>
  <c r="Q181" i="2"/>
  <c r="Q2234" i="2"/>
  <c r="Q3196" i="2"/>
  <c r="Q5380" i="2"/>
  <c r="Q5366" i="2"/>
  <c r="Q3367" i="2"/>
  <c r="Q3921" i="2"/>
  <c r="Q5440" i="2"/>
  <c r="Q2498" i="2"/>
  <c r="Q2373" i="2"/>
  <c r="Q2376" i="2"/>
  <c r="Q3611" i="2"/>
  <c r="Q3612" i="2"/>
  <c r="Q4931" i="2"/>
  <c r="Q5513" i="2"/>
  <c r="Q4445" i="2"/>
  <c r="Q4128" i="2"/>
  <c r="Q4066" i="2"/>
  <c r="Q3467" i="2"/>
  <c r="Q4070" i="2"/>
  <c r="Q3313" i="2"/>
  <c r="Q2449" i="2"/>
  <c r="Q4298" i="2"/>
  <c r="Q3616" i="2"/>
  <c r="Q2572" i="2"/>
  <c r="Q2500" i="2"/>
  <c r="Q2758" i="2"/>
  <c r="Q3920" i="2"/>
  <c r="Q2895" i="2"/>
  <c r="Q2897" i="2"/>
  <c r="Q2898" i="2"/>
  <c r="Q3736" i="2"/>
  <c r="Q2933" i="2"/>
  <c r="Q3609" i="2"/>
  <c r="Q3675" i="2"/>
  <c r="Q3141" i="2"/>
  <c r="Q3676" i="2"/>
  <c r="Q4329" i="2"/>
  <c r="Q5514" i="2"/>
  <c r="Q5515" i="2"/>
  <c r="Q3884" i="2"/>
  <c r="Q2375" i="2"/>
  <c r="Q5088" i="2"/>
  <c r="Q4145" i="2"/>
  <c r="Q3332" i="2"/>
  <c r="Q4127" i="2"/>
  <c r="Q2931" i="2"/>
  <c r="Q692" i="2"/>
  <c r="Q2096" i="2"/>
  <c r="Q3635" i="2"/>
  <c r="Q2960" i="2"/>
  <c r="Q3734" i="2"/>
  <c r="Q2251" i="2"/>
  <c r="Q2183" i="2"/>
  <c r="Q3735" i="2"/>
  <c r="Q4229" i="2"/>
  <c r="Q4233" i="2" s="1"/>
  <c r="Q5703" i="2"/>
  <c r="Q5089" i="2"/>
  <c r="Q4752" i="2"/>
  <c r="Q2422" i="2"/>
  <c r="Q3307" i="2"/>
  <c r="Q2771" i="2"/>
  <c r="Q2150" i="2"/>
  <c r="Q4115" i="2"/>
  <c r="Q3660" i="2"/>
  <c r="Q3070" i="2"/>
  <c r="Q2519" i="2"/>
  <c r="Q2149" i="2"/>
  <c r="Q3306" i="2"/>
  <c r="Q253" i="2"/>
  <c r="Q3268" i="2"/>
  <c r="Q255" i="2"/>
  <c r="Q180" i="2"/>
  <c r="Q4203" i="2"/>
  <c r="Q3636" i="2"/>
  <c r="Q4328" i="2"/>
  <c r="Q4331" i="2"/>
  <c r="Q4196" i="2"/>
  <c r="Q4193" i="2"/>
  <c r="Q5290" i="2"/>
  <c r="Q3826" i="2"/>
  <c r="Q232" i="2"/>
  <c r="Q5812" i="2"/>
  <c r="Q5849" i="2"/>
  <c r="Q5288" i="2"/>
  <c r="Q4469" i="2"/>
  <c r="Q4201" i="2"/>
  <c r="Q2631" i="2"/>
  <c r="Q2435" i="2"/>
  <c r="Q2184" i="2"/>
  <c r="Q1671" i="2"/>
  <c r="Q2953" i="2"/>
  <c r="Q2518" i="2"/>
  <c r="Q2521" i="2"/>
  <c r="Q2472" i="2"/>
  <c r="Q2534" i="2"/>
  <c r="Q1639" i="2"/>
  <c r="Q252" i="2"/>
  <c r="Q1023" i="2"/>
  <c r="Q912" i="2"/>
  <c r="Q763" i="2"/>
  <c r="Q1338" i="2"/>
  <c r="Q2444" i="2"/>
  <c r="Q2962" i="2"/>
  <c r="Q4195" i="2"/>
  <c r="Q577" i="2"/>
  <c r="Q5339" i="2"/>
  <c r="Q5411" i="2"/>
  <c r="Q2594" i="2"/>
  <c r="Q2535" i="2"/>
  <c r="Q1000" i="2"/>
  <c r="Q1637" i="2"/>
  <c r="Q3415" i="2"/>
  <c r="Q3414" i="2"/>
  <c r="Q5439" i="2"/>
  <c r="Q4791" i="2"/>
  <c r="Q4750" i="2"/>
  <c r="Q3885" i="2"/>
  <c r="Q3416" i="2"/>
  <c r="Q2932" i="2"/>
  <c r="Q5877" i="2"/>
  <c r="Q5408" i="2"/>
  <c r="Q5875" i="2"/>
  <c r="Q5493" i="2"/>
  <c r="Q4792" i="2"/>
  <c r="Q4932" i="2"/>
  <c r="Q4470" i="2"/>
  <c r="Q5850" i="2"/>
  <c r="Q4822" i="2"/>
  <c r="Q4004" i="2"/>
  <c r="Q5492" i="2"/>
  <c r="Q2951" i="2"/>
  <c r="Q2493" i="2"/>
  <c r="Q2274" i="2"/>
  <c r="Q5438" i="2"/>
  <c r="Q2513" i="2"/>
  <c r="Q6143" i="2"/>
  <c r="Q5035" i="2"/>
  <c r="Q4182" i="2"/>
  <c r="Q3883" i="2"/>
  <c r="Q1596" i="2"/>
  <c r="Q693" i="2"/>
  <c r="Q297" i="2"/>
  <c r="Q3617" i="2"/>
  <c r="Q2770" i="2"/>
  <c r="Q2730" i="2"/>
  <c r="Q999" i="2"/>
  <c r="Q2327" i="2"/>
  <c r="Q2491" i="2"/>
  <c r="Q4493" i="2"/>
  <c r="Q2532" i="2"/>
  <c r="Q1597" i="2"/>
  <c r="Q157" i="2"/>
  <c r="Q2028" i="2"/>
  <c r="Q1090" i="2"/>
  <c r="Q3531" i="2"/>
  <c r="Q1087" i="2"/>
  <c r="Q4820" i="2"/>
  <c r="Q2147" i="2"/>
  <c r="Q179" i="2"/>
  <c r="Q618" i="2"/>
  <c r="Q576" i="2"/>
  <c r="Q2442" i="2"/>
  <c r="Q3468" i="2"/>
  <c r="Q3555" i="2"/>
  <c r="Q4181" i="2"/>
  <c r="Q3198" i="2"/>
  <c r="Q575" i="2"/>
  <c r="Q5378" i="2"/>
  <c r="Q4065" i="2"/>
  <c r="Q5049" i="2"/>
  <c r="Q5337" i="2"/>
  <c r="Q2423" i="2"/>
  <c r="Q311" i="2"/>
  <c r="Q4821" i="2"/>
  <c r="Q156" i="2"/>
  <c r="Q1398" i="2"/>
  <c r="Q3557" i="2"/>
  <c r="Q6110" i="2"/>
  <c r="Q5336" i="2"/>
  <c r="Q3298" i="2"/>
  <c r="Q2608" i="2"/>
  <c r="Q2389" i="2"/>
  <c r="Q2226" i="2"/>
  <c r="Q1647" i="2"/>
  <c r="Q3813" i="2"/>
  <c r="Q2027" i="2"/>
  <c r="Q6141" i="2"/>
  <c r="Q3814" i="2"/>
  <c r="Q616" i="2"/>
  <c r="Q617" i="2"/>
  <c r="Q1526" i="2"/>
  <c r="Q2757" i="2"/>
  <c r="Q906" i="2"/>
  <c r="Q1001" i="2"/>
  <c r="Q2420" i="2"/>
  <c r="Q451" i="2"/>
  <c r="Q2961" i="2"/>
  <c r="Q3197" i="2"/>
  <c r="Q368" i="2"/>
  <c r="Q2087" i="2"/>
  <c r="Q2085" i="2"/>
  <c r="Q3230" i="2"/>
  <c r="Q5916" i="2"/>
  <c r="Q3579" i="2"/>
  <c r="Q4175" i="2"/>
  <c r="Q2414" i="2"/>
  <c r="Q210" i="2"/>
  <c r="Q2088" i="2"/>
  <c r="Q1607" i="2"/>
  <c r="Q3231" i="2"/>
  <c r="Q2093" i="2"/>
  <c r="Q3368" i="2"/>
  <c r="Q6142" i="2"/>
  <c r="Q5661" i="2"/>
  <c r="Q5466" i="2"/>
  <c r="Q5767" i="2"/>
  <c r="Q5037" i="2"/>
  <c r="Q5464" i="2"/>
  <c r="Q5766" i="2"/>
  <c r="Q4223" i="2"/>
  <c r="Q5069" i="2"/>
  <c r="Q6002" i="2"/>
  <c r="Q5494" i="2"/>
  <c r="Q5833" i="2"/>
  <c r="Q5557" i="2"/>
  <c r="Q4708" i="2"/>
  <c r="Q4224" i="2"/>
  <c r="Q4544" i="2"/>
  <c r="Q5890" i="2"/>
  <c r="Q4799" i="2"/>
  <c r="Q4707" i="2"/>
  <c r="Q4269" i="2"/>
  <c r="Q4751" i="2"/>
  <c r="Q3554" i="2"/>
  <c r="Q3229" i="2"/>
  <c r="Q5838" i="2"/>
  <c r="Q5392" i="2"/>
  <c r="Q4547" i="2"/>
  <c r="Q3903" i="2"/>
  <c r="Q3711" i="2"/>
  <c r="Q3149" i="2"/>
  <c r="Q2636" i="2"/>
  <c r="Q2328" i="2"/>
  <c r="Q1595" i="2"/>
  <c r="Q3220" i="2"/>
  <c r="Q2455" i="2"/>
  <c r="Q3712" i="2"/>
  <c r="Q2484" i="2"/>
  <c r="Q2094" i="2"/>
  <c r="Q4159" i="2"/>
  <c r="Q2330" i="2"/>
  <c r="Q1088" i="2"/>
  <c r="Q629" i="2"/>
  <c r="Q5463" i="2"/>
  <c r="Q5914" i="2"/>
  <c r="Q524" i="2"/>
  <c r="Q266" i="2"/>
  <c r="Q1550" i="2"/>
  <c r="Q3812" i="2"/>
  <c r="Q1049" i="2"/>
  <c r="Q525" i="2"/>
  <c r="Q3513" i="2"/>
  <c r="Q3439" i="2"/>
  <c r="Q2206" i="2"/>
  <c r="Q3370" i="2"/>
  <c r="Q5786" i="2"/>
  <c r="Q5785" i="2"/>
  <c r="Q5068" i="2"/>
  <c r="Q4172" i="2"/>
  <c r="Q3078" i="2"/>
  <c r="Q2567" i="2"/>
  <c r="Q3709" i="2"/>
  <c r="Q1048" i="2"/>
  <c r="Q1047" i="2"/>
  <c r="Q6003" i="2"/>
  <c r="Q4867" i="2"/>
  <c r="Q2306" i="2"/>
  <c r="Q3919" i="2"/>
  <c r="Q6019" i="2"/>
  <c r="Q5036" i="2"/>
  <c r="Q2927" i="2"/>
  <c r="Q3755" i="2"/>
  <c r="Q3077" i="2"/>
  <c r="Q3982" i="2"/>
  <c r="Q2610" i="2"/>
  <c r="Q2086" i="2"/>
  <c r="Q857" i="2"/>
  <c r="Q3661" i="2"/>
  <c r="Q267" i="2"/>
  <c r="Q4161" i="2"/>
  <c r="Q2479" i="2"/>
  <c r="Q2250" i="2"/>
  <c r="Q1112" i="2"/>
  <c r="Q290" i="2"/>
  <c r="Q1605" i="2"/>
  <c r="Q3512" i="2"/>
  <c r="Q3438" i="2"/>
  <c r="Q2205" i="2"/>
  <c r="Q4290" i="2"/>
  <c r="Q5349" i="2"/>
  <c r="Q5452" i="2"/>
  <c r="Q4635" i="2"/>
  <c r="Q5500" i="2"/>
  <c r="Q4634" i="2"/>
  <c r="Q4632" i="2"/>
  <c r="Q4362" i="2"/>
  <c r="Q2689" i="2"/>
  <c r="Q4731" i="2"/>
  <c r="Q3950" i="2"/>
  <c r="Q4363" i="2"/>
  <c r="Q4107" i="2"/>
  <c r="Q3345" i="2"/>
  <c r="Q3161" i="2"/>
  <c r="Q4154" i="2"/>
  <c r="Q2742" i="2"/>
  <c r="Q4295" i="2"/>
  <c r="Q2600" i="2"/>
  <c r="Q3287" i="2"/>
  <c r="Q1319" i="2"/>
  <c r="Q4138" i="2"/>
  <c r="Q1485" i="2"/>
  <c r="Q2469" i="2"/>
  <c r="Q5506" i="2"/>
  <c r="Q2575" i="2"/>
  <c r="Q653" i="2"/>
  <c r="Q5662" i="2"/>
  <c r="Q3215" i="2"/>
  <c r="Q2275" i="2"/>
  <c r="Q652" i="2"/>
  <c r="Q4446" i="2"/>
  <c r="Q2741" i="2"/>
  <c r="Q5810" i="2"/>
  <c r="Q2565" i="2"/>
  <c r="Q687" i="2"/>
  <c r="Q4121" i="2"/>
  <c r="Q5809" i="2"/>
  <c r="Q5508" i="2"/>
  <c r="Q4017" i="2"/>
  <c r="Q5509" i="2"/>
  <c r="Q4296" i="2"/>
  <c r="Q2676" i="2"/>
  <c r="Q2471" i="2"/>
  <c r="Q3162" i="2"/>
  <c r="Q2806" i="2"/>
  <c r="Q1624" i="2"/>
  <c r="Q3344" i="2"/>
  <c r="Q2744" i="2"/>
  <c r="Q2512" i="2"/>
  <c r="Q664" i="2"/>
  <c r="Q3330" i="2"/>
  <c r="Q2649" i="2"/>
  <c r="Q4034" i="2"/>
  <c r="Q2690" i="2"/>
  <c r="Q3216" i="2"/>
  <c r="Q3662" i="2"/>
  <c r="Q3159" i="2"/>
  <c r="Q637" i="2"/>
  <c r="Q3534" i="2"/>
  <c r="Q2227" i="2"/>
  <c r="Q2807" i="2"/>
  <c r="Q2603" i="2"/>
  <c r="Q3346" i="2"/>
  <c r="Q5501" i="2"/>
  <c r="Q5409" i="2"/>
  <c r="Q4448" i="2"/>
  <c r="Q5851" i="2"/>
  <c r="Q4970" i="2"/>
  <c r="Q2566" i="2"/>
  <c r="Q4361" i="2"/>
  <c r="Q4934" i="2"/>
  <c r="Q925" i="2"/>
  <c r="Q5915" i="2"/>
  <c r="Q5289" i="2"/>
  <c r="Q5600" i="2"/>
  <c r="Q5133" i="2"/>
  <c r="Q5721" i="2"/>
  <c r="Q4969" i="2"/>
  <c r="Q4035" i="2"/>
  <c r="Q6046" i="2"/>
  <c r="Q4993" i="2"/>
  <c r="Q4733" i="2"/>
  <c r="Q4594" i="2"/>
  <c r="Q4335" i="2"/>
  <c r="Q4122" i="2"/>
  <c r="Q2511" i="2"/>
  <c r="Q4137" i="2"/>
  <c r="Q3213" i="2"/>
  <c r="Q4144" i="2"/>
  <c r="Q4079" i="2"/>
  <c r="Q4492" i="2"/>
  <c r="Q4032" i="2"/>
  <c r="Q6063" i="2"/>
  <c r="Q4593" i="2"/>
  <c r="Q4337" i="2"/>
  <c r="Q2691" i="2"/>
  <c r="Q2628" i="2"/>
  <c r="Q6060" i="2"/>
  <c r="Q4209" i="2"/>
  <c r="Q4139" i="2"/>
  <c r="Q3904" i="2"/>
  <c r="Q2817" i="2"/>
  <c r="Q3080" i="2"/>
  <c r="Q2772" i="2"/>
  <c r="Q2601" i="2"/>
  <c r="Q2065" i="2"/>
  <c r="Q1306" i="2"/>
  <c r="Q686" i="2"/>
  <c r="Q2506" i="2"/>
  <c r="Q3756" i="2"/>
  <c r="Q2607" i="2"/>
  <c r="Q684" i="2"/>
  <c r="Q2456" i="2"/>
  <c r="Q1486" i="2"/>
  <c r="Q651" i="2"/>
  <c r="Q2637" i="2"/>
  <c r="Q5377" i="2"/>
  <c r="Q4467" i="2"/>
  <c r="Q3147" i="2"/>
  <c r="Q2635" i="2"/>
  <c r="Q855" i="2"/>
  <c r="Q764" i="2"/>
  <c r="Q326" i="2"/>
  <c r="Q229" i="2"/>
  <c r="Q332" i="2"/>
  <c r="Q324" i="2"/>
  <c r="Q327" i="2"/>
  <c r="Q201" i="2"/>
  <c r="Q527" i="2"/>
  <c r="Q489" i="2"/>
  <c r="Q268" i="2"/>
  <c r="Q185" i="2"/>
  <c r="Q288" i="2"/>
  <c r="Q510" i="2"/>
  <c r="Q492" i="2"/>
  <c r="Q370" i="2"/>
  <c r="Q794" i="2"/>
  <c r="Q192" i="2"/>
  <c r="Q1670" i="2"/>
  <c r="Q949" i="2"/>
  <c r="Q845" i="2"/>
  <c r="Q54" i="2"/>
  <c r="Q331" i="2"/>
  <c r="Q1523" i="2"/>
  <c r="Q848" i="2"/>
  <c r="Q918" i="2"/>
  <c r="Q193" i="2"/>
  <c r="Q173" i="2"/>
  <c r="Q287" i="2"/>
  <c r="Q195" i="2"/>
  <c r="Q1606" i="2"/>
  <c r="Q1631" i="2"/>
  <c r="Q919" i="2"/>
  <c r="Q948" i="2"/>
  <c r="Q1119" i="2"/>
  <c r="Q917" i="2"/>
  <c r="Q1445" i="2"/>
  <c r="Q904" i="2"/>
  <c r="Q1669" i="2"/>
  <c r="Q856" i="2"/>
  <c r="Q636" i="2"/>
  <c r="Q905" i="2"/>
  <c r="Q1025" i="2"/>
  <c r="Q464" i="2"/>
  <c r="Q569" i="2"/>
  <c r="Q248" i="2"/>
  <c r="Q1644" i="2"/>
  <c r="Q1646" i="2"/>
  <c r="Q744" i="2"/>
  <c r="Q638" i="2"/>
  <c r="Q367" i="2"/>
  <c r="Q663" i="2"/>
  <c r="Q924" i="2"/>
  <c r="Q245" i="2"/>
  <c r="Q1176" i="2"/>
  <c r="Q231" i="2"/>
  <c r="Q207" i="2"/>
  <c r="Q187" i="2"/>
  <c r="Q927" i="2"/>
  <c r="Q158" i="2"/>
  <c r="Q1277" i="2"/>
  <c r="AJ17" i="9" s="1"/>
  <c r="Q490" i="2"/>
  <c r="Q1275" i="2"/>
  <c r="Q1339" i="2"/>
  <c r="Q1621" i="2"/>
  <c r="Q1337" i="2"/>
  <c r="Q294" i="2"/>
  <c r="Q200" i="2"/>
  <c r="Q199" i="2"/>
  <c r="Q1535" i="2"/>
  <c r="Q701" i="2"/>
  <c r="Q462" i="2"/>
  <c r="Q333" i="2"/>
  <c r="Q1623" i="2"/>
  <c r="Q1542" i="2"/>
  <c r="Q602" i="2"/>
  <c r="Q461" i="2"/>
  <c r="Q312" i="2"/>
  <c r="Q296" i="2"/>
  <c r="Q95" i="2"/>
  <c r="Q601" i="2"/>
  <c r="Q317" i="2"/>
  <c r="Q1304" i="2"/>
  <c r="Q1150" i="2"/>
  <c r="Q171" i="2"/>
  <c r="Q1122" i="2"/>
  <c r="Q209" i="2"/>
  <c r="Q174" i="2"/>
  <c r="Q1121" i="2"/>
  <c r="Q137" i="2"/>
  <c r="Q812" i="2"/>
  <c r="Q762" i="2"/>
  <c r="Q1026" i="2"/>
  <c r="Q309" i="2"/>
  <c r="Q5975" i="2"/>
  <c r="Q5976" i="2"/>
  <c r="Q6095" i="2"/>
  <c r="Q6096" i="2"/>
  <c r="Q4503" i="2"/>
  <c r="Q4506" i="2"/>
  <c r="Q5579" i="2"/>
  <c r="Q5578" i="2"/>
  <c r="Q4782" i="2"/>
  <c r="Q4781" i="2"/>
  <c r="Q2624" i="2"/>
  <c r="Q2623" i="2"/>
  <c r="Q1062" i="2"/>
  <c r="Q1063" i="2"/>
  <c r="Q497" i="2"/>
  <c r="Q496" i="2"/>
  <c r="Q779" i="2"/>
  <c r="Q778" i="2"/>
  <c r="Q776" i="2"/>
  <c r="Q550" i="2"/>
  <c r="Q549" i="2"/>
  <c r="Q504" i="2"/>
  <c r="Q503" i="2"/>
  <c r="Q1361" i="2"/>
  <c r="AJ23" i="9" s="1"/>
  <c r="AE164" i="12" s="1"/>
  <c r="Q1358" i="2"/>
  <c r="L23" i="9" s="1"/>
  <c r="Y164" i="12" s="1"/>
  <c r="Q519" i="2"/>
  <c r="Q518" i="2"/>
  <c r="Q4926" i="2"/>
  <c r="Q4925" i="2"/>
  <c r="Q4059" i="2"/>
  <c r="Q4057" i="2"/>
  <c r="Q4418" i="2"/>
  <c r="Q4417" i="2"/>
  <c r="Q240" i="2"/>
  <c r="Q238" i="2"/>
  <c r="Q2850" i="2"/>
  <c r="Q2849" i="2"/>
  <c r="Q557" i="2"/>
  <c r="Q556" i="2"/>
  <c r="Q1194" i="2"/>
  <c r="Q1195" i="2"/>
  <c r="Q680" i="2"/>
  <c r="Q679" i="2"/>
  <c r="Q1097" i="2"/>
  <c r="Q1098" i="2"/>
  <c r="Q4626" i="2"/>
  <c r="Q4625" i="2"/>
  <c r="Q2465" i="2"/>
  <c r="Q2464" i="2"/>
  <c r="Q2403" i="2"/>
  <c r="Q2404" i="2"/>
  <c r="Q892" i="2"/>
  <c r="Q890" i="2"/>
  <c r="Q1264" i="2"/>
  <c r="Q1262" i="2"/>
  <c r="Q1263" i="2"/>
  <c r="Q725" i="2"/>
  <c r="Q380" i="2"/>
  <c r="Q381" i="2"/>
  <c r="Q4532" i="2"/>
  <c r="Q4531" i="2"/>
  <c r="Q3275" i="2"/>
  <c r="Q3277" i="2"/>
  <c r="Q2081" i="2"/>
  <c r="Q2078" i="2"/>
  <c r="Q2080" i="2"/>
  <c r="Q2526" i="2"/>
  <c r="Q2525" i="2"/>
  <c r="Q647" i="2"/>
  <c r="Q645" i="2"/>
  <c r="Q282" i="2"/>
  <c r="Q280" i="2"/>
  <c r="Q281" i="2"/>
  <c r="Q5471" i="2"/>
  <c r="Q5472" i="2"/>
  <c r="Q5450" i="2"/>
  <c r="Q5451" i="2"/>
  <c r="Q4866" i="2"/>
  <c r="Q4869" i="2"/>
  <c r="Q4152" i="2"/>
  <c r="Q4151" i="2"/>
  <c r="Q5841" i="2"/>
  <c r="Q5840" i="2"/>
  <c r="Q5305" i="2"/>
  <c r="Q5304" i="2"/>
  <c r="Q3951" i="2"/>
  <c r="Q3952" i="2"/>
  <c r="Q303" i="2"/>
  <c r="Q302" i="2"/>
  <c r="Q1114" i="2"/>
  <c r="Q1113" i="2"/>
  <c r="Q3791" i="2"/>
  <c r="Q3794" i="2"/>
  <c r="Q3793" i="2"/>
  <c r="Q755" i="2"/>
  <c r="Q756" i="2"/>
  <c r="Q3686" i="2"/>
  <c r="Q3685" i="2"/>
  <c r="Q1288" i="2"/>
  <c r="Q1291" i="2"/>
  <c r="Q215" i="2"/>
  <c r="Q217" i="2"/>
  <c r="Q218" i="2"/>
  <c r="Q165" i="2"/>
  <c r="Q164" i="2"/>
  <c r="Q1322" i="2"/>
  <c r="Q1321" i="2"/>
  <c r="Q1175" i="2"/>
  <c r="Q1174" i="2"/>
  <c r="Q2732" i="2"/>
  <c r="Q2731" i="2"/>
  <c r="Q1560" i="2"/>
  <c r="Q1561" i="2"/>
  <c r="Q1559" i="2"/>
  <c r="Q140" i="2"/>
  <c r="Q139" i="2"/>
  <c r="Q1400" i="2"/>
  <c r="Q1401" i="2"/>
  <c r="Q4304" i="2"/>
  <c r="Q5682" i="2"/>
  <c r="Q4167" i="2"/>
  <c r="Q2939" i="2"/>
  <c r="Q2127" i="2"/>
  <c r="Q2559" i="2"/>
  <c r="Q583" i="2"/>
  <c r="Q239" i="2"/>
  <c r="Q5722" i="2"/>
  <c r="Q5264" i="2"/>
  <c r="Q5977" i="2"/>
  <c r="Q5723" i="2"/>
  <c r="Q5978" i="2"/>
  <c r="Q4783" i="2"/>
  <c r="Q4797" i="2"/>
  <c r="Q4302" i="2"/>
  <c r="Q4677" i="2"/>
  <c r="Q4253" i="2"/>
  <c r="Q4525" i="2"/>
  <c r="Q3582" i="2"/>
  <c r="Q2415" i="2"/>
  <c r="Q3222" i="2"/>
  <c r="Q1380" i="2"/>
  <c r="AJ24" i="9" s="1"/>
  <c r="AE165" i="12" s="1"/>
  <c r="Q2548" i="2"/>
  <c r="Q1220" i="2"/>
  <c r="Q547" i="2"/>
  <c r="Q2561" i="2"/>
  <c r="Q505" i="2"/>
  <c r="Q2429" i="2"/>
  <c r="Q831" i="2"/>
  <c r="Q3902" i="2"/>
  <c r="Q3223" i="2"/>
  <c r="Q2940" i="2"/>
  <c r="Q2816" i="2"/>
  <c r="Q2713" i="2"/>
  <c r="Q4255" i="2"/>
  <c r="Q3022" i="2"/>
  <c r="Q2621" i="2"/>
  <c r="Q2309" i="2"/>
  <c r="Q792" i="2"/>
  <c r="Q383" i="2"/>
  <c r="Q4882" i="2"/>
  <c r="Q3849" i="2"/>
  <c r="Q3450" i="2"/>
  <c r="Q2587" i="2"/>
  <c r="Q1360" i="2"/>
  <c r="P1037" i="2"/>
  <c r="Q1033" i="2" s="1"/>
  <c r="Q517" i="2"/>
  <c r="Q261" i="2"/>
  <c r="Q3848" i="2"/>
  <c r="Q2427" i="2"/>
  <c r="Q2847" i="2"/>
  <c r="Q875" i="2"/>
  <c r="Q793" i="2"/>
  <c r="Q53" i="2"/>
  <c r="Q846" i="2"/>
  <c r="Q55" i="2"/>
  <c r="Q1428" i="2"/>
  <c r="Q499" i="2"/>
  <c r="Q2549" i="2"/>
  <c r="Q259" i="2"/>
  <c r="Q6113" i="2"/>
  <c r="Q5963" i="2"/>
  <c r="Q5831" i="2"/>
  <c r="Q5602" i="2"/>
  <c r="Q5393" i="2"/>
  <c r="Q6004" i="2"/>
  <c r="Q5736" i="2"/>
  <c r="Q5648" i="2"/>
  <c r="Q5194" i="2"/>
  <c r="Q6111" i="2"/>
  <c r="Q5876" i="2"/>
  <c r="Q5474" i="2"/>
  <c r="Q4529" i="2"/>
  <c r="Q4387" i="2"/>
  <c r="Q3960" i="2"/>
  <c r="Q4252" i="2"/>
  <c r="Q6020" i="2"/>
  <c r="Q5502" i="2"/>
  <c r="Q5431" i="2"/>
  <c r="Q4972" i="2"/>
  <c r="Q4789" i="2"/>
  <c r="Q4523" i="2"/>
  <c r="Q5660" i="2"/>
  <c r="Q5784" i="2"/>
  <c r="Q5193" i="2"/>
  <c r="Q4291" i="2"/>
  <c r="Q4174" i="2"/>
  <c r="Q4113" i="2"/>
  <c r="Q2698" i="2"/>
  <c r="Q2463" i="2"/>
  <c r="Q5554" i="2"/>
  <c r="Q4384" i="2"/>
  <c r="Q4288" i="2"/>
  <c r="Q5265" i="2"/>
  <c r="Q4990" i="2"/>
  <c r="Q4679" i="2"/>
  <c r="Q4338" i="2"/>
  <c r="Q4064" i="2"/>
  <c r="Q4208" i="2"/>
  <c r="Q5303" i="2"/>
  <c r="Q4992" i="2"/>
  <c r="Q4595" i="2"/>
  <c r="Q4545" i="2"/>
  <c r="Q4386" i="2"/>
  <c r="Q4094" i="2"/>
  <c r="Q3850" i="2"/>
  <c r="Q3451" i="2"/>
  <c r="Q3179" i="2"/>
  <c r="Q3073" i="2"/>
  <c r="Q2815" i="2"/>
  <c r="Q2712" i="2"/>
  <c r="Q2615" i="2"/>
  <c r="Q2276" i="2"/>
  <c r="Q6094" i="2"/>
  <c r="Q5132" i="2"/>
  <c r="Q4320" i="2"/>
  <c r="Q3482" i="2"/>
  <c r="Q3286" i="2"/>
  <c r="Q3113" i="2"/>
  <c r="Q2918" i="2"/>
  <c r="Q2700" i="2"/>
  <c r="Q2581" i="2"/>
  <c r="Q3284" i="2"/>
  <c r="Q2778" i="2"/>
  <c r="Q2401" i="2"/>
  <c r="Q3150" i="2"/>
  <c r="Q3024" i="2"/>
  <c r="Q2675" i="2"/>
  <c r="Q2573" i="2"/>
  <c r="Q2390" i="2"/>
  <c r="Q1359" i="2"/>
  <c r="Q1223" i="2"/>
  <c r="Q934" i="2"/>
  <c r="Q811" i="2"/>
  <c r="Q698" i="2"/>
  <c r="Q554" i="2"/>
  <c r="Q3449" i="2"/>
  <c r="Q2616" i="2"/>
  <c r="Q932" i="2"/>
  <c r="Q3180" i="2"/>
  <c r="Q2699" i="2"/>
  <c r="Q1307" i="2"/>
  <c r="Q4267" i="2"/>
  <c r="Q4001" i="2"/>
  <c r="Q3266" i="2"/>
  <c r="Q2924" i="2"/>
  <c r="Q600" i="2"/>
  <c r="Q273" i="2"/>
  <c r="Q889" i="2"/>
  <c r="Q6021" i="2"/>
  <c r="Q4505" i="2"/>
  <c r="Q4166" i="2"/>
  <c r="Q2674" i="2"/>
  <c r="Q1551" i="2"/>
  <c r="Q1060" i="2"/>
  <c r="Q746" i="2"/>
  <c r="Q382" i="2"/>
  <c r="Q145" i="2"/>
  <c r="Q3072" i="2"/>
  <c r="Q2644" i="2"/>
  <c r="Q2320" i="2"/>
  <c r="Q1585" i="2"/>
  <c r="Q672" i="2"/>
  <c r="Q262" i="2"/>
  <c r="Q3484" i="2"/>
  <c r="Q2941" i="2"/>
  <c r="Q1426" i="2"/>
  <c r="N12" i="10" s="1"/>
  <c r="Q1196" i="2"/>
  <c r="Q933" i="2"/>
  <c r="Q694" i="2"/>
  <c r="Q548" i="2"/>
  <c r="Q301" i="2"/>
  <c r="Q216" i="2"/>
  <c r="Q188" i="2"/>
  <c r="Q94" i="2"/>
  <c r="Q3305" i="2"/>
  <c r="Q2614" i="2"/>
  <c r="Q644" i="2"/>
  <c r="Q1630" i="2"/>
  <c r="Q829" i="2"/>
  <c r="Q1290" i="2"/>
  <c r="Q163" i="2"/>
  <c r="Q946" i="2"/>
  <c r="Q1543" i="2"/>
  <c r="Q699" i="2"/>
  <c r="Q506" i="2"/>
  <c r="Q93" i="2"/>
  <c r="Q5931" i="2"/>
  <c r="Q5932" i="2"/>
  <c r="Q582" i="2"/>
  <c r="Q585" i="2"/>
  <c r="Q1379" i="2"/>
  <c r="Q1378" i="2"/>
  <c r="Q874" i="2"/>
  <c r="Q876" i="2"/>
  <c r="Q5705" i="2"/>
  <c r="Q5706" i="2"/>
  <c r="Q2780" i="2"/>
  <c r="Q2781" i="2"/>
  <c r="Q2436" i="2"/>
  <c r="Q2437" i="2"/>
  <c r="Q319" i="2"/>
  <c r="Q318" i="2"/>
  <c r="Q5081" i="2"/>
  <c r="Q5082" i="2"/>
  <c r="Q4080" i="2"/>
  <c r="Q4077" i="2"/>
  <c r="Q5006" i="2"/>
  <c r="Q5005" i="2"/>
  <c r="Q6044" i="2"/>
  <c r="Q6043" i="2"/>
  <c r="Q5888" i="2"/>
  <c r="Q5887" i="2"/>
  <c r="Q5364" i="2"/>
  <c r="Q5363" i="2"/>
  <c r="Q5051" i="2"/>
  <c r="Q5052" i="2"/>
  <c r="Q4216" i="2"/>
  <c r="Q4214" i="2"/>
  <c r="Q4217" i="2"/>
  <c r="Q4215" i="2"/>
  <c r="Q4105" i="2"/>
  <c r="Q4106" i="2"/>
  <c r="Q3829" i="2"/>
  <c r="Q3827" i="2"/>
  <c r="Q3295" i="2"/>
  <c r="Q3297" i="2"/>
  <c r="Q938" i="2"/>
  <c r="Q940" i="2"/>
  <c r="Q941" i="2"/>
  <c r="Q567" i="2"/>
  <c r="Q566" i="2"/>
  <c r="Q1533" i="2"/>
  <c r="Q1534" i="2"/>
  <c r="Q2650" i="2"/>
  <c r="Q2651" i="2"/>
  <c r="Q632" i="2"/>
  <c r="Q630" i="2"/>
  <c r="Q2353" i="2"/>
  <c r="Q2352" i="2"/>
  <c r="Q4016" i="2"/>
  <c r="Q4018" i="2"/>
  <c r="Q2477" i="2"/>
  <c r="Q2476" i="2"/>
  <c r="Q224" i="2"/>
  <c r="Q223" i="2"/>
  <c r="Q225" i="2"/>
  <c r="Q355" i="2"/>
  <c r="Q353" i="2"/>
  <c r="Q1444" i="2"/>
  <c r="Q1442" i="2"/>
  <c r="Q2485" i="2"/>
  <c r="Q2486" i="2"/>
  <c r="Q6039" i="2"/>
  <c r="Q5433" i="2"/>
  <c r="Q5822" i="2"/>
  <c r="Q4557" i="2"/>
  <c r="Q3581" i="2"/>
  <c r="Q3112" i="2"/>
  <c r="Q2589" i="2"/>
  <c r="Q1061" i="2"/>
  <c r="Q745" i="2"/>
  <c r="Q673" i="2"/>
  <c r="Q5821" i="2"/>
  <c r="Q6093" i="2"/>
  <c r="Q5929" i="2"/>
  <c r="Q4678" i="2"/>
  <c r="Q4524" i="2"/>
  <c r="Q5832" i="2"/>
  <c r="Q4880" i="2"/>
  <c r="Q4056" i="2"/>
  <c r="Q4165" i="2"/>
  <c r="Q5263" i="2"/>
  <c r="Q4319" i="2"/>
  <c r="Q4092" i="2"/>
  <c r="Q3023" i="2"/>
  <c r="Q2792" i="2"/>
  <c r="Q2319" i="2"/>
  <c r="Q3958" i="2"/>
  <c r="Q1584" i="2"/>
  <c r="Q4303" i="2"/>
  <c r="Q3961" i="2"/>
  <c r="Q2789" i="2"/>
  <c r="Q2629" i="2"/>
  <c r="Q2129" i="2"/>
  <c r="Q5735" i="2"/>
  <c r="Q2462" i="2"/>
  <c r="Q2645" i="2"/>
  <c r="Q1221" i="2"/>
  <c r="Q5646" i="2"/>
  <c r="Q5313" i="2"/>
  <c r="Q5681" i="2"/>
  <c r="Q6037" i="2"/>
  <c r="Q5960" i="2"/>
  <c r="Q5683" i="2"/>
  <c r="Q5430" i="2"/>
  <c r="Q5347" i="2"/>
  <c r="Q5961" i="2"/>
  <c r="Q5647" i="2"/>
  <c r="Q5348" i="2"/>
  <c r="Q4881" i="2"/>
  <c r="Q4732" i="2"/>
  <c r="Q4556" i="2"/>
  <c r="Q4093" i="2"/>
  <c r="Q4003" i="2"/>
  <c r="Q5312" i="2"/>
  <c r="Q5070" i="2"/>
  <c r="Q4559" i="2"/>
  <c r="Q5315" i="2"/>
  <c r="Q4120" i="2"/>
  <c r="Q2505" i="2"/>
  <c r="Q5820" i="2"/>
  <c r="Q2580" i="2"/>
  <c r="Q5733" i="2"/>
  <c r="Q5130" i="2"/>
  <c r="Q5007" i="2"/>
  <c r="Q4416" i="2"/>
  <c r="Q4318" i="2"/>
  <c r="Q3533" i="2"/>
  <c r="Q3111" i="2"/>
  <c r="Q2643" i="2"/>
  <c r="Q2622" i="2"/>
  <c r="Q2507" i="2"/>
  <c r="Q2430" i="2"/>
  <c r="Q2308" i="2"/>
  <c r="Q2126" i="2"/>
  <c r="Q4628" i="2"/>
  <c r="Q4270" i="2"/>
  <c r="Q2920" i="2"/>
  <c r="Q2714" i="2"/>
  <c r="Q2595" i="2"/>
  <c r="Q2541" i="2"/>
  <c r="Q2412" i="2"/>
  <c r="Q1544" i="2"/>
  <c r="Q5577" i="2"/>
  <c r="Q4780" i="2"/>
  <c r="Q4112" i="2"/>
  <c r="Q2586" i="2"/>
  <c r="Q2558" i="2"/>
  <c r="Q4419" i="2"/>
  <c r="Q2791" i="2"/>
  <c r="Q2527" i="2"/>
  <c r="Q2402" i="2"/>
  <c r="Q2225" i="2"/>
  <c r="Q1586" i="2"/>
  <c r="Q1427" i="2"/>
  <c r="Q671" i="2"/>
  <c r="Q275" i="2"/>
  <c r="Q4800" i="2"/>
  <c r="Q3483" i="2"/>
  <c r="Q2318" i="2"/>
  <c r="Q939" i="2"/>
  <c r="Q677" i="2"/>
  <c r="Q520" i="2"/>
  <c r="Q5601" i="2"/>
  <c r="Q2539" i="2"/>
  <c r="Q777" i="2"/>
  <c r="Q2917" i="2"/>
  <c r="Q2579" i="2"/>
  <c r="Q2387" i="2"/>
  <c r="Q4924" i="2"/>
  <c r="Q828" i="2"/>
  <c r="Q4058" i="2"/>
  <c r="Q5195" i="2"/>
  <c r="Q4210" i="2"/>
  <c r="Q3178" i="2"/>
  <c r="Q2926" i="2"/>
  <c r="Q2547" i="2"/>
  <c r="Q814" i="2"/>
  <c r="Q247" i="2"/>
  <c r="Q1151" i="2"/>
  <c r="Q723" i="2"/>
  <c r="Q498" i="2"/>
  <c r="Q1099" i="2"/>
  <c r="Q222" i="2"/>
  <c r="Q148" i="2"/>
  <c r="Q2593" i="2"/>
  <c r="Q1149" i="2"/>
  <c r="Q276" i="2"/>
  <c r="Q147" i="2"/>
  <c r="Q1632" i="2"/>
  <c r="Q237" i="2"/>
  <c r="Q555" i="2"/>
  <c r="Q724" i="2"/>
  <c r="Q352" i="2"/>
  <c r="Q2805" i="2"/>
  <c r="Q1265" i="2"/>
  <c r="AJ16" i="9" s="1"/>
  <c r="AE157" i="12" s="1"/>
  <c r="Q665" i="2"/>
  <c r="Q304" i="2"/>
  <c r="Q354" i="2"/>
  <c r="Q1193" i="2"/>
  <c r="Q678" i="2"/>
  <c r="Q1096" i="2"/>
  <c r="AM129" i="1" l="1"/>
  <c r="AG129" i="1"/>
  <c r="AL111" i="12"/>
  <c r="AJ111" i="12"/>
  <c r="L111" i="12"/>
  <c r="M111" i="12" s="1"/>
  <c r="AI111" i="12" s="1"/>
  <c r="W111" i="12"/>
  <c r="Z195" i="12"/>
  <c r="AA195" i="12" s="1"/>
  <c r="AQ160" i="12"/>
  <c r="AE158" i="12"/>
  <c r="AM158" i="12" s="1"/>
  <c r="AJ11" i="9"/>
  <c r="M19" i="12"/>
  <c r="AI19" i="12"/>
  <c r="Y146" i="12"/>
  <c r="AJ146" i="12" s="1"/>
  <c r="AS21" i="8"/>
  <c r="O11" i="8"/>
  <c r="M84" i="12"/>
  <c r="AI84" i="12"/>
  <c r="AR16" i="8"/>
  <c r="O195" i="12"/>
  <c r="AI187" i="12"/>
  <c r="AI185" i="12"/>
  <c r="AI182" i="12"/>
  <c r="AI193" i="12"/>
  <c r="X195" i="12"/>
  <c r="Y195" i="12" s="1"/>
  <c r="AI161" i="12"/>
  <c r="AI155" i="12"/>
  <c r="L133" i="1"/>
  <c r="L20" i="8"/>
  <c r="L57" i="1"/>
  <c r="L96" i="1"/>
  <c r="N15" i="9"/>
  <c r="AA156" i="12" s="1"/>
  <c r="N143" i="1"/>
  <c r="N57" i="1"/>
  <c r="AA58" i="12"/>
  <c r="L26" i="7"/>
  <c r="L115" i="1"/>
  <c r="P107" i="1"/>
  <c r="P18" i="7"/>
  <c r="AC115" i="12" s="1"/>
  <c r="P151" i="1"/>
  <c r="P23" i="9"/>
  <c r="AC164" i="12" s="1"/>
  <c r="AM164" i="12" s="1"/>
  <c r="R152" i="1"/>
  <c r="AM165" i="12"/>
  <c r="N87" i="1"/>
  <c r="AA88" i="12"/>
  <c r="N108" i="1"/>
  <c r="N19" i="7"/>
  <c r="AA116" i="12" s="1"/>
  <c r="L19" i="9"/>
  <c r="Y160" i="12" s="1"/>
  <c r="L147" i="1"/>
  <c r="L59" i="1"/>
  <c r="L135" i="1"/>
  <c r="L22" i="8"/>
  <c r="N30" i="10"/>
  <c r="AA193" i="12" s="1"/>
  <c r="N174" i="1"/>
  <c r="L93" i="1"/>
  <c r="L130" i="1"/>
  <c r="L17" i="8"/>
  <c r="L15" i="8"/>
  <c r="L128" i="1"/>
  <c r="P30" i="10"/>
  <c r="AC193" i="12" s="1"/>
  <c r="P174" i="1"/>
  <c r="AK81" i="12"/>
  <c r="I82" i="12"/>
  <c r="I78" i="12"/>
  <c r="AK77" i="12"/>
  <c r="Y71" i="12"/>
  <c r="AJ71" i="12" s="1"/>
  <c r="V165" i="12"/>
  <c r="K165" i="12"/>
  <c r="M165" i="12" s="1"/>
  <c r="AI165" i="12" s="1"/>
  <c r="I140" i="12"/>
  <c r="M140" i="12" s="1"/>
  <c r="AI140" i="12" s="1"/>
  <c r="AK139" i="12"/>
  <c r="T140" i="12"/>
  <c r="Y25" i="12"/>
  <c r="AJ25" i="12" s="1"/>
  <c r="AK136" i="12"/>
  <c r="I137" i="12"/>
  <c r="I27" i="12"/>
  <c r="AK26" i="12"/>
  <c r="T27" i="12"/>
  <c r="T17" i="12"/>
  <c r="I17" i="12"/>
  <c r="AK16" i="12"/>
  <c r="T116" i="12"/>
  <c r="I116" i="12"/>
  <c r="S116" i="12" s="1"/>
  <c r="AK115" i="12" s="1"/>
  <c r="AK144" i="12"/>
  <c r="I145" i="12"/>
  <c r="M145" i="12" s="1"/>
  <c r="AI145" i="12" s="1"/>
  <c r="T145" i="12"/>
  <c r="AS29" i="7"/>
  <c r="Y126" i="12"/>
  <c r="Y96" i="12"/>
  <c r="T33" i="12"/>
  <c r="I33" i="12"/>
  <c r="AK32" i="12"/>
  <c r="I49" i="12"/>
  <c r="AK48" i="12"/>
  <c r="Y113" i="12"/>
  <c r="L87" i="1"/>
  <c r="P19" i="9"/>
  <c r="AC160" i="12" s="1"/>
  <c r="P147" i="1"/>
  <c r="N22" i="1"/>
  <c r="AA23" i="12"/>
  <c r="N164" i="1"/>
  <c r="N20" i="10"/>
  <c r="AA183" i="12" s="1"/>
  <c r="AJ183" i="12" s="1"/>
  <c r="N92" i="1"/>
  <c r="AD72" i="1"/>
  <c r="L119" i="1"/>
  <c r="L30" i="7"/>
  <c r="R12" i="8"/>
  <c r="R125" i="1"/>
  <c r="R124" i="1" s="1"/>
  <c r="L97" i="1"/>
  <c r="N168" i="1"/>
  <c r="N24" i="10"/>
  <c r="AA187" i="12" s="1"/>
  <c r="AJ187" i="12" s="1"/>
  <c r="N86" i="1"/>
  <c r="AA87" i="12"/>
  <c r="I38" i="12"/>
  <c r="AK37" i="12"/>
  <c r="T130" i="12"/>
  <c r="I130" i="12"/>
  <c r="S130" i="12" s="1"/>
  <c r="Y17" i="12"/>
  <c r="AJ17" i="12" s="1"/>
  <c r="AK46" i="12"/>
  <c r="I47" i="12"/>
  <c r="I98" i="12"/>
  <c r="AK97" i="12"/>
  <c r="I53" i="12"/>
  <c r="AK52" i="12"/>
  <c r="T23" i="12"/>
  <c r="AK22" i="12"/>
  <c r="I23" i="12"/>
  <c r="AK145" i="12"/>
  <c r="I146" i="12"/>
  <c r="M146" i="12" s="1"/>
  <c r="AI146" i="12" s="1"/>
  <c r="AK80" i="12"/>
  <c r="I81" i="12"/>
  <c r="L14" i="9"/>
  <c r="Y155" i="12" s="1"/>
  <c r="L142" i="1"/>
  <c r="N95" i="1"/>
  <c r="AA96" i="12"/>
  <c r="L157" i="1"/>
  <c r="L13" i="10"/>
  <c r="N85" i="1"/>
  <c r="AA86" i="12"/>
  <c r="L12" i="8"/>
  <c r="L125" i="1"/>
  <c r="AA175" i="12"/>
  <c r="AJ175" i="12" s="1"/>
  <c r="L131" i="1"/>
  <c r="L18" i="8"/>
  <c r="N151" i="1"/>
  <c r="N23" i="9"/>
  <c r="AA164" i="12" s="1"/>
  <c r="N110" i="1"/>
  <c r="N21" i="7"/>
  <c r="N96" i="1"/>
  <c r="AA97" i="12"/>
  <c r="P102" i="1"/>
  <c r="P13" i="7"/>
  <c r="N13" i="7"/>
  <c r="L166" i="1"/>
  <c r="L22" i="10"/>
  <c r="Y185" i="12" s="1"/>
  <c r="L85" i="1"/>
  <c r="L51" i="1"/>
  <c r="L84" i="1"/>
  <c r="L83" i="1"/>
  <c r="N144" i="1"/>
  <c r="N16" i="9"/>
  <c r="AA157" i="12" s="1"/>
  <c r="N133" i="1"/>
  <c r="N20" i="8"/>
  <c r="AA145" i="12" s="1"/>
  <c r="N14" i="9"/>
  <c r="AA155" i="12" s="1"/>
  <c r="N142" i="1"/>
  <c r="R151" i="1"/>
  <c r="L77" i="1"/>
  <c r="L52" i="1"/>
  <c r="L29" i="1"/>
  <c r="N161" i="1"/>
  <c r="N17" i="10"/>
  <c r="AA180" i="12" s="1"/>
  <c r="AJ180" i="12" s="1"/>
  <c r="L22" i="9"/>
  <c r="Y163" i="12" s="1"/>
  <c r="AJ163" i="12" s="1"/>
  <c r="L150" i="1"/>
  <c r="N76" i="1"/>
  <c r="AA77" i="12"/>
  <c r="P12" i="8"/>
  <c r="P125" i="1"/>
  <c r="N119" i="1"/>
  <c r="N30" i="7"/>
  <c r="AA127" i="12" s="1"/>
  <c r="L76" i="1"/>
  <c r="AC94" i="12"/>
  <c r="L14" i="10"/>
  <c r="Y177" i="12" s="1"/>
  <c r="AJ177" i="12" s="1"/>
  <c r="L158" i="1"/>
  <c r="N130" i="1"/>
  <c r="N17" i="8"/>
  <c r="AA142" i="12" s="1"/>
  <c r="N81" i="1"/>
  <c r="AA82" i="12"/>
  <c r="L89" i="1"/>
  <c r="L17" i="1"/>
  <c r="L159" i="1"/>
  <c r="L15" i="10"/>
  <c r="Y178" i="12" s="1"/>
  <c r="L60" i="1"/>
  <c r="V164" i="12"/>
  <c r="K164" i="12"/>
  <c r="M164" i="12" s="1"/>
  <c r="AI164" i="12" s="1"/>
  <c r="I88" i="12"/>
  <c r="AK87" i="12"/>
  <c r="AK29" i="12"/>
  <c r="T30" i="12"/>
  <c r="I30" i="12"/>
  <c r="T32" i="12"/>
  <c r="I32" i="12"/>
  <c r="AK31" i="12"/>
  <c r="I79" i="12"/>
  <c r="AK78" i="12"/>
  <c r="Y130" i="12"/>
  <c r="M175" i="12"/>
  <c r="I52" i="12"/>
  <c r="AK51" i="12"/>
  <c r="T114" i="12"/>
  <c r="I114" i="12"/>
  <c r="S114" i="12" s="1"/>
  <c r="AK113" i="12" s="1"/>
  <c r="Y125" i="12"/>
  <c r="AS28" i="7"/>
  <c r="T129" i="12"/>
  <c r="I129" i="12"/>
  <c r="S129" i="12" s="1"/>
  <c r="AK128" i="12" s="1"/>
  <c r="I36" i="12"/>
  <c r="AK35" i="12"/>
  <c r="AK142" i="12"/>
  <c r="T143" i="12"/>
  <c r="I143" i="12"/>
  <c r="M143" i="12" s="1"/>
  <c r="AI143" i="12" s="1"/>
  <c r="W194" i="1"/>
  <c r="W155" i="1"/>
  <c r="Y23" i="12"/>
  <c r="R173" i="12"/>
  <c r="K157" i="12"/>
  <c r="AK33" i="12"/>
  <c r="T34" i="12"/>
  <c r="I34" i="12"/>
  <c r="AK86" i="12"/>
  <c r="I87" i="12"/>
  <c r="I22" i="12"/>
  <c r="T22" i="12"/>
  <c r="AK21" i="12"/>
  <c r="I176" i="12"/>
  <c r="M176" i="12" s="1"/>
  <c r="AI176" i="12" s="1"/>
  <c r="T176" i="12"/>
  <c r="AK24" i="12"/>
  <c r="I25" i="12"/>
  <c r="T25" i="12"/>
  <c r="AA137" i="12"/>
  <c r="I123" i="12"/>
  <c r="S123" i="12" s="1"/>
  <c r="T123" i="12"/>
  <c r="T177" i="12"/>
  <c r="I177" i="12"/>
  <c r="M177" i="12" s="1"/>
  <c r="AI177" i="12" s="1"/>
  <c r="I94" i="12"/>
  <c r="AK93" i="12"/>
  <c r="T118" i="12"/>
  <c r="I118" i="12"/>
  <c r="S118" i="12" s="1"/>
  <c r="T126" i="12"/>
  <c r="I126" i="12"/>
  <c r="S126" i="12" s="1"/>
  <c r="AK125" i="12" s="1"/>
  <c r="AK36" i="12"/>
  <c r="I37" i="12"/>
  <c r="M158" i="12"/>
  <c r="AI158" i="12" s="1"/>
  <c r="AI154" i="12"/>
  <c r="AI189" i="12"/>
  <c r="T173" i="12"/>
  <c r="Q1656" i="2"/>
  <c r="AI183" i="12"/>
  <c r="AI166" i="12"/>
  <c r="AB151" i="12"/>
  <c r="AC151" i="12" s="1"/>
  <c r="X173" i="12"/>
  <c r="AI190" i="12"/>
  <c r="N131" i="1"/>
  <c r="N18" i="8"/>
  <c r="AA143" i="12" s="1"/>
  <c r="P122" i="1"/>
  <c r="P33" i="7"/>
  <c r="AC130" i="12" s="1"/>
  <c r="N152" i="1"/>
  <c r="N24" i="9"/>
  <c r="AA165" i="12" s="1"/>
  <c r="AJ165" i="12" s="1"/>
  <c r="N13" i="9"/>
  <c r="N141" i="1"/>
  <c r="R102" i="1"/>
  <c r="R13" i="7"/>
  <c r="P14" i="9"/>
  <c r="P142" i="1"/>
  <c r="N17" i="9"/>
  <c r="AA158" i="12" s="1"/>
  <c r="N145" i="1"/>
  <c r="L30" i="10"/>
  <c r="Y193" i="12" s="1"/>
  <c r="L174" i="1"/>
  <c r="L55" i="1"/>
  <c r="R97" i="1"/>
  <c r="N89" i="1"/>
  <c r="AA90" i="12"/>
  <c r="L127" i="1"/>
  <c r="L14" i="8"/>
  <c r="N127" i="1"/>
  <c r="N14" i="8"/>
  <c r="AA139" i="12" s="1"/>
  <c r="AK34" i="12"/>
  <c r="T35" i="12"/>
  <c r="I35" i="12"/>
  <c r="I89" i="12"/>
  <c r="AK88" i="12"/>
  <c r="AK49" i="12"/>
  <c r="I50" i="12"/>
  <c r="AK72" i="12"/>
  <c r="I73" i="12"/>
  <c r="Y13" i="12"/>
  <c r="AJ13" i="12" s="1"/>
  <c r="AS12" i="7"/>
  <c r="Y109" i="12"/>
  <c r="I31" i="12"/>
  <c r="T31" i="12"/>
  <c r="AK30" i="12"/>
  <c r="I181" i="12"/>
  <c r="M181" i="12" s="1"/>
  <c r="AI181" i="12" s="1"/>
  <c r="T181" i="12"/>
  <c r="AK40" i="12"/>
  <c r="I41" i="12"/>
  <c r="AK42" i="12"/>
  <c r="I43" i="12"/>
  <c r="AK50" i="12"/>
  <c r="I51" i="12"/>
  <c r="AK76" i="12"/>
  <c r="I77" i="12"/>
  <c r="R122" i="1"/>
  <c r="R33" i="7"/>
  <c r="AE130" i="12" s="1"/>
  <c r="N166" i="1"/>
  <c r="N22" i="10"/>
  <c r="AA185" i="12" s="1"/>
  <c r="L108" i="1"/>
  <c r="L19" i="7"/>
  <c r="N107" i="1"/>
  <c r="N18" i="7"/>
  <c r="N78" i="1"/>
  <c r="N105" i="1"/>
  <c r="N16" i="7"/>
  <c r="AA113" i="12" s="1"/>
  <c r="P172" i="1"/>
  <c r="P28" i="10"/>
  <c r="L148" i="1"/>
  <c r="L20" i="9"/>
  <c r="Y161" i="12" s="1"/>
  <c r="AJ161" i="12" s="1"/>
  <c r="L171" i="1"/>
  <c r="L27" i="10"/>
  <c r="Y190" i="12" s="1"/>
  <c r="R171" i="1"/>
  <c r="R27" i="10"/>
  <c r="AC195" i="12"/>
  <c r="J94" i="12"/>
  <c r="J107" i="12" s="1"/>
  <c r="P107" i="12"/>
  <c r="AK95" i="12"/>
  <c r="I96" i="12"/>
  <c r="I56" i="12"/>
  <c r="AK55" i="12"/>
  <c r="AY11" i="10"/>
  <c r="Y153" i="12"/>
  <c r="AJ153" i="12" s="1"/>
  <c r="Y129" i="12"/>
  <c r="AS32" i="7"/>
  <c r="J115" i="12"/>
  <c r="J135" i="12" s="1"/>
  <c r="U115" i="12"/>
  <c r="U135" i="12" s="1"/>
  <c r="P135" i="12"/>
  <c r="I115" i="12"/>
  <c r="S115" i="12" s="1"/>
  <c r="AK114" i="12" s="1"/>
  <c r="T115" i="12"/>
  <c r="I178" i="12"/>
  <c r="M178" i="12" s="1"/>
  <c r="AI178" i="12" s="1"/>
  <c r="T178" i="12"/>
  <c r="AK57" i="12"/>
  <c r="I58" i="12"/>
  <c r="I61" i="12"/>
  <c r="AK60" i="12"/>
  <c r="Y27" i="12"/>
  <c r="R144" i="1"/>
  <c r="AA27" i="12"/>
  <c r="N26" i="1"/>
  <c r="N170" i="1"/>
  <c r="N26" i="10"/>
  <c r="AA189" i="12" s="1"/>
  <c r="AJ189" i="12" s="1"/>
  <c r="L88" i="1"/>
  <c r="L80" i="1"/>
  <c r="L15" i="9"/>
  <c r="Y156" i="12" s="1"/>
  <c r="L143" i="1"/>
  <c r="L146" i="1"/>
  <c r="L18" i="9"/>
  <c r="Y159" i="12" s="1"/>
  <c r="AJ159" i="12" s="1"/>
  <c r="L144" i="1"/>
  <c r="L16" i="9"/>
  <c r="Y157" i="12" s="1"/>
  <c r="L17" i="7"/>
  <c r="L106" i="1"/>
  <c r="N88" i="1"/>
  <c r="AA89" i="12"/>
  <c r="L72" i="1"/>
  <c r="L25" i="10"/>
  <c r="Y188" i="12" s="1"/>
  <c r="AJ188" i="12" s="1"/>
  <c r="L169" i="1"/>
  <c r="R145" i="1"/>
  <c r="L91" i="1"/>
  <c r="R110" i="1"/>
  <c r="R21" i="7"/>
  <c r="AE118" i="12" s="1"/>
  <c r="AM118" i="12" s="1"/>
  <c r="R107" i="1"/>
  <c r="R18" i="7"/>
  <c r="AE115" i="12" s="1"/>
  <c r="L81" i="1"/>
  <c r="L167" i="1"/>
  <c r="L23" i="10"/>
  <c r="Y186" i="12" s="1"/>
  <c r="R172" i="1"/>
  <c r="R28" i="10"/>
  <c r="AE191" i="12" s="1"/>
  <c r="L25" i="9"/>
  <c r="Y166" i="12" s="1"/>
  <c r="AJ166" i="12" s="1"/>
  <c r="L153" i="1"/>
  <c r="N167" i="1"/>
  <c r="N23" i="10"/>
  <c r="AA186" i="12" s="1"/>
  <c r="AK44" i="12"/>
  <c r="I45" i="12"/>
  <c r="I139" i="12"/>
  <c r="M139" i="12" s="1"/>
  <c r="AI139" i="12" s="1"/>
  <c r="T139" i="12"/>
  <c r="AK138" i="12"/>
  <c r="I180" i="12"/>
  <c r="M180" i="12" s="1"/>
  <c r="AI180" i="12" s="1"/>
  <c r="T180" i="12"/>
  <c r="I60" i="12"/>
  <c r="AK59" i="12"/>
  <c r="I110" i="12"/>
  <c r="S110" i="12" s="1"/>
  <c r="T110" i="12"/>
  <c r="Y87" i="12"/>
  <c r="Y99" i="12"/>
  <c r="AJ99" i="12" s="1"/>
  <c r="AK41" i="12"/>
  <c r="I42" i="12"/>
  <c r="I97" i="12"/>
  <c r="AK96" i="12"/>
  <c r="I99" i="12"/>
  <c r="AK98" i="12"/>
  <c r="T113" i="12"/>
  <c r="I113" i="12"/>
  <c r="S113" i="12" s="1"/>
  <c r="AD192" i="12"/>
  <c r="AD195" i="12" s="1"/>
  <c r="R192" i="12"/>
  <c r="R195" i="12" s="1"/>
  <c r="K192" i="12"/>
  <c r="K195" i="12" s="1"/>
  <c r="AI11" i="10"/>
  <c r="AK85" i="12"/>
  <c r="I86" i="12"/>
  <c r="AK89" i="12"/>
  <c r="I90" i="12"/>
  <c r="AK38" i="12"/>
  <c r="I39" i="12"/>
  <c r="AK91" i="12"/>
  <c r="I92" i="12"/>
  <c r="AK17" i="12"/>
  <c r="T18" i="12"/>
  <c r="I18" i="12"/>
  <c r="I109" i="12"/>
  <c r="O135" i="12"/>
  <c r="AK43" i="12"/>
  <c r="I44" i="12"/>
  <c r="T142" i="12"/>
  <c r="I142" i="12"/>
  <c r="M142" i="12" s="1"/>
  <c r="AI142" i="12" s="1"/>
  <c r="AK141" i="12"/>
  <c r="O141" i="12"/>
  <c r="Z141" i="12"/>
  <c r="AY16" i="8"/>
  <c r="M153" i="12"/>
  <c r="I173" i="12"/>
  <c r="AS11" i="9"/>
  <c r="AY11" i="9"/>
  <c r="AK137" i="12"/>
  <c r="T138" i="12"/>
  <c r="I138" i="12"/>
  <c r="M138" i="12" s="1"/>
  <c r="AI138" i="12" s="1"/>
  <c r="AK84" i="12"/>
  <c r="I85" i="12"/>
  <c r="T127" i="12"/>
  <c r="I127" i="12"/>
  <c r="S127" i="12" s="1"/>
  <c r="AK146" i="12"/>
  <c r="I147" i="12"/>
  <c r="M147" i="12" s="1"/>
  <c r="AI147" i="12" s="1"/>
  <c r="Y19" i="12"/>
  <c r="AJ19" i="12" s="1"/>
  <c r="AI159" i="12"/>
  <c r="AD173" i="12"/>
  <c r="AE173" i="12" s="1"/>
  <c r="AI163" i="12"/>
  <c r="O173" i="12"/>
  <c r="Z173" i="12"/>
  <c r="AA173" i="12" s="1"/>
  <c r="AI156" i="12"/>
  <c r="X135" i="12"/>
  <c r="AI188" i="12"/>
  <c r="AI160" i="12"/>
  <c r="AI191" i="12"/>
  <c r="Z135" i="12"/>
  <c r="AA135" i="12" s="1"/>
  <c r="AI186" i="12"/>
  <c r="Y35" i="12"/>
  <c r="AJ35" i="12" s="1"/>
  <c r="I93" i="12"/>
  <c r="AI93" i="12" s="1"/>
  <c r="L43" i="1"/>
  <c r="L36" i="1"/>
  <c r="L44" i="1"/>
  <c r="L48" i="1"/>
  <c r="L50" i="1"/>
  <c r="L39" i="1"/>
  <c r="R72" i="1"/>
  <c r="AD11" i="1"/>
  <c r="L35" i="1"/>
  <c r="L41" i="1"/>
  <c r="L31" i="1"/>
  <c r="L40" i="1"/>
  <c r="L46" i="1"/>
  <c r="L42" i="1"/>
  <c r="L32" i="1"/>
  <c r="L30" i="1"/>
  <c r="N42" i="1"/>
  <c r="L33" i="1"/>
  <c r="L37" i="1"/>
  <c r="L38" i="1"/>
  <c r="L49" i="1"/>
  <c r="AG126" i="1"/>
  <c r="Q2366" i="2"/>
  <c r="Q1326" i="2"/>
  <c r="L21" i="9" s="1"/>
  <c r="Y162" i="12" s="1"/>
  <c r="AJ162" i="12" s="1"/>
  <c r="Q1328" i="2"/>
  <c r="Q1327" i="2"/>
  <c r="Q971" i="2"/>
  <c r="Q1655" i="2"/>
  <c r="Q1496" i="2"/>
  <c r="Q1657" i="2"/>
  <c r="Q1497" i="2"/>
  <c r="N93" i="1"/>
  <c r="P93" i="1"/>
  <c r="AM159" i="1"/>
  <c r="AN102" i="1"/>
  <c r="AN156" i="1"/>
  <c r="AN129" i="1"/>
  <c r="AN153" i="1"/>
  <c r="AM126" i="1"/>
  <c r="AN83" i="1"/>
  <c r="AN81" i="1"/>
  <c r="Q973" i="2"/>
  <c r="Q970" i="2"/>
  <c r="Q378" i="2"/>
  <c r="Q3309" i="2"/>
  <c r="L102" i="1"/>
  <c r="N102" i="1"/>
  <c r="Q29" i="2"/>
  <c r="N156" i="1"/>
  <c r="Q1495" i="2"/>
  <c r="Q2445" i="2"/>
  <c r="Q5441" i="2"/>
  <c r="Q900" i="2"/>
  <c r="Q551" i="2"/>
  <c r="Q4102" i="2"/>
  <c r="Q5253" i="2"/>
  <c r="Q5165" i="2"/>
  <c r="Q4088" i="2"/>
  <c r="Q4183" i="2"/>
  <c r="Q3018" i="2"/>
  <c r="Q2971" i="2"/>
  <c r="Q3142" i="2"/>
  <c r="Q3984" i="2"/>
  <c r="Q182" i="2"/>
  <c r="Q914" i="2"/>
  <c r="Q2377" i="2"/>
  <c r="Q5517" i="2"/>
  <c r="Q5865" i="2"/>
  <c r="Q3317" i="2"/>
  <c r="Q2885" i="2"/>
  <c r="Q3334" i="2"/>
  <c r="Q921" i="2"/>
  <c r="Q2030" i="2"/>
  <c r="Q578" i="2"/>
  <c r="Q3471" i="2"/>
  <c r="Q1641" i="2"/>
  <c r="Q4332" i="2"/>
  <c r="Q3677" i="2"/>
  <c r="Q2899" i="2"/>
  <c r="Q4130" i="2"/>
  <c r="Q2501" i="2"/>
  <c r="Q4190" i="2"/>
  <c r="Q5627" i="2"/>
  <c r="Q4148" i="2"/>
  <c r="Q3923" i="2"/>
  <c r="Q3795" i="2"/>
  <c r="Q2067" i="2"/>
  <c r="Q2494" i="2"/>
  <c r="Q5090" i="2"/>
  <c r="Q2452" i="2"/>
  <c r="Q2238" i="2"/>
  <c r="Q2759" i="2"/>
  <c r="Q3939" i="2"/>
  <c r="Q3047" i="2"/>
  <c r="Q2611" i="2"/>
  <c r="Q2773" i="2"/>
  <c r="Q5292" i="2"/>
  <c r="Q2185" i="2"/>
  <c r="Q3816" i="2"/>
  <c r="Q2543" i="2"/>
  <c r="Q4927" i="2"/>
  <c r="Q1527" i="2"/>
  <c r="Q514" i="2"/>
  <c r="Q3199" i="2"/>
  <c r="Q2536" i="2"/>
  <c r="Q3638" i="2"/>
  <c r="Q4074" i="2"/>
  <c r="Q3613" i="2"/>
  <c r="Q2733" i="2"/>
  <c r="Q2576" i="2"/>
  <c r="Q2277" i="2"/>
  <c r="Q2473" i="2"/>
  <c r="Q2254" i="2"/>
  <c r="Q3713" i="2"/>
  <c r="Q3371" i="2"/>
  <c r="Q1003" i="2"/>
  <c r="Q620" i="2"/>
  <c r="Q5340" i="2"/>
  <c r="Q2424" i="2"/>
  <c r="Q2331" i="2"/>
  <c r="Q3620" i="2"/>
  <c r="Q3886" i="2"/>
  <c r="Q2954" i="2"/>
  <c r="Q5496" i="2"/>
  <c r="Q2935" i="2"/>
  <c r="Q2715" i="2"/>
  <c r="Q4935" i="2"/>
  <c r="Q3233" i="2"/>
  <c r="Q695" i="2"/>
  <c r="Q3270" i="2"/>
  <c r="Q4496" i="2"/>
  <c r="Q5412" i="2"/>
  <c r="Q3442" i="2"/>
  <c r="Q4824" i="2"/>
  <c r="Q3417" i="2"/>
  <c r="Q256" i="2"/>
  <c r="Q4204" i="2"/>
  <c r="Q2522" i="2"/>
  <c r="Q2151" i="2"/>
  <c r="Q3737" i="2"/>
  <c r="Q2963" i="2"/>
  <c r="Q5381" i="2"/>
  <c r="Q4449" i="2"/>
  <c r="Q1091" i="2"/>
  <c r="Q1599" i="2"/>
  <c r="Q4753" i="2"/>
  <c r="Q4197" i="2"/>
  <c r="Q4067" i="2"/>
  <c r="Q5558" i="2"/>
  <c r="Q5664" i="2"/>
  <c r="Q5396" i="2"/>
  <c r="Q2431" i="2"/>
  <c r="Q160" i="2"/>
  <c r="Q4471" i="2"/>
  <c r="Q4036" i="2"/>
  <c r="Q4299" i="2"/>
  <c r="Q3163" i="2"/>
  <c r="Q270" i="2"/>
  <c r="Q4162" i="2"/>
  <c r="Q2639" i="2"/>
  <c r="Q2310" i="2"/>
  <c r="Q5787" i="2"/>
  <c r="Q1608" i="2"/>
  <c r="Q4973" i="2"/>
  <c r="Q2208" i="2"/>
  <c r="Q3759" i="2"/>
  <c r="Q1051" i="2"/>
  <c r="Q3081" i="2"/>
  <c r="Q4226" i="2"/>
  <c r="Q2228" i="2"/>
  <c r="Q2745" i="2"/>
  <c r="Q5510" i="2"/>
  <c r="Q2089" i="2"/>
  <c r="Q6144" i="2"/>
  <c r="Q4116" i="2"/>
  <c r="Q3535" i="2"/>
  <c r="Q5266" i="2"/>
  <c r="Q2632" i="2"/>
  <c r="Q1027" i="2"/>
  <c r="Q907" i="2"/>
  <c r="Q6064" i="2"/>
  <c r="Q4365" i="2"/>
  <c r="Q5852" i="2"/>
  <c r="Q5039" i="2"/>
  <c r="Q3558" i="2"/>
  <c r="Q4709" i="2"/>
  <c r="Q5769" i="2"/>
  <c r="Q5468" i="2"/>
  <c r="Q2097" i="2"/>
  <c r="Q4321" i="2"/>
  <c r="Q2678" i="2"/>
  <c r="Q4005" i="2"/>
  <c r="Q688" i="2"/>
  <c r="Q4636" i="2"/>
  <c r="Q2416" i="2"/>
  <c r="Q5823" i="2"/>
  <c r="Q5834" i="2"/>
  <c r="Q4793" i="2"/>
  <c r="Q5879" i="2"/>
  <c r="Q3905" i="2"/>
  <c r="Q2569" i="2"/>
  <c r="Q3663" i="2"/>
  <c r="Q4141" i="2"/>
  <c r="Q4095" i="2"/>
  <c r="Q2480" i="2"/>
  <c r="Q3151" i="2"/>
  <c r="Q2818" i="2"/>
  <c r="Q4548" i="2"/>
  <c r="Q2808" i="2"/>
  <c r="Q5737" i="2"/>
  <c r="Q4735" i="2"/>
  <c r="Q2487" i="2"/>
  <c r="Q96" i="2"/>
  <c r="Q6023" i="2"/>
  <c r="Q4176" i="2"/>
  <c r="Q56" i="2"/>
  <c r="Q1402" i="2"/>
  <c r="Q1562" i="2"/>
  <c r="Q1177" i="2"/>
  <c r="Q1115" i="2"/>
  <c r="Q5842" i="2"/>
  <c r="Q371" i="2"/>
  <c r="Q859" i="2"/>
  <c r="Q291" i="2"/>
  <c r="Q528" i="2"/>
  <c r="Q2459" i="2"/>
  <c r="Q3217" i="2"/>
  <c r="Q4339" i="2"/>
  <c r="Q5724" i="2"/>
  <c r="Q5917" i="2"/>
  <c r="Q3347" i="2"/>
  <c r="Q3516" i="2"/>
  <c r="Q667" i="2"/>
  <c r="Q3114" i="2"/>
  <c r="Q5072" i="2"/>
  <c r="Q2354" i="2"/>
  <c r="Q765" i="2"/>
  <c r="Q5604" i="2"/>
  <c r="Q2562" i="2"/>
  <c r="Q5581" i="2"/>
  <c r="Q2646" i="2"/>
  <c r="Q2508" i="2"/>
  <c r="Q4020" i="2"/>
  <c r="Q3830" i="2"/>
  <c r="Q1552" i="2"/>
  <c r="Q5306" i="2"/>
  <c r="Q4526" i="2"/>
  <c r="Q4256" i="2"/>
  <c r="Q6005" i="2"/>
  <c r="Q1278" i="2"/>
  <c r="Q640" i="2"/>
  <c r="Q1673" i="2"/>
  <c r="Q233" i="2"/>
  <c r="Q655" i="2"/>
  <c r="Q1489" i="2"/>
  <c r="Q2692" i="2"/>
  <c r="Q4211" i="2"/>
  <c r="Q4507" i="2"/>
  <c r="Q249" i="2"/>
  <c r="Q2550" i="2"/>
  <c r="Q5649" i="2"/>
  <c r="Q2466" i="2"/>
  <c r="Q4169" i="2"/>
  <c r="Q5053" i="2"/>
  <c r="Q5083" i="2"/>
  <c r="Q2438" i="2"/>
  <c r="Q5707" i="2"/>
  <c r="Q4271" i="2"/>
  <c r="Q3485" i="2"/>
  <c r="Q3074" i="2"/>
  <c r="Q4597" i="2"/>
  <c r="Q4680" i="2"/>
  <c r="Q4292" i="2"/>
  <c r="Q5196" i="2"/>
  <c r="Q5503" i="2"/>
  <c r="Q6114" i="2"/>
  <c r="Q493" i="2"/>
  <c r="Q2604" i="2"/>
  <c r="Q3181" i="2"/>
  <c r="Q950" i="2"/>
  <c r="Q3452" i="2"/>
  <c r="Q3025" i="2"/>
  <c r="Q4306" i="2"/>
  <c r="Q2942" i="2"/>
  <c r="Q3687" i="2"/>
  <c r="Q3953" i="2"/>
  <c r="Q141" i="2"/>
  <c r="Q1123" i="2"/>
  <c r="Q465" i="2"/>
  <c r="Q4801" i="2"/>
  <c r="Q849" i="2"/>
  <c r="Q1152" i="2"/>
  <c r="Q2590" i="2"/>
  <c r="Q4560" i="2"/>
  <c r="Q5434" i="2"/>
  <c r="Q3962" i="2"/>
  <c r="Q6097" i="2"/>
  <c r="Q2321" i="2"/>
  <c r="Q2130" i="2"/>
  <c r="Q5134" i="2"/>
  <c r="Q4123" i="2"/>
  <c r="Q6040" i="2"/>
  <c r="Q747" i="2"/>
  <c r="Q3583" i="2"/>
  <c r="Q2653" i="2"/>
  <c r="Q4218" i="2"/>
  <c r="Q5367" i="2"/>
  <c r="Q6047" i="2"/>
  <c r="Q4081" i="2"/>
  <c r="Q3288" i="2"/>
  <c r="Q4388" i="2"/>
  <c r="Q2851" i="2"/>
  <c r="Q4883" i="2"/>
  <c r="Q3224" i="2"/>
  <c r="Q1323" i="2"/>
  <c r="Q758" i="2"/>
  <c r="Q5453" i="2"/>
  <c r="Q3278" i="2"/>
  <c r="Q4629" i="2"/>
  <c r="Q335" i="2"/>
  <c r="Q211" i="2"/>
  <c r="Q1648" i="2"/>
  <c r="Q196" i="2"/>
  <c r="Q328" i="2"/>
  <c r="Q2515" i="2"/>
  <c r="Q5813" i="2"/>
  <c r="Q284" i="2"/>
  <c r="Q1633" i="2"/>
  <c r="Q935" i="2"/>
  <c r="Q1064" i="2"/>
  <c r="Q604" i="2"/>
  <c r="Q795" i="2"/>
  <c r="Q1625" i="2"/>
  <c r="Q674" i="2"/>
  <c r="Q1035" i="2"/>
  <c r="Q1536" i="2"/>
  <c r="Q558" i="2"/>
  <c r="Q298" i="2"/>
  <c r="Q241" i="2"/>
  <c r="Q321" i="2"/>
  <c r="Q1308" i="2"/>
  <c r="Q313" i="2"/>
  <c r="Q189" i="2"/>
  <c r="Q928" i="2"/>
  <c r="Q219" i="2"/>
  <c r="Q1197" i="2"/>
  <c r="Q226" i="2"/>
  <c r="Q1381" i="2"/>
  <c r="Q1266" i="2"/>
  <c r="Q1341" i="2"/>
  <c r="Q633" i="2"/>
  <c r="Q878" i="2"/>
  <c r="Q1545" i="2"/>
  <c r="Q1429" i="2"/>
  <c r="Q277" i="2"/>
  <c r="Q1224" i="2"/>
  <c r="Q175" i="2"/>
  <c r="Q203" i="2"/>
  <c r="Q1036" i="2"/>
  <c r="Q1034" i="2"/>
  <c r="Q2793" i="2"/>
  <c r="Q2702" i="2"/>
  <c r="Q384" i="2"/>
  <c r="Q5979" i="2"/>
  <c r="Q2921" i="2"/>
  <c r="Q5964" i="2"/>
  <c r="Q570" i="2"/>
  <c r="Q305" i="2"/>
  <c r="Q4155" i="2"/>
  <c r="Q1100" i="2"/>
  <c r="Q832" i="2"/>
  <c r="Q2583" i="2"/>
  <c r="Q681" i="2"/>
  <c r="Q4784" i="2"/>
  <c r="Q1446" i="2"/>
  <c r="Q5891" i="2"/>
  <c r="Q5009" i="2"/>
  <c r="Q2618" i="2"/>
  <c r="Q893" i="2"/>
  <c r="Q2928" i="2"/>
  <c r="Q815" i="2"/>
  <c r="Q2405" i="2"/>
  <c r="Q4533" i="2"/>
  <c r="Q263" i="2"/>
  <c r="Q3852" i="2"/>
  <c r="Q1292" i="2"/>
  <c r="Q4870" i="2"/>
  <c r="Q5475" i="2"/>
  <c r="Q2529" i="2"/>
  <c r="Q726" i="2"/>
  <c r="Q1362" i="2"/>
  <c r="Q507" i="2"/>
  <c r="Q780" i="2"/>
  <c r="Q2625" i="2"/>
  <c r="Q356" i="2"/>
  <c r="Q5351" i="2"/>
  <c r="Q1588" i="2"/>
  <c r="Q942" i="2"/>
  <c r="Q167" i="2"/>
  <c r="Q149" i="2"/>
  <c r="Q2782" i="2"/>
  <c r="Q2597" i="2"/>
  <c r="Q2391" i="2"/>
  <c r="Q4420" i="2"/>
  <c r="Q5316" i="2"/>
  <c r="Q5685" i="2"/>
  <c r="Q4060" i="2"/>
  <c r="Q5933" i="2"/>
  <c r="Q3299" i="2"/>
  <c r="Q4109" i="2"/>
  <c r="Q586" i="2"/>
  <c r="Q648" i="2"/>
  <c r="Q702" i="2"/>
  <c r="Q4994" i="2"/>
  <c r="Q521" i="2"/>
  <c r="Q2082" i="2"/>
  <c r="Q500" i="2"/>
  <c r="AJ157" i="12" l="1"/>
  <c r="AJ23" i="12"/>
  <c r="Q1330" i="2"/>
  <c r="AJ158" i="12"/>
  <c r="AJ87" i="12"/>
  <c r="AM115" i="12"/>
  <c r="AJ156" i="12"/>
  <c r="J197" i="12"/>
  <c r="P197" i="12" s="1"/>
  <c r="P198" i="12" s="1"/>
  <c r="AJ164" i="12"/>
  <c r="AJ186" i="12"/>
  <c r="AJ27" i="12"/>
  <c r="AJ193" i="12"/>
  <c r="R100" i="1"/>
  <c r="M77" i="12"/>
  <c r="AI77" i="12"/>
  <c r="M23" i="12"/>
  <c r="AI23" i="12"/>
  <c r="M92" i="12"/>
  <c r="AI92" i="12"/>
  <c r="M90" i="12"/>
  <c r="AI90" i="12"/>
  <c r="AS11" i="10"/>
  <c r="M45" i="12"/>
  <c r="AI45" i="12"/>
  <c r="AL109" i="12"/>
  <c r="AJ109" i="12"/>
  <c r="M73" i="12"/>
  <c r="AI73" i="12"/>
  <c r="M34" i="12"/>
  <c r="AI34" i="12"/>
  <c r="M36" i="12"/>
  <c r="AI36" i="12"/>
  <c r="M32" i="12"/>
  <c r="AI32" i="12"/>
  <c r="AE73" i="12"/>
  <c r="M33" i="12"/>
  <c r="AI33" i="12"/>
  <c r="M17" i="12"/>
  <c r="AI17" i="12"/>
  <c r="M27" i="12"/>
  <c r="AI27" i="12"/>
  <c r="Y140" i="12"/>
  <c r="AJ140" i="12" s="1"/>
  <c r="AS15" i="8"/>
  <c r="AJ185" i="12"/>
  <c r="R11" i="1"/>
  <c r="AI94" i="12"/>
  <c r="AS33" i="7"/>
  <c r="AJ113" i="12"/>
  <c r="AJ160" i="12"/>
  <c r="P139" i="1"/>
  <c r="M58" i="12"/>
  <c r="AI58" i="12"/>
  <c r="M25" i="12"/>
  <c r="AI25" i="12"/>
  <c r="M81" i="12"/>
  <c r="AI81" i="12"/>
  <c r="M85" i="12"/>
  <c r="AI85" i="12"/>
  <c r="M39" i="12"/>
  <c r="AI39" i="12"/>
  <c r="M86" i="12"/>
  <c r="AI86" i="12"/>
  <c r="M42" i="12"/>
  <c r="AI42" i="12"/>
  <c r="M60" i="12"/>
  <c r="AI60" i="12"/>
  <c r="M61" i="12"/>
  <c r="AI61" i="12"/>
  <c r="M96" i="12"/>
  <c r="AI96" i="12"/>
  <c r="M50" i="12"/>
  <c r="AI50" i="12"/>
  <c r="M35" i="12"/>
  <c r="AI35" i="12"/>
  <c r="M87" i="12"/>
  <c r="AI87" i="12"/>
  <c r="M79" i="12"/>
  <c r="AI79" i="12"/>
  <c r="M30" i="12"/>
  <c r="AI30" i="12"/>
  <c r="M88" i="12"/>
  <c r="AI88" i="12"/>
  <c r="Y143" i="12"/>
  <c r="AJ143" i="12" s="1"/>
  <c r="AS18" i="8"/>
  <c r="M47" i="12"/>
  <c r="AI47" i="12"/>
  <c r="M49" i="12"/>
  <c r="AI49" i="12"/>
  <c r="M78" i="12"/>
  <c r="AI78" i="12"/>
  <c r="AS12" i="8"/>
  <c r="AJ96" i="12"/>
  <c r="M99" i="12"/>
  <c r="AI99" i="12"/>
  <c r="M43" i="12"/>
  <c r="AI43" i="12"/>
  <c r="M31" i="12"/>
  <c r="AI31" i="12"/>
  <c r="Y139" i="12"/>
  <c r="AJ139" i="12" s="1"/>
  <c r="AS14" i="8"/>
  <c r="M53" i="12"/>
  <c r="AI53" i="12"/>
  <c r="AL126" i="12"/>
  <c r="AJ126" i="12"/>
  <c r="M82" i="12"/>
  <c r="AI82" i="12"/>
  <c r="Y147" i="12"/>
  <c r="AJ147" i="12" s="1"/>
  <c r="AS22" i="8"/>
  <c r="M44" i="12"/>
  <c r="AI44" i="12"/>
  <c r="M18" i="12"/>
  <c r="AI18" i="12"/>
  <c r="M97" i="12"/>
  <c r="AI97" i="12"/>
  <c r="AL129" i="12"/>
  <c r="AJ129" i="12"/>
  <c r="M56" i="12"/>
  <c r="AI56" i="12"/>
  <c r="M51" i="12"/>
  <c r="AI51" i="12"/>
  <c r="M41" i="12"/>
  <c r="AI41" i="12"/>
  <c r="M89" i="12"/>
  <c r="AI89" i="12"/>
  <c r="M37" i="12"/>
  <c r="AI37" i="12"/>
  <c r="M22" i="12"/>
  <c r="AI22" i="12"/>
  <c r="AL125" i="12"/>
  <c r="AJ125" i="12"/>
  <c r="M52" i="12"/>
  <c r="AI52" i="12"/>
  <c r="M98" i="12"/>
  <c r="AI98" i="12"/>
  <c r="M38" i="12"/>
  <c r="AI38" i="12"/>
  <c r="Y142" i="12"/>
  <c r="AJ142" i="12" s="1"/>
  <c r="AS17" i="8"/>
  <c r="Y145" i="12"/>
  <c r="AJ145" i="12" s="1"/>
  <c r="AS20" i="8"/>
  <c r="AJ130" i="12"/>
  <c r="N139" i="1"/>
  <c r="Y135" i="12"/>
  <c r="M192" i="12"/>
  <c r="M195" i="12" s="1"/>
  <c r="AI195" i="12" s="1"/>
  <c r="AK197" i="12"/>
  <c r="T195" i="12"/>
  <c r="AM130" i="12"/>
  <c r="AQ153" i="12"/>
  <c r="V173" i="12"/>
  <c r="N173" i="1"/>
  <c r="AA192" i="12"/>
  <c r="W110" i="12"/>
  <c r="L110" i="12"/>
  <c r="M110" i="12" s="1"/>
  <c r="AI110" i="12" s="1"/>
  <c r="AA115" i="12"/>
  <c r="AS18" i="7"/>
  <c r="Y61" i="12"/>
  <c r="AJ61" i="12" s="1"/>
  <c r="Y86" i="12"/>
  <c r="AJ86" i="12" s="1"/>
  <c r="W130" i="12"/>
  <c r="L130" i="12"/>
  <c r="M130" i="12" s="1"/>
  <c r="AI130" i="12" s="1"/>
  <c r="Y127" i="12"/>
  <c r="AS30" i="7"/>
  <c r="N129" i="1"/>
  <c r="N16" i="8"/>
  <c r="AK126" i="12"/>
  <c r="L127" i="12"/>
  <c r="M127" i="12" s="1"/>
  <c r="AI127" i="12" s="1"/>
  <c r="W127" i="12"/>
  <c r="AS17" i="7"/>
  <c r="Y114" i="12"/>
  <c r="AC192" i="12"/>
  <c r="P173" i="1"/>
  <c r="L118" i="12"/>
  <c r="M118" i="12" s="1"/>
  <c r="AI118" i="12" s="1"/>
  <c r="W118" i="12"/>
  <c r="L123" i="12"/>
  <c r="M123" i="12" s="1"/>
  <c r="AI123" i="12" s="1"/>
  <c r="W123" i="12"/>
  <c r="AE137" i="12"/>
  <c r="R11" i="8"/>
  <c r="AQ161" i="12"/>
  <c r="AM160" i="12"/>
  <c r="AS26" i="7"/>
  <c r="Y123" i="12"/>
  <c r="N159" i="1"/>
  <c r="N15" i="10"/>
  <c r="AJ29" i="10"/>
  <c r="X173" i="1"/>
  <c r="L113" i="12"/>
  <c r="M113" i="12" s="1"/>
  <c r="AI113" i="12" s="1"/>
  <c r="W113" i="12"/>
  <c r="Y82" i="12"/>
  <c r="AJ82" i="12" s="1"/>
  <c r="Y73" i="12"/>
  <c r="Y81" i="12"/>
  <c r="AJ81" i="12" s="1"/>
  <c r="R11" i="9"/>
  <c r="L115" i="12"/>
  <c r="M115" i="12" s="1"/>
  <c r="AI115" i="12" s="1"/>
  <c r="W115" i="12"/>
  <c r="AC191" i="12"/>
  <c r="AJ191" i="12" s="1"/>
  <c r="P11" i="10"/>
  <c r="AA79" i="12"/>
  <c r="AJ79" i="12" s="1"/>
  <c r="Y116" i="12"/>
  <c r="AS19" i="7"/>
  <c r="AE98" i="12"/>
  <c r="AC155" i="12"/>
  <c r="AM155" i="12" s="1"/>
  <c r="P11" i="9"/>
  <c r="AA154" i="12"/>
  <c r="N11" i="9"/>
  <c r="Y173" i="12"/>
  <c r="AJ173" i="12" s="1"/>
  <c r="AQ173" i="12"/>
  <c r="W129" i="12"/>
  <c r="L129" i="12"/>
  <c r="M129" i="12" s="1"/>
  <c r="AI129" i="12" s="1"/>
  <c r="Y90" i="12"/>
  <c r="AJ90" i="12" s="1"/>
  <c r="Y84" i="12"/>
  <c r="AJ84" i="12" s="1"/>
  <c r="Y52" i="12"/>
  <c r="AJ52" i="12" s="1"/>
  <c r="AC110" i="12"/>
  <c r="P11" i="7"/>
  <c r="AA118" i="12"/>
  <c r="AS21" i="7"/>
  <c r="Y176" i="12"/>
  <c r="AJ176" i="12" s="1"/>
  <c r="L11" i="10"/>
  <c r="M137" i="12"/>
  <c r="Y94" i="12"/>
  <c r="Y58" i="12"/>
  <c r="AJ58" i="12" s="1"/>
  <c r="I195" i="12"/>
  <c r="T135" i="12"/>
  <c r="K173" i="12"/>
  <c r="K197" i="12" s="1"/>
  <c r="R197" i="12" s="1"/>
  <c r="R198" i="12" s="1"/>
  <c r="AK129" i="12"/>
  <c r="AQ154" i="12"/>
  <c r="AK109" i="12"/>
  <c r="M157" i="12"/>
  <c r="AI157" i="12" s="1"/>
  <c r="AK117" i="12"/>
  <c r="M94" i="12"/>
  <c r="AL130" i="12"/>
  <c r="AS16" i="7"/>
  <c r="AE195" i="12"/>
  <c r="AK195" i="12" s="1"/>
  <c r="AD197" i="12"/>
  <c r="AE198" i="12" s="1"/>
  <c r="Y89" i="12"/>
  <c r="AJ89" i="12" s="1"/>
  <c r="AE190" i="12"/>
  <c r="AJ190" i="12" s="1"/>
  <c r="R11" i="10"/>
  <c r="Y56" i="12"/>
  <c r="AJ56" i="12" s="1"/>
  <c r="W126" i="12"/>
  <c r="L126" i="12"/>
  <c r="M126" i="12" s="1"/>
  <c r="AI126" i="12" s="1"/>
  <c r="L114" i="12"/>
  <c r="M114" i="12" s="1"/>
  <c r="AI114" i="12" s="1"/>
  <c r="W114" i="12"/>
  <c r="Y77" i="12"/>
  <c r="AJ77" i="12" s="1"/>
  <c r="Y78" i="12"/>
  <c r="AJ78" i="12" s="1"/>
  <c r="Y85" i="12"/>
  <c r="AJ85" i="12" s="1"/>
  <c r="AT13" i="7"/>
  <c r="Y110" i="12"/>
  <c r="AS13" i="7"/>
  <c r="AA93" i="12"/>
  <c r="AJ93" i="12" s="1"/>
  <c r="Y88" i="12"/>
  <c r="AJ88" i="12" s="1"/>
  <c r="Y60" i="12"/>
  <c r="AJ60" i="12" s="1"/>
  <c r="Y97" i="12"/>
  <c r="AJ97" i="12" s="1"/>
  <c r="AE110" i="12"/>
  <c r="R11" i="7"/>
  <c r="AA94" i="12"/>
  <c r="Y53" i="12"/>
  <c r="AJ53" i="12" s="1"/>
  <c r="Y137" i="12"/>
  <c r="P129" i="1"/>
  <c r="P124" i="1" s="1"/>
  <c r="P16" i="8"/>
  <c r="AC141" i="12" s="1"/>
  <c r="AM141" i="12" s="1"/>
  <c r="L126" i="1"/>
  <c r="L13" i="8"/>
  <c r="N126" i="1"/>
  <c r="N13" i="8"/>
  <c r="AI153" i="12"/>
  <c r="AK140" i="12"/>
  <c r="T141" i="12"/>
  <c r="T151" i="12" s="1"/>
  <c r="I141" i="12"/>
  <c r="M141" i="12" s="1"/>
  <c r="AI141" i="12" s="1"/>
  <c r="I135" i="12"/>
  <c r="S109" i="12"/>
  <c r="Y92" i="12"/>
  <c r="AJ92" i="12" s="1"/>
  <c r="AI175" i="12"/>
  <c r="Y18" i="12"/>
  <c r="AJ18" i="12" s="1"/>
  <c r="AC137" i="12"/>
  <c r="Y30" i="12"/>
  <c r="AJ30" i="12" s="1"/>
  <c r="AA110" i="12"/>
  <c r="N11" i="7"/>
  <c r="Y98" i="12"/>
  <c r="L116" i="12"/>
  <c r="M116" i="12" s="1"/>
  <c r="AI116" i="12" s="1"/>
  <c r="W116" i="12"/>
  <c r="L11" i="9"/>
  <c r="AL113" i="12"/>
  <c r="AK112" i="12"/>
  <c r="L11" i="7"/>
  <c r="AK122" i="12"/>
  <c r="Y50" i="12"/>
  <c r="AJ50" i="12" s="1"/>
  <c r="Y38" i="12"/>
  <c r="AJ38" i="12" s="1"/>
  <c r="Y33" i="12"/>
  <c r="AJ33" i="12" s="1"/>
  <c r="Y47" i="12"/>
  <c r="AJ47" i="12" s="1"/>
  <c r="Y42" i="12"/>
  <c r="AJ42" i="12" s="1"/>
  <c r="Y32" i="12"/>
  <c r="AJ32" i="12" s="1"/>
  <c r="Y36" i="12"/>
  <c r="AJ36" i="12" s="1"/>
  <c r="Y40" i="12"/>
  <c r="AJ40" i="12" s="1"/>
  <c r="Y49" i="12"/>
  <c r="AJ49" i="12" s="1"/>
  <c r="Y37" i="12"/>
  <c r="AJ37" i="12" s="1"/>
  <c r="Y51" i="12"/>
  <c r="AJ51" i="12" s="1"/>
  <c r="Y45" i="12"/>
  <c r="AJ45" i="12" s="1"/>
  <c r="Y44" i="12"/>
  <c r="AJ44" i="12" s="1"/>
  <c r="Y39" i="12"/>
  <c r="AJ39" i="12" s="1"/>
  <c r="Y34" i="12"/>
  <c r="AJ34" i="12" s="1"/>
  <c r="Y31" i="12"/>
  <c r="AJ31" i="12" s="1"/>
  <c r="Y43" i="12"/>
  <c r="Y41" i="12"/>
  <c r="AJ41" i="12" s="1"/>
  <c r="AA43" i="12"/>
  <c r="M93" i="12"/>
  <c r="AH194" i="1"/>
  <c r="Q1658" i="2"/>
  <c r="Q1498" i="2"/>
  <c r="AN159" i="1"/>
  <c r="AN126" i="1"/>
  <c r="Q974" i="2"/>
  <c r="Q1037" i="2"/>
  <c r="AI192" i="12" l="1"/>
  <c r="P11" i="8"/>
  <c r="AJ137" i="12"/>
  <c r="Y138" i="12"/>
  <c r="AS13" i="8"/>
  <c r="AL135" i="12"/>
  <c r="AJ135" i="12"/>
  <c r="AJ43" i="12"/>
  <c r="AJ110" i="12"/>
  <c r="AJ94" i="12"/>
  <c r="AJ73" i="12"/>
  <c r="AJ195" i="12"/>
  <c r="AA141" i="12"/>
  <c r="AJ141" i="12" s="1"/>
  <c r="AS16" i="8"/>
  <c r="AJ155" i="12"/>
  <c r="AR154" i="12"/>
  <c r="AJ154" i="12"/>
  <c r="AL118" i="12"/>
  <c r="AJ118" i="12"/>
  <c r="AL116" i="12"/>
  <c r="AJ116" i="12"/>
  <c r="AL123" i="12"/>
  <c r="AJ123" i="12"/>
  <c r="AL114" i="12"/>
  <c r="AJ114" i="12"/>
  <c r="AL127" i="12"/>
  <c r="AJ127" i="12"/>
  <c r="AL115" i="12"/>
  <c r="AJ115" i="12"/>
  <c r="AJ98" i="12"/>
  <c r="AK135" i="12"/>
  <c r="AM137" i="12"/>
  <c r="AT11" i="9"/>
  <c r="M173" i="12"/>
  <c r="AI173" i="12" s="1"/>
  <c r="AE192" i="12"/>
  <c r="AJ192" i="12" s="1"/>
  <c r="AJ11" i="10"/>
  <c r="AA138" i="12"/>
  <c r="AR11" i="7"/>
  <c r="AK173" i="12"/>
  <c r="AQ174" i="12"/>
  <c r="AM157" i="12"/>
  <c r="AS157" i="12"/>
  <c r="AM110" i="12"/>
  <c r="AS11" i="7"/>
  <c r="S135" i="12"/>
  <c r="AK134" i="12" s="1"/>
  <c r="L109" i="12"/>
  <c r="AK108" i="12"/>
  <c r="AI137" i="12"/>
  <c r="AA178" i="12"/>
  <c r="AJ178" i="12" s="1"/>
  <c r="N11" i="10"/>
  <c r="AL110" i="12"/>
  <c r="W135" i="12"/>
  <c r="AM169" i="1"/>
  <c r="AM160" i="1"/>
  <c r="K149" i="1"/>
  <c r="K139" i="1" s="1"/>
  <c r="R142" i="1"/>
  <c r="R139" i="1" s="1"/>
  <c r="K132" i="1"/>
  <c r="M128" i="1"/>
  <c r="AG125" i="1"/>
  <c r="AC123" i="1"/>
  <c r="AA123" i="1"/>
  <c r="Y123" i="1"/>
  <c r="W123" i="1"/>
  <c r="U123" i="1"/>
  <c r="S123" i="1"/>
  <c r="E122" i="1"/>
  <c r="K120" i="1"/>
  <c r="AG120" i="1" s="1"/>
  <c r="AG117" i="1"/>
  <c r="K116" i="1"/>
  <c r="AG116" i="1" s="1"/>
  <c r="AG115" i="1"/>
  <c r="K114" i="1"/>
  <c r="AG114" i="1" s="1"/>
  <c r="K113" i="1"/>
  <c r="AG113" i="1" s="1"/>
  <c r="K111" i="1"/>
  <c r="AG111" i="1" s="1"/>
  <c r="L109" i="1"/>
  <c r="K104" i="1"/>
  <c r="P103" i="1"/>
  <c r="P100" i="1" s="1"/>
  <c r="K103" i="1"/>
  <c r="G95" i="1"/>
  <c r="K94" i="1"/>
  <c r="AM92" i="1"/>
  <c r="K90" i="1"/>
  <c r="N84" i="1"/>
  <c r="K79" i="1"/>
  <c r="AG79" i="1" s="1"/>
  <c r="K73" i="1"/>
  <c r="AG73" i="1" s="1"/>
  <c r="K71" i="1"/>
  <c r="AG71" i="1" s="1"/>
  <c r="K66" i="1"/>
  <c r="AG66" i="1" s="1"/>
  <c r="K61" i="1"/>
  <c r="AG61" i="1" s="1"/>
  <c r="K54" i="1"/>
  <c r="AG54" i="1" s="1"/>
  <c r="K53" i="1"/>
  <c r="AG53" i="1" s="1"/>
  <c r="K47" i="1"/>
  <c r="AG47" i="1" s="1"/>
  <c r="K45" i="1"/>
  <c r="AG45" i="1" s="1"/>
  <c r="K39" i="1"/>
  <c r="AG39" i="1" s="1"/>
  <c r="AM27" i="1"/>
  <c r="AM26" i="1"/>
  <c r="AM24" i="1"/>
  <c r="G22" i="1"/>
  <c r="AM20" i="1"/>
  <c r="G16" i="1"/>
  <c r="G15" i="1"/>
  <c r="G14" i="1"/>
  <c r="G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K12" i="1"/>
  <c r="AG12" i="1" s="1"/>
  <c r="Q8" i="1"/>
  <c r="P8" i="1"/>
  <c r="O8" i="1"/>
  <c r="AJ138" i="12" l="1"/>
  <c r="L135" i="12"/>
  <c r="L197" i="12" s="1"/>
  <c r="S197" i="12" s="1"/>
  <c r="S198" i="12" s="1"/>
  <c r="M109" i="12"/>
  <c r="AG139" i="1"/>
  <c r="AM139" i="1"/>
  <c r="AM94" i="1"/>
  <c r="AG94" i="1"/>
  <c r="AM145" i="1"/>
  <c r="AG145" i="1"/>
  <c r="AM104" i="1"/>
  <c r="AG104" i="1"/>
  <c r="AM149" i="1"/>
  <c r="AG149" i="1"/>
  <c r="AM162" i="1"/>
  <c r="AG162" i="1"/>
  <c r="AM121" i="1"/>
  <c r="AG121" i="1"/>
  <c r="AM147" i="1"/>
  <c r="AG147" i="1"/>
  <c r="AM103" i="1"/>
  <c r="AG103" i="1"/>
  <c r="AM158" i="1"/>
  <c r="AG158" i="1"/>
  <c r="AM90" i="1"/>
  <c r="AG90" i="1"/>
  <c r="AM106" i="1"/>
  <c r="AG106" i="1"/>
  <c r="AM132" i="1"/>
  <c r="AG132" i="1"/>
  <c r="AM150" i="1"/>
  <c r="AG150" i="1"/>
  <c r="AM163" i="1"/>
  <c r="AG163" i="1"/>
  <c r="AM17" i="1"/>
  <c r="AM29" i="1"/>
  <c r="AM37" i="1"/>
  <c r="L47" i="1"/>
  <c r="AM47" i="1"/>
  <c r="AM55" i="1"/>
  <c r="AM63" i="1"/>
  <c r="L71" i="1"/>
  <c r="AM71" i="1"/>
  <c r="AM115" i="1"/>
  <c r="AM36" i="1"/>
  <c r="AM46" i="1"/>
  <c r="L54" i="1"/>
  <c r="AM54" i="1"/>
  <c r="AM62" i="1"/>
  <c r="AM70" i="1"/>
  <c r="AM12" i="1"/>
  <c r="AM18" i="1"/>
  <c r="AM30" i="1"/>
  <c r="AM34" i="1"/>
  <c r="AM39" i="1"/>
  <c r="AM44" i="1"/>
  <c r="AM48" i="1"/>
  <c r="AM52" i="1"/>
  <c r="AM56" i="1"/>
  <c r="AM60" i="1"/>
  <c r="AM64" i="1"/>
  <c r="AM68" i="1"/>
  <c r="L73" i="1"/>
  <c r="AM73" i="1"/>
  <c r="AM78" i="1"/>
  <c r="AM96" i="1"/>
  <c r="L111" i="1"/>
  <c r="AM111" i="1"/>
  <c r="L116" i="1"/>
  <c r="AM116" i="1"/>
  <c r="AM33" i="1"/>
  <c r="AM43" i="1"/>
  <c r="AM51" i="1"/>
  <c r="AM59" i="1"/>
  <c r="AM67" i="1"/>
  <c r="AM76" i="1"/>
  <c r="AN95" i="1"/>
  <c r="L120" i="1"/>
  <c r="AM120" i="1"/>
  <c r="AM125" i="1"/>
  <c r="AN22" i="1"/>
  <c r="AM32" i="1"/>
  <c r="AM41" i="1"/>
  <c r="AM50" i="1"/>
  <c r="AM58" i="1"/>
  <c r="L66" i="1"/>
  <c r="AM66" i="1"/>
  <c r="AM75" i="1"/>
  <c r="AM80" i="1"/>
  <c r="AM98" i="1"/>
  <c r="L114" i="1"/>
  <c r="AM114" i="1"/>
  <c r="AM31" i="1"/>
  <c r="AM35" i="1"/>
  <c r="AM40" i="1"/>
  <c r="L45" i="1"/>
  <c r="AM45" i="1"/>
  <c r="AM49" i="1"/>
  <c r="L53" i="1"/>
  <c r="AM53" i="1"/>
  <c r="AM57" i="1"/>
  <c r="L61" i="1"/>
  <c r="AM61" i="1"/>
  <c r="AM65" i="1"/>
  <c r="AM69" i="1"/>
  <c r="AM74" i="1"/>
  <c r="L79" i="1"/>
  <c r="AM79" i="1"/>
  <c r="AM97" i="1"/>
  <c r="L113" i="1"/>
  <c r="AM113" i="1"/>
  <c r="AM117" i="1"/>
  <c r="L103" i="1"/>
  <c r="L94" i="1"/>
  <c r="L104" i="1"/>
  <c r="L149" i="1"/>
  <c r="L139" i="1" s="1"/>
  <c r="L90" i="1"/>
  <c r="L132" i="1"/>
  <c r="K14" i="1"/>
  <c r="AG14" i="1" s="1"/>
  <c r="E52" i="2"/>
  <c r="E29" i="5" s="1"/>
  <c r="E346" i="5"/>
  <c r="K13" i="1"/>
  <c r="AG13" i="1" s="1"/>
  <c r="G11" i="1"/>
  <c r="K15" i="1"/>
  <c r="AG15" i="1" s="1"/>
  <c r="B175" i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L122" i="1"/>
  <c r="N132" i="1"/>
  <c r="N103" i="1"/>
  <c r="N100" i="1" s="1"/>
  <c r="L101" i="1"/>
  <c r="AG141" i="1"/>
  <c r="AG140" i="1"/>
  <c r="AG128" i="1"/>
  <c r="AI109" i="12" l="1"/>
  <c r="M135" i="12"/>
  <c r="AI135" i="12" s="1"/>
  <c r="AM143" i="1"/>
  <c r="AG143" i="1"/>
  <c r="AN145" i="1"/>
  <c r="AN163" i="1"/>
  <c r="AN162" i="1"/>
  <c r="AN20" i="1"/>
  <c r="AN24" i="1"/>
  <c r="AN97" i="1"/>
  <c r="AN69" i="1"/>
  <c r="AN35" i="1"/>
  <c r="AN98" i="1"/>
  <c r="AN66" i="1"/>
  <c r="AN51" i="1"/>
  <c r="AN64" i="1"/>
  <c r="AN48" i="1"/>
  <c r="AN54" i="1"/>
  <c r="AN63" i="1"/>
  <c r="AM128" i="1"/>
  <c r="AM141" i="1"/>
  <c r="AM15" i="1"/>
  <c r="AN121" i="1"/>
  <c r="AN65" i="1"/>
  <c r="AN31" i="1"/>
  <c r="AN43" i="1"/>
  <c r="AN116" i="1"/>
  <c r="AN78" i="1"/>
  <c r="AN44" i="1"/>
  <c r="AN46" i="1"/>
  <c r="AN55" i="1"/>
  <c r="AN17" i="1"/>
  <c r="AM13" i="1"/>
  <c r="AM16" i="1"/>
  <c r="AM14" i="1"/>
  <c r="AN113" i="1"/>
  <c r="AN74" i="1"/>
  <c r="AN57" i="1"/>
  <c r="AN40" i="1"/>
  <c r="AN114" i="1"/>
  <c r="AN75" i="1"/>
  <c r="AN41" i="1"/>
  <c r="AN125" i="1"/>
  <c r="AN59" i="1"/>
  <c r="AN68" i="1"/>
  <c r="AN52" i="1"/>
  <c r="AN34" i="1"/>
  <c r="AN62" i="1"/>
  <c r="AN71" i="1"/>
  <c r="AN37" i="1"/>
  <c r="AN155" i="1"/>
  <c r="AN90" i="1"/>
  <c r="AN27" i="1"/>
  <c r="AN104" i="1"/>
  <c r="AN94" i="1"/>
  <c r="AN150" i="1"/>
  <c r="AN53" i="1"/>
  <c r="AN32" i="1"/>
  <c r="AN30" i="1"/>
  <c r="AN12" i="1"/>
  <c r="AN29" i="1"/>
  <c r="AN49" i="1"/>
  <c r="AN58" i="1"/>
  <c r="AN76" i="1"/>
  <c r="AN60" i="1"/>
  <c r="AN18" i="1"/>
  <c r="AM140" i="1"/>
  <c r="AN160" i="1"/>
  <c r="AN132" i="1"/>
  <c r="AN26" i="1"/>
  <c r="AN149" i="1"/>
  <c r="AN158" i="1"/>
  <c r="AN147" i="1"/>
  <c r="AN92" i="1"/>
  <c r="AN106" i="1"/>
  <c r="AN169" i="1"/>
  <c r="AN103" i="1"/>
  <c r="AN119" i="1"/>
  <c r="AN117" i="1"/>
  <c r="AN79" i="1"/>
  <c r="AN61" i="1"/>
  <c r="AN45" i="1"/>
  <c r="AN80" i="1"/>
  <c r="AN50" i="1"/>
  <c r="AN120" i="1"/>
  <c r="AN67" i="1"/>
  <c r="AN33" i="1"/>
  <c r="AN111" i="1"/>
  <c r="AN96" i="1"/>
  <c r="AN73" i="1"/>
  <c r="AN56" i="1"/>
  <c r="AN39" i="1"/>
  <c r="AN70" i="1"/>
  <c r="AN36" i="1"/>
  <c r="AN115" i="1"/>
  <c r="AN47" i="1"/>
  <c r="E28" i="4"/>
  <c r="E29" i="3"/>
  <c r="E345" i="4"/>
  <c r="E346" i="3"/>
  <c r="AG154" i="1"/>
  <c r="AN13" i="1" l="1"/>
  <c r="AN143" i="1"/>
  <c r="AN152" i="1"/>
  <c r="AN14" i="1"/>
  <c r="AN15" i="1"/>
  <c r="AN140" i="1"/>
  <c r="AN16" i="1"/>
  <c r="AN141" i="1"/>
  <c r="AN128" i="1"/>
  <c r="AM154" i="1"/>
  <c r="AN154" i="1" l="1"/>
  <c r="N1780" i="2"/>
  <c r="P1780" i="2" s="1"/>
  <c r="K186" i="1" l="1"/>
  <c r="K155" i="1" s="1"/>
  <c r="K25" i="8"/>
  <c r="AN194" i="1"/>
  <c r="N1781" i="2"/>
  <c r="P1781" i="2" s="1"/>
  <c r="N1783" i="2"/>
  <c r="P1783" i="2" s="1"/>
  <c r="N1782" i="2"/>
  <c r="P1782" i="2" s="1"/>
  <c r="K194" i="1" l="1"/>
  <c r="X150" i="12"/>
  <c r="M186" i="1"/>
  <c r="M155" i="1" s="1"/>
  <c r="AM155" i="1" s="1"/>
  <c r="M25" i="8"/>
  <c r="Z150" i="12" s="1"/>
  <c r="P1784" i="2"/>
  <c r="Q1781" i="2" s="1"/>
  <c r="AM186" i="1" l="1"/>
  <c r="M194" i="1"/>
  <c r="AG194" i="1" s="1"/>
  <c r="AG186" i="1"/>
  <c r="AG155" i="1"/>
  <c r="AR25" i="8"/>
  <c r="AY25" i="8"/>
  <c r="O150" i="12"/>
  <c r="N186" i="1"/>
  <c r="N25" i="8"/>
  <c r="AA150" i="12" s="1"/>
  <c r="AN186" i="1"/>
  <c r="Q1783" i="2"/>
  <c r="Q1782" i="2"/>
  <c r="Q1780" i="2"/>
  <c r="AM194" i="1" l="1"/>
  <c r="L186" i="1"/>
  <c r="L155" i="1" s="1"/>
  <c r="L25" i="8"/>
  <c r="I150" i="12"/>
  <c r="M150" i="12" s="1"/>
  <c r="AI150" i="12" s="1"/>
  <c r="AK149" i="12"/>
  <c r="Q1784" i="2"/>
  <c r="Y150" i="12" l="1"/>
  <c r="AJ150" i="12" s="1"/>
  <c r="AS25" i="8"/>
  <c r="H1131" i="2"/>
  <c r="H710" i="3" s="1"/>
  <c r="J710" i="5" s="1"/>
  <c r="J711" i="4" l="1"/>
  <c r="H1130" i="2"/>
  <c r="H709" i="3" s="1"/>
  <c r="J709" i="5" s="1"/>
  <c r="J710" i="4" l="1"/>
  <c r="H1132" i="2"/>
  <c r="H711" i="3" s="1"/>
  <c r="J711" i="5" s="1"/>
  <c r="H1133" i="2"/>
  <c r="H712" i="3" s="1"/>
  <c r="J712" i="5" s="1"/>
  <c r="H1134" i="2"/>
  <c r="H713" i="3" s="1"/>
  <c r="J713" i="5" s="1"/>
  <c r="J714" i="4" l="1"/>
  <c r="J712" i="4"/>
  <c r="J713" i="4"/>
  <c r="H1135" i="2"/>
  <c r="H714" i="3" s="1"/>
  <c r="J714" i="5" s="1"/>
  <c r="J715" i="4" l="1"/>
  <c r="H1136" i="2"/>
  <c r="H715" i="3" s="1"/>
  <c r="J715" i="5" s="1"/>
  <c r="J716" i="4" l="1"/>
  <c r="H1137" i="2"/>
  <c r="H716" i="3" s="1"/>
  <c r="J716" i="5" s="1"/>
  <c r="J717" i="4" l="1"/>
  <c r="L1131" i="2"/>
  <c r="N1131" i="2" s="1"/>
  <c r="P1131" i="2" s="1"/>
  <c r="M23" i="8" s="1"/>
  <c r="L1130" i="2"/>
  <c r="N1130" i="2" s="1"/>
  <c r="P1130" i="2" s="1"/>
  <c r="K23" i="8" s="1"/>
  <c r="L1133" i="2"/>
  <c r="N1133" i="2" s="1"/>
  <c r="P1133" i="2" s="1"/>
  <c r="L1132" i="2"/>
  <c r="N1132" i="2" s="1"/>
  <c r="P1132" i="2" s="1"/>
  <c r="AR23" i="8" l="1"/>
  <c r="Z148" i="12"/>
  <c r="Z151" i="12" s="1"/>
  <c r="M11" i="8"/>
  <c r="O148" i="12"/>
  <c r="AY23" i="8"/>
  <c r="X148" i="12"/>
  <c r="X151" i="12" s="1"/>
  <c r="K11" i="8"/>
  <c r="P1134" i="2"/>
  <c r="Q1132" i="2" s="1"/>
  <c r="AR11" i="8" l="1"/>
  <c r="Y151" i="12"/>
  <c r="AK147" i="12"/>
  <c r="I148" i="12"/>
  <c r="O151" i="12"/>
  <c r="AK150" i="12" s="1"/>
  <c r="AA151" i="12"/>
  <c r="AY11" i="8"/>
  <c r="Q1133" i="2"/>
  <c r="Q1130" i="2"/>
  <c r="L23" i="8" s="1"/>
  <c r="Q1131" i="2"/>
  <c r="N23" i="8" s="1"/>
  <c r="M136" i="1"/>
  <c r="M124" i="1" s="1"/>
  <c r="K136" i="1"/>
  <c r="K124" i="1" s="1"/>
  <c r="AS23" i="8" l="1"/>
  <c r="AJ151" i="12"/>
  <c r="Y148" i="12"/>
  <c r="L11" i="8"/>
  <c r="AA148" i="12"/>
  <c r="N11" i="8"/>
  <c r="AK151" i="12"/>
  <c r="M148" i="12"/>
  <c r="I151" i="12"/>
  <c r="AG124" i="1"/>
  <c r="AM124" i="1"/>
  <c r="AG136" i="1"/>
  <c r="AG138" i="1"/>
  <c r="AM136" i="1"/>
  <c r="Q1134" i="2"/>
  <c r="AJ148" i="12" l="1"/>
  <c r="AS11" i="8"/>
  <c r="AI148" i="12"/>
  <c r="M151" i="12"/>
  <c r="AM138" i="1"/>
  <c r="AN136" i="1"/>
  <c r="AN138" i="1"/>
  <c r="N136" i="1"/>
  <c r="N124" i="1" s="1"/>
  <c r="L136" i="1"/>
  <c r="L124" i="1" s="1"/>
  <c r="E504" i="5"/>
  <c r="E503" i="4" s="1"/>
  <c r="K112" i="1"/>
  <c r="E1239" i="5"/>
  <c r="E1253" i="5"/>
  <c r="G189" i="1"/>
  <c r="E1261" i="5"/>
  <c r="AI151" i="12" l="1"/>
  <c r="AG112" i="1"/>
  <c r="K100" i="1"/>
  <c r="AG100" i="1" s="1"/>
  <c r="AN189" i="1"/>
  <c r="L112" i="1"/>
  <c r="AM112" i="1"/>
  <c r="E1238" i="4"/>
  <c r="E1239" i="3"/>
  <c r="E1260" i="4"/>
  <c r="E1261" i="3"/>
  <c r="E1252" i="4"/>
  <c r="E1253" i="3"/>
  <c r="AG123" i="1"/>
  <c r="E504" i="3"/>
  <c r="N45" i="2"/>
  <c r="P45" i="2" s="1"/>
  <c r="AG21" i="1" s="1"/>
  <c r="H48" i="3"/>
  <c r="J47" i="4" l="1"/>
  <c r="J48" i="5"/>
  <c r="AM21" i="1"/>
  <c r="AN112" i="1"/>
  <c r="AM123" i="1"/>
  <c r="P47" i="2"/>
  <c r="Q45" i="2" s="1"/>
  <c r="AN123" i="1" l="1"/>
  <c r="Q46" i="2"/>
  <c r="Q44" i="2"/>
  <c r="Q43" i="2"/>
  <c r="L21" i="1" l="1"/>
  <c r="Q47" i="2"/>
  <c r="H49" i="3"/>
  <c r="H50" i="3"/>
  <c r="H51" i="3"/>
  <c r="H52" i="3"/>
  <c r="H53" i="3"/>
  <c r="H54" i="3"/>
  <c r="H55" i="3"/>
  <c r="H56" i="3"/>
  <c r="H57" i="3"/>
  <c r="H58" i="3"/>
  <c r="L73" i="2"/>
  <c r="N73" i="2" s="1"/>
  <c r="P73" i="2" s="1"/>
  <c r="H59" i="3"/>
  <c r="L74" i="2"/>
  <c r="N74" i="2" s="1"/>
  <c r="P74" i="2" s="1"/>
  <c r="L76" i="2"/>
  <c r="N76" i="2" s="1"/>
  <c r="P76" i="2" s="1"/>
  <c r="H60" i="3"/>
  <c r="L75" i="2"/>
  <c r="N75" i="2" s="1"/>
  <c r="P75" i="2" s="1"/>
  <c r="J57" i="4" l="1"/>
  <c r="J58" i="5"/>
  <c r="J49" i="4"/>
  <c r="J50" i="5"/>
  <c r="J54" i="4"/>
  <c r="J55" i="5"/>
  <c r="J50" i="4"/>
  <c r="J51" i="5"/>
  <c r="J58" i="4"/>
  <c r="J59" i="5"/>
  <c r="J55" i="4"/>
  <c r="J56" i="5"/>
  <c r="J51" i="4"/>
  <c r="J52" i="5"/>
  <c r="J53" i="4"/>
  <c r="J54" i="5"/>
  <c r="J59" i="4"/>
  <c r="J60" i="5"/>
  <c r="J56" i="4"/>
  <c r="J57" i="5"/>
  <c r="J52" i="4"/>
  <c r="J53" i="5"/>
  <c r="J48" i="4"/>
  <c r="J49" i="5"/>
  <c r="O25" i="1"/>
  <c r="O11" i="1" s="1"/>
  <c r="K25" i="1"/>
  <c r="K11" i="1" s="1"/>
  <c r="Y22" i="12"/>
  <c r="AJ22" i="12" s="1"/>
  <c r="M25" i="1"/>
  <c r="M11" i="1" s="1"/>
  <c r="AF99" i="1"/>
  <c r="P77" i="2"/>
  <c r="Q73" i="2" s="1"/>
  <c r="AB26" i="12" l="1"/>
  <c r="AB107" i="12" s="1"/>
  <c r="X26" i="12"/>
  <c r="O26" i="12"/>
  <c r="AG25" i="1"/>
  <c r="Z26" i="12"/>
  <c r="Z107" i="12" s="1"/>
  <c r="L25" i="1"/>
  <c r="L11" i="1" s="1"/>
  <c r="AM25" i="1"/>
  <c r="AG11" i="1"/>
  <c r="AG99" i="1"/>
  <c r="AN25" i="1"/>
  <c r="Q76" i="2"/>
  <c r="Q75" i="2"/>
  <c r="Q74" i="2"/>
  <c r="P25" i="1" l="1"/>
  <c r="P11" i="1" s="1"/>
  <c r="AA26" i="12"/>
  <c r="Y26" i="12"/>
  <c r="AA107" i="12"/>
  <c r="Z197" i="12"/>
  <c r="AA198" i="12" s="1"/>
  <c r="AC107" i="12"/>
  <c r="AB197" i="12"/>
  <c r="AC198" i="12" s="1"/>
  <c r="AB200" i="12" s="1"/>
  <c r="I26" i="12"/>
  <c r="AI26" i="12" s="1"/>
  <c r="T26" i="12"/>
  <c r="AK25" i="12"/>
  <c r="K206" i="1"/>
  <c r="Q77" i="2"/>
  <c r="N25" i="1"/>
  <c r="AC26" i="12" l="1"/>
  <c r="AM26" i="12" s="1"/>
  <c r="M26" i="12"/>
  <c r="N11" i="1"/>
  <c r="L107" i="1"/>
  <c r="E442" i="5"/>
  <c r="G99" i="1"/>
  <c r="AJ26" i="12" l="1"/>
  <c r="L100" i="1"/>
  <c r="E442" i="3"/>
  <c r="E441" i="4"/>
  <c r="AM99" i="1" l="1"/>
  <c r="AN99" i="1" l="1"/>
  <c r="X13" i="12"/>
  <c r="O13" i="12" l="1"/>
  <c r="AK12" i="12" l="1"/>
  <c r="T13" i="12"/>
  <c r="T107" i="12" s="1"/>
  <c r="I13" i="12"/>
  <c r="AI13" i="12" l="1"/>
  <c r="M13" i="12"/>
  <c r="O62" i="12" l="1"/>
  <c r="X62" i="12"/>
  <c r="X107" i="12" s="1"/>
  <c r="AK61" i="12" l="1"/>
  <c r="O107" i="12"/>
  <c r="I62" i="12"/>
  <c r="Y62" i="12"/>
  <c r="AJ62" i="12" s="1"/>
  <c r="X197" i="12"/>
  <c r="Y198" i="12" s="1"/>
  <c r="X199" i="12" s="1"/>
  <c r="Y107" i="12"/>
  <c r="AJ107" i="12" s="1"/>
  <c r="AL107" i="12" l="1"/>
  <c r="AK106" i="12"/>
  <c r="M62" i="12"/>
  <c r="M107" i="12" s="1"/>
  <c r="AI62" i="12"/>
  <c r="I107" i="12"/>
  <c r="I197" i="12" s="1"/>
  <c r="AI107" i="12" l="1"/>
  <c r="M197" i="12"/>
  <c r="I216" i="12"/>
  <c r="O197" i="12"/>
  <c r="O198" i="12" s="1"/>
  <c r="K202" i="12" l="1"/>
  <c r="AI197" i="12"/>
</calcChain>
</file>

<file path=xl/comments1.xml><?xml version="1.0" encoding="utf-8"?>
<comments xmlns="http://schemas.openxmlformats.org/spreadsheetml/2006/main">
  <authors>
    <author>Bina Marga</author>
  </authors>
  <commentList>
    <comment ref="E215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Pasar Sinduraja</t>
        </r>
      </text>
    </comment>
    <comment ref="E25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Sidemak</t>
        </r>
      </text>
    </comment>
    <comment ref="E29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Salon Leny</t>
        </r>
      </text>
    </comment>
    <comment ref="E298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Polsek Kejobong</t>
        </r>
      </text>
    </comment>
    <comment ref="E33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Karangnangka - Pengalusan</t>
        </r>
      </text>
    </comment>
    <comment ref="E3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Serayu larangan - Pengalusan</t>
        </r>
      </text>
    </comment>
    <comment ref="E40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Duplikasi no ruas 272</t>
        </r>
      </text>
    </comment>
    <comment ref="E412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Karangjambu - Sanguwatang - Danasari</t>
        </r>
      </text>
    </comment>
    <comment ref="E439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Majingklak - Pekirngan (SMP)</t>
        </r>
      </text>
    </comment>
    <comment ref="E4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305</t>
        </r>
      </text>
    </comment>
    <comment ref="E44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Ruas Tajug Pekiringan atau Tajug Tamansari ??</t>
        </r>
      </text>
    </comment>
    <comment ref="E44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Bl desa Tamansari ke Tajug (SD)</t>
        </r>
      </text>
    </comment>
    <comment ref="E46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302</t>
        </r>
      </text>
    </comment>
  </commentList>
</comments>
</file>

<file path=xl/sharedStrings.xml><?xml version="1.0" encoding="utf-8"?>
<sst xmlns="http://schemas.openxmlformats.org/spreadsheetml/2006/main" count="51302" uniqueCount="2185">
  <si>
    <t>NO.</t>
  </si>
  <si>
    <t>Nomor Pada Peta Ruas Jalan</t>
  </si>
  <si>
    <t>Nomor Ruas</t>
  </si>
  <si>
    <t>Nama Ruas</t>
  </si>
  <si>
    <t xml:space="preserve">Panjang Ruas </t>
  </si>
  <si>
    <t>Lebar 
Jalan</t>
  </si>
  <si>
    <t>Lebar
Badan
Jalan</t>
  </si>
  <si>
    <t>Jalan   Aspal</t>
  </si>
  <si>
    <t>Jalan   Kerikil</t>
  </si>
  <si>
    <t>Jalan   Tanah</t>
  </si>
  <si>
    <t>Akses ke Jalan / N / P / K</t>
  </si>
  <si>
    <t>Sesuai SK</t>
  </si>
  <si>
    <t>Baik</t>
  </si>
  <si>
    <t>Sedang</t>
  </si>
  <si>
    <t>Rusak 
Ringan</t>
  </si>
  <si>
    <t>Rusak 
Berat</t>
  </si>
  <si>
    <t xml:space="preserve">Rusak </t>
  </si>
  <si>
    <t>Rusak</t>
  </si>
  <si>
    <t>(Km)</t>
  </si>
  <si>
    <t>(m)</t>
  </si>
  <si>
    <t>km</t>
  </si>
  <si>
    <t>%</t>
  </si>
  <si>
    <t>KABUPATEN PURBALINGGA</t>
  </si>
  <si>
    <t>KECAMATAN PURBALINGGA</t>
  </si>
  <si>
    <t>KP</t>
  </si>
  <si>
    <t>Soekarno</t>
  </si>
  <si>
    <t>Moh. Hatta</t>
  </si>
  <si>
    <t>Hasyim Ashari</t>
  </si>
  <si>
    <t>Ahmad Dahlan</t>
  </si>
  <si>
    <t>P</t>
  </si>
  <si>
    <t>Onje</t>
  </si>
  <si>
    <t>Kapten Piere Tendean</t>
  </si>
  <si>
    <t>Jambukarang</t>
  </si>
  <si>
    <t>Pujowiyoto</t>
  </si>
  <si>
    <t>Kapten Sarengat</t>
  </si>
  <si>
    <t>Letkol Isdiman</t>
  </si>
  <si>
    <t>Komisaris Noto Sumarsono</t>
  </si>
  <si>
    <t>Mayjen MT Haryono</t>
  </si>
  <si>
    <t>Letjend Suprapto</t>
  </si>
  <si>
    <t>Soekarno-Hatta</t>
  </si>
  <si>
    <t>K</t>
  </si>
  <si>
    <t>Letnan Yusuf</t>
  </si>
  <si>
    <t>Lingkar Pasar Segamas</t>
  </si>
  <si>
    <t>Tentara Pelajar</t>
  </si>
  <si>
    <t>Kopral Tanwir</t>
  </si>
  <si>
    <t>Cahyana Baru</t>
  </si>
  <si>
    <t>Dipokusumo</t>
  </si>
  <si>
    <t>Achmad Nur</t>
  </si>
  <si>
    <t>Serma Jumiran</t>
  </si>
  <si>
    <t>Pasukan Pelajar Imam</t>
  </si>
  <si>
    <t>Narasoma</t>
  </si>
  <si>
    <t>Sidodadi</t>
  </si>
  <si>
    <t>Letnan Achmadi</t>
  </si>
  <si>
    <t>Pucungrumbak</t>
  </si>
  <si>
    <t>Wiramenggala</t>
  </si>
  <si>
    <t>Wiramuda</t>
  </si>
  <si>
    <t>Ketuhu</t>
  </si>
  <si>
    <t>Kirana</t>
  </si>
  <si>
    <t>Lettu Kuseri</t>
  </si>
  <si>
    <t>Rubiah Sekar</t>
  </si>
  <si>
    <t>Pertiwi</t>
  </si>
  <si>
    <t>Puring</t>
  </si>
  <si>
    <t>Mintaraga</t>
  </si>
  <si>
    <t>Lawet</t>
  </si>
  <si>
    <t>Kanoman</t>
  </si>
  <si>
    <t>Kemuning</t>
  </si>
  <si>
    <t>Wirayuda</t>
  </si>
  <si>
    <t>Wiraguna</t>
  </si>
  <si>
    <t>Wirakarya</t>
  </si>
  <si>
    <t>Penambongan - Perumnas</t>
  </si>
  <si>
    <t>Bojong Perumnas</t>
  </si>
  <si>
    <t>AW Soemarmo</t>
  </si>
  <si>
    <t>A. Yani</t>
  </si>
  <si>
    <t>Gunung Kelir</t>
  </si>
  <si>
    <t>Gunung Plana</t>
  </si>
  <si>
    <t>Gunung Padang</t>
  </si>
  <si>
    <t>Gunung Sambeng</t>
  </si>
  <si>
    <t>Gunung Putri</t>
  </si>
  <si>
    <t>Sekolahan</t>
  </si>
  <si>
    <t>Danaraja I</t>
  </si>
  <si>
    <t>Danaraja II</t>
  </si>
  <si>
    <t>Pepedan</t>
  </si>
  <si>
    <t>Gunung Sumbul</t>
  </si>
  <si>
    <t>Hartono</t>
  </si>
  <si>
    <t>Pelita</t>
  </si>
  <si>
    <t>Prajurit Susilo</t>
  </si>
  <si>
    <t>Kiswadi</t>
  </si>
  <si>
    <t>Mauneng</t>
  </si>
  <si>
    <t>Sidaguri</t>
  </si>
  <si>
    <t>Seruni</t>
  </si>
  <si>
    <t>Arsantaka</t>
  </si>
  <si>
    <t>Lingkar Terminal</t>
  </si>
  <si>
    <t>Bancar - Lamongan</t>
  </si>
  <si>
    <t>Toyareja - Kedungmenjangan</t>
  </si>
  <si>
    <t>Lamongan - Jatisaba</t>
  </si>
  <si>
    <t>Lamongan - Toyareja</t>
  </si>
  <si>
    <t>Bojong - Toyareja</t>
  </si>
  <si>
    <t>Toyareja - Jatisaba</t>
  </si>
  <si>
    <t>Brobot - Wirasana</t>
  </si>
  <si>
    <t>Brobot - Karanglewas</t>
  </si>
  <si>
    <t>Danaraja III</t>
  </si>
  <si>
    <t>Bojong - Karangmunyung</t>
  </si>
  <si>
    <t>Lingkar Usman Janatin</t>
  </si>
  <si>
    <t>Letjend. S. Parman</t>
  </si>
  <si>
    <t>Wirasaba</t>
  </si>
  <si>
    <t>Jl. Menjangan Sari</t>
  </si>
  <si>
    <t>Jl. Suparto</t>
  </si>
  <si>
    <t>TMP - Karangpule</t>
  </si>
  <si>
    <t>Gambarsari - Jompo</t>
  </si>
  <si>
    <t>Jompo - Karangtengah</t>
  </si>
  <si>
    <t>Rabak - Karangtengah</t>
  </si>
  <si>
    <t>Kalimanah Wetan - Kedungwuluh</t>
  </si>
  <si>
    <t>Kedungwuluh - Padamara</t>
  </si>
  <si>
    <t>Mewek - Kalimantan Wetan</t>
  </si>
  <si>
    <t>Blater - Manduraga</t>
  </si>
  <si>
    <t>Sidakangen - Karangpetir</t>
  </si>
  <si>
    <t>Kalikabong - Grecol 1</t>
  </si>
  <si>
    <t>Kalimanah - Manduraga</t>
  </si>
  <si>
    <t>Kalikabong - Grecol 2</t>
  </si>
  <si>
    <t>Mangga</t>
  </si>
  <si>
    <t>Rambutan</t>
  </si>
  <si>
    <t>Pisang</t>
  </si>
  <si>
    <t>Sawo</t>
  </si>
  <si>
    <t>Sokawera - Karangpule</t>
  </si>
  <si>
    <t>Komplek Perum. Penambongan</t>
  </si>
  <si>
    <t>Komplek Perum. Karangmanyar</t>
  </si>
  <si>
    <t>Karangkabur - Kalitinggar</t>
  </si>
  <si>
    <t>Padamara - Kutasari</t>
  </si>
  <si>
    <t>Gemuruh - Karangklesem</t>
  </si>
  <si>
    <t>Bojanegara - Babakan (Rupakpicis)</t>
  </si>
  <si>
    <t>Bojanegara - Dawuhan</t>
  </si>
  <si>
    <t>Padamara - Dawuhan</t>
  </si>
  <si>
    <t>Kalitinggar - Karangsari</t>
  </si>
  <si>
    <t>Kalitinggar - Prigi</t>
  </si>
  <si>
    <t>Kalitinggar - Mipiran</t>
  </si>
  <si>
    <t>Karanggambas - Mipiran</t>
  </si>
  <si>
    <t>Bojanegara - Klapasawit</t>
  </si>
  <si>
    <t>Padamara - Karangjambe</t>
  </si>
  <si>
    <t>Komplek Perum. Bojanegara</t>
  </si>
  <si>
    <t>Purbalingga - Kutasari</t>
  </si>
  <si>
    <t>Kutasari - Tobong</t>
  </si>
  <si>
    <t>Tobong - Bumisari</t>
  </si>
  <si>
    <t>Karangaren - Purwadadi</t>
  </si>
  <si>
    <t>Pucangluwuk - Limbangan</t>
  </si>
  <si>
    <t>Tobong - Karangaglik</t>
  </si>
  <si>
    <t>Walik - Karanggambas</t>
  </si>
  <si>
    <t>Karangcegak - Pekalongan</t>
  </si>
  <si>
    <t>Munjul - Karangbanjar</t>
  </si>
  <si>
    <t>Kutasari - Beji</t>
  </si>
  <si>
    <t>Tobong - Kajen</t>
  </si>
  <si>
    <t>Candinata - Kajen</t>
  </si>
  <si>
    <t>Purwadadi - Kajen</t>
  </si>
  <si>
    <t>Bojongsari - Kutasari</t>
  </si>
  <si>
    <t>Bojongsari - Walik</t>
  </si>
  <si>
    <t>Pagutan - Bumisari</t>
  </si>
  <si>
    <t>Kajongan- Karangbanjar</t>
  </si>
  <si>
    <t>Bojongsari - Banjaran</t>
  </si>
  <si>
    <t>Sawangan - Banjaran</t>
  </si>
  <si>
    <t>Banjaran - Slinga</t>
  </si>
  <si>
    <t>Wirasana - Galuh</t>
  </si>
  <si>
    <t>Beji - Pagedangan</t>
  </si>
  <si>
    <t>Kajongan - Bojongsari</t>
  </si>
  <si>
    <t>Gembong - Munjul</t>
  </si>
  <si>
    <t>Gembong - Sawangan</t>
  </si>
  <si>
    <t>Gembong - Kajongan</t>
  </si>
  <si>
    <t>Beji - Metenggeng</t>
  </si>
  <si>
    <t>Bojongsari - Karangturi</t>
  </si>
  <si>
    <t>Beji - Karangbanjar</t>
  </si>
  <si>
    <t>Banjaran - Sindang</t>
  </si>
  <si>
    <t>Galuh - Banjaran</t>
  </si>
  <si>
    <t>Patemon - Karangturi</t>
  </si>
  <si>
    <t>Bumisari - Jumbleng</t>
  </si>
  <si>
    <t>Bancar - Pagembrungan</t>
  </si>
  <si>
    <t>Pegembrungan - Bandingan</t>
  </si>
  <si>
    <t>Lamuk - Tejasari</t>
  </si>
  <si>
    <t>Lingkar Pasar Sinduraja</t>
  </si>
  <si>
    <t>Kalikajar - Sidanegara</t>
  </si>
  <si>
    <t>Sidanegara - Sidareja</t>
  </si>
  <si>
    <t>Sidareja - Selanegara</t>
  </si>
  <si>
    <t>Sinduraja - Pasunggingan</t>
  </si>
  <si>
    <t>Selanegara - Tejasari</t>
  </si>
  <si>
    <t>Kaligondang - Arenan</t>
  </si>
  <si>
    <t>Penaruban - Kembaran Wetan</t>
  </si>
  <si>
    <t>Kaligondang - Sempor Lor</t>
  </si>
  <si>
    <t>Penolih - Nangkasawit</t>
  </si>
  <si>
    <t>Penolih - Sinduraja</t>
  </si>
  <si>
    <t>Sidareja - Tetel</t>
  </si>
  <si>
    <t>Pagembrungan - Pengadegan</t>
  </si>
  <si>
    <t>Penolih - Cilapar</t>
  </si>
  <si>
    <t>Kalikajar - Slinga</t>
  </si>
  <si>
    <t>Kalikajar - Penaruban</t>
  </si>
  <si>
    <t>Selanegara-Sidareja (SMP Kaligondang - Sidanegara)</t>
  </si>
  <si>
    <t xml:space="preserve">Sidanegara - Selanegara </t>
  </si>
  <si>
    <t>Slinga - Kembaran Wetan</t>
  </si>
  <si>
    <t>Wirocondro</t>
  </si>
  <si>
    <t>Warudoyong</t>
  </si>
  <si>
    <t>Wirojoyo</t>
  </si>
  <si>
    <t>Agni</t>
  </si>
  <si>
    <t>Baskoro</t>
  </si>
  <si>
    <t>Bayu</t>
  </si>
  <si>
    <t>Empu</t>
  </si>
  <si>
    <t>Kedung Brangsong</t>
  </si>
  <si>
    <t>Kedung Conas</t>
  </si>
  <si>
    <t>Kedung Cucruk</t>
  </si>
  <si>
    <t>Juala</t>
  </si>
  <si>
    <t>Kedung Tangkil</t>
  </si>
  <si>
    <t>Kopral Sumadi</t>
  </si>
  <si>
    <t>Mandrowo</t>
  </si>
  <si>
    <t>Maya</t>
  </si>
  <si>
    <t>Prajurit Suwondo</t>
  </si>
  <si>
    <t>Pamor</t>
  </si>
  <si>
    <t>Pekiringan</t>
  </si>
  <si>
    <t>Randu Alas</t>
  </si>
  <si>
    <t>Sasongko</t>
  </si>
  <si>
    <t>Serut</t>
  </si>
  <si>
    <t>Sinar</t>
  </si>
  <si>
    <t>Suraguna</t>
  </si>
  <si>
    <t>Tala</t>
  </si>
  <si>
    <t>Trenggono</t>
  </si>
  <si>
    <t>Tunggul Nogo</t>
  </si>
  <si>
    <t>Wahyu</t>
  </si>
  <si>
    <t>Wali Prakoso</t>
  </si>
  <si>
    <t>Warih</t>
  </si>
  <si>
    <t>Wirasaba - Teya</t>
  </si>
  <si>
    <t>Wirotomo</t>
  </si>
  <si>
    <t>Pagerjirak - Karanggedang</t>
  </si>
  <si>
    <t>Kembangan - Wirasaba</t>
  </si>
  <si>
    <t>Kebutuh - Karangcengis</t>
  </si>
  <si>
    <t>Kedungjati - Kembangan</t>
  </si>
  <si>
    <t>Majasari - Bajong</t>
  </si>
  <si>
    <t>Pekutukan - Karangnangka</t>
  </si>
  <si>
    <t>Penaruban - Cipawon</t>
  </si>
  <si>
    <t>Kutawis - Karangnangka</t>
  </si>
  <si>
    <t>Kutawis - Pingit</t>
  </si>
  <si>
    <t>Kutawis - Karangpucung</t>
  </si>
  <si>
    <t>Bukateja - Cipawon</t>
  </si>
  <si>
    <t>Bajong - Tidu</t>
  </si>
  <si>
    <t>Bukateja - Kutawis</t>
  </si>
  <si>
    <t>Kembangan - Karanggedang</t>
  </si>
  <si>
    <t>Karanggedang - Pekutukan</t>
  </si>
  <si>
    <t>Kembangan - Panican</t>
  </si>
  <si>
    <t>Bajong - Karangpinggir</t>
  </si>
  <si>
    <t>Kecombron</t>
  </si>
  <si>
    <t>Sila</t>
  </si>
  <si>
    <t>Puspahastama - Kedungjati</t>
  </si>
  <si>
    <t>Ponpes Lawigede</t>
  </si>
  <si>
    <t>Tidu - Bandara</t>
  </si>
  <si>
    <t>Bandingan - Kejobong</t>
  </si>
  <si>
    <t>Lingkar Bandingan</t>
  </si>
  <si>
    <t>Kejobong - PPL Bedagas (Kecombron)</t>
  </si>
  <si>
    <t>Kejobong - Timbang</t>
  </si>
  <si>
    <t>Bandingan - Lamuk</t>
  </si>
  <si>
    <t>Sinduraja - Pangempon</t>
  </si>
  <si>
    <t>Karangrandu - Pangempon</t>
  </si>
  <si>
    <t>Gumiwang - Sokanegara</t>
  </si>
  <si>
    <t>Sinduraja - Gumiwang</t>
  </si>
  <si>
    <t>Larangan - Pangempon</t>
  </si>
  <si>
    <t>Langgar - Punthuksuruh</t>
  </si>
  <si>
    <t>Nangkasawit - Pandansari</t>
  </si>
  <si>
    <t>Bandingan - Penolih</t>
  </si>
  <si>
    <t>Lamuk - Pandansari</t>
  </si>
  <si>
    <t>Langgar-Brangsong</t>
  </si>
  <si>
    <t>Nangkod - Sambong</t>
  </si>
  <si>
    <t>Lamuk - Bukateja</t>
  </si>
  <si>
    <t>Jalan Lingkar Kecamatan Kejobong</t>
  </si>
  <si>
    <t>Nangkod - Kedarpan</t>
  </si>
  <si>
    <t>Nangkod - Panunggalan</t>
  </si>
  <si>
    <t>Timbang - Brangsong</t>
  </si>
  <si>
    <t>Bojong - Panican</t>
  </si>
  <si>
    <t>Panican - Linggamas</t>
  </si>
  <si>
    <t>Bajong - Panican</t>
  </si>
  <si>
    <t>Toyareka - Jetis</t>
  </si>
  <si>
    <t>Gambarsari - Karangtengah</t>
  </si>
  <si>
    <t>Gambarsari - Jetis</t>
  </si>
  <si>
    <t>Karangtengah - Kalialang</t>
  </si>
  <si>
    <t>Panican - Kemojing</t>
  </si>
  <si>
    <t>Senon - Bokol</t>
  </si>
  <si>
    <t>Panican - Banyumudal</t>
  </si>
  <si>
    <t>Panican - Senon</t>
  </si>
  <si>
    <t>Kemangkon - Kedunglegok</t>
  </si>
  <si>
    <t>Mewek - Gambarsari</t>
  </si>
  <si>
    <t>Kedunglegok - Palumutan</t>
  </si>
  <si>
    <t>Tayasa - Gendengan</t>
  </si>
  <si>
    <t>Gendengan - Jambunegara</t>
  </si>
  <si>
    <t>Selaganggeng - Serayularangan</t>
  </si>
  <si>
    <t>Serayularangan - Sangkanayu</t>
  </si>
  <si>
    <t>Kradenan - Tangkisan</t>
  </si>
  <si>
    <t>Karangnangka - Binangun</t>
  </si>
  <si>
    <t>Tangkisan - Sindang</t>
  </si>
  <si>
    <t>Kucel - Cipaku</t>
  </si>
  <si>
    <t>Selaganggeng - Mangunegara</t>
  </si>
  <si>
    <t>Selaganggeng - Pengalusan</t>
  </si>
  <si>
    <t>Pengalusan - Katelklawu</t>
  </si>
  <si>
    <t>Binangun - Jumbleng</t>
  </si>
  <si>
    <t>Serayularangan - Binangun</t>
  </si>
  <si>
    <t>Lambur - Serayukaranganyar</t>
  </si>
  <si>
    <t>Mangunegara - Karangturi</t>
  </si>
  <si>
    <t>Bobotsari - Limbasari</t>
  </si>
  <si>
    <t>Bobotsari - Serayularangan</t>
  </si>
  <si>
    <t>Karangmalang - Tangkisan</t>
  </si>
  <si>
    <t xml:space="preserve"> Jumbleng - Serang</t>
  </si>
  <si>
    <t>Binangun - Cipaku</t>
  </si>
  <si>
    <t>Mekarjaya</t>
  </si>
  <si>
    <t>Dipayuda</t>
  </si>
  <si>
    <t>Puspawresti</t>
  </si>
  <si>
    <t>Watumalang</t>
  </si>
  <si>
    <t>Manggar</t>
  </si>
  <si>
    <t>Kenduruan</t>
  </si>
  <si>
    <t>Kantil</t>
  </si>
  <si>
    <t>Kenanga</t>
  </si>
  <si>
    <t>Anggrek</t>
  </si>
  <si>
    <t>Mawar</t>
  </si>
  <si>
    <t>Pemuda</t>
  </si>
  <si>
    <t>Brigjend Suwondo</t>
  </si>
  <si>
    <t>Yosomiharjo</t>
  </si>
  <si>
    <t>Mandrawangsa</t>
  </si>
  <si>
    <t>Sersan Sumaryo</t>
  </si>
  <si>
    <t>Menur</t>
  </si>
  <si>
    <t>MTS Bobotsari - Gandamana</t>
  </si>
  <si>
    <t>Cakrapati</t>
  </si>
  <si>
    <t>Kucel</t>
  </si>
  <si>
    <t>Dukuh Naga Santri (Sutarjo)</t>
  </si>
  <si>
    <t xml:space="preserve">Pramuka </t>
  </si>
  <si>
    <t>Budiono</t>
  </si>
  <si>
    <t>Karangduren</t>
  </si>
  <si>
    <t>Mbah Sigra</t>
  </si>
  <si>
    <t>Bobotsari - Karanganyar</t>
  </si>
  <si>
    <t>Pakuncen - Tlagayasa</t>
  </si>
  <si>
    <t>Watutumpang - Banjarsari</t>
  </si>
  <si>
    <t>Sibatok</t>
  </si>
  <si>
    <t>Dagan-Limbasari</t>
  </si>
  <si>
    <t>Tlagayasa-Palumbungan</t>
  </si>
  <si>
    <t>Limbasari-Buara</t>
  </si>
  <si>
    <t>Banjarsari - Buara</t>
  </si>
  <si>
    <t>Banjarkerta - Ponjen</t>
  </si>
  <si>
    <t>Karangjambu - Ponjen</t>
  </si>
  <si>
    <t>Karanganyar - Krangean</t>
  </si>
  <si>
    <t>Karanganyar - Tangkisan</t>
  </si>
  <si>
    <t>Karanganyar - Kaliori</t>
  </si>
  <si>
    <t>Kabunderan - Brakas</t>
  </si>
  <si>
    <t>Kaliori - Tangkisan</t>
  </si>
  <si>
    <t>Kaliori - Margasana</t>
  </si>
  <si>
    <t>Kaliori - Gugrak</t>
  </si>
  <si>
    <t>Karangreja - Gondang</t>
  </si>
  <si>
    <t>Sangkanayu - Kutabawa</t>
  </si>
  <si>
    <t>Karangreja - Kutabawa</t>
  </si>
  <si>
    <t>Lingkar Siaren Karangreja</t>
  </si>
  <si>
    <t>Serang - Baturaden</t>
  </si>
  <si>
    <t>Kalikesing - Siwarak</t>
  </si>
  <si>
    <t>Tlahab Kidul - Gondang</t>
  </si>
  <si>
    <t>Kutabawa - Bambangan</t>
  </si>
  <si>
    <t>Gondang - Sirandu</t>
  </si>
  <si>
    <t>Karangjambu - Danasari</t>
  </si>
  <si>
    <t>Sirandu - Karangjambu</t>
  </si>
  <si>
    <t>Jingkang - Danasari</t>
  </si>
  <si>
    <t>Danasari - Sirau</t>
  </si>
  <si>
    <t>Kasih - Krangean</t>
  </si>
  <si>
    <t>Kertanegara - Mergasana</t>
  </si>
  <si>
    <t>Karangtengah - Langkap</t>
  </si>
  <si>
    <t>Krangean - Langkap</t>
  </si>
  <si>
    <t>Kertanegara - Karangpucung</t>
  </si>
  <si>
    <t>Kertanegara - Condong</t>
  </si>
  <si>
    <t>Maribaya - Picung</t>
  </si>
  <si>
    <t>Karanganyar - Karangmoncol</t>
  </si>
  <si>
    <t>Pekiringan - Rembang</t>
  </si>
  <si>
    <t>Karangmoncol - Rajawana</t>
  </si>
  <si>
    <t>Sirau - Kramat</t>
  </si>
  <si>
    <t>Kramat - Tunjungmuli</t>
  </si>
  <si>
    <t>Tunjungmuli - Majingklak</t>
  </si>
  <si>
    <t>Panusupan - Bojongsana</t>
  </si>
  <si>
    <t>Baleraksa (Bawang) - Pasar Kliwon</t>
  </si>
  <si>
    <t>Baleraksa (Ponpes)- Kramat</t>
  </si>
  <si>
    <t>Majingklak - Tajug</t>
  </si>
  <si>
    <t>Rajawana - Panusupan</t>
  </si>
  <si>
    <t>Majingklak - Pekiringan</t>
  </si>
  <si>
    <t>Karangsari - Baleraksa</t>
  </si>
  <si>
    <t>Pepedan - Kedungula</t>
  </si>
  <si>
    <t>Tunjungmuli - Panusupan</t>
  </si>
  <si>
    <t>Tajug - Pekiringan</t>
  </si>
  <si>
    <t>Tamansari - Tajug</t>
  </si>
  <si>
    <t>Tunjungmuli - dk.Tipar</t>
  </si>
  <si>
    <t>Pekiringan - Tamansari</t>
  </si>
  <si>
    <t>pepedan-kaliputih</t>
  </si>
  <si>
    <t>Kramat - Krangean</t>
  </si>
  <si>
    <t>Pekiringan - Grantung</t>
  </si>
  <si>
    <t>Karangwuni - Tamansari</t>
  </si>
  <si>
    <t>Rajawana - Rembang</t>
  </si>
  <si>
    <t>Losari - Gunungwuled</t>
  </si>
  <si>
    <t>Gunungwuled - Sipentul</t>
  </si>
  <si>
    <t>Gunungwuled - Karangbawang</t>
  </si>
  <si>
    <t>Bantarbarang - Sumingkir</t>
  </si>
  <si>
    <t>Sumampir - Tanalum</t>
  </si>
  <si>
    <t>Pasedahan - Karang Bawang</t>
  </si>
  <si>
    <t>Tanalum - Karangnangka</t>
  </si>
  <si>
    <t>Tanalum - Curug Karang</t>
  </si>
  <si>
    <t>Bantarbarang - Tumanggal</t>
  </si>
  <si>
    <t>Makam - Grantung</t>
  </si>
  <si>
    <t>Makam - Sumampir</t>
  </si>
  <si>
    <t>Sumampir-Karangnangka</t>
  </si>
  <si>
    <t>Karangnangka-Curug Karang</t>
  </si>
  <si>
    <t>Lingkar MTL Jend.Soedirman</t>
  </si>
  <si>
    <t>Tanalum - Sibadak</t>
  </si>
  <si>
    <t>Makam - Tepus</t>
  </si>
  <si>
    <t>Tepus - Wanogara Wetan</t>
  </si>
  <si>
    <t>Tepus - Bodaskarangjati</t>
  </si>
  <si>
    <t>Tanalum - Gunungwuled</t>
  </si>
  <si>
    <t>Pasunggingan - Pangempon</t>
  </si>
  <si>
    <t>Pengadegan - Bedagas (Kecombron)</t>
  </si>
  <si>
    <t>PPL Bedagas (Kecombron) - Panunggalan</t>
  </si>
  <si>
    <t>PPL Bedagas (Kecombron) - Rembang</t>
  </si>
  <si>
    <t>Pengadegan - Tegalpingen</t>
  </si>
  <si>
    <t>Pengadegan - Pasunggingan</t>
  </si>
  <si>
    <t>Pasunggingan - Nangkasawit</t>
  </si>
  <si>
    <t>Tegalpingen - Sidareja</t>
  </si>
  <si>
    <t>Pengadegan - Pangempon</t>
  </si>
  <si>
    <t>Tegalpingen - Tumanggal</t>
  </si>
  <si>
    <t>Karangtengah - Pengempon</t>
  </si>
  <si>
    <t>Pepedan - Tegalpingen</t>
  </si>
  <si>
    <t>Berdasarkan SK. Bupati Purbalingga No. 621/22/ Tahun 2017 tgl. 3 Januari 2017</t>
  </si>
  <si>
    <t>Purbalingga, 2 Januari 2018</t>
  </si>
  <si>
    <t>Kepala Dinas Pekerjaan Umum dan Penataan Ruang</t>
  </si>
  <si>
    <t>Kepala Bidang Bina Marga</t>
  </si>
  <si>
    <t>Kabupaten Purbalingga</t>
  </si>
  <si>
    <t>DPU-PR Kabupaten Purbalingga</t>
  </si>
  <si>
    <t>Nugroho Priyo Pratomo, ST</t>
  </si>
  <si>
    <t>Ir. SETIYADI, M.Si</t>
  </si>
  <si>
    <t>NIP. 19700904 199903 1 003</t>
  </si>
  <si>
    <t>NIP. 19611007 198903 1 006</t>
  </si>
  <si>
    <t>NO</t>
  </si>
  <si>
    <t>Panjang Ruas (Km)</t>
  </si>
  <si>
    <t>STA Awal</t>
  </si>
  <si>
    <t>STA Akhir</t>
  </si>
  <si>
    <t>Kondisi</t>
  </si>
  <si>
    <t>0+000</t>
  </si>
  <si>
    <t>B</t>
  </si>
  <si>
    <t>A</t>
  </si>
  <si>
    <t>KODE KONDISI</t>
  </si>
  <si>
    <t>BAIK</t>
  </si>
  <si>
    <t>S</t>
  </si>
  <si>
    <t>SEDANG</t>
  </si>
  <si>
    <t>RR</t>
  </si>
  <si>
    <t>RUSAK RINGAN</t>
  </si>
  <si>
    <t>0+120</t>
  </si>
  <si>
    <t>RB</t>
  </si>
  <si>
    <t>RUSAK BERAT</t>
  </si>
  <si>
    <t>0+121</t>
  </si>
  <si>
    <t>1,005</t>
  </si>
  <si>
    <t>0+200</t>
  </si>
  <si>
    <t>1,006</t>
  </si>
  <si>
    <t>1,007</t>
  </si>
  <si>
    <t>1,008</t>
  </si>
  <si>
    <t>0+400</t>
  </si>
  <si>
    <t>0+430</t>
  </si>
  <si>
    <t>1,009</t>
  </si>
  <si>
    <t>0+600</t>
  </si>
  <si>
    <t>0+800</t>
  </si>
  <si>
    <t>1+000</t>
  </si>
  <si>
    <t>1+200</t>
  </si>
  <si>
    <t>1,011</t>
  </si>
  <si>
    <t>1,012</t>
  </si>
  <si>
    <t>1+400</t>
  </si>
  <si>
    <t>1,013</t>
  </si>
  <si>
    <t>1,014</t>
  </si>
  <si>
    <t>1+600</t>
  </si>
  <si>
    <t>1+800</t>
  </si>
  <si>
    <t>2+000</t>
  </si>
  <si>
    <t>2+200</t>
  </si>
  <si>
    <t>2+400</t>
  </si>
  <si>
    <t>2+600</t>
  </si>
  <si>
    <t>2+800</t>
  </si>
  <si>
    <t>3+000</t>
  </si>
  <si>
    <t>3+200</t>
  </si>
  <si>
    <t>1,015</t>
  </si>
  <si>
    <t>3+400</t>
  </si>
  <si>
    <t>3+600</t>
  </si>
  <si>
    <t>3+800</t>
  </si>
  <si>
    <t>4+000</t>
  </si>
  <si>
    <t>4+200</t>
  </si>
  <si>
    <t>1,016</t>
  </si>
  <si>
    <t>1,017</t>
  </si>
  <si>
    <t>1,018</t>
  </si>
  <si>
    <t>1,019</t>
  </si>
  <si>
    <t>1,021</t>
  </si>
  <si>
    <t>0+300</t>
  </si>
  <si>
    <t>1,022</t>
  </si>
  <si>
    <t>1,023</t>
  </si>
  <si>
    <t>1,024</t>
  </si>
  <si>
    <t>1,025</t>
  </si>
  <si>
    <t>1,026</t>
  </si>
  <si>
    <t>1,027</t>
  </si>
  <si>
    <t>0+469</t>
  </si>
  <si>
    <t>1,028</t>
  </si>
  <si>
    <t>1,029</t>
  </si>
  <si>
    <t>1,031</t>
  </si>
  <si>
    <t>1,032</t>
  </si>
  <si>
    <t>1,033</t>
  </si>
  <si>
    <t>1,034</t>
  </si>
  <si>
    <t>1,035</t>
  </si>
  <si>
    <t>0+129</t>
  </si>
  <si>
    <t>1,036</t>
  </si>
  <si>
    <t>1,037</t>
  </si>
  <si>
    <t>1,038</t>
  </si>
  <si>
    <t>1,039</t>
  </si>
  <si>
    <t>1,041</t>
  </si>
  <si>
    <t>1,042</t>
  </si>
  <si>
    <t>0+166</t>
  </si>
  <si>
    <t>1,043</t>
  </si>
  <si>
    <t>0+255</t>
  </si>
  <si>
    <t>1,044</t>
  </si>
  <si>
    <t>1,045</t>
  </si>
  <si>
    <t>1,051</t>
  </si>
  <si>
    <t>Gunung Pelana</t>
  </si>
  <si>
    <t>1,053</t>
  </si>
  <si>
    <t>0+100</t>
  </si>
  <si>
    <t>1,059</t>
  </si>
  <si>
    <t>0+088</t>
  </si>
  <si>
    <t>1,061</t>
  </si>
  <si>
    <t>1,062</t>
  </si>
  <si>
    <t>1,063</t>
  </si>
  <si>
    <t>1,064</t>
  </si>
  <si>
    <t>1,065</t>
  </si>
  <si>
    <t>1,066</t>
  </si>
  <si>
    <t>1,067</t>
  </si>
  <si>
    <t>1,068</t>
  </si>
  <si>
    <t>0+289</t>
  </si>
  <si>
    <t>1,069</t>
  </si>
  <si>
    <t>1,071</t>
  </si>
  <si>
    <t>1,072</t>
  </si>
  <si>
    <t>1,073</t>
  </si>
  <si>
    <t>1,074</t>
  </si>
  <si>
    <t>1,075</t>
  </si>
  <si>
    <t>1,076</t>
  </si>
  <si>
    <t>1,077</t>
  </si>
  <si>
    <t>1,078</t>
  </si>
  <si>
    <t>1,079</t>
  </si>
  <si>
    <t>1,081</t>
  </si>
  <si>
    <t>1,082</t>
  </si>
  <si>
    <t>1,083</t>
  </si>
  <si>
    <t>1,084</t>
  </si>
  <si>
    <t>1,085</t>
  </si>
  <si>
    <t>0+850</t>
  </si>
  <si>
    <t>1,086</t>
  </si>
  <si>
    <t>1,087</t>
  </si>
  <si>
    <t>4+400</t>
  </si>
  <si>
    <t>R</t>
  </si>
  <si>
    <t>3+423</t>
  </si>
  <si>
    <t>2+949</t>
  </si>
  <si>
    <t>1+950</t>
  </si>
  <si>
    <t>0+380</t>
  </si>
  <si>
    <t xml:space="preserve">Rabak - Sidakangen </t>
  </si>
  <si>
    <t>4+600</t>
  </si>
  <si>
    <t>4+800</t>
  </si>
  <si>
    <t>5+000</t>
  </si>
  <si>
    <t>5+200</t>
  </si>
  <si>
    <t>5+400</t>
  </si>
  <si>
    <t>5+600</t>
  </si>
  <si>
    <t>5+800</t>
  </si>
  <si>
    <t>6+000</t>
  </si>
  <si>
    <t>6+200</t>
  </si>
  <si>
    <t>6+400</t>
  </si>
  <si>
    <t>6+600</t>
  </si>
  <si>
    <t>6+800</t>
  </si>
  <si>
    <t>7+000</t>
  </si>
  <si>
    <t>7+200</t>
  </si>
  <si>
    <t>7+400</t>
  </si>
  <si>
    <t>7+600</t>
  </si>
  <si>
    <t>7+800</t>
  </si>
  <si>
    <t>8+000</t>
  </si>
  <si>
    <t>2+230</t>
  </si>
  <si>
    <t>1+300</t>
  </si>
  <si>
    <t>0+840</t>
  </si>
  <si>
    <t>1+666</t>
  </si>
  <si>
    <t>6+890</t>
  </si>
  <si>
    <t>2+556</t>
  </si>
  <si>
    <t>0+174</t>
  </si>
  <si>
    <t>6+072</t>
  </si>
  <si>
    <t>3+634</t>
  </si>
  <si>
    <t>6+246</t>
  </si>
  <si>
    <t>4+143</t>
  </si>
  <si>
    <t>1+588</t>
  </si>
  <si>
    <t>2+638</t>
  </si>
  <si>
    <t>6+056</t>
  </si>
  <si>
    <t>1+752</t>
  </si>
  <si>
    <t>4+180</t>
  </si>
  <si>
    <t>1+946</t>
  </si>
  <si>
    <t>1+667</t>
  </si>
  <si>
    <t>2+391</t>
  </si>
  <si>
    <t>2+316</t>
  </si>
  <si>
    <t>1+764</t>
  </si>
  <si>
    <t>1+186</t>
  </si>
  <si>
    <t>0+514</t>
  </si>
  <si>
    <t>0+612</t>
  </si>
  <si>
    <t>0+847</t>
  </si>
  <si>
    <t>0+178</t>
  </si>
  <si>
    <t>0+119</t>
  </si>
  <si>
    <t>0+090</t>
  </si>
  <si>
    <t>0+080</t>
  </si>
  <si>
    <t>0+077</t>
  </si>
  <si>
    <t>0+071</t>
  </si>
  <si>
    <t>2,034</t>
  </si>
  <si>
    <t>0+111</t>
  </si>
  <si>
    <t>0+474</t>
  </si>
  <si>
    <t>0+144</t>
  </si>
  <si>
    <t>0+079</t>
  </si>
  <si>
    <t>0+143</t>
  </si>
  <si>
    <t>0+125</t>
  </si>
  <si>
    <t>0+240</t>
  </si>
  <si>
    <t>Sidemak</t>
  </si>
  <si>
    <t>0+172</t>
  </si>
  <si>
    <t>0+212</t>
  </si>
  <si>
    <t>0+134</t>
  </si>
  <si>
    <t>0+164</t>
  </si>
  <si>
    <t>0+087</t>
  </si>
  <si>
    <t>0+904</t>
  </si>
  <si>
    <t>0+330</t>
  </si>
  <si>
    <t>4+576</t>
  </si>
  <si>
    <t>2+352</t>
  </si>
  <si>
    <t>1+497</t>
  </si>
  <si>
    <t>2+134</t>
  </si>
  <si>
    <t>3+039</t>
  </si>
  <si>
    <t>1+970</t>
  </si>
  <si>
    <t>2+247</t>
  </si>
  <si>
    <t>2+273</t>
  </si>
  <si>
    <t>1+343</t>
  </si>
  <si>
    <t>1+791</t>
  </si>
  <si>
    <t>2+436</t>
  </si>
  <si>
    <t>1+494</t>
  </si>
  <si>
    <t>6+178</t>
  </si>
  <si>
    <t>6+318</t>
  </si>
  <si>
    <t>2,07</t>
  </si>
  <si>
    <t>3+195</t>
  </si>
  <si>
    <t>2,071</t>
  </si>
  <si>
    <t>0+720</t>
  </si>
  <si>
    <t>2,072</t>
  </si>
  <si>
    <t>0+493</t>
  </si>
  <si>
    <t>2,073</t>
  </si>
  <si>
    <t>0+185</t>
  </si>
  <si>
    <t>2,074</t>
  </si>
  <si>
    <t>2,075</t>
  </si>
  <si>
    <t>1+389</t>
  </si>
  <si>
    <t>2,076</t>
  </si>
  <si>
    <t>1+193</t>
  </si>
  <si>
    <t>8+200</t>
  </si>
  <si>
    <t>8+400</t>
  </si>
  <si>
    <t>8+600</t>
  </si>
  <si>
    <t>8+800</t>
  </si>
  <si>
    <t>8+978</t>
  </si>
  <si>
    <t>0+829</t>
  </si>
  <si>
    <t>3+920</t>
  </si>
  <si>
    <t>4+861</t>
  </si>
  <si>
    <t>Bandingan</t>
  </si>
  <si>
    <t>0+683</t>
  </si>
  <si>
    <t>6+170</t>
  </si>
  <si>
    <t>5+185</t>
  </si>
  <si>
    <t>1+104</t>
  </si>
  <si>
    <t>1+847</t>
  </si>
  <si>
    <t>3+063</t>
  </si>
  <si>
    <t>3+144</t>
  </si>
  <si>
    <t>3+020</t>
  </si>
  <si>
    <t>0+570</t>
  </si>
  <si>
    <t>1+226</t>
  </si>
  <si>
    <t>6+967</t>
  </si>
  <si>
    <t>1+024</t>
  </si>
  <si>
    <t>1+448</t>
  </si>
  <si>
    <t>1+591</t>
  </si>
  <si>
    <t>1+460</t>
  </si>
  <si>
    <t>1+126</t>
  </si>
  <si>
    <t>2+067</t>
  </si>
  <si>
    <t>4+381</t>
  </si>
  <si>
    <t>8+754</t>
  </si>
  <si>
    <t>4+565</t>
  </si>
  <si>
    <t>1+445</t>
  </si>
  <si>
    <t>3+288</t>
  </si>
  <si>
    <t>2+276</t>
  </si>
  <si>
    <t>5+755</t>
  </si>
  <si>
    <t>3+281</t>
  </si>
  <si>
    <t>4+033</t>
  </si>
  <si>
    <t>4+444</t>
  </si>
  <si>
    <t>5+400%</t>
  </si>
  <si>
    <t>5+431</t>
  </si>
  <si>
    <t>0+964</t>
  </si>
  <si>
    <t>3+078</t>
  </si>
  <si>
    <t>4+553</t>
  </si>
  <si>
    <t>2+337</t>
  </si>
  <si>
    <t>1+566</t>
  </si>
  <si>
    <t>4+698</t>
  </si>
  <si>
    <t>4+315</t>
  </si>
  <si>
    <t>3+862</t>
  </si>
  <si>
    <t>6+777</t>
  </si>
  <si>
    <t>3+708</t>
  </si>
  <si>
    <t>2+329</t>
  </si>
  <si>
    <t>3+965</t>
  </si>
  <si>
    <t>6+261</t>
  </si>
  <si>
    <t>3+202</t>
  </si>
  <si>
    <t>3+030</t>
  </si>
  <si>
    <t>2+736</t>
  </si>
  <si>
    <t>2+202</t>
  </si>
  <si>
    <t>1+345</t>
  </si>
  <si>
    <t>3+660</t>
  </si>
  <si>
    <t>2+519</t>
  </si>
  <si>
    <t>2+622</t>
  </si>
  <si>
    <t>4+339</t>
  </si>
  <si>
    <t>0+686</t>
  </si>
  <si>
    <t>0+141</t>
  </si>
  <si>
    <t>0+587</t>
  </si>
  <si>
    <t>0+360</t>
  </si>
  <si>
    <t>0+559</t>
  </si>
  <si>
    <t>0+151</t>
  </si>
  <si>
    <t>0+150</t>
  </si>
  <si>
    <t>0+249</t>
  </si>
  <si>
    <t>0+436</t>
  </si>
  <si>
    <t>1+183</t>
  </si>
  <si>
    <t>0+957</t>
  </si>
  <si>
    <t>0+318</t>
  </si>
  <si>
    <t xml:space="preserve"> </t>
  </si>
  <si>
    <t>0+563</t>
  </si>
  <si>
    <t>1+056</t>
  </si>
  <si>
    <t>0+145</t>
  </si>
  <si>
    <t>0+157</t>
  </si>
  <si>
    <t>0+214</t>
  </si>
  <si>
    <t>0+470</t>
  </si>
  <si>
    <t>4+192</t>
  </si>
  <si>
    <t>2+115</t>
  </si>
  <si>
    <t>3+640</t>
  </si>
  <si>
    <t>0+139</t>
  </si>
  <si>
    <t>Dagan-Palumbungan</t>
  </si>
  <si>
    <t>0+941</t>
  </si>
  <si>
    <t>2+460</t>
  </si>
  <si>
    <t>1+619</t>
  </si>
  <si>
    <t>0+386</t>
  </si>
  <si>
    <t>4+707</t>
  </si>
  <si>
    <t>4+148</t>
  </si>
  <si>
    <t>5+870</t>
  </si>
  <si>
    <t>5+266</t>
  </si>
  <si>
    <t>3+993</t>
  </si>
  <si>
    <t>4+543</t>
  </si>
  <si>
    <t>3+220</t>
  </si>
  <si>
    <t>0+845</t>
  </si>
  <si>
    <t>1+880</t>
  </si>
  <si>
    <t>6+994</t>
  </si>
  <si>
    <t>6+920</t>
  </si>
  <si>
    <t>0+724</t>
  </si>
  <si>
    <t>8+250</t>
  </si>
  <si>
    <t>4+770</t>
  </si>
  <si>
    <t>3+050</t>
  </si>
  <si>
    <t>Tlahab Lor - Kalikesing / (Bayeman)</t>
  </si>
  <si>
    <t>1+239</t>
  </si>
  <si>
    <t>Siaren - Gondang</t>
  </si>
  <si>
    <t>tidak ada</t>
  </si>
  <si>
    <t>1+190</t>
  </si>
  <si>
    <t>Gondang - Karangjambu</t>
  </si>
  <si>
    <t>4+159</t>
  </si>
  <si>
    <t>5+430</t>
  </si>
  <si>
    <t>8+758</t>
  </si>
  <si>
    <t>2+040</t>
  </si>
  <si>
    <t>Karangjambu - Jingkang</t>
  </si>
  <si>
    <t>3,076</t>
  </si>
  <si>
    <t>1+100</t>
  </si>
  <si>
    <t>7+100</t>
  </si>
  <si>
    <t>2+480</t>
  </si>
  <si>
    <t>5+500</t>
  </si>
  <si>
    <t>2+280</t>
  </si>
  <si>
    <t>3+380</t>
  </si>
  <si>
    <t>0+420</t>
  </si>
  <si>
    <t>8+244</t>
  </si>
  <si>
    <t>5+746</t>
  </si>
  <si>
    <t>5+724</t>
  </si>
  <si>
    <t>9+000</t>
  </si>
  <si>
    <t>9+200</t>
  </si>
  <si>
    <t>9+400</t>
  </si>
  <si>
    <t>9+600</t>
  </si>
  <si>
    <t>9+800</t>
  </si>
  <si>
    <t>10+000</t>
  </si>
  <si>
    <t>10+200</t>
  </si>
  <si>
    <t>10+400</t>
  </si>
  <si>
    <t>10+600</t>
  </si>
  <si>
    <t>10+800</t>
  </si>
  <si>
    <t>11+000</t>
  </si>
  <si>
    <t>2+190</t>
  </si>
  <si>
    <t>4+604</t>
  </si>
  <si>
    <t>2+300</t>
  </si>
  <si>
    <t>1+473</t>
  </si>
  <si>
    <t>4+329</t>
  </si>
  <si>
    <t>1+755</t>
  </si>
  <si>
    <t>2+708</t>
  </si>
  <si>
    <t>2+250</t>
  </si>
  <si>
    <t>2+420</t>
  </si>
  <si>
    <t>2+732</t>
  </si>
  <si>
    <t>3+934</t>
  </si>
  <si>
    <t>4,023</t>
  </si>
  <si>
    <t>4,024</t>
  </si>
  <si>
    <t>1+925</t>
  </si>
  <si>
    <t>4,025</t>
  </si>
  <si>
    <t>2+322</t>
  </si>
  <si>
    <t>4,026</t>
  </si>
  <si>
    <t>0+985</t>
  </si>
  <si>
    <t>4,027</t>
  </si>
  <si>
    <t>3+675</t>
  </si>
  <si>
    <t>4,028</t>
  </si>
  <si>
    <t>0+699</t>
  </si>
  <si>
    <t>4,029</t>
  </si>
  <si>
    <t>0+541</t>
  </si>
  <si>
    <t>4,030</t>
  </si>
  <si>
    <t>0+880</t>
  </si>
  <si>
    <t>4+004</t>
  </si>
  <si>
    <t>4+083</t>
  </si>
  <si>
    <t>Karangbawang - Limus</t>
  </si>
  <si>
    <t>2+543</t>
  </si>
  <si>
    <t>3+680</t>
  </si>
  <si>
    <t>3+833</t>
  </si>
  <si>
    <t>2+930</t>
  </si>
  <si>
    <t>1+150</t>
  </si>
  <si>
    <t>3+036</t>
  </si>
  <si>
    <t>1+550</t>
  </si>
  <si>
    <t>1+733</t>
  </si>
  <si>
    <t>4,047</t>
  </si>
  <si>
    <t>1+505</t>
  </si>
  <si>
    <t>4,048</t>
  </si>
  <si>
    <t>2+010</t>
  </si>
  <si>
    <t>4,049</t>
  </si>
  <si>
    <t>2+270</t>
  </si>
  <si>
    <t>4,05</t>
  </si>
  <si>
    <t>1+940</t>
  </si>
  <si>
    <t>4,051</t>
  </si>
  <si>
    <t>2+650</t>
  </si>
  <si>
    <t>5+675</t>
  </si>
  <si>
    <t>4+708</t>
  </si>
  <si>
    <t>3+115</t>
  </si>
  <si>
    <t>0+681</t>
  </si>
  <si>
    <t>2+840</t>
  </si>
  <si>
    <t>6+091</t>
  </si>
  <si>
    <t>2+927</t>
  </si>
  <si>
    <t>Periode : Akhir Desember 2021</t>
  </si>
  <si>
    <t>Bojanegara-Prigi</t>
  </si>
  <si>
    <t>KONDISI JALAN</t>
  </si>
  <si>
    <t>No</t>
  </si>
  <si>
    <t>0+091</t>
  </si>
  <si>
    <t>2+500</t>
  </si>
  <si>
    <t>0+513</t>
  </si>
  <si>
    <t>6+950</t>
  </si>
  <si>
    <t>2+540</t>
  </si>
  <si>
    <t>1+050</t>
  </si>
  <si>
    <t>5+994</t>
  </si>
  <si>
    <t>3+586</t>
  </si>
  <si>
    <t>6+141</t>
  </si>
  <si>
    <t>4+098</t>
  </si>
  <si>
    <t>3+388</t>
  </si>
  <si>
    <t>1+621</t>
  </si>
  <si>
    <t>2+601</t>
  </si>
  <si>
    <t>4+125</t>
  </si>
  <si>
    <t>5+859</t>
  </si>
  <si>
    <t>1+637</t>
  </si>
  <si>
    <t>4+197</t>
  </si>
  <si>
    <t>1+643</t>
  </si>
  <si>
    <t>1+934</t>
  </si>
  <si>
    <t>2+323</t>
  </si>
  <si>
    <t>3+540</t>
  </si>
  <si>
    <t>1+292</t>
  </si>
  <si>
    <t>0+517</t>
  </si>
  <si>
    <t>0+604</t>
  </si>
  <si>
    <t>0+189</t>
  </si>
  <si>
    <t>0+132</t>
  </si>
  <si>
    <t>0+086</t>
  </si>
  <si>
    <t>0+293</t>
  </si>
  <si>
    <t>0+076</t>
  </si>
  <si>
    <t>0+093</t>
  </si>
  <si>
    <t>0+062</t>
  </si>
  <si>
    <t>0+142</t>
  </si>
  <si>
    <t>0+130</t>
  </si>
  <si>
    <t>0+074</t>
  </si>
  <si>
    <t>0+097</t>
  </si>
  <si>
    <t>2+032</t>
  </si>
  <si>
    <t>0+315</t>
  </si>
  <si>
    <t>0+241</t>
  </si>
  <si>
    <t>0+163</t>
  </si>
  <si>
    <t>0+206</t>
  </si>
  <si>
    <t>0+239</t>
  </si>
  <si>
    <t>0+156</t>
  </si>
  <si>
    <t>0+898</t>
  </si>
  <si>
    <t>0+333</t>
  </si>
  <si>
    <t>4+481</t>
  </si>
  <si>
    <t>2+349</t>
  </si>
  <si>
    <t>1+483</t>
  </si>
  <si>
    <t>2+122</t>
  </si>
  <si>
    <t>3+028</t>
  </si>
  <si>
    <t>1+937</t>
  </si>
  <si>
    <t>2+244</t>
  </si>
  <si>
    <t>1+500</t>
  </si>
  <si>
    <t>1+765</t>
  </si>
  <si>
    <t>2+424</t>
  </si>
  <si>
    <t>1+490</t>
  </si>
  <si>
    <t>6+138</t>
  </si>
  <si>
    <t>6+260</t>
  </si>
  <si>
    <t>2+334</t>
  </si>
  <si>
    <t>3+970</t>
  </si>
  <si>
    <t>0+711</t>
  </si>
  <si>
    <t>1+379</t>
  </si>
  <si>
    <t>9+064</t>
  </si>
  <si>
    <t>0+653</t>
  </si>
  <si>
    <t>3+830</t>
  </si>
  <si>
    <t>4+833</t>
  </si>
  <si>
    <t>6+067</t>
  </si>
  <si>
    <t>5+061</t>
  </si>
  <si>
    <t>2+275</t>
  </si>
  <si>
    <t>2+299</t>
  </si>
  <si>
    <t>2+909</t>
  </si>
  <si>
    <t>3+130</t>
  </si>
  <si>
    <t>2+697</t>
  </si>
  <si>
    <t>0+561</t>
  </si>
  <si>
    <t>1+219</t>
  </si>
  <si>
    <t>6+874</t>
  </si>
  <si>
    <t>1+700</t>
  </si>
  <si>
    <t>1+161</t>
  </si>
  <si>
    <t>0+700</t>
  </si>
  <si>
    <t>8+655</t>
  </si>
  <si>
    <t>4+371</t>
  </si>
  <si>
    <t>1+432</t>
  </si>
  <si>
    <t>3+255</t>
  </si>
  <si>
    <t>2+224</t>
  </si>
  <si>
    <t>3+230</t>
  </si>
  <si>
    <t>3+987</t>
  </si>
  <si>
    <t>4+437</t>
  </si>
  <si>
    <t>4+273</t>
  </si>
  <si>
    <t>0+953</t>
  </si>
  <si>
    <t>3+060</t>
  </si>
  <si>
    <t>4+232</t>
  </si>
  <si>
    <t>2+298</t>
  </si>
  <si>
    <t>4+664</t>
  </si>
  <si>
    <t>4+195</t>
  </si>
  <si>
    <t>3+851</t>
  </si>
  <si>
    <t>6+724</t>
  </si>
  <si>
    <t>3+770</t>
  </si>
  <si>
    <t>3+902</t>
  </si>
  <si>
    <t>3+472</t>
  </si>
  <si>
    <t>2+998</t>
  </si>
  <si>
    <t>2+164</t>
  </si>
  <si>
    <t>1+307</t>
  </si>
  <si>
    <t>3+099</t>
  </si>
  <si>
    <t>4+107</t>
  </si>
  <si>
    <t>2+753</t>
  </si>
  <si>
    <t>3+550</t>
  </si>
  <si>
    <t>0+682</t>
  </si>
  <si>
    <t>0+589</t>
  </si>
  <si>
    <t>0+371</t>
  </si>
  <si>
    <t>0+161</t>
  </si>
  <si>
    <t>0+465</t>
  </si>
  <si>
    <t>0+441</t>
  </si>
  <si>
    <t>1+760</t>
  </si>
  <si>
    <t>0+337</t>
  </si>
  <si>
    <t>0+933</t>
  </si>
  <si>
    <t>0+365</t>
  </si>
  <si>
    <t>0+548</t>
  </si>
  <si>
    <t>0+431</t>
  </si>
  <si>
    <t>1+063</t>
  </si>
  <si>
    <t>0+149</t>
  </si>
  <si>
    <t>0+220</t>
  </si>
  <si>
    <t>0+136</t>
  </si>
  <si>
    <t>1+071</t>
  </si>
  <si>
    <t>4+150</t>
  </si>
  <si>
    <t>2+481</t>
  </si>
  <si>
    <t>2+520</t>
  </si>
  <si>
    <t>1+570</t>
  </si>
  <si>
    <t>0+426</t>
  </si>
  <si>
    <t>4+672</t>
  </si>
  <si>
    <t>4+131</t>
  </si>
  <si>
    <t>5+209</t>
  </si>
  <si>
    <t>3+815</t>
  </si>
  <si>
    <t>4+393</t>
  </si>
  <si>
    <t>1+685</t>
  </si>
  <si>
    <t>3+700</t>
  </si>
  <si>
    <t>0+922</t>
  </si>
  <si>
    <t>2+700</t>
  </si>
  <si>
    <t>1+886</t>
  </si>
  <si>
    <t>6+642</t>
  </si>
  <si>
    <t>6+038</t>
  </si>
  <si>
    <t>0+685</t>
  </si>
  <si>
    <t>7+723</t>
  </si>
  <si>
    <t>5+850</t>
  </si>
  <si>
    <t>4+607</t>
  </si>
  <si>
    <t>5+684</t>
  </si>
  <si>
    <t>Tlahab Lor - Kalikesing</t>
  </si>
  <si>
    <t>6+562</t>
  </si>
  <si>
    <t>10+758</t>
  </si>
  <si>
    <t>2+107</t>
  </si>
  <si>
    <t>5+583</t>
  </si>
  <si>
    <t>2+644</t>
  </si>
  <si>
    <t>6+667</t>
  </si>
  <si>
    <t>3+979</t>
  </si>
  <si>
    <t>2+857</t>
  </si>
  <si>
    <t>5+433</t>
  </si>
  <si>
    <t>2+257</t>
  </si>
  <si>
    <t>3+372</t>
  </si>
  <si>
    <t>2+050</t>
  </si>
  <si>
    <t>7+844</t>
  </si>
  <si>
    <t>5+359</t>
  </si>
  <si>
    <t>7+294</t>
  </si>
  <si>
    <t>1+502</t>
  </si>
  <si>
    <t>2+387</t>
  </si>
  <si>
    <t>2+615</t>
  </si>
  <si>
    <t>2+448</t>
  </si>
  <si>
    <t>2+696</t>
  </si>
  <si>
    <t>5+934</t>
  </si>
  <si>
    <t>1+972</t>
  </si>
  <si>
    <t>0+888</t>
  </si>
  <si>
    <t>7+348</t>
  </si>
  <si>
    <t>3+864</t>
  </si>
  <si>
    <t>7+651</t>
  </si>
  <si>
    <t>2+632</t>
  </si>
  <si>
    <t>3+527</t>
  </si>
  <si>
    <t>2+831</t>
  </si>
  <si>
    <t>1+549</t>
  </si>
  <si>
    <t>5+929</t>
  </si>
  <si>
    <t>3+068</t>
  </si>
  <si>
    <t>4+519</t>
  </si>
  <si>
    <t>1+870</t>
  </si>
  <si>
    <t>2+220</t>
  </si>
  <si>
    <t>1+750</t>
  </si>
  <si>
    <t>2+070</t>
  </si>
  <si>
    <t>2+307</t>
  </si>
  <si>
    <t>1+980</t>
  </si>
  <si>
    <t>4+916</t>
  </si>
  <si>
    <t>5+983</t>
  </si>
  <si>
    <t>2+260</t>
  </si>
  <si>
    <t>4+275</t>
  </si>
  <si>
    <t>2+213</t>
  </si>
  <si>
    <t>2+779</t>
  </si>
  <si>
    <t>3+120</t>
  </si>
  <si>
    <t>TIPE PERMUKAAN JALAN</t>
  </si>
  <si>
    <t>Tipe Permukaan</t>
  </si>
  <si>
    <t>KODE TIPE PERMUKAAN</t>
  </si>
  <si>
    <t>ASPAL (AC, HRS, ATB)</t>
  </si>
  <si>
    <t>T</t>
  </si>
  <si>
    <t>TANAH / BELUM TEMBUS</t>
  </si>
  <si>
    <t>Lebar (m)</t>
  </si>
  <si>
    <t>KODE LEBAR</t>
  </si>
  <si>
    <t>Bilangan desimal 3 angka dibelakang koma</t>
  </si>
  <si>
    <t>satuan</t>
  </si>
  <si>
    <t>meter (m)</t>
  </si>
  <si>
    <t>0+250</t>
  </si>
  <si>
    <t>0+460</t>
  </si>
  <si>
    <t>1.167</t>
  </si>
  <si>
    <t>1.168</t>
  </si>
  <si>
    <t>Cendana - Sikapat</t>
  </si>
  <si>
    <t>1.150</t>
  </si>
  <si>
    <t>1.140</t>
  </si>
  <si>
    <t>54</t>
  </si>
  <si>
    <t>55</t>
  </si>
  <si>
    <t>56</t>
  </si>
  <si>
    <t>1,010</t>
  </si>
  <si>
    <t>1,080</t>
  </si>
  <si>
    <t>Gor Goentoer Darjono Utara</t>
  </si>
  <si>
    <t>Kedungmenjangan - Pasren</t>
  </si>
  <si>
    <t>Wirasana - Kalikajar</t>
  </si>
  <si>
    <t>Lingkar BLK</t>
  </si>
  <si>
    <t>Perum Abdi Kencana</t>
  </si>
  <si>
    <t>RPH</t>
  </si>
  <si>
    <t>Kalialang - Banjarsari</t>
  </si>
  <si>
    <t>Karangmanyar - Grecol</t>
  </si>
  <si>
    <t>Karangmanyar - Kalikabong</t>
  </si>
  <si>
    <t>Puskesmas Kalimanah</t>
  </si>
  <si>
    <t>1.160</t>
  </si>
  <si>
    <t>Karangjengkol - Serang</t>
  </si>
  <si>
    <t>Karangreja - Karangklesem</t>
  </si>
  <si>
    <t>Limbangan - Lembuayu</t>
  </si>
  <si>
    <t>Meri - Karangcegak</t>
  </si>
  <si>
    <t>Situ Tirta Marta</t>
  </si>
  <si>
    <t>Jend. Soedirman Timur</t>
  </si>
  <si>
    <t>Bumisari - Cipaku</t>
  </si>
  <si>
    <t>0+590</t>
  </si>
  <si>
    <t>Gunung Korakan</t>
  </si>
  <si>
    <t>Klapasawit - Karangsari</t>
  </si>
  <si>
    <t>1.090</t>
  </si>
  <si>
    <t>1+530</t>
  </si>
  <si>
    <t>0+270</t>
  </si>
  <si>
    <t>1.050</t>
  </si>
  <si>
    <t>1.049</t>
  </si>
  <si>
    <t>1.048</t>
  </si>
  <si>
    <t>1.046</t>
  </si>
  <si>
    <t>1.047</t>
  </si>
  <si>
    <t>1.052</t>
  </si>
  <si>
    <t>1.054</t>
  </si>
  <si>
    <t>1.055</t>
  </si>
  <si>
    <t>1.056</t>
  </si>
  <si>
    <t>1.057</t>
  </si>
  <si>
    <t>1.058</t>
  </si>
  <si>
    <t>1.100</t>
  </si>
  <si>
    <t>1.130</t>
  </si>
  <si>
    <t xml:space="preserve">            </t>
  </si>
  <si>
    <t>MT. Haryono-Letnan Yusuf</t>
  </si>
  <si>
    <t>AW Soemarmo-Kembaran Kulon</t>
  </si>
  <si>
    <t>GILANG</t>
  </si>
  <si>
    <t>082221185675</t>
  </si>
  <si>
    <t>116</t>
  </si>
  <si>
    <t>122</t>
  </si>
  <si>
    <t>Klapasawit  - Karangsari</t>
  </si>
  <si>
    <t>RS</t>
  </si>
  <si>
    <t>JL Mt. Haryono-Letnan Yusuf</t>
  </si>
  <si>
    <t>1.110</t>
  </si>
  <si>
    <t>171</t>
  </si>
  <si>
    <t>169</t>
  </si>
  <si>
    <t>0+480</t>
  </si>
  <si>
    <t>3+810</t>
  </si>
  <si>
    <t>1+010</t>
  </si>
  <si>
    <t>0+110</t>
  </si>
  <si>
    <t>0+290</t>
  </si>
  <si>
    <t>1+310</t>
  </si>
  <si>
    <t>0+310</t>
  </si>
  <si>
    <t>0+140</t>
  </si>
  <si>
    <t>0+170</t>
  </si>
  <si>
    <t>1+170</t>
  </si>
  <si>
    <t>0+810</t>
  </si>
  <si>
    <t>1+040</t>
  </si>
  <si>
    <t>4+220</t>
  </si>
  <si>
    <t>1.170</t>
  </si>
  <si>
    <t>1.120</t>
  </si>
  <si>
    <t>3+510</t>
  </si>
  <si>
    <t>2+870</t>
  </si>
  <si>
    <t>2+810</t>
  </si>
  <si>
    <t>\</t>
  </si>
  <si>
    <t>0+980</t>
  </si>
  <si>
    <t>4+240</t>
  </si>
  <si>
    <t>0+260</t>
  </si>
  <si>
    <t>1+020</t>
  </si>
  <si>
    <t>0+180</t>
  </si>
  <si>
    <t>1+370</t>
  </si>
  <si>
    <t>0+280</t>
  </si>
  <si>
    <t>1+840</t>
  </si>
  <si>
    <t>2+160</t>
  </si>
  <si>
    <t>0+950</t>
  </si>
  <si>
    <t>1+770</t>
  </si>
  <si>
    <t>2+580</t>
  </si>
  <si>
    <t>0+780</t>
  </si>
  <si>
    <t>2+170</t>
  </si>
  <si>
    <t>0+520</t>
  </si>
  <si>
    <t>2+980</t>
  </si>
  <si>
    <t>1+360</t>
  </si>
  <si>
    <t>2+080</t>
  </si>
  <si>
    <t>1+650</t>
  </si>
  <si>
    <t>1+390</t>
  </si>
  <si>
    <t>1+430</t>
  </si>
  <si>
    <t>S. Parman - Penambongan</t>
  </si>
  <si>
    <t xml:space="preserve">Jend. Soedirman Barat </t>
  </si>
  <si>
    <t>Gemuruh - Kopral Tanwir</t>
  </si>
  <si>
    <t>Mayend. D.I. Panjaitan</t>
  </si>
  <si>
    <t xml:space="preserve">S. Parman - Penambongan </t>
  </si>
  <si>
    <t>Mayjend. D.I. Panjaitan</t>
  </si>
  <si>
    <t>3+240</t>
  </si>
  <si>
    <t>Sesuai GPS</t>
  </si>
  <si>
    <t>Kalimanah Wetan - Klapasawit</t>
  </si>
  <si>
    <t>DATA TEKNIS</t>
  </si>
  <si>
    <t>REKAPITULASI DATA KONDISI JALAN</t>
  </si>
  <si>
    <t>UPTD I ( PURBALINGGA )</t>
  </si>
  <si>
    <t>B: Baik, S: Sedang, RR : Rusak Ringan, RB : Rusak Berat</t>
  </si>
  <si>
    <t>Jend. Soedirman Barat</t>
  </si>
  <si>
    <t>AW Soemarmo-Kembaran kulon</t>
  </si>
  <si>
    <t>1,020</t>
  </si>
  <si>
    <t>1,030</t>
  </si>
  <si>
    <t>1,040</t>
  </si>
  <si>
    <t>1,060</t>
  </si>
  <si>
    <t>1,070</t>
  </si>
  <si>
    <t>A: Aspal, B: Beton, L: Latasir, K : Kerikil, T: Tanah</t>
  </si>
  <si>
    <t>L</t>
  </si>
  <si>
    <t>2+240</t>
  </si>
  <si>
    <t>1+640</t>
  </si>
  <si>
    <t>0+320</t>
  </si>
  <si>
    <t>0+540</t>
  </si>
  <si>
    <t>0+210</t>
  </si>
  <si>
    <t>0+190</t>
  </si>
  <si>
    <t>0+500</t>
  </si>
  <si>
    <t>1+030</t>
  </si>
  <si>
    <t>0+680</t>
  </si>
  <si>
    <t>0+370</t>
  </si>
  <si>
    <t>0+440</t>
  </si>
  <si>
    <t>1+070</t>
  </si>
  <si>
    <t>3+290</t>
  </si>
  <si>
    <t>1+110</t>
  </si>
  <si>
    <t>1+830</t>
  </si>
  <si>
    <t>0+890</t>
  </si>
  <si>
    <t>1+230</t>
  </si>
  <si>
    <t>0+350</t>
  </si>
  <si>
    <t>4+420</t>
  </si>
  <si>
    <t>0+870</t>
  </si>
  <si>
    <t>2+570</t>
  </si>
  <si>
    <t>2+920</t>
  </si>
  <si>
    <t>1+410</t>
  </si>
  <si>
    <t>0+790</t>
  </si>
  <si>
    <t>5+330</t>
  </si>
  <si>
    <t>4+690</t>
  </si>
  <si>
    <t>1+680</t>
  </si>
  <si>
    <t>2+410</t>
  </si>
  <si>
    <t>4+520</t>
  </si>
  <si>
    <t>3+450</t>
  </si>
  <si>
    <t>4+850</t>
  </si>
  <si>
    <t>7+820</t>
  </si>
  <si>
    <t>1+850</t>
  </si>
  <si>
    <t>2+670</t>
  </si>
  <si>
    <t>0+820</t>
  </si>
  <si>
    <t>3+330</t>
  </si>
  <si>
    <t>7+980</t>
  </si>
  <si>
    <t>5+420</t>
  </si>
  <si>
    <t>1+590</t>
  </si>
  <si>
    <t>1+660</t>
  </si>
  <si>
    <t>0+830</t>
  </si>
  <si>
    <t>3+190</t>
  </si>
  <si>
    <t>3+490</t>
  </si>
  <si>
    <t>0+770</t>
  </si>
  <si>
    <t>1+060</t>
  </si>
  <si>
    <t>0+340</t>
  </si>
  <si>
    <t>1+790</t>
  </si>
  <si>
    <t>0+970</t>
  </si>
  <si>
    <t>0+580</t>
  </si>
  <si>
    <t>KECAMATAN PADAMARA</t>
  </si>
  <si>
    <t>KECAMATAN KUTASARI</t>
  </si>
  <si>
    <t>KECAMATAN BOJONGSARI</t>
  </si>
  <si>
    <t>KECAMATAN KALIMANAH</t>
  </si>
  <si>
    <t>DATA KONDISI JALAN KABUPATEN PURBALINGGA</t>
  </si>
  <si>
    <t>Kecamatan</t>
  </si>
  <si>
    <t>Aspal /Pentrasi /Macadam</t>
  </si>
  <si>
    <t>Perkerasan Rigid /Beton</t>
  </si>
  <si>
    <t>Telford /Kerikil</t>
  </si>
  <si>
    <t>Tanah /Belum Tembus</t>
  </si>
  <si>
    <t>Berdasarkan SK. Bupati Purbalingga No. 621/329/ Tahun 2016 tgl. 15 Desember 2016</t>
  </si>
  <si>
    <t>Drs. AGUS WINARNO, M.Si</t>
  </si>
  <si>
    <t>CAHYO RUDIYANTO, ST</t>
  </si>
  <si>
    <t xml:space="preserve">DATA KONDISI JALAN </t>
  </si>
  <si>
    <t>PROVINSI</t>
  </si>
  <si>
    <t>: JAWA TENGAH</t>
  </si>
  <si>
    <t>KABUPATEN</t>
  </si>
  <si>
    <t>: PURBALINGGA</t>
  </si>
  <si>
    <t>TAHUN</t>
  </si>
  <si>
    <t>: 2021</t>
  </si>
  <si>
    <t>Kecamatan yang dilalui</t>
  </si>
  <si>
    <t>Panjang Ruas Baru (km)</t>
  </si>
  <si>
    <t>Panjang Aspal (km)</t>
  </si>
  <si>
    <t>Panjang Beton (km)</t>
  </si>
  <si>
    <t>Panjang Kerikil (km)</t>
  </si>
  <si>
    <t>Tanah/ Belum Tembus (km)</t>
  </si>
  <si>
    <t>Panjang Total (km)</t>
  </si>
  <si>
    <t>Panjang Tiap Jenis Permukaan (%)</t>
  </si>
  <si>
    <t>Panjang Tiap Kondisi</t>
  </si>
  <si>
    <t>LHR</t>
  </si>
  <si>
    <t>Akses Ke</t>
  </si>
  <si>
    <t>Ket.</t>
  </si>
  <si>
    <t>% Kondisi Tiap Jenis Permukaan</t>
  </si>
  <si>
    <t>Rusak Ringan</t>
  </si>
  <si>
    <t>Rusak Berat</t>
  </si>
  <si>
    <t>N /P /K</t>
  </si>
  <si>
    <t>KERUSAKAN</t>
  </si>
  <si>
    <t>PENANGANAN</t>
  </si>
  <si>
    <t>-</t>
  </si>
  <si>
    <t>PEMELIHARAAN RUTIN</t>
  </si>
  <si>
    <t>PEMELIHARAAN BERKALA</t>
  </si>
  <si>
    <t>PENINGKATAN / PEMBANGUNAN</t>
  </si>
  <si>
    <t>C</t>
  </si>
  <si>
    <t>D</t>
  </si>
  <si>
    <t>sudah diperbaiki</t>
  </si>
  <si>
    <t>sudah perbaikan foto</t>
  </si>
  <si>
    <t>E</t>
  </si>
  <si>
    <t>A. PANJANG TOTAL</t>
  </si>
  <si>
    <t>B. PROSENTASE JALAN</t>
  </si>
  <si>
    <t>C. PROSENTASE JALAN MANTAP %</t>
  </si>
  <si>
    <t>D. PROSENTASE JALAN TIDAK MANTAP %</t>
  </si>
  <si>
    <t>Purbalingga,                 Desember 2021</t>
  </si>
  <si>
    <t>Di Setujui,</t>
  </si>
  <si>
    <t>Kkonsultan Perencana</t>
  </si>
  <si>
    <t>Kabid Bina Marga DPU-PR Kab. Purbalingga</t>
  </si>
  <si>
    <t>Direktur</t>
  </si>
  <si>
    <t>Purbalingga, 2 Januari 2021</t>
  </si>
  <si>
    <t>Plt. Kepala Dinas Pekerjaan Umum dan Penataan Ruang</t>
  </si>
  <si>
    <t>NIP. 19630912 198503 1 005</t>
  </si>
  <si>
    <t>PURBALINGGA</t>
  </si>
  <si>
    <t>KALIMANAH</t>
  </si>
  <si>
    <t>PADAMARA</t>
  </si>
  <si>
    <t>KUTASARI</t>
  </si>
  <si>
    <t>BOJONGSARI</t>
  </si>
  <si>
    <t>PAKET I ( UPTD PURBALINGGA) KABUPATEN PURBALINGGA</t>
  </si>
  <si>
    <t>CV. TATA SAKA consultant</t>
  </si>
  <si>
    <t>Periode :        Akhir Desember 2021</t>
  </si>
  <si>
    <t>Panjang GPS</t>
  </si>
  <si>
    <t>1+540</t>
  </si>
  <si>
    <t>Panjang Ruas (km) SK</t>
  </si>
  <si>
    <t>ERI OKTAVIANUS SUWARDI</t>
  </si>
  <si>
    <t>Lapis Penetrasi / Latasir / Macadam</t>
  </si>
  <si>
    <t>Aspal (AC, HRS, ATB)</t>
  </si>
  <si>
    <t>Telford / Kerikil / Urpil</t>
  </si>
  <si>
    <t>Panjang Ruas (km)</t>
  </si>
  <si>
    <t>Panjang Tiap Jenis Permukaan (km)</t>
  </si>
  <si>
    <t>7</t>
  </si>
  <si>
    <t>9</t>
  </si>
  <si>
    <t>BUKATEJA</t>
  </si>
  <si>
    <t>dagan-palumbungan</t>
  </si>
  <si>
    <t>Danansari - Sirau</t>
  </si>
  <si>
    <t>4+370</t>
  </si>
  <si>
    <t>10</t>
  </si>
  <si>
    <t>14</t>
  </si>
  <si>
    <t>26</t>
  </si>
  <si>
    <t>1.010</t>
  </si>
  <si>
    <t>1.020</t>
  </si>
  <si>
    <t>1.030</t>
  </si>
  <si>
    <t>1.040</t>
  </si>
  <si>
    <t>1.051</t>
  </si>
  <si>
    <t>1.060</t>
  </si>
  <si>
    <t>1.070</t>
  </si>
  <si>
    <t>1.080</t>
  </si>
  <si>
    <t>JUMLAH</t>
  </si>
  <si>
    <t xml:space="preserve">DATA KONDISI JARINGAN JALAN KABUPATEN </t>
  </si>
  <si>
    <t xml:space="preserve">PROVINSI </t>
  </si>
  <si>
    <t>:  Jawa Tengah</t>
  </si>
  <si>
    <t>No. Urut</t>
  </si>
  <si>
    <t>Lebar DAMIJA</t>
  </si>
  <si>
    <t>Tipe
Perkerasan</t>
  </si>
  <si>
    <t>Status 
Jalan
Kab/Prov</t>
  </si>
  <si>
    <t>Akses ke N/P/K</t>
  </si>
  <si>
    <t>Titik Pengenal</t>
  </si>
  <si>
    <t>LHR 
Total</t>
  </si>
  <si>
    <t>Lebar</t>
  </si>
  <si>
    <t>DAMIJA</t>
  </si>
  <si>
    <t>Pangkal/
Awal</t>
  </si>
  <si>
    <t>Ujungl/
Akhir</t>
  </si>
  <si>
    <t>Aspal</t>
  </si>
  <si>
    <t>Kabupaten</t>
  </si>
  <si>
    <t>Lingkar Alun-alun</t>
  </si>
  <si>
    <t>Pertigaan Timur SMP 3</t>
  </si>
  <si>
    <t>Pertigaan Utara BNI 46</t>
  </si>
  <si>
    <t>Pertigaan Utara BNI</t>
  </si>
  <si>
    <t>Pertigaan Barat Perpustakaan</t>
  </si>
  <si>
    <t>Pertigaan Balai Kel. PBG. Lor</t>
  </si>
  <si>
    <t>Perempatan Pasar Mandiri</t>
  </si>
  <si>
    <t>Perempatan Jend. Sudirman</t>
  </si>
  <si>
    <t>Perempatan Letkol Isdiman</t>
  </si>
  <si>
    <t>Perempatan APILL ex. Polsek Bancar</t>
  </si>
  <si>
    <t>Pertigaan Jln. Tendean</t>
  </si>
  <si>
    <t>Pertigaan Jl. Tendean</t>
  </si>
  <si>
    <t>Perempatan Taman Usman Janatin</t>
  </si>
  <si>
    <t>Pertigaan Pos polisi (exs pasar)</t>
  </si>
  <si>
    <t>Perempatan Karangkabur</t>
  </si>
  <si>
    <t>Pertigaan Jl. Jend. Soedirman (Kompo Motor)</t>
  </si>
  <si>
    <t>Pertigaan Tugu knalpot</t>
  </si>
  <si>
    <t>Perempatan APILL Kedungmenjangan</t>
  </si>
  <si>
    <t>Perempatan APILL Terminal</t>
  </si>
  <si>
    <t>Perempatan APILL Tugu Jend. Soedirman</t>
  </si>
  <si>
    <t>Perempatan APILL Sirongge</t>
  </si>
  <si>
    <t>Perempatan APILL Air mancur Jl. Mayjend Sungkono</t>
  </si>
  <si>
    <t>Pertigaan APILL Pasar Hewan</t>
  </si>
  <si>
    <t>Perempatan Pos Polisi Sirongge</t>
  </si>
  <si>
    <t>2/1 Wirasana</t>
  </si>
  <si>
    <t>Pertigaan - Serang/ Jln Letjend Suprapto</t>
  </si>
  <si>
    <t>Perempatan APILL Gemuruh</t>
  </si>
  <si>
    <t>2/2 Pbg kulon</t>
  </si>
  <si>
    <t>Perempatan APILL Let Kol Isdiman</t>
  </si>
  <si>
    <t>Perempatan APILL Mewek</t>
  </si>
  <si>
    <t>1/2 Penambongan</t>
  </si>
  <si>
    <t>Pertigaan  Gedung DPRD</t>
  </si>
  <si>
    <t>Pertigaan jl. Pujowiyoto</t>
  </si>
  <si>
    <t>Pertigaan Barat Pendopo</t>
  </si>
  <si>
    <t>Perempatan Jl. Mayong/Wirosobo</t>
  </si>
  <si>
    <t>4/1.</t>
  </si>
  <si>
    <t>Perempatan Jl. Letjend Suprapto Utara Pegadaian</t>
  </si>
  <si>
    <t>2/3.</t>
  </si>
  <si>
    <t>Pertigaan Barat Kejaksaan</t>
  </si>
  <si>
    <t>Pertigaan Selatan Gedung Sarwaguna</t>
  </si>
  <si>
    <t>2/5.</t>
  </si>
  <si>
    <t>Perempatan APILL Pasar Mandiri</t>
  </si>
  <si>
    <t>Pertigaan Belakang BKD</t>
  </si>
  <si>
    <t>Pertigaan Barat Kantor BKD</t>
  </si>
  <si>
    <t>Pertigaan Rubiah Sekar</t>
  </si>
  <si>
    <t xml:space="preserve">Lingkar Tugu Bancar / Kodim </t>
  </si>
  <si>
    <t>Perempatan Pasar Badog</t>
  </si>
  <si>
    <t>Pertigaan timur Polsek Purbalingga Jl. Kominot</t>
  </si>
  <si>
    <t>Pertigaan Kelurahan penambongan</t>
  </si>
  <si>
    <t>2/2 Penambongan</t>
  </si>
  <si>
    <t>Perempatan Stadion Goentoer</t>
  </si>
  <si>
    <t>Pertigaan Korakan</t>
  </si>
  <si>
    <t>2/4 Penambongan</t>
  </si>
  <si>
    <t>Perempatan APILL Jl.AW Sumarmo/ Asrikin</t>
  </si>
  <si>
    <t>Perempatan Ds.Keponggok</t>
  </si>
  <si>
    <t>Pertigaan JL. Dipokusumo</t>
  </si>
  <si>
    <t>10/5 .</t>
  </si>
  <si>
    <t>Pertigaan  SDN 1 Pbg lor</t>
  </si>
  <si>
    <t>Pertigaan  Jl. Sidodadi</t>
  </si>
  <si>
    <t>Pertigaan Pujowiyoto selatan Indomart</t>
  </si>
  <si>
    <t>Pertigaan Sidodadi</t>
  </si>
  <si>
    <t>1/5.</t>
  </si>
  <si>
    <t>Pertigaan Depan Gereja Kristen Jawa</t>
  </si>
  <si>
    <t>2/4.</t>
  </si>
  <si>
    <t>Pertigaan Jl. Suprapto</t>
  </si>
  <si>
    <t>Pertigaan Asa Kita</t>
  </si>
  <si>
    <t>Pertigaan Percetakan Pamitran</t>
  </si>
  <si>
    <t>3/4.</t>
  </si>
  <si>
    <t>Pertigaan Jl. TP IMAM</t>
  </si>
  <si>
    <t>Pertigaan Jl. Kapt. Sarengat</t>
  </si>
  <si>
    <t>2/2.</t>
  </si>
  <si>
    <t xml:space="preserve">Pertigaan Utara Graha Sarwa Guna </t>
  </si>
  <si>
    <t>Pertigaan Jembatan Selatan SMPN 5</t>
  </si>
  <si>
    <t>Pertigaan Jl. Isdiman Timur SMPN 2</t>
  </si>
  <si>
    <t>Pertigaan Jl. Kanoman</t>
  </si>
  <si>
    <t>Perempatan Pantinugroho</t>
  </si>
  <si>
    <t>Pertigaan Gedung BK</t>
  </si>
  <si>
    <t>3/5.</t>
  </si>
  <si>
    <t>Pertigaan timur PMI</t>
  </si>
  <si>
    <t>Pertigaan Jl. Wirayuda</t>
  </si>
  <si>
    <t xml:space="preserve">Perempatan Stadion Goentoer </t>
  </si>
  <si>
    <t>Pertigaan Jln Wirayuda</t>
  </si>
  <si>
    <t>3/6.</t>
  </si>
  <si>
    <t>Pertigaan Wiramenggala</t>
  </si>
  <si>
    <t>Pertigaan Jl. Cempaka (Batas Utara Perumnas)</t>
  </si>
  <si>
    <t>Pertigaan pintu masuk perumnas/Jl Provinsi</t>
  </si>
  <si>
    <t>pertigaan jl.Bojong Penican</t>
  </si>
  <si>
    <t>Pertigaan Jl. Soekarno Hatta</t>
  </si>
  <si>
    <t xml:space="preserve">Pertigaan Tugu Knalpot </t>
  </si>
  <si>
    <t>pertigaan tugu Knalpot</t>
  </si>
  <si>
    <t>perempatan APIL Sirongge</t>
  </si>
  <si>
    <t>Pertigaan Usman janatin</t>
  </si>
  <si>
    <t>tugu bancar</t>
  </si>
  <si>
    <t>perempatan APILL tugu Jend.Sudirman</t>
  </si>
  <si>
    <t>pertigaan Utara Taman Usman Janatin</t>
  </si>
  <si>
    <t>Perempatan Barat Taman Usman Janatin</t>
  </si>
  <si>
    <t>pertigaan Jl Gunung Padang</t>
  </si>
  <si>
    <t>pertigaan Depan kacang asin</t>
  </si>
  <si>
    <t>pertigaan belakang slamet langgeng</t>
  </si>
  <si>
    <t>Pertigaan Indokores / Jalur angkot</t>
  </si>
  <si>
    <t>Pertigaan Depan SMAN 1 Purbalingga</t>
  </si>
  <si>
    <t xml:space="preserve">Pertigaan depan ex. Stasiun </t>
  </si>
  <si>
    <t>Lap. Kandang gampang</t>
  </si>
  <si>
    <t>1/4.</t>
  </si>
  <si>
    <t xml:space="preserve">Pertigaan barat TMP </t>
  </si>
  <si>
    <t>Pertigaan Jl. A.yani (BPR)</t>
  </si>
  <si>
    <t>Pertigaan MT Haryono Barat KFC</t>
  </si>
  <si>
    <t>Perempatan Gn. Kelir/Slamet langgeng</t>
  </si>
  <si>
    <t>Pertigaan I selatan slamet Langgeng</t>
  </si>
  <si>
    <t>Pertigaan Gunung Padang</t>
  </si>
  <si>
    <t>Pertigaan II selatan slamet Langgeng</t>
  </si>
  <si>
    <t>Pertigaan Selatan Klenteng</t>
  </si>
  <si>
    <t>Pertigaan Jl. Sekolahan</t>
  </si>
  <si>
    <t>Pertigaan Timur SMAN 1 Purbalingga</t>
  </si>
  <si>
    <t>Pertigaan depan KFC</t>
  </si>
  <si>
    <t>SD N 2 Purbalingga Lor</t>
  </si>
  <si>
    <t>Pertigaan Jl Letnan Yusuf SMKN 3 Pbg</t>
  </si>
  <si>
    <t>Perempatan Jl Letjen Suprapto</t>
  </si>
  <si>
    <t>Perempatan jl Kopral. Tanwir</t>
  </si>
  <si>
    <t>1/2 Pbg Kulon</t>
  </si>
  <si>
    <t>Perempatan Jl. Kopral Tanwir</t>
  </si>
  <si>
    <t>Pertigaan Depan SD PBG Lor</t>
  </si>
  <si>
    <t>Pertigaan  Kopral Tanwir</t>
  </si>
  <si>
    <t>Pertigaan Jl. Kiswadi</t>
  </si>
  <si>
    <t>Pertigaan  Sayangan</t>
  </si>
  <si>
    <t>Pertigaan Jl. Pelita</t>
  </si>
  <si>
    <t>Pertigaan Jalan Pbg-Tobong</t>
  </si>
  <si>
    <t>Pertigaan jalan Pelita</t>
  </si>
  <si>
    <t>Pertigaan Kembaran Kulon/SLB</t>
  </si>
  <si>
    <t>Perempatan Letnan Yusut barat sirongge</t>
  </si>
  <si>
    <t>Pertigaan Utara Baledesa Kbr. Kulon</t>
  </si>
  <si>
    <t>Pertigaan Utara APILL Sirongge</t>
  </si>
  <si>
    <t>Pertigaan depan SMPN 3 PBG</t>
  </si>
  <si>
    <t>Makam Arsantaka</t>
  </si>
  <si>
    <t>pertigaan pasar hewan</t>
  </si>
  <si>
    <t>pertigaan TMP - Kr.Pule</t>
  </si>
  <si>
    <t>5/7 Kdggampang</t>
  </si>
  <si>
    <t>Perempatan Pasar Bancar</t>
  </si>
  <si>
    <t>Pertigaan Jl.Lamongan-Tejasari</t>
  </si>
  <si>
    <t>pertigaan timur SDN1 Jatisaba</t>
  </si>
  <si>
    <t>perempatan APIL</t>
  </si>
  <si>
    <t>5/1 Toyareja</t>
  </si>
  <si>
    <t>Pertigaan jl.Desa Lamongan</t>
  </si>
  <si>
    <t>pertigaan SDN1 Toyareja</t>
  </si>
  <si>
    <t>2/1 Toyareja</t>
  </si>
  <si>
    <t>pertigaan jl.Desa Lamongan Tejasari</t>
  </si>
  <si>
    <t>Pertigaan Balai Desa Toyareja</t>
  </si>
  <si>
    <t>2/1 Lamongan</t>
  </si>
  <si>
    <t>Pertigaan Jl. Provinsi</t>
  </si>
  <si>
    <t>Pertigaan jl.Desa Toyareja</t>
  </si>
  <si>
    <t>1/2 Toyareja</t>
  </si>
  <si>
    <t>Perempatan Pasar Brobot</t>
  </si>
  <si>
    <t>Pertigaan Eks Balai Kelurahan Wirasana</t>
  </si>
  <si>
    <t>Perempatan  Brobot</t>
  </si>
  <si>
    <t>Pertigaan SDN 1 Munjul</t>
  </si>
  <si>
    <t>4/3 Brobot</t>
  </si>
  <si>
    <t>Pertigaan Gunung Plana</t>
  </si>
  <si>
    <t>Pertigaan utara balaidesa bojong</t>
  </si>
  <si>
    <t>Pertigaan timur APIL mewek</t>
  </si>
  <si>
    <t>2/2 Bojong</t>
  </si>
  <si>
    <t>Pertigaan A. Yani</t>
  </si>
  <si>
    <t>Pertigaan Kominot</t>
  </si>
  <si>
    <t>Perempatan Kedungmenjangan</t>
  </si>
  <si>
    <t>Tugu Bancar/Kodim</t>
  </si>
  <si>
    <t>Pertigaan Jen. Sudirman</t>
  </si>
  <si>
    <t>Pertigaan DI Panjaitan</t>
  </si>
  <si>
    <t>Pertigaan tugu knalpot</t>
  </si>
  <si>
    <t>perempatan pasar Mandiri</t>
  </si>
  <si>
    <t>Pertigaan SDN Karangsentul (MT Haryono)</t>
  </si>
  <si>
    <t>Pertigaan selatan POM Bensin Babakan</t>
  </si>
  <si>
    <t>6/2 krg Sentul</t>
  </si>
  <si>
    <t>Pertigaan MT Haryono</t>
  </si>
  <si>
    <t>Perempatan Letnan Yusuf</t>
  </si>
  <si>
    <t>1/2 Krg Sentul</t>
  </si>
  <si>
    <t>Pertigaan Jl. Jend Soed. Selatan PLN</t>
  </si>
  <si>
    <t>Perempatan RSB Panti Nugroho</t>
  </si>
  <si>
    <t>3/4 Pbg Kidul</t>
  </si>
  <si>
    <t>Pertigaan Taman Makam Pahlawan</t>
  </si>
  <si>
    <t>Perempatan Karangpule</t>
  </si>
  <si>
    <t>Perempatan Gambarsari</t>
  </si>
  <si>
    <t>Pertigaan Jompo</t>
  </si>
  <si>
    <t>Pertigaan SDN 1 Karangtengah</t>
  </si>
  <si>
    <t>Pertigaan Rabak (Jl.Gambarsari-Jompo)</t>
  </si>
  <si>
    <t>Pertigaan BRI Kalimanah</t>
  </si>
  <si>
    <t>Perempatan Balai Desa Kedungwuluh</t>
  </si>
  <si>
    <t>Perempatan Padamara</t>
  </si>
  <si>
    <t>Pertigaan Puskesmas Pembantu Mewek</t>
  </si>
  <si>
    <t>Pom Bensin Sambas Kalimanah</t>
  </si>
  <si>
    <t>Pertigaan Kantor Pos Kalimanah</t>
  </si>
  <si>
    <t>Perempatan Karangsari</t>
  </si>
  <si>
    <t>Pertigaan Utara Jembatan Kali Plong</t>
  </si>
  <si>
    <t>Pertigaan Barat Jembatan Karangpetir</t>
  </si>
  <si>
    <t>Perempatan timur BPBD</t>
  </si>
  <si>
    <t>pertigaan jl.Mewek Kalimanah wetan</t>
  </si>
  <si>
    <t>Pertigaan Rice Mill Kalimanah</t>
  </si>
  <si>
    <t>Pertigaan SDN Manduraga</t>
  </si>
  <si>
    <t>Pertigaan SMA Agustinus</t>
  </si>
  <si>
    <t>Perempatan jl.TMP - Kr.Pule (ex.Rice Mill)</t>
  </si>
  <si>
    <t>Pertigaan Kelurahan Kalikabong</t>
  </si>
  <si>
    <t>Pertigaan SDN 2 Grecol</t>
  </si>
  <si>
    <t>Pertigaan Jl. Apel</t>
  </si>
  <si>
    <t>Pertigaan Jl Korakan (Mirasa Putra)</t>
  </si>
  <si>
    <t>Pertigaan depan BPR</t>
  </si>
  <si>
    <t>Pertigaan Jl. Pisang</t>
  </si>
  <si>
    <t>Pertigaan Depan  Kelurahan Kalikabong</t>
  </si>
  <si>
    <t>Pertigaan Jl. Mangga</t>
  </si>
  <si>
    <t>Perempatan jl.Gunung Korakan</t>
  </si>
  <si>
    <t>pertigaan Makam Desa Kalikabong</t>
  </si>
  <si>
    <t>perempatan Balai Desa Sokawera</t>
  </si>
  <si>
    <t>pertigaan jl.Kalitinggar Karangpule</t>
  </si>
  <si>
    <t>4/3 Sokawera</t>
  </si>
  <si>
    <t>Pertigaan Jl. Wiramenggala</t>
  </si>
  <si>
    <t>Barat pertigaan Jl. Cempaka</t>
  </si>
  <si>
    <t>5/7 Penambongan</t>
  </si>
  <si>
    <t>perempatan jl Klapasawit -Kalimanah</t>
  </si>
  <si>
    <t>pertigaan Balai Desa Karangsari</t>
  </si>
  <si>
    <t>Pertigaan Ruas Gambarsari-Rabak</t>
  </si>
  <si>
    <t>Pertigaan Ruas Sidakangen - Karangpetir</t>
  </si>
  <si>
    <t>perempatan APIL Kr.Kabur</t>
  </si>
  <si>
    <t>Batas Kabupaten Banyumas</t>
  </si>
  <si>
    <t>Perempatan pasar Padamara</t>
  </si>
  <si>
    <t>Pertigaan pasar Kutasari</t>
  </si>
  <si>
    <t>Perempatan SMKN3 Purbalingga</t>
  </si>
  <si>
    <t>Pertigaan Balai desa Kr.Klesem</t>
  </si>
  <si>
    <t>Perempatan perumnas Bojanegara</t>
  </si>
  <si>
    <t xml:space="preserve">Pertigaan Panti Asuhan Babakan </t>
  </si>
  <si>
    <t>Pertigaan jl.Gemuruh - Kr.Klesem</t>
  </si>
  <si>
    <t>Pertigaan Barat Balai desa Padamara</t>
  </si>
  <si>
    <t>Pertigaan SDN Dawuhan</t>
  </si>
  <si>
    <t>Perempatan BRI Padamara</t>
  </si>
  <si>
    <t>Perempatan jl.Kalimanah - Kedungwuluh</t>
  </si>
  <si>
    <t>Perempatan Desa Kalitinggar</t>
  </si>
  <si>
    <t>Pertigaan jl.desa Prigi</t>
  </si>
  <si>
    <t>Perempatan Balai desa Mipiran</t>
  </si>
  <si>
    <t>Pertigaan Masjid Karangambas</t>
  </si>
  <si>
    <t>Batas Desa Mipiran-Kab.Banyumas</t>
  </si>
  <si>
    <t>Pertigaan Balai Desa Bojanegara</t>
  </si>
  <si>
    <t>Perempatan ricemill Klapasawit</t>
  </si>
  <si>
    <t>pertigaan timur SMAN1 Padamara</t>
  </si>
  <si>
    <t>Perempatan Balai desa Kr.Jambe</t>
  </si>
  <si>
    <t>4/2 karangjambe</t>
  </si>
  <si>
    <t>Pertigaan pintu masuk perum Bojanegara</t>
  </si>
  <si>
    <t>Pertigaan jl.Bojanegara - Dawuhan</t>
  </si>
  <si>
    <t>4/4 Bojanegara</t>
  </si>
  <si>
    <t>Perempatan APIL kembaran kulon(SMP Sambas)</t>
  </si>
  <si>
    <t>Pertigaan pasar kutasari</t>
  </si>
  <si>
    <t>Pertigaan pasar Tobong</t>
  </si>
  <si>
    <t>Pertigaan pasar tobong</t>
  </si>
  <si>
    <t>Pertigaan Masjid Bukung Bumisari</t>
  </si>
  <si>
    <t>Pertigaan Balai desa Kr.Aren</t>
  </si>
  <si>
    <t>Batas Kab.Banyumas</t>
  </si>
  <si>
    <t>Pertigaan pangkalan ojek ( jl.kutasari- tobong)</t>
  </si>
  <si>
    <t>Pertigaan SDN1 Limbangan</t>
  </si>
  <si>
    <t>Pertigaan jl desa Kr.cegak</t>
  </si>
  <si>
    <t>Pertigaan SDN Kutasari ( jl.Pbg- Kutasari)</t>
  </si>
  <si>
    <t>Pertigaan Balai desa Kr.Gambas</t>
  </si>
  <si>
    <t>Pertigaan jl Tobong- Bumisari</t>
  </si>
  <si>
    <t>Pertigaan jl.Pagutan - Bumisari</t>
  </si>
  <si>
    <t>Pertigaan SMPN1 Kutasari</t>
  </si>
  <si>
    <t>Pertigaan Kr.Banjar ( jl Bojongsari - Walik)</t>
  </si>
  <si>
    <t>Pertigaan KUA Kutasari</t>
  </si>
  <si>
    <t>Perempatan pasar Beji</t>
  </si>
  <si>
    <t>Pertigaan Kr.Aglik</t>
  </si>
  <si>
    <t>Pertigaan Lap.Kajen</t>
  </si>
  <si>
    <t>Pertigaan Balai desa Candinata</t>
  </si>
  <si>
    <t>Pertigaan jl desa Purwadadi</t>
  </si>
  <si>
    <t>Pertigaan POLSEK Bojongsari (Owabong)</t>
  </si>
  <si>
    <t>18/8 Beji</t>
  </si>
  <si>
    <t>Perempatan pasar Bojongsari</t>
  </si>
  <si>
    <t>Pertigaan Taman Reptil</t>
  </si>
  <si>
    <t>Pertigaan pagutan</t>
  </si>
  <si>
    <t>Pertigaan Masjid bumisari</t>
  </si>
  <si>
    <t>Pertigaan jl.kajongan-bojongsari</t>
  </si>
  <si>
    <t>Perempatan balai desa Kr.banjar</t>
  </si>
  <si>
    <t>Perempatan masjid Banjaran</t>
  </si>
  <si>
    <t>Pertigaan SPBE Sawangan</t>
  </si>
  <si>
    <t>Pertigaan jl.masuk Bendungan Slinga</t>
  </si>
  <si>
    <t>Pertigaan jl Kalikajar sidanegara</t>
  </si>
  <si>
    <t>11/6 Banjaran</t>
  </si>
  <si>
    <t>Pertigaan Jalan Tentara Pelajar</t>
  </si>
  <si>
    <t>Pertigaan Jalan Brobot - Wirasana</t>
  </si>
  <si>
    <t>Pertigaan balai desa beji</t>
  </si>
  <si>
    <t>Pertigaan jl.Pagutan bumisari</t>
  </si>
  <si>
    <t>Pertigaan Gapura Makam Giri Cendana</t>
  </si>
  <si>
    <t>Pertigaan barat Owabong</t>
  </si>
  <si>
    <t>Pertigaan selatan cucian mobil tanwir</t>
  </si>
  <si>
    <t>Perempatan SDN1 Munjul</t>
  </si>
  <si>
    <t>Perempatan utara Bali desa Gembong</t>
  </si>
  <si>
    <t>Pertigaan jl.Sawangan Banjaran</t>
  </si>
  <si>
    <t>Pertigaan jl.Gembong kajongan</t>
  </si>
  <si>
    <t>Pertigaan batas desa beji</t>
  </si>
  <si>
    <t>Pertigaan SMPN2 Bojongsari</t>
  </si>
  <si>
    <t>Pertigaan utara SMPN1 Bojongsari</t>
  </si>
  <si>
    <t>Pertigaan utara Balai desa Kr.turi</t>
  </si>
  <si>
    <t>7/3 Karangturi</t>
  </si>
  <si>
    <t>Perempatan pasar beji</t>
  </si>
  <si>
    <t>Pertigaan Lap.Kr.banjar</t>
  </si>
  <si>
    <t>19/8 Karangbanjar</t>
  </si>
  <si>
    <t>Pertigaan masjid banjaran</t>
  </si>
  <si>
    <t xml:space="preserve">jemb.gantung </t>
  </si>
  <si>
    <t>Pertigaan SDN1 Galuh</t>
  </si>
  <si>
    <t>Pertigaan SDN1 Patemon</t>
  </si>
  <si>
    <t>Pertigaan jl.desa kr.turi(dukuh majapahit)</t>
  </si>
  <si>
    <t>Pertigaan Masjid Bukung (Bumisari)</t>
  </si>
  <si>
    <t xml:space="preserve"> Pertigaan SDN Binangun</t>
  </si>
  <si>
    <t>KECAMATAN KALIGONDANG</t>
  </si>
  <si>
    <t>tugu bancar/KODIM</t>
  </si>
  <si>
    <t>Pertigaanterminal pagembrungan</t>
  </si>
  <si>
    <t>Pertigaan terminal pagembrungan</t>
  </si>
  <si>
    <t>Pertigaan pasar bandingan</t>
  </si>
  <si>
    <t>Pertigaan kuburan</t>
  </si>
  <si>
    <t>kali klawing</t>
  </si>
  <si>
    <t>Pertigaan timur bank Suryayudha( kuburan)</t>
  </si>
  <si>
    <t>Pertigaan selatan pasar sinduraja</t>
  </si>
  <si>
    <t>3/3 Sinduraja</t>
  </si>
  <si>
    <t>Pertigaan kalikajar</t>
  </si>
  <si>
    <t>Perempatan SMP Sidanegara</t>
  </si>
  <si>
    <t>1/2 Arenan</t>
  </si>
  <si>
    <t>Pertigaan SDN2 Sidareja</t>
  </si>
  <si>
    <t>2/3 Pagerandong</t>
  </si>
  <si>
    <t>Pertigaan jl.bancar-pagembrungan</t>
  </si>
  <si>
    <t>1/1 Selakambang</t>
  </si>
  <si>
    <t>Pertigaan surya yudha</t>
  </si>
  <si>
    <t>Pertigaan barat balai desa pasunggingan</t>
  </si>
  <si>
    <t>Pertigaan SMPN1 Kaligondang</t>
  </si>
  <si>
    <t>Perempatan desa tejasari</t>
  </si>
  <si>
    <t>6/2 cilapar</t>
  </si>
  <si>
    <t>Pertigaan kantor pos kaligondang</t>
  </si>
  <si>
    <t>Pertigaan jl kalikajar sidanegara</t>
  </si>
  <si>
    <t>6/7 Arenan</t>
  </si>
  <si>
    <t>Perempatan Timur Balai Desa penaruban</t>
  </si>
  <si>
    <t>Pertigaan jl bancar pagembrungan(kembaran wetan)</t>
  </si>
  <si>
    <t>Pertigaan selatan Pom.bensin</t>
  </si>
  <si>
    <t>Pertigaan timur PT.Sambas</t>
  </si>
  <si>
    <t>2/4 Brecek</t>
  </si>
  <si>
    <t>Perempatan SDN2 Penolih</t>
  </si>
  <si>
    <t>Pertigaan timur balai desa nangkasawit</t>
  </si>
  <si>
    <t>32/12 Pasunggingan</t>
  </si>
  <si>
    <t>Pertigaan jl gembrungan bandingan( utara SDN1 Penolih)</t>
  </si>
  <si>
    <t>Pertigaan Gambiran</t>
  </si>
  <si>
    <t>2/9 Penolih</t>
  </si>
  <si>
    <t>Pertigaan SDN1 Sidareja</t>
  </si>
  <si>
    <t>Pertigaan jl pengadegan tegalpingen</t>
  </si>
  <si>
    <t>4/2 Tetel</t>
  </si>
  <si>
    <t>Perempatan pasar pengadegan</t>
  </si>
  <si>
    <t>2/1 Sinduraja</t>
  </si>
  <si>
    <t>Pertigaan jl pagembrungan - bandingan(selatan SDN1 Penolih)</t>
  </si>
  <si>
    <t>Perempatan jl selanegara tejasari</t>
  </si>
  <si>
    <t>2/1 Penolih</t>
  </si>
  <si>
    <t>Pertigaan kalikajar penaruban</t>
  </si>
  <si>
    <t>Pertigaan jl Banjaran - slinga</t>
  </si>
  <si>
    <t>3/1 Slinga</t>
  </si>
  <si>
    <t>Pertigaan  utara KPU</t>
  </si>
  <si>
    <t>Pertigaan jalan bancar pagembrungan (depan SMP)</t>
  </si>
  <si>
    <t>pertigaan sidanegara</t>
  </si>
  <si>
    <t>pertigaan Sidanegara</t>
  </si>
  <si>
    <t>Pertigaan bancar pagembrungan</t>
  </si>
  <si>
    <t>Pertigaan Slinga</t>
  </si>
  <si>
    <t>Pertigaan Masjid kembaran wetan</t>
  </si>
  <si>
    <t>KECAMATAN BUKATEJA</t>
  </si>
  <si>
    <t>Perempatan Polsek</t>
  </si>
  <si>
    <t>Pertigaan Jl.Warudoyong</t>
  </si>
  <si>
    <t>4/3 Bukateja</t>
  </si>
  <si>
    <t>Pertigaan Jl. Bukateja-Kutawis (BKK)</t>
  </si>
  <si>
    <t>Pertigaan Jl.Wirojaya</t>
  </si>
  <si>
    <t>1/7 Bukateja</t>
  </si>
  <si>
    <t>Perempatan Jl. Provinsi (KUD)</t>
  </si>
  <si>
    <t>Pertigaan Jl.Kedungjati-Kembangan</t>
  </si>
  <si>
    <t>2/7 Bukateja</t>
  </si>
  <si>
    <t>Perempatan Jl. Provinsi (Masjid)</t>
  </si>
  <si>
    <t>Perumahan</t>
  </si>
  <si>
    <t>2/8 Bukateja</t>
  </si>
  <si>
    <t>Perempatan Jl. Provinsi</t>
  </si>
  <si>
    <t>5/7 Bukateja</t>
  </si>
  <si>
    <t>4/8 Bukateja</t>
  </si>
  <si>
    <t>Perempatan SD N 3 Bukateja</t>
  </si>
  <si>
    <t>Pertigaan Jalan Sinar</t>
  </si>
  <si>
    <t>3/1 Bukateja</t>
  </si>
  <si>
    <t>Pertigaan Jl. Wirojoyo</t>
  </si>
  <si>
    <t>Jemb. K. Penaruban</t>
  </si>
  <si>
    <t>6/7 Bukateja</t>
  </si>
  <si>
    <t>Pertigaan Jl. Kecombron</t>
  </si>
  <si>
    <t>Pertigaan Jl. Wirocondro</t>
  </si>
  <si>
    <t>3/5 Bukateja</t>
  </si>
  <si>
    <t>Pertigaan Puskesmas</t>
  </si>
  <si>
    <t>Pertigaan Jl. Sinar</t>
  </si>
  <si>
    <t>4/1 Bukateja</t>
  </si>
  <si>
    <t>Perempatan Jl. Kecombron</t>
  </si>
  <si>
    <t>Perigaan Belakang Pegadaian</t>
  </si>
  <si>
    <t>Pertigaan Jl. Serut</t>
  </si>
  <si>
    <t>1/2 Bukateja</t>
  </si>
  <si>
    <t>Perempatan Indomaret</t>
  </si>
  <si>
    <t>Pertigaan Jl. Sila</t>
  </si>
  <si>
    <t>4/7 Bukateja</t>
  </si>
  <si>
    <t>Perempatan Timur (Kiri) Pegadaian</t>
  </si>
  <si>
    <t>Pertigaan Jl. Juala</t>
  </si>
  <si>
    <t>Pertigaan Jl. Empu</t>
  </si>
  <si>
    <t>Perempatan Tobong</t>
  </si>
  <si>
    <t>2/1 Bukateja</t>
  </si>
  <si>
    <t>Pertigaan Lapangan</t>
  </si>
  <si>
    <t>Pertigaan Bajong Karangpinggir</t>
  </si>
  <si>
    <t>5/9 Bukateja</t>
  </si>
  <si>
    <t>3/7 Bukateja</t>
  </si>
  <si>
    <t>5/2 Bukateja</t>
  </si>
  <si>
    <t>Sidemok</t>
  </si>
  <si>
    <t>Pertigaan Jl. Suroguno</t>
  </si>
  <si>
    <t>Pertigaan Tunggul Nogo</t>
  </si>
  <si>
    <t>3/3 Bukateja</t>
  </si>
  <si>
    <t>Pertigaan Jl. Pamor</t>
  </si>
  <si>
    <t>7/1 Bukateja</t>
  </si>
  <si>
    <t>Perempatan Indomart</t>
  </si>
  <si>
    <t>Jl. Perumahan</t>
  </si>
  <si>
    <t>Pertigaan Wirocondro</t>
  </si>
  <si>
    <t>Paving</t>
  </si>
  <si>
    <t>Pertigaan Jl. Kopral Sumadi</t>
  </si>
  <si>
    <t>5/8 Bukateja</t>
  </si>
  <si>
    <t>Pertigaan Tugu Wirasaba</t>
  </si>
  <si>
    <t>Pertigaan Gapura Wirasaba</t>
  </si>
  <si>
    <t>Pertigaan Jemb. Provinsi (K. Penaruban)</t>
  </si>
  <si>
    <t>Pertigaan Jl. Kedung Crucuk</t>
  </si>
  <si>
    <t>Pertigaan pagerjirak</t>
  </si>
  <si>
    <t>Pertigaan Karanggedang</t>
  </si>
  <si>
    <t>Pertigaan Kembangan</t>
  </si>
  <si>
    <t>Pos Lanud Wirasaba</t>
  </si>
  <si>
    <t>Pertigaan Kebutuh</t>
  </si>
  <si>
    <t>Pertigaan Karangcengis</t>
  </si>
  <si>
    <t>Pertigaan SMPN1 Bukateja</t>
  </si>
  <si>
    <t>Saluran Irigasi Kembangan</t>
  </si>
  <si>
    <t>Pertigaan balaidesa Majasari</t>
  </si>
  <si>
    <t>Perempatan Balaidesa bajong</t>
  </si>
  <si>
    <t>Pertigaan Pekutukan</t>
  </si>
  <si>
    <t>Pertigaan Karangnangka</t>
  </si>
  <si>
    <t>Pertigaan Penaruban</t>
  </si>
  <si>
    <t>Perempatan Puskesmas Cipawon</t>
  </si>
  <si>
    <t>Pertigaan SMPN3 Bukateja</t>
  </si>
  <si>
    <t>batas kabupaten</t>
  </si>
  <si>
    <t>Batas kabupaten desa pingit</t>
  </si>
  <si>
    <t>Pertigaan Pasar Kutawis</t>
  </si>
  <si>
    <t>Perempatan karangpucung</t>
  </si>
  <si>
    <t>Pertigaan PONPES</t>
  </si>
  <si>
    <t>Perempatan SDN3 Cipawon</t>
  </si>
  <si>
    <t>Perempatan Balaidesa Bajong</t>
  </si>
  <si>
    <t>Pertigaan Tidu</t>
  </si>
  <si>
    <t>Kantor Kec. Bukateja</t>
  </si>
  <si>
    <t>Perempatan Brak</t>
  </si>
  <si>
    <t>Batas Kab. Purbalingga-Banjarnegara</t>
  </si>
  <si>
    <t>Pertigaan Pasar Penican</t>
  </si>
  <si>
    <t>Perempatan Bajong jl provinsi</t>
  </si>
  <si>
    <t>Pertigaan dusun karangpinggir</t>
  </si>
  <si>
    <t>Perempatan pasar bukateja</t>
  </si>
  <si>
    <t>MIM bukateja</t>
  </si>
  <si>
    <t>Jl. Sasongko</t>
  </si>
  <si>
    <t>2/6 Bukateja</t>
  </si>
  <si>
    <t>Pertigaan timur  balai desa kedungjati</t>
  </si>
  <si>
    <t>Pertigaan SDN2 Kedungjati</t>
  </si>
  <si>
    <t>Pertigaan Jalan Kembangan-karanggedang</t>
  </si>
  <si>
    <t>Ponpes lawi gede</t>
  </si>
  <si>
    <t>pertigaan jalan panican - kembangan</t>
  </si>
  <si>
    <t>komplek bandara wirasaba</t>
  </si>
  <si>
    <t>3/3 kd.jati</t>
  </si>
  <si>
    <t>KECAMATAN KEJOBONG</t>
  </si>
  <si>
    <t>Pertigaan pasar kejobong</t>
  </si>
  <si>
    <t>1/2 Nangkasawit</t>
  </si>
  <si>
    <t>Pertigaan Balai Desa Bandingan</t>
  </si>
  <si>
    <t>Pertigaan Jalan Utama bandingan Kejobong</t>
  </si>
  <si>
    <t>10/4 Bandingan</t>
  </si>
  <si>
    <t xml:space="preserve">Pertigaan PPL bedagas </t>
  </si>
  <si>
    <t>batas Kab.Banjarnegara</t>
  </si>
  <si>
    <t>4/4 Kedarepan</t>
  </si>
  <si>
    <t>Pertigaan timur pasar bandingan</t>
  </si>
  <si>
    <t>Pertigaan SDN Lamuk</t>
  </si>
  <si>
    <t>Pertigaan salon Leny</t>
  </si>
  <si>
    <t>Pertigaan masjid Pangempon</t>
  </si>
  <si>
    <t>4/7 Pangempon</t>
  </si>
  <si>
    <t>Pertigaan jemb.kr.randu</t>
  </si>
  <si>
    <t>Pertigaan kuburan pangempon</t>
  </si>
  <si>
    <t>Pertigaan jl.bandingan kejobong</t>
  </si>
  <si>
    <t>jemb.talang</t>
  </si>
  <si>
    <t>Pertigaan kepetek</t>
  </si>
  <si>
    <t>Pertigaan jl bandingan kejobong(tugu cikal kelapa)</t>
  </si>
  <si>
    <t>4/2 Gumiwang</t>
  </si>
  <si>
    <t>Pertigaan  pasar bandingan</t>
  </si>
  <si>
    <t>Pertigaan jl Lamuk - tejasari</t>
  </si>
  <si>
    <t>Pertigaan Gule melung</t>
  </si>
  <si>
    <t>Pertigaan KUA Kejobong</t>
  </si>
  <si>
    <t>4/2 Pangempon</t>
  </si>
  <si>
    <t>Pertigaan  langgar</t>
  </si>
  <si>
    <t>Pertigaan Nangkod(batas Banjar)</t>
  </si>
  <si>
    <t>Pertigaan jl bandingan kejobong(gapura nangkasawit)</t>
  </si>
  <si>
    <t>Pertigaan balai desa bandingan</t>
  </si>
  <si>
    <t>16/7 Bandingan</t>
  </si>
  <si>
    <t>Pertigaan jl.bandingan - lamuk</t>
  </si>
  <si>
    <t>Pertigaan utara jemb.s.kacangan</t>
  </si>
  <si>
    <t>1/1 Sokanegara</t>
  </si>
  <si>
    <t>Pertigaan Masjid langgar</t>
  </si>
  <si>
    <t>Pertigaan jl timbang brangsong</t>
  </si>
  <si>
    <t>4/7 langgar</t>
  </si>
  <si>
    <t>Pertigaan jl kejobong</t>
  </si>
  <si>
    <t>Batas kabupaten</t>
  </si>
  <si>
    <t>Pertigaan SDN2 Lamuk</t>
  </si>
  <si>
    <t>Pertigaan Jl serut</t>
  </si>
  <si>
    <t>Pertigaan utara pasar kejobong</t>
  </si>
  <si>
    <t>Pertigaan barat kantor pos kejobong</t>
  </si>
  <si>
    <t>3/6 Kejobong</t>
  </si>
  <si>
    <t>Pertigaan PAUD sehati nangkod</t>
  </si>
  <si>
    <t>Pertigaan Kedarpan</t>
  </si>
  <si>
    <t>2/2 nangkod</t>
  </si>
  <si>
    <t>Pertigaan nangkod</t>
  </si>
  <si>
    <t>Perempatan Panunggalan</t>
  </si>
  <si>
    <t>4/1 panunggalan</t>
  </si>
  <si>
    <t>Pertigaan jl kejobong-timbang</t>
  </si>
  <si>
    <t>jembatan kali brangsong</t>
  </si>
  <si>
    <t>24/7 timbang</t>
  </si>
  <si>
    <t>KECAMATAN KEMANGKON</t>
  </si>
  <si>
    <t>Pertigaan Pasar bojong</t>
  </si>
  <si>
    <t>Pertigaan Utara Kecamatan Kemangkon</t>
  </si>
  <si>
    <t>Jembatan Lingga mas</t>
  </si>
  <si>
    <t>Perempatan Jalan Provinsi</t>
  </si>
  <si>
    <t>Pertigaan Selatan SMUN 1 Kemangkon</t>
  </si>
  <si>
    <t>Pertigaan Jalan Mewek-Gambarsari</t>
  </si>
  <si>
    <t>Perempatan selatan Gereja purwosari</t>
  </si>
  <si>
    <t>Pertigaan Jalan Karangtengah Kalialang</t>
  </si>
  <si>
    <t>Pertigaan Jetis ( Jambu negara)</t>
  </si>
  <si>
    <t>Batas Kab. Bms</t>
  </si>
  <si>
    <t>Pertigaan MIM Kemojing</t>
  </si>
  <si>
    <t>3/1 Kemangkon</t>
  </si>
  <si>
    <t>Pertigaan Jembatan ( Jalan Penican - Linggamas )</t>
  </si>
  <si>
    <t>Pertigaan SDN 1 Bokol</t>
  </si>
  <si>
    <t>Pertigaan Batas Desa Panican- Kemangkon</t>
  </si>
  <si>
    <t>Pertigaan Brug menceng Bamnyumudal</t>
  </si>
  <si>
    <t xml:space="preserve">Pertigaan PLN </t>
  </si>
  <si>
    <t>Pertigaan Barat Balai Desa Senon</t>
  </si>
  <si>
    <t>Pertigaan Lapangan Kemangkon</t>
  </si>
  <si>
    <t>Pertigaan utara Lapangan Kedunglegok</t>
  </si>
  <si>
    <t>Perempatan APIL Mewek</t>
  </si>
  <si>
    <t>Perempatan Gambaresari</t>
  </si>
  <si>
    <t>Pertigaan jl Kedunglegok</t>
  </si>
  <si>
    <t>Pertigaan Jalan Palumutan</t>
  </si>
  <si>
    <t>Pertigaan Jalan Provinsi ( Sebelah timur SDN jetis)</t>
  </si>
  <si>
    <t>Pertigaan Balai Desa Jetis</t>
  </si>
  <si>
    <t xml:space="preserve">Pertigaan Mushola Al Amin Jetis </t>
  </si>
  <si>
    <t>Pertigaan Jalan Gambarsari- Jetis</t>
  </si>
  <si>
    <t>2/8 gendengan</t>
  </si>
  <si>
    <t>KECAMATAN MREBET</t>
  </si>
  <si>
    <t>Pertigaan Selaganggeng</t>
  </si>
  <si>
    <t>Pertigaan Serayularangan</t>
  </si>
  <si>
    <t>2/3 Bojong</t>
  </si>
  <si>
    <t>Pertigaan serayularangan</t>
  </si>
  <si>
    <t>jembatan kali soso</t>
  </si>
  <si>
    <t>8/3 Sangkanayu</t>
  </si>
  <si>
    <t>Pertigaan dakom</t>
  </si>
  <si>
    <t>Pertigaan tangkisan</t>
  </si>
  <si>
    <t>5/1 Tangkisan</t>
  </si>
  <si>
    <t>pasar karangnangka</t>
  </si>
  <si>
    <t>Pertigaan binangun</t>
  </si>
  <si>
    <t>3/3 Cipaku</t>
  </si>
  <si>
    <t>jembatan gantung sindang</t>
  </si>
  <si>
    <t>3/8 Tangkisan</t>
  </si>
  <si>
    <t>Pertigaan kucel mangunegara</t>
  </si>
  <si>
    <t>Perempatan cipaku</t>
  </si>
  <si>
    <t>1/1 Karangnangka</t>
  </si>
  <si>
    <t>Pertigaan SPBU selaganggeng</t>
  </si>
  <si>
    <t>Perempatan pasar karangnangka</t>
  </si>
  <si>
    <t>3/1 Onje</t>
  </si>
  <si>
    <t>Pertigaan SMKN 2 Pbg</t>
  </si>
  <si>
    <t>Perempatan pasar pengalusan</t>
  </si>
  <si>
    <t>Pertigaan gereja katelklawu</t>
  </si>
  <si>
    <t>3/3 Pengalusan</t>
  </si>
  <si>
    <t>Pertigaan jembatan binangun</t>
  </si>
  <si>
    <t>Pertigaan SD Binangun (jumbleng)</t>
  </si>
  <si>
    <t>27/13 Bumisari</t>
  </si>
  <si>
    <t>Pertigaan jembatan desa binangun</t>
  </si>
  <si>
    <t>3/4 Binagun</t>
  </si>
  <si>
    <t>Pertigaan lambur (jl pbg-bobotsari)</t>
  </si>
  <si>
    <t>Pertigaan bobotsari-serayularangan</t>
  </si>
  <si>
    <t>9/1 Lambur</t>
  </si>
  <si>
    <t>Pertigaan SMK Penerbangan</t>
  </si>
  <si>
    <t>Pertigaan jl Mangunegara selaganggeng</t>
  </si>
  <si>
    <t>Pertigaan jl Dipayuda</t>
  </si>
  <si>
    <t>Pertigaan Limbasari</t>
  </si>
  <si>
    <t>Pertigaan karangduren</t>
  </si>
  <si>
    <t>3/3 Serayukaranganyar</t>
  </si>
  <si>
    <t>Pertigaan Pasar karangmalang</t>
  </si>
  <si>
    <t>Pertigaan SMP tangkisan</t>
  </si>
  <si>
    <t>1/2 Karangmalang</t>
  </si>
  <si>
    <t>Pertigaan SD BINANGUN</t>
  </si>
  <si>
    <t>Pertigaan jemb.kali soso</t>
  </si>
  <si>
    <t>Pertigaan mushola binangun</t>
  </si>
  <si>
    <t>Pertigaan dk Pagubonan</t>
  </si>
  <si>
    <t>6/3 Binangun</t>
  </si>
  <si>
    <t>KECAMATAN BOBOTSARI</t>
  </si>
  <si>
    <t>Pertigaan Tugu Lancip</t>
  </si>
  <si>
    <t>Perempatan Jl. Kenduruan</t>
  </si>
  <si>
    <t>Pertigaan Cakrapati</t>
  </si>
  <si>
    <t>Pertigaan Kantor Pos</t>
  </si>
  <si>
    <t>Pertigaan Jl. Mawar</t>
  </si>
  <si>
    <t>Pertigaan Jl. Manggar</t>
  </si>
  <si>
    <t>Pertigaan Jl. Watumalang</t>
  </si>
  <si>
    <t>Pertigaan Jl. Sersan Sumaryo</t>
  </si>
  <si>
    <t>Pertigaan Jl. Yosomiharjo (Pegadaian)</t>
  </si>
  <si>
    <t>Perempatan Jl. Mekarjaya</t>
  </si>
  <si>
    <t>Perempatan Jl. Puspawresti</t>
  </si>
  <si>
    <t>Pertigaan Jl. Anggrek</t>
  </si>
  <si>
    <t>Balai Desa Gandasuli</t>
  </si>
  <si>
    <t>Pertigaan Jl. Gandamana (MTS)</t>
  </si>
  <si>
    <t>Pertigaan Brigjend Suwondo (Pasar)</t>
  </si>
  <si>
    <t>Pertigaan Kolonel Sugiri</t>
  </si>
  <si>
    <t>Pertigaan Jl. Menur</t>
  </si>
  <si>
    <t>Pertigaan Pos Polisi</t>
  </si>
  <si>
    <t>Perempatan APILL Jl. Mbah Sigra</t>
  </si>
  <si>
    <t>Perempatan APILL</t>
  </si>
  <si>
    <t>Perempatan Jl. Mandrawangsa</t>
  </si>
  <si>
    <t>Kantor Kec. Bobotsari</t>
  </si>
  <si>
    <t>Pertigaan Jl. Dipayuda</t>
  </si>
  <si>
    <t>Perempatan Jl. Brigjend Soewondo</t>
  </si>
  <si>
    <t>Perempatan (Yosomiharjo-Menur)</t>
  </si>
  <si>
    <t>Pertigaan Jalan Manggar (Majapura)</t>
  </si>
  <si>
    <t>Pertigaan Jl. Puspawresti</t>
  </si>
  <si>
    <t>Pertigaan Jl. Kolonel Sugiri (Ex. Pasar Hewan)</t>
  </si>
  <si>
    <t>Pertigaan Jl. Yosomiharjo</t>
  </si>
  <si>
    <t>Pertigaan Jl. Pemuda</t>
  </si>
  <si>
    <t>Perempatan Jl. Yosomiharjo</t>
  </si>
  <si>
    <t>Pertigaan Jl. Mekarjaya</t>
  </si>
  <si>
    <t>Pertigaan jl.mbah sigra</t>
  </si>
  <si>
    <t>Pertigaan utara balai desa kr duren</t>
  </si>
  <si>
    <t>Pertigaan Jl. Karangduren</t>
  </si>
  <si>
    <t>Perempatan Pasar Karanganyar</t>
  </si>
  <si>
    <t>Pertigaan pakuncen</t>
  </si>
  <si>
    <t>Pertigaan tlagayasa</t>
  </si>
  <si>
    <t>Pertigaan ruas Bobotsari Limbasari</t>
  </si>
  <si>
    <t>Pertigaan ruas Bobotsari - Karanganyar</t>
  </si>
  <si>
    <t>2/6 kr talun</t>
  </si>
  <si>
    <t>pertigaan utara BNI Bobotsari</t>
  </si>
  <si>
    <t>Pertigaan jalan pemuda bobotsari</t>
  </si>
  <si>
    <t>1/5 bamjarsari</t>
  </si>
  <si>
    <t>Pertigaan Tlagayasa</t>
  </si>
  <si>
    <t>Pertigaan batas desa palumbungan</t>
  </si>
  <si>
    <t>Pertigaan batas desa dagan</t>
  </si>
  <si>
    <t>Pertigaan SMPN4 limbasari</t>
  </si>
  <si>
    <t>Perempatan karangtalun-tlagayasa</t>
  </si>
  <si>
    <t>Pertigaan MI limbasari</t>
  </si>
  <si>
    <t>jembatan pengayoman BNI</t>
  </si>
  <si>
    <t>KECAMATAN KARANGANYAR</t>
  </si>
  <si>
    <t>Pertigaan Banjarsari</t>
  </si>
  <si>
    <t>Pertigaan masjid Desa Buara</t>
  </si>
  <si>
    <t>1/3 Kabunderan</t>
  </si>
  <si>
    <t>Perempatan Banjarkerta</t>
  </si>
  <si>
    <t>Pertigaan Ponjen</t>
  </si>
  <si>
    <t>Tanah</t>
  </si>
  <si>
    <t>Pertigaan Karangjambu</t>
  </si>
  <si>
    <t>Pertigaan Pasar Karanganyar</t>
  </si>
  <si>
    <t>Pertigaan Batur</t>
  </si>
  <si>
    <t>Pertigaan Selatan Lapangan Karanganyar</t>
  </si>
  <si>
    <t>Pertigaan Tangkisan</t>
  </si>
  <si>
    <t>5/5 Tangkisan</t>
  </si>
  <si>
    <t xml:space="preserve">Pertigaan Balai Desa Kaliori </t>
  </si>
  <si>
    <t>7/2 Kaliori</t>
  </si>
  <si>
    <t>Pertigaan Kabunderan</t>
  </si>
  <si>
    <t>Pertigaan Brakas</t>
  </si>
  <si>
    <t>Pertigaan masjid kalijaran</t>
  </si>
  <si>
    <t>Pertigaan jl.karanganyar - tangkisan</t>
  </si>
  <si>
    <t>3/4 Kalijaran</t>
  </si>
  <si>
    <t>Pertigaan utara SDN1 Kaliori</t>
  </si>
  <si>
    <t>Pertigaan JL.desa mergasana</t>
  </si>
  <si>
    <t>Pertigaan balai desa Kaliori</t>
  </si>
  <si>
    <t>Pertigaan SDN2 Kaliori(Gugrak)</t>
  </si>
  <si>
    <t>KECAMATAN KARANGREJA</t>
  </si>
  <si>
    <t xml:space="preserve">Pertigaan Pasar Karangreja </t>
  </si>
  <si>
    <t>Pertigaan Gondang</t>
  </si>
  <si>
    <t>Jembatan Kali Soso</t>
  </si>
  <si>
    <t>Pasar Kutabawa</t>
  </si>
  <si>
    <t>3/3 Serang</t>
  </si>
  <si>
    <t>Pertigaan depan Polsek Karangreja</t>
  </si>
  <si>
    <t>Batas Kabupaten Purbalingga - Pemalang</t>
  </si>
  <si>
    <t>2/7 Siwarak</t>
  </si>
  <si>
    <t>Pertigaan Jalan Provinsi</t>
  </si>
  <si>
    <t>Pertigaan Jalan Siaren - Gondang</t>
  </si>
  <si>
    <t>Pertigaan Portal Serang</t>
  </si>
  <si>
    <t>Batas Kab. Purbalingga - Banyumas</t>
  </si>
  <si>
    <t>Pertigaan utara SDN1 Tlahab lor</t>
  </si>
  <si>
    <t>Pertigaan sebelah obyek wisata goa lawa</t>
  </si>
  <si>
    <t xml:space="preserve">Pertigaan Tlahab Kidul </t>
  </si>
  <si>
    <t>Pertigaan Gondang (Jl.Karangreja-Purbasari)</t>
  </si>
  <si>
    <t>3/2 Gondang</t>
  </si>
  <si>
    <t>Pertigaan Kutabawa - Bambangan</t>
  </si>
  <si>
    <t>Pondok Pemuda (Pendakian Gunung Slamet) -Pos 1</t>
  </si>
  <si>
    <t>16/16 Kutabawa</t>
  </si>
  <si>
    <t xml:space="preserve">Pertigaan Gondang </t>
  </si>
  <si>
    <t>Jembatan Kali Tuntung Gunung</t>
  </si>
  <si>
    <t>4/4 Sirandu</t>
  </si>
  <si>
    <t>Tlahab Lor - Bayeman</t>
  </si>
  <si>
    <t>Pertigaan masjid tlahab lor</t>
  </si>
  <si>
    <t>Pertigaan Bayeman (pertigaan ruas propinsi)</t>
  </si>
  <si>
    <t>Sumampir-Curug Karang</t>
  </si>
  <si>
    <t xml:space="preserve">  </t>
  </si>
  <si>
    <t>KECAMATAN KARANGJAMBU</t>
  </si>
  <si>
    <t xml:space="preserve"> Gondang - Sirandu</t>
  </si>
  <si>
    <t xml:space="preserve"> Siaren - Gondang</t>
  </si>
  <si>
    <t xml:space="preserve">Pertigaan ruas bobotsari-pemalang (di siaren) </t>
  </si>
  <si>
    <t>Pertigaan gondang</t>
  </si>
  <si>
    <t>Pertigaan Pasar Karangjambu</t>
  </si>
  <si>
    <t>13/3 Sanguwatang</t>
  </si>
  <si>
    <t>Pertigaan Balai desa Danasari</t>
  </si>
  <si>
    <t>Jembatan S. Tambra (Danasari)</t>
  </si>
  <si>
    <t>12/4 Karangjambu</t>
  </si>
  <si>
    <t xml:space="preserve">Jembatan Kali Tuntung Gunung </t>
  </si>
  <si>
    <t>3/1 Jingkang</t>
  </si>
  <si>
    <t>MTS Jingkang di Dusun Lempayan</t>
  </si>
  <si>
    <t>4/2 Danasari</t>
  </si>
  <si>
    <t>Pertigaan dukuh lempayan</t>
  </si>
  <si>
    <t>Pertigaan balai desa danasari</t>
  </si>
  <si>
    <t>Pertigaan Balai Desa Danasari</t>
  </si>
  <si>
    <t>Pertigaan Balai Desa Sirau</t>
  </si>
  <si>
    <t>KECAMATAN KERTANEGARA</t>
  </si>
  <si>
    <t xml:space="preserve">Pertigaan Kasih </t>
  </si>
  <si>
    <t>Pertigaan Krangean</t>
  </si>
  <si>
    <t xml:space="preserve">Pertigaan Pasar Kertanegara </t>
  </si>
  <si>
    <t>Pertigaan Kaliori - Margasana</t>
  </si>
  <si>
    <t>Pertigaan Puskesmas Karangtengah</t>
  </si>
  <si>
    <t>Perempatan timur Balai Desa Langkap</t>
  </si>
  <si>
    <t>Pertigaan Krangean(picung)</t>
  </si>
  <si>
    <t>Perempatan Langkap Lawa Ijo</t>
  </si>
  <si>
    <t xml:space="preserve">Perempatan BRI Kertanegara </t>
  </si>
  <si>
    <t>Pertigaan Balai Desa Karangpucung</t>
  </si>
  <si>
    <t>Pertigaan pasar kertanegara</t>
  </si>
  <si>
    <t>Pertigaan lap.condong</t>
  </si>
  <si>
    <t>Pertigaan maribaya(jl.kasih - krangean)</t>
  </si>
  <si>
    <t>Pertigaan picung</t>
  </si>
  <si>
    <t>KECAMATAN KARANGMONCOL</t>
  </si>
  <si>
    <t>Pertigaan Pasar Manis Karangmoncol</t>
  </si>
  <si>
    <t>Pertigaan Pasar Manis Desa Pekiringan</t>
  </si>
  <si>
    <t xml:space="preserve"> barat Monumen Jenderal Soedirman</t>
  </si>
  <si>
    <t>1/1 Wanogara kulon</t>
  </si>
  <si>
    <t>Pertigaan Pasar Karangmoncol</t>
  </si>
  <si>
    <t>Pertigaan Rajawana ke Panusupan</t>
  </si>
  <si>
    <t>2/4 Tajug</t>
  </si>
  <si>
    <t>Pertigaan Balai Desa Kramat</t>
  </si>
  <si>
    <t>Pertigaan Balai Desa Tunjungmuli</t>
  </si>
  <si>
    <t>1/9 Tunjungmuli</t>
  </si>
  <si>
    <t>Perempatan Majingklak (Tamansari)</t>
  </si>
  <si>
    <t>1/7 Tamansari</t>
  </si>
  <si>
    <t>Pertigaan Balai Desa Panusupan</t>
  </si>
  <si>
    <t>SMP 4 Rembang</t>
  </si>
  <si>
    <t>2/8 Panusupan</t>
  </si>
  <si>
    <t>Pertigaan Masjid Baleraksa</t>
  </si>
  <si>
    <t>Pertigaan Pasar Kliwon</t>
  </si>
  <si>
    <t>Pertigaan jl.desa kramat (ponpes)</t>
  </si>
  <si>
    <t>Pertigaan SMP Muhamadiyah Kramat</t>
  </si>
  <si>
    <t>5/8 Balairaksa</t>
  </si>
  <si>
    <t>Perempatan majingklak</t>
  </si>
  <si>
    <t>Pertigaan Karangmoncol - Rajawana</t>
  </si>
  <si>
    <t>Pertigaan gapura syeh makhdum</t>
  </si>
  <si>
    <t>Pertigaan balai desa panusupan</t>
  </si>
  <si>
    <t>3/5 panusupan</t>
  </si>
  <si>
    <t>Pertigaan Masjid Tajug</t>
  </si>
  <si>
    <t>Pertigaan karangsari</t>
  </si>
  <si>
    <t>Pertigaan baleraksa</t>
  </si>
  <si>
    <t>Pertigaan sangkalputung</t>
  </si>
  <si>
    <t>Pertigaan jemb.gatot subroto</t>
  </si>
  <si>
    <t>Pertigaan balai desa tunjungmuli</t>
  </si>
  <si>
    <t>2/10 brubahan baleraksa</t>
  </si>
  <si>
    <t>Perempatan Majingklak- Pekiringan</t>
  </si>
  <si>
    <t>Pertigaan Tamansari-Tajug</t>
  </si>
  <si>
    <t>1/7 celeleng kr.sari</t>
  </si>
  <si>
    <t>Pertigaan balai desa taman sari</t>
  </si>
  <si>
    <t>Perempatan jl.majingklak - tajug</t>
  </si>
  <si>
    <t>3/1 panusupan</t>
  </si>
  <si>
    <t>Pertigaan SMP 4 kr.moncol</t>
  </si>
  <si>
    <t>Pertigaan jl.rajawana panusupan</t>
  </si>
  <si>
    <t>Pertigaan balai desa pekiringan</t>
  </si>
  <si>
    <t>Pertigaan jl pepedan - kedungula</t>
  </si>
  <si>
    <t>Pertigaan kedungula</t>
  </si>
  <si>
    <t>Pertigaan SDN Kramat</t>
  </si>
  <si>
    <t>Perempatan lowoijo(desa langkap)</t>
  </si>
  <si>
    <t>Pertigaan masjid pekiringan</t>
  </si>
  <si>
    <t>jemb.Grantung</t>
  </si>
  <si>
    <t>Pertigaan Majingklak-Pekiringan</t>
  </si>
  <si>
    <t>KECAMATAN REMBANG</t>
  </si>
  <si>
    <t>Pertigaan jl rajawana panusupan</t>
  </si>
  <si>
    <t>Pertigaan monumen jend.sudirman</t>
  </si>
  <si>
    <t>3/5 Panusupan</t>
  </si>
  <si>
    <t>Pertigaan pasar losari</t>
  </si>
  <si>
    <t>Pertigaan selatan balai desa gunung wuled</t>
  </si>
  <si>
    <t>1/2 Losari</t>
  </si>
  <si>
    <t>batas kab.Banjarnegara</t>
  </si>
  <si>
    <t>2/4 Gunungwuled</t>
  </si>
  <si>
    <t>Pertigaan balai desa bawang</t>
  </si>
  <si>
    <t>3/2 Gunungwuled</t>
  </si>
  <si>
    <t>Pasedahan - Karangbawang (limus)</t>
  </si>
  <si>
    <t xml:space="preserve">Pertigaan Pasedahan </t>
  </si>
  <si>
    <t>Jembatan Limus</t>
  </si>
  <si>
    <t>3/2 Karangbawang</t>
  </si>
  <si>
    <t>Pertigaan Balai Desa Bantarbarang</t>
  </si>
  <si>
    <t>Jembatan Kali Lusi</t>
  </si>
  <si>
    <t>Pertigaan masjid sumampir</t>
  </si>
  <si>
    <t>Pertigaan kr.nangka tanalum</t>
  </si>
  <si>
    <t>4/2 Sumampir</t>
  </si>
  <si>
    <t>Pertigaan Masjid Karanggondang</t>
  </si>
  <si>
    <t>Pertigaan TK Pertiwi Karangbawang</t>
  </si>
  <si>
    <t>Pertigaan Jalan Tanalum Curug Karang</t>
  </si>
  <si>
    <t>Pertigaan jl.sumampir - tanalum</t>
  </si>
  <si>
    <t>curug karang</t>
  </si>
  <si>
    <t>Pertigaan lap.bantarbarang</t>
  </si>
  <si>
    <t>Pertigaan utara balai desa tumanggal</t>
  </si>
  <si>
    <t>14/5 Tumanggal</t>
  </si>
  <si>
    <t>Pertigaan pasar makam</t>
  </si>
  <si>
    <t>3/1 Grantung</t>
  </si>
  <si>
    <t>Pertigaan lap.makam</t>
  </si>
  <si>
    <t>Pertigaan pasar sumampir</t>
  </si>
  <si>
    <t>Pertigaan jl.makam - sumampir</t>
  </si>
  <si>
    <t>Pertigaan Jl. Tanalum- Curug Karang</t>
  </si>
  <si>
    <t>Pertigaan kr.nangka</t>
  </si>
  <si>
    <t>Pertigaan timur monumen jend.sudirman</t>
  </si>
  <si>
    <t>pintu belakang SMU Rembang</t>
  </si>
  <si>
    <t>Pertigaan masjid tanalum</t>
  </si>
  <si>
    <t>Pertigaan jl.losari rembang</t>
  </si>
  <si>
    <t>6/3 sibadak losari</t>
  </si>
  <si>
    <t>Pertigaan timur pasar makam</t>
  </si>
  <si>
    <t>Pertigaan SDN4 Makam</t>
  </si>
  <si>
    <t>Pertigaan SDN5 Makam</t>
  </si>
  <si>
    <t>Pertigaan jl.pekiringan - rembang</t>
  </si>
  <si>
    <t>Pertigaan utara masjid jend.sudirman</t>
  </si>
  <si>
    <t>KECAMATAN PENGADEGAN</t>
  </si>
  <si>
    <t>Pertigaan jl. Pasunggingan nangkasawit</t>
  </si>
  <si>
    <t>Pertigaan jl. Larangan-pangempon</t>
  </si>
  <si>
    <t>Perempatan PPL Bedagas-kecombron</t>
  </si>
  <si>
    <t>1/1 Tegalpingen</t>
  </si>
  <si>
    <t>batas kab. Banjar</t>
  </si>
  <si>
    <t>18/8 Bedagas</t>
  </si>
  <si>
    <t>Pertigaan pasar bantarbarang</t>
  </si>
  <si>
    <t>2/1 Wlahar</t>
  </si>
  <si>
    <t>Perempatan tegalpingen</t>
  </si>
  <si>
    <t>4/3 Tegalpingen</t>
  </si>
  <si>
    <t>Pertigaan Pengadegan</t>
  </si>
  <si>
    <t>Pertigaan Karangdilem Pasunggingan</t>
  </si>
  <si>
    <t>Pertigaan jl. Pasunggingan pangempon</t>
  </si>
  <si>
    <t>Pertigaan barat balai desa nangkasawit</t>
  </si>
  <si>
    <t>3/5 Nangkasawit</t>
  </si>
  <si>
    <t>Perempatan Tegalpingen</t>
  </si>
  <si>
    <t>Pertigaan SDN 2 Sidareja</t>
  </si>
  <si>
    <t>4/8 Tetel</t>
  </si>
  <si>
    <t>Pertigaan Jl.Pengadegan-Larangan</t>
  </si>
  <si>
    <t>Pertigaan Pangempon</t>
  </si>
  <si>
    <t>5/2 Karangjoho</t>
  </si>
  <si>
    <t>Pertigaan Jl.Bantarbarang-Tumanggal</t>
  </si>
  <si>
    <t>8/3 Tumanggal</t>
  </si>
  <si>
    <t>Pertigaan jl.pasunggingan - pengadegan</t>
  </si>
  <si>
    <t>Pertigaan Kaliputih-Kedungula</t>
  </si>
  <si>
    <t>Perempatan Tegalpingen (tugu)</t>
  </si>
  <si>
    <t>Total Panjang Jalan Kabupaten</t>
  </si>
  <si>
    <t>USULAN KELURAHAN KARANGSENTUL</t>
  </si>
  <si>
    <t>Ruas Baru</t>
  </si>
  <si>
    <t>IF(P7&gt;0.5,$Q$6,V7)</t>
  </si>
  <si>
    <t>Latasir</t>
  </si>
  <si>
    <t>Kerikil</t>
  </si>
  <si>
    <t>Beton</t>
  </si>
  <si>
    <t>2,070</t>
  </si>
  <si>
    <t>2,060</t>
  </si>
  <si>
    <t>2,050</t>
  </si>
  <si>
    <t>2,040</t>
  </si>
  <si>
    <t>2,030</t>
  </si>
  <si>
    <t>Purbalingga, 3 Januari 2022</t>
  </si>
  <si>
    <t>Akses Ke N/P/K</t>
  </si>
  <si>
    <t>Berdasarkan Surat Keputusan Bupati Purbalingga Nomor 621 / 329 / Tahun 2016 tanggal 15 Desember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</si>
</sst>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(* #,##0.000_);_(* \(#,##0.000\);_(* &quot;-&quot;_);_(@_)"/>
    <numFmt numFmtId="166" formatCode="_-* #,##0.000_-;\-* #,##0.000_-;_-* &quot;-&quot;???_-;_-@_-"/>
    <numFmt numFmtId="167" formatCode="_-* #,##0.00_-;\-* #,##0.00_-;_-* &quot;-&quot;??_-;_-@_-"/>
    <numFmt numFmtId="168" formatCode="_(* #,##0.0_);_(* \(#,##0.0\);_(* &quot;-&quot;_);_(@_)"/>
    <numFmt numFmtId="169" formatCode="#,##0.000"/>
    <numFmt numFmtId="170" formatCode="0.000"/>
    <numFmt numFmtId="171" formatCode="_(* #,##0.000_);_(* \(#,##0.000\);_(* &quot;-&quot;???_);_(@_)"/>
    <numFmt numFmtId="172" formatCode="_-* #,##0.000_-;\-* #,##0.000_-;_-* &quot;-&quot;_-;_-@_-"/>
    <numFmt numFmtId="173" formatCode="_-* #,##0.000000_-;\-* #,##0.000000_-;_-* &quot;-&quot;???_-;_-@_-"/>
    <numFmt numFmtId="174" formatCode="_(* #,##0.000_);_(* \(#,##0.000\);_(* &quot;-&quot;??_);_(@_)"/>
    <numFmt numFmtId="175" formatCode="_(* #,##0_);_(* \(#,##0\);_(* &quot;-&quot;??_);_(@_)"/>
    <numFmt numFmtId="176" formatCode="_-* #,##0_-;\-* #,##0_-;_-* &quot;-&quot;_-;_-@_-"/>
    <numFmt numFmtId="177" formatCode="_-* #,##0.00_-;\-* #,##0.00_-;_-* &quot;-&quot;???_-;_-@_-"/>
  </numFmts>
  <fonts count="86">
    <font>
      <sz val="11"/>
      <color theme="1"/>
      <name val="Calibri"/>
      <family val="2"/>
      <scheme val="minor"/>
    </font>
    <font>
      <sz val="8"/>
      <name val="Albertus Medium"/>
    </font>
    <font>
      <b/>
      <u/>
      <sz val="16"/>
      <name val="Arial"/>
      <family val="2"/>
    </font>
    <font>
      <sz val="11"/>
      <color theme="1"/>
      <name val="Cambria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u/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FFFFFF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18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name val="Cambria"/>
      <family val="2"/>
    </font>
    <font>
      <b/>
      <sz val="12"/>
      <color theme="1"/>
      <name val="Arial Narrow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6"/>
      <color rgb="FF000000"/>
      <name val="Arial"/>
      <family val="2"/>
    </font>
    <font>
      <b/>
      <sz val="16"/>
      <color rgb="FF000000"/>
      <name val="Arial"/>
      <family val="2"/>
    </font>
    <font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theme="1"/>
      <name val="Cambria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25"/>
      <name val="Arial"/>
      <family val="2"/>
    </font>
    <font>
      <b/>
      <u/>
      <sz val="14"/>
      <name val="Arial"/>
      <family val="2"/>
    </font>
    <font>
      <b/>
      <u/>
      <sz val="15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0"/>
      <name val="Arial"/>
      <family val="2"/>
    </font>
    <font>
      <b/>
      <sz val="15"/>
      <color theme="1"/>
      <name val="Arial"/>
      <family val="2"/>
    </font>
    <font>
      <sz val="14"/>
      <color theme="0"/>
      <name val="Arial"/>
      <family val="2"/>
    </font>
    <font>
      <sz val="14"/>
      <color rgb="FF00B0F0"/>
      <name val="Arial"/>
      <family val="2"/>
    </font>
    <font>
      <b/>
      <sz val="14"/>
      <color rgb="FFFFFFFF"/>
      <name val="Arial"/>
      <family val="2"/>
    </font>
    <font>
      <sz val="12"/>
      <color theme="0"/>
      <name val="Arial"/>
      <family val="2"/>
    </font>
    <font>
      <b/>
      <sz val="15"/>
      <name val="Arial"/>
      <family val="2"/>
    </font>
    <font>
      <b/>
      <sz val="12"/>
      <color rgb="FF00B0F0"/>
      <name val="Arial"/>
      <family val="2"/>
    </font>
    <font>
      <sz val="12"/>
      <color rgb="FFFF0000"/>
      <name val="Arial"/>
      <family val="2"/>
    </font>
    <font>
      <sz val="12"/>
      <color theme="1"/>
      <name val="Cambria"/>
      <family val="2"/>
    </font>
    <font>
      <i/>
      <sz val="10"/>
      <color theme="0"/>
      <name val="Arial"/>
      <family val="2"/>
    </font>
    <font>
      <sz val="12"/>
      <color rgb="FF00B0F0"/>
      <name val="Cambria"/>
      <family val="2"/>
    </font>
    <font>
      <b/>
      <sz val="15"/>
      <color theme="1"/>
      <name val="Cambria"/>
      <family val="2"/>
    </font>
    <font>
      <sz val="12"/>
      <color theme="0"/>
      <name val="Cambria"/>
      <family val="2"/>
    </font>
    <font>
      <b/>
      <u/>
      <sz val="11"/>
      <color rgb="FF000000"/>
      <name val="Arial"/>
      <family val="2"/>
    </font>
    <font>
      <b/>
      <u/>
      <sz val="12"/>
      <name val="Arial"/>
      <family val="2"/>
    </font>
    <font>
      <sz val="14"/>
      <color theme="1"/>
      <name val="Cambria"/>
      <family val="2"/>
    </font>
    <font>
      <sz val="14"/>
      <color rgb="FF00B0F0"/>
      <name val="Cambria"/>
      <family val="2"/>
    </font>
    <font>
      <sz val="14"/>
      <color theme="0"/>
      <name val="Cambria"/>
      <family val="2"/>
    </font>
    <font>
      <u val="singleAccounting"/>
      <sz val="14"/>
      <color rgb="FF000000"/>
      <name val="Arial"/>
      <family val="2"/>
    </font>
    <font>
      <b/>
      <sz val="18"/>
      <name val="Arial"/>
      <family val="2"/>
    </font>
    <font>
      <u/>
      <sz val="12"/>
      <color theme="1"/>
      <name val="Arial"/>
      <family val="2"/>
    </font>
    <font>
      <i/>
      <sz val="14"/>
      <name val="Arial"/>
      <family val="2"/>
    </font>
    <font>
      <i/>
      <sz val="11"/>
      <color theme="0"/>
      <name val="Arial"/>
      <family val="2"/>
    </font>
    <font>
      <i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/>
    <xf numFmtId="0" fontId="17" fillId="0" borderId="0"/>
    <xf numFmtId="0" fontId="14" fillId="0" borderId="0"/>
    <xf numFmtId="0" fontId="3" fillId="0" borderId="0"/>
    <xf numFmtId="0" fontId="3" fillId="0" borderId="0"/>
    <xf numFmtId="0" fontId="1" fillId="0" borderId="0"/>
    <xf numFmtId="164" fontId="24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85" fillId="0" borderId="0" applyFont="0" applyFill="0" applyBorder="0" applyAlignment="0" applyProtection="0"/>
    <xf numFmtId="176" fontId="85" fillId="0" borderId="0" applyFont="0" applyFill="0" applyBorder="0" applyAlignment="0" applyProtection="0"/>
  </cellStyleXfs>
  <cellXfs count="1533">
    <xf numFmtId="0" fontId="0" fillId="0" borderId="0" xfId="0"/>
    <xf numFmtId="0" fontId="3" fillId="0" borderId="0" xfId="2" applyFill="1"/>
    <xf numFmtId="0" fontId="8" fillId="0" borderId="0" xfId="2" applyFont="1" applyFill="1" applyAlignment="1">
      <alignment vertical="center"/>
    </xf>
    <xf numFmtId="0" fontId="8" fillId="0" borderId="0" xfId="2" applyFont="1" applyFill="1" applyAlignment="1"/>
    <xf numFmtId="49" fontId="8" fillId="0" borderId="0" xfId="2" applyNumberFormat="1" applyFont="1" applyFill="1" applyAlignment="1">
      <alignment vertical="center"/>
    </xf>
    <xf numFmtId="0" fontId="9" fillId="0" borderId="0" xfId="2" applyFont="1" applyFill="1" applyAlignment="1">
      <alignment vertical="center"/>
    </xf>
    <xf numFmtId="165" fontId="10" fillId="0" borderId="8" xfId="3" applyNumberFormat="1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64" fontId="10" fillId="0" borderId="20" xfId="3" applyNumberFormat="1" applyFont="1" applyFill="1" applyBorder="1" applyAlignment="1" applyProtection="1">
      <alignment horizontal="center" vertical="center"/>
    </xf>
    <xf numFmtId="168" fontId="10" fillId="0" borderId="21" xfId="3" applyNumberFormat="1" applyFont="1" applyFill="1" applyBorder="1" applyAlignment="1" applyProtection="1">
      <alignment horizontal="center" vertical="center"/>
    </xf>
    <xf numFmtId="164" fontId="10" fillId="0" borderId="21" xfId="3" applyNumberFormat="1" applyFont="1" applyFill="1" applyBorder="1" applyAlignment="1" applyProtection="1">
      <alignment horizontal="center" vertical="center"/>
    </xf>
    <xf numFmtId="168" fontId="10" fillId="0" borderId="22" xfId="3" applyNumberFormat="1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>
      <alignment horizontal="left" vertical="center"/>
    </xf>
    <xf numFmtId="0" fontId="6" fillId="0" borderId="8" xfId="2" applyFont="1" applyFill="1" applyBorder="1" applyAlignment="1">
      <alignment horizontal="center" vertical="center" wrapText="1"/>
    </xf>
    <xf numFmtId="49" fontId="8" fillId="0" borderId="0" xfId="2" applyNumberFormat="1" applyFont="1" applyFill="1" applyAlignment="1">
      <alignment horizontal="center" vertical="center"/>
    </xf>
    <xf numFmtId="0" fontId="13" fillId="0" borderId="0" xfId="2" applyFont="1" applyFill="1" applyBorder="1" applyAlignment="1">
      <alignment horizontal="left" vertical="top"/>
    </xf>
    <xf numFmtId="166" fontId="3" fillId="0" borderId="0" xfId="2" applyNumberFormat="1" applyFill="1"/>
    <xf numFmtId="167" fontId="3" fillId="0" borderId="0" xfId="2" applyNumberFormat="1" applyFill="1"/>
    <xf numFmtId="49" fontId="8" fillId="0" borderId="0" xfId="3" applyNumberFormat="1" applyFont="1" applyFill="1" applyAlignment="1">
      <alignment horizontal="center" vertical="center"/>
    </xf>
    <xf numFmtId="49" fontId="12" fillId="0" borderId="0" xfId="3" applyNumberFormat="1" applyFont="1" applyFill="1" applyAlignment="1">
      <alignment horizontal="center" vertical="center"/>
    </xf>
    <xf numFmtId="0" fontId="18" fillId="0" borderId="0" xfId="11" applyFont="1" applyFill="1"/>
    <xf numFmtId="0" fontId="19" fillId="3" borderId="31" xfId="11" applyFont="1" applyFill="1" applyBorder="1" applyAlignment="1">
      <alignment horizontal="center" vertical="center" wrapText="1"/>
    </xf>
    <xf numFmtId="49" fontId="19" fillId="3" borderId="31" xfId="11" applyNumberFormat="1" applyFont="1" applyFill="1" applyBorder="1" applyAlignment="1">
      <alignment horizontal="center" vertical="center" wrapText="1"/>
    </xf>
    <xf numFmtId="170" fontId="19" fillId="3" borderId="31" xfId="11" applyNumberFormat="1" applyFont="1" applyFill="1" applyBorder="1" applyAlignment="1">
      <alignment horizontal="center" vertical="center" wrapText="1"/>
    </xf>
    <xf numFmtId="0" fontId="18" fillId="0" borderId="0" xfId="11" applyFont="1" applyFill="1" applyAlignment="1">
      <alignment horizontal="center" vertical="center"/>
    </xf>
    <xf numFmtId="0" fontId="3" fillId="0" borderId="0" xfId="11" applyFill="1"/>
    <xf numFmtId="0" fontId="3" fillId="4" borderId="31" xfId="11" applyFill="1" applyBorder="1" applyAlignment="1">
      <alignment horizontal="center" vertical="center" wrapText="1"/>
    </xf>
    <xf numFmtId="49" fontId="3" fillId="4" borderId="31" xfId="11" applyNumberFormat="1" applyFill="1" applyBorder="1" applyAlignment="1">
      <alignment horizontal="center" vertical="center" wrapText="1"/>
    </xf>
    <xf numFmtId="0" fontId="20" fillId="5" borderId="31" xfId="11" applyFont="1" applyFill="1" applyBorder="1" applyAlignment="1">
      <alignment horizontal="center" vertical="center" wrapText="1"/>
    </xf>
    <xf numFmtId="0" fontId="18" fillId="6" borderId="0" xfId="11" applyFont="1" applyFill="1"/>
    <xf numFmtId="0" fontId="19" fillId="6" borderId="0" xfId="11" applyFont="1" applyFill="1" applyBorder="1" applyAlignment="1">
      <alignment horizontal="center" vertical="center"/>
    </xf>
    <xf numFmtId="49" fontId="18" fillId="6" borderId="0" xfId="11" applyNumberFormat="1" applyFont="1" applyFill="1" applyBorder="1" applyAlignment="1">
      <alignment horizontal="center" vertical="center"/>
    </xf>
    <xf numFmtId="0" fontId="18" fillId="6" borderId="0" xfId="11" applyFont="1" applyFill="1" applyBorder="1" applyAlignment="1">
      <alignment horizontal="left" vertical="center"/>
    </xf>
    <xf numFmtId="170" fontId="18" fillId="6" borderId="0" xfId="11" applyNumberFormat="1" applyFont="1" applyFill="1" applyBorder="1" applyAlignment="1">
      <alignment horizontal="right" vertical="center"/>
    </xf>
    <xf numFmtId="0" fontId="18" fillId="6" borderId="0" xfId="11" applyFont="1" applyFill="1" applyBorder="1" applyAlignment="1">
      <alignment horizontal="center" vertical="center"/>
    </xf>
    <xf numFmtId="0" fontId="18" fillId="6" borderId="0" xfId="11" applyFont="1" applyFill="1" applyAlignment="1">
      <alignment horizontal="center" vertical="center"/>
    </xf>
    <xf numFmtId="0" fontId="3" fillId="6" borderId="0" xfId="11" applyFill="1"/>
    <xf numFmtId="10" fontId="3" fillId="6" borderId="0" xfId="11" applyNumberFormat="1" applyFill="1"/>
    <xf numFmtId="0" fontId="19" fillId="7" borderId="32" xfId="11" applyFont="1" applyFill="1" applyBorder="1" applyAlignment="1">
      <alignment horizontal="center" vertical="center"/>
    </xf>
    <xf numFmtId="0" fontId="19" fillId="0" borderId="32" xfId="11" applyFont="1" applyFill="1" applyBorder="1" applyAlignment="1">
      <alignment vertical="center"/>
    </xf>
    <xf numFmtId="0" fontId="19" fillId="0" borderId="0" xfId="11" applyFont="1" applyFill="1" applyBorder="1" applyAlignment="1">
      <alignment horizontal="center" vertical="center"/>
    </xf>
    <xf numFmtId="49" fontId="18" fillId="0" borderId="0" xfId="11" applyNumberFormat="1" applyFont="1" applyFill="1" applyBorder="1" applyAlignment="1">
      <alignment horizontal="center" vertical="center"/>
    </xf>
    <xf numFmtId="0" fontId="18" fillId="0" borderId="0" xfId="11" applyFont="1" applyFill="1" applyBorder="1" applyAlignment="1">
      <alignment horizontal="left" vertical="center"/>
    </xf>
    <xf numFmtId="170" fontId="18" fillId="0" borderId="0" xfId="11" applyNumberFormat="1" applyFont="1" applyFill="1" applyBorder="1" applyAlignment="1">
      <alignment horizontal="right" vertical="center"/>
    </xf>
    <xf numFmtId="0" fontId="18" fillId="0" borderId="0" xfId="11" applyFont="1" applyFill="1" applyBorder="1" applyAlignment="1">
      <alignment horizontal="center" vertical="center"/>
    </xf>
    <xf numFmtId="10" fontId="3" fillId="0" borderId="0" xfId="11" applyNumberFormat="1" applyFill="1"/>
    <xf numFmtId="0" fontId="19" fillId="8" borderId="32" xfId="11" applyFont="1" applyFill="1" applyBorder="1" applyAlignment="1">
      <alignment horizontal="center" vertical="center"/>
    </xf>
    <xf numFmtId="0" fontId="19" fillId="2" borderId="32" xfId="11" applyFont="1" applyFill="1" applyBorder="1" applyAlignment="1">
      <alignment horizontal="center" vertical="center"/>
    </xf>
    <xf numFmtId="0" fontId="3" fillId="0" borderId="0" xfId="11"/>
    <xf numFmtId="0" fontId="18" fillId="2" borderId="0" xfId="11" applyFont="1" applyFill="1"/>
    <xf numFmtId="0" fontId="19" fillId="2" borderId="0" xfId="11" applyFont="1" applyFill="1" applyBorder="1" applyAlignment="1">
      <alignment horizontal="center" vertical="center"/>
    </xf>
    <xf numFmtId="49" fontId="18" fillId="2" borderId="0" xfId="11" applyNumberFormat="1" applyFont="1" applyFill="1" applyBorder="1" applyAlignment="1">
      <alignment horizontal="center" vertical="center"/>
    </xf>
    <xf numFmtId="0" fontId="18" fillId="2" borderId="0" xfId="11" applyFont="1" applyFill="1" applyBorder="1" applyAlignment="1">
      <alignment horizontal="left" vertical="center"/>
    </xf>
    <xf numFmtId="170" fontId="18" fillId="2" borderId="0" xfId="11" applyNumberFormat="1" applyFont="1" applyFill="1" applyBorder="1" applyAlignment="1">
      <alignment horizontal="right" vertical="center"/>
    </xf>
    <xf numFmtId="0" fontId="18" fillId="2" borderId="0" xfId="11" applyFont="1" applyFill="1" applyBorder="1" applyAlignment="1">
      <alignment horizontal="center" vertical="center"/>
    </xf>
    <xf numFmtId="0" fontId="18" fillId="2" borderId="0" xfId="11" applyFont="1" applyFill="1" applyAlignment="1">
      <alignment horizontal="center" vertical="center"/>
    </xf>
    <xf numFmtId="0" fontId="3" fillId="2" borderId="0" xfId="11" applyFill="1"/>
    <xf numFmtId="10" fontId="3" fillId="2" borderId="0" xfId="11" applyNumberFormat="1" applyFill="1"/>
    <xf numFmtId="0" fontId="18" fillId="9" borderId="0" xfId="11" applyFont="1" applyFill="1"/>
    <xf numFmtId="0" fontId="19" fillId="9" borderId="0" xfId="11" applyFont="1" applyFill="1" applyBorder="1" applyAlignment="1">
      <alignment horizontal="center" vertical="center"/>
    </xf>
    <xf numFmtId="49" fontId="18" fillId="9" borderId="0" xfId="11" applyNumberFormat="1" applyFont="1" applyFill="1" applyBorder="1" applyAlignment="1">
      <alignment horizontal="center" vertical="center"/>
    </xf>
    <xf numFmtId="0" fontId="18" fillId="9" borderId="0" xfId="11" applyFont="1" applyFill="1" applyBorder="1" applyAlignment="1">
      <alignment horizontal="left" vertical="center"/>
    </xf>
    <xf numFmtId="170" fontId="18" fillId="9" borderId="0" xfId="11" applyNumberFormat="1" applyFont="1" applyFill="1" applyBorder="1" applyAlignment="1">
      <alignment horizontal="right" vertical="center"/>
    </xf>
    <xf numFmtId="0" fontId="18" fillId="9" borderId="0" xfId="11" applyFont="1" applyFill="1" applyBorder="1" applyAlignment="1">
      <alignment horizontal="center" vertical="center"/>
    </xf>
    <xf numFmtId="0" fontId="18" fillId="9" borderId="0" xfId="11" applyFont="1" applyFill="1" applyAlignment="1">
      <alignment horizontal="center" vertical="center"/>
    </xf>
    <xf numFmtId="0" fontId="3" fillId="9" borderId="0" xfId="11" applyFill="1"/>
    <xf numFmtId="0" fontId="18" fillId="7" borderId="0" xfId="11" applyFont="1" applyFill="1"/>
    <xf numFmtId="0" fontId="19" fillId="7" borderId="0" xfId="11" applyFont="1" applyFill="1" applyBorder="1" applyAlignment="1">
      <alignment horizontal="center" vertical="center"/>
    </xf>
    <xf numFmtId="49" fontId="18" fillId="7" borderId="0" xfId="11" applyNumberFormat="1" applyFont="1" applyFill="1" applyBorder="1" applyAlignment="1">
      <alignment horizontal="center" vertical="center"/>
    </xf>
    <xf numFmtId="0" fontId="18" fillId="7" borderId="0" xfId="11" applyFont="1" applyFill="1" applyBorder="1" applyAlignment="1">
      <alignment horizontal="left" vertical="center"/>
    </xf>
    <xf numFmtId="170" fontId="18" fillId="7" borderId="0" xfId="11" applyNumberFormat="1" applyFont="1" applyFill="1" applyBorder="1" applyAlignment="1">
      <alignment horizontal="right" vertical="center"/>
    </xf>
    <xf numFmtId="0" fontId="18" fillId="7" borderId="0" xfId="11" applyFont="1" applyFill="1" applyBorder="1" applyAlignment="1">
      <alignment horizontal="center" vertical="center"/>
    </xf>
    <xf numFmtId="0" fontId="18" fillId="7" borderId="0" xfId="11" applyFont="1" applyFill="1" applyAlignment="1">
      <alignment horizontal="center" vertical="center"/>
    </xf>
    <xf numFmtId="0" fontId="3" fillId="7" borderId="0" xfId="11" applyFill="1"/>
    <xf numFmtId="10" fontId="3" fillId="7" borderId="0" xfId="11" applyNumberFormat="1" applyFill="1"/>
    <xf numFmtId="0" fontId="24" fillId="6" borderId="0" xfId="11" applyFont="1" applyFill="1"/>
    <xf numFmtId="10" fontId="24" fillId="6" borderId="0" xfId="11" applyNumberFormat="1" applyFont="1" applyFill="1"/>
    <xf numFmtId="0" fontId="25" fillId="6" borderId="0" xfId="11" applyFont="1" applyFill="1" applyBorder="1" applyAlignment="1">
      <alignment horizontal="center" vertical="center"/>
    </xf>
    <xf numFmtId="10" fontId="24" fillId="0" borderId="0" xfId="11" applyNumberFormat="1" applyFont="1" applyFill="1"/>
    <xf numFmtId="0" fontId="26" fillId="6" borderId="0" xfId="11" applyFont="1" applyFill="1" applyBorder="1" applyAlignment="1">
      <alignment horizontal="center" vertical="center"/>
    </xf>
    <xf numFmtId="49" fontId="26" fillId="6" borderId="0" xfId="11" applyNumberFormat="1" applyFont="1" applyFill="1" applyBorder="1" applyAlignment="1">
      <alignment horizontal="center" vertical="center"/>
    </xf>
    <xf numFmtId="0" fontId="26" fillId="6" borderId="0" xfId="11" applyFont="1" applyFill="1" applyBorder="1" applyAlignment="1">
      <alignment horizontal="left" vertical="center"/>
    </xf>
    <xf numFmtId="170" fontId="26" fillId="6" borderId="0" xfId="11" applyNumberFormat="1" applyFont="1" applyFill="1" applyBorder="1" applyAlignment="1">
      <alignment horizontal="right" vertical="center"/>
    </xf>
    <xf numFmtId="0" fontId="26" fillId="6" borderId="0" xfId="11" applyFont="1" applyFill="1"/>
    <xf numFmtId="0" fontId="26" fillId="6" borderId="0" xfId="11" applyFont="1" applyFill="1" applyAlignment="1">
      <alignment horizontal="center" vertical="center"/>
    </xf>
    <xf numFmtId="0" fontId="27" fillId="6" borderId="0" xfId="11" applyFont="1" applyFill="1"/>
    <xf numFmtId="10" fontId="27" fillId="6" borderId="0" xfId="11" applyNumberFormat="1" applyFont="1" applyFill="1"/>
    <xf numFmtId="9" fontId="18" fillId="6" borderId="0" xfId="11" applyNumberFormat="1" applyFont="1" applyFill="1" applyBorder="1" applyAlignment="1">
      <alignment horizontal="center" vertical="center"/>
    </xf>
    <xf numFmtId="0" fontId="18" fillId="11" borderId="0" xfId="11" applyFont="1" applyFill="1"/>
    <xf numFmtId="0" fontId="18" fillId="11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Border="1" applyAlignment="1">
      <alignment horizontal="center" vertical="center"/>
    </xf>
    <xf numFmtId="0" fontId="18" fillId="11" borderId="0" xfId="11" applyFont="1" applyFill="1" applyBorder="1" applyAlignment="1">
      <alignment horizontal="left" vertical="center"/>
    </xf>
    <xf numFmtId="170" fontId="18" fillId="11" borderId="0" xfId="11" applyNumberFormat="1" applyFont="1" applyFill="1" applyBorder="1" applyAlignment="1">
      <alignment horizontal="right" vertical="center"/>
    </xf>
    <xf numFmtId="0" fontId="18" fillId="11" borderId="0" xfId="11" applyFont="1" applyFill="1" applyAlignment="1">
      <alignment horizontal="center" vertical="center"/>
    </xf>
    <xf numFmtId="0" fontId="3" fillId="11" borderId="0" xfId="11" applyFill="1"/>
    <xf numFmtId="10" fontId="3" fillId="11" borderId="0" xfId="11" applyNumberFormat="1" applyFill="1"/>
    <xf numFmtId="0" fontId="18" fillId="12" borderId="0" xfId="11" applyFont="1" applyFill="1"/>
    <xf numFmtId="0" fontId="18" fillId="12" borderId="0" xfId="11" applyFont="1" applyFill="1" applyBorder="1" applyAlignment="1">
      <alignment horizontal="center" vertical="center"/>
    </xf>
    <xf numFmtId="49" fontId="18" fillId="12" borderId="0" xfId="11" applyNumberFormat="1" applyFont="1" applyFill="1" applyBorder="1" applyAlignment="1">
      <alignment horizontal="center" vertical="center"/>
    </xf>
    <xf numFmtId="0" fontId="18" fillId="12" borderId="0" xfId="11" applyFont="1" applyFill="1" applyBorder="1" applyAlignment="1">
      <alignment horizontal="left" vertical="center"/>
    </xf>
    <xf numFmtId="170" fontId="18" fillId="12" borderId="0" xfId="11" applyNumberFormat="1" applyFont="1" applyFill="1" applyBorder="1" applyAlignment="1">
      <alignment horizontal="right" vertical="center"/>
    </xf>
    <xf numFmtId="0" fontId="18" fillId="12" borderId="0" xfId="11" applyFont="1" applyFill="1" applyAlignment="1">
      <alignment horizontal="center" vertical="center"/>
    </xf>
    <xf numFmtId="0" fontId="3" fillId="12" borderId="0" xfId="11" applyFill="1"/>
    <xf numFmtId="10" fontId="3" fillId="12" borderId="0" xfId="11" applyNumberFormat="1" applyFill="1"/>
    <xf numFmtId="0" fontId="18" fillId="13" borderId="0" xfId="11" applyFont="1" applyFill="1"/>
    <xf numFmtId="0" fontId="18" fillId="13" borderId="0" xfId="11" applyFont="1" applyFill="1" applyBorder="1" applyAlignment="1">
      <alignment horizontal="center" vertical="center"/>
    </xf>
    <xf numFmtId="49" fontId="18" fillId="13" borderId="0" xfId="11" applyNumberFormat="1" applyFont="1" applyFill="1" applyBorder="1" applyAlignment="1">
      <alignment horizontal="center" vertical="center"/>
    </xf>
    <xf numFmtId="0" fontId="18" fillId="13" borderId="0" xfId="11" applyFont="1" applyFill="1" applyBorder="1" applyAlignment="1">
      <alignment horizontal="left" vertical="center"/>
    </xf>
    <xf numFmtId="170" fontId="18" fillId="13" borderId="0" xfId="11" applyNumberFormat="1" applyFont="1" applyFill="1" applyBorder="1" applyAlignment="1">
      <alignment horizontal="right" vertical="center"/>
    </xf>
    <xf numFmtId="0" fontId="18" fillId="13" borderId="0" xfId="11" applyFont="1" applyFill="1" applyAlignment="1">
      <alignment horizontal="center" vertical="center"/>
    </xf>
    <xf numFmtId="0" fontId="3" fillId="13" borderId="0" xfId="11" applyFill="1"/>
    <xf numFmtId="10" fontId="3" fillId="13" borderId="0" xfId="11" applyNumberFormat="1" applyFill="1"/>
    <xf numFmtId="0" fontId="18" fillId="14" borderId="0" xfId="11" applyFont="1" applyFill="1"/>
    <xf numFmtId="0" fontId="18" fillId="14" borderId="0" xfId="11" applyFont="1" applyFill="1" applyBorder="1" applyAlignment="1">
      <alignment horizontal="center" vertical="center"/>
    </xf>
    <xf numFmtId="49" fontId="18" fillId="14" borderId="0" xfId="11" applyNumberFormat="1" applyFont="1" applyFill="1" applyBorder="1" applyAlignment="1">
      <alignment horizontal="center" vertical="center"/>
    </xf>
    <xf numFmtId="0" fontId="18" fillId="14" borderId="0" xfId="11" applyFont="1" applyFill="1" applyBorder="1" applyAlignment="1">
      <alignment horizontal="left" vertical="center"/>
    </xf>
    <xf numFmtId="170" fontId="18" fillId="14" borderId="0" xfId="11" applyNumberFormat="1" applyFont="1" applyFill="1" applyBorder="1" applyAlignment="1">
      <alignment horizontal="right" vertical="center"/>
    </xf>
    <xf numFmtId="0" fontId="18" fillId="14" borderId="0" xfId="11" applyFont="1" applyFill="1" applyAlignment="1">
      <alignment horizontal="center" vertical="center"/>
    </xf>
    <xf numFmtId="0" fontId="3" fillId="14" borderId="0" xfId="11" applyFill="1"/>
    <xf numFmtId="10" fontId="3" fillId="14" borderId="0" xfId="11" applyNumberFormat="1" applyFill="1"/>
    <xf numFmtId="0" fontId="25" fillId="14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Alignment="1">
      <alignment horizontal="center" vertical="center"/>
    </xf>
    <xf numFmtId="0" fontId="18" fillId="11" borderId="0" xfId="11" applyFont="1" applyFill="1" applyAlignment="1">
      <alignment horizontal="left" vertical="center"/>
    </xf>
    <xf numFmtId="170" fontId="18" fillId="11" borderId="0" xfId="11" applyNumberFormat="1" applyFont="1" applyFill="1" applyAlignment="1">
      <alignment horizontal="right" vertical="center"/>
    </xf>
    <xf numFmtId="49" fontId="18" fillId="0" borderId="0" xfId="11" applyNumberFormat="1" applyFont="1" applyFill="1" applyAlignment="1">
      <alignment horizontal="center" vertical="center"/>
    </xf>
    <xf numFmtId="0" fontId="18" fillId="0" borderId="0" xfId="11" applyFont="1" applyFill="1" applyAlignment="1">
      <alignment horizontal="left" vertical="center"/>
    </xf>
    <xf numFmtId="170" fontId="18" fillId="0" borderId="0" xfId="11" applyNumberFormat="1" applyFont="1" applyFill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29" fillId="0" borderId="0" xfId="0" applyFont="1"/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2" fillId="0" borderId="28" xfId="0" applyFont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vertical="center"/>
    </xf>
    <xf numFmtId="0" fontId="30" fillId="0" borderId="0" xfId="0" applyFont="1" applyFill="1"/>
    <xf numFmtId="49" fontId="30" fillId="0" borderId="34" xfId="0" applyNumberFormat="1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left" vertical="center"/>
    </xf>
    <xf numFmtId="170" fontId="30" fillId="0" borderId="34" xfId="0" applyNumberFormat="1" applyFont="1" applyFill="1" applyBorder="1" applyAlignment="1">
      <alignment horizontal="right" vertical="center"/>
    </xf>
    <xf numFmtId="0" fontId="30" fillId="0" borderId="34" xfId="0" applyFont="1" applyFill="1" applyBorder="1" applyAlignment="1">
      <alignment horizontal="center" vertical="center"/>
    </xf>
    <xf numFmtId="0" fontId="29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49" fontId="30" fillId="0" borderId="34" xfId="0" applyNumberFormat="1" applyFont="1" applyFill="1" applyBorder="1" applyAlignment="1">
      <alignment horizontal="left" vertical="center"/>
    </xf>
    <xf numFmtId="0" fontId="29" fillId="0" borderId="35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left" vertical="center"/>
    </xf>
    <xf numFmtId="170" fontId="30" fillId="0" borderId="36" xfId="0" applyNumberFormat="1" applyFont="1" applyFill="1" applyBorder="1" applyAlignment="1">
      <alignment horizontal="right" vertical="center"/>
    </xf>
    <xf numFmtId="0" fontId="30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70" fontId="30" fillId="0" borderId="0" xfId="0" applyNumberFormat="1" applyFont="1" applyFill="1" applyBorder="1" applyAlignment="1">
      <alignment horizontal="right" vertical="center"/>
    </xf>
    <xf numFmtId="49" fontId="30" fillId="0" borderId="0" xfId="0" applyNumberFormat="1" applyFont="1" applyFill="1" applyAlignment="1">
      <alignment horizontal="left" vertical="center"/>
    </xf>
    <xf numFmtId="0" fontId="34" fillId="0" borderId="0" xfId="0" applyFont="1" applyFill="1"/>
    <xf numFmtId="10" fontId="34" fillId="0" borderId="0" xfId="0" applyNumberFormat="1" applyFont="1" applyFill="1"/>
    <xf numFmtId="0" fontId="30" fillId="0" borderId="0" xfId="0" applyFont="1" applyFill="1" applyAlignment="1">
      <alignment horizontal="center"/>
    </xf>
    <xf numFmtId="0" fontId="35" fillId="0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170" fontId="10" fillId="0" borderId="0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170" fontId="30" fillId="0" borderId="34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170" fontId="10" fillId="0" borderId="34" xfId="0" applyNumberFormat="1" applyFont="1" applyFill="1" applyBorder="1" applyAlignment="1">
      <alignment horizontal="center" vertical="center"/>
    </xf>
    <xf numFmtId="170" fontId="29" fillId="0" borderId="34" xfId="0" applyNumberFormat="1" applyFont="1" applyFill="1" applyBorder="1" applyAlignment="1">
      <alignment horizontal="center" vertical="center"/>
    </xf>
    <xf numFmtId="170" fontId="30" fillId="0" borderId="36" xfId="0" applyNumberFormat="1" applyFont="1" applyFill="1" applyBorder="1" applyAlignment="1">
      <alignment horizontal="center" vertical="center"/>
    </xf>
    <xf numFmtId="170" fontId="30" fillId="0" borderId="0" xfId="0" applyNumberFormat="1" applyFont="1" applyFill="1" applyAlignment="1">
      <alignment horizontal="center"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left" vertical="center"/>
    </xf>
    <xf numFmtId="0" fontId="37" fillId="0" borderId="27" xfId="0" applyFont="1" applyFill="1" applyBorder="1" applyAlignment="1">
      <alignment horizontal="left" vertical="center"/>
    </xf>
    <xf numFmtId="0" fontId="33" fillId="0" borderId="33" xfId="0" applyFont="1" applyFill="1" applyBorder="1" applyAlignment="1">
      <alignment horizontal="center" vertical="center"/>
    </xf>
    <xf numFmtId="49" fontId="30" fillId="7" borderId="34" xfId="0" applyNumberFormat="1" applyFont="1" applyFill="1" applyBorder="1" applyAlignment="1">
      <alignment horizontal="center" vertical="center"/>
    </xf>
    <xf numFmtId="170" fontId="18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/>
    <xf numFmtId="0" fontId="22" fillId="7" borderId="0" xfId="11" applyFont="1" applyFill="1" applyBorder="1" applyAlignment="1">
      <alignment horizontal="center" vertical="center"/>
    </xf>
    <xf numFmtId="49" fontId="21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 applyBorder="1" applyAlignment="1">
      <alignment horizontal="left" vertical="center"/>
    </xf>
    <xf numFmtId="170" fontId="21" fillId="7" borderId="0" xfId="11" applyNumberFormat="1" applyFont="1" applyFill="1" applyBorder="1" applyAlignment="1">
      <alignment horizontal="right" vertical="center"/>
    </xf>
    <xf numFmtId="0" fontId="21" fillId="7" borderId="0" xfId="11" applyFont="1" applyFill="1" applyBorder="1" applyAlignment="1">
      <alignment horizontal="center" vertical="center"/>
    </xf>
    <xf numFmtId="0" fontId="21" fillId="7" borderId="0" xfId="11" applyFont="1" applyFill="1" applyAlignment="1">
      <alignment horizontal="center" vertical="center"/>
    </xf>
    <xf numFmtId="10" fontId="23" fillId="7" borderId="0" xfId="11" applyNumberFormat="1" applyFont="1" applyFill="1"/>
    <xf numFmtId="0" fontId="6" fillId="0" borderId="10" xfId="2" applyFont="1" applyFill="1" applyBorder="1" applyAlignment="1">
      <alignment horizontal="center" vertical="center" wrapText="1"/>
    </xf>
    <xf numFmtId="0" fontId="18" fillId="15" borderId="0" xfId="11" applyFont="1" applyFill="1"/>
    <xf numFmtId="0" fontId="18" fillId="15" borderId="0" xfId="11" applyFont="1" applyFill="1" applyBorder="1" applyAlignment="1">
      <alignment horizontal="center" vertical="center"/>
    </xf>
    <xf numFmtId="49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Border="1" applyAlignment="1">
      <alignment horizontal="left" vertical="center"/>
    </xf>
    <xf numFmtId="170" fontId="18" fillId="15" borderId="0" xfId="11" applyNumberFormat="1" applyFont="1" applyFill="1" applyBorder="1" applyAlignment="1">
      <alignment horizontal="right" vertical="center"/>
    </xf>
    <xf numFmtId="43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Alignment="1">
      <alignment horizontal="center" vertical="center"/>
    </xf>
    <xf numFmtId="10" fontId="24" fillId="15" borderId="0" xfId="11" applyNumberFormat="1" applyFont="1" applyFill="1"/>
    <xf numFmtId="0" fontId="3" fillId="15" borderId="0" xfId="11" applyFill="1"/>
    <xf numFmtId="49" fontId="18" fillId="15" borderId="0" xfId="11" quotePrefix="1" applyNumberFormat="1" applyFont="1" applyFill="1" applyBorder="1" applyAlignment="1">
      <alignment horizontal="center" vertical="center"/>
    </xf>
    <xf numFmtId="165" fontId="10" fillId="0" borderId="10" xfId="3" applyNumberFormat="1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49" fontId="8" fillId="0" borderId="10" xfId="3" applyNumberFormat="1" applyFont="1" applyFill="1" applyBorder="1" applyAlignment="1">
      <alignment horizontal="center" vertical="center"/>
    </xf>
    <xf numFmtId="166" fontId="8" fillId="0" borderId="10" xfId="3" applyNumberFormat="1" applyFont="1" applyFill="1" applyBorder="1" applyAlignment="1">
      <alignment horizontal="center" vertical="center"/>
    </xf>
    <xf numFmtId="166" fontId="10" fillId="0" borderId="21" xfId="3" applyNumberFormat="1" applyFont="1" applyFill="1" applyBorder="1" applyAlignment="1" applyProtection="1">
      <alignment horizontal="center" vertical="center"/>
    </xf>
    <xf numFmtId="164" fontId="10" fillId="0" borderId="30" xfId="3" applyNumberFormat="1" applyFont="1" applyFill="1" applyBorder="1" applyAlignment="1" applyProtection="1">
      <alignment horizontal="center" vertical="center"/>
    </xf>
    <xf numFmtId="168" fontId="10" fillId="0" borderId="30" xfId="3" applyNumberFormat="1" applyFont="1" applyFill="1" applyBorder="1" applyAlignment="1" applyProtection="1">
      <alignment horizontal="center" vertical="center"/>
    </xf>
    <xf numFmtId="0" fontId="3" fillId="16" borderId="0" xfId="11" applyFill="1" applyBorder="1" applyAlignment="1">
      <alignment horizontal="center" vertical="center" wrapText="1"/>
    </xf>
    <xf numFmtId="49" fontId="3" fillId="16" borderId="0" xfId="11" applyNumberFormat="1" applyFill="1" applyBorder="1" applyAlignment="1">
      <alignment horizontal="center" vertical="center" wrapText="1"/>
    </xf>
    <xf numFmtId="0" fontId="20" fillId="16" borderId="0" xfId="11" applyFont="1" applyFill="1" applyBorder="1" applyAlignment="1">
      <alignment horizontal="center" vertical="center" wrapText="1"/>
    </xf>
    <xf numFmtId="0" fontId="30" fillId="9" borderId="0" xfId="0" applyFont="1" applyFill="1"/>
    <xf numFmtId="43" fontId="18" fillId="9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center" vertical="center"/>
    </xf>
    <xf numFmtId="49" fontId="18" fillId="17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left" vertical="center"/>
    </xf>
    <xf numFmtId="170" fontId="18" fillId="17" borderId="0" xfId="11" applyNumberFormat="1" applyFont="1" applyFill="1" applyBorder="1" applyAlignment="1">
      <alignment horizontal="right" vertical="center"/>
    </xf>
    <xf numFmtId="0" fontId="18" fillId="17" borderId="0" xfId="11" applyFont="1" applyFill="1"/>
    <xf numFmtId="0" fontId="18" fillId="17" borderId="0" xfId="11" applyFont="1" applyFill="1" applyAlignment="1">
      <alignment horizontal="center" vertical="center"/>
    </xf>
    <xf numFmtId="10" fontId="24" fillId="17" borderId="28" xfId="11" applyNumberFormat="1" applyFont="1" applyFill="1" applyBorder="1"/>
    <xf numFmtId="49" fontId="30" fillId="18" borderId="34" xfId="0" applyNumberFormat="1" applyFont="1" applyFill="1" applyBorder="1" applyAlignment="1">
      <alignment horizontal="center" vertical="center"/>
    </xf>
    <xf numFmtId="0" fontId="30" fillId="18" borderId="34" xfId="0" applyFont="1" applyFill="1" applyBorder="1" applyAlignment="1">
      <alignment horizontal="left" vertical="center"/>
    </xf>
    <xf numFmtId="170" fontId="30" fillId="18" borderId="34" xfId="0" applyNumberFormat="1" applyFont="1" applyFill="1" applyBorder="1" applyAlignment="1">
      <alignment horizontal="right" vertical="center"/>
    </xf>
    <xf numFmtId="0" fontId="30" fillId="18" borderId="34" xfId="0" applyFont="1" applyFill="1" applyBorder="1" applyAlignment="1">
      <alignment horizontal="center" vertical="center"/>
    </xf>
    <xf numFmtId="0" fontId="18" fillId="0" borderId="0" xfId="11" applyFont="1" applyFill="1" applyAlignment="1">
      <alignment horizontal="center"/>
    </xf>
    <xf numFmtId="0" fontId="18" fillId="9" borderId="0" xfId="11" applyFont="1" applyFill="1" applyAlignment="1">
      <alignment horizontal="center"/>
    </xf>
    <xf numFmtId="0" fontId="18" fillId="6" borderId="0" xfId="11" applyFont="1" applyFill="1" applyAlignment="1">
      <alignment horizontal="center"/>
    </xf>
    <xf numFmtId="0" fontId="18" fillId="2" borderId="0" xfId="11" applyFont="1" applyFill="1" applyAlignment="1">
      <alignment horizontal="center"/>
    </xf>
    <xf numFmtId="0" fontId="18" fillId="7" borderId="0" xfId="11" applyFont="1" applyFill="1" applyAlignment="1">
      <alignment horizontal="center"/>
    </xf>
    <xf numFmtId="0" fontId="21" fillId="7" borderId="0" xfId="11" applyFont="1" applyFill="1" applyAlignment="1">
      <alignment horizontal="center"/>
    </xf>
    <xf numFmtId="0" fontId="18" fillId="15" borderId="0" xfId="11" applyFont="1" applyFill="1" applyAlignment="1">
      <alignment horizontal="center"/>
    </xf>
    <xf numFmtId="0" fontId="18" fillId="17" borderId="0" xfId="11" applyFont="1" applyFill="1" applyAlignment="1">
      <alignment horizontal="center"/>
    </xf>
    <xf numFmtId="0" fontId="26" fillId="6" borderId="0" xfId="11" applyFont="1" applyFill="1" applyAlignment="1">
      <alignment horizontal="center"/>
    </xf>
    <xf numFmtId="0" fontId="18" fillId="11" borderId="0" xfId="11" applyFont="1" applyFill="1" applyAlignment="1">
      <alignment horizontal="center"/>
    </xf>
    <xf numFmtId="0" fontId="18" fillId="12" borderId="0" xfId="11" applyFont="1" applyFill="1" applyAlignment="1">
      <alignment horizontal="center"/>
    </xf>
    <xf numFmtId="0" fontId="18" fillId="13" borderId="0" xfId="11" applyFont="1" applyFill="1" applyAlignment="1">
      <alignment horizontal="center"/>
    </xf>
    <xf numFmtId="0" fontId="18" fillId="14" borderId="0" xfId="11" applyFont="1" applyFill="1" applyAlignment="1">
      <alignment horizontal="center"/>
    </xf>
    <xf numFmtId="3" fontId="3" fillId="0" borderId="0" xfId="11" applyNumberFormat="1" applyFill="1"/>
    <xf numFmtId="3" fontId="3" fillId="9" borderId="0" xfId="11" applyNumberFormat="1" applyFill="1"/>
    <xf numFmtId="3" fontId="3" fillId="6" borderId="0" xfId="11" applyNumberFormat="1" applyFill="1"/>
    <xf numFmtId="3" fontId="3" fillId="2" borderId="0" xfId="11" applyNumberFormat="1" applyFill="1"/>
    <xf numFmtId="3" fontId="3" fillId="7" borderId="0" xfId="11" applyNumberFormat="1" applyFill="1"/>
    <xf numFmtId="3" fontId="23" fillId="7" borderId="0" xfId="11" applyNumberFormat="1" applyFont="1" applyFill="1"/>
    <xf numFmtId="3" fontId="24" fillId="6" borderId="0" xfId="11" applyNumberFormat="1" applyFont="1" applyFill="1"/>
    <xf numFmtId="3" fontId="24" fillId="15" borderId="0" xfId="11" applyNumberFormat="1" applyFont="1" applyFill="1"/>
    <xf numFmtId="3" fontId="3" fillId="15" borderId="0" xfId="11" applyNumberFormat="1" applyFill="1"/>
    <xf numFmtId="3" fontId="24" fillId="17" borderId="0" xfId="11" applyNumberFormat="1" applyFont="1" applyFill="1"/>
    <xf numFmtId="3" fontId="24" fillId="0" borderId="0" xfId="11" applyNumberFormat="1" applyFont="1" applyFill="1"/>
    <xf numFmtId="3" fontId="27" fillId="6" borderId="0" xfId="11" applyNumberFormat="1" applyFont="1" applyFill="1"/>
    <xf numFmtId="3" fontId="3" fillId="11" borderId="0" xfId="11" applyNumberFormat="1" applyFill="1"/>
    <xf numFmtId="3" fontId="3" fillId="12" borderId="0" xfId="11" applyNumberFormat="1" applyFill="1"/>
    <xf numFmtId="3" fontId="3" fillId="13" borderId="0" xfId="11" applyNumberFormat="1" applyFill="1"/>
    <xf numFmtId="3" fontId="3" fillId="14" borderId="0" xfId="11" applyNumberFormat="1" applyFill="1"/>
    <xf numFmtId="170" fontId="14" fillId="2" borderId="28" xfId="1" applyNumberFormat="1" applyFont="1" applyFill="1" applyBorder="1" applyAlignment="1">
      <alignment horizontal="left" vertical="center" wrapText="1"/>
    </xf>
    <xf numFmtId="0" fontId="14" fillId="2" borderId="28" xfId="6" applyNumberFormat="1" applyFont="1" applyFill="1" applyBorder="1" applyAlignment="1">
      <alignment horizontal="left" vertical="top" wrapText="1"/>
    </xf>
    <xf numFmtId="170" fontId="39" fillId="0" borderId="0" xfId="1" applyNumberFormat="1" applyFont="1" applyFill="1" applyBorder="1" applyAlignment="1">
      <alignment horizontal="left" vertical="center" wrapText="1"/>
    </xf>
    <xf numFmtId="0" fontId="39" fillId="0" borderId="0" xfId="6" applyNumberFormat="1" applyFont="1" applyFill="1" applyBorder="1" applyAlignment="1">
      <alignment horizontal="left" vertical="top" wrapText="1"/>
    </xf>
    <xf numFmtId="43" fontId="18" fillId="0" borderId="0" xfId="11" applyNumberFormat="1" applyFont="1" applyFill="1" applyBorder="1" applyAlignment="1">
      <alignment horizontal="center" vertical="center"/>
    </xf>
    <xf numFmtId="0" fontId="18" fillId="19" borderId="0" xfId="11" applyFont="1" applyFill="1"/>
    <xf numFmtId="0" fontId="19" fillId="19" borderId="0" xfId="11" applyFont="1" applyFill="1" applyBorder="1" applyAlignment="1">
      <alignment horizontal="center" vertical="center"/>
    </xf>
    <xf numFmtId="49" fontId="18" fillId="19" borderId="0" xfId="11" applyNumberFormat="1" applyFont="1" applyFill="1" applyBorder="1" applyAlignment="1">
      <alignment horizontal="center" vertical="center"/>
    </xf>
    <xf numFmtId="0" fontId="18" fillId="19" borderId="0" xfId="11" applyFont="1" applyFill="1" applyBorder="1" applyAlignment="1">
      <alignment horizontal="left" vertical="center"/>
    </xf>
    <xf numFmtId="170" fontId="18" fillId="19" borderId="0" xfId="11" applyNumberFormat="1" applyFont="1" applyFill="1" applyBorder="1" applyAlignment="1">
      <alignment horizontal="right" vertical="center"/>
    </xf>
    <xf numFmtId="0" fontId="18" fillId="19" borderId="0" xfId="11" applyFont="1" applyFill="1" applyBorder="1" applyAlignment="1">
      <alignment horizontal="center" vertical="center"/>
    </xf>
    <xf numFmtId="0" fontId="18" fillId="19" borderId="0" xfId="11" applyFont="1" applyFill="1" applyAlignment="1">
      <alignment horizontal="center" vertical="center"/>
    </xf>
    <xf numFmtId="0" fontId="18" fillId="19" borderId="0" xfId="11" applyFont="1" applyFill="1" applyAlignment="1">
      <alignment horizontal="center"/>
    </xf>
    <xf numFmtId="3" fontId="3" fillId="19" borderId="0" xfId="11" applyNumberFormat="1" applyFill="1"/>
    <xf numFmtId="10" fontId="3" fillId="19" borderId="0" xfId="11" applyNumberFormat="1" applyFill="1"/>
    <xf numFmtId="0" fontId="3" fillId="19" borderId="0" xfId="11" applyFill="1"/>
    <xf numFmtId="0" fontId="18" fillId="10" borderId="0" xfId="11" applyFont="1" applyFill="1"/>
    <xf numFmtId="0" fontId="19" fillId="10" borderId="0" xfId="11" applyFont="1" applyFill="1" applyBorder="1" applyAlignment="1">
      <alignment horizontal="center" vertical="center"/>
    </xf>
    <xf numFmtId="49" fontId="18" fillId="10" borderId="0" xfId="11" applyNumberFormat="1" applyFont="1" applyFill="1" applyBorder="1" applyAlignment="1">
      <alignment horizontal="center" vertical="center"/>
    </xf>
    <xf numFmtId="0" fontId="18" fillId="10" borderId="0" xfId="11" applyFont="1" applyFill="1" applyBorder="1" applyAlignment="1">
      <alignment horizontal="left" vertical="center"/>
    </xf>
    <xf numFmtId="170" fontId="18" fillId="10" borderId="0" xfId="11" applyNumberFormat="1" applyFont="1" applyFill="1" applyBorder="1" applyAlignment="1">
      <alignment horizontal="right" vertical="center"/>
    </xf>
    <xf numFmtId="0" fontId="18" fillId="10" borderId="0" xfId="11" applyFont="1" applyFill="1" applyBorder="1" applyAlignment="1">
      <alignment horizontal="center" vertical="center"/>
    </xf>
    <xf numFmtId="0" fontId="18" fillId="10" borderId="0" xfId="11" applyFont="1" applyFill="1" applyAlignment="1">
      <alignment horizontal="center" vertical="center"/>
    </xf>
    <xf numFmtId="0" fontId="18" fillId="10" borderId="0" xfId="11" applyFont="1" applyFill="1" applyAlignment="1">
      <alignment horizontal="center"/>
    </xf>
    <xf numFmtId="3" fontId="3" fillId="10" borderId="0" xfId="11" applyNumberFormat="1" applyFill="1"/>
    <xf numFmtId="10" fontId="3" fillId="10" borderId="0" xfId="11" applyNumberFormat="1" applyFill="1"/>
    <xf numFmtId="0" fontId="3" fillId="10" borderId="0" xfId="11" applyFill="1"/>
    <xf numFmtId="0" fontId="19" fillId="17" borderId="0" xfId="11" applyFont="1" applyFill="1" applyBorder="1" applyAlignment="1">
      <alignment horizontal="center" vertical="center"/>
    </xf>
    <xf numFmtId="3" fontId="3" fillId="17" borderId="0" xfId="11" applyNumberFormat="1" applyFill="1"/>
    <xf numFmtId="10" fontId="3" fillId="17" borderId="0" xfId="11" applyNumberFormat="1" applyFill="1"/>
    <xf numFmtId="0" fontId="3" fillId="17" borderId="0" xfId="11" applyFill="1"/>
    <xf numFmtId="1" fontId="30" fillId="0" borderId="34" xfId="0" applyNumberFormat="1" applyFont="1" applyFill="1" applyBorder="1" applyAlignment="1">
      <alignment horizontal="center" vertical="center"/>
    </xf>
    <xf numFmtId="0" fontId="3" fillId="0" borderId="0" xfId="2" quotePrefix="1" applyFill="1"/>
    <xf numFmtId="10" fontId="3" fillId="15" borderId="0" xfId="11" applyNumberFormat="1" applyFill="1"/>
    <xf numFmtId="3" fontId="24" fillId="19" borderId="0" xfId="11" applyNumberFormat="1" applyFont="1" applyFill="1"/>
    <xf numFmtId="10" fontId="24" fillId="19" borderId="0" xfId="11" applyNumberFormat="1" applyFont="1" applyFill="1"/>
    <xf numFmtId="170" fontId="3" fillId="19" borderId="0" xfId="11" applyNumberFormat="1" applyFill="1"/>
    <xf numFmtId="49" fontId="25" fillId="0" borderId="0" xfId="11" applyNumberFormat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horizontal="left" vertical="center"/>
    </xf>
    <xf numFmtId="0" fontId="25" fillId="0" borderId="0" xfId="11" applyFont="1" applyFill="1"/>
    <xf numFmtId="0" fontId="25" fillId="0" borderId="0" xfId="11" applyFont="1" applyFill="1" applyBorder="1" applyAlignment="1">
      <alignment horizontal="center" vertical="center"/>
    </xf>
    <xf numFmtId="170" fontId="25" fillId="0" borderId="0" xfId="11" applyNumberFormat="1" applyFont="1" applyFill="1" applyBorder="1" applyAlignment="1">
      <alignment horizontal="right" vertical="center"/>
    </xf>
    <xf numFmtId="0" fontId="25" fillId="0" borderId="0" xfId="11" applyFont="1" applyFill="1" applyAlignment="1">
      <alignment horizontal="center" vertical="center"/>
    </xf>
    <xf numFmtId="0" fontId="25" fillId="0" borderId="0" xfId="11" applyFont="1" applyFill="1" applyAlignment="1">
      <alignment horizontal="center"/>
    </xf>
    <xf numFmtId="3" fontId="40" fillId="0" borderId="0" xfId="11" applyNumberFormat="1" applyFont="1" applyFill="1"/>
    <xf numFmtId="10" fontId="40" fillId="0" borderId="0" xfId="11" applyNumberFormat="1" applyFont="1" applyFill="1"/>
    <xf numFmtId="0" fontId="3" fillId="0" borderId="0" xfId="11" applyFont="1" applyFill="1"/>
    <xf numFmtId="0" fontId="25" fillId="19" borderId="0" xfId="11" applyFont="1" applyFill="1"/>
    <xf numFmtId="0" fontId="25" fillId="19" borderId="0" xfId="11" applyFont="1" applyFill="1" applyBorder="1" applyAlignment="1">
      <alignment horizontal="center" vertical="center"/>
    </xf>
    <xf numFmtId="49" fontId="25" fillId="19" borderId="0" xfId="11" applyNumberFormat="1" applyFont="1" applyFill="1" applyBorder="1" applyAlignment="1">
      <alignment horizontal="center" vertical="center"/>
    </xf>
    <xf numFmtId="0" fontId="25" fillId="19" borderId="0" xfId="11" applyFont="1" applyFill="1" applyBorder="1" applyAlignment="1">
      <alignment horizontal="left" vertical="center"/>
    </xf>
    <xf numFmtId="170" fontId="25" fillId="19" borderId="0" xfId="11" applyNumberFormat="1" applyFont="1" applyFill="1" applyBorder="1" applyAlignment="1">
      <alignment horizontal="right" vertical="center"/>
    </xf>
    <xf numFmtId="0" fontId="25" fillId="19" borderId="0" xfId="11" applyFont="1" applyFill="1" applyAlignment="1">
      <alignment horizontal="center" vertical="center"/>
    </xf>
    <xf numFmtId="0" fontId="25" fillId="19" borderId="0" xfId="11" applyFont="1" applyFill="1" applyAlignment="1">
      <alignment horizontal="center"/>
    </xf>
    <xf numFmtId="3" fontId="40" fillId="19" borderId="0" xfId="11" applyNumberFormat="1" applyFont="1" applyFill="1"/>
    <xf numFmtId="10" fontId="40" fillId="19" borderId="0" xfId="11" applyNumberFormat="1" applyFont="1" applyFill="1"/>
    <xf numFmtId="0" fontId="3" fillId="19" borderId="0" xfId="11" applyFont="1" applyFill="1"/>
    <xf numFmtId="170" fontId="14" fillId="0" borderId="28" xfId="1" applyNumberFormat="1" applyFont="1" applyFill="1" applyBorder="1" applyAlignment="1">
      <alignment horizontal="left" vertical="center" wrapText="1"/>
    </xf>
    <xf numFmtId="0" fontId="14" fillId="0" borderId="28" xfId="6" applyNumberFormat="1" applyFont="1" applyFill="1" applyBorder="1" applyAlignment="1">
      <alignment horizontal="left" vertical="top" wrapText="1"/>
    </xf>
    <xf numFmtId="0" fontId="19" fillId="21" borderId="0" xfId="11" applyFont="1" applyFill="1" applyBorder="1" applyAlignment="1">
      <alignment horizontal="center" vertical="center"/>
    </xf>
    <xf numFmtId="0" fontId="3" fillId="0" borderId="39" xfId="11" applyFill="1" applyBorder="1"/>
    <xf numFmtId="0" fontId="19" fillId="0" borderId="39" xfId="11" applyFont="1" applyFill="1" applyBorder="1" applyAlignment="1">
      <alignment horizontal="center" vertical="center"/>
    </xf>
    <xf numFmtId="49" fontId="18" fillId="0" borderId="39" xfId="11" applyNumberFormat="1" applyFont="1" applyFill="1" applyBorder="1" applyAlignment="1">
      <alignment horizontal="center" vertical="center"/>
    </xf>
    <xf numFmtId="0" fontId="18" fillId="0" borderId="39" xfId="11" applyFont="1" applyFill="1" applyBorder="1" applyAlignment="1">
      <alignment horizontal="left" vertical="center"/>
    </xf>
    <xf numFmtId="170" fontId="18" fillId="0" borderId="39" xfId="11" applyNumberFormat="1" applyFont="1" applyFill="1" applyBorder="1" applyAlignment="1">
      <alignment horizontal="right" vertical="center"/>
    </xf>
    <xf numFmtId="0" fontId="18" fillId="0" borderId="39" xfId="11" applyFont="1" applyFill="1" applyBorder="1" applyAlignment="1">
      <alignment horizontal="center" vertical="center"/>
    </xf>
    <xf numFmtId="0" fontId="18" fillId="0" borderId="39" xfId="11" applyFont="1" applyFill="1" applyBorder="1"/>
    <xf numFmtId="0" fontId="18" fillId="0" borderId="39" xfId="11" applyFont="1" applyFill="1" applyBorder="1" applyAlignment="1">
      <alignment horizontal="center"/>
    </xf>
    <xf numFmtId="3" fontId="3" fillId="0" borderId="39" xfId="11" applyNumberFormat="1" applyFill="1" applyBorder="1"/>
    <xf numFmtId="0" fontId="19" fillId="19" borderId="40" xfId="11" applyFont="1" applyFill="1" applyBorder="1" applyAlignment="1">
      <alignment horizontal="center" vertical="center"/>
    </xf>
    <xf numFmtId="49" fontId="18" fillId="19" borderId="40" xfId="11" applyNumberFormat="1" applyFont="1" applyFill="1" applyBorder="1" applyAlignment="1">
      <alignment horizontal="center" vertical="center"/>
    </xf>
    <xf numFmtId="0" fontId="18" fillId="19" borderId="40" xfId="11" applyFont="1" applyFill="1" applyBorder="1" applyAlignment="1">
      <alignment horizontal="left" vertical="center"/>
    </xf>
    <xf numFmtId="170" fontId="18" fillId="19" borderId="40" xfId="11" applyNumberFormat="1" applyFont="1" applyFill="1" applyBorder="1" applyAlignment="1">
      <alignment horizontal="right" vertical="center"/>
    </xf>
    <xf numFmtId="0" fontId="18" fillId="19" borderId="40" xfId="11" applyFont="1" applyFill="1" applyBorder="1" applyAlignment="1">
      <alignment horizontal="center" vertical="center"/>
    </xf>
    <xf numFmtId="0" fontId="18" fillId="19" borderId="40" xfId="11" applyFont="1" applyFill="1" applyBorder="1"/>
    <xf numFmtId="0" fontId="18" fillId="19" borderId="40" xfId="11" applyFont="1" applyFill="1" applyBorder="1" applyAlignment="1">
      <alignment horizontal="center"/>
    </xf>
    <xf numFmtId="3" fontId="3" fillId="19" borderId="40" xfId="11" applyNumberFormat="1" applyFill="1" applyBorder="1"/>
    <xf numFmtId="10" fontId="3" fillId="19" borderId="40" xfId="11" applyNumberFormat="1" applyFill="1" applyBorder="1"/>
    <xf numFmtId="0" fontId="3" fillId="19" borderId="40" xfId="11" applyFill="1" applyBorder="1"/>
    <xf numFmtId="0" fontId="19" fillId="19" borderId="33" xfId="11" applyFont="1" applyFill="1" applyBorder="1" applyAlignment="1">
      <alignment horizontal="center" vertical="center"/>
    </xf>
    <xf numFmtId="49" fontId="18" fillId="19" borderId="33" xfId="11" applyNumberFormat="1" applyFont="1" applyFill="1" applyBorder="1" applyAlignment="1">
      <alignment horizontal="center" vertical="center"/>
    </xf>
    <xf numFmtId="0" fontId="18" fillId="19" borderId="33" xfId="11" applyFont="1" applyFill="1" applyBorder="1" applyAlignment="1">
      <alignment horizontal="left" vertical="center"/>
    </xf>
    <xf numFmtId="170" fontId="18" fillId="19" borderId="33" xfId="11" applyNumberFormat="1" applyFont="1" applyFill="1" applyBorder="1" applyAlignment="1">
      <alignment horizontal="right" vertical="center"/>
    </xf>
    <xf numFmtId="0" fontId="18" fillId="19" borderId="33" xfId="11" applyFont="1" applyFill="1" applyBorder="1" applyAlignment="1">
      <alignment horizontal="center" vertical="center"/>
    </xf>
    <xf numFmtId="0" fontId="18" fillId="19" borderId="33" xfId="11" applyFont="1" applyFill="1" applyBorder="1"/>
    <xf numFmtId="0" fontId="18" fillId="19" borderId="33" xfId="11" applyFont="1" applyFill="1" applyBorder="1" applyAlignment="1">
      <alignment horizontal="center"/>
    </xf>
    <xf numFmtId="3" fontId="3" fillId="19" borderId="33" xfId="11" applyNumberFormat="1" applyFill="1" applyBorder="1"/>
    <xf numFmtId="10" fontId="3" fillId="19" borderId="33" xfId="11" applyNumberFormat="1" applyFill="1" applyBorder="1"/>
    <xf numFmtId="0" fontId="3" fillId="19" borderId="38" xfId="11" applyFill="1" applyBorder="1"/>
    <xf numFmtId="0" fontId="19" fillId="19" borderId="34" xfId="11" applyFont="1" applyFill="1" applyBorder="1" applyAlignment="1">
      <alignment horizontal="center" vertical="center"/>
    </xf>
    <xf numFmtId="49" fontId="18" fillId="19" borderId="34" xfId="11" applyNumberFormat="1" applyFont="1" applyFill="1" applyBorder="1" applyAlignment="1">
      <alignment horizontal="center" vertical="center"/>
    </xf>
    <xf numFmtId="0" fontId="18" fillId="19" borderId="34" xfId="11" applyFont="1" applyFill="1" applyBorder="1" applyAlignment="1">
      <alignment horizontal="left" vertical="center"/>
    </xf>
    <xf numFmtId="170" fontId="18" fillId="19" borderId="34" xfId="11" applyNumberFormat="1" applyFont="1" applyFill="1" applyBorder="1" applyAlignment="1">
      <alignment horizontal="right" vertical="center"/>
    </xf>
    <xf numFmtId="0" fontId="18" fillId="19" borderId="34" xfId="11" applyFont="1" applyFill="1" applyBorder="1" applyAlignment="1">
      <alignment horizontal="center" vertical="center"/>
    </xf>
    <xf numFmtId="0" fontId="18" fillId="19" borderId="34" xfId="11" applyFont="1" applyFill="1" applyBorder="1"/>
    <xf numFmtId="0" fontId="18" fillId="19" borderId="34" xfId="11" applyFont="1" applyFill="1" applyBorder="1" applyAlignment="1">
      <alignment horizontal="center"/>
    </xf>
    <xf numFmtId="3" fontId="3" fillId="19" borderId="34" xfId="11" applyNumberFormat="1" applyFill="1" applyBorder="1"/>
    <xf numFmtId="10" fontId="3" fillId="19" borderId="34" xfId="11" applyNumberFormat="1" applyFill="1" applyBorder="1"/>
    <xf numFmtId="0" fontId="3" fillId="19" borderId="39" xfId="11" applyFill="1" applyBorder="1"/>
    <xf numFmtId="0" fontId="3" fillId="19" borderId="34" xfId="11" applyFill="1" applyBorder="1"/>
    <xf numFmtId="0" fontId="14" fillId="17" borderId="28" xfId="1" applyFont="1" applyFill="1" applyBorder="1" applyAlignment="1">
      <alignment horizontal="center" vertical="center" wrapText="1"/>
    </xf>
    <xf numFmtId="170" fontId="14" fillId="17" borderId="28" xfId="1" applyNumberFormat="1" applyFont="1" applyFill="1" applyBorder="1" applyAlignment="1">
      <alignment horizontal="left" vertical="center" wrapText="1"/>
    </xf>
    <xf numFmtId="0" fontId="14" fillId="17" borderId="28" xfId="6" applyNumberFormat="1" applyFont="1" applyFill="1" applyBorder="1" applyAlignment="1">
      <alignment horizontal="left" vertical="top" wrapText="1"/>
    </xf>
    <xf numFmtId="43" fontId="18" fillId="17" borderId="0" xfId="11" applyNumberFormat="1" applyFont="1" applyFill="1" applyBorder="1" applyAlignment="1">
      <alignment horizontal="center" vertical="center"/>
    </xf>
    <xf numFmtId="10" fontId="24" fillId="17" borderId="0" xfId="11" applyNumberFormat="1" applyFont="1" applyFill="1"/>
    <xf numFmtId="170" fontId="39" fillId="17" borderId="0" xfId="1" applyNumberFormat="1" applyFont="1" applyFill="1" applyBorder="1" applyAlignment="1">
      <alignment horizontal="left" vertical="center" wrapText="1"/>
    </xf>
    <xf numFmtId="0" fontId="39" fillId="17" borderId="0" xfId="6" applyNumberFormat="1" applyFont="1" applyFill="1" applyBorder="1" applyAlignment="1">
      <alignment horizontal="left" vertical="top" wrapText="1"/>
    </xf>
    <xf numFmtId="0" fontId="16" fillId="19" borderId="28" xfId="6" applyNumberFormat="1" applyFont="1" applyFill="1" applyBorder="1" applyAlignment="1">
      <alignment horizontal="left" vertical="top" wrapText="1"/>
    </xf>
    <xf numFmtId="0" fontId="16" fillId="19" borderId="28" xfId="1" applyFont="1" applyFill="1" applyBorder="1" applyAlignment="1">
      <alignment horizontal="center" vertical="center" wrapText="1"/>
    </xf>
    <xf numFmtId="170" fontId="16" fillId="19" borderId="28" xfId="1" applyNumberFormat="1" applyFont="1" applyFill="1" applyBorder="1" applyAlignment="1">
      <alignment horizontal="left" vertical="center" wrapText="1"/>
    </xf>
    <xf numFmtId="43" fontId="18" fillId="19" borderId="0" xfId="11" applyNumberFormat="1" applyFont="1" applyFill="1" applyBorder="1" applyAlignment="1">
      <alignment horizontal="center" vertical="center"/>
    </xf>
    <xf numFmtId="170" fontId="39" fillId="19" borderId="0" xfId="1" applyNumberFormat="1" applyFont="1" applyFill="1" applyBorder="1" applyAlignment="1">
      <alignment horizontal="left" vertical="center" wrapText="1"/>
    </xf>
    <xf numFmtId="0" fontId="39" fillId="19" borderId="0" xfId="6" applyNumberFormat="1" applyFont="1" applyFill="1" applyBorder="1" applyAlignment="1">
      <alignment horizontal="left" vertical="top" wrapText="1"/>
    </xf>
    <xf numFmtId="165" fontId="3" fillId="0" borderId="0" xfId="2" applyNumberFormat="1" applyFill="1"/>
    <xf numFmtId="43" fontId="3" fillId="0" borderId="0" xfId="2" applyNumberFormat="1" applyFill="1"/>
    <xf numFmtId="0" fontId="19" fillId="19" borderId="32" xfId="11" applyFont="1" applyFill="1" applyBorder="1" applyAlignment="1">
      <alignment horizontal="center" vertical="center"/>
    </xf>
    <xf numFmtId="0" fontId="19" fillId="19" borderId="32" xfId="11" applyFont="1" applyFill="1" applyBorder="1" applyAlignment="1">
      <alignment vertical="center"/>
    </xf>
    <xf numFmtId="0" fontId="18" fillId="20" borderId="0" xfId="11" applyFont="1" applyFill="1"/>
    <xf numFmtId="0" fontId="18" fillId="20" borderId="0" xfId="11" applyFont="1" applyFill="1" applyBorder="1" applyAlignment="1">
      <alignment horizontal="center" vertical="center"/>
    </xf>
    <xf numFmtId="49" fontId="18" fillId="20" borderId="0" xfId="11" applyNumberFormat="1" applyFont="1" applyFill="1" applyBorder="1" applyAlignment="1">
      <alignment horizontal="center" vertical="center"/>
    </xf>
    <xf numFmtId="0" fontId="18" fillId="20" borderId="0" xfId="11" applyFont="1" applyFill="1" applyBorder="1" applyAlignment="1">
      <alignment horizontal="left" vertical="center"/>
    </xf>
    <xf numFmtId="170" fontId="18" fillId="20" borderId="0" xfId="11" applyNumberFormat="1" applyFont="1" applyFill="1" applyBorder="1" applyAlignment="1">
      <alignment horizontal="right" vertical="center"/>
    </xf>
    <xf numFmtId="0" fontId="18" fillId="20" borderId="0" xfId="11" applyFont="1" applyFill="1" applyAlignment="1">
      <alignment horizontal="center" vertical="center"/>
    </xf>
    <xf numFmtId="0" fontId="18" fillId="20" borderId="0" xfId="11" applyFont="1" applyFill="1" applyAlignment="1">
      <alignment horizontal="center"/>
    </xf>
    <xf numFmtId="3" fontId="3" fillId="20" borderId="0" xfId="11" applyNumberFormat="1" applyFill="1"/>
    <xf numFmtId="10" fontId="3" fillId="20" borderId="0" xfId="11" applyNumberFormat="1" applyFill="1"/>
    <xf numFmtId="0" fontId="3" fillId="20" borderId="0" xfId="11" applyFill="1"/>
    <xf numFmtId="0" fontId="21" fillId="0" borderId="0" xfId="11" applyFont="1" applyFill="1"/>
    <xf numFmtId="0" fontId="21" fillId="0" borderId="0" xfId="11" applyFont="1" applyFill="1" applyBorder="1" applyAlignment="1">
      <alignment horizontal="center" vertical="center"/>
    </xf>
    <xf numFmtId="170" fontId="16" fillId="0" borderId="28" xfId="1" applyNumberFormat="1" applyFont="1" applyFill="1" applyBorder="1" applyAlignment="1">
      <alignment horizontal="left" vertical="center" wrapText="1"/>
    </xf>
    <xf numFmtId="0" fontId="16" fillId="0" borderId="28" xfId="6" applyNumberFormat="1" applyFont="1" applyFill="1" applyBorder="1" applyAlignment="1">
      <alignment horizontal="left" vertical="top" wrapText="1"/>
    </xf>
    <xf numFmtId="170" fontId="21" fillId="0" borderId="0" xfId="11" applyNumberFormat="1" applyFont="1" applyFill="1" applyBorder="1" applyAlignment="1">
      <alignment horizontal="right" vertical="center"/>
    </xf>
    <xf numFmtId="0" fontId="21" fillId="17" borderId="0" xfId="11" applyFont="1" applyFill="1" applyBorder="1" applyAlignment="1">
      <alignment horizontal="center" vertical="center"/>
    </xf>
    <xf numFmtId="0" fontId="21" fillId="17" borderId="0" xfId="11" applyFont="1" applyFill="1"/>
    <xf numFmtId="0" fontId="21" fillId="17" borderId="0" xfId="11" applyFont="1" applyFill="1" applyAlignment="1">
      <alignment horizontal="center" vertical="center"/>
    </xf>
    <xf numFmtId="0" fontId="21" fillId="17" borderId="0" xfId="11" applyFont="1" applyFill="1" applyAlignment="1">
      <alignment horizontal="center"/>
    </xf>
    <xf numFmtId="3" fontId="23" fillId="17" borderId="0" xfId="11" applyNumberFormat="1" applyFont="1" applyFill="1"/>
    <xf numFmtId="10" fontId="23" fillId="17" borderId="28" xfId="11" applyNumberFormat="1" applyFont="1" applyFill="1" applyBorder="1"/>
    <xf numFmtId="0" fontId="41" fillId="0" borderId="0" xfId="11" applyFont="1" applyFill="1"/>
    <xf numFmtId="170" fontId="16" fillId="17" borderId="28" xfId="1" applyNumberFormat="1" applyFont="1" applyFill="1" applyBorder="1" applyAlignment="1">
      <alignment horizontal="left" vertical="center" wrapText="1"/>
    </xf>
    <xf numFmtId="0" fontId="16" fillId="17" borderId="28" xfId="6" applyNumberFormat="1" applyFont="1" applyFill="1" applyBorder="1" applyAlignment="1">
      <alignment horizontal="left" vertical="top" wrapText="1"/>
    </xf>
    <xf numFmtId="170" fontId="21" fillId="17" borderId="0" xfId="11" applyNumberFormat="1" applyFont="1" applyFill="1" applyBorder="1" applyAlignment="1">
      <alignment horizontal="right" vertical="center"/>
    </xf>
    <xf numFmtId="0" fontId="41" fillId="17" borderId="0" xfId="11" applyFont="1" applyFill="1"/>
    <xf numFmtId="0" fontId="21" fillId="0" borderId="0" xfId="11" applyFont="1" applyFill="1" applyAlignment="1">
      <alignment horizontal="center" vertical="center"/>
    </xf>
    <xf numFmtId="0" fontId="21" fillId="0" borderId="0" xfId="11" applyFont="1" applyFill="1" applyAlignment="1">
      <alignment horizontal="center"/>
    </xf>
    <xf numFmtId="3" fontId="23" fillId="0" borderId="0" xfId="11" applyNumberFormat="1" applyFont="1" applyFill="1"/>
    <xf numFmtId="10" fontId="23" fillId="0" borderId="0" xfId="11" applyNumberFormat="1" applyFont="1" applyFill="1"/>
    <xf numFmtId="0" fontId="21" fillId="9" borderId="0" xfId="11" applyFont="1" applyFill="1"/>
    <xf numFmtId="0" fontId="21" fillId="9" borderId="0" xfId="11" applyFont="1" applyFill="1" applyBorder="1" applyAlignment="1">
      <alignment horizontal="center" vertical="center"/>
    </xf>
    <xf numFmtId="43" fontId="21" fillId="0" borderId="0" xfId="11" applyNumberFormat="1" applyFont="1" applyFill="1" applyBorder="1" applyAlignment="1">
      <alignment horizontal="center" vertical="center"/>
    </xf>
    <xf numFmtId="0" fontId="41" fillId="9" borderId="0" xfId="11" applyFont="1" applyFill="1"/>
    <xf numFmtId="170" fontId="25" fillId="6" borderId="0" xfId="11" applyNumberFormat="1" applyFont="1" applyFill="1" applyBorder="1" applyAlignment="1">
      <alignment horizontal="right" vertical="center"/>
    </xf>
    <xf numFmtId="0" fontId="25" fillId="6" borderId="0" xfId="11" applyFont="1" applyFill="1"/>
    <xf numFmtId="0" fontId="25" fillId="6" borderId="0" xfId="11" applyFont="1" applyFill="1" applyAlignment="1">
      <alignment horizontal="center" vertical="center"/>
    </xf>
    <xf numFmtId="0" fontId="25" fillId="6" borderId="0" xfId="11" applyFont="1" applyFill="1" applyAlignment="1">
      <alignment horizontal="center"/>
    </xf>
    <xf numFmtId="3" fontId="40" fillId="6" borderId="0" xfId="11" applyNumberFormat="1" applyFont="1" applyFill="1"/>
    <xf numFmtId="10" fontId="40" fillId="6" borderId="0" xfId="11" applyNumberFormat="1" applyFont="1" applyFill="1"/>
    <xf numFmtId="170" fontId="16" fillId="9" borderId="28" xfId="1" applyNumberFormat="1" applyFont="1" applyFill="1" applyBorder="1" applyAlignment="1">
      <alignment horizontal="left" vertical="center" wrapText="1"/>
    </xf>
    <xf numFmtId="0" fontId="16" fillId="9" borderId="28" xfId="0" applyFont="1" applyFill="1" applyBorder="1" applyAlignment="1">
      <alignment vertical="top"/>
    </xf>
    <xf numFmtId="0" fontId="21" fillId="6" borderId="0" xfId="11" applyFont="1" applyFill="1" applyBorder="1" applyAlignment="1">
      <alignment horizontal="center" vertical="center"/>
    </xf>
    <xf numFmtId="0" fontId="21" fillId="6" borderId="0" xfId="11" applyFont="1" applyFill="1"/>
    <xf numFmtId="0" fontId="21" fillId="6" borderId="0" xfId="11" applyFont="1" applyFill="1" applyAlignment="1">
      <alignment horizontal="center" vertical="center"/>
    </xf>
    <xf numFmtId="0" fontId="21" fillId="6" borderId="0" xfId="11" applyFont="1" applyFill="1" applyAlignment="1">
      <alignment horizontal="center"/>
    </xf>
    <xf numFmtId="3" fontId="23" fillId="6" borderId="0" xfId="11" applyNumberFormat="1" applyFont="1" applyFill="1"/>
    <xf numFmtId="10" fontId="23" fillId="6" borderId="0" xfId="11" applyNumberFormat="1" applyFont="1" applyFill="1"/>
    <xf numFmtId="0" fontId="16" fillId="0" borderId="28" xfId="1" applyFont="1" applyFill="1" applyBorder="1" applyAlignment="1">
      <alignment horizontal="center" vertical="center" wrapText="1"/>
    </xf>
    <xf numFmtId="170" fontId="21" fillId="9" borderId="0" xfId="11" applyNumberFormat="1" applyFont="1" applyFill="1" applyBorder="1" applyAlignment="1">
      <alignment horizontal="right" vertical="center"/>
    </xf>
    <xf numFmtId="49" fontId="30" fillId="0" borderId="34" xfId="0" quotePrefix="1" applyNumberFormat="1" applyFont="1" applyFill="1" applyBorder="1" applyAlignment="1">
      <alignment horizontal="center" vertical="center"/>
    </xf>
    <xf numFmtId="43" fontId="30" fillId="0" borderId="34" xfId="0" applyNumberFormat="1" applyFont="1" applyFill="1" applyBorder="1" applyAlignment="1">
      <alignment horizontal="center" vertical="center"/>
    </xf>
    <xf numFmtId="0" fontId="16" fillId="0" borderId="28" xfId="1" applyFont="1" applyFill="1" applyBorder="1" applyAlignment="1">
      <alignment horizontal="left" vertical="center" wrapText="1"/>
    </xf>
    <xf numFmtId="0" fontId="14" fillId="0" borderId="0" xfId="2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170" fontId="32" fillId="0" borderId="28" xfId="0" applyNumberFormat="1" applyFont="1" applyFill="1" applyBorder="1" applyAlignment="1">
      <alignment vertical="center"/>
    </xf>
    <xf numFmtId="49" fontId="29" fillId="0" borderId="0" xfId="0" applyNumberFormat="1" applyFont="1" applyFill="1" applyAlignment="1">
      <alignment vertical="center"/>
    </xf>
    <xf numFmtId="49" fontId="29" fillId="0" borderId="34" xfId="0" applyNumberFormat="1" applyFont="1" applyFill="1" applyBorder="1" applyAlignment="1">
      <alignment horizontal="center" vertical="center"/>
    </xf>
    <xf numFmtId="49" fontId="30" fillId="0" borderId="41" xfId="0" applyNumberFormat="1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left" vertical="center"/>
    </xf>
    <xf numFmtId="170" fontId="30" fillId="0" borderId="41" xfId="0" applyNumberFormat="1" applyFont="1" applyFill="1" applyBorder="1" applyAlignment="1">
      <alignment horizontal="right" vertical="center"/>
    </xf>
    <xf numFmtId="0" fontId="30" fillId="0" borderId="41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0" applyFont="1" applyFill="1" applyBorder="1"/>
    <xf numFmtId="49" fontId="30" fillId="0" borderId="42" xfId="0" applyNumberFormat="1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left" vertical="center"/>
    </xf>
    <xf numFmtId="170" fontId="30" fillId="0" borderId="42" xfId="0" applyNumberFormat="1" applyFont="1" applyFill="1" applyBorder="1" applyAlignment="1">
      <alignment horizontal="right" vertical="center"/>
    </xf>
    <xf numFmtId="0" fontId="30" fillId="0" borderId="42" xfId="0" applyFont="1" applyFill="1" applyBorder="1" applyAlignment="1">
      <alignment horizontal="center" vertical="center"/>
    </xf>
    <xf numFmtId="43" fontId="30" fillId="0" borderId="0" xfId="0" applyNumberFormat="1" applyFont="1" applyFill="1" applyBorder="1" applyAlignment="1">
      <alignment horizontal="center" vertical="center"/>
    </xf>
    <xf numFmtId="43" fontId="30" fillId="0" borderId="42" xfId="0" applyNumberFormat="1" applyFont="1" applyFill="1" applyBorder="1" applyAlignment="1">
      <alignment horizontal="center" vertical="center"/>
    </xf>
    <xf numFmtId="0" fontId="3" fillId="0" borderId="38" xfId="2" applyFill="1" applyBorder="1"/>
    <xf numFmtId="0" fontId="8" fillId="0" borderId="45" xfId="2" applyFont="1" applyFill="1" applyBorder="1" applyAlignment="1">
      <alignment horizontal="center" vertical="center"/>
    </xf>
    <xf numFmtId="0" fontId="6" fillId="0" borderId="38" xfId="2" applyFont="1" applyFill="1" applyBorder="1" applyAlignment="1">
      <alignment horizontal="left" vertical="center"/>
    </xf>
    <xf numFmtId="0" fontId="6" fillId="0" borderId="38" xfId="2" applyFont="1" applyFill="1" applyBorder="1" applyAlignment="1">
      <alignment horizontal="center" vertical="center" wrapText="1"/>
    </xf>
    <xf numFmtId="0" fontId="6" fillId="0" borderId="46" xfId="2" applyFont="1" applyFill="1" applyBorder="1" applyAlignment="1">
      <alignment horizontal="center" vertical="center" wrapText="1"/>
    </xf>
    <xf numFmtId="165" fontId="5" fillId="0" borderId="45" xfId="3" applyNumberFormat="1" applyFont="1" applyFill="1" applyBorder="1" applyAlignment="1">
      <alignment horizontal="center" vertical="center"/>
    </xf>
    <xf numFmtId="164" fontId="8" fillId="0" borderId="45" xfId="3" applyNumberFormat="1" applyFont="1" applyFill="1" applyBorder="1" applyAlignment="1">
      <alignment vertical="top"/>
    </xf>
    <xf numFmtId="166" fontId="8" fillId="0" borderId="45" xfId="3" applyNumberFormat="1" applyFont="1" applyFill="1" applyBorder="1" applyAlignment="1">
      <alignment vertical="top"/>
    </xf>
    <xf numFmtId="0" fontId="8" fillId="0" borderId="38" xfId="2" applyFont="1" applyFill="1" applyBorder="1" applyAlignment="1">
      <alignment vertical="top"/>
    </xf>
    <xf numFmtId="0" fontId="8" fillId="0" borderId="48" xfId="2" applyFont="1" applyFill="1" applyBorder="1" applyAlignment="1">
      <alignment vertical="top" wrapText="1"/>
    </xf>
    <xf numFmtId="0" fontId="11" fillId="0" borderId="48" xfId="2" applyFont="1" applyFill="1" applyBorder="1" applyAlignment="1">
      <alignment vertical="top" wrapText="1"/>
    </xf>
    <xf numFmtId="0" fontId="5" fillId="0" borderId="48" xfId="2" applyFont="1" applyFill="1" applyBorder="1" applyAlignment="1">
      <alignment vertical="top" wrapText="1"/>
    </xf>
    <xf numFmtId="0" fontId="38" fillId="0" borderId="48" xfId="2" applyFont="1" applyFill="1" applyBorder="1" applyAlignment="1">
      <alignment vertical="top" wrapText="1"/>
    </xf>
    <xf numFmtId="0" fontId="3" fillId="0" borderId="0" xfId="2" applyFill="1" applyBorder="1"/>
    <xf numFmtId="0" fontId="38" fillId="0" borderId="53" xfId="2" applyFont="1" applyFill="1" applyBorder="1" applyAlignment="1">
      <alignment vertical="top" wrapText="1"/>
    </xf>
    <xf numFmtId="164" fontId="7" fillId="0" borderId="0" xfId="3" applyNumberFormat="1" applyFont="1" applyFill="1" applyBorder="1" applyAlignment="1" applyProtection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top"/>
    </xf>
    <xf numFmtId="4" fontId="3" fillId="0" borderId="0" xfId="2" applyNumberFormat="1" applyFill="1"/>
    <xf numFmtId="4" fontId="10" fillId="0" borderId="22" xfId="3" applyNumberFormat="1" applyFont="1" applyFill="1" applyBorder="1" applyAlignment="1" applyProtection="1">
      <alignment horizontal="center" vertical="center"/>
    </xf>
    <xf numFmtId="4" fontId="8" fillId="0" borderId="9" xfId="2" applyNumberFormat="1" applyFont="1" applyFill="1" applyBorder="1" applyAlignment="1">
      <alignment horizontal="center" vertical="center"/>
    </xf>
    <xf numFmtId="0" fontId="3" fillId="0" borderId="39" xfId="2" applyFill="1" applyBorder="1" applyAlignment="1">
      <alignment vertical="top" wrapText="1"/>
    </xf>
    <xf numFmtId="0" fontId="8" fillId="0" borderId="47" xfId="2" applyFont="1" applyFill="1" applyBorder="1" applyAlignment="1">
      <alignment horizontal="center" vertical="top" wrapText="1"/>
    </xf>
    <xf numFmtId="169" fontId="8" fillId="0" borderId="35" xfId="2" applyNumberFormat="1" applyFont="1" applyFill="1" applyBorder="1" applyAlignment="1">
      <alignment horizontal="center" vertical="top" wrapText="1"/>
    </xf>
    <xf numFmtId="165" fontId="8" fillId="0" borderId="48" xfId="3" applyNumberFormat="1" applyFont="1" applyFill="1" applyBorder="1" applyAlignment="1">
      <alignment vertical="top" wrapText="1"/>
    </xf>
    <xf numFmtId="165" fontId="8" fillId="0" borderId="48" xfId="2" applyNumberFormat="1" applyFont="1" applyFill="1" applyBorder="1" applyAlignment="1">
      <alignment horizontal="center" vertical="top" wrapText="1"/>
    </xf>
    <xf numFmtId="165" fontId="8" fillId="0" borderId="47" xfId="3" applyNumberFormat="1" applyFont="1" applyFill="1" applyBorder="1" applyAlignment="1">
      <alignment vertical="top" wrapText="1"/>
    </xf>
    <xf numFmtId="164" fontId="8" fillId="0" borderId="47" xfId="3" applyNumberFormat="1" applyFont="1" applyFill="1" applyBorder="1" applyAlignment="1">
      <alignment vertical="top" wrapText="1"/>
    </xf>
    <xf numFmtId="166" fontId="8" fillId="0" borderId="47" xfId="3" applyNumberFormat="1" applyFont="1" applyFill="1" applyBorder="1" applyAlignment="1">
      <alignment vertical="top" wrapText="1"/>
    </xf>
    <xf numFmtId="4" fontId="8" fillId="0" borderId="47" xfId="2" applyNumberFormat="1" applyFont="1" applyFill="1" applyBorder="1" applyAlignment="1">
      <alignment vertical="top" wrapText="1"/>
    </xf>
    <xf numFmtId="0" fontId="8" fillId="0" borderId="39" xfId="2" applyFont="1" applyFill="1" applyBorder="1" applyAlignment="1">
      <alignment horizontal="center" vertical="top" wrapText="1"/>
    </xf>
    <xf numFmtId="43" fontId="8" fillId="0" borderId="39" xfId="2" applyNumberFormat="1" applyFont="1" applyFill="1" applyBorder="1" applyAlignment="1">
      <alignment horizontal="center" vertical="top" wrapText="1"/>
    </xf>
    <xf numFmtId="171" fontId="8" fillId="0" borderId="39" xfId="2" applyNumberFormat="1" applyFont="1" applyFill="1" applyBorder="1" applyAlignment="1">
      <alignment horizontal="center" vertical="top" wrapText="1"/>
    </xf>
    <xf numFmtId="0" fontId="8" fillId="0" borderId="39" xfId="2" applyFont="1" applyFill="1" applyBorder="1" applyAlignment="1">
      <alignment vertical="top" wrapText="1"/>
    </xf>
    <xf numFmtId="165" fontId="8" fillId="0" borderId="48" xfId="3" applyNumberFormat="1" applyFont="1" applyFill="1" applyBorder="1" applyAlignment="1">
      <alignment horizontal="center" vertical="top" wrapText="1"/>
    </xf>
    <xf numFmtId="165" fontId="10" fillId="0" borderId="48" xfId="2" applyNumberFormat="1" applyFont="1" applyFill="1" applyBorder="1" applyAlignment="1">
      <alignment horizontal="center" vertical="top" wrapText="1"/>
    </xf>
    <xf numFmtId="0" fontId="8" fillId="0" borderId="35" xfId="2" applyFont="1" applyFill="1" applyBorder="1" applyAlignment="1">
      <alignment horizontal="center" vertical="top" wrapText="1"/>
    </xf>
    <xf numFmtId="169" fontId="8" fillId="0" borderId="47" xfId="3" applyNumberFormat="1" applyFont="1" applyFill="1" applyBorder="1" applyAlignment="1">
      <alignment vertical="top" wrapText="1"/>
    </xf>
    <xf numFmtId="165" fontId="8" fillId="0" borderId="47" xfId="2" applyNumberFormat="1" applyFont="1" applyFill="1" applyBorder="1" applyAlignment="1">
      <alignment horizontal="center" vertical="top" wrapText="1"/>
    </xf>
    <xf numFmtId="4" fontId="8" fillId="0" borderId="47" xfId="3" applyNumberFormat="1" applyFont="1" applyFill="1" applyBorder="1" applyAlignment="1">
      <alignment vertical="top" wrapText="1"/>
    </xf>
    <xf numFmtId="165" fontId="5" fillId="0" borderId="47" xfId="3" applyNumberFormat="1" applyFont="1" applyFill="1" applyBorder="1" applyAlignment="1">
      <alignment vertical="top" wrapText="1"/>
    </xf>
    <xf numFmtId="170" fontId="8" fillId="0" borderId="35" xfId="2" applyNumberFormat="1" applyFont="1" applyFill="1" applyBorder="1" applyAlignment="1">
      <alignment horizontal="center" vertical="top" wrapText="1"/>
    </xf>
    <xf numFmtId="166" fontId="11" fillId="0" borderId="47" xfId="3" applyNumberFormat="1" applyFont="1" applyFill="1" applyBorder="1" applyAlignment="1">
      <alignment vertical="top" wrapText="1"/>
    </xf>
    <xf numFmtId="164" fontId="11" fillId="0" borderId="47" xfId="3" applyNumberFormat="1" applyFont="1" applyFill="1" applyBorder="1" applyAlignment="1">
      <alignment vertical="top" wrapText="1"/>
    </xf>
    <xf numFmtId="4" fontId="11" fillId="0" borderId="47" xfId="2" applyNumberFormat="1" applyFont="1" applyFill="1" applyBorder="1" applyAlignment="1">
      <alignment vertical="top" wrapText="1"/>
    </xf>
    <xf numFmtId="0" fontId="11" fillId="0" borderId="47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vertical="top" wrapText="1"/>
    </xf>
    <xf numFmtId="0" fontId="8" fillId="0" borderId="35" xfId="2" quotePrefix="1" applyFont="1" applyFill="1" applyBorder="1" applyAlignment="1">
      <alignment horizontal="center" vertical="top" wrapText="1"/>
    </xf>
    <xf numFmtId="165" fontId="5" fillId="0" borderId="47" xfId="2" applyNumberFormat="1" applyFont="1" applyFill="1" applyBorder="1" applyAlignment="1">
      <alignment horizontal="center" vertical="top" wrapText="1"/>
    </xf>
    <xf numFmtId="0" fontId="8" fillId="0" borderId="49" xfId="2" applyFont="1" applyFill="1" applyBorder="1" applyAlignment="1">
      <alignment horizontal="center" vertical="top" wrapText="1"/>
    </xf>
    <xf numFmtId="0" fontId="8" fillId="0" borderId="50" xfId="2" applyFont="1" applyFill="1" applyBorder="1" applyAlignment="1">
      <alignment horizontal="center" vertical="top" wrapText="1"/>
    </xf>
    <xf numFmtId="0" fontId="8" fillId="0" borderId="51" xfId="2" applyFont="1" applyFill="1" applyBorder="1" applyAlignment="1">
      <alignment horizontal="center" vertical="top" wrapText="1"/>
    </xf>
    <xf numFmtId="0" fontId="8" fillId="0" borderId="52" xfId="2" applyFont="1" applyFill="1" applyBorder="1" applyAlignment="1">
      <alignment horizontal="center" vertical="top" wrapText="1"/>
    </xf>
    <xf numFmtId="165" fontId="8" fillId="0" borderId="50" xfId="3" applyNumberFormat="1" applyFont="1" applyFill="1" applyBorder="1" applyAlignment="1">
      <alignment vertical="top" wrapText="1"/>
    </xf>
    <xf numFmtId="165" fontId="8" fillId="0" borderId="50" xfId="2" applyNumberFormat="1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vertical="top" wrapText="1"/>
    </xf>
    <xf numFmtId="0" fontId="3" fillId="0" borderId="40" xfId="2" applyFill="1" applyBorder="1" applyAlignment="1">
      <alignment vertical="top" wrapText="1"/>
    </xf>
    <xf numFmtId="0" fontId="3" fillId="0" borderId="0" xfId="2" applyFill="1" applyBorder="1" applyAlignment="1">
      <alignment vertical="top" wrapText="1"/>
    </xf>
    <xf numFmtId="170" fontId="30" fillId="0" borderId="4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0" fillId="0" borderId="42" xfId="0" applyNumberFormat="1" applyFont="1" applyFill="1" applyBorder="1" applyAlignment="1">
      <alignment horizontal="center" vertical="center"/>
    </xf>
    <xf numFmtId="4" fontId="10" fillId="0" borderId="18" xfId="3" applyNumberFormat="1" applyFont="1" applyFill="1" applyBorder="1" applyAlignment="1" applyProtection="1">
      <alignment horizontal="center" vertical="center"/>
    </xf>
    <xf numFmtId="4" fontId="10" fillId="0" borderId="10" xfId="3" applyNumberFormat="1" applyFont="1" applyFill="1" applyBorder="1" applyAlignment="1" applyProtection="1">
      <alignment horizontal="center" vertical="center"/>
    </xf>
    <xf numFmtId="4" fontId="6" fillId="0" borderId="45" xfId="3" applyNumberFormat="1" applyFont="1" applyFill="1" applyBorder="1" applyAlignment="1">
      <alignment horizontal="center" vertical="center"/>
    </xf>
    <xf numFmtId="4" fontId="8" fillId="0" borderId="47" xfId="2" applyNumberFormat="1" applyFont="1" applyFill="1" applyBorder="1" applyAlignment="1">
      <alignment horizontal="center" vertical="top" wrapText="1"/>
    </xf>
    <xf numFmtId="4" fontId="5" fillId="0" borderId="47" xfId="2" applyNumberFormat="1" applyFont="1" applyFill="1" applyBorder="1" applyAlignment="1">
      <alignment horizontal="center" vertical="top" wrapText="1"/>
    </xf>
    <xf numFmtId="4" fontId="8" fillId="0" borderId="50" xfId="2" applyNumberFormat="1" applyFont="1" applyFill="1" applyBorder="1" applyAlignment="1">
      <alignment horizontal="center" vertical="top" wrapText="1"/>
    </xf>
    <xf numFmtId="4" fontId="10" fillId="0" borderId="21" xfId="3" applyNumberFormat="1" applyFont="1" applyFill="1" applyBorder="1" applyAlignment="1" applyProtection="1">
      <alignment horizontal="center" vertical="center"/>
    </xf>
    <xf numFmtId="4" fontId="8" fillId="0" borderId="10" xfId="3" applyNumberFormat="1" applyFont="1" applyFill="1" applyBorder="1" applyAlignment="1">
      <alignment horizontal="center" vertical="center"/>
    </xf>
    <xf numFmtId="0" fontId="3" fillId="0" borderId="0" xfId="2" applyFont="1" applyFill="1"/>
    <xf numFmtId="49" fontId="11" fillId="0" borderId="18" xfId="2" applyNumberFormat="1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center" vertical="top"/>
    </xf>
    <xf numFmtId="0" fontId="11" fillId="0" borderId="50" xfId="2" applyFont="1" applyFill="1" applyBorder="1" applyAlignment="1">
      <alignment horizontal="center" vertical="top" wrapText="1"/>
    </xf>
    <xf numFmtId="49" fontId="28" fillId="0" borderId="0" xfId="0" applyNumberFormat="1" applyFont="1" applyAlignment="1">
      <alignment horizontal="center" vertical="center"/>
    </xf>
    <xf numFmtId="0" fontId="2" fillId="0" borderId="0" xfId="1" applyFont="1" applyFill="1" applyAlignment="1" applyProtection="1">
      <alignment horizontal="center" vertical="center"/>
    </xf>
    <xf numFmtId="0" fontId="46" fillId="0" borderId="0" xfId="0" applyFont="1" applyFill="1"/>
    <xf numFmtId="0" fontId="48" fillId="0" borderId="0" xfId="0" applyFont="1" applyAlignment="1">
      <alignment horizontal="center" vertical="center"/>
    </xf>
    <xf numFmtId="0" fontId="46" fillId="0" borderId="0" xfId="0" applyFont="1"/>
    <xf numFmtId="0" fontId="48" fillId="0" borderId="0" xfId="0" applyFont="1"/>
    <xf numFmtId="0" fontId="6" fillId="22" borderId="28" xfId="0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/>
    </xf>
    <xf numFmtId="49" fontId="44" fillId="23" borderId="28" xfId="0" applyNumberFormat="1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 wrapText="1"/>
    </xf>
    <xf numFmtId="0" fontId="49" fillId="24" borderId="28" xfId="0" applyFont="1" applyFill="1" applyBorder="1" applyAlignment="1">
      <alignment horizontal="center" vertical="center"/>
    </xf>
    <xf numFmtId="0" fontId="49" fillId="24" borderId="2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9" fillId="23" borderId="28" xfId="0" applyFont="1" applyFill="1" applyBorder="1" applyAlignment="1">
      <alignment horizontal="center" vertical="center"/>
    </xf>
    <xf numFmtId="49" fontId="49" fillId="23" borderId="28" xfId="0" applyNumberFormat="1" applyFont="1" applyFill="1" applyBorder="1" applyAlignment="1">
      <alignment horizontal="center" vertical="center"/>
    </xf>
    <xf numFmtId="0" fontId="49" fillId="23" borderId="2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8" fillId="0" borderId="18" xfId="2" applyFont="1" applyFill="1" applyBorder="1" applyAlignment="1">
      <alignment horizontal="center" vertical="center"/>
    </xf>
    <xf numFmtId="169" fontId="3" fillId="0" borderId="0" xfId="2" applyNumberFormat="1" applyFill="1"/>
    <xf numFmtId="169" fontId="10" fillId="0" borderId="20" xfId="3" applyNumberFormat="1" applyFont="1" applyFill="1" applyBorder="1" applyAlignment="1" applyProtection="1">
      <alignment horizontal="center" vertical="center"/>
    </xf>
    <xf numFmtId="169" fontId="8" fillId="0" borderId="10" xfId="3" applyNumberFormat="1" applyFont="1" applyFill="1" applyBorder="1" applyAlignment="1">
      <alignment horizontal="center" vertical="center"/>
    </xf>
    <xf numFmtId="169" fontId="5" fillId="0" borderId="45" xfId="3" applyNumberFormat="1" applyFont="1" applyFill="1" applyBorder="1" applyAlignment="1">
      <alignment horizontal="center" vertical="center"/>
    </xf>
    <xf numFmtId="169" fontId="8" fillId="0" borderId="50" xfId="3" applyNumberFormat="1" applyFont="1" applyFill="1" applyBorder="1" applyAlignment="1">
      <alignment vertical="top" wrapText="1"/>
    </xf>
    <xf numFmtId="165" fontId="8" fillId="0" borderId="39" xfId="2" applyNumberFormat="1" applyFont="1" applyFill="1" applyBorder="1" applyAlignment="1">
      <alignment horizontal="center" vertical="top" wrapText="1"/>
    </xf>
    <xf numFmtId="43" fontId="8" fillId="0" borderId="48" xfId="2" applyNumberFormat="1" applyFont="1" applyFill="1" applyBorder="1" applyAlignment="1">
      <alignment vertical="top" wrapText="1"/>
    </xf>
    <xf numFmtId="169" fontId="5" fillId="0" borderId="47" xfId="3" applyNumberFormat="1" applyFont="1" applyFill="1" applyBorder="1" applyAlignment="1">
      <alignment vertical="top" wrapText="1"/>
    </xf>
    <xf numFmtId="165" fontId="5" fillId="0" borderId="48" xfId="2" applyNumberFormat="1" applyFont="1" applyFill="1" applyBorder="1" applyAlignment="1">
      <alignment horizontal="center" vertical="top" wrapText="1"/>
    </xf>
    <xf numFmtId="4" fontId="5" fillId="0" borderId="47" xfId="3" applyNumberFormat="1" applyFont="1" applyFill="1" applyBorder="1" applyAlignment="1">
      <alignment vertical="top" wrapText="1"/>
    </xf>
    <xf numFmtId="0" fontId="51" fillId="0" borderId="0" xfId="2" applyFont="1" applyFill="1" applyBorder="1" applyAlignment="1">
      <alignment vertical="top" wrapText="1"/>
    </xf>
    <xf numFmtId="0" fontId="5" fillId="0" borderId="47" xfId="2" applyFont="1" applyFill="1" applyBorder="1" applyAlignment="1">
      <alignment horizontal="center" vertical="top" wrapText="1"/>
    </xf>
    <xf numFmtId="0" fontId="5" fillId="0" borderId="35" xfId="2" applyFont="1" applyFill="1" applyBorder="1" applyAlignment="1">
      <alignment horizontal="center" vertical="top" wrapText="1"/>
    </xf>
    <xf numFmtId="0" fontId="52" fillId="0" borderId="47" xfId="2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horizontal="center" vertical="top" wrapText="1"/>
    </xf>
    <xf numFmtId="171" fontId="5" fillId="0" borderId="39" xfId="2" applyNumberFormat="1" applyFont="1" applyFill="1" applyBorder="1" applyAlignment="1">
      <alignment horizontal="center" vertical="top" wrapText="1"/>
    </xf>
    <xf numFmtId="43" fontId="5" fillId="0" borderId="39" xfId="2" applyNumberFormat="1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vertical="top" wrapText="1"/>
    </xf>
    <xf numFmtId="0" fontId="51" fillId="0" borderId="39" xfId="2" applyFont="1" applyFill="1" applyBorder="1" applyAlignment="1">
      <alignment vertical="top" wrapText="1"/>
    </xf>
    <xf numFmtId="169" fontId="10" fillId="0" borderId="21" xfId="3" applyNumberFormat="1" applyFont="1" applyFill="1" applyBorder="1" applyAlignment="1" applyProtection="1">
      <alignment horizontal="center" vertical="center"/>
    </xf>
    <xf numFmtId="169" fontId="8" fillId="0" borderId="40" xfId="2" applyNumberFormat="1" applyFont="1" applyFill="1" applyBorder="1" applyAlignment="1">
      <alignment horizontal="center" vertical="top" wrapText="1"/>
    </xf>
    <xf numFmtId="165" fontId="5" fillId="0" borderId="48" xfId="3" applyNumberFormat="1" applyFont="1" applyFill="1" applyBorder="1" applyAlignment="1">
      <alignment vertical="top" wrapText="1"/>
    </xf>
    <xf numFmtId="0" fontId="3" fillId="25" borderId="0" xfId="2" applyFont="1" applyFill="1" applyBorder="1" applyAlignment="1">
      <alignment vertical="top" wrapText="1"/>
    </xf>
    <xf numFmtId="0" fontId="11" fillId="25" borderId="47" xfId="2" applyFont="1" applyFill="1" applyBorder="1" applyAlignment="1">
      <alignment horizontal="center" vertical="top" wrapText="1"/>
    </xf>
    <xf numFmtId="0" fontId="11" fillId="25" borderId="35" xfId="2" applyFont="1" applyFill="1" applyBorder="1" applyAlignment="1">
      <alignment horizontal="center" vertical="top" wrapText="1"/>
    </xf>
    <xf numFmtId="0" fontId="11" fillId="25" borderId="48" xfId="2" applyFont="1" applyFill="1" applyBorder="1" applyAlignment="1">
      <alignment vertical="top" wrapText="1"/>
    </xf>
    <xf numFmtId="165" fontId="11" fillId="25" borderId="48" xfId="3" applyNumberFormat="1" applyFont="1" applyFill="1" applyBorder="1" applyAlignment="1">
      <alignment vertical="top" wrapText="1"/>
    </xf>
    <xf numFmtId="165" fontId="11" fillId="25" borderId="48" xfId="2" applyNumberFormat="1" applyFont="1" applyFill="1" applyBorder="1" applyAlignment="1">
      <alignment horizontal="center" vertical="top" wrapText="1"/>
    </xf>
    <xf numFmtId="165" fontId="8" fillId="25" borderId="48" xfId="2" applyNumberFormat="1" applyFont="1" applyFill="1" applyBorder="1" applyAlignment="1">
      <alignment horizontal="center" vertical="top" wrapText="1"/>
    </xf>
    <xf numFmtId="4" fontId="11" fillId="25" borderId="47" xfId="2" applyNumberFormat="1" applyFont="1" applyFill="1" applyBorder="1" applyAlignment="1">
      <alignment horizontal="center" vertical="top" wrapText="1"/>
    </xf>
    <xf numFmtId="169" fontId="11" fillId="25" borderId="47" xfId="3" applyNumberFormat="1" applyFont="1" applyFill="1" applyBorder="1" applyAlignment="1">
      <alignment vertical="top" wrapText="1"/>
    </xf>
    <xf numFmtId="4" fontId="11" fillId="25" borderId="47" xfId="3" applyNumberFormat="1" applyFont="1" applyFill="1" applyBorder="1" applyAlignment="1">
      <alignment vertical="top" wrapText="1"/>
    </xf>
    <xf numFmtId="166" fontId="11" fillId="25" borderId="47" xfId="3" applyNumberFormat="1" applyFont="1" applyFill="1" applyBorder="1" applyAlignment="1">
      <alignment vertical="top" wrapText="1"/>
    </xf>
    <xf numFmtId="164" fontId="11" fillId="25" borderId="47" xfId="3" applyNumberFormat="1" applyFont="1" applyFill="1" applyBorder="1" applyAlignment="1">
      <alignment vertical="top" wrapText="1"/>
    </xf>
    <xf numFmtId="4" fontId="11" fillId="25" borderId="47" xfId="2" applyNumberFormat="1" applyFont="1" applyFill="1" applyBorder="1" applyAlignment="1">
      <alignment vertical="top" wrapText="1"/>
    </xf>
    <xf numFmtId="0" fontId="11" fillId="25" borderId="39" xfId="2" applyFont="1" applyFill="1" applyBorder="1" applyAlignment="1">
      <alignment horizontal="center" vertical="top" wrapText="1"/>
    </xf>
    <xf numFmtId="171" fontId="8" fillId="25" borderId="39" xfId="2" applyNumberFormat="1" applyFont="1" applyFill="1" applyBorder="1" applyAlignment="1">
      <alignment horizontal="center" vertical="top" wrapText="1"/>
    </xf>
    <xf numFmtId="43" fontId="8" fillId="25" borderId="39" xfId="2" applyNumberFormat="1" applyFont="1" applyFill="1" applyBorder="1" applyAlignment="1">
      <alignment horizontal="center" vertical="top" wrapText="1"/>
    </xf>
    <xf numFmtId="0" fontId="11" fillId="25" borderId="39" xfId="2" applyFont="1" applyFill="1" applyBorder="1" applyAlignment="1">
      <alignment vertical="top" wrapText="1"/>
    </xf>
    <xf numFmtId="0" fontId="3" fillId="25" borderId="39" xfId="2" applyFont="1" applyFill="1" applyBorder="1" applyAlignment="1">
      <alignment vertical="top" wrapText="1"/>
    </xf>
    <xf numFmtId="0" fontId="41" fillId="25" borderId="0" xfId="2" applyFont="1" applyFill="1" applyBorder="1" applyAlignment="1">
      <alignment vertical="top" wrapText="1"/>
    </xf>
    <xf numFmtId="0" fontId="8" fillId="25" borderId="47" xfId="2" applyFont="1" applyFill="1" applyBorder="1" applyAlignment="1">
      <alignment horizontal="center" vertical="top" wrapText="1"/>
    </xf>
    <xf numFmtId="0" fontId="8" fillId="25" borderId="35" xfId="2" applyFont="1" applyFill="1" applyBorder="1" applyAlignment="1">
      <alignment horizontal="center" vertical="top" wrapText="1"/>
    </xf>
    <xf numFmtId="0" fontId="8" fillId="25" borderId="48" xfId="2" applyFont="1" applyFill="1" applyBorder="1" applyAlignment="1">
      <alignment vertical="top" wrapText="1"/>
    </xf>
    <xf numFmtId="165" fontId="8" fillId="25" borderId="48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horizontal="center" vertical="top" wrapText="1"/>
    </xf>
    <xf numFmtId="169" fontId="8" fillId="25" borderId="47" xfId="3" applyNumberFormat="1" applyFont="1" applyFill="1" applyBorder="1" applyAlignment="1">
      <alignment vertical="top" wrapText="1"/>
    </xf>
    <xf numFmtId="166" fontId="8" fillId="25" borderId="47" xfId="3" applyNumberFormat="1" applyFont="1" applyFill="1" applyBorder="1" applyAlignment="1">
      <alignment vertical="top" wrapText="1"/>
    </xf>
    <xf numFmtId="4" fontId="8" fillId="25" borderId="47" xfId="3" applyNumberFormat="1" applyFont="1" applyFill="1" applyBorder="1" applyAlignment="1">
      <alignment vertical="top" wrapText="1"/>
    </xf>
    <xf numFmtId="164" fontId="8" fillId="25" borderId="47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vertical="top" wrapText="1"/>
    </xf>
    <xf numFmtId="0" fontId="8" fillId="25" borderId="39" xfId="2" applyFont="1" applyFill="1" applyBorder="1" applyAlignment="1">
      <alignment horizontal="center" vertical="top" wrapText="1"/>
    </xf>
    <xf numFmtId="0" fontId="8" fillId="25" borderId="39" xfId="2" applyFont="1" applyFill="1" applyBorder="1" applyAlignment="1">
      <alignment vertical="top" wrapText="1"/>
    </xf>
    <xf numFmtId="0" fontId="41" fillId="25" borderId="39" xfId="2" applyFont="1" applyFill="1" applyBorder="1" applyAlignment="1">
      <alignment vertical="top" wrapText="1"/>
    </xf>
    <xf numFmtId="0" fontId="16" fillId="25" borderId="34" xfId="6" applyNumberFormat="1" applyFont="1" applyFill="1" applyBorder="1" applyAlignment="1">
      <alignment horizontal="left" vertical="top" wrapText="1"/>
    </xf>
    <xf numFmtId="0" fontId="6" fillId="26" borderId="38" xfId="2" applyFont="1" applyFill="1" applyBorder="1" applyAlignment="1">
      <alignment horizontal="left" vertical="center"/>
    </xf>
    <xf numFmtId="171" fontId="8" fillId="26" borderId="39" xfId="2" applyNumberFormat="1" applyFont="1" applyFill="1" applyBorder="1" applyAlignment="1">
      <alignment horizontal="center" vertical="top" wrapText="1"/>
    </xf>
    <xf numFmtId="39" fontId="5" fillId="0" borderId="48" xfId="3" applyNumberFormat="1" applyFont="1" applyFill="1" applyBorder="1" applyAlignment="1">
      <alignment vertical="top" wrapText="1"/>
    </xf>
    <xf numFmtId="39" fontId="5" fillId="0" borderId="47" xfId="3" applyNumberFormat="1" applyFont="1" applyFill="1" applyBorder="1" applyAlignment="1">
      <alignment vertical="top" wrapText="1"/>
    </xf>
    <xf numFmtId="0" fontId="3" fillId="26" borderId="0" xfId="2" applyFill="1" applyBorder="1" applyAlignment="1">
      <alignment vertical="top" wrapText="1"/>
    </xf>
    <xf numFmtId="0" fontId="8" fillId="26" borderId="47" xfId="2" applyFont="1" applyFill="1" applyBorder="1" applyAlignment="1">
      <alignment horizontal="center" vertical="top" wrapText="1"/>
    </xf>
    <xf numFmtId="0" fontId="8" fillId="26" borderId="35" xfId="2" applyFont="1" applyFill="1" applyBorder="1" applyAlignment="1">
      <alignment horizontal="center" vertical="top" wrapText="1"/>
    </xf>
    <xf numFmtId="0" fontId="8" fillId="26" borderId="48" xfId="2" applyFont="1" applyFill="1" applyBorder="1" applyAlignment="1">
      <alignment vertical="top" wrapText="1"/>
    </xf>
    <xf numFmtId="165" fontId="5" fillId="26" borderId="47" xfId="3" applyNumberFormat="1" applyFont="1" applyFill="1" applyBorder="1" applyAlignment="1">
      <alignment vertical="top" wrapText="1"/>
    </xf>
    <xf numFmtId="165" fontId="5" fillId="26" borderId="47" xfId="2" applyNumberFormat="1" applyFont="1" applyFill="1" applyBorder="1" applyAlignment="1">
      <alignment horizontal="center" vertical="top" wrapText="1"/>
    </xf>
    <xf numFmtId="165" fontId="5" fillId="26" borderId="48" xfId="2" applyNumberFormat="1" applyFont="1" applyFill="1" applyBorder="1" applyAlignment="1">
      <alignment horizontal="center" vertical="top" wrapText="1"/>
    </xf>
    <xf numFmtId="4" fontId="5" fillId="26" borderId="47" xfId="2" applyNumberFormat="1" applyFont="1" applyFill="1" applyBorder="1" applyAlignment="1">
      <alignment horizontal="center" vertical="top" wrapText="1"/>
    </xf>
    <xf numFmtId="39" fontId="5" fillId="26" borderId="48" xfId="2" applyNumberFormat="1" applyFont="1" applyFill="1" applyBorder="1" applyAlignment="1">
      <alignment horizontal="right" vertical="top" wrapText="1"/>
    </xf>
    <xf numFmtId="164" fontId="8" fillId="26" borderId="47" xfId="3" applyNumberFormat="1" applyFont="1" applyFill="1" applyBorder="1" applyAlignment="1">
      <alignment vertical="top" wrapText="1"/>
    </xf>
    <xf numFmtId="4" fontId="8" fillId="26" borderId="47" xfId="2" applyNumberFormat="1" applyFont="1" applyFill="1" applyBorder="1" applyAlignment="1">
      <alignment vertical="top" wrapText="1"/>
    </xf>
    <xf numFmtId="0" fontId="11" fillId="26" borderId="47" xfId="2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horizontal="center" vertical="top" wrapText="1"/>
    </xf>
    <xf numFmtId="43" fontId="8" fillId="26" borderId="39" xfId="2" applyNumberFormat="1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vertical="top" wrapText="1"/>
    </xf>
    <xf numFmtId="0" fontId="3" fillId="26" borderId="39" xfId="2" applyFill="1" applyBorder="1" applyAlignment="1">
      <alignment vertical="top" wrapText="1"/>
    </xf>
    <xf numFmtId="0" fontId="43" fillId="0" borderId="0" xfId="12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55" fillId="0" borderId="0" xfId="13" applyFont="1" applyFill="1" applyAlignment="1" applyProtection="1">
      <alignment horizontal="center" vertical="center"/>
    </xf>
    <xf numFmtId="172" fontId="55" fillId="0" borderId="0" xfId="14" applyNumberFormat="1" applyFont="1" applyFill="1" applyAlignment="1" applyProtection="1">
      <alignment horizontal="center" vertical="center"/>
    </xf>
    <xf numFmtId="0" fontId="56" fillId="0" borderId="0" xfId="13" applyFont="1" applyFill="1" applyAlignment="1" applyProtection="1">
      <alignment horizontal="center" vertical="center"/>
    </xf>
    <xf numFmtId="0" fontId="57" fillId="0" borderId="0" xfId="13" applyFont="1" applyFill="1" applyAlignment="1" applyProtection="1">
      <alignment horizontal="center" vertical="center"/>
    </xf>
    <xf numFmtId="0" fontId="58" fillId="0" borderId="0" xfId="13" applyFont="1" applyFill="1" applyAlignment="1" applyProtection="1">
      <alignment horizontal="center" vertical="center"/>
    </xf>
    <xf numFmtId="0" fontId="45" fillId="0" borderId="0" xfId="12" applyFont="1" applyFill="1"/>
    <xf numFmtId="0" fontId="47" fillId="0" borderId="0" xfId="12" applyFont="1" applyFill="1" applyAlignment="1">
      <alignment horizontal="center" vertical="center"/>
    </xf>
    <xf numFmtId="172" fontId="43" fillId="0" borderId="0" xfId="14" applyNumberFormat="1" applyFont="1" applyFill="1" applyAlignment="1">
      <alignment horizontal="center" vertical="center"/>
    </xf>
    <xf numFmtId="0" fontId="59" fillId="0" borderId="0" xfId="12" applyFont="1" applyFill="1" applyAlignment="1">
      <alignment horizontal="center" vertical="center"/>
    </xf>
    <xf numFmtId="0" fontId="45" fillId="0" borderId="0" xfId="12" applyFont="1" applyFill="1" applyAlignment="1">
      <alignment horizontal="center" vertical="center"/>
    </xf>
    <xf numFmtId="0" fontId="60" fillId="0" borderId="0" xfId="12" applyFont="1" applyFill="1" applyAlignment="1">
      <alignment horizontal="center" vertical="center"/>
    </xf>
    <xf numFmtId="0" fontId="43" fillId="0" borderId="0" xfId="12" applyFont="1" applyFill="1" applyAlignment="1">
      <alignment horizontal="left" vertical="center"/>
    </xf>
    <xf numFmtId="0" fontId="45" fillId="0" borderId="0" xfId="12" applyFont="1" applyFill="1" applyAlignment="1">
      <alignment horizontal="center"/>
    </xf>
    <xf numFmtId="165" fontId="43" fillId="0" borderId="0" xfId="12" applyNumberFormat="1" applyFont="1" applyFill="1" applyAlignment="1">
      <alignment horizontal="left" vertical="center"/>
    </xf>
    <xf numFmtId="165" fontId="43" fillId="0" borderId="0" xfId="15" applyNumberFormat="1" applyFont="1" applyFill="1" applyAlignment="1">
      <alignment horizontal="right" vertical="center"/>
    </xf>
    <xf numFmtId="165" fontId="45" fillId="0" borderId="0" xfId="15" applyNumberFormat="1" applyFont="1" applyFill="1" applyAlignment="1">
      <alignment horizontal="right" vertical="center"/>
    </xf>
    <xf numFmtId="165" fontId="61" fillId="0" borderId="0" xfId="15" applyNumberFormat="1" applyFont="1" applyFill="1" applyAlignment="1">
      <alignment horizontal="right" vertical="center"/>
    </xf>
    <xf numFmtId="0" fontId="43" fillId="0" borderId="0" xfId="12" applyFont="1" applyFill="1" applyAlignment="1">
      <alignment horizontal="right" vertical="center"/>
    </xf>
    <xf numFmtId="168" fontId="43" fillId="0" borderId="0" xfId="15" applyNumberFormat="1" applyFont="1" applyFill="1" applyAlignment="1">
      <alignment horizontal="right" vertical="center"/>
    </xf>
    <xf numFmtId="164" fontId="43" fillId="0" borderId="0" xfId="15" applyNumberFormat="1" applyFont="1" applyFill="1" applyAlignment="1">
      <alignment horizontal="right" vertical="center"/>
    </xf>
    <xf numFmtId="0" fontId="62" fillId="0" borderId="0" xfId="12" applyFont="1" applyFill="1" applyAlignment="1">
      <alignment horizontal="center" vertical="center"/>
    </xf>
    <xf numFmtId="0" fontId="44" fillId="0" borderId="0" xfId="12" applyFont="1" applyFill="1" applyAlignment="1">
      <alignment horizontal="left" vertical="center"/>
    </xf>
    <xf numFmtId="165" fontId="43" fillId="27" borderId="0" xfId="15" applyNumberFormat="1" applyFont="1" applyFill="1" applyAlignment="1">
      <alignment horizontal="right" vertical="center"/>
    </xf>
    <xf numFmtId="0" fontId="43" fillId="27" borderId="0" xfId="12" applyFont="1" applyFill="1" applyAlignment="1">
      <alignment horizontal="right" vertical="center"/>
    </xf>
    <xf numFmtId="0" fontId="43" fillId="0" borderId="0" xfId="12" applyFont="1" applyFill="1"/>
    <xf numFmtId="0" fontId="30" fillId="28" borderId="0" xfId="12" applyFont="1" applyFill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172" fontId="30" fillId="28" borderId="0" xfId="14" applyNumberFormat="1" applyFont="1" applyFill="1" applyAlignment="1">
      <alignment horizontal="center" vertical="center"/>
    </xf>
    <xf numFmtId="0" fontId="59" fillId="28" borderId="0" xfId="12" applyFont="1" applyFill="1" applyAlignment="1">
      <alignment horizontal="center" vertical="center"/>
    </xf>
    <xf numFmtId="0" fontId="29" fillId="28" borderId="0" xfId="12" applyFont="1" applyFill="1" applyAlignment="1">
      <alignment horizontal="center" vertical="center"/>
    </xf>
    <xf numFmtId="0" fontId="63" fillId="28" borderId="0" xfId="12" applyFont="1" applyFill="1" applyAlignment="1">
      <alignment horizontal="center" vertical="center"/>
    </xf>
    <xf numFmtId="0" fontId="30" fillId="28" borderId="0" xfId="12" applyFont="1" applyFill="1"/>
    <xf numFmtId="165" fontId="31" fillId="29" borderId="32" xfId="15" applyNumberFormat="1" applyFont="1" applyFill="1" applyBorder="1" applyAlignment="1">
      <alignment horizontal="center" vertical="center"/>
    </xf>
    <xf numFmtId="168" fontId="31" fillId="29" borderId="32" xfId="15" applyNumberFormat="1" applyFont="1" applyFill="1" applyBorder="1" applyAlignment="1">
      <alignment horizontal="center" vertical="center"/>
    </xf>
    <xf numFmtId="164" fontId="31" fillId="29" borderId="32" xfId="15" applyNumberFormat="1" applyFont="1" applyFill="1" applyBorder="1" applyAlignment="1">
      <alignment horizontal="center" vertical="center"/>
    </xf>
    <xf numFmtId="0" fontId="31" fillId="29" borderId="67" xfId="12" applyFont="1" applyFill="1" applyBorder="1" applyAlignment="1">
      <alignment horizontal="center" vertical="center"/>
    </xf>
    <xf numFmtId="0" fontId="10" fillId="27" borderId="0" xfId="12" applyFont="1" applyFill="1" applyAlignment="1">
      <alignment horizontal="center" vertical="center"/>
    </xf>
    <xf numFmtId="0" fontId="6" fillId="30" borderId="58" xfId="12" applyFont="1" applyFill="1" applyBorder="1" applyAlignment="1">
      <alignment horizontal="center" vertical="center" wrapText="1"/>
    </xf>
    <xf numFmtId="49" fontId="6" fillId="30" borderId="58" xfId="12" applyNumberFormat="1" applyFont="1" applyFill="1" applyBorder="1" applyAlignment="1">
      <alignment horizontal="center" vertical="center" wrapText="1"/>
    </xf>
    <xf numFmtId="0" fontId="6" fillId="30" borderId="59" xfId="12" applyFont="1" applyFill="1" applyBorder="1" applyAlignment="1">
      <alignment horizontal="center" vertical="center" wrapText="1"/>
    </xf>
    <xf numFmtId="0" fontId="6" fillId="30" borderId="58" xfId="12" applyNumberFormat="1" applyFont="1" applyFill="1" applyBorder="1" applyAlignment="1">
      <alignment horizontal="center" vertical="center" wrapText="1"/>
    </xf>
    <xf numFmtId="0" fontId="6" fillId="30" borderId="58" xfId="15" applyNumberFormat="1" applyFont="1" applyFill="1" applyBorder="1" applyAlignment="1">
      <alignment horizontal="center" vertical="center" wrapText="1"/>
    </xf>
    <xf numFmtId="0" fontId="6" fillId="27" borderId="58" xfId="15" applyNumberFormat="1" applyFont="1" applyFill="1" applyBorder="1" applyAlignment="1">
      <alignment horizontal="center" vertical="center" wrapText="1"/>
    </xf>
    <xf numFmtId="172" fontId="10" fillId="27" borderId="0" xfId="14" applyNumberFormat="1" applyFont="1" applyFill="1" applyAlignment="1">
      <alignment horizontal="center" vertical="center"/>
    </xf>
    <xf numFmtId="0" fontId="64" fillId="27" borderId="0" xfId="12" applyFont="1" applyFill="1" applyAlignment="1">
      <alignment horizontal="center" vertical="center"/>
    </xf>
    <xf numFmtId="0" fontId="10" fillId="27" borderId="0" xfId="12" applyFont="1" applyFill="1" applyAlignment="1">
      <alignment horizontal="left" vertical="center"/>
    </xf>
    <xf numFmtId="0" fontId="10" fillId="27" borderId="0" xfId="12" applyFont="1" applyFill="1" applyAlignment="1">
      <alignment horizontal="center"/>
    </xf>
    <xf numFmtId="0" fontId="30" fillId="0" borderId="0" xfId="12" applyFont="1" applyFill="1" applyAlignment="1">
      <alignment horizontal="center" vertical="center"/>
    </xf>
    <xf numFmtId="0" fontId="31" fillId="0" borderId="28" xfId="12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center" vertical="center" wrapText="1"/>
    </xf>
    <xf numFmtId="49" fontId="31" fillId="0" borderId="69" xfId="12" applyNumberFormat="1" applyFont="1" applyFill="1" applyBorder="1" applyAlignment="1">
      <alignment horizontal="center" vertical="center" wrapText="1"/>
    </xf>
    <xf numFmtId="41" fontId="31" fillId="0" borderId="28" xfId="15" applyNumberFormat="1" applyFont="1" applyFill="1" applyBorder="1" applyAlignment="1">
      <alignment horizontal="center" vertical="center" wrapText="1"/>
    </xf>
    <xf numFmtId="41" fontId="32" fillId="0" borderId="28" xfId="15" applyNumberFormat="1" applyFont="1" applyFill="1" applyBorder="1" applyAlignment="1">
      <alignment horizontal="center" vertical="center" wrapText="1"/>
    </xf>
    <xf numFmtId="41" fontId="65" fillId="0" borderId="28" xfId="15" applyNumberFormat="1" applyFont="1" applyFill="1" applyBorder="1" applyAlignment="1">
      <alignment horizontal="center" vertical="center" wrapText="1"/>
    </xf>
    <xf numFmtId="172" fontId="30" fillId="0" borderId="0" xfId="14" applyNumberFormat="1" applyFont="1" applyFill="1" applyAlignment="1">
      <alignment horizontal="center" vertical="center"/>
    </xf>
    <xf numFmtId="0" fontId="29" fillId="0" borderId="0" xfId="12" applyFont="1" applyFill="1" applyAlignment="1">
      <alignment horizontal="center" vertical="center"/>
    </xf>
    <xf numFmtId="0" fontId="63" fillId="0" borderId="0" xfId="12" applyFont="1" applyFill="1" applyAlignment="1">
      <alignment horizontal="center" vertical="center"/>
    </xf>
    <xf numFmtId="0" fontId="30" fillId="0" borderId="0" xfId="12" applyFont="1" applyFill="1" applyAlignment="1">
      <alignment horizontal="center"/>
    </xf>
    <xf numFmtId="165" fontId="31" fillId="0" borderId="28" xfId="15" applyNumberFormat="1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right" vertical="center" wrapText="1"/>
    </xf>
    <xf numFmtId="0" fontId="31" fillId="0" borderId="28" xfId="12" applyFont="1" applyFill="1" applyBorder="1" applyAlignment="1">
      <alignment horizontal="right" vertical="center" wrapText="1"/>
    </xf>
    <xf numFmtId="0" fontId="29" fillId="0" borderId="28" xfId="12" applyFont="1" applyFill="1" applyBorder="1" applyAlignment="1">
      <alignment horizontal="center" vertical="center" wrapText="1"/>
    </xf>
    <xf numFmtId="170" fontId="30" fillId="0" borderId="28" xfId="12" applyNumberFormat="1" applyFont="1" applyFill="1" applyBorder="1" applyAlignment="1">
      <alignment horizontal="center" vertical="center"/>
    </xf>
    <xf numFmtId="0" fontId="29" fillId="0" borderId="26" xfId="12" applyFont="1" applyFill="1" applyBorder="1" applyAlignment="1">
      <alignment horizontal="left" vertical="center" wrapText="1"/>
    </xf>
    <xf numFmtId="0" fontId="29" fillId="0" borderId="69" xfId="12" applyFont="1" applyFill="1" applyBorder="1" applyAlignment="1">
      <alignment horizontal="left" vertical="center" wrapText="1"/>
    </xf>
    <xf numFmtId="165" fontId="30" fillId="0" borderId="28" xfId="15" applyNumberFormat="1" applyFont="1" applyFill="1" applyBorder="1" applyAlignment="1">
      <alignment horizontal="right" vertical="center"/>
    </xf>
    <xf numFmtId="165" fontId="29" fillId="0" borderId="28" xfId="15" applyNumberFormat="1" applyFont="1" applyFill="1" applyBorder="1" applyAlignment="1">
      <alignment horizontal="right" vertical="center"/>
    </xf>
    <xf numFmtId="165" fontId="10" fillId="0" borderId="28" xfId="15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center" vertical="center"/>
    </xf>
    <xf numFmtId="172" fontId="29" fillId="0" borderId="28" xfId="14" applyNumberFormat="1" applyFont="1" applyFill="1" applyBorder="1" applyAlignment="1">
      <alignment horizontal="right" vertical="center" wrapText="1"/>
    </xf>
    <xf numFmtId="41" fontId="29" fillId="0" borderId="28" xfId="15" applyNumberFormat="1" applyFont="1" applyFill="1" applyBorder="1" applyAlignment="1">
      <alignment horizontal="right" vertical="center" wrapText="1"/>
    </xf>
    <xf numFmtId="0" fontId="29" fillId="0" borderId="0" xfId="12" applyFont="1" applyFill="1" applyAlignment="1">
      <alignment horizontal="left" vertical="center"/>
    </xf>
    <xf numFmtId="0" fontId="30" fillId="0" borderId="0" xfId="12" applyFont="1" applyFill="1"/>
    <xf numFmtId="0" fontId="66" fillId="0" borderId="0" xfId="12" applyFont="1" applyFill="1" applyAlignment="1">
      <alignment horizontal="center" vertical="center"/>
    </xf>
    <xf numFmtId="0" fontId="10" fillId="0" borderId="28" xfId="12" applyFont="1" applyFill="1" applyBorder="1" applyAlignment="1">
      <alignment horizontal="center" vertical="center" wrapText="1"/>
    </xf>
    <xf numFmtId="0" fontId="66" fillId="0" borderId="0" xfId="12" applyFont="1" applyFill="1"/>
    <xf numFmtId="0" fontId="30" fillId="27" borderId="0" xfId="12" applyFont="1" applyFill="1" applyAlignment="1">
      <alignment horizontal="center" vertical="center"/>
    </xf>
    <xf numFmtId="0" fontId="31" fillId="27" borderId="28" xfId="12" applyFont="1" applyFill="1" applyBorder="1" applyAlignment="1">
      <alignment horizontal="center" vertical="center" wrapText="1"/>
    </xf>
    <xf numFmtId="49" fontId="31" fillId="27" borderId="28" xfId="12" applyNumberFormat="1" applyFont="1" applyFill="1" applyBorder="1" applyAlignment="1">
      <alignment horizontal="center" vertical="center" wrapText="1"/>
    </xf>
    <xf numFmtId="0" fontId="31" fillId="27" borderId="26" xfId="12" applyFont="1" applyFill="1" applyBorder="1" applyAlignment="1">
      <alignment horizontal="center" vertical="center" wrapText="1"/>
    </xf>
    <xf numFmtId="49" fontId="31" fillId="27" borderId="69" xfId="12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right" vertical="center" wrapText="1"/>
    </xf>
    <xf numFmtId="172" fontId="30" fillId="27" borderId="0" xfId="14" applyNumberFormat="1" applyFont="1" applyFill="1" applyAlignment="1">
      <alignment horizontal="center" vertical="center"/>
    </xf>
    <xf numFmtId="0" fontId="59" fillId="27" borderId="0" xfId="12" applyFont="1" applyFill="1" applyAlignment="1">
      <alignment horizontal="center" vertical="center"/>
    </xf>
    <xf numFmtId="0" fontId="29" fillId="27" borderId="0" xfId="12" applyFont="1" applyFill="1" applyAlignment="1">
      <alignment horizontal="center" vertical="center"/>
    </xf>
    <xf numFmtId="0" fontId="63" fillId="27" borderId="0" xfId="12" applyFont="1" applyFill="1" applyAlignment="1">
      <alignment horizontal="center" vertical="center"/>
    </xf>
    <xf numFmtId="0" fontId="30" fillId="27" borderId="0" xfId="12" applyFont="1" applyFill="1" applyAlignment="1">
      <alignment horizontal="center"/>
    </xf>
    <xf numFmtId="172" fontId="31" fillId="0" borderId="28" xfId="14" applyNumberFormat="1" applyFont="1" applyFill="1" applyBorder="1" applyAlignment="1">
      <alignment horizontal="center" vertical="center" wrapText="1"/>
    </xf>
    <xf numFmtId="172" fontId="31" fillId="0" borderId="28" xfId="14" applyNumberFormat="1" applyFont="1" applyFill="1" applyBorder="1" applyAlignment="1">
      <alignment horizontal="right" vertical="center" wrapText="1"/>
    </xf>
    <xf numFmtId="0" fontId="10" fillId="0" borderId="0" xfId="12" applyFont="1" applyFill="1" applyAlignment="1">
      <alignment horizontal="center" vertical="center"/>
    </xf>
    <xf numFmtId="41" fontId="10" fillId="0" borderId="28" xfId="15" applyNumberFormat="1" applyFont="1" applyFill="1" applyBorder="1" applyAlignment="1">
      <alignment horizontal="right" vertical="center" wrapText="1"/>
    </xf>
    <xf numFmtId="0" fontId="10" fillId="0" borderId="0" xfId="12" applyFont="1" applyFill="1"/>
    <xf numFmtId="166" fontId="30" fillId="0" borderId="0" xfId="12" applyNumberFormat="1" applyFont="1" applyFill="1" applyAlignment="1">
      <alignment horizontal="center"/>
    </xf>
    <xf numFmtId="167" fontId="30" fillId="0" borderId="0" xfId="12" applyNumberFormat="1" applyFont="1" applyFill="1"/>
    <xf numFmtId="166" fontId="30" fillId="0" borderId="0" xfId="12" applyNumberFormat="1" applyFont="1" applyFill="1"/>
    <xf numFmtId="166" fontId="30" fillId="27" borderId="0" xfId="12" applyNumberFormat="1" applyFont="1" applyFill="1" applyAlignment="1">
      <alignment horizontal="center"/>
    </xf>
    <xf numFmtId="0" fontId="31" fillId="4" borderId="28" xfId="12" applyFont="1" applyFill="1" applyBorder="1" applyAlignment="1">
      <alignment horizontal="center" vertical="center" wrapText="1"/>
    </xf>
    <xf numFmtId="49" fontId="31" fillId="4" borderId="28" xfId="12" applyNumberFormat="1" applyFont="1" applyFill="1" applyBorder="1" applyAlignment="1">
      <alignment horizontal="center" vertical="center" wrapText="1"/>
    </xf>
    <xf numFmtId="41" fontId="31" fillId="4" borderId="28" xfId="15" applyNumberFormat="1" applyFont="1" applyFill="1" applyBorder="1" applyAlignment="1">
      <alignment horizontal="center" vertical="center" wrapText="1"/>
    </xf>
    <xf numFmtId="41" fontId="32" fillId="31" borderId="28" xfId="15" applyNumberFormat="1" applyFont="1" applyFill="1" applyBorder="1" applyAlignment="1">
      <alignment horizontal="center" vertical="center" wrapText="1"/>
    </xf>
    <xf numFmtId="41" fontId="31" fillId="30" borderId="28" xfId="15" applyNumberFormat="1" applyFont="1" applyFill="1" applyBorder="1" applyAlignment="1">
      <alignment horizontal="center" vertical="center" wrapText="1"/>
    </xf>
    <xf numFmtId="170" fontId="31" fillId="32" borderId="28" xfId="12" applyNumberFormat="1" applyFont="1" applyFill="1" applyBorder="1" applyAlignment="1">
      <alignment horizontal="right" vertical="center" wrapText="1"/>
    </xf>
    <xf numFmtId="41" fontId="31" fillId="31" borderId="28" xfId="15" applyFont="1" applyFill="1" applyBorder="1" applyAlignment="1">
      <alignment horizontal="right" vertical="center" wrapText="1"/>
    </xf>
    <xf numFmtId="170" fontId="31" fillId="30" borderId="28" xfId="12" applyNumberFormat="1" applyFont="1" applyFill="1" applyBorder="1" applyAlignment="1">
      <alignment horizontal="right" vertical="center" wrapText="1"/>
    </xf>
    <xf numFmtId="170" fontId="31" fillId="4" borderId="28" xfId="12" applyNumberFormat="1" applyFont="1" applyFill="1" applyBorder="1" applyAlignment="1">
      <alignment horizontal="right" vertical="center" wrapText="1"/>
    </xf>
    <xf numFmtId="0" fontId="31" fillId="4" borderId="28" xfId="12" applyFont="1" applyFill="1" applyBorder="1" applyAlignment="1">
      <alignment horizontal="right" vertical="center" wrapText="1"/>
    </xf>
    <xf numFmtId="49" fontId="31" fillId="4" borderId="28" xfId="12" applyNumberFormat="1" applyFont="1" applyFill="1" applyBorder="1" applyAlignment="1">
      <alignment horizontal="right" vertical="center" wrapText="1"/>
    </xf>
    <xf numFmtId="165" fontId="31" fillId="0" borderId="63" xfId="15" applyNumberFormat="1" applyFont="1" applyFill="1" applyBorder="1" applyAlignment="1">
      <alignment horizontal="right" vertical="center"/>
    </xf>
    <xf numFmtId="165" fontId="30" fillId="0" borderId="73" xfId="15" applyNumberFormat="1" applyFont="1" applyFill="1" applyBorder="1" applyAlignment="1">
      <alignment horizontal="right" vertical="center"/>
    </xf>
    <xf numFmtId="165" fontId="30" fillId="0" borderId="0" xfId="12" applyNumberFormat="1" applyFont="1" applyFill="1" applyBorder="1" applyAlignment="1">
      <alignment horizontal="right" vertical="center"/>
    </xf>
    <xf numFmtId="165" fontId="30" fillId="0" borderId="0" xfId="12" applyNumberFormat="1" applyFont="1" applyFill="1" applyAlignment="1">
      <alignment vertical="center"/>
    </xf>
    <xf numFmtId="171" fontId="30" fillId="0" borderId="0" xfId="12" applyNumberFormat="1" applyFont="1" applyFill="1" applyBorder="1" applyAlignment="1">
      <alignment horizontal="right" vertical="center"/>
    </xf>
    <xf numFmtId="165" fontId="30" fillId="0" borderId="57" xfId="12" applyNumberFormat="1" applyFont="1" applyFill="1" applyBorder="1"/>
    <xf numFmtId="164" fontId="30" fillId="0" borderId="57" xfId="12" applyNumberFormat="1" applyFont="1" applyFill="1" applyBorder="1"/>
    <xf numFmtId="0" fontId="30" fillId="0" borderId="57" xfId="12" applyFont="1" applyFill="1" applyBorder="1"/>
    <xf numFmtId="0" fontId="30" fillId="0" borderId="14" xfId="12" applyFont="1" applyFill="1" applyBorder="1"/>
    <xf numFmtId="10" fontId="31" fillId="33" borderId="27" xfId="16" applyNumberFormat="1" applyFont="1" applyFill="1" applyBorder="1" applyAlignment="1">
      <alignment vertical="center"/>
    </xf>
    <xf numFmtId="10" fontId="31" fillId="33" borderId="28" xfId="16" applyNumberFormat="1" applyFont="1" applyFill="1" applyBorder="1" applyAlignment="1">
      <alignment vertical="center"/>
    </xf>
    <xf numFmtId="10" fontId="31" fillId="0" borderId="28" xfId="16" applyNumberFormat="1" applyFont="1" applyFill="1" applyBorder="1"/>
    <xf numFmtId="164" fontId="30" fillId="0" borderId="28" xfId="15" applyNumberFormat="1" applyFont="1" applyFill="1" applyBorder="1" applyAlignment="1">
      <alignment horizontal="right" vertical="center"/>
    </xf>
    <xf numFmtId="164" fontId="30" fillId="0" borderId="26" xfId="15" applyNumberFormat="1" applyFont="1" applyFill="1" applyBorder="1" applyAlignment="1">
      <alignment horizontal="right" vertical="center"/>
    </xf>
    <xf numFmtId="0" fontId="67" fillId="0" borderId="0" xfId="12" applyFont="1" applyFill="1"/>
    <xf numFmtId="0" fontId="68" fillId="0" borderId="0" xfId="12" applyFont="1" applyFill="1" applyBorder="1" applyAlignment="1">
      <alignment horizontal="left" vertical="top"/>
    </xf>
    <xf numFmtId="0" fontId="67" fillId="0" borderId="0" xfId="12" applyFont="1" applyFill="1" applyAlignment="1">
      <alignment horizontal="center"/>
    </xf>
    <xf numFmtId="0" fontId="69" fillId="0" borderId="0" xfId="12" applyFont="1" applyFill="1"/>
    <xf numFmtId="166" fontId="67" fillId="0" borderId="0" xfId="12" applyNumberFormat="1" applyFont="1" applyFill="1"/>
    <xf numFmtId="167" fontId="67" fillId="0" borderId="0" xfId="12" applyNumberFormat="1" applyFont="1" applyFill="1"/>
    <xf numFmtId="165" fontId="67" fillId="0" borderId="0" xfId="12" applyNumberFormat="1" applyFont="1" applyFill="1"/>
    <xf numFmtId="172" fontId="67" fillId="0" borderId="0" xfId="14" applyNumberFormat="1" applyFont="1" applyFill="1"/>
    <xf numFmtId="0" fontId="70" fillId="0" borderId="0" xfId="12" applyFont="1" applyFill="1"/>
    <xf numFmtId="0" fontId="71" fillId="0" borderId="0" xfId="12" applyFont="1" applyFill="1"/>
    <xf numFmtId="10" fontId="67" fillId="0" borderId="0" xfId="12" applyNumberFormat="1" applyFont="1" applyFill="1"/>
    <xf numFmtId="173" fontId="67" fillId="0" borderId="0" xfId="12" applyNumberFormat="1" applyFont="1" applyFill="1"/>
    <xf numFmtId="49" fontId="10" fillId="0" borderId="0" xfId="15" applyNumberFormat="1" applyFont="1" applyFill="1" applyAlignment="1">
      <alignment horizontal="center" vertical="center"/>
    </xf>
    <xf numFmtId="0" fontId="67" fillId="0" borderId="0" xfId="12" applyFont="1" applyFill="1" applyAlignment="1">
      <alignment horizontal="center" vertical="center"/>
    </xf>
    <xf numFmtId="166" fontId="69" fillId="0" borderId="0" xfId="12" applyNumberFormat="1" applyFont="1" applyFill="1"/>
    <xf numFmtId="49" fontId="6" fillId="0" borderId="0" xfId="15" applyNumberFormat="1" applyFont="1" applyFill="1" applyAlignment="1">
      <alignment horizontal="center" vertical="center"/>
    </xf>
    <xf numFmtId="10" fontId="69" fillId="0" borderId="0" xfId="12" applyNumberFormat="1" applyFont="1" applyFill="1"/>
    <xf numFmtId="0" fontId="72" fillId="0" borderId="0" xfId="12" applyFont="1" applyFill="1" applyBorder="1" applyAlignment="1">
      <alignment horizontal="center"/>
    </xf>
    <xf numFmtId="49" fontId="73" fillId="0" borderId="0" xfId="15" applyNumberFormat="1" applyFont="1" applyFill="1" applyAlignment="1">
      <alignment horizontal="center"/>
    </xf>
    <xf numFmtId="0" fontId="53" fillId="0" borderId="0" xfId="12" applyFont="1" applyFill="1" applyBorder="1" applyAlignment="1">
      <alignment horizontal="center" vertical="top"/>
    </xf>
    <xf numFmtId="49" fontId="10" fillId="0" borderId="0" xfId="15" applyNumberFormat="1" applyFont="1" applyFill="1" applyAlignment="1">
      <alignment horizontal="center" vertical="top"/>
    </xf>
    <xf numFmtId="0" fontId="74" fillId="0" borderId="0" xfId="12" applyFont="1" applyFill="1"/>
    <xf numFmtId="0" fontId="74" fillId="0" borderId="0" xfId="12" applyFont="1" applyFill="1" applyAlignment="1">
      <alignment horizontal="center"/>
    </xf>
    <xf numFmtId="0" fontId="45" fillId="0" borderId="0" xfId="12" applyFont="1" applyAlignment="1">
      <alignment horizontal="center"/>
    </xf>
    <xf numFmtId="0" fontId="74" fillId="6" borderId="0" xfId="12" applyFont="1" applyFill="1"/>
    <xf numFmtId="0" fontId="75" fillId="0" borderId="0" xfId="12" applyFont="1" applyFill="1"/>
    <xf numFmtId="0" fontId="74" fillId="27" borderId="0" xfId="12" applyFont="1" applyFill="1"/>
    <xf numFmtId="166" fontId="74" fillId="17" borderId="0" xfId="12" applyNumberFormat="1" applyFont="1" applyFill="1"/>
    <xf numFmtId="166" fontId="74" fillId="0" borderId="0" xfId="12" applyNumberFormat="1" applyFont="1" applyFill="1"/>
    <xf numFmtId="172" fontId="74" fillId="0" borderId="0" xfId="14" applyNumberFormat="1" applyFont="1" applyFill="1"/>
    <xf numFmtId="0" fontId="76" fillId="0" borderId="0" xfId="12" applyFont="1" applyFill="1"/>
    <xf numFmtId="165" fontId="45" fillId="6" borderId="0" xfId="15" applyNumberFormat="1" applyFont="1" applyFill="1" applyAlignment="1">
      <alignment horizontal="right" vertical="center"/>
    </xf>
    <xf numFmtId="0" fontId="43" fillId="17" borderId="0" xfId="12" applyFont="1" applyFill="1" applyAlignment="1">
      <alignment horizontal="right" vertical="center"/>
    </xf>
    <xf numFmtId="0" fontId="43" fillId="6" borderId="0" xfId="12" applyFont="1" applyFill="1" applyAlignment="1">
      <alignment horizontal="right" vertical="center"/>
    </xf>
    <xf numFmtId="9" fontId="43" fillId="17" borderId="0" xfId="16" applyFont="1" applyFill="1" applyAlignment="1">
      <alignment horizontal="right" vertical="center"/>
    </xf>
    <xf numFmtId="171" fontId="43" fillId="17" borderId="0" xfId="12" applyNumberFormat="1" applyFont="1" applyFill="1"/>
    <xf numFmtId="165" fontId="43" fillId="0" borderId="0" xfId="15" applyNumberFormat="1" applyFont="1" applyFill="1" applyAlignment="1">
      <alignment horizontal="centerContinuous" vertical="center"/>
    </xf>
    <xf numFmtId="164" fontId="43" fillId="0" borderId="0" xfId="15" applyNumberFormat="1" applyFont="1" applyFill="1" applyAlignment="1">
      <alignment horizontal="centerContinuous" vertical="center"/>
    </xf>
    <xf numFmtId="171" fontId="43" fillId="17" borderId="0" xfId="12" applyNumberFormat="1" applyFont="1" applyFill="1" applyBorder="1" applyAlignment="1">
      <alignment horizontal="right" vertical="center"/>
    </xf>
    <xf numFmtId="0" fontId="43" fillId="6" borderId="0" xfId="12" applyFont="1" applyFill="1"/>
    <xf numFmtId="0" fontId="43" fillId="27" borderId="0" xfId="12" applyFont="1" applyFill="1"/>
    <xf numFmtId="165" fontId="77" fillId="0" borderId="0" xfId="15" applyNumberFormat="1" applyFont="1" applyFill="1" applyAlignment="1">
      <alignment horizontal="centerContinuous" vertical="center"/>
    </xf>
    <xf numFmtId="4" fontId="31" fillId="27" borderId="28" xfId="14" applyNumberFormat="1" applyFont="1" applyFill="1" applyBorder="1" applyAlignment="1">
      <alignment horizontal="right" vertical="center" wrapText="1"/>
    </xf>
    <xf numFmtId="4" fontId="29" fillId="0" borderId="28" xfId="14" applyNumberFormat="1" applyFont="1" applyFill="1" applyBorder="1" applyAlignment="1">
      <alignment horizontal="right" vertical="center" wrapText="1"/>
    </xf>
    <xf numFmtId="171" fontId="30" fillId="27" borderId="0" xfId="12" applyNumberFormat="1" applyFont="1" applyFill="1" applyAlignment="1">
      <alignment horizontal="center" vertical="center"/>
    </xf>
    <xf numFmtId="43" fontId="30" fillId="27" borderId="0" xfId="12" applyNumberFormat="1" applyFont="1" applyFill="1" applyAlignment="1">
      <alignment horizontal="center" vertical="center"/>
    </xf>
    <xf numFmtId="171" fontId="30" fillId="0" borderId="0" xfId="12" applyNumberFormat="1" applyFont="1" applyFill="1" applyAlignment="1">
      <alignment horizontal="center" vertical="center"/>
    </xf>
    <xf numFmtId="0" fontId="66" fillId="9" borderId="0" xfId="12" applyFont="1" applyFill="1" applyAlignment="1">
      <alignment horizontal="center" vertical="center"/>
    </xf>
    <xf numFmtId="0" fontId="10" fillId="9" borderId="28" xfId="12" applyFont="1" applyFill="1" applyBorder="1" applyAlignment="1">
      <alignment horizontal="center" vertical="center" wrapText="1"/>
    </xf>
    <xf numFmtId="0" fontId="29" fillId="9" borderId="26" xfId="12" applyFont="1" applyFill="1" applyBorder="1" applyAlignment="1">
      <alignment horizontal="left" vertical="center" wrapText="1"/>
    </xf>
    <xf numFmtId="0" fontId="29" fillId="9" borderId="69" xfId="12" applyFont="1" applyFill="1" applyBorder="1" applyAlignment="1">
      <alignment horizontal="left" vertical="center" wrapText="1"/>
    </xf>
    <xf numFmtId="165" fontId="30" fillId="9" borderId="28" xfId="15" applyNumberFormat="1" applyFont="1" applyFill="1" applyBorder="1" applyAlignment="1">
      <alignment horizontal="right" vertical="center"/>
    </xf>
    <xf numFmtId="165" fontId="29" fillId="9" borderId="28" xfId="15" applyNumberFormat="1" applyFont="1" applyFill="1" applyBorder="1" applyAlignment="1">
      <alignment horizontal="right" vertical="center"/>
    </xf>
    <xf numFmtId="165" fontId="10" fillId="9" borderId="28" xfId="15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center" vertical="center"/>
    </xf>
    <xf numFmtId="4" fontId="29" fillId="9" borderId="28" xfId="14" applyNumberFormat="1" applyFont="1" applyFill="1" applyBorder="1" applyAlignment="1">
      <alignment horizontal="right" vertical="center" wrapText="1"/>
    </xf>
    <xf numFmtId="172" fontId="29" fillId="9" borderId="28" xfId="14" applyNumberFormat="1" applyFont="1" applyFill="1" applyBorder="1" applyAlignment="1">
      <alignment horizontal="right" vertical="center" wrapText="1"/>
    </xf>
    <xf numFmtId="41" fontId="29" fillId="9" borderId="28" xfId="15" applyNumberFormat="1" applyFont="1" applyFill="1" applyBorder="1" applyAlignment="1">
      <alignment horizontal="right" vertical="center" wrapText="1"/>
    </xf>
    <xf numFmtId="171" fontId="30" fillId="9" borderId="0" xfId="12" applyNumberFormat="1" applyFont="1" applyFill="1" applyAlignment="1">
      <alignment horizontal="center" vertical="center"/>
    </xf>
    <xf numFmtId="172" fontId="30" fillId="9" borderId="0" xfId="14" applyNumberFormat="1" applyFont="1" applyFill="1" applyAlignment="1">
      <alignment horizontal="center" vertical="center"/>
    </xf>
    <xf numFmtId="0" fontId="59" fillId="9" borderId="0" xfId="12" applyFont="1" applyFill="1" applyAlignment="1">
      <alignment horizontal="center" vertical="center"/>
    </xf>
    <xf numFmtId="0" fontId="29" fillId="9" borderId="0" xfId="12" applyFont="1" applyFill="1" applyAlignment="1">
      <alignment horizontal="left" vertical="center"/>
    </xf>
    <xf numFmtId="0" fontId="63" fillId="9" borderId="0" xfId="12" applyFont="1" applyFill="1" applyAlignment="1">
      <alignment horizontal="center" vertical="center"/>
    </xf>
    <xf numFmtId="0" fontId="66" fillId="9" borderId="0" xfId="12" applyFont="1" applyFill="1"/>
    <xf numFmtId="165" fontId="10" fillId="27" borderId="28" xfId="15" applyNumberFormat="1" applyFont="1" applyFill="1" applyBorder="1" applyAlignment="1">
      <alignment horizontal="right" vertical="center"/>
    </xf>
    <xf numFmtId="165" fontId="6" fillId="27" borderId="28" xfId="15" applyNumberFormat="1" applyFont="1" applyFill="1" applyBorder="1" applyAlignment="1">
      <alignment horizontal="right" vertical="center"/>
    </xf>
    <xf numFmtId="43" fontId="30" fillId="0" borderId="0" xfId="12" applyNumberFormat="1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0" xfId="12" applyFont="1" applyFill="1" applyBorder="1" applyAlignment="1">
      <alignment horizontal="center" vertical="center" wrapText="1"/>
    </xf>
    <xf numFmtId="0" fontId="6" fillId="30" borderId="0" xfId="15" applyNumberFormat="1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right" vertical="center" wrapText="1"/>
    </xf>
    <xf numFmtId="41" fontId="30" fillId="0" borderId="0" xfId="15" applyNumberFormat="1" applyFont="1" applyFill="1" applyBorder="1" applyAlignment="1">
      <alignment horizontal="center" vertical="center"/>
    </xf>
    <xf numFmtId="171" fontId="29" fillId="0" borderId="0" xfId="15" applyNumberFormat="1" applyFont="1" applyFill="1" applyBorder="1" applyAlignment="1">
      <alignment horizontal="right" vertical="center" wrapText="1"/>
    </xf>
    <xf numFmtId="4" fontId="43" fillId="0" borderId="0" xfId="12" applyNumberFormat="1" applyFont="1" applyFill="1" applyAlignment="1">
      <alignment horizontal="right" vertical="center"/>
    </xf>
    <xf numFmtId="4" fontId="6" fillId="30" borderId="58" xfId="15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right" vertical="center" wrapText="1"/>
    </xf>
    <xf numFmtId="4" fontId="31" fillId="0" borderId="28" xfId="14" applyNumberFormat="1" applyFont="1" applyFill="1" applyBorder="1" applyAlignment="1">
      <alignment horizontal="right" vertical="center" wrapText="1"/>
    </xf>
    <xf numFmtId="4" fontId="10" fillId="27" borderId="28" xfId="15" applyNumberFormat="1" applyFont="1" applyFill="1" applyBorder="1" applyAlignment="1">
      <alignment horizontal="right" vertical="center"/>
    </xf>
    <xf numFmtId="4" fontId="31" fillId="31" borderId="28" xfId="12" applyNumberFormat="1" applyFont="1" applyFill="1" applyBorder="1" applyAlignment="1">
      <alignment horizontal="right" vertical="center" wrapText="1"/>
    </xf>
    <xf numFmtId="4" fontId="30" fillId="0" borderId="0" xfId="12" applyNumberFormat="1" applyFont="1" applyFill="1" applyAlignment="1">
      <alignment vertical="center"/>
    </xf>
    <xf numFmtId="4" fontId="67" fillId="0" borderId="0" xfId="12" applyNumberFormat="1" applyFont="1" applyFill="1"/>
    <xf numFmtId="4" fontId="74" fillId="6" borderId="0" xfId="12" applyNumberFormat="1" applyFont="1" applyFill="1"/>
    <xf numFmtId="4" fontId="43" fillId="6" borderId="0" xfId="12" applyNumberFormat="1" applyFont="1" applyFill="1" applyAlignment="1">
      <alignment horizontal="right" vertical="center"/>
    </xf>
    <xf numFmtId="4" fontId="43" fillId="6" borderId="0" xfId="12" applyNumberFormat="1" applyFont="1" applyFill="1" applyBorder="1" applyAlignment="1">
      <alignment horizontal="right" vertical="center"/>
    </xf>
    <xf numFmtId="169" fontId="43" fillId="0" borderId="0" xfId="15" applyNumberFormat="1" applyFont="1" applyFill="1" applyAlignment="1">
      <alignment horizontal="right" vertical="center"/>
    </xf>
    <xf numFmtId="169" fontId="43" fillId="27" borderId="0" xfId="15" applyNumberFormat="1" applyFont="1" applyFill="1" applyAlignment="1">
      <alignment horizontal="right" vertical="center"/>
    </xf>
    <xf numFmtId="169" fontId="6" fillId="27" borderId="58" xfId="15" applyNumberFormat="1" applyFont="1" applyFill="1" applyBorder="1" applyAlignment="1">
      <alignment horizontal="center" vertical="center" wrapText="1"/>
    </xf>
    <xf numFmtId="169" fontId="31" fillId="0" borderId="28" xfId="15" applyNumberFormat="1" applyFont="1" applyFill="1" applyBorder="1" applyAlignment="1">
      <alignment horizontal="center" vertical="center" wrapText="1"/>
    </xf>
    <xf numFmtId="169" fontId="30" fillId="0" borderId="28" xfId="14" applyNumberFormat="1" applyFont="1" applyFill="1" applyBorder="1" applyAlignment="1">
      <alignment horizontal="right" vertical="center"/>
    </xf>
    <xf numFmtId="169" fontId="30" fillId="9" borderId="28" xfId="14" applyNumberFormat="1" applyFont="1" applyFill="1" applyBorder="1" applyAlignment="1">
      <alignment horizontal="right" vertical="center"/>
    </xf>
    <xf numFmtId="169" fontId="31" fillId="27" borderId="28" xfId="14" applyNumberFormat="1" applyFont="1" applyFill="1" applyBorder="1" applyAlignment="1">
      <alignment horizontal="right" vertical="center" wrapText="1"/>
    </xf>
    <xf numFmtId="169" fontId="31" fillId="0" borderId="28" xfId="14" applyNumberFormat="1" applyFont="1" applyFill="1" applyBorder="1" applyAlignment="1">
      <alignment horizontal="center" vertical="center" wrapText="1"/>
    </xf>
    <xf numFmtId="169" fontId="6" fillId="27" borderId="28" xfId="15" applyNumberFormat="1" applyFont="1" applyFill="1" applyBorder="1" applyAlignment="1">
      <alignment horizontal="right" vertical="center"/>
    </xf>
    <xf numFmtId="169" fontId="31" fillId="30" borderId="28" xfId="15" applyNumberFormat="1" applyFont="1" applyFill="1" applyBorder="1" applyAlignment="1">
      <alignment horizontal="center" vertical="center" wrapText="1"/>
    </xf>
    <xf numFmtId="169" fontId="31" fillId="0" borderId="63" xfId="15" applyNumberFormat="1" applyFont="1" applyFill="1" applyBorder="1" applyAlignment="1">
      <alignment horizontal="right" vertical="center"/>
    </xf>
    <xf numFmtId="169" fontId="67" fillId="0" borderId="0" xfId="12" applyNumberFormat="1" applyFont="1" applyFill="1"/>
    <xf numFmtId="169" fontId="74" fillId="27" borderId="0" xfId="12" applyNumberFormat="1" applyFont="1" applyFill="1"/>
    <xf numFmtId="4" fontId="8" fillId="26" borderId="38" xfId="2" applyNumberFormat="1" applyFont="1" applyFill="1" applyBorder="1" applyAlignment="1">
      <alignment horizontal="center" vertical="top"/>
    </xf>
    <xf numFmtId="39" fontId="3" fillId="0" borderId="0" xfId="2" applyNumberFormat="1" applyFill="1"/>
    <xf numFmtId="43" fontId="67" fillId="0" borderId="0" xfId="12" applyNumberFormat="1" applyFont="1" applyFill="1"/>
    <xf numFmtId="0" fontId="43" fillId="0" borderId="0" xfId="2" applyFont="1" applyFill="1" applyAlignment="1">
      <alignment horizontal="center" vertical="center"/>
    </xf>
    <xf numFmtId="0" fontId="45" fillId="0" borderId="0" xfId="2" applyFont="1" applyFill="1"/>
    <xf numFmtId="0" fontId="43" fillId="0" borderId="0" xfId="2" applyFont="1" applyFill="1" applyAlignment="1">
      <alignment horizontal="left" vertical="center"/>
    </xf>
    <xf numFmtId="165" fontId="43" fillId="0" borderId="0" xfId="3" applyNumberFormat="1" applyFont="1" applyFill="1" applyAlignment="1">
      <alignment horizontal="right" vertical="center"/>
    </xf>
    <xf numFmtId="0" fontId="43" fillId="0" borderId="0" xfId="2" applyFont="1" applyFill="1" applyAlignment="1">
      <alignment horizontal="right" vertical="center"/>
    </xf>
    <xf numFmtId="0" fontId="62" fillId="0" borderId="0" xfId="2" applyFont="1" applyFill="1" applyAlignment="1">
      <alignment horizontal="center" vertical="center"/>
    </xf>
    <xf numFmtId="0" fontId="45" fillId="0" borderId="0" xfId="2" applyFont="1" applyFill="1" applyAlignment="1">
      <alignment horizontal="center"/>
    </xf>
    <xf numFmtId="0" fontId="44" fillId="0" borderId="0" xfId="2" applyFont="1" applyFill="1" applyAlignment="1">
      <alignment horizontal="left" vertical="center"/>
    </xf>
    <xf numFmtId="0" fontId="43" fillId="0" borderId="0" xfId="2" applyFont="1" applyFill="1"/>
    <xf numFmtId="0" fontId="30" fillId="0" borderId="0" xfId="2" applyFont="1" applyFill="1" applyAlignment="1">
      <alignment horizontal="center" vertical="center"/>
    </xf>
    <xf numFmtId="0" fontId="30" fillId="0" borderId="0" xfId="2" applyFont="1" applyFill="1"/>
    <xf numFmtId="0" fontId="30" fillId="0" borderId="0" xfId="2" applyFont="1" applyFill="1" applyAlignment="1">
      <alignment horizontal="center"/>
    </xf>
    <xf numFmtId="0" fontId="31" fillId="0" borderId="28" xfId="2" applyFont="1" applyFill="1" applyBorder="1" applyAlignment="1">
      <alignment horizontal="center" vertical="center" wrapText="1"/>
    </xf>
    <xf numFmtId="49" fontId="31" fillId="0" borderId="28" xfId="2" applyNumberFormat="1" applyFont="1" applyFill="1" applyBorder="1" applyAlignment="1">
      <alignment horizontal="center" vertical="center" wrapText="1"/>
    </xf>
    <xf numFmtId="165" fontId="31" fillId="0" borderId="28" xfId="3" applyNumberFormat="1" applyFont="1" applyFill="1" applyBorder="1" applyAlignment="1">
      <alignment horizontal="center" vertical="center" wrapText="1"/>
    </xf>
    <xf numFmtId="165" fontId="32" fillId="0" borderId="28" xfId="3" applyNumberFormat="1" applyFont="1" applyFill="1" applyBorder="1" applyAlignment="1">
      <alignment horizontal="right" vertical="center" wrapText="1"/>
    </xf>
    <xf numFmtId="0" fontId="31" fillId="0" borderId="28" xfId="2" applyFont="1" applyFill="1" applyBorder="1" applyAlignment="1">
      <alignment horizontal="right" vertical="center" wrapText="1"/>
    </xf>
    <xf numFmtId="49" fontId="31" fillId="0" borderId="28" xfId="2" applyNumberFormat="1" applyFont="1" applyFill="1" applyBorder="1" applyAlignment="1">
      <alignment horizontal="right" vertical="center" wrapText="1"/>
    </xf>
    <xf numFmtId="165" fontId="29" fillId="0" borderId="28" xfId="3" applyNumberFormat="1" applyFont="1" applyFill="1" applyBorder="1" applyAlignment="1">
      <alignment horizontal="right" vertical="center" wrapText="1"/>
    </xf>
    <xf numFmtId="0" fontId="29" fillId="0" borderId="28" xfId="2" applyFont="1" applyFill="1" applyBorder="1" applyAlignment="1">
      <alignment horizontal="center" vertical="center" wrapText="1"/>
    </xf>
    <xf numFmtId="49" fontId="30" fillId="0" borderId="28" xfId="2" applyNumberFormat="1" applyFont="1" applyFill="1" applyBorder="1" applyAlignment="1">
      <alignment horizontal="center" vertical="center"/>
    </xf>
    <xf numFmtId="0" fontId="29" fillId="0" borderId="28" xfId="2" applyFont="1" applyFill="1" applyBorder="1" applyAlignment="1">
      <alignment horizontal="left" vertical="center" wrapText="1"/>
    </xf>
    <xf numFmtId="165" fontId="30" fillId="0" borderId="28" xfId="3" applyNumberFormat="1" applyFont="1" applyFill="1" applyBorder="1" applyAlignment="1">
      <alignment horizontal="right" vertical="center"/>
    </xf>
    <xf numFmtId="164" fontId="29" fillId="0" borderId="28" xfId="3" applyNumberFormat="1" applyFont="1" applyFill="1" applyBorder="1" applyAlignment="1">
      <alignment horizontal="right" vertical="center" wrapText="1"/>
    </xf>
    <xf numFmtId="41" fontId="29" fillId="0" borderId="28" xfId="3" applyNumberFormat="1" applyFont="1" applyFill="1" applyBorder="1" applyAlignment="1">
      <alignment horizontal="right" vertical="center" wrapText="1"/>
    </xf>
    <xf numFmtId="0" fontId="67" fillId="0" borderId="0" xfId="2" applyFont="1" applyFill="1"/>
    <xf numFmtId="0" fontId="67" fillId="0" borderId="0" xfId="2" applyFont="1" applyFill="1" applyAlignment="1">
      <alignment horizontal="center"/>
    </xf>
    <xf numFmtId="166" fontId="67" fillId="0" borderId="0" xfId="2" applyNumberFormat="1" applyFont="1" applyFill="1"/>
    <xf numFmtId="167" fontId="67" fillId="0" borderId="0" xfId="2" applyNumberFormat="1" applyFont="1" applyFill="1"/>
    <xf numFmtId="0" fontId="74" fillId="0" borderId="0" xfId="2" applyFont="1" applyFill="1"/>
    <xf numFmtId="0" fontId="74" fillId="0" borderId="0" xfId="2" applyFont="1" applyFill="1" applyAlignment="1">
      <alignment horizontal="center"/>
    </xf>
    <xf numFmtId="166" fontId="74" fillId="0" borderId="0" xfId="2" applyNumberFormat="1" applyFont="1" applyFill="1"/>
    <xf numFmtId="167" fontId="74" fillId="0" borderId="0" xfId="2" applyNumberFormat="1" applyFont="1" applyFill="1"/>
    <xf numFmtId="9" fontId="43" fillId="0" borderId="0" xfId="5" applyFont="1" applyFill="1" applyAlignment="1">
      <alignment horizontal="right" vertical="center"/>
    </xf>
    <xf numFmtId="171" fontId="43" fillId="0" borderId="0" xfId="2" applyNumberFormat="1" applyFont="1" applyFill="1"/>
    <xf numFmtId="171" fontId="43" fillId="0" borderId="0" xfId="2" applyNumberFormat="1" applyFont="1" applyFill="1" applyBorder="1" applyAlignment="1">
      <alignment horizontal="right" vertical="center"/>
    </xf>
    <xf numFmtId="10" fontId="3" fillId="19" borderId="38" xfId="11" applyNumberFormat="1" applyFill="1" applyBorder="1"/>
    <xf numFmtId="10" fontId="3" fillId="19" borderId="39" xfId="11" applyNumberFormat="1" applyFill="1" applyBorder="1"/>
    <xf numFmtId="10" fontId="23" fillId="17" borderId="0" xfId="11" applyNumberFormat="1" applyFont="1" applyFill="1" applyBorder="1"/>
    <xf numFmtId="10" fontId="24" fillId="17" borderId="0" xfId="11" applyNumberFormat="1" applyFont="1" applyFill="1" applyBorder="1"/>
    <xf numFmtId="41" fontId="29" fillId="0" borderId="28" xfId="3" applyNumberFormat="1" applyFont="1" applyFill="1" applyBorder="1" applyAlignment="1">
      <alignment horizontal="center" vertical="center" wrapText="1"/>
    </xf>
    <xf numFmtId="170" fontId="29" fillId="19" borderId="28" xfId="3" applyNumberFormat="1" applyFont="1" applyFill="1" applyBorder="1" applyAlignment="1">
      <alignment horizontal="right" vertical="center" wrapText="1"/>
    </xf>
    <xf numFmtId="4" fontId="43" fillId="0" borderId="0" xfId="3" applyNumberFormat="1" applyFont="1" applyFill="1" applyAlignment="1">
      <alignment horizontal="center" vertical="center"/>
    </xf>
    <xf numFmtId="4" fontId="30" fillId="0" borderId="28" xfId="2" applyNumberFormat="1" applyFont="1" applyFill="1" applyBorder="1" applyAlignment="1">
      <alignment horizontal="center" vertical="center"/>
    </xf>
    <xf numFmtId="4" fontId="67" fillId="0" borderId="0" xfId="2" applyNumberFormat="1" applyFont="1" applyFill="1" applyAlignment="1">
      <alignment horizontal="center"/>
    </xf>
    <xf numFmtId="4" fontId="74" fillId="0" borderId="0" xfId="2" applyNumberFormat="1" applyFont="1" applyFill="1" applyAlignment="1">
      <alignment horizontal="center"/>
    </xf>
    <xf numFmtId="0" fontId="11" fillId="8" borderId="48" xfId="2" applyFont="1" applyFill="1" applyBorder="1" applyAlignment="1">
      <alignment vertical="top" wrapText="1"/>
    </xf>
    <xf numFmtId="0" fontId="30" fillId="15" borderId="0" xfId="12" applyFont="1" applyFill="1" applyAlignment="1">
      <alignment horizontal="center" vertical="center"/>
    </xf>
    <xf numFmtId="0" fontId="31" fillId="15" borderId="28" xfId="12" applyFont="1" applyFill="1" applyBorder="1" applyAlignment="1">
      <alignment horizontal="center" vertical="center" wrapText="1"/>
    </xf>
    <xf numFmtId="49" fontId="31" fillId="15" borderId="69" xfId="12" applyNumberFormat="1" applyFont="1" applyFill="1" applyBorder="1" applyAlignment="1">
      <alignment horizontal="center" vertical="center" wrapText="1"/>
    </xf>
    <xf numFmtId="165" fontId="31" fillId="15" borderId="28" xfId="15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center" vertical="center" wrapText="1"/>
    </xf>
    <xf numFmtId="169" fontId="31" fillId="15" borderId="28" xfId="14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right" vertical="center" wrapText="1"/>
    </xf>
    <xf numFmtId="4" fontId="31" fillId="15" borderId="28" xfId="14" applyNumberFormat="1" applyFont="1" applyFill="1" applyBorder="1" applyAlignment="1">
      <alignment horizontal="right" vertical="center" wrapText="1"/>
    </xf>
    <xf numFmtId="0" fontId="31" fillId="15" borderId="28" xfId="12" applyFont="1" applyFill="1" applyBorder="1" applyAlignment="1">
      <alignment horizontal="right" vertical="center" wrapText="1"/>
    </xf>
    <xf numFmtId="49" fontId="31" fillId="15" borderId="28" xfId="12" applyNumberFormat="1" applyFont="1" applyFill="1" applyBorder="1" applyAlignment="1">
      <alignment horizontal="right" vertical="center" wrapText="1"/>
    </xf>
    <xf numFmtId="171" fontId="29" fillId="15" borderId="0" xfId="15" applyNumberFormat="1" applyFont="1" applyFill="1" applyBorder="1" applyAlignment="1">
      <alignment horizontal="right" vertical="center" wrapText="1"/>
    </xf>
    <xf numFmtId="171" fontId="30" fillId="15" borderId="0" xfId="12" applyNumberFormat="1" applyFont="1" applyFill="1" applyAlignment="1">
      <alignment horizontal="center" vertical="center"/>
    </xf>
    <xf numFmtId="172" fontId="30" fillId="15" borderId="0" xfId="14" applyNumberFormat="1" applyFont="1" applyFill="1" applyAlignment="1">
      <alignment horizontal="center" vertical="center"/>
    </xf>
    <xf numFmtId="0" fontId="59" fillId="15" borderId="0" xfId="12" applyFont="1" applyFill="1" applyAlignment="1">
      <alignment horizontal="center" vertical="center"/>
    </xf>
    <xf numFmtId="0" fontId="29" fillId="15" borderId="0" xfId="12" applyFont="1" applyFill="1" applyAlignment="1">
      <alignment horizontal="left" vertical="center"/>
    </xf>
    <xf numFmtId="0" fontId="63" fillId="15" borderId="0" xfId="12" applyFont="1" applyFill="1" applyAlignment="1">
      <alignment horizontal="center" vertical="center"/>
    </xf>
    <xf numFmtId="166" fontId="30" fillId="15" borderId="0" xfId="12" applyNumberFormat="1" applyFont="1" applyFill="1" applyAlignment="1">
      <alignment horizontal="center"/>
    </xf>
    <xf numFmtId="0" fontId="30" fillId="15" borderId="0" xfId="12" applyFont="1" applyFill="1" applyAlignment="1">
      <alignment horizontal="center"/>
    </xf>
    <xf numFmtId="165" fontId="43" fillId="15" borderId="0" xfId="15" applyNumberFormat="1" applyFont="1" applyFill="1" applyAlignment="1">
      <alignment horizontal="right" vertical="center"/>
    </xf>
    <xf numFmtId="165" fontId="31" fillId="35" borderId="32" xfId="15" applyNumberFormat="1" applyFont="1" applyFill="1" applyBorder="1" applyAlignment="1">
      <alignment horizontal="center" vertical="center"/>
    </xf>
    <xf numFmtId="0" fontId="6" fillId="35" borderId="58" xfId="15" applyNumberFormat="1" applyFont="1" applyFill="1" applyBorder="1" applyAlignment="1">
      <alignment horizontal="center" vertical="center" wrapText="1"/>
    </xf>
    <xf numFmtId="166" fontId="31" fillId="15" borderId="28" xfId="12" applyNumberFormat="1" applyFont="1" applyFill="1" applyBorder="1" applyAlignment="1">
      <alignment horizontal="right" vertical="center" wrapText="1"/>
    </xf>
    <xf numFmtId="172" fontId="29" fillId="15" borderId="28" xfId="14" applyNumberFormat="1" applyFont="1" applyFill="1" applyBorder="1" applyAlignment="1">
      <alignment horizontal="right" vertical="center" wrapText="1"/>
    </xf>
    <xf numFmtId="170" fontId="31" fillId="35" borderId="28" xfId="12" applyNumberFormat="1" applyFont="1" applyFill="1" applyBorder="1" applyAlignment="1">
      <alignment horizontal="right" vertical="center" wrapText="1"/>
    </xf>
    <xf numFmtId="165" fontId="30" fillId="15" borderId="57" xfId="12" applyNumberFormat="1" applyFont="1" applyFill="1" applyBorder="1"/>
    <xf numFmtId="165" fontId="30" fillId="15" borderId="28" xfId="15" applyNumberFormat="1" applyFont="1" applyFill="1" applyBorder="1" applyAlignment="1">
      <alignment horizontal="right" vertical="center"/>
    </xf>
    <xf numFmtId="166" fontId="67" fillId="15" borderId="0" xfId="12" applyNumberFormat="1" applyFont="1" applyFill="1"/>
    <xf numFmtId="0" fontId="67" fillId="15" borderId="0" xfId="12" applyFont="1" applyFill="1"/>
    <xf numFmtId="0" fontId="74" fillId="15" borderId="0" xfId="12" applyFont="1" applyFill="1"/>
    <xf numFmtId="0" fontId="30" fillId="0" borderId="75" xfId="12" applyFont="1" applyFill="1" applyBorder="1" applyAlignment="1">
      <alignment vertical="center"/>
    </xf>
    <xf numFmtId="0" fontId="31" fillId="36" borderId="28" xfId="2" applyFont="1" applyFill="1" applyBorder="1" applyAlignment="1">
      <alignment horizontal="center" vertical="center" wrapText="1"/>
    </xf>
    <xf numFmtId="164" fontId="29" fillId="36" borderId="28" xfId="3" applyNumberFormat="1" applyFont="1" applyFill="1" applyBorder="1" applyAlignment="1">
      <alignment horizontal="right" vertical="center" wrapText="1"/>
    </xf>
    <xf numFmtId="165" fontId="29" fillId="36" borderId="28" xfId="3" applyNumberFormat="1" applyFont="1" applyFill="1" applyBorder="1" applyAlignment="1">
      <alignment horizontal="right" vertical="center" wrapText="1"/>
    </xf>
    <xf numFmtId="0" fontId="31" fillId="36" borderId="28" xfId="2" applyFont="1" applyFill="1" applyBorder="1" applyAlignment="1">
      <alignment horizontal="right" vertical="center" wrapText="1"/>
    </xf>
    <xf numFmtId="165" fontId="30" fillId="36" borderId="28" xfId="3" applyNumberFormat="1" applyFont="1" applyFill="1" applyBorder="1" applyAlignment="1">
      <alignment horizontal="right" vertical="center"/>
    </xf>
    <xf numFmtId="0" fontId="30" fillId="0" borderId="81" xfId="12" applyFont="1" applyFill="1" applyBorder="1" applyAlignment="1">
      <alignment vertical="center"/>
    </xf>
    <xf numFmtId="171" fontId="30" fillId="0" borderId="82" xfId="12" applyNumberFormat="1" applyFont="1" applyFill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60" fillId="0" borderId="0" xfId="2" applyFont="1" applyFill="1"/>
    <xf numFmtId="0" fontId="60" fillId="0" borderId="0" xfId="2" applyFont="1" applyFill="1" applyAlignment="1">
      <alignment horizontal="center" vertical="center"/>
    </xf>
    <xf numFmtId="0" fontId="63" fillId="0" borderId="0" xfId="2" applyFont="1" applyFill="1" applyAlignment="1">
      <alignment horizontal="center" vertical="center"/>
    </xf>
    <xf numFmtId="0" fontId="63" fillId="0" borderId="0" xfId="2" applyFont="1" applyFill="1"/>
    <xf numFmtId="0" fontId="63" fillId="0" borderId="0" xfId="2" applyFont="1" applyFill="1" applyAlignment="1">
      <alignment horizontal="center"/>
    </xf>
    <xf numFmtId="43" fontId="63" fillId="0" borderId="0" xfId="2" applyNumberFormat="1" applyFont="1" applyFill="1" applyAlignment="1">
      <alignment horizontal="center" vertical="center"/>
    </xf>
    <xf numFmtId="43" fontId="63" fillId="0" borderId="57" xfId="12" applyNumberFormat="1" applyFont="1" applyFill="1" applyBorder="1"/>
    <xf numFmtId="165" fontId="63" fillId="0" borderId="57" xfId="12" applyNumberFormat="1" applyFont="1" applyFill="1" applyBorder="1"/>
    <xf numFmtId="0" fontId="63" fillId="0" borderId="14" xfId="12" applyFont="1" applyFill="1" applyBorder="1"/>
    <xf numFmtId="164" fontId="63" fillId="0" borderId="28" xfId="15" applyNumberFormat="1" applyFont="1" applyFill="1" applyBorder="1" applyAlignment="1">
      <alignment horizontal="right" vertical="center"/>
    </xf>
    <xf numFmtId="165" fontId="63" fillId="0" borderId="28" xfId="15" applyNumberFormat="1" applyFont="1" applyFill="1" applyBorder="1" applyAlignment="1">
      <alignment horizontal="right" vertical="center"/>
    </xf>
    <xf numFmtId="164" fontId="63" fillId="0" borderId="26" xfId="15" applyNumberFormat="1" applyFont="1" applyFill="1" applyBorder="1" applyAlignment="1">
      <alignment horizontal="right" vertical="center"/>
    </xf>
    <xf numFmtId="0" fontId="63" fillId="0" borderId="75" xfId="12" applyFont="1" applyFill="1" applyBorder="1" applyAlignment="1">
      <alignment vertical="center"/>
    </xf>
    <xf numFmtId="170" fontId="63" fillId="0" borderId="0" xfId="2" applyNumberFormat="1" applyFont="1" applyFill="1" applyAlignment="1">
      <alignment horizontal="center" vertical="center"/>
    </xf>
    <xf numFmtId="0" fontId="71" fillId="0" borderId="0" xfId="2" applyFont="1" applyFill="1"/>
    <xf numFmtId="0" fontId="76" fillId="0" borderId="0" xfId="2" applyFont="1" applyFill="1"/>
    <xf numFmtId="168" fontId="43" fillId="0" borderId="0" xfId="3" applyNumberFormat="1" applyFont="1" applyFill="1" applyAlignment="1">
      <alignment horizontal="right" vertical="center"/>
    </xf>
    <xf numFmtId="164" fontId="43" fillId="0" borderId="0" xfId="3" applyNumberFormat="1" applyFont="1" applyFill="1" applyAlignment="1">
      <alignment horizontal="right" vertical="center"/>
    </xf>
    <xf numFmtId="43" fontId="29" fillId="0" borderId="28" xfId="4" applyFont="1" applyFill="1" applyBorder="1" applyAlignment="1">
      <alignment horizontal="right" vertical="center" wrapText="1"/>
    </xf>
    <xf numFmtId="171" fontId="63" fillId="0" borderId="0" xfId="2" applyNumberFormat="1" applyFont="1" applyFill="1" applyAlignment="1">
      <alignment horizontal="center" vertical="center"/>
    </xf>
    <xf numFmtId="170" fontId="29" fillId="0" borderId="28" xfId="3" applyNumberFormat="1" applyFont="1" applyFill="1" applyBorder="1" applyAlignment="1">
      <alignment horizontal="right" vertical="center" wrapText="1"/>
    </xf>
    <xf numFmtId="165" fontId="67" fillId="0" borderId="0" xfId="2" applyNumberFormat="1" applyFont="1" applyFill="1"/>
    <xf numFmtId="49" fontId="10" fillId="0" borderId="0" xfId="3" applyNumberFormat="1" applyFont="1" applyFill="1" applyAlignment="1">
      <alignment horizontal="center" vertical="center"/>
    </xf>
    <xf numFmtId="0" fontId="29" fillId="0" borderId="0" xfId="2" applyFont="1" applyFill="1" applyAlignment="1">
      <alignment horizontal="center"/>
    </xf>
    <xf numFmtId="49" fontId="73" fillId="0" borderId="0" xfId="3" applyNumberFormat="1" applyFont="1" applyFill="1" applyAlignment="1">
      <alignment horizontal="center" vertical="center"/>
    </xf>
    <xf numFmtId="0" fontId="79" fillId="0" borderId="0" xfId="2" applyFont="1" applyFill="1" applyAlignment="1">
      <alignment horizontal="center"/>
    </xf>
    <xf numFmtId="165" fontId="43" fillId="0" borderId="0" xfId="3" applyNumberFormat="1" applyFont="1" applyFill="1" applyAlignment="1">
      <alignment horizontal="centerContinuous" vertical="center"/>
    </xf>
    <xf numFmtId="164" fontId="43" fillId="0" borderId="0" xfId="3" applyNumberFormat="1" applyFont="1" applyFill="1" applyAlignment="1">
      <alignment horizontal="centerContinuous" vertical="center"/>
    </xf>
    <xf numFmtId="165" fontId="77" fillId="0" borderId="0" xfId="3" applyNumberFormat="1" applyFont="1" applyFill="1" applyAlignment="1">
      <alignment horizontal="centerContinuous" vertical="center"/>
    </xf>
    <xf numFmtId="0" fontId="31" fillId="17" borderId="32" xfId="2" applyFont="1" applyFill="1" applyBorder="1" applyAlignment="1">
      <alignment horizontal="center" vertical="center" wrapText="1"/>
    </xf>
    <xf numFmtId="165" fontId="31" fillId="17" borderId="32" xfId="3" applyNumberFormat="1" applyFont="1" applyFill="1" applyBorder="1" applyAlignment="1">
      <alignment horizontal="center" vertical="center"/>
    </xf>
    <xf numFmtId="168" fontId="31" fillId="17" borderId="32" xfId="3" applyNumberFormat="1" applyFont="1" applyFill="1" applyBorder="1" applyAlignment="1">
      <alignment horizontal="center" vertical="center"/>
    </xf>
    <xf numFmtId="164" fontId="31" fillId="17" borderId="32" xfId="3" applyNumberFormat="1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37" borderId="58" xfId="2" applyFont="1" applyFill="1" applyBorder="1" applyAlignment="1">
      <alignment horizontal="center" vertical="center" wrapText="1"/>
    </xf>
    <xf numFmtId="49" fontId="31" fillId="37" borderId="58" xfId="2" applyNumberFormat="1" applyFont="1" applyFill="1" applyBorder="1" applyAlignment="1">
      <alignment horizontal="center" vertical="center" wrapText="1"/>
    </xf>
    <xf numFmtId="0" fontId="31" fillId="37" borderId="58" xfId="3" applyNumberFormat="1" applyFont="1" applyFill="1" applyBorder="1" applyAlignment="1">
      <alignment horizontal="center" vertical="center" wrapText="1"/>
    </xf>
    <xf numFmtId="0" fontId="31" fillId="39" borderId="28" xfId="2" applyFont="1" applyFill="1" applyBorder="1" applyAlignment="1">
      <alignment horizontal="center" vertical="center" wrapText="1"/>
    </xf>
    <xf numFmtId="49" fontId="31" fillId="39" borderId="28" xfId="2" applyNumberFormat="1" applyFont="1" applyFill="1" applyBorder="1" applyAlignment="1">
      <alignment horizontal="center" vertical="center" wrapText="1"/>
    </xf>
    <xf numFmtId="165" fontId="31" fillId="39" borderId="28" xfId="3" applyNumberFormat="1" applyFont="1" applyFill="1" applyBorder="1" applyAlignment="1">
      <alignment horizontal="center" vertical="center" wrapText="1"/>
    </xf>
    <xf numFmtId="4" fontId="31" fillId="39" borderId="28" xfId="3" applyNumberFormat="1" applyFont="1" applyFill="1" applyBorder="1" applyAlignment="1">
      <alignment horizontal="center" vertical="center" wrapText="1"/>
    </xf>
    <xf numFmtId="0" fontId="29" fillId="39" borderId="28" xfId="2" applyFont="1" applyFill="1" applyBorder="1" applyAlignment="1">
      <alignment horizontal="center" vertical="center" wrapText="1"/>
    </xf>
    <xf numFmtId="49" fontId="30" fillId="39" borderId="28" xfId="2" applyNumberFormat="1" applyFont="1" applyFill="1" applyBorder="1" applyAlignment="1">
      <alignment horizontal="center" vertical="center"/>
    </xf>
    <xf numFmtId="0" fontId="29" fillId="39" borderId="28" xfId="2" applyFont="1" applyFill="1" applyBorder="1" applyAlignment="1">
      <alignment horizontal="left" vertical="center" wrapText="1"/>
    </xf>
    <xf numFmtId="0" fontId="10" fillId="39" borderId="28" xfId="2" applyFont="1" applyFill="1" applyBorder="1" applyAlignment="1">
      <alignment horizontal="center" vertical="center" wrapText="1"/>
    </xf>
    <xf numFmtId="165" fontId="30" fillId="39" borderId="28" xfId="3" applyNumberFormat="1" applyFont="1" applyFill="1" applyBorder="1" applyAlignment="1">
      <alignment horizontal="right" vertical="center"/>
    </xf>
    <xf numFmtId="4" fontId="30" fillId="39" borderId="28" xfId="2" applyNumberFormat="1" applyFont="1" applyFill="1" applyBorder="1" applyAlignment="1">
      <alignment horizontal="center" vertical="center"/>
    </xf>
    <xf numFmtId="164" fontId="29" fillId="39" borderId="28" xfId="3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right" vertical="center" wrapText="1"/>
    </xf>
    <xf numFmtId="174" fontId="30" fillId="39" borderId="28" xfId="4" applyNumberFormat="1" applyFont="1" applyFill="1" applyBorder="1"/>
    <xf numFmtId="165" fontId="29" fillId="39" borderId="28" xfId="3" applyNumberFormat="1" applyFont="1" applyFill="1" applyBorder="1" applyAlignment="1">
      <alignment horizontal="right" vertical="center" wrapText="1"/>
    </xf>
    <xf numFmtId="43" fontId="29" fillId="39" borderId="28" xfId="4" applyFont="1" applyFill="1" applyBorder="1" applyAlignment="1">
      <alignment horizontal="right" vertical="center" wrapText="1"/>
    </xf>
    <xf numFmtId="174" fontId="29" fillId="39" borderId="28" xfId="4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center" vertical="center" wrapText="1"/>
    </xf>
    <xf numFmtId="170" fontId="29" fillId="39" borderId="28" xfId="3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center" vertical="center" wrapText="1"/>
    </xf>
    <xf numFmtId="165" fontId="29" fillId="19" borderId="28" xfId="3" applyNumberFormat="1" applyFont="1" applyFill="1" applyBorder="1" applyAlignment="1">
      <alignment horizontal="right" vertical="center" wrapText="1"/>
    </xf>
    <xf numFmtId="0" fontId="29" fillId="19" borderId="28" xfId="2" applyFont="1" applyFill="1" applyBorder="1" applyAlignment="1">
      <alignment horizontal="center" vertical="center" wrapText="1"/>
    </xf>
    <xf numFmtId="49" fontId="30" fillId="19" borderId="28" xfId="2" applyNumberFormat="1" applyFont="1" applyFill="1" applyBorder="1" applyAlignment="1">
      <alignment horizontal="center" vertical="center"/>
    </xf>
    <xf numFmtId="0" fontId="29" fillId="19" borderId="28" xfId="2" applyFont="1" applyFill="1" applyBorder="1" applyAlignment="1">
      <alignment horizontal="left" vertical="center" wrapText="1"/>
    </xf>
    <xf numFmtId="165" fontId="30" fillId="19" borderId="28" xfId="3" applyNumberFormat="1" applyFont="1" applyFill="1" applyBorder="1" applyAlignment="1">
      <alignment horizontal="right" vertical="center"/>
    </xf>
    <xf numFmtId="4" fontId="30" fillId="19" borderId="28" xfId="2" applyNumberFormat="1" applyFont="1" applyFill="1" applyBorder="1" applyAlignment="1">
      <alignment horizontal="center" vertical="center"/>
    </xf>
    <xf numFmtId="164" fontId="29" fillId="19" borderId="28" xfId="3" applyNumberFormat="1" applyFont="1" applyFill="1" applyBorder="1" applyAlignment="1">
      <alignment horizontal="right" vertical="center" wrapText="1"/>
    </xf>
    <xf numFmtId="41" fontId="29" fillId="19" borderId="28" xfId="3" applyNumberFormat="1" applyFont="1" applyFill="1" applyBorder="1" applyAlignment="1">
      <alignment horizontal="right" vertical="center" wrapText="1"/>
    </xf>
    <xf numFmtId="174" fontId="30" fillId="19" borderId="28" xfId="4" applyNumberFormat="1" applyFont="1" applyFill="1" applyBorder="1"/>
    <xf numFmtId="41" fontId="29" fillId="19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center" vertical="center" wrapText="1"/>
    </xf>
    <xf numFmtId="165" fontId="31" fillId="36" borderId="28" xfId="3" applyNumberFormat="1" applyFont="1" applyFill="1" applyBorder="1" applyAlignment="1">
      <alignment horizontal="center" vertical="center" wrapText="1"/>
    </xf>
    <xf numFmtId="4" fontId="31" fillId="36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right" vertical="center" wrapText="1"/>
    </xf>
    <xf numFmtId="0" fontId="29" fillId="36" borderId="28" xfId="2" applyFont="1" applyFill="1" applyBorder="1" applyAlignment="1">
      <alignment horizontal="center" vertical="center" wrapText="1"/>
    </xf>
    <xf numFmtId="49" fontId="30" fillId="36" borderId="28" xfId="2" applyNumberFormat="1" applyFont="1" applyFill="1" applyBorder="1" applyAlignment="1">
      <alignment horizontal="center" vertical="center"/>
    </xf>
    <xf numFmtId="0" fontId="29" fillId="36" borderId="28" xfId="2" applyFont="1" applyFill="1" applyBorder="1" applyAlignment="1">
      <alignment horizontal="left" vertical="center" wrapText="1"/>
    </xf>
    <xf numFmtId="4" fontId="30" fillId="36" borderId="28" xfId="2" applyNumberFormat="1" applyFont="1" applyFill="1" applyBorder="1" applyAlignment="1">
      <alignment horizontal="center" vertical="center"/>
    </xf>
    <xf numFmtId="41" fontId="29" fillId="36" borderId="28" xfId="3" applyNumberFormat="1" applyFont="1" applyFill="1" applyBorder="1" applyAlignment="1">
      <alignment horizontal="right" vertical="center" wrapText="1"/>
    </xf>
    <xf numFmtId="174" fontId="30" fillId="36" borderId="28" xfId="4" applyNumberFormat="1" applyFont="1" applyFill="1" applyBorder="1"/>
    <xf numFmtId="170" fontId="29" fillId="36" borderId="28" xfId="3" applyNumberFormat="1" applyFont="1" applyFill="1" applyBorder="1" applyAlignment="1">
      <alignment horizontal="right" vertical="center" wrapText="1"/>
    </xf>
    <xf numFmtId="41" fontId="29" fillId="36" borderId="28" xfId="3" applyNumberFormat="1" applyFont="1" applyFill="1" applyBorder="1" applyAlignment="1">
      <alignment horizontal="center" vertical="center" wrapText="1"/>
    </xf>
    <xf numFmtId="0" fontId="31" fillId="40" borderId="28" xfId="2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center" vertical="center" wrapText="1"/>
    </xf>
    <xf numFmtId="165" fontId="31" fillId="40" borderId="28" xfId="3" applyNumberFormat="1" applyFont="1" applyFill="1" applyBorder="1" applyAlignment="1">
      <alignment horizontal="center" vertical="center" wrapText="1"/>
    </xf>
    <xf numFmtId="4" fontId="31" fillId="40" borderId="28" xfId="3" applyNumberFormat="1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right" vertical="center" wrapText="1"/>
    </xf>
    <xf numFmtId="0" fontId="31" fillId="40" borderId="28" xfId="2" applyFont="1" applyFill="1" applyBorder="1" applyAlignment="1">
      <alignment horizontal="right" vertical="center" wrapText="1"/>
    </xf>
    <xf numFmtId="165" fontId="29" fillId="40" borderId="28" xfId="3" applyNumberFormat="1" applyFont="1" applyFill="1" applyBorder="1" applyAlignment="1">
      <alignment horizontal="right" vertical="center" wrapText="1"/>
    </xf>
    <xf numFmtId="0" fontId="29" fillId="40" borderId="28" xfId="2" applyFont="1" applyFill="1" applyBorder="1" applyAlignment="1">
      <alignment horizontal="center" vertical="center" wrapText="1"/>
    </xf>
    <xf numFmtId="49" fontId="30" fillId="40" borderId="28" xfId="2" applyNumberFormat="1" applyFont="1" applyFill="1" applyBorder="1" applyAlignment="1">
      <alignment horizontal="center" vertical="center"/>
    </xf>
    <xf numFmtId="0" fontId="29" fillId="40" borderId="28" xfId="2" applyFont="1" applyFill="1" applyBorder="1" applyAlignment="1">
      <alignment horizontal="left" vertical="center" wrapText="1"/>
    </xf>
    <xf numFmtId="165" fontId="30" fillId="40" borderId="28" xfId="3" applyNumberFormat="1" applyFont="1" applyFill="1" applyBorder="1" applyAlignment="1">
      <alignment horizontal="right" vertical="center"/>
    </xf>
    <xf numFmtId="4" fontId="30" fillId="40" borderId="28" xfId="2" applyNumberFormat="1" applyFont="1" applyFill="1" applyBorder="1" applyAlignment="1">
      <alignment horizontal="center" vertical="center"/>
    </xf>
    <xf numFmtId="164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right" vertical="center" wrapText="1"/>
    </xf>
    <xf numFmtId="174" fontId="30" fillId="40" borderId="28" xfId="4" applyNumberFormat="1" applyFont="1" applyFill="1" applyBorder="1"/>
    <xf numFmtId="170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center" vertical="center" wrapText="1"/>
    </xf>
    <xf numFmtId="41" fontId="29" fillId="40" borderId="28" xfId="3" applyFont="1" applyFill="1" applyBorder="1" applyAlignment="1">
      <alignment horizontal="right" vertical="center" wrapText="1"/>
    </xf>
    <xf numFmtId="165" fontId="32" fillId="40" borderId="28" xfId="3" applyNumberFormat="1" applyFont="1" applyFill="1" applyBorder="1" applyAlignment="1">
      <alignment horizontal="right" vertical="center" wrapText="1"/>
    </xf>
    <xf numFmtId="43" fontId="31" fillId="40" borderId="28" xfId="4" applyFont="1" applyFill="1" applyBorder="1" applyAlignment="1">
      <alignment horizontal="right" vertical="center" wrapText="1"/>
    </xf>
    <xf numFmtId="172" fontId="29" fillId="19" borderId="28" xfId="14" applyNumberFormat="1" applyFont="1" applyFill="1" applyBorder="1" applyAlignment="1">
      <alignment horizontal="right" vertical="center" wrapText="1"/>
    </xf>
    <xf numFmtId="41" fontId="29" fillId="19" borderId="28" xfId="15" applyNumberFormat="1" applyFont="1" applyFill="1" applyBorder="1" applyAlignment="1">
      <alignment horizontal="center" vertical="center" wrapText="1"/>
    </xf>
    <xf numFmtId="43" fontId="29" fillId="19" borderId="28" xfId="4" applyFont="1" applyFill="1" applyBorder="1" applyAlignment="1">
      <alignment horizontal="right" vertical="center" wrapText="1"/>
    </xf>
    <xf numFmtId="170" fontId="30" fillId="19" borderId="28" xfId="2" applyNumberFormat="1" applyFont="1" applyFill="1" applyBorder="1" applyAlignment="1">
      <alignment horizontal="right" vertical="center" wrapText="1"/>
    </xf>
    <xf numFmtId="43" fontId="30" fillId="19" borderId="28" xfId="4" applyFont="1" applyFill="1" applyBorder="1" applyAlignment="1">
      <alignment horizontal="right" vertical="center" wrapText="1"/>
    </xf>
    <xf numFmtId="0" fontId="30" fillId="19" borderId="28" xfId="2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center" vertical="center" wrapText="1"/>
    </xf>
    <xf numFmtId="165" fontId="31" fillId="41" borderId="28" xfId="3" applyNumberFormat="1" applyFont="1" applyFill="1" applyBorder="1" applyAlignment="1">
      <alignment horizontal="center" vertical="center" wrapText="1"/>
    </xf>
    <xf numFmtId="4" fontId="31" fillId="41" borderId="28" xfId="3" applyNumberFormat="1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right" vertical="center" wrapText="1"/>
    </xf>
    <xf numFmtId="165" fontId="29" fillId="41" borderId="28" xfId="3" applyNumberFormat="1" applyFont="1" applyFill="1" applyBorder="1" applyAlignment="1">
      <alignment horizontal="right" vertical="center" wrapText="1"/>
    </xf>
    <xf numFmtId="0" fontId="29" fillId="41" borderId="28" xfId="2" applyFont="1" applyFill="1" applyBorder="1" applyAlignment="1">
      <alignment horizontal="center" vertical="center" wrapText="1"/>
    </xf>
    <xf numFmtId="49" fontId="30" fillId="41" borderId="28" xfId="2" applyNumberFormat="1" applyFont="1" applyFill="1" applyBorder="1" applyAlignment="1">
      <alignment horizontal="center" vertical="center"/>
    </xf>
    <xf numFmtId="0" fontId="29" fillId="41" borderId="28" xfId="2" applyFont="1" applyFill="1" applyBorder="1" applyAlignment="1">
      <alignment horizontal="left" vertical="center" wrapText="1"/>
    </xf>
    <xf numFmtId="165" fontId="30" fillId="41" borderId="28" xfId="3" applyNumberFormat="1" applyFont="1" applyFill="1" applyBorder="1" applyAlignment="1">
      <alignment horizontal="right" vertical="center"/>
    </xf>
    <xf numFmtId="4" fontId="30" fillId="41" borderId="28" xfId="2" applyNumberFormat="1" applyFont="1" applyFill="1" applyBorder="1" applyAlignment="1">
      <alignment horizontal="center" vertical="center"/>
    </xf>
    <xf numFmtId="164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right" vertical="center" wrapText="1"/>
    </xf>
    <xf numFmtId="174" fontId="30" fillId="41" borderId="28" xfId="4" applyNumberFormat="1" applyFont="1" applyFill="1" applyBorder="1"/>
    <xf numFmtId="170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center" vertical="center" wrapText="1"/>
    </xf>
    <xf numFmtId="0" fontId="29" fillId="36" borderId="28" xfId="2" applyFont="1" applyFill="1" applyBorder="1" applyAlignment="1">
      <alignment horizontal="center" vertical="top" wrapText="1"/>
    </xf>
    <xf numFmtId="0" fontId="29" fillId="36" borderId="28" xfId="2" applyFont="1" applyFill="1" applyBorder="1" applyAlignment="1">
      <alignment vertical="top" wrapText="1"/>
    </xf>
    <xf numFmtId="0" fontId="31" fillId="38" borderId="79" xfId="12" applyFont="1" applyFill="1" applyBorder="1" applyAlignment="1">
      <alignment vertical="center"/>
    </xf>
    <xf numFmtId="0" fontId="31" fillId="38" borderId="74" xfId="12" applyFont="1" applyFill="1" applyBorder="1" applyAlignment="1">
      <alignment vertical="center"/>
    </xf>
    <xf numFmtId="43" fontId="31" fillId="38" borderId="74" xfId="12" applyNumberFormat="1" applyFont="1" applyFill="1" applyBorder="1" applyAlignment="1">
      <alignment vertical="center"/>
    </xf>
    <xf numFmtId="165" fontId="31" fillId="38" borderId="74" xfId="12" applyNumberFormat="1" applyFont="1" applyFill="1" applyBorder="1" applyAlignment="1">
      <alignment vertical="center"/>
    </xf>
    <xf numFmtId="0" fontId="30" fillId="38" borderId="74" xfId="12" applyFont="1" applyFill="1" applyBorder="1" applyAlignment="1">
      <alignment vertical="center"/>
    </xf>
    <xf numFmtId="0" fontId="31" fillId="20" borderId="80" xfId="12" applyFont="1" applyFill="1" applyBorder="1" applyAlignment="1">
      <alignment vertical="center"/>
    </xf>
    <xf numFmtId="0" fontId="31" fillId="20" borderId="81" xfId="12" applyFont="1" applyFill="1" applyBorder="1" applyAlignment="1">
      <alignment vertical="center"/>
    </xf>
    <xf numFmtId="0" fontId="30" fillId="20" borderId="81" xfId="12" applyFont="1" applyFill="1" applyBorder="1" applyAlignment="1">
      <alignment vertical="center"/>
    </xf>
    <xf numFmtId="4" fontId="30" fillId="20" borderId="81" xfId="12" applyNumberFormat="1" applyFont="1" applyFill="1" applyBorder="1" applyAlignment="1">
      <alignment horizontal="center" vertical="center" wrapText="1"/>
    </xf>
    <xf numFmtId="165" fontId="31" fillId="40" borderId="63" xfId="15" applyNumberFormat="1" applyFont="1" applyFill="1" applyBorder="1" applyAlignment="1">
      <alignment horizontal="right" vertical="center"/>
    </xf>
    <xf numFmtId="171" fontId="31" fillId="40" borderId="0" xfId="12" applyNumberFormat="1" applyFont="1" applyFill="1" applyBorder="1" applyAlignment="1">
      <alignment horizontal="right" vertical="center"/>
    </xf>
    <xf numFmtId="165" fontId="30" fillId="40" borderId="57" xfId="12" applyNumberFormat="1" applyFont="1" applyFill="1" applyBorder="1"/>
    <xf numFmtId="164" fontId="30" fillId="40" borderId="57" xfId="12" applyNumberFormat="1" applyFont="1" applyFill="1" applyBorder="1"/>
    <xf numFmtId="10" fontId="31" fillId="34" borderId="27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 applyAlignment="1">
      <alignment vertical="center"/>
    </xf>
    <xf numFmtId="10" fontId="31" fillId="34" borderId="28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/>
    <xf numFmtId="10" fontId="31" fillId="34" borderId="28" xfId="16" applyNumberFormat="1" applyFont="1" applyFill="1" applyBorder="1"/>
    <xf numFmtId="171" fontId="31" fillId="34" borderId="28" xfId="16" applyNumberFormat="1" applyFont="1" applyFill="1" applyBorder="1"/>
    <xf numFmtId="165" fontId="31" fillId="34" borderId="28" xfId="15" applyNumberFormat="1" applyFont="1" applyFill="1" applyBorder="1" applyAlignment="1">
      <alignment horizontal="right" vertical="center"/>
    </xf>
    <xf numFmtId="164" fontId="30" fillId="34" borderId="28" xfId="15" applyNumberFormat="1" applyFont="1" applyFill="1" applyBorder="1" applyAlignment="1">
      <alignment horizontal="right" vertical="center"/>
    </xf>
    <xf numFmtId="165" fontId="30" fillId="34" borderId="28" xfId="15" applyNumberFormat="1" applyFont="1" applyFill="1" applyBorder="1" applyAlignment="1">
      <alignment horizontal="right" vertical="center"/>
    </xf>
    <xf numFmtId="0" fontId="31" fillId="38" borderId="74" xfId="12" applyNumberFormat="1" applyFont="1" applyFill="1" applyBorder="1" applyAlignment="1">
      <alignment vertical="center"/>
    </xf>
    <xf numFmtId="171" fontId="43" fillId="0" borderId="0" xfId="2" applyNumberFormat="1" applyFont="1" applyFill="1" applyAlignment="1">
      <alignment horizontal="right" vertical="center"/>
    </xf>
    <xf numFmtId="165" fontId="31" fillId="8" borderId="63" xfId="15" applyNumberFormat="1" applyFont="1" applyFill="1" applyBorder="1" applyAlignment="1">
      <alignment horizontal="right" vertical="center"/>
    </xf>
    <xf numFmtId="171" fontId="31" fillId="8" borderId="0" xfId="12" applyNumberFormat="1" applyFont="1" applyFill="1" applyBorder="1" applyAlignment="1">
      <alignment horizontal="right" vertical="center"/>
    </xf>
    <xf numFmtId="165" fontId="30" fillId="8" borderId="57" xfId="12" applyNumberFormat="1" applyFont="1" applyFill="1" applyBorder="1"/>
    <xf numFmtId="164" fontId="30" fillId="8" borderId="57" xfId="12" applyNumberFormat="1" applyFont="1" applyFill="1" applyBorder="1"/>
    <xf numFmtId="168" fontId="10" fillId="0" borderId="83" xfId="3" applyNumberFormat="1" applyFont="1" applyFill="1" applyBorder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 wrapText="1"/>
    </xf>
    <xf numFmtId="168" fontId="31" fillId="42" borderId="32" xfId="3" applyNumberFormat="1" applyFont="1" applyFill="1" applyBorder="1" applyAlignment="1">
      <alignment horizontal="center" vertical="center"/>
    </xf>
    <xf numFmtId="164" fontId="31" fillId="42" borderId="32" xfId="3" applyNumberFormat="1" applyFont="1" applyFill="1" applyBorder="1" applyAlignment="1">
      <alignment horizontal="center" vertical="center"/>
    </xf>
    <xf numFmtId="0" fontId="31" fillId="27" borderId="58" xfId="2" applyFont="1" applyFill="1" applyBorder="1" applyAlignment="1">
      <alignment horizontal="center" vertical="center" wrapText="1"/>
    </xf>
    <xf numFmtId="49" fontId="31" fillId="27" borderId="58" xfId="2" applyNumberFormat="1" applyFont="1" applyFill="1" applyBorder="1" applyAlignment="1">
      <alignment horizontal="center" vertical="center" wrapText="1"/>
    </xf>
    <xf numFmtId="0" fontId="31" fillId="27" borderId="58" xfId="3" applyNumberFormat="1" applyFont="1" applyFill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 vertical="center" wrapText="1"/>
    </xf>
    <xf numFmtId="0" fontId="50" fillId="22" borderId="0" xfId="0" applyFont="1" applyFill="1" applyBorder="1" applyAlignment="1">
      <alignment horizontal="center" vertical="center"/>
    </xf>
    <xf numFmtId="170" fontId="29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0" fontId="80" fillId="22" borderId="28" xfId="0" applyFont="1" applyFill="1" applyBorder="1" applyAlignment="1">
      <alignment horizontal="center" vertical="center"/>
    </xf>
    <xf numFmtId="0" fontId="31" fillId="31" borderId="32" xfId="1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2" fillId="0" borderId="0" xfId="13" applyFont="1" applyFill="1" applyAlignment="1" applyProtection="1">
      <alignment horizontal="center" vertical="center"/>
    </xf>
    <xf numFmtId="164" fontId="2" fillId="0" borderId="0" xfId="13" applyNumberFormat="1" applyFont="1" applyFill="1" applyAlignment="1" applyProtection="1">
      <alignment horizontal="center" vertical="center"/>
    </xf>
    <xf numFmtId="0" fontId="6" fillId="0" borderId="0" xfId="13" applyFont="1" applyFill="1" applyAlignment="1" applyProtection="1">
      <alignment horizontal="left" vertical="center"/>
    </xf>
    <xf numFmtId="0" fontId="6" fillId="0" borderId="0" xfId="13" applyFont="1" applyFill="1" applyAlignment="1" applyProtection="1">
      <alignment horizontal="center" vertical="center"/>
    </xf>
    <xf numFmtId="0" fontId="10" fillId="0" borderId="0" xfId="13" applyFont="1" applyFill="1" applyAlignment="1" applyProtection="1">
      <alignment horizontal="left" vertical="center"/>
    </xf>
    <xf numFmtId="0" fontId="49" fillId="0" borderId="0" xfId="13" applyFont="1" applyFill="1" applyAlignment="1" applyProtection="1">
      <alignment horizontal="center" vertical="center"/>
    </xf>
    <xf numFmtId="164" fontId="49" fillId="0" borderId="0" xfId="13" applyNumberFormat="1" applyFont="1" applyFill="1" applyAlignment="1" applyProtection="1">
      <alignment horizontal="center" vertical="center"/>
    </xf>
    <xf numFmtId="2" fontId="49" fillId="0" borderId="0" xfId="4" applyNumberFormat="1" applyFont="1" applyFill="1" applyAlignment="1" applyProtection="1">
      <alignment horizontal="center" vertical="center"/>
    </xf>
    <xf numFmtId="0" fontId="49" fillId="0" borderId="0" xfId="2" applyFont="1" applyFill="1" applyAlignment="1">
      <alignment vertical="center"/>
    </xf>
    <xf numFmtId="0" fontId="50" fillId="0" borderId="0" xfId="13" applyFont="1" applyFill="1" applyAlignment="1" applyProtection="1">
      <alignment horizontal="left" vertical="center"/>
    </xf>
    <xf numFmtId="0" fontId="50" fillId="0" borderId="0" xfId="13" applyFont="1" applyFill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left" vertical="center"/>
    </xf>
    <xf numFmtId="164" fontId="50" fillId="0" borderId="0" xfId="13" applyNumberFormat="1" applyFont="1" applyFill="1" applyBorder="1" applyAlignment="1" applyProtection="1">
      <alignment horizontal="center" vertical="center"/>
    </xf>
    <xf numFmtId="2" fontId="50" fillId="0" borderId="0" xfId="4" applyNumberFormat="1" applyFont="1" applyFill="1" applyAlignment="1" applyProtection="1">
      <alignment horizontal="center" vertical="center"/>
    </xf>
    <xf numFmtId="164" fontId="49" fillId="0" borderId="0" xfId="3" applyNumberFormat="1" applyFont="1" applyFill="1" applyAlignment="1">
      <alignment vertical="center"/>
    </xf>
    <xf numFmtId="0" fontId="8" fillId="0" borderId="16" xfId="2" applyFont="1" applyFill="1" applyBorder="1" applyAlignment="1">
      <alignment vertical="center"/>
    </xf>
    <xf numFmtId="0" fontId="8" fillId="0" borderId="16" xfId="2" applyFont="1" applyFill="1" applyBorder="1" applyAlignment="1"/>
    <xf numFmtId="165" fontId="6" fillId="0" borderId="16" xfId="3" applyNumberFormat="1" applyFont="1" applyFill="1" applyBorder="1" applyAlignment="1">
      <alignment horizontal="center" vertical="center" wrapText="1"/>
    </xf>
    <xf numFmtId="49" fontId="8" fillId="0" borderId="16" xfId="2" applyNumberFormat="1" applyFont="1" applyFill="1" applyBorder="1" applyAlignment="1">
      <alignment vertical="center"/>
    </xf>
    <xf numFmtId="165" fontId="33" fillId="0" borderId="16" xfId="3" applyNumberFormat="1" applyFont="1" applyFill="1" applyBorder="1" applyAlignment="1">
      <alignment horizontal="center" vertical="center" wrapText="1"/>
    </xf>
    <xf numFmtId="0" fontId="33" fillId="0" borderId="6" xfId="2" applyFont="1" applyFill="1" applyBorder="1" applyAlignment="1">
      <alignment horizontal="center" vertical="center" wrapText="1"/>
    </xf>
    <xf numFmtId="165" fontId="33" fillId="0" borderId="6" xfId="3" applyNumberFormat="1" applyFont="1" applyFill="1" applyBorder="1" applyAlignment="1" applyProtection="1">
      <alignment horizontal="center" vertical="center"/>
    </xf>
    <xf numFmtId="0" fontId="9" fillId="0" borderId="16" xfId="2" applyFont="1" applyFill="1" applyBorder="1" applyAlignment="1">
      <alignment vertical="center"/>
    </xf>
    <xf numFmtId="165" fontId="10" fillId="0" borderId="18" xfId="3" applyNumberFormat="1" applyFont="1" applyFill="1" applyBorder="1" applyAlignment="1" applyProtection="1">
      <alignment horizontal="center" vertical="center"/>
    </xf>
    <xf numFmtId="0" fontId="8" fillId="0" borderId="85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0" fontId="6" fillId="0" borderId="5" xfId="2" applyFont="1" applyFill="1" applyBorder="1" applyAlignment="1">
      <alignment horizontal="center" vertical="center" wrapText="1"/>
    </xf>
    <xf numFmtId="165" fontId="10" fillId="0" borderId="16" xfId="3" applyNumberFormat="1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/>
    </xf>
    <xf numFmtId="165" fontId="10" fillId="0" borderId="6" xfId="3" applyNumberFormat="1" applyFont="1" applyFill="1" applyBorder="1" applyAlignment="1" applyProtection="1">
      <alignment horizontal="center" vertical="center"/>
    </xf>
    <xf numFmtId="164" fontId="10" fillId="0" borderId="6" xfId="3" applyNumberFormat="1" applyFont="1" applyFill="1" applyBorder="1" applyAlignment="1" applyProtection="1">
      <alignment horizontal="center" vertical="center"/>
    </xf>
    <xf numFmtId="165" fontId="10" fillId="0" borderId="7" xfId="3" applyNumberFormat="1" applyFont="1" applyFill="1" applyBorder="1" applyAlignment="1" applyProtection="1">
      <alignment horizontal="center" vertical="center"/>
    </xf>
    <xf numFmtId="164" fontId="10" fillId="0" borderId="55" xfId="3" applyNumberFormat="1" applyFont="1" applyFill="1" applyBorder="1" applyAlignment="1" applyProtection="1">
      <alignment horizontal="center" vertical="center"/>
    </xf>
    <xf numFmtId="168" fontId="10" fillId="0" borderId="1" xfId="3" applyNumberFormat="1" applyFont="1" applyFill="1" applyBorder="1" applyAlignment="1" applyProtection="1">
      <alignment horizontal="center" vertical="center"/>
    </xf>
    <xf numFmtId="0" fontId="6" fillId="0" borderId="78" xfId="2" applyFont="1" applyFill="1" applyBorder="1" applyAlignment="1">
      <alignment horizontal="left" vertical="center"/>
    </xf>
    <xf numFmtId="0" fontId="6" fillId="0" borderId="78" xfId="2" applyFont="1" applyFill="1" applyBorder="1" applyAlignment="1">
      <alignment horizontal="center" vertical="center" wrapText="1"/>
    </xf>
    <xf numFmtId="0" fontId="6" fillId="0" borderId="85" xfId="2" applyFont="1" applyFill="1" applyBorder="1" applyAlignment="1">
      <alignment horizontal="center" vertical="center" wrapText="1"/>
    </xf>
    <xf numFmtId="165" fontId="6" fillId="0" borderId="88" xfId="3" applyNumberFormat="1" applyFont="1" applyFill="1" applyBorder="1" applyAlignment="1">
      <alignment horizontal="center" vertical="center"/>
    </xf>
    <xf numFmtId="165" fontId="6" fillId="0" borderId="85" xfId="3" applyNumberFormat="1" applyFont="1" applyFill="1" applyBorder="1" applyAlignment="1">
      <alignment horizontal="center" vertical="center"/>
    </xf>
    <xf numFmtId="165" fontId="6" fillId="0" borderId="26" xfId="3" applyNumberFormat="1" applyFont="1" applyFill="1" applyBorder="1" applyAlignment="1">
      <alignment horizontal="center" vertical="center"/>
    </xf>
    <xf numFmtId="165" fontId="6" fillId="0" borderId="89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top"/>
    </xf>
    <xf numFmtId="0" fontId="8" fillId="0" borderId="13" xfId="2" applyFont="1" applyFill="1" applyBorder="1" applyAlignment="1">
      <alignment horizontal="center" vertical="top"/>
    </xf>
    <xf numFmtId="169" fontId="8" fillId="0" borderId="1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vertical="top" wrapText="1"/>
    </xf>
    <xf numFmtId="174" fontId="8" fillId="0" borderId="57" xfId="4" applyNumberFormat="1" applyFont="1" applyFill="1" applyBorder="1" applyAlignment="1">
      <alignment vertical="center"/>
    </xf>
    <xf numFmtId="165" fontId="8" fillId="0" borderId="88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top"/>
    </xf>
    <xf numFmtId="171" fontId="8" fillId="0" borderId="25" xfId="3" applyNumberFormat="1" applyFont="1" applyFill="1" applyBorder="1" applyAlignment="1">
      <alignment horizontal="center" vertical="top"/>
    </xf>
    <xf numFmtId="0" fontId="16" fillId="0" borderId="28" xfId="2" applyFont="1" applyFill="1" applyBorder="1" applyAlignment="1">
      <alignment horizontal="left" vertical="top" wrapText="1"/>
    </xf>
    <xf numFmtId="171" fontId="8" fillId="0" borderId="25" xfId="3" applyNumberFormat="1" applyFont="1" applyFill="1" applyBorder="1" applyAlignment="1">
      <alignment vertical="top"/>
    </xf>
    <xf numFmtId="0" fontId="8" fillId="0" borderId="0" xfId="2" applyFont="1" applyFill="1" applyAlignment="1">
      <alignment vertical="top"/>
    </xf>
    <xf numFmtId="174" fontId="8" fillId="0" borderId="28" xfId="4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vertical="top" wrapText="1"/>
    </xf>
    <xf numFmtId="165" fontId="8" fillId="0" borderId="12" xfId="3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horizontal="center" vertical="top"/>
    </xf>
    <xf numFmtId="171" fontId="8" fillId="0" borderId="85" xfId="3" applyNumberFormat="1" applyFont="1" applyFill="1" applyBorder="1" applyAlignment="1">
      <alignment vertical="top"/>
    </xf>
    <xf numFmtId="16" fontId="8" fillId="0" borderId="0" xfId="2" applyNumberFormat="1" applyFont="1" applyFill="1" applyAlignment="1">
      <alignment vertical="top"/>
    </xf>
    <xf numFmtId="165" fontId="8" fillId="0" borderId="12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horizontal="center" vertical="center"/>
    </xf>
    <xf numFmtId="0" fontId="8" fillId="0" borderId="44" xfId="2" applyFont="1" applyFill="1" applyBorder="1" applyAlignment="1">
      <alignment horizontal="center" vertical="top"/>
    </xf>
    <xf numFmtId="171" fontId="8" fillId="0" borderId="44" xfId="3" applyNumberFormat="1" applyFont="1" applyFill="1" applyBorder="1" applyAlignment="1">
      <alignment vertical="top"/>
    </xf>
    <xf numFmtId="165" fontId="8" fillId="0" borderId="88" xfId="3" applyNumberFormat="1" applyFont="1" applyFill="1" applyBorder="1" applyAlignment="1">
      <alignment vertical="center"/>
    </xf>
    <xf numFmtId="165" fontId="8" fillId="0" borderId="0" xfId="2" applyNumberFormat="1" applyFont="1" applyFill="1" applyAlignment="1">
      <alignment vertical="top"/>
    </xf>
    <xf numFmtId="169" fontId="8" fillId="0" borderId="28" xfId="3" applyNumberFormat="1" applyFont="1" applyFill="1" applyBorder="1" applyAlignment="1">
      <alignment vertical="center"/>
    </xf>
    <xf numFmtId="165" fontId="10" fillId="0" borderId="90" xfId="2" applyNumberFormat="1" applyFont="1" applyFill="1" applyBorder="1" applyAlignment="1">
      <alignment horizontal="center" vertical="center"/>
    </xf>
    <xf numFmtId="0" fontId="8" fillId="0" borderId="78" xfId="2" applyFont="1" applyFill="1" applyBorder="1" applyAlignment="1">
      <alignment horizontal="center" vertical="top"/>
    </xf>
    <xf numFmtId="0" fontId="8" fillId="0" borderId="26" xfId="2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vertical="top" wrapText="1"/>
    </xf>
    <xf numFmtId="165" fontId="5" fillId="0" borderId="12" xfId="3" applyNumberFormat="1" applyFont="1" applyFill="1" applyBorder="1" applyAlignment="1">
      <alignment vertical="center"/>
    </xf>
    <xf numFmtId="165" fontId="5" fillId="0" borderId="88" xfId="2" applyNumberFormat="1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horizontal="center" vertical="top"/>
    </xf>
    <xf numFmtId="0" fontId="5" fillId="0" borderId="25" xfId="2" applyFont="1" applyFill="1" applyBorder="1" applyAlignment="1">
      <alignment horizontal="center" vertical="top"/>
    </xf>
    <xf numFmtId="165" fontId="5" fillId="0" borderId="85" xfId="3" applyNumberFormat="1" applyFont="1" applyFill="1" applyBorder="1" applyAlignment="1">
      <alignment vertical="top"/>
    </xf>
    <xf numFmtId="0" fontId="8" fillId="0" borderId="27" xfId="2" applyFont="1" applyFill="1" applyBorder="1" applyAlignment="1">
      <alignment horizontal="center" vertical="top"/>
    </xf>
    <xf numFmtId="169" fontId="8" fillId="0" borderId="26" xfId="2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center" wrapText="1"/>
    </xf>
    <xf numFmtId="0" fontId="16" fillId="0" borderId="28" xfId="2" applyFont="1" applyFill="1" applyBorder="1" applyAlignment="1">
      <alignment horizontal="left" vertical="center" wrapText="1"/>
    </xf>
    <xf numFmtId="0" fontId="16" fillId="6" borderId="28" xfId="2" applyFont="1" applyFill="1" applyBorder="1" applyAlignment="1">
      <alignment horizontal="left" vertical="top" wrapText="1"/>
    </xf>
    <xf numFmtId="169" fontId="8" fillId="0" borderId="15" xfId="3" applyNumberFormat="1" applyFont="1" applyFill="1" applyBorder="1" applyAlignment="1">
      <alignment vertical="center"/>
    </xf>
    <xf numFmtId="169" fontId="8" fillId="0" borderId="78" xfId="3" applyNumberFormat="1" applyFont="1" applyFill="1" applyBorder="1" applyAlignment="1">
      <alignment vertical="center"/>
    </xf>
    <xf numFmtId="3" fontId="8" fillId="0" borderId="15" xfId="3" applyNumberFormat="1" applyFont="1" applyFill="1" applyBorder="1" applyAlignment="1">
      <alignment vertical="top"/>
    </xf>
    <xf numFmtId="0" fontId="3" fillId="0" borderId="28" xfId="2" applyFill="1" applyBorder="1" applyAlignment="1">
      <alignment horizontal="center" vertical="center"/>
    </xf>
    <xf numFmtId="171" fontId="5" fillId="0" borderId="85" xfId="3" applyNumberFormat="1" applyFont="1" applyFill="1" applyBorder="1" applyAlignment="1">
      <alignment vertical="top"/>
    </xf>
    <xf numFmtId="170" fontId="8" fillId="0" borderId="26" xfId="2" applyNumberFormat="1" applyFont="1" applyFill="1" applyBorder="1" applyAlignment="1">
      <alignment horizontal="center" vertical="center"/>
    </xf>
    <xf numFmtId="165" fontId="8" fillId="0" borderId="12" xfId="3" applyNumberFormat="1" applyFont="1" applyFill="1" applyBorder="1" applyAlignment="1">
      <alignment vertical="top"/>
    </xf>
    <xf numFmtId="0" fontId="11" fillId="0" borderId="78" xfId="2" applyFont="1" applyFill="1" applyBorder="1" applyAlignment="1">
      <alignment vertical="top" wrapText="1"/>
    </xf>
    <xf numFmtId="0" fontId="8" fillId="0" borderId="27" xfId="2" applyFont="1" applyFill="1" applyBorder="1" applyAlignment="1">
      <alignment horizontal="center" vertical="center"/>
    </xf>
    <xf numFmtId="165" fontId="8" fillId="0" borderId="15" xfId="3" applyNumberFormat="1" applyFont="1" applyFill="1" applyBorder="1" applyAlignment="1">
      <alignment vertical="center"/>
    </xf>
    <xf numFmtId="3" fontId="8" fillId="0" borderId="28" xfId="3" applyNumberFormat="1" applyFont="1" applyFill="1" applyBorder="1" applyAlignment="1">
      <alignment vertical="top"/>
    </xf>
    <xf numFmtId="174" fontId="8" fillId="0" borderId="28" xfId="4" quotePrefix="1" applyNumberFormat="1" applyFont="1" applyFill="1" applyBorder="1" applyAlignment="1">
      <alignment vertical="center"/>
    </xf>
    <xf numFmtId="174" fontId="8" fillId="0" borderId="28" xfId="3" applyNumberFormat="1" applyFont="1" applyFill="1" applyBorder="1" applyAlignment="1">
      <alignment vertical="center"/>
    </xf>
    <xf numFmtId="165" fontId="8" fillId="0" borderId="78" xfId="3" applyNumberFormat="1" applyFont="1" applyFill="1" applyBorder="1" applyAlignment="1">
      <alignment vertical="top"/>
    </xf>
    <xf numFmtId="165" fontId="8" fillId="0" borderId="88" xfId="2" applyNumberFormat="1" applyFont="1" applyFill="1" applyBorder="1" applyAlignment="1">
      <alignment vertical="center"/>
    </xf>
    <xf numFmtId="0" fontId="8" fillId="0" borderId="16" xfId="2" applyFont="1" applyFill="1" applyBorder="1" applyAlignment="1">
      <alignment vertical="top"/>
    </xf>
    <xf numFmtId="0" fontId="8" fillId="0" borderId="85" xfId="2" applyFont="1" applyFill="1" applyBorder="1" applyAlignment="1">
      <alignment horizontal="left" vertical="center" wrapText="1"/>
    </xf>
    <xf numFmtId="0" fontId="8" fillId="0" borderId="88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8" fillId="0" borderId="88" xfId="2" applyFont="1" applyFill="1" applyBorder="1" applyAlignment="1">
      <alignment horizontal="center" vertical="top"/>
    </xf>
    <xf numFmtId="0" fontId="8" fillId="0" borderId="12" xfId="2" applyFont="1" applyFill="1" applyBorder="1" applyAlignment="1">
      <alignment horizontal="center" vertical="top"/>
    </xf>
    <xf numFmtId="0" fontId="8" fillId="0" borderId="91" xfId="2" applyFont="1" applyFill="1" applyBorder="1" applyAlignment="1">
      <alignment horizontal="center" vertical="top"/>
    </xf>
    <xf numFmtId="0" fontId="5" fillId="0" borderId="88" xfId="2" applyFont="1" applyFill="1" applyBorder="1" applyAlignment="1">
      <alignment horizontal="center" vertical="top"/>
    </xf>
    <xf numFmtId="0" fontId="5" fillId="0" borderId="12" xfId="2" applyFont="1" applyFill="1" applyBorder="1" applyAlignment="1">
      <alignment horizontal="center" vertical="top"/>
    </xf>
    <xf numFmtId="0" fontId="5" fillId="0" borderId="91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vertical="top"/>
    </xf>
    <xf numFmtId="171" fontId="8" fillId="0" borderId="85" xfId="3" applyNumberFormat="1" applyFont="1" applyFill="1" applyBorder="1" applyAlignment="1">
      <alignment horizontal="center" vertical="top"/>
    </xf>
    <xf numFmtId="165" fontId="8" fillId="0" borderId="28" xfId="3" applyNumberFormat="1" applyFont="1" applyFill="1" applyBorder="1" applyAlignment="1">
      <alignment vertical="center"/>
    </xf>
    <xf numFmtId="41" fontId="8" fillId="0" borderId="15" xfId="3" applyFont="1" applyFill="1" applyBorder="1" applyAlignment="1">
      <alignment vertical="top"/>
    </xf>
    <xf numFmtId="165" fontId="8" fillId="0" borderId="85" xfId="3" applyNumberFormat="1" applyFont="1" applyFill="1" applyBorder="1" applyAlignment="1">
      <alignment vertical="top"/>
    </xf>
    <xf numFmtId="0" fontId="11" fillId="0" borderId="2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vertical="top"/>
    </xf>
    <xf numFmtId="0" fontId="8" fillId="0" borderId="78" xfId="2" applyFont="1" applyFill="1" applyBorder="1" applyAlignment="1">
      <alignment vertical="top" wrapText="1"/>
    </xf>
    <xf numFmtId="0" fontId="8" fillId="0" borderId="0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vertical="center"/>
    </xf>
    <xf numFmtId="169" fontId="8" fillId="0" borderId="88" xfId="2" applyNumberFormat="1" applyFont="1" applyFill="1" applyBorder="1" applyAlignment="1">
      <alignment horizontal="center" vertical="center"/>
    </xf>
    <xf numFmtId="171" fontId="8" fillId="0" borderId="85" xfId="3" applyNumberFormat="1" applyFont="1" applyFill="1" applyBorder="1" applyAlignment="1">
      <alignment horizontal="center" vertical="center"/>
    </xf>
    <xf numFmtId="169" fontId="8" fillId="0" borderId="15" xfId="3" applyNumberFormat="1" applyFont="1" applyFill="1" applyBorder="1" applyAlignment="1">
      <alignment vertical="top"/>
    </xf>
    <xf numFmtId="0" fontId="8" fillId="0" borderId="6" xfId="2" applyFont="1" applyFill="1" applyBorder="1" applyAlignment="1">
      <alignment vertical="top"/>
    </xf>
    <xf numFmtId="0" fontId="8" fillId="0" borderId="29" xfId="2" applyFont="1" applyFill="1" applyBorder="1" applyAlignment="1">
      <alignment horizontal="center" vertical="top"/>
    </xf>
    <xf numFmtId="165" fontId="8" fillId="0" borderId="16" xfId="3" applyNumberFormat="1" applyFont="1" applyFill="1" applyBorder="1" applyAlignment="1">
      <alignment vertical="center"/>
    </xf>
    <xf numFmtId="0" fontId="8" fillId="0" borderId="6" xfId="2" applyFont="1" applyFill="1" applyBorder="1" applyAlignment="1">
      <alignment horizontal="center" vertical="top"/>
    </xf>
    <xf numFmtId="171" fontId="8" fillId="0" borderId="6" xfId="3" applyNumberFormat="1" applyFont="1" applyFill="1" applyBorder="1" applyAlignment="1">
      <alignment horizontal="center" vertical="top"/>
    </xf>
    <xf numFmtId="171" fontId="8" fillId="0" borderId="28" xfId="3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center" wrapText="1"/>
    </xf>
    <xf numFmtId="165" fontId="10" fillId="0" borderId="16" xfId="2" applyNumberFormat="1" applyFont="1" applyFill="1" applyBorder="1" applyAlignment="1">
      <alignment horizontal="center" vertical="center"/>
    </xf>
    <xf numFmtId="0" fontId="8" fillId="0" borderId="15" xfId="2" applyFont="1" applyFill="1" applyBorder="1" applyAlignment="1">
      <alignment horizontal="center" vertical="top"/>
    </xf>
    <xf numFmtId="0" fontId="8" fillId="0" borderId="6" xfId="2" applyFont="1" applyFill="1" applyBorder="1" applyAlignment="1">
      <alignment horizontal="center" vertical="top" wrapText="1"/>
    </xf>
    <xf numFmtId="0" fontId="3" fillId="0" borderId="54" xfId="2" applyFill="1" applyBorder="1" applyAlignment="1">
      <alignment horizontal="center" vertical="center"/>
    </xf>
    <xf numFmtId="171" fontId="8" fillId="0" borderId="54" xfId="3" applyNumberFormat="1" applyFont="1" applyFill="1" applyBorder="1" applyAlignment="1">
      <alignment vertical="top"/>
    </xf>
    <xf numFmtId="171" fontId="8" fillId="0" borderId="6" xfId="3" applyNumberFormat="1" applyFont="1" applyFill="1" applyBorder="1" applyAlignment="1">
      <alignment vertical="top"/>
    </xf>
    <xf numFmtId="0" fontId="8" fillId="0" borderId="24" xfId="2" applyFont="1" applyFill="1" applyBorder="1" applyAlignment="1">
      <alignment vertical="top"/>
    </xf>
    <xf numFmtId="165" fontId="8" fillId="0" borderId="24" xfId="3" applyNumberFormat="1" applyFont="1" applyFill="1" applyBorder="1" applyAlignment="1">
      <alignment vertical="top"/>
    </xf>
    <xf numFmtId="165" fontId="8" fillId="0" borderId="23" xfId="3" applyNumberFormat="1" applyFont="1" applyFill="1" applyBorder="1" applyAlignment="1">
      <alignment vertical="top"/>
    </xf>
    <xf numFmtId="165" fontId="8" fillId="0" borderId="92" xfId="3" applyNumberFormat="1" applyFont="1" applyFill="1" applyBorder="1" applyAlignment="1">
      <alignment vertical="top"/>
    </xf>
    <xf numFmtId="165" fontId="8" fillId="0" borderId="93" xfId="3" applyNumberFormat="1" applyFont="1" applyFill="1" applyBorder="1" applyAlignment="1">
      <alignment vertical="top"/>
    </xf>
    <xf numFmtId="0" fontId="81" fillId="0" borderId="0" xfId="2" applyFont="1" applyFill="1" applyBorder="1" applyAlignment="1">
      <alignment horizontal="left" vertical="top"/>
    </xf>
    <xf numFmtId="0" fontId="8" fillId="0" borderId="0" xfId="2" applyFont="1" applyFill="1" applyBorder="1" applyAlignment="1">
      <alignment vertical="top" wrapText="1"/>
    </xf>
    <xf numFmtId="165" fontId="8" fillId="0" borderId="0" xfId="3" applyNumberFormat="1" applyFont="1" applyFill="1" applyBorder="1" applyAlignment="1">
      <alignment vertical="top"/>
    </xf>
    <xf numFmtId="0" fontId="8" fillId="0" borderId="0" xfId="2" applyFont="1" applyFill="1" applyBorder="1" applyAlignment="1">
      <alignment horizontal="center" vertical="top"/>
    </xf>
    <xf numFmtId="164" fontId="8" fillId="0" borderId="0" xfId="3" applyNumberFormat="1" applyFont="1" applyFill="1" applyBorder="1" applyAlignment="1">
      <alignment vertical="top"/>
    </xf>
    <xf numFmtId="164" fontId="8" fillId="0" borderId="0" xfId="3" applyNumberFormat="1" applyFont="1" applyFill="1" applyAlignment="1">
      <alignment vertical="top"/>
    </xf>
    <xf numFmtId="0" fontId="82" fillId="0" borderId="0" xfId="2" applyFont="1" applyFill="1" applyBorder="1" applyAlignment="1">
      <alignment horizontal="left" vertical="top"/>
    </xf>
    <xf numFmtId="0" fontId="8" fillId="0" borderId="0" xfId="2" applyFont="1" applyFill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175" fontId="5" fillId="0" borderId="0" xfId="4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horizontal="center" vertical="center"/>
    </xf>
    <xf numFmtId="164" fontId="8" fillId="0" borderId="0" xfId="5" applyNumberFormat="1" applyFont="1" applyFill="1" applyAlignment="1">
      <alignment horizontal="center" vertical="center"/>
    </xf>
    <xf numFmtId="10" fontId="8" fillId="0" borderId="0" xfId="5" applyNumberFormat="1" applyFont="1" applyFill="1" applyAlignment="1">
      <alignment horizontal="center" vertical="center"/>
    </xf>
    <xf numFmtId="164" fontId="8" fillId="0" borderId="0" xfId="3" applyNumberFormat="1" applyFont="1" applyFill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165" fontId="8" fillId="0" borderId="0" xfId="5" applyNumberFormat="1" applyFont="1" applyFill="1" applyBorder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vertical="center"/>
    </xf>
    <xf numFmtId="164" fontId="8" fillId="0" borderId="0" xfId="3" applyNumberFormat="1" applyFont="1" applyFill="1" applyAlignment="1">
      <alignment vertical="center"/>
    </xf>
    <xf numFmtId="165" fontId="8" fillId="0" borderId="0" xfId="3" applyNumberFormat="1" applyFont="1" applyFill="1" applyAlignment="1">
      <alignment vertical="center"/>
    </xf>
    <xf numFmtId="165" fontId="8" fillId="0" borderId="0" xfId="5" applyNumberFormat="1" applyFont="1" applyFill="1" applyBorder="1" applyAlignment="1">
      <alignment horizontal="center" vertical="center" wrapText="1"/>
    </xf>
    <xf numFmtId="165" fontId="8" fillId="0" borderId="0" xfId="3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vertical="center" wrapText="1"/>
    </xf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165" fontId="8" fillId="0" borderId="0" xfId="3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 wrapText="1"/>
    </xf>
    <xf numFmtId="0" fontId="8" fillId="0" borderId="0" xfId="2" applyFont="1" applyFill="1"/>
    <xf numFmtId="0" fontId="8" fillId="0" borderId="0" xfId="2" applyFont="1" applyFill="1" applyAlignment="1">
      <alignment horizontal="center"/>
    </xf>
    <xf numFmtId="0" fontId="8" fillId="0" borderId="0" xfId="2" applyFont="1" applyFill="1" applyAlignment="1">
      <alignment wrapText="1"/>
    </xf>
    <xf numFmtId="165" fontId="8" fillId="0" borderId="0" xfId="3" applyNumberFormat="1" applyFont="1" applyFill="1"/>
    <xf numFmtId="164" fontId="8" fillId="0" borderId="0" xfId="3" applyNumberFormat="1" applyFont="1" applyFill="1"/>
    <xf numFmtId="4" fontId="8" fillId="0" borderId="25" xfId="2" applyNumberFormat="1" applyFont="1" applyFill="1" applyBorder="1" applyAlignment="1">
      <alignment horizontal="center" vertical="top"/>
    </xf>
    <xf numFmtId="165" fontId="33" fillId="2" borderId="6" xfId="3" applyNumberFormat="1" applyFont="1" applyFill="1" applyBorder="1" applyAlignment="1" applyProtection="1">
      <alignment horizontal="center" vertical="center"/>
    </xf>
    <xf numFmtId="165" fontId="10" fillId="2" borderId="18" xfId="3" applyNumberFormat="1" applyFont="1" applyFill="1" applyBorder="1" applyAlignment="1" applyProtection="1">
      <alignment horizontal="center" vertical="center"/>
    </xf>
    <xf numFmtId="165" fontId="10" fillId="2" borderId="6" xfId="3" applyNumberFormat="1" applyFont="1" applyFill="1" applyBorder="1" applyAlignment="1" applyProtection="1">
      <alignment horizontal="center" vertical="center"/>
    </xf>
    <xf numFmtId="165" fontId="6" fillId="2" borderId="85" xfId="3" applyNumberFormat="1" applyFont="1" applyFill="1" applyBorder="1" applyAlignment="1">
      <alignment horizontal="center" vertical="center"/>
    </xf>
    <xf numFmtId="0" fontId="8" fillId="2" borderId="25" xfId="2" applyFont="1" applyFill="1" applyBorder="1" applyAlignment="1">
      <alignment horizontal="center" vertical="top"/>
    </xf>
    <xf numFmtId="0" fontId="8" fillId="2" borderId="25" xfId="2" applyFont="1" applyFill="1" applyBorder="1" applyAlignment="1">
      <alignment horizontal="center" vertical="center"/>
    </xf>
    <xf numFmtId="41" fontId="8" fillId="0" borderId="25" xfId="2" applyNumberFormat="1" applyFont="1" applyFill="1" applyBorder="1" applyAlignment="1">
      <alignment horizontal="center" vertical="top"/>
    </xf>
    <xf numFmtId="4" fontId="8" fillId="0" borderId="85" xfId="2" applyNumberFormat="1" applyFont="1" applyFill="1" applyBorder="1" applyAlignment="1">
      <alignment horizontal="center" vertical="center"/>
    </xf>
    <xf numFmtId="41" fontId="8" fillId="0" borderId="85" xfId="2" applyNumberFormat="1" applyFont="1" applyFill="1" applyBorder="1" applyAlignment="1">
      <alignment horizontal="center" vertical="center"/>
    </xf>
    <xf numFmtId="4" fontId="8" fillId="0" borderId="85" xfId="2" applyNumberFormat="1" applyFont="1" applyFill="1" applyBorder="1" applyAlignment="1">
      <alignment horizontal="center" vertical="top"/>
    </xf>
    <xf numFmtId="41" fontId="8" fillId="0" borderId="85" xfId="2" applyNumberFormat="1" applyFont="1" applyFill="1" applyBorder="1" applyAlignment="1">
      <alignment horizontal="center" vertical="top"/>
    </xf>
    <xf numFmtId="0" fontId="16" fillId="2" borderId="28" xfId="2" applyFont="1" applyFill="1" applyBorder="1" applyAlignment="1">
      <alignment horizontal="left" vertical="top" wrapText="1"/>
    </xf>
    <xf numFmtId="49" fontId="8" fillId="0" borderId="26" xfId="2" applyNumberFormat="1" applyFont="1" applyFill="1" applyBorder="1" applyAlignment="1">
      <alignment horizontal="center" vertical="center"/>
    </xf>
    <xf numFmtId="0" fontId="8" fillId="2" borderId="85" xfId="2" applyFont="1" applyFill="1" applyBorder="1" applyAlignment="1">
      <alignment horizontal="center" vertical="top"/>
    </xf>
    <xf numFmtId="0" fontId="2" fillId="0" borderId="0" xfId="13" applyFont="1" applyFill="1" applyAlignment="1" applyProtection="1">
      <alignment horizontal="center" vertical="center"/>
    </xf>
    <xf numFmtId="165" fontId="8" fillId="6" borderId="12" xfId="3" applyNumberFormat="1" applyFont="1" applyFill="1" applyBorder="1" applyAlignment="1">
      <alignment vertical="center"/>
    </xf>
    <xf numFmtId="171" fontId="8" fillId="6" borderId="25" xfId="3" applyNumberFormat="1" applyFont="1" applyFill="1" applyBorder="1" applyAlignment="1">
      <alignment horizontal="center" vertical="top"/>
    </xf>
    <xf numFmtId="171" fontId="8" fillId="6" borderId="25" xfId="3" applyNumberFormat="1" applyFont="1" applyFill="1" applyBorder="1" applyAlignment="1">
      <alignment horizontal="center" vertical="center"/>
    </xf>
    <xf numFmtId="0" fontId="0" fillId="0" borderId="28" xfId="0" quotePrefix="1" applyBorder="1" applyAlignment="1">
      <alignment horizontal="center" vertical="center"/>
    </xf>
    <xf numFmtId="0" fontId="6" fillId="10" borderId="1" xfId="2" applyFont="1" applyFill="1" applyBorder="1" applyAlignment="1">
      <alignment horizontal="center" vertical="center" wrapText="1"/>
    </xf>
    <xf numFmtId="165" fontId="8" fillId="0" borderId="12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/>
    </xf>
    <xf numFmtId="0" fontId="8" fillId="8" borderId="13" xfId="2" applyFont="1" applyFill="1" applyBorder="1" applyAlignment="1">
      <alignment horizontal="center" vertical="top"/>
    </xf>
    <xf numFmtId="169" fontId="8" fillId="8" borderId="14" xfId="2" applyNumberFormat="1" applyFont="1" applyFill="1" applyBorder="1" applyAlignment="1">
      <alignment horizontal="center" vertical="center"/>
    </xf>
    <xf numFmtId="0" fontId="8" fillId="8" borderId="25" xfId="2" applyFont="1" applyFill="1" applyBorder="1" applyAlignment="1">
      <alignment vertical="top" wrapText="1"/>
    </xf>
    <xf numFmtId="0" fontId="8" fillId="8" borderId="27" xfId="2" applyFont="1" applyFill="1" applyBorder="1" applyAlignment="1">
      <alignment horizontal="center" vertical="top"/>
    </xf>
    <xf numFmtId="49" fontId="8" fillId="8" borderId="26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 wrapText="1"/>
    </xf>
    <xf numFmtId="165" fontId="8" fillId="8" borderId="12" xfId="3" applyNumberFormat="1" applyFont="1" applyFill="1" applyBorder="1" applyAlignment="1">
      <alignment horizontal="center" vertical="center"/>
    </xf>
    <xf numFmtId="165" fontId="8" fillId="8" borderId="88" xfId="2" applyNumberFormat="1" applyFont="1" applyFill="1" applyBorder="1" applyAlignment="1">
      <alignment horizontal="center" vertical="center"/>
    </xf>
    <xf numFmtId="174" fontId="29" fillId="0" borderId="28" xfId="4" applyNumberFormat="1" applyFont="1" applyFill="1" applyBorder="1" applyAlignment="1">
      <alignment horizontal="right" vertical="center" wrapText="1"/>
    </xf>
    <xf numFmtId="43" fontId="29" fillId="0" borderId="28" xfId="20" applyFont="1" applyFill="1" applyBorder="1" applyAlignment="1">
      <alignment horizontal="right" vertical="center" wrapText="1"/>
    </xf>
    <xf numFmtId="49" fontId="31" fillId="19" borderId="28" xfId="2" applyNumberFormat="1" applyFont="1" applyFill="1" applyBorder="1" applyAlignment="1">
      <alignment horizontal="center" vertical="center" wrapText="1"/>
    </xf>
    <xf numFmtId="165" fontId="31" fillId="19" borderId="28" xfId="3" applyNumberFormat="1" applyFont="1" applyFill="1" applyBorder="1" applyAlignment="1">
      <alignment horizontal="center" vertical="center" wrapText="1"/>
    </xf>
    <xf numFmtId="4" fontId="31" fillId="19" borderId="28" xfId="3" applyNumberFormat="1" applyFont="1" applyFill="1" applyBorder="1" applyAlignment="1">
      <alignment horizontal="center" vertical="center" wrapText="1"/>
    </xf>
    <xf numFmtId="43" fontId="31" fillId="19" borderId="28" xfId="20" applyFont="1" applyFill="1" applyBorder="1" applyAlignment="1">
      <alignment horizontal="right" vertical="center" wrapText="1"/>
    </xf>
    <xf numFmtId="170" fontId="31" fillId="19" borderId="28" xfId="2" applyNumberFormat="1" applyFont="1" applyFill="1" applyBorder="1" applyAlignment="1">
      <alignment horizontal="right" vertical="center" wrapText="1"/>
    </xf>
    <xf numFmtId="0" fontId="32" fillId="19" borderId="28" xfId="2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right" vertical="center" wrapText="1"/>
    </xf>
    <xf numFmtId="165" fontId="32" fillId="19" borderId="28" xfId="3" applyNumberFormat="1" applyFont="1" applyFill="1" applyBorder="1" applyAlignment="1">
      <alignment horizontal="right" vertical="center" wrapText="1"/>
    </xf>
    <xf numFmtId="166" fontId="71" fillId="0" borderId="0" xfId="2" applyNumberFormat="1" applyFont="1" applyFill="1"/>
    <xf numFmtId="177" fontId="71" fillId="0" borderId="0" xfId="2" applyNumberFormat="1" applyFont="1" applyFill="1"/>
    <xf numFmtId="165" fontId="31" fillId="42" borderId="32" xfId="3" applyNumberFormat="1" applyFont="1" applyFill="1" applyBorder="1" applyAlignment="1">
      <alignment horizontal="center" vertical="center"/>
    </xf>
    <xf numFmtId="0" fontId="45" fillId="6" borderId="26" xfId="0" applyFont="1" applyFill="1" applyBorder="1" applyAlignment="1">
      <alignment horizontal="center" vertical="center" wrapText="1"/>
    </xf>
    <xf numFmtId="0" fontId="45" fillId="6" borderId="27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6" fillId="0" borderId="3" xfId="3" applyNumberFormat="1" applyFont="1" applyFill="1" applyBorder="1" applyAlignment="1" applyProtection="1">
      <alignment horizontal="center" vertical="center" wrapText="1"/>
    </xf>
    <xf numFmtId="0" fontId="3" fillId="0" borderId="16" xfId="2" applyFill="1" applyBorder="1" applyAlignment="1">
      <alignment horizontal="center" vertical="center"/>
    </xf>
    <xf numFmtId="0" fontId="3" fillId="0" borderId="8" xfId="2" applyFill="1" applyBorder="1" applyAlignment="1">
      <alignment horizontal="center" vertical="center"/>
    </xf>
    <xf numFmtId="49" fontId="6" fillId="0" borderId="87" xfId="3" applyNumberFormat="1" applyFont="1" applyFill="1" applyBorder="1" applyAlignment="1" applyProtection="1">
      <alignment horizontal="center" vertical="center" wrapText="1"/>
    </xf>
    <xf numFmtId="0" fontId="3" fillId="0" borderId="55" xfId="2" applyFill="1" applyBorder="1" applyAlignment="1">
      <alignment horizontal="center" vertical="center"/>
    </xf>
    <xf numFmtId="0" fontId="3" fillId="0" borderId="56" xfId="2" applyFill="1" applyBorder="1" applyAlignment="1">
      <alignment horizontal="center" vertical="center"/>
    </xf>
    <xf numFmtId="164" fontId="6" fillId="10" borderId="1" xfId="3" applyNumberFormat="1" applyFont="1" applyFill="1" applyBorder="1" applyAlignment="1" applyProtection="1">
      <alignment horizontal="center" vertical="center" wrapText="1"/>
    </xf>
    <xf numFmtId="0" fontId="3" fillId="10" borderId="6" xfId="2" applyFill="1" applyBorder="1" applyAlignment="1">
      <alignment horizontal="center" vertical="center"/>
    </xf>
    <xf numFmtId="0" fontId="3" fillId="10" borderId="18" xfId="2" applyFill="1" applyBorder="1" applyAlignment="1">
      <alignment horizontal="center" vertical="center"/>
    </xf>
    <xf numFmtId="0" fontId="8" fillId="0" borderId="23" xfId="2" applyFont="1" applyFill="1" applyBorder="1" applyAlignment="1">
      <alignment horizontal="left" vertical="top" wrapText="1"/>
    </xf>
    <xf numFmtId="0" fontId="2" fillId="0" borderId="0" xfId="13" applyFont="1" applyFill="1" applyAlignment="1" applyProtection="1">
      <alignment horizontal="center" vertical="center"/>
    </xf>
    <xf numFmtId="164" fontId="6" fillId="0" borderId="1" xfId="3" applyNumberFormat="1" applyFont="1" applyFill="1" applyBorder="1" applyAlignment="1" applyProtection="1">
      <alignment horizontal="center" vertical="center" wrapText="1"/>
    </xf>
    <xf numFmtId="0" fontId="3" fillId="0" borderId="6" xfId="2" applyFill="1" applyBorder="1" applyAlignment="1">
      <alignment horizontal="center" vertical="center"/>
    </xf>
    <xf numFmtId="164" fontId="6" fillId="2" borderId="1" xfId="3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>
      <alignment horizontal="center" vertical="center"/>
    </xf>
    <xf numFmtId="0" fontId="3" fillId="0" borderId="18" xfId="2" applyFill="1" applyBorder="1" applyAlignment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 wrapText="1"/>
    </xf>
    <xf numFmtId="0" fontId="3" fillId="0" borderId="5" xfId="2" applyFill="1" applyBorder="1" applyAlignment="1">
      <alignment horizontal="center" vertical="center" wrapText="1"/>
    </xf>
    <xf numFmtId="0" fontId="3" fillId="0" borderId="0" xfId="2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6" fillId="10" borderId="84" xfId="2" applyFont="1" applyFill="1" applyBorder="1" applyAlignment="1">
      <alignment horizontal="center" vertical="center"/>
    </xf>
    <xf numFmtId="0" fontId="6" fillId="10" borderId="27" xfId="2" applyFont="1" applyFill="1" applyBorder="1" applyAlignment="1">
      <alignment horizontal="center" vertical="center"/>
    </xf>
    <xf numFmtId="0" fontId="6" fillId="10" borderId="29" xfId="2" applyFont="1" applyFill="1" applyBorder="1" applyAlignment="1">
      <alignment horizontal="center" vertical="center"/>
    </xf>
    <xf numFmtId="0" fontId="6" fillId="10" borderId="86" xfId="2" applyFont="1" applyFill="1" applyBorder="1" applyAlignment="1">
      <alignment horizontal="center" vertical="center"/>
    </xf>
    <xf numFmtId="0" fontId="6" fillId="10" borderId="2" xfId="2" applyFont="1" applyFill="1" applyBorder="1" applyAlignment="1">
      <alignment horizontal="center" vertical="center" wrapText="1"/>
    </xf>
    <xf numFmtId="0" fontId="6" fillId="10" borderId="7" xfId="2" applyFont="1" applyFill="1" applyBorder="1" applyAlignment="1">
      <alignment horizontal="center" vertical="center" wrapText="1"/>
    </xf>
    <xf numFmtId="0" fontId="6" fillId="10" borderId="19" xfId="2" applyFont="1" applyFill="1" applyBorder="1" applyAlignment="1">
      <alignment horizontal="center" vertical="center" wrapText="1"/>
    </xf>
    <xf numFmtId="0" fontId="6" fillId="10" borderId="1" xfId="2" applyFont="1" applyFill="1" applyBorder="1" applyAlignment="1">
      <alignment horizontal="center" vertical="center" wrapText="1"/>
    </xf>
    <xf numFmtId="0" fontId="6" fillId="10" borderId="6" xfId="2" applyFont="1" applyFill="1" applyBorder="1" applyAlignment="1">
      <alignment horizontal="center" vertical="center" wrapText="1"/>
    </xf>
    <xf numFmtId="0" fontId="6" fillId="10" borderId="18" xfId="2" applyFont="1" applyFill="1" applyBorder="1" applyAlignment="1">
      <alignment horizontal="center" vertical="center" wrapText="1"/>
    </xf>
    <xf numFmtId="165" fontId="6" fillId="10" borderId="3" xfId="3" applyNumberFormat="1" applyFont="1" applyFill="1" applyBorder="1" applyAlignment="1">
      <alignment horizontal="center" vertical="center" wrapText="1"/>
    </xf>
    <xf numFmtId="165" fontId="6" fillId="10" borderId="4" xfId="3" applyNumberFormat="1" applyFont="1" applyFill="1" applyBorder="1" applyAlignment="1">
      <alignment horizontal="center" vertical="center" wrapText="1"/>
    </xf>
    <xf numFmtId="165" fontId="6" fillId="10" borderId="8" xfId="3" applyNumberFormat="1" applyFont="1" applyFill="1" applyBorder="1" applyAlignment="1">
      <alignment horizontal="center" vertical="center" wrapText="1"/>
    </xf>
    <xf numFmtId="165" fontId="6" fillId="10" borderId="9" xfId="3" applyNumberFormat="1" applyFont="1" applyFill="1" applyBorder="1" applyAlignment="1">
      <alignment horizontal="center" vertical="center" wrapText="1"/>
    </xf>
    <xf numFmtId="49" fontId="6" fillId="0" borderId="5" xfId="3" applyNumberFormat="1" applyFont="1" applyFill="1" applyBorder="1" applyAlignment="1" applyProtection="1">
      <alignment horizontal="center" vertical="center" wrapText="1"/>
    </xf>
    <xf numFmtId="49" fontId="6" fillId="0" borderId="12" xfId="3" applyNumberFormat="1" applyFont="1" applyFill="1" applyBorder="1" applyAlignment="1" applyProtection="1">
      <alignment horizontal="center" vertical="center" wrapText="1"/>
    </xf>
    <xf numFmtId="49" fontId="6" fillId="0" borderId="15" xfId="3" applyNumberFormat="1" applyFont="1" applyFill="1" applyBorder="1" applyAlignment="1" applyProtection="1">
      <alignment horizontal="center" vertical="center" wrapText="1"/>
    </xf>
    <xf numFmtId="49" fontId="6" fillId="0" borderId="2" xfId="3" applyNumberFormat="1" applyFont="1" applyFill="1" applyBorder="1" applyAlignment="1" applyProtection="1">
      <alignment horizontal="center" vertical="center" wrapText="1"/>
    </xf>
    <xf numFmtId="49" fontId="6" fillId="0" borderId="11" xfId="3" applyNumberFormat="1" applyFont="1" applyFill="1" applyBorder="1" applyAlignment="1" applyProtection="1">
      <alignment horizontal="center" vertical="center" wrapText="1"/>
    </xf>
    <xf numFmtId="49" fontId="6" fillId="0" borderId="14" xfId="3" applyNumberFormat="1" applyFont="1" applyFill="1" applyBorder="1" applyAlignment="1" applyProtection="1">
      <alignment horizontal="center" vertical="center" wrapText="1"/>
    </xf>
    <xf numFmtId="49" fontId="6" fillId="0" borderId="13" xfId="3" applyNumberFormat="1" applyFont="1" applyFill="1" applyBorder="1" applyAlignment="1" applyProtection="1">
      <alignment horizontal="center" vertical="center" wrapText="1"/>
    </xf>
    <xf numFmtId="166" fontId="3" fillId="0" borderId="10" xfId="2" applyNumberFormat="1" applyFill="1" applyBorder="1" applyAlignment="1">
      <alignment horizontal="center"/>
    </xf>
    <xf numFmtId="164" fontId="6" fillId="0" borderId="3" xfId="3" applyNumberFormat="1" applyFont="1" applyFill="1" applyBorder="1" applyAlignment="1" applyProtection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/>
    </xf>
    <xf numFmtId="164" fontId="6" fillId="0" borderId="4" xfId="3" applyNumberFormat="1" applyFont="1" applyFill="1" applyBorder="1" applyAlignment="1" applyProtection="1">
      <alignment horizontal="center" vertical="center"/>
    </xf>
    <xf numFmtId="164" fontId="6" fillId="0" borderId="8" xfId="3" applyNumberFormat="1" applyFont="1" applyFill="1" applyBorder="1" applyAlignment="1" applyProtection="1">
      <alignment horizontal="center" vertical="center"/>
    </xf>
    <xf numFmtId="164" fontId="6" fillId="0" borderId="10" xfId="3" applyNumberFormat="1" applyFont="1" applyFill="1" applyBorder="1" applyAlignment="1" applyProtection="1">
      <alignment horizontal="center" vertical="center"/>
    </xf>
    <xf numFmtId="164" fontId="6" fillId="0" borderId="9" xfId="3" applyNumberFormat="1" applyFont="1" applyFill="1" applyBorder="1" applyAlignment="1" applyProtection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4" fontId="3" fillId="0" borderId="10" xfId="2" applyNumberFormat="1" applyFill="1" applyBorder="1" applyAlignment="1">
      <alignment horizontal="center"/>
    </xf>
    <xf numFmtId="0" fontId="8" fillId="0" borderId="18" xfId="2" applyFont="1" applyFill="1" applyBorder="1" applyAlignment="1">
      <alignment horizontal="center" vertical="center"/>
    </xf>
    <xf numFmtId="164" fontId="6" fillId="0" borderId="6" xfId="3" applyNumberFormat="1" applyFont="1" applyFill="1" applyBorder="1" applyAlignment="1" applyProtection="1">
      <alignment horizontal="center" vertical="center" wrapText="1"/>
    </xf>
    <xf numFmtId="164" fontId="6" fillId="0" borderId="18" xfId="3" applyNumberFormat="1" applyFont="1" applyFill="1" applyBorder="1" applyAlignment="1" applyProtection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165" fontId="6" fillId="0" borderId="3" xfId="3" applyNumberFormat="1" applyFont="1" applyFill="1" applyBorder="1" applyAlignment="1">
      <alignment horizontal="center" vertical="center" wrapText="1"/>
    </xf>
    <xf numFmtId="165" fontId="6" fillId="0" borderId="5" xfId="3" applyNumberFormat="1" applyFont="1" applyFill="1" applyBorder="1" applyAlignment="1">
      <alignment horizontal="center" vertical="center" wrapText="1"/>
    </xf>
    <xf numFmtId="165" fontId="6" fillId="0" borderId="4" xfId="3" applyNumberFormat="1" applyFont="1" applyFill="1" applyBorder="1" applyAlignment="1">
      <alignment horizontal="center" vertical="center" wrapText="1"/>
    </xf>
    <xf numFmtId="165" fontId="6" fillId="0" borderId="12" xfId="3" applyNumberFormat="1" applyFont="1" applyFill="1" applyBorder="1" applyAlignment="1">
      <alignment horizontal="center" vertical="center" wrapText="1"/>
    </xf>
    <xf numFmtId="165" fontId="6" fillId="0" borderId="15" xfId="3" applyNumberFormat="1" applyFont="1" applyFill="1" applyBorder="1" applyAlignment="1">
      <alignment horizontal="center" vertical="center" wrapText="1"/>
    </xf>
    <xf numFmtId="165" fontId="6" fillId="0" borderId="43" xfId="3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 applyProtection="1">
      <alignment horizontal="center" vertical="center" wrapText="1"/>
    </xf>
    <xf numFmtId="4" fontId="6" fillId="0" borderId="6" xfId="3" applyNumberFormat="1" applyFont="1" applyFill="1" applyBorder="1" applyAlignment="1" applyProtection="1">
      <alignment horizontal="center" vertical="center" wrapText="1"/>
    </xf>
    <xf numFmtId="4" fontId="6" fillId="0" borderId="25" xfId="3" applyNumberFormat="1" applyFont="1" applyFill="1" applyBorder="1" applyAlignment="1" applyProtection="1">
      <alignment horizontal="center" vertical="center" wrapText="1"/>
    </xf>
    <xf numFmtId="165" fontId="6" fillId="0" borderId="6" xfId="3" applyNumberFormat="1" applyFont="1" applyFill="1" applyBorder="1" applyAlignment="1">
      <alignment horizontal="center" vertical="center" wrapText="1"/>
    </xf>
    <xf numFmtId="165" fontId="6" fillId="0" borderId="25" xfId="3" applyNumberFormat="1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44" xfId="2" applyFont="1" applyFill="1" applyBorder="1" applyAlignment="1">
      <alignment horizontal="center" vertical="center" wrapText="1"/>
    </xf>
    <xf numFmtId="4" fontId="3" fillId="0" borderId="6" xfId="2" applyNumberFormat="1" applyFill="1" applyBorder="1" applyAlignment="1">
      <alignment horizontal="center" vertical="center" wrapText="1"/>
    </xf>
    <xf numFmtId="4" fontId="3" fillId="0" borderId="25" xfId="2" applyNumberFormat="1" applyFill="1" applyBorder="1" applyAlignment="1">
      <alignment horizontal="center" vertical="center" wrapText="1"/>
    </xf>
    <xf numFmtId="0" fontId="6" fillId="0" borderId="3" xfId="2" applyFont="1" applyFill="1" applyBorder="1" applyAlignment="1" applyProtection="1">
      <alignment horizontal="center" vertical="center"/>
    </xf>
    <xf numFmtId="0" fontId="6" fillId="0" borderId="5" xfId="2" applyFont="1" applyFill="1" applyBorder="1" applyAlignment="1" applyProtection="1">
      <alignment horizontal="center" vertical="center"/>
    </xf>
    <xf numFmtId="0" fontId="6" fillId="0" borderId="4" xfId="2" applyFont="1" applyFill="1" applyBorder="1" applyAlignment="1" applyProtection="1">
      <alignment horizontal="center" vertical="center"/>
    </xf>
    <xf numFmtId="0" fontId="6" fillId="0" borderId="8" xfId="2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 applyProtection="1">
      <alignment horizontal="center" vertical="center"/>
    </xf>
    <xf numFmtId="0" fontId="6" fillId="0" borderId="9" xfId="2" applyFont="1" applyFill="1" applyBorder="1" applyAlignment="1" applyProtection="1">
      <alignment horizontal="center" vertical="center"/>
    </xf>
    <xf numFmtId="164" fontId="42" fillId="0" borderId="1" xfId="3" applyNumberFormat="1" applyFont="1" applyFill="1" applyBorder="1" applyAlignment="1" applyProtection="1">
      <alignment horizontal="center" vertical="center" wrapText="1"/>
    </xf>
    <xf numFmtId="164" fontId="42" fillId="0" borderId="6" xfId="3" applyNumberFormat="1" applyFont="1" applyFill="1" applyBorder="1" applyAlignment="1" applyProtection="1">
      <alignment horizontal="center" vertical="center" wrapText="1"/>
    </xf>
    <xf numFmtId="164" fontId="42" fillId="0" borderId="18" xfId="3" applyNumberFormat="1" applyFont="1" applyFill="1" applyBorder="1" applyAlignment="1" applyProtection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center" vertical="center" wrapText="1"/>
    </xf>
    <xf numFmtId="49" fontId="6" fillId="0" borderId="17" xfId="3" applyNumberFormat="1" applyFont="1" applyFill="1" applyBorder="1" applyAlignment="1" applyProtection="1">
      <alignment horizontal="center" vertical="center" wrapText="1"/>
    </xf>
    <xf numFmtId="49" fontId="6" fillId="0" borderId="16" xfId="3" applyNumberFormat="1" applyFont="1" applyFill="1" applyBorder="1" applyAlignment="1" applyProtection="1">
      <alignment horizontal="center" vertical="center" wrapText="1"/>
    </xf>
    <xf numFmtId="0" fontId="32" fillId="6" borderId="26" xfId="0" applyFont="1" applyFill="1" applyBorder="1" applyAlignment="1">
      <alignment horizontal="center" vertical="center" wrapText="1"/>
    </xf>
    <xf numFmtId="0" fontId="32" fillId="6" borderId="27" xfId="0" applyFont="1" applyFill="1" applyBorder="1" applyAlignment="1">
      <alignment horizontal="center" vertical="center" wrapText="1"/>
    </xf>
    <xf numFmtId="49" fontId="31" fillId="0" borderId="15" xfId="0" applyNumberFormat="1" applyFont="1" applyBorder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32" fillId="6" borderId="28" xfId="0" applyFont="1" applyFill="1" applyBorder="1" applyAlignment="1">
      <alignment horizontal="center" vertical="center" wrapText="1"/>
    </xf>
    <xf numFmtId="0" fontId="19" fillId="19" borderId="32" xfId="11" applyFont="1" applyFill="1" applyBorder="1" applyAlignment="1">
      <alignment horizontal="center"/>
    </xf>
    <xf numFmtId="165" fontId="31" fillId="17" borderId="32" xfId="3" applyNumberFormat="1" applyFont="1" applyFill="1" applyBorder="1" applyAlignment="1">
      <alignment horizontal="center" vertical="center"/>
    </xf>
    <xf numFmtId="4" fontId="31" fillId="8" borderId="26" xfId="2" applyNumberFormat="1" applyFont="1" applyFill="1" applyBorder="1" applyAlignment="1">
      <alignment horizontal="center" vertical="center" wrapText="1"/>
    </xf>
    <xf numFmtId="4" fontId="31" fillId="8" borderId="78" xfId="2" applyNumberFormat="1" applyFont="1" applyFill="1" applyBorder="1" applyAlignment="1">
      <alignment horizontal="center" vertical="center" wrapText="1"/>
    </xf>
    <xf numFmtId="4" fontId="31" fillId="8" borderId="27" xfId="2" applyNumberFormat="1" applyFont="1" applyFill="1" applyBorder="1" applyAlignment="1">
      <alignment horizontal="center" vertical="center" wrapText="1"/>
    </xf>
    <xf numFmtId="0" fontId="31" fillId="40" borderId="0" xfId="12" applyFont="1" applyFill="1" applyBorder="1" applyAlignment="1">
      <alignment horizontal="left" vertical="center"/>
    </xf>
    <xf numFmtId="0" fontId="31" fillId="40" borderId="72" xfId="12" applyFont="1" applyFill="1" applyBorder="1" applyAlignment="1">
      <alignment horizontal="left" vertical="center"/>
    </xf>
    <xf numFmtId="41" fontId="63" fillId="0" borderId="57" xfId="15" applyNumberFormat="1" applyFont="1" applyFill="1" applyBorder="1" applyAlignment="1">
      <alignment horizontal="center" vertical="center"/>
    </xf>
    <xf numFmtId="41" fontId="63" fillId="0" borderId="28" xfId="15" applyNumberFormat="1" applyFont="1" applyFill="1" applyBorder="1" applyAlignment="1">
      <alignment horizontal="center" vertical="center"/>
    </xf>
    <xf numFmtId="0" fontId="31" fillId="34" borderId="27" xfId="12" applyFont="1" applyFill="1" applyBorder="1" applyAlignment="1">
      <alignment horizontal="left" vertical="center"/>
    </xf>
    <xf numFmtId="0" fontId="31" fillId="34" borderId="28" xfId="12" applyFont="1" applyFill="1" applyBorder="1" applyAlignment="1">
      <alignment horizontal="left" vertical="center"/>
    </xf>
    <xf numFmtId="10" fontId="31" fillId="0" borderId="76" xfId="16" applyNumberFormat="1" applyFont="1" applyFill="1" applyBorder="1" applyAlignment="1">
      <alignment horizontal="center" vertical="center"/>
    </xf>
    <xf numFmtId="10" fontId="31" fillId="0" borderId="74" xfId="16" applyNumberFormat="1" applyFont="1" applyFill="1" applyBorder="1" applyAlignment="1">
      <alignment horizontal="center" vertical="center"/>
    </xf>
    <xf numFmtId="0" fontId="78" fillId="0" borderId="0" xfId="13" applyFont="1" applyFill="1" applyAlignment="1" applyProtection="1">
      <alignment horizontal="center" vertical="center"/>
    </xf>
    <xf numFmtId="0" fontId="31" fillId="17" borderId="32" xfId="2" applyFont="1" applyFill="1" applyBorder="1" applyAlignment="1">
      <alignment horizontal="center" vertical="center"/>
    </xf>
    <xf numFmtId="49" fontId="31" fillId="17" borderId="58" xfId="2" applyNumberFormat="1" applyFont="1" applyFill="1" applyBorder="1" applyAlignment="1">
      <alignment horizontal="center" vertical="center" wrapText="1"/>
    </xf>
    <xf numFmtId="49" fontId="31" fillId="17" borderId="62" xfId="2" applyNumberFormat="1" applyFont="1" applyFill="1" applyBorder="1" applyAlignment="1">
      <alignment horizontal="center" vertical="center" wrapText="1"/>
    </xf>
    <xf numFmtId="49" fontId="31" fillId="17" borderId="67" xfId="2" applyNumberFormat="1" applyFont="1" applyFill="1" applyBorder="1" applyAlignment="1">
      <alignment horizontal="center" vertical="center" wrapText="1"/>
    </xf>
    <xf numFmtId="0" fontId="31" fillId="17" borderId="58" xfId="2" applyFont="1" applyFill="1" applyBorder="1" applyAlignment="1">
      <alignment horizontal="center" vertical="center"/>
    </xf>
    <xf numFmtId="0" fontId="31" fillId="17" borderId="62" xfId="2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17" borderId="58" xfId="2" applyFont="1" applyFill="1" applyBorder="1" applyAlignment="1">
      <alignment horizontal="center" vertical="center" wrapText="1"/>
    </xf>
    <xf numFmtId="0" fontId="31" fillId="17" borderId="62" xfId="2" applyFont="1" applyFill="1" applyBorder="1" applyAlignment="1">
      <alignment horizontal="center" vertical="center" wrapText="1"/>
    </xf>
    <xf numFmtId="0" fontId="31" fillId="17" borderId="67" xfId="2" applyFont="1" applyFill="1" applyBorder="1" applyAlignment="1">
      <alignment horizontal="center" vertical="center" wrapText="1"/>
    </xf>
    <xf numFmtId="165" fontId="31" fillId="17" borderId="58" xfId="3" applyNumberFormat="1" applyFont="1" applyFill="1" applyBorder="1" applyAlignment="1">
      <alignment horizontal="center" vertical="center" wrapText="1"/>
    </xf>
    <xf numFmtId="165" fontId="31" fillId="17" borderId="62" xfId="3" applyNumberFormat="1" applyFont="1" applyFill="1" applyBorder="1" applyAlignment="1">
      <alignment horizontal="center" vertical="center" wrapText="1"/>
    </xf>
    <xf numFmtId="165" fontId="31" fillId="17" borderId="67" xfId="3" applyNumberFormat="1" applyFont="1" applyFill="1" applyBorder="1" applyAlignment="1">
      <alignment horizontal="center" vertical="center" wrapText="1"/>
    </xf>
    <xf numFmtId="4" fontId="31" fillId="17" borderId="58" xfId="3" applyNumberFormat="1" applyFont="1" applyFill="1" applyBorder="1" applyAlignment="1">
      <alignment horizontal="center" vertical="center" wrapText="1"/>
    </xf>
    <xf numFmtId="4" fontId="31" fillId="17" borderId="62" xfId="3" applyNumberFormat="1" applyFont="1" applyFill="1" applyBorder="1" applyAlignment="1">
      <alignment horizontal="center" vertical="center" wrapText="1"/>
    </xf>
    <xf numFmtId="4" fontId="31" fillId="17" borderId="67" xfId="3" applyNumberFormat="1" applyFont="1" applyFill="1" applyBorder="1" applyAlignment="1">
      <alignment horizontal="center" vertical="center" wrapText="1"/>
    </xf>
    <xf numFmtId="0" fontId="31" fillId="17" borderId="60" xfId="2" applyFont="1" applyFill="1" applyBorder="1" applyAlignment="1">
      <alignment horizontal="center" vertical="center" wrapText="1"/>
    </xf>
    <xf numFmtId="0" fontId="31" fillId="17" borderId="61" xfId="2" applyFont="1" applyFill="1" applyBorder="1" applyAlignment="1">
      <alignment horizontal="center" vertical="center" wrapText="1"/>
    </xf>
    <xf numFmtId="0" fontId="31" fillId="17" borderId="71" xfId="2" applyFont="1" applyFill="1" applyBorder="1" applyAlignment="1">
      <alignment horizontal="center" vertical="center" wrapText="1"/>
    </xf>
    <xf numFmtId="0" fontId="31" fillId="17" borderId="77" xfId="2" applyFont="1" applyFill="1" applyBorder="1" applyAlignment="1">
      <alignment horizontal="center" vertical="center" wrapText="1"/>
    </xf>
    <xf numFmtId="165" fontId="31" fillId="17" borderId="59" xfId="3" applyNumberFormat="1" applyFont="1" applyFill="1" applyBorder="1" applyAlignment="1">
      <alignment horizontal="center" vertical="center"/>
    </xf>
    <xf numFmtId="165" fontId="31" fillId="17" borderId="60" xfId="3" applyNumberFormat="1" applyFont="1" applyFill="1" applyBorder="1" applyAlignment="1">
      <alignment horizontal="center" vertical="center"/>
    </xf>
    <xf numFmtId="165" fontId="31" fillId="17" borderId="61" xfId="3" applyNumberFormat="1" applyFont="1" applyFill="1" applyBorder="1" applyAlignment="1">
      <alignment horizontal="center" vertical="center"/>
    </xf>
    <xf numFmtId="0" fontId="31" fillId="8" borderId="0" xfId="12" applyFont="1" applyFill="1" applyBorder="1" applyAlignment="1">
      <alignment horizontal="left" vertical="center"/>
    </xf>
    <xf numFmtId="0" fontId="31" fillId="8" borderId="72" xfId="12" applyFont="1" applyFill="1" applyBorder="1" applyAlignment="1">
      <alignment horizontal="left" vertical="center"/>
    </xf>
    <xf numFmtId="0" fontId="31" fillId="29" borderId="59" xfId="12" applyFont="1" applyFill="1" applyBorder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0" fontId="31" fillId="29" borderId="61" xfId="12" applyFont="1" applyFill="1" applyBorder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32" xfId="12" applyFont="1" applyFill="1" applyBorder="1" applyAlignment="1">
      <alignment horizontal="center" vertical="center"/>
    </xf>
    <xf numFmtId="49" fontId="31" fillId="29" borderId="58" xfId="12" applyNumberFormat="1" applyFont="1" applyFill="1" applyBorder="1" applyAlignment="1">
      <alignment horizontal="center" vertical="center" wrapText="1"/>
    </xf>
    <xf numFmtId="49" fontId="31" fillId="29" borderId="62" xfId="12" applyNumberFormat="1" applyFont="1" applyFill="1" applyBorder="1" applyAlignment="1">
      <alignment horizontal="center" vertical="center" wrapText="1"/>
    </xf>
    <xf numFmtId="49" fontId="31" fillId="29" borderId="67" xfId="12" applyNumberFormat="1" applyFont="1" applyFill="1" applyBorder="1" applyAlignment="1">
      <alignment horizontal="center" vertical="center" wrapText="1"/>
    </xf>
    <xf numFmtId="0" fontId="31" fillId="29" borderId="63" xfId="12" applyFont="1" applyFill="1" applyBorder="1" applyAlignment="1">
      <alignment horizontal="center" vertical="center"/>
    </xf>
    <xf numFmtId="0" fontId="31" fillId="29" borderId="68" xfId="12" applyFont="1" applyFill="1" applyBorder="1" applyAlignment="1">
      <alignment horizontal="center" vertical="center"/>
    </xf>
    <xf numFmtId="0" fontId="31" fillId="29" borderId="58" xfId="12" applyFont="1" applyFill="1" applyBorder="1" applyAlignment="1">
      <alignment horizontal="center" vertical="center" wrapText="1"/>
    </xf>
    <xf numFmtId="0" fontId="31" fillId="29" borderId="62" xfId="12" applyFont="1" applyFill="1" applyBorder="1" applyAlignment="1">
      <alignment horizontal="center" vertical="center" wrapText="1"/>
    </xf>
    <xf numFmtId="0" fontId="31" fillId="29" borderId="67" xfId="12" applyFont="1" applyFill="1" applyBorder="1" applyAlignment="1">
      <alignment horizontal="center" vertical="center" wrapText="1"/>
    </xf>
    <xf numFmtId="165" fontId="31" fillId="29" borderId="58" xfId="15" applyNumberFormat="1" applyFont="1" applyFill="1" applyBorder="1" applyAlignment="1">
      <alignment horizontal="center" vertical="center" wrapText="1"/>
    </xf>
    <xf numFmtId="165" fontId="31" fillId="29" borderId="62" xfId="15" applyNumberFormat="1" applyFont="1" applyFill="1" applyBorder="1" applyAlignment="1">
      <alignment horizontal="center" vertical="center" wrapText="1"/>
    </xf>
    <xf numFmtId="165" fontId="31" fillId="29" borderId="67" xfId="15" applyNumberFormat="1" applyFont="1" applyFill="1" applyBorder="1" applyAlignment="1">
      <alignment horizontal="center" vertical="center" wrapText="1"/>
    </xf>
    <xf numFmtId="165" fontId="32" fillId="29" borderId="58" xfId="15" applyNumberFormat="1" applyFont="1" applyFill="1" applyBorder="1" applyAlignment="1">
      <alignment horizontal="center" vertical="center" wrapText="1"/>
    </xf>
    <xf numFmtId="165" fontId="32" fillId="29" borderId="62" xfId="15" applyNumberFormat="1" applyFont="1" applyFill="1" applyBorder="1" applyAlignment="1">
      <alignment horizontal="center" vertical="center" wrapText="1"/>
    </xf>
    <xf numFmtId="165" fontId="32" fillId="29" borderId="67" xfId="15" applyNumberFormat="1" applyFont="1" applyFill="1" applyBorder="1" applyAlignment="1">
      <alignment horizontal="center" vertical="center" wrapText="1"/>
    </xf>
    <xf numFmtId="165" fontId="31" fillId="28" borderId="58" xfId="15" applyNumberFormat="1" applyFont="1" applyFill="1" applyBorder="1" applyAlignment="1">
      <alignment horizontal="center" vertical="center" wrapText="1"/>
    </xf>
    <xf numFmtId="165" fontId="31" fillId="28" borderId="62" xfId="15" applyNumberFormat="1" applyFont="1" applyFill="1" applyBorder="1" applyAlignment="1">
      <alignment horizontal="center" vertical="center" wrapText="1"/>
    </xf>
    <xf numFmtId="165" fontId="31" fillId="28" borderId="67" xfId="15" applyNumberFormat="1" applyFont="1" applyFill="1" applyBorder="1" applyAlignment="1">
      <alignment horizontal="center" vertical="center" wrapText="1"/>
    </xf>
    <xf numFmtId="165" fontId="31" fillId="29" borderId="32" xfId="15" applyNumberFormat="1" applyFont="1" applyFill="1" applyBorder="1" applyAlignment="1">
      <alignment horizontal="center" vertical="center"/>
    </xf>
    <xf numFmtId="0" fontId="31" fillId="3" borderId="58" xfId="0" applyFont="1" applyFill="1" applyBorder="1" applyAlignment="1">
      <alignment horizontal="center" vertical="center" wrapText="1"/>
    </xf>
    <xf numFmtId="0" fontId="31" fillId="3" borderId="67" xfId="0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left" vertical="center" wrapText="1"/>
    </xf>
    <xf numFmtId="0" fontId="31" fillId="0" borderId="70" xfId="12" applyFont="1" applyFill="1" applyBorder="1" applyAlignment="1">
      <alignment horizontal="left" vertical="center" wrapText="1"/>
    </xf>
    <xf numFmtId="165" fontId="31" fillId="29" borderId="59" xfId="15" applyNumberFormat="1" applyFont="1" applyFill="1" applyBorder="1" applyAlignment="1">
      <alignment horizontal="center" vertical="center"/>
    </xf>
    <xf numFmtId="165" fontId="31" fillId="29" borderId="60" xfId="15" applyNumberFormat="1" applyFont="1" applyFill="1" applyBorder="1" applyAlignment="1">
      <alignment horizontal="center" vertical="center"/>
    </xf>
    <xf numFmtId="165" fontId="31" fillId="29" borderId="61" xfId="15" applyNumberFormat="1" applyFont="1" applyFill="1" applyBorder="1" applyAlignment="1">
      <alignment horizontal="center" vertical="center"/>
    </xf>
    <xf numFmtId="4" fontId="31" fillId="29" borderId="58" xfId="12" applyNumberFormat="1" applyFont="1" applyFill="1" applyBorder="1" applyAlignment="1">
      <alignment horizontal="center" vertical="center" wrapText="1"/>
    </xf>
    <xf numFmtId="4" fontId="31" fillId="29" borderId="67" xfId="12" applyNumberFormat="1" applyFont="1" applyFill="1" applyBorder="1" applyAlignment="1">
      <alignment horizontal="center" vertical="center" wrapText="1"/>
    </xf>
    <xf numFmtId="0" fontId="31" fillId="29" borderId="64" xfId="12" applyFont="1" applyFill="1" applyBorder="1" applyAlignment="1">
      <alignment horizontal="center" vertical="center" wrapText="1"/>
    </xf>
    <xf numFmtId="0" fontId="31" fillId="29" borderId="65" xfId="12" applyFont="1" applyFill="1" applyBorder="1" applyAlignment="1">
      <alignment horizontal="center" vertical="center" wrapText="1"/>
    </xf>
    <xf numFmtId="0" fontId="31" fillId="29" borderId="66" xfId="12" applyFont="1" applyFill="1" applyBorder="1" applyAlignment="1">
      <alignment horizontal="center" vertical="center" wrapText="1"/>
    </xf>
    <xf numFmtId="169" fontId="31" fillId="29" borderId="58" xfId="15" applyNumberFormat="1" applyFont="1" applyFill="1" applyBorder="1" applyAlignment="1">
      <alignment horizontal="center" vertical="center" wrapText="1"/>
    </xf>
    <xf numFmtId="169" fontId="31" fillId="29" borderId="62" xfId="15" applyNumberFormat="1" applyFont="1" applyFill="1" applyBorder="1" applyAlignment="1">
      <alignment horizontal="center" vertical="center" wrapText="1"/>
    </xf>
    <xf numFmtId="169" fontId="31" fillId="29" borderId="67" xfId="15" applyNumberFormat="1" applyFont="1" applyFill="1" applyBorder="1" applyAlignment="1">
      <alignment horizontal="center" vertical="center" wrapText="1"/>
    </xf>
    <xf numFmtId="41" fontId="30" fillId="0" borderId="57" xfId="15" applyNumberFormat="1" applyFont="1" applyFill="1" applyBorder="1" applyAlignment="1">
      <alignment horizontal="center" vertical="center"/>
    </xf>
    <xf numFmtId="41" fontId="30" fillId="0" borderId="28" xfId="15" applyNumberFormat="1" applyFont="1" applyFill="1" applyBorder="1" applyAlignment="1">
      <alignment horizontal="center" vertical="center"/>
    </xf>
    <xf numFmtId="0" fontId="30" fillId="0" borderId="64" xfId="12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center" vertical="center"/>
    </xf>
    <xf numFmtId="0" fontId="30" fillId="0" borderId="27" xfId="12" applyFont="1" applyFill="1" applyBorder="1" applyAlignment="1">
      <alignment horizontal="left" vertical="center"/>
    </xf>
    <xf numFmtId="0" fontId="30" fillId="0" borderId="28" xfId="12" applyFont="1" applyFill="1" applyBorder="1" applyAlignment="1">
      <alignment horizontal="left" vertical="center"/>
    </xf>
    <xf numFmtId="0" fontId="30" fillId="0" borderId="74" xfId="12" applyFont="1" applyFill="1" applyBorder="1" applyAlignment="1">
      <alignment horizontal="left" vertical="center"/>
    </xf>
    <xf numFmtId="0" fontId="30" fillId="0" borderId="75" xfId="12" applyFont="1" applyFill="1" applyBorder="1" applyAlignment="1">
      <alignment horizontal="left" vertical="center"/>
    </xf>
    <xf numFmtId="10" fontId="31" fillId="8" borderId="76" xfId="16" applyNumberFormat="1" applyFont="1" applyFill="1" applyBorder="1" applyAlignment="1">
      <alignment horizontal="center" vertical="center"/>
    </xf>
    <xf numFmtId="10" fontId="31" fillId="8" borderId="74" xfId="16" applyNumberFormat="1" applyFont="1" applyFill="1" applyBorder="1" applyAlignment="1">
      <alignment horizontal="center" vertical="center"/>
    </xf>
    <xf numFmtId="10" fontId="31" fillId="8" borderId="75" xfId="16" applyNumberFormat="1" applyFont="1" applyFill="1" applyBorder="1" applyAlignment="1">
      <alignment horizontal="center" vertical="center"/>
    </xf>
    <xf numFmtId="2" fontId="30" fillId="0" borderId="76" xfId="15" applyNumberFormat="1" applyFont="1" applyFill="1" applyBorder="1" applyAlignment="1">
      <alignment horizontal="center" vertical="center"/>
    </xf>
    <xf numFmtId="2" fontId="30" fillId="0" borderId="74" xfId="15" applyNumberFormat="1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left" vertical="center"/>
    </xf>
    <xf numFmtId="0" fontId="30" fillId="0" borderId="66" xfId="12" applyFont="1" applyFill="1" applyBorder="1" applyAlignment="1">
      <alignment horizontal="left" vertical="center"/>
    </xf>
    <xf numFmtId="0" fontId="31" fillId="15" borderId="26" xfId="12" applyFont="1" applyFill="1" applyBorder="1" applyAlignment="1">
      <alignment horizontal="left" vertical="center" wrapText="1"/>
    </xf>
    <xf numFmtId="0" fontId="31" fillId="15" borderId="70" xfId="12" applyFont="1" applyFill="1" applyBorder="1" applyAlignment="1">
      <alignment horizontal="left" vertical="center" wrapText="1"/>
    </xf>
    <xf numFmtId="0" fontId="30" fillId="0" borderId="68" xfId="12" applyFont="1" applyFill="1" applyBorder="1" applyAlignment="1">
      <alignment horizontal="center" vertical="center"/>
    </xf>
    <xf numFmtId="0" fontId="30" fillId="0" borderId="71" xfId="12" applyFont="1" applyFill="1" applyBorder="1" applyAlignment="1">
      <alignment horizontal="center" vertical="center"/>
    </xf>
    <xf numFmtId="0" fontId="30" fillId="0" borderId="0" xfId="12" applyFont="1" applyFill="1" applyBorder="1" applyAlignment="1">
      <alignment horizontal="left" vertical="center"/>
    </xf>
    <xf numFmtId="0" fontId="30" fillId="0" borderId="72" xfId="12" applyFont="1" applyFill="1" applyBorder="1" applyAlignment="1">
      <alignment horizontal="left" vertical="center"/>
    </xf>
    <xf numFmtId="173" fontId="71" fillId="0" borderId="0" xfId="2" applyNumberFormat="1" applyFont="1" applyFill="1" applyAlignment="1">
      <alignment horizontal="center"/>
    </xf>
    <xf numFmtId="0" fontId="31" fillId="42" borderId="32" xfId="2" applyFont="1" applyFill="1" applyBorder="1" applyAlignment="1">
      <alignment horizontal="center" vertical="center"/>
    </xf>
    <xf numFmtId="0" fontId="31" fillId="42" borderId="58" xfId="2" applyFont="1" applyFill="1" applyBorder="1" applyAlignment="1">
      <alignment horizontal="center" vertical="center" wrapText="1"/>
    </xf>
    <xf numFmtId="0" fontId="31" fillId="42" borderId="62" xfId="2" applyFont="1" applyFill="1" applyBorder="1" applyAlignment="1">
      <alignment horizontal="center" vertical="center" wrapText="1"/>
    </xf>
    <xf numFmtId="0" fontId="31" fillId="42" borderId="67" xfId="2" applyFont="1" applyFill="1" applyBorder="1" applyAlignment="1">
      <alignment horizontal="center" vertical="center" wrapText="1"/>
    </xf>
    <xf numFmtId="165" fontId="31" fillId="42" borderId="32" xfId="3" applyNumberFormat="1" applyFont="1" applyFill="1" applyBorder="1" applyAlignment="1">
      <alignment horizontal="center" vertical="center"/>
    </xf>
    <xf numFmtId="49" fontId="31" fillId="42" borderId="58" xfId="2" applyNumberFormat="1" applyFont="1" applyFill="1" applyBorder="1" applyAlignment="1">
      <alignment horizontal="center" vertical="center" wrapText="1"/>
    </xf>
    <xf numFmtId="49" fontId="31" fillId="42" borderId="62" xfId="2" applyNumberFormat="1" applyFont="1" applyFill="1" applyBorder="1" applyAlignment="1">
      <alignment horizontal="center" vertical="center" wrapText="1"/>
    </xf>
    <xf numFmtId="49" fontId="31" fillId="42" borderId="67" xfId="2" applyNumberFormat="1" applyFont="1" applyFill="1" applyBorder="1" applyAlignment="1">
      <alignment horizontal="center" vertical="center" wrapText="1"/>
    </xf>
    <xf numFmtId="0" fontId="31" fillId="42" borderId="58" xfId="2" applyFont="1" applyFill="1" applyBorder="1" applyAlignment="1">
      <alignment horizontal="center" vertical="center"/>
    </xf>
    <xf numFmtId="0" fontId="31" fillId="42" borderId="62" xfId="2" applyFont="1" applyFill="1" applyBorder="1" applyAlignment="1">
      <alignment horizontal="center" vertical="center"/>
    </xf>
    <xf numFmtId="0" fontId="31" fillId="42" borderId="67" xfId="2" applyFont="1" applyFill="1" applyBorder="1" applyAlignment="1">
      <alignment horizontal="center" vertical="center"/>
    </xf>
    <xf numFmtId="165" fontId="31" fillId="42" borderId="58" xfId="3" applyNumberFormat="1" applyFont="1" applyFill="1" applyBorder="1" applyAlignment="1">
      <alignment horizontal="center" vertical="center" wrapText="1"/>
    </xf>
    <xf numFmtId="165" fontId="31" fillId="42" borderId="62" xfId="3" applyNumberFormat="1" applyFont="1" applyFill="1" applyBorder="1" applyAlignment="1">
      <alignment horizontal="center" vertical="center" wrapText="1"/>
    </xf>
    <xf numFmtId="165" fontId="31" fillId="42" borderId="67" xfId="3" applyNumberFormat="1" applyFont="1" applyFill="1" applyBorder="1" applyAlignment="1">
      <alignment horizontal="center" vertical="center" wrapText="1"/>
    </xf>
    <xf numFmtId="4" fontId="31" fillId="42" borderId="58" xfId="3" applyNumberFormat="1" applyFont="1" applyFill="1" applyBorder="1" applyAlignment="1">
      <alignment horizontal="center" vertical="center" wrapText="1"/>
    </xf>
    <xf numFmtId="4" fontId="31" fillId="42" borderId="62" xfId="3" applyNumberFormat="1" applyFont="1" applyFill="1" applyBorder="1" applyAlignment="1">
      <alignment horizontal="center" vertical="center" wrapText="1"/>
    </xf>
    <xf numFmtId="4" fontId="31" fillId="42" borderId="67" xfId="3" applyNumberFormat="1" applyFont="1" applyFill="1" applyBorder="1" applyAlignment="1">
      <alignment horizontal="center" vertical="center" wrapText="1"/>
    </xf>
    <xf numFmtId="0" fontId="31" fillId="42" borderId="60" xfId="2" applyFont="1" applyFill="1" applyBorder="1" applyAlignment="1">
      <alignment horizontal="center" vertical="center" wrapText="1"/>
    </xf>
    <xf numFmtId="0" fontId="31" fillId="42" borderId="61" xfId="2" applyFont="1" applyFill="1" applyBorder="1" applyAlignment="1">
      <alignment horizontal="center" vertical="center" wrapText="1"/>
    </xf>
    <xf numFmtId="0" fontId="31" fillId="42" borderId="71" xfId="2" applyFont="1" applyFill="1" applyBorder="1" applyAlignment="1">
      <alignment horizontal="center" vertical="center" wrapText="1"/>
    </xf>
    <xf numFmtId="0" fontId="31" fillId="42" borderId="77" xfId="2" applyFont="1" applyFill="1" applyBorder="1" applyAlignment="1">
      <alignment horizontal="center" vertical="center" wrapText="1"/>
    </xf>
    <xf numFmtId="165" fontId="31" fillId="42" borderId="59" xfId="3" applyNumberFormat="1" applyFont="1" applyFill="1" applyBorder="1" applyAlignment="1">
      <alignment horizontal="center" vertical="center"/>
    </xf>
    <xf numFmtId="165" fontId="31" fillId="42" borderId="60" xfId="3" applyNumberFormat="1" applyFont="1" applyFill="1" applyBorder="1" applyAlignment="1">
      <alignment horizontal="center" vertical="center"/>
    </xf>
    <xf numFmtId="165" fontId="31" fillId="42" borderId="61" xfId="3" applyNumberFormat="1" applyFont="1" applyFill="1" applyBorder="1" applyAlignment="1">
      <alignment horizontal="center" vertical="center"/>
    </xf>
  </cellXfs>
  <cellStyles count="22">
    <cellStyle name="Comma" xfId="20" builtinId="3"/>
    <cellStyle name="Comma [0] 2" xfId="3"/>
    <cellStyle name="Comma [0] 2 2" xfId="15"/>
    <cellStyle name="Comma [0] 3" xfId="14"/>
    <cellStyle name="Comma [0] 4" xfId="19"/>
    <cellStyle name="Comma [0] 5" xfId="21"/>
    <cellStyle name="Comma 2" xfId="6"/>
    <cellStyle name="Comma 3" xfId="7"/>
    <cellStyle name="Comma 4" xfId="4"/>
    <cellStyle name="Normal" xfId="0" builtinId="0"/>
    <cellStyle name="Normal 11" xfId="2"/>
    <cellStyle name="Normal 2" xfId="8"/>
    <cellStyle name="Normal 2 2" xfId="9"/>
    <cellStyle name="Normal 2 2 2" xfId="13"/>
    <cellStyle name="Normal 2 3" xfId="1"/>
    <cellStyle name="Normal 2 3 2" xfId="12"/>
    <cellStyle name="Normal 3" xfId="10"/>
    <cellStyle name="Normal 4" xfId="11"/>
    <cellStyle name="Normal 5" xfId="17"/>
    <cellStyle name="Percent 2" xfId="5"/>
    <cellStyle name="Percent 2 2" xfId="16"/>
    <cellStyle name="Percent 3" xfId="18"/>
  </cellStyles>
  <dxfs count="0"/>
  <tableStyles count="0" defaultTableStyle="TableStyleMedium9" defaultPivotStyle="PivotStyleLight16"/>
  <colors>
    <mruColors>
      <color rgb="FFFFCCFF"/>
      <color rgb="FFEFFA66"/>
      <color rgb="FFEAEA42"/>
      <color rgb="FFF2FB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24%20NARASOMA\1024%20NARASOMA.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5%20GUNUNG%20PUTRI\1.055%20GUNUNG%20PUTR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6%20SEKOLAHAN\1.056%20SEKOLAH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63%20PELITA\1.063%20PELI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21%20PADAMARA-KARANGJAMBE\1.021%20PADAMARA-KARANGJAMB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60;\Pangkal%20Ujung%20Rencana%20SK%20Jalan%202021%20(Gabunga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88%20TMP-KARANGPILE\1088%20TMP%20KARANGPULE%201......................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AS%20BARU%202016\ruas%20jalan%20nama%20baru%201%20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DAFTAR%20KONDISI%20JALAN%20KAB%202021%20(REKAP%20EMPAT%20UPTD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SURVEY%20JALAN%20P%20MUBALIGH\DAFTAR%20KONDISI%20JALAN%20KAB%202020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MASTER%201%20KM%20%20fi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12%20MT%20HARYONO\1.012%20MT%20HARYO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2%20GUNUNG%20PLANA\1.052%20GUNUNG%20PLAN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4%20GUNUNG%20SAMBENG\1.054%20GUNUNG%20SAMB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4.8</v>
          </cell>
        </row>
        <row r="16">
          <cell r="F16">
            <v>4.5</v>
          </cell>
        </row>
        <row r="17">
          <cell r="F17">
            <v>2.4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BT13" t="str">
            <v>S</v>
          </cell>
        </row>
        <row r="14">
          <cell r="BT14" t="str">
            <v>S</v>
          </cell>
        </row>
        <row r="15">
          <cell r="BT15" t="str">
            <v>B</v>
          </cell>
        </row>
        <row r="16">
          <cell r="BT16" t="str">
            <v>S</v>
          </cell>
        </row>
        <row r="17">
          <cell r="BT17" t="str">
            <v>S</v>
          </cell>
        </row>
        <row r="18">
          <cell r="BT18" t="str">
            <v>S</v>
          </cell>
        </row>
        <row r="19">
          <cell r="BT19" t="str">
            <v>B</v>
          </cell>
        </row>
        <row r="20">
          <cell r="BT20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 2021 (new)"/>
      <sheetName val="TIDAK ADA GPS"/>
    </sheetNames>
    <sheetDataSet>
      <sheetData sheetId="0" refreshError="1">
        <row r="164">
          <cell r="C164">
            <v>1.1559999999999999</v>
          </cell>
          <cell r="D164" t="str">
            <v>Jend. Soedirman Timur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 21okt"/>
      <sheetName val="Induk jaringan"/>
      <sheetName val="Rekap kecamatan"/>
      <sheetName val="Master "/>
      <sheetName val="surve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AJ11" t="str">
            <v>Pertigaan Jalan Onje</v>
          </cell>
          <cell r="AM11" t="str">
            <v>Jalan Ahmad Dahlan</v>
          </cell>
        </row>
        <row r="12">
          <cell r="AJ12" t="str">
            <v>Jalan Ahmad Dahlan</v>
          </cell>
          <cell r="AM12" t="str">
            <v>Pertigaan Jalan Jambukarang</v>
          </cell>
        </row>
        <row r="13">
          <cell r="AJ13" t="str">
            <v>Jalan Moh. Hata</v>
          </cell>
          <cell r="AM13" t="str">
            <v>Jalan Hasyim Ashari</v>
          </cell>
        </row>
        <row r="39">
          <cell r="AJ39" t="str">
            <v>Pertigaan Selatan SMP Muhamadiyah</v>
          </cell>
          <cell r="AM39" t="str">
            <v>Pertigaan Jl.Cahyana Baru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TEMPLATE DATA KONDISI JALAN '21"/>
    </sheetNames>
    <sheetDataSet>
      <sheetData sheetId="0">
        <row r="156">
          <cell r="K156" t="str">
            <v>P</v>
          </cell>
        </row>
        <row r="157">
          <cell r="K157" t="str">
            <v>P</v>
          </cell>
        </row>
        <row r="158">
          <cell r="K158" t="str">
            <v>K</v>
          </cell>
        </row>
        <row r="159">
          <cell r="K159" t="str">
            <v>P</v>
          </cell>
        </row>
        <row r="160">
          <cell r="K160" t="str">
            <v>P</v>
          </cell>
        </row>
        <row r="161">
          <cell r="K161" t="str">
            <v>K</v>
          </cell>
        </row>
        <row r="162">
          <cell r="K162" t="str">
            <v>K</v>
          </cell>
        </row>
        <row r="163">
          <cell r="K163" t="str">
            <v>K</v>
          </cell>
        </row>
        <row r="164">
          <cell r="K164" t="str">
            <v>P</v>
          </cell>
        </row>
        <row r="165">
          <cell r="K165" t="str">
            <v>P</v>
          </cell>
        </row>
        <row r="166">
          <cell r="K166" t="str">
            <v>P</v>
          </cell>
        </row>
        <row r="167">
          <cell r="K167" t="str">
            <v>P</v>
          </cell>
        </row>
        <row r="168">
          <cell r="K168" t="str">
            <v>K</v>
          </cell>
        </row>
        <row r="169">
          <cell r="K169" t="str">
            <v>P</v>
          </cell>
        </row>
        <row r="170">
          <cell r="K170" t="str">
            <v>K</v>
          </cell>
        </row>
        <row r="171">
          <cell r="K171" t="str">
            <v>K</v>
          </cell>
        </row>
        <row r="172">
          <cell r="K172" t="str">
            <v>K</v>
          </cell>
        </row>
        <row r="173">
          <cell r="K173" t="str">
            <v>K</v>
          </cell>
        </row>
        <row r="174">
          <cell r="K174" t="str">
            <v>K</v>
          </cell>
        </row>
        <row r="177">
          <cell r="K177" t="str">
            <v>K</v>
          </cell>
        </row>
        <row r="178">
          <cell r="K178" t="str">
            <v>K</v>
          </cell>
        </row>
        <row r="179">
          <cell r="K179" t="str">
            <v>K</v>
          </cell>
        </row>
        <row r="180">
          <cell r="K180" t="str">
            <v>K</v>
          </cell>
        </row>
        <row r="181">
          <cell r="K181" t="str">
            <v>K</v>
          </cell>
        </row>
        <row r="182">
          <cell r="K182" t="str">
            <v>K</v>
          </cell>
        </row>
        <row r="183">
          <cell r="K183" t="str">
            <v>K</v>
          </cell>
        </row>
        <row r="184">
          <cell r="K184" t="str">
            <v>K</v>
          </cell>
        </row>
        <row r="185">
          <cell r="K185" t="str">
            <v>K</v>
          </cell>
        </row>
        <row r="186">
          <cell r="K186" t="str">
            <v>K</v>
          </cell>
        </row>
        <row r="187">
          <cell r="K187" t="str">
            <v>K</v>
          </cell>
        </row>
        <row r="188">
          <cell r="K188" t="str">
            <v>K</v>
          </cell>
        </row>
        <row r="189">
          <cell r="K189" t="str">
            <v>K</v>
          </cell>
        </row>
        <row r="190">
          <cell r="K190" t="str">
            <v>K</v>
          </cell>
        </row>
        <row r="191">
          <cell r="K191" t="str">
            <v>K</v>
          </cell>
        </row>
        <row r="192">
          <cell r="K192" t="str">
            <v>K</v>
          </cell>
        </row>
        <row r="193">
          <cell r="K193" t="str">
            <v>K</v>
          </cell>
        </row>
        <row r="194">
          <cell r="K194" t="str">
            <v>K</v>
          </cell>
        </row>
        <row r="195">
          <cell r="K195" t="str">
            <v>K</v>
          </cell>
        </row>
        <row r="196">
          <cell r="K196" t="str">
            <v>K</v>
          </cell>
        </row>
        <row r="197">
          <cell r="K197" t="str">
            <v>K</v>
          </cell>
        </row>
        <row r="198">
          <cell r="K198" t="str">
            <v>K</v>
          </cell>
        </row>
        <row r="201">
          <cell r="K201" t="str">
            <v>P</v>
          </cell>
        </row>
        <row r="202">
          <cell r="K202" t="str">
            <v>K</v>
          </cell>
        </row>
        <row r="203">
          <cell r="K203" t="str">
            <v>P</v>
          </cell>
        </row>
        <row r="204">
          <cell r="K204" t="str">
            <v>P</v>
          </cell>
        </row>
        <row r="205">
          <cell r="K205" t="str">
            <v>P</v>
          </cell>
        </row>
        <row r="206">
          <cell r="K206" t="str">
            <v>P</v>
          </cell>
        </row>
        <row r="207">
          <cell r="K207" t="str">
            <v>K</v>
          </cell>
        </row>
        <row r="208">
          <cell r="K208" t="str">
            <v>K</v>
          </cell>
        </row>
        <row r="209">
          <cell r="K209" t="str">
            <v>K</v>
          </cell>
        </row>
        <row r="210">
          <cell r="K210" t="str">
            <v>K</v>
          </cell>
        </row>
        <row r="211">
          <cell r="K211" t="str">
            <v>K</v>
          </cell>
        </row>
        <row r="212">
          <cell r="K212" t="str">
            <v>K</v>
          </cell>
        </row>
        <row r="213">
          <cell r="K213" t="str">
            <v>K</v>
          </cell>
        </row>
        <row r="214">
          <cell r="K214" t="str">
            <v>P</v>
          </cell>
        </row>
        <row r="215">
          <cell r="K215" t="str">
            <v>P</v>
          </cell>
        </row>
        <row r="216">
          <cell r="K216" t="str">
            <v>K</v>
          </cell>
        </row>
        <row r="217">
          <cell r="K217" t="str">
            <v>K</v>
          </cell>
        </row>
        <row r="218">
          <cell r="K218" t="str">
            <v>P</v>
          </cell>
        </row>
        <row r="219">
          <cell r="K219" t="str">
            <v>K</v>
          </cell>
        </row>
        <row r="220">
          <cell r="K220" t="str">
            <v>P</v>
          </cell>
        </row>
        <row r="221">
          <cell r="K221" t="str">
            <v>P</v>
          </cell>
        </row>
        <row r="222">
          <cell r="K222" t="str">
            <v>K</v>
          </cell>
        </row>
        <row r="223">
          <cell r="K223" t="str">
            <v>K</v>
          </cell>
        </row>
        <row r="224">
          <cell r="K224" t="str">
            <v>K</v>
          </cell>
        </row>
        <row r="225">
          <cell r="K225" t="str">
            <v>P</v>
          </cell>
        </row>
        <row r="226">
          <cell r="K226" t="str">
            <v>P</v>
          </cell>
        </row>
        <row r="227">
          <cell r="K227" t="str">
            <v>K</v>
          </cell>
        </row>
        <row r="228">
          <cell r="K228" t="str">
            <v>P</v>
          </cell>
        </row>
        <row r="229">
          <cell r="K229" t="str">
            <v>K</v>
          </cell>
        </row>
        <row r="230">
          <cell r="K230" t="str">
            <v>P</v>
          </cell>
        </row>
        <row r="231">
          <cell r="K231" t="str">
            <v>K</v>
          </cell>
        </row>
        <row r="232">
          <cell r="K232" t="str">
            <v>P</v>
          </cell>
        </row>
        <row r="233">
          <cell r="K233" t="str">
            <v>K</v>
          </cell>
        </row>
        <row r="234">
          <cell r="K234" t="str">
            <v>P</v>
          </cell>
        </row>
        <row r="235">
          <cell r="K235" t="str">
            <v>K</v>
          </cell>
        </row>
        <row r="236">
          <cell r="K236" t="str">
            <v>K</v>
          </cell>
        </row>
        <row r="237">
          <cell r="K237" t="str">
            <v>P</v>
          </cell>
        </row>
        <row r="238">
          <cell r="K238" t="str">
            <v>K</v>
          </cell>
        </row>
        <row r="239">
          <cell r="K239" t="str">
            <v>K</v>
          </cell>
        </row>
        <row r="240">
          <cell r="K240" t="str">
            <v>K</v>
          </cell>
        </row>
        <row r="241">
          <cell r="K241" t="str">
            <v>K</v>
          </cell>
        </row>
        <row r="242">
          <cell r="K242" t="str">
            <v>K</v>
          </cell>
        </row>
        <row r="243">
          <cell r="K243" t="str">
            <v>K</v>
          </cell>
        </row>
        <row r="244">
          <cell r="K244" t="str">
            <v>K</v>
          </cell>
        </row>
        <row r="245">
          <cell r="K245" t="str">
            <v>P</v>
          </cell>
        </row>
        <row r="246">
          <cell r="K246" t="str">
            <v>P</v>
          </cell>
        </row>
        <row r="247">
          <cell r="K247" t="str">
            <v>K</v>
          </cell>
        </row>
        <row r="248">
          <cell r="K248" t="str">
            <v>P</v>
          </cell>
        </row>
        <row r="249">
          <cell r="K249" t="str">
            <v>P</v>
          </cell>
        </row>
        <row r="250">
          <cell r="K250" t="str">
            <v>P</v>
          </cell>
        </row>
        <row r="251">
          <cell r="K251" t="str">
            <v>K</v>
          </cell>
        </row>
        <row r="252">
          <cell r="K252" t="str">
            <v>K</v>
          </cell>
        </row>
        <row r="253">
          <cell r="K253" t="str">
            <v>K</v>
          </cell>
        </row>
        <row r="254">
          <cell r="K254" t="str">
            <v>K</v>
          </cell>
        </row>
        <row r="257">
          <cell r="K257" t="str">
            <v>K</v>
          </cell>
        </row>
        <row r="258">
          <cell r="K258" t="str">
            <v>K</v>
          </cell>
        </row>
        <row r="259">
          <cell r="K259" t="str">
            <v>K</v>
          </cell>
        </row>
        <row r="260">
          <cell r="K260" t="str">
            <v>K</v>
          </cell>
        </row>
        <row r="261">
          <cell r="K261" t="str">
            <v>K</v>
          </cell>
        </row>
        <row r="262">
          <cell r="K262" t="str">
            <v>K</v>
          </cell>
        </row>
        <row r="263">
          <cell r="K263" t="str">
            <v>K</v>
          </cell>
        </row>
        <row r="264">
          <cell r="K264" t="str">
            <v>K</v>
          </cell>
        </row>
        <row r="265">
          <cell r="K265" t="str">
            <v>K</v>
          </cell>
        </row>
        <row r="266">
          <cell r="K266" t="str">
            <v>K</v>
          </cell>
        </row>
        <row r="267">
          <cell r="K267" t="str">
            <v>K</v>
          </cell>
        </row>
        <row r="268">
          <cell r="K268" t="str">
            <v>K</v>
          </cell>
        </row>
        <row r="269">
          <cell r="K269" t="str">
            <v>K</v>
          </cell>
        </row>
        <row r="270">
          <cell r="K270" t="str">
            <v>K</v>
          </cell>
        </row>
        <row r="271">
          <cell r="K271" t="str">
            <v>K</v>
          </cell>
        </row>
        <row r="272">
          <cell r="K272" t="str">
            <v>K</v>
          </cell>
        </row>
        <row r="273">
          <cell r="K273" t="str">
            <v>K</v>
          </cell>
        </row>
        <row r="274">
          <cell r="K274" t="str">
            <v>K</v>
          </cell>
        </row>
        <row r="275">
          <cell r="K275" t="str">
            <v>K</v>
          </cell>
        </row>
        <row r="276">
          <cell r="K276" t="str">
            <v>K</v>
          </cell>
        </row>
        <row r="277">
          <cell r="K277" t="str">
            <v>K</v>
          </cell>
        </row>
        <row r="278">
          <cell r="K278" t="str">
            <v>K</v>
          </cell>
        </row>
        <row r="281">
          <cell r="K281" t="str">
            <v>P</v>
          </cell>
        </row>
        <row r="282">
          <cell r="K282" t="str">
            <v>K</v>
          </cell>
        </row>
        <row r="283">
          <cell r="K283" t="str">
            <v>P</v>
          </cell>
        </row>
        <row r="284">
          <cell r="K284" t="str">
            <v>K</v>
          </cell>
        </row>
        <row r="285">
          <cell r="K285" t="str">
            <v>K</v>
          </cell>
        </row>
        <row r="286">
          <cell r="K286" t="str">
            <v>K</v>
          </cell>
        </row>
        <row r="287">
          <cell r="K287" t="str">
            <v>K</v>
          </cell>
        </row>
        <row r="288">
          <cell r="K288" t="str">
            <v>K</v>
          </cell>
        </row>
        <row r="289">
          <cell r="K289" t="str">
            <v>K</v>
          </cell>
        </row>
        <row r="290">
          <cell r="K290" t="str">
            <v>K</v>
          </cell>
        </row>
        <row r="291">
          <cell r="K291" t="str">
            <v>K</v>
          </cell>
        </row>
        <row r="292">
          <cell r="K292" t="str">
            <v>K</v>
          </cell>
        </row>
        <row r="293">
          <cell r="K293" t="str">
            <v>K</v>
          </cell>
        </row>
        <row r="294">
          <cell r="K294" t="str">
            <v>K</v>
          </cell>
        </row>
        <row r="295">
          <cell r="K295" t="str">
            <v>P</v>
          </cell>
        </row>
        <row r="296">
          <cell r="K296" t="str">
            <v>K</v>
          </cell>
        </row>
        <row r="299">
          <cell r="K299" t="str">
            <v>P</v>
          </cell>
        </row>
        <row r="300">
          <cell r="K300" t="str">
            <v>K</v>
          </cell>
        </row>
        <row r="301">
          <cell r="K301" t="str">
            <v>P</v>
          </cell>
        </row>
        <row r="302">
          <cell r="K302" t="str">
            <v>P</v>
          </cell>
        </row>
        <row r="303">
          <cell r="K303" t="str">
            <v>K</v>
          </cell>
        </row>
        <row r="304">
          <cell r="K304" t="str">
            <v>P</v>
          </cell>
        </row>
        <row r="305">
          <cell r="K305" t="str">
            <v>P</v>
          </cell>
        </row>
        <row r="306">
          <cell r="K306" t="str">
            <v>P</v>
          </cell>
        </row>
        <row r="307">
          <cell r="K307" t="str">
            <v>K</v>
          </cell>
        </row>
        <row r="308">
          <cell r="K308" t="str">
            <v>K</v>
          </cell>
        </row>
        <row r="309">
          <cell r="K309" t="str">
            <v>K</v>
          </cell>
        </row>
        <row r="310">
          <cell r="K310" t="str">
            <v>P</v>
          </cell>
        </row>
        <row r="311">
          <cell r="K311" t="str">
            <v>K</v>
          </cell>
        </row>
        <row r="312">
          <cell r="K312" t="str">
            <v>K</v>
          </cell>
        </row>
        <row r="313">
          <cell r="K313" t="str">
            <v>K</v>
          </cell>
        </row>
        <row r="314">
          <cell r="K314" t="str">
            <v>K</v>
          </cell>
        </row>
        <row r="315">
          <cell r="K315" t="str">
            <v>K</v>
          </cell>
        </row>
        <row r="316">
          <cell r="K316" t="str">
            <v>K</v>
          </cell>
        </row>
        <row r="319">
          <cell r="K319" t="str">
            <v>P</v>
          </cell>
        </row>
        <row r="320">
          <cell r="K320" t="str">
            <v>K</v>
          </cell>
        </row>
        <row r="321">
          <cell r="K321" t="str">
            <v>P</v>
          </cell>
        </row>
        <row r="322">
          <cell r="K322" t="str">
            <v>K</v>
          </cell>
        </row>
        <row r="323">
          <cell r="K323" t="str">
            <v>K</v>
          </cell>
        </row>
        <row r="324">
          <cell r="K324" t="str">
            <v>K</v>
          </cell>
        </row>
        <row r="325">
          <cell r="K325" t="str">
            <v>K</v>
          </cell>
        </row>
        <row r="326">
          <cell r="K326" t="str">
            <v>P</v>
          </cell>
        </row>
        <row r="327">
          <cell r="K327" t="str">
            <v>P</v>
          </cell>
        </row>
        <row r="328">
          <cell r="K328" t="str">
            <v>K</v>
          </cell>
        </row>
        <row r="329">
          <cell r="K329" t="str">
            <v>P</v>
          </cell>
        </row>
        <row r="330">
          <cell r="K330" t="str">
            <v>P</v>
          </cell>
        </row>
        <row r="331">
          <cell r="K331" t="str">
            <v>P</v>
          </cell>
        </row>
        <row r="332">
          <cell r="K332" t="str">
            <v>K</v>
          </cell>
        </row>
        <row r="333">
          <cell r="K333" t="str">
            <v>K</v>
          </cell>
        </row>
        <row r="334">
          <cell r="K334" t="str">
            <v>K</v>
          </cell>
        </row>
        <row r="335">
          <cell r="K335" t="str">
            <v>P</v>
          </cell>
        </row>
        <row r="336">
          <cell r="K336" t="str">
            <v>K</v>
          </cell>
        </row>
        <row r="337">
          <cell r="K337" t="str">
            <v>K</v>
          </cell>
        </row>
        <row r="338">
          <cell r="K338" t="str">
            <v>K</v>
          </cell>
        </row>
        <row r="339">
          <cell r="K339" t="str">
            <v>K</v>
          </cell>
        </row>
        <row r="340">
          <cell r="K340" t="str">
            <v>K</v>
          </cell>
        </row>
        <row r="341">
          <cell r="K341" t="str">
            <v>P</v>
          </cell>
        </row>
        <row r="342">
          <cell r="K342" t="str">
            <v>P</v>
          </cell>
        </row>
        <row r="343">
          <cell r="K343" t="str">
            <v>K</v>
          </cell>
        </row>
        <row r="344">
          <cell r="K344" t="str">
            <v>P</v>
          </cell>
        </row>
        <row r="345">
          <cell r="K345" t="str">
            <v>K</v>
          </cell>
        </row>
        <row r="346">
          <cell r="K346" t="str">
            <v>P</v>
          </cell>
        </row>
        <row r="347">
          <cell r="K347" t="str">
            <v>K</v>
          </cell>
        </row>
        <row r="348">
          <cell r="K348" t="str">
            <v>K</v>
          </cell>
        </row>
        <row r="349">
          <cell r="K349" t="str">
            <v>P</v>
          </cell>
        </row>
        <row r="350">
          <cell r="K350" t="str">
            <v>K</v>
          </cell>
        </row>
        <row r="353">
          <cell r="K353" t="str">
            <v>K</v>
          </cell>
        </row>
        <row r="354">
          <cell r="K354" t="str">
            <v>K</v>
          </cell>
        </row>
        <row r="355">
          <cell r="K355" t="str">
            <v>K</v>
          </cell>
        </row>
        <row r="356">
          <cell r="K356" t="str">
            <v>K</v>
          </cell>
        </row>
        <row r="357">
          <cell r="K357" t="str">
            <v>K</v>
          </cell>
        </row>
        <row r="358">
          <cell r="K358" t="str">
            <v>K</v>
          </cell>
        </row>
        <row r="359">
          <cell r="K359" t="str">
            <v>K</v>
          </cell>
        </row>
        <row r="360">
          <cell r="K360" t="str">
            <v>K</v>
          </cell>
        </row>
        <row r="361">
          <cell r="K361" t="str">
            <v>K</v>
          </cell>
        </row>
        <row r="362">
          <cell r="K362" t="str">
            <v>K</v>
          </cell>
        </row>
        <row r="365">
          <cell r="K365" t="str">
            <v>P</v>
          </cell>
        </row>
        <row r="366">
          <cell r="K366" t="str">
            <v>K</v>
          </cell>
        </row>
        <row r="367">
          <cell r="K367" t="str">
            <v>P</v>
          </cell>
        </row>
        <row r="368">
          <cell r="K368" t="str">
            <v>P</v>
          </cell>
        </row>
        <row r="369">
          <cell r="K369" t="str">
            <v>K</v>
          </cell>
        </row>
        <row r="370">
          <cell r="K370" t="str">
            <v>P</v>
          </cell>
        </row>
        <row r="371">
          <cell r="K371" t="str">
            <v>P</v>
          </cell>
        </row>
        <row r="372">
          <cell r="K372" t="str">
            <v>K</v>
          </cell>
        </row>
        <row r="373">
          <cell r="K373" t="str">
            <v>K</v>
          </cell>
        </row>
        <row r="374">
          <cell r="K374" t="str">
            <v>P</v>
          </cell>
        </row>
        <row r="377">
          <cell r="K377" t="str">
            <v>P</v>
          </cell>
        </row>
        <row r="378">
          <cell r="K378" t="str">
            <v>K</v>
          </cell>
        </row>
        <row r="379">
          <cell r="K379" t="str">
            <v>K</v>
          </cell>
        </row>
        <row r="380">
          <cell r="K380" t="str">
            <v>K</v>
          </cell>
        </row>
        <row r="381">
          <cell r="K381" t="str">
            <v>K</v>
          </cell>
        </row>
        <row r="382">
          <cell r="K382" t="str">
            <v>K</v>
          </cell>
        </row>
        <row r="383">
          <cell r="K383" t="str">
            <v>K</v>
          </cell>
        </row>
        <row r="386">
          <cell r="K386" t="str">
            <v>K</v>
          </cell>
        </row>
        <row r="387">
          <cell r="K387" t="str">
            <v>K</v>
          </cell>
        </row>
        <row r="388">
          <cell r="K388" t="str">
            <v>K</v>
          </cell>
        </row>
        <row r="389">
          <cell r="K389" t="str">
            <v>K</v>
          </cell>
        </row>
        <row r="390">
          <cell r="K390" t="str">
            <v>K</v>
          </cell>
        </row>
        <row r="391">
          <cell r="K391" t="str">
            <v>K</v>
          </cell>
        </row>
        <row r="392">
          <cell r="K392" t="str">
            <v>K</v>
          </cell>
        </row>
        <row r="395">
          <cell r="K395" t="str">
            <v>K</v>
          </cell>
        </row>
        <row r="396">
          <cell r="K396" t="str">
            <v>K</v>
          </cell>
        </row>
        <row r="397">
          <cell r="K397" t="str">
            <v>K</v>
          </cell>
        </row>
        <row r="398">
          <cell r="K398" t="str">
            <v>K</v>
          </cell>
        </row>
        <row r="399">
          <cell r="K399" t="str">
            <v>K</v>
          </cell>
        </row>
        <row r="400">
          <cell r="K400" t="str">
            <v>K</v>
          </cell>
        </row>
        <row r="401">
          <cell r="K401" t="str">
            <v>K</v>
          </cell>
        </row>
        <row r="402">
          <cell r="K402" t="str">
            <v>K</v>
          </cell>
        </row>
        <row r="403">
          <cell r="K403" t="str">
            <v>K</v>
          </cell>
        </row>
        <row r="404">
          <cell r="K404" t="str">
            <v>K</v>
          </cell>
        </row>
        <row r="405">
          <cell r="K405" t="str">
            <v>K</v>
          </cell>
        </row>
        <row r="406">
          <cell r="K406" t="str">
            <v>K</v>
          </cell>
        </row>
        <row r="407">
          <cell r="K407" t="str">
            <v>K</v>
          </cell>
        </row>
        <row r="408">
          <cell r="K408" t="str">
            <v>K</v>
          </cell>
        </row>
        <row r="409">
          <cell r="K409" t="str">
            <v>K</v>
          </cell>
        </row>
        <row r="410">
          <cell r="K410" t="str">
            <v>K</v>
          </cell>
        </row>
        <row r="411">
          <cell r="K411" t="str">
            <v>K</v>
          </cell>
        </row>
        <row r="412">
          <cell r="K412" t="str">
            <v>K</v>
          </cell>
        </row>
        <row r="413">
          <cell r="K413" t="str">
            <v>K</v>
          </cell>
        </row>
        <row r="414">
          <cell r="K414" t="str">
            <v>K</v>
          </cell>
        </row>
        <row r="415">
          <cell r="K415" t="str">
            <v>K</v>
          </cell>
        </row>
        <row r="416">
          <cell r="K416" t="str">
            <v>K</v>
          </cell>
        </row>
        <row r="417">
          <cell r="K417" t="str">
            <v>K</v>
          </cell>
        </row>
        <row r="420">
          <cell r="K420" t="str">
            <v>K</v>
          </cell>
        </row>
        <row r="421">
          <cell r="K421" t="str">
            <v>K</v>
          </cell>
        </row>
        <row r="422">
          <cell r="K422" t="str">
            <v>K</v>
          </cell>
        </row>
        <row r="423">
          <cell r="K423" t="str">
            <v>K</v>
          </cell>
        </row>
        <row r="424">
          <cell r="K424" t="str">
            <v>K</v>
          </cell>
        </row>
        <row r="425">
          <cell r="K425" t="str">
            <v>K</v>
          </cell>
        </row>
        <row r="426">
          <cell r="K426" t="str">
            <v>K</v>
          </cell>
        </row>
        <row r="427">
          <cell r="K427" t="str">
            <v>K</v>
          </cell>
        </row>
        <row r="428">
          <cell r="K428" t="str">
            <v>K</v>
          </cell>
        </row>
        <row r="429">
          <cell r="K429" t="str">
            <v>K</v>
          </cell>
        </row>
        <row r="430">
          <cell r="K430" t="str">
            <v>K</v>
          </cell>
        </row>
        <row r="431">
          <cell r="K431" t="str">
            <v>K</v>
          </cell>
        </row>
        <row r="432">
          <cell r="K432" t="str">
            <v>K</v>
          </cell>
        </row>
        <row r="433">
          <cell r="K433" t="str">
            <v>K</v>
          </cell>
        </row>
        <row r="434">
          <cell r="K434" t="str">
            <v>K</v>
          </cell>
        </row>
        <row r="435">
          <cell r="K435" t="str">
            <v>K</v>
          </cell>
        </row>
        <row r="436">
          <cell r="K436" t="str">
            <v>K</v>
          </cell>
        </row>
        <row r="437">
          <cell r="K437" t="str">
            <v>K</v>
          </cell>
        </row>
        <row r="438">
          <cell r="K438" t="str">
            <v>K</v>
          </cell>
        </row>
        <row r="439">
          <cell r="K439" t="str">
            <v>K</v>
          </cell>
        </row>
        <row r="440">
          <cell r="H440">
            <v>3</v>
          </cell>
          <cell r="I440" t="str">
            <v>Aspal</v>
          </cell>
          <cell r="J440" t="str">
            <v>Kabupaten</v>
          </cell>
          <cell r="K440" t="str">
            <v>K</v>
          </cell>
          <cell r="L440" t="str">
            <v>Pertigaan Masjid Tanalum</v>
          </cell>
          <cell r="M440" t="str">
            <v>Pertigaan Gunungwuled-Sipentul</v>
          </cell>
        </row>
        <row r="443">
          <cell r="K443" t="str">
            <v>K</v>
          </cell>
        </row>
        <row r="444">
          <cell r="K444" t="str">
            <v>K</v>
          </cell>
        </row>
        <row r="445">
          <cell r="K445" t="str">
            <v>K</v>
          </cell>
        </row>
        <row r="446">
          <cell r="K446" t="str">
            <v>K</v>
          </cell>
        </row>
        <row r="447">
          <cell r="K447" t="str">
            <v>K</v>
          </cell>
        </row>
        <row r="448">
          <cell r="K448" t="str">
            <v>K</v>
          </cell>
        </row>
        <row r="449">
          <cell r="K449" t="str">
            <v>K</v>
          </cell>
        </row>
        <row r="450">
          <cell r="K450" t="str">
            <v>K</v>
          </cell>
        </row>
        <row r="451">
          <cell r="K451" t="str">
            <v>K</v>
          </cell>
        </row>
        <row r="452">
          <cell r="K452" t="str">
            <v>K</v>
          </cell>
        </row>
        <row r="453">
          <cell r="K453" t="str">
            <v>K</v>
          </cell>
        </row>
        <row r="454">
          <cell r="K454" t="str">
            <v>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HITUNG SEGMEN"/>
    </sheetNames>
    <sheetDataSet>
      <sheetData sheetId="0">
        <row r="122">
          <cell r="E122" t="str">
            <v xml:space="preserve">Rabak - Sidakangen </v>
          </cell>
        </row>
      </sheetData>
      <sheetData sheetId="1"/>
      <sheetData sheetId="2"/>
      <sheetData sheetId="3">
        <row r="308">
          <cell r="H308">
            <v>3</v>
          </cell>
        </row>
      </sheetData>
      <sheetData sheetId="4">
        <row r="98">
          <cell r="P98">
            <v>0</v>
          </cell>
        </row>
      </sheetData>
      <sheetData sheetId="5"/>
      <sheetData sheetId="6">
        <row r="100">
          <cell r="U100">
            <v>49.150999999999996</v>
          </cell>
        </row>
      </sheetData>
      <sheetData sheetId="7"/>
      <sheetData sheetId="8"/>
      <sheetData sheetId="9">
        <row r="3">
          <cell r="B3" t="str">
            <v>PERIODE : 31 DESEMBER 2020</v>
          </cell>
        </row>
      </sheetData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5">
          <cell r="P535">
            <v>60</v>
          </cell>
        </row>
        <row r="1037">
          <cell r="P103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  <row r="15">
          <cell r="BT15" t="str">
            <v>B</v>
          </cell>
        </row>
        <row r="16">
          <cell r="BT16" t="str">
            <v>B</v>
          </cell>
        </row>
        <row r="17">
          <cell r="BT17" t="str">
            <v>B</v>
          </cell>
        </row>
        <row r="18">
          <cell r="BT18" t="str">
            <v>B</v>
          </cell>
        </row>
        <row r="19">
          <cell r="BT19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T4756"/>
  <sheetViews>
    <sheetView view="pageBreakPreview" zoomScale="70" zoomScaleNormal="70" zoomScaleSheetLayoutView="70" workbookViewId="0">
      <pane ySplit="2" topLeftCell="A3" activePane="bottomLeft" state="frozen"/>
      <selection pane="bottomLeft" activeCell="F394" sqref="F394"/>
    </sheetView>
  </sheetViews>
  <sheetFormatPr defaultColWidth="8.85546875" defaultRowHeight="20.100000000000001" customHeight="1"/>
  <cols>
    <col min="1" max="1" width="6.7109375" style="171" customWidth="1"/>
    <col min="2" max="2" width="6.7109375" style="130" customWidth="1"/>
    <col min="3" max="3" width="18" style="130" customWidth="1"/>
    <col min="4" max="4" width="33.28515625" style="131" customWidth="1"/>
    <col min="5" max="5" width="17.7109375" style="130" customWidth="1"/>
    <col min="6" max="7" width="17.7109375" style="127" customWidth="1"/>
    <col min="8" max="11" width="17.7109375" style="132" customWidth="1"/>
    <col min="12" max="12" width="8.85546875" style="169" customWidth="1"/>
    <col min="13" max="13" width="10.5703125" style="170" customWidth="1"/>
    <col min="14" max="14" width="34" style="170" customWidth="1"/>
    <col min="15" max="15" width="8.85546875" style="169" customWidth="1"/>
    <col min="16" max="16384" width="8.85546875" style="169"/>
  </cols>
  <sheetData>
    <row r="1" spans="1:14" ht="24.95" customHeight="1">
      <c r="A1" s="1316" t="s">
        <v>1149</v>
      </c>
      <c r="B1" s="1316"/>
      <c r="C1" s="1316"/>
      <c r="D1" s="1316"/>
      <c r="E1" s="1316"/>
      <c r="F1" s="1316"/>
      <c r="G1" s="1316"/>
      <c r="H1" s="1316"/>
      <c r="I1" s="932"/>
      <c r="J1" s="932"/>
      <c r="K1" s="932"/>
    </row>
    <row r="2" spans="1:14" ht="24.95" hidden="1" customHeight="1">
      <c r="A2" s="1316"/>
      <c r="B2" s="1316"/>
      <c r="C2" s="1316"/>
      <c r="D2" s="1316"/>
      <c r="E2" s="1316"/>
      <c r="F2" s="1316"/>
      <c r="G2" s="1316"/>
      <c r="H2" s="1316"/>
      <c r="I2" s="932"/>
      <c r="J2" s="932"/>
      <c r="K2" s="932"/>
    </row>
    <row r="3" spans="1:14" ht="20.100000000000001" hidden="1" customHeight="1"/>
    <row r="4" spans="1:14" s="533" customFormat="1" ht="37.5" hidden="1" customHeight="1">
      <c r="A4" s="532"/>
      <c r="B4" s="536" t="s">
        <v>835</v>
      </c>
      <c r="C4" s="537" t="s">
        <v>2</v>
      </c>
      <c r="D4" s="537" t="s">
        <v>3</v>
      </c>
      <c r="E4" s="538" t="s">
        <v>429</v>
      </c>
      <c r="F4" s="531" t="s">
        <v>430</v>
      </c>
      <c r="G4" s="531" t="s">
        <v>431</v>
      </c>
      <c r="H4" s="531" t="s">
        <v>1033</v>
      </c>
      <c r="I4" s="531" t="s">
        <v>1028</v>
      </c>
      <c r="J4" s="531" t="s">
        <v>432</v>
      </c>
      <c r="K4" s="1091"/>
      <c r="M4" s="1314" t="s">
        <v>1034</v>
      </c>
      <c r="N4" s="1315"/>
    </row>
    <row r="5" spans="1:14" s="533" customFormat="1" ht="20.100000000000001" hidden="1" customHeight="1">
      <c r="A5" s="532"/>
      <c r="B5" s="1095">
        <v>1</v>
      </c>
      <c r="C5" s="1095">
        <v>2</v>
      </c>
      <c r="D5" s="1095">
        <v>3</v>
      </c>
      <c r="E5" s="1095">
        <v>4</v>
      </c>
      <c r="F5" s="1095">
        <v>5</v>
      </c>
      <c r="G5" s="1095">
        <v>6</v>
      </c>
      <c r="H5" s="1095">
        <v>7</v>
      </c>
      <c r="I5" s="1095">
        <v>8</v>
      </c>
      <c r="J5" s="1095">
        <v>9</v>
      </c>
      <c r="K5" s="1092"/>
      <c r="M5" s="534" t="s">
        <v>1035</v>
      </c>
      <c r="N5" s="535"/>
    </row>
    <row r="6" spans="1:14" s="171" customFormat="1" ht="20.100000000000001" hidden="1" customHeight="1">
      <c r="B6" s="181"/>
      <c r="C6" s="181"/>
      <c r="D6" s="181"/>
      <c r="E6" s="181"/>
      <c r="F6" s="181"/>
      <c r="G6" s="181"/>
      <c r="H6" s="181"/>
      <c r="I6" s="181"/>
      <c r="J6" s="181"/>
      <c r="K6" s="1289" t="s">
        <v>2173</v>
      </c>
      <c r="M6" s="179"/>
      <c r="N6" s="180"/>
    </row>
    <row r="7" spans="1:14" s="171" customFormat="1" ht="20.100000000000001" hidden="1" customHeight="1">
      <c r="B7" s="142">
        <f>'HITUNG SEGMEN'!B5</f>
        <v>1</v>
      </c>
      <c r="C7" s="142">
        <f>'HITUNG SEGMEN'!C5</f>
        <v>1.0009999999999999</v>
      </c>
      <c r="D7" s="143" t="str">
        <f>'HITUNG SEGMEN'!D5</f>
        <v>Soekarno</v>
      </c>
      <c r="E7" s="144">
        <f>'HITUNG SEGMEN'!E5</f>
        <v>0.11</v>
      </c>
      <c r="F7" s="145" t="str">
        <f>'HITUNG SEGMEN'!F5</f>
        <v>0+000</v>
      </c>
      <c r="G7" s="145" t="str">
        <f>'HITUNG SEGMEN'!G5</f>
        <v>0+110</v>
      </c>
      <c r="H7" s="172">
        <v>18.8</v>
      </c>
      <c r="I7" s="172" t="str">
        <f>'Template TIPE'!H6</f>
        <v>A</v>
      </c>
      <c r="J7" s="172" t="str">
        <f>'Template-KONDISI'!H7</f>
        <v>B</v>
      </c>
      <c r="K7" s="1289" t="str">
        <f>IF(I7="A","ASPAL","0")</f>
        <v>ASPAL</v>
      </c>
      <c r="L7" s="138"/>
      <c r="M7" s="139" t="s">
        <v>1036</v>
      </c>
      <c r="N7" s="428" t="s">
        <v>1037</v>
      </c>
    </row>
    <row r="8" spans="1:14" s="171" customFormat="1" ht="20.100000000000001" hidden="1" customHeight="1">
      <c r="B8" s="142">
        <f>'HITUNG SEGMEN'!B9</f>
        <v>2</v>
      </c>
      <c r="C8" s="142">
        <f>'HITUNG SEGMEN'!C9</f>
        <v>1.002</v>
      </c>
      <c r="D8" s="143" t="str">
        <f>'HITUNG SEGMEN'!D9</f>
        <v>Moh. Hatta</v>
      </c>
      <c r="E8" s="144">
        <f>'HITUNG SEGMEN'!E9</f>
        <v>0.11</v>
      </c>
      <c r="F8" s="145" t="str">
        <f>'HITUNG SEGMEN'!F9</f>
        <v>0+000</v>
      </c>
      <c r="G8" s="145" t="str">
        <f>'HITUNG SEGMEN'!G9</f>
        <v>0+110</v>
      </c>
      <c r="H8" s="172">
        <v>18.8</v>
      </c>
      <c r="I8" s="172" t="str">
        <f>'Template TIPE'!H7</f>
        <v>A</v>
      </c>
      <c r="J8" s="172" t="str">
        <f>'Template-KONDISI'!H8</f>
        <v>B</v>
      </c>
      <c r="K8" s="1289" t="str">
        <f t="shared" ref="K8:K71" si="0">IF(I8="A","ASPAL","0")</f>
        <v>ASPAL</v>
      </c>
      <c r="L8" s="138"/>
    </row>
    <row r="9" spans="1:14" s="171" customFormat="1" ht="20.100000000000001" hidden="1" customHeight="1">
      <c r="B9" s="142">
        <f>'HITUNG SEGMEN'!B13</f>
        <v>3</v>
      </c>
      <c r="C9" s="142">
        <f>'HITUNG SEGMEN'!C13</f>
        <v>1.0029999999999999</v>
      </c>
      <c r="D9" s="143" t="str">
        <f>'HITUNG SEGMEN'!D13</f>
        <v>Hasyim Ashari</v>
      </c>
      <c r="E9" s="144">
        <f>'HITUNG SEGMEN'!E13</f>
        <v>0.12</v>
      </c>
      <c r="F9" s="145" t="str">
        <f>'HITUNG SEGMEN'!F13</f>
        <v>0+000</v>
      </c>
      <c r="G9" s="145" t="str">
        <f>'HITUNG SEGMEN'!G13</f>
        <v>0+120</v>
      </c>
      <c r="H9" s="172">
        <v>10.5</v>
      </c>
      <c r="I9" s="172" t="str">
        <f>'Template TIPE'!H8</f>
        <v>A</v>
      </c>
      <c r="J9" s="172" t="str">
        <f>'Template-KONDISI'!H9</f>
        <v>B</v>
      </c>
      <c r="K9" s="1289" t="str">
        <f t="shared" si="0"/>
        <v>ASPAL</v>
      </c>
      <c r="L9" s="138"/>
      <c r="M9" s="173"/>
      <c r="N9" s="429">
        <f>'HITUNG SEGMEN'!C5</f>
        <v>1.0009999999999999</v>
      </c>
    </row>
    <row r="10" spans="1:14" s="171" customFormat="1" ht="20.100000000000001" hidden="1" customHeight="1">
      <c r="B10" s="142">
        <f>'HITUNG SEGMEN'!B17</f>
        <v>4</v>
      </c>
      <c r="C10" s="142">
        <f>'HITUNG SEGMEN'!C17</f>
        <v>1.004</v>
      </c>
      <c r="D10" s="143" t="str">
        <f>'HITUNG SEGMEN'!D17</f>
        <v>Ahmad Dahlan</v>
      </c>
      <c r="E10" s="144">
        <f>'HITUNG SEGMEN'!E17</f>
        <v>0.12</v>
      </c>
      <c r="F10" s="145" t="str">
        <f>'HITUNG SEGMEN'!F17</f>
        <v>0+000</v>
      </c>
      <c r="G10" s="145" t="str">
        <f>'HITUNG SEGMEN'!G17</f>
        <v>0+120</v>
      </c>
      <c r="H10" s="172">
        <v>11.5</v>
      </c>
      <c r="I10" s="172" t="str">
        <f>'Template TIPE'!H9</f>
        <v>A</v>
      </c>
      <c r="J10" s="172" t="str">
        <f>'Template-KONDISI'!H10</f>
        <v>B</v>
      </c>
      <c r="K10" s="1289" t="str">
        <f t="shared" si="0"/>
        <v>ASPAL</v>
      </c>
      <c r="L10" s="138"/>
      <c r="M10" s="173"/>
      <c r="N10" s="173"/>
    </row>
    <row r="11" spans="1:14" s="171" customFormat="1" ht="20.100000000000001" hidden="1" customHeight="1">
      <c r="B11" s="142">
        <f>'HITUNG SEGMEN'!B21</f>
        <v>5</v>
      </c>
      <c r="C11" s="142" t="str">
        <f>'HITUNG SEGMEN'!C21</f>
        <v>1,005</v>
      </c>
      <c r="D11" s="143" t="str">
        <f>'HITUNG SEGMEN'!D21</f>
        <v>Onje</v>
      </c>
      <c r="E11" s="144">
        <f>'HITUNG SEGMEN'!E21</f>
        <v>0.28999999999999998</v>
      </c>
      <c r="F11" s="145" t="str">
        <f>'HITUNG SEGMEN'!F21</f>
        <v>0+000</v>
      </c>
      <c r="G11" s="145" t="str">
        <f>'HITUNG SEGMEN'!G21</f>
        <v>0+200</v>
      </c>
      <c r="H11" s="172">
        <v>11</v>
      </c>
      <c r="I11" s="172" t="str">
        <f>'Template TIPE'!H10</f>
        <v>A</v>
      </c>
      <c r="J11" s="172" t="str">
        <f>'Template-KONDISI'!H11</f>
        <v>B</v>
      </c>
      <c r="K11" s="1289" t="str">
        <f t="shared" si="0"/>
        <v>ASPAL</v>
      </c>
      <c r="L11" s="138"/>
      <c r="M11" s="173"/>
      <c r="N11" s="173"/>
    </row>
    <row r="12" spans="1:14" s="171" customFormat="1" ht="20.100000000000001" hidden="1" customHeight="1">
      <c r="B12" s="142"/>
      <c r="C12" s="142"/>
      <c r="D12" s="143"/>
      <c r="E12" s="144"/>
      <c r="F12" s="145" t="str">
        <f>'HITUNG SEGMEN'!F22</f>
        <v>0+200</v>
      </c>
      <c r="G12" s="145" t="str">
        <f>'HITUNG SEGMEN'!G22</f>
        <v>0+290</v>
      </c>
      <c r="H12" s="172">
        <v>11</v>
      </c>
      <c r="I12" s="172" t="str">
        <f>'Template TIPE'!H11</f>
        <v>A</v>
      </c>
      <c r="J12" s="172" t="str">
        <f>'Template-KONDISI'!H12</f>
        <v>B</v>
      </c>
      <c r="K12" s="1289" t="str">
        <f t="shared" si="0"/>
        <v>ASPAL</v>
      </c>
      <c r="L12" s="138"/>
      <c r="M12" s="173"/>
      <c r="N12" s="173"/>
    </row>
    <row r="13" spans="1:14" s="171" customFormat="1" ht="20.100000000000001" hidden="1" customHeight="1">
      <c r="B13" s="142">
        <f>'HITUNG SEGMEN'!B25</f>
        <v>6</v>
      </c>
      <c r="C13" s="142" t="str">
        <f>'HITUNG SEGMEN'!C25</f>
        <v>1,006</v>
      </c>
      <c r="D13" s="143" t="str">
        <f>'HITUNG SEGMEN'!D25</f>
        <v>Kapten Piere Tendean</v>
      </c>
      <c r="E13" s="144">
        <f>'HITUNG SEGMEN'!E25</f>
        <v>0.22</v>
      </c>
      <c r="F13" s="145" t="str">
        <f>'HITUNG SEGMEN'!F25</f>
        <v>0+000</v>
      </c>
      <c r="G13" s="145" t="str">
        <f>'HITUNG SEGMEN'!G25</f>
        <v>0+200</v>
      </c>
      <c r="H13" s="172">
        <v>11.2</v>
      </c>
      <c r="I13" s="172" t="str">
        <f>'Template TIPE'!H12</f>
        <v>A</v>
      </c>
      <c r="J13" s="172" t="str">
        <f>'Template-KONDISI'!H13</f>
        <v>B</v>
      </c>
      <c r="K13" s="1289" t="str">
        <f t="shared" si="0"/>
        <v>ASPAL</v>
      </c>
      <c r="L13" s="138"/>
      <c r="M13" s="173"/>
      <c r="N13" s="173"/>
    </row>
    <row r="14" spans="1:14" s="171" customFormat="1" ht="20.100000000000001" hidden="1" customHeight="1">
      <c r="B14" s="142"/>
      <c r="C14" s="142"/>
      <c r="D14" s="143"/>
      <c r="E14" s="144"/>
      <c r="F14" s="145" t="str">
        <f>G13</f>
        <v>0+200</v>
      </c>
      <c r="G14" s="145" t="s">
        <v>1073</v>
      </c>
      <c r="H14" s="172">
        <f>H13</f>
        <v>11.2</v>
      </c>
      <c r="I14" s="172" t="str">
        <f>'Template TIPE'!H13</f>
        <v>A</v>
      </c>
      <c r="J14" s="172" t="str">
        <f>'Template-KONDISI'!H14</f>
        <v>B</v>
      </c>
      <c r="K14" s="1289" t="str">
        <f t="shared" si="0"/>
        <v>ASPAL</v>
      </c>
      <c r="L14" s="138"/>
      <c r="M14" s="173"/>
      <c r="N14" s="173"/>
    </row>
    <row r="15" spans="1:14" s="171" customFormat="1" ht="20.100000000000001" hidden="1" customHeight="1">
      <c r="B15" s="142">
        <f>'HITUNG SEGMEN'!B30</f>
        <v>7</v>
      </c>
      <c r="C15" s="142" t="str">
        <f>'HITUNG SEGMEN'!C30</f>
        <v>1,007</v>
      </c>
      <c r="D15" s="143" t="str">
        <f>'HITUNG SEGMEN'!D30</f>
        <v>Jambukarang</v>
      </c>
      <c r="E15" s="144">
        <f>'HITUNG SEGMEN'!E30</f>
        <v>0.26</v>
      </c>
      <c r="F15" s="145" t="str">
        <f>'HITUNG SEGMEN'!F30</f>
        <v>0+000</v>
      </c>
      <c r="G15" s="145" t="str">
        <f>'HITUNG SEGMEN'!G30</f>
        <v>0+200</v>
      </c>
      <c r="H15" s="172">
        <v>10</v>
      </c>
      <c r="I15" s="172" t="str">
        <f>'Template TIPE'!H14</f>
        <v>A</v>
      </c>
      <c r="J15" s="172" t="str">
        <f>'Template-KONDISI'!H15</f>
        <v>B</v>
      </c>
      <c r="K15" s="1289" t="str">
        <f t="shared" si="0"/>
        <v>ASPAL</v>
      </c>
      <c r="L15" s="138"/>
      <c r="M15" s="173"/>
      <c r="N15" s="173"/>
    </row>
    <row r="16" spans="1:14" s="171" customFormat="1" ht="20.100000000000001" hidden="1" customHeight="1">
      <c r="B16" s="142"/>
      <c r="C16" s="142"/>
      <c r="D16" s="143"/>
      <c r="E16" s="144"/>
      <c r="F16" s="145" t="str">
        <f>'HITUNG SEGMEN'!F31</f>
        <v>0+200</v>
      </c>
      <c r="G16" s="145" t="str">
        <f>'HITUNG SEGMEN'!G31</f>
        <v>0+260</v>
      </c>
      <c r="H16" s="172">
        <f>H15</f>
        <v>10</v>
      </c>
      <c r="I16" s="172" t="str">
        <f>'Template TIPE'!H15</f>
        <v>A</v>
      </c>
      <c r="J16" s="172" t="str">
        <f>'Template-KONDISI'!H16</f>
        <v>B</v>
      </c>
      <c r="K16" s="1289" t="str">
        <f t="shared" si="0"/>
        <v>ASPAL</v>
      </c>
      <c r="L16" s="138"/>
      <c r="M16" s="173"/>
      <c r="N16" s="173"/>
    </row>
    <row r="17" spans="2:14" s="171" customFormat="1" ht="20.100000000000001" hidden="1" customHeight="1">
      <c r="B17" s="142">
        <f>'HITUNG SEGMEN'!B34</f>
        <v>8</v>
      </c>
      <c r="C17" s="142" t="str">
        <f>'HITUNG SEGMEN'!C34</f>
        <v>1,008</v>
      </c>
      <c r="D17" s="143" t="str">
        <f>'HITUNG SEGMEN'!D34</f>
        <v>Pujowiyoto</v>
      </c>
      <c r="E17" s="144">
        <f>'HITUNG SEGMEN'!E34</f>
        <v>0.43</v>
      </c>
      <c r="F17" s="145" t="str">
        <f>'HITUNG SEGMEN'!F34</f>
        <v>0+000</v>
      </c>
      <c r="G17" s="145" t="str">
        <f>'HITUNG SEGMEN'!G34</f>
        <v>0+200</v>
      </c>
      <c r="H17" s="172">
        <v>11</v>
      </c>
      <c r="I17" s="172" t="str">
        <f>'Template TIPE'!H16</f>
        <v>A</v>
      </c>
      <c r="J17" s="172" t="str">
        <f>'Template-KONDISI'!H17</f>
        <v>RR</v>
      </c>
      <c r="K17" s="1289" t="str">
        <f t="shared" si="0"/>
        <v>ASPAL</v>
      </c>
      <c r="L17" s="138"/>
      <c r="M17" s="173"/>
      <c r="N17" s="173"/>
    </row>
    <row r="18" spans="2:14" s="171" customFormat="1" ht="20.100000000000001" hidden="1" customHeight="1">
      <c r="B18" s="142"/>
      <c r="C18" s="142"/>
      <c r="D18" s="143"/>
      <c r="E18" s="144"/>
      <c r="F18" s="145" t="str">
        <f>'HITUNG SEGMEN'!F35</f>
        <v>0+200</v>
      </c>
      <c r="G18" s="145" t="str">
        <f>'HITUNG SEGMEN'!G35</f>
        <v>0+400</v>
      </c>
      <c r="H18" s="172">
        <f>H17</f>
        <v>11</v>
      </c>
      <c r="I18" s="172" t="str">
        <f>'Template TIPE'!H17</f>
        <v>A</v>
      </c>
      <c r="J18" s="172" t="str">
        <f>'Template-KONDISI'!H18</f>
        <v>S</v>
      </c>
      <c r="K18" s="1289" t="str">
        <f t="shared" si="0"/>
        <v>ASPAL</v>
      </c>
      <c r="L18" s="138"/>
      <c r="M18" s="173"/>
      <c r="N18" s="173"/>
    </row>
    <row r="19" spans="2:14" s="171" customFormat="1" ht="20.100000000000001" hidden="1" customHeight="1">
      <c r="B19" s="142"/>
      <c r="C19" s="142"/>
      <c r="D19" s="143"/>
      <c r="E19" s="144"/>
      <c r="F19" s="145" t="str">
        <f>'HITUNG SEGMEN'!F36</f>
        <v>0+400</v>
      </c>
      <c r="G19" s="145" t="str">
        <f>'HITUNG SEGMEN'!G36</f>
        <v>0+430</v>
      </c>
      <c r="H19" s="172">
        <f>H18</f>
        <v>11</v>
      </c>
      <c r="I19" s="172" t="str">
        <f>'Template TIPE'!H18</f>
        <v>A</v>
      </c>
      <c r="J19" s="172" t="str">
        <f>'Template-KONDISI'!H19</f>
        <v>B</v>
      </c>
      <c r="K19" s="1289" t="str">
        <f t="shared" si="0"/>
        <v>ASPAL</v>
      </c>
      <c r="L19" s="138"/>
      <c r="M19" s="173"/>
      <c r="N19" s="173"/>
    </row>
    <row r="20" spans="2:14" s="171" customFormat="1" ht="20.100000000000001" hidden="1" customHeight="1">
      <c r="B20" s="142">
        <f>'HITUNG SEGMEN'!B39</f>
        <v>9</v>
      </c>
      <c r="C20" s="142" t="str">
        <f>'HITUNG SEGMEN'!C39</f>
        <v>1,009</v>
      </c>
      <c r="D20" s="143" t="str">
        <f>'HITUNG SEGMEN'!D39</f>
        <v>Kapten Sarengat</v>
      </c>
      <c r="E20" s="144">
        <f>'HITUNG SEGMEN'!E39</f>
        <v>0.28000000000000003</v>
      </c>
      <c r="F20" s="145" t="str">
        <f>'HITUNG SEGMEN'!F39</f>
        <v>0+000</v>
      </c>
      <c r="G20" s="145" t="str">
        <f>'HITUNG SEGMEN'!G39</f>
        <v>0+200</v>
      </c>
      <c r="H20" s="172">
        <v>10.4</v>
      </c>
      <c r="I20" s="172" t="str">
        <f>'Template TIPE'!H19</f>
        <v>A</v>
      </c>
      <c r="J20" s="172" t="str">
        <f>'Template-KONDISI'!H20</f>
        <v>B</v>
      </c>
      <c r="K20" s="1289" t="str">
        <f t="shared" si="0"/>
        <v>ASPAL</v>
      </c>
      <c r="L20" s="138"/>
      <c r="M20" s="173"/>
      <c r="N20" s="173"/>
    </row>
    <row r="21" spans="2:14" s="171" customFormat="1" ht="20.100000000000001" hidden="1" customHeight="1">
      <c r="B21" s="142"/>
      <c r="C21" s="142"/>
      <c r="D21" s="143"/>
      <c r="E21" s="144"/>
      <c r="F21" s="145" t="str">
        <f>'HITUNG SEGMEN'!F40</f>
        <v>0+200</v>
      </c>
      <c r="G21" s="145" t="str">
        <f>'HITUNG SEGMEN'!G40</f>
        <v>0+270</v>
      </c>
      <c r="H21" s="172">
        <f>H20</f>
        <v>10.4</v>
      </c>
      <c r="I21" s="172" t="str">
        <f>'Template TIPE'!H20</f>
        <v>A</v>
      </c>
      <c r="J21" s="172" t="str">
        <f>'Template-KONDISI'!H21</f>
        <v>B</v>
      </c>
      <c r="K21" s="1289" t="str">
        <f t="shared" si="0"/>
        <v>ASPAL</v>
      </c>
      <c r="L21" s="138"/>
      <c r="M21" s="173"/>
      <c r="N21" s="173"/>
    </row>
    <row r="22" spans="2:14" s="171" customFormat="1" ht="20.100000000000001" hidden="1" customHeight="1">
      <c r="B22" s="142">
        <f>'HITUNG SEGMEN'!B43</f>
        <v>10</v>
      </c>
      <c r="C22" s="142" t="str">
        <f>'HITUNG SEGMEN'!C43</f>
        <v>1,010</v>
      </c>
      <c r="D22" s="143" t="str">
        <f>'HITUNG SEGMEN'!D43</f>
        <v>Letkol Isdiman</v>
      </c>
      <c r="E22" s="144">
        <f>'HITUNG SEGMEN'!E43</f>
        <v>1.23</v>
      </c>
      <c r="F22" s="145" t="str">
        <f>'HITUNG SEGMEN'!F43</f>
        <v>0+000</v>
      </c>
      <c r="G22" s="145" t="str">
        <f>'HITUNG SEGMEN'!G43</f>
        <v>0+200</v>
      </c>
      <c r="H22" s="172">
        <v>11.5</v>
      </c>
      <c r="I22" s="172" t="str">
        <f>'Template TIPE'!H21</f>
        <v>A</v>
      </c>
      <c r="J22" s="172" t="str">
        <f>'Template-KONDISI'!H22</f>
        <v>B</v>
      </c>
      <c r="K22" s="1289" t="str">
        <f t="shared" si="0"/>
        <v>ASPAL</v>
      </c>
      <c r="L22" s="138"/>
      <c r="M22" s="173"/>
      <c r="N22" s="173"/>
    </row>
    <row r="23" spans="2:14" s="171" customFormat="1" ht="20.100000000000001" hidden="1" customHeight="1">
      <c r="B23" s="142"/>
      <c r="C23" s="142"/>
      <c r="D23" s="143"/>
      <c r="E23" s="144"/>
      <c r="F23" s="145" t="str">
        <f>'HITUNG SEGMEN'!F44</f>
        <v>0+200</v>
      </c>
      <c r="G23" s="145" t="str">
        <f>'HITUNG SEGMEN'!G44</f>
        <v>0+400</v>
      </c>
      <c r="H23" s="172">
        <f>H22</f>
        <v>11.5</v>
      </c>
      <c r="I23" s="172" t="str">
        <f>'Template TIPE'!H22</f>
        <v>A</v>
      </c>
      <c r="J23" s="172" t="str">
        <f>'Template-KONDISI'!H23</f>
        <v>B</v>
      </c>
      <c r="K23" s="1289" t="str">
        <f t="shared" si="0"/>
        <v>ASPAL</v>
      </c>
      <c r="L23" s="138"/>
      <c r="M23" s="173"/>
      <c r="N23" s="173"/>
    </row>
    <row r="24" spans="2:14" s="171" customFormat="1" ht="20.100000000000001" hidden="1" customHeight="1">
      <c r="B24" s="142"/>
      <c r="C24" s="142"/>
      <c r="D24" s="143"/>
      <c r="E24" s="144"/>
      <c r="F24" s="145" t="str">
        <f>'HITUNG SEGMEN'!F45</f>
        <v>0+400</v>
      </c>
      <c r="G24" s="145" t="str">
        <f>'HITUNG SEGMEN'!G45</f>
        <v>0+600</v>
      </c>
      <c r="H24" s="172">
        <f>H22</f>
        <v>11.5</v>
      </c>
      <c r="I24" s="172" t="str">
        <f>'Template TIPE'!H23</f>
        <v>A</v>
      </c>
      <c r="J24" s="172" t="str">
        <f>'Template-KONDISI'!H24</f>
        <v>B</v>
      </c>
      <c r="K24" s="1289" t="str">
        <f t="shared" si="0"/>
        <v>ASPAL</v>
      </c>
      <c r="L24" s="138"/>
      <c r="M24" s="173"/>
      <c r="N24" s="173"/>
    </row>
    <row r="25" spans="2:14" s="171" customFormat="1" ht="20.100000000000001" hidden="1" customHeight="1">
      <c r="B25" s="142"/>
      <c r="C25" s="142"/>
      <c r="D25" s="143"/>
      <c r="E25" s="144"/>
      <c r="F25" s="145" t="str">
        <f>'HITUNG SEGMEN'!F46</f>
        <v>0+600</v>
      </c>
      <c r="G25" s="145" t="str">
        <f>'HITUNG SEGMEN'!G46</f>
        <v>0+800</v>
      </c>
      <c r="H25" s="172">
        <f t="shared" ref="H25:H28" si="1">H23</f>
        <v>11.5</v>
      </c>
      <c r="I25" s="172" t="str">
        <f>'Template TIPE'!H24</f>
        <v>A</v>
      </c>
      <c r="J25" s="172" t="str">
        <f>'Template-KONDISI'!H25</f>
        <v>B</v>
      </c>
      <c r="K25" s="1289" t="str">
        <f t="shared" si="0"/>
        <v>ASPAL</v>
      </c>
      <c r="L25" s="138"/>
      <c r="M25" s="173"/>
      <c r="N25" s="173"/>
    </row>
    <row r="26" spans="2:14" s="171" customFormat="1" ht="20.100000000000001" hidden="1" customHeight="1">
      <c r="B26" s="142"/>
      <c r="C26" s="142"/>
      <c r="D26" s="143"/>
      <c r="E26" s="144"/>
      <c r="F26" s="145" t="str">
        <f>'HITUNG SEGMEN'!F47</f>
        <v>0+800</v>
      </c>
      <c r="G26" s="145" t="str">
        <f>'HITUNG SEGMEN'!G47</f>
        <v>1+000</v>
      </c>
      <c r="H26" s="172">
        <f t="shared" si="1"/>
        <v>11.5</v>
      </c>
      <c r="I26" s="172" t="str">
        <f>'Template TIPE'!H25</f>
        <v>A</v>
      </c>
      <c r="J26" s="172" t="str">
        <f>'Template-KONDISI'!H26</f>
        <v>B</v>
      </c>
      <c r="K26" s="1289" t="str">
        <f t="shared" si="0"/>
        <v>ASPAL</v>
      </c>
      <c r="L26" s="138"/>
      <c r="M26" s="173"/>
      <c r="N26" s="173"/>
    </row>
    <row r="27" spans="2:14" s="171" customFormat="1" ht="20.100000000000001" hidden="1" customHeight="1">
      <c r="B27" s="142"/>
      <c r="C27" s="142"/>
      <c r="D27" s="143"/>
      <c r="E27" s="144"/>
      <c r="F27" s="145" t="str">
        <f>'HITUNG SEGMEN'!F48</f>
        <v>1+000</v>
      </c>
      <c r="G27" s="145" t="str">
        <f>'HITUNG SEGMEN'!G48</f>
        <v>1+200</v>
      </c>
      <c r="H27" s="172">
        <f t="shared" si="1"/>
        <v>11.5</v>
      </c>
      <c r="I27" s="172" t="str">
        <f>'Template TIPE'!H26</f>
        <v>A</v>
      </c>
      <c r="J27" s="172" t="str">
        <f>'Template-KONDISI'!H27</f>
        <v>B</v>
      </c>
      <c r="K27" s="1289" t="str">
        <f t="shared" si="0"/>
        <v>ASPAL</v>
      </c>
      <c r="L27" s="138"/>
      <c r="M27" s="173"/>
      <c r="N27" s="173"/>
    </row>
    <row r="28" spans="2:14" s="171" customFormat="1" ht="20.100000000000001" hidden="1" customHeight="1">
      <c r="B28" s="142"/>
      <c r="C28" s="142"/>
      <c r="D28" s="143"/>
      <c r="E28" s="144"/>
      <c r="F28" s="145" t="str">
        <f>'HITUNG SEGMEN'!F49</f>
        <v>1+200</v>
      </c>
      <c r="G28" s="145" t="str">
        <f>'HITUNG SEGMEN'!G49</f>
        <v>1+230</v>
      </c>
      <c r="H28" s="172">
        <f t="shared" si="1"/>
        <v>11.5</v>
      </c>
      <c r="I28" s="172" t="str">
        <f>'Template TIPE'!H27</f>
        <v>A</v>
      </c>
      <c r="J28" s="172" t="str">
        <f>'Template-KONDISI'!H28</f>
        <v>B</v>
      </c>
      <c r="K28" s="1289" t="str">
        <f t="shared" si="0"/>
        <v>ASPAL</v>
      </c>
      <c r="L28" s="138"/>
      <c r="M28" s="173"/>
      <c r="N28" s="173"/>
    </row>
    <row r="29" spans="2:14" s="171" customFormat="1" ht="20.100000000000001" hidden="1" customHeight="1">
      <c r="B29" s="142">
        <f>'HITUNG SEGMEN'!B52</f>
        <v>11</v>
      </c>
      <c r="C29" s="142" t="str">
        <f>'HITUNG SEGMEN'!C52</f>
        <v>1,011</v>
      </c>
      <c r="D29" s="143" t="str">
        <f>'HITUNG SEGMEN'!D52</f>
        <v>Komisaris Noto Sumarsono</v>
      </c>
      <c r="E29" s="144">
        <f>'HITUNG SEGMEN'!E52</f>
        <v>0.84</v>
      </c>
      <c r="F29" s="145" t="str">
        <f>'HITUNG SEGMEN'!F52</f>
        <v>0+000</v>
      </c>
      <c r="G29" s="145" t="str">
        <f>'HITUNG SEGMEN'!G52</f>
        <v>0+200</v>
      </c>
      <c r="H29" s="172">
        <v>11</v>
      </c>
      <c r="I29" s="172" t="str">
        <f>'Template TIPE'!H28</f>
        <v>A</v>
      </c>
      <c r="J29" s="172" t="str">
        <f>'Template-KONDISI'!H29</f>
        <v>B</v>
      </c>
      <c r="K29" s="1289" t="str">
        <f t="shared" si="0"/>
        <v>ASPAL</v>
      </c>
      <c r="L29" s="138"/>
      <c r="M29" s="173"/>
      <c r="N29" s="173"/>
    </row>
    <row r="30" spans="2:14" s="171" customFormat="1" ht="20.100000000000001" hidden="1" customHeight="1">
      <c r="B30" s="142"/>
      <c r="C30" s="142"/>
      <c r="D30" s="143"/>
      <c r="E30" s="144"/>
      <c r="F30" s="145" t="str">
        <f>'HITUNG SEGMEN'!F53</f>
        <v>0+200</v>
      </c>
      <c r="G30" s="145" t="str">
        <f>'HITUNG SEGMEN'!G53</f>
        <v>0+400</v>
      </c>
      <c r="H30" s="172">
        <f>H29</f>
        <v>11</v>
      </c>
      <c r="I30" s="172" t="str">
        <f>'Template TIPE'!H29</f>
        <v>A</v>
      </c>
      <c r="J30" s="172" t="str">
        <f>'Template-KONDISI'!H30</f>
        <v>S</v>
      </c>
      <c r="K30" s="1289" t="str">
        <f t="shared" si="0"/>
        <v>ASPAL</v>
      </c>
      <c r="L30" s="138"/>
      <c r="M30" s="173"/>
      <c r="N30" s="173"/>
    </row>
    <row r="31" spans="2:14" s="171" customFormat="1" ht="20.100000000000001" hidden="1" customHeight="1">
      <c r="B31" s="142"/>
      <c r="C31" s="142"/>
      <c r="D31" s="143"/>
      <c r="E31" s="144"/>
      <c r="F31" s="145" t="str">
        <f>'HITUNG SEGMEN'!F54</f>
        <v>0+400</v>
      </c>
      <c r="G31" s="145" t="str">
        <f>'HITUNG SEGMEN'!G54</f>
        <v>0+600</v>
      </c>
      <c r="H31" s="172">
        <f t="shared" ref="H31:H33" si="2">H30</f>
        <v>11</v>
      </c>
      <c r="I31" s="172" t="str">
        <f>'Template TIPE'!H30</f>
        <v>A</v>
      </c>
      <c r="J31" s="172" t="str">
        <f>'Template-KONDISI'!H31</f>
        <v>B</v>
      </c>
      <c r="K31" s="1289" t="str">
        <f t="shared" si="0"/>
        <v>ASPAL</v>
      </c>
      <c r="L31" s="138"/>
      <c r="M31" s="173"/>
      <c r="N31" s="173"/>
    </row>
    <row r="32" spans="2:14" s="171" customFormat="1" ht="20.100000000000001" hidden="1" customHeight="1">
      <c r="B32" s="142"/>
      <c r="C32" s="142"/>
      <c r="D32" s="143"/>
      <c r="E32" s="144"/>
      <c r="F32" s="145" t="str">
        <f>'HITUNG SEGMEN'!F55</f>
        <v>0+600</v>
      </c>
      <c r="G32" s="145" t="str">
        <f>'HITUNG SEGMEN'!G55</f>
        <v>0+800</v>
      </c>
      <c r="H32" s="172">
        <f t="shared" si="2"/>
        <v>11</v>
      </c>
      <c r="I32" s="172" t="str">
        <f>'Template TIPE'!H31</f>
        <v>A</v>
      </c>
      <c r="J32" s="172" t="str">
        <f>'Template-KONDISI'!H32</f>
        <v>B</v>
      </c>
      <c r="K32" s="1289" t="str">
        <f t="shared" si="0"/>
        <v>ASPAL</v>
      </c>
      <c r="L32" s="138"/>
      <c r="M32" s="173"/>
      <c r="N32" s="173"/>
    </row>
    <row r="33" spans="2:14" s="171" customFormat="1" ht="20.100000000000001" hidden="1" customHeight="1">
      <c r="B33" s="142"/>
      <c r="C33" s="142"/>
      <c r="D33" s="143"/>
      <c r="E33" s="144"/>
      <c r="F33" s="145" t="str">
        <f>'HITUNG SEGMEN'!F56</f>
        <v>0+800</v>
      </c>
      <c r="G33" s="145" t="str">
        <f>'HITUNG SEGMEN'!G56</f>
        <v>0+840</v>
      </c>
      <c r="H33" s="172">
        <f t="shared" si="2"/>
        <v>11</v>
      </c>
      <c r="I33" s="172" t="str">
        <f>'Template TIPE'!H32</f>
        <v>A</v>
      </c>
      <c r="J33" s="172" t="str">
        <f>'Template-KONDISI'!H33</f>
        <v>S</v>
      </c>
      <c r="K33" s="1289" t="str">
        <f t="shared" si="0"/>
        <v>ASPAL</v>
      </c>
      <c r="L33" s="138"/>
      <c r="M33" s="173"/>
      <c r="N33" s="173"/>
    </row>
    <row r="34" spans="2:14" s="171" customFormat="1" ht="20.100000000000001" hidden="1" customHeight="1">
      <c r="B34" s="142">
        <f>'HITUNG SEGMEN'!B59</f>
        <v>12</v>
      </c>
      <c r="C34" s="142" t="str">
        <f>'HITUNG SEGMEN'!C59</f>
        <v>1,012</v>
      </c>
      <c r="D34" s="143" t="str">
        <f>'HITUNG SEGMEN'!D59</f>
        <v>Mayjen MT Haryono</v>
      </c>
      <c r="E34" s="144">
        <f>'HITUNG SEGMEN'!E59</f>
        <v>1.54</v>
      </c>
      <c r="F34" s="145" t="str">
        <f>'HITUNG SEGMEN'!F59</f>
        <v>0+000</v>
      </c>
      <c r="G34" s="145" t="str">
        <f>'HITUNG SEGMEN'!G59</f>
        <v>0+200</v>
      </c>
      <c r="H34" s="172">
        <v>10</v>
      </c>
      <c r="I34" s="172" t="str">
        <f>'Template TIPE'!H33</f>
        <v>A</v>
      </c>
      <c r="J34" s="172" t="str">
        <f>'Template-KONDISI'!H34</f>
        <v>B</v>
      </c>
      <c r="K34" s="1289" t="str">
        <f t="shared" si="0"/>
        <v>ASPAL</v>
      </c>
      <c r="L34" s="138"/>
      <c r="M34" s="173"/>
      <c r="N34" s="173"/>
    </row>
    <row r="35" spans="2:14" s="171" customFormat="1" ht="20.100000000000001" hidden="1" customHeight="1">
      <c r="B35" s="142"/>
      <c r="C35" s="142"/>
      <c r="D35" s="143"/>
      <c r="E35" s="144"/>
      <c r="F35" s="145" t="str">
        <f>'HITUNG SEGMEN'!F60</f>
        <v>0+200</v>
      </c>
      <c r="G35" s="145" t="str">
        <f>'HITUNG SEGMEN'!G60</f>
        <v>0+400</v>
      </c>
      <c r="H35" s="172">
        <f>H34</f>
        <v>10</v>
      </c>
      <c r="I35" s="172" t="str">
        <f>'Template TIPE'!H34</f>
        <v>A</v>
      </c>
      <c r="J35" s="172" t="str">
        <f>'Template-KONDISI'!H35</f>
        <v>B</v>
      </c>
      <c r="K35" s="1289" t="str">
        <f t="shared" si="0"/>
        <v>ASPAL</v>
      </c>
      <c r="L35" s="138"/>
      <c r="M35" s="173"/>
      <c r="N35" s="173"/>
    </row>
    <row r="36" spans="2:14" s="171" customFormat="1" ht="20.100000000000001" hidden="1" customHeight="1">
      <c r="B36" s="142"/>
      <c r="C36" s="142"/>
      <c r="D36" s="143"/>
      <c r="E36" s="144"/>
      <c r="F36" s="145" t="str">
        <f>'HITUNG SEGMEN'!F61</f>
        <v>0+400</v>
      </c>
      <c r="G36" s="145" t="str">
        <f>'HITUNG SEGMEN'!G61</f>
        <v>0+600</v>
      </c>
      <c r="H36" s="172">
        <f t="shared" ref="H36:H41" si="3">H35</f>
        <v>10</v>
      </c>
      <c r="I36" s="172" t="str">
        <f>'Template TIPE'!H35</f>
        <v>A</v>
      </c>
      <c r="J36" s="172" t="str">
        <f>'Template-KONDISI'!H36</f>
        <v>B</v>
      </c>
      <c r="K36" s="1289" t="str">
        <f t="shared" si="0"/>
        <v>ASPAL</v>
      </c>
      <c r="L36" s="138"/>
      <c r="M36" s="173"/>
      <c r="N36" s="173"/>
    </row>
    <row r="37" spans="2:14" s="171" customFormat="1" ht="20.100000000000001" hidden="1" customHeight="1">
      <c r="B37" s="142"/>
      <c r="C37" s="142"/>
      <c r="D37" s="143"/>
      <c r="E37" s="144"/>
      <c r="F37" s="145" t="str">
        <f>'HITUNG SEGMEN'!F62</f>
        <v>0+600</v>
      </c>
      <c r="G37" s="145" t="str">
        <f>'HITUNG SEGMEN'!G62</f>
        <v>0+800</v>
      </c>
      <c r="H37" s="172">
        <f t="shared" si="3"/>
        <v>10</v>
      </c>
      <c r="I37" s="172" t="str">
        <f>'Template TIPE'!H36</f>
        <v>A</v>
      </c>
      <c r="J37" s="172" t="str">
        <f>'Template-KONDISI'!H37</f>
        <v>B</v>
      </c>
      <c r="K37" s="1289" t="str">
        <f t="shared" si="0"/>
        <v>ASPAL</v>
      </c>
      <c r="L37" s="138"/>
      <c r="M37" s="173"/>
      <c r="N37" s="173"/>
    </row>
    <row r="38" spans="2:14" s="171" customFormat="1" ht="20.100000000000001" hidden="1" customHeight="1">
      <c r="B38" s="142"/>
      <c r="C38" s="142"/>
      <c r="D38" s="143"/>
      <c r="E38" s="144"/>
      <c r="F38" s="145" t="str">
        <f>'HITUNG SEGMEN'!F63</f>
        <v>0+800</v>
      </c>
      <c r="G38" s="145" t="str">
        <f>'HITUNG SEGMEN'!G63</f>
        <v>1+000</v>
      </c>
      <c r="H38" s="172">
        <f t="shared" si="3"/>
        <v>10</v>
      </c>
      <c r="I38" s="172" t="str">
        <f>'Template TIPE'!H37</f>
        <v>A</v>
      </c>
      <c r="J38" s="172" t="str">
        <f>'Template-KONDISI'!H38</f>
        <v>B</v>
      </c>
      <c r="K38" s="1289" t="str">
        <f t="shared" si="0"/>
        <v>ASPAL</v>
      </c>
      <c r="L38" s="138"/>
      <c r="M38" s="173"/>
      <c r="N38" s="173"/>
    </row>
    <row r="39" spans="2:14" s="171" customFormat="1" ht="20.100000000000001" hidden="1" customHeight="1">
      <c r="B39" s="142"/>
      <c r="C39" s="142"/>
      <c r="D39" s="143"/>
      <c r="E39" s="144"/>
      <c r="F39" s="145" t="str">
        <f>'HITUNG SEGMEN'!F64</f>
        <v>1+000</v>
      </c>
      <c r="G39" s="145" t="str">
        <f>'HITUNG SEGMEN'!G64</f>
        <v>1+200</v>
      </c>
      <c r="H39" s="172">
        <f t="shared" si="3"/>
        <v>10</v>
      </c>
      <c r="I39" s="172" t="str">
        <f>'Template TIPE'!H38</f>
        <v>A</v>
      </c>
      <c r="J39" s="172" t="str">
        <f>'Template-KONDISI'!H39</f>
        <v>B</v>
      </c>
      <c r="K39" s="1289" t="str">
        <f t="shared" si="0"/>
        <v>ASPAL</v>
      </c>
      <c r="L39" s="138"/>
      <c r="M39" s="173"/>
      <c r="N39" s="173"/>
    </row>
    <row r="40" spans="2:14" s="171" customFormat="1" ht="20.100000000000001" hidden="1" customHeight="1">
      <c r="B40" s="142"/>
      <c r="C40" s="142"/>
      <c r="D40" s="143"/>
      <c r="E40" s="144"/>
      <c r="F40" s="145" t="str">
        <f>'HITUNG SEGMEN'!F65</f>
        <v>1+200</v>
      </c>
      <c r="G40" s="145" t="str">
        <f>'HITUNG SEGMEN'!G65</f>
        <v>1+400</v>
      </c>
      <c r="H40" s="172">
        <f t="shared" si="3"/>
        <v>10</v>
      </c>
      <c r="I40" s="172" t="str">
        <f>'Template TIPE'!H39</f>
        <v>A</v>
      </c>
      <c r="J40" s="172" t="str">
        <f>'Template-KONDISI'!H40</f>
        <v>B</v>
      </c>
      <c r="K40" s="1289" t="str">
        <f t="shared" si="0"/>
        <v>ASPAL</v>
      </c>
      <c r="L40" s="138"/>
      <c r="M40" s="173"/>
      <c r="N40" s="173"/>
    </row>
    <row r="41" spans="2:14" s="171" customFormat="1" ht="20.100000000000001" hidden="1" customHeight="1">
      <c r="B41" s="142"/>
      <c r="C41" s="142"/>
      <c r="D41" s="143"/>
      <c r="E41" s="144"/>
      <c r="F41" s="145" t="str">
        <f>'HITUNG SEGMEN'!F66</f>
        <v>1+400</v>
      </c>
      <c r="G41" s="145" t="str">
        <f>'HITUNG SEGMEN'!G66</f>
        <v>1+540</v>
      </c>
      <c r="H41" s="172">
        <f t="shared" si="3"/>
        <v>10</v>
      </c>
      <c r="I41" s="172" t="str">
        <f>'Template TIPE'!H40</f>
        <v>A</v>
      </c>
      <c r="J41" s="172" t="str">
        <f>'Template-KONDISI'!H41</f>
        <v>B</v>
      </c>
      <c r="K41" s="1289" t="str">
        <f t="shared" si="0"/>
        <v>ASPAL</v>
      </c>
      <c r="L41" s="138"/>
      <c r="M41" s="173"/>
      <c r="N41" s="173"/>
    </row>
    <row r="42" spans="2:14" s="171" customFormat="1" ht="20.100000000000001" hidden="1" customHeight="1">
      <c r="B42" s="142">
        <f>'HITUNG SEGMEN'!B69</f>
        <v>13</v>
      </c>
      <c r="C42" s="142" t="str">
        <f>'HITUNG SEGMEN'!C69</f>
        <v>1,013</v>
      </c>
      <c r="D42" s="143" t="str">
        <f>'HITUNG SEGMEN'!D69</f>
        <v>Letjend Suprapto</v>
      </c>
      <c r="E42" s="144">
        <f>'HITUNG SEGMEN'!E69</f>
        <v>0.27</v>
      </c>
      <c r="F42" s="145" t="str">
        <f>'HITUNG SEGMEN'!F69</f>
        <v>0+000</v>
      </c>
      <c r="G42" s="145" t="str">
        <f>'HITUNG SEGMEN'!G69</f>
        <v>0+200</v>
      </c>
      <c r="H42" s="172">
        <v>7</v>
      </c>
      <c r="I42" s="172" t="str">
        <f>'Template TIPE'!H41</f>
        <v>A</v>
      </c>
      <c r="J42" s="172" t="str">
        <f>'Template-KONDISI'!H42</f>
        <v>B</v>
      </c>
      <c r="K42" s="1289" t="str">
        <f t="shared" si="0"/>
        <v>ASPAL</v>
      </c>
      <c r="L42" s="138"/>
      <c r="M42" s="173"/>
      <c r="N42" s="173"/>
    </row>
    <row r="43" spans="2:14" s="171" customFormat="1" ht="20.100000000000001" hidden="1" customHeight="1">
      <c r="B43" s="142"/>
      <c r="C43" s="142"/>
      <c r="D43" s="143"/>
      <c r="E43" s="144"/>
      <c r="F43" s="145" t="str">
        <f>'HITUNG SEGMEN'!F70</f>
        <v>0+200</v>
      </c>
      <c r="G43" s="145" t="str">
        <f>'HITUNG SEGMEN'!G70</f>
        <v>0+270</v>
      </c>
      <c r="H43" s="172">
        <v>7</v>
      </c>
      <c r="I43" s="172" t="str">
        <f>'Template TIPE'!H42</f>
        <v>A</v>
      </c>
      <c r="J43" s="172" t="str">
        <f>'Template-KONDISI'!H43</f>
        <v>B</v>
      </c>
      <c r="K43" s="1289" t="str">
        <f t="shared" si="0"/>
        <v>ASPAL</v>
      </c>
      <c r="L43" s="138"/>
      <c r="M43" s="173"/>
      <c r="N43" s="173"/>
    </row>
    <row r="44" spans="2:14" s="171" customFormat="1" ht="20.100000000000001" hidden="1" customHeight="1">
      <c r="B44" s="142">
        <f>'HITUNG SEGMEN'!B73</f>
        <v>14</v>
      </c>
      <c r="C44" s="142" t="str">
        <f>'HITUNG SEGMEN'!C73</f>
        <v>1,014</v>
      </c>
      <c r="D44" s="143" t="str">
        <f>'HITUNG SEGMEN'!D73</f>
        <v>Soekarno-Hatta</v>
      </c>
      <c r="E44" s="144">
        <f>'HITUNG SEGMEN'!E73</f>
        <v>3.24</v>
      </c>
      <c r="F44" s="145" t="str">
        <f>'HITUNG SEGMEN'!F73</f>
        <v>0+000</v>
      </c>
      <c r="G44" s="145" t="str">
        <f>'HITUNG SEGMEN'!G73</f>
        <v>0+200</v>
      </c>
      <c r="H44" s="172">
        <v>7</v>
      </c>
      <c r="I44" s="172" t="str">
        <f>'Template TIPE'!H43</f>
        <v>A</v>
      </c>
      <c r="J44" s="172" t="str">
        <f>'Template-KONDISI'!H44</f>
        <v>S</v>
      </c>
      <c r="K44" s="1289" t="str">
        <f t="shared" si="0"/>
        <v>ASPAL</v>
      </c>
      <c r="L44" s="138"/>
      <c r="M44" s="173"/>
      <c r="N44" s="173"/>
    </row>
    <row r="45" spans="2:14" s="171" customFormat="1" ht="20.100000000000001" hidden="1" customHeight="1">
      <c r="B45" s="142"/>
      <c r="C45" s="142"/>
      <c r="D45" s="143"/>
      <c r="E45" s="144"/>
      <c r="F45" s="145" t="str">
        <f>'HITUNG SEGMEN'!F74</f>
        <v>0+200</v>
      </c>
      <c r="G45" s="145" t="str">
        <f>'HITUNG SEGMEN'!G74</f>
        <v>0+400</v>
      </c>
      <c r="H45" s="172">
        <v>7</v>
      </c>
      <c r="I45" s="172" t="str">
        <f>'Template TIPE'!H44</f>
        <v>A</v>
      </c>
      <c r="J45" s="172" t="str">
        <f>'Template-KONDISI'!H45</f>
        <v>S</v>
      </c>
      <c r="K45" s="1289" t="str">
        <f t="shared" si="0"/>
        <v>ASPAL</v>
      </c>
      <c r="L45" s="138"/>
      <c r="M45" s="173"/>
      <c r="N45" s="173"/>
    </row>
    <row r="46" spans="2:14" s="171" customFormat="1" ht="20.100000000000001" hidden="1" customHeight="1">
      <c r="B46" s="142"/>
      <c r="C46" s="142"/>
      <c r="D46" s="143"/>
      <c r="E46" s="144"/>
      <c r="F46" s="145" t="str">
        <f>'HITUNG SEGMEN'!F75</f>
        <v>0+400</v>
      </c>
      <c r="G46" s="145" t="str">
        <f>'HITUNG SEGMEN'!G75</f>
        <v>0+600</v>
      </c>
      <c r="H46" s="172">
        <v>7</v>
      </c>
      <c r="I46" s="172" t="str">
        <f>'Template TIPE'!H45</f>
        <v>A</v>
      </c>
      <c r="J46" s="172" t="str">
        <f>'Template-KONDISI'!H46</f>
        <v>RR</v>
      </c>
      <c r="K46" s="1289" t="str">
        <f t="shared" si="0"/>
        <v>ASPAL</v>
      </c>
      <c r="L46" s="138"/>
      <c r="M46" s="173"/>
      <c r="N46" s="173"/>
    </row>
    <row r="47" spans="2:14" s="171" customFormat="1" ht="20.100000000000001" hidden="1" customHeight="1">
      <c r="B47" s="142"/>
      <c r="C47" s="142"/>
      <c r="D47" s="143"/>
      <c r="E47" s="144"/>
      <c r="F47" s="145" t="str">
        <f>'HITUNG SEGMEN'!F76</f>
        <v>0+600</v>
      </c>
      <c r="G47" s="145" t="str">
        <f>'HITUNG SEGMEN'!G76</f>
        <v>0+800</v>
      </c>
      <c r="H47" s="172">
        <v>7</v>
      </c>
      <c r="I47" s="172" t="str">
        <f>'Template TIPE'!H46</f>
        <v>A</v>
      </c>
      <c r="J47" s="172" t="str">
        <f>'Template-KONDISI'!H47</f>
        <v>S</v>
      </c>
      <c r="K47" s="1289" t="str">
        <f t="shared" si="0"/>
        <v>ASPAL</v>
      </c>
      <c r="L47" s="138"/>
      <c r="M47" s="173"/>
      <c r="N47" s="173"/>
    </row>
    <row r="48" spans="2:14" s="171" customFormat="1" ht="20.100000000000001" hidden="1" customHeight="1">
      <c r="B48" s="142"/>
      <c r="C48" s="142"/>
      <c r="D48" s="143"/>
      <c r="E48" s="144"/>
      <c r="F48" s="145" t="str">
        <f>'HITUNG SEGMEN'!F77</f>
        <v>0+800</v>
      </c>
      <c r="G48" s="145" t="str">
        <f>'HITUNG SEGMEN'!G77</f>
        <v>1+000</v>
      </c>
      <c r="H48" s="172">
        <v>7</v>
      </c>
      <c r="I48" s="172" t="str">
        <f>'Template TIPE'!H47</f>
        <v>A</v>
      </c>
      <c r="J48" s="172" t="str">
        <f>'Template-KONDISI'!H48</f>
        <v>RR</v>
      </c>
      <c r="K48" s="1289" t="str">
        <f t="shared" si="0"/>
        <v>ASPAL</v>
      </c>
      <c r="L48" s="138"/>
      <c r="M48" s="173"/>
      <c r="N48" s="173"/>
    </row>
    <row r="49" spans="2:14" s="171" customFormat="1" ht="20.100000000000001" hidden="1" customHeight="1">
      <c r="B49" s="142"/>
      <c r="C49" s="142"/>
      <c r="D49" s="143"/>
      <c r="E49" s="144"/>
      <c r="F49" s="145" t="str">
        <f>'HITUNG SEGMEN'!F78</f>
        <v>1+000</v>
      </c>
      <c r="G49" s="145" t="str">
        <f>'HITUNG SEGMEN'!G78</f>
        <v>1+200</v>
      </c>
      <c r="H49" s="172">
        <v>7</v>
      </c>
      <c r="I49" s="172" t="str">
        <f>'Template TIPE'!H48</f>
        <v>A</v>
      </c>
      <c r="J49" s="172" t="str">
        <f>'Template-KONDISI'!H49</f>
        <v>S</v>
      </c>
      <c r="K49" s="1289" t="str">
        <f t="shared" si="0"/>
        <v>ASPAL</v>
      </c>
      <c r="L49" s="138"/>
      <c r="M49" s="173"/>
      <c r="N49" s="173"/>
    </row>
    <row r="50" spans="2:14" s="171" customFormat="1" ht="20.100000000000001" hidden="1" customHeight="1">
      <c r="B50" s="142"/>
      <c r="C50" s="142"/>
      <c r="D50" s="143"/>
      <c r="E50" s="144"/>
      <c r="F50" s="145" t="str">
        <f>'HITUNG SEGMEN'!F79</f>
        <v>1+200</v>
      </c>
      <c r="G50" s="145" t="str">
        <f>'HITUNG SEGMEN'!G79</f>
        <v>1+400</v>
      </c>
      <c r="H50" s="172">
        <v>7</v>
      </c>
      <c r="I50" s="172" t="str">
        <f>'Template TIPE'!H49</f>
        <v>A</v>
      </c>
      <c r="J50" s="172" t="str">
        <f>'Template-KONDISI'!H50</f>
        <v>B</v>
      </c>
      <c r="K50" s="1289" t="str">
        <f t="shared" si="0"/>
        <v>ASPAL</v>
      </c>
      <c r="L50" s="138"/>
      <c r="M50" s="173"/>
      <c r="N50" s="173"/>
    </row>
    <row r="51" spans="2:14" s="171" customFormat="1" ht="20.100000000000001" hidden="1" customHeight="1">
      <c r="B51" s="142"/>
      <c r="C51" s="142"/>
      <c r="D51" s="143"/>
      <c r="E51" s="144"/>
      <c r="F51" s="145" t="str">
        <f>'HITUNG SEGMEN'!F80</f>
        <v>1+400</v>
      </c>
      <c r="G51" s="145" t="str">
        <f>'HITUNG SEGMEN'!G80</f>
        <v>1+600</v>
      </c>
      <c r="H51" s="172">
        <v>7</v>
      </c>
      <c r="I51" s="172" t="str">
        <f>'Template TIPE'!H50</f>
        <v>A</v>
      </c>
      <c r="J51" s="172" t="str">
        <f>'Template-KONDISI'!H51</f>
        <v>B</v>
      </c>
      <c r="K51" s="1289" t="str">
        <f t="shared" si="0"/>
        <v>ASPAL</v>
      </c>
      <c r="L51" s="138"/>
      <c r="M51" s="173"/>
      <c r="N51" s="173"/>
    </row>
    <row r="52" spans="2:14" s="171" customFormat="1" ht="20.100000000000001" hidden="1" customHeight="1">
      <c r="B52" s="142"/>
      <c r="C52" s="142"/>
      <c r="D52" s="143"/>
      <c r="E52" s="144"/>
      <c r="F52" s="145" t="str">
        <f>'HITUNG SEGMEN'!F81</f>
        <v>1+600</v>
      </c>
      <c r="G52" s="145" t="str">
        <f>'HITUNG SEGMEN'!G81</f>
        <v>1+800</v>
      </c>
      <c r="H52" s="172">
        <v>7</v>
      </c>
      <c r="I52" s="172" t="str">
        <f>'Template TIPE'!H51</f>
        <v>A</v>
      </c>
      <c r="J52" s="172" t="str">
        <f>'Template-KONDISI'!H52</f>
        <v>B</v>
      </c>
      <c r="K52" s="1289" t="str">
        <f t="shared" si="0"/>
        <v>ASPAL</v>
      </c>
      <c r="L52" s="138"/>
      <c r="M52" s="173"/>
      <c r="N52" s="173"/>
    </row>
    <row r="53" spans="2:14" s="171" customFormat="1" ht="20.100000000000001" hidden="1" customHeight="1">
      <c r="B53" s="142"/>
      <c r="C53" s="142"/>
      <c r="D53" s="143"/>
      <c r="E53" s="144"/>
      <c r="F53" s="145" t="str">
        <f>'HITUNG SEGMEN'!F82</f>
        <v>1+800</v>
      </c>
      <c r="G53" s="145" t="str">
        <f>'HITUNG SEGMEN'!G82</f>
        <v>2+000</v>
      </c>
      <c r="H53" s="172">
        <v>7</v>
      </c>
      <c r="I53" s="172" t="str">
        <f>'Template TIPE'!H52</f>
        <v>A</v>
      </c>
      <c r="J53" s="172" t="str">
        <f>'Template-KONDISI'!H53</f>
        <v>B</v>
      </c>
      <c r="K53" s="1289" t="str">
        <f t="shared" si="0"/>
        <v>ASPAL</v>
      </c>
      <c r="L53" s="138"/>
      <c r="M53" s="173"/>
      <c r="N53" s="173"/>
    </row>
    <row r="54" spans="2:14" s="171" customFormat="1" ht="20.100000000000001" hidden="1" customHeight="1">
      <c r="B54" s="142"/>
      <c r="C54" s="142"/>
      <c r="D54" s="143"/>
      <c r="E54" s="144"/>
      <c r="F54" s="145" t="str">
        <f>'HITUNG SEGMEN'!F83</f>
        <v>2+000</v>
      </c>
      <c r="G54" s="145" t="str">
        <f>'HITUNG SEGMEN'!G83</f>
        <v>2+200</v>
      </c>
      <c r="H54" s="172">
        <v>7</v>
      </c>
      <c r="I54" s="172" t="str">
        <f>'Template TIPE'!H53</f>
        <v>A</v>
      </c>
      <c r="J54" s="172" t="str">
        <f>'Template-KONDISI'!H54</f>
        <v>B</v>
      </c>
      <c r="K54" s="1289" t="str">
        <f t="shared" si="0"/>
        <v>ASPAL</v>
      </c>
      <c r="L54" s="138"/>
      <c r="M54" s="173"/>
      <c r="N54" s="173"/>
    </row>
    <row r="55" spans="2:14" s="171" customFormat="1" ht="20.100000000000001" hidden="1" customHeight="1">
      <c r="B55" s="142"/>
      <c r="C55" s="142"/>
      <c r="D55" s="143"/>
      <c r="E55" s="144"/>
      <c r="F55" s="145" t="str">
        <f>'HITUNG SEGMEN'!F84</f>
        <v>2+200</v>
      </c>
      <c r="G55" s="145" t="str">
        <f>'HITUNG SEGMEN'!G84</f>
        <v>2+400</v>
      </c>
      <c r="H55" s="172">
        <v>7</v>
      </c>
      <c r="I55" s="172" t="str">
        <f>'Template TIPE'!H54</f>
        <v>A</v>
      </c>
      <c r="J55" s="172" t="str">
        <f>'Template-KONDISI'!H55</f>
        <v>B</v>
      </c>
      <c r="K55" s="1289" t="str">
        <f t="shared" si="0"/>
        <v>ASPAL</v>
      </c>
      <c r="L55" s="138"/>
      <c r="M55" s="173"/>
      <c r="N55" s="173"/>
    </row>
    <row r="56" spans="2:14" s="171" customFormat="1" ht="20.100000000000001" hidden="1" customHeight="1">
      <c r="B56" s="142"/>
      <c r="C56" s="142"/>
      <c r="D56" s="143"/>
      <c r="E56" s="144"/>
      <c r="F56" s="145" t="str">
        <f>'HITUNG SEGMEN'!F85</f>
        <v>2+400</v>
      </c>
      <c r="G56" s="145" t="str">
        <f>'HITUNG SEGMEN'!G85</f>
        <v>2+600</v>
      </c>
      <c r="H56" s="172">
        <v>7</v>
      </c>
      <c r="I56" s="172" t="str">
        <f>'Template TIPE'!H55</f>
        <v>A</v>
      </c>
      <c r="J56" s="172" t="str">
        <f>'Template-KONDISI'!H56</f>
        <v>B</v>
      </c>
      <c r="K56" s="1289" t="str">
        <f t="shared" si="0"/>
        <v>ASPAL</v>
      </c>
      <c r="L56" s="138"/>
      <c r="M56" s="173"/>
      <c r="N56" s="173"/>
    </row>
    <row r="57" spans="2:14" s="171" customFormat="1" ht="20.100000000000001" hidden="1" customHeight="1">
      <c r="B57" s="142"/>
      <c r="C57" s="142"/>
      <c r="D57" s="143"/>
      <c r="E57" s="144"/>
      <c r="F57" s="145" t="str">
        <f>'HITUNG SEGMEN'!F86</f>
        <v>2+600</v>
      </c>
      <c r="G57" s="145" t="str">
        <f>'HITUNG SEGMEN'!G86</f>
        <v>2+800</v>
      </c>
      <c r="H57" s="172">
        <v>7</v>
      </c>
      <c r="I57" s="172" t="str">
        <f>'Template TIPE'!H56</f>
        <v>A</v>
      </c>
      <c r="J57" s="172" t="str">
        <f>'Template-KONDISI'!H57</f>
        <v>B</v>
      </c>
      <c r="K57" s="1289" t="str">
        <f t="shared" si="0"/>
        <v>ASPAL</v>
      </c>
      <c r="L57" s="138"/>
      <c r="M57" s="173"/>
      <c r="N57" s="173"/>
    </row>
    <row r="58" spans="2:14" s="171" customFormat="1" ht="20.100000000000001" hidden="1" customHeight="1">
      <c r="B58" s="142"/>
      <c r="C58" s="142"/>
      <c r="D58" s="143"/>
      <c r="E58" s="144"/>
      <c r="F58" s="145" t="str">
        <f>'HITUNG SEGMEN'!F87</f>
        <v>2+800</v>
      </c>
      <c r="G58" s="145" t="str">
        <f>'HITUNG SEGMEN'!G87</f>
        <v>3+000</v>
      </c>
      <c r="H58" s="172">
        <v>7</v>
      </c>
      <c r="I58" s="172" t="str">
        <f>'Template TIPE'!H57</f>
        <v>A</v>
      </c>
      <c r="J58" s="172" t="str">
        <f>'Template-KONDISI'!H58</f>
        <v>B</v>
      </c>
      <c r="K58" s="1289" t="str">
        <f t="shared" si="0"/>
        <v>ASPAL</v>
      </c>
      <c r="L58" s="138"/>
      <c r="M58" s="173"/>
      <c r="N58" s="173"/>
    </row>
    <row r="59" spans="2:14" s="171" customFormat="1" ht="20.100000000000001" hidden="1" customHeight="1">
      <c r="B59" s="142"/>
      <c r="C59" s="142"/>
      <c r="D59" s="143"/>
      <c r="E59" s="144"/>
      <c r="F59" s="145" t="str">
        <f>'HITUNG SEGMEN'!F88</f>
        <v>3+000</v>
      </c>
      <c r="G59" s="145" t="str">
        <f>'HITUNG SEGMEN'!G88</f>
        <v>3+200</v>
      </c>
      <c r="H59" s="172">
        <v>7</v>
      </c>
      <c r="I59" s="172" t="str">
        <f>'Template TIPE'!H58</f>
        <v>A</v>
      </c>
      <c r="J59" s="172" t="str">
        <f>'Template-KONDISI'!H59</f>
        <v>B</v>
      </c>
      <c r="K59" s="1289" t="str">
        <f t="shared" si="0"/>
        <v>ASPAL</v>
      </c>
      <c r="L59" s="138"/>
      <c r="M59" s="173"/>
      <c r="N59" s="173"/>
    </row>
    <row r="60" spans="2:14" s="171" customFormat="1" ht="20.100000000000001" hidden="1" customHeight="1">
      <c r="B60" s="142"/>
      <c r="C60" s="142"/>
      <c r="D60" s="143"/>
      <c r="E60" s="144"/>
      <c r="F60" s="145" t="str">
        <f>'HITUNG SEGMEN'!F89</f>
        <v>3+200</v>
      </c>
      <c r="G60" s="145" t="str">
        <f>'HITUNG SEGMEN'!G89</f>
        <v>3+240</v>
      </c>
      <c r="H60" s="172">
        <v>7</v>
      </c>
      <c r="I60" s="172" t="str">
        <f>'Template TIPE'!H59</f>
        <v>A</v>
      </c>
      <c r="J60" s="172" t="str">
        <f>'Template-KONDISI'!H60</f>
        <v>B</v>
      </c>
      <c r="K60" s="1289" t="str">
        <f t="shared" si="0"/>
        <v>ASPAL</v>
      </c>
      <c r="L60" s="138"/>
      <c r="M60" s="173"/>
      <c r="N60" s="173"/>
    </row>
    <row r="61" spans="2:14" s="171" customFormat="1" ht="20.100000000000001" hidden="1" customHeight="1">
      <c r="B61" s="142">
        <f>'HITUNG SEGMEN'!B92</f>
        <v>15</v>
      </c>
      <c r="C61" s="142" t="str">
        <f>'HITUNG SEGMEN'!C92</f>
        <v>1,015</v>
      </c>
      <c r="D61" s="143" t="str">
        <f>'HITUNG SEGMEN'!D92</f>
        <v>Letnan Yusuf</v>
      </c>
      <c r="E61" s="144">
        <f>'HITUNG SEGMEN'!E92</f>
        <v>4.24</v>
      </c>
      <c r="F61" s="145" t="str">
        <f>'HITUNG SEGMEN'!F92</f>
        <v>0+000</v>
      </c>
      <c r="G61" s="145" t="str">
        <f>'HITUNG SEGMEN'!G92</f>
        <v>0+200</v>
      </c>
      <c r="H61" s="172">
        <v>7</v>
      </c>
      <c r="I61" s="172" t="str">
        <f>'Template TIPE'!H60</f>
        <v>A</v>
      </c>
      <c r="J61" s="172" t="str">
        <f>'Template-KONDISI'!H61</f>
        <v>B</v>
      </c>
      <c r="K61" s="1289" t="str">
        <f t="shared" si="0"/>
        <v>ASPAL</v>
      </c>
      <c r="L61" s="138"/>
      <c r="M61" s="173"/>
      <c r="N61" s="173"/>
    </row>
    <row r="62" spans="2:14" s="171" customFormat="1" ht="20.100000000000001" hidden="1" customHeight="1">
      <c r="B62" s="142"/>
      <c r="C62" s="142"/>
      <c r="D62" s="143"/>
      <c r="E62" s="144"/>
      <c r="F62" s="145" t="str">
        <f>'HITUNG SEGMEN'!F93</f>
        <v>0+200</v>
      </c>
      <c r="G62" s="145" t="str">
        <f>'HITUNG SEGMEN'!G93</f>
        <v>0+400</v>
      </c>
      <c r="H62" s="172">
        <f>H61</f>
        <v>7</v>
      </c>
      <c r="I62" s="172" t="str">
        <f>'Template TIPE'!H61</f>
        <v>A</v>
      </c>
      <c r="J62" s="172" t="str">
        <f>'Template-KONDISI'!H62</f>
        <v>B</v>
      </c>
      <c r="K62" s="1289" t="str">
        <f t="shared" si="0"/>
        <v>ASPAL</v>
      </c>
      <c r="L62" s="138"/>
      <c r="M62" s="173"/>
      <c r="N62" s="173"/>
    </row>
    <row r="63" spans="2:14" s="171" customFormat="1" ht="20.100000000000001" hidden="1" customHeight="1">
      <c r="B63" s="142"/>
      <c r="C63" s="142"/>
      <c r="D63" s="143"/>
      <c r="E63" s="144"/>
      <c r="F63" s="145" t="str">
        <f>'HITUNG SEGMEN'!F94</f>
        <v>0+400</v>
      </c>
      <c r="G63" s="145" t="str">
        <f>'HITUNG SEGMEN'!G94</f>
        <v>0+600</v>
      </c>
      <c r="H63" s="172">
        <f t="shared" ref="H63:H82" si="4">H62</f>
        <v>7</v>
      </c>
      <c r="I63" s="172" t="str">
        <f>'Template TIPE'!H62</f>
        <v>A</v>
      </c>
      <c r="J63" s="172" t="str">
        <f>'Template-KONDISI'!H63</f>
        <v>B</v>
      </c>
      <c r="K63" s="1289" t="str">
        <f t="shared" si="0"/>
        <v>ASPAL</v>
      </c>
      <c r="L63" s="138"/>
      <c r="M63" s="173"/>
      <c r="N63" s="173"/>
    </row>
    <row r="64" spans="2:14" s="171" customFormat="1" ht="20.100000000000001" hidden="1" customHeight="1">
      <c r="B64" s="142"/>
      <c r="C64" s="142"/>
      <c r="D64" s="143"/>
      <c r="E64" s="144"/>
      <c r="F64" s="145" t="str">
        <f>'HITUNG SEGMEN'!F95</f>
        <v>0+600</v>
      </c>
      <c r="G64" s="145" t="str">
        <f>'HITUNG SEGMEN'!G95</f>
        <v>0+800</v>
      </c>
      <c r="H64" s="172">
        <f t="shared" si="4"/>
        <v>7</v>
      </c>
      <c r="I64" s="172" t="str">
        <f>'Template TIPE'!H63</f>
        <v>A</v>
      </c>
      <c r="J64" s="172" t="str">
        <f>'Template-KONDISI'!H64</f>
        <v>B</v>
      </c>
      <c r="K64" s="1289" t="str">
        <f t="shared" si="0"/>
        <v>ASPAL</v>
      </c>
      <c r="L64" s="138"/>
      <c r="M64" s="173"/>
      <c r="N64" s="173"/>
    </row>
    <row r="65" spans="2:14" s="171" customFormat="1" ht="20.100000000000001" hidden="1" customHeight="1">
      <c r="B65" s="142"/>
      <c r="C65" s="142"/>
      <c r="D65" s="143"/>
      <c r="E65" s="144"/>
      <c r="F65" s="145" t="str">
        <f>'HITUNG SEGMEN'!F96</f>
        <v>0+800</v>
      </c>
      <c r="G65" s="145" t="str">
        <f>'HITUNG SEGMEN'!G96</f>
        <v>1+000</v>
      </c>
      <c r="H65" s="172">
        <f t="shared" si="4"/>
        <v>7</v>
      </c>
      <c r="I65" s="172" t="str">
        <f>'Template TIPE'!H64</f>
        <v>A</v>
      </c>
      <c r="J65" s="172" t="str">
        <f>'Template-KONDISI'!H65</f>
        <v>B</v>
      </c>
      <c r="K65" s="1289" t="str">
        <f t="shared" si="0"/>
        <v>ASPAL</v>
      </c>
      <c r="L65" s="138"/>
      <c r="M65" s="173"/>
      <c r="N65" s="173"/>
    </row>
    <row r="66" spans="2:14" s="171" customFormat="1" ht="20.100000000000001" hidden="1" customHeight="1">
      <c r="B66" s="142"/>
      <c r="C66" s="142"/>
      <c r="D66" s="143"/>
      <c r="E66" s="144"/>
      <c r="F66" s="145" t="str">
        <f>'HITUNG SEGMEN'!F97</f>
        <v>1+000</v>
      </c>
      <c r="G66" s="145" t="str">
        <f>'HITUNG SEGMEN'!G97</f>
        <v>1+200</v>
      </c>
      <c r="H66" s="172">
        <f t="shared" si="4"/>
        <v>7</v>
      </c>
      <c r="I66" s="172" t="str">
        <f>'Template TIPE'!H65</f>
        <v>A</v>
      </c>
      <c r="J66" s="172" t="str">
        <f>'Template-KONDISI'!H66</f>
        <v>B</v>
      </c>
      <c r="K66" s="1289" t="str">
        <f t="shared" si="0"/>
        <v>ASPAL</v>
      </c>
      <c r="L66" s="138"/>
      <c r="M66" s="173"/>
      <c r="N66" s="173"/>
    </row>
    <row r="67" spans="2:14" s="171" customFormat="1" ht="20.100000000000001" hidden="1" customHeight="1">
      <c r="B67" s="142"/>
      <c r="C67" s="142"/>
      <c r="D67" s="143"/>
      <c r="E67" s="144"/>
      <c r="F67" s="145" t="str">
        <f>'HITUNG SEGMEN'!F98</f>
        <v>1+200</v>
      </c>
      <c r="G67" s="145" t="str">
        <f>'HITUNG SEGMEN'!G98</f>
        <v>1+400</v>
      </c>
      <c r="H67" s="172">
        <f t="shared" si="4"/>
        <v>7</v>
      </c>
      <c r="I67" s="172" t="str">
        <f>'Template TIPE'!H66</f>
        <v>A</v>
      </c>
      <c r="J67" s="172" t="str">
        <f>'Template-KONDISI'!H67</f>
        <v>B</v>
      </c>
      <c r="K67" s="1289" t="str">
        <f t="shared" si="0"/>
        <v>ASPAL</v>
      </c>
      <c r="L67" s="138"/>
      <c r="M67" s="173"/>
      <c r="N67" s="173"/>
    </row>
    <row r="68" spans="2:14" s="171" customFormat="1" ht="20.100000000000001" hidden="1" customHeight="1">
      <c r="B68" s="142"/>
      <c r="C68" s="142"/>
      <c r="D68" s="143"/>
      <c r="E68" s="144"/>
      <c r="F68" s="145" t="str">
        <f>'HITUNG SEGMEN'!F99</f>
        <v>1+400</v>
      </c>
      <c r="G68" s="145" t="str">
        <f>'HITUNG SEGMEN'!G99</f>
        <v>1+600</v>
      </c>
      <c r="H68" s="172">
        <f t="shared" si="4"/>
        <v>7</v>
      </c>
      <c r="I68" s="172" t="str">
        <f>'Template TIPE'!H67</f>
        <v>A</v>
      </c>
      <c r="J68" s="172" t="str">
        <f>'Template-KONDISI'!H68</f>
        <v>B</v>
      </c>
      <c r="K68" s="1289" t="str">
        <f t="shared" si="0"/>
        <v>ASPAL</v>
      </c>
      <c r="L68" s="138"/>
      <c r="M68" s="173"/>
      <c r="N68" s="173"/>
    </row>
    <row r="69" spans="2:14" s="171" customFormat="1" ht="20.100000000000001" hidden="1" customHeight="1">
      <c r="B69" s="142"/>
      <c r="C69" s="142"/>
      <c r="D69" s="143"/>
      <c r="E69" s="144"/>
      <c r="F69" s="145" t="str">
        <f>'HITUNG SEGMEN'!F100</f>
        <v>1+600</v>
      </c>
      <c r="G69" s="145" t="str">
        <f>'HITUNG SEGMEN'!G100</f>
        <v>1+800</v>
      </c>
      <c r="H69" s="172">
        <f t="shared" si="4"/>
        <v>7</v>
      </c>
      <c r="I69" s="172" t="str">
        <f>'Template TIPE'!H68</f>
        <v>A</v>
      </c>
      <c r="J69" s="172" t="str">
        <f>'Template-KONDISI'!H69</f>
        <v>B</v>
      </c>
      <c r="K69" s="1289" t="str">
        <f t="shared" si="0"/>
        <v>ASPAL</v>
      </c>
      <c r="L69" s="138"/>
      <c r="M69" s="173"/>
      <c r="N69" s="173"/>
    </row>
    <row r="70" spans="2:14" s="171" customFormat="1" ht="20.100000000000001" hidden="1" customHeight="1">
      <c r="B70" s="142"/>
      <c r="C70" s="142"/>
      <c r="D70" s="143"/>
      <c r="E70" s="144"/>
      <c r="F70" s="145" t="str">
        <f>'HITUNG SEGMEN'!F101</f>
        <v>1+800</v>
      </c>
      <c r="G70" s="145" t="str">
        <f>'HITUNG SEGMEN'!G101</f>
        <v>2+000</v>
      </c>
      <c r="H70" s="172">
        <f t="shared" si="4"/>
        <v>7</v>
      </c>
      <c r="I70" s="172" t="str">
        <f>'Template TIPE'!H69</f>
        <v>A</v>
      </c>
      <c r="J70" s="172" t="str">
        <f>'Template-KONDISI'!H70</f>
        <v>B</v>
      </c>
      <c r="K70" s="1289" t="str">
        <f t="shared" si="0"/>
        <v>ASPAL</v>
      </c>
      <c r="L70" s="138"/>
      <c r="M70" s="173"/>
      <c r="N70" s="173"/>
    </row>
    <row r="71" spans="2:14" s="171" customFormat="1" ht="20.100000000000001" hidden="1" customHeight="1">
      <c r="B71" s="142"/>
      <c r="C71" s="142"/>
      <c r="D71" s="143"/>
      <c r="E71" s="144"/>
      <c r="F71" s="145" t="str">
        <f>'HITUNG SEGMEN'!F102</f>
        <v>2+000</v>
      </c>
      <c r="G71" s="145" t="str">
        <f>'HITUNG SEGMEN'!G102</f>
        <v>2+200</v>
      </c>
      <c r="H71" s="172">
        <f t="shared" si="4"/>
        <v>7</v>
      </c>
      <c r="I71" s="172" t="str">
        <f>'Template TIPE'!H70</f>
        <v>A</v>
      </c>
      <c r="J71" s="172" t="str">
        <f>'Template-KONDISI'!H71</f>
        <v>B</v>
      </c>
      <c r="K71" s="1289" t="str">
        <f t="shared" si="0"/>
        <v>ASPAL</v>
      </c>
      <c r="L71" s="138"/>
      <c r="M71" s="173"/>
      <c r="N71" s="173"/>
    </row>
    <row r="72" spans="2:14" s="171" customFormat="1" ht="20.100000000000001" hidden="1" customHeight="1">
      <c r="B72" s="142"/>
      <c r="C72" s="142"/>
      <c r="D72" s="143"/>
      <c r="E72" s="144"/>
      <c r="F72" s="145" t="str">
        <f>'HITUNG SEGMEN'!F103</f>
        <v>2+200</v>
      </c>
      <c r="G72" s="145" t="str">
        <f>'HITUNG SEGMEN'!G103</f>
        <v>2+400</v>
      </c>
      <c r="H72" s="172">
        <f t="shared" si="4"/>
        <v>7</v>
      </c>
      <c r="I72" s="172" t="str">
        <f>'Template TIPE'!H71</f>
        <v>A</v>
      </c>
      <c r="J72" s="172" t="str">
        <f>'Template-KONDISI'!H72</f>
        <v>B</v>
      </c>
      <c r="K72" s="1289" t="str">
        <f t="shared" ref="K72:K135" si="5">IF(I72="A","ASPAL","0")</f>
        <v>ASPAL</v>
      </c>
      <c r="L72" s="138"/>
      <c r="M72" s="173"/>
      <c r="N72" s="173"/>
    </row>
    <row r="73" spans="2:14" s="171" customFormat="1" ht="20.100000000000001" hidden="1" customHeight="1">
      <c r="B73" s="142"/>
      <c r="C73" s="142"/>
      <c r="D73" s="143"/>
      <c r="E73" s="144"/>
      <c r="F73" s="145" t="str">
        <f>'HITUNG SEGMEN'!F104</f>
        <v>2+400</v>
      </c>
      <c r="G73" s="145" t="str">
        <f>'HITUNG SEGMEN'!G104</f>
        <v>2+600</v>
      </c>
      <c r="H73" s="172">
        <f t="shared" si="4"/>
        <v>7</v>
      </c>
      <c r="I73" s="172" t="str">
        <f>'Template TIPE'!H72</f>
        <v>A</v>
      </c>
      <c r="J73" s="172" t="str">
        <f>'Template-KONDISI'!H73</f>
        <v>B</v>
      </c>
      <c r="K73" s="1289" t="str">
        <f t="shared" si="5"/>
        <v>ASPAL</v>
      </c>
      <c r="L73" s="138"/>
      <c r="M73" s="173"/>
      <c r="N73" s="173"/>
    </row>
    <row r="74" spans="2:14" s="171" customFormat="1" ht="20.100000000000001" hidden="1" customHeight="1">
      <c r="B74" s="142"/>
      <c r="C74" s="142"/>
      <c r="D74" s="143"/>
      <c r="E74" s="144"/>
      <c r="F74" s="145" t="str">
        <f>'HITUNG SEGMEN'!F105</f>
        <v>2+600</v>
      </c>
      <c r="G74" s="145" t="str">
        <f>'HITUNG SEGMEN'!G105</f>
        <v>2+800</v>
      </c>
      <c r="H74" s="172">
        <f t="shared" si="4"/>
        <v>7</v>
      </c>
      <c r="I74" s="172" t="str">
        <f>'Template TIPE'!H73</f>
        <v>A</v>
      </c>
      <c r="J74" s="172" t="str">
        <f>'Template-KONDISI'!H74</f>
        <v>B</v>
      </c>
      <c r="K74" s="1289" t="str">
        <f t="shared" si="5"/>
        <v>ASPAL</v>
      </c>
      <c r="L74" s="138"/>
      <c r="M74" s="173"/>
      <c r="N74" s="173"/>
    </row>
    <row r="75" spans="2:14" s="171" customFormat="1" ht="20.100000000000001" hidden="1" customHeight="1">
      <c r="B75" s="142"/>
      <c r="C75" s="142"/>
      <c r="D75" s="143"/>
      <c r="E75" s="144"/>
      <c r="F75" s="145" t="str">
        <f>'HITUNG SEGMEN'!F106</f>
        <v>2+800</v>
      </c>
      <c r="G75" s="145" t="str">
        <f>'HITUNG SEGMEN'!G106</f>
        <v>3+000</v>
      </c>
      <c r="H75" s="172">
        <f t="shared" si="4"/>
        <v>7</v>
      </c>
      <c r="I75" s="172" t="str">
        <f>'Template TIPE'!H74</f>
        <v>A</v>
      </c>
      <c r="J75" s="172" t="str">
        <f>'Template-KONDISI'!H75</f>
        <v>B</v>
      </c>
      <c r="K75" s="1289" t="str">
        <f t="shared" si="5"/>
        <v>ASPAL</v>
      </c>
      <c r="L75" s="138"/>
      <c r="M75" s="173"/>
      <c r="N75" s="173"/>
    </row>
    <row r="76" spans="2:14" s="171" customFormat="1" ht="20.100000000000001" hidden="1" customHeight="1">
      <c r="B76" s="142"/>
      <c r="C76" s="142"/>
      <c r="D76" s="143"/>
      <c r="E76" s="144"/>
      <c r="F76" s="145" t="str">
        <f>'HITUNG SEGMEN'!F107</f>
        <v>3+000</v>
      </c>
      <c r="G76" s="145" t="str">
        <f>'HITUNG SEGMEN'!G107</f>
        <v>3+200</v>
      </c>
      <c r="H76" s="172">
        <f t="shared" si="4"/>
        <v>7</v>
      </c>
      <c r="I76" s="172" t="str">
        <f>'Template TIPE'!H75</f>
        <v>A</v>
      </c>
      <c r="J76" s="172" t="str">
        <f>'Template-KONDISI'!H76</f>
        <v>B</v>
      </c>
      <c r="K76" s="1289" t="str">
        <f t="shared" si="5"/>
        <v>ASPAL</v>
      </c>
      <c r="L76" s="138"/>
      <c r="M76" s="173"/>
      <c r="N76" s="173"/>
    </row>
    <row r="77" spans="2:14" s="171" customFormat="1" ht="20.100000000000001" hidden="1" customHeight="1">
      <c r="B77" s="142"/>
      <c r="C77" s="142"/>
      <c r="D77" s="143"/>
      <c r="E77" s="144"/>
      <c r="F77" s="145" t="str">
        <f>'HITUNG SEGMEN'!F108</f>
        <v>3+200</v>
      </c>
      <c r="G77" s="145" t="str">
        <f>'HITUNG SEGMEN'!G108</f>
        <v>3+400</v>
      </c>
      <c r="H77" s="172">
        <f t="shared" si="4"/>
        <v>7</v>
      </c>
      <c r="I77" s="172" t="str">
        <f>'Template TIPE'!H76</f>
        <v>A</v>
      </c>
      <c r="J77" s="172" t="str">
        <f>'Template-KONDISI'!H77</f>
        <v>S</v>
      </c>
      <c r="K77" s="1289" t="str">
        <f t="shared" si="5"/>
        <v>ASPAL</v>
      </c>
      <c r="L77" s="138"/>
      <c r="M77" s="173"/>
      <c r="N77" s="173"/>
    </row>
    <row r="78" spans="2:14" s="171" customFormat="1" ht="20.100000000000001" hidden="1" customHeight="1">
      <c r="B78" s="142"/>
      <c r="C78" s="142"/>
      <c r="D78" s="143"/>
      <c r="E78" s="144"/>
      <c r="F78" s="145" t="str">
        <f>'HITUNG SEGMEN'!F109</f>
        <v>3+400</v>
      </c>
      <c r="G78" s="145" t="str">
        <f>'HITUNG SEGMEN'!G109</f>
        <v>3+600</v>
      </c>
      <c r="H78" s="172">
        <f t="shared" si="4"/>
        <v>7</v>
      </c>
      <c r="I78" s="172" t="str">
        <f>'Template TIPE'!H77</f>
        <v>A</v>
      </c>
      <c r="J78" s="172" t="str">
        <f>'Template-KONDISI'!H78</f>
        <v>B</v>
      </c>
      <c r="K78" s="1289" t="str">
        <f t="shared" si="5"/>
        <v>ASPAL</v>
      </c>
      <c r="L78" s="138"/>
      <c r="M78" s="173"/>
      <c r="N78" s="173"/>
    </row>
    <row r="79" spans="2:14" s="171" customFormat="1" ht="20.100000000000001" hidden="1" customHeight="1">
      <c r="B79" s="142"/>
      <c r="C79" s="142"/>
      <c r="D79" s="143"/>
      <c r="E79" s="144"/>
      <c r="F79" s="145" t="str">
        <f>'HITUNG SEGMEN'!F110</f>
        <v>3+600</v>
      </c>
      <c r="G79" s="145" t="str">
        <f>'HITUNG SEGMEN'!G110</f>
        <v>3+800</v>
      </c>
      <c r="H79" s="172">
        <f t="shared" si="4"/>
        <v>7</v>
      </c>
      <c r="I79" s="172" t="str">
        <f>'Template TIPE'!H78</f>
        <v>A</v>
      </c>
      <c r="J79" s="172" t="str">
        <f>'Template-KONDISI'!H79</f>
        <v>B</v>
      </c>
      <c r="K79" s="1289" t="str">
        <f t="shared" si="5"/>
        <v>ASPAL</v>
      </c>
      <c r="L79" s="138"/>
      <c r="M79" s="173"/>
      <c r="N79" s="173"/>
    </row>
    <row r="80" spans="2:14" s="171" customFormat="1" ht="20.100000000000001" hidden="1" customHeight="1">
      <c r="B80" s="142"/>
      <c r="C80" s="142"/>
      <c r="D80" s="143"/>
      <c r="E80" s="144"/>
      <c r="F80" s="145" t="str">
        <f>'HITUNG SEGMEN'!F111</f>
        <v>3+800</v>
      </c>
      <c r="G80" s="145" t="str">
        <f>'HITUNG SEGMEN'!G111</f>
        <v>4+000</v>
      </c>
      <c r="H80" s="172">
        <f t="shared" si="4"/>
        <v>7</v>
      </c>
      <c r="I80" s="172" t="str">
        <f>'Template TIPE'!H79</f>
        <v>A</v>
      </c>
      <c r="J80" s="172" t="str">
        <f>'Template-KONDISI'!H80</f>
        <v>B</v>
      </c>
      <c r="K80" s="1289" t="str">
        <f t="shared" si="5"/>
        <v>ASPAL</v>
      </c>
      <c r="L80" s="138"/>
      <c r="M80" s="173"/>
      <c r="N80" s="173"/>
    </row>
    <row r="81" spans="2:14" s="171" customFormat="1" ht="20.100000000000001" hidden="1" customHeight="1">
      <c r="B81" s="142"/>
      <c r="C81" s="142"/>
      <c r="D81" s="143"/>
      <c r="E81" s="144"/>
      <c r="F81" s="145" t="str">
        <f>'HITUNG SEGMEN'!F112</f>
        <v>4+000</v>
      </c>
      <c r="G81" s="145" t="str">
        <f>'HITUNG SEGMEN'!G112</f>
        <v>4+200</v>
      </c>
      <c r="H81" s="172">
        <f t="shared" si="4"/>
        <v>7</v>
      </c>
      <c r="I81" s="172" t="str">
        <f>'Template TIPE'!H80</f>
        <v>A</v>
      </c>
      <c r="J81" s="172" t="str">
        <f>'Template-KONDISI'!H81</f>
        <v>B</v>
      </c>
      <c r="K81" s="1289" t="str">
        <f t="shared" si="5"/>
        <v>ASPAL</v>
      </c>
      <c r="L81" s="138"/>
      <c r="M81" s="173"/>
      <c r="N81" s="173"/>
    </row>
    <row r="82" spans="2:14" s="171" customFormat="1" ht="20.100000000000001" hidden="1" customHeight="1">
      <c r="B82" s="142"/>
      <c r="C82" s="142"/>
      <c r="D82" s="143"/>
      <c r="E82" s="144"/>
      <c r="F82" s="145" t="str">
        <f>'HITUNG SEGMEN'!F113</f>
        <v>4+200</v>
      </c>
      <c r="G82" s="145" t="str">
        <f>'HITUNG SEGMEN'!G113</f>
        <v>4+240</v>
      </c>
      <c r="H82" s="172">
        <f t="shared" si="4"/>
        <v>7</v>
      </c>
      <c r="I82" s="172" t="str">
        <f>'Template TIPE'!H81</f>
        <v>A</v>
      </c>
      <c r="J82" s="172" t="str">
        <f>'Template-KONDISI'!H82</f>
        <v>B</v>
      </c>
      <c r="K82" s="1289" t="str">
        <f t="shared" si="5"/>
        <v>ASPAL</v>
      </c>
      <c r="L82" s="138"/>
      <c r="M82" s="173"/>
      <c r="N82" s="173"/>
    </row>
    <row r="83" spans="2:14" s="171" customFormat="1" ht="20.100000000000001" hidden="1" customHeight="1">
      <c r="B83" s="142">
        <f>'HITUNG SEGMEN'!B116</f>
        <v>16</v>
      </c>
      <c r="C83" s="142" t="str">
        <f>'HITUNG SEGMEN'!C116</f>
        <v>1,016</v>
      </c>
      <c r="D83" s="143" t="str">
        <f>'HITUNG SEGMEN'!D116</f>
        <v>Lingkar Pasar Segamas</v>
      </c>
      <c r="E83" s="144">
        <f>'HITUNG SEGMEN'!E116</f>
        <v>0.46</v>
      </c>
      <c r="F83" s="145" t="str">
        <f>'HITUNG SEGMEN'!F116</f>
        <v>0+000</v>
      </c>
      <c r="G83" s="145" t="str">
        <f>'HITUNG SEGMEN'!G116</f>
        <v>0+200</v>
      </c>
      <c r="H83" s="172">
        <v>10.5</v>
      </c>
      <c r="I83" s="172" t="str">
        <f>'Template TIPE'!H82</f>
        <v>A</v>
      </c>
      <c r="J83" s="172" t="str">
        <f>'Template-KONDISI'!H83</f>
        <v>B</v>
      </c>
      <c r="K83" s="1289" t="str">
        <f t="shared" si="5"/>
        <v>ASPAL</v>
      </c>
      <c r="L83" s="138"/>
      <c r="M83" s="173"/>
      <c r="N83" s="173"/>
    </row>
    <row r="84" spans="2:14" s="171" customFormat="1" ht="20.100000000000001" hidden="1" customHeight="1">
      <c r="B84" s="142"/>
      <c r="C84" s="142"/>
      <c r="D84" s="143"/>
      <c r="E84" s="144"/>
      <c r="F84" s="145" t="str">
        <f>'HITUNG SEGMEN'!F117</f>
        <v>0+200</v>
      </c>
      <c r="G84" s="145" t="str">
        <f>'HITUNG SEGMEN'!G117</f>
        <v>0+400</v>
      </c>
      <c r="H84" s="172">
        <f>H83</f>
        <v>10.5</v>
      </c>
      <c r="I84" s="172" t="str">
        <f>'Template TIPE'!H83</f>
        <v>A</v>
      </c>
      <c r="J84" s="172" t="str">
        <f>'Template-KONDISI'!H84</f>
        <v>B</v>
      </c>
      <c r="K84" s="1289" t="str">
        <f t="shared" si="5"/>
        <v>ASPAL</v>
      </c>
      <c r="L84" s="138"/>
      <c r="M84" s="173"/>
      <c r="N84" s="173"/>
    </row>
    <row r="85" spans="2:14" s="171" customFormat="1" ht="20.100000000000001" hidden="1" customHeight="1">
      <c r="B85" s="142"/>
      <c r="C85" s="142"/>
      <c r="D85" s="143"/>
      <c r="E85" s="144"/>
      <c r="F85" s="145" t="str">
        <f>'HITUNG SEGMEN'!F118</f>
        <v>0+400</v>
      </c>
      <c r="G85" s="145" t="str">
        <f>'HITUNG SEGMEN'!G118</f>
        <v>0+460</v>
      </c>
      <c r="H85" s="172">
        <f>H83</f>
        <v>10.5</v>
      </c>
      <c r="I85" s="172" t="str">
        <f>'Template TIPE'!H84</f>
        <v>A</v>
      </c>
      <c r="J85" s="172" t="str">
        <f>'Template-KONDISI'!H85</f>
        <v>B</v>
      </c>
      <c r="K85" s="1289" t="str">
        <f t="shared" si="5"/>
        <v>ASPAL</v>
      </c>
      <c r="L85" s="138"/>
      <c r="M85" s="173"/>
      <c r="N85" s="173"/>
    </row>
    <row r="86" spans="2:14" s="171" customFormat="1" ht="20.100000000000001" hidden="1" customHeight="1">
      <c r="B86" s="142">
        <f>'HITUNG SEGMEN'!B123</f>
        <v>17</v>
      </c>
      <c r="C86" s="142" t="str">
        <f>'HITUNG SEGMEN'!C123</f>
        <v>1,017</v>
      </c>
      <c r="D86" s="143" t="str">
        <f>'HITUNG SEGMEN'!D123</f>
        <v>Tentara Pelajar</v>
      </c>
      <c r="E86" s="144">
        <f>'HITUNG SEGMEN'!E123</f>
        <v>2.2400000000000002</v>
      </c>
      <c r="F86" s="145" t="str">
        <f>'HITUNG SEGMEN'!F123</f>
        <v>0+000</v>
      </c>
      <c r="G86" s="145" t="str">
        <f>'HITUNG SEGMEN'!G123</f>
        <v>0+200</v>
      </c>
      <c r="H86" s="172">
        <v>6.3</v>
      </c>
      <c r="I86" s="172" t="str">
        <f>'Template TIPE'!H85</f>
        <v>A</v>
      </c>
      <c r="J86" s="172" t="str">
        <f>'Template-KONDISI'!H86</f>
        <v>B</v>
      </c>
      <c r="K86" s="1289" t="str">
        <f t="shared" si="5"/>
        <v>ASPAL</v>
      </c>
      <c r="L86" s="138"/>
      <c r="M86" s="173"/>
      <c r="N86" s="173"/>
    </row>
    <row r="87" spans="2:14" s="171" customFormat="1" ht="20.100000000000001" hidden="1" customHeight="1">
      <c r="B87" s="142"/>
      <c r="C87" s="142"/>
      <c r="D87" s="143"/>
      <c r="E87" s="144"/>
      <c r="F87" s="145" t="str">
        <f>'HITUNG SEGMEN'!F124</f>
        <v>0+200</v>
      </c>
      <c r="G87" s="145" t="str">
        <f>'HITUNG SEGMEN'!G124</f>
        <v>0+400</v>
      </c>
      <c r="H87" s="172">
        <f>H86</f>
        <v>6.3</v>
      </c>
      <c r="I87" s="172" t="str">
        <f>'Template TIPE'!H86</f>
        <v>A</v>
      </c>
      <c r="J87" s="172" t="str">
        <f>'Template-KONDISI'!H87</f>
        <v>S</v>
      </c>
      <c r="K87" s="1289" t="str">
        <f t="shared" si="5"/>
        <v>ASPAL</v>
      </c>
      <c r="L87" s="138"/>
      <c r="M87" s="173"/>
      <c r="N87" s="173"/>
    </row>
    <row r="88" spans="2:14" s="171" customFormat="1" ht="20.100000000000001" hidden="1" customHeight="1">
      <c r="B88" s="142"/>
      <c r="C88" s="142"/>
      <c r="D88" s="143"/>
      <c r="E88" s="144"/>
      <c r="F88" s="145" t="str">
        <f>'HITUNG SEGMEN'!F125</f>
        <v>0+400</v>
      </c>
      <c r="G88" s="145" t="str">
        <f>'HITUNG SEGMEN'!G125</f>
        <v>0+600</v>
      </c>
      <c r="H88" s="172">
        <f t="shared" ref="H88:H97" si="6">H87</f>
        <v>6.3</v>
      </c>
      <c r="I88" s="172" t="str">
        <f>'Template TIPE'!H87</f>
        <v>A</v>
      </c>
      <c r="J88" s="172" t="str">
        <f>'Template-KONDISI'!H88</f>
        <v>B</v>
      </c>
      <c r="K88" s="1289" t="str">
        <f t="shared" si="5"/>
        <v>ASPAL</v>
      </c>
      <c r="L88" s="138"/>
      <c r="M88" s="173"/>
      <c r="N88" s="173"/>
    </row>
    <row r="89" spans="2:14" s="171" customFormat="1" ht="20.100000000000001" hidden="1" customHeight="1">
      <c r="B89" s="142"/>
      <c r="C89" s="142"/>
      <c r="D89" s="143"/>
      <c r="E89" s="144"/>
      <c r="F89" s="145" t="str">
        <f>'HITUNG SEGMEN'!F126</f>
        <v>0+600</v>
      </c>
      <c r="G89" s="145" t="str">
        <f>'HITUNG SEGMEN'!G126</f>
        <v>0+800</v>
      </c>
      <c r="H89" s="172">
        <f t="shared" si="6"/>
        <v>6.3</v>
      </c>
      <c r="I89" s="172" t="str">
        <f>'Template TIPE'!H88</f>
        <v>A</v>
      </c>
      <c r="J89" s="172" t="str">
        <f>'Template-KONDISI'!H89</f>
        <v>B</v>
      </c>
      <c r="K89" s="1289" t="str">
        <f t="shared" si="5"/>
        <v>ASPAL</v>
      </c>
      <c r="L89" s="138"/>
      <c r="M89" s="173"/>
      <c r="N89" s="173"/>
    </row>
    <row r="90" spans="2:14" s="171" customFormat="1" ht="20.100000000000001" hidden="1" customHeight="1">
      <c r="B90" s="142"/>
      <c r="C90" s="142"/>
      <c r="D90" s="143"/>
      <c r="E90" s="144"/>
      <c r="F90" s="145" t="str">
        <f>'HITUNG SEGMEN'!F127</f>
        <v>0+800</v>
      </c>
      <c r="G90" s="145" t="str">
        <f>'HITUNG SEGMEN'!G127</f>
        <v>1+000</v>
      </c>
      <c r="H90" s="172">
        <f t="shared" si="6"/>
        <v>6.3</v>
      </c>
      <c r="I90" s="172" t="str">
        <f>'Template TIPE'!H89</f>
        <v>A</v>
      </c>
      <c r="J90" s="172" t="str">
        <f>'Template-KONDISI'!H90</f>
        <v>B</v>
      </c>
      <c r="K90" s="1289" t="str">
        <f t="shared" si="5"/>
        <v>ASPAL</v>
      </c>
      <c r="L90" s="138"/>
      <c r="M90" s="173"/>
      <c r="N90" s="173"/>
    </row>
    <row r="91" spans="2:14" s="171" customFormat="1" ht="20.100000000000001" hidden="1" customHeight="1">
      <c r="B91" s="142"/>
      <c r="C91" s="142"/>
      <c r="D91" s="143"/>
      <c r="E91" s="144"/>
      <c r="F91" s="145" t="str">
        <f>'HITUNG SEGMEN'!F128</f>
        <v>1+000</v>
      </c>
      <c r="G91" s="145" t="str">
        <f>'HITUNG SEGMEN'!G128</f>
        <v>1+200</v>
      </c>
      <c r="H91" s="172">
        <f t="shared" si="6"/>
        <v>6.3</v>
      </c>
      <c r="I91" s="172" t="str">
        <f>'Template TIPE'!H90</f>
        <v>A</v>
      </c>
      <c r="J91" s="172" t="str">
        <f>'Template-KONDISI'!H91</f>
        <v>B</v>
      </c>
      <c r="K91" s="1289" t="str">
        <f t="shared" si="5"/>
        <v>ASPAL</v>
      </c>
      <c r="L91" s="138"/>
      <c r="M91" s="173"/>
      <c r="N91" s="173"/>
    </row>
    <row r="92" spans="2:14" s="171" customFormat="1" ht="20.100000000000001" hidden="1" customHeight="1">
      <c r="B92" s="142"/>
      <c r="C92" s="142"/>
      <c r="D92" s="143"/>
      <c r="E92" s="144"/>
      <c r="F92" s="145" t="str">
        <f>'HITUNG SEGMEN'!F129</f>
        <v>1+200</v>
      </c>
      <c r="G92" s="145" t="str">
        <f>'HITUNG SEGMEN'!G129</f>
        <v>1+400</v>
      </c>
      <c r="H92" s="172">
        <f t="shared" si="6"/>
        <v>6.3</v>
      </c>
      <c r="I92" s="172" t="str">
        <f>'Template TIPE'!H91</f>
        <v>A</v>
      </c>
      <c r="J92" s="172" t="str">
        <f>'Template-KONDISI'!H92</f>
        <v>B</v>
      </c>
      <c r="K92" s="1289" t="str">
        <f t="shared" si="5"/>
        <v>ASPAL</v>
      </c>
      <c r="L92" s="138"/>
      <c r="M92" s="173"/>
      <c r="N92" s="173"/>
    </row>
    <row r="93" spans="2:14" s="171" customFormat="1" ht="20.100000000000001" hidden="1" customHeight="1">
      <c r="B93" s="142"/>
      <c r="C93" s="142"/>
      <c r="D93" s="143"/>
      <c r="E93" s="144"/>
      <c r="F93" s="145" t="str">
        <f>'HITUNG SEGMEN'!F130</f>
        <v>1+400</v>
      </c>
      <c r="G93" s="145" t="str">
        <f>'HITUNG SEGMEN'!G130</f>
        <v>1+600</v>
      </c>
      <c r="H93" s="172">
        <f t="shared" si="6"/>
        <v>6.3</v>
      </c>
      <c r="I93" s="172" t="str">
        <f>'Template TIPE'!H92</f>
        <v>A</v>
      </c>
      <c r="J93" s="172" t="str">
        <f>'Template-KONDISI'!H93</f>
        <v>B</v>
      </c>
      <c r="K93" s="1289" t="str">
        <f t="shared" si="5"/>
        <v>ASPAL</v>
      </c>
      <c r="L93" s="138"/>
      <c r="M93" s="173"/>
      <c r="N93" s="173"/>
    </row>
    <row r="94" spans="2:14" s="171" customFormat="1" ht="20.100000000000001" hidden="1" customHeight="1">
      <c r="B94" s="142"/>
      <c r="C94" s="142"/>
      <c r="D94" s="143"/>
      <c r="E94" s="144"/>
      <c r="F94" s="145" t="str">
        <f>'HITUNG SEGMEN'!F131</f>
        <v>1+600</v>
      </c>
      <c r="G94" s="145" t="str">
        <f>'HITUNG SEGMEN'!G131</f>
        <v>1+800</v>
      </c>
      <c r="H94" s="172">
        <f t="shared" si="6"/>
        <v>6.3</v>
      </c>
      <c r="I94" s="172" t="str">
        <f>'Template TIPE'!H93</f>
        <v>A</v>
      </c>
      <c r="J94" s="172" t="str">
        <f>'Template-KONDISI'!H94</f>
        <v>B</v>
      </c>
      <c r="K94" s="1289" t="str">
        <f t="shared" si="5"/>
        <v>ASPAL</v>
      </c>
      <c r="L94" s="138"/>
      <c r="M94" s="173"/>
      <c r="N94" s="173"/>
    </row>
    <row r="95" spans="2:14" s="171" customFormat="1" ht="20.100000000000001" hidden="1" customHeight="1">
      <c r="B95" s="142"/>
      <c r="C95" s="142"/>
      <c r="D95" s="143"/>
      <c r="E95" s="144"/>
      <c r="F95" s="145" t="str">
        <f>'HITUNG SEGMEN'!F132</f>
        <v>1+800</v>
      </c>
      <c r="G95" s="145" t="str">
        <f>'HITUNG SEGMEN'!G132</f>
        <v>2+000</v>
      </c>
      <c r="H95" s="172">
        <f t="shared" si="6"/>
        <v>6.3</v>
      </c>
      <c r="I95" s="172" t="str">
        <f>'Template TIPE'!H94</f>
        <v>A</v>
      </c>
      <c r="J95" s="172" t="str">
        <f>'Template-KONDISI'!H95</f>
        <v>B</v>
      </c>
      <c r="K95" s="1289" t="str">
        <f t="shared" si="5"/>
        <v>ASPAL</v>
      </c>
      <c r="L95" s="138"/>
      <c r="M95" s="173"/>
      <c r="N95" s="173"/>
    </row>
    <row r="96" spans="2:14" s="171" customFormat="1" ht="20.100000000000001" hidden="1" customHeight="1">
      <c r="B96" s="142"/>
      <c r="C96" s="142"/>
      <c r="D96" s="143"/>
      <c r="E96" s="144"/>
      <c r="F96" s="145" t="str">
        <f>'HITUNG SEGMEN'!F133</f>
        <v>2+000</v>
      </c>
      <c r="G96" s="145" t="str">
        <f>'HITUNG SEGMEN'!G133</f>
        <v>2+200</v>
      </c>
      <c r="H96" s="172">
        <f t="shared" si="6"/>
        <v>6.3</v>
      </c>
      <c r="I96" s="172" t="str">
        <f>'Template TIPE'!H95</f>
        <v>A</v>
      </c>
      <c r="J96" s="172" t="str">
        <f>'Template-KONDISI'!H96</f>
        <v>B</v>
      </c>
      <c r="K96" s="1289" t="str">
        <f t="shared" si="5"/>
        <v>ASPAL</v>
      </c>
      <c r="L96" s="138"/>
      <c r="M96" s="173"/>
      <c r="N96" s="173"/>
    </row>
    <row r="97" spans="2:14" s="171" customFormat="1" ht="20.100000000000001" hidden="1" customHeight="1">
      <c r="B97" s="142"/>
      <c r="C97" s="142"/>
      <c r="D97" s="143"/>
      <c r="E97" s="144"/>
      <c r="F97" s="145" t="str">
        <f>'HITUNG SEGMEN'!F134</f>
        <v>2+200</v>
      </c>
      <c r="G97" s="145" t="str">
        <f>'HITUNG SEGMEN'!G134</f>
        <v>2+240</v>
      </c>
      <c r="H97" s="172">
        <f t="shared" si="6"/>
        <v>6.3</v>
      </c>
      <c r="I97" s="172" t="str">
        <f>'Template TIPE'!H96</f>
        <v>A</v>
      </c>
      <c r="J97" s="172" t="str">
        <f>'Template-KONDISI'!H97</f>
        <v>B</v>
      </c>
      <c r="K97" s="1289" t="str">
        <f t="shared" si="5"/>
        <v>ASPAL</v>
      </c>
      <c r="L97" s="138"/>
      <c r="M97" s="173"/>
      <c r="N97" s="173"/>
    </row>
    <row r="98" spans="2:14" s="171" customFormat="1" ht="20.100000000000001" hidden="1" customHeight="1">
      <c r="B98" s="142">
        <f>'HITUNG SEGMEN'!B137</f>
        <v>18</v>
      </c>
      <c r="C98" s="142" t="str">
        <f>'HITUNG SEGMEN'!C137</f>
        <v>1,018</v>
      </c>
      <c r="D98" s="143" t="str">
        <f>'HITUNG SEGMEN'!D137</f>
        <v>Kopral Tanwir</v>
      </c>
      <c r="E98" s="144">
        <f>'HITUNG SEGMEN'!E137</f>
        <v>1.1200000000000001</v>
      </c>
      <c r="F98" s="145" t="str">
        <f>'HITUNG SEGMEN'!F137</f>
        <v>0+000</v>
      </c>
      <c r="G98" s="145" t="str">
        <f>'HITUNG SEGMEN'!G137</f>
        <v>0+200</v>
      </c>
      <c r="H98" s="172">
        <v>6</v>
      </c>
      <c r="I98" s="172" t="str">
        <f>'Template TIPE'!H97</f>
        <v>A</v>
      </c>
      <c r="J98" s="172" t="str">
        <f>'Template-KONDISI'!H98</f>
        <v>B</v>
      </c>
      <c r="K98" s="1289" t="str">
        <f t="shared" si="5"/>
        <v>ASPAL</v>
      </c>
      <c r="L98" s="138"/>
      <c r="M98" s="173"/>
      <c r="N98" s="173"/>
    </row>
    <row r="99" spans="2:14" s="171" customFormat="1" ht="20.100000000000001" hidden="1" customHeight="1">
      <c r="B99" s="142"/>
      <c r="C99" s="142"/>
      <c r="D99" s="143"/>
      <c r="E99" s="144"/>
      <c r="F99" s="145" t="str">
        <f>'HITUNG SEGMEN'!F138</f>
        <v>0+200</v>
      </c>
      <c r="G99" s="145" t="str">
        <f>'HITUNG SEGMEN'!G138</f>
        <v>0+400</v>
      </c>
      <c r="H99" s="172">
        <f>H98</f>
        <v>6</v>
      </c>
      <c r="I99" s="172" t="str">
        <f>'Template TIPE'!H98</f>
        <v>A</v>
      </c>
      <c r="J99" s="172" t="str">
        <f>'Template-KONDISI'!H99</f>
        <v>B</v>
      </c>
      <c r="K99" s="1289" t="str">
        <f t="shared" si="5"/>
        <v>ASPAL</v>
      </c>
      <c r="L99" s="138"/>
      <c r="M99" s="173"/>
      <c r="N99" s="173"/>
    </row>
    <row r="100" spans="2:14" s="171" customFormat="1" ht="20.100000000000001" hidden="1" customHeight="1">
      <c r="B100" s="142"/>
      <c r="C100" s="142"/>
      <c r="D100" s="143"/>
      <c r="E100" s="144"/>
      <c r="F100" s="145" t="str">
        <f>'HITUNG SEGMEN'!F139</f>
        <v>0+400</v>
      </c>
      <c r="G100" s="145" t="str">
        <f>'HITUNG SEGMEN'!G139</f>
        <v>0+600</v>
      </c>
      <c r="H100" s="172">
        <f t="shared" ref="H100:H103" si="7">H99</f>
        <v>6</v>
      </c>
      <c r="I100" s="172" t="str">
        <f>'Template TIPE'!H99</f>
        <v>A</v>
      </c>
      <c r="J100" s="172" t="str">
        <f>'Template-KONDISI'!H100</f>
        <v>B</v>
      </c>
      <c r="K100" s="1289" t="str">
        <f t="shared" si="5"/>
        <v>ASPAL</v>
      </c>
      <c r="L100" s="138"/>
      <c r="M100" s="173"/>
      <c r="N100" s="173"/>
    </row>
    <row r="101" spans="2:14" s="171" customFormat="1" ht="20.100000000000001" hidden="1" customHeight="1">
      <c r="B101" s="142"/>
      <c r="C101" s="142"/>
      <c r="D101" s="143"/>
      <c r="E101" s="144"/>
      <c r="F101" s="145" t="str">
        <f>'HITUNG SEGMEN'!F140</f>
        <v>0+600</v>
      </c>
      <c r="G101" s="145" t="str">
        <f>'HITUNG SEGMEN'!G140</f>
        <v>0+800</v>
      </c>
      <c r="H101" s="172">
        <f t="shared" si="7"/>
        <v>6</v>
      </c>
      <c r="I101" s="172" t="str">
        <f>'Template TIPE'!H100</f>
        <v>A</v>
      </c>
      <c r="J101" s="172" t="str">
        <f>'Template-KONDISI'!H101</f>
        <v>B</v>
      </c>
      <c r="K101" s="1289" t="str">
        <f t="shared" si="5"/>
        <v>ASPAL</v>
      </c>
      <c r="L101" s="138"/>
      <c r="M101" s="173"/>
      <c r="N101" s="173"/>
    </row>
    <row r="102" spans="2:14" s="171" customFormat="1" ht="20.100000000000001" hidden="1" customHeight="1">
      <c r="B102" s="142"/>
      <c r="C102" s="142"/>
      <c r="D102" s="143"/>
      <c r="E102" s="144"/>
      <c r="F102" s="145" t="str">
        <f>'HITUNG SEGMEN'!F141</f>
        <v>0+800</v>
      </c>
      <c r="G102" s="145" t="str">
        <f>'HITUNG SEGMEN'!G141</f>
        <v>1+000</v>
      </c>
      <c r="H102" s="172">
        <f t="shared" si="7"/>
        <v>6</v>
      </c>
      <c r="I102" s="172" t="str">
        <f>'Template TIPE'!H101</f>
        <v>A</v>
      </c>
      <c r="J102" s="172" t="str">
        <f>'Template-KONDISI'!H102</f>
        <v>S</v>
      </c>
      <c r="K102" s="1289" t="str">
        <f t="shared" si="5"/>
        <v>ASPAL</v>
      </c>
      <c r="L102" s="138"/>
      <c r="M102" s="173"/>
      <c r="N102" s="173"/>
    </row>
    <row r="103" spans="2:14" s="171" customFormat="1" ht="20.100000000000001" hidden="1" customHeight="1">
      <c r="B103" s="142"/>
      <c r="C103" s="142"/>
      <c r="D103" s="143"/>
      <c r="E103" s="144"/>
      <c r="F103" s="145" t="str">
        <f>'HITUNG SEGMEN'!F142</f>
        <v>1+000</v>
      </c>
      <c r="G103" s="145" t="str">
        <f>'HITUNG SEGMEN'!G142</f>
        <v>1+100</v>
      </c>
      <c r="H103" s="172">
        <f t="shared" si="7"/>
        <v>6</v>
      </c>
      <c r="I103" s="172" t="str">
        <f>'Template TIPE'!H102</f>
        <v>A</v>
      </c>
      <c r="J103" s="172" t="str">
        <f>'Template-KONDISI'!H103</f>
        <v>B</v>
      </c>
      <c r="K103" s="1289" t="str">
        <f t="shared" si="5"/>
        <v>ASPAL</v>
      </c>
      <c r="L103" s="138"/>
      <c r="M103" s="173"/>
      <c r="N103" s="173"/>
    </row>
    <row r="104" spans="2:14" s="171" customFormat="1" ht="20.100000000000001" hidden="1" customHeight="1">
      <c r="B104" s="142">
        <f>'HITUNG SEGMEN'!B145</f>
        <v>19</v>
      </c>
      <c r="C104" s="142" t="str">
        <f>'HITUNG SEGMEN'!C145</f>
        <v>1,019</v>
      </c>
      <c r="D104" s="143" t="str">
        <f>'HITUNG SEGMEN'!D145</f>
        <v>Cahyana Baru</v>
      </c>
      <c r="E104" s="144">
        <f>'HITUNG SEGMEN'!E145</f>
        <v>1.64</v>
      </c>
      <c r="F104" s="145" t="str">
        <f>'HITUNG SEGMEN'!F145</f>
        <v>0+000</v>
      </c>
      <c r="G104" s="145" t="str">
        <f>'HITUNG SEGMEN'!G145</f>
        <v>0+200</v>
      </c>
      <c r="H104" s="172">
        <v>7</v>
      </c>
      <c r="I104" s="172" t="str">
        <f>'Template TIPE'!H103</f>
        <v>A</v>
      </c>
      <c r="J104" s="172" t="str">
        <f>'Template-KONDISI'!H104</f>
        <v>B</v>
      </c>
      <c r="K104" s="1289" t="str">
        <f t="shared" si="5"/>
        <v>ASPAL</v>
      </c>
      <c r="L104" s="138"/>
      <c r="M104" s="173"/>
      <c r="N104" s="173"/>
    </row>
    <row r="105" spans="2:14" s="171" customFormat="1" ht="20.100000000000001" hidden="1" customHeight="1">
      <c r="B105" s="142"/>
      <c r="C105" s="142"/>
      <c r="D105" s="143"/>
      <c r="E105" s="144"/>
      <c r="F105" s="145" t="str">
        <f>'HITUNG SEGMEN'!F146</f>
        <v>0+200</v>
      </c>
      <c r="G105" s="145" t="str">
        <f>'HITUNG SEGMEN'!G146</f>
        <v>0+400</v>
      </c>
      <c r="H105" s="172">
        <f>H104</f>
        <v>7</v>
      </c>
      <c r="I105" s="172" t="str">
        <f>'Template TIPE'!H104</f>
        <v>A</v>
      </c>
      <c r="J105" s="172" t="str">
        <f>'Template-KONDISI'!H105</f>
        <v>B</v>
      </c>
      <c r="K105" s="1289" t="str">
        <f t="shared" si="5"/>
        <v>ASPAL</v>
      </c>
      <c r="L105" s="138"/>
      <c r="M105" s="173"/>
      <c r="N105" s="173"/>
    </row>
    <row r="106" spans="2:14" s="171" customFormat="1" ht="20.100000000000001" hidden="1" customHeight="1">
      <c r="B106" s="142"/>
      <c r="C106" s="142"/>
      <c r="D106" s="143"/>
      <c r="E106" s="144"/>
      <c r="F106" s="145" t="str">
        <f>'HITUNG SEGMEN'!F147</f>
        <v>0+400</v>
      </c>
      <c r="G106" s="145" t="str">
        <f>'HITUNG SEGMEN'!G147</f>
        <v>0+600</v>
      </c>
      <c r="H106" s="172">
        <f t="shared" ref="H106:H112" si="8">H105</f>
        <v>7</v>
      </c>
      <c r="I106" s="172" t="str">
        <f>'Template TIPE'!H105</f>
        <v>A</v>
      </c>
      <c r="J106" s="172" t="str">
        <f>'Template-KONDISI'!H106</f>
        <v>B</v>
      </c>
      <c r="K106" s="1289" t="str">
        <f t="shared" si="5"/>
        <v>ASPAL</v>
      </c>
      <c r="L106" s="138"/>
      <c r="M106" s="173"/>
      <c r="N106" s="173"/>
    </row>
    <row r="107" spans="2:14" s="171" customFormat="1" ht="20.100000000000001" hidden="1" customHeight="1">
      <c r="B107" s="142"/>
      <c r="C107" s="142"/>
      <c r="D107" s="143"/>
      <c r="E107" s="144"/>
      <c r="F107" s="145" t="str">
        <f>'HITUNG SEGMEN'!F148</f>
        <v>0+600</v>
      </c>
      <c r="G107" s="145" t="str">
        <f>'HITUNG SEGMEN'!G148</f>
        <v>0+800</v>
      </c>
      <c r="H107" s="172">
        <f t="shared" si="8"/>
        <v>7</v>
      </c>
      <c r="I107" s="172" t="str">
        <f>'Template TIPE'!H106</f>
        <v>A</v>
      </c>
      <c r="J107" s="172" t="str">
        <f>'Template-KONDISI'!H107</f>
        <v>B</v>
      </c>
      <c r="K107" s="1289" t="str">
        <f t="shared" si="5"/>
        <v>ASPAL</v>
      </c>
      <c r="L107" s="138"/>
      <c r="M107" s="173"/>
      <c r="N107" s="173"/>
    </row>
    <row r="108" spans="2:14" s="171" customFormat="1" ht="20.100000000000001" hidden="1" customHeight="1">
      <c r="B108" s="142"/>
      <c r="C108" s="142"/>
      <c r="D108" s="143"/>
      <c r="E108" s="144"/>
      <c r="F108" s="145" t="str">
        <f>'HITUNG SEGMEN'!F149</f>
        <v>0+800</v>
      </c>
      <c r="G108" s="145" t="str">
        <f>'HITUNG SEGMEN'!G149</f>
        <v>1+000</v>
      </c>
      <c r="H108" s="172">
        <f t="shared" si="8"/>
        <v>7</v>
      </c>
      <c r="I108" s="172" t="str">
        <f>'Template TIPE'!H107</f>
        <v>A</v>
      </c>
      <c r="J108" s="172" t="str">
        <f>'Template-KONDISI'!H108</f>
        <v>B</v>
      </c>
      <c r="K108" s="1289" t="str">
        <f t="shared" si="5"/>
        <v>ASPAL</v>
      </c>
      <c r="L108" s="138"/>
      <c r="M108" s="173"/>
      <c r="N108" s="173"/>
    </row>
    <row r="109" spans="2:14" s="171" customFormat="1" ht="20.100000000000001" hidden="1" customHeight="1">
      <c r="B109" s="142"/>
      <c r="C109" s="142"/>
      <c r="D109" s="143"/>
      <c r="E109" s="144"/>
      <c r="F109" s="145" t="str">
        <f>'HITUNG SEGMEN'!F150</f>
        <v>1+000</v>
      </c>
      <c r="G109" s="145" t="str">
        <f>'HITUNG SEGMEN'!G150</f>
        <v>1+200</v>
      </c>
      <c r="H109" s="172">
        <f t="shared" si="8"/>
        <v>7</v>
      </c>
      <c r="I109" s="172" t="str">
        <f>'Template TIPE'!H108</f>
        <v>A</v>
      </c>
      <c r="J109" s="172" t="str">
        <f>'Template-KONDISI'!H109</f>
        <v>B</v>
      </c>
      <c r="K109" s="1289" t="str">
        <f t="shared" si="5"/>
        <v>ASPAL</v>
      </c>
      <c r="L109" s="138"/>
      <c r="M109" s="173"/>
      <c r="N109" s="173"/>
    </row>
    <row r="110" spans="2:14" s="171" customFormat="1" ht="20.100000000000001" hidden="1" customHeight="1">
      <c r="B110" s="142"/>
      <c r="C110" s="142"/>
      <c r="D110" s="143"/>
      <c r="E110" s="144"/>
      <c r="F110" s="145" t="str">
        <f>'HITUNG SEGMEN'!F151</f>
        <v>1+200</v>
      </c>
      <c r="G110" s="145" t="str">
        <f>'HITUNG SEGMEN'!G151</f>
        <v>1+400</v>
      </c>
      <c r="H110" s="172">
        <f t="shared" si="8"/>
        <v>7</v>
      </c>
      <c r="I110" s="172" t="str">
        <f>'Template TIPE'!H109</f>
        <v>A</v>
      </c>
      <c r="J110" s="172" t="str">
        <f>'Template-KONDISI'!H110</f>
        <v>B</v>
      </c>
      <c r="K110" s="1289" t="str">
        <f t="shared" si="5"/>
        <v>ASPAL</v>
      </c>
      <c r="L110" s="138"/>
      <c r="M110" s="173"/>
      <c r="N110" s="173"/>
    </row>
    <row r="111" spans="2:14" s="171" customFormat="1" ht="20.100000000000001" hidden="1" customHeight="1">
      <c r="B111" s="142"/>
      <c r="C111" s="142"/>
      <c r="D111" s="143"/>
      <c r="E111" s="144"/>
      <c r="F111" s="145" t="str">
        <f>'HITUNG SEGMEN'!F152</f>
        <v>1+400</v>
      </c>
      <c r="G111" s="145" t="str">
        <f>'HITUNG SEGMEN'!G152</f>
        <v>1+600</v>
      </c>
      <c r="H111" s="172">
        <f t="shared" si="8"/>
        <v>7</v>
      </c>
      <c r="I111" s="172" t="str">
        <f>'Template TIPE'!H110</f>
        <v>A</v>
      </c>
      <c r="J111" s="172" t="str">
        <f>'Template-KONDISI'!H111</f>
        <v>B</v>
      </c>
      <c r="K111" s="1289" t="str">
        <f t="shared" si="5"/>
        <v>ASPAL</v>
      </c>
      <c r="L111" s="138"/>
      <c r="M111" s="173"/>
      <c r="N111" s="173"/>
    </row>
    <row r="112" spans="2:14" s="171" customFormat="1" ht="20.100000000000001" hidden="1" customHeight="1">
      <c r="B112" s="142"/>
      <c r="C112" s="142"/>
      <c r="D112" s="143"/>
      <c r="E112" s="144"/>
      <c r="F112" s="145" t="str">
        <f>'HITUNG SEGMEN'!F153</f>
        <v>1+600</v>
      </c>
      <c r="G112" s="145" t="str">
        <f>'HITUNG SEGMEN'!G153</f>
        <v>1+640</v>
      </c>
      <c r="H112" s="172">
        <f t="shared" si="8"/>
        <v>7</v>
      </c>
      <c r="I112" s="172" t="str">
        <f>'Template TIPE'!H111</f>
        <v>A</v>
      </c>
      <c r="J112" s="172" t="str">
        <f>'Template-KONDISI'!H112</f>
        <v>B</v>
      </c>
      <c r="K112" s="1289" t="str">
        <f t="shared" si="5"/>
        <v>ASPAL</v>
      </c>
      <c r="L112" s="138"/>
      <c r="M112" s="173"/>
      <c r="N112" s="173"/>
    </row>
    <row r="113" spans="2:14" s="171" customFormat="1" ht="20.100000000000001" hidden="1" customHeight="1">
      <c r="B113" s="142">
        <f>'HITUNG SEGMEN'!B156</f>
        <v>20</v>
      </c>
      <c r="C113" s="142" t="str">
        <f>'HITUNG SEGMEN'!C156</f>
        <v>1,020</v>
      </c>
      <c r="D113" s="143" t="str">
        <f>'HITUNG SEGMEN'!D156</f>
        <v>Dipokusumo</v>
      </c>
      <c r="E113" s="144">
        <f>'HITUNG SEGMEN'!E156</f>
        <v>0.32</v>
      </c>
      <c r="F113" s="145" t="str">
        <f>'HITUNG SEGMEN'!F156</f>
        <v>0+000</v>
      </c>
      <c r="G113" s="145" t="str">
        <f>'HITUNG SEGMEN'!G156</f>
        <v>0+200</v>
      </c>
      <c r="H113" s="172">
        <v>7.2</v>
      </c>
      <c r="I113" s="172" t="str">
        <f>'Template TIPE'!H112</f>
        <v>A</v>
      </c>
      <c r="J113" s="172" t="str">
        <f>'Template-KONDISI'!H113</f>
        <v>B</v>
      </c>
      <c r="K113" s="1289" t="str">
        <f t="shared" si="5"/>
        <v>ASPAL</v>
      </c>
      <c r="L113" s="138"/>
      <c r="M113" s="173"/>
      <c r="N113" s="173"/>
    </row>
    <row r="114" spans="2:14" s="171" customFormat="1" ht="20.100000000000001" hidden="1" customHeight="1">
      <c r="B114" s="142"/>
      <c r="C114" s="142"/>
      <c r="D114" s="143"/>
      <c r="E114" s="144"/>
      <c r="F114" s="145" t="str">
        <f>'HITUNG SEGMEN'!F157</f>
        <v>0+200</v>
      </c>
      <c r="G114" s="145" t="str">
        <f>'HITUNG SEGMEN'!G157</f>
        <v>0+320</v>
      </c>
      <c r="H114" s="172">
        <f>H113</f>
        <v>7.2</v>
      </c>
      <c r="I114" s="172" t="str">
        <f>'Template TIPE'!H113</f>
        <v>A</v>
      </c>
      <c r="J114" s="172" t="str">
        <f>'Template-KONDISI'!H114</f>
        <v>B</v>
      </c>
      <c r="K114" s="1289" t="str">
        <f t="shared" si="5"/>
        <v>ASPAL</v>
      </c>
      <c r="L114" s="138"/>
      <c r="M114" s="173"/>
      <c r="N114" s="173"/>
    </row>
    <row r="115" spans="2:14" s="171" customFormat="1" ht="20.100000000000001" hidden="1" customHeight="1">
      <c r="B115" s="142">
        <f>'HITUNG SEGMEN'!B163</f>
        <v>21</v>
      </c>
      <c r="C115" s="142" t="str">
        <f>'HITUNG SEGMEN'!C163</f>
        <v>1,021</v>
      </c>
      <c r="D115" s="143" t="str">
        <f>'HITUNG SEGMEN'!D163</f>
        <v>Achmad Nur</v>
      </c>
      <c r="E115" s="144">
        <f>'HITUNG SEGMEN'!E163</f>
        <v>0.31</v>
      </c>
      <c r="F115" s="145" t="str">
        <f>'HITUNG SEGMEN'!F163</f>
        <v>0+000</v>
      </c>
      <c r="G115" s="145" t="str">
        <f>'HITUNG SEGMEN'!G163</f>
        <v>0+200</v>
      </c>
      <c r="H115" s="172">
        <v>7</v>
      </c>
      <c r="I115" s="172" t="str">
        <f>'Template TIPE'!H114</f>
        <v>A</v>
      </c>
      <c r="J115" s="172" t="str">
        <f>'Template-KONDISI'!H115</f>
        <v>B</v>
      </c>
      <c r="K115" s="1289" t="str">
        <f t="shared" si="5"/>
        <v>ASPAL</v>
      </c>
      <c r="L115" s="138"/>
      <c r="M115" s="173"/>
      <c r="N115" s="173"/>
    </row>
    <row r="116" spans="2:14" s="171" customFormat="1" ht="20.100000000000001" hidden="1" customHeight="1">
      <c r="B116" s="142"/>
      <c r="C116" s="142"/>
      <c r="D116" s="143"/>
      <c r="E116" s="144"/>
      <c r="F116" s="145" t="str">
        <f>'HITUNG SEGMEN'!F164</f>
        <v>0+200</v>
      </c>
      <c r="G116" s="145" t="str">
        <f>'HITUNG SEGMEN'!G164</f>
        <v>0+300</v>
      </c>
      <c r="H116" s="172">
        <f>H115</f>
        <v>7</v>
      </c>
      <c r="I116" s="172" t="str">
        <f>'Template TIPE'!H115</f>
        <v>A</v>
      </c>
      <c r="J116" s="172" t="str">
        <f>'Template-KONDISI'!H116</f>
        <v>B</v>
      </c>
      <c r="K116" s="1289" t="str">
        <f t="shared" si="5"/>
        <v>ASPAL</v>
      </c>
      <c r="L116" s="138"/>
      <c r="M116" s="173"/>
      <c r="N116" s="173"/>
    </row>
    <row r="117" spans="2:14" s="171" customFormat="1" ht="20.100000000000001" hidden="1" customHeight="1">
      <c r="B117" s="142">
        <f>'HITUNG SEGMEN'!B171</f>
        <v>22</v>
      </c>
      <c r="C117" s="142" t="str">
        <f>'HITUNG SEGMEN'!C171</f>
        <v>1,022</v>
      </c>
      <c r="D117" s="143" t="str">
        <f>'HITUNG SEGMEN'!D171</f>
        <v>Serma Jumiran</v>
      </c>
      <c r="E117" s="144">
        <f>'HITUNG SEGMEN'!E171</f>
        <v>0.31</v>
      </c>
      <c r="F117" s="145" t="str">
        <f>'HITUNG SEGMEN'!F171</f>
        <v>0+000</v>
      </c>
      <c r="G117" s="145" t="str">
        <f>'HITUNG SEGMEN'!G171</f>
        <v>0+200</v>
      </c>
      <c r="H117" s="172">
        <v>7</v>
      </c>
      <c r="I117" s="172" t="str">
        <f>'Template TIPE'!H116</f>
        <v>A</v>
      </c>
      <c r="J117" s="172" t="str">
        <f>'Template-KONDISI'!H117</f>
        <v>B</v>
      </c>
      <c r="K117" s="1289" t="str">
        <f t="shared" si="5"/>
        <v>ASPAL</v>
      </c>
      <c r="L117" s="138"/>
      <c r="M117" s="173"/>
      <c r="N117" s="173"/>
    </row>
    <row r="118" spans="2:14" s="171" customFormat="1" ht="20.100000000000001" hidden="1" customHeight="1">
      <c r="B118" s="142"/>
      <c r="C118" s="142"/>
      <c r="D118" s="143"/>
      <c r="E118" s="144"/>
      <c r="F118" s="145" t="str">
        <f>'HITUNG SEGMEN'!F172</f>
        <v>0+200</v>
      </c>
      <c r="G118" s="145" t="str">
        <f>'HITUNG SEGMEN'!G172</f>
        <v>0+310</v>
      </c>
      <c r="H118" s="172">
        <f>H117</f>
        <v>7</v>
      </c>
      <c r="I118" s="172" t="str">
        <f>'Template TIPE'!H117</f>
        <v>A</v>
      </c>
      <c r="J118" s="172" t="str">
        <f>'Template-KONDISI'!H118</f>
        <v>B</v>
      </c>
      <c r="K118" s="1289" t="str">
        <f t="shared" si="5"/>
        <v>ASPAL</v>
      </c>
      <c r="L118" s="138"/>
      <c r="M118" s="173"/>
      <c r="N118" s="173"/>
    </row>
    <row r="119" spans="2:14" s="171" customFormat="1" ht="20.100000000000001" hidden="1" customHeight="1">
      <c r="B119" s="142">
        <f>'HITUNG SEGMEN'!B178</f>
        <v>23</v>
      </c>
      <c r="C119" s="142" t="str">
        <f>'HITUNG SEGMEN'!C178</f>
        <v>1,023</v>
      </c>
      <c r="D119" s="143" t="str">
        <f>'HITUNG SEGMEN'!D178</f>
        <v>Pasukan Pelajar Imam</v>
      </c>
      <c r="E119" s="144">
        <f>'HITUNG SEGMEN'!E178</f>
        <v>0.28000000000000003</v>
      </c>
      <c r="F119" s="145" t="str">
        <f>'HITUNG SEGMEN'!F178</f>
        <v>0+000</v>
      </c>
      <c r="G119" s="145" t="str">
        <f>'HITUNG SEGMEN'!G178</f>
        <v>0+200</v>
      </c>
      <c r="H119" s="172">
        <v>6.5</v>
      </c>
      <c r="I119" s="172" t="str">
        <f>'Template TIPE'!H118</f>
        <v>A</v>
      </c>
      <c r="J119" s="172" t="str">
        <f>'Template-KONDISI'!H119</f>
        <v>B</v>
      </c>
      <c r="K119" s="1289" t="str">
        <f t="shared" si="5"/>
        <v>ASPAL</v>
      </c>
      <c r="L119" s="138"/>
      <c r="M119" s="173"/>
      <c r="N119" s="173"/>
    </row>
    <row r="120" spans="2:14" s="171" customFormat="1" ht="20.100000000000001" hidden="1" customHeight="1">
      <c r="B120" s="142"/>
      <c r="C120" s="142"/>
      <c r="D120" s="143"/>
      <c r="E120" s="144"/>
      <c r="F120" s="145" t="str">
        <f>'HITUNG SEGMEN'!F179</f>
        <v>0+200</v>
      </c>
      <c r="G120" s="145" t="str">
        <f>'HITUNG SEGMEN'!G179</f>
        <v>0+280</v>
      </c>
      <c r="H120" s="172">
        <f>H119</f>
        <v>6.5</v>
      </c>
      <c r="I120" s="172" t="str">
        <f>'Template TIPE'!H119</f>
        <v>A</v>
      </c>
      <c r="J120" s="172" t="str">
        <f>'Template-KONDISI'!H120</f>
        <v>B</v>
      </c>
      <c r="K120" s="1289" t="str">
        <f t="shared" si="5"/>
        <v>ASPAL</v>
      </c>
      <c r="L120" s="138"/>
      <c r="M120" s="173"/>
      <c r="N120" s="173"/>
    </row>
    <row r="121" spans="2:14" s="171" customFormat="1" ht="20.100000000000001" hidden="1" customHeight="1">
      <c r="B121" s="142">
        <f>'HITUNG SEGMEN'!B185</f>
        <v>24</v>
      </c>
      <c r="C121" s="142" t="str">
        <f>'HITUNG SEGMEN'!C185</f>
        <v>1,024</v>
      </c>
      <c r="D121" s="143" t="str">
        <f>'HITUNG SEGMEN'!D185</f>
        <v>Narasoma</v>
      </c>
      <c r="E121" s="144">
        <f>'HITUNG SEGMEN'!E185</f>
        <v>0.54</v>
      </c>
      <c r="F121" s="145" t="str">
        <f>'HITUNG SEGMEN'!F185</f>
        <v>0+000</v>
      </c>
      <c r="G121" s="145" t="str">
        <f>'HITUNG SEGMEN'!G185</f>
        <v>0+200</v>
      </c>
      <c r="H121" s="172">
        <f>'[1]5.rekap permukaan perkerasan'!$F$15</f>
        <v>4.8</v>
      </c>
      <c r="I121" s="172" t="str">
        <f>'Template TIPE'!H120</f>
        <v>A</v>
      </c>
      <c r="J121" s="172" t="str">
        <f>'Template-KONDISI'!H121</f>
        <v>B</v>
      </c>
      <c r="K121" s="1289" t="str">
        <f t="shared" si="5"/>
        <v>ASPAL</v>
      </c>
      <c r="L121" s="138"/>
      <c r="M121" s="173"/>
      <c r="N121" s="173"/>
    </row>
    <row r="122" spans="2:14" s="171" customFormat="1" ht="20.100000000000001" hidden="1" customHeight="1">
      <c r="B122" s="142"/>
      <c r="C122" s="142"/>
      <c r="D122" s="143"/>
      <c r="E122" s="144"/>
      <c r="F122" s="145" t="str">
        <f>'HITUNG SEGMEN'!F186</f>
        <v>0+200</v>
      </c>
      <c r="G122" s="145" t="str">
        <f>'HITUNG SEGMEN'!G186</f>
        <v>0+400</v>
      </c>
      <c r="H122" s="172">
        <f>'[1]5.rekap permukaan perkerasan'!$F$16</f>
        <v>4.5</v>
      </c>
      <c r="I122" s="172" t="str">
        <f>'Template TIPE'!H121</f>
        <v>A</v>
      </c>
      <c r="J122" s="172" t="str">
        <f>'Template-KONDISI'!H122</f>
        <v>B</v>
      </c>
      <c r="K122" s="1289" t="str">
        <f t="shared" si="5"/>
        <v>ASPAL</v>
      </c>
      <c r="L122" s="138"/>
      <c r="M122" s="173"/>
      <c r="N122" s="173"/>
    </row>
    <row r="123" spans="2:14" s="171" customFormat="1" ht="20.100000000000001" hidden="1" customHeight="1">
      <c r="B123" s="142"/>
      <c r="C123" s="142"/>
      <c r="D123" s="143"/>
      <c r="E123" s="144"/>
      <c r="F123" s="145" t="str">
        <f>'HITUNG SEGMEN'!F187</f>
        <v>0+400</v>
      </c>
      <c r="G123" s="145" t="str">
        <f>'HITUNG SEGMEN'!G187</f>
        <v>0+540</v>
      </c>
      <c r="H123" s="172">
        <f>'[1]5.rekap permukaan perkerasan'!$F$17</f>
        <v>2.4</v>
      </c>
      <c r="I123" s="172" t="str">
        <f>'Template TIPE'!H122</f>
        <v>A</v>
      </c>
      <c r="J123" s="172" t="str">
        <f>'Template-KONDISI'!H123</f>
        <v>B</v>
      </c>
      <c r="K123" s="1289" t="str">
        <f t="shared" si="5"/>
        <v>ASPAL</v>
      </c>
      <c r="L123" s="138"/>
      <c r="M123" s="173"/>
      <c r="N123" s="173"/>
    </row>
    <row r="124" spans="2:14" s="171" customFormat="1" ht="20.100000000000001" hidden="1" customHeight="1">
      <c r="B124" s="142">
        <f>'HITUNG SEGMEN'!B192</f>
        <v>25</v>
      </c>
      <c r="C124" s="142" t="str">
        <f>'HITUNG SEGMEN'!C192</f>
        <v>1,025</v>
      </c>
      <c r="D124" s="143" t="str">
        <f>'HITUNG SEGMEN'!D192</f>
        <v>Sidodadi</v>
      </c>
      <c r="E124" s="144">
        <f>'HITUNG SEGMEN'!E192</f>
        <v>0.18</v>
      </c>
      <c r="F124" s="145" t="str">
        <f>'HITUNG SEGMEN'!F192</f>
        <v>0+000</v>
      </c>
      <c r="G124" s="145" t="str">
        <f>'HITUNG SEGMEN'!G192</f>
        <v>0+180</v>
      </c>
      <c r="H124" s="172">
        <v>5</v>
      </c>
      <c r="I124" s="172" t="str">
        <f>'Template TIPE'!H123</f>
        <v>A</v>
      </c>
      <c r="J124" s="172" t="str">
        <f>'Template-KONDISI'!H124</f>
        <v>B</v>
      </c>
      <c r="K124" s="1289" t="str">
        <f t="shared" si="5"/>
        <v>ASPAL</v>
      </c>
      <c r="L124" s="138"/>
      <c r="M124" s="173"/>
      <c r="N124" s="173"/>
    </row>
    <row r="125" spans="2:14" s="171" customFormat="1" ht="20.100000000000001" hidden="1" customHeight="1">
      <c r="B125" s="142">
        <f>'HITUNG SEGMEN'!B199</f>
        <v>26</v>
      </c>
      <c r="C125" s="142" t="str">
        <f>'HITUNG SEGMEN'!C199</f>
        <v>1,026</v>
      </c>
      <c r="D125" s="143" t="str">
        <f>'HITUNG SEGMEN'!D199</f>
        <v>Letnan Achmadi</v>
      </c>
      <c r="E125" s="144">
        <f>'HITUNG SEGMEN'!E199</f>
        <v>0.32</v>
      </c>
      <c r="F125" s="145" t="str">
        <f>'HITUNG SEGMEN'!F199</f>
        <v>0+000</v>
      </c>
      <c r="G125" s="145" t="str">
        <f>'HITUNG SEGMEN'!G199</f>
        <v>0+200</v>
      </c>
      <c r="H125" s="172">
        <v>7</v>
      </c>
      <c r="I125" s="172" t="str">
        <f>'Template TIPE'!H124</f>
        <v>A</v>
      </c>
      <c r="J125" s="172" t="str">
        <f>'Template-KONDISI'!H125</f>
        <v>B</v>
      </c>
      <c r="K125" s="1289" t="str">
        <f t="shared" si="5"/>
        <v>ASPAL</v>
      </c>
      <c r="L125" s="138"/>
      <c r="M125" s="173"/>
      <c r="N125" s="173"/>
    </row>
    <row r="126" spans="2:14" s="171" customFormat="1" ht="20.100000000000001" hidden="1" customHeight="1">
      <c r="B126" s="142"/>
      <c r="C126" s="142"/>
      <c r="D126" s="143"/>
      <c r="E126" s="144"/>
      <c r="F126" s="145" t="str">
        <f>'HITUNG SEGMEN'!F200</f>
        <v>0+200</v>
      </c>
      <c r="G126" s="145" t="str">
        <f>'HITUNG SEGMEN'!G200</f>
        <v>0+320</v>
      </c>
      <c r="H126" s="172">
        <f>H125</f>
        <v>7</v>
      </c>
      <c r="I126" s="172" t="str">
        <f>'Template TIPE'!H125</f>
        <v>A</v>
      </c>
      <c r="J126" s="172" t="str">
        <f>'Template-KONDISI'!H126</f>
        <v>B</v>
      </c>
      <c r="K126" s="1289" t="str">
        <f t="shared" si="5"/>
        <v>ASPAL</v>
      </c>
      <c r="L126" s="138"/>
      <c r="M126" s="173"/>
      <c r="N126" s="173"/>
    </row>
    <row r="127" spans="2:14" s="171" customFormat="1" ht="20.100000000000001" hidden="1" customHeight="1">
      <c r="B127" s="142">
        <f>'HITUNG SEGMEN'!B207</f>
        <v>27</v>
      </c>
      <c r="C127" s="142" t="str">
        <f>'HITUNG SEGMEN'!C207</f>
        <v>1,027</v>
      </c>
      <c r="D127" s="143" t="str">
        <f>'HITUNG SEGMEN'!D207</f>
        <v>Pucungrumbak</v>
      </c>
      <c r="E127" s="144">
        <f>'HITUNG SEGMEN'!E207</f>
        <v>0.47</v>
      </c>
      <c r="F127" s="145" t="str">
        <f>'HITUNG SEGMEN'!F207</f>
        <v>0+000</v>
      </c>
      <c r="G127" s="145" t="str">
        <f>'HITUNG SEGMEN'!G207</f>
        <v>0+200</v>
      </c>
      <c r="H127" s="172">
        <v>9</v>
      </c>
      <c r="I127" s="172" t="str">
        <f>'Template TIPE'!H126</f>
        <v>A</v>
      </c>
      <c r="J127" s="172" t="str">
        <f>'Template-KONDISI'!H127</f>
        <v>S</v>
      </c>
      <c r="K127" s="1289" t="str">
        <f t="shared" si="5"/>
        <v>ASPAL</v>
      </c>
      <c r="L127" s="138"/>
      <c r="M127" s="173"/>
      <c r="N127" s="173"/>
    </row>
    <row r="128" spans="2:14" s="171" customFormat="1" ht="20.100000000000001" hidden="1" customHeight="1">
      <c r="B128" s="142"/>
      <c r="C128" s="142"/>
      <c r="D128" s="143"/>
      <c r="E128" s="144"/>
      <c r="F128" s="145" t="str">
        <f>'HITUNG SEGMEN'!F208</f>
        <v>0+200</v>
      </c>
      <c r="G128" s="145" t="str">
        <f>'HITUNG SEGMEN'!G208</f>
        <v>0+400</v>
      </c>
      <c r="H128" s="172">
        <f>H127</f>
        <v>9</v>
      </c>
      <c r="I128" s="172" t="str">
        <f>'Template TIPE'!H127</f>
        <v>A</v>
      </c>
      <c r="J128" s="172" t="str">
        <f>'Template-KONDISI'!H128</f>
        <v>B</v>
      </c>
      <c r="K128" s="1289" t="str">
        <f t="shared" si="5"/>
        <v>ASPAL</v>
      </c>
      <c r="L128" s="138"/>
      <c r="M128" s="173"/>
      <c r="N128" s="173"/>
    </row>
    <row r="129" spans="2:14" s="171" customFormat="1" ht="20.100000000000001" hidden="1" customHeight="1">
      <c r="B129" s="142"/>
      <c r="C129" s="142"/>
      <c r="D129" s="143"/>
      <c r="E129" s="144"/>
      <c r="F129" s="145" t="str">
        <f>'HITUNG SEGMEN'!F209</f>
        <v>0+400</v>
      </c>
      <c r="G129" s="145" t="str">
        <f>'HITUNG SEGMEN'!G209</f>
        <v>0+470</v>
      </c>
      <c r="H129" s="172">
        <f>H128</f>
        <v>9</v>
      </c>
      <c r="I129" s="172" t="str">
        <f>'Template TIPE'!H128</f>
        <v>A</v>
      </c>
      <c r="J129" s="172" t="str">
        <f>'Template-KONDISI'!H129</f>
        <v>S</v>
      </c>
      <c r="K129" s="1289" t="str">
        <f t="shared" si="5"/>
        <v>ASPAL</v>
      </c>
      <c r="L129" s="138"/>
      <c r="M129" s="173"/>
      <c r="N129" s="173"/>
    </row>
    <row r="130" spans="2:14" s="171" customFormat="1" ht="20.100000000000001" hidden="1" customHeight="1">
      <c r="B130" s="142">
        <f>'HITUNG SEGMEN'!B215</f>
        <v>28</v>
      </c>
      <c r="C130" s="142" t="str">
        <f>'HITUNG SEGMEN'!C215</f>
        <v>1,028</v>
      </c>
      <c r="D130" s="143" t="str">
        <f>'HITUNG SEGMEN'!D215</f>
        <v>Wiramenggala</v>
      </c>
      <c r="E130" s="144">
        <f>'HITUNG SEGMEN'!E215</f>
        <v>1.02</v>
      </c>
      <c r="F130" s="145" t="str">
        <f>'HITUNG SEGMEN'!F215</f>
        <v>0+000</v>
      </c>
      <c r="G130" s="145" t="str">
        <f>'HITUNG SEGMEN'!G215</f>
        <v>0+200</v>
      </c>
      <c r="H130" s="172">
        <v>4.0999999999999996</v>
      </c>
      <c r="I130" s="172" t="str">
        <f>'Template TIPE'!H129</f>
        <v>A</v>
      </c>
      <c r="J130" s="172" t="str">
        <f>'Template-KONDISI'!H130</f>
        <v>B</v>
      </c>
      <c r="K130" s="1289" t="str">
        <f t="shared" si="5"/>
        <v>ASPAL</v>
      </c>
      <c r="L130" s="138"/>
      <c r="M130" s="173"/>
      <c r="N130" s="173"/>
    </row>
    <row r="131" spans="2:14" s="171" customFormat="1" ht="20.100000000000001" hidden="1" customHeight="1">
      <c r="B131" s="142"/>
      <c r="C131" s="142"/>
      <c r="D131" s="143"/>
      <c r="E131" s="144"/>
      <c r="F131" s="145" t="str">
        <f>'HITUNG SEGMEN'!F216</f>
        <v>0+200</v>
      </c>
      <c r="G131" s="145" t="str">
        <f>'HITUNG SEGMEN'!G216</f>
        <v>0+400</v>
      </c>
      <c r="H131" s="172">
        <f>H130</f>
        <v>4.0999999999999996</v>
      </c>
      <c r="I131" s="172" t="str">
        <f>'Template TIPE'!H130</f>
        <v>A</v>
      </c>
      <c r="J131" s="172" t="str">
        <f>'Template-KONDISI'!H131</f>
        <v>B</v>
      </c>
      <c r="K131" s="1289" t="str">
        <f t="shared" si="5"/>
        <v>ASPAL</v>
      </c>
      <c r="L131" s="138"/>
      <c r="M131" s="173"/>
      <c r="N131" s="173"/>
    </row>
    <row r="132" spans="2:14" s="171" customFormat="1" ht="20.100000000000001" hidden="1" customHeight="1">
      <c r="B132" s="142"/>
      <c r="C132" s="142"/>
      <c r="D132" s="143"/>
      <c r="E132" s="144"/>
      <c r="F132" s="145" t="str">
        <f>'HITUNG SEGMEN'!F217</f>
        <v>0+400</v>
      </c>
      <c r="G132" s="145" t="str">
        <f>'HITUNG SEGMEN'!G217</f>
        <v>0+600</v>
      </c>
      <c r="H132" s="172">
        <f>H131</f>
        <v>4.0999999999999996</v>
      </c>
      <c r="I132" s="172" t="str">
        <f>'Template TIPE'!H131</f>
        <v>A</v>
      </c>
      <c r="J132" s="172" t="str">
        <f>'Template-KONDISI'!H132</f>
        <v>B</v>
      </c>
      <c r="K132" s="1289" t="str">
        <f t="shared" si="5"/>
        <v>ASPAL</v>
      </c>
      <c r="L132" s="138"/>
      <c r="M132" s="173"/>
      <c r="N132" s="173"/>
    </row>
    <row r="133" spans="2:14" s="171" customFormat="1" ht="20.100000000000001" hidden="1" customHeight="1">
      <c r="B133" s="142"/>
      <c r="C133" s="142"/>
      <c r="D133" s="143"/>
      <c r="E133" s="144"/>
      <c r="F133" s="145" t="str">
        <f>'HITUNG SEGMEN'!F218</f>
        <v>0+600</v>
      </c>
      <c r="G133" s="145" t="str">
        <f>'HITUNG SEGMEN'!G218</f>
        <v>0+800</v>
      </c>
      <c r="H133" s="172">
        <f t="shared" ref="H133:H134" si="9">H132</f>
        <v>4.0999999999999996</v>
      </c>
      <c r="I133" s="172" t="str">
        <f>'Template TIPE'!H132</f>
        <v>A</v>
      </c>
      <c r="J133" s="172" t="str">
        <f>'Template-KONDISI'!H133</f>
        <v>B</v>
      </c>
      <c r="K133" s="1289" t="str">
        <f t="shared" si="5"/>
        <v>ASPAL</v>
      </c>
      <c r="L133" s="138"/>
      <c r="M133" s="173"/>
      <c r="N133" s="173"/>
    </row>
    <row r="134" spans="2:14" s="171" customFormat="1" ht="20.100000000000001" hidden="1" customHeight="1">
      <c r="B134" s="142"/>
      <c r="C134" s="142"/>
      <c r="D134" s="143"/>
      <c r="E134" s="144"/>
      <c r="F134" s="145" t="str">
        <f>'HITUNG SEGMEN'!F219</f>
        <v>0+800</v>
      </c>
      <c r="G134" s="145" t="str">
        <f>'HITUNG SEGMEN'!G219</f>
        <v>1+020</v>
      </c>
      <c r="H134" s="172">
        <f t="shared" si="9"/>
        <v>4.0999999999999996</v>
      </c>
      <c r="I134" s="172" t="str">
        <f>'Template TIPE'!H133</f>
        <v>A</v>
      </c>
      <c r="J134" s="172" t="str">
        <f>'Template-KONDISI'!H134</f>
        <v>B</v>
      </c>
      <c r="K134" s="1289" t="str">
        <f t="shared" si="5"/>
        <v>ASPAL</v>
      </c>
      <c r="L134" s="138"/>
      <c r="M134" s="173"/>
      <c r="N134" s="173"/>
    </row>
    <row r="135" spans="2:14" s="171" customFormat="1" ht="20.100000000000001" hidden="1" customHeight="1">
      <c r="B135" s="142">
        <f>'HITUNG SEGMEN'!B222</f>
        <v>29</v>
      </c>
      <c r="C135" s="142" t="str">
        <f>'HITUNG SEGMEN'!C222</f>
        <v>1,029</v>
      </c>
      <c r="D135" s="143" t="str">
        <f>'HITUNG SEGMEN'!D222</f>
        <v>Wiramuda</v>
      </c>
      <c r="E135" s="144">
        <f>'HITUNG SEGMEN'!E222</f>
        <v>0.98</v>
      </c>
      <c r="F135" s="145" t="str">
        <f>'HITUNG SEGMEN'!F222</f>
        <v>0+000</v>
      </c>
      <c r="G135" s="145" t="str">
        <f>'HITUNG SEGMEN'!G222</f>
        <v>0+200</v>
      </c>
      <c r="H135" s="172">
        <v>7</v>
      </c>
      <c r="I135" s="172" t="str">
        <f>'Template TIPE'!H134</f>
        <v>A</v>
      </c>
      <c r="J135" s="172" t="str">
        <f>'Template-KONDISI'!H135</f>
        <v>B</v>
      </c>
      <c r="K135" s="1289" t="str">
        <f t="shared" si="5"/>
        <v>ASPAL</v>
      </c>
      <c r="L135" s="138"/>
      <c r="M135" s="173"/>
      <c r="N135" s="173"/>
    </row>
    <row r="136" spans="2:14" s="171" customFormat="1" ht="20.100000000000001" hidden="1" customHeight="1">
      <c r="B136" s="142"/>
      <c r="C136" s="142"/>
      <c r="D136" s="143"/>
      <c r="E136" s="144"/>
      <c r="F136" s="145" t="str">
        <f>'HITUNG SEGMEN'!F223</f>
        <v>0+200</v>
      </c>
      <c r="G136" s="145" t="str">
        <f>'HITUNG SEGMEN'!G223</f>
        <v>0+400</v>
      </c>
      <c r="H136" s="172">
        <f>H135</f>
        <v>7</v>
      </c>
      <c r="I136" s="172" t="str">
        <f>'Template TIPE'!H135</f>
        <v>A</v>
      </c>
      <c r="J136" s="172" t="str">
        <f>'Template-KONDISI'!H136</f>
        <v>B</v>
      </c>
      <c r="K136" s="1289" t="str">
        <f t="shared" ref="K136:K199" si="10">IF(I136="A","ASPAL","0")</f>
        <v>ASPAL</v>
      </c>
      <c r="L136" s="138"/>
      <c r="M136" s="173"/>
      <c r="N136" s="173"/>
    </row>
    <row r="137" spans="2:14" s="171" customFormat="1" ht="20.100000000000001" hidden="1" customHeight="1">
      <c r="B137" s="142"/>
      <c r="C137" s="142"/>
      <c r="D137" s="143"/>
      <c r="E137" s="144"/>
      <c r="F137" s="145" t="str">
        <f>'HITUNG SEGMEN'!F224</f>
        <v>0+400</v>
      </c>
      <c r="G137" s="145" t="str">
        <f>'HITUNG SEGMEN'!G224</f>
        <v>0+600</v>
      </c>
      <c r="H137" s="172">
        <v>9</v>
      </c>
      <c r="I137" s="172" t="str">
        <f>'Template TIPE'!H136</f>
        <v>A</v>
      </c>
      <c r="J137" s="172" t="str">
        <f>'Template-KONDISI'!H137</f>
        <v>B</v>
      </c>
      <c r="K137" s="1289" t="str">
        <f t="shared" si="10"/>
        <v>ASPAL</v>
      </c>
      <c r="L137" s="138"/>
      <c r="M137" s="173"/>
      <c r="N137" s="173"/>
    </row>
    <row r="138" spans="2:14" s="171" customFormat="1" ht="20.100000000000001" hidden="1" customHeight="1">
      <c r="B138" s="142"/>
      <c r="C138" s="142"/>
      <c r="D138" s="143"/>
      <c r="E138" s="144"/>
      <c r="F138" s="145" t="str">
        <f>'HITUNG SEGMEN'!F225</f>
        <v>0+600</v>
      </c>
      <c r="G138" s="145" t="str">
        <f>'HITUNG SEGMEN'!G225</f>
        <v>0+800</v>
      </c>
      <c r="H138" s="172">
        <v>9</v>
      </c>
      <c r="I138" s="172" t="str">
        <f>'Template TIPE'!H137</f>
        <v>A</v>
      </c>
      <c r="J138" s="172" t="str">
        <f>'Template-KONDISI'!H138</f>
        <v>B</v>
      </c>
      <c r="K138" s="1289" t="str">
        <f t="shared" si="10"/>
        <v>ASPAL</v>
      </c>
      <c r="L138" s="138"/>
      <c r="M138" s="173"/>
      <c r="N138" s="173"/>
    </row>
    <row r="139" spans="2:14" s="171" customFormat="1" ht="20.100000000000001" hidden="1" customHeight="1">
      <c r="B139" s="142"/>
      <c r="C139" s="142"/>
      <c r="D139" s="143"/>
      <c r="E139" s="144"/>
      <c r="F139" s="145" t="str">
        <f>'HITUNG SEGMEN'!F226</f>
        <v>0+800</v>
      </c>
      <c r="G139" s="145" t="str">
        <f>'HITUNG SEGMEN'!G226</f>
        <v>0+980</v>
      </c>
      <c r="H139" s="172">
        <v>9</v>
      </c>
      <c r="I139" s="172" t="str">
        <f>'Template TIPE'!H138</f>
        <v>A</v>
      </c>
      <c r="J139" s="172" t="str">
        <f>'Template-KONDISI'!H139</f>
        <v>B</v>
      </c>
      <c r="K139" s="1289" t="str">
        <f t="shared" si="10"/>
        <v>ASPAL</v>
      </c>
      <c r="L139" s="138"/>
      <c r="M139" s="173"/>
      <c r="N139" s="173"/>
    </row>
    <row r="140" spans="2:14" s="171" customFormat="1" ht="20.100000000000001" hidden="1" customHeight="1">
      <c r="B140" s="142">
        <f>'HITUNG SEGMEN'!B229</f>
        <v>30</v>
      </c>
      <c r="C140" s="142" t="str">
        <f>'HITUNG SEGMEN'!C229</f>
        <v>1,030</v>
      </c>
      <c r="D140" s="143" t="str">
        <f>'HITUNG SEGMEN'!D229</f>
        <v xml:space="preserve">S. Parman - Penambongan </v>
      </c>
      <c r="E140" s="144">
        <f>'HITUNG SEGMEN'!E229</f>
        <v>0.88</v>
      </c>
      <c r="F140" s="145" t="str">
        <f>'HITUNG SEGMEN'!F229</f>
        <v>0+000</v>
      </c>
      <c r="G140" s="145" t="str">
        <f>'HITUNG SEGMEN'!G229</f>
        <v>0+200</v>
      </c>
      <c r="H140" s="172">
        <v>2.8</v>
      </c>
      <c r="I140" s="172" t="str">
        <f>'Template TIPE'!H139</f>
        <v>A</v>
      </c>
      <c r="J140" s="172" t="str">
        <f>'Template-KONDISI'!H140</f>
        <v>B</v>
      </c>
      <c r="K140" s="1289" t="str">
        <f t="shared" si="10"/>
        <v>ASPAL</v>
      </c>
      <c r="L140" s="138"/>
      <c r="M140" s="173"/>
      <c r="N140" s="173"/>
    </row>
    <row r="141" spans="2:14" s="171" customFormat="1" ht="20.100000000000001" hidden="1" customHeight="1">
      <c r="B141" s="142"/>
      <c r="C141" s="142"/>
      <c r="D141" s="143"/>
      <c r="E141" s="144"/>
      <c r="F141" s="145" t="str">
        <f>'HITUNG SEGMEN'!F230</f>
        <v>0+200</v>
      </c>
      <c r="G141" s="145" t="str">
        <f>'HITUNG SEGMEN'!G230</f>
        <v>0+400</v>
      </c>
      <c r="H141" s="172">
        <f>H140</f>
        <v>2.8</v>
      </c>
      <c r="I141" s="172" t="str">
        <f>'Template TIPE'!H140</f>
        <v>A</v>
      </c>
      <c r="J141" s="172" t="str">
        <f>'Template-KONDISI'!H141</f>
        <v>B</v>
      </c>
      <c r="K141" s="1289" t="str">
        <f t="shared" si="10"/>
        <v>ASPAL</v>
      </c>
      <c r="L141" s="138"/>
      <c r="M141" s="173"/>
      <c r="N141" s="173"/>
    </row>
    <row r="142" spans="2:14" s="171" customFormat="1" ht="20.100000000000001" hidden="1" customHeight="1">
      <c r="B142" s="142"/>
      <c r="C142" s="142"/>
      <c r="D142" s="143"/>
      <c r="E142" s="144"/>
      <c r="F142" s="145" t="str">
        <f>'HITUNG SEGMEN'!F231</f>
        <v>0+400</v>
      </c>
      <c r="G142" s="145" t="str">
        <f>'HITUNG SEGMEN'!G231</f>
        <v>0+600</v>
      </c>
      <c r="H142" s="172">
        <f t="shared" ref="H142:H144" si="11">H141</f>
        <v>2.8</v>
      </c>
      <c r="I142" s="172" t="str">
        <f>'Template TIPE'!H141</f>
        <v>A</v>
      </c>
      <c r="J142" s="172" t="str">
        <f>'Template-KONDISI'!H142</f>
        <v>B</v>
      </c>
      <c r="K142" s="1289" t="str">
        <f t="shared" si="10"/>
        <v>ASPAL</v>
      </c>
      <c r="L142" s="138"/>
      <c r="M142" s="173"/>
      <c r="N142" s="173"/>
    </row>
    <row r="143" spans="2:14" s="171" customFormat="1" ht="20.100000000000001" hidden="1" customHeight="1">
      <c r="B143" s="142"/>
      <c r="C143" s="142"/>
      <c r="D143" s="143"/>
      <c r="E143" s="144"/>
      <c r="F143" s="145" t="str">
        <f>'HITUNG SEGMEN'!F232</f>
        <v>0+600</v>
      </c>
      <c r="G143" s="145" t="str">
        <f>'HITUNG SEGMEN'!G232</f>
        <v>0+800</v>
      </c>
      <c r="H143" s="172">
        <f t="shared" si="11"/>
        <v>2.8</v>
      </c>
      <c r="I143" s="172" t="str">
        <f>'Template TIPE'!H142</f>
        <v>A</v>
      </c>
      <c r="J143" s="172" t="str">
        <f>'Template-KONDISI'!H143</f>
        <v>B</v>
      </c>
      <c r="K143" s="1289" t="str">
        <f t="shared" si="10"/>
        <v>ASPAL</v>
      </c>
      <c r="L143" s="138"/>
      <c r="M143" s="173"/>
      <c r="N143" s="173"/>
    </row>
    <row r="144" spans="2:14" s="171" customFormat="1" ht="20.100000000000001" hidden="1" customHeight="1">
      <c r="B144" s="142"/>
      <c r="C144" s="142"/>
      <c r="D144" s="143"/>
      <c r="E144" s="144"/>
      <c r="F144" s="145" t="str">
        <f>'HITUNG SEGMEN'!F233</f>
        <v>0+800</v>
      </c>
      <c r="G144" s="145" t="str">
        <f>'HITUNG SEGMEN'!G233</f>
        <v>0+880</v>
      </c>
      <c r="H144" s="172">
        <f t="shared" si="11"/>
        <v>2.8</v>
      </c>
      <c r="I144" s="172" t="str">
        <f>'Template TIPE'!H143</f>
        <v>A</v>
      </c>
      <c r="J144" s="172" t="str">
        <f>'Template-KONDISI'!H144</f>
        <v>B</v>
      </c>
      <c r="K144" s="1289" t="str">
        <f t="shared" si="10"/>
        <v>ASPAL</v>
      </c>
      <c r="L144" s="138"/>
      <c r="M144" s="173"/>
      <c r="N144" s="173"/>
    </row>
    <row r="145" spans="2:14" s="171" customFormat="1" ht="20.100000000000001" hidden="1" customHeight="1">
      <c r="B145" s="142">
        <f>'HITUNG SEGMEN'!B237</f>
        <v>31</v>
      </c>
      <c r="C145" s="142" t="str">
        <f>'HITUNG SEGMEN'!C237</f>
        <v>1,031</v>
      </c>
      <c r="D145" s="143" t="str">
        <f>'HITUNG SEGMEN'!D237</f>
        <v>Ketuhu</v>
      </c>
      <c r="E145" s="144">
        <f>'HITUNG SEGMEN'!E237</f>
        <v>1.01</v>
      </c>
      <c r="F145" s="145" t="str">
        <f>'HITUNG SEGMEN'!F237</f>
        <v>0+000</v>
      </c>
      <c r="G145" s="145" t="str">
        <f>'HITUNG SEGMEN'!G237</f>
        <v>0+200</v>
      </c>
      <c r="H145" s="172">
        <v>7</v>
      </c>
      <c r="I145" s="172" t="str">
        <f>'Template TIPE'!H144</f>
        <v>A</v>
      </c>
      <c r="J145" s="172" t="str">
        <f>'Template-KONDISI'!H145</f>
        <v>S</v>
      </c>
      <c r="K145" s="1289" t="str">
        <f t="shared" si="10"/>
        <v>ASPAL</v>
      </c>
      <c r="L145" s="138"/>
      <c r="M145" s="173"/>
      <c r="N145" s="173"/>
    </row>
    <row r="146" spans="2:14" s="171" customFormat="1" ht="20.100000000000001" hidden="1" customHeight="1">
      <c r="B146" s="142"/>
      <c r="C146" s="142"/>
      <c r="D146" s="143"/>
      <c r="E146" s="144"/>
      <c r="F146" s="145" t="str">
        <f>'HITUNG SEGMEN'!F238</f>
        <v>0+200</v>
      </c>
      <c r="G146" s="145" t="str">
        <f>'HITUNG SEGMEN'!G238</f>
        <v>0+400</v>
      </c>
      <c r="H146" s="172">
        <f>H145</f>
        <v>7</v>
      </c>
      <c r="I146" s="172" t="str">
        <f>'Template TIPE'!H145</f>
        <v>A</v>
      </c>
      <c r="J146" s="172" t="str">
        <f>'Template-KONDISI'!H146</f>
        <v>B</v>
      </c>
      <c r="K146" s="1289" t="str">
        <f t="shared" si="10"/>
        <v>ASPAL</v>
      </c>
      <c r="L146" s="138"/>
      <c r="M146" s="173"/>
      <c r="N146" s="173"/>
    </row>
    <row r="147" spans="2:14" s="171" customFormat="1" ht="20.100000000000001" hidden="1" customHeight="1">
      <c r="B147" s="142"/>
      <c r="C147" s="142"/>
      <c r="D147" s="143"/>
      <c r="E147" s="144"/>
      <c r="F147" s="145" t="str">
        <f>'HITUNG SEGMEN'!F239</f>
        <v>0+400</v>
      </c>
      <c r="G147" s="145" t="str">
        <f>'HITUNG SEGMEN'!G239</f>
        <v>0+600</v>
      </c>
      <c r="H147" s="172">
        <f t="shared" ref="H147:H150" si="12">H146</f>
        <v>7</v>
      </c>
      <c r="I147" s="172" t="str">
        <f>'Template TIPE'!H146</f>
        <v>A</v>
      </c>
      <c r="J147" s="172" t="str">
        <f>'Template-KONDISI'!H147</f>
        <v>S</v>
      </c>
      <c r="K147" s="1289" t="str">
        <f t="shared" si="10"/>
        <v>ASPAL</v>
      </c>
      <c r="L147" s="138"/>
      <c r="M147" s="173"/>
      <c r="N147" s="173"/>
    </row>
    <row r="148" spans="2:14" s="171" customFormat="1" ht="20.100000000000001" hidden="1" customHeight="1">
      <c r="B148" s="142"/>
      <c r="C148" s="142"/>
      <c r="D148" s="143"/>
      <c r="E148" s="144"/>
      <c r="F148" s="145" t="str">
        <f>'HITUNG SEGMEN'!F240</f>
        <v>0+600</v>
      </c>
      <c r="G148" s="145" t="str">
        <f>'HITUNG SEGMEN'!G240</f>
        <v>0+800</v>
      </c>
      <c r="H148" s="172">
        <f t="shared" si="12"/>
        <v>7</v>
      </c>
      <c r="I148" s="172" t="str">
        <f>'Template TIPE'!H147</f>
        <v>A</v>
      </c>
      <c r="J148" s="172" t="str">
        <f>'Template-KONDISI'!H148</f>
        <v>B</v>
      </c>
      <c r="K148" s="1289" t="str">
        <f t="shared" si="10"/>
        <v>ASPAL</v>
      </c>
      <c r="L148" s="138"/>
      <c r="M148" s="173"/>
      <c r="N148" s="173"/>
    </row>
    <row r="149" spans="2:14" s="171" customFormat="1" ht="20.100000000000001" hidden="1" customHeight="1">
      <c r="B149" s="142"/>
      <c r="C149" s="142"/>
      <c r="D149" s="143"/>
      <c r="E149" s="144"/>
      <c r="F149" s="145" t="str">
        <f>'HITUNG SEGMEN'!F241</f>
        <v>0+800</v>
      </c>
      <c r="G149" s="145" t="str">
        <f>'HITUNG SEGMEN'!G241</f>
        <v>1+000</v>
      </c>
      <c r="H149" s="172">
        <f t="shared" si="12"/>
        <v>7</v>
      </c>
      <c r="I149" s="172" t="str">
        <f>'Template TIPE'!H148</f>
        <v>A</v>
      </c>
      <c r="J149" s="172" t="str">
        <f>'Template-KONDISI'!H149</f>
        <v>B</v>
      </c>
      <c r="K149" s="1289" t="str">
        <f t="shared" si="10"/>
        <v>ASPAL</v>
      </c>
      <c r="L149" s="138"/>
      <c r="M149" s="173"/>
      <c r="N149" s="173"/>
    </row>
    <row r="150" spans="2:14" s="171" customFormat="1" ht="20.100000000000001" hidden="1" customHeight="1">
      <c r="B150" s="142"/>
      <c r="C150" s="142"/>
      <c r="D150" s="143"/>
      <c r="E150" s="144"/>
      <c r="F150" s="145" t="str">
        <f>'HITUNG SEGMEN'!F242</f>
        <v>1+000</v>
      </c>
      <c r="G150" s="145" t="str">
        <f>'HITUNG SEGMEN'!G242</f>
        <v>1+000</v>
      </c>
      <c r="H150" s="172">
        <f t="shared" si="12"/>
        <v>7</v>
      </c>
      <c r="I150" s="172" t="str">
        <f>'Template TIPE'!H149</f>
        <v>A</v>
      </c>
      <c r="J150" s="172" t="str">
        <f>'Template-KONDISI'!H150</f>
        <v>B</v>
      </c>
      <c r="K150" s="1289" t="str">
        <f t="shared" si="10"/>
        <v>ASPAL</v>
      </c>
      <c r="L150" s="138"/>
      <c r="M150" s="173"/>
      <c r="N150" s="173"/>
    </row>
    <row r="151" spans="2:14" s="171" customFormat="1" ht="20.100000000000001" hidden="1" customHeight="1">
      <c r="B151" s="142">
        <f>'HITUNG SEGMEN'!B245</f>
        <v>32</v>
      </c>
      <c r="C151" s="142" t="str">
        <f>'HITUNG SEGMEN'!C245</f>
        <v>1,032</v>
      </c>
      <c r="D151" s="143" t="str">
        <f>'HITUNG SEGMEN'!D245</f>
        <v>Kirana</v>
      </c>
      <c r="E151" s="144">
        <f>'HITUNG SEGMEN'!E245</f>
        <v>0.21</v>
      </c>
      <c r="F151" s="145" t="str">
        <f>'HITUNG SEGMEN'!F245</f>
        <v>0+000</v>
      </c>
      <c r="G151" s="145" t="str">
        <f>'HITUNG SEGMEN'!G245</f>
        <v>0+200</v>
      </c>
      <c r="H151" s="172">
        <v>3.5</v>
      </c>
      <c r="I151" s="172" t="str">
        <f>'Template TIPE'!H150</f>
        <v>A</v>
      </c>
      <c r="J151" s="172" t="str">
        <f>'Template-KONDISI'!H151</f>
        <v>B</v>
      </c>
      <c r="K151" s="1289" t="str">
        <f t="shared" si="10"/>
        <v>ASPAL</v>
      </c>
      <c r="L151" s="138"/>
      <c r="M151" s="173"/>
      <c r="N151" s="173"/>
    </row>
    <row r="152" spans="2:14" s="171" customFormat="1" ht="20.100000000000001" hidden="1" customHeight="1">
      <c r="B152" s="142">
        <f>'HITUNG SEGMEN'!B252</f>
        <v>33</v>
      </c>
      <c r="C152" s="142" t="str">
        <f>'HITUNG SEGMEN'!C252</f>
        <v>1,033</v>
      </c>
      <c r="D152" s="143" t="str">
        <f>'HITUNG SEGMEN'!D252</f>
        <v>Lettu Kuseri</v>
      </c>
      <c r="E152" s="144">
        <f>'HITUNG SEGMEN'!E252</f>
        <v>0.24</v>
      </c>
      <c r="F152" s="145" t="str">
        <f>'HITUNG SEGMEN'!F252</f>
        <v>0+000</v>
      </c>
      <c r="G152" s="145" t="str">
        <f>'HITUNG SEGMEN'!G252</f>
        <v>0+200</v>
      </c>
      <c r="H152" s="172">
        <v>4</v>
      </c>
      <c r="I152" s="172" t="str">
        <f>'Template TIPE'!H151</f>
        <v>A</v>
      </c>
      <c r="J152" s="172" t="str">
        <f>'Template-KONDISI'!H152</f>
        <v>B</v>
      </c>
      <c r="K152" s="1289" t="str">
        <f t="shared" si="10"/>
        <v>ASPAL</v>
      </c>
      <c r="L152" s="138"/>
      <c r="M152" s="173"/>
      <c r="N152" s="173"/>
    </row>
    <row r="153" spans="2:14" s="171" customFormat="1" ht="20.100000000000001" hidden="1" customHeight="1">
      <c r="B153" s="142"/>
      <c r="C153" s="142"/>
      <c r="D153" s="143"/>
      <c r="E153" s="144"/>
      <c r="F153" s="145" t="str">
        <f>'HITUNG SEGMEN'!F253</f>
        <v>0+200</v>
      </c>
      <c r="G153" s="145" t="str">
        <f>'HITUNG SEGMEN'!G253</f>
        <v>0+240</v>
      </c>
      <c r="H153" s="172">
        <f>H152</f>
        <v>4</v>
      </c>
      <c r="I153" s="172" t="str">
        <f>'Template TIPE'!H152</f>
        <v>A</v>
      </c>
      <c r="J153" s="172" t="str">
        <f>'Template-KONDISI'!H153</f>
        <v>B</v>
      </c>
      <c r="K153" s="1289" t="str">
        <f t="shared" si="10"/>
        <v>ASPAL</v>
      </c>
      <c r="L153" s="138"/>
      <c r="M153" s="173"/>
      <c r="N153" s="173"/>
    </row>
    <row r="154" spans="2:14" s="171" customFormat="1" ht="20.100000000000001" hidden="1" customHeight="1">
      <c r="B154" s="142">
        <f>'HITUNG SEGMEN'!B259</f>
        <v>34</v>
      </c>
      <c r="C154" s="142" t="str">
        <f>'HITUNG SEGMEN'!C259</f>
        <v>1,034</v>
      </c>
      <c r="D154" s="143" t="str">
        <f>'HITUNG SEGMEN'!D259</f>
        <v>Rubiah Sekar</v>
      </c>
      <c r="E154" s="144">
        <f>'HITUNG SEGMEN'!E259</f>
        <v>0.36</v>
      </c>
      <c r="F154" s="145" t="str">
        <f>'HITUNG SEGMEN'!F259</f>
        <v>0+000</v>
      </c>
      <c r="G154" s="145" t="str">
        <f>'HITUNG SEGMEN'!G259</f>
        <v>0+200</v>
      </c>
      <c r="H154" s="172">
        <v>3.2</v>
      </c>
      <c r="I154" s="172" t="str">
        <f>'Template TIPE'!H153</f>
        <v>A</v>
      </c>
      <c r="J154" s="172" t="str">
        <f>'Template-KONDISI'!H154</f>
        <v>B</v>
      </c>
      <c r="K154" s="1289" t="str">
        <f t="shared" si="10"/>
        <v>ASPAL</v>
      </c>
      <c r="L154" s="138"/>
      <c r="M154" s="173"/>
      <c r="N154" s="173"/>
    </row>
    <row r="155" spans="2:14" s="171" customFormat="1" ht="20.100000000000001" hidden="1" customHeight="1">
      <c r="B155" s="142"/>
      <c r="C155" s="142"/>
      <c r="D155" s="143"/>
      <c r="E155" s="144"/>
      <c r="F155" s="145" t="str">
        <f>'HITUNG SEGMEN'!F260</f>
        <v>0+200</v>
      </c>
      <c r="G155" s="145" t="str">
        <f>'HITUNG SEGMEN'!G260</f>
        <v>0+360</v>
      </c>
      <c r="H155" s="172">
        <f>H154</f>
        <v>3.2</v>
      </c>
      <c r="I155" s="172" t="str">
        <f>'Template TIPE'!H154</f>
        <v>A</v>
      </c>
      <c r="J155" s="172" t="str">
        <f>'Template-KONDISI'!H155</f>
        <v>B</v>
      </c>
      <c r="K155" s="1289" t="str">
        <f t="shared" si="10"/>
        <v>ASPAL</v>
      </c>
      <c r="L155" s="138"/>
      <c r="M155" s="173"/>
      <c r="N155" s="173"/>
    </row>
    <row r="156" spans="2:14" s="171" customFormat="1" ht="20.100000000000001" hidden="1" customHeight="1">
      <c r="B156" s="142">
        <f>'HITUNG SEGMEN'!B266</f>
        <v>35</v>
      </c>
      <c r="C156" s="142" t="str">
        <f>'HITUNG SEGMEN'!C266</f>
        <v>1,035</v>
      </c>
      <c r="D156" s="143" t="str">
        <f>'HITUNG SEGMEN'!D266</f>
        <v>Pertiwi</v>
      </c>
      <c r="E156" s="144">
        <f>'HITUNG SEGMEN'!E266</f>
        <v>0.13</v>
      </c>
      <c r="F156" s="145" t="str">
        <f>'HITUNG SEGMEN'!F266</f>
        <v>0+000</v>
      </c>
      <c r="G156" s="145" t="str">
        <f>'HITUNG SEGMEN'!G266</f>
        <v>0+130</v>
      </c>
      <c r="H156" s="172">
        <v>3.5</v>
      </c>
      <c r="I156" s="172" t="str">
        <f>'Template TIPE'!H155</f>
        <v>A</v>
      </c>
      <c r="J156" s="172" t="str">
        <f>'Template-KONDISI'!H156</f>
        <v>B</v>
      </c>
      <c r="K156" s="1289" t="str">
        <f t="shared" si="10"/>
        <v>ASPAL</v>
      </c>
      <c r="L156" s="138"/>
      <c r="M156" s="173"/>
      <c r="N156" s="173"/>
    </row>
    <row r="157" spans="2:14" s="171" customFormat="1" ht="20.100000000000001" hidden="1" customHeight="1">
      <c r="B157" s="142">
        <f>'HITUNG SEGMEN'!B273</f>
        <v>36</v>
      </c>
      <c r="C157" s="142" t="str">
        <f>'HITUNG SEGMEN'!C273</f>
        <v>1,036</v>
      </c>
      <c r="D157" s="143" t="str">
        <f>'HITUNG SEGMEN'!D273</f>
        <v>Puring</v>
      </c>
      <c r="E157" s="144">
        <f>'HITUNG SEGMEN'!E273</f>
        <v>0.27</v>
      </c>
      <c r="F157" s="145" t="str">
        <f>'HITUNG SEGMEN'!F273</f>
        <v>0+000</v>
      </c>
      <c r="G157" s="145" t="str">
        <f>'HITUNG SEGMEN'!G273</f>
        <v>0+200</v>
      </c>
      <c r="H157" s="172">
        <v>4</v>
      </c>
      <c r="I157" s="172" t="str">
        <f>'Template TIPE'!H156</f>
        <v>A</v>
      </c>
      <c r="J157" s="172" t="str">
        <f>'Template-KONDISI'!H157</f>
        <v>B</v>
      </c>
      <c r="K157" s="1289" t="str">
        <f t="shared" si="10"/>
        <v>ASPAL</v>
      </c>
      <c r="L157" s="138"/>
      <c r="M157" s="173"/>
      <c r="N157" s="173"/>
    </row>
    <row r="158" spans="2:14" s="171" customFormat="1" ht="20.100000000000001" hidden="1" customHeight="1">
      <c r="B158" s="142"/>
      <c r="C158" s="142"/>
      <c r="D158" s="143"/>
      <c r="E158" s="144"/>
      <c r="F158" s="145" t="str">
        <f>'HITUNG SEGMEN'!F274</f>
        <v>0+200</v>
      </c>
      <c r="G158" s="145" t="str">
        <f>'HITUNG SEGMEN'!G274</f>
        <v>0+270</v>
      </c>
      <c r="H158" s="172">
        <f>H157</f>
        <v>4</v>
      </c>
      <c r="I158" s="172" t="str">
        <f>'Template TIPE'!H157</f>
        <v>A</v>
      </c>
      <c r="J158" s="172" t="str">
        <f>'Template-KONDISI'!H158</f>
        <v>B</v>
      </c>
      <c r="K158" s="1289" t="str">
        <f t="shared" si="10"/>
        <v>ASPAL</v>
      </c>
      <c r="L158" s="138"/>
      <c r="M158" s="173"/>
      <c r="N158" s="173"/>
    </row>
    <row r="159" spans="2:14" s="171" customFormat="1" ht="20.100000000000001" hidden="1" customHeight="1">
      <c r="B159" s="142">
        <f>'HITUNG SEGMEN'!B280</f>
        <v>37</v>
      </c>
      <c r="C159" s="142" t="str">
        <f>'HITUNG SEGMEN'!C280</f>
        <v>1,037</v>
      </c>
      <c r="D159" s="143" t="str">
        <f>'HITUNG SEGMEN'!D280</f>
        <v>Mintaraga</v>
      </c>
      <c r="E159" s="144">
        <f>'HITUNG SEGMEN'!E280</f>
        <v>0.19</v>
      </c>
      <c r="F159" s="145" t="str">
        <f>'HITUNG SEGMEN'!F280</f>
        <v>0+000</v>
      </c>
      <c r="G159" s="145" t="str">
        <f>'HITUNG SEGMEN'!G280</f>
        <v>0+190</v>
      </c>
      <c r="H159" s="172">
        <v>4</v>
      </c>
      <c r="I159" s="172" t="str">
        <f>'Template TIPE'!H158</f>
        <v>A</v>
      </c>
      <c r="J159" s="172" t="str">
        <f>'Template-KONDISI'!H159</f>
        <v>B</v>
      </c>
      <c r="K159" s="1289" t="str">
        <f t="shared" si="10"/>
        <v>ASPAL</v>
      </c>
      <c r="L159" s="138"/>
      <c r="M159" s="173"/>
      <c r="N159" s="173"/>
    </row>
    <row r="160" spans="2:14" s="171" customFormat="1" ht="20.100000000000001" hidden="1" customHeight="1">
      <c r="B160" s="142">
        <f>'HITUNG SEGMEN'!B287</f>
        <v>38</v>
      </c>
      <c r="C160" s="142" t="str">
        <f>'HITUNG SEGMEN'!C287</f>
        <v>1,038</v>
      </c>
      <c r="D160" s="143" t="str">
        <f>'HITUNG SEGMEN'!D287</f>
        <v>Lawet</v>
      </c>
      <c r="E160" s="144">
        <f>'HITUNG SEGMEN'!E287</f>
        <v>0.28000000000000003</v>
      </c>
      <c r="F160" s="145" t="str">
        <f>'HITUNG SEGMEN'!F287</f>
        <v>0+000</v>
      </c>
      <c r="G160" s="145" t="str">
        <f>'HITUNG SEGMEN'!G287</f>
        <v>0+200</v>
      </c>
      <c r="H160" s="172">
        <v>4</v>
      </c>
      <c r="I160" s="172" t="str">
        <f>'Template TIPE'!H159</f>
        <v>A</v>
      </c>
      <c r="J160" s="172" t="str">
        <f>'Template-KONDISI'!H160</f>
        <v>B</v>
      </c>
      <c r="K160" s="1289" t="str">
        <f t="shared" si="10"/>
        <v>ASPAL</v>
      </c>
      <c r="L160" s="138"/>
      <c r="M160" s="173"/>
      <c r="N160" s="173"/>
    </row>
    <row r="161" spans="2:14" s="171" customFormat="1" ht="20.100000000000001" hidden="1" customHeight="1">
      <c r="B161" s="142"/>
      <c r="C161" s="142"/>
      <c r="D161" s="143"/>
      <c r="E161" s="144"/>
      <c r="F161" s="145" t="str">
        <f>'HITUNG SEGMEN'!F288</f>
        <v>0+200</v>
      </c>
      <c r="G161" s="145" t="str">
        <f>'HITUNG SEGMEN'!G288</f>
        <v>0+280</v>
      </c>
      <c r="H161" s="172">
        <f>H160</f>
        <v>4</v>
      </c>
      <c r="I161" s="172" t="str">
        <f>'Template TIPE'!H160</f>
        <v>A</v>
      </c>
      <c r="J161" s="172" t="str">
        <f>'Template-KONDISI'!H161</f>
        <v>B</v>
      </c>
      <c r="K161" s="1289" t="str">
        <f t="shared" si="10"/>
        <v>ASPAL</v>
      </c>
      <c r="L161" s="138"/>
      <c r="M161" s="173"/>
      <c r="N161" s="173"/>
    </row>
    <row r="162" spans="2:14" s="171" customFormat="1" ht="20.100000000000001" hidden="1" customHeight="1">
      <c r="B162" s="142">
        <f>'HITUNG SEGMEN'!B294</f>
        <v>39</v>
      </c>
      <c r="C162" s="142" t="str">
        <f>'HITUNG SEGMEN'!C294</f>
        <v>1,039</v>
      </c>
      <c r="D162" s="143" t="str">
        <f>'HITUNG SEGMEN'!D294</f>
        <v>Kanoman</v>
      </c>
      <c r="E162" s="144">
        <f>'HITUNG SEGMEN'!E294</f>
        <v>0.5</v>
      </c>
      <c r="F162" s="145" t="str">
        <f>'HITUNG SEGMEN'!F294</f>
        <v>0+000</v>
      </c>
      <c r="G162" s="145" t="str">
        <f>'HITUNG SEGMEN'!G294</f>
        <v>0+200</v>
      </c>
      <c r="H162" s="172">
        <v>3.6</v>
      </c>
      <c r="I162" s="172" t="str">
        <f>'Template TIPE'!H161</f>
        <v>A</v>
      </c>
      <c r="J162" s="172" t="str">
        <f>'Template-KONDISI'!H162</f>
        <v>B</v>
      </c>
      <c r="K162" s="1289" t="str">
        <f t="shared" si="10"/>
        <v>ASPAL</v>
      </c>
      <c r="L162" s="138"/>
      <c r="M162" s="173"/>
      <c r="N162" s="173"/>
    </row>
    <row r="163" spans="2:14" s="171" customFormat="1" ht="20.100000000000001" hidden="1" customHeight="1">
      <c r="B163" s="142"/>
      <c r="C163" s="142"/>
      <c r="D163" s="143"/>
      <c r="E163" s="144"/>
      <c r="F163" s="145" t="str">
        <f>'HITUNG SEGMEN'!F295</f>
        <v>0+200</v>
      </c>
      <c r="G163" s="145" t="str">
        <f>'HITUNG SEGMEN'!G295</f>
        <v>0+400</v>
      </c>
      <c r="H163" s="172">
        <f>H162</f>
        <v>3.6</v>
      </c>
      <c r="I163" s="172" t="str">
        <f>'Template TIPE'!H162</f>
        <v>A</v>
      </c>
      <c r="J163" s="172" t="str">
        <f>'Template-KONDISI'!H163</f>
        <v>B</v>
      </c>
      <c r="K163" s="1289" t="str">
        <f t="shared" si="10"/>
        <v>ASPAL</v>
      </c>
      <c r="L163" s="138"/>
      <c r="M163" s="173"/>
      <c r="N163" s="173"/>
    </row>
    <row r="164" spans="2:14" s="171" customFormat="1" ht="20.100000000000001" hidden="1" customHeight="1">
      <c r="B164" s="142"/>
      <c r="C164" s="142"/>
      <c r="D164" s="143"/>
      <c r="E164" s="144"/>
      <c r="F164" s="145" t="str">
        <f>'HITUNG SEGMEN'!F296</f>
        <v>0+400</v>
      </c>
      <c r="G164" s="145" t="str">
        <f>'HITUNG SEGMEN'!G296</f>
        <v>0+500</v>
      </c>
      <c r="H164" s="172">
        <f>H163</f>
        <v>3.6</v>
      </c>
      <c r="I164" s="172" t="str">
        <f>'Template TIPE'!H163</f>
        <v>A</v>
      </c>
      <c r="J164" s="172" t="str">
        <f>'Template-KONDISI'!H164</f>
        <v>B</v>
      </c>
      <c r="K164" s="1289" t="str">
        <f t="shared" si="10"/>
        <v>ASPAL</v>
      </c>
      <c r="L164" s="138"/>
      <c r="M164" s="173"/>
      <c r="N164" s="173"/>
    </row>
    <row r="165" spans="2:14" s="171" customFormat="1" ht="20.100000000000001" hidden="1" customHeight="1">
      <c r="B165" s="142">
        <f>'HITUNG SEGMEN'!B301</f>
        <v>40</v>
      </c>
      <c r="C165" s="142" t="str">
        <f>'HITUNG SEGMEN'!C301</f>
        <v>1,040</v>
      </c>
      <c r="D165" s="143" t="str">
        <f>'HITUNG SEGMEN'!D301</f>
        <v>Kemuning</v>
      </c>
      <c r="E165" s="144">
        <f>'HITUNG SEGMEN'!E301</f>
        <v>0.12</v>
      </c>
      <c r="F165" s="145" t="str">
        <f>'HITUNG SEGMEN'!F301</f>
        <v>0+000</v>
      </c>
      <c r="G165" s="145" t="str">
        <f>'HITUNG SEGMEN'!G301</f>
        <v>0+110</v>
      </c>
      <c r="H165" s="172">
        <v>4.0999999999999996</v>
      </c>
      <c r="I165" s="172" t="str">
        <f>'Template TIPE'!H164</f>
        <v>A</v>
      </c>
      <c r="J165" s="172" t="str">
        <f>'Template-KONDISI'!H165</f>
        <v>B</v>
      </c>
      <c r="K165" s="1289" t="str">
        <f t="shared" si="10"/>
        <v>ASPAL</v>
      </c>
      <c r="L165" s="138"/>
      <c r="M165" s="173"/>
      <c r="N165" s="173"/>
    </row>
    <row r="166" spans="2:14" s="171" customFormat="1" ht="20.100000000000001" hidden="1" customHeight="1">
      <c r="B166" s="142">
        <f>'HITUNG SEGMEN'!B309</f>
        <v>41</v>
      </c>
      <c r="C166" s="142" t="str">
        <f>'HITUNG SEGMEN'!C309</f>
        <v>1,041</v>
      </c>
      <c r="D166" s="143" t="str">
        <f>'HITUNG SEGMEN'!D309</f>
        <v>Wirayuda</v>
      </c>
      <c r="E166" s="144">
        <f>'HITUNG SEGMEN'!E309</f>
        <v>0.49</v>
      </c>
      <c r="F166" s="145" t="str">
        <f>'HITUNG SEGMEN'!F309</f>
        <v>0+000</v>
      </c>
      <c r="G166" s="145" t="str">
        <f>'HITUNG SEGMEN'!G309</f>
        <v>0+200</v>
      </c>
      <c r="H166" s="172">
        <v>4.0999999999999996</v>
      </c>
      <c r="I166" s="172" t="str">
        <f>'Template TIPE'!H165</f>
        <v>A</v>
      </c>
      <c r="J166" s="172" t="str">
        <f>'Template-KONDISI'!H166</f>
        <v>B</v>
      </c>
      <c r="K166" s="1289" t="str">
        <f t="shared" si="10"/>
        <v>ASPAL</v>
      </c>
      <c r="L166" s="138"/>
      <c r="M166" s="173"/>
      <c r="N166" s="173"/>
    </row>
    <row r="167" spans="2:14" s="171" customFormat="1" ht="20.100000000000001" hidden="1" customHeight="1">
      <c r="B167" s="142"/>
      <c r="C167" s="142"/>
      <c r="D167" s="143"/>
      <c r="E167" s="144"/>
      <c r="F167" s="145" t="str">
        <f>'HITUNG SEGMEN'!F310</f>
        <v>0+200</v>
      </c>
      <c r="G167" s="145" t="str">
        <f>'HITUNG SEGMEN'!G310</f>
        <v>0+400</v>
      </c>
      <c r="H167" s="172">
        <f>H166</f>
        <v>4.0999999999999996</v>
      </c>
      <c r="I167" s="172" t="str">
        <f>'Template TIPE'!H166</f>
        <v>A</v>
      </c>
      <c r="J167" s="172" t="str">
        <f>'Template-KONDISI'!H167</f>
        <v>B</v>
      </c>
      <c r="K167" s="1289" t="str">
        <f t="shared" si="10"/>
        <v>ASPAL</v>
      </c>
      <c r="L167" s="138"/>
      <c r="M167" s="173"/>
      <c r="N167" s="173"/>
    </row>
    <row r="168" spans="2:14" s="171" customFormat="1" ht="20.100000000000001" hidden="1" customHeight="1">
      <c r="B168" s="142"/>
      <c r="C168" s="142"/>
      <c r="D168" s="143"/>
      <c r="E168" s="144"/>
      <c r="F168" s="145" t="str">
        <f>'HITUNG SEGMEN'!F311</f>
        <v>0+400</v>
      </c>
      <c r="G168" s="145" t="str">
        <f>'HITUNG SEGMEN'!G311</f>
        <v>0+480</v>
      </c>
      <c r="H168" s="172">
        <f>H166</f>
        <v>4.0999999999999996</v>
      </c>
      <c r="I168" s="172" t="str">
        <f>'Template TIPE'!H167</f>
        <v>A</v>
      </c>
      <c r="J168" s="172" t="str">
        <f>'Template-KONDISI'!H168</f>
        <v>B</v>
      </c>
      <c r="K168" s="1289" t="str">
        <f t="shared" si="10"/>
        <v>ASPAL</v>
      </c>
      <c r="L168" s="138"/>
      <c r="M168" s="173"/>
      <c r="N168" s="173"/>
    </row>
    <row r="169" spans="2:14" s="171" customFormat="1" ht="20.100000000000001" hidden="1" customHeight="1">
      <c r="B169" s="142">
        <f>'HITUNG SEGMEN'!B317</f>
        <v>42</v>
      </c>
      <c r="C169" s="142" t="str">
        <f>'HITUNG SEGMEN'!C317</f>
        <v>1,042</v>
      </c>
      <c r="D169" s="143" t="str">
        <f>'HITUNG SEGMEN'!D317</f>
        <v>Wiraguna</v>
      </c>
      <c r="E169" s="144">
        <f>'HITUNG SEGMEN'!E317</f>
        <v>0.17</v>
      </c>
      <c r="F169" s="145" t="str">
        <f>'HITUNG SEGMEN'!F317</f>
        <v>0+000</v>
      </c>
      <c r="G169" s="145" t="str">
        <f>'HITUNG SEGMEN'!G317</f>
        <v>0+170</v>
      </c>
      <c r="H169" s="172">
        <v>4</v>
      </c>
      <c r="I169" s="172" t="str">
        <f>'Template TIPE'!H168</f>
        <v>A</v>
      </c>
      <c r="J169" s="172" t="str">
        <f>'Template-KONDISI'!H169</f>
        <v>B</v>
      </c>
      <c r="K169" s="1289" t="str">
        <f t="shared" si="10"/>
        <v>ASPAL</v>
      </c>
      <c r="L169" s="138"/>
      <c r="M169" s="173"/>
      <c r="N169" s="173"/>
    </row>
    <row r="170" spans="2:14" s="171" customFormat="1" ht="20.100000000000001" hidden="1" customHeight="1">
      <c r="B170" s="142">
        <f>'HITUNG SEGMEN'!B324</f>
        <v>43</v>
      </c>
      <c r="C170" s="142" t="str">
        <f>'HITUNG SEGMEN'!C324</f>
        <v>1,043</v>
      </c>
      <c r="D170" s="143" t="str">
        <f>'HITUNG SEGMEN'!D324</f>
        <v>Wirakarya</v>
      </c>
      <c r="E170" s="144">
        <f>'HITUNG SEGMEN'!E324</f>
        <v>0.25</v>
      </c>
      <c r="F170" s="145" t="str">
        <f>'HITUNG SEGMEN'!F324</f>
        <v>0+000</v>
      </c>
      <c r="G170" s="145" t="str">
        <f>'HITUNG SEGMEN'!G324</f>
        <v>0+200</v>
      </c>
      <c r="H170" s="172">
        <v>4</v>
      </c>
      <c r="I170" s="172" t="str">
        <f>'Template TIPE'!H169</f>
        <v>A</v>
      </c>
      <c r="J170" s="172" t="str">
        <f>'Template-KONDISI'!H170</f>
        <v>B</v>
      </c>
      <c r="K170" s="1289" t="str">
        <f t="shared" si="10"/>
        <v>ASPAL</v>
      </c>
      <c r="L170" s="138"/>
      <c r="M170" s="173"/>
      <c r="N170" s="173"/>
    </row>
    <row r="171" spans="2:14" s="171" customFormat="1" ht="20.100000000000001" hidden="1" customHeight="1">
      <c r="B171" s="142"/>
      <c r="C171" s="142"/>
      <c r="D171" s="143"/>
      <c r="E171" s="144"/>
      <c r="F171" s="145" t="str">
        <f>'HITUNG SEGMEN'!F325</f>
        <v>0+200</v>
      </c>
      <c r="G171" s="145" t="str">
        <f>'HITUNG SEGMEN'!G325</f>
        <v>0+250</v>
      </c>
      <c r="H171" s="172">
        <f t="shared" ref="H171" si="13">H170</f>
        <v>4</v>
      </c>
      <c r="I171" s="172" t="str">
        <f>'Template TIPE'!H170</f>
        <v>A</v>
      </c>
      <c r="J171" s="172" t="str">
        <f>'Template-KONDISI'!H171</f>
        <v>B</v>
      </c>
      <c r="K171" s="1289" t="str">
        <f t="shared" si="10"/>
        <v>ASPAL</v>
      </c>
      <c r="L171" s="138"/>
      <c r="M171" s="173"/>
      <c r="N171" s="173"/>
    </row>
    <row r="172" spans="2:14" s="171" customFormat="1" ht="20.100000000000001" hidden="1" customHeight="1">
      <c r="B172" s="142">
        <f>'HITUNG SEGMEN'!B331</f>
        <v>44</v>
      </c>
      <c r="C172" s="142" t="str">
        <f>'HITUNG SEGMEN'!C331</f>
        <v>1,044</v>
      </c>
      <c r="D172" s="143" t="str">
        <f>'HITUNG SEGMEN'!D331</f>
        <v>Penambongan - Perumnas</v>
      </c>
      <c r="E172" s="144">
        <f>'HITUNG SEGMEN'!E331</f>
        <v>0.84</v>
      </c>
      <c r="F172" s="145" t="str">
        <f>'HITUNG SEGMEN'!F331</f>
        <v>0+000</v>
      </c>
      <c r="G172" s="145" t="str">
        <f>'HITUNG SEGMEN'!G331</f>
        <v>0+200</v>
      </c>
      <c r="H172" s="172">
        <v>4</v>
      </c>
      <c r="I172" s="172" t="str">
        <f>'Template TIPE'!H171</f>
        <v>A</v>
      </c>
      <c r="J172" s="172" t="str">
        <f>'Template-KONDISI'!H172</f>
        <v>B</v>
      </c>
      <c r="K172" s="1289" t="str">
        <f t="shared" si="10"/>
        <v>ASPAL</v>
      </c>
      <c r="L172" s="138"/>
      <c r="M172" s="173"/>
      <c r="N172" s="173"/>
    </row>
    <row r="173" spans="2:14" s="171" customFormat="1" ht="20.100000000000001" hidden="1" customHeight="1">
      <c r="B173" s="142"/>
      <c r="C173" s="142"/>
      <c r="D173" s="143"/>
      <c r="E173" s="144"/>
      <c r="F173" s="145" t="str">
        <f>'HITUNG SEGMEN'!F332</f>
        <v>0+200</v>
      </c>
      <c r="G173" s="145" t="str">
        <f>'HITUNG SEGMEN'!G332</f>
        <v>0+400</v>
      </c>
      <c r="H173" s="172">
        <f>H172</f>
        <v>4</v>
      </c>
      <c r="I173" s="172" t="str">
        <f>'Template TIPE'!H172</f>
        <v>A</v>
      </c>
      <c r="J173" s="172" t="str">
        <f>'Template-KONDISI'!H173</f>
        <v>B</v>
      </c>
      <c r="K173" s="1289" t="str">
        <f t="shared" si="10"/>
        <v>ASPAL</v>
      </c>
      <c r="L173" s="138"/>
      <c r="M173" s="173"/>
      <c r="N173" s="173"/>
    </row>
    <row r="174" spans="2:14" s="171" customFormat="1" ht="20.100000000000001" hidden="1" customHeight="1">
      <c r="B174" s="142"/>
      <c r="C174" s="142"/>
      <c r="D174" s="143"/>
      <c r="E174" s="144"/>
      <c r="F174" s="145" t="str">
        <f>'HITUNG SEGMEN'!F333</f>
        <v>0+400</v>
      </c>
      <c r="G174" s="145" t="str">
        <f>'HITUNG SEGMEN'!G333</f>
        <v>0+600</v>
      </c>
      <c r="H174" s="172">
        <f t="shared" ref="H174:H176" si="14">H173</f>
        <v>4</v>
      </c>
      <c r="I174" s="172" t="str">
        <f>'Template TIPE'!H173</f>
        <v>A</v>
      </c>
      <c r="J174" s="172" t="str">
        <f>'Template-KONDISI'!H174</f>
        <v>B</v>
      </c>
      <c r="K174" s="1289" t="str">
        <f t="shared" si="10"/>
        <v>ASPAL</v>
      </c>
      <c r="L174" s="138"/>
      <c r="M174" s="173"/>
      <c r="N174" s="173"/>
    </row>
    <row r="175" spans="2:14" s="171" customFormat="1" ht="20.100000000000001" hidden="1" customHeight="1">
      <c r="B175" s="142"/>
      <c r="C175" s="142"/>
      <c r="D175" s="143"/>
      <c r="E175" s="144"/>
      <c r="F175" s="145" t="str">
        <f>'HITUNG SEGMEN'!F334</f>
        <v>0+600</v>
      </c>
      <c r="G175" s="145" t="str">
        <f>'HITUNG SEGMEN'!G334</f>
        <v>0+800</v>
      </c>
      <c r="H175" s="172">
        <f t="shared" si="14"/>
        <v>4</v>
      </c>
      <c r="I175" s="172" t="str">
        <f>'Template TIPE'!H174</f>
        <v>A</v>
      </c>
      <c r="J175" s="172" t="str">
        <f>'Template-KONDISI'!H175</f>
        <v>B</v>
      </c>
      <c r="K175" s="1289" t="str">
        <f t="shared" si="10"/>
        <v>ASPAL</v>
      </c>
      <c r="L175" s="138"/>
      <c r="M175" s="173"/>
      <c r="N175" s="173"/>
    </row>
    <row r="176" spans="2:14" s="171" customFormat="1" ht="20.100000000000001" hidden="1" customHeight="1">
      <c r="B176" s="142"/>
      <c r="C176" s="142"/>
      <c r="D176" s="143"/>
      <c r="E176" s="144"/>
      <c r="F176" s="145" t="str">
        <f>'HITUNG SEGMEN'!F335</f>
        <v>0+800</v>
      </c>
      <c r="G176" s="145" t="str">
        <f>'HITUNG SEGMEN'!G335</f>
        <v>0+840</v>
      </c>
      <c r="H176" s="172">
        <f t="shared" si="14"/>
        <v>4</v>
      </c>
      <c r="I176" s="172" t="str">
        <f>'Template TIPE'!H175</f>
        <v>A</v>
      </c>
      <c r="J176" s="172" t="str">
        <f>'Template-KONDISI'!H176</f>
        <v>B</v>
      </c>
      <c r="K176" s="1289" t="str">
        <f t="shared" si="10"/>
        <v>ASPAL</v>
      </c>
      <c r="L176" s="138"/>
      <c r="M176" s="173"/>
      <c r="N176" s="173"/>
    </row>
    <row r="177" spans="2:14" s="171" customFormat="1" ht="20.100000000000001" hidden="1" customHeight="1">
      <c r="B177" s="142">
        <f>'HITUNG SEGMEN'!B345</f>
        <v>45</v>
      </c>
      <c r="C177" s="142" t="str">
        <f>'HITUNG SEGMEN'!C345</f>
        <v>1,045</v>
      </c>
      <c r="D177" s="143" t="str">
        <f>'HITUNG SEGMEN'!D345</f>
        <v>Bojong Perumnas</v>
      </c>
      <c r="E177" s="144">
        <f>'HITUNG SEGMEN'!E345</f>
        <v>0.32</v>
      </c>
      <c r="F177" s="145" t="str">
        <f>'HITUNG SEGMEN'!F345</f>
        <v>0+000</v>
      </c>
      <c r="G177" s="145" t="str">
        <f>'HITUNG SEGMEN'!G345</f>
        <v>0+200</v>
      </c>
      <c r="H177" s="172">
        <v>3.5</v>
      </c>
      <c r="I177" s="172" t="str">
        <f>'Template TIPE'!H176</f>
        <v>A</v>
      </c>
      <c r="J177" s="172" t="str">
        <f>'Template-KONDISI'!H177</f>
        <v>B</v>
      </c>
      <c r="K177" s="1289" t="str">
        <f t="shared" si="10"/>
        <v>ASPAL</v>
      </c>
      <c r="L177" s="138"/>
      <c r="M177" s="173"/>
      <c r="N177" s="173"/>
    </row>
    <row r="178" spans="2:14" s="171" customFormat="1" ht="20.100000000000001" hidden="1" customHeight="1">
      <c r="B178" s="142"/>
      <c r="C178" s="142"/>
      <c r="D178" s="143"/>
      <c r="E178" s="144"/>
      <c r="F178" s="145" t="str">
        <f>'HITUNG SEGMEN'!F346</f>
        <v>0+200</v>
      </c>
      <c r="G178" s="145" t="str">
        <f>'HITUNG SEGMEN'!G346</f>
        <v>0+320</v>
      </c>
      <c r="H178" s="172">
        <f>H177</f>
        <v>3.5</v>
      </c>
      <c r="I178" s="172" t="str">
        <f>'Template TIPE'!H177</f>
        <v>A</v>
      </c>
      <c r="J178" s="172" t="str">
        <f>'Template-KONDISI'!H178</f>
        <v>B</v>
      </c>
      <c r="K178" s="1289" t="str">
        <f t="shared" si="10"/>
        <v>ASPAL</v>
      </c>
      <c r="L178" s="138"/>
      <c r="M178" s="173"/>
      <c r="N178" s="173"/>
    </row>
    <row r="179" spans="2:14" s="171" customFormat="1" ht="20.100000000000001" hidden="1" customHeight="1">
      <c r="B179" s="142">
        <f>'HITUNG SEGMEN'!B352</f>
        <v>46</v>
      </c>
      <c r="C179" s="142" t="str">
        <f>'HITUNG SEGMEN'!C352</f>
        <v>1.046</v>
      </c>
      <c r="D179" s="143" t="str">
        <f>'HITUNG SEGMEN'!D352</f>
        <v>Gunung Korakan</v>
      </c>
      <c r="E179" s="144">
        <f>'HITUNG SEGMEN'!E352</f>
        <v>1.03</v>
      </c>
      <c r="F179" s="145" t="str">
        <f>'HITUNG SEGMEN'!F352</f>
        <v>0+000</v>
      </c>
      <c r="G179" s="145" t="str">
        <f>'HITUNG SEGMEN'!G352</f>
        <v>0+200</v>
      </c>
      <c r="H179" s="172">
        <v>4</v>
      </c>
      <c r="I179" s="172" t="str">
        <f>'Template TIPE'!H178</f>
        <v>A</v>
      </c>
      <c r="J179" s="172" t="str">
        <f>'Template-KONDISI'!H179</f>
        <v>B</v>
      </c>
      <c r="K179" s="1289" t="str">
        <f t="shared" si="10"/>
        <v>ASPAL</v>
      </c>
      <c r="L179" s="138"/>
      <c r="M179" s="173"/>
      <c r="N179" s="173"/>
    </row>
    <row r="180" spans="2:14" s="171" customFormat="1" ht="20.100000000000001" hidden="1" customHeight="1">
      <c r="B180" s="142"/>
      <c r="C180" s="142"/>
      <c r="D180" s="143"/>
      <c r="E180" s="144"/>
      <c r="F180" s="145" t="str">
        <f>'HITUNG SEGMEN'!F353</f>
        <v>0+200</v>
      </c>
      <c r="G180" s="145" t="str">
        <f>'HITUNG SEGMEN'!G353</f>
        <v>0+400</v>
      </c>
      <c r="H180" s="172">
        <f>H179</f>
        <v>4</v>
      </c>
      <c r="I180" s="172" t="str">
        <f>'Template TIPE'!H179</f>
        <v>A</v>
      </c>
      <c r="J180" s="172" t="str">
        <f>'Template-KONDISI'!H180</f>
        <v>B</v>
      </c>
      <c r="K180" s="1289" t="str">
        <f t="shared" si="10"/>
        <v>ASPAL</v>
      </c>
      <c r="L180" s="138"/>
      <c r="M180" s="173"/>
      <c r="N180" s="173"/>
    </row>
    <row r="181" spans="2:14" s="171" customFormat="1" ht="20.100000000000001" hidden="1" customHeight="1">
      <c r="B181" s="142"/>
      <c r="C181" s="142"/>
      <c r="D181" s="143"/>
      <c r="E181" s="144"/>
      <c r="F181" s="145" t="str">
        <f>'HITUNG SEGMEN'!F354</f>
        <v>0+400</v>
      </c>
      <c r="G181" s="145" t="str">
        <f>'HITUNG SEGMEN'!G354</f>
        <v>0+600</v>
      </c>
      <c r="H181" s="172">
        <f t="shared" ref="H181:H184" si="15">H180</f>
        <v>4</v>
      </c>
      <c r="I181" s="172" t="str">
        <f>'Template TIPE'!H180</f>
        <v>A</v>
      </c>
      <c r="J181" s="172" t="str">
        <f>'Template-KONDISI'!H181</f>
        <v>B</v>
      </c>
      <c r="K181" s="1289" t="str">
        <f t="shared" si="10"/>
        <v>ASPAL</v>
      </c>
      <c r="L181" s="138"/>
      <c r="M181" s="173"/>
      <c r="N181" s="173"/>
    </row>
    <row r="182" spans="2:14" s="171" customFormat="1" ht="20.100000000000001" hidden="1" customHeight="1">
      <c r="B182" s="142"/>
      <c r="C182" s="142"/>
      <c r="D182" s="143"/>
      <c r="E182" s="144"/>
      <c r="F182" s="145" t="str">
        <f>'HITUNG SEGMEN'!F355</f>
        <v>0+600</v>
      </c>
      <c r="G182" s="145" t="str">
        <f>'HITUNG SEGMEN'!G355</f>
        <v>0+800</v>
      </c>
      <c r="H182" s="172">
        <f t="shared" si="15"/>
        <v>4</v>
      </c>
      <c r="I182" s="172" t="str">
        <f>'Template TIPE'!H181</f>
        <v>A</v>
      </c>
      <c r="J182" s="172" t="str">
        <f>'Template-KONDISI'!H182</f>
        <v>B</v>
      </c>
      <c r="K182" s="1289" t="str">
        <f t="shared" si="10"/>
        <v>ASPAL</v>
      </c>
      <c r="L182" s="138"/>
      <c r="M182" s="173"/>
      <c r="N182" s="173"/>
    </row>
    <row r="183" spans="2:14" s="171" customFormat="1" ht="20.100000000000001" hidden="1" customHeight="1">
      <c r="B183" s="142"/>
      <c r="C183" s="142"/>
      <c r="D183" s="143"/>
      <c r="E183" s="144"/>
      <c r="F183" s="145" t="str">
        <f>'HITUNG SEGMEN'!F356</f>
        <v>0+800</v>
      </c>
      <c r="G183" s="145" t="str">
        <f>'HITUNG SEGMEN'!G356</f>
        <v>1+000</v>
      </c>
      <c r="H183" s="172">
        <f t="shared" si="15"/>
        <v>4</v>
      </c>
      <c r="I183" s="172" t="str">
        <f>'Template TIPE'!H182</f>
        <v>A</v>
      </c>
      <c r="J183" s="172" t="str">
        <f>'Template-KONDISI'!H183</f>
        <v>B</v>
      </c>
      <c r="K183" s="1289" t="str">
        <f t="shared" si="10"/>
        <v>ASPAL</v>
      </c>
      <c r="L183" s="138"/>
      <c r="M183" s="173"/>
      <c r="N183" s="173"/>
    </row>
    <row r="184" spans="2:14" s="171" customFormat="1" ht="20.100000000000001" hidden="1" customHeight="1">
      <c r="B184" s="142"/>
      <c r="C184" s="142"/>
      <c r="D184" s="143"/>
      <c r="E184" s="144"/>
      <c r="F184" s="145" t="str">
        <f>'HITUNG SEGMEN'!F357</f>
        <v>1+000</v>
      </c>
      <c r="G184" s="145" t="str">
        <f>'HITUNG SEGMEN'!G357</f>
        <v>1+030</v>
      </c>
      <c r="H184" s="172">
        <f t="shared" si="15"/>
        <v>4</v>
      </c>
      <c r="I184" s="172" t="str">
        <f>'Template TIPE'!H183</f>
        <v>A</v>
      </c>
      <c r="J184" s="172" t="str">
        <f>'Template-KONDISI'!H184</f>
        <v>B</v>
      </c>
      <c r="K184" s="1289" t="str">
        <f t="shared" si="10"/>
        <v>ASPAL</v>
      </c>
      <c r="L184" s="138"/>
      <c r="M184" s="173"/>
      <c r="N184" s="173"/>
    </row>
    <row r="185" spans="2:14" s="171" customFormat="1" ht="20.100000000000001" hidden="1" customHeight="1">
      <c r="B185" s="142">
        <f>'HITUNG SEGMEN'!B360</f>
        <v>47</v>
      </c>
      <c r="C185" s="142" t="str">
        <f>'HITUNG SEGMEN'!C360</f>
        <v>1.047</v>
      </c>
      <c r="D185" s="143" t="str">
        <f>'HITUNG SEGMEN'!D360</f>
        <v>AW Soemarmo</v>
      </c>
      <c r="E185" s="144">
        <f>'HITUNG SEGMEN'!E360</f>
        <v>1.19</v>
      </c>
      <c r="F185" s="145" t="str">
        <f>'HITUNG SEGMEN'!F360</f>
        <v>0+000</v>
      </c>
      <c r="G185" s="145" t="str">
        <f>'HITUNG SEGMEN'!G360</f>
        <v>0+200</v>
      </c>
      <c r="H185" s="172">
        <v>13.5</v>
      </c>
      <c r="I185" s="172" t="str">
        <f>'Template TIPE'!H184</f>
        <v>A</v>
      </c>
      <c r="J185" s="172" t="str">
        <f>'Template-KONDISI'!H185</f>
        <v>B</v>
      </c>
      <c r="K185" s="1289" t="str">
        <f t="shared" si="10"/>
        <v>ASPAL</v>
      </c>
      <c r="L185" s="138"/>
      <c r="M185" s="173"/>
      <c r="N185" s="173"/>
    </row>
    <row r="186" spans="2:14" s="171" customFormat="1" ht="20.100000000000001" hidden="1" customHeight="1">
      <c r="B186" s="142"/>
      <c r="C186" s="142"/>
      <c r="D186" s="143"/>
      <c r="E186" s="144"/>
      <c r="F186" s="145" t="str">
        <f>'HITUNG SEGMEN'!F361</f>
        <v>0+200</v>
      </c>
      <c r="G186" s="145" t="str">
        <f>'HITUNG SEGMEN'!G361</f>
        <v>0+400</v>
      </c>
      <c r="H186" s="172">
        <f>H185</f>
        <v>13.5</v>
      </c>
      <c r="I186" s="172" t="str">
        <f>'Template TIPE'!H185</f>
        <v>A</v>
      </c>
      <c r="J186" s="172" t="str">
        <f>'Template-KONDISI'!H186</f>
        <v>B</v>
      </c>
      <c r="K186" s="1289" t="str">
        <f t="shared" si="10"/>
        <v>ASPAL</v>
      </c>
      <c r="L186" s="138"/>
      <c r="M186" s="173"/>
      <c r="N186" s="173"/>
    </row>
    <row r="187" spans="2:14" s="171" customFormat="1" ht="20.100000000000001" hidden="1" customHeight="1">
      <c r="B187" s="142"/>
      <c r="C187" s="142"/>
      <c r="D187" s="143"/>
      <c r="E187" s="144"/>
      <c r="F187" s="145" t="str">
        <f>'HITUNG SEGMEN'!F362</f>
        <v>0+400</v>
      </c>
      <c r="G187" s="145" t="str">
        <f>'HITUNG SEGMEN'!G362</f>
        <v>0+600</v>
      </c>
      <c r="H187" s="172">
        <f>H185</f>
        <v>13.5</v>
      </c>
      <c r="I187" s="172" t="str">
        <f>'Template TIPE'!H186</f>
        <v>A</v>
      </c>
      <c r="J187" s="172" t="str">
        <f>'Template-KONDISI'!H187</f>
        <v>B</v>
      </c>
      <c r="K187" s="1289" t="str">
        <f t="shared" si="10"/>
        <v>ASPAL</v>
      </c>
      <c r="L187" s="138"/>
      <c r="M187" s="173"/>
      <c r="N187" s="173"/>
    </row>
    <row r="188" spans="2:14" s="171" customFormat="1" ht="20.100000000000001" hidden="1" customHeight="1">
      <c r="B188" s="142"/>
      <c r="C188" s="142"/>
      <c r="D188" s="143"/>
      <c r="E188" s="144"/>
      <c r="F188" s="145" t="str">
        <f>'HITUNG SEGMEN'!F363</f>
        <v>0+600</v>
      </c>
      <c r="G188" s="145" t="str">
        <f>'HITUNG SEGMEN'!G363</f>
        <v>0+800</v>
      </c>
      <c r="H188" s="172">
        <f>H185</f>
        <v>13.5</v>
      </c>
      <c r="I188" s="172" t="str">
        <f>'Template TIPE'!H187</f>
        <v>A</v>
      </c>
      <c r="J188" s="172" t="str">
        <f>'Template-KONDISI'!H188</f>
        <v>B</v>
      </c>
      <c r="K188" s="1289" t="str">
        <f t="shared" si="10"/>
        <v>ASPAL</v>
      </c>
      <c r="L188" s="138"/>
      <c r="M188" s="173"/>
      <c r="N188" s="173"/>
    </row>
    <row r="189" spans="2:14" s="171" customFormat="1" ht="20.100000000000001" hidden="1" customHeight="1">
      <c r="B189" s="142"/>
      <c r="C189" s="142"/>
      <c r="D189" s="143"/>
      <c r="E189" s="144"/>
      <c r="F189" s="145" t="str">
        <f>'HITUNG SEGMEN'!F364</f>
        <v>0+800</v>
      </c>
      <c r="G189" s="145" t="str">
        <f>'HITUNG SEGMEN'!G364</f>
        <v>1+000</v>
      </c>
      <c r="H189" s="172">
        <f>H185</f>
        <v>13.5</v>
      </c>
      <c r="I189" s="172" t="str">
        <f>'Template TIPE'!H188</f>
        <v>A</v>
      </c>
      <c r="J189" s="172" t="str">
        <f>'Template-KONDISI'!H189</f>
        <v>B</v>
      </c>
      <c r="K189" s="1289" t="str">
        <f t="shared" si="10"/>
        <v>ASPAL</v>
      </c>
      <c r="L189" s="138"/>
      <c r="M189" s="173"/>
      <c r="N189" s="173"/>
    </row>
    <row r="190" spans="2:14" s="171" customFormat="1" ht="20.100000000000001" hidden="1" customHeight="1">
      <c r="B190" s="142"/>
      <c r="C190" s="142"/>
      <c r="D190" s="143"/>
      <c r="E190" s="144"/>
      <c r="F190" s="145" t="str">
        <f>'HITUNG SEGMEN'!F365</f>
        <v>1+000</v>
      </c>
      <c r="G190" s="145" t="str">
        <f>'HITUNG SEGMEN'!G365</f>
        <v>1+190</v>
      </c>
      <c r="H190" s="172">
        <f>H185</f>
        <v>13.5</v>
      </c>
      <c r="I190" s="172" t="str">
        <f>'Template TIPE'!H189</f>
        <v>A</v>
      </c>
      <c r="J190" s="172" t="str">
        <f>'Template-KONDISI'!H190</f>
        <v>B</v>
      </c>
      <c r="K190" s="1289" t="str">
        <f t="shared" si="10"/>
        <v>ASPAL</v>
      </c>
      <c r="L190" s="138"/>
      <c r="M190" s="173"/>
      <c r="N190" s="173"/>
    </row>
    <row r="191" spans="2:14" s="171" customFormat="1" ht="20.100000000000001" hidden="1" customHeight="1">
      <c r="B191" s="142">
        <f>'HITUNG SEGMEN'!B367</f>
        <v>48</v>
      </c>
      <c r="C191" s="142" t="str">
        <f>'HITUNG SEGMEN'!C367</f>
        <v>1.048</v>
      </c>
      <c r="D191" s="143" t="str">
        <f>'HITUNG SEGMEN'!D367</f>
        <v>AW Soemarmo-Kembaran kulon</v>
      </c>
      <c r="E191" s="144">
        <f>'HITUNG SEGMEN'!E367</f>
        <v>0.28000000000000003</v>
      </c>
      <c r="F191" s="145" t="str">
        <f>'HITUNG SEGMEN'!F367</f>
        <v>0+000</v>
      </c>
      <c r="G191" s="145" t="str">
        <f>'HITUNG SEGMEN'!G367</f>
        <v>0+200</v>
      </c>
      <c r="H191" s="172">
        <v>4.5</v>
      </c>
      <c r="I191" s="172" t="str">
        <f>'Template TIPE'!H190</f>
        <v>A</v>
      </c>
      <c r="J191" s="172" t="str">
        <f>'Template-KONDISI'!H191</f>
        <v>B</v>
      </c>
      <c r="K191" s="1289" t="str">
        <f t="shared" si="10"/>
        <v>ASPAL</v>
      </c>
      <c r="L191" s="138"/>
      <c r="M191" s="173"/>
      <c r="N191" s="173"/>
    </row>
    <row r="192" spans="2:14" s="171" customFormat="1" ht="20.100000000000001" hidden="1" customHeight="1">
      <c r="B192" s="142"/>
      <c r="C192" s="142"/>
      <c r="D192" s="143"/>
      <c r="E192" s="144"/>
      <c r="F192" s="145" t="str">
        <f>'HITUNG SEGMEN'!F368</f>
        <v>0+200</v>
      </c>
      <c r="G192" s="145" t="str">
        <f>'HITUNG SEGMEN'!G368</f>
        <v>0+280</v>
      </c>
      <c r="H192" s="172">
        <f>H191</f>
        <v>4.5</v>
      </c>
      <c r="I192" s="172" t="str">
        <f>'Template TIPE'!H191</f>
        <v>A</v>
      </c>
      <c r="J192" s="172" t="str">
        <f>'Template-KONDISI'!H192</f>
        <v>B</v>
      </c>
      <c r="K192" s="1289" t="str">
        <f t="shared" si="10"/>
        <v>ASPAL</v>
      </c>
      <c r="L192" s="138"/>
      <c r="M192" s="173"/>
      <c r="N192" s="173"/>
    </row>
    <row r="193" spans="2:14" s="171" customFormat="1" ht="20.100000000000001" hidden="1" customHeight="1">
      <c r="B193" s="142">
        <f>'HITUNG SEGMEN'!B374</f>
        <v>49</v>
      </c>
      <c r="C193" s="142" t="str">
        <f>'HITUNG SEGMEN'!C374</f>
        <v>1.049</v>
      </c>
      <c r="D193" s="143" t="str">
        <f>'HITUNG SEGMEN'!D374</f>
        <v>Jend. Soedirman Barat</v>
      </c>
      <c r="E193" s="144">
        <f>'HITUNG SEGMEN'!E374</f>
        <v>0.7</v>
      </c>
      <c r="F193" s="145" t="str">
        <f>'HITUNG SEGMEN'!F374</f>
        <v>0+000</v>
      </c>
      <c r="G193" s="145" t="str">
        <f>'HITUNG SEGMEN'!G374</f>
        <v>0+200</v>
      </c>
      <c r="H193" s="172">
        <v>14</v>
      </c>
      <c r="I193" s="172" t="str">
        <f>'Template TIPE'!H192</f>
        <v>A</v>
      </c>
      <c r="J193" s="172" t="str">
        <f>'Template-KONDISI'!H193</f>
        <v>B</v>
      </c>
      <c r="K193" s="1289" t="str">
        <f t="shared" si="10"/>
        <v>ASPAL</v>
      </c>
      <c r="L193" s="138"/>
      <c r="M193" s="173"/>
      <c r="N193" s="173"/>
    </row>
    <row r="194" spans="2:14" s="171" customFormat="1" ht="20.100000000000001" hidden="1" customHeight="1">
      <c r="B194" s="142"/>
      <c r="C194" s="142"/>
      <c r="D194" s="143"/>
      <c r="E194" s="144"/>
      <c r="F194" s="145" t="str">
        <f>'HITUNG SEGMEN'!F375</f>
        <v>0+200</v>
      </c>
      <c r="G194" s="145" t="str">
        <f>'HITUNG SEGMEN'!G375</f>
        <v>0+400</v>
      </c>
      <c r="H194" s="172">
        <f>H193</f>
        <v>14</v>
      </c>
      <c r="I194" s="172" t="str">
        <f>'Template TIPE'!H193</f>
        <v>A</v>
      </c>
      <c r="J194" s="172" t="str">
        <f>'Template-KONDISI'!H194</f>
        <v>B</v>
      </c>
      <c r="K194" s="1289" t="str">
        <f t="shared" si="10"/>
        <v>ASPAL</v>
      </c>
      <c r="L194" s="138"/>
      <c r="M194" s="173"/>
      <c r="N194" s="173"/>
    </row>
    <row r="195" spans="2:14" s="171" customFormat="1" ht="20.100000000000001" hidden="1" customHeight="1">
      <c r="B195" s="142"/>
      <c r="C195" s="142"/>
      <c r="D195" s="143"/>
      <c r="E195" s="144"/>
      <c r="F195" s="145" t="str">
        <f>'HITUNG SEGMEN'!F376</f>
        <v>0+400</v>
      </c>
      <c r="G195" s="145" t="str">
        <f>'HITUNG SEGMEN'!G376</f>
        <v>0+600</v>
      </c>
      <c r="H195" s="172">
        <f t="shared" ref="H195" si="16">H194</f>
        <v>14</v>
      </c>
      <c r="I195" s="172" t="str">
        <f>'Template TIPE'!H194</f>
        <v>A</v>
      </c>
      <c r="J195" s="172" t="str">
        <f>'Template-KONDISI'!H195</f>
        <v>B</v>
      </c>
      <c r="K195" s="1289" t="str">
        <f t="shared" si="10"/>
        <v>ASPAL</v>
      </c>
      <c r="L195" s="138"/>
      <c r="M195" s="173"/>
      <c r="N195" s="173"/>
    </row>
    <row r="196" spans="2:14" s="171" customFormat="1" ht="20.100000000000001" hidden="1" customHeight="1">
      <c r="B196" s="142">
        <f>'HITUNG SEGMEN'!B380</f>
        <v>50</v>
      </c>
      <c r="C196" s="142" t="str">
        <f>'HITUNG SEGMEN'!C380</f>
        <v>1.050</v>
      </c>
      <c r="D196" s="143" t="str">
        <f>'HITUNG SEGMEN'!D380</f>
        <v>A. Yani</v>
      </c>
      <c r="E196" s="144">
        <f>'HITUNG SEGMEN'!E380</f>
        <v>1.37</v>
      </c>
      <c r="F196" s="145" t="str">
        <f>'HITUNG SEGMEN'!F380</f>
        <v>0+000</v>
      </c>
      <c r="G196" s="145" t="str">
        <f>'HITUNG SEGMEN'!G380</f>
        <v>0+200</v>
      </c>
      <c r="H196" s="172">
        <v>15.4</v>
      </c>
      <c r="I196" s="172" t="str">
        <f>'Template TIPE'!H195</f>
        <v>A</v>
      </c>
      <c r="J196" s="172" t="str">
        <f>'Template-KONDISI'!H196</f>
        <v>B</v>
      </c>
      <c r="K196" s="1289" t="str">
        <f t="shared" si="10"/>
        <v>ASPAL</v>
      </c>
      <c r="L196" s="138"/>
      <c r="M196" s="173"/>
      <c r="N196" s="173"/>
    </row>
    <row r="197" spans="2:14" s="171" customFormat="1" ht="20.100000000000001" hidden="1" customHeight="1">
      <c r="B197" s="142"/>
      <c r="C197" s="142"/>
      <c r="D197" s="143"/>
      <c r="E197" s="144"/>
      <c r="F197" s="145" t="str">
        <f>'HITUNG SEGMEN'!F381</f>
        <v>0+200</v>
      </c>
      <c r="G197" s="145" t="str">
        <f>'HITUNG SEGMEN'!G381</f>
        <v>0+400</v>
      </c>
      <c r="H197" s="172">
        <f>H196</f>
        <v>15.4</v>
      </c>
      <c r="I197" s="172" t="str">
        <f>'Template TIPE'!H196</f>
        <v>A</v>
      </c>
      <c r="J197" s="172" t="str">
        <f>'Template-KONDISI'!H197</f>
        <v>B</v>
      </c>
      <c r="K197" s="1289" t="str">
        <f t="shared" si="10"/>
        <v>ASPAL</v>
      </c>
      <c r="L197" s="138"/>
      <c r="M197" s="173"/>
      <c r="N197" s="173"/>
    </row>
    <row r="198" spans="2:14" s="171" customFormat="1" ht="20.100000000000001" hidden="1" customHeight="1">
      <c r="B198" s="142"/>
      <c r="C198" s="142"/>
      <c r="D198" s="143"/>
      <c r="E198" s="144"/>
      <c r="F198" s="145" t="str">
        <f>'HITUNG SEGMEN'!F382</f>
        <v>0+400</v>
      </c>
      <c r="G198" s="145" t="str">
        <f>'HITUNG SEGMEN'!G382</f>
        <v>0+600</v>
      </c>
      <c r="H198" s="172">
        <f t="shared" ref="H198:H202" si="17">H197</f>
        <v>15.4</v>
      </c>
      <c r="I198" s="172" t="str">
        <f>'Template TIPE'!H197</f>
        <v>A</v>
      </c>
      <c r="J198" s="172" t="str">
        <f>'Template-KONDISI'!H198</f>
        <v>B</v>
      </c>
      <c r="K198" s="1289" t="str">
        <f t="shared" si="10"/>
        <v>ASPAL</v>
      </c>
      <c r="L198" s="138"/>
      <c r="M198" s="173"/>
      <c r="N198" s="173"/>
    </row>
    <row r="199" spans="2:14" s="171" customFormat="1" ht="20.100000000000001" hidden="1" customHeight="1">
      <c r="B199" s="142"/>
      <c r="C199" s="142"/>
      <c r="D199" s="143"/>
      <c r="E199" s="144"/>
      <c r="F199" s="145" t="str">
        <f>'HITUNG SEGMEN'!F383</f>
        <v>0+600</v>
      </c>
      <c r="G199" s="145" t="str">
        <f>'HITUNG SEGMEN'!G383</f>
        <v>0+800</v>
      </c>
      <c r="H199" s="172">
        <f t="shared" si="17"/>
        <v>15.4</v>
      </c>
      <c r="I199" s="172" t="str">
        <f>'Template TIPE'!H198</f>
        <v>A</v>
      </c>
      <c r="J199" s="172" t="str">
        <f>'Template-KONDISI'!H199</f>
        <v>B</v>
      </c>
      <c r="K199" s="1289" t="str">
        <f t="shared" si="10"/>
        <v>ASPAL</v>
      </c>
      <c r="L199" s="138"/>
      <c r="M199" s="173"/>
      <c r="N199" s="173"/>
    </row>
    <row r="200" spans="2:14" s="171" customFormat="1" ht="20.100000000000001" hidden="1" customHeight="1">
      <c r="B200" s="142"/>
      <c r="C200" s="142"/>
      <c r="D200" s="143"/>
      <c r="E200" s="144"/>
      <c r="F200" s="145" t="str">
        <f>'HITUNG SEGMEN'!F384</f>
        <v>0+800</v>
      </c>
      <c r="G200" s="145" t="str">
        <f>'HITUNG SEGMEN'!G384</f>
        <v>1+000</v>
      </c>
      <c r="H200" s="172">
        <f t="shared" si="17"/>
        <v>15.4</v>
      </c>
      <c r="I200" s="172" t="str">
        <f>'Template TIPE'!H199</f>
        <v>A</v>
      </c>
      <c r="J200" s="172" t="str">
        <f>'Template-KONDISI'!H200</f>
        <v>B</v>
      </c>
      <c r="K200" s="1289" t="str">
        <f t="shared" ref="K200:K260" si="18">IF(I200="A","ASPAL","0")</f>
        <v>ASPAL</v>
      </c>
      <c r="L200" s="138"/>
      <c r="M200" s="173"/>
      <c r="N200" s="173"/>
    </row>
    <row r="201" spans="2:14" s="171" customFormat="1" ht="20.100000000000001" hidden="1" customHeight="1">
      <c r="B201" s="142"/>
      <c r="C201" s="142"/>
      <c r="D201" s="143"/>
      <c r="E201" s="144"/>
      <c r="F201" s="145" t="str">
        <f>'HITUNG SEGMEN'!F385</f>
        <v>1+000</v>
      </c>
      <c r="G201" s="145" t="str">
        <f>'HITUNG SEGMEN'!G385</f>
        <v>1+200</v>
      </c>
      <c r="H201" s="172">
        <f t="shared" si="17"/>
        <v>15.4</v>
      </c>
      <c r="I201" s="172" t="str">
        <f>'Template TIPE'!H200</f>
        <v>A</v>
      </c>
      <c r="J201" s="172" t="str">
        <f>'Template-KONDISI'!H201</f>
        <v>B</v>
      </c>
      <c r="K201" s="1289" t="str">
        <f t="shared" si="18"/>
        <v>ASPAL</v>
      </c>
      <c r="L201" s="138"/>
      <c r="M201" s="173"/>
      <c r="N201" s="173"/>
    </row>
    <row r="202" spans="2:14" s="171" customFormat="1" ht="20.100000000000001" hidden="1" customHeight="1">
      <c r="B202" s="142"/>
      <c r="C202" s="142"/>
      <c r="D202" s="143"/>
      <c r="E202" s="144"/>
      <c r="F202" s="145" t="str">
        <f>'HITUNG SEGMEN'!F386</f>
        <v>1+200</v>
      </c>
      <c r="G202" s="145" t="str">
        <f>'HITUNG SEGMEN'!G386</f>
        <v>1+370</v>
      </c>
      <c r="H202" s="172">
        <f t="shared" si="17"/>
        <v>15.4</v>
      </c>
      <c r="I202" s="172" t="str">
        <f>'Template TIPE'!H201</f>
        <v>A</v>
      </c>
      <c r="J202" s="172" t="str">
        <f>'Template-KONDISI'!H202</f>
        <v>B</v>
      </c>
      <c r="K202" s="1289" t="str">
        <f t="shared" si="18"/>
        <v>ASPAL</v>
      </c>
      <c r="L202" s="138"/>
      <c r="M202" s="173"/>
      <c r="N202" s="173"/>
    </row>
    <row r="203" spans="2:14" s="171" customFormat="1" ht="20.100000000000001" hidden="1" customHeight="1">
      <c r="B203" s="142">
        <f>'HITUNG SEGMEN'!B389</f>
        <v>51</v>
      </c>
      <c r="C203" s="286" t="str">
        <f>'HITUNG SEGMEN'!C389</f>
        <v>1,051</v>
      </c>
      <c r="D203" s="143" t="str">
        <f>'HITUNG SEGMEN'!D389</f>
        <v>Gunung Kelir</v>
      </c>
      <c r="E203" s="144">
        <f>'HITUNG SEGMEN'!E389</f>
        <v>0.27</v>
      </c>
      <c r="F203" s="145" t="str">
        <f>'HITUNG SEGMEN'!F389</f>
        <v>0+000</v>
      </c>
      <c r="G203" s="145" t="str">
        <f>'HITUNG SEGMEN'!G389</f>
        <v>0+200</v>
      </c>
      <c r="H203" s="172">
        <v>3.8</v>
      </c>
      <c r="I203" s="172" t="str">
        <f>'Template TIPE'!H202</f>
        <v>A</v>
      </c>
      <c r="J203" s="172" t="str">
        <f>'Template-KONDISI'!H203</f>
        <v>B</v>
      </c>
      <c r="K203" s="1289" t="str">
        <f t="shared" si="18"/>
        <v>ASPAL</v>
      </c>
      <c r="L203" s="138"/>
      <c r="M203" s="173"/>
      <c r="N203" s="173"/>
    </row>
    <row r="204" spans="2:14" s="171" customFormat="1" ht="20.100000000000001" hidden="1" customHeight="1">
      <c r="B204" s="142"/>
      <c r="C204" s="142"/>
      <c r="D204" s="143"/>
      <c r="E204" s="144"/>
      <c r="F204" s="145" t="str">
        <f>'HITUNG SEGMEN'!F390</f>
        <v>0+200</v>
      </c>
      <c r="G204" s="145" t="str">
        <f>'HITUNG SEGMEN'!G390</f>
        <v>0+270</v>
      </c>
      <c r="H204" s="172">
        <f>H203</f>
        <v>3.8</v>
      </c>
      <c r="I204" s="172" t="str">
        <f>'Template TIPE'!H203</f>
        <v>A</v>
      </c>
      <c r="J204" s="172" t="str">
        <f>'Template-KONDISI'!H204</f>
        <v>B</v>
      </c>
      <c r="K204" s="1289" t="str">
        <f t="shared" si="18"/>
        <v>ASPAL</v>
      </c>
      <c r="L204" s="138"/>
      <c r="M204" s="173"/>
      <c r="N204" s="173"/>
    </row>
    <row r="205" spans="2:14" s="171" customFormat="1" ht="20.100000000000001" hidden="1" customHeight="1">
      <c r="B205" s="142">
        <f>'HITUNG SEGMEN'!B397</f>
        <v>52</v>
      </c>
      <c r="C205" s="142" t="str">
        <f>'HITUNG SEGMEN'!C397</f>
        <v>1.052</v>
      </c>
      <c r="D205" s="143" t="str">
        <f>'HITUNG SEGMEN'!D397</f>
        <v>Gunung Pelana</v>
      </c>
      <c r="E205" s="144">
        <f>'HITUNG SEGMEN'!E397</f>
        <v>0.25</v>
      </c>
      <c r="F205" s="145" t="str">
        <f>'HITUNG SEGMEN'!F397</f>
        <v>0+000</v>
      </c>
      <c r="G205" s="145" t="str">
        <f>'HITUNG SEGMEN'!G397</f>
        <v>0+200</v>
      </c>
      <c r="H205" s="172">
        <v>2.6</v>
      </c>
      <c r="I205" s="172" t="str">
        <f>'Template TIPE'!H204</f>
        <v>A</v>
      </c>
      <c r="J205" s="172" t="str">
        <f>'Template-KONDISI'!H205</f>
        <v>B</v>
      </c>
      <c r="K205" s="1289" t="str">
        <f t="shared" si="18"/>
        <v>ASPAL</v>
      </c>
      <c r="L205" s="138"/>
      <c r="M205" s="173"/>
      <c r="N205" s="173"/>
    </row>
    <row r="206" spans="2:14" s="171" customFormat="1" ht="20.100000000000001" hidden="1" customHeight="1">
      <c r="B206" s="142"/>
      <c r="C206" s="142"/>
      <c r="D206" s="143"/>
      <c r="E206" s="144"/>
      <c r="F206" s="145" t="str">
        <f>'HITUNG SEGMEN'!F398</f>
        <v>0+200</v>
      </c>
      <c r="G206" s="145" t="str">
        <f>'HITUNG SEGMEN'!G398</f>
        <v>0+250</v>
      </c>
      <c r="H206" s="172">
        <f>H205</f>
        <v>2.6</v>
      </c>
      <c r="I206" s="172" t="str">
        <f>'Template TIPE'!H205</f>
        <v>A</v>
      </c>
      <c r="J206" s="172" t="str">
        <f>'Template-KONDISI'!H206</f>
        <v>B</v>
      </c>
      <c r="K206" s="1289" t="str">
        <f t="shared" si="18"/>
        <v>ASPAL</v>
      </c>
      <c r="L206" s="138"/>
      <c r="M206" s="173"/>
      <c r="N206" s="173"/>
    </row>
    <row r="207" spans="2:14" s="171" customFormat="1" ht="20.100000000000001" hidden="1" customHeight="1">
      <c r="B207" s="142">
        <f>'HITUNG SEGMEN'!B404</f>
        <v>53</v>
      </c>
      <c r="C207" s="142" t="str">
        <f>'HITUNG SEGMEN'!C404</f>
        <v>1,053</v>
      </c>
      <c r="D207" s="143" t="str">
        <f>'HITUNG SEGMEN'!D404</f>
        <v>Gunung Padang</v>
      </c>
      <c r="E207" s="144">
        <f>'HITUNG SEGMEN'!E404</f>
        <v>0.68</v>
      </c>
      <c r="F207" s="145" t="str">
        <f>'HITUNG SEGMEN'!F404</f>
        <v>0+000</v>
      </c>
      <c r="G207" s="145" t="str">
        <f>'HITUNG SEGMEN'!G404</f>
        <v>0+200</v>
      </c>
      <c r="H207" s="172">
        <v>4</v>
      </c>
      <c r="I207" s="172" t="str">
        <f>'Template TIPE'!H206</f>
        <v>A</v>
      </c>
      <c r="J207" s="172" t="str">
        <f>'Template-KONDISI'!H207</f>
        <v>B</v>
      </c>
      <c r="K207" s="1289" t="str">
        <f t="shared" si="18"/>
        <v>ASPAL</v>
      </c>
      <c r="L207" s="138"/>
      <c r="M207" s="173"/>
      <c r="N207" s="173"/>
    </row>
    <row r="208" spans="2:14" s="171" customFormat="1" ht="20.100000000000001" hidden="1" customHeight="1">
      <c r="B208" s="142"/>
      <c r="C208" s="142"/>
      <c r="D208" s="143"/>
      <c r="E208" s="144"/>
      <c r="F208" s="145" t="str">
        <f>'HITUNG SEGMEN'!F405</f>
        <v>0+200</v>
      </c>
      <c r="G208" s="145" t="str">
        <f>'HITUNG SEGMEN'!G405</f>
        <v>0+400</v>
      </c>
      <c r="H208" s="172">
        <v>4</v>
      </c>
      <c r="I208" s="172" t="str">
        <f>'Template TIPE'!H207</f>
        <v>A</v>
      </c>
      <c r="J208" s="172" t="str">
        <f>'Template-KONDISI'!H208</f>
        <v>B</v>
      </c>
      <c r="K208" s="1289" t="str">
        <f t="shared" si="18"/>
        <v>ASPAL</v>
      </c>
      <c r="L208" s="138"/>
      <c r="M208" s="173"/>
      <c r="N208" s="173"/>
    </row>
    <row r="209" spans="2:14" s="171" customFormat="1" ht="20.100000000000001" hidden="1" customHeight="1">
      <c r="B209" s="142"/>
      <c r="C209" s="142"/>
      <c r="D209" s="143"/>
      <c r="E209" s="144"/>
      <c r="F209" s="145" t="str">
        <f>'HITUNG SEGMEN'!F406</f>
        <v>0+400</v>
      </c>
      <c r="G209" s="145" t="str">
        <f>'HITUNG SEGMEN'!G406</f>
        <v>0+600</v>
      </c>
      <c r="H209" s="172">
        <v>4</v>
      </c>
      <c r="I209" s="172" t="str">
        <f>'Template TIPE'!H208</f>
        <v>A</v>
      </c>
      <c r="J209" s="172" t="str">
        <f>'Template-KONDISI'!H209</f>
        <v>B</v>
      </c>
      <c r="K209" s="1289" t="str">
        <f t="shared" si="18"/>
        <v>ASPAL</v>
      </c>
      <c r="L209" s="138"/>
      <c r="M209" s="173"/>
      <c r="N209" s="173"/>
    </row>
    <row r="210" spans="2:14" s="171" customFormat="1" ht="20.100000000000001" hidden="1" customHeight="1">
      <c r="B210" s="142"/>
      <c r="C210" s="142"/>
      <c r="D210" s="143"/>
      <c r="E210" s="144"/>
      <c r="F210" s="145" t="str">
        <f>'HITUNG SEGMEN'!F407</f>
        <v>0+600</v>
      </c>
      <c r="G210" s="145" t="str">
        <f>'HITUNG SEGMEN'!G407</f>
        <v>0+680</v>
      </c>
      <c r="H210" s="172">
        <v>4</v>
      </c>
      <c r="I210" s="172" t="str">
        <f>'Template TIPE'!H209</f>
        <v>A</v>
      </c>
      <c r="J210" s="172" t="str">
        <f>'Template-KONDISI'!H210</f>
        <v>B</v>
      </c>
      <c r="K210" s="1289" t="str">
        <f t="shared" si="18"/>
        <v>ASPAL</v>
      </c>
      <c r="L210" s="138"/>
      <c r="M210" s="173"/>
      <c r="N210" s="173"/>
    </row>
    <row r="211" spans="2:14" s="171" customFormat="1" ht="20.100000000000001" hidden="1" customHeight="1">
      <c r="B211" s="142" t="s">
        <v>1045</v>
      </c>
      <c r="C211" s="142" t="str">
        <f>'HITUNG SEGMEN'!C412</f>
        <v>1.054</v>
      </c>
      <c r="D211" s="143" t="str">
        <f>'HITUNG SEGMEN'!D412</f>
        <v>Gunung Sambeng</v>
      </c>
      <c r="E211" s="144">
        <f>'HITUNG SEGMEN'!E412</f>
        <v>0.37</v>
      </c>
      <c r="F211" s="145" t="str">
        <f>'HITUNG SEGMEN'!F412</f>
        <v>0+000</v>
      </c>
      <c r="G211" s="145" t="str">
        <f>'HITUNG SEGMEN'!G412</f>
        <v>0+200</v>
      </c>
      <c r="H211" s="172">
        <v>3.5</v>
      </c>
      <c r="I211" s="172" t="str">
        <f>'Template TIPE'!H210</f>
        <v>L</v>
      </c>
      <c r="J211" s="172" t="str">
        <f>'Template-KONDISI'!H211</f>
        <v>B</v>
      </c>
      <c r="K211" s="1289" t="str">
        <f t="shared" si="18"/>
        <v>0</v>
      </c>
      <c r="L211" s="138"/>
      <c r="M211" s="173"/>
      <c r="N211" s="173"/>
    </row>
    <row r="212" spans="2:14" s="171" customFormat="1" ht="20.100000000000001" hidden="1" customHeight="1">
      <c r="B212" s="142"/>
      <c r="C212" s="142"/>
      <c r="D212" s="143"/>
      <c r="E212" s="144"/>
      <c r="F212" s="145" t="str">
        <f>'HITUNG SEGMEN'!F413</f>
        <v>0+200</v>
      </c>
      <c r="G212" s="145" t="str">
        <f>'HITUNG SEGMEN'!G413</f>
        <v>0+370</v>
      </c>
      <c r="H212" s="172">
        <v>3.5</v>
      </c>
      <c r="I212" s="172" t="str">
        <f>'Template TIPE'!H211</f>
        <v>L</v>
      </c>
      <c r="J212" s="172" t="str">
        <f>'Template-KONDISI'!H212</f>
        <v>B</v>
      </c>
      <c r="K212" s="1289" t="str">
        <f t="shared" si="18"/>
        <v>0</v>
      </c>
      <c r="L212" s="138"/>
      <c r="M212" s="173"/>
      <c r="N212" s="173"/>
    </row>
    <row r="213" spans="2:14" s="171" customFormat="1" ht="20.100000000000001" hidden="1" customHeight="1">
      <c r="B213" s="142" t="s">
        <v>1046</v>
      </c>
      <c r="C213" s="142" t="str">
        <f>'HITUNG SEGMEN'!C419</f>
        <v>1.055</v>
      </c>
      <c r="D213" s="143" t="str">
        <f>'HITUNG SEGMEN'!D419</f>
        <v>Gunung Putri</v>
      </c>
      <c r="E213" s="144">
        <f>'HITUNG SEGMEN'!E419</f>
        <v>0.28000000000000003</v>
      </c>
      <c r="F213" s="145" t="str">
        <f>'HITUNG SEGMEN'!F419</f>
        <v>0+000</v>
      </c>
      <c r="G213" s="145" t="str">
        <f>'HITUNG SEGMEN'!G419</f>
        <v>0+200</v>
      </c>
      <c r="H213" s="172">
        <v>2</v>
      </c>
      <c r="I213" s="172" t="str">
        <f>'Template TIPE'!H212</f>
        <v>L</v>
      </c>
      <c r="J213" s="172" t="str">
        <f>'Template-KONDISI'!H213</f>
        <v>B</v>
      </c>
      <c r="K213" s="1289" t="str">
        <f t="shared" si="18"/>
        <v>0</v>
      </c>
      <c r="L213" s="138"/>
      <c r="M213" s="173"/>
      <c r="N213" s="173"/>
    </row>
    <row r="214" spans="2:14" s="171" customFormat="1" ht="20.100000000000001" hidden="1" customHeight="1">
      <c r="B214" s="142"/>
      <c r="C214" s="142"/>
      <c r="D214" s="143"/>
      <c r="E214" s="144"/>
      <c r="F214" s="145" t="str">
        <f>'HITUNG SEGMEN'!F420</f>
        <v>0+200</v>
      </c>
      <c r="G214" s="145" t="str">
        <f>'HITUNG SEGMEN'!G420</f>
        <v>0+280</v>
      </c>
      <c r="H214" s="172">
        <f>H213</f>
        <v>2</v>
      </c>
      <c r="I214" s="172" t="str">
        <f>'Template TIPE'!H213</f>
        <v>L</v>
      </c>
      <c r="J214" s="172" t="str">
        <f>'Template-KONDISI'!H214</f>
        <v>B</v>
      </c>
      <c r="K214" s="1289" t="str">
        <f t="shared" si="18"/>
        <v>0</v>
      </c>
      <c r="L214" s="138"/>
      <c r="M214" s="173"/>
      <c r="N214" s="173"/>
    </row>
    <row r="215" spans="2:14" s="171" customFormat="1" ht="20.100000000000001" hidden="1" customHeight="1">
      <c r="B215" s="142" t="s">
        <v>1047</v>
      </c>
      <c r="C215" s="142" t="str">
        <f>'HITUNG SEGMEN'!C426</f>
        <v>1.056</v>
      </c>
      <c r="D215" s="143" t="str">
        <f>'HITUNG SEGMEN'!D426</f>
        <v>Sekolahan</v>
      </c>
      <c r="E215" s="144">
        <f>'HITUNG SEGMEN'!E426</f>
        <v>0.19</v>
      </c>
      <c r="F215" s="145" t="str">
        <f>'HITUNG SEGMEN'!F426</f>
        <v>0+000</v>
      </c>
      <c r="G215" s="145">
        <f>'HITUNG SEGMEN'!G426</f>
        <v>0.19</v>
      </c>
      <c r="H215" s="172">
        <v>2.8</v>
      </c>
      <c r="I215" s="172" t="str">
        <f>'Template TIPE'!H214</f>
        <v>L</v>
      </c>
      <c r="J215" s="172" t="str">
        <f>'Template-KONDISI'!H215</f>
        <v>B</v>
      </c>
      <c r="K215" s="1289" t="str">
        <f t="shared" si="18"/>
        <v>0</v>
      </c>
      <c r="L215" s="138"/>
      <c r="M215" s="173"/>
      <c r="N215" s="173"/>
    </row>
    <row r="216" spans="2:14" s="171" customFormat="1" ht="20.100000000000001" hidden="1" customHeight="1">
      <c r="B216" s="142">
        <f>'HITUNG SEGMEN'!B433</f>
        <v>57</v>
      </c>
      <c r="C216" s="142" t="str">
        <f>'HITUNG SEGMEN'!C433</f>
        <v>1.057</v>
      </c>
      <c r="D216" s="143" t="str">
        <f>'HITUNG SEGMEN'!D433</f>
        <v>Danaraja I</v>
      </c>
      <c r="E216" s="144">
        <f>'HITUNG SEGMEN'!E433</f>
        <v>0.1</v>
      </c>
      <c r="F216" s="145" t="str">
        <f>'HITUNG SEGMEN'!F433</f>
        <v>0+000</v>
      </c>
      <c r="G216" s="145" t="str">
        <f>'HITUNG SEGMEN'!G433</f>
        <v>0+100</v>
      </c>
      <c r="H216" s="172">
        <v>3.9</v>
      </c>
      <c r="I216" s="172" t="str">
        <f>'Template TIPE'!H215</f>
        <v>L</v>
      </c>
      <c r="J216" s="172" t="str">
        <f>'Template-KONDISI'!H216</f>
        <v>B</v>
      </c>
      <c r="K216" s="1289" t="str">
        <f t="shared" si="18"/>
        <v>0</v>
      </c>
      <c r="L216" s="138"/>
      <c r="M216" s="173"/>
      <c r="N216" s="173"/>
    </row>
    <row r="217" spans="2:14" s="171" customFormat="1" ht="20.100000000000001" hidden="1" customHeight="1">
      <c r="B217" s="142">
        <f>'HITUNG SEGMEN'!B440</f>
        <v>58</v>
      </c>
      <c r="C217" s="142" t="str">
        <f>'HITUNG SEGMEN'!C440</f>
        <v>1.058</v>
      </c>
      <c r="D217" s="143" t="str">
        <f>'HITUNG SEGMEN'!D440</f>
        <v>Danaraja II</v>
      </c>
      <c r="E217" s="144">
        <f>'HITUNG SEGMEN'!E440</f>
        <v>0.1</v>
      </c>
      <c r="F217" s="145" t="str">
        <f>'HITUNG SEGMEN'!F440</f>
        <v>0+000</v>
      </c>
      <c r="G217" s="145" t="str">
        <f>'HITUNG SEGMEN'!G440</f>
        <v>0+100</v>
      </c>
      <c r="H217" s="172">
        <v>3</v>
      </c>
      <c r="I217" s="172" t="str">
        <f>'Template TIPE'!H216</f>
        <v>L</v>
      </c>
      <c r="J217" s="172" t="str">
        <f>'Template-KONDISI'!H217</f>
        <v>B</v>
      </c>
      <c r="K217" s="1289" t="str">
        <f t="shared" si="18"/>
        <v>0</v>
      </c>
      <c r="L217" s="138"/>
      <c r="M217" s="173"/>
      <c r="N217" s="173"/>
    </row>
    <row r="218" spans="2:14" s="171" customFormat="1" ht="20.100000000000001" hidden="1" customHeight="1">
      <c r="B218" s="142">
        <f>'HITUNG SEGMEN'!B447</f>
        <v>59</v>
      </c>
      <c r="C218" s="142" t="str">
        <f>'HITUNG SEGMEN'!C447</f>
        <v>1,059</v>
      </c>
      <c r="D218" s="143" t="str">
        <f>'HITUNG SEGMEN'!D447</f>
        <v>Pepedan</v>
      </c>
      <c r="E218" s="144">
        <f>'HITUNG SEGMEN'!E447</f>
        <v>0.09</v>
      </c>
      <c r="F218" s="145" t="str">
        <f>'HITUNG SEGMEN'!F447</f>
        <v>0+000</v>
      </c>
      <c r="G218" s="145" t="str">
        <f>'HITUNG SEGMEN'!G447</f>
        <v>0+090</v>
      </c>
      <c r="H218" s="172">
        <v>2.5</v>
      </c>
      <c r="I218" s="172" t="str">
        <f>'Template TIPE'!H217</f>
        <v>L</v>
      </c>
      <c r="J218" s="172" t="str">
        <f>'Template-KONDISI'!H218</f>
        <v>B</v>
      </c>
      <c r="K218" s="1289" t="str">
        <f t="shared" si="18"/>
        <v>0</v>
      </c>
      <c r="L218" s="138"/>
      <c r="M218" s="173"/>
      <c r="N218" s="173"/>
    </row>
    <row r="219" spans="2:14" s="171" customFormat="1" ht="20.100000000000001" hidden="1" customHeight="1">
      <c r="B219" s="142">
        <f>'HITUNG SEGMEN'!B454</f>
        <v>60</v>
      </c>
      <c r="C219" s="142" t="str">
        <f>'HITUNG SEGMEN'!C454</f>
        <v>1,060</v>
      </c>
      <c r="D219" s="143" t="str">
        <f>'HITUNG SEGMEN'!D454</f>
        <v>Gunung Sumbul</v>
      </c>
      <c r="E219" s="144">
        <f>'HITUNG SEGMEN'!E454</f>
        <v>0.36</v>
      </c>
      <c r="F219" s="145" t="str">
        <f>'HITUNG SEGMEN'!F454</f>
        <v>0+000</v>
      </c>
      <c r="G219" s="145" t="str">
        <f>'HITUNG SEGMEN'!G454</f>
        <v>0+200</v>
      </c>
      <c r="H219" s="172">
        <v>3.1</v>
      </c>
      <c r="I219" s="172" t="str">
        <f>'Template TIPE'!H218</f>
        <v>L</v>
      </c>
      <c r="J219" s="172" t="str">
        <f>'Template-KONDISI'!H219</f>
        <v>B</v>
      </c>
      <c r="K219" s="1289" t="str">
        <f t="shared" si="18"/>
        <v>0</v>
      </c>
      <c r="L219" s="138"/>
      <c r="M219" s="173"/>
      <c r="N219" s="173"/>
    </row>
    <row r="220" spans="2:14" s="171" customFormat="1" ht="20.100000000000001" hidden="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72">
        <f>H219</f>
        <v>3.1</v>
      </c>
      <c r="I220" s="172" t="str">
        <f>'Template TIPE'!H219</f>
        <v>L</v>
      </c>
      <c r="J220" s="172" t="str">
        <f>'Template-KONDISI'!H220</f>
        <v>B</v>
      </c>
      <c r="K220" s="1289" t="str">
        <f t="shared" si="18"/>
        <v>0</v>
      </c>
      <c r="L220" s="138"/>
      <c r="M220" s="173"/>
      <c r="N220" s="173"/>
    </row>
    <row r="221" spans="2:14" s="171" customFormat="1" ht="20.100000000000001" hidden="1" customHeight="1">
      <c r="B221" s="142">
        <f>'HITUNG SEGMEN'!B461</f>
        <v>61</v>
      </c>
      <c r="C221" s="142" t="str">
        <f>'HITUNG SEGMEN'!C461</f>
        <v>1,061</v>
      </c>
      <c r="D221" s="143" t="str">
        <f>'HITUNG SEGMEN'!D461</f>
        <v>Gemuruh - Kopral Tanwir</v>
      </c>
      <c r="E221" s="144">
        <f>'HITUNG SEGMEN'!E461</f>
        <v>0.59</v>
      </c>
      <c r="F221" s="145" t="str">
        <f>'HITUNG SEGMEN'!F461</f>
        <v>0+000</v>
      </c>
      <c r="G221" s="145" t="str">
        <f>'HITUNG SEGMEN'!G461</f>
        <v>0+200</v>
      </c>
      <c r="H221" s="172">
        <v>4</v>
      </c>
      <c r="I221" s="172" t="str">
        <f>'Template TIPE'!H220</f>
        <v>K</v>
      </c>
      <c r="J221" s="172" t="str">
        <f>'Template-KONDISI'!H221</f>
        <v>RB</v>
      </c>
      <c r="K221" s="1289" t="str">
        <f t="shared" si="18"/>
        <v>0</v>
      </c>
      <c r="L221" s="138"/>
      <c r="M221" s="173"/>
      <c r="N221" s="173"/>
    </row>
    <row r="222" spans="2:14" s="171" customFormat="1" ht="20.100000000000001" hidden="1" customHeight="1">
      <c r="B222" s="142"/>
      <c r="C222" s="142"/>
      <c r="D222" s="143"/>
      <c r="E222" s="144"/>
      <c r="F222" s="145" t="str">
        <f>'HITUNG SEGMEN'!F462</f>
        <v>0+200</v>
      </c>
      <c r="G222" s="145" t="str">
        <f>'HITUNG SEGMEN'!G462</f>
        <v>0+400</v>
      </c>
      <c r="H222" s="172">
        <f>H221</f>
        <v>4</v>
      </c>
      <c r="I222" s="172" t="str">
        <f>'Template TIPE'!H221</f>
        <v>K</v>
      </c>
      <c r="J222" s="172" t="str">
        <f>'Template-KONDISI'!H222</f>
        <v>RB</v>
      </c>
      <c r="K222" s="1289" t="str">
        <f t="shared" si="18"/>
        <v>0</v>
      </c>
      <c r="L222" s="138"/>
      <c r="M222" s="173"/>
      <c r="N222" s="173"/>
    </row>
    <row r="223" spans="2:14" s="171" customFormat="1" ht="20.100000000000001" hidden="1" customHeight="1">
      <c r="B223" s="142"/>
      <c r="C223" s="142"/>
      <c r="D223" s="143"/>
      <c r="E223" s="144"/>
      <c r="F223" s="145" t="str">
        <f>'HITUNG SEGMEN'!F463</f>
        <v>0+400</v>
      </c>
      <c r="G223" s="145" t="str">
        <f>'HITUNG SEGMEN'!G463</f>
        <v>0+590</v>
      </c>
      <c r="H223" s="172">
        <f t="shared" ref="H223" si="19">H222</f>
        <v>4</v>
      </c>
      <c r="I223" s="172" t="str">
        <f>'Template TIPE'!H222</f>
        <v>L</v>
      </c>
      <c r="J223" s="172" t="str">
        <f>'Template-KONDISI'!H223</f>
        <v>B</v>
      </c>
      <c r="K223" s="1289" t="str">
        <f t="shared" si="18"/>
        <v>0</v>
      </c>
      <c r="L223" s="138"/>
      <c r="M223" s="173"/>
      <c r="N223" s="173"/>
    </row>
    <row r="224" spans="2:14" s="171" customFormat="1" ht="20.100000000000001" hidden="1" customHeight="1">
      <c r="B224" s="142">
        <f>'HITUNG SEGMEN'!B468</f>
        <v>62</v>
      </c>
      <c r="C224" s="142" t="str">
        <f>'HITUNG SEGMEN'!C468</f>
        <v>1,062</v>
      </c>
      <c r="D224" s="143" t="str">
        <f>'HITUNG SEGMEN'!D468</f>
        <v>Hartono</v>
      </c>
      <c r="E224" s="144">
        <f>'HITUNG SEGMEN'!E468</f>
        <v>0.3</v>
      </c>
      <c r="F224" s="145" t="str">
        <f>'HITUNG SEGMEN'!F468</f>
        <v>0+000</v>
      </c>
      <c r="G224" s="145" t="str">
        <f>'HITUNG SEGMEN'!G468</f>
        <v>0+200</v>
      </c>
      <c r="H224" s="172">
        <v>4</v>
      </c>
      <c r="I224" s="172" t="str">
        <f>'Template TIPE'!H223</f>
        <v>A</v>
      </c>
      <c r="J224" s="172" t="str">
        <f>'Template-KONDISI'!H224</f>
        <v>B</v>
      </c>
      <c r="K224" s="1289" t="str">
        <f t="shared" si="18"/>
        <v>ASPAL</v>
      </c>
      <c r="L224" s="138"/>
      <c r="M224" s="173"/>
      <c r="N224" s="173"/>
    </row>
    <row r="225" spans="2:14" s="171" customFormat="1" ht="20.100000000000001" hidden="1" customHeight="1">
      <c r="B225" s="142"/>
      <c r="C225" s="142"/>
      <c r="D225" s="143"/>
      <c r="E225" s="144"/>
      <c r="F225" s="145" t="str">
        <f>'HITUNG SEGMEN'!F469</f>
        <v>0+200</v>
      </c>
      <c r="G225" s="145" t="str">
        <f>'HITUNG SEGMEN'!G469</f>
        <v>0+300</v>
      </c>
      <c r="H225" s="172">
        <v>4</v>
      </c>
      <c r="I225" s="172" t="str">
        <f>'Template TIPE'!H224</f>
        <v>A</v>
      </c>
      <c r="J225" s="172" t="str">
        <f>'Template-KONDISI'!H225</f>
        <v>B</v>
      </c>
      <c r="K225" s="1289" t="str">
        <f t="shared" si="18"/>
        <v>ASPAL</v>
      </c>
      <c r="L225" s="138"/>
      <c r="M225" s="173"/>
      <c r="N225" s="173"/>
    </row>
    <row r="226" spans="2:14" s="171" customFormat="1" ht="20.100000000000001" hidden="1" customHeight="1">
      <c r="B226" s="142">
        <f>'HITUNG SEGMEN'!B475</f>
        <v>63</v>
      </c>
      <c r="C226" s="142" t="str">
        <f>'HITUNG SEGMEN'!C475</f>
        <v>1,063</v>
      </c>
      <c r="D226" s="143" t="str">
        <f>'HITUNG SEGMEN'!D475</f>
        <v>Pelita</v>
      </c>
      <c r="E226" s="144">
        <f>'HITUNG SEGMEN'!E475</f>
        <v>0.44</v>
      </c>
      <c r="F226" s="145" t="str">
        <f>'HITUNG SEGMEN'!F475</f>
        <v>0+000</v>
      </c>
      <c r="G226" s="145" t="str">
        <f>'HITUNG SEGMEN'!G475</f>
        <v>0+200</v>
      </c>
      <c r="H226" s="172">
        <v>3.2</v>
      </c>
      <c r="I226" s="172" t="str">
        <f>'Template TIPE'!H225</f>
        <v>A</v>
      </c>
      <c r="J226" s="172" t="str">
        <f>'Template-KONDISI'!H226</f>
        <v>B</v>
      </c>
      <c r="K226" s="1289" t="str">
        <f t="shared" si="18"/>
        <v>ASPAL</v>
      </c>
      <c r="L226" s="138"/>
      <c r="M226" s="173"/>
      <c r="N226" s="173"/>
    </row>
    <row r="227" spans="2:14" s="171" customFormat="1" ht="20.100000000000001" hidden="1" customHeight="1">
      <c r="B227" s="142"/>
      <c r="C227" s="142"/>
      <c r="D227" s="143"/>
      <c r="E227" s="144"/>
      <c r="F227" s="145" t="str">
        <f>'HITUNG SEGMEN'!F476</f>
        <v>0+200</v>
      </c>
      <c r="G227" s="145" t="str">
        <f>'HITUNG SEGMEN'!G476</f>
        <v>0+400</v>
      </c>
      <c r="H227" s="172">
        <f>H226</f>
        <v>3.2</v>
      </c>
      <c r="I227" s="172" t="str">
        <f>'Template TIPE'!H226</f>
        <v>A</v>
      </c>
      <c r="J227" s="172" t="str">
        <f>'Template-KONDISI'!H227</f>
        <v>B</v>
      </c>
      <c r="K227" s="1289" t="str">
        <f t="shared" si="18"/>
        <v>ASPAL</v>
      </c>
      <c r="L227" s="138"/>
      <c r="M227" s="173"/>
      <c r="N227" s="173"/>
    </row>
    <row r="228" spans="2:14" s="171" customFormat="1" ht="20.100000000000001" hidden="1" customHeight="1">
      <c r="B228" s="142"/>
      <c r="C228" s="142"/>
      <c r="D228" s="143"/>
      <c r="E228" s="144"/>
      <c r="F228" s="145" t="str">
        <f>'HITUNG SEGMEN'!F477</f>
        <v>0+400</v>
      </c>
      <c r="G228" s="145" t="str">
        <f>'HITUNG SEGMEN'!G477</f>
        <v>0+440</v>
      </c>
      <c r="H228" s="172">
        <f>H226</f>
        <v>3.2</v>
      </c>
      <c r="I228" s="172" t="str">
        <f>'Template TIPE'!H227</f>
        <v>A</v>
      </c>
      <c r="J228" s="172" t="str">
        <f>'Template-KONDISI'!H228</f>
        <v>B</v>
      </c>
      <c r="K228" s="1289" t="str">
        <f t="shared" si="18"/>
        <v>ASPAL</v>
      </c>
      <c r="L228" s="138"/>
      <c r="M228" s="173"/>
      <c r="N228" s="173"/>
    </row>
    <row r="229" spans="2:14" s="171" customFormat="1" ht="20.100000000000001" hidden="1" customHeight="1">
      <c r="B229" s="142">
        <f>'HITUNG SEGMEN'!B482</f>
        <v>64</v>
      </c>
      <c r="C229" s="142" t="str">
        <f>'HITUNG SEGMEN'!C482</f>
        <v>1,064</v>
      </c>
      <c r="D229" s="143" t="str">
        <f>'HITUNG SEGMEN'!D482</f>
        <v>Prajurit Susilo</v>
      </c>
      <c r="E229" s="144">
        <f>'HITUNG SEGMEN'!E482</f>
        <v>0.14000000000000001</v>
      </c>
      <c r="F229" s="145" t="str">
        <f>'HITUNG SEGMEN'!F482</f>
        <v>0+000</v>
      </c>
      <c r="G229" s="145" t="str">
        <f>'HITUNG SEGMEN'!G482</f>
        <v>0+140</v>
      </c>
      <c r="H229" s="172">
        <v>3</v>
      </c>
      <c r="I229" s="172" t="str">
        <f>'Template TIPE'!H228</f>
        <v>A</v>
      </c>
      <c r="J229" s="172" t="str">
        <f>'Template-KONDISI'!H229</f>
        <v>B</v>
      </c>
      <c r="K229" s="1289" t="str">
        <f t="shared" si="18"/>
        <v>ASPAL</v>
      </c>
      <c r="L229" s="138"/>
      <c r="M229" s="173"/>
      <c r="N229" s="173"/>
    </row>
    <row r="230" spans="2:14" s="171" customFormat="1" ht="20.100000000000001" hidden="1" customHeight="1">
      <c r="B230" s="142">
        <f>'HITUNG SEGMEN'!B489</f>
        <v>65</v>
      </c>
      <c r="C230" s="142" t="str">
        <f>'HITUNG SEGMEN'!C489</f>
        <v>1,065</v>
      </c>
      <c r="D230" s="143" t="str">
        <f>'HITUNG SEGMEN'!D489</f>
        <v>Kiswadi</v>
      </c>
      <c r="E230" s="144">
        <f>'HITUNG SEGMEN'!E489</f>
        <v>0.35</v>
      </c>
      <c r="F230" s="145" t="str">
        <f>'HITUNG SEGMEN'!F489</f>
        <v>0+000</v>
      </c>
      <c r="G230" s="145" t="str">
        <f>'HITUNG SEGMEN'!G489</f>
        <v>0+200</v>
      </c>
      <c r="H230" s="172">
        <v>3</v>
      </c>
      <c r="I230" s="172" t="str">
        <f>'Template TIPE'!H229</f>
        <v>A</v>
      </c>
      <c r="J230" s="172" t="str">
        <f>'Template-KONDISI'!H230</f>
        <v>B</v>
      </c>
      <c r="K230" s="1289" t="str">
        <f t="shared" si="18"/>
        <v>ASPAL</v>
      </c>
      <c r="L230" s="138"/>
      <c r="M230" s="173"/>
      <c r="N230" s="173"/>
    </row>
    <row r="231" spans="2:14" s="171" customFormat="1" ht="20.100000000000001" hidden="1" customHeight="1">
      <c r="B231" s="142"/>
      <c r="C231" s="142"/>
      <c r="D231" s="143"/>
      <c r="E231" s="144"/>
      <c r="F231" s="145" t="str">
        <f>'HITUNG SEGMEN'!F490</f>
        <v>0+200</v>
      </c>
      <c r="G231" s="145" t="str">
        <f>'HITUNG SEGMEN'!G490</f>
        <v>0+350</v>
      </c>
      <c r="H231" s="172">
        <f>H230</f>
        <v>3</v>
      </c>
      <c r="I231" s="172" t="str">
        <f>'Template TIPE'!H230</f>
        <v>A</v>
      </c>
      <c r="J231" s="172" t="str">
        <f>'Template-KONDISI'!H231</f>
        <v>B</v>
      </c>
      <c r="K231" s="1289" t="str">
        <f t="shared" si="18"/>
        <v>ASPAL</v>
      </c>
      <c r="L231" s="138"/>
      <c r="M231" s="173"/>
      <c r="N231" s="173"/>
    </row>
    <row r="232" spans="2:14" s="171" customFormat="1" ht="20.100000000000001" hidden="1" customHeight="1">
      <c r="B232" s="142">
        <f>'HITUNG SEGMEN'!B496</f>
        <v>66</v>
      </c>
      <c r="C232" s="142" t="str">
        <f>'HITUNG SEGMEN'!C496</f>
        <v>1,066</v>
      </c>
      <c r="D232" s="143" t="str">
        <f>'HITUNG SEGMEN'!D496</f>
        <v>Mauneng</v>
      </c>
      <c r="E232" s="144">
        <f>'HITUNG SEGMEN'!E496</f>
        <v>0.56999999999999995</v>
      </c>
      <c r="F232" s="145" t="str">
        <f>'HITUNG SEGMEN'!F496</f>
        <v>0+000</v>
      </c>
      <c r="G232" s="145" t="str">
        <f>'HITUNG SEGMEN'!G496</f>
        <v>0+200</v>
      </c>
      <c r="H232" s="172">
        <v>3.5</v>
      </c>
      <c r="I232" s="172" t="str">
        <f>'Template TIPE'!H231</f>
        <v>A</v>
      </c>
      <c r="J232" s="172" t="str">
        <f>'Template-KONDISI'!H232</f>
        <v>B</v>
      </c>
      <c r="K232" s="1289" t="str">
        <f t="shared" si="18"/>
        <v>ASPAL</v>
      </c>
      <c r="L232" s="138"/>
      <c r="M232" s="173"/>
      <c r="N232" s="173"/>
    </row>
    <row r="233" spans="2:14" s="171" customFormat="1" ht="20.100000000000001" hidden="1" customHeight="1">
      <c r="B233" s="142"/>
      <c r="C233" s="142"/>
      <c r="D233" s="143"/>
      <c r="E233" s="144"/>
      <c r="F233" s="145" t="str">
        <f>'HITUNG SEGMEN'!F497</f>
        <v>0+200</v>
      </c>
      <c r="G233" s="145" t="str">
        <f>'HITUNG SEGMEN'!G497</f>
        <v>0+400</v>
      </c>
      <c r="H233" s="172">
        <f>H232</f>
        <v>3.5</v>
      </c>
      <c r="I233" s="172" t="str">
        <f>'Template TIPE'!H232</f>
        <v>A</v>
      </c>
      <c r="J233" s="172" t="str">
        <f>'Template-KONDISI'!H233</f>
        <v>B</v>
      </c>
      <c r="K233" s="1289" t="str">
        <f t="shared" si="18"/>
        <v>ASPAL</v>
      </c>
      <c r="L233" s="138"/>
      <c r="M233" s="173"/>
      <c r="N233" s="173"/>
    </row>
    <row r="234" spans="2:14" s="171" customFormat="1" ht="20.100000000000001" hidden="1" customHeight="1">
      <c r="B234" s="142"/>
      <c r="C234" s="142"/>
      <c r="D234" s="143"/>
      <c r="E234" s="144"/>
      <c r="F234" s="145" t="str">
        <f>'HITUNG SEGMEN'!F498</f>
        <v>0+400</v>
      </c>
      <c r="G234" s="145" t="str">
        <f>'HITUNG SEGMEN'!G498</f>
        <v>0+570</v>
      </c>
      <c r="H234" s="172">
        <f>H232</f>
        <v>3.5</v>
      </c>
      <c r="I234" s="172" t="str">
        <f>'Template TIPE'!H233</f>
        <v>A</v>
      </c>
      <c r="J234" s="172" t="str">
        <f>'Template-KONDISI'!H234</f>
        <v>B</v>
      </c>
      <c r="K234" s="1289" t="str">
        <f t="shared" si="18"/>
        <v>ASPAL</v>
      </c>
      <c r="L234" s="138"/>
      <c r="M234" s="173"/>
      <c r="N234" s="173"/>
    </row>
    <row r="235" spans="2:14" s="171" customFormat="1" ht="20.100000000000001" hidden="1" customHeight="1">
      <c r="B235" s="142">
        <f>'HITUNG SEGMEN'!B503</f>
        <v>67</v>
      </c>
      <c r="C235" s="142" t="str">
        <f>'HITUNG SEGMEN'!C503</f>
        <v>1,067</v>
      </c>
      <c r="D235" s="143" t="str">
        <f>'HITUNG SEGMEN'!D503</f>
        <v>Sidaguri</v>
      </c>
      <c r="E235" s="144">
        <f>'HITUNG SEGMEN'!E503</f>
        <v>0.21</v>
      </c>
      <c r="F235" s="145" t="str">
        <f>'HITUNG SEGMEN'!F503</f>
        <v>0+000</v>
      </c>
      <c r="G235" s="145" t="str">
        <f>'HITUNG SEGMEN'!G503</f>
        <v>0+200</v>
      </c>
      <c r="H235" s="172">
        <v>4</v>
      </c>
      <c r="I235" s="172" t="str">
        <f>'Template TIPE'!H234</f>
        <v>A</v>
      </c>
      <c r="J235" s="172" t="str">
        <f>'Template-KONDISI'!H235</f>
        <v>B</v>
      </c>
      <c r="K235" s="1289" t="str">
        <f t="shared" si="18"/>
        <v>ASPAL</v>
      </c>
      <c r="L235" s="138"/>
      <c r="M235" s="173"/>
      <c r="N235" s="173"/>
    </row>
    <row r="236" spans="2:14" s="171" customFormat="1" ht="20.100000000000001" hidden="1" customHeight="1">
      <c r="B236" s="142"/>
      <c r="C236" s="142"/>
      <c r="D236" s="143"/>
      <c r="E236" s="144"/>
      <c r="F236" s="145" t="str">
        <f>'HITUNG SEGMEN'!F504</f>
        <v>0+200</v>
      </c>
      <c r="G236" s="145" t="str">
        <f>'HITUNG SEGMEN'!G504</f>
        <v>0+210</v>
      </c>
      <c r="H236" s="172">
        <v>4</v>
      </c>
      <c r="I236" s="172" t="str">
        <f>'Template TIPE'!H235</f>
        <v>A</v>
      </c>
      <c r="J236" s="172" t="str">
        <f>'Template-KONDISI'!H236</f>
        <v>B</v>
      </c>
      <c r="K236" s="1289" t="str">
        <f t="shared" si="18"/>
        <v>ASPAL</v>
      </c>
      <c r="L236" s="138"/>
      <c r="M236" s="173"/>
      <c r="N236" s="173"/>
    </row>
    <row r="237" spans="2:14" s="171" customFormat="1" ht="20.100000000000001" hidden="1" customHeight="1">
      <c r="B237" s="142">
        <f>'HITUNG SEGMEN'!B510</f>
        <v>68</v>
      </c>
      <c r="C237" s="142" t="str">
        <f>'HITUNG SEGMEN'!C510</f>
        <v>1,068</v>
      </c>
      <c r="D237" s="143" t="str">
        <f>'HITUNG SEGMEN'!D510</f>
        <v>Seruni</v>
      </c>
      <c r="E237" s="144">
        <f>'HITUNG SEGMEN'!E510</f>
        <v>0.28000000000000003</v>
      </c>
      <c r="F237" s="145" t="str">
        <f>'HITUNG SEGMEN'!F510</f>
        <v>0+000</v>
      </c>
      <c r="G237" s="145" t="str">
        <f>'HITUNG SEGMEN'!G510</f>
        <v>0+200</v>
      </c>
      <c r="H237" s="172">
        <v>4</v>
      </c>
      <c r="I237" s="172" t="str">
        <f>'Template TIPE'!H236</f>
        <v>A</v>
      </c>
      <c r="J237" s="172" t="str">
        <f>'Template-KONDISI'!H237</f>
        <v>B</v>
      </c>
      <c r="K237" s="1289" t="str">
        <f t="shared" si="18"/>
        <v>ASPAL</v>
      </c>
      <c r="L237" s="138"/>
      <c r="M237" s="173"/>
      <c r="N237" s="173"/>
    </row>
    <row r="238" spans="2:14" s="171" customFormat="1" ht="20.100000000000001" hidden="1" customHeight="1">
      <c r="B238" s="142"/>
      <c r="C238" s="142"/>
      <c r="D238" s="143"/>
      <c r="E238" s="144"/>
      <c r="F238" s="145" t="str">
        <f>'HITUNG SEGMEN'!F511</f>
        <v>0+200</v>
      </c>
      <c r="G238" s="145" t="str">
        <f>'HITUNG SEGMEN'!G511</f>
        <v>0+280</v>
      </c>
      <c r="H238" s="172">
        <v>4</v>
      </c>
      <c r="I238" s="172" t="str">
        <f>'Template TIPE'!H237</f>
        <v>A</v>
      </c>
      <c r="J238" s="172" t="str">
        <f>'Template-KONDISI'!H238</f>
        <v>B</v>
      </c>
      <c r="K238" s="1289" t="str">
        <f t="shared" si="18"/>
        <v>ASPAL</v>
      </c>
      <c r="L238" s="138"/>
      <c r="M238" s="173"/>
      <c r="N238" s="173"/>
    </row>
    <row r="239" spans="2:14" s="171" customFormat="1" ht="20.100000000000001" hidden="1" customHeight="1">
      <c r="B239" s="142">
        <f>'HITUNG SEGMEN'!B517</f>
        <v>69</v>
      </c>
      <c r="C239" s="142" t="str">
        <f>'HITUNG SEGMEN'!C517</f>
        <v>1,069</v>
      </c>
      <c r="D239" s="143" t="str">
        <f>'HITUNG SEGMEN'!D517</f>
        <v>Arsantaka</v>
      </c>
      <c r="E239" s="144">
        <f>'HITUNG SEGMEN'!E517</f>
        <v>0.15</v>
      </c>
      <c r="F239" s="145" t="str">
        <f>'HITUNG SEGMEN'!F517</f>
        <v>0+000</v>
      </c>
      <c r="G239" s="145" t="str">
        <f>'HITUNG SEGMEN'!G517</f>
        <v>0+150</v>
      </c>
      <c r="H239" s="172">
        <v>3.4</v>
      </c>
      <c r="I239" s="172" t="str">
        <f>'Template TIPE'!H238</f>
        <v>L</v>
      </c>
      <c r="J239" s="172" t="str">
        <f>'Template-KONDISI'!H239</f>
        <v>B</v>
      </c>
      <c r="K239" s="1289" t="str">
        <f t="shared" si="18"/>
        <v>0</v>
      </c>
      <c r="L239" s="138"/>
      <c r="M239" s="173"/>
      <c r="N239" s="173"/>
    </row>
    <row r="240" spans="2:14" s="171" customFormat="1" ht="20.100000000000001" hidden="1" customHeight="1">
      <c r="B240" s="142">
        <f>'HITUNG SEGMEN'!B524</f>
        <v>70</v>
      </c>
      <c r="C240" s="142" t="str">
        <f>'HITUNG SEGMEN'!C524</f>
        <v>1,070</v>
      </c>
      <c r="D240" s="143" t="str">
        <f>'HITUNG SEGMEN'!D524</f>
        <v>Lingkar Terminal</v>
      </c>
      <c r="E240" s="144">
        <f>'HITUNG SEGMEN'!E524</f>
        <v>0.3</v>
      </c>
      <c r="F240" s="145" t="str">
        <f>'HITUNG SEGMEN'!F524</f>
        <v>0+000</v>
      </c>
      <c r="G240" s="145" t="str">
        <f>'HITUNG SEGMEN'!G524</f>
        <v>0+200</v>
      </c>
      <c r="H240" s="172">
        <v>8</v>
      </c>
      <c r="I240" s="172" t="str">
        <f>'Template TIPE'!H239</f>
        <v>A</v>
      </c>
      <c r="J240" s="172" t="str">
        <f>'Template-KONDISI'!H240</f>
        <v>B</v>
      </c>
      <c r="K240" s="1289" t="str">
        <f t="shared" si="18"/>
        <v>ASPAL</v>
      </c>
      <c r="L240" s="138"/>
      <c r="M240" s="173"/>
      <c r="N240" s="173"/>
    </row>
    <row r="241" spans="2:14" s="171" customFormat="1" ht="20.100000000000001" hidden="1" customHeight="1">
      <c r="B241" s="142">
        <f>'HITUNG SEGMEN'!B531</f>
        <v>71</v>
      </c>
      <c r="C241" s="142" t="str">
        <f>'HITUNG SEGMEN'!C531</f>
        <v>1,071</v>
      </c>
      <c r="D241" s="143" t="str">
        <f>'HITUNG SEGMEN'!D531</f>
        <v>Bancar - Lamongan</v>
      </c>
      <c r="E241" s="144">
        <f>'HITUNG SEGMEN'!E531</f>
        <v>2.84</v>
      </c>
      <c r="F241" s="145" t="str">
        <f>'HITUNG SEGMEN'!F531</f>
        <v>0+000</v>
      </c>
      <c r="G241" s="145" t="str">
        <f>'HITUNG SEGMEN'!G531</f>
        <v>0+200</v>
      </c>
      <c r="H241" s="172">
        <v>4</v>
      </c>
      <c r="I241" s="172" t="str">
        <f>'Template TIPE'!H240</f>
        <v>A</v>
      </c>
      <c r="J241" s="172" t="str">
        <f>'Template-KONDISI'!H241</f>
        <v>B</v>
      </c>
      <c r="K241" s="1289" t="str">
        <f t="shared" si="18"/>
        <v>ASPAL</v>
      </c>
      <c r="L241" s="138"/>
      <c r="M241" s="173"/>
      <c r="N241" s="173"/>
    </row>
    <row r="242" spans="2:14" s="171" customFormat="1" ht="20.100000000000001" hidden="1" customHeight="1">
      <c r="B242" s="142"/>
      <c r="C242" s="142"/>
      <c r="D242" s="143"/>
      <c r="E242" s="144"/>
      <c r="F242" s="145" t="str">
        <f>'HITUNG SEGMEN'!F532</f>
        <v>0+200</v>
      </c>
      <c r="G242" s="145" t="str">
        <f>'HITUNG SEGMEN'!G532</f>
        <v>0+400</v>
      </c>
      <c r="H242" s="172">
        <v>4</v>
      </c>
      <c r="I242" s="172" t="str">
        <f>'Template TIPE'!H241</f>
        <v>A</v>
      </c>
      <c r="J242" s="172" t="str">
        <f>'Template-KONDISI'!H242</f>
        <v>S</v>
      </c>
      <c r="K242" s="1289" t="str">
        <f t="shared" si="18"/>
        <v>ASPAL</v>
      </c>
      <c r="L242" s="138"/>
      <c r="M242" s="173"/>
      <c r="N242" s="173"/>
    </row>
    <row r="243" spans="2:14" s="171" customFormat="1" ht="20.100000000000001" hidden="1" customHeight="1">
      <c r="B243" s="142"/>
      <c r="C243" s="142"/>
      <c r="D243" s="143"/>
      <c r="E243" s="144"/>
      <c r="F243" s="145" t="str">
        <f>'HITUNG SEGMEN'!F533</f>
        <v>0+400</v>
      </c>
      <c r="G243" s="145" t="str">
        <f>'HITUNG SEGMEN'!G533</f>
        <v>0+600</v>
      </c>
      <c r="H243" s="172">
        <v>4</v>
      </c>
      <c r="I243" s="172" t="str">
        <f>'Template TIPE'!H242</f>
        <v>A</v>
      </c>
      <c r="J243" s="172" t="str">
        <f>'Template-KONDISI'!H243</f>
        <v>RB</v>
      </c>
      <c r="K243" s="1289" t="str">
        <f t="shared" si="18"/>
        <v>ASPAL</v>
      </c>
      <c r="L243" s="138"/>
      <c r="M243" s="173"/>
      <c r="N243" s="173"/>
    </row>
    <row r="244" spans="2:14" s="171" customFormat="1" ht="20.100000000000001" hidden="1" customHeight="1">
      <c r="B244" s="142"/>
      <c r="C244" s="142"/>
      <c r="D244" s="143"/>
      <c r="E244" s="144"/>
      <c r="F244" s="145" t="str">
        <f>'HITUNG SEGMEN'!F534</f>
        <v>0+600</v>
      </c>
      <c r="G244" s="145" t="str">
        <f>'HITUNG SEGMEN'!G534</f>
        <v>0+800</v>
      </c>
      <c r="H244" s="172">
        <v>4</v>
      </c>
      <c r="I244" s="172" t="str">
        <f>'Template TIPE'!H243</f>
        <v>A</v>
      </c>
      <c r="J244" s="172" t="str">
        <f>'Template-KONDISI'!H244</f>
        <v>RB</v>
      </c>
      <c r="K244" s="1289" t="str">
        <f t="shared" si="18"/>
        <v>ASPAL</v>
      </c>
      <c r="L244" s="138"/>
      <c r="M244" s="173"/>
      <c r="N244" s="173"/>
    </row>
    <row r="245" spans="2:14" s="171" customFormat="1" ht="20.100000000000001" hidden="1" customHeight="1">
      <c r="B245" s="142"/>
      <c r="C245" s="142"/>
      <c r="D245" s="143"/>
      <c r="E245" s="144"/>
      <c r="F245" s="145" t="str">
        <f>'HITUNG SEGMEN'!F535</f>
        <v>0+800</v>
      </c>
      <c r="G245" s="145" t="str">
        <f>'HITUNG SEGMEN'!G535</f>
        <v>1+000</v>
      </c>
      <c r="H245" s="172">
        <v>4</v>
      </c>
      <c r="I245" s="172" t="str">
        <f>'Template TIPE'!H244</f>
        <v>A</v>
      </c>
      <c r="J245" s="172" t="str">
        <f>'Template-KONDISI'!H245</f>
        <v>S</v>
      </c>
      <c r="K245" s="1289" t="str">
        <f t="shared" si="18"/>
        <v>ASPAL</v>
      </c>
      <c r="L245" s="138"/>
      <c r="M245" s="173"/>
      <c r="N245" s="173"/>
    </row>
    <row r="246" spans="2:14" s="171" customFormat="1" ht="20.100000000000001" hidden="1" customHeight="1">
      <c r="B246" s="142"/>
      <c r="C246" s="142"/>
      <c r="D246" s="143"/>
      <c r="E246" s="144"/>
      <c r="F246" s="145" t="str">
        <f>'HITUNG SEGMEN'!F536</f>
        <v>1+000</v>
      </c>
      <c r="G246" s="145" t="str">
        <f>'HITUNG SEGMEN'!G536</f>
        <v>1+200</v>
      </c>
      <c r="H246" s="172">
        <v>4</v>
      </c>
      <c r="I246" s="172" t="str">
        <f>'Template TIPE'!H245</f>
        <v>A</v>
      </c>
      <c r="J246" s="172" t="str">
        <f>'Template-KONDISI'!H246</f>
        <v>S</v>
      </c>
      <c r="K246" s="1289" t="str">
        <f t="shared" si="18"/>
        <v>ASPAL</v>
      </c>
      <c r="L246" s="138"/>
      <c r="M246" s="173"/>
      <c r="N246" s="173"/>
    </row>
    <row r="247" spans="2:14" s="171" customFormat="1" ht="20.100000000000001" hidden="1" customHeight="1">
      <c r="B247" s="142"/>
      <c r="C247" s="142"/>
      <c r="D247" s="143"/>
      <c r="E247" s="144"/>
      <c r="F247" s="145" t="str">
        <f>'HITUNG SEGMEN'!F537</f>
        <v>1+200</v>
      </c>
      <c r="G247" s="145" t="str">
        <f>'HITUNG SEGMEN'!G537</f>
        <v>1+400</v>
      </c>
      <c r="H247" s="172">
        <v>4</v>
      </c>
      <c r="I247" s="172" t="str">
        <f>'Template TIPE'!H246</f>
        <v>A</v>
      </c>
      <c r="J247" s="172" t="str">
        <f>'Template-KONDISI'!H247</f>
        <v>B</v>
      </c>
      <c r="K247" s="1289" t="str">
        <f t="shared" si="18"/>
        <v>ASPAL</v>
      </c>
      <c r="L247" s="138"/>
      <c r="M247" s="173"/>
      <c r="N247" s="173"/>
    </row>
    <row r="248" spans="2:14" s="171" customFormat="1" ht="20.100000000000001" hidden="1" customHeight="1">
      <c r="B248" s="142"/>
      <c r="C248" s="142"/>
      <c r="D248" s="143"/>
      <c r="E248" s="144"/>
      <c r="F248" s="145" t="str">
        <f>'HITUNG SEGMEN'!F538</f>
        <v>1+400</v>
      </c>
      <c r="G248" s="145" t="str">
        <f>'HITUNG SEGMEN'!G538</f>
        <v>1+600</v>
      </c>
      <c r="H248" s="172">
        <v>4</v>
      </c>
      <c r="I248" s="172" t="str">
        <f>'Template TIPE'!H247</f>
        <v>A</v>
      </c>
      <c r="J248" s="172" t="str">
        <f>'Template-KONDISI'!H248</f>
        <v>RR</v>
      </c>
      <c r="K248" s="1289" t="str">
        <f t="shared" si="18"/>
        <v>ASPAL</v>
      </c>
      <c r="L248" s="138"/>
      <c r="M248" s="173"/>
      <c r="N248" s="173"/>
    </row>
    <row r="249" spans="2:14" s="171" customFormat="1" ht="20.100000000000001" hidden="1" customHeight="1">
      <c r="B249" s="142"/>
      <c r="C249" s="142"/>
      <c r="D249" s="143"/>
      <c r="E249" s="144"/>
      <c r="F249" s="145" t="str">
        <f>'HITUNG SEGMEN'!F539</f>
        <v>1+600</v>
      </c>
      <c r="G249" s="145" t="str">
        <f>'HITUNG SEGMEN'!G539</f>
        <v>1+800</v>
      </c>
      <c r="H249" s="172">
        <v>4</v>
      </c>
      <c r="I249" s="172" t="str">
        <f>'Template TIPE'!H248</f>
        <v>A</v>
      </c>
      <c r="J249" s="172" t="str">
        <f>'Template-KONDISI'!H249</f>
        <v>S</v>
      </c>
      <c r="K249" s="1289" t="str">
        <f t="shared" si="18"/>
        <v>ASPAL</v>
      </c>
      <c r="L249" s="138"/>
      <c r="M249" s="173"/>
      <c r="N249" s="173"/>
    </row>
    <row r="250" spans="2:14" s="171" customFormat="1" ht="20.100000000000001" hidden="1" customHeight="1">
      <c r="B250" s="142"/>
      <c r="C250" s="142"/>
      <c r="D250" s="143"/>
      <c r="E250" s="144"/>
      <c r="F250" s="145" t="str">
        <f>'HITUNG SEGMEN'!F540</f>
        <v>1+800</v>
      </c>
      <c r="G250" s="145" t="str">
        <f>'HITUNG SEGMEN'!G540</f>
        <v>2+000</v>
      </c>
      <c r="H250" s="172">
        <v>4</v>
      </c>
      <c r="I250" s="172" t="str">
        <f>'Template TIPE'!H249</f>
        <v>A</v>
      </c>
      <c r="J250" s="172" t="str">
        <f>'Template-KONDISI'!H250</f>
        <v>B</v>
      </c>
      <c r="K250" s="1289" t="str">
        <f t="shared" si="18"/>
        <v>ASPAL</v>
      </c>
      <c r="L250" s="138"/>
      <c r="M250" s="173"/>
      <c r="N250" s="173"/>
    </row>
    <row r="251" spans="2:14" s="171" customFormat="1" ht="20.100000000000001" hidden="1" customHeight="1">
      <c r="B251" s="142"/>
      <c r="C251" s="142"/>
      <c r="D251" s="143"/>
      <c r="E251" s="144"/>
      <c r="F251" s="145" t="str">
        <f>'HITUNG SEGMEN'!F541</f>
        <v>2+000</v>
      </c>
      <c r="G251" s="145" t="str">
        <f>'HITUNG SEGMEN'!G541</f>
        <v>2+200</v>
      </c>
      <c r="H251" s="172">
        <v>4</v>
      </c>
      <c r="I251" s="172" t="str">
        <f>'Template TIPE'!H250</f>
        <v>A</v>
      </c>
      <c r="J251" s="172" t="str">
        <f>'Template-KONDISI'!H251</f>
        <v>B</v>
      </c>
      <c r="K251" s="1289" t="str">
        <f t="shared" si="18"/>
        <v>ASPAL</v>
      </c>
      <c r="L251" s="138"/>
      <c r="M251" s="173"/>
      <c r="N251" s="173"/>
    </row>
    <row r="252" spans="2:14" s="171" customFormat="1" ht="20.100000000000001" hidden="1" customHeight="1">
      <c r="B252" s="142"/>
      <c r="C252" s="142"/>
      <c r="D252" s="143"/>
      <c r="E252" s="144"/>
      <c r="F252" s="145" t="str">
        <f>'HITUNG SEGMEN'!F542</f>
        <v>2+200</v>
      </c>
      <c r="G252" s="145" t="str">
        <f>'HITUNG SEGMEN'!G542</f>
        <v>2+400</v>
      </c>
      <c r="H252" s="172">
        <v>4</v>
      </c>
      <c r="I252" s="172" t="str">
        <f>'Template TIPE'!H251</f>
        <v>A</v>
      </c>
      <c r="J252" s="172" t="str">
        <f>'Template-KONDISI'!H252</f>
        <v>B</v>
      </c>
      <c r="K252" s="1289" t="str">
        <f t="shared" si="18"/>
        <v>ASPAL</v>
      </c>
      <c r="L252" s="138"/>
      <c r="M252" s="173"/>
      <c r="N252" s="173"/>
    </row>
    <row r="253" spans="2:14" s="171" customFormat="1" ht="20.100000000000001" hidden="1" customHeight="1">
      <c r="B253" s="142"/>
      <c r="C253" s="142"/>
      <c r="D253" s="143"/>
      <c r="E253" s="144"/>
      <c r="F253" s="145" t="str">
        <f>'HITUNG SEGMEN'!F543</f>
        <v>2+400</v>
      </c>
      <c r="G253" s="145" t="str">
        <f>'HITUNG SEGMEN'!G543</f>
        <v>2+600</v>
      </c>
      <c r="H253" s="172">
        <v>4</v>
      </c>
      <c r="I253" s="172" t="str">
        <f>'Template TIPE'!H252</f>
        <v>A</v>
      </c>
      <c r="J253" s="172" t="str">
        <f>'Template-KONDISI'!H253</f>
        <v>RR</v>
      </c>
      <c r="K253" s="1289" t="str">
        <f t="shared" si="18"/>
        <v>ASPAL</v>
      </c>
      <c r="L253" s="138"/>
      <c r="M253" s="173"/>
      <c r="N253" s="173"/>
    </row>
    <row r="254" spans="2:14" s="171" customFormat="1" ht="20.100000000000001" hidden="1" customHeight="1">
      <c r="B254" s="142"/>
      <c r="C254" s="142"/>
      <c r="D254" s="143"/>
      <c r="E254" s="144"/>
      <c r="F254" s="145" t="str">
        <f>'HITUNG SEGMEN'!F544</f>
        <v>2+600</v>
      </c>
      <c r="G254" s="145" t="str">
        <f>'HITUNG SEGMEN'!G544</f>
        <v>2+800</v>
      </c>
      <c r="H254" s="172">
        <v>4</v>
      </c>
      <c r="I254" s="172" t="str">
        <f>'Template TIPE'!H253</f>
        <v>A</v>
      </c>
      <c r="J254" s="172" t="str">
        <f>'Template-KONDISI'!H254</f>
        <v>S</v>
      </c>
      <c r="K254" s="1289" t="str">
        <f t="shared" si="18"/>
        <v>ASPAL</v>
      </c>
      <c r="L254" s="138"/>
      <c r="M254" s="173"/>
      <c r="N254" s="173"/>
    </row>
    <row r="255" spans="2:14" s="171" customFormat="1" ht="20.100000000000001" hidden="1" customHeight="1">
      <c r="B255" s="142"/>
      <c r="C255" s="142"/>
      <c r="D255" s="143"/>
      <c r="E255" s="144"/>
      <c r="F255" s="145" t="str">
        <f>'HITUNG SEGMEN'!F545</f>
        <v>2+800</v>
      </c>
      <c r="G255" s="145" t="str">
        <f>'HITUNG SEGMEN'!G545</f>
        <v>2+840</v>
      </c>
      <c r="H255" s="172">
        <v>4</v>
      </c>
      <c r="I255" s="172" t="str">
        <f>'Template TIPE'!H254</f>
        <v>A</v>
      </c>
      <c r="J255" s="172" t="str">
        <f>'Template-KONDISI'!H255</f>
        <v>B</v>
      </c>
      <c r="K255" s="1289" t="str">
        <f t="shared" si="18"/>
        <v>ASPAL</v>
      </c>
      <c r="L255" s="138"/>
      <c r="M255" s="173"/>
      <c r="N255" s="173"/>
    </row>
    <row r="256" spans="2:14" s="171" customFormat="1" ht="20.100000000000001" hidden="1" customHeight="1">
      <c r="B256" s="142">
        <f>'HITUNG SEGMEN'!B547</f>
        <v>72</v>
      </c>
      <c r="C256" s="142" t="str">
        <f>'HITUNG SEGMEN'!C547</f>
        <v>1,072</v>
      </c>
      <c r="D256" s="143" t="str">
        <f>'HITUNG SEGMEN'!D547</f>
        <v>Toyareja - Kedungmenjangan</v>
      </c>
      <c r="E256" s="144">
        <f>'HITUNG SEGMEN'!E547</f>
        <v>1</v>
      </c>
      <c r="F256" s="145" t="str">
        <f>'HITUNG SEGMEN'!F547</f>
        <v>0+000</v>
      </c>
      <c r="G256" s="145" t="str">
        <f>'HITUNG SEGMEN'!G547</f>
        <v>0+200</v>
      </c>
      <c r="H256" s="172">
        <v>4</v>
      </c>
      <c r="I256" s="172" t="str">
        <f>'Template TIPE'!H255</f>
        <v>A</v>
      </c>
      <c r="J256" s="172" t="str">
        <f>'Template-KONDISI'!H256</f>
        <v>B</v>
      </c>
      <c r="K256" s="1289" t="str">
        <f t="shared" si="18"/>
        <v>ASPAL</v>
      </c>
      <c r="L256" s="138"/>
      <c r="M256" s="173"/>
      <c r="N256" s="173"/>
    </row>
    <row r="257" spans="2:14" s="171" customFormat="1" ht="20.100000000000001" hidden="1" customHeight="1">
      <c r="B257" s="142"/>
      <c r="C257" s="142"/>
      <c r="D257" s="143"/>
      <c r="E257" s="144"/>
      <c r="F257" s="145" t="str">
        <f>'HITUNG SEGMEN'!F548</f>
        <v>0+200</v>
      </c>
      <c r="G257" s="145" t="str">
        <f>'HITUNG SEGMEN'!G548</f>
        <v>0+400</v>
      </c>
      <c r="H257" s="172">
        <f>H256</f>
        <v>4</v>
      </c>
      <c r="I257" s="172" t="str">
        <f>'Template TIPE'!H256</f>
        <v>A</v>
      </c>
      <c r="J257" s="172" t="str">
        <f>'Template-KONDISI'!H257</f>
        <v>B</v>
      </c>
      <c r="K257" s="1289" t="str">
        <f t="shared" si="18"/>
        <v>ASPAL</v>
      </c>
      <c r="L257" s="138"/>
      <c r="M257" s="173"/>
      <c r="N257" s="173"/>
    </row>
    <row r="258" spans="2:14" s="171" customFormat="1" ht="20.100000000000001" hidden="1" customHeight="1">
      <c r="B258" s="142"/>
      <c r="C258" s="142"/>
      <c r="D258" s="143"/>
      <c r="E258" s="144"/>
      <c r="F258" s="145" t="str">
        <f>'HITUNG SEGMEN'!F549</f>
        <v>0+400</v>
      </c>
      <c r="G258" s="145" t="str">
        <f>'HITUNG SEGMEN'!G549</f>
        <v>0+600</v>
      </c>
      <c r="H258" s="172">
        <f t="shared" ref="H258:H260" si="20">H257</f>
        <v>4</v>
      </c>
      <c r="I258" s="172" t="str">
        <f>'Template TIPE'!H257</f>
        <v>A</v>
      </c>
      <c r="J258" s="172" t="str">
        <f>'Template-KONDISI'!H258</f>
        <v>B</v>
      </c>
      <c r="K258" s="1289" t="str">
        <f t="shared" si="18"/>
        <v>ASPAL</v>
      </c>
      <c r="L258" s="138"/>
      <c r="M258" s="173"/>
      <c r="N258" s="173"/>
    </row>
    <row r="259" spans="2:14" s="171" customFormat="1" ht="20.100000000000001" hidden="1" customHeight="1">
      <c r="B259" s="142"/>
      <c r="C259" s="142"/>
      <c r="D259" s="143"/>
      <c r="E259" s="144"/>
      <c r="F259" s="145" t="str">
        <f>'HITUNG SEGMEN'!F550</f>
        <v>0+600</v>
      </c>
      <c r="G259" s="145" t="str">
        <f>'HITUNG SEGMEN'!G550</f>
        <v>0+800</v>
      </c>
      <c r="H259" s="172">
        <f t="shared" si="20"/>
        <v>4</v>
      </c>
      <c r="I259" s="172" t="str">
        <f>'Template TIPE'!H258</f>
        <v>A</v>
      </c>
      <c r="J259" s="172" t="str">
        <f>'Template-KONDISI'!H259</f>
        <v>B</v>
      </c>
      <c r="K259" s="1289" t="str">
        <f t="shared" si="18"/>
        <v>ASPAL</v>
      </c>
      <c r="L259" s="138"/>
      <c r="M259" s="173"/>
      <c r="N259" s="173"/>
    </row>
    <row r="260" spans="2:14" s="171" customFormat="1" ht="20.100000000000001" hidden="1" customHeight="1">
      <c r="B260" s="142"/>
      <c r="C260" s="142"/>
      <c r="D260" s="143"/>
      <c r="E260" s="144"/>
      <c r="F260" s="145" t="str">
        <f>'HITUNG SEGMEN'!F551</f>
        <v>0+800</v>
      </c>
      <c r="G260" s="145" t="str">
        <f>'HITUNG SEGMEN'!G551</f>
        <v>1+000</v>
      </c>
      <c r="H260" s="172">
        <f t="shared" si="20"/>
        <v>4</v>
      </c>
      <c r="I260" s="172" t="str">
        <f>'Template TIPE'!H259</f>
        <v>A</v>
      </c>
      <c r="J260" s="172" t="str">
        <f>'Template-KONDISI'!H260</f>
        <v>B</v>
      </c>
      <c r="K260" s="1289" t="str">
        <f t="shared" si="18"/>
        <v>ASPAL</v>
      </c>
      <c r="L260" s="138"/>
      <c r="M260" s="173"/>
      <c r="N260" s="173"/>
    </row>
    <row r="261" spans="2:14" s="171" customFormat="1" ht="20.100000000000001" hidden="1" customHeight="1">
      <c r="B261" s="142">
        <f>'HITUNG SEGMEN'!B554</f>
        <v>73</v>
      </c>
      <c r="C261" s="142" t="str">
        <f>'HITUNG SEGMEN'!C554</f>
        <v>1,073</v>
      </c>
      <c r="D261" s="143" t="str">
        <f>'HITUNG SEGMEN'!D554</f>
        <v>Lamongan - Jatisaba</v>
      </c>
      <c r="E261" s="144">
        <f>'HITUNG SEGMEN'!E554</f>
        <v>1.83</v>
      </c>
      <c r="F261" s="145" t="str">
        <f>'HITUNG SEGMEN'!F554</f>
        <v>0+000</v>
      </c>
      <c r="G261" s="145" t="str">
        <f>'HITUNG SEGMEN'!G554</f>
        <v>0+200</v>
      </c>
      <c r="H261" s="172">
        <v>3.9</v>
      </c>
      <c r="I261" s="172" t="str">
        <f>'Template TIPE'!H260</f>
        <v>A</v>
      </c>
      <c r="J261" s="172" t="str">
        <f>'Template-KONDISI'!H261</f>
        <v>S</v>
      </c>
      <c r="K261" s="178"/>
      <c r="L261" s="138"/>
      <c r="M261" s="173"/>
      <c r="N261" s="173"/>
    </row>
    <row r="262" spans="2:14" s="171" customFormat="1" ht="20.100000000000001" hidden="1" customHeight="1">
      <c r="B262" s="142"/>
      <c r="C262" s="142"/>
      <c r="D262" s="143"/>
      <c r="E262" s="144"/>
      <c r="F262" s="145" t="str">
        <f>'HITUNG SEGMEN'!F555</f>
        <v>0+200</v>
      </c>
      <c r="G262" s="145" t="str">
        <f>'HITUNG SEGMEN'!G555</f>
        <v>0+400</v>
      </c>
      <c r="H262" s="172">
        <f>H261</f>
        <v>3.9</v>
      </c>
      <c r="I262" s="172" t="str">
        <f>'Template TIPE'!H261</f>
        <v>A</v>
      </c>
      <c r="J262" s="172" t="str">
        <f>'Template-KONDISI'!H262</f>
        <v>B</v>
      </c>
      <c r="K262" s="178"/>
      <c r="L262" s="138"/>
      <c r="M262" s="173"/>
      <c r="N262" s="173"/>
    </row>
    <row r="263" spans="2:14" s="171" customFormat="1" ht="20.100000000000001" hidden="1" customHeight="1">
      <c r="B263" s="142"/>
      <c r="C263" s="142"/>
      <c r="D263" s="143"/>
      <c r="E263" s="144"/>
      <c r="F263" s="145" t="str">
        <f>'HITUNG SEGMEN'!F556</f>
        <v>0+400</v>
      </c>
      <c r="G263" s="145" t="str">
        <f>'HITUNG SEGMEN'!G556</f>
        <v>0+600</v>
      </c>
      <c r="H263" s="172">
        <f t="shared" ref="H263:H270" si="21">H262</f>
        <v>3.9</v>
      </c>
      <c r="I263" s="172" t="str">
        <f>'Template TIPE'!H262</f>
        <v>A</v>
      </c>
      <c r="J263" s="172" t="str">
        <f>'Template-KONDISI'!H263</f>
        <v>B</v>
      </c>
      <c r="K263" s="178"/>
      <c r="L263" s="138"/>
      <c r="M263" s="173"/>
      <c r="N263" s="173"/>
    </row>
    <row r="264" spans="2:14" s="171" customFormat="1" ht="20.100000000000001" hidden="1" customHeight="1">
      <c r="B264" s="142"/>
      <c r="C264" s="142"/>
      <c r="D264" s="143"/>
      <c r="E264" s="144"/>
      <c r="F264" s="145" t="str">
        <f>'HITUNG SEGMEN'!F557</f>
        <v>0+600</v>
      </c>
      <c r="G264" s="145" t="str">
        <f>'HITUNG SEGMEN'!G557</f>
        <v>0+800</v>
      </c>
      <c r="H264" s="172">
        <f t="shared" si="21"/>
        <v>3.9</v>
      </c>
      <c r="I264" s="172" t="str">
        <f>'Template TIPE'!H263</f>
        <v>A</v>
      </c>
      <c r="J264" s="172" t="str">
        <f>'Template-KONDISI'!H264</f>
        <v>B</v>
      </c>
      <c r="K264" s="178"/>
      <c r="L264" s="138"/>
      <c r="M264" s="173"/>
      <c r="N264" s="173"/>
    </row>
    <row r="265" spans="2:14" s="171" customFormat="1" ht="20.100000000000001" hidden="1" customHeight="1">
      <c r="B265" s="142"/>
      <c r="C265" s="142"/>
      <c r="D265" s="143"/>
      <c r="E265" s="144"/>
      <c r="F265" s="145" t="str">
        <f>'HITUNG SEGMEN'!F558</f>
        <v>0+800</v>
      </c>
      <c r="G265" s="145" t="str">
        <f>'HITUNG SEGMEN'!G558</f>
        <v>1+000</v>
      </c>
      <c r="H265" s="172">
        <f t="shared" si="21"/>
        <v>3.9</v>
      </c>
      <c r="I265" s="172" t="str">
        <f>'Template TIPE'!H264</f>
        <v>A</v>
      </c>
      <c r="J265" s="172" t="str">
        <f>'Template-KONDISI'!H265</f>
        <v>B</v>
      </c>
      <c r="K265" s="178"/>
      <c r="L265" s="138"/>
      <c r="M265" s="173"/>
      <c r="N265" s="173"/>
    </row>
    <row r="266" spans="2:14" s="171" customFormat="1" ht="20.100000000000001" hidden="1" customHeight="1">
      <c r="B266" s="142"/>
      <c r="C266" s="142"/>
      <c r="D266" s="143"/>
      <c r="E266" s="144"/>
      <c r="F266" s="145" t="str">
        <f>'HITUNG SEGMEN'!F559</f>
        <v>1+000</v>
      </c>
      <c r="G266" s="145" t="str">
        <f>'HITUNG SEGMEN'!G559</f>
        <v>1+200</v>
      </c>
      <c r="H266" s="172">
        <f t="shared" si="21"/>
        <v>3.9</v>
      </c>
      <c r="I266" s="172" t="str">
        <f>'Template TIPE'!H265</f>
        <v>A</v>
      </c>
      <c r="J266" s="172" t="str">
        <f>'Template-KONDISI'!H266</f>
        <v>B</v>
      </c>
      <c r="K266" s="178"/>
      <c r="L266" s="138"/>
      <c r="M266" s="173"/>
      <c r="N266" s="173"/>
    </row>
    <row r="267" spans="2:14" s="171" customFormat="1" ht="20.100000000000001" hidden="1" customHeight="1">
      <c r="B267" s="142"/>
      <c r="C267" s="142"/>
      <c r="D267" s="143"/>
      <c r="E267" s="144"/>
      <c r="F267" s="145" t="str">
        <f>'HITUNG SEGMEN'!F560</f>
        <v>1+200</v>
      </c>
      <c r="G267" s="145" t="str">
        <f>'HITUNG SEGMEN'!G560</f>
        <v>1+400</v>
      </c>
      <c r="H267" s="172">
        <f t="shared" si="21"/>
        <v>3.9</v>
      </c>
      <c r="I267" s="172" t="str">
        <f>'Template TIPE'!H266</f>
        <v>A</v>
      </c>
      <c r="J267" s="172" t="str">
        <f>'Template-KONDISI'!H267</f>
        <v>B</v>
      </c>
      <c r="K267" s="178"/>
      <c r="L267" s="138"/>
      <c r="M267" s="173"/>
      <c r="N267" s="173"/>
    </row>
    <row r="268" spans="2:14" s="171" customFormat="1" ht="20.100000000000001" hidden="1" customHeight="1">
      <c r="B268" s="142"/>
      <c r="C268" s="142"/>
      <c r="D268" s="143"/>
      <c r="E268" s="144"/>
      <c r="F268" s="145" t="str">
        <f>'HITUNG SEGMEN'!F561</f>
        <v>1+400</v>
      </c>
      <c r="G268" s="145" t="str">
        <f>'HITUNG SEGMEN'!G561</f>
        <v>1+600</v>
      </c>
      <c r="H268" s="172">
        <f t="shared" si="21"/>
        <v>3.9</v>
      </c>
      <c r="I268" s="172" t="str">
        <f>'Template TIPE'!H267</f>
        <v>A</v>
      </c>
      <c r="J268" s="172" t="str">
        <f>'Template-KONDISI'!H268</f>
        <v>B</v>
      </c>
      <c r="K268" s="178"/>
      <c r="L268" s="138"/>
      <c r="M268" s="173"/>
      <c r="N268" s="173"/>
    </row>
    <row r="269" spans="2:14" s="171" customFormat="1" ht="20.100000000000001" hidden="1" customHeight="1">
      <c r="B269" s="142"/>
      <c r="C269" s="142"/>
      <c r="D269" s="143"/>
      <c r="E269" s="144"/>
      <c r="F269" s="145" t="str">
        <f>'HITUNG SEGMEN'!F562</f>
        <v>1+600</v>
      </c>
      <c r="G269" s="145" t="str">
        <f>'HITUNG SEGMEN'!G562</f>
        <v>1+800</v>
      </c>
      <c r="H269" s="172">
        <f t="shared" si="21"/>
        <v>3.9</v>
      </c>
      <c r="I269" s="172" t="str">
        <f>'Template TIPE'!H268</f>
        <v>A</v>
      </c>
      <c r="J269" s="172" t="str">
        <f>'Template-KONDISI'!H269</f>
        <v>B</v>
      </c>
      <c r="K269" s="178"/>
      <c r="L269" s="138"/>
      <c r="M269" s="173"/>
      <c r="N269" s="173"/>
    </row>
    <row r="270" spans="2:14" s="171" customFormat="1" ht="20.100000000000001" hidden="1" customHeight="1">
      <c r="B270" s="142"/>
      <c r="C270" s="142"/>
      <c r="D270" s="143"/>
      <c r="E270" s="144"/>
      <c r="F270" s="145" t="str">
        <f>'HITUNG SEGMEN'!F563</f>
        <v>1+800</v>
      </c>
      <c r="G270" s="145" t="str">
        <f>'HITUNG SEGMEN'!G563</f>
        <v>1+840</v>
      </c>
      <c r="H270" s="172">
        <f t="shared" si="21"/>
        <v>3.9</v>
      </c>
      <c r="I270" s="172" t="str">
        <f>'Template TIPE'!H269</f>
        <v>A</v>
      </c>
      <c r="J270" s="172" t="str">
        <f>'Template-KONDISI'!H270</f>
        <v>B</v>
      </c>
      <c r="K270" s="178"/>
      <c r="L270" s="138"/>
      <c r="M270" s="173"/>
      <c r="N270" s="173"/>
    </row>
    <row r="271" spans="2:14" s="171" customFormat="1" ht="20.100000000000001" hidden="1" customHeight="1">
      <c r="B271" s="142">
        <f>'HITUNG SEGMEN'!B566</f>
        <v>74</v>
      </c>
      <c r="C271" s="142" t="str">
        <f>'HITUNG SEGMEN'!C566</f>
        <v>1,074</v>
      </c>
      <c r="D271" s="143" t="str">
        <f>'HITUNG SEGMEN'!D566</f>
        <v>Lamongan - Toyareja</v>
      </c>
      <c r="E271" s="144">
        <f>'HITUNG SEGMEN'!E566</f>
        <v>1.19</v>
      </c>
      <c r="F271" s="145" t="str">
        <f>'HITUNG SEGMEN'!F566</f>
        <v>0+000</v>
      </c>
      <c r="G271" s="145" t="str">
        <f>'HITUNG SEGMEN'!G566</f>
        <v>0+200</v>
      </c>
      <c r="H271" s="172">
        <v>3.5</v>
      </c>
      <c r="I271" s="172" t="str">
        <f>'Template TIPE'!H270</f>
        <v>A</v>
      </c>
      <c r="J271" s="172" t="str">
        <f>'Template-KONDISI'!H271</f>
        <v>B</v>
      </c>
      <c r="K271" s="178"/>
      <c r="L271" s="138"/>
      <c r="M271" s="173"/>
      <c r="N271" s="173"/>
    </row>
    <row r="272" spans="2:14" s="171" customFormat="1" ht="20.100000000000001" hidden="1" customHeight="1">
      <c r="B272" s="142"/>
      <c r="C272" s="142"/>
      <c r="D272" s="143"/>
      <c r="E272" s="144"/>
      <c r="F272" s="145" t="str">
        <f>'HITUNG SEGMEN'!F567</f>
        <v>0+200</v>
      </c>
      <c r="G272" s="145" t="str">
        <f>'HITUNG SEGMEN'!G567</f>
        <v>0+400</v>
      </c>
      <c r="H272" s="172">
        <f>H271</f>
        <v>3.5</v>
      </c>
      <c r="I272" s="172" t="str">
        <f>'Template TIPE'!H271</f>
        <v>A</v>
      </c>
      <c r="J272" s="172" t="str">
        <f>'Template-KONDISI'!H272</f>
        <v>B</v>
      </c>
      <c r="K272" s="178"/>
      <c r="L272" s="138"/>
      <c r="M272" s="173"/>
      <c r="N272" s="173"/>
    </row>
    <row r="273" spans="2:14" s="171" customFormat="1" ht="20.100000000000001" hidden="1" customHeight="1">
      <c r="B273" s="142"/>
      <c r="C273" s="142"/>
      <c r="D273" s="143"/>
      <c r="E273" s="144"/>
      <c r="F273" s="145" t="str">
        <f>'HITUNG SEGMEN'!F568</f>
        <v>0+400</v>
      </c>
      <c r="G273" s="145" t="str">
        <f>'HITUNG SEGMEN'!G568</f>
        <v>0+600</v>
      </c>
      <c r="H273" s="172">
        <v>4</v>
      </c>
      <c r="I273" s="172" t="str">
        <f>'Template TIPE'!H272</f>
        <v>A</v>
      </c>
      <c r="J273" s="172" t="str">
        <f>'Template-KONDISI'!H273</f>
        <v>B</v>
      </c>
      <c r="K273" s="178"/>
      <c r="L273" s="138"/>
      <c r="M273" s="173"/>
      <c r="N273" s="173"/>
    </row>
    <row r="274" spans="2:14" s="171" customFormat="1" ht="20.100000000000001" hidden="1" customHeight="1">
      <c r="B274" s="142"/>
      <c r="C274" s="142"/>
      <c r="D274" s="143"/>
      <c r="E274" s="144"/>
      <c r="F274" s="145" t="str">
        <f>'HITUNG SEGMEN'!F569</f>
        <v>0+600</v>
      </c>
      <c r="G274" s="145" t="str">
        <f>'HITUNG SEGMEN'!G569</f>
        <v>0+800</v>
      </c>
      <c r="H274" s="172">
        <v>4</v>
      </c>
      <c r="I274" s="172" t="str">
        <f>'Template TIPE'!H273</f>
        <v>A</v>
      </c>
      <c r="J274" s="172" t="str">
        <f>'Template-KONDISI'!H274</f>
        <v>S</v>
      </c>
      <c r="K274" s="178"/>
      <c r="L274" s="138"/>
      <c r="M274" s="173"/>
      <c r="N274" s="173"/>
    </row>
    <row r="275" spans="2:14" s="171" customFormat="1" ht="20.100000000000001" hidden="1" customHeight="1">
      <c r="B275" s="142"/>
      <c r="C275" s="142"/>
      <c r="D275" s="143"/>
      <c r="E275" s="144"/>
      <c r="F275" s="145" t="str">
        <f>'HITUNG SEGMEN'!F570</f>
        <v>0+800</v>
      </c>
      <c r="G275" s="145" t="str">
        <f>'HITUNG SEGMEN'!G570</f>
        <v>1+000</v>
      </c>
      <c r="H275" s="172">
        <v>4</v>
      </c>
      <c r="I275" s="172" t="str">
        <f>'Template TIPE'!H274</f>
        <v>A</v>
      </c>
      <c r="J275" s="172" t="str">
        <f>'Template-KONDISI'!H275</f>
        <v>RR</v>
      </c>
      <c r="K275" s="178"/>
      <c r="L275" s="138"/>
      <c r="M275" s="173"/>
      <c r="N275" s="173"/>
    </row>
    <row r="276" spans="2:14" s="171" customFormat="1" ht="20.100000000000001" hidden="1" customHeight="1">
      <c r="B276" s="142"/>
      <c r="C276" s="142"/>
      <c r="D276" s="143"/>
      <c r="E276" s="144"/>
      <c r="F276" s="145" t="str">
        <f>'HITUNG SEGMEN'!F571</f>
        <v>1+000</v>
      </c>
      <c r="G276" s="145" t="str">
        <f>'HITUNG SEGMEN'!G571</f>
        <v>1+190</v>
      </c>
      <c r="H276" s="172">
        <f t="shared" ref="H276" si="22">H275</f>
        <v>4</v>
      </c>
      <c r="I276" s="172" t="str">
        <f>'Template TIPE'!H275</f>
        <v>A</v>
      </c>
      <c r="J276" s="172" t="str">
        <f>'Template-KONDISI'!H276</f>
        <v>S</v>
      </c>
      <c r="K276" s="178"/>
      <c r="L276" s="138"/>
      <c r="M276" s="173"/>
      <c r="N276" s="173"/>
    </row>
    <row r="277" spans="2:14" s="171" customFormat="1" ht="20.100000000000001" hidden="1" customHeight="1">
      <c r="B277" s="142">
        <f>'HITUNG SEGMEN'!B574</f>
        <v>75</v>
      </c>
      <c r="C277" s="142" t="str">
        <f>'HITUNG SEGMEN'!C574</f>
        <v>1,075</v>
      </c>
      <c r="D277" s="143" t="str">
        <f>'HITUNG SEGMEN'!D574</f>
        <v>Bojong - Toyareja</v>
      </c>
      <c r="E277" s="144">
        <f>'HITUNG SEGMEN'!E574</f>
        <v>1.07</v>
      </c>
      <c r="F277" s="145" t="str">
        <f>'HITUNG SEGMEN'!F574</f>
        <v>0+000</v>
      </c>
      <c r="G277" s="145" t="str">
        <f>'HITUNG SEGMEN'!G574</f>
        <v>0+200</v>
      </c>
      <c r="H277" s="172">
        <v>3</v>
      </c>
      <c r="I277" s="172" t="str">
        <f>'Template TIPE'!H276</f>
        <v>A</v>
      </c>
      <c r="J277" s="172" t="str">
        <f>'Template-KONDISI'!H277</f>
        <v>B</v>
      </c>
      <c r="K277" s="178"/>
      <c r="L277" s="138"/>
      <c r="M277" s="173"/>
      <c r="N277" s="173"/>
    </row>
    <row r="278" spans="2:14" s="171" customFormat="1" ht="20.100000000000001" hidden="1" customHeight="1">
      <c r="B278" s="142"/>
      <c r="C278" s="142"/>
      <c r="D278" s="143"/>
      <c r="E278" s="144"/>
      <c r="F278" s="145" t="str">
        <f>'HITUNG SEGMEN'!F575</f>
        <v>0+200</v>
      </c>
      <c r="G278" s="145" t="str">
        <f>'HITUNG SEGMEN'!G575</f>
        <v>0+400</v>
      </c>
      <c r="H278" s="172">
        <v>3</v>
      </c>
      <c r="I278" s="172" t="str">
        <f>'Template TIPE'!H277</f>
        <v>A</v>
      </c>
      <c r="J278" s="172" t="str">
        <f>'Template-KONDISI'!H278</f>
        <v>S</v>
      </c>
      <c r="K278" s="178"/>
      <c r="L278" s="138"/>
      <c r="M278" s="173"/>
      <c r="N278" s="173"/>
    </row>
    <row r="279" spans="2:14" s="171" customFormat="1" ht="20.100000000000001" hidden="1" customHeight="1">
      <c r="B279" s="142"/>
      <c r="C279" s="142"/>
      <c r="D279" s="143"/>
      <c r="E279" s="144"/>
      <c r="F279" s="145" t="str">
        <f>'HITUNG SEGMEN'!F576</f>
        <v>0+400</v>
      </c>
      <c r="G279" s="145" t="str">
        <f>'HITUNG SEGMEN'!G576</f>
        <v>0+600</v>
      </c>
      <c r="H279" s="172">
        <v>3</v>
      </c>
      <c r="I279" s="172" t="str">
        <f>'Template TIPE'!H278</f>
        <v>A</v>
      </c>
      <c r="J279" s="172" t="str">
        <f>'Template-KONDISI'!H279</f>
        <v>B</v>
      </c>
      <c r="K279" s="178"/>
      <c r="L279" s="138"/>
      <c r="M279" s="173"/>
      <c r="N279" s="173"/>
    </row>
    <row r="280" spans="2:14" s="171" customFormat="1" ht="20.100000000000001" hidden="1" customHeight="1">
      <c r="B280" s="142"/>
      <c r="C280" s="142"/>
      <c r="D280" s="143"/>
      <c r="E280" s="144"/>
      <c r="F280" s="145" t="str">
        <f>'HITUNG SEGMEN'!F577</f>
        <v>0+600</v>
      </c>
      <c r="G280" s="145" t="str">
        <f>'HITUNG SEGMEN'!G577</f>
        <v>0+800</v>
      </c>
      <c r="H280" s="172">
        <v>3</v>
      </c>
      <c r="I280" s="172" t="str">
        <f>'Template TIPE'!H279</f>
        <v>A</v>
      </c>
      <c r="J280" s="172" t="str">
        <f>'Template-KONDISI'!H280</f>
        <v>B</v>
      </c>
      <c r="K280" s="178"/>
      <c r="L280" s="138"/>
      <c r="M280" s="173"/>
      <c r="N280" s="173"/>
    </row>
    <row r="281" spans="2:14" s="171" customFormat="1" ht="20.100000000000001" hidden="1" customHeight="1">
      <c r="B281" s="142"/>
      <c r="C281" s="142"/>
      <c r="D281" s="143"/>
      <c r="E281" s="144"/>
      <c r="F281" s="145" t="str">
        <f>'HITUNG SEGMEN'!F578</f>
        <v>0+800</v>
      </c>
      <c r="G281" s="145" t="str">
        <f>'HITUNG SEGMEN'!G578</f>
        <v>1+000</v>
      </c>
      <c r="H281" s="172">
        <v>3</v>
      </c>
      <c r="I281" s="172" t="str">
        <f>'Template TIPE'!H280</f>
        <v>A</v>
      </c>
      <c r="J281" s="172" t="str">
        <f>'Template-KONDISI'!H281</f>
        <v>B</v>
      </c>
      <c r="K281" s="178"/>
      <c r="L281" s="138"/>
      <c r="M281" s="173"/>
      <c r="N281" s="173"/>
    </row>
    <row r="282" spans="2:14" s="171" customFormat="1" ht="20.100000000000001" hidden="1" customHeight="1">
      <c r="B282" s="142"/>
      <c r="C282" s="142"/>
      <c r="D282" s="143"/>
      <c r="E282" s="144"/>
      <c r="F282" s="145" t="str">
        <f>'HITUNG SEGMEN'!F579</f>
        <v>1+000</v>
      </c>
      <c r="G282" s="145" t="str">
        <f>'HITUNG SEGMEN'!G579</f>
        <v>1+070</v>
      </c>
      <c r="H282" s="172">
        <v>3</v>
      </c>
      <c r="I282" s="172" t="str">
        <f>'Template TIPE'!H281</f>
        <v>A</v>
      </c>
      <c r="J282" s="172" t="str">
        <f>'Template-KONDISI'!H282</f>
        <v>B</v>
      </c>
      <c r="K282" s="178"/>
      <c r="L282" s="138"/>
      <c r="M282" s="173"/>
      <c r="N282" s="173"/>
    </row>
    <row r="283" spans="2:14" s="171" customFormat="1" ht="20.100000000000001" hidden="1" customHeight="1">
      <c r="B283" s="142">
        <f>'HITUNG SEGMEN'!B582</f>
        <v>76</v>
      </c>
      <c r="C283" s="142" t="str">
        <f>'HITUNG SEGMEN'!C582</f>
        <v>1,076</v>
      </c>
      <c r="D283" s="143" t="str">
        <f>'HITUNG SEGMEN'!D582</f>
        <v>Toyareja - Jatisaba</v>
      </c>
      <c r="E283" s="144">
        <f>'HITUNG SEGMEN'!E582</f>
        <v>3.29</v>
      </c>
      <c r="F283" s="145" t="str">
        <f>'HITUNG SEGMEN'!F582</f>
        <v>0+000</v>
      </c>
      <c r="G283" s="145" t="str">
        <f>'HITUNG SEGMEN'!G582</f>
        <v>0+200</v>
      </c>
      <c r="H283" s="172">
        <v>3</v>
      </c>
      <c r="I283" s="172" t="str">
        <f>'Template TIPE'!H282</f>
        <v>A</v>
      </c>
      <c r="J283" s="172" t="str">
        <f>'Template-KONDISI'!H283</f>
        <v>S</v>
      </c>
      <c r="K283" s="178"/>
      <c r="L283" s="138"/>
      <c r="M283" s="173"/>
      <c r="N283" s="173"/>
    </row>
    <row r="284" spans="2:14" s="171" customFormat="1" ht="20.100000000000001" hidden="1" customHeight="1">
      <c r="B284" s="142"/>
      <c r="C284" s="142"/>
      <c r="D284" s="143"/>
      <c r="E284" s="144"/>
      <c r="F284" s="145" t="str">
        <f>'HITUNG SEGMEN'!F583</f>
        <v>0+200</v>
      </c>
      <c r="G284" s="145" t="str">
        <f>'HITUNG SEGMEN'!G583</f>
        <v>0+400</v>
      </c>
      <c r="H284" s="172">
        <f>H283</f>
        <v>3</v>
      </c>
      <c r="I284" s="172" t="str">
        <f>'Template TIPE'!H283</f>
        <v>A</v>
      </c>
      <c r="J284" s="172" t="str">
        <f>'Template-KONDISI'!H284</f>
        <v>B</v>
      </c>
      <c r="K284" s="178"/>
      <c r="L284" s="138"/>
      <c r="M284" s="173"/>
      <c r="N284" s="173"/>
    </row>
    <row r="285" spans="2:14" s="171" customFormat="1" ht="20.100000000000001" hidden="1" customHeight="1">
      <c r="B285" s="142"/>
      <c r="C285" s="142"/>
      <c r="D285" s="143"/>
      <c r="E285" s="144"/>
      <c r="F285" s="145" t="str">
        <f>'HITUNG SEGMEN'!F584</f>
        <v>0+400</v>
      </c>
      <c r="G285" s="145" t="str">
        <f>'HITUNG SEGMEN'!G584</f>
        <v>0+600</v>
      </c>
      <c r="H285" s="172">
        <f t="shared" ref="H285:H298" si="23">H284</f>
        <v>3</v>
      </c>
      <c r="I285" s="172" t="str">
        <f>'Template TIPE'!H284</f>
        <v>A</v>
      </c>
      <c r="J285" s="172" t="str">
        <f>'Template-KONDISI'!H285</f>
        <v>B</v>
      </c>
      <c r="K285" s="178"/>
      <c r="L285" s="138"/>
      <c r="M285" s="173"/>
      <c r="N285" s="173"/>
    </row>
    <row r="286" spans="2:14" s="171" customFormat="1" ht="20.100000000000001" hidden="1" customHeight="1">
      <c r="B286" s="142"/>
      <c r="C286" s="142"/>
      <c r="D286" s="143"/>
      <c r="E286" s="144"/>
      <c r="F286" s="145" t="str">
        <f>'HITUNG SEGMEN'!F585</f>
        <v>0+600</v>
      </c>
      <c r="G286" s="145" t="str">
        <f>'HITUNG SEGMEN'!G585</f>
        <v>0+800</v>
      </c>
      <c r="H286" s="172">
        <f t="shared" si="23"/>
        <v>3</v>
      </c>
      <c r="I286" s="172" t="str">
        <f>'Template TIPE'!H285</f>
        <v>A</v>
      </c>
      <c r="J286" s="172" t="str">
        <f>'Template-KONDISI'!H286</f>
        <v>B</v>
      </c>
      <c r="K286" s="178"/>
      <c r="L286" s="138"/>
      <c r="M286" s="173"/>
      <c r="N286" s="173"/>
    </row>
    <row r="287" spans="2:14" s="171" customFormat="1" ht="20.100000000000001" hidden="1" customHeight="1">
      <c r="B287" s="142"/>
      <c r="C287" s="142"/>
      <c r="D287" s="143"/>
      <c r="E287" s="144"/>
      <c r="F287" s="145" t="str">
        <f>'HITUNG SEGMEN'!F586</f>
        <v>0+800</v>
      </c>
      <c r="G287" s="145" t="str">
        <f>'HITUNG SEGMEN'!G586</f>
        <v>1+000</v>
      </c>
      <c r="H287" s="172">
        <f t="shared" si="23"/>
        <v>3</v>
      </c>
      <c r="I287" s="172" t="str">
        <f>'Template TIPE'!H286</f>
        <v>A</v>
      </c>
      <c r="J287" s="172" t="str">
        <f>'Template-KONDISI'!H287</f>
        <v>B</v>
      </c>
      <c r="K287" s="178"/>
      <c r="L287" s="138"/>
      <c r="M287" s="173"/>
      <c r="N287" s="173"/>
    </row>
    <row r="288" spans="2:14" s="171" customFormat="1" ht="20.100000000000001" hidden="1" customHeight="1">
      <c r="B288" s="142"/>
      <c r="C288" s="142"/>
      <c r="D288" s="143"/>
      <c r="E288" s="144"/>
      <c r="F288" s="145" t="str">
        <f>'HITUNG SEGMEN'!F587</f>
        <v>1+000</v>
      </c>
      <c r="G288" s="145" t="str">
        <f>'HITUNG SEGMEN'!G587</f>
        <v>1+200</v>
      </c>
      <c r="H288" s="172">
        <f t="shared" si="23"/>
        <v>3</v>
      </c>
      <c r="I288" s="172" t="str">
        <f>'Template TIPE'!H287</f>
        <v>A</v>
      </c>
      <c r="J288" s="172" t="str">
        <f>'Template-KONDISI'!H288</f>
        <v>B</v>
      </c>
      <c r="K288" s="178"/>
      <c r="L288" s="138"/>
      <c r="M288" s="173"/>
      <c r="N288" s="173"/>
    </row>
    <row r="289" spans="2:14" s="171" customFormat="1" ht="20.100000000000001" hidden="1" customHeight="1">
      <c r="B289" s="142"/>
      <c r="C289" s="142"/>
      <c r="D289" s="143"/>
      <c r="E289" s="144"/>
      <c r="F289" s="145" t="str">
        <f>'HITUNG SEGMEN'!F588</f>
        <v>1+200</v>
      </c>
      <c r="G289" s="145" t="str">
        <f>'HITUNG SEGMEN'!G588</f>
        <v>1+400</v>
      </c>
      <c r="H289" s="172">
        <f t="shared" si="23"/>
        <v>3</v>
      </c>
      <c r="I289" s="172" t="str">
        <f>'Template TIPE'!H288</f>
        <v>A</v>
      </c>
      <c r="J289" s="172" t="str">
        <f>'Template-KONDISI'!H289</f>
        <v>B</v>
      </c>
      <c r="K289" s="178"/>
      <c r="L289" s="138"/>
      <c r="M289" s="173"/>
      <c r="N289" s="173"/>
    </row>
    <row r="290" spans="2:14" s="171" customFormat="1" ht="20.100000000000001" hidden="1" customHeight="1">
      <c r="B290" s="142"/>
      <c r="C290" s="142"/>
      <c r="D290" s="143"/>
      <c r="E290" s="144"/>
      <c r="F290" s="145" t="str">
        <f>'HITUNG SEGMEN'!F589</f>
        <v>1+400</v>
      </c>
      <c r="G290" s="145" t="str">
        <f>'HITUNG SEGMEN'!G589</f>
        <v>1+600</v>
      </c>
      <c r="H290" s="172">
        <f t="shared" si="23"/>
        <v>3</v>
      </c>
      <c r="I290" s="172" t="str">
        <f>'Template TIPE'!H289</f>
        <v>A</v>
      </c>
      <c r="J290" s="172" t="str">
        <f>'Template-KONDISI'!H290</f>
        <v>B</v>
      </c>
      <c r="K290" s="178"/>
      <c r="L290" s="138"/>
      <c r="M290" s="173"/>
      <c r="N290" s="173"/>
    </row>
    <row r="291" spans="2:14" s="171" customFormat="1" ht="20.100000000000001" hidden="1" customHeight="1">
      <c r="B291" s="142"/>
      <c r="C291" s="142"/>
      <c r="D291" s="143"/>
      <c r="E291" s="144"/>
      <c r="F291" s="145" t="str">
        <f>'HITUNG SEGMEN'!F590</f>
        <v>1+600</v>
      </c>
      <c r="G291" s="145" t="str">
        <f>'HITUNG SEGMEN'!G590</f>
        <v>1+800</v>
      </c>
      <c r="H291" s="172">
        <f t="shared" si="23"/>
        <v>3</v>
      </c>
      <c r="I291" s="172" t="str">
        <f>'Template TIPE'!H290</f>
        <v>A</v>
      </c>
      <c r="J291" s="172" t="str">
        <f>'Template-KONDISI'!H291</f>
        <v>B</v>
      </c>
      <c r="K291" s="178"/>
      <c r="L291" s="138"/>
      <c r="M291" s="173"/>
      <c r="N291" s="173"/>
    </row>
    <row r="292" spans="2:14" s="171" customFormat="1" ht="20.100000000000001" hidden="1" customHeight="1">
      <c r="B292" s="142"/>
      <c r="C292" s="142"/>
      <c r="D292" s="143"/>
      <c r="E292" s="144"/>
      <c r="F292" s="145" t="str">
        <f>'HITUNG SEGMEN'!F591</f>
        <v>1+800</v>
      </c>
      <c r="G292" s="145" t="str">
        <f>'HITUNG SEGMEN'!G591</f>
        <v>2+000</v>
      </c>
      <c r="H292" s="172">
        <f t="shared" si="23"/>
        <v>3</v>
      </c>
      <c r="I292" s="172" t="str">
        <f>'Template TIPE'!H291</f>
        <v>A</v>
      </c>
      <c r="J292" s="172" t="str">
        <f>'Template-KONDISI'!H292</f>
        <v>B</v>
      </c>
      <c r="K292" s="178"/>
      <c r="L292" s="138"/>
      <c r="M292" s="173"/>
      <c r="N292" s="173"/>
    </row>
    <row r="293" spans="2:14" s="171" customFormat="1" ht="20.100000000000001" hidden="1" customHeight="1">
      <c r="B293" s="142"/>
      <c r="C293" s="142"/>
      <c r="D293" s="143"/>
      <c r="E293" s="144"/>
      <c r="F293" s="145" t="str">
        <f>'HITUNG SEGMEN'!F592</f>
        <v>2+000</v>
      </c>
      <c r="G293" s="145" t="str">
        <f>'HITUNG SEGMEN'!G592</f>
        <v>2+200</v>
      </c>
      <c r="H293" s="172">
        <f t="shared" si="23"/>
        <v>3</v>
      </c>
      <c r="I293" s="172" t="str">
        <f>'Template TIPE'!H292</f>
        <v>A</v>
      </c>
      <c r="J293" s="172" t="str">
        <f>'Template-KONDISI'!H293</f>
        <v>B</v>
      </c>
      <c r="K293" s="178"/>
      <c r="L293" s="138"/>
      <c r="M293" s="173"/>
      <c r="N293" s="173"/>
    </row>
    <row r="294" spans="2:14" s="171" customFormat="1" ht="20.100000000000001" hidden="1" customHeight="1">
      <c r="B294" s="142"/>
      <c r="C294" s="142"/>
      <c r="D294" s="143"/>
      <c r="E294" s="144"/>
      <c r="F294" s="145" t="str">
        <f>'HITUNG SEGMEN'!F593</f>
        <v>2+200</v>
      </c>
      <c r="G294" s="145" t="str">
        <f>'HITUNG SEGMEN'!G593</f>
        <v>2+400</v>
      </c>
      <c r="H294" s="172">
        <f t="shared" si="23"/>
        <v>3</v>
      </c>
      <c r="I294" s="172" t="str">
        <f>'Template TIPE'!H293</f>
        <v>A</v>
      </c>
      <c r="J294" s="172" t="str">
        <f>'Template-KONDISI'!H294</f>
        <v>B</v>
      </c>
      <c r="K294" s="178"/>
      <c r="L294" s="138"/>
      <c r="M294" s="173"/>
      <c r="N294" s="173"/>
    </row>
    <row r="295" spans="2:14" s="171" customFormat="1" ht="20.100000000000001" hidden="1" customHeight="1">
      <c r="B295" s="142"/>
      <c r="C295" s="142"/>
      <c r="D295" s="143"/>
      <c r="E295" s="144"/>
      <c r="F295" s="145" t="str">
        <f>'HITUNG SEGMEN'!F594</f>
        <v>2+400</v>
      </c>
      <c r="G295" s="145" t="str">
        <f>'HITUNG SEGMEN'!G594</f>
        <v>2+600</v>
      </c>
      <c r="H295" s="172">
        <f t="shared" si="23"/>
        <v>3</v>
      </c>
      <c r="I295" s="172" t="str">
        <f>'Template TIPE'!H294</f>
        <v>A</v>
      </c>
      <c r="J295" s="172" t="str">
        <f>'Template-KONDISI'!H295</f>
        <v>B</v>
      </c>
      <c r="K295" s="178"/>
      <c r="L295" s="138"/>
      <c r="M295" s="173"/>
      <c r="N295" s="173"/>
    </row>
    <row r="296" spans="2:14" s="171" customFormat="1" ht="20.100000000000001" hidden="1" customHeight="1">
      <c r="B296" s="142"/>
      <c r="C296" s="142"/>
      <c r="D296" s="143"/>
      <c r="E296" s="144"/>
      <c r="F296" s="145" t="str">
        <f>'HITUNG SEGMEN'!F595</f>
        <v>2+600</v>
      </c>
      <c r="G296" s="145" t="str">
        <f>'HITUNG SEGMEN'!G595</f>
        <v>2+800</v>
      </c>
      <c r="H296" s="172">
        <f t="shared" si="23"/>
        <v>3</v>
      </c>
      <c r="I296" s="172" t="str">
        <f>'Template TIPE'!H295</f>
        <v>A</v>
      </c>
      <c r="J296" s="172" t="str">
        <f>'Template-KONDISI'!H296</f>
        <v>B</v>
      </c>
      <c r="K296" s="178"/>
      <c r="L296" s="138"/>
      <c r="M296" s="173"/>
      <c r="N296" s="173"/>
    </row>
    <row r="297" spans="2:14" s="171" customFormat="1" ht="20.100000000000001" hidden="1" customHeight="1">
      <c r="B297" s="142"/>
      <c r="C297" s="142"/>
      <c r="D297" s="143"/>
      <c r="E297" s="144"/>
      <c r="F297" s="145" t="str">
        <f>'HITUNG SEGMEN'!F596</f>
        <v>2+800</v>
      </c>
      <c r="G297" s="145" t="str">
        <f>'HITUNG SEGMEN'!G596</f>
        <v>3+000</v>
      </c>
      <c r="H297" s="172">
        <f t="shared" si="23"/>
        <v>3</v>
      </c>
      <c r="I297" s="172" t="str">
        <f>'Template TIPE'!H296</f>
        <v>A</v>
      </c>
      <c r="J297" s="172" t="str">
        <f>'Template-KONDISI'!H297</f>
        <v>B</v>
      </c>
      <c r="K297" s="178"/>
      <c r="L297" s="138"/>
      <c r="M297" s="173"/>
      <c r="N297" s="173"/>
    </row>
    <row r="298" spans="2:14" s="171" customFormat="1" ht="20.100000000000001" hidden="1" customHeight="1">
      <c r="B298" s="142"/>
      <c r="C298" s="142"/>
      <c r="D298" s="143"/>
      <c r="E298" s="144"/>
      <c r="F298" s="145" t="str">
        <f>'HITUNG SEGMEN'!F597</f>
        <v>3+000</v>
      </c>
      <c r="G298" s="145" t="str">
        <f>'HITUNG SEGMEN'!G597</f>
        <v>3+200</v>
      </c>
      <c r="H298" s="172">
        <f t="shared" si="23"/>
        <v>3</v>
      </c>
      <c r="I298" s="172" t="str">
        <f>'Template TIPE'!H297</f>
        <v>A</v>
      </c>
      <c r="J298" s="172" t="str">
        <f>'Template-KONDISI'!H298</f>
        <v>B</v>
      </c>
      <c r="K298" s="178"/>
      <c r="L298" s="138"/>
      <c r="M298" s="173"/>
      <c r="N298" s="173"/>
    </row>
    <row r="299" spans="2:14" s="171" customFormat="1" ht="20.100000000000001" hidden="1" customHeight="1">
      <c r="B299" s="142"/>
      <c r="C299" s="142"/>
      <c r="D299" s="143"/>
      <c r="E299" s="144"/>
      <c r="F299" s="145" t="str">
        <f>G298</f>
        <v>3+200</v>
      </c>
      <c r="G299" s="145" t="str">
        <f>'HITUNG SEGMEN'!G598</f>
        <v>3+290</v>
      </c>
      <c r="H299" s="172">
        <v>3</v>
      </c>
      <c r="I299" s="172" t="str">
        <f>'Template TIPE'!H298</f>
        <v>A</v>
      </c>
      <c r="J299" s="172" t="str">
        <f>'Template-KONDISI'!H299</f>
        <v>B</v>
      </c>
      <c r="K299" s="178"/>
      <c r="L299" s="138"/>
      <c r="M299" s="173"/>
      <c r="N299" s="173"/>
    </row>
    <row r="300" spans="2:14" s="171" customFormat="1" ht="20.100000000000001" hidden="1" customHeight="1">
      <c r="B300" s="142">
        <f>'HITUNG SEGMEN'!B600</f>
        <v>77</v>
      </c>
      <c r="C300" s="142" t="str">
        <f>'HITUNG SEGMEN'!C600</f>
        <v>1,077</v>
      </c>
      <c r="D300" s="143" t="str">
        <f>'HITUNG SEGMEN'!D600</f>
        <v>Brobot - Wirasana</v>
      </c>
      <c r="E300" s="144">
        <f>'HITUNG SEGMEN'!E600</f>
        <v>2.7</v>
      </c>
      <c r="F300" s="145" t="str">
        <f>'HITUNG SEGMEN'!F600</f>
        <v>0+000</v>
      </c>
      <c r="G300" s="145" t="str">
        <f>'HITUNG SEGMEN'!G600</f>
        <v>0+200</v>
      </c>
      <c r="H300" s="172">
        <v>3.5</v>
      </c>
      <c r="I300" s="172" t="str">
        <f>'Template TIPE'!H299</f>
        <v>A</v>
      </c>
      <c r="J300" s="172" t="str">
        <f>'Template-KONDISI'!H300</f>
        <v>B</v>
      </c>
      <c r="K300" s="178"/>
      <c r="L300" s="138"/>
      <c r="M300" s="173"/>
      <c r="N300" s="173"/>
    </row>
    <row r="301" spans="2:14" s="171" customFormat="1" ht="20.100000000000001" hidden="1" customHeight="1">
      <c r="B301" s="142"/>
      <c r="C301" s="142"/>
      <c r="D301" s="143"/>
      <c r="E301" s="144"/>
      <c r="F301" s="145" t="str">
        <f>'HITUNG SEGMEN'!F601</f>
        <v>0+200</v>
      </c>
      <c r="G301" s="145" t="str">
        <f>'HITUNG SEGMEN'!G601</f>
        <v>0+400</v>
      </c>
      <c r="H301" s="172">
        <f>H300</f>
        <v>3.5</v>
      </c>
      <c r="I301" s="172" t="str">
        <f>'Template TIPE'!H300</f>
        <v>A</v>
      </c>
      <c r="J301" s="172" t="str">
        <f>'Template-KONDISI'!H301</f>
        <v>B</v>
      </c>
      <c r="K301" s="178"/>
      <c r="L301" s="138"/>
      <c r="M301" s="173"/>
      <c r="N301" s="173"/>
    </row>
    <row r="302" spans="2:14" s="171" customFormat="1" ht="20.100000000000001" hidden="1" customHeight="1">
      <c r="B302" s="142"/>
      <c r="C302" s="142"/>
      <c r="D302" s="143"/>
      <c r="E302" s="144"/>
      <c r="F302" s="145" t="str">
        <f>'HITUNG SEGMEN'!F602</f>
        <v>0+400</v>
      </c>
      <c r="G302" s="145" t="str">
        <f>'HITUNG SEGMEN'!G602</f>
        <v>0+600</v>
      </c>
      <c r="H302" s="172">
        <f t="shared" ref="H302:H313" si="24">H301</f>
        <v>3.5</v>
      </c>
      <c r="I302" s="172" t="str">
        <f>'Template TIPE'!H301</f>
        <v>A</v>
      </c>
      <c r="J302" s="172" t="str">
        <f>'Template-KONDISI'!H302</f>
        <v>B</v>
      </c>
      <c r="K302" s="178"/>
      <c r="L302" s="138"/>
      <c r="M302" s="173"/>
      <c r="N302" s="173"/>
    </row>
    <row r="303" spans="2:14" s="171" customFormat="1" ht="20.100000000000001" hidden="1" customHeight="1">
      <c r="B303" s="142"/>
      <c r="C303" s="142"/>
      <c r="D303" s="143"/>
      <c r="E303" s="144"/>
      <c r="F303" s="145" t="str">
        <f>'HITUNG SEGMEN'!F603</f>
        <v>0+600</v>
      </c>
      <c r="G303" s="145" t="str">
        <f>'HITUNG SEGMEN'!G603</f>
        <v>0+800</v>
      </c>
      <c r="H303" s="172">
        <f t="shared" si="24"/>
        <v>3.5</v>
      </c>
      <c r="I303" s="172" t="str">
        <f>'Template TIPE'!H302</f>
        <v>A</v>
      </c>
      <c r="J303" s="172" t="str">
        <f>'Template-KONDISI'!H303</f>
        <v>B</v>
      </c>
      <c r="K303" s="178"/>
      <c r="L303" s="138"/>
      <c r="M303" s="173"/>
      <c r="N303" s="173"/>
    </row>
    <row r="304" spans="2:14" s="171" customFormat="1" ht="20.100000000000001" hidden="1" customHeight="1">
      <c r="B304" s="142"/>
      <c r="C304" s="142"/>
      <c r="D304" s="143"/>
      <c r="E304" s="144"/>
      <c r="F304" s="145" t="str">
        <f>'HITUNG SEGMEN'!F604</f>
        <v>0+800</v>
      </c>
      <c r="G304" s="145" t="str">
        <f>'HITUNG SEGMEN'!G604</f>
        <v>1+000</v>
      </c>
      <c r="H304" s="172">
        <f t="shared" si="24"/>
        <v>3.5</v>
      </c>
      <c r="I304" s="172" t="str">
        <f>'Template TIPE'!H303</f>
        <v>A</v>
      </c>
      <c r="J304" s="172" t="str">
        <f>'Template-KONDISI'!H304</f>
        <v>S</v>
      </c>
      <c r="K304" s="178"/>
      <c r="L304" s="138"/>
      <c r="M304" s="173"/>
      <c r="N304" s="173"/>
    </row>
    <row r="305" spans="2:14" s="171" customFormat="1" ht="20.100000000000001" hidden="1" customHeight="1">
      <c r="B305" s="142"/>
      <c r="C305" s="142"/>
      <c r="D305" s="143"/>
      <c r="E305" s="144"/>
      <c r="F305" s="145" t="str">
        <f>'HITUNG SEGMEN'!F605</f>
        <v>1+000</v>
      </c>
      <c r="G305" s="145" t="str">
        <f>'HITUNG SEGMEN'!G605</f>
        <v>1+200</v>
      </c>
      <c r="H305" s="172">
        <f t="shared" si="24"/>
        <v>3.5</v>
      </c>
      <c r="I305" s="172" t="str">
        <f>'Template TIPE'!H304</f>
        <v>A</v>
      </c>
      <c r="J305" s="172" t="str">
        <f>'Template-KONDISI'!H305</f>
        <v>S</v>
      </c>
      <c r="K305" s="178"/>
      <c r="L305" s="138"/>
      <c r="M305" s="173"/>
      <c r="N305" s="173"/>
    </row>
    <row r="306" spans="2:14" s="171" customFormat="1" ht="20.100000000000001" hidden="1" customHeight="1">
      <c r="B306" s="142"/>
      <c r="C306" s="142"/>
      <c r="D306" s="143"/>
      <c r="E306" s="144"/>
      <c r="F306" s="145" t="str">
        <f>'HITUNG SEGMEN'!F606</f>
        <v>1+200</v>
      </c>
      <c r="G306" s="145" t="str">
        <f>'HITUNG SEGMEN'!G606</f>
        <v>1+400</v>
      </c>
      <c r="H306" s="172">
        <f t="shared" si="24"/>
        <v>3.5</v>
      </c>
      <c r="I306" s="172" t="str">
        <f>'Template TIPE'!H305</f>
        <v>A</v>
      </c>
      <c r="J306" s="172" t="str">
        <f>'Template-KONDISI'!H306</f>
        <v>S</v>
      </c>
      <c r="K306" s="178"/>
      <c r="L306" s="138"/>
      <c r="M306" s="173"/>
      <c r="N306" s="173"/>
    </row>
    <row r="307" spans="2:14" s="171" customFormat="1" ht="20.100000000000001" hidden="1" customHeight="1">
      <c r="B307" s="142"/>
      <c r="C307" s="142"/>
      <c r="D307" s="143"/>
      <c r="E307" s="144"/>
      <c r="F307" s="145" t="str">
        <f>'HITUNG SEGMEN'!F607</f>
        <v>1+400</v>
      </c>
      <c r="G307" s="145" t="str">
        <f>'HITUNG SEGMEN'!G607</f>
        <v>1+600</v>
      </c>
      <c r="H307" s="172">
        <f t="shared" si="24"/>
        <v>3.5</v>
      </c>
      <c r="I307" s="172" t="str">
        <f>'Template TIPE'!H306</f>
        <v>A</v>
      </c>
      <c r="J307" s="172" t="str">
        <f>'Template-KONDISI'!H307</f>
        <v>B</v>
      </c>
      <c r="K307" s="178"/>
      <c r="L307" s="138"/>
      <c r="M307" s="173"/>
      <c r="N307" s="173"/>
    </row>
    <row r="308" spans="2:14" s="171" customFormat="1" ht="20.100000000000001" hidden="1" customHeight="1">
      <c r="B308" s="142"/>
      <c r="C308" s="142"/>
      <c r="D308" s="143"/>
      <c r="E308" s="144"/>
      <c r="F308" s="145" t="str">
        <f>'HITUNG SEGMEN'!F608</f>
        <v>1+600</v>
      </c>
      <c r="G308" s="145" t="str">
        <f>'HITUNG SEGMEN'!G608</f>
        <v>1+800</v>
      </c>
      <c r="H308" s="172">
        <f t="shared" si="24"/>
        <v>3.5</v>
      </c>
      <c r="I308" s="172" t="str">
        <f>'Template TIPE'!H307</f>
        <v>A</v>
      </c>
      <c r="J308" s="172" t="str">
        <f>'Template-KONDISI'!H308</f>
        <v>S</v>
      </c>
      <c r="K308" s="178"/>
      <c r="L308" s="138"/>
      <c r="M308" s="173"/>
      <c r="N308" s="173"/>
    </row>
    <row r="309" spans="2:14" s="171" customFormat="1" ht="20.100000000000001" hidden="1" customHeight="1">
      <c r="B309" s="142"/>
      <c r="C309" s="142"/>
      <c r="D309" s="143"/>
      <c r="E309" s="144"/>
      <c r="F309" s="145" t="str">
        <f>'HITUNG SEGMEN'!F609</f>
        <v>1+800</v>
      </c>
      <c r="G309" s="145" t="str">
        <f>'HITUNG SEGMEN'!G609</f>
        <v>2+000</v>
      </c>
      <c r="H309" s="172">
        <f t="shared" si="24"/>
        <v>3.5</v>
      </c>
      <c r="I309" s="172" t="str">
        <f>'Template TIPE'!H308</f>
        <v>A</v>
      </c>
      <c r="J309" s="172" t="str">
        <f>'Template-KONDISI'!H309</f>
        <v>B</v>
      </c>
      <c r="K309" s="178"/>
      <c r="L309" s="138"/>
      <c r="M309" s="173"/>
      <c r="N309" s="173"/>
    </row>
    <row r="310" spans="2:14" s="171" customFormat="1" ht="20.100000000000001" hidden="1" customHeight="1">
      <c r="B310" s="142"/>
      <c r="C310" s="142"/>
      <c r="D310" s="143"/>
      <c r="E310" s="144"/>
      <c r="F310" s="145" t="str">
        <f>'HITUNG SEGMEN'!F610</f>
        <v>2+000</v>
      </c>
      <c r="G310" s="145" t="str">
        <f>'HITUNG SEGMEN'!G610</f>
        <v>2+200</v>
      </c>
      <c r="H310" s="172">
        <f t="shared" si="24"/>
        <v>3.5</v>
      </c>
      <c r="I310" s="172" t="str">
        <f>'Template TIPE'!H309</f>
        <v>A</v>
      </c>
      <c r="J310" s="172" t="str">
        <f>'Template-KONDISI'!H310</f>
        <v>B</v>
      </c>
      <c r="K310" s="178"/>
      <c r="L310" s="138"/>
      <c r="M310" s="173"/>
      <c r="N310" s="173"/>
    </row>
    <row r="311" spans="2:14" s="171" customFormat="1" ht="20.100000000000001" hidden="1" customHeight="1">
      <c r="B311" s="142"/>
      <c r="C311" s="142"/>
      <c r="D311" s="143"/>
      <c r="E311" s="144"/>
      <c r="F311" s="145" t="str">
        <f>'HITUNG SEGMEN'!F611</f>
        <v>2+200</v>
      </c>
      <c r="G311" s="145" t="str">
        <f>'HITUNG SEGMEN'!G611</f>
        <v>2+400</v>
      </c>
      <c r="H311" s="172">
        <f t="shared" si="24"/>
        <v>3.5</v>
      </c>
      <c r="I311" s="172" t="str">
        <f>'Template TIPE'!H310</f>
        <v>A</v>
      </c>
      <c r="J311" s="172" t="str">
        <f>'Template-KONDISI'!H311</f>
        <v>B</v>
      </c>
      <c r="K311" s="178"/>
      <c r="L311" s="138"/>
      <c r="M311" s="173"/>
      <c r="N311" s="173"/>
    </row>
    <row r="312" spans="2:14" s="171" customFormat="1" ht="20.100000000000001" hidden="1" customHeight="1">
      <c r="B312" s="142"/>
      <c r="C312" s="142"/>
      <c r="D312" s="143"/>
      <c r="E312" s="144"/>
      <c r="F312" s="145" t="str">
        <f>'HITUNG SEGMEN'!F612</f>
        <v>2+400</v>
      </c>
      <c r="G312" s="145" t="str">
        <f>'HITUNG SEGMEN'!G612</f>
        <v>2+600</v>
      </c>
      <c r="H312" s="172">
        <f t="shared" si="24"/>
        <v>3.5</v>
      </c>
      <c r="I312" s="172" t="str">
        <f>'Template TIPE'!H311</f>
        <v>A</v>
      </c>
      <c r="J312" s="172" t="str">
        <f>'Template-KONDISI'!H312</f>
        <v>B</v>
      </c>
      <c r="K312" s="178"/>
      <c r="L312" s="138"/>
      <c r="M312" s="173"/>
      <c r="N312" s="173"/>
    </row>
    <row r="313" spans="2:14" s="171" customFormat="1" ht="20.100000000000001" hidden="1" customHeight="1">
      <c r="B313" s="142"/>
      <c r="C313" s="142"/>
      <c r="D313" s="143"/>
      <c r="E313" s="144"/>
      <c r="F313" s="145" t="str">
        <f>'HITUNG SEGMEN'!F613</f>
        <v>2+600</v>
      </c>
      <c r="G313" s="145" t="str">
        <f>'HITUNG SEGMEN'!G613</f>
        <v>2+700</v>
      </c>
      <c r="H313" s="172">
        <f t="shared" si="24"/>
        <v>3.5</v>
      </c>
      <c r="I313" s="172" t="str">
        <f>'Template TIPE'!H312</f>
        <v>A</v>
      </c>
      <c r="J313" s="172" t="str">
        <f>'Template-KONDISI'!H313</f>
        <v>B</v>
      </c>
      <c r="K313" s="178"/>
      <c r="L313" s="138"/>
      <c r="M313" s="173"/>
      <c r="N313" s="173"/>
    </row>
    <row r="314" spans="2:14" s="171" customFormat="1" ht="20.100000000000001" hidden="1" customHeight="1">
      <c r="B314" s="142">
        <f>'HITUNG SEGMEN'!B616</f>
        <v>78</v>
      </c>
      <c r="C314" s="142" t="str">
        <f>'HITUNG SEGMEN'!C616</f>
        <v>1,078</v>
      </c>
      <c r="D314" s="143" t="str">
        <f>'HITUNG SEGMEN'!D616</f>
        <v>Brobot - Karanglewas</v>
      </c>
      <c r="E314" s="144">
        <f>'HITUNG SEGMEN'!E616</f>
        <v>2.16</v>
      </c>
      <c r="F314" s="145" t="str">
        <f>'HITUNG SEGMEN'!F616</f>
        <v>0+000</v>
      </c>
      <c r="G314" s="145" t="str">
        <f>'HITUNG SEGMEN'!G616</f>
        <v>0+200</v>
      </c>
      <c r="H314" s="172">
        <v>4</v>
      </c>
      <c r="I314" s="172" t="str">
        <f>'Template TIPE'!H313</f>
        <v>A</v>
      </c>
      <c r="J314" s="172" t="str">
        <f>'Template-KONDISI'!H314</f>
        <v>S</v>
      </c>
      <c r="K314" s="178"/>
      <c r="L314" s="138"/>
      <c r="M314" s="173"/>
      <c r="N314" s="173"/>
    </row>
    <row r="315" spans="2:14" s="171" customFormat="1" ht="20.100000000000001" hidden="1" customHeight="1">
      <c r="B315" s="142"/>
      <c r="C315" s="142"/>
      <c r="D315" s="143"/>
      <c r="E315" s="144"/>
      <c r="F315" s="145" t="str">
        <f>'HITUNG SEGMEN'!F617</f>
        <v>0+200</v>
      </c>
      <c r="G315" s="145" t="str">
        <f>'HITUNG SEGMEN'!G617</f>
        <v>0+400</v>
      </c>
      <c r="H315" s="172">
        <v>4</v>
      </c>
      <c r="I315" s="172" t="str">
        <f>'Template TIPE'!H314</f>
        <v>A</v>
      </c>
      <c r="J315" s="172" t="str">
        <f>'Template-KONDISI'!H315</f>
        <v>S</v>
      </c>
      <c r="K315" s="178"/>
      <c r="L315" s="138"/>
      <c r="M315" s="173"/>
      <c r="N315" s="173"/>
    </row>
    <row r="316" spans="2:14" s="171" customFormat="1" ht="20.100000000000001" hidden="1" customHeight="1">
      <c r="B316" s="142"/>
      <c r="C316" s="142"/>
      <c r="D316" s="143"/>
      <c r="E316" s="144"/>
      <c r="F316" s="145" t="str">
        <f>'HITUNG SEGMEN'!F618</f>
        <v>0+400</v>
      </c>
      <c r="G316" s="145" t="str">
        <f>'HITUNG SEGMEN'!G618</f>
        <v>0+600</v>
      </c>
      <c r="H316" s="172">
        <v>4</v>
      </c>
      <c r="I316" s="172" t="str">
        <f>'Template TIPE'!H315</f>
        <v>A</v>
      </c>
      <c r="J316" s="172" t="str">
        <f>'Template-KONDISI'!H316</f>
        <v>B</v>
      </c>
      <c r="K316" s="178"/>
      <c r="L316" s="138"/>
      <c r="M316" s="173"/>
      <c r="N316" s="173"/>
    </row>
    <row r="317" spans="2:14" s="171" customFormat="1" ht="20.100000000000001" hidden="1" customHeight="1">
      <c r="B317" s="142"/>
      <c r="C317" s="142"/>
      <c r="D317" s="143"/>
      <c r="E317" s="144"/>
      <c r="F317" s="145" t="str">
        <f>'HITUNG SEGMEN'!F619</f>
        <v>0+600</v>
      </c>
      <c r="G317" s="145" t="str">
        <f>'HITUNG SEGMEN'!G619</f>
        <v>0+800</v>
      </c>
      <c r="H317" s="172">
        <v>4</v>
      </c>
      <c r="I317" s="172" t="str">
        <f>'Template TIPE'!H316</f>
        <v>A</v>
      </c>
      <c r="J317" s="172" t="str">
        <f>'Template-KONDISI'!H317</f>
        <v>B</v>
      </c>
      <c r="K317" s="178"/>
      <c r="L317" s="138"/>
      <c r="M317" s="173"/>
      <c r="N317" s="173"/>
    </row>
    <row r="318" spans="2:14" s="171" customFormat="1" ht="20.100000000000001" hidden="1" customHeight="1">
      <c r="B318" s="142"/>
      <c r="C318" s="142"/>
      <c r="D318" s="143"/>
      <c r="E318" s="144"/>
      <c r="F318" s="145" t="str">
        <f>'HITUNG SEGMEN'!F620</f>
        <v>0+800</v>
      </c>
      <c r="G318" s="145" t="str">
        <f>'HITUNG SEGMEN'!G620</f>
        <v>1+000</v>
      </c>
      <c r="H318" s="172">
        <v>4</v>
      </c>
      <c r="I318" s="172" t="str">
        <f>'Template TIPE'!H317</f>
        <v>A</v>
      </c>
      <c r="J318" s="172" t="str">
        <f>'Template-KONDISI'!H318</f>
        <v>B</v>
      </c>
      <c r="K318" s="178"/>
      <c r="L318" s="138"/>
      <c r="M318" s="173"/>
      <c r="N318" s="173"/>
    </row>
    <row r="319" spans="2:14" s="171" customFormat="1" ht="20.100000000000001" hidden="1" customHeight="1">
      <c r="B319" s="142"/>
      <c r="C319" s="142"/>
      <c r="D319" s="143"/>
      <c r="E319" s="144"/>
      <c r="F319" s="145" t="str">
        <f>'HITUNG SEGMEN'!F621</f>
        <v>1+000</v>
      </c>
      <c r="G319" s="145" t="str">
        <f>'HITUNG SEGMEN'!G621</f>
        <v>1+200</v>
      </c>
      <c r="H319" s="172">
        <v>4</v>
      </c>
      <c r="I319" s="172" t="str">
        <f>'Template TIPE'!H318</f>
        <v>A</v>
      </c>
      <c r="J319" s="172" t="str">
        <f>'Template-KONDISI'!H319</f>
        <v>S</v>
      </c>
      <c r="K319" s="178"/>
      <c r="L319" s="138"/>
      <c r="M319" s="173"/>
      <c r="N319" s="173"/>
    </row>
    <row r="320" spans="2:14" s="171" customFormat="1" ht="20.100000000000001" hidden="1" customHeight="1">
      <c r="B320" s="142"/>
      <c r="C320" s="142"/>
      <c r="D320" s="143"/>
      <c r="E320" s="144"/>
      <c r="F320" s="145" t="str">
        <f>'HITUNG SEGMEN'!F622</f>
        <v>1+200</v>
      </c>
      <c r="G320" s="145" t="str">
        <f>'HITUNG SEGMEN'!G622</f>
        <v>1+400</v>
      </c>
      <c r="H320" s="172">
        <v>4</v>
      </c>
      <c r="I320" s="172" t="str">
        <f>'Template TIPE'!H319</f>
        <v>A</v>
      </c>
      <c r="J320" s="172" t="str">
        <f>'Template-KONDISI'!H320</f>
        <v>B</v>
      </c>
      <c r="K320" s="178"/>
      <c r="L320" s="138"/>
      <c r="M320" s="173"/>
      <c r="N320" s="173"/>
    </row>
    <row r="321" spans="2:14" s="171" customFormat="1" ht="20.100000000000001" hidden="1" customHeight="1">
      <c r="B321" s="142"/>
      <c r="C321" s="142"/>
      <c r="D321" s="143"/>
      <c r="E321" s="144"/>
      <c r="F321" s="145" t="str">
        <f>'HITUNG SEGMEN'!F623</f>
        <v>1+400</v>
      </c>
      <c r="G321" s="145" t="str">
        <f>'HITUNG SEGMEN'!G623</f>
        <v>1+600</v>
      </c>
      <c r="H321" s="172">
        <v>4</v>
      </c>
      <c r="I321" s="172" t="str">
        <f>'Template TIPE'!H320</f>
        <v>A</v>
      </c>
      <c r="J321" s="172" t="str">
        <f>'Template-KONDISI'!H321</f>
        <v>S</v>
      </c>
      <c r="K321" s="178"/>
      <c r="L321" s="138"/>
      <c r="M321" s="173"/>
      <c r="N321" s="173"/>
    </row>
    <row r="322" spans="2:14" s="171" customFormat="1" ht="20.100000000000001" hidden="1" customHeight="1">
      <c r="B322" s="142"/>
      <c r="C322" s="142"/>
      <c r="D322" s="143"/>
      <c r="E322" s="144"/>
      <c r="F322" s="145" t="str">
        <f>'HITUNG SEGMEN'!F624</f>
        <v>1+600</v>
      </c>
      <c r="G322" s="145" t="str">
        <f>'HITUNG SEGMEN'!G624</f>
        <v>1+800</v>
      </c>
      <c r="H322" s="172">
        <v>4</v>
      </c>
      <c r="I322" s="172" t="str">
        <f>'Template TIPE'!H321</f>
        <v>A</v>
      </c>
      <c r="J322" s="172" t="str">
        <f>'Template-KONDISI'!H322</f>
        <v>B</v>
      </c>
      <c r="K322" s="178"/>
      <c r="L322" s="138"/>
      <c r="M322" s="173"/>
      <c r="N322" s="173"/>
    </row>
    <row r="323" spans="2:14" s="171" customFormat="1" ht="20.100000000000001" hidden="1" customHeight="1">
      <c r="B323" s="142"/>
      <c r="C323" s="142"/>
      <c r="D323" s="143"/>
      <c r="E323" s="144"/>
      <c r="F323" s="145" t="str">
        <f>'HITUNG SEGMEN'!F625</f>
        <v>1+800</v>
      </c>
      <c r="G323" s="145" t="str">
        <f>'HITUNG SEGMEN'!G625</f>
        <v>2+000</v>
      </c>
      <c r="H323" s="172">
        <v>4</v>
      </c>
      <c r="I323" s="172" t="str">
        <f>'Template TIPE'!H322</f>
        <v>A</v>
      </c>
      <c r="J323" s="172" t="str">
        <f>'Template-KONDISI'!H323</f>
        <v>B</v>
      </c>
      <c r="K323" s="178"/>
      <c r="L323" s="138"/>
      <c r="M323" s="173"/>
      <c r="N323" s="173"/>
    </row>
    <row r="324" spans="2:14" s="171" customFormat="1" ht="20.100000000000001" hidden="1" customHeight="1">
      <c r="B324" s="142"/>
      <c r="C324" s="142"/>
      <c r="D324" s="143"/>
      <c r="E324" s="144"/>
      <c r="F324" s="145" t="str">
        <f>'HITUNG SEGMEN'!F626</f>
        <v>2+000</v>
      </c>
      <c r="G324" s="145" t="str">
        <f>'HITUNG SEGMEN'!G626</f>
        <v>2+160</v>
      </c>
      <c r="H324" s="172">
        <v>4</v>
      </c>
      <c r="I324" s="172" t="str">
        <f>'Template TIPE'!H323</f>
        <v>A</v>
      </c>
      <c r="J324" s="172" t="str">
        <f>'Template-KONDISI'!H324</f>
        <v>B</v>
      </c>
      <c r="K324" s="178"/>
      <c r="L324" s="138"/>
      <c r="M324" s="173"/>
      <c r="N324" s="173"/>
    </row>
    <row r="325" spans="2:14" s="171" customFormat="1" ht="20.100000000000001" hidden="1" customHeight="1">
      <c r="B325" s="142">
        <f>'HITUNG SEGMEN'!B629</f>
        <v>79</v>
      </c>
      <c r="C325" s="142" t="str">
        <f>'HITUNG SEGMEN'!C629</f>
        <v>1,079</v>
      </c>
      <c r="D325" s="143" t="str">
        <f>'HITUNG SEGMEN'!D629</f>
        <v>Danaraja III</v>
      </c>
      <c r="E325" s="144">
        <f>'HITUNG SEGMEN'!E629</f>
        <v>0.1</v>
      </c>
      <c r="F325" s="145" t="str">
        <f>'HITUNG SEGMEN'!F629</f>
        <v>0+000</v>
      </c>
      <c r="G325" s="145" t="str">
        <f>'HITUNG SEGMEN'!G629</f>
        <v>0+100</v>
      </c>
      <c r="H325" s="172">
        <v>2.8</v>
      </c>
      <c r="I325" s="172" t="str">
        <f>'Template TIPE'!H324</f>
        <v>L</v>
      </c>
      <c r="J325" s="172" t="str">
        <f>'Template-KONDISI'!H325</f>
        <v>B</v>
      </c>
      <c r="K325" s="178"/>
      <c r="L325" s="138"/>
      <c r="M325" s="173"/>
      <c r="N325" s="173"/>
    </row>
    <row r="326" spans="2:14" s="171" customFormat="1" ht="20.100000000000001" hidden="1" customHeight="1">
      <c r="B326" s="142">
        <f>'HITUNG SEGMEN'!B636</f>
        <v>80</v>
      </c>
      <c r="C326" s="142" t="str">
        <f>'HITUNG SEGMEN'!C636</f>
        <v>1,080</v>
      </c>
      <c r="D326" s="143" t="str">
        <f>'HITUNG SEGMEN'!D636</f>
        <v>Bojong - Karangmunyung</v>
      </c>
      <c r="E326" s="144">
        <f>'HITUNG SEGMEN'!E636</f>
        <v>1.1100000000000001</v>
      </c>
      <c r="F326" s="145" t="str">
        <f>'HITUNG SEGMEN'!F636</f>
        <v>0+000</v>
      </c>
      <c r="G326" s="145" t="str">
        <f>'HITUNG SEGMEN'!G636</f>
        <v>0+200</v>
      </c>
      <c r="H326" s="172">
        <v>3.5</v>
      </c>
      <c r="I326" s="172" t="str">
        <f>'Template TIPE'!H325</f>
        <v>A</v>
      </c>
      <c r="J326" s="172" t="str">
        <f>'Template-KONDISI'!H326</f>
        <v>B</v>
      </c>
      <c r="K326" s="178"/>
      <c r="L326" s="138"/>
      <c r="M326" s="173"/>
      <c r="N326" s="173"/>
    </row>
    <row r="327" spans="2:14" s="171" customFormat="1" ht="20.100000000000001" hidden="1" customHeight="1">
      <c r="B327" s="142"/>
      <c r="C327" s="142"/>
      <c r="D327" s="143"/>
      <c r="E327" s="144"/>
      <c r="F327" s="145" t="str">
        <f>'HITUNG SEGMEN'!F637</f>
        <v>0+200</v>
      </c>
      <c r="G327" s="145" t="str">
        <f>'HITUNG SEGMEN'!G637</f>
        <v>0+400</v>
      </c>
      <c r="H327" s="172">
        <v>3.5</v>
      </c>
      <c r="I327" s="172" t="str">
        <f>'Template TIPE'!H326</f>
        <v>A</v>
      </c>
      <c r="J327" s="172" t="str">
        <f>'Template-KONDISI'!H327</f>
        <v>B</v>
      </c>
      <c r="K327" s="178"/>
      <c r="L327" s="138"/>
      <c r="M327" s="173"/>
      <c r="N327" s="173"/>
    </row>
    <row r="328" spans="2:14" s="171" customFormat="1" ht="20.100000000000001" hidden="1" customHeight="1">
      <c r="B328" s="142"/>
      <c r="C328" s="142"/>
      <c r="D328" s="143"/>
      <c r="E328" s="144"/>
      <c r="F328" s="145" t="str">
        <f>'HITUNG SEGMEN'!F638</f>
        <v>0+400</v>
      </c>
      <c r="G328" s="145" t="str">
        <f>'HITUNG SEGMEN'!G638</f>
        <v>0+600</v>
      </c>
      <c r="H328" s="172">
        <v>3.5</v>
      </c>
      <c r="I328" s="172" t="str">
        <f>'Template TIPE'!H327</f>
        <v>A</v>
      </c>
      <c r="J328" s="172" t="str">
        <f>'Template-KONDISI'!H328</f>
        <v>B</v>
      </c>
      <c r="K328" s="178"/>
      <c r="L328" s="138"/>
      <c r="M328" s="173"/>
      <c r="N328" s="173"/>
    </row>
    <row r="329" spans="2:14" s="171" customFormat="1" ht="20.100000000000001" hidden="1" customHeight="1">
      <c r="B329" s="142"/>
      <c r="C329" s="142"/>
      <c r="D329" s="143"/>
      <c r="E329" s="144"/>
      <c r="F329" s="145" t="str">
        <f>'HITUNG SEGMEN'!F639</f>
        <v>0+600</v>
      </c>
      <c r="G329" s="145" t="str">
        <f>'HITUNG SEGMEN'!G639</f>
        <v>0+800</v>
      </c>
      <c r="H329" s="172">
        <v>3.5</v>
      </c>
      <c r="I329" s="172" t="str">
        <f>'Template TIPE'!H328</f>
        <v>A</v>
      </c>
      <c r="J329" s="172" t="str">
        <f>'Template-KONDISI'!H329</f>
        <v>B</v>
      </c>
      <c r="K329" s="178"/>
      <c r="L329" s="138"/>
      <c r="M329" s="173"/>
      <c r="N329" s="173"/>
    </row>
    <row r="330" spans="2:14" s="171" customFormat="1" ht="20.100000000000001" hidden="1" customHeight="1">
      <c r="B330" s="142"/>
      <c r="C330" s="142"/>
      <c r="D330" s="143"/>
      <c r="E330" s="144"/>
      <c r="F330" s="145" t="str">
        <f>'HITUNG SEGMEN'!F640</f>
        <v>0+800</v>
      </c>
      <c r="G330" s="145" t="str">
        <f>'HITUNG SEGMEN'!G640</f>
        <v>1+000</v>
      </c>
      <c r="H330" s="172">
        <v>3.5</v>
      </c>
      <c r="I330" s="172" t="str">
        <f>'Template TIPE'!H329</f>
        <v>A</v>
      </c>
      <c r="J330" s="172" t="str">
        <f>'Template-KONDISI'!H330</f>
        <v>B</v>
      </c>
      <c r="K330" s="178"/>
      <c r="L330" s="138"/>
      <c r="M330" s="173"/>
      <c r="N330" s="173"/>
    </row>
    <row r="331" spans="2:14" s="171" customFormat="1" ht="20.100000000000001" hidden="1" customHeight="1">
      <c r="B331" s="142"/>
      <c r="C331" s="142"/>
      <c r="D331" s="143"/>
      <c r="E331" s="144"/>
      <c r="F331" s="145" t="str">
        <f>'HITUNG SEGMEN'!F641</f>
        <v>1+000</v>
      </c>
      <c r="G331" s="145" t="str">
        <f>'HITUNG SEGMEN'!G641</f>
        <v>1+110</v>
      </c>
      <c r="H331" s="172">
        <v>3.5</v>
      </c>
      <c r="I331" s="172" t="str">
        <f>'Template TIPE'!H330</f>
        <v>A</v>
      </c>
      <c r="J331" s="172" t="str">
        <f>'Template-KONDISI'!H331</f>
        <v>RR</v>
      </c>
      <c r="K331" s="178"/>
      <c r="L331" s="138"/>
      <c r="M331" s="173"/>
      <c r="N331" s="173"/>
    </row>
    <row r="332" spans="2:14" s="171" customFormat="1" ht="20.100000000000001" hidden="1" customHeight="1">
      <c r="B332" s="142">
        <f>'HITUNG SEGMEN'!B644</f>
        <v>81</v>
      </c>
      <c r="C332" s="142" t="str">
        <f>'HITUNG SEGMEN'!C644</f>
        <v>1,081</v>
      </c>
      <c r="D332" s="143" t="str">
        <f>'HITUNG SEGMEN'!D644</f>
        <v>Lingkar Usman Janatin</v>
      </c>
      <c r="E332" s="144">
        <f>'HITUNG SEGMEN'!E644</f>
        <v>0.28999999999999998</v>
      </c>
      <c r="F332" s="145" t="str">
        <f>'HITUNG SEGMEN'!F644</f>
        <v>0+000</v>
      </c>
      <c r="G332" s="145" t="str">
        <f>'HITUNG SEGMEN'!G644</f>
        <v>0+200</v>
      </c>
      <c r="H332" s="172">
        <v>1.5</v>
      </c>
      <c r="I332" s="172" t="str">
        <f>'Template TIPE'!H331</f>
        <v>K</v>
      </c>
      <c r="J332" s="172" t="str">
        <f>'Template-KONDISI'!H332</f>
        <v>S</v>
      </c>
      <c r="K332" s="178"/>
      <c r="L332" s="138"/>
      <c r="M332" s="173"/>
      <c r="N332" s="173"/>
    </row>
    <row r="333" spans="2:14" s="171" customFormat="1" ht="20.100000000000001" hidden="1" customHeight="1">
      <c r="B333" s="142"/>
      <c r="C333" s="142"/>
      <c r="D333" s="143"/>
      <c r="E333" s="144"/>
      <c r="F333" s="145" t="str">
        <f>'HITUNG SEGMEN'!F645</f>
        <v>0+200</v>
      </c>
      <c r="G333" s="145" t="str">
        <f>'HITUNG SEGMEN'!G645</f>
        <v>0+290</v>
      </c>
      <c r="H333" s="172">
        <v>2.9</v>
      </c>
      <c r="I333" s="172" t="str">
        <f>'Template TIPE'!H332</f>
        <v>K</v>
      </c>
      <c r="J333" s="172" t="str">
        <f>'Template-KONDISI'!H333</f>
        <v>S</v>
      </c>
      <c r="K333" s="178"/>
      <c r="L333" s="138"/>
      <c r="M333" s="173"/>
      <c r="N333" s="173"/>
    </row>
    <row r="334" spans="2:14" s="171" customFormat="1" ht="20.100000000000001" hidden="1" customHeight="1">
      <c r="B334" s="142">
        <f>'HITUNG SEGMEN'!B651</f>
        <v>82</v>
      </c>
      <c r="C334" s="142" t="str">
        <f>'HITUNG SEGMEN'!C651</f>
        <v>1,082</v>
      </c>
      <c r="D334" s="143" t="str">
        <f>'HITUNG SEGMEN'!D651</f>
        <v>Letjend. S. Parman</v>
      </c>
      <c r="E334" s="144">
        <f>'HITUNG SEGMEN'!E651</f>
        <v>1.83</v>
      </c>
      <c r="F334" s="145" t="str">
        <f>'HITUNG SEGMEN'!F651</f>
        <v>0+000</v>
      </c>
      <c r="G334" s="145" t="str">
        <f>'HITUNG SEGMEN'!G651</f>
        <v>0+200</v>
      </c>
      <c r="H334" s="172">
        <v>13</v>
      </c>
      <c r="I334" s="172" t="str">
        <f>'Template TIPE'!H333</f>
        <v>A</v>
      </c>
      <c r="J334" s="172" t="str">
        <f>'Template-KONDISI'!H334</f>
        <v>B</v>
      </c>
      <c r="K334" s="178"/>
      <c r="L334" s="138"/>
      <c r="M334" s="173"/>
      <c r="N334" s="173"/>
    </row>
    <row r="335" spans="2:14" s="171" customFormat="1" ht="20.100000000000001" hidden="1" customHeight="1">
      <c r="B335" s="142"/>
      <c r="C335" s="142"/>
      <c r="D335" s="143"/>
      <c r="E335" s="144"/>
      <c r="F335" s="145" t="str">
        <f>'HITUNG SEGMEN'!F652</f>
        <v>0+200</v>
      </c>
      <c r="G335" s="145" t="str">
        <f>'HITUNG SEGMEN'!G652</f>
        <v>0+400</v>
      </c>
      <c r="H335" s="172">
        <f>H334</f>
        <v>13</v>
      </c>
      <c r="I335" s="172" t="str">
        <f>'Template TIPE'!H334</f>
        <v>A</v>
      </c>
      <c r="J335" s="172" t="str">
        <f>'Template-KONDISI'!H335</f>
        <v>RR</v>
      </c>
      <c r="K335" s="178"/>
      <c r="L335" s="138"/>
      <c r="M335" s="173"/>
      <c r="N335" s="173"/>
    </row>
    <row r="336" spans="2:14" s="171" customFormat="1" ht="20.100000000000001" customHeight="1">
      <c r="B336" s="142"/>
      <c r="C336" s="142"/>
      <c r="D336" s="143"/>
      <c r="E336" s="144"/>
      <c r="F336" s="145" t="str">
        <f>'HITUNG SEGMEN'!F653</f>
        <v>0+400</v>
      </c>
      <c r="G336" s="145" t="str">
        <f>'HITUNG SEGMEN'!G653</f>
        <v>0+600</v>
      </c>
      <c r="H336" s="172">
        <f t="shared" ref="H336:H343" si="25">H335</f>
        <v>13</v>
      </c>
      <c r="I336" s="172" t="str">
        <f>'Template TIPE'!H335</f>
        <v>B</v>
      </c>
      <c r="J336" s="172" t="str">
        <f>'Template-KONDISI'!H336</f>
        <v>B</v>
      </c>
      <c r="K336" s="178"/>
      <c r="L336" s="138"/>
      <c r="M336" s="173"/>
      <c r="N336" s="173"/>
    </row>
    <row r="337" spans="2:14" s="171" customFormat="1" ht="20.100000000000001" customHeight="1">
      <c r="B337" s="142"/>
      <c r="C337" s="142"/>
      <c r="D337" s="143"/>
      <c r="E337" s="144"/>
      <c r="F337" s="145" t="str">
        <f>'HITUNG SEGMEN'!F654</f>
        <v>0+600</v>
      </c>
      <c r="G337" s="145" t="str">
        <f>'HITUNG SEGMEN'!G654</f>
        <v>0+800</v>
      </c>
      <c r="H337" s="172">
        <f t="shared" si="25"/>
        <v>13</v>
      </c>
      <c r="I337" s="172" t="str">
        <f>'Template TIPE'!H336</f>
        <v>B</v>
      </c>
      <c r="J337" s="172" t="str">
        <f>'Template-KONDISI'!H337</f>
        <v>B</v>
      </c>
      <c r="K337" s="178"/>
      <c r="L337" s="138"/>
      <c r="M337" s="173"/>
      <c r="N337" s="173"/>
    </row>
    <row r="338" spans="2:14" s="171" customFormat="1" ht="20.100000000000001" customHeight="1">
      <c r="B338" s="142"/>
      <c r="C338" s="142"/>
      <c r="D338" s="143"/>
      <c r="E338" s="144"/>
      <c r="F338" s="145" t="str">
        <f>'HITUNG SEGMEN'!F655</f>
        <v>0+800</v>
      </c>
      <c r="G338" s="145" t="str">
        <f>'HITUNG SEGMEN'!G655</f>
        <v>1+000</v>
      </c>
      <c r="H338" s="172">
        <f t="shared" si="25"/>
        <v>13</v>
      </c>
      <c r="I338" s="172" t="str">
        <f>'Template TIPE'!H337</f>
        <v>B</v>
      </c>
      <c r="J338" s="172" t="str">
        <f>'Template-KONDISI'!H338</f>
        <v>B</v>
      </c>
      <c r="K338" s="178"/>
      <c r="L338" s="138"/>
      <c r="M338" s="173"/>
      <c r="N338" s="173"/>
    </row>
    <row r="339" spans="2:14" s="171" customFormat="1" ht="20.100000000000001" customHeight="1">
      <c r="B339" s="142"/>
      <c r="C339" s="142"/>
      <c r="D339" s="143"/>
      <c r="E339" s="144"/>
      <c r="F339" s="145" t="str">
        <f>'HITUNG SEGMEN'!F656</f>
        <v>1+000</v>
      </c>
      <c r="G339" s="145" t="str">
        <f>'HITUNG SEGMEN'!G656</f>
        <v>1+200</v>
      </c>
      <c r="H339" s="172">
        <f t="shared" si="25"/>
        <v>13</v>
      </c>
      <c r="I339" s="172" t="str">
        <f>'Template TIPE'!H338</f>
        <v>B</v>
      </c>
      <c r="J339" s="172" t="str">
        <f>'Template-KONDISI'!H339</f>
        <v>S</v>
      </c>
      <c r="K339" s="178"/>
      <c r="L339" s="138"/>
      <c r="M339" s="173"/>
      <c r="N339" s="173"/>
    </row>
    <row r="340" spans="2:14" s="171" customFormat="1" ht="20.100000000000001" customHeight="1">
      <c r="B340" s="142"/>
      <c r="C340" s="142"/>
      <c r="D340" s="143"/>
      <c r="E340" s="144"/>
      <c r="F340" s="145" t="str">
        <f>'HITUNG SEGMEN'!F657</f>
        <v>1+200</v>
      </c>
      <c r="G340" s="145" t="str">
        <f>'HITUNG SEGMEN'!G657</f>
        <v>1+400</v>
      </c>
      <c r="H340" s="172">
        <f t="shared" si="25"/>
        <v>13</v>
      </c>
      <c r="I340" s="172" t="str">
        <f>'Template TIPE'!H339</f>
        <v>B</v>
      </c>
      <c r="J340" s="172" t="str">
        <f>'Template-KONDISI'!H340</f>
        <v>B</v>
      </c>
      <c r="K340" s="178"/>
      <c r="L340" s="138"/>
      <c r="M340" s="173"/>
      <c r="N340" s="173"/>
    </row>
    <row r="341" spans="2:14" s="171" customFormat="1" ht="20.100000000000001" customHeight="1">
      <c r="B341" s="142"/>
      <c r="C341" s="142"/>
      <c r="D341" s="143"/>
      <c r="E341" s="144"/>
      <c r="F341" s="145" t="str">
        <f>'HITUNG SEGMEN'!F658</f>
        <v>1+400</v>
      </c>
      <c r="G341" s="145" t="str">
        <f>'HITUNG SEGMEN'!G658</f>
        <v>1+600</v>
      </c>
      <c r="H341" s="172">
        <f t="shared" si="25"/>
        <v>13</v>
      </c>
      <c r="I341" s="172" t="str">
        <f>'Template TIPE'!H340</f>
        <v>B</v>
      </c>
      <c r="J341" s="172" t="str">
        <f>'Template-KONDISI'!H341</f>
        <v>B</v>
      </c>
      <c r="K341" s="178"/>
      <c r="L341" s="138"/>
      <c r="M341" s="173"/>
      <c r="N341" s="173"/>
    </row>
    <row r="342" spans="2:14" s="171" customFormat="1" ht="20.100000000000001" customHeight="1">
      <c r="B342" s="142"/>
      <c r="C342" s="142"/>
      <c r="D342" s="143"/>
      <c r="E342" s="144"/>
      <c r="F342" s="145" t="str">
        <f>'HITUNG SEGMEN'!F659</f>
        <v>1+600</v>
      </c>
      <c r="G342" s="145" t="str">
        <f>'HITUNG SEGMEN'!G659</f>
        <v>1+800</v>
      </c>
      <c r="H342" s="172">
        <f t="shared" si="25"/>
        <v>13</v>
      </c>
      <c r="I342" s="172" t="str">
        <f>'Template TIPE'!H341</f>
        <v>B</v>
      </c>
      <c r="J342" s="172" t="str">
        <f>'Template-KONDISI'!H342</f>
        <v>B</v>
      </c>
      <c r="K342" s="178"/>
      <c r="L342" s="138"/>
      <c r="M342" s="173"/>
      <c r="N342" s="173"/>
    </row>
    <row r="343" spans="2:14" s="171" customFormat="1" ht="20.100000000000001" hidden="1" customHeight="1">
      <c r="B343" s="142"/>
      <c r="C343" s="142"/>
      <c r="D343" s="143"/>
      <c r="E343" s="144"/>
      <c r="F343" s="145" t="str">
        <f>'HITUNG SEGMEN'!F660</f>
        <v>1+800</v>
      </c>
      <c r="G343" s="145" t="str">
        <f>'HITUNG SEGMEN'!G660</f>
        <v>1+830</v>
      </c>
      <c r="H343" s="172">
        <f t="shared" si="25"/>
        <v>13</v>
      </c>
      <c r="I343" s="172" t="str">
        <f>'Template TIPE'!H342</f>
        <v>A</v>
      </c>
      <c r="J343" s="172" t="str">
        <f>'Template-KONDISI'!H343</f>
        <v>B</v>
      </c>
      <c r="K343" s="178"/>
      <c r="L343" s="138"/>
      <c r="M343" s="173"/>
      <c r="N343" s="173"/>
    </row>
    <row r="344" spans="2:14" s="171" customFormat="1" ht="20.100000000000001" hidden="1" customHeight="1">
      <c r="B344" s="142">
        <f>'HITUNG SEGMEN'!B663</f>
        <v>83</v>
      </c>
      <c r="C344" s="142" t="str">
        <f>'HITUNG SEGMEN'!C663</f>
        <v>1,083</v>
      </c>
      <c r="D344" s="143" t="str">
        <f>'HITUNG SEGMEN'!D663</f>
        <v>Wirasaba</v>
      </c>
      <c r="E344" s="144">
        <f>'HITUNG SEGMEN'!E663</f>
        <v>0.26</v>
      </c>
      <c r="F344" s="145" t="str">
        <f>'HITUNG SEGMEN'!F663</f>
        <v>0+000</v>
      </c>
      <c r="G344" s="145" t="str">
        <f>'HITUNG SEGMEN'!G663</f>
        <v>0+200</v>
      </c>
      <c r="H344" s="172">
        <v>1.4</v>
      </c>
      <c r="I344" s="172" t="str">
        <f>'Template TIPE'!H343</f>
        <v>A</v>
      </c>
      <c r="J344" s="172" t="str">
        <f>'Template-KONDISI'!H344</f>
        <v>B</v>
      </c>
      <c r="K344" s="178"/>
      <c r="L344" s="138"/>
      <c r="M344" s="173"/>
      <c r="N344" s="173"/>
    </row>
    <row r="345" spans="2:14" s="171" customFormat="1" ht="20.100000000000001" hidden="1" customHeight="1">
      <c r="B345" s="142"/>
      <c r="C345" s="142"/>
      <c r="D345" s="143"/>
      <c r="E345" s="144"/>
      <c r="F345" s="145" t="str">
        <f>'HITUNG SEGMEN'!F664</f>
        <v>0+200</v>
      </c>
      <c r="G345" s="145" t="str">
        <f>'HITUNG SEGMEN'!G664</f>
        <v>0+260</v>
      </c>
      <c r="H345" s="172">
        <f>H344</f>
        <v>1.4</v>
      </c>
      <c r="I345" s="172" t="str">
        <f>'Template TIPE'!H344</f>
        <v>A</v>
      </c>
      <c r="J345" s="172" t="str">
        <f>'Template-KONDISI'!H345</f>
        <v>B</v>
      </c>
      <c r="K345" s="178"/>
      <c r="L345" s="138"/>
      <c r="M345" s="173"/>
      <c r="N345" s="173"/>
    </row>
    <row r="346" spans="2:14" s="171" customFormat="1" ht="20.100000000000001" hidden="1" customHeight="1">
      <c r="B346" s="142">
        <f>'HITUNG SEGMEN'!B670</f>
        <v>84</v>
      </c>
      <c r="C346" s="142" t="str">
        <f>'HITUNG SEGMEN'!C670</f>
        <v>1,084</v>
      </c>
      <c r="D346" s="143" t="str">
        <f>'HITUNG SEGMEN'!D670</f>
        <v>Mayjend. D.I. Panjaitan</v>
      </c>
      <c r="E346" s="144">
        <f>'HITUNG SEGMEN'!E670</f>
        <v>1.07</v>
      </c>
      <c r="F346" s="145" t="str">
        <f>'HITUNG SEGMEN'!F670</f>
        <v>0+000</v>
      </c>
      <c r="G346" s="145" t="str">
        <f>'HITUNG SEGMEN'!G670</f>
        <v>0+200</v>
      </c>
      <c r="H346" s="172">
        <v>7</v>
      </c>
      <c r="I346" s="172" t="str">
        <f>'Template TIPE'!H345</f>
        <v>A</v>
      </c>
      <c r="J346" s="172" t="str">
        <f>'Template-KONDISI'!H346</f>
        <v>S</v>
      </c>
      <c r="K346" s="178"/>
      <c r="L346" s="138"/>
      <c r="M346" s="173"/>
      <c r="N346" s="173"/>
    </row>
    <row r="347" spans="2:14" s="171" customFormat="1" ht="20.100000000000001" hidden="1" customHeight="1">
      <c r="B347" s="142"/>
      <c r="C347" s="142"/>
      <c r="D347" s="143"/>
      <c r="E347" s="144"/>
      <c r="F347" s="145" t="str">
        <f>'HITUNG SEGMEN'!F671</f>
        <v>0+200</v>
      </c>
      <c r="G347" s="145" t="str">
        <f>'HITUNG SEGMEN'!G671</f>
        <v>0+400</v>
      </c>
      <c r="H347" s="172">
        <v>7</v>
      </c>
      <c r="I347" s="172" t="str">
        <f>'Template TIPE'!H346</f>
        <v>A</v>
      </c>
      <c r="J347" s="172" t="str">
        <f>'Template-KONDISI'!H347</f>
        <v>B</v>
      </c>
      <c r="K347" s="178"/>
      <c r="L347" s="138"/>
      <c r="M347" s="173"/>
      <c r="N347" s="173"/>
    </row>
    <row r="348" spans="2:14" s="171" customFormat="1" ht="20.100000000000001" hidden="1" customHeight="1">
      <c r="B348" s="142"/>
      <c r="C348" s="142"/>
      <c r="D348" s="143"/>
      <c r="E348" s="144"/>
      <c r="F348" s="145" t="str">
        <f>'HITUNG SEGMEN'!F672</f>
        <v>0+400</v>
      </c>
      <c r="G348" s="145" t="str">
        <f>'HITUNG SEGMEN'!G672</f>
        <v>0+600</v>
      </c>
      <c r="H348" s="172">
        <v>7</v>
      </c>
      <c r="I348" s="172" t="str">
        <f>'Template TIPE'!H347</f>
        <v>A</v>
      </c>
      <c r="J348" s="172" t="str">
        <f>'Template-KONDISI'!H348</f>
        <v>B</v>
      </c>
      <c r="K348" s="178"/>
      <c r="L348" s="138"/>
      <c r="M348" s="173"/>
      <c r="N348" s="173"/>
    </row>
    <row r="349" spans="2:14" s="171" customFormat="1" ht="20.100000000000001" hidden="1" customHeight="1">
      <c r="B349" s="142"/>
      <c r="C349" s="142"/>
      <c r="D349" s="143"/>
      <c r="E349" s="144"/>
      <c r="F349" s="145" t="str">
        <f>'HITUNG SEGMEN'!F673</f>
        <v>0+600</v>
      </c>
      <c r="G349" s="145" t="str">
        <f>'HITUNG SEGMEN'!G673</f>
        <v>0+800</v>
      </c>
      <c r="H349" s="172">
        <v>7</v>
      </c>
      <c r="I349" s="172" t="str">
        <f>'Template TIPE'!H348</f>
        <v>A</v>
      </c>
      <c r="J349" s="172" t="str">
        <f>'Template-KONDISI'!H349</f>
        <v>B</v>
      </c>
      <c r="K349" s="178"/>
      <c r="L349" s="138"/>
      <c r="M349" s="173"/>
      <c r="N349" s="173"/>
    </row>
    <row r="350" spans="2:14" s="171" customFormat="1" ht="20.100000000000001" hidden="1" customHeight="1">
      <c r="B350" s="142"/>
      <c r="C350" s="142"/>
      <c r="D350" s="143"/>
      <c r="E350" s="144"/>
      <c r="F350" s="145" t="str">
        <f>'HITUNG SEGMEN'!F674</f>
        <v>0+800</v>
      </c>
      <c r="G350" s="145" t="str">
        <f>'HITUNG SEGMEN'!G674</f>
        <v>1+070</v>
      </c>
      <c r="H350" s="172">
        <v>7</v>
      </c>
      <c r="I350" s="172" t="str">
        <f>'Template TIPE'!H349</f>
        <v>A</v>
      </c>
      <c r="J350" s="172" t="str">
        <f>'Template-KONDISI'!H350</f>
        <v>B</v>
      </c>
      <c r="K350" s="178"/>
      <c r="L350" s="138"/>
      <c r="M350" s="173"/>
      <c r="N350" s="173"/>
    </row>
    <row r="351" spans="2:14" s="171" customFormat="1" ht="20.100000000000001" hidden="1" customHeight="1">
      <c r="B351" s="142">
        <f>'HITUNG SEGMEN'!B677</f>
        <v>85</v>
      </c>
      <c r="C351" s="142" t="str">
        <f>'HITUNG SEGMEN'!C677</f>
        <v>1,085</v>
      </c>
      <c r="D351" s="143" t="str">
        <f>'HITUNG SEGMEN'!D677</f>
        <v>Jl. Menjangan Sari</v>
      </c>
      <c r="E351" s="144">
        <f>'HITUNG SEGMEN'!E677</f>
        <v>0.89</v>
      </c>
      <c r="F351" s="145" t="str">
        <f>'HITUNG SEGMEN'!F677</f>
        <v>0+000</v>
      </c>
      <c r="G351" s="145" t="str">
        <f>'HITUNG SEGMEN'!G677</f>
        <v>0+200</v>
      </c>
      <c r="H351" s="172">
        <v>3.1</v>
      </c>
      <c r="I351" s="172" t="str">
        <f>'Template TIPE'!H350</f>
        <v>L</v>
      </c>
      <c r="J351" s="172" t="str">
        <f>'Template-KONDISI'!H351</f>
        <v>S</v>
      </c>
      <c r="K351" s="178"/>
      <c r="L351" s="138"/>
      <c r="M351" s="173"/>
      <c r="N351" s="173"/>
    </row>
    <row r="352" spans="2:14" s="171" customFormat="1" ht="20.100000000000001" hidden="1" customHeight="1">
      <c r="B352" s="142"/>
      <c r="C352" s="142"/>
      <c r="D352" s="143"/>
      <c r="E352" s="144"/>
      <c r="F352" s="145" t="str">
        <f>'HITUNG SEGMEN'!F678</f>
        <v>0+200</v>
      </c>
      <c r="G352" s="145" t="str">
        <f>'HITUNG SEGMEN'!G678</f>
        <v>0+400</v>
      </c>
      <c r="H352" s="172">
        <f>H351</f>
        <v>3.1</v>
      </c>
      <c r="I352" s="172" t="str">
        <f>'Template TIPE'!H351</f>
        <v>L</v>
      </c>
      <c r="J352" s="172" t="str">
        <f>'Template-KONDISI'!H352</f>
        <v>B</v>
      </c>
      <c r="K352" s="178"/>
      <c r="L352" s="138"/>
      <c r="M352" s="173"/>
      <c r="N352" s="173"/>
    </row>
    <row r="353" spans="2:14" s="171" customFormat="1" ht="20.100000000000001" hidden="1" customHeight="1">
      <c r="B353" s="142"/>
      <c r="C353" s="142"/>
      <c r="D353" s="143"/>
      <c r="E353" s="144"/>
      <c r="F353" s="145" t="str">
        <f>'HITUNG SEGMEN'!F679</f>
        <v>0+400</v>
      </c>
      <c r="G353" s="145" t="str">
        <f>'HITUNG SEGMEN'!G679</f>
        <v>0+600</v>
      </c>
      <c r="H353" s="172">
        <f t="shared" ref="H353:H355" si="26">H352</f>
        <v>3.1</v>
      </c>
      <c r="I353" s="172" t="str">
        <f>'Template TIPE'!H352</f>
        <v>L</v>
      </c>
      <c r="J353" s="172" t="str">
        <f>'Template-KONDISI'!H353</f>
        <v>S</v>
      </c>
      <c r="K353" s="178"/>
      <c r="L353" s="138"/>
      <c r="M353" s="173"/>
      <c r="N353" s="173"/>
    </row>
    <row r="354" spans="2:14" s="171" customFormat="1" ht="20.100000000000001" hidden="1" customHeight="1">
      <c r="B354" s="142"/>
      <c r="C354" s="142"/>
      <c r="D354" s="143"/>
      <c r="E354" s="144"/>
      <c r="F354" s="145" t="str">
        <f>'HITUNG SEGMEN'!F680</f>
        <v>0+600</v>
      </c>
      <c r="G354" s="145" t="str">
        <f>'HITUNG SEGMEN'!G680</f>
        <v>0+800</v>
      </c>
      <c r="H354" s="172">
        <f t="shared" si="26"/>
        <v>3.1</v>
      </c>
      <c r="I354" s="172" t="str">
        <f>'Template TIPE'!H353</f>
        <v>L</v>
      </c>
      <c r="J354" s="172" t="str">
        <f>'Template-KONDISI'!H354</f>
        <v>S</v>
      </c>
      <c r="K354" s="178"/>
      <c r="L354" s="138"/>
      <c r="M354" s="173"/>
      <c r="N354" s="173"/>
    </row>
    <row r="355" spans="2:14" s="171" customFormat="1" ht="20.100000000000001" hidden="1" customHeight="1">
      <c r="B355" s="142"/>
      <c r="C355" s="142"/>
      <c r="D355" s="143"/>
      <c r="E355" s="144"/>
      <c r="F355" s="145" t="str">
        <f>'HITUNG SEGMEN'!F681</f>
        <v>0+800</v>
      </c>
      <c r="G355" s="145" t="str">
        <f>'HITUNG SEGMEN'!G681</f>
        <v>0+890</v>
      </c>
      <c r="H355" s="172">
        <f t="shared" si="26"/>
        <v>3.1</v>
      </c>
      <c r="I355" s="172" t="str">
        <f>'Template TIPE'!H354</f>
        <v>L</v>
      </c>
      <c r="J355" s="172" t="str">
        <f>'Template-KONDISI'!H355</f>
        <v>S</v>
      </c>
      <c r="K355" s="178"/>
      <c r="L355" s="138"/>
      <c r="M355" s="173"/>
      <c r="N355" s="173"/>
    </row>
    <row r="356" spans="2:14" s="171" customFormat="1" ht="20.100000000000001" hidden="1" customHeight="1">
      <c r="B356" s="142">
        <f>'HITUNG SEGMEN'!B684</f>
        <v>86</v>
      </c>
      <c r="C356" s="142" t="str">
        <f>'HITUNG SEGMEN'!C684</f>
        <v>1,086</v>
      </c>
      <c r="D356" s="143" t="str">
        <f>'HITUNG SEGMEN'!D684</f>
        <v>MT. Haryono-Letnan Yusuf</v>
      </c>
      <c r="E356" s="144">
        <f>'HITUNG SEGMEN'!E684</f>
        <v>0.96</v>
      </c>
      <c r="F356" s="145" t="str">
        <f>'HITUNG SEGMEN'!F684</f>
        <v>0+000</v>
      </c>
      <c r="G356" s="145" t="str">
        <f>'HITUNG SEGMEN'!G684</f>
        <v>0+200</v>
      </c>
      <c r="H356" s="172">
        <v>3</v>
      </c>
      <c r="I356" s="172" t="str">
        <f>'Template TIPE'!H355</f>
        <v>A</v>
      </c>
      <c r="J356" s="172" t="str">
        <f>'Template-KONDISI'!H356</f>
        <v>B</v>
      </c>
      <c r="K356" s="178"/>
      <c r="L356" s="138"/>
      <c r="M356" s="173"/>
      <c r="N356" s="173"/>
    </row>
    <row r="357" spans="2:14" s="171" customFormat="1" ht="20.100000000000001" hidden="1" customHeight="1">
      <c r="B357" s="142"/>
      <c r="C357" s="142"/>
      <c r="D357" s="143"/>
      <c r="E357" s="144"/>
      <c r="F357" s="145" t="str">
        <f>'HITUNG SEGMEN'!F685</f>
        <v>0+200</v>
      </c>
      <c r="G357" s="145" t="str">
        <f>'HITUNG SEGMEN'!G685</f>
        <v>0+400</v>
      </c>
      <c r="H357" s="172">
        <v>3.1</v>
      </c>
      <c r="I357" s="172" t="str">
        <f>'Template TIPE'!H356</f>
        <v>A</v>
      </c>
      <c r="J357" s="172" t="str">
        <f>'Template-KONDISI'!H357</f>
        <v>B</v>
      </c>
      <c r="K357" s="178"/>
      <c r="L357" s="138"/>
      <c r="M357" s="173"/>
      <c r="N357" s="173"/>
    </row>
    <row r="358" spans="2:14" s="171" customFormat="1" ht="20.100000000000001" hidden="1" customHeight="1">
      <c r="B358" s="142"/>
      <c r="C358" s="142"/>
      <c r="D358" s="143"/>
      <c r="E358" s="144"/>
      <c r="F358" s="145" t="str">
        <f>'HITUNG SEGMEN'!F686</f>
        <v>0+400</v>
      </c>
      <c r="G358" s="145" t="str">
        <f>'HITUNG SEGMEN'!G686</f>
        <v>0+600</v>
      </c>
      <c r="H358" s="172">
        <v>3.3</v>
      </c>
      <c r="I358" s="172" t="str">
        <f>'Template TIPE'!H357</f>
        <v>A</v>
      </c>
      <c r="J358" s="172" t="str">
        <f>'Template-KONDISI'!H358</f>
        <v>B</v>
      </c>
      <c r="K358" s="178"/>
      <c r="L358" s="138"/>
      <c r="M358" s="173"/>
      <c r="N358" s="173"/>
    </row>
    <row r="359" spans="2:14" s="171" customFormat="1" ht="20.100000000000001" hidden="1" customHeight="1">
      <c r="B359" s="142"/>
      <c r="C359" s="142"/>
      <c r="D359" s="143"/>
      <c r="E359" s="144"/>
      <c r="F359" s="145" t="str">
        <f>'HITUNG SEGMEN'!F687</f>
        <v>0+600</v>
      </c>
      <c r="G359" s="145" t="str">
        <f>'HITUNG SEGMEN'!G687</f>
        <v>0+800</v>
      </c>
      <c r="H359" s="172">
        <f t="shared" ref="H359:H360" si="27">H358</f>
        <v>3.3</v>
      </c>
      <c r="I359" s="172" t="str">
        <f>'Template TIPE'!H358</f>
        <v>A</v>
      </c>
      <c r="J359" s="172" t="str">
        <f>'Template-KONDISI'!H359</f>
        <v>B</v>
      </c>
      <c r="K359" s="178"/>
      <c r="L359" s="138"/>
      <c r="M359" s="173"/>
      <c r="N359" s="173"/>
    </row>
    <row r="360" spans="2:14" s="171" customFormat="1" ht="20.100000000000001" hidden="1" customHeight="1">
      <c r="B360" s="142"/>
      <c r="C360" s="142"/>
      <c r="D360" s="143"/>
      <c r="E360" s="144"/>
      <c r="F360" s="145" t="str">
        <f>'HITUNG SEGMEN'!F688</f>
        <v>0+800</v>
      </c>
      <c r="G360" s="145" t="str">
        <f>'HITUNG SEGMEN'!G688</f>
        <v>0+950</v>
      </c>
      <c r="H360" s="172">
        <f t="shared" si="27"/>
        <v>3.3</v>
      </c>
      <c r="I360" s="172" t="str">
        <f>'Template TIPE'!H359</f>
        <v>A</v>
      </c>
      <c r="J360" s="172" t="str">
        <f>'Template-KONDISI'!H360</f>
        <v>B</v>
      </c>
      <c r="K360" s="178"/>
      <c r="L360" s="138"/>
      <c r="M360" s="173"/>
      <c r="N360" s="173"/>
    </row>
    <row r="361" spans="2:14" s="171" customFormat="1" ht="20.100000000000001" hidden="1" customHeight="1">
      <c r="B361" s="142">
        <f>'HITUNG SEGMEN'!B691</f>
        <v>87</v>
      </c>
      <c r="C361" s="142" t="str">
        <f>'HITUNG SEGMEN'!C691</f>
        <v>1,087</v>
      </c>
      <c r="D361" s="143" t="str">
        <f>'HITUNG SEGMEN'!D691</f>
        <v>Jl. Suparto</v>
      </c>
      <c r="E361" s="144">
        <f>'HITUNG SEGMEN'!E691</f>
        <v>0.28000000000000003</v>
      </c>
      <c r="F361" s="145" t="str">
        <f>'HITUNG SEGMEN'!F691</f>
        <v>0+000</v>
      </c>
      <c r="G361" s="145" t="str">
        <f>'HITUNG SEGMEN'!G691</f>
        <v>0+200</v>
      </c>
      <c r="H361" s="172">
        <v>6.5</v>
      </c>
      <c r="I361" s="172" t="str">
        <f>'Template TIPE'!H360</f>
        <v>A</v>
      </c>
      <c r="J361" s="172" t="str">
        <f>'Template-KONDISI'!H361</f>
        <v>B</v>
      </c>
      <c r="K361" s="178"/>
      <c r="L361" s="138"/>
      <c r="M361" s="173"/>
      <c r="N361" s="173"/>
    </row>
    <row r="362" spans="2:14" s="171" customFormat="1" ht="20.100000000000001" hidden="1" customHeight="1">
      <c r="B362" s="142"/>
      <c r="C362" s="142"/>
      <c r="D362" s="143"/>
      <c r="E362" s="144">
        <f>'HITUNG SEGMEN'!E692</f>
        <v>0</v>
      </c>
      <c r="F362" s="145" t="str">
        <f>'HITUNG SEGMEN'!F692</f>
        <v>0+200</v>
      </c>
      <c r="G362" s="145" t="str">
        <f>'HITUNG SEGMEN'!G692</f>
        <v>0+280</v>
      </c>
      <c r="H362" s="172">
        <f>H361</f>
        <v>6.5</v>
      </c>
      <c r="I362" s="172" t="str">
        <f>'Template TIPE'!H361</f>
        <v>A</v>
      </c>
      <c r="J362" s="172" t="str">
        <f>'Template-KONDISI'!H362</f>
        <v>B</v>
      </c>
      <c r="K362" s="178"/>
      <c r="L362" s="138"/>
      <c r="M362" s="173"/>
      <c r="N362" s="173"/>
    </row>
    <row r="363" spans="2:14" s="171" customFormat="1" ht="20.100000000000001" hidden="1" customHeight="1">
      <c r="B363" s="142">
        <f>'HITUNG SEGMEN'!B698</f>
        <v>88</v>
      </c>
      <c r="C363" s="142">
        <f>'HITUNG SEGMEN'!C698</f>
        <v>1.0880000000000001</v>
      </c>
      <c r="D363" s="143" t="str">
        <f>'HITUNG SEGMEN'!D698</f>
        <v>TMP - Karangpule</v>
      </c>
      <c r="E363" s="144">
        <f>'HITUNG SEGMEN'!E698</f>
        <v>4.42</v>
      </c>
      <c r="F363" s="145" t="str">
        <f>'HITUNG SEGMEN'!F698</f>
        <v>0+000</v>
      </c>
      <c r="G363" s="145" t="str">
        <f>'HITUNG SEGMEN'!G698</f>
        <v>0+200</v>
      </c>
      <c r="H363" s="172">
        <f>'[2]5.rekap permukaan perkerasan'!$F$15</f>
        <v>6</v>
      </c>
      <c r="I363" s="172" t="str">
        <f>'Template TIPE'!H362</f>
        <v>A</v>
      </c>
      <c r="J363" s="172" t="str">
        <f>'Template-KONDISI'!H363</f>
        <v>B</v>
      </c>
      <c r="K363" s="178"/>
      <c r="L363" s="138"/>
      <c r="M363" s="173"/>
      <c r="N363" s="173"/>
    </row>
    <row r="364" spans="2:14" s="171" customFormat="1" ht="20.100000000000001" hidden="1" customHeight="1">
      <c r="B364" s="142"/>
      <c r="C364" s="142"/>
      <c r="D364" s="143"/>
      <c r="E364" s="144"/>
      <c r="F364" s="145" t="str">
        <f>'HITUNG SEGMEN'!F699</f>
        <v>0+200</v>
      </c>
      <c r="G364" s="145" t="str">
        <f>'HITUNG SEGMEN'!G699</f>
        <v>0+400</v>
      </c>
      <c r="H364" s="172">
        <f>'[2]5.rekap permukaan perkerasan'!$F$15</f>
        <v>6</v>
      </c>
      <c r="I364" s="172" t="str">
        <f>'Template TIPE'!H363</f>
        <v>A</v>
      </c>
      <c r="J364" s="172" t="str">
        <f>'Template-KONDISI'!H364</f>
        <v>B</v>
      </c>
      <c r="K364" s="178"/>
      <c r="L364" s="138"/>
      <c r="M364" s="173"/>
      <c r="N364" s="173"/>
    </row>
    <row r="365" spans="2:14" s="171" customFormat="1" ht="20.100000000000001" hidden="1" customHeight="1">
      <c r="B365" s="142"/>
      <c r="C365" s="142"/>
      <c r="D365" s="143"/>
      <c r="E365" s="144"/>
      <c r="F365" s="145" t="str">
        <f>'HITUNG SEGMEN'!F700</f>
        <v>0+400</v>
      </c>
      <c r="G365" s="145" t="str">
        <f>'HITUNG SEGMEN'!G700</f>
        <v>0+600</v>
      </c>
      <c r="H365" s="172">
        <f>'[2]5.rekap permukaan perkerasan'!$F$15</f>
        <v>6</v>
      </c>
      <c r="I365" s="172" t="str">
        <f>'Template TIPE'!H364</f>
        <v>A</v>
      </c>
      <c r="J365" s="172" t="str">
        <f>'Template-KONDISI'!H365</f>
        <v>B</v>
      </c>
      <c r="K365" s="178"/>
      <c r="L365" s="138"/>
      <c r="M365" s="173"/>
      <c r="N365" s="173"/>
    </row>
    <row r="366" spans="2:14" s="171" customFormat="1" ht="20.100000000000001" hidden="1" customHeight="1">
      <c r="B366" s="142"/>
      <c r="C366" s="142"/>
      <c r="D366" s="143"/>
      <c r="E366" s="144"/>
      <c r="F366" s="145" t="str">
        <f>'HITUNG SEGMEN'!F701</f>
        <v>0+600</v>
      </c>
      <c r="G366" s="145" t="str">
        <f>'HITUNG SEGMEN'!G701</f>
        <v>0+800</v>
      </c>
      <c r="H366" s="172">
        <f>'[2]5.rekap permukaan perkerasan'!$F$15</f>
        <v>6</v>
      </c>
      <c r="I366" s="172" t="str">
        <f>'Template TIPE'!H365</f>
        <v>A</v>
      </c>
      <c r="J366" s="172" t="str">
        <f>'Template-KONDISI'!H366</f>
        <v>B</v>
      </c>
      <c r="K366" s="178"/>
      <c r="L366" s="138"/>
      <c r="M366" s="173"/>
      <c r="N366" s="173"/>
    </row>
    <row r="367" spans="2:14" s="171" customFormat="1" ht="20.100000000000001" hidden="1" customHeight="1">
      <c r="B367" s="142"/>
      <c r="C367" s="142"/>
      <c r="D367" s="143"/>
      <c r="E367" s="144"/>
      <c r="F367" s="145" t="str">
        <f>'HITUNG SEGMEN'!F702</f>
        <v>0+800</v>
      </c>
      <c r="G367" s="145" t="str">
        <f>'HITUNG SEGMEN'!G702</f>
        <v>1+000</v>
      </c>
      <c r="H367" s="172">
        <f>'[2]5.rekap permukaan perkerasan'!$F$15</f>
        <v>6</v>
      </c>
      <c r="I367" s="172" t="str">
        <f>'Template TIPE'!H366</f>
        <v>A</v>
      </c>
      <c r="J367" s="172" t="str">
        <f>'Template-KONDISI'!H367</f>
        <v>B</v>
      </c>
      <c r="K367" s="178"/>
      <c r="L367" s="138"/>
      <c r="M367" s="173"/>
      <c r="N367" s="173"/>
    </row>
    <row r="368" spans="2:14" s="171" customFormat="1" ht="20.100000000000001" hidden="1" customHeight="1">
      <c r="B368" s="142"/>
      <c r="C368" s="142"/>
      <c r="D368" s="143"/>
      <c r="E368" s="144"/>
      <c r="F368" s="145" t="str">
        <f>'HITUNG SEGMEN'!F703</f>
        <v>1+000</v>
      </c>
      <c r="G368" s="145" t="str">
        <f>'HITUNG SEGMEN'!G703</f>
        <v>1+200</v>
      </c>
      <c r="H368" s="172">
        <f>'[2]5.rekap permukaan perkerasan'!$F$15</f>
        <v>6</v>
      </c>
      <c r="I368" s="172" t="str">
        <f>'Template TIPE'!H367</f>
        <v>A</v>
      </c>
      <c r="J368" s="172" t="str">
        <f>'Template-KONDISI'!H368</f>
        <v>B</v>
      </c>
      <c r="K368" s="178"/>
      <c r="L368" s="138"/>
      <c r="M368" s="173"/>
      <c r="N368" s="173"/>
    </row>
    <row r="369" spans="2:14" s="171" customFormat="1" ht="20.100000000000001" hidden="1" customHeight="1">
      <c r="B369" s="142"/>
      <c r="C369" s="142"/>
      <c r="D369" s="143"/>
      <c r="E369" s="144"/>
      <c r="F369" s="145" t="str">
        <f>'HITUNG SEGMEN'!F704</f>
        <v>1+200</v>
      </c>
      <c r="G369" s="145" t="str">
        <f>'HITUNG SEGMEN'!G704</f>
        <v>1+400</v>
      </c>
      <c r="H369" s="172">
        <f>'[2]5.rekap permukaan perkerasan'!$F$15</f>
        <v>6</v>
      </c>
      <c r="I369" s="172" t="str">
        <f>'Template TIPE'!H368</f>
        <v>A</v>
      </c>
      <c r="J369" s="172" t="str">
        <f>'Template-KONDISI'!H369</f>
        <v>B</v>
      </c>
      <c r="K369" s="178"/>
      <c r="L369" s="138"/>
      <c r="M369" s="173"/>
      <c r="N369" s="173"/>
    </row>
    <row r="370" spans="2:14" s="171" customFormat="1" ht="20.100000000000001" hidden="1" customHeight="1">
      <c r="B370" s="142"/>
      <c r="C370" s="142"/>
      <c r="D370" s="143"/>
      <c r="E370" s="144"/>
      <c r="F370" s="145" t="str">
        <f>'HITUNG SEGMEN'!F705</f>
        <v>1+400</v>
      </c>
      <c r="G370" s="145" t="str">
        <f>'HITUNG SEGMEN'!G705</f>
        <v>1+600</v>
      </c>
      <c r="H370" s="172">
        <f>'[2]5.rekap permukaan perkerasan'!$F$15</f>
        <v>6</v>
      </c>
      <c r="I370" s="172" t="str">
        <f>'Template TIPE'!H369</f>
        <v>A</v>
      </c>
      <c r="J370" s="172" t="str">
        <f>'Template-KONDISI'!H370</f>
        <v>B</v>
      </c>
      <c r="K370" s="178"/>
      <c r="L370" s="138"/>
      <c r="M370" s="173"/>
      <c r="N370" s="173"/>
    </row>
    <row r="371" spans="2:14" s="171" customFormat="1" ht="20.100000000000001" hidden="1" customHeight="1">
      <c r="B371" s="142"/>
      <c r="C371" s="142"/>
      <c r="D371" s="143"/>
      <c r="E371" s="144"/>
      <c r="F371" s="145" t="str">
        <f>'HITUNG SEGMEN'!F706</f>
        <v>1+600</v>
      </c>
      <c r="G371" s="145" t="str">
        <f>'HITUNG SEGMEN'!G706</f>
        <v>1+800</v>
      </c>
      <c r="H371" s="172">
        <f>'[2]5.rekap permukaan perkerasan'!$F$15</f>
        <v>6</v>
      </c>
      <c r="I371" s="172" t="str">
        <f>'Template TIPE'!H370</f>
        <v>A</v>
      </c>
      <c r="J371" s="172" t="str">
        <f>'Template-KONDISI'!H371</f>
        <v>B</v>
      </c>
      <c r="K371" s="178"/>
      <c r="L371" s="138"/>
      <c r="M371" s="173"/>
      <c r="N371" s="173"/>
    </row>
    <row r="372" spans="2:14" s="171" customFormat="1" ht="20.100000000000001" hidden="1" customHeight="1">
      <c r="B372" s="142"/>
      <c r="C372" s="142"/>
      <c r="D372" s="143"/>
      <c r="E372" s="144"/>
      <c r="F372" s="145" t="str">
        <f>'HITUNG SEGMEN'!F707</f>
        <v>1+800</v>
      </c>
      <c r="G372" s="145" t="str">
        <f>'HITUNG SEGMEN'!G707</f>
        <v>2+000</v>
      </c>
      <c r="H372" s="172">
        <f>'[2]5.rekap permukaan perkerasan'!$F$15</f>
        <v>6</v>
      </c>
      <c r="I372" s="172" t="str">
        <f>'Template TIPE'!H371</f>
        <v>A</v>
      </c>
      <c r="J372" s="172" t="str">
        <f>'Template-KONDISI'!H372</f>
        <v>B</v>
      </c>
      <c r="K372" s="178"/>
      <c r="L372" s="138"/>
      <c r="M372" s="173"/>
      <c r="N372" s="173"/>
    </row>
    <row r="373" spans="2:14" s="171" customFormat="1" ht="20.100000000000001" hidden="1" customHeight="1">
      <c r="B373" s="142"/>
      <c r="C373" s="142"/>
      <c r="D373" s="143"/>
      <c r="E373" s="144"/>
      <c r="F373" s="145" t="str">
        <f>'HITUNG SEGMEN'!F708</f>
        <v>2+000</v>
      </c>
      <c r="G373" s="145" t="str">
        <f>'HITUNG SEGMEN'!G708</f>
        <v>2+200</v>
      </c>
      <c r="H373" s="172">
        <f>'[2]5.rekap permukaan perkerasan'!$F$15</f>
        <v>6</v>
      </c>
      <c r="I373" s="172" t="str">
        <f>'Template TIPE'!H372</f>
        <v>A</v>
      </c>
      <c r="J373" s="172" t="str">
        <f>'Template-KONDISI'!H373</f>
        <v>B</v>
      </c>
      <c r="K373" s="178"/>
      <c r="L373" s="138"/>
      <c r="M373" s="173"/>
      <c r="N373" s="173"/>
    </row>
    <row r="374" spans="2:14" s="171" customFormat="1" ht="20.100000000000001" hidden="1" customHeight="1">
      <c r="B374" s="142"/>
      <c r="C374" s="142"/>
      <c r="D374" s="143"/>
      <c r="E374" s="144"/>
      <c r="F374" s="145" t="str">
        <f>'HITUNG SEGMEN'!F709</f>
        <v>2+200</v>
      </c>
      <c r="G374" s="145" t="str">
        <f>'HITUNG SEGMEN'!G709</f>
        <v>2+400</v>
      </c>
      <c r="H374" s="172">
        <f>'[2]5.rekap permukaan perkerasan'!$F$15</f>
        <v>6</v>
      </c>
      <c r="I374" s="172" t="str">
        <f>'Template TIPE'!H373</f>
        <v>A</v>
      </c>
      <c r="J374" s="172" t="str">
        <f>'Template-KONDISI'!H374</f>
        <v>B</v>
      </c>
      <c r="K374" s="178"/>
      <c r="L374" s="138"/>
      <c r="M374" s="173"/>
      <c r="N374" s="173"/>
    </row>
    <row r="375" spans="2:14" s="171" customFormat="1" ht="20.100000000000001" hidden="1" customHeight="1">
      <c r="B375" s="142"/>
      <c r="C375" s="142"/>
      <c r="D375" s="143"/>
      <c r="E375" s="144"/>
      <c r="F375" s="145" t="str">
        <f>'HITUNG SEGMEN'!F710</f>
        <v>2+400</v>
      </c>
      <c r="G375" s="145" t="str">
        <f>'HITUNG SEGMEN'!G710</f>
        <v>2+600</v>
      </c>
      <c r="H375" s="172">
        <f>'[2]5.rekap permukaan perkerasan'!$F$15</f>
        <v>6</v>
      </c>
      <c r="I375" s="172" t="str">
        <f>'Template TIPE'!H374</f>
        <v>A</v>
      </c>
      <c r="J375" s="172" t="str">
        <f>'Template-KONDISI'!H375</f>
        <v>B</v>
      </c>
      <c r="K375" s="178"/>
      <c r="L375" s="138"/>
      <c r="M375" s="173"/>
      <c r="N375" s="173"/>
    </row>
    <row r="376" spans="2:14" s="171" customFormat="1" ht="20.100000000000001" hidden="1" customHeight="1">
      <c r="B376" s="142"/>
      <c r="C376" s="142"/>
      <c r="D376" s="143"/>
      <c r="E376" s="144"/>
      <c r="F376" s="145" t="str">
        <f>'HITUNG SEGMEN'!F711</f>
        <v>2+600</v>
      </c>
      <c r="G376" s="145" t="str">
        <f>'HITUNG SEGMEN'!G711</f>
        <v>2+800</v>
      </c>
      <c r="H376" s="172">
        <f>'[2]5.rekap permukaan perkerasan'!$F$15</f>
        <v>6</v>
      </c>
      <c r="I376" s="172" t="str">
        <f>'Template TIPE'!H375</f>
        <v>A</v>
      </c>
      <c r="J376" s="172" t="str">
        <f>'Template-KONDISI'!H376</f>
        <v>B</v>
      </c>
      <c r="K376" s="178"/>
      <c r="L376" s="138"/>
      <c r="M376" s="173"/>
      <c r="N376" s="173"/>
    </row>
    <row r="377" spans="2:14" s="171" customFormat="1" ht="20.100000000000001" hidden="1" customHeight="1">
      <c r="B377" s="142"/>
      <c r="C377" s="142"/>
      <c r="D377" s="143"/>
      <c r="E377" s="144"/>
      <c r="F377" s="145" t="str">
        <f>'HITUNG SEGMEN'!F712</f>
        <v>2+800</v>
      </c>
      <c r="G377" s="145" t="str">
        <f>'HITUNG SEGMEN'!G712</f>
        <v>3+000</v>
      </c>
      <c r="H377" s="172">
        <f>'[2]5.rekap permukaan perkerasan'!$F$15</f>
        <v>6</v>
      </c>
      <c r="I377" s="172" t="str">
        <f>'Template TIPE'!H376</f>
        <v>A</v>
      </c>
      <c r="J377" s="172" t="str">
        <f>'Template-KONDISI'!H377</f>
        <v>B</v>
      </c>
      <c r="K377" s="178"/>
      <c r="L377" s="138"/>
      <c r="M377" s="173"/>
      <c r="N377" s="173"/>
    </row>
    <row r="378" spans="2:14" s="171" customFormat="1" ht="20.100000000000001" hidden="1" customHeight="1">
      <c r="B378" s="142"/>
      <c r="C378" s="142"/>
      <c r="D378" s="143"/>
      <c r="E378" s="144"/>
      <c r="F378" s="145" t="str">
        <f>'HITUNG SEGMEN'!F713</f>
        <v>3+000</v>
      </c>
      <c r="G378" s="145" t="str">
        <f>'HITUNG SEGMEN'!G713</f>
        <v>3+200</v>
      </c>
      <c r="H378" s="172">
        <f>'[2]5.rekap permukaan perkerasan'!$F$15</f>
        <v>6</v>
      </c>
      <c r="I378" s="172" t="str">
        <f>'Template TIPE'!H377</f>
        <v>A</v>
      </c>
      <c r="J378" s="172" t="str">
        <f>'Template-KONDISI'!H378</f>
        <v>B</v>
      </c>
      <c r="K378" s="178"/>
      <c r="L378" s="138"/>
      <c r="M378" s="173"/>
      <c r="N378" s="173"/>
    </row>
    <row r="379" spans="2:14" s="171" customFormat="1" ht="20.100000000000001" hidden="1" customHeight="1">
      <c r="B379" s="142"/>
      <c r="C379" s="142"/>
      <c r="D379" s="143"/>
      <c r="E379" s="144"/>
      <c r="F379" s="145" t="str">
        <f>'HITUNG SEGMEN'!F714</f>
        <v>3+200</v>
      </c>
      <c r="G379" s="145" t="str">
        <f>'HITUNG SEGMEN'!G714</f>
        <v>3+400</v>
      </c>
      <c r="H379" s="172">
        <f>'[2]5.rekap permukaan perkerasan'!$F$15</f>
        <v>6</v>
      </c>
      <c r="I379" s="172" t="str">
        <f>'Template TIPE'!H378</f>
        <v>A</v>
      </c>
      <c r="J379" s="172" t="str">
        <f>'Template-KONDISI'!H379</f>
        <v>B</v>
      </c>
      <c r="K379" s="178"/>
      <c r="L379" s="138"/>
      <c r="M379" s="173"/>
      <c r="N379" s="173"/>
    </row>
    <row r="380" spans="2:14" s="171" customFormat="1" ht="20.100000000000001" hidden="1" customHeight="1">
      <c r="B380" s="142"/>
      <c r="C380" s="142"/>
      <c r="D380" s="143"/>
      <c r="E380" s="144"/>
      <c r="F380" s="145" t="str">
        <f>'HITUNG SEGMEN'!F715</f>
        <v>3+400</v>
      </c>
      <c r="G380" s="145" t="str">
        <f>'HITUNG SEGMEN'!G715</f>
        <v>3+600</v>
      </c>
      <c r="H380" s="172">
        <f>'[2]5.rekap permukaan perkerasan'!$F$15</f>
        <v>6</v>
      </c>
      <c r="I380" s="172" t="str">
        <f>'Template TIPE'!H379</f>
        <v>A</v>
      </c>
      <c r="J380" s="172" t="str">
        <f>'Template-KONDISI'!H380</f>
        <v>B</v>
      </c>
      <c r="K380" s="178"/>
      <c r="L380" s="138"/>
      <c r="M380" s="173"/>
      <c r="N380" s="173"/>
    </row>
    <row r="381" spans="2:14" s="171" customFormat="1" ht="20.100000000000001" hidden="1" customHeight="1">
      <c r="B381" s="142"/>
      <c r="C381" s="142"/>
      <c r="D381" s="143"/>
      <c r="E381" s="144"/>
      <c r="F381" s="145" t="str">
        <f>'HITUNG SEGMEN'!F716</f>
        <v>3+600</v>
      </c>
      <c r="G381" s="145" t="str">
        <f>'HITUNG SEGMEN'!G716</f>
        <v>3+800</v>
      </c>
      <c r="H381" s="172">
        <f>'[2]5.rekap permukaan perkerasan'!$F$15</f>
        <v>6</v>
      </c>
      <c r="I381" s="172" t="str">
        <f>'Template TIPE'!H380</f>
        <v>A</v>
      </c>
      <c r="J381" s="172" t="str">
        <f>'Template-KONDISI'!H381</f>
        <v>B</v>
      </c>
      <c r="K381" s="178"/>
      <c r="L381" s="138"/>
      <c r="M381" s="173"/>
      <c r="N381" s="173"/>
    </row>
    <row r="382" spans="2:14" s="171" customFormat="1" ht="20.100000000000001" hidden="1" customHeight="1">
      <c r="B382" s="142"/>
      <c r="C382" s="142"/>
      <c r="D382" s="143"/>
      <c r="E382" s="144"/>
      <c r="F382" s="145" t="str">
        <f>'HITUNG SEGMEN'!F717</f>
        <v>3+800</v>
      </c>
      <c r="G382" s="145" t="str">
        <f>'HITUNG SEGMEN'!G717</f>
        <v>4+000</v>
      </c>
      <c r="H382" s="172">
        <f>'[2]5.rekap permukaan perkerasan'!$F$15</f>
        <v>6</v>
      </c>
      <c r="I382" s="172" t="str">
        <f>'Template TIPE'!H381</f>
        <v>A</v>
      </c>
      <c r="J382" s="172" t="str">
        <f>'Template-KONDISI'!H382</f>
        <v>B</v>
      </c>
      <c r="K382" s="178"/>
      <c r="L382" s="138"/>
      <c r="M382" s="173"/>
      <c r="N382" s="173"/>
    </row>
    <row r="383" spans="2:14" s="171" customFormat="1" ht="20.100000000000001" hidden="1" customHeight="1">
      <c r="B383" s="142"/>
      <c r="C383" s="142"/>
      <c r="D383" s="143"/>
      <c r="E383" s="144"/>
      <c r="F383" s="145" t="str">
        <f>'HITUNG SEGMEN'!F718</f>
        <v>4+000</v>
      </c>
      <c r="G383" s="145" t="str">
        <f>'HITUNG SEGMEN'!G718</f>
        <v>4+200</v>
      </c>
      <c r="H383" s="172">
        <f>'[2]5.rekap permukaan perkerasan'!$F$15</f>
        <v>6</v>
      </c>
      <c r="I383" s="172" t="str">
        <f>'Template TIPE'!H382</f>
        <v>A</v>
      </c>
      <c r="J383" s="172" t="str">
        <f>'Template-KONDISI'!H383</f>
        <v>B</v>
      </c>
      <c r="K383" s="178"/>
      <c r="L383" s="138"/>
      <c r="M383" s="173"/>
      <c r="N383" s="173"/>
    </row>
    <row r="384" spans="2:14" s="171" customFormat="1" ht="20.100000000000001" hidden="1" customHeight="1">
      <c r="B384" s="142">
        <f>'HITUNG SEGMEN'!B722</f>
        <v>89</v>
      </c>
      <c r="C384" s="142">
        <f>'HITUNG SEGMEN'!C722</f>
        <v>1.089</v>
      </c>
      <c r="D384" s="143" t="str">
        <f>'HITUNG SEGMEN'!D722</f>
        <v>Gambarsari - Jompo</v>
      </c>
      <c r="E384" s="144">
        <f>'HITUNG SEGMEN'!E722</f>
        <v>3.51</v>
      </c>
      <c r="F384" s="145" t="str">
        <f>'HITUNG SEGMEN'!F722</f>
        <v>0+000</v>
      </c>
      <c r="G384" s="145" t="str">
        <f>'HITUNG SEGMEN'!G722</f>
        <v>0+200</v>
      </c>
      <c r="H384" s="172">
        <v>4</v>
      </c>
      <c r="I384" s="172" t="str">
        <f>'Template TIPE'!H383</f>
        <v>A</v>
      </c>
      <c r="J384" s="172" t="str">
        <f>'Template-KONDISI'!H384</f>
        <v>B</v>
      </c>
      <c r="K384" s="178"/>
      <c r="L384" s="138"/>
      <c r="M384" s="173"/>
      <c r="N384" s="173"/>
    </row>
    <row r="385" spans="2:14" s="171" customFormat="1" ht="20.100000000000001" hidden="1" customHeight="1">
      <c r="B385" s="142"/>
      <c r="C385" s="142"/>
      <c r="D385" s="143"/>
      <c r="E385" s="144"/>
      <c r="F385" s="145" t="str">
        <f>'HITUNG SEGMEN'!F723</f>
        <v>0+200</v>
      </c>
      <c r="G385" s="145" t="str">
        <f>'HITUNG SEGMEN'!G723</f>
        <v>0+400</v>
      </c>
      <c r="H385" s="172">
        <f>H384</f>
        <v>4</v>
      </c>
      <c r="I385" s="172" t="str">
        <f>'Template TIPE'!H384</f>
        <v>A</v>
      </c>
      <c r="J385" s="172" t="str">
        <f>'Template-KONDISI'!H385</f>
        <v>B</v>
      </c>
      <c r="K385" s="178"/>
      <c r="L385" s="138"/>
      <c r="M385" s="173"/>
      <c r="N385" s="173"/>
    </row>
    <row r="386" spans="2:14" s="171" customFormat="1" ht="20.100000000000001" hidden="1" customHeight="1">
      <c r="B386" s="142"/>
      <c r="C386" s="142"/>
      <c r="D386" s="143"/>
      <c r="E386" s="144"/>
      <c r="F386" s="145" t="str">
        <f>'HITUNG SEGMEN'!F724</f>
        <v>0+400</v>
      </c>
      <c r="G386" s="145" t="str">
        <f>'HITUNG SEGMEN'!G724</f>
        <v>0+600</v>
      </c>
      <c r="H386" s="172">
        <f t="shared" ref="H386:H401" si="28">H385</f>
        <v>4</v>
      </c>
      <c r="I386" s="172" t="str">
        <f>'Template TIPE'!H385</f>
        <v>A</v>
      </c>
      <c r="J386" s="172" t="str">
        <f>'Template-KONDISI'!H386</f>
        <v>B</v>
      </c>
      <c r="K386" s="178"/>
      <c r="L386" s="138"/>
      <c r="M386" s="173"/>
      <c r="N386" s="173"/>
    </row>
    <row r="387" spans="2:14" s="171" customFormat="1" ht="20.100000000000001" hidden="1" customHeight="1">
      <c r="B387" s="142"/>
      <c r="C387" s="142"/>
      <c r="D387" s="143"/>
      <c r="E387" s="144"/>
      <c r="F387" s="145" t="str">
        <f>'HITUNG SEGMEN'!F725</f>
        <v>0+600</v>
      </c>
      <c r="G387" s="145" t="str">
        <f>'HITUNG SEGMEN'!G725</f>
        <v>0+800</v>
      </c>
      <c r="H387" s="172">
        <f t="shared" si="28"/>
        <v>4</v>
      </c>
      <c r="I387" s="172" t="str">
        <f>'Template TIPE'!H386</f>
        <v>A</v>
      </c>
      <c r="J387" s="172" t="str">
        <f>'Template-KONDISI'!H387</f>
        <v>B</v>
      </c>
      <c r="K387" s="178"/>
      <c r="L387" s="138"/>
      <c r="M387" s="173"/>
      <c r="N387" s="173"/>
    </row>
    <row r="388" spans="2:14" s="171" customFormat="1" ht="20.100000000000001" hidden="1" customHeight="1">
      <c r="B388" s="142"/>
      <c r="C388" s="142"/>
      <c r="D388" s="143"/>
      <c r="E388" s="144"/>
      <c r="F388" s="145" t="str">
        <f>'HITUNG SEGMEN'!F726</f>
        <v>0+800</v>
      </c>
      <c r="G388" s="145" t="str">
        <f>'HITUNG SEGMEN'!G726</f>
        <v>1+000</v>
      </c>
      <c r="H388" s="172">
        <f t="shared" si="28"/>
        <v>4</v>
      </c>
      <c r="I388" s="172" t="str">
        <f>'Template TIPE'!H387</f>
        <v>A</v>
      </c>
      <c r="J388" s="172" t="str">
        <f>'Template-KONDISI'!H388</f>
        <v>B</v>
      </c>
      <c r="K388" s="178"/>
      <c r="L388" s="138"/>
      <c r="M388" s="173"/>
      <c r="N388" s="173"/>
    </row>
    <row r="389" spans="2:14" s="171" customFormat="1" ht="20.100000000000001" hidden="1" customHeight="1">
      <c r="B389" s="142"/>
      <c r="C389" s="142"/>
      <c r="D389" s="143"/>
      <c r="E389" s="144"/>
      <c r="F389" s="145" t="str">
        <f>'HITUNG SEGMEN'!F727</f>
        <v>1+000</v>
      </c>
      <c r="G389" s="145" t="str">
        <f>'HITUNG SEGMEN'!G727</f>
        <v>1+200</v>
      </c>
      <c r="H389" s="172">
        <f t="shared" si="28"/>
        <v>4</v>
      </c>
      <c r="I389" s="172" t="str">
        <f>'Template TIPE'!H388</f>
        <v>A</v>
      </c>
      <c r="J389" s="172" t="str">
        <f>'Template-KONDISI'!H389</f>
        <v>B</v>
      </c>
      <c r="K389" s="178"/>
      <c r="L389" s="138"/>
      <c r="M389" s="173"/>
      <c r="N389" s="173"/>
    </row>
    <row r="390" spans="2:14" s="171" customFormat="1" ht="20.100000000000001" hidden="1" customHeight="1">
      <c r="B390" s="142"/>
      <c r="C390" s="142"/>
      <c r="D390" s="143"/>
      <c r="E390" s="144"/>
      <c r="F390" s="145" t="str">
        <f>'HITUNG SEGMEN'!F728</f>
        <v>1+200</v>
      </c>
      <c r="G390" s="145" t="str">
        <f>'HITUNG SEGMEN'!G728</f>
        <v>1+400</v>
      </c>
      <c r="H390" s="172">
        <f t="shared" si="28"/>
        <v>4</v>
      </c>
      <c r="I390" s="172" t="str">
        <f>'Template TIPE'!H389</f>
        <v>A</v>
      </c>
      <c r="J390" s="172" t="str">
        <f>'Template-KONDISI'!H390</f>
        <v>B</v>
      </c>
      <c r="K390" s="178"/>
      <c r="L390" s="138"/>
      <c r="M390" s="173"/>
      <c r="N390" s="173"/>
    </row>
    <row r="391" spans="2:14" s="171" customFormat="1" ht="20.100000000000001" customHeight="1">
      <c r="B391" s="142"/>
      <c r="C391" s="142"/>
      <c r="D391" s="143"/>
      <c r="E391" s="144"/>
      <c r="F391" s="145" t="str">
        <f>'HITUNG SEGMEN'!F729</f>
        <v>1+400</v>
      </c>
      <c r="G391" s="145" t="str">
        <f>'HITUNG SEGMEN'!G729</f>
        <v>1+600</v>
      </c>
      <c r="H391" s="172">
        <f t="shared" si="28"/>
        <v>4</v>
      </c>
      <c r="I391" s="172" t="str">
        <f>'Template TIPE'!H390</f>
        <v>B</v>
      </c>
      <c r="J391" s="172" t="str">
        <f>'Template-KONDISI'!H391</f>
        <v>B</v>
      </c>
      <c r="K391" s="178"/>
      <c r="L391" s="138"/>
      <c r="M391" s="173"/>
      <c r="N391" s="173"/>
    </row>
    <row r="392" spans="2:14" s="171" customFormat="1" ht="20.100000000000001" customHeight="1">
      <c r="B392" s="142"/>
      <c r="C392" s="142"/>
      <c r="D392" s="143"/>
      <c r="E392" s="144"/>
      <c r="F392" s="145" t="str">
        <f>'HITUNG SEGMEN'!F730</f>
        <v>1+600</v>
      </c>
      <c r="G392" s="145" t="str">
        <f>'HITUNG SEGMEN'!G730</f>
        <v>1+800</v>
      </c>
      <c r="H392" s="172">
        <f t="shared" si="28"/>
        <v>4</v>
      </c>
      <c r="I392" s="172" t="str">
        <f>'Template TIPE'!H391</f>
        <v>B</v>
      </c>
      <c r="J392" s="172" t="str">
        <f>'Template-KONDISI'!H392</f>
        <v>B</v>
      </c>
      <c r="K392" s="178"/>
      <c r="L392" s="138"/>
      <c r="M392" s="173"/>
      <c r="N392" s="173"/>
    </row>
    <row r="393" spans="2:14" s="171" customFormat="1" ht="20.100000000000001" customHeight="1">
      <c r="B393" s="142"/>
      <c r="C393" s="142"/>
      <c r="D393" s="143"/>
      <c r="E393" s="144"/>
      <c r="F393" s="145" t="str">
        <f>'HITUNG SEGMEN'!F731</f>
        <v>1+800</v>
      </c>
      <c r="G393" s="145" t="str">
        <f>'HITUNG SEGMEN'!G731</f>
        <v>2+000</v>
      </c>
      <c r="H393" s="172">
        <f t="shared" si="28"/>
        <v>4</v>
      </c>
      <c r="I393" s="172" t="str">
        <f>'Template TIPE'!H392</f>
        <v>B</v>
      </c>
      <c r="J393" s="172" t="str">
        <f>'Template-KONDISI'!H393</f>
        <v>B</v>
      </c>
      <c r="K393" s="178"/>
      <c r="L393" s="138"/>
      <c r="M393" s="173"/>
      <c r="N393" s="173"/>
    </row>
    <row r="394" spans="2:14" s="171" customFormat="1" ht="20.100000000000001" customHeight="1">
      <c r="B394" s="142"/>
      <c r="C394" s="142"/>
      <c r="D394" s="143"/>
      <c r="E394" s="144"/>
      <c r="F394" s="145" t="str">
        <f>'HITUNG SEGMEN'!F732</f>
        <v>2+000</v>
      </c>
      <c r="G394" s="145" t="str">
        <f>'HITUNG SEGMEN'!G732</f>
        <v>2+200</v>
      </c>
      <c r="H394" s="172">
        <f t="shared" si="28"/>
        <v>4</v>
      </c>
      <c r="I394" s="172" t="str">
        <f>'Template TIPE'!H393</f>
        <v>B</v>
      </c>
      <c r="J394" s="172" t="str">
        <f>'Template-KONDISI'!H394</f>
        <v>B</v>
      </c>
      <c r="K394" s="178"/>
      <c r="L394" s="138"/>
      <c r="M394" s="173"/>
      <c r="N394" s="173"/>
    </row>
    <row r="395" spans="2:14" s="171" customFormat="1" ht="20.100000000000001" hidden="1" customHeight="1">
      <c r="B395" s="142"/>
      <c r="C395" s="142"/>
      <c r="D395" s="143"/>
      <c r="E395" s="144"/>
      <c r="F395" s="145" t="str">
        <f>'HITUNG SEGMEN'!F733</f>
        <v>2+200</v>
      </c>
      <c r="G395" s="145" t="str">
        <f>'HITUNG SEGMEN'!G733</f>
        <v>2+400</v>
      </c>
      <c r="H395" s="172">
        <f t="shared" si="28"/>
        <v>4</v>
      </c>
      <c r="I395" s="172" t="str">
        <f>'Template TIPE'!H394</f>
        <v>A</v>
      </c>
      <c r="J395" s="172" t="str">
        <f>'Template-KONDISI'!H395</f>
        <v>B</v>
      </c>
      <c r="K395" s="178"/>
      <c r="L395" s="138"/>
      <c r="M395" s="173"/>
      <c r="N395" s="173"/>
    </row>
    <row r="396" spans="2:14" s="171" customFormat="1" ht="20.100000000000001" hidden="1" customHeight="1">
      <c r="B396" s="142"/>
      <c r="C396" s="142"/>
      <c r="D396" s="143"/>
      <c r="E396" s="144"/>
      <c r="F396" s="145" t="str">
        <f>'HITUNG SEGMEN'!F734</f>
        <v>2+400</v>
      </c>
      <c r="G396" s="145" t="str">
        <f>'HITUNG SEGMEN'!G734</f>
        <v>2+600</v>
      </c>
      <c r="H396" s="172">
        <f t="shared" si="28"/>
        <v>4</v>
      </c>
      <c r="I396" s="172" t="str">
        <f>'Template TIPE'!H395</f>
        <v>A</v>
      </c>
      <c r="J396" s="172" t="str">
        <f>'Template-KONDISI'!H396</f>
        <v>B</v>
      </c>
      <c r="K396" s="178"/>
      <c r="L396" s="138"/>
      <c r="M396" s="173"/>
      <c r="N396" s="173"/>
    </row>
    <row r="397" spans="2:14" s="171" customFormat="1" ht="20.100000000000001" hidden="1" customHeight="1">
      <c r="B397" s="142"/>
      <c r="C397" s="142"/>
      <c r="D397" s="143"/>
      <c r="E397" s="144"/>
      <c r="F397" s="145" t="str">
        <f>'HITUNG SEGMEN'!F735</f>
        <v>2+600</v>
      </c>
      <c r="G397" s="145" t="str">
        <f>'HITUNG SEGMEN'!G735</f>
        <v>2+800</v>
      </c>
      <c r="H397" s="172">
        <f t="shared" si="28"/>
        <v>4</v>
      </c>
      <c r="I397" s="172" t="str">
        <f>'Template TIPE'!H396</f>
        <v>A</v>
      </c>
      <c r="J397" s="172" t="str">
        <f>'Template-KONDISI'!H397</f>
        <v>B</v>
      </c>
      <c r="K397" s="178"/>
      <c r="L397" s="138"/>
      <c r="M397" s="173"/>
      <c r="N397" s="173"/>
    </row>
    <row r="398" spans="2:14" s="171" customFormat="1" ht="20.100000000000001" hidden="1" customHeight="1">
      <c r="B398" s="142"/>
      <c r="C398" s="142"/>
      <c r="D398" s="143"/>
      <c r="E398" s="144"/>
      <c r="F398" s="145" t="str">
        <f>'HITUNG SEGMEN'!F736</f>
        <v>2+800</v>
      </c>
      <c r="G398" s="145" t="str">
        <f>'HITUNG SEGMEN'!G736</f>
        <v>3+000</v>
      </c>
      <c r="H398" s="172">
        <f t="shared" si="28"/>
        <v>4</v>
      </c>
      <c r="I398" s="172" t="str">
        <f>'Template TIPE'!H397</f>
        <v>A</v>
      </c>
      <c r="J398" s="172" t="str">
        <f>'Template-KONDISI'!H398</f>
        <v>B</v>
      </c>
      <c r="K398" s="178"/>
      <c r="L398" s="138"/>
      <c r="M398" s="173"/>
      <c r="N398" s="173"/>
    </row>
    <row r="399" spans="2:14" s="171" customFormat="1" ht="20.100000000000001" hidden="1" customHeight="1">
      <c r="B399" s="142"/>
      <c r="C399" s="142"/>
      <c r="D399" s="143"/>
      <c r="E399" s="144"/>
      <c r="F399" s="145" t="str">
        <f>'HITUNG SEGMEN'!F737</f>
        <v>3+000</v>
      </c>
      <c r="G399" s="145" t="str">
        <f>'HITUNG SEGMEN'!G737</f>
        <v>3+200</v>
      </c>
      <c r="H399" s="172">
        <f t="shared" si="28"/>
        <v>4</v>
      </c>
      <c r="I399" s="172" t="str">
        <f>'Template TIPE'!H398</f>
        <v>A</v>
      </c>
      <c r="J399" s="172" t="str">
        <f>'Template-KONDISI'!H399</f>
        <v>S</v>
      </c>
      <c r="K399" s="178"/>
      <c r="L399" s="138"/>
      <c r="M399" s="173"/>
      <c r="N399" s="173"/>
    </row>
    <row r="400" spans="2:14" s="171" customFormat="1" ht="20.100000000000001" hidden="1" customHeight="1">
      <c r="B400" s="142"/>
      <c r="C400" s="142"/>
      <c r="D400" s="143"/>
      <c r="E400" s="144"/>
      <c r="F400" s="145" t="str">
        <f>'HITUNG SEGMEN'!F738</f>
        <v>3+200</v>
      </c>
      <c r="G400" s="145" t="str">
        <f>'HITUNG SEGMEN'!G738</f>
        <v>3+400</v>
      </c>
      <c r="H400" s="172">
        <f t="shared" si="28"/>
        <v>4</v>
      </c>
      <c r="I400" s="172" t="str">
        <f>'Template TIPE'!H399</f>
        <v>A</v>
      </c>
      <c r="J400" s="172" t="str">
        <f>'Template-KONDISI'!H400</f>
        <v>S</v>
      </c>
      <c r="K400" s="178"/>
      <c r="L400" s="138"/>
      <c r="M400" s="173"/>
      <c r="N400" s="173"/>
    </row>
    <row r="401" spans="2:14" s="171" customFormat="1" ht="20.100000000000001" hidden="1" customHeight="1">
      <c r="B401" s="142"/>
      <c r="C401" s="142"/>
      <c r="D401" s="143"/>
      <c r="E401" s="144"/>
      <c r="F401" s="145" t="str">
        <f>'HITUNG SEGMEN'!F739</f>
        <v>3+400</v>
      </c>
      <c r="G401" s="145" t="str">
        <f>'HITUNG SEGMEN'!G739</f>
        <v>3+510</v>
      </c>
      <c r="H401" s="172">
        <f t="shared" si="28"/>
        <v>4</v>
      </c>
      <c r="I401" s="172" t="str">
        <f>'Template TIPE'!H400</f>
        <v>A</v>
      </c>
      <c r="J401" s="172" t="str">
        <f>'Template-KONDISI'!H401</f>
        <v>B</v>
      </c>
      <c r="K401" s="178"/>
      <c r="L401" s="138"/>
      <c r="M401" s="173"/>
      <c r="N401" s="173"/>
    </row>
    <row r="402" spans="2:14" s="171" customFormat="1" ht="20.100000000000001" hidden="1" customHeight="1">
      <c r="B402" s="142">
        <f>'HITUNG SEGMEN'!B743</f>
        <v>90</v>
      </c>
      <c r="C402" s="142" t="str">
        <f>'HITUNG SEGMEN'!C743</f>
        <v>1.090</v>
      </c>
      <c r="D402" s="143" t="str">
        <f>'HITUNG SEGMEN'!D743</f>
        <v>Jompo - Karangtengah</v>
      </c>
      <c r="E402" s="144">
        <f>'HITUNG SEGMEN'!E743</f>
        <v>1.77</v>
      </c>
      <c r="F402" s="145" t="str">
        <f>'HITUNG SEGMEN'!F743</f>
        <v>0+000</v>
      </c>
      <c r="G402" s="145" t="str">
        <f>'HITUNG SEGMEN'!G743</f>
        <v>0+200</v>
      </c>
      <c r="H402" s="172">
        <v>3.5</v>
      </c>
      <c r="I402" s="172" t="str">
        <f>'Template TIPE'!H401</f>
        <v>A</v>
      </c>
      <c r="J402" s="172" t="str">
        <f>'Template-KONDISI'!H402</f>
        <v>B</v>
      </c>
      <c r="K402" s="178"/>
      <c r="L402" s="138"/>
      <c r="M402" s="173"/>
      <c r="N402" s="173"/>
    </row>
    <row r="403" spans="2:14" s="171" customFormat="1" ht="20.100000000000001" hidden="1" customHeight="1">
      <c r="B403" s="142"/>
      <c r="C403" s="142"/>
      <c r="D403" s="143"/>
      <c r="E403" s="144"/>
      <c r="F403" s="145" t="str">
        <f>'HITUNG SEGMEN'!F744</f>
        <v>0+200</v>
      </c>
      <c r="G403" s="145" t="str">
        <f>'HITUNG SEGMEN'!G744</f>
        <v>0+400</v>
      </c>
      <c r="H403" s="172">
        <f>H402</f>
        <v>3.5</v>
      </c>
      <c r="I403" s="172" t="str">
        <f>'Template TIPE'!H402</f>
        <v>A</v>
      </c>
      <c r="J403" s="172" t="str">
        <f>'Template-KONDISI'!H403</f>
        <v>B</v>
      </c>
      <c r="K403" s="178"/>
      <c r="L403" s="138"/>
      <c r="M403" s="173"/>
      <c r="N403" s="173"/>
    </row>
    <row r="404" spans="2:14" s="171" customFormat="1" ht="20.100000000000001" hidden="1" customHeight="1">
      <c r="B404" s="142"/>
      <c r="C404" s="142"/>
      <c r="D404" s="143"/>
      <c r="E404" s="144"/>
      <c r="F404" s="145" t="str">
        <f>'HITUNG SEGMEN'!F745</f>
        <v>0+400</v>
      </c>
      <c r="G404" s="145" t="str">
        <f>'HITUNG SEGMEN'!G745</f>
        <v>0+600</v>
      </c>
      <c r="H404" s="172">
        <f t="shared" ref="H404:H410" si="29">H403</f>
        <v>3.5</v>
      </c>
      <c r="I404" s="172" t="str">
        <f>'Template TIPE'!H403</f>
        <v>A</v>
      </c>
      <c r="J404" s="172" t="str">
        <f>'Template-KONDISI'!H404</f>
        <v>B</v>
      </c>
      <c r="K404" s="178"/>
      <c r="L404" s="138"/>
      <c r="M404" s="173"/>
      <c r="N404" s="173"/>
    </row>
    <row r="405" spans="2:14" s="171" customFormat="1" ht="20.100000000000001" hidden="1" customHeight="1">
      <c r="B405" s="142"/>
      <c r="C405" s="142"/>
      <c r="D405" s="143"/>
      <c r="E405" s="144"/>
      <c r="F405" s="145" t="str">
        <f>'HITUNG SEGMEN'!F746</f>
        <v>0+600</v>
      </c>
      <c r="G405" s="145" t="str">
        <f>'HITUNG SEGMEN'!G746</f>
        <v>0+800</v>
      </c>
      <c r="H405" s="172">
        <f t="shared" si="29"/>
        <v>3.5</v>
      </c>
      <c r="I405" s="172" t="str">
        <f>'Template TIPE'!H404</f>
        <v>A</v>
      </c>
      <c r="J405" s="172" t="str">
        <f>'Template-KONDISI'!H405</f>
        <v>B</v>
      </c>
      <c r="K405" s="178"/>
      <c r="L405" s="138"/>
      <c r="M405" s="173"/>
      <c r="N405" s="173"/>
    </row>
    <row r="406" spans="2:14" s="171" customFormat="1" ht="20.100000000000001" hidden="1" customHeight="1">
      <c r="B406" s="142"/>
      <c r="C406" s="142"/>
      <c r="D406" s="143"/>
      <c r="E406" s="144"/>
      <c r="F406" s="145" t="str">
        <f>'HITUNG SEGMEN'!F747</f>
        <v>0+800</v>
      </c>
      <c r="G406" s="145" t="str">
        <f>'HITUNG SEGMEN'!G747</f>
        <v>1+000</v>
      </c>
      <c r="H406" s="172">
        <f t="shared" si="29"/>
        <v>3.5</v>
      </c>
      <c r="I406" s="172" t="str">
        <f>'Template TIPE'!H405</f>
        <v>A</v>
      </c>
      <c r="J406" s="172" t="str">
        <f>'Template-KONDISI'!H406</f>
        <v>B</v>
      </c>
      <c r="K406" s="178"/>
      <c r="L406" s="138"/>
      <c r="M406" s="173"/>
      <c r="N406" s="173"/>
    </row>
    <row r="407" spans="2:14" s="171" customFormat="1" ht="20.100000000000001" hidden="1" customHeight="1">
      <c r="B407" s="142"/>
      <c r="C407" s="142"/>
      <c r="D407" s="143"/>
      <c r="E407" s="144"/>
      <c r="F407" s="145" t="str">
        <f>'HITUNG SEGMEN'!F748</f>
        <v>1+000</v>
      </c>
      <c r="G407" s="145" t="str">
        <f>'HITUNG SEGMEN'!G748</f>
        <v>1+200</v>
      </c>
      <c r="H407" s="172">
        <f t="shared" si="29"/>
        <v>3.5</v>
      </c>
      <c r="I407" s="172" t="str">
        <f>'Template TIPE'!H406</f>
        <v>A</v>
      </c>
      <c r="J407" s="172" t="str">
        <f>'Template-KONDISI'!H407</f>
        <v>B</v>
      </c>
      <c r="K407" s="178"/>
      <c r="L407" s="138"/>
      <c r="M407" s="173"/>
      <c r="N407" s="173"/>
    </row>
    <row r="408" spans="2:14" s="171" customFormat="1" ht="20.100000000000001" hidden="1" customHeight="1">
      <c r="B408" s="142"/>
      <c r="C408" s="142"/>
      <c r="D408" s="143"/>
      <c r="E408" s="144"/>
      <c r="F408" s="145" t="str">
        <f>'HITUNG SEGMEN'!F749</f>
        <v>1+200</v>
      </c>
      <c r="G408" s="145" t="str">
        <f>'HITUNG SEGMEN'!G749</f>
        <v>1+400</v>
      </c>
      <c r="H408" s="172">
        <f t="shared" si="29"/>
        <v>3.5</v>
      </c>
      <c r="I408" s="172" t="str">
        <f>'Template TIPE'!H407</f>
        <v>A</v>
      </c>
      <c r="J408" s="172" t="str">
        <f>'Template-KONDISI'!H408</f>
        <v>B</v>
      </c>
      <c r="K408" s="178"/>
      <c r="L408" s="138"/>
      <c r="M408" s="173"/>
      <c r="N408" s="173"/>
    </row>
    <row r="409" spans="2:14" s="171" customFormat="1" ht="20.100000000000001" hidden="1" customHeight="1">
      <c r="B409" s="142"/>
      <c r="C409" s="142"/>
      <c r="D409" s="143"/>
      <c r="E409" s="144"/>
      <c r="F409" s="145" t="str">
        <f>'HITUNG SEGMEN'!F750</f>
        <v>1+400</v>
      </c>
      <c r="G409" s="145" t="str">
        <f>'HITUNG SEGMEN'!G750</f>
        <v>1+600</v>
      </c>
      <c r="H409" s="172">
        <f t="shared" si="29"/>
        <v>3.5</v>
      </c>
      <c r="I409" s="172" t="str">
        <f>'Template TIPE'!H408</f>
        <v>A</v>
      </c>
      <c r="J409" s="172" t="str">
        <f>'Template-KONDISI'!H409</f>
        <v>B</v>
      </c>
      <c r="K409" s="178"/>
      <c r="L409" s="138"/>
      <c r="M409" s="173"/>
      <c r="N409" s="173"/>
    </row>
    <row r="410" spans="2:14" s="171" customFormat="1" ht="20.100000000000001" hidden="1" customHeight="1">
      <c r="B410" s="142"/>
      <c r="C410" s="142"/>
      <c r="D410" s="143"/>
      <c r="E410" s="144"/>
      <c r="F410" s="145" t="str">
        <f>'HITUNG SEGMEN'!F751</f>
        <v>1+600</v>
      </c>
      <c r="G410" s="145" t="str">
        <f>'HITUNG SEGMEN'!G751</f>
        <v>1+770</v>
      </c>
      <c r="H410" s="172">
        <f t="shared" si="29"/>
        <v>3.5</v>
      </c>
      <c r="I410" s="172" t="str">
        <f>'Template TIPE'!H409</f>
        <v>A</v>
      </c>
      <c r="J410" s="172" t="str">
        <f>'Template-KONDISI'!H410</f>
        <v>B</v>
      </c>
      <c r="K410" s="178"/>
      <c r="L410" s="138"/>
      <c r="M410" s="173"/>
      <c r="N410" s="173"/>
    </row>
    <row r="411" spans="2:14" s="171" customFormat="1" ht="20.100000000000001" hidden="1" customHeight="1">
      <c r="B411" s="142">
        <f>'HITUNG SEGMEN'!B754</f>
        <v>91</v>
      </c>
      <c r="C411" s="142">
        <f>'HITUNG SEGMEN'!C754</f>
        <v>1.091</v>
      </c>
      <c r="D411" s="143" t="str">
        <f>'HITUNG SEGMEN'!D754</f>
        <v>Rabak - Karangtengah</v>
      </c>
      <c r="E411" s="144">
        <f>'HITUNG SEGMEN'!E754</f>
        <v>0.87</v>
      </c>
      <c r="F411" s="145" t="str">
        <f>'HITUNG SEGMEN'!F754</f>
        <v>0+000</v>
      </c>
      <c r="G411" s="145" t="str">
        <f>'HITUNG SEGMEN'!G754</f>
        <v>0+200</v>
      </c>
      <c r="H411" s="172">
        <v>3.6</v>
      </c>
      <c r="I411" s="172" t="str">
        <f>'Template TIPE'!H410</f>
        <v>A</v>
      </c>
      <c r="J411" s="172" t="str">
        <f>'Template-KONDISI'!H411</f>
        <v>B</v>
      </c>
      <c r="K411" s="178"/>
      <c r="L411" s="138"/>
      <c r="M411" s="173"/>
      <c r="N411" s="173"/>
    </row>
    <row r="412" spans="2:14" s="171" customFormat="1" ht="20.100000000000001" hidden="1" customHeight="1">
      <c r="B412" s="142"/>
      <c r="C412" s="142"/>
      <c r="D412" s="143"/>
      <c r="E412" s="144"/>
      <c r="F412" s="145" t="str">
        <f>'HITUNG SEGMEN'!F755</f>
        <v>0+200</v>
      </c>
      <c r="G412" s="145" t="str">
        <f>'HITUNG SEGMEN'!G755</f>
        <v>0+400</v>
      </c>
      <c r="H412" s="172">
        <f>H411</f>
        <v>3.6</v>
      </c>
      <c r="I412" s="172" t="str">
        <f>'Template TIPE'!H411</f>
        <v>A</v>
      </c>
      <c r="J412" s="172" t="str">
        <f>'Template-KONDISI'!H412</f>
        <v>B</v>
      </c>
      <c r="K412" s="178"/>
      <c r="L412" s="138"/>
      <c r="M412" s="173"/>
      <c r="N412" s="173"/>
    </row>
    <row r="413" spans="2:14" s="171" customFormat="1" ht="20.100000000000001" hidden="1" customHeight="1">
      <c r="B413" s="142"/>
      <c r="C413" s="142"/>
      <c r="D413" s="143"/>
      <c r="E413" s="144"/>
      <c r="F413" s="145" t="str">
        <f>'HITUNG SEGMEN'!F756</f>
        <v>0+400</v>
      </c>
      <c r="G413" s="145" t="str">
        <f>'HITUNG SEGMEN'!G756</f>
        <v>0+600</v>
      </c>
      <c r="H413" s="172">
        <f t="shared" ref="H413:H415" si="30">H412</f>
        <v>3.6</v>
      </c>
      <c r="I413" s="172" t="str">
        <f>'Template TIPE'!H412</f>
        <v>A</v>
      </c>
      <c r="J413" s="172" t="str">
        <f>'Template-KONDISI'!H413</f>
        <v>B</v>
      </c>
      <c r="K413" s="178"/>
      <c r="L413" s="138"/>
      <c r="M413" s="173"/>
      <c r="N413" s="173"/>
    </row>
    <row r="414" spans="2:14" s="171" customFormat="1" ht="20.100000000000001" hidden="1" customHeight="1">
      <c r="B414" s="142"/>
      <c r="C414" s="142"/>
      <c r="D414" s="143"/>
      <c r="E414" s="144"/>
      <c r="F414" s="145" t="str">
        <f>'HITUNG SEGMEN'!F757</f>
        <v>0+600</v>
      </c>
      <c r="G414" s="145" t="str">
        <f>'HITUNG SEGMEN'!G757</f>
        <v>0+800</v>
      </c>
      <c r="H414" s="172">
        <f t="shared" si="30"/>
        <v>3.6</v>
      </c>
      <c r="I414" s="172" t="str">
        <f>'Template TIPE'!H413</f>
        <v>A</v>
      </c>
      <c r="J414" s="172" t="str">
        <f>'Template-KONDISI'!H414</f>
        <v>B</v>
      </c>
      <c r="K414" s="178"/>
      <c r="L414" s="138"/>
      <c r="M414" s="173"/>
      <c r="N414" s="173"/>
    </row>
    <row r="415" spans="2:14" s="171" customFormat="1" ht="20.100000000000001" hidden="1" customHeight="1">
      <c r="B415" s="142"/>
      <c r="C415" s="142"/>
      <c r="D415" s="143"/>
      <c r="E415" s="144"/>
      <c r="F415" s="145" t="str">
        <f>'HITUNG SEGMEN'!F758</f>
        <v>0+800</v>
      </c>
      <c r="G415" s="145" t="str">
        <f>'HITUNG SEGMEN'!G758</f>
        <v>0+870</v>
      </c>
      <c r="H415" s="172">
        <f t="shared" si="30"/>
        <v>3.6</v>
      </c>
      <c r="I415" s="172" t="str">
        <f>'Template TIPE'!H414</f>
        <v>A</v>
      </c>
      <c r="J415" s="172" t="str">
        <f>'Template-KONDISI'!H415</f>
        <v>B</v>
      </c>
      <c r="K415" s="178"/>
      <c r="L415" s="138"/>
      <c r="M415" s="173"/>
      <c r="N415" s="173"/>
    </row>
    <row r="416" spans="2:14" s="171" customFormat="1" ht="20.100000000000001" hidden="1" customHeight="1">
      <c r="B416" s="142">
        <f>'HITUNG SEGMEN'!B761</f>
        <v>92</v>
      </c>
      <c r="C416" s="142">
        <f>'HITUNG SEGMEN'!C761</f>
        <v>1.0920000000000001</v>
      </c>
      <c r="D416" s="143" t="str">
        <f>'HITUNG SEGMEN'!D761</f>
        <v>Kalimanah Wetan - Kedungwuluh</v>
      </c>
      <c r="E416" s="144">
        <f>'HITUNG SEGMEN'!E761</f>
        <v>2.57</v>
      </c>
      <c r="F416" s="145" t="str">
        <f>'HITUNG SEGMEN'!F761</f>
        <v>0+000</v>
      </c>
      <c r="G416" s="145" t="str">
        <f>'HITUNG SEGMEN'!G761</f>
        <v>0+200</v>
      </c>
      <c r="H416" s="172">
        <v>4</v>
      </c>
      <c r="I416" s="172" t="str">
        <f>'Template TIPE'!H415</f>
        <v>A</v>
      </c>
      <c r="J416" s="172" t="str">
        <f>'Template-KONDISI'!H416</f>
        <v>B</v>
      </c>
      <c r="K416" s="178"/>
      <c r="L416" s="138"/>
      <c r="M416" s="173"/>
      <c r="N416" s="173"/>
    </row>
    <row r="417" spans="2:14" s="171" customFormat="1" ht="20.100000000000001" hidden="1" customHeight="1">
      <c r="B417" s="142"/>
      <c r="C417" s="142"/>
      <c r="D417" s="143"/>
      <c r="E417" s="144"/>
      <c r="F417" s="145" t="str">
        <f>'HITUNG SEGMEN'!F762</f>
        <v>0+200</v>
      </c>
      <c r="G417" s="145" t="str">
        <f>'HITUNG SEGMEN'!G762</f>
        <v>0+400</v>
      </c>
      <c r="H417" s="172">
        <f>H416</f>
        <v>4</v>
      </c>
      <c r="I417" s="172" t="str">
        <f>'Template TIPE'!H416</f>
        <v>A</v>
      </c>
      <c r="J417" s="172" t="str">
        <f>'Template-KONDISI'!H417</f>
        <v>B</v>
      </c>
      <c r="K417" s="178"/>
      <c r="L417" s="138"/>
      <c r="M417" s="173"/>
      <c r="N417" s="173"/>
    </row>
    <row r="418" spans="2:14" s="171" customFormat="1" ht="20.100000000000001" hidden="1" customHeight="1">
      <c r="B418" s="142"/>
      <c r="C418" s="142"/>
      <c r="D418" s="143"/>
      <c r="E418" s="144"/>
      <c r="F418" s="145" t="str">
        <f>'HITUNG SEGMEN'!F763</f>
        <v>0+400</v>
      </c>
      <c r="G418" s="145" t="str">
        <f>'HITUNG SEGMEN'!G763</f>
        <v>0+600</v>
      </c>
      <c r="H418" s="172">
        <f t="shared" ref="H418:H428" si="31">H417</f>
        <v>4</v>
      </c>
      <c r="I418" s="172" t="str">
        <f>'Template TIPE'!H417</f>
        <v>A</v>
      </c>
      <c r="J418" s="172" t="str">
        <f>'Template-KONDISI'!H418</f>
        <v>B</v>
      </c>
      <c r="K418" s="178"/>
      <c r="L418" s="138"/>
      <c r="M418" s="173"/>
      <c r="N418" s="173"/>
    </row>
    <row r="419" spans="2:14" s="171" customFormat="1" ht="20.100000000000001" hidden="1" customHeight="1">
      <c r="B419" s="142"/>
      <c r="C419" s="142"/>
      <c r="D419" s="143"/>
      <c r="E419" s="144"/>
      <c r="F419" s="145" t="str">
        <f>'HITUNG SEGMEN'!F764</f>
        <v>0+600</v>
      </c>
      <c r="G419" s="145" t="str">
        <f>'HITUNG SEGMEN'!G764</f>
        <v>0+800</v>
      </c>
      <c r="H419" s="172">
        <f t="shared" si="31"/>
        <v>4</v>
      </c>
      <c r="I419" s="172" t="str">
        <f>'Template TIPE'!H418</f>
        <v>A</v>
      </c>
      <c r="J419" s="172" t="str">
        <f>'Template-KONDISI'!H419</f>
        <v>B</v>
      </c>
      <c r="K419" s="178"/>
      <c r="L419" s="138"/>
      <c r="M419" s="173"/>
      <c r="N419" s="173"/>
    </row>
    <row r="420" spans="2:14" s="171" customFormat="1" ht="20.100000000000001" hidden="1" customHeight="1">
      <c r="B420" s="142"/>
      <c r="C420" s="142"/>
      <c r="D420" s="143"/>
      <c r="E420" s="144"/>
      <c r="F420" s="145" t="str">
        <f>'HITUNG SEGMEN'!F765</f>
        <v>0+800</v>
      </c>
      <c r="G420" s="145" t="str">
        <f>'HITUNG SEGMEN'!G765</f>
        <v>1+000</v>
      </c>
      <c r="H420" s="172">
        <f t="shared" si="31"/>
        <v>4</v>
      </c>
      <c r="I420" s="172" t="str">
        <f>'Template TIPE'!H419</f>
        <v>A</v>
      </c>
      <c r="J420" s="172" t="str">
        <f>'Template-KONDISI'!H420</f>
        <v>B</v>
      </c>
      <c r="K420" s="178"/>
      <c r="L420" s="138"/>
      <c r="M420" s="173"/>
      <c r="N420" s="173"/>
    </row>
    <row r="421" spans="2:14" s="171" customFormat="1" ht="20.100000000000001" hidden="1" customHeight="1">
      <c r="B421" s="142"/>
      <c r="C421" s="142"/>
      <c r="D421" s="143"/>
      <c r="E421" s="144"/>
      <c r="F421" s="145" t="str">
        <f>'HITUNG SEGMEN'!F766</f>
        <v>1+000</v>
      </c>
      <c r="G421" s="145" t="str">
        <f>'HITUNG SEGMEN'!G766</f>
        <v>1+200</v>
      </c>
      <c r="H421" s="172">
        <f t="shared" si="31"/>
        <v>4</v>
      </c>
      <c r="I421" s="172" t="str">
        <f>'Template TIPE'!H420</f>
        <v>A</v>
      </c>
      <c r="J421" s="172" t="str">
        <f>'Template-KONDISI'!H421</f>
        <v>B</v>
      </c>
      <c r="K421" s="178"/>
      <c r="L421" s="138"/>
      <c r="M421" s="173"/>
      <c r="N421" s="173"/>
    </row>
    <row r="422" spans="2:14" s="171" customFormat="1" ht="20.100000000000001" hidden="1" customHeight="1">
      <c r="B422" s="142"/>
      <c r="C422" s="142"/>
      <c r="D422" s="143"/>
      <c r="E422" s="144"/>
      <c r="F422" s="145" t="str">
        <f>'HITUNG SEGMEN'!F767</f>
        <v>1+200</v>
      </c>
      <c r="G422" s="145" t="str">
        <f>'HITUNG SEGMEN'!G767</f>
        <v>1+400</v>
      </c>
      <c r="H422" s="172">
        <f t="shared" si="31"/>
        <v>4</v>
      </c>
      <c r="I422" s="172" t="str">
        <f>'Template TIPE'!H421</f>
        <v>A</v>
      </c>
      <c r="J422" s="172" t="str">
        <f>'Template-KONDISI'!H422</f>
        <v>B</v>
      </c>
      <c r="K422" s="178"/>
      <c r="L422" s="138"/>
      <c r="M422" s="173"/>
      <c r="N422" s="173"/>
    </row>
    <row r="423" spans="2:14" s="171" customFormat="1" ht="20.100000000000001" hidden="1" customHeight="1">
      <c r="B423" s="142"/>
      <c r="C423" s="142"/>
      <c r="D423" s="143"/>
      <c r="E423" s="144"/>
      <c r="F423" s="145" t="str">
        <f>'HITUNG SEGMEN'!F768</f>
        <v>1+400</v>
      </c>
      <c r="G423" s="145" t="str">
        <f>'HITUNG SEGMEN'!G768</f>
        <v>1+600</v>
      </c>
      <c r="H423" s="172">
        <f t="shared" si="31"/>
        <v>4</v>
      </c>
      <c r="I423" s="172" t="str">
        <f>'Template TIPE'!H422</f>
        <v>A</v>
      </c>
      <c r="J423" s="172" t="str">
        <f>'Template-KONDISI'!H423</f>
        <v>S</v>
      </c>
      <c r="K423" s="178"/>
      <c r="L423" s="138"/>
      <c r="M423" s="173"/>
      <c r="N423" s="173"/>
    </row>
    <row r="424" spans="2:14" s="171" customFormat="1" ht="20.100000000000001" hidden="1" customHeight="1">
      <c r="B424" s="142"/>
      <c r="C424" s="142"/>
      <c r="D424" s="143"/>
      <c r="E424" s="144"/>
      <c r="F424" s="145" t="str">
        <f>'HITUNG SEGMEN'!F769</f>
        <v>1+600</v>
      </c>
      <c r="G424" s="145" t="str">
        <f>'HITUNG SEGMEN'!G769</f>
        <v>1+800</v>
      </c>
      <c r="H424" s="172">
        <f t="shared" si="31"/>
        <v>4</v>
      </c>
      <c r="I424" s="172" t="str">
        <f>'Template TIPE'!H423</f>
        <v>A</v>
      </c>
      <c r="J424" s="172" t="str">
        <f>'Template-KONDISI'!H424</f>
        <v>B</v>
      </c>
      <c r="K424" s="178"/>
      <c r="L424" s="138"/>
      <c r="M424" s="173"/>
      <c r="N424" s="173"/>
    </row>
    <row r="425" spans="2:14" s="171" customFormat="1" ht="20.100000000000001" hidden="1" customHeight="1">
      <c r="B425" s="142"/>
      <c r="C425" s="142"/>
      <c r="D425" s="143"/>
      <c r="E425" s="144"/>
      <c r="F425" s="145" t="str">
        <f>'HITUNG SEGMEN'!F770</f>
        <v>1+800</v>
      </c>
      <c r="G425" s="145" t="str">
        <f>'HITUNG SEGMEN'!G770</f>
        <v>2+000</v>
      </c>
      <c r="H425" s="172">
        <f t="shared" si="31"/>
        <v>4</v>
      </c>
      <c r="I425" s="172" t="str">
        <f>'Template TIPE'!H424</f>
        <v>A</v>
      </c>
      <c r="J425" s="172" t="str">
        <f>'Template-KONDISI'!H425</f>
        <v>B</v>
      </c>
      <c r="K425" s="178"/>
      <c r="L425" s="138"/>
      <c r="M425" s="173"/>
      <c r="N425" s="173"/>
    </row>
    <row r="426" spans="2:14" s="171" customFormat="1" ht="20.100000000000001" hidden="1" customHeight="1">
      <c r="B426" s="142"/>
      <c r="C426" s="142"/>
      <c r="D426" s="143"/>
      <c r="E426" s="144"/>
      <c r="F426" s="145" t="str">
        <f>'HITUNG SEGMEN'!F771</f>
        <v>2+000</v>
      </c>
      <c r="G426" s="145" t="str">
        <f>'HITUNG SEGMEN'!G771</f>
        <v>2+200</v>
      </c>
      <c r="H426" s="172">
        <f t="shared" si="31"/>
        <v>4</v>
      </c>
      <c r="I426" s="172" t="str">
        <f>'Template TIPE'!H425</f>
        <v>A</v>
      </c>
      <c r="J426" s="172" t="str">
        <f>'Template-KONDISI'!H426</f>
        <v>B</v>
      </c>
      <c r="K426" s="178"/>
      <c r="L426" s="138"/>
      <c r="M426" s="173"/>
      <c r="N426" s="173"/>
    </row>
    <row r="427" spans="2:14" s="171" customFormat="1" ht="20.100000000000001" hidden="1" customHeight="1">
      <c r="B427" s="142"/>
      <c r="C427" s="142"/>
      <c r="D427" s="143"/>
      <c r="E427" s="144"/>
      <c r="F427" s="145" t="str">
        <f>'HITUNG SEGMEN'!F772</f>
        <v>2+200</v>
      </c>
      <c r="G427" s="145" t="str">
        <f>'HITUNG SEGMEN'!G772</f>
        <v>2+400</v>
      </c>
      <c r="H427" s="172">
        <f t="shared" si="31"/>
        <v>4</v>
      </c>
      <c r="I427" s="172" t="str">
        <f>'Template TIPE'!H426</f>
        <v>A</v>
      </c>
      <c r="J427" s="172" t="str">
        <f>'Template-KONDISI'!H427</f>
        <v>B</v>
      </c>
      <c r="K427" s="178"/>
      <c r="L427" s="138"/>
      <c r="M427" s="173"/>
      <c r="N427" s="173"/>
    </row>
    <row r="428" spans="2:14" s="171" customFormat="1" ht="20.100000000000001" hidden="1" customHeight="1">
      <c r="B428" s="142"/>
      <c r="C428" s="142"/>
      <c r="D428" s="143"/>
      <c r="E428" s="144"/>
      <c r="F428" s="145" t="str">
        <f>'HITUNG SEGMEN'!F773</f>
        <v>2+400</v>
      </c>
      <c r="G428" s="145" t="str">
        <f>'HITUNG SEGMEN'!G773</f>
        <v>2+570</v>
      </c>
      <c r="H428" s="172">
        <f t="shared" si="31"/>
        <v>4</v>
      </c>
      <c r="I428" s="172" t="str">
        <f>'Template TIPE'!H427</f>
        <v>A</v>
      </c>
      <c r="J428" s="172" t="str">
        <f>'Template-KONDISI'!H428</f>
        <v>B</v>
      </c>
      <c r="K428" s="178"/>
      <c r="L428" s="138"/>
      <c r="M428" s="173"/>
      <c r="N428" s="173"/>
    </row>
    <row r="429" spans="2:14" s="171" customFormat="1" ht="20.100000000000001" hidden="1" customHeight="1">
      <c r="B429" s="142">
        <f>'HITUNG SEGMEN'!B776</f>
        <v>93</v>
      </c>
      <c r="C429" s="142">
        <f>'HITUNG SEGMEN'!C776</f>
        <v>1.093</v>
      </c>
      <c r="D429" s="143" t="str">
        <f>'HITUNG SEGMEN'!D776</f>
        <v>Kedungwuluh - Padamara</v>
      </c>
      <c r="E429" s="144">
        <f>'HITUNG SEGMEN'!E776</f>
        <v>2.58</v>
      </c>
      <c r="F429" s="145" t="str">
        <f>'HITUNG SEGMEN'!F776</f>
        <v>0+000</v>
      </c>
      <c r="G429" s="145" t="str">
        <f>'HITUNG SEGMEN'!G776</f>
        <v>0+200</v>
      </c>
      <c r="H429" s="172">
        <v>4</v>
      </c>
      <c r="I429" s="172" t="str">
        <f>'Template TIPE'!H428</f>
        <v>A</v>
      </c>
      <c r="J429" s="172" t="str">
        <f>'Template-KONDISI'!H429</f>
        <v>B</v>
      </c>
      <c r="K429" s="178"/>
      <c r="L429" s="138"/>
      <c r="M429" s="173"/>
      <c r="N429" s="173"/>
    </row>
    <row r="430" spans="2:14" s="171" customFormat="1" ht="20.100000000000001" hidden="1" customHeight="1">
      <c r="B430" s="142"/>
      <c r="C430" s="142"/>
      <c r="D430" s="143"/>
      <c r="E430" s="144"/>
      <c r="F430" s="145" t="str">
        <f>'HITUNG SEGMEN'!F777</f>
        <v>0+200</v>
      </c>
      <c r="G430" s="145" t="str">
        <f>'HITUNG SEGMEN'!G777</f>
        <v>0+400</v>
      </c>
      <c r="H430" s="172">
        <f>H429</f>
        <v>4</v>
      </c>
      <c r="I430" s="172" t="str">
        <f>'Template TIPE'!H429</f>
        <v>A</v>
      </c>
      <c r="J430" s="172" t="str">
        <f>'Template-KONDISI'!H430</f>
        <v>B</v>
      </c>
      <c r="K430" s="178"/>
      <c r="L430" s="138"/>
      <c r="M430" s="173"/>
      <c r="N430" s="173"/>
    </row>
    <row r="431" spans="2:14" s="171" customFormat="1" ht="20.100000000000001" hidden="1" customHeight="1">
      <c r="B431" s="142"/>
      <c r="C431" s="142"/>
      <c r="D431" s="143"/>
      <c r="E431" s="144"/>
      <c r="F431" s="145" t="str">
        <f>'HITUNG SEGMEN'!F778</f>
        <v>0+400</v>
      </c>
      <c r="G431" s="145" t="str">
        <f>'HITUNG SEGMEN'!G778</f>
        <v>0+600</v>
      </c>
      <c r="H431" s="172">
        <f t="shared" ref="H431:H441" si="32">H430</f>
        <v>4</v>
      </c>
      <c r="I431" s="172" t="str">
        <f>'Template TIPE'!H430</f>
        <v>A</v>
      </c>
      <c r="J431" s="172" t="str">
        <f>'Template-KONDISI'!H431</f>
        <v>B</v>
      </c>
      <c r="K431" s="178"/>
      <c r="L431" s="138"/>
      <c r="M431" s="173"/>
      <c r="N431" s="173"/>
    </row>
    <row r="432" spans="2:14" s="171" customFormat="1" ht="20.100000000000001" hidden="1" customHeight="1">
      <c r="B432" s="142"/>
      <c r="C432" s="142"/>
      <c r="D432" s="143"/>
      <c r="E432" s="144"/>
      <c r="F432" s="145" t="str">
        <f>'HITUNG SEGMEN'!F779</f>
        <v>0+600</v>
      </c>
      <c r="G432" s="145" t="str">
        <f>'HITUNG SEGMEN'!G779</f>
        <v>0+800</v>
      </c>
      <c r="H432" s="172">
        <f t="shared" si="32"/>
        <v>4</v>
      </c>
      <c r="I432" s="172" t="str">
        <f>'Template TIPE'!H431</f>
        <v>A</v>
      </c>
      <c r="J432" s="172" t="str">
        <f>'Template-KONDISI'!H432</f>
        <v>B</v>
      </c>
      <c r="K432" s="178"/>
      <c r="L432" s="138"/>
      <c r="M432" s="173"/>
      <c r="N432" s="173"/>
    </row>
    <row r="433" spans="2:14" s="171" customFormat="1" ht="20.100000000000001" hidden="1" customHeight="1">
      <c r="B433" s="142"/>
      <c r="C433" s="142"/>
      <c r="D433" s="143"/>
      <c r="E433" s="144"/>
      <c r="F433" s="145" t="str">
        <f>'HITUNG SEGMEN'!F780</f>
        <v>0+800</v>
      </c>
      <c r="G433" s="145" t="str">
        <f>'HITUNG SEGMEN'!G780</f>
        <v>1+000</v>
      </c>
      <c r="H433" s="172">
        <f t="shared" si="32"/>
        <v>4</v>
      </c>
      <c r="I433" s="172" t="str">
        <f>'Template TIPE'!H432</f>
        <v>A</v>
      </c>
      <c r="J433" s="172" t="str">
        <f>'Template-KONDISI'!H433</f>
        <v>S</v>
      </c>
      <c r="K433" s="178"/>
      <c r="L433" s="138"/>
      <c r="M433" s="173"/>
      <c r="N433" s="173"/>
    </row>
    <row r="434" spans="2:14" s="171" customFormat="1" ht="20.100000000000001" hidden="1" customHeight="1">
      <c r="B434" s="142"/>
      <c r="C434" s="142"/>
      <c r="D434" s="143"/>
      <c r="E434" s="144"/>
      <c r="F434" s="145" t="str">
        <f>'HITUNG SEGMEN'!F781</f>
        <v>1+000</v>
      </c>
      <c r="G434" s="145" t="str">
        <f>'HITUNG SEGMEN'!G781</f>
        <v>1+200</v>
      </c>
      <c r="H434" s="172">
        <f t="shared" si="32"/>
        <v>4</v>
      </c>
      <c r="I434" s="172" t="str">
        <f>'Template TIPE'!H433</f>
        <v>A</v>
      </c>
      <c r="J434" s="172" t="str">
        <f>'Template-KONDISI'!H434</f>
        <v>B</v>
      </c>
      <c r="K434" s="178"/>
      <c r="L434" s="138"/>
      <c r="M434" s="173"/>
      <c r="N434" s="173"/>
    </row>
    <row r="435" spans="2:14" s="171" customFormat="1" ht="20.100000000000001" hidden="1" customHeight="1">
      <c r="B435" s="142"/>
      <c r="C435" s="142"/>
      <c r="D435" s="143"/>
      <c r="E435" s="144"/>
      <c r="F435" s="145" t="str">
        <f>'HITUNG SEGMEN'!F782</f>
        <v>1+200</v>
      </c>
      <c r="G435" s="145" t="str">
        <f>'HITUNG SEGMEN'!G782</f>
        <v>1+400</v>
      </c>
      <c r="H435" s="172">
        <f t="shared" si="32"/>
        <v>4</v>
      </c>
      <c r="I435" s="172" t="str">
        <f>'Template TIPE'!H434</f>
        <v>A</v>
      </c>
      <c r="J435" s="172" t="str">
        <f>'Template-KONDISI'!H435</f>
        <v>B</v>
      </c>
      <c r="K435" s="178"/>
      <c r="L435" s="138"/>
      <c r="M435" s="173"/>
      <c r="N435" s="173"/>
    </row>
    <row r="436" spans="2:14" s="171" customFormat="1" ht="20.100000000000001" hidden="1" customHeight="1">
      <c r="B436" s="142"/>
      <c r="C436" s="142"/>
      <c r="D436" s="143"/>
      <c r="E436" s="144"/>
      <c r="F436" s="145" t="str">
        <f>'HITUNG SEGMEN'!F783</f>
        <v>1+400</v>
      </c>
      <c r="G436" s="145" t="str">
        <f>'HITUNG SEGMEN'!G783</f>
        <v>1+600</v>
      </c>
      <c r="H436" s="172">
        <f t="shared" si="32"/>
        <v>4</v>
      </c>
      <c r="I436" s="172" t="str">
        <f>'Template TIPE'!H435</f>
        <v>A</v>
      </c>
      <c r="J436" s="172" t="str">
        <f>'Template-KONDISI'!H436</f>
        <v>B</v>
      </c>
      <c r="K436" s="178"/>
      <c r="L436" s="138"/>
      <c r="M436" s="173"/>
      <c r="N436" s="173"/>
    </row>
    <row r="437" spans="2:14" s="171" customFormat="1" ht="20.100000000000001" hidden="1" customHeight="1">
      <c r="B437" s="142"/>
      <c r="C437" s="142"/>
      <c r="D437" s="143"/>
      <c r="E437" s="144"/>
      <c r="F437" s="145" t="str">
        <f>'HITUNG SEGMEN'!F784</f>
        <v>1+600</v>
      </c>
      <c r="G437" s="145" t="str">
        <f>'HITUNG SEGMEN'!G784</f>
        <v>1+800</v>
      </c>
      <c r="H437" s="172">
        <f t="shared" si="32"/>
        <v>4</v>
      </c>
      <c r="I437" s="172" t="str">
        <f>'Template TIPE'!H436</f>
        <v>A</v>
      </c>
      <c r="J437" s="172" t="str">
        <f>'Template-KONDISI'!H437</f>
        <v>B</v>
      </c>
      <c r="K437" s="178"/>
      <c r="L437" s="138"/>
      <c r="M437" s="173"/>
      <c r="N437" s="173"/>
    </row>
    <row r="438" spans="2:14" s="171" customFormat="1" ht="20.100000000000001" hidden="1" customHeight="1">
      <c r="B438" s="142"/>
      <c r="C438" s="142"/>
      <c r="D438" s="143"/>
      <c r="E438" s="144"/>
      <c r="F438" s="145" t="str">
        <f>'HITUNG SEGMEN'!F785</f>
        <v>1+800</v>
      </c>
      <c r="G438" s="145" t="str">
        <f>'HITUNG SEGMEN'!G785</f>
        <v>2+000</v>
      </c>
      <c r="H438" s="172">
        <f t="shared" si="32"/>
        <v>4</v>
      </c>
      <c r="I438" s="172" t="str">
        <f>'Template TIPE'!H437</f>
        <v>A</v>
      </c>
      <c r="J438" s="172" t="str">
        <f>'Template-KONDISI'!H438</f>
        <v>B</v>
      </c>
      <c r="K438" s="178"/>
      <c r="L438" s="138"/>
      <c r="M438" s="173"/>
      <c r="N438" s="173"/>
    </row>
    <row r="439" spans="2:14" s="171" customFormat="1" ht="20.100000000000001" hidden="1" customHeight="1">
      <c r="B439" s="142"/>
      <c r="C439" s="142"/>
      <c r="D439" s="143"/>
      <c r="E439" s="144"/>
      <c r="F439" s="145" t="str">
        <f>'HITUNG SEGMEN'!F786</f>
        <v>2+000</v>
      </c>
      <c r="G439" s="145" t="str">
        <f>'HITUNG SEGMEN'!G786</f>
        <v>2+200</v>
      </c>
      <c r="H439" s="172">
        <f t="shared" si="32"/>
        <v>4</v>
      </c>
      <c r="I439" s="172" t="str">
        <f>'Template TIPE'!H438</f>
        <v>A</v>
      </c>
      <c r="J439" s="172" t="str">
        <f>'Template-KONDISI'!H439</f>
        <v>B</v>
      </c>
      <c r="K439" s="178"/>
      <c r="L439" s="138"/>
      <c r="M439" s="173"/>
      <c r="N439" s="173"/>
    </row>
    <row r="440" spans="2:14" s="171" customFormat="1" ht="20.100000000000001" hidden="1" customHeight="1">
      <c r="B440" s="142"/>
      <c r="C440" s="142"/>
      <c r="D440" s="143"/>
      <c r="E440" s="144"/>
      <c r="F440" s="145" t="str">
        <f>'HITUNG SEGMEN'!F787</f>
        <v>2+200</v>
      </c>
      <c r="G440" s="145" t="str">
        <f>'HITUNG SEGMEN'!G787</f>
        <v>2+400</v>
      </c>
      <c r="H440" s="172">
        <f t="shared" si="32"/>
        <v>4</v>
      </c>
      <c r="I440" s="172" t="str">
        <f>'Template TIPE'!H439</f>
        <v>A</v>
      </c>
      <c r="J440" s="172" t="str">
        <f>'Template-KONDISI'!H440</f>
        <v>B</v>
      </c>
      <c r="K440" s="178"/>
      <c r="L440" s="138"/>
      <c r="M440" s="173"/>
      <c r="N440" s="173"/>
    </row>
    <row r="441" spans="2:14" s="171" customFormat="1" ht="20.100000000000001" hidden="1" customHeight="1">
      <c r="B441" s="142"/>
      <c r="C441" s="142"/>
      <c r="D441" s="143"/>
      <c r="E441" s="144"/>
      <c r="F441" s="145" t="str">
        <f>'HITUNG SEGMEN'!F788</f>
        <v>2+400</v>
      </c>
      <c r="G441" s="145" t="str">
        <f>'HITUNG SEGMEN'!G788</f>
        <v>2+580</v>
      </c>
      <c r="H441" s="172">
        <f t="shared" si="32"/>
        <v>4</v>
      </c>
      <c r="I441" s="172" t="str">
        <f>'Template TIPE'!H440</f>
        <v>A</v>
      </c>
      <c r="J441" s="172" t="str">
        <f>'Template-KONDISI'!H441</f>
        <v>B</v>
      </c>
      <c r="K441" s="178"/>
      <c r="L441" s="138"/>
      <c r="M441" s="173"/>
      <c r="N441" s="173"/>
    </row>
    <row r="442" spans="2:14" s="171" customFormat="1" ht="20.100000000000001" customHeight="1">
      <c r="B442" s="142">
        <f>'HITUNG SEGMEN'!B791</f>
        <v>94</v>
      </c>
      <c r="C442" s="142">
        <f>'HITUNG SEGMEN'!C791</f>
        <v>1.0940000000000001</v>
      </c>
      <c r="D442" s="143" t="str">
        <f>'HITUNG SEGMEN'!D791</f>
        <v>Mewek - Kalimantan Wetan</v>
      </c>
      <c r="E442" s="144">
        <f>'HITUNG SEGMEN'!E791</f>
        <v>3.81</v>
      </c>
      <c r="F442" s="145" t="str">
        <f>'HITUNG SEGMEN'!F791</f>
        <v>0+000</v>
      </c>
      <c r="G442" s="145" t="str">
        <f>'HITUNG SEGMEN'!G791</f>
        <v>0+200</v>
      </c>
      <c r="H442" s="172">
        <v>6</v>
      </c>
      <c r="I442" s="172" t="str">
        <f>'Template TIPE'!H441</f>
        <v>B</v>
      </c>
      <c r="J442" s="172" t="str">
        <f>'Template-KONDISI'!H442</f>
        <v>B</v>
      </c>
      <c r="K442" s="178"/>
      <c r="L442" s="138"/>
      <c r="M442" s="173"/>
      <c r="N442" s="173"/>
    </row>
    <row r="443" spans="2:14" s="171" customFormat="1" ht="20.100000000000001" customHeight="1">
      <c r="B443" s="142"/>
      <c r="C443" s="142"/>
      <c r="D443" s="143"/>
      <c r="E443" s="144"/>
      <c r="F443" s="145" t="str">
        <f>'HITUNG SEGMEN'!F792</f>
        <v>0+200</v>
      </c>
      <c r="G443" s="145" t="str">
        <f>'HITUNG SEGMEN'!G792</f>
        <v>0+400</v>
      </c>
      <c r="H443" s="172">
        <f>H442</f>
        <v>6</v>
      </c>
      <c r="I443" s="172" t="str">
        <f>'Template TIPE'!H442</f>
        <v>B</v>
      </c>
      <c r="J443" s="172" t="str">
        <f>'Template-KONDISI'!H443</f>
        <v>B</v>
      </c>
      <c r="K443" s="178"/>
      <c r="L443" s="138"/>
      <c r="M443" s="173"/>
      <c r="N443" s="173"/>
    </row>
    <row r="444" spans="2:14" s="171" customFormat="1" ht="20.100000000000001" hidden="1" customHeight="1">
      <c r="B444" s="142"/>
      <c r="C444" s="142"/>
      <c r="D444" s="143"/>
      <c r="E444" s="144"/>
      <c r="F444" s="145" t="str">
        <f>'HITUNG SEGMEN'!F793</f>
        <v>0+400</v>
      </c>
      <c r="G444" s="145" t="str">
        <f>'HITUNG SEGMEN'!G793</f>
        <v>0+600</v>
      </c>
      <c r="H444" s="172">
        <f t="shared" ref="H444:H457" si="33">H443</f>
        <v>6</v>
      </c>
      <c r="I444" s="172" t="str">
        <f>'Template TIPE'!H443</f>
        <v>A</v>
      </c>
      <c r="J444" s="172" t="str">
        <f>'Template-KONDISI'!H444</f>
        <v>B</v>
      </c>
      <c r="K444" s="178"/>
      <c r="L444" s="138"/>
      <c r="M444" s="173"/>
      <c r="N444" s="173"/>
    </row>
    <row r="445" spans="2:14" s="171" customFormat="1" ht="20.100000000000001" hidden="1" customHeight="1">
      <c r="B445" s="142"/>
      <c r="C445" s="142"/>
      <c r="D445" s="143"/>
      <c r="E445" s="144"/>
      <c r="F445" s="145" t="str">
        <f>'HITUNG SEGMEN'!F794</f>
        <v>0+600</v>
      </c>
      <c r="G445" s="145" t="str">
        <f>'HITUNG SEGMEN'!G794</f>
        <v>0+800</v>
      </c>
      <c r="H445" s="172">
        <f t="shared" si="33"/>
        <v>6</v>
      </c>
      <c r="I445" s="172" t="str">
        <f>'Template TIPE'!H444</f>
        <v>A</v>
      </c>
      <c r="J445" s="172" t="str">
        <f>'Template-KONDISI'!H445</f>
        <v>S</v>
      </c>
      <c r="K445" s="178"/>
      <c r="L445" s="138"/>
      <c r="M445" s="173"/>
      <c r="N445" s="173"/>
    </row>
    <row r="446" spans="2:14" s="171" customFormat="1" ht="20.100000000000001" hidden="1" customHeight="1">
      <c r="B446" s="142"/>
      <c r="C446" s="142"/>
      <c r="D446" s="143"/>
      <c r="E446" s="144"/>
      <c r="F446" s="145" t="str">
        <f>'HITUNG SEGMEN'!F795</f>
        <v>0+800</v>
      </c>
      <c r="G446" s="145" t="str">
        <f>'HITUNG SEGMEN'!G795</f>
        <v>1+000</v>
      </c>
      <c r="H446" s="172">
        <f t="shared" si="33"/>
        <v>6</v>
      </c>
      <c r="I446" s="172" t="str">
        <f>'Template TIPE'!H445</f>
        <v>A</v>
      </c>
      <c r="J446" s="172" t="str">
        <f>'Template-KONDISI'!H446</f>
        <v>S</v>
      </c>
      <c r="K446" s="178"/>
      <c r="L446" s="138"/>
      <c r="M446" s="173"/>
      <c r="N446" s="173"/>
    </row>
    <row r="447" spans="2:14" s="171" customFormat="1" ht="20.100000000000001" hidden="1" customHeight="1">
      <c r="B447" s="142"/>
      <c r="C447" s="142"/>
      <c r="D447" s="143"/>
      <c r="E447" s="144"/>
      <c r="F447" s="145" t="str">
        <f>'HITUNG SEGMEN'!F796</f>
        <v>1+000</v>
      </c>
      <c r="G447" s="145" t="str">
        <f>'HITUNG SEGMEN'!G796</f>
        <v>1+200</v>
      </c>
      <c r="H447" s="172">
        <f t="shared" si="33"/>
        <v>6</v>
      </c>
      <c r="I447" s="172" t="str">
        <f>'Template TIPE'!H446</f>
        <v>A</v>
      </c>
      <c r="J447" s="172" t="str">
        <f>'Template-KONDISI'!H447</f>
        <v>S</v>
      </c>
      <c r="K447" s="178"/>
      <c r="L447" s="138"/>
      <c r="M447" s="173"/>
      <c r="N447" s="173"/>
    </row>
    <row r="448" spans="2:14" s="171" customFormat="1" ht="20.100000000000001" hidden="1" customHeight="1">
      <c r="B448" s="142"/>
      <c r="C448" s="142"/>
      <c r="D448" s="143"/>
      <c r="E448" s="144"/>
      <c r="F448" s="145" t="str">
        <f>'HITUNG SEGMEN'!F797</f>
        <v>1+200</v>
      </c>
      <c r="G448" s="145" t="str">
        <f>'HITUNG SEGMEN'!G797</f>
        <v>1+400</v>
      </c>
      <c r="H448" s="172">
        <f t="shared" si="33"/>
        <v>6</v>
      </c>
      <c r="I448" s="172" t="str">
        <f>'Template TIPE'!H447</f>
        <v>A</v>
      </c>
      <c r="J448" s="172" t="str">
        <f>'Template-KONDISI'!H448</f>
        <v>S</v>
      </c>
      <c r="K448" s="178"/>
      <c r="L448" s="138"/>
      <c r="M448" s="173"/>
      <c r="N448" s="173"/>
    </row>
    <row r="449" spans="2:14" s="171" customFormat="1" ht="20.100000000000001" hidden="1" customHeight="1">
      <c r="B449" s="142"/>
      <c r="C449" s="142"/>
      <c r="D449" s="143"/>
      <c r="E449" s="144"/>
      <c r="F449" s="145" t="str">
        <f>'HITUNG SEGMEN'!F798</f>
        <v>1+400</v>
      </c>
      <c r="G449" s="145" t="str">
        <f>'HITUNG SEGMEN'!G798</f>
        <v>1+600</v>
      </c>
      <c r="H449" s="172">
        <f t="shared" si="33"/>
        <v>6</v>
      </c>
      <c r="I449" s="172" t="str">
        <f>'Template TIPE'!H448</f>
        <v>A</v>
      </c>
      <c r="J449" s="172" t="str">
        <f>'Template-KONDISI'!H449</f>
        <v>S</v>
      </c>
      <c r="K449" s="178"/>
      <c r="L449" s="138"/>
      <c r="M449" s="173"/>
      <c r="N449" s="173"/>
    </row>
    <row r="450" spans="2:14" s="171" customFormat="1" ht="20.100000000000001" hidden="1" customHeight="1">
      <c r="B450" s="142"/>
      <c r="C450" s="142"/>
      <c r="D450" s="143"/>
      <c r="E450" s="144"/>
      <c r="F450" s="145" t="str">
        <f>'HITUNG SEGMEN'!F799</f>
        <v>1+600</v>
      </c>
      <c r="G450" s="145" t="str">
        <f>'HITUNG SEGMEN'!G799</f>
        <v>1+800</v>
      </c>
      <c r="H450" s="172">
        <f t="shared" si="33"/>
        <v>6</v>
      </c>
      <c r="I450" s="172" t="str">
        <f>'Template TIPE'!H449</f>
        <v>A</v>
      </c>
      <c r="J450" s="172" t="str">
        <f>'Template-KONDISI'!H450</f>
        <v>S</v>
      </c>
      <c r="K450" s="178"/>
      <c r="L450" s="138"/>
      <c r="M450" s="173"/>
      <c r="N450" s="173"/>
    </row>
    <row r="451" spans="2:14" s="171" customFormat="1" ht="20.100000000000001" hidden="1" customHeight="1">
      <c r="B451" s="142"/>
      <c r="C451" s="142"/>
      <c r="D451" s="143"/>
      <c r="E451" s="144"/>
      <c r="F451" s="145" t="str">
        <f>'HITUNG SEGMEN'!F800</f>
        <v>1+800</v>
      </c>
      <c r="G451" s="145" t="str">
        <f>'HITUNG SEGMEN'!G800</f>
        <v>2+000</v>
      </c>
      <c r="H451" s="172">
        <f t="shared" si="33"/>
        <v>6</v>
      </c>
      <c r="I451" s="172" t="str">
        <f>'Template TIPE'!H450</f>
        <v>A</v>
      </c>
      <c r="J451" s="172" t="str">
        <f>'Template-KONDISI'!H451</f>
        <v>RR</v>
      </c>
      <c r="K451" s="178"/>
      <c r="L451" s="138"/>
      <c r="M451" s="173"/>
      <c r="N451" s="173"/>
    </row>
    <row r="452" spans="2:14" s="171" customFormat="1" ht="20.100000000000001" hidden="1" customHeight="1">
      <c r="B452" s="142"/>
      <c r="C452" s="142"/>
      <c r="D452" s="143"/>
      <c r="E452" s="144"/>
      <c r="F452" s="145" t="str">
        <f>'HITUNG SEGMEN'!F801</f>
        <v>2+000</v>
      </c>
      <c r="G452" s="145" t="str">
        <f>'HITUNG SEGMEN'!G801</f>
        <v>2+200</v>
      </c>
      <c r="H452" s="172">
        <f t="shared" si="33"/>
        <v>6</v>
      </c>
      <c r="I452" s="172" t="str">
        <f>'Template TIPE'!H451</f>
        <v>A</v>
      </c>
      <c r="J452" s="172" t="str">
        <f>'Template-KONDISI'!H452</f>
        <v>RR</v>
      </c>
      <c r="K452" s="178"/>
      <c r="L452" s="138"/>
      <c r="M452" s="173"/>
      <c r="N452" s="173"/>
    </row>
    <row r="453" spans="2:14" s="171" customFormat="1" ht="20.100000000000001" hidden="1" customHeight="1">
      <c r="B453" s="142"/>
      <c r="C453" s="142"/>
      <c r="D453" s="143"/>
      <c r="E453" s="144"/>
      <c r="F453" s="145" t="str">
        <f>'HITUNG SEGMEN'!F802</f>
        <v>2+200</v>
      </c>
      <c r="G453" s="145" t="str">
        <f>'HITUNG SEGMEN'!G802</f>
        <v>2+400</v>
      </c>
      <c r="H453" s="172">
        <f t="shared" si="33"/>
        <v>6</v>
      </c>
      <c r="I453" s="172" t="str">
        <f>'Template TIPE'!H452</f>
        <v>A</v>
      </c>
      <c r="J453" s="172" t="str">
        <f>'Template-KONDISI'!H453</f>
        <v>RR</v>
      </c>
      <c r="K453" s="178"/>
      <c r="L453" s="138"/>
      <c r="M453" s="173"/>
      <c r="N453" s="173"/>
    </row>
    <row r="454" spans="2:14" s="171" customFormat="1" ht="20.100000000000001" hidden="1" customHeight="1">
      <c r="B454" s="142"/>
      <c r="C454" s="142"/>
      <c r="D454" s="143"/>
      <c r="E454" s="144"/>
      <c r="F454" s="145" t="str">
        <f>'HITUNG SEGMEN'!F803</f>
        <v>2+400</v>
      </c>
      <c r="G454" s="145" t="str">
        <f>'HITUNG SEGMEN'!G803</f>
        <v>2+600</v>
      </c>
      <c r="H454" s="172">
        <f t="shared" si="33"/>
        <v>6</v>
      </c>
      <c r="I454" s="172" t="str">
        <f>'Template TIPE'!H453</f>
        <v>A</v>
      </c>
      <c r="J454" s="172" t="str">
        <f>'Template-KONDISI'!H454</f>
        <v>RR</v>
      </c>
      <c r="K454" s="178"/>
      <c r="L454" s="138"/>
      <c r="M454" s="173"/>
      <c r="N454" s="173"/>
    </row>
    <row r="455" spans="2:14" s="171" customFormat="1" ht="20.100000000000001" hidden="1" customHeight="1">
      <c r="B455" s="142"/>
      <c r="C455" s="142"/>
      <c r="D455" s="143"/>
      <c r="E455" s="144"/>
      <c r="F455" s="145" t="str">
        <f>'HITUNG SEGMEN'!F804</f>
        <v>2+600</v>
      </c>
      <c r="G455" s="145" t="str">
        <f>'HITUNG SEGMEN'!G804</f>
        <v>2+800</v>
      </c>
      <c r="H455" s="172">
        <f t="shared" si="33"/>
        <v>6</v>
      </c>
      <c r="I455" s="172" t="str">
        <f>'Template TIPE'!H454</f>
        <v>A</v>
      </c>
      <c r="J455" s="172" t="str">
        <f>'Template-KONDISI'!H455</f>
        <v>RR</v>
      </c>
      <c r="K455" s="178"/>
      <c r="L455" s="138"/>
      <c r="M455" s="173"/>
      <c r="N455" s="173"/>
    </row>
    <row r="456" spans="2:14" s="171" customFormat="1" ht="20.100000000000001" customHeight="1">
      <c r="B456" s="142"/>
      <c r="C456" s="142"/>
      <c r="D456" s="143"/>
      <c r="E456" s="144"/>
      <c r="F456" s="145" t="str">
        <f>'HITUNG SEGMEN'!F805</f>
        <v>2+800</v>
      </c>
      <c r="G456" s="145" t="str">
        <f>'HITUNG SEGMEN'!G805</f>
        <v>3+000</v>
      </c>
      <c r="H456" s="172">
        <f t="shared" si="33"/>
        <v>6</v>
      </c>
      <c r="I456" s="172" t="str">
        <f>'Template TIPE'!H455</f>
        <v>B</v>
      </c>
      <c r="J456" s="172" t="str">
        <f>'Template-KONDISI'!H456</f>
        <v>B</v>
      </c>
      <c r="K456" s="178"/>
      <c r="L456" s="138"/>
      <c r="M456" s="173"/>
      <c r="N456" s="173"/>
    </row>
    <row r="457" spans="2:14" s="171" customFormat="1" ht="20.100000000000001" customHeight="1">
      <c r="B457" s="142"/>
      <c r="C457" s="142"/>
      <c r="D457" s="143"/>
      <c r="E457" s="144"/>
      <c r="F457" s="145" t="str">
        <f>'HITUNG SEGMEN'!F806</f>
        <v>3+000</v>
      </c>
      <c r="G457" s="145" t="str">
        <f>'HITUNG SEGMEN'!G806</f>
        <v>3+200</v>
      </c>
      <c r="H457" s="172">
        <f t="shared" si="33"/>
        <v>6</v>
      </c>
      <c r="I457" s="172" t="str">
        <f>'Template TIPE'!H456</f>
        <v>B</v>
      </c>
      <c r="J457" s="172" t="str">
        <f>'Template-KONDISI'!H457</f>
        <v>B</v>
      </c>
      <c r="K457" s="178"/>
      <c r="L457" s="138"/>
      <c r="M457" s="173"/>
      <c r="N457" s="173"/>
    </row>
    <row r="458" spans="2:14" s="171" customFormat="1" ht="20.100000000000001" customHeight="1">
      <c r="B458" s="142"/>
      <c r="C458" s="142"/>
      <c r="D458" s="143"/>
      <c r="E458" s="144"/>
      <c r="F458" s="145" t="str">
        <f>'HITUNG SEGMEN'!F807</f>
        <v>3+200</v>
      </c>
      <c r="G458" s="145" t="str">
        <f>'HITUNG SEGMEN'!G807</f>
        <v>3+400</v>
      </c>
      <c r="H458" s="172">
        <f>H457</f>
        <v>6</v>
      </c>
      <c r="I458" s="172" t="str">
        <f>'Template TIPE'!H457</f>
        <v>B</v>
      </c>
      <c r="J458" s="172" t="str">
        <f>'Template-KONDISI'!H458</f>
        <v>B</v>
      </c>
      <c r="K458" s="178"/>
      <c r="L458" s="138"/>
      <c r="M458" s="173"/>
      <c r="N458" s="173"/>
    </row>
    <row r="459" spans="2:14" s="171" customFormat="1" ht="20.100000000000001" hidden="1" customHeight="1">
      <c r="B459" s="142"/>
      <c r="C459" s="142"/>
      <c r="D459" s="143"/>
      <c r="E459" s="144"/>
      <c r="F459" s="145" t="str">
        <f>'HITUNG SEGMEN'!F808</f>
        <v>3+200</v>
      </c>
      <c r="G459" s="145" t="str">
        <f>'HITUNG SEGMEN'!G808</f>
        <v>3+600</v>
      </c>
      <c r="H459" s="172">
        <f t="shared" ref="H459:H460" si="34">H458</f>
        <v>6</v>
      </c>
      <c r="I459" s="172" t="str">
        <f>'Template TIPE'!H458</f>
        <v>A</v>
      </c>
      <c r="J459" s="172" t="str">
        <f>'Template-KONDISI'!H459</f>
        <v>B</v>
      </c>
      <c r="K459" s="178"/>
      <c r="L459" s="138"/>
      <c r="M459" s="173"/>
      <c r="N459" s="173"/>
    </row>
    <row r="460" spans="2:14" s="171" customFormat="1" ht="20.100000000000001" hidden="1" customHeight="1">
      <c r="B460" s="142"/>
      <c r="C460" s="142"/>
      <c r="D460" s="143"/>
      <c r="E460" s="144"/>
      <c r="F460" s="145" t="str">
        <f>'HITUNG SEGMEN'!F809</f>
        <v>3+200</v>
      </c>
      <c r="G460" s="145" t="str">
        <f>'HITUNG SEGMEN'!G809</f>
        <v>3+800</v>
      </c>
      <c r="H460" s="172">
        <f t="shared" si="34"/>
        <v>6</v>
      </c>
      <c r="I460" s="172" t="str">
        <f>'Template TIPE'!H459</f>
        <v>A</v>
      </c>
      <c r="J460" s="172" t="str">
        <f>'Template-KONDISI'!H460</f>
        <v>B</v>
      </c>
      <c r="K460" s="178"/>
      <c r="L460" s="138"/>
      <c r="M460" s="173"/>
      <c r="N460" s="173"/>
    </row>
    <row r="461" spans="2:14" s="171" customFormat="1" ht="20.100000000000001" hidden="1" customHeight="1">
      <c r="B461" s="142"/>
      <c r="C461" s="142"/>
      <c r="D461" s="143"/>
      <c r="E461" s="144"/>
      <c r="F461" s="145" t="str">
        <f>'HITUNG SEGMEN'!F810</f>
        <v>3+800</v>
      </c>
      <c r="G461" s="145" t="str">
        <f>'HITUNG SEGMEN'!G810</f>
        <v>3+810</v>
      </c>
      <c r="H461" s="172">
        <f>H460</f>
        <v>6</v>
      </c>
      <c r="I461" s="172" t="str">
        <f>'Template TIPE'!H460</f>
        <v>A</v>
      </c>
      <c r="J461" s="172" t="str">
        <f>'Template-KONDISI'!H461</f>
        <v>B</v>
      </c>
      <c r="K461" s="178"/>
      <c r="L461" s="138"/>
      <c r="M461" s="173"/>
      <c r="N461" s="173"/>
    </row>
    <row r="462" spans="2:14" s="171" customFormat="1" ht="20.100000000000001" hidden="1" customHeight="1">
      <c r="B462" s="142">
        <f>'HITUNG SEGMEN'!B811</f>
        <v>95</v>
      </c>
      <c r="C462" s="142">
        <f>'HITUNG SEGMEN'!C811</f>
        <v>1.095</v>
      </c>
      <c r="D462" s="143" t="str">
        <f>'HITUNG SEGMEN'!D811</f>
        <v>Blater - Manduraga</v>
      </c>
      <c r="E462" s="144">
        <f>'HITUNG SEGMEN'!E811</f>
        <v>2.92</v>
      </c>
      <c r="F462" s="145" t="str">
        <f>'HITUNG SEGMEN'!F811</f>
        <v>0+000</v>
      </c>
      <c r="G462" s="145" t="str">
        <f>'HITUNG SEGMEN'!G811</f>
        <v>0+200</v>
      </c>
      <c r="H462" s="172">
        <v>3.5</v>
      </c>
      <c r="I462" s="172" t="str">
        <f>'Template TIPE'!H461</f>
        <v>A</v>
      </c>
      <c r="J462" s="172" t="str">
        <f>'Template-KONDISI'!H462</f>
        <v>B</v>
      </c>
      <c r="K462" s="178"/>
      <c r="L462" s="138"/>
      <c r="M462" s="173"/>
      <c r="N462" s="173"/>
    </row>
    <row r="463" spans="2:14" s="171" customFormat="1" ht="20.100000000000001" hidden="1" customHeight="1">
      <c r="B463" s="142"/>
      <c r="C463" s="142"/>
      <c r="D463" s="143"/>
      <c r="E463" s="144"/>
      <c r="F463" s="145" t="str">
        <f>'HITUNG SEGMEN'!F812</f>
        <v>0+200</v>
      </c>
      <c r="G463" s="145" t="str">
        <f>'HITUNG SEGMEN'!G812</f>
        <v>0+400</v>
      </c>
      <c r="H463" s="172">
        <f>H462</f>
        <v>3.5</v>
      </c>
      <c r="I463" s="172" t="str">
        <f>'Template TIPE'!H462</f>
        <v>A</v>
      </c>
      <c r="J463" s="172" t="str">
        <f>'Template-KONDISI'!H463</f>
        <v>B</v>
      </c>
      <c r="K463" s="178"/>
      <c r="L463" s="138"/>
      <c r="M463" s="173"/>
      <c r="N463" s="173"/>
    </row>
    <row r="464" spans="2:14" s="171" customFormat="1" ht="20.100000000000001" hidden="1" customHeight="1">
      <c r="B464" s="142"/>
      <c r="C464" s="142"/>
      <c r="D464" s="143"/>
      <c r="E464" s="144"/>
      <c r="F464" s="145" t="str">
        <f>'HITUNG SEGMEN'!F813</f>
        <v>0+400</v>
      </c>
      <c r="G464" s="145" t="str">
        <f>'HITUNG SEGMEN'!G813</f>
        <v>0+600</v>
      </c>
      <c r="H464" s="172">
        <f t="shared" ref="H464:H476" si="35">H463</f>
        <v>3.5</v>
      </c>
      <c r="I464" s="172" t="str">
        <f>'Template TIPE'!H463</f>
        <v>A</v>
      </c>
      <c r="J464" s="172" t="str">
        <f>'Template-KONDISI'!H464</f>
        <v>B</v>
      </c>
      <c r="K464" s="178"/>
      <c r="L464" s="138"/>
      <c r="M464" s="173"/>
      <c r="N464" s="173"/>
    </row>
    <row r="465" spans="2:14" s="171" customFormat="1" ht="20.100000000000001" hidden="1" customHeight="1">
      <c r="B465" s="142"/>
      <c r="C465" s="142"/>
      <c r="D465" s="143"/>
      <c r="E465" s="144"/>
      <c r="F465" s="145" t="str">
        <f>'HITUNG SEGMEN'!F814</f>
        <v>0+600</v>
      </c>
      <c r="G465" s="145" t="str">
        <f>'HITUNG SEGMEN'!G814</f>
        <v>0+800</v>
      </c>
      <c r="H465" s="172">
        <f t="shared" si="35"/>
        <v>3.5</v>
      </c>
      <c r="I465" s="172" t="str">
        <f>'Template TIPE'!H464</f>
        <v>A</v>
      </c>
      <c r="J465" s="172" t="str">
        <f>'Template-KONDISI'!H465</f>
        <v>B</v>
      </c>
      <c r="K465" s="178"/>
      <c r="L465" s="138"/>
      <c r="M465" s="173"/>
      <c r="N465" s="173"/>
    </row>
    <row r="466" spans="2:14" s="171" customFormat="1" ht="20.100000000000001" hidden="1" customHeight="1">
      <c r="B466" s="142"/>
      <c r="C466" s="142"/>
      <c r="D466" s="143"/>
      <c r="E466" s="144"/>
      <c r="F466" s="145" t="str">
        <f>'HITUNG SEGMEN'!F815</f>
        <v>0+800</v>
      </c>
      <c r="G466" s="145" t="str">
        <f>'HITUNG SEGMEN'!G815</f>
        <v>1+000</v>
      </c>
      <c r="H466" s="172">
        <f t="shared" si="35"/>
        <v>3.5</v>
      </c>
      <c r="I466" s="172" t="str">
        <f>'Template TIPE'!H465</f>
        <v>A</v>
      </c>
      <c r="J466" s="172" t="str">
        <f>'Template-KONDISI'!H466</f>
        <v>B</v>
      </c>
      <c r="K466" s="178"/>
      <c r="L466" s="138"/>
      <c r="M466" s="173"/>
      <c r="N466" s="173"/>
    </row>
    <row r="467" spans="2:14" s="171" customFormat="1" ht="20.100000000000001" hidden="1" customHeight="1">
      <c r="B467" s="142"/>
      <c r="C467" s="142"/>
      <c r="D467" s="143"/>
      <c r="E467" s="144"/>
      <c r="F467" s="145" t="str">
        <f>'HITUNG SEGMEN'!F816</f>
        <v>1+000</v>
      </c>
      <c r="G467" s="145" t="str">
        <f>'HITUNG SEGMEN'!G816</f>
        <v>1+200</v>
      </c>
      <c r="H467" s="172">
        <f t="shared" si="35"/>
        <v>3.5</v>
      </c>
      <c r="I467" s="172" t="str">
        <f>'Template TIPE'!H466</f>
        <v>A</v>
      </c>
      <c r="J467" s="172" t="str">
        <f>'Template-KONDISI'!H467</f>
        <v>B</v>
      </c>
      <c r="K467" s="178"/>
      <c r="L467" s="138"/>
      <c r="M467" s="173"/>
      <c r="N467" s="173"/>
    </row>
    <row r="468" spans="2:14" s="171" customFormat="1" ht="20.100000000000001" hidden="1" customHeight="1">
      <c r="B468" s="142"/>
      <c r="C468" s="142"/>
      <c r="D468" s="143"/>
      <c r="E468" s="144"/>
      <c r="F468" s="145" t="str">
        <f>'HITUNG SEGMEN'!F817</f>
        <v>1+200</v>
      </c>
      <c r="G468" s="145" t="str">
        <f>'HITUNG SEGMEN'!G817</f>
        <v>1+400</v>
      </c>
      <c r="H468" s="172">
        <f t="shared" si="35"/>
        <v>3.5</v>
      </c>
      <c r="I468" s="172" t="str">
        <f>'Template TIPE'!H467</f>
        <v>A</v>
      </c>
      <c r="J468" s="172" t="str">
        <f>'Template-KONDISI'!H468</f>
        <v>B</v>
      </c>
      <c r="K468" s="178"/>
      <c r="L468" s="138"/>
      <c r="M468" s="173"/>
      <c r="N468" s="173"/>
    </row>
    <row r="469" spans="2:14" s="171" customFormat="1" ht="20.100000000000001" hidden="1" customHeight="1">
      <c r="B469" s="142"/>
      <c r="C469" s="142"/>
      <c r="D469" s="143"/>
      <c r="E469" s="144"/>
      <c r="F469" s="145" t="str">
        <f>'HITUNG SEGMEN'!F818</f>
        <v>1+400</v>
      </c>
      <c r="G469" s="145" t="str">
        <f>'HITUNG SEGMEN'!G818</f>
        <v>1+600</v>
      </c>
      <c r="H469" s="172">
        <f t="shared" si="35"/>
        <v>3.5</v>
      </c>
      <c r="I469" s="172" t="str">
        <f>'Template TIPE'!H468</f>
        <v>A</v>
      </c>
      <c r="J469" s="172" t="str">
        <f>'Template-KONDISI'!H469</f>
        <v>B</v>
      </c>
      <c r="K469" s="178"/>
      <c r="L469" s="138"/>
      <c r="M469" s="173"/>
      <c r="N469" s="173"/>
    </row>
    <row r="470" spans="2:14" s="171" customFormat="1" ht="20.100000000000001" hidden="1" customHeight="1">
      <c r="B470" s="142"/>
      <c r="C470" s="142"/>
      <c r="D470" s="143"/>
      <c r="E470" s="144"/>
      <c r="F470" s="145" t="str">
        <f>'HITUNG SEGMEN'!F819</f>
        <v>1+600</v>
      </c>
      <c r="G470" s="145" t="str">
        <f>'HITUNG SEGMEN'!G819</f>
        <v>1+800</v>
      </c>
      <c r="H470" s="172">
        <f t="shared" si="35"/>
        <v>3.5</v>
      </c>
      <c r="I470" s="172" t="str">
        <f>'Template TIPE'!H469</f>
        <v>A</v>
      </c>
      <c r="J470" s="172" t="str">
        <f>'Template-KONDISI'!H470</f>
        <v>B</v>
      </c>
      <c r="K470" s="178"/>
      <c r="L470" s="138"/>
      <c r="M470" s="173"/>
      <c r="N470" s="173"/>
    </row>
    <row r="471" spans="2:14" s="171" customFormat="1" ht="20.100000000000001" hidden="1" customHeight="1">
      <c r="B471" s="142"/>
      <c r="C471" s="142"/>
      <c r="D471" s="143"/>
      <c r="E471" s="144"/>
      <c r="F471" s="145" t="str">
        <f>'HITUNG SEGMEN'!F820</f>
        <v>1+800</v>
      </c>
      <c r="G471" s="145" t="str">
        <f>'HITUNG SEGMEN'!G820</f>
        <v>2+000</v>
      </c>
      <c r="H471" s="172">
        <f t="shared" si="35"/>
        <v>3.5</v>
      </c>
      <c r="I471" s="172" t="str">
        <f>'Template TIPE'!H470</f>
        <v>A</v>
      </c>
      <c r="J471" s="172" t="str">
        <f>'Template-KONDISI'!H471</f>
        <v>B</v>
      </c>
      <c r="K471" s="178"/>
      <c r="L471" s="138"/>
      <c r="M471" s="173"/>
      <c r="N471" s="173"/>
    </row>
    <row r="472" spans="2:14" s="171" customFormat="1" ht="20.100000000000001" hidden="1" customHeight="1">
      <c r="B472" s="142"/>
      <c r="C472" s="142"/>
      <c r="D472" s="143"/>
      <c r="E472" s="144"/>
      <c r="F472" s="145" t="str">
        <f>'HITUNG SEGMEN'!F821</f>
        <v>2+000</v>
      </c>
      <c r="G472" s="145" t="str">
        <f>'HITUNG SEGMEN'!G821</f>
        <v>2+200</v>
      </c>
      <c r="H472" s="172">
        <f t="shared" si="35"/>
        <v>3.5</v>
      </c>
      <c r="I472" s="172" t="str">
        <f>'Template TIPE'!H471</f>
        <v>A</v>
      </c>
      <c r="J472" s="172" t="str">
        <f>'Template-KONDISI'!H472</f>
        <v>B</v>
      </c>
      <c r="K472" s="178"/>
      <c r="L472" s="138"/>
      <c r="M472" s="173"/>
      <c r="N472" s="173"/>
    </row>
    <row r="473" spans="2:14" s="171" customFormat="1" ht="20.100000000000001" hidden="1" customHeight="1">
      <c r="B473" s="142"/>
      <c r="C473" s="142"/>
      <c r="D473" s="143"/>
      <c r="E473" s="144"/>
      <c r="F473" s="145" t="str">
        <f>'HITUNG SEGMEN'!F822</f>
        <v>2+200</v>
      </c>
      <c r="G473" s="145" t="str">
        <f>'HITUNG SEGMEN'!G822</f>
        <v>2+400</v>
      </c>
      <c r="H473" s="172">
        <f t="shared" si="35"/>
        <v>3.5</v>
      </c>
      <c r="I473" s="172" t="str">
        <f>'Template TIPE'!H472</f>
        <v>A</v>
      </c>
      <c r="J473" s="172" t="str">
        <f>'Template-KONDISI'!H473</f>
        <v>B</v>
      </c>
      <c r="K473" s="178"/>
      <c r="L473" s="138"/>
      <c r="M473" s="173"/>
      <c r="N473" s="173"/>
    </row>
    <row r="474" spans="2:14" s="171" customFormat="1" ht="20.100000000000001" hidden="1" customHeight="1">
      <c r="B474" s="142"/>
      <c r="C474" s="142"/>
      <c r="D474" s="143"/>
      <c r="E474" s="144"/>
      <c r="F474" s="145" t="str">
        <f>'HITUNG SEGMEN'!F823</f>
        <v>2+400</v>
      </c>
      <c r="G474" s="145" t="str">
        <f>'HITUNG SEGMEN'!G823</f>
        <v>2+600</v>
      </c>
      <c r="H474" s="172">
        <f t="shared" si="35"/>
        <v>3.5</v>
      </c>
      <c r="I474" s="172" t="str">
        <f>'Template TIPE'!H473</f>
        <v>A</v>
      </c>
      <c r="J474" s="172" t="str">
        <f>'Template-KONDISI'!H474</f>
        <v>B</v>
      </c>
      <c r="K474" s="178"/>
      <c r="L474" s="138"/>
      <c r="M474" s="173"/>
      <c r="N474" s="173"/>
    </row>
    <row r="475" spans="2:14" s="171" customFormat="1" ht="20.100000000000001" hidden="1" customHeight="1">
      <c r="B475" s="142"/>
      <c r="C475" s="142"/>
      <c r="D475" s="143"/>
      <c r="E475" s="144"/>
      <c r="F475" s="145" t="str">
        <f>'HITUNG SEGMEN'!F824</f>
        <v>2+600</v>
      </c>
      <c r="G475" s="145" t="str">
        <f>'HITUNG SEGMEN'!G824</f>
        <v>2+800</v>
      </c>
      <c r="H475" s="172">
        <f t="shared" si="35"/>
        <v>3.5</v>
      </c>
      <c r="I475" s="172" t="str">
        <f>'Template TIPE'!H474</f>
        <v>A</v>
      </c>
      <c r="J475" s="172" t="str">
        <f>'Template-KONDISI'!H475</f>
        <v>S</v>
      </c>
      <c r="K475" s="178"/>
      <c r="L475" s="138"/>
      <c r="M475" s="173"/>
      <c r="N475" s="173"/>
    </row>
    <row r="476" spans="2:14" s="171" customFormat="1" ht="20.100000000000001" hidden="1" customHeight="1">
      <c r="B476" s="142"/>
      <c r="C476" s="142"/>
      <c r="D476" s="143"/>
      <c r="E476" s="144"/>
      <c r="F476" s="145" t="str">
        <f>'HITUNG SEGMEN'!F825</f>
        <v>2+800</v>
      </c>
      <c r="G476" s="145" t="str">
        <f>'HITUNG SEGMEN'!G825</f>
        <v>2+920</v>
      </c>
      <c r="H476" s="172">
        <f t="shared" si="35"/>
        <v>3.5</v>
      </c>
      <c r="I476" s="172" t="str">
        <f>'Template TIPE'!H475</f>
        <v>A</v>
      </c>
      <c r="J476" s="172" t="str">
        <f>'Template-KONDISI'!H476</f>
        <v>B</v>
      </c>
      <c r="K476" s="178"/>
      <c r="L476" s="138"/>
      <c r="M476" s="173"/>
      <c r="N476" s="173"/>
    </row>
    <row r="477" spans="2:14" s="171" customFormat="1" ht="20.100000000000001" hidden="1" customHeight="1">
      <c r="B477" s="142">
        <f>'HITUNG SEGMEN'!B828</f>
        <v>96</v>
      </c>
      <c r="C477" s="142">
        <f>'HITUNG SEGMEN'!C828</f>
        <v>1.0960000000000001</v>
      </c>
      <c r="D477" s="143" t="str">
        <f>'HITUNG SEGMEN'!D828</f>
        <v>Sidakangen - Karangpetir</v>
      </c>
      <c r="E477" s="144">
        <f>'HITUNG SEGMEN'!E828</f>
        <v>2.81</v>
      </c>
      <c r="F477" s="145" t="str">
        <f>'HITUNG SEGMEN'!F828</f>
        <v>0+000</v>
      </c>
      <c r="G477" s="145" t="str">
        <f>'HITUNG SEGMEN'!G828</f>
        <v>0+200</v>
      </c>
      <c r="H477" s="172">
        <v>3</v>
      </c>
      <c r="I477" s="172" t="str">
        <f>'Template TIPE'!H476</f>
        <v>A</v>
      </c>
      <c r="J477" s="172" t="str">
        <f>'Template-KONDISI'!H477</f>
        <v>B</v>
      </c>
      <c r="K477" s="178"/>
      <c r="L477" s="138"/>
      <c r="M477" s="173"/>
      <c r="N477" s="173"/>
    </row>
    <row r="478" spans="2:14" s="171" customFormat="1" ht="20.100000000000001" hidden="1" customHeight="1">
      <c r="B478" s="142"/>
      <c r="C478" s="142"/>
      <c r="D478" s="143"/>
      <c r="E478" s="144"/>
      <c r="F478" s="145" t="str">
        <f>'HITUNG SEGMEN'!F829</f>
        <v>0+200</v>
      </c>
      <c r="G478" s="145" t="str">
        <f>'HITUNG SEGMEN'!G829</f>
        <v>0+400</v>
      </c>
      <c r="H478" s="172">
        <f>H477</f>
        <v>3</v>
      </c>
      <c r="I478" s="172" t="str">
        <f>'Template TIPE'!H477</f>
        <v>A</v>
      </c>
      <c r="J478" s="172" t="str">
        <f>'Template-KONDISI'!H478</f>
        <v>B</v>
      </c>
      <c r="K478" s="178"/>
      <c r="L478" s="138"/>
      <c r="M478" s="173"/>
      <c r="N478" s="173"/>
    </row>
    <row r="479" spans="2:14" s="171" customFormat="1" ht="20.100000000000001" hidden="1" customHeight="1">
      <c r="B479" s="142"/>
      <c r="C479" s="142"/>
      <c r="D479" s="143"/>
      <c r="E479" s="144"/>
      <c r="F479" s="145" t="str">
        <f>'HITUNG SEGMEN'!F830</f>
        <v>0+400</v>
      </c>
      <c r="G479" s="145" t="str">
        <f>'HITUNG SEGMEN'!G830</f>
        <v>0+600</v>
      </c>
      <c r="H479" s="172">
        <f t="shared" ref="H479:H491" si="36">H478</f>
        <v>3</v>
      </c>
      <c r="I479" s="172" t="str">
        <f>'Template TIPE'!H478</f>
        <v>A</v>
      </c>
      <c r="J479" s="172" t="str">
        <f>'Template-KONDISI'!H479</f>
        <v>B</v>
      </c>
      <c r="K479" s="178"/>
      <c r="L479" s="138"/>
      <c r="M479" s="173"/>
      <c r="N479" s="173"/>
    </row>
    <row r="480" spans="2:14" s="171" customFormat="1" ht="20.100000000000001" hidden="1" customHeight="1">
      <c r="B480" s="142"/>
      <c r="C480" s="142"/>
      <c r="D480" s="143"/>
      <c r="E480" s="144"/>
      <c r="F480" s="145" t="str">
        <f>'HITUNG SEGMEN'!F831</f>
        <v>0+600</v>
      </c>
      <c r="G480" s="145" t="str">
        <f>'HITUNG SEGMEN'!G831</f>
        <v>0+800</v>
      </c>
      <c r="H480" s="172">
        <f t="shared" si="36"/>
        <v>3</v>
      </c>
      <c r="I480" s="172" t="str">
        <f>'Template TIPE'!H479</f>
        <v>A</v>
      </c>
      <c r="J480" s="172" t="str">
        <f>'Template-KONDISI'!H480</f>
        <v>B</v>
      </c>
      <c r="K480" s="178"/>
      <c r="L480" s="138"/>
      <c r="M480" s="173"/>
      <c r="N480" s="173"/>
    </row>
    <row r="481" spans="2:14" s="171" customFormat="1" ht="20.100000000000001" hidden="1" customHeight="1">
      <c r="B481" s="142"/>
      <c r="C481" s="142"/>
      <c r="D481" s="143"/>
      <c r="E481" s="144"/>
      <c r="F481" s="145" t="str">
        <f>'HITUNG SEGMEN'!F832</f>
        <v>0+800</v>
      </c>
      <c r="G481" s="145" t="str">
        <f>'HITUNG SEGMEN'!G832</f>
        <v>1+000</v>
      </c>
      <c r="H481" s="172">
        <f t="shared" si="36"/>
        <v>3</v>
      </c>
      <c r="I481" s="172" t="str">
        <f>'Template TIPE'!H480</f>
        <v>A</v>
      </c>
      <c r="J481" s="172" t="str">
        <f>'Template-KONDISI'!H481</f>
        <v>B</v>
      </c>
      <c r="K481" s="178"/>
      <c r="L481" s="138"/>
      <c r="M481" s="173"/>
      <c r="N481" s="173"/>
    </row>
    <row r="482" spans="2:14" s="171" customFormat="1" ht="20.100000000000001" hidden="1" customHeight="1">
      <c r="B482" s="142"/>
      <c r="C482" s="142"/>
      <c r="D482" s="143"/>
      <c r="E482" s="144"/>
      <c r="F482" s="145" t="str">
        <f>'HITUNG SEGMEN'!F833</f>
        <v>1+000</v>
      </c>
      <c r="G482" s="145" t="str">
        <f>'HITUNG SEGMEN'!G833</f>
        <v>1+200</v>
      </c>
      <c r="H482" s="172">
        <f t="shared" si="36"/>
        <v>3</v>
      </c>
      <c r="I482" s="172" t="str">
        <f>'Template TIPE'!H481</f>
        <v>A</v>
      </c>
      <c r="J482" s="172" t="str">
        <f>'Template-KONDISI'!H482</f>
        <v>B</v>
      </c>
      <c r="K482" s="178"/>
      <c r="L482" s="138"/>
      <c r="M482" s="173"/>
      <c r="N482" s="173"/>
    </row>
    <row r="483" spans="2:14" s="171" customFormat="1" ht="20.100000000000001" hidden="1" customHeight="1">
      <c r="B483" s="142"/>
      <c r="C483" s="142"/>
      <c r="D483" s="143"/>
      <c r="E483" s="144"/>
      <c r="F483" s="145" t="str">
        <f>'HITUNG SEGMEN'!F834</f>
        <v>1+200</v>
      </c>
      <c r="G483" s="145" t="str">
        <f>'HITUNG SEGMEN'!G834</f>
        <v>1+400</v>
      </c>
      <c r="H483" s="172">
        <f t="shared" si="36"/>
        <v>3</v>
      </c>
      <c r="I483" s="172" t="str">
        <f>'Template TIPE'!H482</f>
        <v>A</v>
      </c>
      <c r="J483" s="172" t="str">
        <f>'Template-KONDISI'!H483</f>
        <v>B</v>
      </c>
      <c r="K483" s="178"/>
      <c r="L483" s="138"/>
      <c r="M483" s="173"/>
      <c r="N483" s="173"/>
    </row>
    <row r="484" spans="2:14" s="171" customFormat="1" ht="20.100000000000001" hidden="1" customHeight="1">
      <c r="B484" s="142"/>
      <c r="C484" s="142"/>
      <c r="D484" s="143"/>
      <c r="E484" s="144"/>
      <c r="F484" s="145" t="str">
        <f>'HITUNG SEGMEN'!F835</f>
        <v>1+400</v>
      </c>
      <c r="G484" s="145" t="str">
        <f>'HITUNG SEGMEN'!G835</f>
        <v>1+600</v>
      </c>
      <c r="H484" s="172">
        <f t="shared" si="36"/>
        <v>3</v>
      </c>
      <c r="I484" s="172" t="str">
        <f>'Template TIPE'!H483</f>
        <v>A</v>
      </c>
      <c r="J484" s="172" t="str">
        <f>'Template-KONDISI'!H484</f>
        <v>B</v>
      </c>
      <c r="K484" s="178"/>
      <c r="L484" s="138"/>
      <c r="M484" s="173"/>
      <c r="N484" s="173"/>
    </row>
    <row r="485" spans="2:14" s="171" customFormat="1" ht="20.100000000000001" hidden="1" customHeight="1">
      <c r="B485" s="142"/>
      <c r="C485" s="142"/>
      <c r="D485" s="143"/>
      <c r="E485" s="144"/>
      <c r="F485" s="145" t="str">
        <f>'HITUNG SEGMEN'!F836</f>
        <v>1+600</v>
      </c>
      <c r="G485" s="145" t="str">
        <f>'HITUNG SEGMEN'!G836</f>
        <v>1+800</v>
      </c>
      <c r="H485" s="172">
        <f t="shared" si="36"/>
        <v>3</v>
      </c>
      <c r="I485" s="172" t="str">
        <f>'Template TIPE'!H484</f>
        <v>A</v>
      </c>
      <c r="J485" s="172" t="str">
        <f>'Template-KONDISI'!H485</f>
        <v>B</v>
      </c>
      <c r="K485" s="178"/>
      <c r="L485" s="138"/>
      <c r="M485" s="173"/>
      <c r="N485" s="173"/>
    </row>
    <row r="486" spans="2:14" s="171" customFormat="1" ht="20.100000000000001" hidden="1" customHeight="1">
      <c r="B486" s="142"/>
      <c r="C486" s="142"/>
      <c r="D486" s="143"/>
      <c r="E486" s="144"/>
      <c r="F486" s="145" t="str">
        <f>'HITUNG SEGMEN'!F837</f>
        <v>1+800</v>
      </c>
      <c r="G486" s="145" t="str">
        <f>'HITUNG SEGMEN'!G837</f>
        <v>2+000</v>
      </c>
      <c r="H486" s="172">
        <f t="shared" si="36"/>
        <v>3</v>
      </c>
      <c r="I486" s="172" t="str">
        <f>'Template TIPE'!H485</f>
        <v>A</v>
      </c>
      <c r="J486" s="172" t="str">
        <f>'Template-KONDISI'!H486</f>
        <v>B</v>
      </c>
      <c r="K486" s="178"/>
      <c r="L486" s="138"/>
      <c r="M486" s="173"/>
      <c r="N486" s="173"/>
    </row>
    <row r="487" spans="2:14" s="171" customFormat="1" ht="20.100000000000001" hidden="1" customHeight="1">
      <c r="B487" s="142"/>
      <c r="C487" s="142"/>
      <c r="D487" s="143"/>
      <c r="E487" s="144"/>
      <c r="F487" s="145" t="str">
        <f>'HITUNG SEGMEN'!F838</f>
        <v>2+000</v>
      </c>
      <c r="G487" s="145" t="str">
        <f>'HITUNG SEGMEN'!G838</f>
        <v>2+200</v>
      </c>
      <c r="H487" s="172">
        <f t="shared" si="36"/>
        <v>3</v>
      </c>
      <c r="I487" s="172" t="str">
        <f>'Template TIPE'!H486</f>
        <v>A</v>
      </c>
      <c r="J487" s="172" t="str">
        <f>'Template-KONDISI'!H487</f>
        <v>B</v>
      </c>
      <c r="K487" s="178"/>
      <c r="L487" s="138"/>
      <c r="M487" s="173"/>
      <c r="N487" s="173"/>
    </row>
    <row r="488" spans="2:14" s="171" customFormat="1" ht="20.100000000000001" hidden="1" customHeight="1">
      <c r="B488" s="142"/>
      <c r="C488" s="142"/>
      <c r="D488" s="143"/>
      <c r="E488" s="144"/>
      <c r="F488" s="145" t="str">
        <f>'HITUNG SEGMEN'!F839</f>
        <v>2+200</v>
      </c>
      <c r="G488" s="145" t="str">
        <f>'HITUNG SEGMEN'!G839</f>
        <v>2+400</v>
      </c>
      <c r="H488" s="172">
        <f t="shared" si="36"/>
        <v>3</v>
      </c>
      <c r="I488" s="172" t="str">
        <f>'Template TIPE'!H487</f>
        <v>A</v>
      </c>
      <c r="J488" s="172" t="str">
        <f>'Template-KONDISI'!H488</f>
        <v>B</v>
      </c>
      <c r="K488" s="178"/>
      <c r="L488" s="138"/>
      <c r="M488" s="173"/>
      <c r="N488" s="173"/>
    </row>
    <row r="489" spans="2:14" s="171" customFormat="1" ht="20.100000000000001" hidden="1" customHeight="1">
      <c r="B489" s="142"/>
      <c r="C489" s="142"/>
      <c r="D489" s="143"/>
      <c r="E489" s="144"/>
      <c r="F489" s="145" t="str">
        <f>'HITUNG SEGMEN'!F840</f>
        <v>2+400</v>
      </c>
      <c r="G489" s="145" t="str">
        <f>'HITUNG SEGMEN'!G840</f>
        <v>2+600</v>
      </c>
      <c r="H489" s="172">
        <f t="shared" si="36"/>
        <v>3</v>
      </c>
      <c r="I489" s="172" t="str">
        <f>'Template TIPE'!H488</f>
        <v>A</v>
      </c>
      <c r="J489" s="172" t="str">
        <f>'Template-KONDISI'!H489</f>
        <v>B</v>
      </c>
      <c r="K489" s="178"/>
      <c r="L489" s="138"/>
      <c r="M489" s="173"/>
      <c r="N489" s="173"/>
    </row>
    <row r="490" spans="2:14" s="171" customFormat="1" ht="20.100000000000001" hidden="1" customHeight="1">
      <c r="B490" s="142"/>
      <c r="C490" s="142"/>
      <c r="D490" s="143"/>
      <c r="E490" s="144"/>
      <c r="F490" s="145" t="str">
        <f>'HITUNG SEGMEN'!F841</f>
        <v>2+600</v>
      </c>
      <c r="G490" s="145" t="str">
        <f>'HITUNG SEGMEN'!G841</f>
        <v>2+800</v>
      </c>
      <c r="H490" s="172">
        <f t="shared" si="36"/>
        <v>3</v>
      </c>
      <c r="I490" s="172" t="str">
        <f>'Template TIPE'!H489</f>
        <v>A</v>
      </c>
      <c r="J490" s="172" t="str">
        <f>'Template-KONDISI'!H490</f>
        <v>S</v>
      </c>
      <c r="K490" s="178"/>
      <c r="L490" s="138"/>
      <c r="M490" s="173"/>
      <c r="N490" s="173"/>
    </row>
    <row r="491" spans="2:14" s="171" customFormat="1" ht="20.100000000000001" hidden="1" customHeight="1">
      <c r="B491" s="142"/>
      <c r="C491" s="142"/>
      <c r="D491" s="143"/>
      <c r="E491" s="144"/>
      <c r="F491" s="145" t="str">
        <f>'HITUNG SEGMEN'!F842</f>
        <v>2+800</v>
      </c>
      <c r="G491" s="145" t="str">
        <f>'HITUNG SEGMEN'!G842</f>
        <v>2+810</v>
      </c>
      <c r="H491" s="172">
        <f t="shared" si="36"/>
        <v>3</v>
      </c>
      <c r="I491" s="172" t="str">
        <f>'Template TIPE'!H490</f>
        <v>A</v>
      </c>
      <c r="J491" s="172" t="str">
        <f>'Template-KONDISI'!H491</f>
        <v>B</v>
      </c>
      <c r="K491" s="178"/>
      <c r="L491" s="138"/>
      <c r="M491" s="173"/>
      <c r="N491" s="173"/>
    </row>
    <row r="492" spans="2:14" s="171" customFormat="1" ht="20.100000000000001" hidden="1" customHeight="1">
      <c r="B492" s="142">
        <f>'HITUNG SEGMEN'!B845</f>
        <v>97</v>
      </c>
      <c r="C492" s="142">
        <f>'HITUNG SEGMEN'!C845</f>
        <v>1.097</v>
      </c>
      <c r="D492" s="143" t="str">
        <f>'HITUNG SEGMEN'!D845</f>
        <v>Kalikabong - Grecol 1</v>
      </c>
      <c r="E492" s="144">
        <f>'HITUNG SEGMEN'!E845</f>
        <v>1.41</v>
      </c>
      <c r="F492" s="145" t="str">
        <f>'HITUNG SEGMEN'!F845</f>
        <v>0+000</v>
      </c>
      <c r="G492" s="145" t="str">
        <f>'HITUNG SEGMEN'!G845</f>
        <v>0+200</v>
      </c>
      <c r="H492" s="172">
        <v>4</v>
      </c>
      <c r="I492" s="172" t="str">
        <f>'Template TIPE'!H491</f>
        <v>A</v>
      </c>
      <c r="J492" s="172" t="str">
        <f>'Template-KONDISI'!H492</f>
        <v>RR</v>
      </c>
      <c r="K492" s="178"/>
      <c r="L492" s="138"/>
      <c r="M492" s="173"/>
      <c r="N492" s="173"/>
    </row>
    <row r="493" spans="2:14" s="171" customFormat="1" ht="20.100000000000001" hidden="1" customHeight="1">
      <c r="B493" s="142"/>
      <c r="C493" s="142"/>
      <c r="D493" s="143"/>
      <c r="E493" s="144"/>
      <c r="F493" s="145" t="str">
        <f>'HITUNG SEGMEN'!F846</f>
        <v>0+200</v>
      </c>
      <c r="G493" s="145" t="str">
        <f>'HITUNG SEGMEN'!G846</f>
        <v>0+400</v>
      </c>
      <c r="H493" s="172">
        <f>H492</f>
        <v>4</v>
      </c>
      <c r="I493" s="172" t="str">
        <f>'Template TIPE'!H492</f>
        <v>A</v>
      </c>
      <c r="J493" s="172" t="str">
        <f>'Template-KONDISI'!H493</f>
        <v>RR</v>
      </c>
      <c r="K493" s="178"/>
      <c r="L493" s="138"/>
      <c r="M493" s="173"/>
      <c r="N493" s="173"/>
    </row>
    <row r="494" spans="2:14" s="171" customFormat="1" ht="20.100000000000001" hidden="1" customHeight="1">
      <c r="B494" s="142"/>
      <c r="C494" s="142"/>
      <c r="D494" s="143"/>
      <c r="E494" s="144"/>
      <c r="F494" s="145" t="str">
        <f>'HITUNG SEGMEN'!F847</f>
        <v>0+400</v>
      </c>
      <c r="G494" s="145" t="str">
        <f>'HITUNG SEGMEN'!G847</f>
        <v>0+600</v>
      </c>
      <c r="H494" s="172">
        <f t="shared" ref="H494:H498" si="37">H493</f>
        <v>4</v>
      </c>
      <c r="I494" s="172" t="str">
        <f>'Template TIPE'!H493</f>
        <v>A</v>
      </c>
      <c r="J494" s="172" t="str">
        <f>'Template-KONDISI'!H494</f>
        <v>RB</v>
      </c>
      <c r="K494" s="178"/>
      <c r="L494" s="138"/>
      <c r="M494" s="173"/>
      <c r="N494" s="173"/>
    </row>
    <row r="495" spans="2:14" s="171" customFormat="1" ht="20.100000000000001" hidden="1" customHeight="1">
      <c r="B495" s="142"/>
      <c r="C495" s="142"/>
      <c r="D495" s="143"/>
      <c r="E495" s="144"/>
      <c r="F495" s="145" t="str">
        <f>'HITUNG SEGMEN'!F848</f>
        <v>0+600</v>
      </c>
      <c r="G495" s="145" t="str">
        <f>'HITUNG SEGMEN'!G848</f>
        <v>0+800</v>
      </c>
      <c r="H495" s="172">
        <f t="shared" si="37"/>
        <v>4</v>
      </c>
      <c r="I495" s="172" t="str">
        <f>'Template TIPE'!H494</f>
        <v>A</v>
      </c>
      <c r="J495" s="172" t="str">
        <f>'Template-KONDISI'!H495</f>
        <v>RB</v>
      </c>
      <c r="K495" s="178"/>
      <c r="L495" s="138"/>
      <c r="M495" s="173"/>
      <c r="N495" s="173"/>
    </row>
    <row r="496" spans="2:14" s="171" customFormat="1" ht="20.100000000000001" hidden="1" customHeight="1">
      <c r="B496" s="142"/>
      <c r="C496" s="142"/>
      <c r="D496" s="143"/>
      <c r="E496" s="144"/>
      <c r="F496" s="145" t="str">
        <f>'HITUNG SEGMEN'!F849</f>
        <v>0+800</v>
      </c>
      <c r="G496" s="145" t="str">
        <f>'HITUNG SEGMEN'!G849</f>
        <v>1+000</v>
      </c>
      <c r="H496" s="172">
        <f t="shared" si="37"/>
        <v>4</v>
      </c>
      <c r="I496" s="172" t="str">
        <f>'Template TIPE'!H495</f>
        <v>A</v>
      </c>
      <c r="J496" s="172" t="str">
        <f>'Template-KONDISI'!H496</f>
        <v>RR</v>
      </c>
      <c r="K496" s="178"/>
      <c r="L496" s="138"/>
      <c r="M496" s="173"/>
      <c r="N496" s="173"/>
    </row>
    <row r="497" spans="2:14" s="171" customFormat="1" ht="20.100000000000001" hidden="1" customHeight="1">
      <c r="B497" s="142"/>
      <c r="C497" s="142"/>
      <c r="D497" s="143"/>
      <c r="E497" s="144"/>
      <c r="F497" s="145" t="str">
        <f>'HITUNG SEGMEN'!F850</f>
        <v>1+000</v>
      </c>
      <c r="G497" s="145" t="str">
        <f>'HITUNG SEGMEN'!G850</f>
        <v>1+200</v>
      </c>
      <c r="H497" s="172">
        <f t="shared" si="37"/>
        <v>4</v>
      </c>
      <c r="I497" s="172" t="str">
        <f>'Template TIPE'!H496</f>
        <v>A</v>
      </c>
      <c r="J497" s="172" t="str">
        <f>'Template-KONDISI'!H497</f>
        <v>S</v>
      </c>
      <c r="K497" s="178"/>
      <c r="L497" s="138"/>
      <c r="M497" s="173"/>
      <c r="N497" s="173"/>
    </row>
    <row r="498" spans="2:14" s="171" customFormat="1" ht="20.100000000000001" hidden="1" customHeight="1">
      <c r="B498" s="142"/>
      <c r="C498" s="142"/>
      <c r="D498" s="143"/>
      <c r="E498" s="144"/>
      <c r="F498" s="145" t="str">
        <f>'HITUNG SEGMEN'!F851</f>
        <v>1+200</v>
      </c>
      <c r="G498" s="145" t="str">
        <f>'HITUNG SEGMEN'!G851</f>
        <v>1+410</v>
      </c>
      <c r="H498" s="172">
        <f t="shared" si="37"/>
        <v>4</v>
      </c>
      <c r="I498" s="172" t="str">
        <f>'Template TIPE'!H497</f>
        <v>A</v>
      </c>
      <c r="J498" s="172" t="str">
        <f>'Template-KONDISI'!H498</f>
        <v>S</v>
      </c>
      <c r="K498" s="178"/>
      <c r="L498" s="138"/>
      <c r="M498" s="173"/>
      <c r="N498" s="173"/>
    </row>
    <row r="499" spans="2:14" s="171" customFormat="1" ht="20.100000000000001" hidden="1" customHeight="1">
      <c r="B499" s="142">
        <f>'HITUNG SEGMEN'!B855</f>
        <v>98</v>
      </c>
      <c r="C499" s="142">
        <f>'HITUNG SEGMEN'!C855</f>
        <v>1.0980000000000001</v>
      </c>
      <c r="D499" s="143" t="str">
        <f>'HITUNG SEGMEN'!D855</f>
        <v>Kalimanah - Manduraga</v>
      </c>
      <c r="E499" s="144">
        <f>'HITUNG SEGMEN'!E855</f>
        <v>0.81</v>
      </c>
      <c r="F499" s="145" t="str">
        <f>'HITUNG SEGMEN'!F855</f>
        <v>0+000</v>
      </c>
      <c r="G499" s="145" t="str">
        <f>'HITUNG SEGMEN'!G855</f>
        <v>0+200</v>
      </c>
      <c r="H499" s="172">
        <v>3.5</v>
      </c>
      <c r="I499" s="172" t="str">
        <f>'Template TIPE'!H498</f>
        <v>A</v>
      </c>
      <c r="J499" s="172" t="str">
        <f>'Template-KONDISI'!H499</f>
        <v>B</v>
      </c>
      <c r="K499" s="178"/>
      <c r="L499" s="138"/>
      <c r="M499" s="173"/>
      <c r="N499" s="173"/>
    </row>
    <row r="500" spans="2:14" s="171" customFormat="1" ht="20.100000000000001" hidden="1" customHeight="1">
      <c r="B500" s="142"/>
      <c r="C500" s="142"/>
      <c r="D500" s="143"/>
      <c r="E500" s="144"/>
      <c r="F500" s="145" t="str">
        <f>'HITUNG SEGMEN'!F856</f>
        <v>0+200</v>
      </c>
      <c r="G500" s="145" t="str">
        <f>'HITUNG SEGMEN'!G856</f>
        <v>0+400</v>
      </c>
      <c r="H500" s="172">
        <f>H499</f>
        <v>3.5</v>
      </c>
      <c r="I500" s="172" t="str">
        <f>'Template TIPE'!H499</f>
        <v>A</v>
      </c>
      <c r="J500" s="172" t="str">
        <f>'Template-KONDISI'!H500</f>
        <v>B</v>
      </c>
      <c r="K500" s="178"/>
      <c r="L500" s="138"/>
      <c r="M500" s="173"/>
      <c r="N500" s="173"/>
    </row>
    <row r="501" spans="2:14" s="171" customFormat="1" ht="20.100000000000001" hidden="1" customHeight="1">
      <c r="B501" s="142"/>
      <c r="C501" s="142"/>
      <c r="D501" s="143"/>
      <c r="E501" s="144"/>
      <c r="F501" s="145" t="str">
        <f>'HITUNG SEGMEN'!F857</f>
        <v>0+400</v>
      </c>
      <c r="G501" s="145" t="str">
        <f>'HITUNG SEGMEN'!G857</f>
        <v>0+600</v>
      </c>
      <c r="H501" s="172">
        <f t="shared" ref="H501:H503" si="38">H500</f>
        <v>3.5</v>
      </c>
      <c r="I501" s="172" t="str">
        <f>'Template TIPE'!H500</f>
        <v>A</v>
      </c>
      <c r="J501" s="172" t="str">
        <f>'Template-KONDISI'!H501</f>
        <v>B</v>
      </c>
      <c r="K501" s="178"/>
      <c r="L501" s="138"/>
      <c r="M501" s="173"/>
      <c r="N501" s="173"/>
    </row>
    <row r="502" spans="2:14" s="171" customFormat="1" ht="20.100000000000001" hidden="1" customHeight="1">
      <c r="B502" s="142"/>
      <c r="C502" s="142"/>
      <c r="D502" s="143"/>
      <c r="E502" s="144"/>
      <c r="F502" s="145" t="str">
        <f>'HITUNG SEGMEN'!F858</f>
        <v>0+600</v>
      </c>
      <c r="G502" s="145" t="str">
        <f>'HITUNG SEGMEN'!G858</f>
        <v>0+800</v>
      </c>
      <c r="H502" s="172">
        <f t="shared" si="38"/>
        <v>3.5</v>
      </c>
      <c r="I502" s="172" t="str">
        <f>'Template TIPE'!H501</f>
        <v>A</v>
      </c>
      <c r="J502" s="172" t="str">
        <f>'Template-KONDISI'!H502</f>
        <v>B</v>
      </c>
      <c r="K502" s="178"/>
      <c r="L502" s="138"/>
      <c r="M502" s="173"/>
      <c r="N502" s="173"/>
    </row>
    <row r="503" spans="2:14" s="171" customFormat="1" ht="20.100000000000001" hidden="1" customHeight="1">
      <c r="B503" s="142"/>
      <c r="C503" s="142"/>
      <c r="D503" s="143"/>
      <c r="E503" s="144"/>
      <c r="F503" s="145" t="str">
        <f>'HITUNG SEGMEN'!F859</f>
        <v>0+800</v>
      </c>
      <c r="G503" s="145" t="str">
        <f>'HITUNG SEGMEN'!G859</f>
        <v>0+810</v>
      </c>
      <c r="H503" s="172">
        <f t="shared" si="38"/>
        <v>3.5</v>
      </c>
      <c r="I503" s="172" t="str">
        <f>'Template TIPE'!H502</f>
        <v>A</v>
      </c>
      <c r="J503" s="172" t="str">
        <f>'Template-KONDISI'!H503</f>
        <v>B</v>
      </c>
      <c r="K503" s="178"/>
      <c r="L503" s="138"/>
      <c r="M503" s="173"/>
      <c r="N503" s="173"/>
    </row>
    <row r="504" spans="2:14" s="171" customFormat="1" ht="20.100000000000001" hidden="1" customHeight="1">
      <c r="B504" s="142">
        <f>'HITUNG SEGMEN'!B862</f>
        <v>99</v>
      </c>
      <c r="C504" s="142">
        <f>'HITUNG SEGMEN'!C862</f>
        <v>1.099</v>
      </c>
      <c r="D504" s="143" t="str">
        <f>'HITUNG SEGMEN'!D862</f>
        <v>Kalimanah Wetan - Klapasawit</v>
      </c>
      <c r="E504" s="144">
        <f>'HITUNG SEGMEN'!E862</f>
        <v>1.95</v>
      </c>
      <c r="F504" s="145" t="str">
        <f>'HITUNG SEGMEN'!F862</f>
        <v>0+000</v>
      </c>
      <c r="G504" s="145" t="str">
        <f>'HITUNG SEGMEN'!G862</f>
        <v>0+200</v>
      </c>
      <c r="H504" s="172">
        <v>4</v>
      </c>
      <c r="I504" s="172" t="str">
        <f>'Template TIPE'!H503</f>
        <v>A</v>
      </c>
      <c r="J504" s="172" t="str">
        <f>'Template-KONDISI'!H504</f>
        <v>B</v>
      </c>
      <c r="K504" s="178"/>
      <c r="L504" s="138"/>
      <c r="M504" s="173"/>
      <c r="N504" s="173"/>
    </row>
    <row r="505" spans="2:14" s="171" customFormat="1" ht="20.100000000000001" hidden="1" customHeight="1">
      <c r="B505" s="142"/>
      <c r="C505" s="142"/>
      <c r="D505" s="143"/>
      <c r="E505" s="144"/>
      <c r="F505" s="145" t="str">
        <f>'HITUNG SEGMEN'!F863</f>
        <v>0+200</v>
      </c>
      <c r="G505" s="145" t="str">
        <f>'HITUNG SEGMEN'!G863</f>
        <v>0+400</v>
      </c>
      <c r="H505" s="172">
        <f>H504</f>
        <v>4</v>
      </c>
      <c r="I505" s="172" t="str">
        <f>'Template TIPE'!H504</f>
        <v>A</v>
      </c>
      <c r="J505" s="172" t="str">
        <f>'Template-KONDISI'!H505</f>
        <v>B</v>
      </c>
      <c r="K505" s="178"/>
      <c r="L505" s="138"/>
      <c r="M505" s="173"/>
      <c r="N505" s="173"/>
    </row>
    <row r="506" spans="2:14" s="171" customFormat="1" ht="20.100000000000001" hidden="1" customHeight="1">
      <c r="B506" s="142"/>
      <c r="C506" s="142"/>
      <c r="D506" s="143"/>
      <c r="E506" s="144"/>
      <c r="F506" s="145" t="str">
        <f>'HITUNG SEGMEN'!F864</f>
        <v>0+400</v>
      </c>
      <c r="G506" s="145" t="str">
        <f>'HITUNG SEGMEN'!G864</f>
        <v>0+600</v>
      </c>
      <c r="H506" s="172">
        <f>H504</f>
        <v>4</v>
      </c>
      <c r="I506" s="172" t="str">
        <f>'Template TIPE'!H505</f>
        <v>A</v>
      </c>
      <c r="J506" s="172" t="str">
        <f>'Template-KONDISI'!H506</f>
        <v>B</v>
      </c>
      <c r="K506" s="178"/>
      <c r="L506" s="138"/>
      <c r="M506" s="173"/>
      <c r="N506" s="173"/>
    </row>
    <row r="507" spans="2:14" s="171" customFormat="1" ht="20.100000000000001" hidden="1" customHeight="1">
      <c r="B507" s="142"/>
      <c r="C507" s="142"/>
      <c r="D507" s="143"/>
      <c r="E507" s="144"/>
      <c r="F507" s="145" t="str">
        <f>'HITUNG SEGMEN'!F865</f>
        <v>0+600</v>
      </c>
      <c r="G507" s="145" t="str">
        <f>'HITUNG SEGMEN'!G865</f>
        <v>0+800</v>
      </c>
      <c r="H507" s="172">
        <f>H504</f>
        <v>4</v>
      </c>
      <c r="I507" s="172" t="str">
        <f>'Template TIPE'!H506</f>
        <v>A</v>
      </c>
      <c r="J507" s="172" t="str">
        <f>'Template-KONDISI'!H507</f>
        <v>B</v>
      </c>
      <c r="K507" s="178"/>
      <c r="L507" s="138"/>
      <c r="M507" s="173"/>
      <c r="N507" s="173"/>
    </row>
    <row r="508" spans="2:14" s="171" customFormat="1" ht="20.100000000000001" hidden="1" customHeight="1">
      <c r="B508" s="142"/>
      <c r="C508" s="142"/>
      <c r="D508" s="143"/>
      <c r="E508" s="144"/>
      <c r="F508" s="145" t="str">
        <f>'HITUNG SEGMEN'!F866</f>
        <v>0+800</v>
      </c>
      <c r="G508" s="145" t="str">
        <f>'HITUNG SEGMEN'!G866</f>
        <v>1+000</v>
      </c>
      <c r="H508" s="172">
        <f>H504</f>
        <v>4</v>
      </c>
      <c r="I508" s="172" t="str">
        <f>'Template TIPE'!H507</f>
        <v>A</v>
      </c>
      <c r="J508" s="172" t="str">
        <f>'Template-KONDISI'!H508</f>
        <v>B</v>
      </c>
      <c r="K508" s="178"/>
      <c r="L508" s="138"/>
      <c r="M508" s="173"/>
      <c r="N508" s="173"/>
    </row>
    <row r="509" spans="2:14" s="171" customFormat="1" ht="20.100000000000001" hidden="1" customHeight="1">
      <c r="B509" s="142"/>
      <c r="C509" s="142"/>
      <c r="D509" s="143"/>
      <c r="E509" s="144"/>
      <c r="F509" s="145" t="str">
        <f>'HITUNG SEGMEN'!F867</f>
        <v>1+000</v>
      </c>
      <c r="G509" s="145" t="str">
        <f>'HITUNG SEGMEN'!G867</f>
        <v>1+200</v>
      </c>
      <c r="H509" s="172">
        <f>H504</f>
        <v>4</v>
      </c>
      <c r="I509" s="172" t="str">
        <f>'Template TIPE'!H508</f>
        <v>A</v>
      </c>
      <c r="J509" s="172" t="str">
        <f>'Template-KONDISI'!H509</f>
        <v>B</v>
      </c>
      <c r="K509" s="178"/>
      <c r="L509" s="138"/>
      <c r="M509" s="173"/>
      <c r="N509" s="173"/>
    </row>
    <row r="510" spans="2:14" s="171" customFormat="1" ht="20.100000000000001" hidden="1" customHeight="1">
      <c r="B510" s="142"/>
      <c r="C510" s="142"/>
      <c r="D510" s="143"/>
      <c r="E510" s="144"/>
      <c r="F510" s="145" t="str">
        <f>'HITUNG SEGMEN'!F868</f>
        <v>1+200</v>
      </c>
      <c r="G510" s="145" t="str">
        <f>'HITUNG SEGMEN'!G868</f>
        <v>1+400</v>
      </c>
      <c r="H510" s="172">
        <f>H504</f>
        <v>4</v>
      </c>
      <c r="I510" s="172" t="str">
        <f>'Template TIPE'!H509</f>
        <v>A</v>
      </c>
      <c r="J510" s="172" t="str">
        <f>'Template-KONDISI'!H510</f>
        <v>B</v>
      </c>
      <c r="K510" s="178"/>
      <c r="L510" s="138"/>
      <c r="M510" s="173"/>
      <c r="N510" s="173"/>
    </row>
    <row r="511" spans="2:14" s="171" customFormat="1" ht="20.100000000000001" hidden="1" customHeight="1">
      <c r="B511" s="142"/>
      <c r="C511" s="142"/>
      <c r="D511" s="143"/>
      <c r="E511" s="144"/>
      <c r="F511" s="145" t="str">
        <f>'HITUNG SEGMEN'!F869</f>
        <v>1+400</v>
      </c>
      <c r="G511" s="145" t="str">
        <f>'HITUNG SEGMEN'!G869</f>
        <v>1+600</v>
      </c>
      <c r="H511" s="172">
        <f>H504</f>
        <v>4</v>
      </c>
      <c r="I511" s="172" t="str">
        <f>'Template TIPE'!H510</f>
        <v>A</v>
      </c>
      <c r="J511" s="172" t="str">
        <f>'Template-KONDISI'!H511</f>
        <v>B</v>
      </c>
      <c r="K511" s="178"/>
      <c r="L511" s="138"/>
      <c r="M511" s="173"/>
      <c r="N511" s="173"/>
    </row>
    <row r="512" spans="2:14" s="171" customFormat="1" ht="20.100000000000001" hidden="1" customHeight="1">
      <c r="B512" s="142"/>
      <c r="C512" s="142"/>
      <c r="D512" s="143"/>
      <c r="E512" s="144"/>
      <c r="F512" s="145" t="str">
        <f>'HITUNG SEGMEN'!F870</f>
        <v>1+600</v>
      </c>
      <c r="G512" s="145" t="str">
        <f>'HITUNG SEGMEN'!G870</f>
        <v>1+800</v>
      </c>
      <c r="H512" s="172">
        <f>H504</f>
        <v>4</v>
      </c>
      <c r="I512" s="172" t="str">
        <f>'Template TIPE'!H511</f>
        <v>A</v>
      </c>
      <c r="J512" s="172" t="str">
        <f>'Template-KONDISI'!H512</f>
        <v>B</v>
      </c>
      <c r="K512" s="178"/>
      <c r="L512" s="138"/>
      <c r="M512" s="173"/>
      <c r="N512" s="173"/>
    </row>
    <row r="513" spans="2:14" s="171" customFormat="1" ht="20.100000000000001" hidden="1" customHeight="1">
      <c r="B513" s="142"/>
      <c r="C513" s="142"/>
      <c r="D513" s="143"/>
      <c r="E513" s="144"/>
      <c r="F513" s="145" t="str">
        <f>'HITUNG SEGMEN'!F871</f>
        <v>1+800</v>
      </c>
      <c r="G513" s="145" t="str">
        <f>'HITUNG SEGMEN'!G871</f>
        <v>1+950</v>
      </c>
      <c r="H513" s="172">
        <f>H504</f>
        <v>4</v>
      </c>
      <c r="I513" s="172" t="str">
        <f>'Template TIPE'!H512</f>
        <v>A</v>
      </c>
      <c r="J513" s="172" t="str">
        <f>'Template-KONDISI'!H513</f>
        <v>B</v>
      </c>
      <c r="K513" s="178"/>
      <c r="L513" s="138"/>
      <c r="M513" s="173"/>
      <c r="N513" s="173"/>
    </row>
    <row r="514" spans="2:14" s="171" customFormat="1" ht="20.100000000000001" hidden="1" customHeight="1">
      <c r="B514" s="142">
        <f>'HITUNG SEGMEN'!B874</f>
        <v>100</v>
      </c>
      <c r="C514" s="142" t="str">
        <f>'HITUNG SEGMEN'!C874</f>
        <v>1.100</v>
      </c>
      <c r="D514" s="143" t="str">
        <f>'HITUNG SEGMEN'!D874</f>
        <v>Kalikabong - Grecol 2</v>
      </c>
      <c r="E514" s="144">
        <f>'HITUNG SEGMEN'!E874</f>
        <v>1.17</v>
      </c>
      <c r="F514" s="145" t="str">
        <f>'HITUNG SEGMEN'!F874</f>
        <v>0+000</v>
      </c>
      <c r="G514" s="145" t="str">
        <f>'HITUNG SEGMEN'!G874</f>
        <v>0+200</v>
      </c>
      <c r="H514" s="172">
        <v>7.5</v>
      </c>
      <c r="I514" s="172" t="str">
        <f>'Template TIPE'!H513</f>
        <v>K</v>
      </c>
      <c r="J514" s="172" t="str">
        <f>'Template-KONDISI'!H514</f>
        <v>B</v>
      </c>
      <c r="K514" s="178"/>
      <c r="L514" s="138"/>
      <c r="M514" s="173"/>
      <c r="N514" s="173"/>
    </row>
    <row r="515" spans="2:14" s="171" customFormat="1" ht="20.100000000000001" hidden="1" customHeight="1">
      <c r="B515" s="142"/>
      <c r="C515" s="142"/>
      <c r="D515" s="143"/>
      <c r="E515" s="144"/>
      <c r="F515" s="145" t="str">
        <f>'HITUNG SEGMEN'!F875</f>
        <v>0+200</v>
      </c>
      <c r="G515" s="145" t="str">
        <f>'HITUNG SEGMEN'!G875</f>
        <v>0+400</v>
      </c>
      <c r="H515" s="172">
        <f>H514</f>
        <v>7.5</v>
      </c>
      <c r="I515" s="172" t="str">
        <f>'Template TIPE'!H514</f>
        <v>K</v>
      </c>
      <c r="J515" s="172" t="str">
        <f>'Template-KONDISI'!H515</f>
        <v>B</v>
      </c>
      <c r="K515" s="178"/>
      <c r="L515" s="138"/>
      <c r="M515" s="173"/>
      <c r="N515" s="173"/>
    </row>
    <row r="516" spans="2:14" s="171" customFormat="1" ht="20.100000000000001" hidden="1" customHeight="1">
      <c r="B516" s="142"/>
      <c r="C516" s="142"/>
      <c r="D516" s="143"/>
      <c r="E516" s="144"/>
      <c r="F516" s="145" t="str">
        <f>'HITUNG SEGMEN'!F876</f>
        <v>0+400</v>
      </c>
      <c r="G516" s="145" t="str">
        <f>'HITUNG SEGMEN'!G876</f>
        <v>0+600</v>
      </c>
      <c r="H516" s="172">
        <f t="shared" ref="H516:H518" si="39">H515</f>
        <v>7.5</v>
      </c>
      <c r="I516" s="172" t="str">
        <f>'Template TIPE'!H515</f>
        <v>A</v>
      </c>
      <c r="J516" s="172" t="str">
        <f>'Template-KONDISI'!H516</f>
        <v>B</v>
      </c>
      <c r="K516" s="178"/>
      <c r="L516" s="138"/>
      <c r="M516" s="173"/>
      <c r="N516" s="173"/>
    </row>
    <row r="517" spans="2:14" s="171" customFormat="1" ht="20.100000000000001" hidden="1" customHeight="1">
      <c r="B517" s="142"/>
      <c r="C517" s="142"/>
      <c r="D517" s="143"/>
      <c r="E517" s="144"/>
      <c r="F517" s="145" t="str">
        <f>'HITUNG SEGMEN'!F877</f>
        <v>0+600</v>
      </c>
      <c r="G517" s="145" t="str">
        <f>'HITUNG SEGMEN'!G877</f>
        <v>0+800</v>
      </c>
      <c r="H517" s="172">
        <v>5</v>
      </c>
      <c r="I517" s="172" t="str">
        <f>'Template TIPE'!H516</f>
        <v>A</v>
      </c>
      <c r="J517" s="172" t="str">
        <f>'Template-KONDISI'!H517</f>
        <v>B</v>
      </c>
      <c r="K517" s="178"/>
      <c r="L517" s="138"/>
      <c r="M517" s="173"/>
      <c r="N517" s="173"/>
    </row>
    <row r="518" spans="2:14" s="171" customFormat="1" ht="20.100000000000001" hidden="1" customHeight="1">
      <c r="B518" s="142"/>
      <c r="C518" s="142"/>
      <c r="D518" s="143"/>
      <c r="E518" s="144"/>
      <c r="F518" s="145" t="str">
        <f>'HITUNG SEGMEN'!F878</f>
        <v>0+800</v>
      </c>
      <c r="G518" s="145" t="str">
        <f>'HITUNG SEGMEN'!G878</f>
        <v>1+000</v>
      </c>
      <c r="H518" s="172">
        <f t="shared" si="39"/>
        <v>5</v>
      </c>
      <c r="I518" s="172" t="str">
        <f>'Template TIPE'!H517</f>
        <v>A</v>
      </c>
      <c r="J518" s="172" t="str">
        <f>'Template-KONDISI'!H518</f>
        <v>B</v>
      </c>
      <c r="K518" s="178"/>
      <c r="L518" s="138"/>
      <c r="M518" s="173"/>
      <c r="N518" s="173"/>
    </row>
    <row r="519" spans="2:14" s="171" customFormat="1" ht="20.100000000000001" hidden="1" customHeight="1">
      <c r="B519" s="142"/>
      <c r="C519" s="142"/>
      <c r="D519" s="143"/>
      <c r="E519" s="144"/>
      <c r="F519" s="145" t="str">
        <f>'HITUNG SEGMEN'!F879</f>
        <v>1+000</v>
      </c>
      <c r="G519" s="145" t="str">
        <f>'HITUNG SEGMEN'!G879</f>
        <v>1+170</v>
      </c>
      <c r="H519" s="172">
        <v>5.5</v>
      </c>
      <c r="I519" s="172" t="str">
        <f>'Template TIPE'!H518</f>
        <v>A</v>
      </c>
      <c r="J519" s="172" t="str">
        <f>'Template-KONDISI'!H519</f>
        <v>B</v>
      </c>
      <c r="K519" s="178"/>
      <c r="L519" s="138"/>
      <c r="M519" s="173"/>
      <c r="N519" s="173"/>
    </row>
    <row r="520" spans="2:14" s="171" customFormat="1" ht="20.100000000000001" hidden="1" customHeight="1">
      <c r="B520" s="142">
        <f>'HITUNG SEGMEN'!B882</f>
        <v>101</v>
      </c>
      <c r="C520" s="142">
        <f>'HITUNG SEGMEN'!C882</f>
        <v>1.101</v>
      </c>
      <c r="D520" s="143" t="str">
        <f>'HITUNG SEGMEN'!D882</f>
        <v>Mangga</v>
      </c>
      <c r="E520" s="144">
        <f>'HITUNG SEGMEN'!E882</f>
        <v>0.21</v>
      </c>
      <c r="F520" s="145" t="str">
        <f>'HITUNG SEGMEN'!F882</f>
        <v>0+000</v>
      </c>
      <c r="G520" s="145" t="str">
        <f>'HITUNG SEGMEN'!G882</f>
        <v>0+200</v>
      </c>
      <c r="H520" s="172">
        <v>2.8</v>
      </c>
      <c r="I520" s="172" t="str">
        <f>'Template TIPE'!H519</f>
        <v>A</v>
      </c>
      <c r="J520" s="172" t="str">
        <f>'Template-KONDISI'!H520</f>
        <v>B</v>
      </c>
      <c r="K520" s="178"/>
      <c r="L520" s="138"/>
      <c r="M520" s="173"/>
      <c r="N520" s="173"/>
    </row>
    <row r="521" spans="2:14" s="171" customFormat="1" ht="20.100000000000001" hidden="1" customHeight="1">
      <c r="B521" s="142"/>
      <c r="C521" s="142"/>
      <c r="D521" s="143"/>
      <c r="E521" s="144"/>
      <c r="F521" s="145" t="str">
        <f>'HITUNG SEGMEN'!F883</f>
        <v>0+200</v>
      </c>
      <c r="G521" s="145" t="str">
        <f>'HITUNG SEGMEN'!G883</f>
        <v>0+210</v>
      </c>
      <c r="H521" s="172">
        <f>H520</f>
        <v>2.8</v>
      </c>
      <c r="I521" s="172" t="str">
        <f>'Template TIPE'!H520</f>
        <v>A</v>
      </c>
      <c r="J521" s="172" t="str">
        <f>'Template-KONDISI'!H521</f>
        <v>B</v>
      </c>
      <c r="K521" s="178"/>
      <c r="L521" s="138"/>
      <c r="M521" s="173"/>
      <c r="N521" s="173"/>
    </row>
    <row r="522" spans="2:14" s="171" customFormat="1" ht="20.100000000000001" hidden="1" customHeight="1">
      <c r="B522" s="142">
        <f>'HITUNG SEGMEN'!B889</f>
        <v>102</v>
      </c>
      <c r="C522" s="142">
        <f>'HITUNG SEGMEN'!C889</f>
        <v>1.1020000000000001</v>
      </c>
      <c r="D522" s="143" t="str">
        <f>'HITUNG SEGMEN'!D889</f>
        <v>Rambutan</v>
      </c>
      <c r="E522" s="144">
        <f>'HITUNG SEGMEN'!E889</f>
        <v>0.52</v>
      </c>
      <c r="F522" s="145" t="str">
        <f>'HITUNG SEGMEN'!F889</f>
        <v>0+000</v>
      </c>
      <c r="G522" s="145" t="str">
        <f>'HITUNG SEGMEN'!G889</f>
        <v>0+200</v>
      </c>
      <c r="H522" s="172">
        <v>3.6</v>
      </c>
      <c r="I522" s="172" t="str">
        <f>'Template TIPE'!H521</f>
        <v>A</v>
      </c>
      <c r="J522" s="172" t="str">
        <f>'Template-KONDISI'!H522</f>
        <v>B</v>
      </c>
      <c r="K522" s="178"/>
      <c r="L522" s="138"/>
      <c r="M522" s="173"/>
      <c r="N522" s="173"/>
    </row>
    <row r="523" spans="2:14" s="171" customFormat="1" ht="20.100000000000001" hidden="1" customHeight="1">
      <c r="B523" s="142"/>
      <c r="C523" s="142"/>
      <c r="D523" s="143"/>
      <c r="E523" s="144"/>
      <c r="F523" s="145" t="str">
        <f>'HITUNG SEGMEN'!F890</f>
        <v>0+200</v>
      </c>
      <c r="G523" s="145" t="str">
        <f>'HITUNG SEGMEN'!G890</f>
        <v>0+400</v>
      </c>
      <c r="H523" s="172">
        <f>H522</f>
        <v>3.6</v>
      </c>
      <c r="I523" s="172" t="str">
        <f>'Template TIPE'!H522</f>
        <v>A</v>
      </c>
      <c r="J523" s="172" t="str">
        <f>'Template-KONDISI'!H523</f>
        <v>B</v>
      </c>
      <c r="K523" s="178"/>
      <c r="L523" s="138"/>
      <c r="M523" s="173"/>
      <c r="N523" s="173"/>
    </row>
    <row r="524" spans="2:14" s="171" customFormat="1" ht="20.100000000000001" hidden="1" customHeight="1">
      <c r="B524" s="142"/>
      <c r="C524" s="142"/>
      <c r="D524" s="143"/>
      <c r="E524" s="144"/>
      <c r="F524" s="145" t="str">
        <f>'HITUNG SEGMEN'!F891</f>
        <v>0+400</v>
      </c>
      <c r="G524" s="145" t="str">
        <f>'HITUNG SEGMEN'!G891</f>
        <v>0+520</v>
      </c>
      <c r="H524" s="172">
        <f>H523</f>
        <v>3.6</v>
      </c>
      <c r="I524" s="172" t="str">
        <f>'Template TIPE'!H523</f>
        <v>A</v>
      </c>
      <c r="J524" s="172" t="str">
        <f>'Template-KONDISI'!H524</f>
        <v>B</v>
      </c>
      <c r="K524" s="178"/>
      <c r="L524" s="138"/>
      <c r="M524" s="173"/>
      <c r="N524" s="173"/>
    </row>
    <row r="525" spans="2:14" s="171" customFormat="1" ht="20.100000000000001" hidden="1" customHeight="1">
      <c r="B525" s="142">
        <f>'HITUNG SEGMEN'!B896</f>
        <v>103</v>
      </c>
      <c r="C525" s="142">
        <f>'HITUNG SEGMEN'!C896</f>
        <v>1.103</v>
      </c>
      <c r="D525" s="143" t="str">
        <f>'HITUNG SEGMEN'!D896</f>
        <v>Pisang</v>
      </c>
      <c r="E525" s="144">
        <f>'HITUNG SEGMEN'!E896</f>
        <v>0.38</v>
      </c>
      <c r="F525" s="145" t="str">
        <f>'HITUNG SEGMEN'!F896</f>
        <v>0+000</v>
      </c>
      <c r="G525" s="145" t="str">
        <f>'HITUNG SEGMEN'!G896</f>
        <v>0+200</v>
      </c>
      <c r="H525" s="172">
        <v>3.5</v>
      </c>
      <c r="I525" s="172" t="str">
        <f>'Template TIPE'!H524</f>
        <v>A</v>
      </c>
      <c r="J525" s="172" t="str">
        <f>'Template-KONDISI'!H525</f>
        <v>S</v>
      </c>
      <c r="K525" s="178"/>
      <c r="L525" s="138"/>
      <c r="M525" s="173"/>
      <c r="N525" s="173"/>
    </row>
    <row r="526" spans="2:14" s="171" customFormat="1" ht="20.100000000000001" hidden="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72">
        <f>H525</f>
        <v>3.5</v>
      </c>
      <c r="I526" s="172" t="str">
        <f>'Template TIPE'!H525</f>
        <v>A</v>
      </c>
      <c r="J526" s="172" t="str">
        <f>'Template-KONDISI'!H526</f>
        <v>B</v>
      </c>
      <c r="K526" s="178"/>
      <c r="L526" s="138"/>
      <c r="M526" s="173"/>
      <c r="N526" s="173"/>
    </row>
    <row r="527" spans="2:14" s="171" customFormat="1" ht="20.100000000000001" hidden="1" customHeight="1">
      <c r="B527" s="142">
        <f>'HITUNG SEGMEN'!B903</f>
        <v>104</v>
      </c>
      <c r="C527" s="142">
        <f>'HITUNG SEGMEN'!C903</f>
        <v>1.1040000000000001</v>
      </c>
      <c r="D527" s="143" t="str">
        <f>'HITUNG SEGMEN'!D903</f>
        <v>Sawo</v>
      </c>
      <c r="E527" s="144">
        <f>'HITUNG SEGMEN'!E903</f>
        <v>0.36</v>
      </c>
      <c r="F527" s="145" t="str">
        <f>'HITUNG SEGMEN'!F903</f>
        <v>0+000</v>
      </c>
      <c r="G527" s="145" t="str">
        <f>'HITUNG SEGMEN'!G903</f>
        <v>0+200</v>
      </c>
      <c r="H527" s="172">
        <v>3.5</v>
      </c>
      <c r="I527" s="172" t="str">
        <f>'Template TIPE'!H526</f>
        <v>A</v>
      </c>
      <c r="J527" s="172" t="str">
        <f>'Template-KONDISI'!H527</f>
        <v>B</v>
      </c>
      <c r="K527" s="178"/>
      <c r="L527" s="138"/>
      <c r="M527" s="173"/>
      <c r="N527" s="173"/>
    </row>
    <row r="528" spans="2:14" s="171" customFormat="1" ht="20.100000000000001" hidden="1" customHeight="1">
      <c r="B528" s="142"/>
      <c r="C528" s="142"/>
      <c r="D528" s="143"/>
      <c r="E528" s="144"/>
      <c r="F528" s="145" t="str">
        <f>'HITUNG SEGMEN'!F904</f>
        <v>0+200</v>
      </c>
      <c r="G528" s="145" t="str">
        <f>'HITUNG SEGMEN'!G904</f>
        <v>0+360</v>
      </c>
      <c r="H528" s="172">
        <f>H527</f>
        <v>3.5</v>
      </c>
      <c r="I528" s="172" t="str">
        <f>'Template TIPE'!H527</f>
        <v>A</v>
      </c>
      <c r="J528" s="172" t="str">
        <f>'Template-KONDISI'!H528</f>
        <v>B</v>
      </c>
      <c r="K528" s="178"/>
      <c r="L528" s="138"/>
      <c r="M528" s="173"/>
      <c r="N528" s="173"/>
    </row>
    <row r="529" spans="2:14" s="171" customFormat="1" ht="20.100000000000001" hidden="1" customHeight="1">
      <c r="B529" s="142">
        <f>'HITUNG SEGMEN'!B910</f>
        <v>105</v>
      </c>
      <c r="C529" s="142">
        <f>'HITUNG SEGMEN'!C910</f>
        <v>1.105</v>
      </c>
      <c r="D529" s="143" t="str">
        <f>'HITUNG SEGMEN'!D910</f>
        <v>Sokawera - Karangpule</v>
      </c>
      <c r="E529" s="144">
        <f>'HITUNG SEGMEN'!E910</f>
        <v>0.78</v>
      </c>
      <c r="F529" s="145" t="str">
        <f>'HITUNG SEGMEN'!F910</f>
        <v>0+000</v>
      </c>
      <c r="G529" s="145" t="str">
        <f>'HITUNG SEGMEN'!G910</f>
        <v>0+200</v>
      </c>
      <c r="H529" s="172">
        <v>3.5</v>
      </c>
      <c r="I529" s="172" t="str">
        <f>'Template TIPE'!H528</f>
        <v>A</v>
      </c>
      <c r="J529" s="172" t="str">
        <f>'Template-KONDISI'!H529</f>
        <v>B</v>
      </c>
      <c r="K529" s="178"/>
      <c r="L529" s="138"/>
      <c r="M529" s="173"/>
      <c r="N529" s="173"/>
    </row>
    <row r="530" spans="2:14" s="171" customFormat="1" ht="20.100000000000001" hidden="1" customHeight="1">
      <c r="B530" s="142"/>
      <c r="C530" s="142"/>
      <c r="D530" s="143"/>
      <c r="E530" s="144"/>
      <c r="F530" s="145" t="str">
        <f>'HITUNG SEGMEN'!F911</f>
        <v>0+200</v>
      </c>
      <c r="G530" s="145" t="str">
        <f>'HITUNG SEGMEN'!G911</f>
        <v>0+400</v>
      </c>
      <c r="H530" s="172">
        <f>H529</f>
        <v>3.5</v>
      </c>
      <c r="I530" s="172" t="str">
        <f>'Template TIPE'!H529</f>
        <v>A</v>
      </c>
      <c r="J530" s="172" t="str">
        <f>'Template-KONDISI'!H530</f>
        <v>B</v>
      </c>
      <c r="K530" s="178"/>
      <c r="L530" s="138"/>
      <c r="M530" s="173"/>
      <c r="N530" s="173"/>
    </row>
    <row r="531" spans="2:14" s="171" customFormat="1" ht="20.100000000000001" hidden="1" customHeight="1">
      <c r="B531" s="142"/>
      <c r="C531" s="142"/>
      <c r="D531" s="143"/>
      <c r="E531" s="144"/>
      <c r="F531" s="145" t="str">
        <f>'HITUNG SEGMEN'!F912</f>
        <v>0+400</v>
      </c>
      <c r="G531" s="145" t="str">
        <f>'HITUNG SEGMEN'!G912</f>
        <v>0+600</v>
      </c>
      <c r="H531" s="172">
        <f t="shared" ref="H531:H532" si="40">H530</f>
        <v>3.5</v>
      </c>
      <c r="I531" s="172" t="str">
        <f>'Template TIPE'!H530</f>
        <v>A</v>
      </c>
      <c r="J531" s="172" t="str">
        <f>'Template-KONDISI'!H531</f>
        <v>B</v>
      </c>
      <c r="K531" s="178"/>
      <c r="L531" s="138"/>
      <c r="M531" s="173"/>
      <c r="N531" s="173"/>
    </row>
    <row r="532" spans="2:14" s="171" customFormat="1" ht="20.100000000000001" hidden="1" customHeight="1">
      <c r="B532" s="142"/>
      <c r="C532" s="142"/>
      <c r="D532" s="143"/>
      <c r="E532" s="144"/>
      <c r="F532" s="145" t="str">
        <f>'HITUNG SEGMEN'!F913</f>
        <v>0+600</v>
      </c>
      <c r="G532" s="145" t="str">
        <f>'HITUNG SEGMEN'!G913</f>
        <v>0+780</v>
      </c>
      <c r="H532" s="172">
        <f t="shared" si="40"/>
        <v>3.5</v>
      </c>
      <c r="I532" s="172" t="str">
        <f>'Template TIPE'!H531</f>
        <v>A</v>
      </c>
      <c r="J532" s="172" t="str">
        <f>'Template-KONDISI'!H532</f>
        <v>B</v>
      </c>
      <c r="K532" s="178"/>
      <c r="L532" s="138"/>
      <c r="M532" s="173"/>
      <c r="N532" s="173"/>
    </row>
    <row r="533" spans="2:14" s="171" customFormat="1" ht="20.100000000000001" hidden="1" customHeight="1">
      <c r="B533" s="142">
        <f>'HITUNG SEGMEN'!B917</f>
        <v>106</v>
      </c>
      <c r="C533" s="142">
        <f>'HITUNG SEGMEN'!C917</f>
        <v>1.1060000000000001</v>
      </c>
      <c r="D533" s="143" t="str">
        <f>'HITUNG SEGMEN'!D917</f>
        <v>Komplek Perum. Penambongan</v>
      </c>
      <c r="E533" s="144">
        <f>'HITUNG SEGMEN'!E917</f>
        <v>0.98</v>
      </c>
      <c r="F533" s="145" t="str">
        <f>'HITUNG SEGMEN'!F917</f>
        <v>0+000</v>
      </c>
      <c r="G533" s="145" t="str">
        <f>'HITUNG SEGMEN'!G917</f>
        <v>0+200</v>
      </c>
      <c r="H533" s="172">
        <v>3.9</v>
      </c>
      <c r="I533" s="172" t="str">
        <f>'Template TIPE'!H532</f>
        <v>A</v>
      </c>
      <c r="J533" s="172" t="str">
        <f>'Template-KONDISI'!H533</f>
        <v>B</v>
      </c>
      <c r="K533" s="178"/>
      <c r="L533" s="138"/>
      <c r="M533" s="173"/>
      <c r="N533" s="173"/>
    </row>
    <row r="534" spans="2:14" s="171" customFormat="1" ht="20.100000000000001" hidden="1" customHeight="1">
      <c r="B534" s="142"/>
      <c r="C534" s="142"/>
      <c r="D534" s="143"/>
      <c r="E534" s="144"/>
      <c r="F534" s="145" t="str">
        <f>'HITUNG SEGMEN'!F918</f>
        <v>0+200</v>
      </c>
      <c r="G534" s="145" t="str">
        <f>'HITUNG SEGMEN'!G918</f>
        <v>0+400</v>
      </c>
      <c r="H534" s="172">
        <f>H533</f>
        <v>3.9</v>
      </c>
      <c r="I534" s="172" t="str">
        <f>'Template TIPE'!H533</f>
        <v>A</v>
      </c>
      <c r="J534" s="172" t="str">
        <f>'Template-KONDISI'!H534</f>
        <v>B</v>
      </c>
      <c r="K534" s="178"/>
      <c r="L534" s="138"/>
      <c r="M534" s="173"/>
      <c r="N534" s="173"/>
    </row>
    <row r="535" spans="2:14" s="171" customFormat="1" ht="20.100000000000001" hidden="1" customHeight="1">
      <c r="B535" s="142"/>
      <c r="C535" s="142"/>
      <c r="D535" s="143"/>
      <c r="E535" s="144"/>
      <c r="F535" s="145" t="str">
        <f>'HITUNG SEGMEN'!F919</f>
        <v>0+400</v>
      </c>
      <c r="G535" s="145" t="str">
        <f>'HITUNG SEGMEN'!G919</f>
        <v>0+600</v>
      </c>
      <c r="H535" s="172">
        <f t="shared" ref="H535:H537" si="41">H534</f>
        <v>3.9</v>
      </c>
      <c r="I535" s="172" t="str">
        <f>'Template TIPE'!H534</f>
        <v>A</v>
      </c>
      <c r="J535" s="172" t="str">
        <f>'Template-KONDISI'!H535</f>
        <v>B</v>
      </c>
      <c r="K535" s="178"/>
      <c r="L535" s="138"/>
      <c r="M535" s="173"/>
      <c r="N535" s="173"/>
    </row>
    <row r="536" spans="2:14" s="171" customFormat="1" ht="20.100000000000001" hidden="1" customHeight="1">
      <c r="B536" s="142"/>
      <c r="C536" s="142"/>
      <c r="D536" s="143"/>
      <c r="E536" s="144"/>
      <c r="F536" s="145" t="str">
        <f>'HITUNG SEGMEN'!F920</f>
        <v>0+600</v>
      </c>
      <c r="G536" s="145" t="str">
        <f>'HITUNG SEGMEN'!G920</f>
        <v>0+800</v>
      </c>
      <c r="H536" s="172">
        <f t="shared" si="41"/>
        <v>3.9</v>
      </c>
      <c r="I536" s="172" t="str">
        <f>'Template TIPE'!H535</f>
        <v>A</v>
      </c>
      <c r="J536" s="172" t="str">
        <f>'Template-KONDISI'!H536</f>
        <v>S</v>
      </c>
      <c r="K536" s="178"/>
      <c r="L536" s="138"/>
      <c r="M536" s="173"/>
      <c r="N536" s="173"/>
    </row>
    <row r="537" spans="2:14" s="171" customFormat="1" ht="20.100000000000001" hidden="1" customHeight="1">
      <c r="B537" s="142"/>
      <c r="C537" s="142"/>
      <c r="D537" s="143"/>
      <c r="E537" s="144"/>
      <c r="F537" s="145" t="str">
        <f>'HITUNG SEGMEN'!F921</f>
        <v>0+800</v>
      </c>
      <c r="G537" s="145" t="str">
        <f>'HITUNG SEGMEN'!G921</f>
        <v>0+980</v>
      </c>
      <c r="H537" s="172">
        <f t="shared" si="41"/>
        <v>3.9</v>
      </c>
      <c r="I537" s="172" t="str">
        <f>'Template TIPE'!H536</f>
        <v>A</v>
      </c>
      <c r="J537" s="172" t="str">
        <f>'Template-KONDISI'!H537</f>
        <v>S</v>
      </c>
      <c r="K537" s="178"/>
      <c r="L537" s="138"/>
      <c r="M537" s="173"/>
      <c r="N537" s="173"/>
    </row>
    <row r="538" spans="2:14" s="171" customFormat="1" ht="20.100000000000001" hidden="1" customHeight="1">
      <c r="B538" s="142">
        <f>'HITUNG SEGMEN'!B924</f>
        <v>107</v>
      </c>
      <c r="C538" s="142">
        <f>'HITUNG SEGMEN'!C924</f>
        <v>1.107</v>
      </c>
      <c r="D538" s="143" t="str">
        <f>'HITUNG SEGMEN'!D924</f>
        <v>Komplek Perum. Karangmanyar</v>
      </c>
      <c r="E538" s="144">
        <f>'HITUNG SEGMEN'!E924</f>
        <v>0.7</v>
      </c>
      <c r="F538" s="145" t="str">
        <f>'HITUNG SEGMEN'!F924</f>
        <v>0+000</v>
      </c>
      <c r="G538" s="145" t="str">
        <f>'HITUNG SEGMEN'!G924</f>
        <v>0+200</v>
      </c>
      <c r="H538" s="172">
        <v>3</v>
      </c>
      <c r="I538" s="172" t="str">
        <f>'Template TIPE'!H537</f>
        <v>A</v>
      </c>
      <c r="J538" s="172" t="str">
        <f>'Template-KONDISI'!H538</f>
        <v>B</v>
      </c>
      <c r="K538" s="178"/>
      <c r="L538" s="138"/>
      <c r="M538" s="173"/>
      <c r="N538" s="173"/>
    </row>
    <row r="539" spans="2:14" s="171" customFormat="1" ht="20.100000000000001" hidden="1" customHeight="1">
      <c r="B539" s="142"/>
      <c r="C539" s="142"/>
      <c r="D539" s="143"/>
      <c r="E539" s="144"/>
      <c r="F539" s="145" t="str">
        <f>'HITUNG SEGMEN'!F925</f>
        <v>0+200</v>
      </c>
      <c r="G539" s="145" t="str">
        <f>'HITUNG SEGMEN'!G925</f>
        <v>0+400</v>
      </c>
      <c r="H539" s="172">
        <f>H538</f>
        <v>3</v>
      </c>
      <c r="I539" s="172" t="str">
        <f>'Template TIPE'!H538</f>
        <v>A</v>
      </c>
      <c r="J539" s="172" t="str">
        <f>'Template-KONDISI'!H539</f>
        <v>B</v>
      </c>
      <c r="K539" s="178"/>
      <c r="L539" s="138"/>
      <c r="M539" s="173"/>
      <c r="N539" s="173"/>
    </row>
    <row r="540" spans="2:14" s="171" customFormat="1" ht="20.100000000000001" hidden="1" customHeight="1">
      <c r="B540" s="142"/>
      <c r="C540" s="142"/>
      <c r="D540" s="143"/>
      <c r="E540" s="144"/>
      <c r="F540" s="145" t="str">
        <f>'HITUNG SEGMEN'!F926</f>
        <v>0+400</v>
      </c>
      <c r="G540" s="145" t="str">
        <f>'HITUNG SEGMEN'!G926</f>
        <v>0+600</v>
      </c>
      <c r="H540" s="172">
        <f t="shared" ref="H540:H541" si="42">H539</f>
        <v>3</v>
      </c>
      <c r="I540" s="172" t="str">
        <f>'Template TIPE'!H539</f>
        <v>A</v>
      </c>
      <c r="J540" s="172" t="str">
        <f>'Template-KONDISI'!H540</f>
        <v>B</v>
      </c>
      <c r="K540" s="178"/>
      <c r="L540" s="138"/>
      <c r="M540" s="173"/>
      <c r="N540" s="173"/>
    </row>
    <row r="541" spans="2:14" s="171" customFormat="1" ht="20.100000000000001" hidden="1" customHeight="1">
      <c r="B541" s="142"/>
      <c r="C541" s="142"/>
      <c r="D541" s="143"/>
      <c r="E541" s="144"/>
      <c r="F541" s="145" t="str">
        <f>'HITUNG SEGMEN'!F927</f>
        <v>0+600</v>
      </c>
      <c r="G541" s="145" t="str">
        <f>'HITUNG SEGMEN'!G927</f>
        <v>0+700</v>
      </c>
      <c r="H541" s="172">
        <f t="shared" si="42"/>
        <v>3</v>
      </c>
      <c r="I541" s="172" t="str">
        <f>'Template TIPE'!H540</f>
        <v>A</v>
      </c>
      <c r="J541" s="172" t="str">
        <f>'Template-KONDISI'!H541</f>
        <v>B</v>
      </c>
      <c r="K541" s="178"/>
      <c r="L541" s="138"/>
      <c r="M541" s="173"/>
      <c r="N541" s="173"/>
    </row>
    <row r="542" spans="2:14" s="171" customFormat="1" ht="20.100000000000001" hidden="1" customHeight="1">
      <c r="B542" s="142">
        <f>'HITUNG SEGMEN'!B931</f>
        <v>108</v>
      </c>
      <c r="C542" s="142">
        <f>'HITUNG SEGMEN'!C931</f>
        <v>1.1080000000000001</v>
      </c>
      <c r="D542" s="143" t="str">
        <f>'HITUNG SEGMEN'!D931</f>
        <v>Klapasawit  - Karangsari</v>
      </c>
      <c r="E542" s="144">
        <f>'HITUNG SEGMEN'!E931</f>
        <v>0.79</v>
      </c>
      <c r="F542" s="145" t="str">
        <f>'HITUNG SEGMEN'!F931</f>
        <v>0+000</v>
      </c>
      <c r="G542" s="145" t="str">
        <f>'HITUNG SEGMEN'!G931</f>
        <v>0+200</v>
      </c>
      <c r="H542" s="172">
        <v>3.4</v>
      </c>
      <c r="I542" s="172" t="str">
        <f>'Template TIPE'!H541</f>
        <v>A</v>
      </c>
      <c r="J542" s="172" t="str">
        <f>'Template-KONDISI'!H542</f>
        <v>B</v>
      </c>
      <c r="K542" s="178"/>
      <c r="L542" s="138"/>
      <c r="M542" s="173"/>
      <c r="N542" s="173"/>
    </row>
    <row r="543" spans="2:14" s="171" customFormat="1" ht="20.100000000000001" hidden="1" customHeight="1">
      <c r="B543" s="142"/>
      <c r="C543" s="142"/>
      <c r="D543" s="143"/>
      <c r="E543" s="144"/>
      <c r="F543" s="145" t="str">
        <f>'HITUNG SEGMEN'!F932</f>
        <v>0+200</v>
      </c>
      <c r="G543" s="145" t="str">
        <f>'HITUNG SEGMEN'!G932</f>
        <v>0+400</v>
      </c>
      <c r="H543" s="172">
        <f>H542</f>
        <v>3.4</v>
      </c>
      <c r="I543" s="172" t="str">
        <f>'Template TIPE'!H542</f>
        <v>A</v>
      </c>
      <c r="J543" s="172" t="str">
        <f>'Template-KONDISI'!H543</f>
        <v>B</v>
      </c>
      <c r="K543" s="178"/>
      <c r="L543" s="138"/>
      <c r="M543" s="173"/>
      <c r="N543" s="173"/>
    </row>
    <row r="544" spans="2:14" s="171" customFormat="1" ht="20.100000000000001" hidden="1" customHeight="1">
      <c r="B544" s="142"/>
      <c r="C544" s="142"/>
      <c r="D544" s="143"/>
      <c r="E544" s="144"/>
      <c r="F544" s="145" t="str">
        <f>'HITUNG SEGMEN'!F933</f>
        <v>0+400</v>
      </c>
      <c r="G544" s="145" t="str">
        <f>'HITUNG SEGMEN'!G933</f>
        <v>0+600</v>
      </c>
      <c r="H544" s="172">
        <f t="shared" ref="H544:H545" si="43">H543</f>
        <v>3.4</v>
      </c>
      <c r="I544" s="172" t="str">
        <f>'Template TIPE'!H543</f>
        <v>A</v>
      </c>
      <c r="J544" s="172" t="str">
        <f>'Template-KONDISI'!H544</f>
        <v>B</v>
      </c>
      <c r="K544" s="178"/>
      <c r="L544" s="138"/>
      <c r="M544" s="173"/>
      <c r="N544" s="173"/>
    </row>
    <row r="545" spans="2:14" s="171" customFormat="1" ht="20.100000000000001" hidden="1" customHeight="1">
      <c r="B545" s="142"/>
      <c r="C545" s="142"/>
      <c r="D545" s="143"/>
      <c r="E545" s="144"/>
      <c r="F545" s="145" t="str">
        <f>'HITUNG SEGMEN'!F934</f>
        <v>0+790</v>
      </c>
      <c r="G545" s="145" t="str">
        <f>'HITUNG SEGMEN'!G934</f>
        <v>0+790</v>
      </c>
      <c r="H545" s="172">
        <f t="shared" si="43"/>
        <v>3.4</v>
      </c>
      <c r="I545" s="172" t="str">
        <f>'Template TIPE'!H544</f>
        <v>A</v>
      </c>
      <c r="J545" s="172" t="str">
        <f>'Template-KONDISI'!H545</f>
        <v>B</v>
      </c>
      <c r="K545" s="178"/>
      <c r="L545" s="138"/>
      <c r="M545" s="173"/>
      <c r="N545" s="173"/>
    </row>
    <row r="546" spans="2:14" s="171" customFormat="1" ht="20.100000000000001" hidden="1" customHeight="1">
      <c r="B546" s="142">
        <f>'HITUNG SEGMEN'!B938</f>
        <v>109</v>
      </c>
      <c r="C546" s="142">
        <f>'HITUNG SEGMEN'!C938</f>
        <v>1.109</v>
      </c>
      <c r="D546" s="143" t="str">
        <f>'HITUNG SEGMEN'!D938</f>
        <v xml:space="preserve">Rabak - Sidakangen </v>
      </c>
      <c r="E546" s="144">
        <f>'HITUNG SEGMEN'!E938</f>
        <v>1.04</v>
      </c>
      <c r="F546" s="145" t="str">
        <f>'HITUNG SEGMEN'!F938</f>
        <v>0+000</v>
      </c>
      <c r="G546" s="145" t="str">
        <f>'HITUNG SEGMEN'!G938</f>
        <v>0+200</v>
      </c>
      <c r="H546" s="172">
        <v>3</v>
      </c>
      <c r="I546" s="172" t="str">
        <f>'Template TIPE'!H545</f>
        <v>A</v>
      </c>
      <c r="J546" s="172" t="str">
        <f>'Template-KONDISI'!H546</f>
        <v>RR</v>
      </c>
      <c r="K546" s="178"/>
      <c r="L546" s="138"/>
      <c r="M546" s="173"/>
      <c r="N546" s="173"/>
    </row>
    <row r="547" spans="2:14" s="171" customFormat="1" ht="20.100000000000001" hidden="1" customHeight="1">
      <c r="B547" s="142"/>
      <c r="C547" s="142"/>
      <c r="D547" s="143"/>
      <c r="E547" s="144"/>
      <c r="F547" s="145" t="str">
        <f>'HITUNG SEGMEN'!F939</f>
        <v>0+200</v>
      </c>
      <c r="G547" s="145" t="str">
        <f>'HITUNG SEGMEN'!G939</f>
        <v>0+400</v>
      </c>
      <c r="H547" s="172">
        <v>3</v>
      </c>
      <c r="I547" s="172" t="str">
        <f>'Template TIPE'!H546</f>
        <v>A</v>
      </c>
      <c r="J547" s="172" t="str">
        <f>'Template-KONDISI'!H547</f>
        <v>RR</v>
      </c>
      <c r="K547" s="178"/>
      <c r="L547" s="138"/>
      <c r="M547" s="173"/>
      <c r="N547" s="173"/>
    </row>
    <row r="548" spans="2:14" s="171" customFormat="1" ht="20.100000000000001" hidden="1" customHeight="1">
      <c r="B548" s="142"/>
      <c r="C548" s="142"/>
      <c r="D548" s="143"/>
      <c r="E548" s="144"/>
      <c r="F548" s="145" t="str">
        <f>'HITUNG SEGMEN'!F940</f>
        <v>0+400</v>
      </c>
      <c r="G548" s="145" t="str">
        <f>'HITUNG SEGMEN'!G940</f>
        <v>0+600</v>
      </c>
      <c r="H548" s="172">
        <v>3.5</v>
      </c>
      <c r="I548" s="172" t="str">
        <f>'Template TIPE'!H547</f>
        <v>A</v>
      </c>
      <c r="J548" s="172" t="str">
        <f>'Template-KONDISI'!H548</f>
        <v>B</v>
      </c>
      <c r="K548" s="178"/>
      <c r="L548" s="138"/>
      <c r="M548" s="173"/>
      <c r="N548" s="173"/>
    </row>
    <row r="549" spans="2:14" s="171" customFormat="1" ht="20.100000000000001" hidden="1" customHeight="1">
      <c r="B549" s="142"/>
      <c r="C549" s="142"/>
      <c r="D549" s="143"/>
      <c r="E549" s="144"/>
      <c r="F549" s="145" t="str">
        <f>'HITUNG SEGMEN'!F941</f>
        <v>0+600</v>
      </c>
      <c r="G549" s="145" t="str">
        <f>'HITUNG SEGMEN'!G941</f>
        <v>0+800</v>
      </c>
      <c r="H549" s="172">
        <v>3.1</v>
      </c>
      <c r="I549" s="172" t="str">
        <f>'Template TIPE'!H548</f>
        <v>A</v>
      </c>
      <c r="J549" s="172" t="str">
        <f>'Template-KONDISI'!H549</f>
        <v>B</v>
      </c>
      <c r="K549" s="178"/>
      <c r="L549" s="138"/>
      <c r="M549" s="173"/>
      <c r="N549" s="173"/>
    </row>
    <row r="550" spans="2:14" s="171" customFormat="1" ht="20.100000000000001" hidden="1" customHeight="1">
      <c r="B550" s="142"/>
      <c r="C550" s="142"/>
      <c r="D550" s="143"/>
      <c r="E550" s="144"/>
      <c r="F550" s="145" t="str">
        <f>'HITUNG SEGMEN'!F942</f>
        <v>0+800</v>
      </c>
      <c r="G550" s="145" t="str">
        <f>'HITUNG SEGMEN'!G942</f>
        <v>1+000</v>
      </c>
      <c r="H550" s="172">
        <f>H549</f>
        <v>3.1</v>
      </c>
      <c r="I550" s="172" t="str">
        <f>'Template TIPE'!H549</f>
        <v>A</v>
      </c>
      <c r="J550" s="172" t="str">
        <f>'Template-KONDISI'!H550</f>
        <v>B</v>
      </c>
      <c r="K550" s="178"/>
      <c r="L550" s="138"/>
      <c r="M550" s="173"/>
      <c r="N550" s="173"/>
    </row>
    <row r="551" spans="2:14" s="171" customFormat="1" ht="20.100000000000001" hidden="1" customHeight="1">
      <c r="B551" s="142"/>
      <c r="C551" s="142"/>
      <c r="D551" s="143"/>
      <c r="E551" s="144"/>
      <c r="F551" s="145" t="str">
        <f>'HITUNG SEGMEN'!F943</f>
        <v>1+000</v>
      </c>
      <c r="G551" s="145" t="str">
        <f>'HITUNG SEGMEN'!G943</f>
        <v>1+040</v>
      </c>
      <c r="H551" s="172">
        <f>H549</f>
        <v>3.1</v>
      </c>
      <c r="I551" s="172" t="str">
        <f>'Template TIPE'!H550</f>
        <v>A</v>
      </c>
      <c r="J551" s="172" t="str">
        <f>'Template-KONDISI'!H551</f>
        <v>B</v>
      </c>
      <c r="K551" s="178"/>
      <c r="L551" s="138"/>
      <c r="M551" s="173"/>
      <c r="N551" s="173"/>
    </row>
    <row r="552" spans="2:14" s="171" customFormat="1" ht="20.100000000000001" hidden="1" customHeight="1">
      <c r="B552" s="142">
        <f>'HITUNG SEGMEN'!B946</f>
        <v>110</v>
      </c>
      <c r="C552" s="142" t="s">
        <v>1097</v>
      </c>
      <c r="D552" s="143" t="str">
        <f>'HITUNG SEGMEN'!D946</f>
        <v>Karangkabur - Kalitinggar</v>
      </c>
      <c r="E552" s="144">
        <f>'HITUNG SEGMEN'!E946</f>
        <v>4.22</v>
      </c>
      <c r="F552" s="145" t="str">
        <f>'HITUNG SEGMEN'!F946</f>
        <v>0+000</v>
      </c>
      <c r="G552" s="145" t="str">
        <f>'HITUNG SEGMEN'!G946</f>
        <v>0+200</v>
      </c>
      <c r="H552" s="172">
        <v>7</v>
      </c>
      <c r="I552" s="172" t="str">
        <f>'Template TIPE'!H551</f>
        <v>A</v>
      </c>
      <c r="J552" s="172" t="str">
        <f>'Template-KONDISI'!H552</f>
        <v>B</v>
      </c>
      <c r="K552" s="178"/>
      <c r="L552" s="138"/>
      <c r="M552" s="173"/>
      <c r="N552" s="173"/>
    </row>
    <row r="553" spans="2:14" s="171" customFormat="1" ht="20.100000000000001" hidden="1" customHeight="1">
      <c r="B553" s="142"/>
      <c r="C553" s="142"/>
      <c r="D553" s="143"/>
      <c r="E553" s="144"/>
      <c r="F553" s="145" t="str">
        <f>'HITUNG SEGMEN'!F947</f>
        <v>0+200</v>
      </c>
      <c r="G553" s="145" t="str">
        <f>'HITUNG SEGMEN'!G947</f>
        <v>0+400</v>
      </c>
      <c r="H553" s="172">
        <f>H552</f>
        <v>7</v>
      </c>
      <c r="I553" s="172" t="str">
        <f>'Template TIPE'!H552</f>
        <v>A</v>
      </c>
      <c r="J553" s="172" t="str">
        <f>'Template-KONDISI'!H553</f>
        <v>S</v>
      </c>
      <c r="K553" s="178"/>
      <c r="L553" s="138"/>
      <c r="M553" s="173"/>
      <c r="N553" s="173"/>
    </row>
    <row r="554" spans="2:14" s="171" customFormat="1" ht="20.100000000000001" hidden="1" customHeight="1">
      <c r="B554" s="142"/>
      <c r="C554" s="142"/>
      <c r="D554" s="143"/>
      <c r="E554" s="144"/>
      <c r="F554" s="145" t="str">
        <f>'HITUNG SEGMEN'!F948</f>
        <v>0+400</v>
      </c>
      <c r="G554" s="145" t="str">
        <f>'HITUNG SEGMEN'!G948</f>
        <v>0+600</v>
      </c>
      <c r="H554" s="172">
        <f t="shared" ref="H554:H573" si="44">H553</f>
        <v>7</v>
      </c>
      <c r="I554" s="172" t="str">
        <f>'Template TIPE'!H553</f>
        <v>A</v>
      </c>
      <c r="J554" s="172" t="str">
        <f>'Template-KONDISI'!H554</f>
        <v>RR</v>
      </c>
      <c r="K554" s="178"/>
      <c r="L554" s="138"/>
      <c r="M554" s="173"/>
      <c r="N554" s="173"/>
    </row>
    <row r="555" spans="2:14" s="171" customFormat="1" ht="20.100000000000001" hidden="1" customHeight="1">
      <c r="B555" s="142"/>
      <c r="C555" s="142"/>
      <c r="D555" s="143"/>
      <c r="E555" s="144"/>
      <c r="F555" s="145" t="str">
        <f>'HITUNG SEGMEN'!F949</f>
        <v>0+600</v>
      </c>
      <c r="G555" s="145" t="str">
        <f>'HITUNG SEGMEN'!G949</f>
        <v>0+800</v>
      </c>
      <c r="H555" s="172">
        <f t="shared" si="44"/>
        <v>7</v>
      </c>
      <c r="I555" s="172" t="str">
        <f>'Template TIPE'!H554</f>
        <v>A</v>
      </c>
      <c r="J555" s="172" t="str">
        <f>'Template-KONDISI'!H555</f>
        <v>RR</v>
      </c>
      <c r="K555" s="178"/>
      <c r="L555" s="138"/>
      <c r="M555" s="173"/>
      <c r="N555" s="173"/>
    </row>
    <row r="556" spans="2:14" s="171" customFormat="1" ht="20.100000000000001" hidden="1" customHeight="1">
      <c r="B556" s="142"/>
      <c r="C556" s="142"/>
      <c r="D556" s="143"/>
      <c r="E556" s="144"/>
      <c r="F556" s="145" t="str">
        <f>'HITUNG SEGMEN'!F950</f>
        <v>0+800</v>
      </c>
      <c r="G556" s="145" t="str">
        <f>'HITUNG SEGMEN'!G950</f>
        <v>1+000</v>
      </c>
      <c r="H556" s="172">
        <f t="shared" si="44"/>
        <v>7</v>
      </c>
      <c r="I556" s="172" t="str">
        <f>'Template TIPE'!H555</f>
        <v>A</v>
      </c>
      <c r="J556" s="172" t="str">
        <f>'Template-KONDISI'!H556</f>
        <v>S</v>
      </c>
      <c r="K556" s="178"/>
      <c r="L556" s="138"/>
      <c r="M556" s="173"/>
      <c r="N556" s="173"/>
    </row>
    <row r="557" spans="2:14" s="171" customFormat="1" ht="20.100000000000001" hidden="1" customHeight="1">
      <c r="B557" s="142"/>
      <c r="C557" s="142"/>
      <c r="D557" s="143"/>
      <c r="E557" s="144"/>
      <c r="F557" s="145" t="str">
        <f>'HITUNG SEGMEN'!F951</f>
        <v>1+000</v>
      </c>
      <c r="G557" s="145" t="str">
        <f>'HITUNG SEGMEN'!G951</f>
        <v>1+200</v>
      </c>
      <c r="H557" s="172">
        <f t="shared" si="44"/>
        <v>7</v>
      </c>
      <c r="I557" s="172" t="str">
        <f>'Template TIPE'!H556</f>
        <v>A</v>
      </c>
      <c r="J557" s="172" t="str">
        <f>'Template-KONDISI'!H557</f>
        <v>S</v>
      </c>
      <c r="K557" s="178"/>
      <c r="L557" s="138"/>
      <c r="M557" s="173"/>
      <c r="N557" s="173"/>
    </row>
    <row r="558" spans="2:14" s="171" customFormat="1" ht="20.100000000000001" hidden="1" customHeight="1">
      <c r="B558" s="142"/>
      <c r="C558" s="142"/>
      <c r="D558" s="143"/>
      <c r="E558" s="144"/>
      <c r="F558" s="145" t="str">
        <f>'HITUNG SEGMEN'!F952</f>
        <v>1+200</v>
      </c>
      <c r="G558" s="145" t="str">
        <f>'HITUNG SEGMEN'!G952</f>
        <v>1+400</v>
      </c>
      <c r="H558" s="172">
        <f t="shared" si="44"/>
        <v>7</v>
      </c>
      <c r="I558" s="172" t="str">
        <f>'Template TIPE'!H557</f>
        <v>A</v>
      </c>
      <c r="J558" s="172" t="str">
        <f>'Template-KONDISI'!H558</f>
        <v>B</v>
      </c>
      <c r="K558" s="178"/>
      <c r="L558" s="138"/>
      <c r="M558" s="173"/>
      <c r="N558" s="173"/>
    </row>
    <row r="559" spans="2:14" s="171" customFormat="1" ht="20.100000000000001" hidden="1" customHeight="1">
      <c r="B559" s="142"/>
      <c r="C559" s="142"/>
      <c r="D559" s="143"/>
      <c r="E559" s="144"/>
      <c r="F559" s="145" t="str">
        <f>'HITUNG SEGMEN'!F953</f>
        <v>1+400</v>
      </c>
      <c r="G559" s="145" t="str">
        <f>'HITUNG SEGMEN'!G953</f>
        <v>1+600</v>
      </c>
      <c r="H559" s="172">
        <f t="shared" si="44"/>
        <v>7</v>
      </c>
      <c r="I559" s="172" t="str">
        <f>'Template TIPE'!H558</f>
        <v>A</v>
      </c>
      <c r="J559" s="172" t="str">
        <f>'Template-KONDISI'!H559</f>
        <v>B</v>
      </c>
      <c r="K559" s="178"/>
      <c r="L559" s="138"/>
      <c r="M559" s="173"/>
      <c r="N559" s="173"/>
    </row>
    <row r="560" spans="2:14" s="171" customFormat="1" ht="20.100000000000001" hidden="1" customHeight="1">
      <c r="B560" s="142"/>
      <c r="C560" s="142"/>
      <c r="D560" s="143"/>
      <c r="E560" s="144"/>
      <c r="F560" s="145" t="str">
        <f>'HITUNG SEGMEN'!F954</f>
        <v>1+600</v>
      </c>
      <c r="G560" s="145" t="str">
        <f>'HITUNG SEGMEN'!G954</f>
        <v>1+800</v>
      </c>
      <c r="H560" s="172">
        <f t="shared" si="44"/>
        <v>7</v>
      </c>
      <c r="I560" s="172" t="str">
        <f>'Template TIPE'!H559</f>
        <v>A</v>
      </c>
      <c r="J560" s="172" t="str">
        <f>'Template-KONDISI'!H560</f>
        <v>S</v>
      </c>
      <c r="K560" s="178"/>
      <c r="L560" s="138"/>
      <c r="M560" s="173"/>
      <c r="N560" s="173"/>
    </row>
    <row r="561" spans="2:14" s="171" customFormat="1" ht="20.100000000000001" hidden="1" customHeight="1">
      <c r="B561" s="142"/>
      <c r="C561" s="142"/>
      <c r="D561" s="143"/>
      <c r="E561" s="144"/>
      <c r="F561" s="145" t="str">
        <f>'HITUNG SEGMEN'!F955</f>
        <v>1+800</v>
      </c>
      <c r="G561" s="145" t="str">
        <f>'HITUNG SEGMEN'!G955</f>
        <v>2+000</v>
      </c>
      <c r="H561" s="172">
        <f t="shared" si="44"/>
        <v>7</v>
      </c>
      <c r="I561" s="172" t="str">
        <f>'Template TIPE'!H560</f>
        <v>A</v>
      </c>
      <c r="J561" s="172" t="str">
        <f>'Template-KONDISI'!H561</f>
        <v>B</v>
      </c>
      <c r="K561" s="178"/>
      <c r="L561" s="138"/>
      <c r="M561" s="173"/>
      <c r="N561" s="173"/>
    </row>
    <row r="562" spans="2:14" s="171" customFormat="1" ht="20.100000000000001" hidden="1" customHeight="1">
      <c r="B562" s="142"/>
      <c r="C562" s="142"/>
      <c r="D562" s="143"/>
      <c r="E562" s="144"/>
      <c r="F562" s="145" t="str">
        <f>'HITUNG SEGMEN'!F956</f>
        <v>2+000</v>
      </c>
      <c r="G562" s="145" t="str">
        <f>'HITUNG SEGMEN'!G956</f>
        <v>2+200</v>
      </c>
      <c r="H562" s="172">
        <f t="shared" si="44"/>
        <v>7</v>
      </c>
      <c r="I562" s="172" t="str">
        <f>'Template TIPE'!H561</f>
        <v>A</v>
      </c>
      <c r="J562" s="172" t="str">
        <f>'Template-KONDISI'!H562</f>
        <v>B</v>
      </c>
      <c r="K562" s="178"/>
      <c r="L562" s="138"/>
      <c r="M562" s="173"/>
      <c r="N562" s="173"/>
    </row>
    <row r="563" spans="2:14" s="171" customFormat="1" ht="20.100000000000001" hidden="1" customHeight="1">
      <c r="B563" s="142"/>
      <c r="C563" s="142"/>
      <c r="D563" s="143"/>
      <c r="E563" s="144"/>
      <c r="F563" s="145" t="str">
        <f>'HITUNG SEGMEN'!F957</f>
        <v>2+200</v>
      </c>
      <c r="G563" s="145" t="str">
        <f>'HITUNG SEGMEN'!G957</f>
        <v>2+400</v>
      </c>
      <c r="H563" s="172">
        <f t="shared" si="44"/>
        <v>7</v>
      </c>
      <c r="I563" s="172" t="str">
        <f>'Template TIPE'!H562</f>
        <v>A</v>
      </c>
      <c r="J563" s="172" t="str">
        <f>'Template-KONDISI'!H563</f>
        <v>S</v>
      </c>
      <c r="K563" s="178"/>
      <c r="L563" s="138"/>
      <c r="M563" s="173"/>
      <c r="N563" s="173"/>
    </row>
    <row r="564" spans="2:14" s="171" customFormat="1" ht="20.100000000000001" hidden="1" customHeight="1">
      <c r="B564" s="142"/>
      <c r="C564" s="142"/>
      <c r="D564" s="143"/>
      <c r="E564" s="144"/>
      <c r="F564" s="145" t="str">
        <f>'HITUNG SEGMEN'!F958</f>
        <v>2+400</v>
      </c>
      <c r="G564" s="145" t="str">
        <f>'HITUNG SEGMEN'!G958</f>
        <v>2+600</v>
      </c>
      <c r="H564" s="172">
        <f t="shared" si="44"/>
        <v>7</v>
      </c>
      <c r="I564" s="172" t="str">
        <f>'Template TIPE'!H563</f>
        <v>A</v>
      </c>
      <c r="J564" s="172" t="str">
        <f>'Template-KONDISI'!H564</f>
        <v>S</v>
      </c>
      <c r="K564" s="178"/>
      <c r="L564" s="138"/>
      <c r="M564" s="173"/>
      <c r="N564" s="173"/>
    </row>
    <row r="565" spans="2:14" s="171" customFormat="1" ht="20.100000000000001" hidden="1" customHeight="1">
      <c r="B565" s="142"/>
      <c r="C565" s="142"/>
      <c r="D565" s="143"/>
      <c r="E565" s="144"/>
      <c r="F565" s="145" t="str">
        <f>'HITUNG SEGMEN'!F959</f>
        <v>2+600</v>
      </c>
      <c r="G565" s="145" t="str">
        <f>'HITUNG SEGMEN'!G959</f>
        <v>2+800</v>
      </c>
      <c r="H565" s="172">
        <f t="shared" si="44"/>
        <v>7</v>
      </c>
      <c r="I565" s="172" t="str">
        <f>'Template TIPE'!H564</f>
        <v>A</v>
      </c>
      <c r="J565" s="172" t="str">
        <f>'Template-KONDISI'!H565</f>
        <v>RR</v>
      </c>
      <c r="K565" s="178"/>
      <c r="L565" s="138"/>
      <c r="M565" s="173"/>
      <c r="N565" s="173"/>
    </row>
    <row r="566" spans="2:14" s="171" customFormat="1" ht="20.100000000000001" hidden="1" customHeight="1">
      <c r="B566" s="142"/>
      <c r="C566" s="142"/>
      <c r="D566" s="143"/>
      <c r="E566" s="144"/>
      <c r="F566" s="145" t="str">
        <f>'HITUNG SEGMEN'!F960</f>
        <v>2+800</v>
      </c>
      <c r="G566" s="145" t="str">
        <f>'HITUNG SEGMEN'!G960</f>
        <v>3+000</v>
      </c>
      <c r="H566" s="172">
        <f t="shared" si="44"/>
        <v>7</v>
      </c>
      <c r="I566" s="172" t="str">
        <f>'Template TIPE'!H565</f>
        <v>A</v>
      </c>
      <c r="J566" s="172" t="str">
        <f>'Template-KONDISI'!H566</f>
        <v>B</v>
      </c>
      <c r="K566" s="178"/>
      <c r="L566" s="138"/>
      <c r="M566" s="173"/>
      <c r="N566" s="173"/>
    </row>
    <row r="567" spans="2:14" s="171" customFormat="1" ht="20.100000000000001" hidden="1" customHeight="1">
      <c r="B567" s="142"/>
      <c r="C567" s="142"/>
      <c r="D567" s="143"/>
      <c r="E567" s="144"/>
      <c r="F567" s="145" t="str">
        <f>'HITUNG SEGMEN'!F961</f>
        <v>3+000</v>
      </c>
      <c r="G567" s="145" t="str">
        <f>'HITUNG SEGMEN'!G961</f>
        <v>3+200</v>
      </c>
      <c r="H567" s="172">
        <f t="shared" si="44"/>
        <v>7</v>
      </c>
      <c r="I567" s="172" t="str">
        <f>'Template TIPE'!H566</f>
        <v>A</v>
      </c>
      <c r="J567" s="172" t="str">
        <f>'Template-KONDISI'!H567</f>
        <v>RR</v>
      </c>
      <c r="K567" s="178"/>
      <c r="L567" s="138"/>
      <c r="M567" s="173"/>
      <c r="N567" s="173"/>
    </row>
    <row r="568" spans="2:14" s="171" customFormat="1" ht="20.100000000000001" hidden="1" customHeight="1">
      <c r="B568" s="142"/>
      <c r="C568" s="142"/>
      <c r="D568" s="143"/>
      <c r="E568" s="144"/>
      <c r="F568" s="145" t="str">
        <f>'HITUNG SEGMEN'!F962</f>
        <v>3+200</v>
      </c>
      <c r="G568" s="145" t="str">
        <f>'HITUNG SEGMEN'!G962</f>
        <v>3+400</v>
      </c>
      <c r="H568" s="172">
        <f t="shared" si="44"/>
        <v>7</v>
      </c>
      <c r="I568" s="172" t="str">
        <f>'Template TIPE'!H567</f>
        <v>A</v>
      </c>
      <c r="J568" s="172" t="str">
        <f>'Template-KONDISI'!H568</f>
        <v>RR</v>
      </c>
      <c r="K568" s="178"/>
      <c r="L568" s="138"/>
      <c r="M568" s="173"/>
      <c r="N568" s="173"/>
    </row>
    <row r="569" spans="2:14" s="171" customFormat="1" ht="20.100000000000001" hidden="1" customHeight="1">
      <c r="B569" s="142"/>
      <c r="C569" s="142"/>
      <c r="D569" s="143"/>
      <c r="E569" s="144"/>
      <c r="F569" s="145" t="str">
        <f>'HITUNG SEGMEN'!F963</f>
        <v>3+400</v>
      </c>
      <c r="G569" s="145" t="str">
        <f>'HITUNG SEGMEN'!G963</f>
        <v>3+600</v>
      </c>
      <c r="H569" s="172">
        <f t="shared" si="44"/>
        <v>7</v>
      </c>
      <c r="I569" s="172" t="str">
        <f>'Template TIPE'!H568</f>
        <v>A</v>
      </c>
      <c r="J569" s="172" t="str">
        <f>'Template-KONDISI'!H569</f>
        <v>RR</v>
      </c>
      <c r="K569" s="178"/>
      <c r="L569" s="138"/>
      <c r="M569" s="173"/>
      <c r="N569" s="173"/>
    </row>
    <row r="570" spans="2:14" s="171" customFormat="1" ht="20.100000000000001" hidden="1" customHeight="1">
      <c r="B570" s="142"/>
      <c r="C570" s="142"/>
      <c r="D570" s="143"/>
      <c r="E570" s="144"/>
      <c r="F570" s="145" t="str">
        <f>'HITUNG SEGMEN'!F964</f>
        <v>3+600</v>
      </c>
      <c r="G570" s="145" t="str">
        <f>'HITUNG SEGMEN'!G964</f>
        <v>3+800</v>
      </c>
      <c r="H570" s="172">
        <f t="shared" si="44"/>
        <v>7</v>
      </c>
      <c r="I570" s="172" t="str">
        <f>'Template TIPE'!H569</f>
        <v>A</v>
      </c>
      <c r="J570" s="172" t="str">
        <f>'Template-KONDISI'!H570</f>
        <v>S</v>
      </c>
      <c r="K570" s="178"/>
      <c r="L570" s="138"/>
      <c r="M570" s="173"/>
      <c r="N570" s="173"/>
    </row>
    <row r="571" spans="2:14" s="171" customFormat="1" ht="20.100000000000001" hidden="1" customHeight="1">
      <c r="B571" s="142"/>
      <c r="C571" s="142"/>
      <c r="D571" s="143"/>
      <c r="E571" s="144"/>
      <c r="F571" s="145" t="str">
        <f>'HITUNG SEGMEN'!F965</f>
        <v>3+800</v>
      </c>
      <c r="G571" s="145" t="str">
        <f>'HITUNG SEGMEN'!G965</f>
        <v>4+000</v>
      </c>
      <c r="H571" s="172">
        <f t="shared" si="44"/>
        <v>7</v>
      </c>
      <c r="I571" s="172" t="str">
        <f>'Template TIPE'!H570</f>
        <v>A</v>
      </c>
      <c r="J571" s="172" t="str">
        <f>'Template-KONDISI'!H571</f>
        <v>S</v>
      </c>
      <c r="K571" s="178"/>
      <c r="L571" s="138"/>
      <c r="M571" s="173"/>
      <c r="N571" s="173"/>
    </row>
    <row r="572" spans="2:14" s="171" customFormat="1" ht="20.100000000000001" hidden="1" customHeight="1">
      <c r="B572" s="142"/>
      <c r="C572" s="142"/>
      <c r="D572" s="143"/>
      <c r="E572" s="144"/>
      <c r="F572" s="145" t="str">
        <f>'HITUNG SEGMEN'!F966</f>
        <v>4+000</v>
      </c>
      <c r="G572" s="145" t="str">
        <f>'HITUNG SEGMEN'!G966</f>
        <v>4+200</v>
      </c>
      <c r="H572" s="172">
        <f t="shared" si="44"/>
        <v>7</v>
      </c>
      <c r="I572" s="172" t="str">
        <f>'Template TIPE'!H571</f>
        <v>A</v>
      </c>
      <c r="J572" s="172" t="str">
        <f>'Template-KONDISI'!H572</f>
        <v>S</v>
      </c>
      <c r="K572" s="178"/>
      <c r="L572" s="138"/>
      <c r="M572" s="173"/>
      <c r="N572" s="173"/>
    </row>
    <row r="573" spans="2:14" s="171" customFormat="1" ht="20.100000000000001" hidden="1" customHeight="1">
      <c r="B573" s="142"/>
      <c r="C573" s="142"/>
      <c r="D573" s="143"/>
      <c r="E573" s="144"/>
      <c r="F573" s="145" t="str">
        <f>'HITUNG SEGMEN'!F967</f>
        <v>4+200</v>
      </c>
      <c r="G573" s="145" t="str">
        <f>'HITUNG SEGMEN'!G1020</f>
        <v>4+370</v>
      </c>
      <c r="H573" s="172">
        <f t="shared" si="44"/>
        <v>7</v>
      </c>
      <c r="I573" s="172" t="str">
        <f>'Template TIPE'!H572</f>
        <v>A</v>
      </c>
      <c r="J573" s="172" t="str">
        <f>'Template-KONDISI'!H573</f>
        <v>B</v>
      </c>
      <c r="K573" s="178"/>
      <c r="L573" s="138"/>
      <c r="M573" s="173"/>
      <c r="N573" s="173"/>
    </row>
    <row r="574" spans="2:14" s="171" customFormat="1" ht="20.100000000000001" hidden="1" customHeight="1">
      <c r="B574" s="142">
        <f>'HITUNG SEGMEN'!B970</f>
        <v>111</v>
      </c>
      <c r="C574" s="142">
        <f>'HITUNG SEGMEN'!C970</f>
        <v>1.111</v>
      </c>
      <c r="D574" s="143" t="str">
        <f>'HITUNG SEGMEN'!D970</f>
        <v>Padamara - Kutasari</v>
      </c>
      <c r="E574" s="144">
        <f>'HITUNG SEGMEN'!E970</f>
        <v>5.33</v>
      </c>
      <c r="F574" s="145" t="str">
        <f>'HITUNG SEGMEN'!F970</f>
        <v>0+000</v>
      </c>
      <c r="G574" s="145" t="str">
        <f>'HITUNG SEGMEN'!G970</f>
        <v>0+200</v>
      </c>
      <c r="H574" s="172">
        <v>6</v>
      </c>
      <c r="I574" s="172" t="str">
        <f>'Template TIPE'!H573</f>
        <v>A</v>
      </c>
      <c r="J574" s="172" t="str">
        <f>'Template-KONDISI'!H574</f>
        <v>S</v>
      </c>
      <c r="K574" s="178"/>
      <c r="L574" s="138"/>
      <c r="M574" s="173"/>
      <c r="N574" s="173"/>
    </row>
    <row r="575" spans="2:14" s="171" customFormat="1" ht="20.100000000000001" hidden="1" customHeight="1">
      <c r="B575" s="142"/>
      <c r="C575" s="142"/>
      <c r="D575" s="143"/>
      <c r="E575" s="144"/>
      <c r="F575" s="145" t="str">
        <f>'HITUNG SEGMEN'!F971</f>
        <v>0+200</v>
      </c>
      <c r="G575" s="145" t="str">
        <f>'HITUNG SEGMEN'!G971</f>
        <v>0+400</v>
      </c>
      <c r="H575" s="172">
        <f>H574</f>
        <v>6</v>
      </c>
      <c r="I575" s="172" t="str">
        <f>'Template TIPE'!H574</f>
        <v>A</v>
      </c>
      <c r="J575" s="172" t="str">
        <f>'Template-KONDISI'!H575</f>
        <v>S</v>
      </c>
      <c r="K575" s="178"/>
      <c r="L575" s="138"/>
      <c r="M575" s="173"/>
      <c r="N575" s="173"/>
    </row>
    <row r="576" spans="2:14" s="171" customFormat="1" ht="20.100000000000001" hidden="1" customHeight="1">
      <c r="B576" s="142"/>
      <c r="C576" s="142"/>
      <c r="D576" s="143"/>
      <c r="E576" s="144"/>
      <c r="F576" s="145" t="str">
        <f>'HITUNG SEGMEN'!F972</f>
        <v>0+400</v>
      </c>
      <c r="G576" s="145" t="str">
        <f>'HITUNG SEGMEN'!G972</f>
        <v>0+600</v>
      </c>
      <c r="H576" s="172">
        <f t="shared" ref="H576:H600" si="45">H575</f>
        <v>6</v>
      </c>
      <c r="I576" s="172" t="str">
        <f>'Template TIPE'!H575</f>
        <v>A</v>
      </c>
      <c r="J576" s="172" t="str">
        <f>'Template-KONDISI'!H576</f>
        <v>B</v>
      </c>
      <c r="K576" s="178"/>
      <c r="L576" s="138"/>
      <c r="M576" s="173"/>
      <c r="N576" s="173"/>
    </row>
    <row r="577" spans="2:14" s="171" customFormat="1" ht="20.100000000000001" hidden="1" customHeight="1">
      <c r="B577" s="142"/>
      <c r="C577" s="142"/>
      <c r="D577" s="143"/>
      <c r="E577" s="144"/>
      <c r="F577" s="145" t="str">
        <f>'HITUNG SEGMEN'!F973</f>
        <v>0+600</v>
      </c>
      <c r="G577" s="145" t="str">
        <f>'HITUNG SEGMEN'!G973</f>
        <v>0+800</v>
      </c>
      <c r="H577" s="172">
        <f t="shared" si="45"/>
        <v>6</v>
      </c>
      <c r="I577" s="172" t="str">
        <f>'Template TIPE'!H576</f>
        <v>A</v>
      </c>
      <c r="J577" s="172" t="str">
        <f>'Template-KONDISI'!H577</f>
        <v>S</v>
      </c>
      <c r="K577" s="178"/>
      <c r="L577" s="138"/>
      <c r="M577" s="173"/>
      <c r="N577" s="173"/>
    </row>
    <row r="578" spans="2:14" s="171" customFormat="1" ht="20.100000000000001" hidden="1" customHeight="1">
      <c r="B578" s="142"/>
      <c r="C578" s="142"/>
      <c r="D578" s="143"/>
      <c r="E578" s="144"/>
      <c r="F578" s="145" t="str">
        <f>'HITUNG SEGMEN'!F974</f>
        <v>0+800</v>
      </c>
      <c r="G578" s="145" t="str">
        <f>'HITUNG SEGMEN'!G974</f>
        <v>1+000</v>
      </c>
      <c r="H578" s="172">
        <f t="shared" si="45"/>
        <v>6</v>
      </c>
      <c r="I578" s="172" t="str">
        <f>'Template TIPE'!H577</f>
        <v>A</v>
      </c>
      <c r="J578" s="172" t="str">
        <f>'Template-KONDISI'!H578</f>
        <v>B</v>
      </c>
      <c r="K578" s="178"/>
      <c r="L578" s="138"/>
      <c r="M578" s="173"/>
      <c r="N578" s="173"/>
    </row>
    <row r="579" spans="2:14" s="171" customFormat="1" ht="20.100000000000001" hidden="1" customHeight="1">
      <c r="B579" s="142"/>
      <c r="C579" s="142"/>
      <c r="D579" s="143"/>
      <c r="E579" s="144"/>
      <c r="F579" s="145" t="str">
        <f>'HITUNG SEGMEN'!F975</f>
        <v>1+000</v>
      </c>
      <c r="G579" s="145" t="str">
        <f>'HITUNG SEGMEN'!G975</f>
        <v>1+200</v>
      </c>
      <c r="H579" s="172">
        <f t="shared" si="45"/>
        <v>6</v>
      </c>
      <c r="I579" s="172" t="str">
        <f>'Template TIPE'!H578</f>
        <v>A</v>
      </c>
      <c r="J579" s="172" t="str">
        <f>'Template-KONDISI'!H579</f>
        <v>S</v>
      </c>
      <c r="K579" s="178"/>
      <c r="L579" s="138"/>
      <c r="M579" s="173"/>
      <c r="N579" s="173"/>
    </row>
    <row r="580" spans="2:14" s="171" customFormat="1" ht="20.100000000000001" hidden="1" customHeight="1">
      <c r="B580" s="142"/>
      <c r="C580" s="142"/>
      <c r="D580" s="143"/>
      <c r="E580" s="144"/>
      <c r="F580" s="145" t="str">
        <f>'HITUNG SEGMEN'!F976</f>
        <v>1+200</v>
      </c>
      <c r="G580" s="145" t="str">
        <f>'HITUNG SEGMEN'!G976</f>
        <v>1+400</v>
      </c>
      <c r="H580" s="172">
        <f t="shared" si="45"/>
        <v>6</v>
      </c>
      <c r="I580" s="172" t="str">
        <f>'Template TIPE'!H579</f>
        <v>A</v>
      </c>
      <c r="J580" s="172" t="str">
        <f>'Template-KONDISI'!H580</f>
        <v>B</v>
      </c>
      <c r="K580" s="178"/>
      <c r="L580" s="138"/>
      <c r="M580" s="173"/>
      <c r="N580" s="173"/>
    </row>
    <row r="581" spans="2:14" s="171" customFormat="1" ht="20.100000000000001" hidden="1" customHeight="1">
      <c r="B581" s="142"/>
      <c r="C581" s="142"/>
      <c r="D581" s="143"/>
      <c r="E581" s="144"/>
      <c r="F581" s="145" t="str">
        <f>'HITUNG SEGMEN'!F977</f>
        <v>1+400</v>
      </c>
      <c r="G581" s="145" t="str">
        <f>'HITUNG SEGMEN'!G977</f>
        <v>1+600</v>
      </c>
      <c r="H581" s="172">
        <f t="shared" si="45"/>
        <v>6</v>
      </c>
      <c r="I581" s="172" t="str">
        <f>'Template TIPE'!H580</f>
        <v>A</v>
      </c>
      <c r="J581" s="172" t="str">
        <f>'Template-KONDISI'!H581</f>
        <v>B</v>
      </c>
      <c r="K581" s="178"/>
      <c r="L581" s="138"/>
      <c r="M581" s="173"/>
      <c r="N581" s="173"/>
    </row>
    <row r="582" spans="2:14" s="171" customFormat="1" ht="20.100000000000001" hidden="1" customHeight="1">
      <c r="B582" s="142"/>
      <c r="C582" s="142"/>
      <c r="D582" s="143"/>
      <c r="E582" s="144"/>
      <c r="F582" s="145" t="str">
        <f>'HITUNG SEGMEN'!F978</f>
        <v>1+600</v>
      </c>
      <c r="G582" s="145" t="str">
        <f>'HITUNG SEGMEN'!G978</f>
        <v>1+800</v>
      </c>
      <c r="H582" s="172">
        <f t="shared" si="45"/>
        <v>6</v>
      </c>
      <c r="I582" s="172" t="str">
        <f>'Template TIPE'!H581</f>
        <v>A</v>
      </c>
      <c r="J582" s="172" t="str">
        <f>'Template-KONDISI'!H582</f>
        <v>B</v>
      </c>
      <c r="K582" s="178"/>
      <c r="L582" s="138"/>
      <c r="M582" s="173"/>
      <c r="N582" s="173"/>
    </row>
    <row r="583" spans="2:14" s="171" customFormat="1" ht="20.100000000000001" hidden="1" customHeight="1">
      <c r="B583" s="142"/>
      <c r="C583" s="142"/>
      <c r="D583" s="143"/>
      <c r="E583" s="144"/>
      <c r="F583" s="145" t="str">
        <f>'HITUNG SEGMEN'!F979</f>
        <v>1+800</v>
      </c>
      <c r="G583" s="145" t="str">
        <f>'HITUNG SEGMEN'!G979</f>
        <v>2+000</v>
      </c>
      <c r="H583" s="172">
        <f t="shared" si="45"/>
        <v>6</v>
      </c>
      <c r="I583" s="172" t="str">
        <f>'Template TIPE'!H582</f>
        <v>A</v>
      </c>
      <c r="J583" s="172" t="str">
        <f>'Template-KONDISI'!H583</f>
        <v>B</v>
      </c>
      <c r="K583" s="178"/>
      <c r="L583" s="138"/>
      <c r="M583" s="173"/>
      <c r="N583" s="173"/>
    </row>
    <row r="584" spans="2:14" s="171" customFormat="1" ht="20.100000000000001" hidden="1" customHeight="1">
      <c r="B584" s="142"/>
      <c r="C584" s="142"/>
      <c r="D584" s="143"/>
      <c r="E584" s="144"/>
      <c r="F584" s="145" t="str">
        <f>'HITUNG SEGMEN'!F980</f>
        <v>2+000</v>
      </c>
      <c r="G584" s="145" t="str">
        <f>'HITUNG SEGMEN'!G980</f>
        <v>2+200</v>
      </c>
      <c r="H584" s="172">
        <f t="shared" si="45"/>
        <v>6</v>
      </c>
      <c r="I584" s="172" t="str">
        <f>'Template TIPE'!H583</f>
        <v>A</v>
      </c>
      <c r="J584" s="172" t="str">
        <f>'Template-KONDISI'!H584</f>
        <v>B</v>
      </c>
      <c r="K584" s="178"/>
      <c r="L584" s="138"/>
      <c r="M584" s="173"/>
      <c r="N584" s="173"/>
    </row>
    <row r="585" spans="2:14" s="171" customFormat="1" ht="20.100000000000001" hidden="1" customHeight="1">
      <c r="B585" s="142"/>
      <c r="C585" s="142"/>
      <c r="D585" s="143"/>
      <c r="E585" s="144"/>
      <c r="F585" s="145" t="str">
        <f>'HITUNG SEGMEN'!F981</f>
        <v>2+200</v>
      </c>
      <c r="G585" s="145" t="str">
        <f>'HITUNG SEGMEN'!G981</f>
        <v>2+400</v>
      </c>
      <c r="H585" s="172">
        <f t="shared" si="45"/>
        <v>6</v>
      </c>
      <c r="I585" s="172" t="str">
        <f>'Template TIPE'!H584</f>
        <v>A</v>
      </c>
      <c r="J585" s="172" t="str">
        <f>'Template-KONDISI'!H585</f>
        <v>B</v>
      </c>
      <c r="K585" s="178"/>
      <c r="L585" s="138"/>
      <c r="M585" s="173"/>
      <c r="N585" s="173"/>
    </row>
    <row r="586" spans="2:14" s="171" customFormat="1" ht="20.100000000000001" hidden="1" customHeight="1">
      <c r="B586" s="142"/>
      <c r="C586" s="142"/>
      <c r="D586" s="143"/>
      <c r="E586" s="144"/>
      <c r="F586" s="145" t="str">
        <f>'HITUNG SEGMEN'!F982</f>
        <v>2+400</v>
      </c>
      <c r="G586" s="145" t="str">
        <f>'HITUNG SEGMEN'!G982</f>
        <v>2+600</v>
      </c>
      <c r="H586" s="172">
        <f t="shared" si="45"/>
        <v>6</v>
      </c>
      <c r="I586" s="172" t="str">
        <f>'Template TIPE'!H585</f>
        <v>A</v>
      </c>
      <c r="J586" s="172" t="str">
        <f>'Template-KONDISI'!H586</f>
        <v>B</v>
      </c>
      <c r="K586" s="178"/>
      <c r="L586" s="138"/>
      <c r="M586" s="173"/>
      <c r="N586" s="173"/>
    </row>
    <row r="587" spans="2:14" s="171" customFormat="1" ht="20.100000000000001" hidden="1" customHeight="1">
      <c r="B587" s="142"/>
      <c r="C587" s="142"/>
      <c r="D587" s="143"/>
      <c r="E587" s="144"/>
      <c r="F587" s="145" t="str">
        <f>'HITUNG SEGMEN'!F983</f>
        <v>2+600</v>
      </c>
      <c r="G587" s="145" t="str">
        <f>'HITUNG SEGMEN'!G983</f>
        <v>2+800</v>
      </c>
      <c r="H587" s="172">
        <f t="shared" si="45"/>
        <v>6</v>
      </c>
      <c r="I587" s="172" t="str">
        <f>'Template TIPE'!H586</f>
        <v>A</v>
      </c>
      <c r="J587" s="172" t="str">
        <f>'Template-KONDISI'!H587</f>
        <v>B</v>
      </c>
      <c r="K587" s="178"/>
      <c r="L587" s="138"/>
      <c r="M587" s="173"/>
      <c r="N587" s="173"/>
    </row>
    <row r="588" spans="2:14" s="171" customFormat="1" ht="20.100000000000001" hidden="1" customHeight="1">
      <c r="B588" s="142"/>
      <c r="C588" s="142"/>
      <c r="D588" s="143"/>
      <c r="E588" s="144"/>
      <c r="F588" s="145" t="str">
        <f>'HITUNG SEGMEN'!F984</f>
        <v>2+800</v>
      </c>
      <c r="G588" s="145" t="str">
        <f>'HITUNG SEGMEN'!G984</f>
        <v>3+000</v>
      </c>
      <c r="H588" s="172">
        <f t="shared" si="45"/>
        <v>6</v>
      </c>
      <c r="I588" s="172" t="str">
        <f>'Template TIPE'!H587</f>
        <v>A</v>
      </c>
      <c r="J588" s="172" t="str">
        <f>'Template-KONDISI'!H588</f>
        <v>B</v>
      </c>
      <c r="K588" s="178"/>
      <c r="L588" s="138"/>
      <c r="M588" s="173"/>
      <c r="N588" s="173"/>
    </row>
    <row r="589" spans="2:14" s="171" customFormat="1" ht="20.100000000000001" hidden="1" customHeight="1">
      <c r="B589" s="142"/>
      <c r="C589" s="142"/>
      <c r="D589" s="143"/>
      <c r="E589" s="144"/>
      <c r="F589" s="145" t="str">
        <f>'HITUNG SEGMEN'!F985</f>
        <v>3+000</v>
      </c>
      <c r="G589" s="145" t="str">
        <f>'HITUNG SEGMEN'!G985</f>
        <v>3+200</v>
      </c>
      <c r="H589" s="172">
        <f t="shared" si="45"/>
        <v>6</v>
      </c>
      <c r="I589" s="172" t="str">
        <f>'Template TIPE'!H588</f>
        <v>A</v>
      </c>
      <c r="J589" s="172" t="str">
        <f>'Template-KONDISI'!H589</f>
        <v>B</v>
      </c>
      <c r="K589" s="178"/>
      <c r="L589" s="138"/>
      <c r="M589" s="173"/>
      <c r="N589" s="173"/>
    </row>
    <row r="590" spans="2:14" s="171" customFormat="1" ht="20.100000000000001" hidden="1" customHeight="1">
      <c r="B590" s="142"/>
      <c r="C590" s="142"/>
      <c r="D590" s="143"/>
      <c r="E590" s="144"/>
      <c r="F590" s="145" t="str">
        <f>'HITUNG SEGMEN'!F986</f>
        <v>3+200</v>
      </c>
      <c r="G590" s="145" t="str">
        <f>'HITUNG SEGMEN'!G986</f>
        <v>3+400</v>
      </c>
      <c r="H590" s="172">
        <f t="shared" si="45"/>
        <v>6</v>
      </c>
      <c r="I590" s="172" t="str">
        <f>'Template TIPE'!H589</f>
        <v>A</v>
      </c>
      <c r="J590" s="172" t="str">
        <f>'Template-KONDISI'!H590</f>
        <v>B</v>
      </c>
      <c r="K590" s="178"/>
      <c r="L590" s="138"/>
      <c r="M590" s="173"/>
      <c r="N590" s="173"/>
    </row>
    <row r="591" spans="2:14" s="171" customFormat="1" ht="20.100000000000001" hidden="1" customHeight="1">
      <c r="B591" s="142"/>
      <c r="C591" s="142"/>
      <c r="D591" s="143"/>
      <c r="E591" s="144"/>
      <c r="F591" s="145" t="str">
        <f>'HITUNG SEGMEN'!F987</f>
        <v>3+400</v>
      </c>
      <c r="G591" s="145" t="str">
        <f>'HITUNG SEGMEN'!G987</f>
        <v>3+600</v>
      </c>
      <c r="H591" s="172">
        <f t="shared" si="45"/>
        <v>6</v>
      </c>
      <c r="I591" s="172" t="str">
        <f>'Template TIPE'!H590</f>
        <v>A</v>
      </c>
      <c r="J591" s="172" t="str">
        <f>'Template-KONDISI'!H591</f>
        <v>B</v>
      </c>
      <c r="K591" s="178"/>
      <c r="L591" s="138"/>
      <c r="M591" s="173"/>
      <c r="N591" s="173"/>
    </row>
    <row r="592" spans="2:14" s="171" customFormat="1" ht="20.100000000000001" hidden="1" customHeight="1">
      <c r="B592" s="142"/>
      <c r="C592" s="142"/>
      <c r="D592" s="143"/>
      <c r="E592" s="144"/>
      <c r="F592" s="145" t="str">
        <f>'HITUNG SEGMEN'!F988</f>
        <v>3+600</v>
      </c>
      <c r="G592" s="145" t="str">
        <f>'HITUNG SEGMEN'!G988</f>
        <v>3+800</v>
      </c>
      <c r="H592" s="172">
        <f t="shared" si="45"/>
        <v>6</v>
      </c>
      <c r="I592" s="172" t="str">
        <f>'Template TIPE'!H591</f>
        <v>A</v>
      </c>
      <c r="J592" s="172" t="str">
        <f>'Template-KONDISI'!H592</f>
        <v>B</v>
      </c>
      <c r="K592" s="178"/>
      <c r="L592" s="138"/>
      <c r="M592" s="173"/>
      <c r="N592" s="173"/>
    </row>
    <row r="593" spans="2:14" s="171" customFormat="1" ht="20.100000000000001" hidden="1" customHeight="1">
      <c r="B593" s="142"/>
      <c r="C593" s="142"/>
      <c r="D593" s="143"/>
      <c r="E593" s="144"/>
      <c r="F593" s="145" t="str">
        <f>'HITUNG SEGMEN'!F989</f>
        <v>3+800</v>
      </c>
      <c r="G593" s="145" t="str">
        <f>'HITUNG SEGMEN'!G989</f>
        <v>4+000</v>
      </c>
      <c r="H593" s="172">
        <f t="shared" si="45"/>
        <v>6</v>
      </c>
      <c r="I593" s="172" t="str">
        <f>'Template TIPE'!H592</f>
        <v>A</v>
      </c>
      <c r="J593" s="172" t="str">
        <f>'Template-KONDISI'!H593</f>
        <v>B</v>
      </c>
      <c r="K593" s="178"/>
      <c r="L593" s="138"/>
      <c r="M593" s="173"/>
      <c r="N593" s="173"/>
    </row>
    <row r="594" spans="2:14" s="171" customFormat="1" ht="20.100000000000001" hidden="1" customHeight="1">
      <c r="B594" s="142"/>
      <c r="C594" s="142"/>
      <c r="D594" s="143"/>
      <c r="E594" s="144"/>
      <c r="F594" s="145" t="str">
        <f>'HITUNG SEGMEN'!F990</f>
        <v>4+000</v>
      </c>
      <c r="G594" s="145" t="str">
        <f>'HITUNG SEGMEN'!G990</f>
        <v>4+200</v>
      </c>
      <c r="H594" s="172">
        <f t="shared" si="45"/>
        <v>6</v>
      </c>
      <c r="I594" s="172" t="str">
        <f>'Template TIPE'!H593</f>
        <v>A</v>
      </c>
      <c r="J594" s="172" t="str">
        <f>'Template-KONDISI'!H594</f>
        <v>S</v>
      </c>
      <c r="K594" s="178"/>
      <c r="L594" s="138"/>
      <c r="M594" s="173"/>
      <c r="N594" s="173"/>
    </row>
    <row r="595" spans="2:14" s="171" customFormat="1" ht="20.100000000000001" hidden="1" customHeight="1">
      <c r="B595" s="142"/>
      <c r="C595" s="142"/>
      <c r="D595" s="143"/>
      <c r="E595" s="144"/>
      <c r="F595" s="145" t="str">
        <f>'HITUNG SEGMEN'!F991</f>
        <v>4+200</v>
      </c>
      <c r="G595" s="145" t="str">
        <f>'HITUNG SEGMEN'!G991</f>
        <v>4+400</v>
      </c>
      <c r="H595" s="172">
        <f t="shared" si="45"/>
        <v>6</v>
      </c>
      <c r="I595" s="172" t="str">
        <f>'Template TIPE'!H594</f>
        <v>A</v>
      </c>
      <c r="J595" s="172" t="str">
        <f>'Template-KONDISI'!H595</f>
        <v>S</v>
      </c>
      <c r="K595" s="178"/>
      <c r="L595" s="138"/>
      <c r="M595" s="173"/>
      <c r="N595" s="173"/>
    </row>
    <row r="596" spans="2:14" s="171" customFormat="1" ht="20.100000000000001" hidden="1" customHeight="1">
      <c r="B596" s="142"/>
      <c r="C596" s="142"/>
      <c r="D596" s="143"/>
      <c r="E596" s="144"/>
      <c r="F596" s="145" t="str">
        <f>'HITUNG SEGMEN'!F992</f>
        <v>4+400</v>
      </c>
      <c r="G596" s="145" t="str">
        <f>'HITUNG SEGMEN'!G992</f>
        <v>4+600</v>
      </c>
      <c r="H596" s="172">
        <f t="shared" si="45"/>
        <v>6</v>
      </c>
      <c r="I596" s="172" t="str">
        <f>'Template TIPE'!H595</f>
        <v>A</v>
      </c>
      <c r="J596" s="172" t="str">
        <f>'Template-KONDISI'!H596</f>
        <v>S</v>
      </c>
      <c r="K596" s="178"/>
      <c r="L596" s="138"/>
      <c r="M596" s="173"/>
      <c r="N596" s="173"/>
    </row>
    <row r="597" spans="2:14" s="171" customFormat="1" ht="20.100000000000001" hidden="1" customHeight="1">
      <c r="B597" s="142"/>
      <c r="C597" s="142"/>
      <c r="D597" s="143"/>
      <c r="E597" s="144"/>
      <c r="F597" s="145" t="str">
        <f>'HITUNG SEGMEN'!F993</f>
        <v>4+600</v>
      </c>
      <c r="G597" s="145" t="str">
        <f>'HITUNG SEGMEN'!G993</f>
        <v>4+800</v>
      </c>
      <c r="H597" s="172">
        <f t="shared" si="45"/>
        <v>6</v>
      </c>
      <c r="I597" s="172" t="str">
        <f>'Template TIPE'!H596</f>
        <v>A</v>
      </c>
      <c r="J597" s="172" t="str">
        <f>'Template-KONDISI'!H597</f>
        <v>S</v>
      </c>
      <c r="K597" s="178"/>
      <c r="L597" s="138"/>
      <c r="M597" s="173"/>
      <c r="N597" s="173"/>
    </row>
    <row r="598" spans="2:14" s="171" customFormat="1" ht="20.100000000000001" hidden="1" customHeight="1">
      <c r="B598" s="142"/>
      <c r="C598" s="142"/>
      <c r="D598" s="143"/>
      <c r="E598" s="144"/>
      <c r="F598" s="145" t="str">
        <f>'HITUNG SEGMEN'!F994</f>
        <v>4+800</v>
      </c>
      <c r="G598" s="145" t="str">
        <f>'HITUNG SEGMEN'!G994</f>
        <v>5+000</v>
      </c>
      <c r="H598" s="172">
        <f t="shared" si="45"/>
        <v>6</v>
      </c>
      <c r="I598" s="172" t="str">
        <f>'Template TIPE'!H597</f>
        <v>A</v>
      </c>
      <c r="J598" s="172" t="str">
        <f>'Template-KONDISI'!H598</f>
        <v>B</v>
      </c>
      <c r="K598" s="178"/>
      <c r="L598" s="138"/>
      <c r="M598" s="173"/>
      <c r="N598" s="173"/>
    </row>
    <row r="599" spans="2:14" s="171" customFormat="1" ht="20.100000000000001" hidden="1" customHeight="1">
      <c r="B599" s="142"/>
      <c r="C599" s="142"/>
      <c r="D599" s="143"/>
      <c r="E599" s="144"/>
      <c r="F599" s="145" t="str">
        <f>'HITUNG SEGMEN'!F995</f>
        <v>5+000</v>
      </c>
      <c r="G599" s="145" t="str">
        <f>'HITUNG SEGMEN'!G995</f>
        <v>5+200</v>
      </c>
      <c r="H599" s="172">
        <f t="shared" si="45"/>
        <v>6</v>
      </c>
      <c r="I599" s="172" t="str">
        <f>'Template TIPE'!H598</f>
        <v>A</v>
      </c>
      <c r="J599" s="172" t="str">
        <f>'Template-KONDISI'!H599</f>
        <v>B</v>
      </c>
      <c r="K599" s="178"/>
      <c r="L599" s="138"/>
      <c r="M599" s="173"/>
      <c r="N599" s="173"/>
    </row>
    <row r="600" spans="2:14" s="171" customFormat="1" ht="20.100000000000001" hidden="1" customHeight="1">
      <c r="B600" s="142"/>
      <c r="C600" s="142"/>
      <c r="D600" s="143"/>
      <c r="E600" s="144"/>
      <c r="F600" s="145" t="str">
        <f>'HITUNG SEGMEN'!F996</f>
        <v>5+200</v>
      </c>
      <c r="G600" s="145" t="str">
        <f>'HITUNG SEGMEN'!G996</f>
        <v>5+330</v>
      </c>
      <c r="H600" s="172">
        <f t="shared" si="45"/>
        <v>6</v>
      </c>
      <c r="I600" s="172" t="str">
        <f>'Template TIPE'!H599</f>
        <v>A</v>
      </c>
      <c r="J600" s="172" t="str">
        <f>'Template-KONDISI'!H600</f>
        <v>B</v>
      </c>
      <c r="K600" s="178"/>
      <c r="L600" s="138"/>
      <c r="M600" s="173"/>
      <c r="N600" s="173"/>
    </row>
    <row r="601" spans="2:14" s="171" customFormat="1" ht="20.100000000000001" hidden="1" customHeight="1">
      <c r="B601" s="142">
        <f>'HITUNG SEGMEN'!B999</f>
        <v>112</v>
      </c>
      <c r="C601" s="142">
        <f>'HITUNG SEGMEN'!C999</f>
        <v>1.1120000000000001</v>
      </c>
      <c r="D601" s="143" t="str">
        <f>'HITUNG SEGMEN'!D999</f>
        <v>Gemuruh - Karangklesem</v>
      </c>
      <c r="E601" s="144">
        <f>'HITUNG SEGMEN'!E999</f>
        <v>4.37</v>
      </c>
      <c r="F601" s="145" t="str">
        <f>'HITUNG SEGMEN'!F999</f>
        <v>0+000</v>
      </c>
      <c r="G601" s="145" t="str">
        <f>'HITUNG SEGMEN'!G999</f>
        <v>0+200</v>
      </c>
      <c r="H601" s="172">
        <v>4</v>
      </c>
      <c r="I601" s="172" t="str">
        <f>'Template TIPE'!H600</f>
        <v>A</v>
      </c>
      <c r="J601" s="172" t="str">
        <f>'Template-KONDISI'!H601</f>
        <v>S</v>
      </c>
      <c r="K601" s="178"/>
      <c r="L601" s="138"/>
      <c r="M601" s="173"/>
      <c r="N601" s="173"/>
    </row>
    <row r="602" spans="2:14" s="171" customFormat="1" ht="20.100000000000001" hidden="1" customHeight="1">
      <c r="B602" s="142"/>
      <c r="C602" s="142"/>
      <c r="D602" s="143"/>
      <c r="E602" s="144"/>
      <c r="F602" s="145" t="str">
        <f>'HITUNG SEGMEN'!F1000</f>
        <v>0+200</v>
      </c>
      <c r="G602" s="145" t="str">
        <f>'HITUNG SEGMEN'!G1000</f>
        <v>0+400</v>
      </c>
      <c r="H602" s="172">
        <f>H601</f>
        <v>4</v>
      </c>
      <c r="I602" s="172" t="str">
        <f>'Template TIPE'!H601</f>
        <v>A</v>
      </c>
      <c r="J602" s="172" t="str">
        <f>'Template-KONDISI'!H602</f>
        <v>B</v>
      </c>
      <c r="K602" s="178"/>
      <c r="L602" s="138"/>
      <c r="M602" s="173"/>
      <c r="N602" s="173"/>
    </row>
    <row r="603" spans="2:14" s="171" customFormat="1" ht="20.100000000000001" hidden="1" customHeight="1">
      <c r="B603" s="142"/>
      <c r="C603" s="142"/>
      <c r="D603" s="143"/>
      <c r="E603" s="144"/>
      <c r="F603" s="145" t="str">
        <f>'HITUNG SEGMEN'!F1001</f>
        <v>0+400</v>
      </c>
      <c r="G603" s="145" t="str">
        <f>'HITUNG SEGMEN'!G1001</f>
        <v>0+600</v>
      </c>
      <c r="H603" s="172">
        <f t="shared" ref="H603:H622" si="46">H602</f>
        <v>4</v>
      </c>
      <c r="I603" s="172" t="str">
        <f>'Template TIPE'!H602</f>
        <v>A</v>
      </c>
      <c r="J603" s="172" t="str">
        <f>'Template-KONDISI'!H603</f>
        <v>B</v>
      </c>
      <c r="K603" s="178"/>
      <c r="L603" s="138"/>
      <c r="M603" s="173"/>
      <c r="N603" s="173"/>
    </row>
    <row r="604" spans="2:14" s="171" customFormat="1" ht="20.100000000000001" hidden="1" customHeight="1">
      <c r="B604" s="142"/>
      <c r="C604" s="142"/>
      <c r="D604" s="143"/>
      <c r="E604" s="144"/>
      <c r="F604" s="145" t="str">
        <f>'HITUNG SEGMEN'!F1002</f>
        <v>0+600</v>
      </c>
      <c r="G604" s="145" t="str">
        <f>'HITUNG SEGMEN'!G1002</f>
        <v>0+800</v>
      </c>
      <c r="H604" s="172">
        <f t="shared" si="46"/>
        <v>4</v>
      </c>
      <c r="I604" s="172" t="str">
        <f>'Template TIPE'!H603</f>
        <v>A</v>
      </c>
      <c r="J604" s="172" t="str">
        <f>'Template-KONDISI'!H604</f>
        <v>B</v>
      </c>
      <c r="K604" s="178"/>
      <c r="L604" s="138"/>
      <c r="M604" s="173"/>
      <c r="N604" s="173"/>
    </row>
    <row r="605" spans="2:14" s="171" customFormat="1" ht="20.100000000000001" hidden="1" customHeight="1">
      <c r="B605" s="142"/>
      <c r="C605" s="142"/>
      <c r="D605" s="143"/>
      <c r="E605" s="144"/>
      <c r="F605" s="145" t="str">
        <f>'HITUNG SEGMEN'!F1003</f>
        <v>0+800</v>
      </c>
      <c r="G605" s="145" t="str">
        <f>'HITUNG SEGMEN'!G1003</f>
        <v>1+000</v>
      </c>
      <c r="H605" s="172">
        <f t="shared" si="46"/>
        <v>4</v>
      </c>
      <c r="I605" s="172" t="str">
        <f>'Template TIPE'!H604</f>
        <v>A</v>
      </c>
      <c r="J605" s="172" t="str">
        <f>'Template-KONDISI'!H605</f>
        <v>S</v>
      </c>
      <c r="K605" s="178"/>
      <c r="L605" s="138"/>
      <c r="M605" s="173"/>
      <c r="N605" s="173"/>
    </row>
    <row r="606" spans="2:14" s="171" customFormat="1" ht="20.100000000000001" hidden="1" customHeight="1">
      <c r="B606" s="142"/>
      <c r="C606" s="142"/>
      <c r="D606" s="143"/>
      <c r="E606" s="144"/>
      <c r="F606" s="145" t="str">
        <f>'HITUNG SEGMEN'!F1004</f>
        <v>1+000</v>
      </c>
      <c r="G606" s="145" t="str">
        <f>'HITUNG SEGMEN'!G1004</f>
        <v>1+200</v>
      </c>
      <c r="H606" s="172">
        <f t="shared" si="46"/>
        <v>4</v>
      </c>
      <c r="I606" s="172" t="str">
        <f>'Template TIPE'!H605</f>
        <v>A</v>
      </c>
      <c r="J606" s="172" t="str">
        <f>'Template-KONDISI'!H606</f>
        <v>B</v>
      </c>
      <c r="K606" s="178"/>
      <c r="L606" s="138"/>
      <c r="M606" s="173"/>
      <c r="N606" s="173"/>
    </row>
    <row r="607" spans="2:14" s="171" customFormat="1" ht="20.100000000000001" hidden="1" customHeight="1">
      <c r="B607" s="142"/>
      <c r="C607" s="142"/>
      <c r="D607" s="143"/>
      <c r="E607" s="144"/>
      <c r="F607" s="145" t="str">
        <f>'HITUNG SEGMEN'!F1005</f>
        <v>1+200</v>
      </c>
      <c r="G607" s="145" t="str">
        <f>'HITUNG SEGMEN'!G1005</f>
        <v>1+400</v>
      </c>
      <c r="H607" s="172">
        <f t="shared" si="46"/>
        <v>4</v>
      </c>
      <c r="I607" s="172" t="str">
        <f>'Template TIPE'!H606</f>
        <v>A</v>
      </c>
      <c r="J607" s="172" t="str">
        <f>'Template-KONDISI'!H607</f>
        <v>B</v>
      </c>
      <c r="K607" s="178"/>
      <c r="L607" s="138"/>
      <c r="M607" s="173"/>
      <c r="N607" s="173"/>
    </row>
    <row r="608" spans="2:14" s="171" customFormat="1" ht="20.100000000000001" hidden="1" customHeight="1">
      <c r="B608" s="142"/>
      <c r="C608" s="142"/>
      <c r="D608" s="143"/>
      <c r="E608" s="144"/>
      <c r="F608" s="145" t="str">
        <f>'HITUNG SEGMEN'!F1006</f>
        <v>1+400</v>
      </c>
      <c r="G608" s="145" t="str">
        <f>'HITUNG SEGMEN'!G1006</f>
        <v>1+600</v>
      </c>
      <c r="H608" s="172">
        <f t="shared" si="46"/>
        <v>4</v>
      </c>
      <c r="I608" s="172" t="str">
        <f>'Template TIPE'!H607</f>
        <v>A</v>
      </c>
      <c r="J608" s="172" t="str">
        <f>'Template-KONDISI'!H608</f>
        <v>B</v>
      </c>
      <c r="K608" s="178"/>
      <c r="L608" s="138"/>
      <c r="M608" s="173"/>
      <c r="N608" s="173"/>
    </row>
    <row r="609" spans="2:14" s="171" customFormat="1" ht="20.100000000000001" hidden="1" customHeight="1">
      <c r="B609" s="142"/>
      <c r="C609" s="142"/>
      <c r="D609" s="143"/>
      <c r="E609" s="144"/>
      <c r="F609" s="145" t="str">
        <f>'HITUNG SEGMEN'!F1007</f>
        <v>1+600</v>
      </c>
      <c r="G609" s="145" t="str">
        <f>'HITUNG SEGMEN'!G1007</f>
        <v>1+800</v>
      </c>
      <c r="H609" s="172">
        <f t="shared" si="46"/>
        <v>4</v>
      </c>
      <c r="I609" s="172" t="str">
        <f>'Template TIPE'!H608</f>
        <v>A</v>
      </c>
      <c r="J609" s="172" t="str">
        <f>'Template-KONDISI'!H609</f>
        <v>B</v>
      </c>
      <c r="K609" s="178"/>
      <c r="L609" s="138"/>
      <c r="M609" s="173"/>
      <c r="N609" s="173"/>
    </row>
    <row r="610" spans="2:14" s="171" customFormat="1" ht="20.100000000000001" hidden="1" customHeight="1">
      <c r="B610" s="142"/>
      <c r="C610" s="142"/>
      <c r="D610" s="143"/>
      <c r="E610" s="144"/>
      <c r="F610" s="145" t="str">
        <f>'HITUNG SEGMEN'!F1008</f>
        <v>1+800</v>
      </c>
      <c r="G610" s="145" t="str">
        <f>'HITUNG SEGMEN'!G1008</f>
        <v>2+000</v>
      </c>
      <c r="H610" s="172">
        <f t="shared" si="46"/>
        <v>4</v>
      </c>
      <c r="I610" s="172" t="str">
        <f>'Template TIPE'!H609</f>
        <v>A</v>
      </c>
      <c r="J610" s="172" t="str">
        <f>'Template-KONDISI'!H610</f>
        <v>B</v>
      </c>
      <c r="K610" s="178"/>
      <c r="L610" s="138"/>
      <c r="M610" s="173"/>
      <c r="N610" s="173"/>
    </row>
    <row r="611" spans="2:14" s="171" customFormat="1" ht="20.100000000000001" hidden="1" customHeight="1">
      <c r="B611" s="142"/>
      <c r="C611" s="142"/>
      <c r="D611" s="143"/>
      <c r="E611" s="144"/>
      <c r="F611" s="145" t="str">
        <f>'HITUNG SEGMEN'!F1009</f>
        <v>2+000</v>
      </c>
      <c r="G611" s="145" t="str">
        <f>'HITUNG SEGMEN'!G1009</f>
        <v>2+200</v>
      </c>
      <c r="H611" s="172">
        <f t="shared" si="46"/>
        <v>4</v>
      </c>
      <c r="I611" s="172" t="str">
        <f>'Template TIPE'!H610</f>
        <v>A</v>
      </c>
      <c r="J611" s="172" t="str">
        <f>'Template-KONDISI'!H611</f>
        <v>B</v>
      </c>
      <c r="K611" s="178"/>
      <c r="L611" s="138"/>
      <c r="M611" s="173"/>
      <c r="N611" s="173"/>
    </row>
    <row r="612" spans="2:14" s="171" customFormat="1" ht="20.100000000000001" hidden="1" customHeight="1">
      <c r="B612" s="142"/>
      <c r="C612" s="142"/>
      <c r="D612" s="143"/>
      <c r="E612" s="144"/>
      <c r="F612" s="145" t="str">
        <f>'HITUNG SEGMEN'!F1010</f>
        <v>2+200</v>
      </c>
      <c r="G612" s="145" t="str">
        <f>'HITUNG SEGMEN'!G1010</f>
        <v>2+400</v>
      </c>
      <c r="H612" s="172">
        <f t="shared" si="46"/>
        <v>4</v>
      </c>
      <c r="I612" s="172" t="str">
        <f>'Template TIPE'!H611</f>
        <v>A</v>
      </c>
      <c r="J612" s="172" t="str">
        <f>'Template-KONDISI'!H612</f>
        <v>B</v>
      </c>
      <c r="K612" s="178"/>
      <c r="L612" s="138"/>
      <c r="M612" s="173"/>
      <c r="N612" s="173"/>
    </row>
    <row r="613" spans="2:14" s="171" customFormat="1" ht="20.100000000000001" hidden="1" customHeight="1">
      <c r="B613" s="142"/>
      <c r="C613" s="142"/>
      <c r="D613" s="143"/>
      <c r="E613" s="144"/>
      <c r="F613" s="145" t="str">
        <f>'HITUNG SEGMEN'!F1011</f>
        <v>2+400</v>
      </c>
      <c r="G613" s="145" t="str">
        <f>'HITUNG SEGMEN'!G1011</f>
        <v>2+600</v>
      </c>
      <c r="H613" s="172">
        <f t="shared" si="46"/>
        <v>4</v>
      </c>
      <c r="I613" s="172" t="str">
        <f>'Template TIPE'!H612</f>
        <v>A</v>
      </c>
      <c r="J613" s="172" t="str">
        <f>'Template-KONDISI'!H613</f>
        <v>B</v>
      </c>
      <c r="K613" s="178"/>
      <c r="L613" s="138"/>
      <c r="M613" s="173"/>
      <c r="N613" s="173"/>
    </row>
    <row r="614" spans="2:14" s="171" customFormat="1" ht="20.100000000000001" hidden="1" customHeight="1">
      <c r="B614" s="142"/>
      <c r="C614" s="142"/>
      <c r="D614" s="143"/>
      <c r="E614" s="144"/>
      <c r="F614" s="145" t="str">
        <f>'HITUNG SEGMEN'!F1012</f>
        <v>2+600</v>
      </c>
      <c r="G614" s="145" t="str">
        <f>'HITUNG SEGMEN'!G1012</f>
        <v>2+800</v>
      </c>
      <c r="H614" s="172">
        <f t="shared" si="46"/>
        <v>4</v>
      </c>
      <c r="I614" s="172" t="str">
        <f>'Template TIPE'!H613</f>
        <v>A</v>
      </c>
      <c r="J614" s="172" t="str">
        <f>'Template-KONDISI'!H614</f>
        <v>B</v>
      </c>
      <c r="K614" s="178"/>
      <c r="L614" s="138"/>
      <c r="M614" s="173"/>
      <c r="N614" s="173"/>
    </row>
    <row r="615" spans="2:14" s="171" customFormat="1" ht="20.100000000000001" hidden="1" customHeight="1">
      <c r="B615" s="142"/>
      <c r="C615" s="142"/>
      <c r="D615" s="143"/>
      <c r="E615" s="144"/>
      <c r="F615" s="145" t="str">
        <f>'HITUNG SEGMEN'!F1013</f>
        <v>2+800</v>
      </c>
      <c r="G615" s="145" t="str">
        <f>'HITUNG SEGMEN'!G1013</f>
        <v>3+000</v>
      </c>
      <c r="H615" s="172">
        <f t="shared" si="46"/>
        <v>4</v>
      </c>
      <c r="I615" s="172" t="str">
        <f>'Template TIPE'!H614</f>
        <v>A</v>
      </c>
      <c r="J615" s="172" t="str">
        <f>'Template-KONDISI'!H615</f>
        <v>B</v>
      </c>
      <c r="K615" s="178"/>
      <c r="L615" s="138"/>
      <c r="M615" s="173"/>
      <c r="N615" s="173"/>
    </row>
    <row r="616" spans="2:14" s="171" customFormat="1" ht="20.100000000000001" hidden="1" customHeight="1">
      <c r="B616" s="142"/>
      <c r="C616" s="142"/>
      <c r="D616" s="143"/>
      <c r="E616" s="144"/>
      <c r="F616" s="145" t="str">
        <f>'HITUNG SEGMEN'!F1014</f>
        <v>3+000</v>
      </c>
      <c r="G616" s="145" t="str">
        <f>'HITUNG SEGMEN'!G1014</f>
        <v>3+200</v>
      </c>
      <c r="H616" s="172">
        <f t="shared" si="46"/>
        <v>4</v>
      </c>
      <c r="I616" s="172" t="str">
        <f>'Template TIPE'!H615</f>
        <v>A</v>
      </c>
      <c r="J616" s="172" t="str">
        <f>'Template-KONDISI'!H616</f>
        <v>B</v>
      </c>
      <c r="K616" s="178"/>
      <c r="L616" s="138"/>
      <c r="M616" s="173"/>
      <c r="N616" s="173"/>
    </row>
    <row r="617" spans="2:14" s="171" customFormat="1" ht="20.100000000000001" hidden="1" customHeight="1">
      <c r="B617" s="142"/>
      <c r="C617" s="142"/>
      <c r="D617" s="143"/>
      <c r="E617" s="144"/>
      <c r="F617" s="145" t="str">
        <f>'HITUNG SEGMEN'!F1015</f>
        <v>3+200</v>
      </c>
      <c r="G617" s="145" t="str">
        <f>'HITUNG SEGMEN'!G1015</f>
        <v>3+400</v>
      </c>
      <c r="H617" s="172">
        <f t="shared" si="46"/>
        <v>4</v>
      </c>
      <c r="I617" s="172" t="str">
        <f>'Template TIPE'!H616</f>
        <v>A</v>
      </c>
      <c r="J617" s="172" t="str">
        <f>'Template-KONDISI'!H617</f>
        <v>B</v>
      </c>
      <c r="K617" s="178"/>
      <c r="L617" s="138"/>
      <c r="M617" s="173"/>
      <c r="N617" s="173"/>
    </row>
    <row r="618" spans="2:14" s="171" customFormat="1" ht="20.100000000000001" hidden="1" customHeight="1">
      <c r="B618" s="142"/>
      <c r="C618" s="142"/>
      <c r="D618" s="143"/>
      <c r="E618" s="144"/>
      <c r="F618" s="145" t="str">
        <f>'HITUNG SEGMEN'!F1016</f>
        <v>3+400</v>
      </c>
      <c r="G618" s="145" t="str">
        <f>'HITUNG SEGMEN'!G1016</f>
        <v>3+600</v>
      </c>
      <c r="H618" s="172">
        <f t="shared" si="46"/>
        <v>4</v>
      </c>
      <c r="I618" s="172" t="str">
        <f>'Template TIPE'!H617</f>
        <v>A</v>
      </c>
      <c r="J618" s="172" t="str">
        <f>'Template-KONDISI'!H618</f>
        <v>B</v>
      </c>
      <c r="K618" s="178"/>
      <c r="L618" s="138"/>
      <c r="M618" s="173"/>
      <c r="N618" s="173"/>
    </row>
    <row r="619" spans="2:14" s="171" customFormat="1" ht="20.100000000000001" hidden="1" customHeight="1">
      <c r="B619" s="142"/>
      <c r="C619" s="142"/>
      <c r="D619" s="143"/>
      <c r="E619" s="144"/>
      <c r="F619" s="145" t="str">
        <f>'HITUNG SEGMEN'!F1017</f>
        <v>3+600</v>
      </c>
      <c r="G619" s="145" t="str">
        <f>'HITUNG SEGMEN'!G1017</f>
        <v>3+800</v>
      </c>
      <c r="H619" s="172">
        <f t="shared" si="46"/>
        <v>4</v>
      </c>
      <c r="I619" s="172" t="str">
        <f>'Template TIPE'!H618</f>
        <v>A</v>
      </c>
      <c r="J619" s="172" t="str">
        <f>'Template-KONDISI'!H619</f>
        <v>S</v>
      </c>
      <c r="K619" s="178"/>
      <c r="L619" s="138"/>
      <c r="M619" s="173"/>
      <c r="N619" s="173"/>
    </row>
    <row r="620" spans="2:14" s="171" customFormat="1" ht="20.100000000000001" hidden="1" customHeight="1">
      <c r="B620" s="142"/>
      <c r="C620" s="142"/>
      <c r="D620" s="143"/>
      <c r="E620" s="144"/>
      <c r="F620" s="145" t="str">
        <f>'HITUNG SEGMEN'!F1018</f>
        <v>3+800</v>
      </c>
      <c r="G620" s="145" t="str">
        <f>'HITUNG SEGMEN'!G1018</f>
        <v>4+000</v>
      </c>
      <c r="H620" s="172">
        <f t="shared" si="46"/>
        <v>4</v>
      </c>
      <c r="I620" s="172" t="str">
        <f>'Template TIPE'!H619</f>
        <v>A</v>
      </c>
      <c r="J620" s="172" t="str">
        <f>'Template-KONDISI'!H620</f>
        <v>B</v>
      </c>
      <c r="K620" s="178"/>
      <c r="L620" s="138"/>
      <c r="M620" s="173"/>
      <c r="N620" s="173"/>
    </row>
    <row r="621" spans="2:14" s="171" customFormat="1" ht="20.100000000000001" hidden="1" customHeight="1">
      <c r="B621" s="142"/>
      <c r="C621" s="142"/>
      <c r="D621" s="143"/>
      <c r="E621" s="144"/>
      <c r="F621" s="145" t="str">
        <f>'HITUNG SEGMEN'!F1019</f>
        <v>4+000</v>
      </c>
      <c r="G621" s="145" t="str">
        <f>'HITUNG SEGMEN'!G1019</f>
        <v>4+200</v>
      </c>
      <c r="H621" s="172">
        <f t="shared" si="46"/>
        <v>4</v>
      </c>
      <c r="I621" s="172" t="str">
        <f>'Template TIPE'!H620</f>
        <v>A</v>
      </c>
      <c r="J621" s="172" t="str">
        <f>'Template-KONDISI'!H621</f>
        <v>B</v>
      </c>
      <c r="K621" s="178"/>
      <c r="L621" s="138"/>
      <c r="M621" s="173"/>
      <c r="N621" s="173"/>
    </row>
    <row r="622" spans="2:14" s="171" customFormat="1" ht="20.100000000000001" hidden="1" customHeight="1">
      <c r="B622" s="142"/>
      <c r="C622" s="142"/>
      <c r="D622" s="143"/>
      <c r="E622" s="144"/>
      <c r="F622" s="145" t="str">
        <f>'HITUNG SEGMEN'!F1020</f>
        <v>4+200</v>
      </c>
      <c r="G622" s="145" t="str">
        <f>'HITUNG SEGMEN'!G1020</f>
        <v>4+370</v>
      </c>
      <c r="H622" s="172">
        <f t="shared" si="46"/>
        <v>4</v>
      </c>
      <c r="I622" s="172" t="str">
        <f>'Template TIPE'!H621</f>
        <v>A</v>
      </c>
      <c r="J622" s="172" t="str">
        <f>'Template-KONDISI'!H622</f>
        <v>S</v>
      </c>
      <c r="K622" s="178"/>
      <c r="L622" s="138"/>
      <c r="M622" s="173"/>
      <c r="N622" s="173"/>
    </row>
    <row r="623" spans="2:14" s="171" customFormat="1" ht="20.100000000000001" hidden="1" customHeight="1">
      <c r="B623" s="142">
        <f>'HITUNG SEGMEN'!B1023</f>
        <v>113</v>
      </c>
      <c r="C623" s="142">
        <f>'HITUNG SEGMEN'!C1023</f>
        <v>1.113</v>
      </c>
      <c r="D623" s="143" t="str">
        <f>'HITUNG SEGMEN'!D1023</f>
        <v>Bojanegara - Babakan (Rupakpicis)</v>
      </c>
      <c r="E623" s="144">
        <f>'HITUNG SEGMEN'!E1023</f>
        <v>1.53</v>
      </c>
      <c r="F623" s="145" t="str">
        <f>'HITUNG SEGMEN'!F1023</f>
        <v>0+000</v>
      </c>
      <c r="G623" s="145" t="str">
        <f>'HITUNG SEGMEN'!G1023</f>
        <v>0+200</v>
      </c>
      <c r="H623" s="172">
        <v>4</v>
      </c>
      <c r="I623" s="172" t="str">
        <f>'Template TIPE'!H622</f>
        <v>A</v>
      </c>
      <c r="J623" s="172" t="str">
        <f>'Template-KONDISI'!H623</f>
        <v>B</v>
      </c>
      <c r="K623" s="178"/>
      <c r="L623" s="138"/>
      <c r="M623" s="173"/>
      <c r="N623" s="173"/>
    </row>
    <row r="624" spans="2:14" s="171" customFormat="1" ht="20.100000000000001" hidden="1" customHeight="1">
      <c r="B624" s="142"/>
      <c r="C624" s="142"/>
      <c r="D624" s="143"/>
      <c r="E624" s="144"/>
      <c r="F624" s="145" t="str">
        <f>'HITUNG SEGMEN'!F1024</f>
        <v>0+200</v>
      </c>
      <c r="G624" s="145" t="str">
        <f>'HITUNG SEGMEN'!G1024</f>
        <v>0+400</v>
      </c>
      <c r="H624" s="172">
        <f>H623</f>
        <v>4</v>
      </c>
      <c r="I624" s="172" t="str">
        <f>'Template TIPE'!H623</f>
        <v>A</v>
      </c>
      <c r="J624" s="172" t="str">
        <f>'Template-KONDISI'!H624</f>
        <v>B</v>
      </c>
      <c r="K624" s="178"/>
      <c r="L624" s="138"/>
      <c r="M624" s="173"/>
      <c r="N624" s="173"/>
    </row>
    <row r="625" spans="2:14" s="171" customFormat="1" ht="20.100000000000001" hidden="1" customHeight="1">
      <c r="B625" s="142"/>
      <c r="C625" s="142"/>
      <c r="D625" s="143"/>
      <c r="E625" s="144"/>
      <c r="F625" s="145" t="str">
        <f>'HITUNG SEGMEN'!F1025</f>
        <v>0+400</v>
      </c>
      <c r="G625" s="145" t="str">
        <f>'HITUNG SEGMEN'!G1025</f>
        <v>0+600</v>
      </c>
      <c r="H625" s="172">
        <f t="shared" ref="H625:H630" si="47">H624</f>
        <v>4</v>
      </c>
      <c r="I625" s="172" t="str">
        <f>'Template TIPE'!H624</f>
        <v>A</v>
      </c>
      <c r="J625" s="172" t="str">
        <f>'Template-KONDISI'!H625</f>
        <v>B</v>
      </c>
      <c r="K625" s="178"/>
      <c r="L625" s="138"/>
      <c r="M625" s="173"/>
      <c r="N625" s="173"/>
    </row>
    <row r="626" spans="2:14" s="171" customFormat="1" ht="20.100000000000001" hidden="1" customHeight="1">
      <c r="B626" s="142"/>
      <c r="C626" s="142"/>
      <c r="D626" s="143"/>
      <c r="E626" s="144"/>
      <c r="F626" s="145" t="str">
        <f>'HITUNG SEGMEN'!F1026</f>
        <v>0+600</v>
      </c>
      <c r="G626" s="145" t="str">
        <f>'HITUNG SEGMEN'!G1026</f>
        <v>0+800</v>
      </c>
      <c r="H626" s="172">
        <f t="shared" si="47"/>
        <v>4</v>
      </c>
      <c r="I626" s="172" t="str">
        <f>'Template TIPE'!H625</f>
        <v>A</v>
      </c>
      <c r="J626" s="172" t="str">
        <f>'Template-KONDISI'!H626</f>
        <v>B</v>
      </c>
      <c r="K626" s="178"/>
      <c r="L626" s="138"/>
      <c r="M626" s="173"/>
      <c r="N626" s="173"/>
    </row>
    <row r="627" spans="2:14" s="171" customFormat="1" ht="20.100000000000001" hidden="1" customHeight="1">
      <c r="B627" s="142"/>
      <c r="C627" s="142"/>
      <c r="D627" s="143"/>
      <c r="E627" s="144"/>
      <c r="F627" s="145" t="str">
        <f>'HITUNG SEGMEN'!F1027</f>
        <v>0+800</v>
      </c>
      <c r="G627" s="145" t="str">
        <f>'HITUNG SEGMEN'!G1027</f>
        <v>1+000</v>
      </c>
      <c r="H627" s="172">
        <f t="shared" si="47"/>
        <v>4</v>
      </c>
      <c r="I627" s="172" t="str">
        <f>'Template TIPE'!H626</f>
        <v>A</v>
      </c>
      <c r="J627" s="172" t="str">
        <f>'Template-KONDISI'!H627</f>
        <v>B</v>
      </c>
      <c r="K627" s="178"/>
      <c r="L627" s="138"/>
      <c r="M627" s="173"/>
      <c r="N627" s="173"/>
    </row>
    <row r="628" spans="2:14" s="171" customFormat="1" ht="20.100000000000001" hidden="1" customHeight="1">
      <c r="B628" s="142"/>
      <c r="C628" s="142"/>
      <c r="D628" s="143"/>
      <c r="E628" s="144"/>
      <c r="F628" s="145" t="str">
        <f>'HITUNG SEGMEN'!F1028</f>
        <v>1+000</v>
      </c>
      <c r="G628" s="145" t="str">
        <f>'HITUNG SEGMEN'!G1028</f>
        <v>1+200</v>
      </c>
      <c r="H628" s="172">
        <f t="shared" si="47"/>
        <v>4</v>
      </c>
      <c r="I628" s="172" t="str">
        <f>'Template TIPE'!H627</f>
        <v>A</v>
      </c>
      <c r="J628" s="172" t="str">
        <f>'Template-KONDISI'!H628</f>
        <v>B</v>
      </c>
      <c r="K628" s="178"/>
      <c r="L628" s="138"/>
      <c r="M628" s="173"/>
      <c r="N628" s="173"/>
    </row>
    <row r="629" spans="2:14" s="171" customFormat="1" ht="20.100000000000001" hidden="1" customHeight="1">
      <c r="B629" s="142"/>
      <c r="C629" s="142"/>
      <c r="D629" s="143"/>
      <c r="E629" s="144"/>
      <c r="F629" s="145" t="str">
        <f>'HITUNG SEGMEN'!F1029</f>
        <v>1+200</v>
      </c>
      <c r="G629" s="145" t="str">
        <f>'HITUNG SEGMEN'!G1029</f>
        <v>1+400</v>
      </c>
      <c r="H629" s="172">
        <f t="shared" si="47"/>
        <v>4</v>
      </c>
      <c r="I629" s="172" t="str">
        <f>'Template TIPE'!H628</f>
        <v>A</v>
      </c>
      <c r="J629" s="172" t="str">
        <f>'Template-KONDISI'!H629</f>
        <v>B</v>
      </c>
      <c r="K629" s="178"/>
      <c r="L629" s="138"/>
      <c r="M629" s="173"/>
      <c r="N629" s="173"/>
    </row>
    <row r="630" spans="2:14" s="171" customFormat="1" ht="20.100000000000001" hidden="1" customHeight="1">
      <c r="B630" s="142"/>
      <c r="C630" s="142"/>
      <c r="D630" s="143"/>
      <c r="E630" s="144"/>
      <c r="F630" s="145" t="str">
        <f>'HITUNG SEGMEN'!F1030</f>
        <v>1+400</v>
      </c>
      <c r="G630" s="145" t="str">
        <f>'HITUNG SEGMEN'!G1030</f>
        <v>1+530</v>
      </c>
      <c r="H630" s="172">
        <f t="shared" si="47"/>
        <v>4</v>
      </c>
      <c r="I630" s="172" t="str">
        <f>'Template TIPE'!H629</f>
        <v>A</v>
      </c>
      <c r="J630" s="172" t="str">
        <f>'Template-KONDISI'!H630</f>
        <v>B</v>
      </c>
      <c r="K630" s="178"/>
      <c r="L630" s="138"/>
      <c r="M630" s="173"/>
      <c r="N630" s="173"/>
    </row>
    <row r="631" spans="2:14" s="171" customFormat="1" ht="20.100000000000001" hidden="1" customHeight="1">
      <c r="B631" s="142">
        <f>'HITUNG SEGMEN'!B1033</f>
        <v>114</v>
      </c>
      <c r="C631" s="142">
        <f>'HITUNG SEGMEN'!C1033</f>
        <v>1.1140000000000001</v>
      </c>
      <c r="D631" s="143" t="str">
        <f>'HITUNG SEGMEN'!D1033</f>
        <v>Bojanegara - Dawuhan</v>
      </c>
      <c r="E631" s="144">
        <f>'HITUNG SEGMEN'!E1033</f>
        <v>1.57</v>
      </c>
      <c r="F631" s="145" t="str">
        <f>'HITUNG SEGMEN'!F1033</f>
        <v>0+000</v>
      </c>
      <c r="G631" s="145" t="str">
        <f>'HITUNG SEGMEN'!G1033</f>
        <v>0+200</v>
      </c>
      <c r="H631" s="172">
        <v>3</v>
      </c>
      <c r="I631" s="172" t="str">
        <f>'Template TIPE'!H630</f>
        <v>A</v>
      </c>
      <c r="J631" s="172" t="str">
        <f>'Template-KONDISI'!H631</f>
        <v>S</v>
      </c>
      <c r="K631" s="178"/>
      <c r="L631" s="138"/>
      <c r="M631" s="173"/>
      <c r="N631" s="173"/>
    </row>
    <row r="632" spans="2:14" s="171" customFormat="1" ht="20.100000000000001" hidden="1" customHeight="1">
      <c r="B632" s="142"/>
      <c r="C632" s="142"/>
      <c r="D632" s="143"/>
      <c r="E632" s="144"/>
      <c r="F632" s="145" t="str">
        <f>'HITUNG SEGMEN'!F1034</f>
        <v>0+200</v>
      </c>
      <c r="G632" s="145" t="str">
        <f>'HITUNG SEGMEN'!G1034</f>
        <v>0+400</v>
      </c>
      <c r="H632" s="172">
        <f>H631</f>
        <v>3</v>
      </c>
      <c r="I632" s="172" t="str">
        <f>'Template TIPE'!H631</f>
        <v>A</v>
      </c>
      <c r="J632" s="172" t="str">
        <f>'Template-KONDISI'!H632</f>
        <v>RR</v>
      </c>
      <c r="K632" s="178"/>
      <c r="L632" s="138"/>
      <c r="M632" s="173"/>
      <c r="N632" s="173"/>
    </row>
    <row r="633" spans="2:14" s="171" customFormat="1" ht="20.100000000000001" hidden="1" customHeight="1">
      <c r="B633" s="142"/>
      <c r="C633" s="142"/>
      <c r="D633" s="143"/>
      <c r="E633" s="144"/>
      <c r="F633" s="145" t="str">
        <f>'HITUNG SEGMEN'!F1035</f>
        <v>0+400</v>
      </c>
      <c r="G633" s="145" t="str">
        <f>'HITUNG SEGMEN'!G1035</f>
        <v>0+600</v>
      </c>
      <c r="H633" s="172">
        <f t="shared" ref="H633:H638" si="48">H632</f>
        <v>3</v>
      </c>
      <c r="I633" s="172" t="str">
        <f>'Template TIPE'!H632</f>
        <v>A</v>
      </c>
      <c r="J633" s="172" t="str">
        <f>'Template-KONDISI'!H633</f>
        <v>RR</v>
      </c>
      <c r="K633" s="178"/>
      <c r="L633" s="138"/>
      <c r="M633" s="173"/>
      <c r="N633" s="173"/>
    </row>
    <row r="634" spans="2:14" s="171" customFormat="1" ht="20.100000000000001" hidden="1" customHeight="1">
      <c r="B634" s="142"/>
      <c r="C634" s="142"/>
      <c r="D634" s="143"/>
      <c r="E634" s="144"/>
      <c r="F634" s="145" t="str">
        <f>'HITUNG SEGMEN'!F1036</f>
        <v>0+600</v>
      </c>
      <c r="G634" s="145" t="str">
        <f>'HITUNG SEGMEN'!G1036</f>
        <v>0+800</v>
      </c>
      <c r="H634" s="172">
        <f t="shared" si="48"/>
        <v>3</v>
      </c>
      <c r="I634" s="172" t="str">
        <f>'Template TIPE'!H633</f>
        <v>A</v>
      </c>
      <c r="J634" s="172" t="str">
        <f>'Template-KONDISI'!H634</f>
        <v>S</v>
      </c>
      <c r="K634" s="178"/>
      <c r="L634" s="138"/>
      <c r="M634" s="173"/>
      <c r="N634" s="173"/>
    </row>
    <row r="635" spans="2:14" s="171" customFormat="1" ht="20.100000000000001" hidden="1" customHeight="1">
      <c r="B635" s="142"/>
      <c r="C635" s="142"/>
      <c r="D635" s="143"/>
      <c r="E635" s="144"/>
      <c r="F635" s="145" t="str">
        <f>'HITUNG SEGMEN'!F1037</f>
        <v>0+800</v>
      </c>
      <c r="G635" s="145" t="str">
        <f>'HITUNG SEGMEN'!G1037</f>
        <v>1+000</v>
      </c>
      <c r="H635" s="172">
        <f t="shared" si="48"/>
        <v>3</v>
      </c>
      <c r="I635" s="172" t="str">
        <f>'Template TIPE'!H634</f>
        <v>A</v>
      </c>
      <c r="J635" s="172" t="str">
        <f>'Template-KONDISI'!H635</f>
        <v>RR</v>
      </c>
      <c r="K635" s="178"/>
      <c r="L635" s="138"/>
      <c r="M635" s="173"/>
      <c r="N635" s="173"/>
    </row>
    <row r="636" spans="2:14" s="171" customFormat="1" ht="20.100000000000001" hidden="1" customHeight="1">
      <c r="B636" s="142"/>
      <c r="C636" s="142"/>
      <c r="D636" s="143"/>
      <c r="E636" s="144"/>
      <c r="F636" s="145" t="str">
        <f>'HITUNG SEGMEN'!F1038</f>
        <v>1+000</v>
      </c>
      <c r="G636" s="145" t="str">
        <f>'HITUNG SEGMEN'!G1038</f>
        <v>1+200</v>
      </c>
      <c r="H636" s="172">
        <f t="shared" si="48"/>
        <v>3</v>
      </c>
      <c r="I636" s="172" t="str">
        <f>'Template TIPE'!H635</f>
        <v>A</v>
      </c>
      <c r="J636" s="172" t="str">
        <f>'Template-KONDISI'!H636</f>
        <v>S</v>
      </c>
      <c r="K636" s="178"/>
      <c r="L636" s="138"/>
      <c r="M636" s="173"/>
      <c r="N636" s="173"/>
    </row>
    <row r="637" spans="2:14" s="171" customFormat="1" ht="20.100000000000001" hidden="1" customHeight="1">
      <c r="B637" s="142"/>
      <c r="C637" s="142"/>
      <c r="D637" s="143"/>
      <c r="E637" s="144"/>
      <c r="F637" s="145" t="str">
        <f>'HITUNG SEGMEN'!F1039</f>
        <v>1+200</v>
      </c>
      <c r="G637" s="145" t="str">
        <f>'HITUNG SEGMEN'!G1039</f>
        <v>1+400</v>
      </c>
      <c r="H637" s="172">
        <f t="shared" si="48"/>
        <v>3</v>
      </c>
      <c r="I637" s="172" t="str">
        <f>'Template TIPE'!H636</f>
        <v>A</v>
      </c>
      <c r="J637" s="172" t="str">
        <f>'Template-KONDISI'!H637</f>
        <v>S</v>
      </c>
      <c r="K637" s="178"/>
      <c r="L637" s="138"/>
      <c r="M637" s="173"/>
      <c r="N637" s="173"/>
    </row>
    <row r="638" spans="2:14" s="171" customFormat="1" ht="20.100000000000001" hidden="1" customHeight="1">
      <c r="B638" s="142"/>
      <c r="C638" s="142"/>
      <c r="D638" s="143"/>
      <c r="E638" s="144"/>
      <c r="F638" s="145" t="str">
        <f>'HITUNG SEGMEN'!F1040</f>
        <v>1+400</v>
      </c>
      <c r="G638" s="145" t="str">
        <f>'HITUNG SEGMEN'!G1040</f>
        <v>1+570</v>
      </c>
      <c r="H638" s="172">
        <f t="shared" si="48"/>
        <v>3</v>
      </c>
      <c r="I638" s="172" t="str">
        <f>'Template TIPE'!H637</f>
        <v>A</v>
      </c>
      <c r="J638" s="172" t="str">
        <f>'Template-KONDISI'!H638</f>
        <v>S</v>
      </c>
      <c r="K638" s="178"/>
      <c r="L638" s="138"/>
      <c r="M638" s="173"/>
      <c r="N638" s="173"/>
    </row>
    <row r="639" spans="2:14" s="171" customFormat="1" ht="20.100000000000001" hidden="1" customHeight="1">
      <c r="B639" s="142">
        <f>'HITUNG SEGMEN'!B1047</f>
        <v>115</v>
      </c>
      <c r="C639" s="142">
        <f>'HITUNG SEGMEN'!C1047</f>
        <v>1.115</v>
      </c>
      <c r="D639" s="143" t="str">
        <f>'HITUNG SEGMEN'!D1047</f>
        <v>Padamara - Dawuhan</v>
      </c>
      <c r="E639" s="144">
        <f>'HITUNG SEGMEN'!E1047</f>
        <v>2.17</v>
      </c>
      <c r="F639" s="145" t="str">
        <f>'HITUNG SEGMEN'!F1047</f>
        <v>0+000</v>
      </c>
      <c r="G639" s="145" t="str">
        <f>'HITUNG SEGMEN'!G1047</f>
        <v>0+200</v>
      </c>
      <c r="H639" s="172">
        <v>4</v>
      </c>
      <c r="I639" s="172" t="str">
        <f>'Template TIPE'!H638</f>
        <v>A</v>
      </c>
      <c r="J639" s="172" t="str">
        <f>'Template-KONDISI'!H639</f>
        <v>B</v>
      </c>
      <c r="K639" s="178"/>
      <c r="L639" s="138"/>
      <c r="M639" s="173"/>
      <c r="N639" s="173"/>
    </row>
    <row r="640" spans="2:14" s="171" customFormat="1" ht="20.100000000000001" hidden="1" customHeight="1">
      <c r="B640" s="142"/>
      <c r="C640" s="142"/>
      <c r="D640" s="143"/>
      <c r="E640" s="144"/>
      <c r="F640" s="145" t="str">
        <f>'HITUNG SEGMEN'!F1048</f>
        <v>0+200</v>
      </c>
      <c r="G640" s="145" t="str">
        <f>'HITUNG SEGMEN'!G1048</f>
        <v>0+400</v>
      </c>
      <c r="H640" s="172">
        <f>H639</f>
        <v>4</v>
      </c>
      <c r="I640" s="172" t="str">
        <f>'Template TIPE'!H639</f>
        <v>A</v>
      </c>
      <c r="J640" s="172" t="str">
        <f>'Template-KONDISI'!H640</f>
        <v>B</v>
      </c>
      <c r="K640" s="178"/>
      <c r="L640" s="138"/>
      <c r="M640" s="173"/>
      <c r="N640" s="173"/>
    </row>
    <row r="641" spans="2:14" s="171" customFormat="1" ht="20.100000000000001" hidden="1" customHeight="1">
      <c r="B641" s="142"/>
      <c r="C641" s="142"/>
      <c r="D641" s="143"/>
      <c r="E641" s="144"/>
      <c r="F641" s="145" t="str">
        <f>'HITUNG SEGMEN'!F1049</f>
        <v>0+400</v>
      </c>
      <c r="G641" s="145" t="str">
        <f>'HITUNG SEGMEN'!G1049</f>
        <v>0+600</v>
      </c>
      <c r="H641" s="172">
        <f t="shared" ref="H641:H649" si="49">H640</f>
        <v>4</v>
      </c>
      <c r="I641" s="172" t="str">
        <f>'Template TIPE'!H640</f>
        <v>A</v>
      </c>
      <c r="J641" s="172" t="str">
        <f>'Template-KONDISI'!H641</f>
        <v>B</v>
      </c>
      <c r="K641" s="178"/>
      <c r="L641" s="138"/>
      <c r="M641" s="173"/>
      <c r="N641" s="173"/>
    </row>
    <row r="642" spans="2:14" s="171" customFormat="1" ht="20.100000000000001" hidden="1" customHeight="1">
      <c r="B642" s="142"/>
      <c r="C642" s="142"/>
      <c r="D642" s="143"/>
      <c r="E642" s="144"/>
      <c r="F642" s="145" t="str">
        <f>'HITUNG SEGMEN'!F1050</f>
        <v>0+600</v>
      </c>
      <c r="G642" s="145" t="str">
        <f>'HITUNG SEGMEN'!G1050</f>
        <v>0+800</v>
      </c>
      <c r="H642" s="172">
        <f t="shared" si="49"/>
        <v>4</v>
      </c>
      <c r="I642" s="172" t="str">
        <f>'Template TIPE'!H641</f>
        <v>A</v>
      </c>
      <c r="J642" s="172" t="str">
        <f>'Template-KONDISI'!H642</f>
        <v>B</v>
      </c>
      <c r="K642" s="178"/>
      <c r="L642" s="138"/>
      <c r="M642" s="173"/>
      <c r="N642" s="173"/>
    </row>
    <row r="643" spans="2:14" s="171" customFormat="1" ht="20.100000000000001" hidden="1" customHeight="1">
      <c r="B643" s="142"/>
      <c r="C643" s="142"/>
      <c r="D643" s="143"/>
      <c r="E643" s="144"/>
      <c r="F643" s="145" t="str">
        <f>'HITUNG SEGMEN'!F1051</f>
        <v>0+800</v>
      </c>
      <c r="G643" s="145" t="str">
        <f>'HITUNG SEGMEN'!G1051</f>
        <v>1+000</v>
      </c>
      <c r="H643" s="172">
        <f t="shared" si="49"/>
        <v>4</v>
      </c>
      <c r="I643" s="172" t="str">
        <f>'Template TIPE'!H642</f>
        <v>A</v>
      </c>
      <c r="J643" s="172" t="str">
        <f>'Template-KONDISI'!H643</f>
        <v>B</v>
      </c>
      <c r="K643" s="178"/>
      <c r="L643" s="138"/>
      <c r="M643" s="173"/>
      <c r="N643" s="173"/>
    </row>
    <row r="644" spans="2:14" s="171" customFormat="1" ht="20.100000000000001" hidden="1" customHeight="1">
      <c r="B644" s="142"/>
      <c r="C644" s="142"/>
      <c r="D644" s="143"/>
      <c r="E644" s="144"/>
      <c r="F644" s="145" t="str">
        <f>'HITUNG SEGMEN'!F1052</f>
        <v>1+000</v>
      </c>
      <c r="G644" s="145" t="str">
        <f>'HITUNG SEGMEN'!G1052</f>
        <v>1+200</v>
      </c>
      <c r="H644" s="172">
        <f t="shared" si="49"/>
        <v>4</v>
      </c>
      <c r="I644" s="172" t="str">
        <f>'Template TIPE'!H643</f>
        <v>A</v>
      </c>
      <c r="J644" s="172" t="str">
        <f>'Template-KONDISI'!H644</f>
        <v>B</v>
      </c>
      <c r="K644" s="178"/>
      <c r="L644" s="138"/>
      <c r="M644" s="173"/>
      <c r="N644" s="173"/>
    </row>
    <row r="645" spans="2:14" s="171" customFormat="1" ht="20.100000000000001" hidden="1" customHeight="1">
      <c r="B645" s="142"/>
      <c r="C645" s="142"/>
      <c r="D645" s="143"/>
      <c r="E645" s="144"/>
      <c r="F645" s="145" t="str">
        <f>'HITUNG SEGMEN'!F1053</f>
        <v>1+200</v>
      </c>
      <c r="G645" s="145" t="str">
        <f>'HITUNG SEGMEN'!G1053</f>
        <v>1+400</v>
      </c>
      <c r="H645" s="172">
        <f t="shared" si="49"/>
        <v>4</v>
      </c>
      <c r="I645" s="172" t="str">
        <f>'Template TIPE'!H644</f>
        <v>A</v>
      </c>
      <c r="J645" s="172" t="str">
        <f>'Template-KONDISI'!H645</f>
        <v>S</v>
      </c>
      <c r="K645" s="178"/>
      <c r="L645" s="138"/>
      <c r="M645" s="173"/>
      <c r="N645" s="173"/>
    </row>
    <row r="646" spans="2:14" s="171" customFormat="1" ht="20.100000000000001" hidden="1" customHeight="1">
      <c r="B646" s="142"/>
      <c r="C646" s="142"/>
      <c r="D646" s="143"/>
      <c r="E646" s="144"/>
      <c r="F646" s="145" t="str">
        <f>'HITUNG SEGMEN'!F1054</f>
        <v>1+400</v>
      </c>
      <c r="G646" s="145" t="str">
        <f>'HITUNG SEGMEN'!G1054</f>
        <v>1+600</v>
      </c>
      <c r="H646" s="172">
        <f t="shared" si="49"/>
        <v>4</v>
      </c>
      <c r="I646" s="172" t="str">
        <f>'Template TIPE'!H645</f>
        <v>A</v>
      </c>
      <c r="J646" s="172" t="str">
        <f>'Template-KONDISI'!H646</f>
        <v>S</v>
      </c>
      <c r="K646" s="178"/>
      <c r="L646" s="138"/>
      <c r="M646" s="173"/>
      <c r="N646" s="173"/>
    </row>
    <row r="647" spans="2:14" s="171" customFormat="1" ht="20.100000000000001" hidden="1" customHeight="1">
      <c r="B647" s="142"/>
      <c r="C647" s="142"/>
      <c r="D647" s="143"/>
      <c r="E647" s="144"/>
      <c r="F647" s="145" t="str">
        <f>'HITUNG SEGMEN'!F1055</f>
        <v>1+600</v>
      </c>
      <c r="G647" s="145" t="str">
        <f>'HITUNG SEGMEN'!G1055</f>
        <v>1+800</v>
      </c>
      <c r="H647" s="172">
        <f t="shared" si="49"/>
        <v>4</v>
      </c>
      <c r="I647" s="172" t="str">
        <f>'Template TIPE'!H646</f>
        <v>A</v>
      </c>
      <c r="J647" s="172" t="str">
        <f>'Template-KONDISI'!H647</f>
        <v>B</v>
      </c>
      <c r="K647" s="178"/>
      <c r="L647" s="138"/>
      <c r="M647" s="173"/>
      <c r="N647" s="173"/>
    </row>
    <row r="648" spans="2:14" s="171" customFormat="1" ht="20.100000000000001" hidden="1" customHeight="1">
      <c r="B648" s="142"/>
      <c r="C648" s="142"/>
      <c r="D648" s="143"/>
      <c r="E648" s="144"/>
      <c r="F648" s="145" t="str">
        <f>'HITUNG SEGMEN'!F1056</f>
        <v>1+800</v>
      </c>
      <c r="G648" s="145" t="str">
        <f>'HITUNG SEGMEN'!G1056</f>
        <v>2+000</v>
      </c>
      <c r="H648" s="172">
        <f t="shared" si="49"/>
        <v>4</v>
      </c>
      <c r="I648" s="172" t="str">
        <f>'Template TIPE'!H647</f>
        <v>A</v>
      </c>
      <c r="J648" s="172" t="str">
        <f>'Template-KONDISI'!H648</f>
        <v>S</v>
      </c>
      <c r="K648" s="178"/>
      <c r="L648" s="138"/>
      <c r="M648" s="173"/>
      <c r="N648" s="173"/>
    </row>
    <row r="649" spans="2:14" s="171" customFormat="1" ht="20.100000000000001" hidden="1" customHeight="1">
      <c r="B649" s="142"/>
      <c r="C649" s="142"/>
      <c r="D649" s="143"/>
      <c r="E649" s="144"/>
      <c r="F649" s="145" t="str">
        <f>'HITUNG SEGMEN'!F1057</f>
        <v>2+000</v>
      </c>
      <c r="G649" s="145" t="str">
        <f>'HITUNG SEGMEN'!G1057</f>
        <v>2+170</v>
      </c>
      <c r="H649" s="172">
        <f t="shared" si="49"/>
        <v>4</v>
      </c>
      <c r="I649" s="172" t="str">
        <f>'Template TIPE'!H648</f>
        <v>A</v>
      </c>
      <c r="J649" s="172" t="str">
        <f>'Template-KONDISI'!H649</f>
        <v>B</v>
      </c>
      <c r="K649" s="178"/>
      <c r="L649" s="138"/>
      <c r="M649" s="173"/>
      <c r="N649" s="173"/>
    </row>
    <row r="650" spans="2:14" s="171" customFormat="1" ht="20.100000000000001" hidden="1" customHeight="1">
      <c r="B650" s="142"/>
      <c r="C650" s="142">
        <f>'HITUNG SEGMEN'!C1060</f>
        <v>1.1160000000000001</v>
      </c>
      <c r="D650" s="143" t="str">
        <f>'HITUNG SEGMEN'!D1060</f>
        <v>Kalitinggar - Karangsari</v>
      </c>
      <c r="E650" s="144">
        <f>'HITUNG SEGMEN'!E1060</f>
        <v>4.6900000000000004</v>
      </c>
      <c r="F650" s="145" t="str">
        <f>'HITUNG SEGMEN'!F1060</f>
        <v>0+000</v>
      </c>
      <c r="G650" s="145" t="str">
        <f>'HITUNG SEGMEN'!G1060</f>
        <v>0+200</v>
      </c>
      <c r="H650" s="172">
        <v>3</v>
      </c>
      <c r="I650" s="172" t="str">
        <f>'Template TIPE'!H649</f>
        <v>A</v>
      </c>
      <c r="J650" s="172" t="str">
        <f>'Template-KONDISI'!H650</f>
        <v>B</v>
      </c>
      <c r="K650" s="178"/>
      <c r="L650" s="138"/>
      <c r="M650" s="173"/>
      <c r="N650" s="173"/>
    </row>
    <row r="651" spans="2:14" s="171" customFormat="1" ht="20.100000000000001" hidden="1" customHeight="1">
      <c r="B651" s="142"/>
      <c r="C651" s="142"/>
      <c r="D651" s="143"/>
      <c r="E651" s="144"/>
      <c r="F651" s="145" t="str">
        <f>'HITUNG SEGMEN'!F1061</f>
        <v>0+200</v>
      </c>
      <c r="G651" s="145" t="str">
        <f>'HITUNG SEGMEN'!G1061</f>
        <v>0+400</v>
      </c>
      <c r="H651" s="172">
        <f>H650</f>
        <v>3</v>
      </c>
      <c r="I651" s="172" t="str">
        <f>'Template TIPE'!H650</f>
        <v>A</v>
      </c>
      <c r="J651" s="172" t="str">
        <f>'Template-KONDISI'!H651</f>
        <v>B</v>
      </c>
      <c r="K651" s="178"/>
      <c r="L651" s="138"/>
      <c r="M651" s="173"/>
      <c r="N651" s="173"/>
    </row>
    <row r="652" spans="2:14" s="171" customFormat="1" ht="20.100000000000001" hidden="1" customHeight="1">
      <c r="B652" s="142"/>
      <c r="C652" s="142"/>
      <c r="D652" s="143"/>
      <c r="E652" s="144"/>
      <c r="F652" s="145" t="str">
        <f>'HITUNG SEGMEN'!F1062</f>
        <v>0+400</v>
      </c>
      <c r="G652" s="145" t="str">
        <f>'HITUNG SEGMEN'!G1062</f>
        <v>0+600</v>
      </c>
      <c r="H652" s="172">
        <f t="shared" ref="H652:H673" si="50">H651</f>
        <v>3</v>
      </c>
      <c r="I652" s="172" t="str">
        <f>'Template TIPE'!H651</f>
        <v>A</v>
      </c>
      <c r="J652" s="172" t="str">
        <f>'Template-KONDISI'!H652</f>
        <v>B</v>
      </c>
      <c r="K652" s="178"/>
      <c r="L652" s="138"/>
      <c r="M652" s="173"/>
      <c r="N652" s="173"/>
    </row>
    <row r="653" spans="2:14" s="171" customFormat="1" ht="20.100000000000001" hidden="1" customHeight="1">
      <c r="B653" s="142"/>
      <c r="C653" s="142"/>
      <c r="D653" s="143"/>
      <c r="E653" s="144"/>
      <c r="F653" s="145" t="str">
        <f>'HITUNG SEGMEN'!F1063</f>
        <v>0+600</v>
      </c>
      <c r="G653" s="145" t="str">
        <f>'HITUNG SEGMEN'!G1063</f>
        <v>0+800</v>
      </c>
      <c r="H653" s="172">
        <f t="shared" si="50"/>
        <v>3</v>
      </c>
      <c r="I653" s="172" t="str">
        <f>'Template TIPE'!H652</f>
        <v>A</v>
      </c>
      <c r="J653" s="172" t="str">
        <f>'Template-KONDISI'!H653</f>
        <v>S</v>
      </c>
      <c r="K653" s="178"/>
      <c r="L653" s="138"/>
      <c r="M653" s="173"/>
      <c r="N653" s="173"/>
    </row>
    <row r="654" spans="2:14" s="171" customFormat="1" ht="20.100000000000001" hidden="1" customHeight="1">
      <c r="B654" s="142"/>
      <c r="C654" s="142"/>
      <c r="D654" s="143"/>
      <c r="E654" s="144"/>
      <c r="F654" s="145" t="str">
        <f>'HITUNG SEGMEN'!F1064</f>
        <v>0+800</v>
      </c>
      <c r="G654" s="145" t="str">
        <f>'HITUNG SEGMEN'!G1064</f>
        <v>1+000</v>
      </c>
      <c r="H654" s="172">
        <f t="shared" si="50"/>
        <v>3</v>
      </c>
      <c r="I654" s="172" t="str">
        <f>'Template TIPE'!H653</f>
        <v>A</v>
      </c>
      <c r="J654" s="172" t="str">
        <f>'Template-KONDISI'!H654</f>
        <v>B</v>
      </c>
      <c r="K654" s="178"/>
      <c r="L654" s="138"/>
      <c r="M654" s="173"/>
      <c r="N654" s="173"/>
    </row>
    <row r="655" spans="2:14" s="171" customFormat="1" ht="20.100000000000001" hidden="1" customHeight="1">
      <c r="B655" s="142"/>
      <c r="C655" s="142"/>
      <c r="D655" s="143"/>
      <c r="E655" s="144"/>
      <c r="F655" s="145" t="str">
        <f>'HITUNG SEGMEN'!F1065</f>
        <v>1+000</v>
      </c>
      <c r="G655" s="145" t="str">
        <f>'HITUNG SEGMEN'!G1065</f>
        <v>1+200</v>
      </c>
      <c r="H655" s="172">
        <f t="shared" si="50"/>
        <v>3</v>
      </c>
      <c r="I655" s="172" t="str">
        <f>'Template TIPE'!H654</f>
        <v>A</v>
      </c>
      <c r="J655" s="172" t="str">
        <f>'Template-KONDISI'!H655</f>
        <v>B</v>
      </c>
      <c r="K655" s="178"/>
      <c r="L655" s="138"/>
      <c r="M655" s="173"/>
      <c r="N655" s="173"/>
    </row>
    <row r="656" spans="2:14" s="171" customFormat="1" ht="20.100000000000001" hidden="1" customHeight="1">
      <c r="B656" s="142"/>
      <c r="C656" s="142"/>
      <c r="D656" s="143"/>
      <c r="E656" s="144"/>
      <c r="F656" s="145" t="str">
        <f>'HITUNG SEGMEN'!F1066</f>
        <v>1+200</v>
      </c>
      <c r="G656" s="145" t="str">
        <f>'HITUNG SEGMEN'!G1066</f>
        <v>1+400</v>
      </c>
      <c r="H656" s="172">
        <f t="shared" si="50"/>
        <v>3</v>
      </c>
      <c r="I656" s="172" t="str">
        <f>'Template TIPE'!H655</f>
        <v>A</v>
      </c>
      <c r="J656" s="172" t="str">
        <f>'Template-KONDISI'!H656</f>
        <v>B</v>
      </c>
      <c r="K656" s="178"/>
      <c r="L656" s="138"/>
      <c r="M656" s="173"/>
      <c r="N656" s="173"/>
    </row>
    <row r="657" spans="2:14" s="171" customFormat="1" ht="20.100000000000001" hidden="1" customHeight="1">
      <c r="B657" s="142"/>
      <c r="C657" s="142"/>
      <c r="D657" s="143"/>
      <c r="E657" s="144"/>
      <c r="F657" s="145" t="str">
        <f>'HITUNG SEGMEN'!F1067</f>
        <v>1+400</v>
      </c>
      <c r="G657" s="145" t="str">
        <f>'HITUNG SEGMEN'!G1067</f>
        <v>1+600</v>
      </c>
      <c r="H657" s="172">
        <f t="shared" si="50"/>
        <v>3</v>
      </c>
      <c r="I657" s="172" t="str">
        <f>'Template TIPE'!H656</f>
        <v>A</v>
      </c>
      <c r="J657" s="172" t="str">
        <f>'Template-KONDISI'!H657</f>
        <v>S</v>
      </c>
      <c r="K657" s="178"/>
      <c r="L657" s="138"/>
      <c r="M657" s="173"/>
      <c r="N657" s="173"/>
    </row>
    <row r="658" spans="2:14" s="171" customFormat="1" ht="20.100000000000001" hidden="1" customHeight="1">
      <c r="B658" s="142"/>
      <c r="C658" s="142"/>
      <c r="D658" s="143"/>
      <c r="E658" s="144"/>
      <c r="F658" s="145" t="str">
        <f>'HITUNG SEGMEN'!F1068</f>
        <v>1+600</v>
      </c>
      <c r="G658" s="145" t="str">
        <f>'HITUNG SEGMEN'!G1068</f>
        <v>1+800</v>
      </c>
      <c r="H658" s="172">
        <f t="shared" si="50"/>
        <v>3</v>
      </c>
      <c r="I658" s="172" t="str">
        <f>'Template TIPE'!H657</f>
        <v>A</v>
      </c>
      <c r="J658" s="172" t="str">
        <f>'Template-KONDISI'!H658</f>
        <v>B</v>
      </c>
      <c r="K658" s="178"/>
      <c r="L658" s="138"/>
      <c r="M658" s="173"/>
      <c r="N658" s="173"/>
    </row>
    <row r="659" spans="2:14" s="171" customFormat="1" ht="20.100000000000001" hidden="1" customHeight="1">
      <c r="B659" s="142"/>
      <c r="C659" s="142"/>
      <c r="D659" s="143"/>
      <c r="E659" s="144"/>
      <c r="F659" s="145" t="str">
        <f>'HITUNG SEGMEN'!F1069</f>
        <v>1+800</v>
      </c>
      <c r="G659" s="145" t="str">
        <f>'HITUNG SEGMEN'!G1069</f>
        <v>2+000</v>
      </c>
      <c r="H659" s="172">
        <f t="shared" si="50"/>
        <v>3</v>
      </c>
      <c r="I659" s="172" t="str">
        <f>'Template TIPE'!H658</f>
        <v>A</v>
      </c>
      <c r="J659" s="172" t="str">
        <f>'Template-KONDISI'!H659</f>
        <v>S</v>
      </c>
      <c r="K659" s="178"/>
      <c r="L659" s="138"/>
      <c r="M659" s="173"/>
      <c r="N659" s="173"/>
    </row>
    <row r="660" spans="2:14" s="171" customFormat="1" ht="20.100000000000001" hidden="1" customHeight="1">
      <c r="B660" s="142"/>
      <c r="C660" s="142"/>
      <c r="D660" s="143"/>
      <c r="E660" s="144"/>
      <c r="F660" s="145" t="str">
        <f>'HITUNG SEGMEN'!F1070</f>
        <v>2+000</v>
      </c>
      <c r="G660" s="145" t="str">
        <f>'HITUNG SEGMEN'!G1070</f>
        <v>2+200</v>
      </c>
      <c r="H660" s="172">
        <f t="shared" si="50"/>
        <v>3</v>
      </c>
      <c r="I660" s="172" t="str">
        <f>'Template TIPE'!H659</f>
        <v>A</v>
      </c>
      <c r="J660" s="172" t="str">
        <f>'Template-KONDISI'!H660</f>
        <v>B</v>
      </c>
      <c r="K660" s="178"/>
      <c r="L660" s="138"/>
      <c r="M660" s="173"/>
      <c r="N660" s="173"/>
    </row>
    <row r="661" spans="2:14" s="171" customFormat="1" ht="20.100000000000001" hidden="1" customHeight="1">
      <c r="B661" s="142"/>
      <c r="C661" s="142"/>
      <c r="D661" s="143"/>
      <c r="E661" s="144"/>
      <c r="F661" s="145" t="str">
        <f>'HITUNG SEGMEN'!F1071</f>
        <v>2+200</v>
      </c>
      <c r="G661" s="145" t="str">
        <f>'HITUNG SEGMEN'!G1071</f>
        <v>2+400</v>
      </c>
      <c r="H661" s="172">
        <f t="shared" si="50"/>
        <v>3</v>
      </c>
      <c r="I661" s="172" t="str">
        <f>'Template TIPE'!H660</f>
        <v>A</v>
      </c>
      <c r="J661" s="172" t="str">
        <f>'Template-KONDISI'!H661</f>
        <v>S</v>
      </c>
      <c r="K661" s="178"/>
      <c r="L661" s="138"/>
      <c r="M661" s="173"/>
      <c r="N661" s="173"/>
    </row>
    <row r="662" spans="2:14" s="171" customFormat="1" ht="20.100000000000001" hidden="1" customHeight="1">
      <c r="B662" s="142"/>
      <c r="C662" s="142"/>
      <c r="D662" s="143"/>
      <c r="E662" s="144"/>
      <c r="F662" s="145" t="str">
        <f>'HITUNG SEGMEN'!F1072</f>
        <v>2+400</v>
      </c>
      <c r="G662" s="145" t="str">
        <f>'HITUNG SEGMEN'!G1072</f>
        <v>2+600</v>
      </c>
      <c r="H662" s="172">
        <f t="shared" si="50"/>
        <v>3</v>
      </c>
      <c r="I662" s="172" t="str">
        <f>'Template TIPE'!H661</f>
        <v>A</v>
      </c>
      <c r="J662" s="172" t="str">
        <f>'Template-KONDISI'!H662</f>
        <v>B</v>
      </c>
      <c r="K662" s="178"/>
      <c r="L662" s="138"/>
      <c r="M662" s="173"/>
      <c r="N662" s="173"/>
    </row>
    <row r="663" spans="2:14" s="171" customFormat="1" ht="20.100000000000001" hidden="1" customHeight="1">
      <c r="B663" s="142"/>
      <c r="C663" s="142"/>
      <c r="D663" s="143"/>
      <c r="E663" s="144"/>
      <c r="F663" s="145" t="str">
        <f>'HITUNG SEGMEN'!F1073</f>
        <v>2+600</v>
      </c>
      <c r="G663" s="145" t="str">
        <f>'HITUNG SEGMEN'!G1073</f>
        <v>2+800</v>
      </c>
      <c r="H663" s="172">
        <f t="shared" si="50"/>
        <v>3</v>
      </c>
      <c r="I663" s="172" t="str">
        <f>'Template TIPE'!H662</f>
        <v>A</v>
      </c>
      <c r="J663" s="172" t="str">
        <f>'Template-KONDISI'!H663</f>
        <v>B</v>
      </c>
      <c r="K663" s="178"/>
      <c r="L663" s="138"/>
      <c r="M663" s="173"/>
      <c r="N663" s="173"/>
    </row>
    <row r="664" spans="2:14" s="171" customFormat="1" ht="20.100000000000001" hidden="1" customHeight="1">
      <c r="B664" s="142"/>
      <c r="C664" s="142"/>
      <c r="D664" s="143"/>
      <c r="E664" s="144"/>
      <c r="F664" s="145" t="str">
        <f>'HITUNG SEGMEN'!F1074</f>
        <v>2+800</v>
      </c>
      <c r="G664" s="145" t="str">
        <f>'HITUNG SEGMEN'!G1074</f>
        <v>3+000</v>
      </c>
      <c r="H664" s="172">
        <f t="shared" si="50"/>
        <v>3</v>
      </c>
      <c r="I664" s="172" t="str">
        <f>'Template TIPE'!H663</f>
        <v>A</v>
      </c>
      <c r="J664" s="172" t="str">
        <f>'Template-KONDISI'!H664</f>
        <v>B</v>
      </c>
      <c r="K664" s="178"/>
      <c r="L664" s="138"/>
      <c r="M664" s="173"/>
      <c r="N664" s="173"/>
    </row>
    <row r="665" spans="2:14" s="171" customFormat="1" ht="20.100000000000001" hidden="1" customHeight="1">
      <c r="B665" s="142"/>
      <c r="C665" s="142"/>
      <c r="D665" s="143"/>
      <c r="E665" s="144"/>
      <c r="F665" s="145" t="str">
        <f>'HITUNG SEGMEN'!F1075</f>
        <v>3+000</v>
      </c>
      <c r="G665" s="145" t="str">
        <f>'HITUNG SEGMEN'!G1075</f>
        <v>3+200</v>
      </c>
      <c r="H665" s="172">
        <f t="shared" si="50"/>
        <v>3</v>
      </c>
      <c r="I665" s="172" t="str">
        <f>'Template TIPE'!H664</f>
        <v>A</v>
      </c>
      <c r="J665" s="172" t="str">
        <f>'Template-KONDISI'!H665</f>
        <v>B</v>
      </c>
      <c r="K665" s="178"/>
      <c r="L665" s="138"/>
      <c r="M665" s="173"/>
      <c r="N665" s="173"/>
    </row>
    <row r="666" spans="2:14" s="171" customFormat="1" ht="20.100000000000001" hidden="1" customHeight="1">
      <c r="B666" s="142"/>
      <c r="C666" s="142"/>
      <c r="D666" s="143"/>
      <c r="E666" s="144"/>
      <c r="F666" s="145" t="str">
        <f>'HITUNG SEGMEN'!F1076</f>
        <v>3+200</v>
      </c>
      <c r="G666" s="145" t="str">
        <f>'HITUNG SEGMEN'!G1076</f>
        <v>3+400</v>
      </c>
      <c r="H666" s="172">
        <f t="shared" si="50"/>
        <v>3</v>
      </c>
      <c r="I666" s="172" t="str">
        <f>'Template TIPE'!H665</f>
        <v>A</v>
      </c>
      <c r="J666" s="172" t="str">
        <f>'Template-KONDISI'!H666</f>
        <v>B</v>
      </c>
      <c r="K666" s="178"/>
      <c r="L666" s="138"/>
      <c r="M666" s="173"/>
      <c r="N666" s="173"/>
    </row>
    <row r="667" spans="2:14" s="171" customFormat="1" ht="20.100000000000001" hidden="1" customHeight="1">
      <c r="B667" s="142"/>
      <c r="C667" s="142"/>
      <c r="D667" s="143"/>
      <c r="E667" s="144"/>
      <c r="F667" s="145" t="str">
        <f>'HITUNG SEGMEN'!F1077</f>
        <v>3+400</v>
      </c>
      <c r="G667" s="145" t="str">
        <f>'HITUNG SEGMEN'!G1077</f>
        <v>3+600</v>
      </c>
      <c r="H667" s="172">
        <f t="shared" si="50"/>
        <v>3</v>
      </c>
      <c r="I667" s="172" t="str">
        <f>'Template TIPE'!H666</f>
        <v>A</v>
      </c>
      <c r="J667" s="172" t="str">
        <f>'Template-KONDISI'!H667</f>
        <v>B</v>
      </c>
      <c r="K667" s="178"/>
      <c r="L667" s="138"/>
      <c r="M667" s="173"/>
      <c r="N667" s="173"/>
    </row>
    <row r="668" spans="2:14" s="171" customFormat="1" ht="20.100000000000001" hidden="1" customHeight="1">
      <c r="B668" s="142"/>
      <c r="C668" s="142"/>
      <c r="D668" s="143"/>
      <c r="E668" s="144"/>
      <c r="F668" s="145" t="str">
        <f>'HITUNG SEGMEN'!F1078</f>
        <v>3+600</v>
      </c>
      <c r="G668" s="145" t="str">
        <f>'HITUNG SEGMEN'!G1078</f>
        <v>3+800</v>
      </c>
      <c r="H668" s="172">
        <f t="shared" si="50"/>
        <v>3</v>
      </c>
      <c r="I668" s="172" t="str">
        <f>'Template TIPE'!H667</f>
        <v>A</v>
      </c>
      <c r="J668" s="172" t="str">
        <f>'Template-KONDISI'!H668</f>
        <v>B</v>
      </c>
      <c r="K668" s="178"/>
      <c r="L668" s="138"/>
      <c r="M668" s="173"/>
      <c r="N668" s="173"/>
    </row>
    <row r="669" spans="2:14" s="171" customFormat="1" ht="20.100000000000001" hidden="1" customHeight="1">
      <c r="B669" s="142"/>
      <c r="C669" s="142"/>
      <c r="D669" s="143"/>
      <c r="E669" s="144"/>
      <c r="F669" s="145" t="str">
        <f>'HITUNG SEGMEN'!F1079</f>
        <v>3+800</v>
      </c>
      <c r="G669" s="145" t="str">
        <f>'HITUNG SEGMEN'!G1079</f>
        <v>4+000</v>
      </c>
      <c r="H669" s="172">
        <f t="shared" si="50"/>
        <v>3</v>
      </c>
      <c r="I669" s="172" t="str">
        <f>'Template TIPE'!H668</f>
        <v>A</v>
      </c>
      <c r="J669" s="172" t="str">
        <f>'Template-KONDISI'!H669</f>
        <v>B</v>
      </c>
      <c r="K669" s="178"/>
      <c r="L669" s="138"/>
      <c r="M669" s="173"/>
      <c r="N669" s="173"/>
    </row>
    <row r="670" spans="2:14" s="171" customFormat="1" ht="20.100000000000001" hidden="1" customHeight="1">
      <c r="B670" s="142"/>
      <c r="C670" s="142"/>
      <c r="D670" s="143"/>
      <c r="E670" s="144"/>
      <c r="F670" s="145" t="str">
        <f>'HITUNG SEGMEN'!F1080</f>
        <v>4+000</v>
      </c>
      <c r="G670" s="145" t="str">
        <f>'HITUNG SEGMEN'!G1080</f>
        <v>4+200</v>
      </c>
      <c r="H670" s="172">
        <f t="shared" si="50"/>
        <v>3</v>
      </c>
      <c r="I670" s="172" t="str">
        <f>'Template TIPE'!H669</f>
        <v>A</v>
      </c>
      <c r="J670" s="172" t="str">
        <f>'Template-KONDISI'!H670</f>
        <v>B</v>
      </c>
      <c r="K670" s="178"/>
      <c r="L670" s="138"/>
      <c r="M670" s="173"/>
      <c r="N670" s="173"/>
    </row>
    <row r="671" spans="2:14" s="171" customFormat="1" ht="20.100000000000001" hidden="1" customHeight="1">
      <c r="B671" s="142"/>
      <c r="C671" s="142"/>
      <c r="D671" s="143"/>
      <c r="E671" s="144"/>
      <c r="F671" s="145" t="str">
        <f>'HITUNG SEGMEN'!F1081</f>
        <v>4+200</v>
      </c>
      <c r="G671" s="145" t="str">
        <f>'HITUNG SEGMEN'!G1081</f>
        <v>4+400</v>
      </c>
      <c r="H671" s="172">
        <f t="shared" si="50"/>
        <v>3</v>
      </c>
      <c r="I671" s="172" t="str">
        <f>'Template TIPE'!H670</f>
        <v>A</v>
      </c>
      <c r="J671" s="172" t="str">
        <f>'Template-KONDISI'!H671</f>
        <v>B</v>
      </c>
      <c r="K671" s="178"/>
      <c r="L671" s="138"/>
      <c r="M671" s="173"/>
      <c r="N671" s="173"/>
    </row>
    <row r="672" spans="2:14" s="171" customFormat="1" ht="20.100000000000001" hidden="1" customHeight="1">
      <c r="B672" s="142"/>
      <c r="C672" s="142"/>
      <c r="D672" s="143"/>
      <c r="E672" s="144"/>
      <c r="F672" s="145" t="str">
        <f>'HITUNG SEGMEN'!F1082</f>
        <v>4+400</v>
      </c>
      <c r="G672" s="145" t="str">
        <f>'HITUNG SEGMEN'!G1082</f>
        <v>4+600</v>
      </c>
      <c r="H672" s="172">
        <f t="shared" si="50"/>
        <v>3</v>
      </c>
      <c r="I672" s="172" t="str">
        <f>'Template TIPE'!H671</f>
        <v>A</v>
      </c>
      <c r="J672" s="172" t="str">
        <f>'Template-KONDISI'!H672</f>
        <v>B</v>
      </c>
      <c r="K672" s="178"/>
      <c r="L672" s="138"/>
      <c r="M672" s="173"/>
      <c r="N672" s="173"/>
    </row>
    <row r="673" spans="2:14" s="171" customFormat="1" ht="20.100000000000001" hidden="1" customHeight="1">
      <c r="B673" s="142"/>
      <c r="C673" s="142"/>
      <c r="D673" s="143"/>
      <c r="E673" s="144"/>
      <c r="F673" s="145" t="str">
        <f>'HITUNG SEGMEN'!F1083</f>
        <v>4+600</v>
      </c>
      <c r="G673" s="145" t="str">
        <f>'HITUNG SEGMEN'!G1083</f>
        <v>4+690</v>
      </c>
      <c r="H673" s="172">
        <f t="shared" si="50"/>
        <v>3</v>
      </c>
      <c r="I673" s="172" t="str">
        <f>'Template TIPE'!H672</f>
        <v>A</v>
      </c>
      <c r="J673" s="172" t="str">
        <f>'Template-KONDISI'!H673</f>
        <v>S</v>
      </c>
      <c r="K673" s="178"/>
      <c r="L673" s="138"/>
      <c r="M673" s="173"/>
      <c r="N673" s="173"/>
    </row>
    <row r="674" spans="2:14" s="171" customFormat="1" ht="20.100000000000001" hidden="1" customHeight="1">
      <c r="B674" s="142">
        <f>'HITUNG SEGMEN'!B1087</f>
        <v>117</v>
      </c>
      <c r="C674" s="142">
        <f>'HITUNG SEGMEN'!C1087</f>
        <v>1.117</v>
      </c>
      <c r="D674" s="143" t="str">
        <f>'HITUNG SEGMEN'!D1087</f>
        <v>Kalitinggar - Prigi</v>
      </c>
      <c r="E674" s="144">
        <v>1.31</v>
      </c>
      <c r="F674" s="145" t="str">
        <f>'HITUNG SEGMEN'!F1087</f>
        <v>0+000</v>
      </c>
      <c r="G674" s="145" t="str">
        <f>'HITUNG SEGMEN'!G1087</f>
        <v>0+200</v>
      </c>
      <c r="H674" s="172">
        <v>4</v>
      </c>
      <c r="I674" s="172" t="str">
        <f>'Template TIPE'!H673</f>
        <v>A</v>
      </c>
      <c r="J674" s="172" t="str">
        <f>'Template-KONDISI'!H674</f>
        <v>S</v>
      </c>
      <c r="K674" s="178"/>
      <c r="L674" s="138"/>
      <c r="M674" s="173"/>
      <c r="N674" s="173"/>
    </row>
    <row r="675" spans="2:14" s="171" customFormat="1" ht="20.100000000000001" hidden="1" customHeight="1">
      <c r="B675" s="142"/>
      <c r="C675" s="142"/>
      <c r="D675" s="143"/>
      <c r="E675" s="144"/>
      <c r="F675" s="145" t="str">
        <f>'HITUNG SEGMEN'!F1088</f>
        <v>0+200</v>
      </c>
      <c r="G675" s="145" t="str">
        <f>'HITUNG SEGMEN'!G1088</f>
        <v>0+400</v>
      </c>
      <c r="H675" s="172">
        <f>H674</f>
        <v>4</v>
      </c>
      <c r="I675" s="172" t="str">
        <f>'Template TIPE'!H674</f>
        <v>K</v>
      </c>
      <c r="J675" s="172" t="str">
        <f>'Template-KONDISI'!H675</f>
        <v>RB</v>
      </c>
      <c r="K675" s="178"/>
      <c r="L675" s="138"/>
      <c r="M675" s="173"/>
      <c r="N675" s="173"/>
    </row>
    <row r="676" spans="2:14" s="171" customFormat="1" ht="20.100000000000001" hidden="1" customHeight="1">
      <c r="B676" s="142"/>
      <c r="C676" s="142"/>
      <c r="D676" s="143"/>
      <c r="E676" s="144"/>
      <c r="F676" s="145" t="str">
        <f>'HITUNG SEGMEN'!F1089</f>
        <v>0+400</v>
      </c>
      <c r="G676" s="145" t="str">
        <f>'HITUNG SEGMEN'!G1089</f>
        <v>0+600</v>
      </c>
      <c r="H676" s="172">
        <f t="shared" ref="H676:H680" si="51">H675</f>
        <v>4</v>
      </c>
      <c r="I676" s="172" t="str">
        <f>'Template TIPE'!H675</f>
        <v>A</v>
      </c>
      <c r="J676" s="172" t="str">
        <f>'Template-KONDISI'!H676</f>
        <v>RR</v>
      </c>
      <c r="K676" s="178"/>
      <c r="L676" s="138"/>
      <c r="M676" s="173"/>
      <c r="N676" s="173"/>
    </row>
    <row r="677" spans="2:14" s="171" customFormat="1" ht="20.100000000000001" hidden="1" customHeight="1">
      <c r="B677" s="142"/>
      <c r="C677" s="142"/>
      <c r="D677" s="143"/>
      <c r="E677" s="144"/>
      <c r="F677" s="145" t="str">
        <f>'HITUNG SEGMEN'!F1090</f>
        <v>0+600</v>
      </c>
      <c r="G677" s="145" t="str">
        <f>'HITUNG SEGMEN'!G1090</f>
        <v>0+800</v>
      </c>
      <c r="H677" s="172">
        <f t="shared" si="51"/>
        <v>4</v>
      </c>
      <c r="I677" s="172" t="str">
        <f>'Template TIPE'!H676</f>
        <v>A</v>
      </c>
      <c r="J677" s="172" t="str">
        <f>'Template-KONDISI'!H677</f>
        <v>B</v>
      </c>
      <c r="K677" s="178"/>
      <c r="L677" s="138"/>
      <c r="M677" s="173"/>
      <c r="N677" s="173"/>
    </row>
    <row r="678" spans="2:14" s="171" customFormat="1" ht="20.100000000000001" hidden="1" customHeight="1">
      <c r="B678" s="142"/>
      <c r="C678" s="142"/>
      <c r="D678" s="143"/>
      <c r="E678" s="144"/>
      <c r="F678" s="145" t="str">
        <f>'HITUNG SEGMEN'!F1091</f>
        <v>0+800</v>
      </c>
      <c r="G678" s="145" t="str">
        <f>'HITUNG SEGMEN'!G1091</f>
        <v>1+000</v>
      </c>
      <c r="H678" s="172">
        <f t="shared" si="51"/>
        <v>4</v>
      </c>
      <c r="I678" s="172" t="str">
        <f>'Template TIPE'!H677</f>
        <v>A</v>
      </c>
      <c r="J678" s="172" t="str">
        <f>'Template-KONDISI'!H678</f>
        <v>S</v>
      </c>
      <c r="K678" s="178"/>
      <c r="L678" s="138"/>
      <c r="M678" s="173"/>
      <c r="N678" s="173"/>
    </row>
    <row r="679" spans="2:14" s="171" customFormat="1" ht="20.100000000000001" hidden="1" customHeight="1">
      <c r="B679" s="142"/>
      <c r="C679" s="142"/>
      <c r="D679" s="143"/>
      <c r="E679" s="144"/>
      <c r="F679" s="145" t="str">
        <f>'HITUNG SEGMEN'!F1092</f>
        <v>1+000</v>
      </c>
      <c r="G679" s="145" t="str">
        <f>'HITUNG SEGMEN'!G1092</f>
        <v>1+200</v>
      </c>
      <c r="H679" s="172">
        <f t="shared" si="51"/>
        <v>4</v>
      </c>
      <c r="I679" s="172" t="str">
        <f>'Template TIPE'!H678</f>
        <v>A</v>
      </c>
      <c r="J679" s="172" t="str">
        <f>'Template-KONDISI'!H679</f>
        <v>S</v>
      </c>
      <c r="K679" s="178"/>
      <c r="L679" s="138"/>
      <c r="M679" s="173"/>
      <c r="N679" s="173"/>
    </row>
    <row r="680" spans="2:14" s="171" customFormat="1" ht="20.100000000000001" hidden="1" customHeight="1">
      <c r="B680" s="142"/>
      <c r="C680" s="142"/>
      <c r="D680" s="143"/>
      <c r="E680" s="144"/>
      <c r="F680" s="145" t="str">
        <f>'HITUNG SEGMEN'!F1093</f>
        <v>1+200</v>
      </c>
      <c r="G680" s="145" t="str">
        <f>'HITUNG SEGMEN'!G1093</f>
        <v>1+310</v>
      </c>
      <c r="H680" s="172">
        <f t="shared" si="51"/>
        <v>4</v>
      </c>
      <c r="I680" s="172" t="str">
        <f>'Template TIPE'!H679</f>
        <v>A</v>
      </c>
      <c r="J680" s="172" t="str">
        <f>'Template-KONDISI'!H680</f>
        <v>B</v>
      </c>
      <c r="K680" s="178"/>
      <c r="L680" s="138"/>
      <c r="M680" s="173"/>
      <c r="N680" s="173"/>
    </row>
    <row r="681" spans="2:14" s="171" customFormat="1" ht="20.100000000000001" hidden="1" customHeight="1">
      <c r="B681" s="142">
        <f>'HITUNG SEGMEN'!B1096</f>
        <v>118</v>
      </c>
      <c r="C681" s="142">
        <f>'HITUNG SEGMEN'!C1096</f>
        <v>1.1180000000000001</v>
      </c>
      <c r="D681" s="143" t="str">
        <f>'HITUNG SEGMEN'!D1096</f>
        <v>Kalitinggar - Mipiran</v>
      </c>
      <c r="E681" s="143">
        <f>'HITUNG SEGMEN'!E1096</f>
        <v>2.41</v>
      </c>
      <c r="F681" s="145" t="str">
        <f>'HITUNG SEGMEN'!F1096</f>
        <v>0+000</v>
      </c>
      <c r="G681" s="145" t="str">
        <f>'HITUNG SEGMEN'!G1096</f>
        <v>0+200</v>
      </c>
      <c r="H681" s="172">
        <v>3.4</v>
      </c>
      <c r="I681" s="172" t="str">
        <f>'Template TIPE'!H680</f>
        <v>A</v>
      </c>
      <c r="J681" s="172" t="str">
        <f>'Template-KONDISI'!H681</f>
        <v>S</v>
      </c>
      <c r="K681" s="178"/>
      <c r="L681" s="138"/>
      <c r="M681" s="173"/>
      <c r="N681" s="173"/>
    </row>
    <row r="682" spans="2:14" s="171" customFormat="1" ht="20.100000000000001" hidden="1" customHeight="1">
      <c r="B682" s="142"/>
      <c r="C682" s="142"/>
      <c r="D682" s="143"/>
      <c r="E682" s="144"/>
      <c r="F682" s="145" t="str">
        <f>'HITUNG SEGMEN'!F1097</f>
        <v>0+200</v>
      </c>
      <c r="G682" s="145" t="str">
        <f>'HITUNG SEGMEN'!G1097</f>
        <v>0+400</v>
      </c>
      <c r="H682" s="172">
        <f>H681</f>
        <v>3.4</v>
      </c>
      <c r="I682" s="172" t="str">
        <f>'Template TIPE'!H681</f>
        <v>A</v>
      </c>
      <c r="J682" s="172" t="str">
        <f>'Template-KONDISI'!H682</f>
        <v>S</v>
      </c>
      <c r="K682" s="178"/>
      <c r="L682" s="138"/>
      <c r="M682" s="173"/>
      <c r="N682" s="173"/>
    </row>
    <row r="683" spans="2:14" s="171" customFormat="1" ht="20.100000000000001" hidden="1" customHeight="1">
      <c r="B683" s="142"/>
      <c r="C683" s="142"/>
      <c r="D683" s="143"/>
      <c r="E683" s="144"/>
      <c r="F683" s="145" t="str">
        <f>'HITUNG SEGMEN'!F1098</f>
        <v>0+400</v>
      </c>
      <c r="G683" s="145" t="str">
        <f>'HITUNG SEGMEN'!G1098</f>
        <v>0+600</v>
      </c>
      <c r="H683" s="172">
        <f t="shared" ref="H683:H693" si="52">H682</f>
        <v>3.4</v>
      </c>
      <c r="I683" s="172" t="str">
        <f>'Template TIPE'!H682</f>
        <v>A</v>
      </c>
      <c r="J683" s="172" t="str">
        <f>'Template-KONDISI'!H683</f>
        <v>S</v>
      </c>
      <c r="K683" s="178"/>
      <c r="L683" s="138"/>
      <c r="M683" s="173"/>
      <c r="N683" s="173"/>
    </row>
    <row r="684" spans="2:14" s="171" customFormat="1" ht="20.100000000000001" hidden="1" customHeight="1">
      <c r="B684" s="142"/>
      <c r="C684" s="142"/>
      <c r="D684" s="143"/>
      <c r="E684" s="144"/>
      <c r="F684" s="145" t="str">
        <f>'HITUNG SEGMEN'!F1099</f>
        <v>0+600</v>
      </c>
      <c r="G684" s="145" t="str">
        <f>'HITUNG SEGMEN'!G1099</f>
        <v>0+800</v>
      </c>
      <c r="H684" s="172">
        <f t="shared" si="52"/>
        <v>3.4</v>
      </c>
      <c r="I684" s="172" t="str">
        <f>'Template TIPE'!H683</f>
        <v>A</v>
      </c>
      <c r="J684" s="172" t="str">
        <f>'Template-KONDISI'!H684</f>
        <v>B</v>
      </c>
      <c r="K684" s="178"/>
      <c r="L684" s="138"/>
      <c r="M684" s="173"/>
      <c r="N684" s="173"/>
    </row>
    <row r="685" spans="2:14" s="171" customFormat="1" ht="20.100000000000001" hidden="1" customHeight="1">
      <c r="B685" s="142"/>
      <c r="C685" s="142"/>
      <c r="D685" s="143"/>
      <c r="E685" s="144"/>
      <c r="F685" s="145" t="str">
        <f>'HITUNG SEGMEN'!F1100</f>
        <v>0+800</v>
      </c>
      <c r="G685" s="145" t="str">
        <f>'HITUNG SEGMEN'!G1100</f>
        <v>1+000</v>
      </c>
      <c r="H685" s="172">
        <f t="shared" si="52"/>
        <v>3.4</v>
      </c>
      <c r="I685" s="172" t="str">
        <f>'Template TIPE'!H684</f>
        <v>A</v>
      </c>
      <c r="J685" s="172" t="str">
        <f>'Template-KONDISI'!H685</f>
        <v>S</v>
      </c>
      <c r="K685" s="178"/>
      <c r="L685" s="138"/>
      <c r="M685" s="173"/>
      <c r="N685" s="173"/>
    </row>
    <row r="686" spans="2:14" s="171" customFormat="1" ht="20.100000000000001" hidden="1" customHeight="1">
      <c r="B686" s="142"/>
      <c r="C686" s="142"/>
      <c r="D686" s="143"/>
      <c r="E686" s="144"/>
      <c r="F686" s="145" t="str">
        <f>'HITUNG SEGMEN'!F1101</f>
        <v>1+000</v>
      </c>
      <c r="G686" s="145" t="str">
        <f>'HITUNG SEGMEN'!G1101</f>
        <v>1+200</v>
      </c>
      <c r="H686" s="172">
        <f t="shared" si="52"/>
        <v>3.4</v>
      </c>
      <c r="I686" s="172" t="str">
        <f>'Template TIPE'!H685</f>
        <v>A</v>
      </c>
      <c r="J686" s="172" t="str">
        <f>'Template-KONDISI'!H686</f>
        <v>S</v>
      </c>
      <c r="K686" s="178"/>
      <c r="L686" s="138"/>
      <c r="M686" s="173"/>
      <c r="N686" s="173"/>
    </row>
    <row r="687" spans="2:14" s="171" customFormat="1" ht="20.100000000000001" hidden="1" customHeight="1">
      <c r="B687" s="142"/>
      <c r="C687" s="142"/>
      <c r="D687" s="143"/>
      <c r="E687" s="144"/>
      <c r="F687" s="145" t="str">
        <f>'HITUNG SEGMEN'!F1102</f>
        <v>1+200</v>
      </c>
      <c r="G687" s="145" t="str">
        <f>'HITUNG SEGMEN'!G1102</f>
        <v>1+400</v>
      </c>
      <c r="H687" s="172">
        <f t="shared" si="52"/>
        <v>3.4</v>
      </c>
      <c r="I687" s="172" t="str">
        <f>'Template TIPE'!H686</f>
        <v>A</v>
      </c>
      <c r="J687" s="172" t="str">
        <f>'Template-KONDISI'!H687</f>
        <v>S</v>
      </c>
      <c r="K687" s="178"/>
      <c r="L687" s="138"/>
      <c r="M687" s="173"/>
      <c r="N687" s="173"/>
    </row>
    <row r="688" spans="2:14" s="171" customFormat="1" ht="20.100000000000001" hidden="1" customHeight="1">
      <c r="B688" s="142"/>
      <c r="C688" s="142"/>
      <c r="D688" s="143"/>
      <c r="E688" s="144"/>
      <c r="F688" s="145" t="str">
        <f>'HITUNG SEGMEN'!F1103</f>
        <v>1+400</v>
      </c>
      <c r="G688" s="145" t="str">
        <f>'HITUNG SEGMEN'!G1103</f>
        <v>1+600</v>
      </c>
      <c r="H688" s="172">
        <f t="shared" si="52"/>
        <v>3.4</v>
      </c>
      <c r="I688" s="172" t="str">
        <f>'Template TIPE'!H687</f>
        <v>A</v>
      </c>
      <c r="J688" s="172" t="str">
        <f>'Template-KONDISI'!H688</f>
        <v>B</v>
      </c>
      <c r="K688" s="178"/>
      <c r="L688" s="138"/>
      <c r="M688" s="173"/>
      <c r="N688" s="173"/>
    </row>
    <row r="689" spans="2:14" s="171" customFormat="1" ht="20.100000000000001" hidden="1" customHeight="1">
      <c r="B689" s="142"/>
      <c r="C689" s="142"/>
      <c r="D689" s="143"/>
      <c r="E689" s="144"/>
      <c r="F689" s="145" t="str">
        <f>'HITUNG SEGMEN'!F1104</f>
        <v>1+600</v>
      </c>
      <c r="G689" s="145" t="str">
        <f>'HITUNG SEGMEN'!G1104</f>
        <v>1+800</v>
      </c>
      <c r="H689" s="172">
        <f t="shared" si="52"/>
        <v>3.4</v>
      </c>
      <c r="I689" s="172" t="str">
        <f>'Template TIPE'!H688</f>
        <v>A</v>
      </c>
      <c r="J689" s="172" t="str">
        <f>'Template-KONDISI'!H689</f>
        <v>B</v>
      </c>
      <c r="K689" s="178"/>
      <c r="L689" s="138"/>
      <c r="M689" s="173"/>
      <c r="N689" s="173"/>
    </row>
    <row r="690" spans="2:14" s="171" customFormat="1" ht="20.100000000000001" hidden="1" customHeight="1">
      <c r="B690" s="142"/>
      <c r="C690" s="142"/>
      <c r="D690" s="143"/>
      <c r="E690" s="144"/>
      <c r="F690" s="145" t="str">
        <f>'HITUNG SEGMEN'!F1105</f>
        <v>1+800</v>
      </c>
      <c r="G690" s="145" t="str">
        <f>'HITUNG SEGMEN'!G1105</f>
        <v>2+000</v>
      </c>
      <c r="H690" s="172">
        <f t="shared" si="52"/>
        <v>3.4</v>
      </c>
      <c r="I690" s="172" t="str">
        <f>'Template TIPE'!H689</f>
        <v>A</v>
      </c>
      <c r="J690" s="172" t="str">
        <f>'Template-KONDISI'!H690</f>
        <v>B</v>
      </c>
      <c r="K690" s="178"/>
      <c r="L690" s="138"/>
      <c r="M690" s="173"/>
      <c r="N690" s="173"/>
    </row>
    <row r="691" spans="2:14" s="171" customFormat="1" ht="20.100000000000001" hidden="1" customHeight="1">
      <c r="B691" s="142"/>
      <c r="C691" s="142"/>
      <c r="D691" s="143"/>
      <c r="E691" s="144"/>
      <c r="F691" s="145" t="str">
        <f>'HITUNG SEGMEN'!F1106</f>
        <v>2+000</v>
      </c>
      <c r="G691" s="145" t="str">
        <f>'HITUNG SEGMEN'!G1106</f>
        <v>2+200</v>
      </c>
      <c r="H691" s="172">
        <f t="shared" si="52"/>
        <v>3.4</v>
      </c>
      <c r="I691" s="172" t="str">
        <f>'Template TIPE'!H690</f>
        <v>A</v>
      </c>
      <c r="J691" s="172" t="str">
        <f>'Template-KONDISI'!H691</f>
        <v>B</v>
      </c>
      <c r="K691" s="178"/>
      <c r="L691" s="138"/>
      <c r="M691" s="173"/>
      <c r="N691" s="173"/>
    </row>
    <row r="692" spans="2:14" s="171" customFormat="1" ht="20.100000000000001" hidden="1" customHeight="1">
      <c r="B692" s="142"/>
      <c r="C692" s="142"/>
      <c r="D692" s="143"/>
      <c r="E692" s="144"/>
      <c r="F692" s="145" t="str">
        <f>'HITUNG SEGMEN'!F1107</f>
        <v>2+200</v>
      </c>
      <c r="G692" s="145" t="str">
        <f>'HITUNG SEGMEN'!G1107</f>
        <v>2+400</v>
      </c>
      <c r="H692" s="172">
        <f t="shared" si="52"/>
        <v>3.4</v>
      </c>
      <c r="I692" s="172" t="str">
        <f>'Template TIPE'!H691</f>
        <v>A</v>
      </c>
      <c r="J692" s="172" t="str">
        <f>'Template-KONDISI'!H692</f>
        <v>B</v>
      </c>
      <c r="K692" s="178"/>
      <c r="L692" s="138"/>
      <c r="M692" s="173"/>
      <c r="N692" s="173"/>
    </row>
    <row r="693" spans="2:14" s="171" customFormat="1" ht="20.100000000000001" hidden="1" customHeight="1">
      <c r="B693" s="142"/>
      <c r="C693" s="142"/>
      <c r="D693" s="143"/>
      <c r="E693" s="144"/>
      <c r="F693" s="145" t="str">
        <f>'HITUNG SEGMEN'!F1108</f>
        <v>2+400</v>
      </c>
      <c r="G693" s="145" t="str">
        <f>'HITUNG SEGMEN'!G1108</f>
        <v>2+410</v>
      </c>
      <c r="H693" s="172">
        <f t="shared" si="52"/>
        <v>3.4</v>
      </c>
      <c r="I693" s="172" t="str">
        <f>'Template TIPE'!H692</f>
        <v>A</v>
      </c>
      <c r="J693" s="172" t="str">
        <f>'Template-KONDISI'!H693</f>
        <v>B</v>
      </c>
      <c r="K693" s="178"/>
      <c r="L693" s="138"/>
      <c r="M693" s="173"/>
      <c r="N693" s="173"/>
    </row>
    <row r="694" spans="2:14" s="171" customFormat="1" ht="20.100000000000001" hidden="1" customHeight="1">
      <c r="B694" s="142">
        <f>'HITUNG SEGMEN'!B1111</f>
        <v>119</v>
      </c>
      <c r="C694" s="142">
        <f>'HITUNG SEGMEN'!C1111</f>
        <v>1.119</v>
      </c>
      <c r="D694" s="143" t="str">
        <f>'HITUNG SEGMEN'!D1111</f>
        <v>Karanggambas - Mipiran</v>
      </c>
      <c r="E694" s="143">
        <f>'HITUNG SEGMEN'!E1111</f>
        <v>1.1100000000000001</v>
      </c>
      <c r="F694" s="145" t="str">
        <f>'HITUNG SEGMEN'!F1111</f>
        <v>0+000</v>
      </c>
      <c r="G694" s="145" t="str">
        <f>'HITUNG SEGMEN'!G1111</f>
        <v>0+200</v>
      </c>
      <c r="H694" s="172">
        <v>3.6</v>
      </c>
      <c r="I694" s="172" t="str">
        <f>'Template TIPE'!H693</f>
        <v>A</v>
      </c>
      <c r="J694" s="172" t="str">
        <f>'Template-KONDISI'!H694</f>
        <v>B</v>
      </c>
      <c r="K694" s="178"/>
      <c r="L694" s="138"/>
      <c r="M694" s="173"/>
      <c r="N694" s="173"/>
    </row>
    <row r="695" spans="2:14" s="171" customFormat="1" ht="20.100000000000001" hidden="1" customHeight="1">
      <c r="B695" s="142"/>
      <c r="C695" s="142"/>
      <c r="D695" s="143"/>
      <c r="E695" s="144"/>
      <c r="F695" s="145" t="str">
        <f>'HITUNG SEGMEN'!F1112</f>
        <v>0+200</v>
      </c>
      <c r="G695" s="145" t="str">
        <f>'HITUNG SEGMEN'!G1112</f>
        <v>0+400</v>
      </c>
      <c r="H695" s="172">
        <v>4</v>
      </c>
      <c r="I695" s="172" t="str">
        <f>'Template TIPE'!H694</f>
        <v>A</v>
      </c>
      <c r="J695" s="172" t="str">
        <f>'Template-KONDISI'!H695</f>
        <v>B</v>
      </c>
      <c r="K695" s="178"/>
      <c r="L695" s="138"/>
      <c r="M695" s="173"/>
      <c r="N695" s="173"/>
    </row>
    <row r="696" spans="2:14" s="171" customFormat="1" ht="20.100000000000001" hidden="1" customHeight="1">
      <c r="B696" s="142"/>
      <c r="C696" s="142"/>
      <c r="D696" s="143"/>
      <c r="E696" s="144"/>
      <c r="F696" s="145" t="str">
        <f>'HITUNG SEGMEN'!F1113</f>
        <v>0+400</v>
      </c>
      <c r="G696" s="145" t="str">
        <f>'HITUNG SEGMEN'!G1113</f>
        <v>0+600</v>
      </c>
      <c r="H696" s="172">
        <v>4.5999999999999996</v>
      </c>
      <c r="I696" s="172" t="str">
        <f>'Template TIPE'!H695</f>
        <v>A</v>
      </c>
      <c r="J696" s="172" t="str">
        <f>'Template-KONDISI'!H696</f>
        <v>B</v>
      </c>
      <c r="K696" s="178"/>
      <c r="L696" s="138"/>
      <c r="M696" s="173"/>
      <c r="N696" s="173"/>
    </row>
    <row r="697" spans="2:14" s="171" customFormat="1" ht="20.100000000000001" hidden="1" customHeight="1">
      <c r="B697" s="142"/>
      <c r="C697" s="142"/>
      <c r="D697" s="143"/>
      <c r="E697" s="144"/>
      <c r="F697" s="145" t="str">
        <f>'HITUNG SEGMEN'!F1114</f>
        <v>0+600</v>
      </c>
      <c r="G697" s="145" t="str">
        <f>'HITUNG SEGMEN'!G1114</f>
        <v>0+800</v>
      </c>
      <c r="H697" s="172">
        <v>4.5999999999999996</v>
      </c>
      <c r="I697" s="172" t="str">
        <f>'Template TIPE'!H696</f>
        <v>A</v>
      </c>
      <c r="J697" s="172" t="str">
        <f>'Template-KONDISI'!H697</f>
        <v>B</v>
      </c>
      <c r="K697" s="178"/>
      <c r="L697" s="138"/>
      <c r="M697" s="173"/>
      <c r="N697" s="173"/>
    </row>
    <row r="698" spans="2:14" s="171" customFormat="1" ht="20.100000000000001" hidden="1" customHeight="1">
      <c r="B698" s="142"/>
      <c r="C698" s="142"/>
      <c r="D698" s="143"/>
      <c r="E698" s="144"/>
      <c r="F698" s="145" t="str">
        <f>'HITUNG SEGMEN'!F1115</f>
        <v>0+800</v>
      </c>
      <c r="G698" s="145" t="str">
        <f>'HITUNG SEGMEN'!G1115</f>
        <v>1+000</v>
      </c>
      <c r="H698" s="172">
        <v>5</v>
      </c>
      <c r="I698" s="172" t="str">
        <f>'Template TIPE'!H697</f>
        <v>A</v>
      </c>
      <c r="J698" s="172" t="str">
        <f>'Template-KONDISI'!H698</f>
        <v>B</v>
      </c>
      <c r="K698" s="178"/>
      <c r="L698" s="138"/>
      <c r="M698" s="173"/>
      <c r="N698" s="173"/>
    </row>
    <row r="699" spans="2:14" s="171" customFormat="1" ht="20.100000000000001" hidden="1" customHeight="1">
      <c r="B699" s="142"/>
      <c r="C699" s="142"/>
      <c r="D699" s="143"/>
      <c r="E699" s="144"/>
      <c r="F699" s="145" t="str">
        <f>'HITUNG SEGMEN'!F1116</f>
        <v>1+000</v>
      </c>
      <c r="G699" s="145" t="str">
        <f>'HITUNG SEGMEN'!G1116</f>
        <v>1+110</v>
      </c>
      <c r="H699" s="172">
        <v>5</v>
      </c>
      <c r="I699" s="172" t="str">
        <f>'Template TIPE'!H698</f>
        <v>A</v>
      </c>
      <c r="J699" s="172" t="str">
        <f>'Template-KONDISI'!H699</f>
        <v>B</v>
      </c>
      <c r="K699" s="178"/>
      <c r="L699" s="138"/>
      <c r="M699" s="173"/>
      <c r="N699" s="173"/>
    </row>
    <row r="700" spans="2:14" s="171" customFormat="1" ht="20.100000000000001" hidden="1" customHeight="1">
      <c r="B700" s="142">
        <f>'HITUNG SEGMEN'!B1119</f>
        <v>120</v>
      </c>
      <c r="C700" s="142" t="str">
        <f>'HITUNG SEGMEN'!C1119</f>
        <v>1.120</v>
      </c>
      <c r="D700" s="143" t="str">
        <f>'HITUNG SEGMEN'!D1119</f>
        <v>Bojanegara - Klapasawit</v>
      </c>
      <c r="E700" s="144">
        <f>'HITUNG SEGMEN'!E1119</f>
        <v>1.75</v>
      </c>
      <c r="F700" s="145" t="str">
        <f>'HITUNG SEGMEN'!F1119</f>
        <v>0+000</v>
      </c>
      <c r="G700" s="145" t="str">
        <f>'HITUNG SEGMEN'!G1119</f>
        <v>0+200</v>
      </c>
      <c r="H700" s="172">
        <v>3.9</v>
      </c>
      <c r="I700" s="172" t="str">
        <f>'Template TIPE'!H699</f>
        <v>A</v>
      </c>
      <c r="J700" s="172" t="str">
        <f>'Template-KONDISI'!H700</f>
        <v>B</v>
      </c>
      <c r="K700" s="178"/>
      <c r="L700" s="138"/>
      <c r="M700" s="173"/>
      <c r="N700" s="173"/>
    </row>
    <row r="701" spans="2:14" s="171" customFormat="1" ht="20.100000000000001" hidden="1" customHeight="1">
      <c r="B701" s="142"/>
      <c r="C701" s="142"/>
      <c r="D701" s="143"/>
      <c r="E701" s="144"/>
      <c r="F701" s="145" t="str">
        <f>'HITUNG SEGMEN'!F1120</f>
        <v>0+200</v>
      </c>
      <c r="G701" s="145" t="str">
        <f>'HITUNG SEGMEN'!G1120</f>
        <v>0+400</v>
      </c>
      <c r="H701" s="172">
        <f>H700</f>
        <v>3.9</v>
      </c>
      <c r="I701" s="172" t="str">
        <f>'Template TIPE'!H700</f>
        <v>A</v>
      </c>
      <c r="J701" s="172" t="str">
        <f>'Template-KONDISI'!H701</f>
        <v>B</v>
      </c>
      <c r="K701" s="178"/>
      <c r="L701" s="138"/>
      <c r="M701" s="173"/>
      <c r="N701" s="173"/>
    </row>
    <row r="702" spans="2:14" s="171" customFormat="1" ht="20.100000000000001" hidden="1" customHeight="1">
      <c r="B702" s="142"/>
      <c r="C702" s="142"/>
      <c r="D702" s="143"/>
      <c r="E702" s="144"/>
      <c r="F702" s="145" t="str">
        <f>'HITUNG SEGMEN'!F1121</f>
        <v>0+400</v>
      </c>
      <c r="G702" s="145" t="str">
        <f>'HITUNG SEGMEN'!G1121</f>
        <v>0+600</v>
      </c>
      <c r="H702" s="172">
        <f t="shared" ref="H702:H708" si="53">H701</f>
        <v>3.9</v>
      </c>
      <c r="I702" s="172" t="str">
        <f>'Template TIPE'!H701</f>
        <v>A</v>
      </c>
      <c r="J702" s="172" t="str">
        <f>'Template-KONDISI'!H702</f>
        <v>B</v>
      </c>
      <c r="K702" s="178"/>
      <c r="L702" s="138"/>
      <c r="M702" s="173"/>
      <c r="N702" s="173"/>
    </row>
    <row r="703" spans="2:14" s="171" customFormat="1" ht="20.100000000000001" hidden="1" customHeight="1">
      <c r="B703" s="142"/>
      <c r="C703" s="142"/>
      <c r="D703" s="143"/>
      <c r="E703" s="144"/>
      <c r="F703" s="145" t="str">
        <f>'HITUNG SEGMEN'!F1122</f>
        <v>0+600</v>
      </c>
      <c r="G703" s="145" t="str">
        <f>'HITUNG SEGMEN'!G1122</f>
        <v>0+800</v>
      </c>
      <c r="H703" s="172">
        <f t="shared" si="53"/>
        <v>3.9</v>
      </c>
      <c r="I703" s="172" t="str">
        <f>'Template TIPE'!H702</f>
        <v>A</v>
      </c>
      <c r="J703" s="172" t="str">
        <f>'Template-KONDISI'!H703</f>
        <v>B</v>
      </c>
      <c r="K703" s="178"/>
      <c r="L703" s="138"/>
      <c r="M703" s="173"/>
      <c r="N703" s="173"/>
    </row>
    <row r="704" spans="2:14" s="171" customFormat="1" ht="20.100000000000001" hidden="1" customHeight="1">
      <c r="B704" s="142"/>
      <c r="C704" s="142"/>
      <c r="D704" s="143"/>
      <c r="E704" s="144"/>
      <c r="F704" s="145" t="str">
        <f>'HITUNG SEGMEN'!F1123</f>
        <v>0+800</v>
      </c>
      <c r="G704" s="145" t="str">
        <f>'HITUNG SEGMEN'!G1123</f>
        <v>1+000</v>
      </c>
      <c r="H704" s="172">
        <f t="shared" si="53"/>
        <v>3.9</v>
      </c>
      <c r="I704" s="172" t="str">
        <f>'Template TIPE'!H703</f>
        <v>A</v>
      </c>
      <c r="J704" s="172" t="str">
        <f>'Template-KONDISI'!H704</f>
        <v>B</v>
      </c>
      <c r="K704" s="178"/>
      <c r="L704" s="138"/>
      <c r="M704" s="173"/>
      <c r="N704" s="173"/>
    </row>
    <row r="705" spans="2:14" s="171" customFormat="1" ht="20.100000000000001" hidden="1" customHeight="1">
      <c r="B705" s="142"/>
      <c r="C705" s="142"/>
      <c r="D705" s="143"/>
      <c r="E705" s="144"/>
      <c r="F705" s="145" t="str">
        <f>'HITUNG SEGMEN'!F1124</f>
        <v>1+000</v>
      </c>
      <c r="G705" s="145" t="str">
        <f>'HITUNG SEGMEN'!G1124</f>
        <v>1+200</v>
      </c>
      <c r="H705" s="172">
        <f t="shared" si="53"/>
        <v>3.9</v>
      </c>
      <c r="I705" s="172" t="str">
        <f>'Template TIPE'!H704</f>
        <v>A</v>
      </c>
      <c r="J705" s="172" t="str">
        <f>'Template-KONDISI'!H705</f>
        <v>B</v>
      </c>
      <c r="K705" s="178"/>
      <c r="L705" s="138"/>
      <c r="M705" s="173"/>
      <c r="N705" s="173"/>
    </row>
    <row r="706" spans="2:14" s="171" customFormat="1" ht="20.100000000000001" hidden="1" customHeight="1">
      <c r="B706" s="142"/>
      <c r="C706" s="142"/>
      <c r="D706" s="143"/>
      <c r="E706" s="144"/>
      <c r="F706" s="145" t="str">
        <f>'HITUNG SEGMEN'!F1125</f>
        <v>1+200</v>
      </c>
      <c r="G706" s="145" t="str">
        <f>'HITUNG SEGMEN'!G1125</f>
        <v>1+400</v>
      </c>
      <c r="H706" s="172">
        <f t="shared" si="53"/>
        <v>3.9</v>
      </c>
      <c r="I706" s="172" t="str">
        <f>'Template TIPE'!H705</f>
        <v>A</v>
      </c>
      <c r="J706" s="172" t="str">
        <f>'Template-KONDISI'!H706</f>
        <v>S</v>
      </c>
      <c r="K706" s="178"/>
      <c r="L706" s="138"/>
      <c r="M706" s="173"/>
      <c r="N706" s="173"/>
    </row>
    <row r="707" spans="2:14" s="171" customFormat="1" ht="20.100000000000001" hidden="1" customHeight="1">
      <c r="B707" s="142"/>
      <c r="C707" s="142"/>
      <c r="D707" s="143"/>
      <c r="E707" s="144"/>
      <c r="F707" s="145" t="str">
        <f>'HITUNG SEGMEN'!F1126</f>
        <v>1+400</v>
      </c>
      <c r="G707" s="145" t="str">
        <f>'HITUNG SEGMEN'!G1126</f>
        <v>1+600</v>
      </c>
      <c r="H707" s="172">
        <f t="shared" si="53"/>
        <v>3.9</v>
      </c>
      <c r="I707" s="172" t="str">
        <f>'Template TIPE'!H706</f>
        <v>A</v>
      </c>
      <c r="J707" s="172" t="str">
        <f>'Template-KONDISI'!H707</f>
        <v>S</v>
      </c>
      <c r="K707" s="178"/>
      <c r="L707" s="138"/>
      <c r="M707" s="173"/>
      <c r="N707" s="173"/>
    </row>
    <row r="708" spans="2:14" s="171" customFormat="1" ht="20.100000000000001" hidden="1" customHeight="1">
      <c r="B708" s="142"/>
      <c r="C708" s="142"/>
      <c r="D708" s="143"/>
      <c r="E708" s="144"/>
      <c r="F708" s="145" t="str">
        <f>'HITUNG SEGMEN'!F1127</f>
        <v>1+600</v>
      </c>
      <c r="G708" s="145" t="str">
        <f>'HITUNG SEGMEN'!G1127</f>
        <v>1+750</v>
      </c>
      <c r="H708" s="172">
        <f t="shared" si="53"/>
        <v>3.9</v>
      </c>
      <c r="I708" s="172" t="str">
        <f>'Template TIPE'!H707</f>
        <v>A</v>
      </c>
      <c r="J708" s="172" t="str">
        <f>'Template-KONDISI'!H708</f>
        <v>B</v>
      </c>
      <c r="K708" s="178"/>
      <c r="L708" s="138"/>
      <c r="M708" s="173"/>
      <c r="N708" s="173"/>
    </row>
    <row r="709" spans="2:14" s="171" customFormat="1" ht="20.100000000000001" hidden="1" customHeight="1">
      <c r="B709" s="142">
        <f>'HITUNG SEGMEN'!B1130</f>
        <v>121</v>
      </c>
      <c r="C709" s="142">
        <f>'HITUNG SEGMEN'!C1130</f>
        <v>1.121</v>
      </c>
      <c r="D709" s="143" t="str">
        <f>'HITUNG SEGMEN'!D1130</f>
        <v>Padamara - Karangjambe</v>
      </c>
      <c r="E709" s="144">
        <f>'HITUNG SEGMEN'!E1130</f>
        <v>1.68</v>
      </c>
      <c r="F709" s="145" t="str">
        <f>'HITUNG SEGMEN'!F1130</f>
        <v>0+000</v>
      </c>
      <c r="G709" s="145" t="str">
        <f>'HITUNG SEGMEN'!G1130</f>
        <v>0+200</v>
      </c>
      <c r="H709" s="172">
        <v>3</v>
      </c>
      <c r="I709" s="172" t="str">
        <f>'Template TIPE'!H708</f>
        <v>A</v>
      </c>
      <c r="J709" s="172" t="str">
        <f>'Template-KONDISI'!H709</f>
        <v>S</v>
      </c>
      <c r="K709" s="178"/>
      <c r="L709" s="138"/>
      <c r="M709" s="173"/>
      <c r="N709" s="173"/>
    </row>
    <row r="710" spans="2:14" s="171" customFormat="1" ht="20.100000000000001" hidden="1" customHeight="1">
      <c r="B710" s="142"/>
      <c r="C710" s="142"/>
      <c r="D710" s="143"/>
      <c r="E710" s="144"/>
      <c r="F710" s="145" t="str">
        <f>'HITUNG SEGMEN'!F1131</f>
        <v>0+200</v>
      </c>
      <c r="G710" s="145" t="str">
        <f>'HITUNG SEGMEN'!G1131</f>
        <v>0+400</v>
      </c>
      <c r="H710" s="172">
        <f>H709</f>
        <v>3</v>
      </c>
      <c r="I710" s="172" t="str">
        <f>'Template TIPE'!H709</f>
        <v>A</v>
      </c>
      <c r="J710" s="172" t="str">
        <f>'Template-KONDISI'!H710</f>
        <v>S</v>
      </c>
      <c r="K710" s="178"/>
      <c r="L710" s="138"/>
      <c r="M710" s="173"/>
      <c r="N710" s="173"/>
    </row>
    <row r="711" spans="2:14" s="171" customFormat="1" ht="20.100000000000001" hidden="1" customHeight="1">
      <c r="B711" s="142"/>
      <c r="C711" s="142"/>
      <c r="D711" s="143"/>
      <c r="E711" s="144"/>
      <c r="F711" s="145" t="str">
        <f>'HITUNG SEGMEN'!F1132</f>
        <v>0+400</v>
      </c>
      <c r="G711" s="145" t="str">
        <f>'HITUNG SEGMEN'!G1132</f>
        <v>0+600</v>
      </c>
      <c r="H711" s="172">
        <f t="shared" ref="H711:H717" si="54">H710</f>
        <v>3</v>
      </c>
      <c r="I711" s="172" t="str">
        <f>'Template TIPE'!H710</f>
        <v>A</v>
      </c>
      <c r="J711" s="172" t="str">
        <f>'Template-KONDISI'!H711</f>
        <v>B</v>
      </c>
      <c r="K711" s="178"/>
      <c r="L711" s="138"/>
      <c r="M711" s="173"/>
      <c r="N711" s="173"/>
    </row>
    <row r="712" spans="2:14" s="171" customFormat="1" ht="20.100000000000001" hidden="1" customHeight="1">
      <c r="B712" s="142"/>
      <c r="C712" s="142"/>
      <c r="D712" s="143"/>
      <c r="E712" s="144"/>
      <c r="F712" s="145" t="str">
        <f>'HITUNG SEGMEN'!F1133</f>
        <v>0+600</v>
      </c>
      <c r="G712" s="145" t="str">
        <f>'HITUNG SEGMEN'!G1133</f>
        <v>0+800</v>
      </c>
      <c r="H712" s="172">
        <f t="shared" si="54"/>
        <v>3</v>
      </c>
      <c r="I712" s="172" t="str">
        <f>'Template TIPE'!H711</f>
        <v>A</v>
      </c>
      <c r="J712" s="172" t="str">
        <f>'Template-KONDISI'!H712</f>
        <v>S</v>
      </c>
      <c r="K712" s="178"/>
      <c r="L712" s="138"/>
      <c r="M712" s="173"/>
      <c r="N712" s="173"/>
    </row>
    <row r="713" spans="2:14" s="171" customFormat="1" ht="20.100000000000001" hidden="1" customHeight="1">
      <c r="B713" s="142"/>
      <c r="C713" s="142"/>
      <c r="D713" s="143"/>
      <c r="E713" s="144"/>
      <c r="F713" s="145" t="str">
        <f>'HITUNG SEGMEN'!F1134</f>
        <v>0+800</v>
      </c>
      <c r="G713" s="145" t="str">
        <f>'HITUNG SEGMEN'!G1134</f>
        <v>1+000</v>
      </c>
      <c r="H713" s="172">
        <f t="shared" si="54"/>
        <v>3</v>
      </c>
      <c r="I713" s="172" t="str">
        <f>'Template TIPE'!H712</f>
        <v>A</v>
      </c>
      <c r="J713" s="172" t="str">
        <f>'Template-KONDISI'!H713</f>
        <v>S</v>
      </c>
      <c r="K713" s="178"/>
      <c r="L713" s="138"/>
      <c r="M713" s="173"/>
      <c r="N713" s="173"/>
    </row>
    <row r="714" spans="2:14" s="171" customFormat="1" ht="20.100000000000001" hidden="1" customHeight="1">
      <c r="B714" s="142"/>
      <c r="C714" s="142"/>
      <c r="D714" s="143"/>
      <c r="E714" s="144"/>
      <c r="F714" s="145" t="str">
        <f>'HITUNG SEGMEN'!F1135</f>
        <v>1+000</v>
      </c>
      <c r="G714" s="145" t="str">
        <f>'HITUNG SEGMEN'!G1135</f>
        <v>1+200</v>
      </c>
      <c r="H714" s="172">
        <f t="shared" si="54"/>
        <v>3</v>
      </c>
      <c r="I714" s="172" t="str">
        <f>'Template TIPE'!H713</f>
        <v>A</v>
      </c>
      <c r="J714" s="172" t="str">
        <f>'Template-KONDISI'!H714</f>
        <v>S</v>
      </c>
      <c r="K714" s="178"/>
      <c r="L714" s="138"/>
      <c r="M714" s="173"/>
      <c r="N714" s="173"/>
    </row>
    <row r="715" spans="2:14" s="171" customFormat="1" ht="20.100000000000001" hidden="1" customHeight="1">
      <c r="B715" s="142"/>
      <c r="C715" s="142"/>
      <c r="D715" s="143"/>
      <c r="E715" s="144"/>
      <c r="F715" s="145" t="str">
        <f>'HITUNG SEGMEN'!F1136</f>
        <v>1+200</v>
      </c>
      <c r="G715" s="145" t="str">
        <f>'HITUNG SEGMEN'!G1136</f>
        <v>1+400</v>
      </c>
      <c r="H715" s="172">
        <f t="shared" si="54"/>
        <v>3</v>
      </c>
      <c r="I715" s="172" t="str">
        <f>'Template TIPE'!H714</f>
        <v>A</v>
      </c>
      <c r="J715" s="172" t="str">
        <f>'Template-KONDISI'!H715</f>
        <v>B</v>
      </c>
      <c r="K715" s="178"/>
      <c r="L715" s="138"/>
      <c r="M715" s="173"/>
      <c r="N715" s="173"/>
    </row>
    <row r="716" spans="2:14" s="171" customFormat="1" ht="20.100000000000001" hidden="1" customHeight="1">
      <c r="B716" s="142"/>
      <c r="C716" s="142"/>
      <c r="D716" s="143"/>
      <c r="E716" s="144"/>
      <c r="F716" s="145" t="str">
        <f>'HITUNG SEGMEN'!F1137</f>
        <v>1+400</v>
      </c>
      <c r="G716" s="145" t="str">
        <f>'HITUNG SEGMEN'!G1137</f>
        <v>1+600</v>
      </c>
      <c r="H716" s="172">
        <f t="shared" si="54"/>
        <v>3</v>
      </c>
      <c r="I716" s="172" t="str">
        <f>'Template TIPE'!H715</f>
        <v>A</v>
      </c>
      <c r="J716" s="172" t="str">
        <f>'Template-KONDISI'!H716</f>
        <v>B</v>
      </c>
      <c r="K716" s="178"/>
      <c r="L716" s="138"/>
      <c r="M716" s="173"/>
      <c r="N716" s="173"/>
    </row>
    <row r="717" spans="2:14" s="171" customFormat="1" ht="20.100000000000001" hidden="1" customHeight="1">
      <c r="B717" s="142"/>
      <c r="C717" s="142"/>
      <c r="D717" s="143"/>
      <c r="E717" s="144"/>
      <c r="F717" s="145" t="str">
        <f>'HITUNG SEGMEN'!F1138</f>
        <v>1+600</v>
      </c>
      <c r="G717" s="145" t="str">
        <f>'HITUNG SEGMEN'!G1138</f>
        <v>1+680</v>
      </c>
      <c r="H717" s="172">
        <f t="shared" si="54"/>
        <v>3</v>
      </c>
      <c r="I717" s="172" t="str">
        <f>'Template TIPE'!H716</f>
        <v>A</v>
      </c>
      <c r="J717" s="172" t="str">
        <f>'Template-KONDISI'!H717</f>
        <v>B</v>
      </c>
      <c r="K717" s="178"/>
      <c r="L717" s="138"/>
      <c r="M717" s="173"/>
      <c r="N717" s="173"/>
    </row>
    <row r="718" spans="2:14" s="171" customFormat="1" ht="20.100000000000001" hidden="1" customHeight="1">
      <c r="B718" s="142" t="s">
        <v>1093</v>
      </c>
      <c r="C718" s="142">
        <f>'HITUNG SEGMEN'!C1141</f>
        <v>1.1220000000000001</v>
      </c>
      <c r="D718" s="143" t="str">
        <f>'HITUNG SEGMEN'!D1141</f>
        <v>Komplek Perum. Bojanegara</v>
      </c>
      <c r="E718" s="144">
        <f>'HITUNG SEGMEN'!E1141</f>
        <v>0.52</v>
      </c>
      <c r="F718" s="145" t="str">
        <f>'HITUNG SEGMEN'!F1141</f>
        <v>0+000</v>
      </c>
      <c r="G718" s="145" t="str">
        <f>'HITUNG SEGMEN'!G1141</f>
        <v>0+200</v>
      </c>
      <c r="H718" s="172">
        <v>5</v>
      </c>
      <c r="I718" s="172" t="str">
        <f>'Template TIPE'!H717</f>
        <v>A</v>
      </c>
      <c r="J718" s="172" t="str">
        <f>'Template-KONDISI'!H718</f>
        <v>B</v>
      </c>
      <c r="K718" s="178"/>
      <c r="L718" s="138"/>
      <c r="M718" s="173"/>
      <c r="N718" s="173"/>
    </row>
    <row r="719" spans="2:14" s="171" customFormat="1" ht="20.100000000000001" hidden="1" customHeight="1">
      <c r="B719" s="142"/>
      <c r="C719" s="142"/>
      <c r="D719" s="143"/>
      <c r="E719" s="144"/>
      <c r="F719" s="145" t="str">
        <f>'HITUNG SEGMEN'!F1142</f>
        <v>0+200</v>
      </c>
      <c r="G719" s="145" t="str">
        <f>'HITUNG SEGMEN'!G1142</f>
        <v>0+400</v>
      </c>
      <c r="H719" s="172">
        <v>4</v>
      </c>
      <c r="I719" s="172" t="str">
        <f>'Template TIPE'!H718</f>
        <v>A</v>
      </c>
      <c r="J719" s="172" t="str">
        <f>'Template-KONDISI'!H719</f>
        <v>RS</v>
      </c>
      <c r="K719" s="178"/>
      <c r="L719" s="138"/>
      <c r="M719" s="173"/>
      <c r="N719" s="173"/>
    </row>
    <row r="720" spans="2:14" s="171" customFormat="1" ht="20.100000000000001" hidden="1" customHeight="1">
      <c r="B720" s="142"/>
      <c r="C720" s="142"/>
      <c r="D720" s="143"/>
      <c r="E720" s="144"/>
      <c r="F720" s="145" t="str">
        <f>'HITUNG SEGMEN'!F1143</f>
        <v>0+400</v>
      </c>
      <c r="G720" s="145" t="str">
        <f>'HITUNG SEGMEN'!G1143</f>
        <v>0+520</v>
      </c>
      <c r="H720" s="172">
        <f>H719</f>
        <v>4</v>
      </c>
      <c r="I720" s="172" t="str">
        <f>'Template TIPE'!H719</f>
        <v>A</v>
      </c>
      <c r="J720" s="172" t="str">
        <f>'Template-KONDISI'!H720</f>
        <v>S</v>
      </c>
      <c r="K720" s="178"/>
      <c r="L720" s="138"/>
      <c r="M720" s="173"/>
      <c r="N720" s="173"/>
    </row>
    <row r="721" spans="2:14" s="171" customFormat="1" ht="20.100000000000001" hidden="1" customHeight="1">
      <c r="B721" s="142">
        <f>'HITUNG SEGMEN'!B1148</f>
        <v>123</v>
      </c>
      <c r="C721" s="142">
        <f>'HITUNG SEGMEN'!C1148</f>
        <v>1.123</v>
      </c>
      <c r="D721" s="143" t="str">
        <f>'HITUNG SEGMEN'!D1148</f>
        <v>Purbalingga - Kutasari</v>
      </c>
      <c r="E721" s="144">
        <f>'HITUNG SEGMEN'!E1148</f>
        <v>4.5199999999999996</v>
      </c>
      <c r="F721" s="145" t="str">
        <f>'HITUNG SEGMEN'!F1148</f>
        <v>0+000</v>
      </c>
      <c r="G721" s="145" t="str">
        <f>'HITUNG SEGMEN'!G1148</f>
        <v>0+200</v>
      </c>
      <c r="H721" s="172">
        <v>7</v>
      </c>
      <c r="I721" s="172" t="str">
        <f>'Template TIPE'!H720</f>
        <v>A</v>
      </c>
      <c r="J721" s="172" t="str">
        <f>'Template-KONDISI'!H721</f>
        <v>S</v>
      </c>
      <c r="K721" s="178"/>
      <c r="L721" s="138"/>
      <c r="M721" s="173"/>
      <c r="N721" s="173"/>
    </row>
    <row r="722" spans="2:14" s="171" customFormat="1" ht="20.100000000000001" hidden="1" customHeight="1">
      <c r="B722" s="142"/>
      <c r="C722" s="142"/>
      <c r="D722" s="143"/>
      <c r="E722" s="144"/>
      <c r="F722" s="145" t="str">
        <f>'HITUNG SEGMEN'!F1149</f>
        <v>0+200</v>
      </c>
      <c r="G722" s="145" t="str">
        <f>'HITUNG SEGMEN'!G1149</f>
        <v>0+400</v>
      </c>
      <c r="H722" s="172">
        <f>H721</f>
        <v>7</v>
      </c>
      <c r="I722" s="172" t="str">
        <f>'Template TIPE'!H721</f>
        <v>A</v>
      </c>
      <c r="J722" s="172" t="str">
        <f>'Template-KONDISI'!H722</f>
        <v>B</v>
      </c>
      <c r="K722" s="178"/>
      <c r="L722" s="138"/>
      <c r="M722" s="173"/>
      <c r="N722" s="173"/>
    </row>
    <row r="723" spans="2:14" s="171" customFormat="1" ht="20.100000000000001" hidden="1" customHeight="1">
      <c r="B723" s="142"/>
      <c r="C723" s="142"/>
      <c r="D723" s="143"/>
      <c r="E723" s="144"/>
      <c r="F723" s="145" t="str">
        <f>'HITUNG SEGMEN'!F1150</f>
        <v>0+400</v>
      </c>
      <c r="G723" s="145" t="str">
        <f>'HITUNG SEGMEN'!G1150</f>
        <v>0+600</v>
      </c>
      <c r="H723" s="172">
        <f t="shared" ref="H723:H743" si="55">H722</f>
        <v>7</v>
      </c>
      <c r="I723" s="172" t="str">
        <f>'Template TIPE'!H722</f>
        <v>A</v>
      </c>
      <c r="J723" s="172" t="str">
        <f>'Template-KONDISI'!H723</f>
        <v>B</v>
      </c>
      <c r="K723" s="178"/>
      <c r="L723" s="138"/>
      <c r="M723" s="173"/>
      <c r="N723" s="173"/>
    </row>
    <row r="724" spans="2:14" s="171" customFormat="1" ht="20.100000000000001" hidden="1" customHeight="1">
      <c r="B724" s="142"/>
      <c r="C724" s="142"/>
      <c r="D724" s="143"/>
      <c r="E724" s="144"/>
      <c r="F724" s="145" t="str">
        <f>'HITUNG SEGMEN'!F1151</f>
        <v>0+600</v>
      </c>
      <c r="G724" s="145" t="str">
        <f>'HITUNG SEGMEN'!G1151</f>
        <v>0+800</v>
      </c>
      <c r="H724" s="172">
        <f t="shared" si="55"/>
        <v>7</v>
      </c>
      <c r="I724" s="172" t="str">
        <f>'Template TIPE'!H723</f>
        <v>A</v>
      </c>
      <c r="J724" s="172" t="str">
        <f>'Template-KONDISI'!H724</f>
        <v>B</v>
      </c>
      <c r="K724" s="178"/>
      <c r="L724" s="138"/>
      <c r="M724" s="173"/>
      <c r="N724" s="173"/>
    </row>
    <row r="725" spans="2:14" s="171" customFormat="1" ht="20.100000000000001" hidden="1" customHeight="1">
      <c r="B725" s="142"/>
      <c r="C725" s="142"/>
      <c r="D725" s="143"/>
      <c r="E725" s="144"/>
      <c r="F725" s="145" t="str">
        <f>'HITUNG SEGMEN'!F1152</f>
        <v>0+800</v>
      </c>
      <c r="G725" s="145" t="str">
        <f>'HITUNG SEGMEN'!G1152</f>
        <v>1+000</v>
      </c>
      <c r="H725" s="172">
        <f t="shared" si="55"/>
        <v>7</v>
      </c>
      <c r="I725" s="172" t="str">
        <f>'Template TIPE'!H724</f>
        <v>A</v>
      </c>
      <c r="J725" s="172" t="str">
        <f>'Template-KONDISI'!H725</f>
        <v>B</v>
      </c>
      <c r="K725" s="178"/>
      <c r="L725" s="138"/>
      <c r="M725" s="173"/>
      <c r="N725" s="173"/>
    </row>
    <row r="726" spans="2:14" s="171" customFormat="1" ht="20.100000000000001" hidden="1" customHeight="1">
      <c r="B726" s="142"/>
      <c r="C726" s="142"/>
      <c r="D726" s="143"/>
      <c r="E726" s="144"/>
      <c r="F726" s="145" t="str">
        <f>'HITUNG SEGMEN'!F1153</f>
        <v>1+000</v>
      </c>
      <c r="G726" s="145" t="str">
        <f>'HITUNG SEGMEN'!G1153</f>
        <v>1+200</v>
      </c>
      <c r="H726" s="172">
        <f t="shared" si="55"/>
        <v>7</v>
      </c>
      <c r="I726" s="172" t="str">
        <f>'Template TIPE'!H725</f>
        <v>A</v>
      </c>
      <c r="J726" s="172" t="str">
        <f>'Template-KONDISI'!H726</f>
        <v>B</v>
      </c>
      <c r="K726" s="178"/>
      <c r="L726" s="138"/>
      <c r="M726" s="173"/>
      <c r="N726" s="173"/>
    </row>
    <row r="727" spans="2:14" s="171" customFormat="1" ht="20.100000000000001" hidden="1" customHeight="1">
      <c r="B727" s="142"/>
      <c r="C727" s="142"/>
      <c r="D727" s="143"/>
      <c r="E727" s="144"/>
      <c r="F727" s="145" t="str">
        <f>'HITUNG SEGMEN'!F1154</f>
        <v>1+200</v>
      </c>
      <c r="G727" s="145" t="str">
        <f>'HITUNG SEGMEN'!G1154</f>
        <v>1+400</v>
      </c>
      <c r="H727" s="172">
        <f t="shared" si="55"/>
        <v>7</v>
      </c>
      <c r="I727" s="172" t="str">
        <f>'Template TIPE'!H726</f>
        <v>A</v>
      </c>
      <c r="J727" s="172" t="str">
        <f>'Template-KONDISI'!H727</f>
        <v>B</v>
      </c>
      <c r="K727" s="178"/>
      <c r="L727" s="138"/>
      <c r="M727" s="173"/>
      <c r="N727" s="173"/>
    </row>
    <row r="728" spans="2:14" s="171" customFormat="1" ht="20.100000000000001" hidden="1" customHeight="1">
      <c r="B728" s="142"/>
      <c r="C728" s="142"/>
      <c r="D728" s="143"/>
      <c r="E728" s="144"/>
      <c r="F728" s="145" t="str">
        <f>'HITUNG SEGMEN'!F1155</f>
        <v>1+400</v>
      </c>
      <c r="G728" s="145" t="str">
        <f>'HITUNG SEGMEN'!G1155</f>
        <v>1+600</v>
      </c>
      <c r="H728" s="172">
        <f t="shared" si="55"/>
        <v>7</v>
      </c>
      <c r="I728" s="172" t="str">
        <f>'Template TIPE'!H727</f>
        <v>A</v>
      </c>
      <c r="J728" s="172" t="str">
        <f>'Template-KONDISI'!H728</f>
        <v>B</v>
      </c>
      <c r="K728" s="178"/>
      <c r="L728" s="138"/>
      <c r="M728" s="173"/>
      <c r="N728" s="173"/>
    </row>
    <row r="729" spans="2:14" s="171" customFormat="1" ht="20.100000000000001" hidden="1" customHeight="1">
      <c r="B729" s="142"/>
      <c r="C729" s="142"/>
      <c r="D729" s="143"/>
      <c r="E729" s="144"/>
      <c r="F729" s="145" t="str">
        <f>'HITUNG SEGMEN'!F1156</f>
        <v>1+600</v>
      </c>
      <c r="G729" s="145" t="str">
        <f>'HITUNG SEGMEN'!G1156</f>
        <v>1+800</v>
      </c>
      <c r="H729" s="172">
        <f t="shared" si="55"/>
        <v>7</v>
      </c>
      <c r="I729" s="172" t="str">
        <f>'Template TIPE'!H728</f>
        <v>A</v>
      </c>
      <c r="J729" s="172" t="str">
        <f>'Template-KONDISI'!H729</f>
        <v>B</v>
      </c>
      <c r="K729" s="178"/>
      <c r="L729" s="138"/>
      <c r="M729" s="173"/>
      <c r="N729" s="173"/>
    </row>
    <row r="730" spans="2:14" s="171" customFormat="1" ht="20.100000000000001" hidden="1" customHeight="1">
      <c r="B730" s="142"/>
      <c r="C730" s="142"/>
      <c r="D730" s="143"/>
      <c r="E730" s="144"/>
      <c r="F730" s="145" t="str">
        <f>'HITUNG SEGMEN'!F1157</f>
        <v>1+800</v>
      </c>
      <c r="G730" s="145" t="str">
        <f>'HITUNG SEGMEN'!G1157</f>
        <v>2+000</v>
      </c>
      <c r="H730" s="172">
        <f t="shared" si="55"/>
        <v>7</v>
      </c>
      <c r="I730" s="172" t="str">
        <f>'Template TIPE'!H729</f>
        <v>A</v>
      </c>
      <c r="J730" s="172" t="str">
        <f>'Template-KONDISI'!H730</f>
        <v>B</v>
      </c>
      <c r="K730" s="178"/>
      <c r="L730" s="138"/>
      <c r="M730" s="173"/>
      <c r="N730" s="173"/>
    </row>
    <row r="731" spans="2:14" s="171" customFormat="1" ht="20.100000000000001" hidden="1" customHeight="1">
      <c r="B731" s="142"/>
      <c r="C731" s="142"/>
      <c r="D731" s="143"/>
      <c r="E731" s="144"/>
      <c r="F731" s="145" t="str">
        <f>'HITUNG SEGMEN'!F1158</f>
        <v>2+000</v>
      </c>
      <c r="G731" s="145" t="str">
        <f>'HITUNG SEGMEN'!G1158</f>
        <v>2+200</v>
      </c>
      <c r="H731" s="172">
        <f t="shared" si="55"/>
        <v>7</v>
      </c>
      <c r="I731" s="172" t="str">
        <f>'Template TIPE'!H730</f>
        <v>A</v>
      </c>
      <c r="J731" s="172" t="str">
        <f>'Template-KONDISI'!H731</f>
        <v>B</v>
      </c>
      <c r="K731" s="178"/>
      <c r="L731" s="138"/>
      <c r="M731" s="173"/>
      <c r="N731" s="173"/>
    </row>
    <row r="732" spans="2:14" s="171" customFormat="1" ht="20.100000000000001" hidden="1" customHeight="1">
      <c r="B732" s="142"/>
      <c r="C732" s="142"/>
      <c r="D732" s="143"/>
      <c r="E732" s="144"/>
      <c r="F732" s="145" t="str">
        <f>'HITUNG SEGMEN'!F1159</f>
        <v>2+200</v>
      </c>
      <c r="G732" s="145" t="str">
        <f>'HITUNG SEGMEN'!G1159</f>
        <v>2+400</v>
      </c>
      <c r="H732" s="172">
        <f t="shared" si="55"/>
        <v>7</v>
      </c>
      <c r="I732" s="172" t="str">
        <f>'Template TIPE'!H731</f>
        <v>A</v>
      </c>
      <c r="J732" s="172" t="str">
        <f>'Template-KONDISI'!H732</f>
        <v>B</v>
      </c>
      <c r="K732" s="178"/>
      <c r="L732" s="138"/>
      <c r="M732" s="173"/>
      <c r="N732" s="173"/>
    </row>
    <row r="733" spans="2:14" s="171" customFormat="1" ht="20.100000000000001" hidden="1" customHeight="1">
      <c r="B733" s="142"/>
      <c r="C733" s="142"/>
      <c r="D733" s="143"/>
      <c r="E733" s="144"/>
      <c r="F733" s="145" t="str">
        <f>'HITUNG SEGMEN'!F1160</f>
        <v>2+400</v>
      </c>
      <c r="G733" s="145" t="str">
        <f>'HITUNG SEGMEN'!G1160</f>
        <v>2+600</v>
      </c>
      <c r="H733" s="172">
        <f t="shared" si="55"/>
        <v>7</v>
      </c>
      <c r="I733" s="172" t="str">
        <f>'Template TIPE'!H732</f>
        <v>A</v>
      </c>
      <c r="J733" s="172" t="str">
        <f>'Template-KONDISI'!H733</f>
        <v>B</v>
      </c>
      <c r="K733" s="178"/>
      <c r="L733" s="138"/>
      <c r="M733" s="173"/>
      <c r="N733" s="173"/>
    </row>
    <row r="734" spans="2:14" s="171" customFormat="1" ht="20.100000000000001" hidden="1" customHeight="1">
      <c r="B734" s="142"/>
      <c r="C734" s="142"/>
      <c r="D734" s="143"/>
      <c r="E734" s="144"/>
      <c r="F734" s="145" t="str">
        <f>'HITUNG SEGMEN'!F1161</f>
        <v>2+600</v>
      </c>
      <c r="G734" s="145" t="str">
        <f>'HITUNG SEGMEN'!G1161</f>
        <v>2+800</v>
      </c>
      <c r="H734" s="172">
        <f t="shared" si="55"/>
        <v>7</v>
      </c>
      <c r="I734" s="172" t="str">
        <f>'Template TIPE'!H733</f>
        <v>A</v>
      </c>
      <c r="J734" s="172" t="str">
        <f>'Template-KONDISI'!H734</f>
        <v>B</v>
      </c>
      <c r="K734" s="178"/>
      <c r="L734" s="138"/>
      <c r="M734" s="173"/>
      <c r="N734" s="173"/>
    </row>
    <row r="735" spans="2:14" s="171" customFormat="1" ht="20.100000000000001" hidden="1" customHeight="1">
      <c r="B735" s="142"/>
      <c r="C735" s="142"/>
      <c r="D735" s="143"/>
      <c r="E735" s="144"/>
      <c r="F735" s="145" t="str">
        <f>'HITUNG SEGMEN'!F1162</f>
        <v>2+800</v>
      </c>
      <c r="G735" s="145" t="str">
        <f>'HITUNG SEGMEN'!G1162</f>
        <v>3+000</v>
      </c>
      <c r="H735" s="172">
        <f t="shared" si="55"/>
        <v>7</v>
      </c>
      <c r="I735" s="172" t="str">
        <f>'Template TIPE'!H734</f>
        <v>A</v>
      </c>
      <c r="J735" s="172" t="str">
        <f>'Template-KONDISI'!H735</f>
        <v>B</v>
      </c>
      <c r="K735" s="178"/>
      <c r="L735" s="138"/>
      <c r="M735" s="173"/>
      <c r="N735" s="173"/>
    </row>
    <row r="736" spans="2:14" s="171" customFormat="1" ht="20.100000000000001" hidden="1" customHeight="1">
      <c r="B736" s="142"/>
      <c r="C736" s="142"/>
      <c r="D736" s="143"/>
      <c r="E736" s="144"/>
      <c r="F736" s="145" t="str">
        <f>'HITUNG SEGMEN'!F1163</f>
        <v>3+000</v>
      </c>
      <c r="G736" s="145" t="str">
        <f>'HITUNG SEGMEN'!G1163</f>
        <v>3+200</v>
      </c>
      <c r="H736" s="172">
        <f t="shared" si="55"/>
        <v>7</v>
      </c>
      <c r="I736" s="172" t="str">
        <f>'Template TIPE'!H735</f>
        <v>A</v>
      </c>
      <c r="J736" s="172" t="str">
        <f>'Template-KONDISI'!H736</f>
        <v>B</v>
      </c>
      <c r="K736" s="178"/>
      <c r="L736" s="138"/>
      <c r="M736" s="173"/>
      <c r="N736" s="173"/>
    </row>
    <row r="737" spans="2:14" s="171" customFormat="1" ht="20.100000000000001" hidden="1" customHeight="1">
      <c r="B737" s="142"/>
      <c r="C737" s="142"/>
      <c r="D737" s="143"/>
      <c r="E737" s="144"/>
      <c r="F737" s="145" t="str">
        <f>'HITUNG SEGMEN'!F1164</f>
        <v>3+200</v>
      </c>
      <c r="G737" s="145" t="str">
        <f>'HITUNG SEGMEN'!G1164</f>
        <v>3+400</v>
      </c>
      <c r="H737" s="172">
        <f t="shared" si="55"/>
        <v>7</v>
      </c>
      <c r="I737" s="172" t="str">
        <f>'Template TIPE'!H736</f>
        <v>A</v>
      </c>
      <c r="J737" s="172" t="str">
        <f>'Template-KONDISI'!H737</f>
        <v>B</v>
      </c>
      <c r="K737" s="178"/>
      <c r="L737" s="138"/>
      <c r="M737" s="173"/>
      <c r="N737" s="173"/>
    </row>
    <row r="738" spans="2:14" s="171" customFormat="1" ht="20.100000000000001" hidden="1" customHeight="1">
      <c r="B738" s="142"/>
      <c r="C738" s="142"/>
      <c r="D738" s="143"/>
      <c r="E738" s="144"/>
      <c r="F738" s="145" t="str">
        <f>'HITUNG SEGMEN'!F1165</f>
        <v>3+400</v>
      </c>
      <c r="G738" s="145" t="str">
        <f>'HITUNG SEGMEN'!G1165</f>
        <v>3+600</v>
      </c>
      <c r="H738" s="172">
        <f t="shared" si="55"/>
        <v>7</v>
      </c>
      <c r="I738" s="172" t="str">
        <f>'Template TIPE'!H737</f>
        <v>A</v>
      </c>
      <c r="J738" s="172" t="str">
        <f>'Template-KONDISI'!H738</f>
        <v>B</v>
      </c>
      <c r="K738" s="178"/>
      <c r="L738" s="138"/>
      <c r="M738" s="173"/>
      <c r="N738" s="173"/>
    </row>
    <row r="739" spans="2:14" s="171" customFormat="1" ht="20.100000000000001" hidden="1" customHeight="1">
      <c r="B739" s="142"/>
      <c r="C739" s="142"/>
      <c r="D739" s="143"/>
      <c r="E739" s="144"/>
      <c r="F739" s="145" t="str">
        <f>'HITUNG SEGMEN'!F1166</f>
        <v>3+600</v>
      </c>
      <c r="G739" s="145" t="str">
        <f>'HITUNG SEGMEN'!G1166</f>
        <v>3+800</v>
      </c>
      <c r="H739" s="172">
        <f t="shared" si="55"/>
        <v>7</v>
      </c>
      <c r="I739" s="172" t="str">
        <f>'Template TIPE'!H738</f>
        <v>A</v>
      </c>
      <c r="J739" s="172" t="str">
        <f>'Template-KONDISI'!H739</f>
        <v>B</v>
      </c>
      <c r="K739" s="178"/>
      <c r="L739" s="138"/>
      <c r="M739" s="173"/>
      <c r="N739" s="173"/>
    </row>
    <row r="740" spans="2:14" s="171" customFormat="1" ht="20.100000000000001" hidden="1" customHeight="1">
      <c r="B740" s="142"/>
      <c r="C740" s="142"/>
      <c r="D740" s="143"/>
      <c r="E740" s="144"/>
      <c r="F740" s="145" t="str">
        <f>'HITUNG SEGMEN'!F1167</f>
        <v>3+800</v>
      </c>
      <c r="G740" s="145" t="str">
        <f>'HITUNG SEGMEN'!G1167</f>
        <v>4+000</v>
      </c>
      <c r="H740" s="172">
        <f t="shared" si="55"/>
        <v>7</v>
      </c>
      <c r="I740" s="172" t="str">
        <f>'Template TIPE'!H739</f>
        <v>A</v>
      </c>
      <c r="J740" s="172" t="str">
        <f>'Template-KONDISI'!H740</f>
        <v>B</v>
      </c>
      <c r="K740" s="178"/>
      <c r="L740" s="138"/>
      <c r="M740" s="173"/>
      <c r="N740" s="173"/>
    </row>
    <row r="741" spans="2:14" s="171" customFormat="1" ht="20.100000000000001" hidden="1" customHeight="1">
      <c r="B741" s="142"/>
      <c r="C741" s="142"/>
      <c r="D741" s="143"/>
      <c r="E741" s="144"/>
      <c r="F741" s="145" t="str">
        <f>'HITUNG SEGMEN'!F1168</f>
        <v>4+000</v>
      </c>
      <c r="G741" s="145" t="str">
        <f>'HITUNG SEGMEN'!G1168</f>
        <v>4+200</v>
      </c>
      <c r="H741" s="172">
        <f t="shared" si="55"/>
        <v>7</v>
      </c>
      <c r="I741" s="172" t="str">
        <f>'Template TIPE'!H740</f>
        <v>A</v>
      </c>
      <c r="J741" s="172" t="str">
        <f>'Template-KONDISI'!H741</f>
        <v>B</v>
      </c>
      <c r="K741" s="178"/>
      <c r="L741" s="138"/>
      <c r="M741" s="173"/>
      <c r="N741" s="173"/>
    </row>
    <row r="742" spans="2:14" s="171" customFormat="1" ht="20.100000000000001" hidden="1" customHeight="1">
      <c r="B742" s="142"/>
      <c r="C742" s="142"/>
      <c r="D742" s="143"/>
      <c r="E742" s="144"/>
      <c r="F742" s="145" t="str">
        <f>'HITUNG SEGMEN'!F1169</f>
        <v>4+200</v>
      </c>
      <c r="G742" s="145" t="str">
        <f>'HITUNG SEGMEN'!G1169</f>
        <v>4+400</v>
      </c>
      <c r="H742" s="172">
        <f t="shared" si="55"/>
        <v>7</v>
      </c>
      <c r="I742" s="172" t="str">
        <f>'Template TIPE'!H741</f>
        <v>A</v>
      </c>
      <c r="J742" s="172" t="str">
        <f>'Template-KONDISI'!H742</f>
        <v>B</v>
      </c>
      <c r="K742" s="178"/>
      <c r="L742" s="138"/>
      <c r="M742" s="173"/>
      <c r="N742" s="173"/>
    </row>
    <row r="743" spans="2:14" s="171" customFormat="1" ht="20.100000000000001" hidden="1" customHeight="1">
      <c r="B743" s="142"/>
      <c r="C743" s="142"/>
      <c r="D743" s="143"/>
      <c r="E743" s="144"/>
      <c r="F743" s="145" t="str">
        <f>'HITUNG SEGMEN'!F1170</f>
        <v>4+400</v>
      </c>
      <c r="G743" s="145" t="str">
        <f>'HITUNG SEGMEN'!G1170</f>
        <v>4+520</v>
      </c>
      <c r="H743" s="172">
        <f t="shared" si="55"/>
        <v>7</v>
      </c>
      <c r="I743" s="172" t="str">
        <f>'Template TIPE'!H742</f>
        <v>A</v>
      </c>
      <c r="J743" s="172" t="str">
        <f>'Template-KONDISI'!H743</f>
        <v>B</v>
      </c>
      <c r="K743" s="178"/>
      <c r="L743" s="138"/>
      <c r="M743" s="173"/>
      <c r="N743" s="173"/>
    </row>
    <row r="744" spans="2:14" s="171" customFormat="1" ht="20.100000000000001" hidden="1" customHeight="1">
      <c r="B744" s="142">
        <f>'HITUNG SEGMEN'!B1173</f>
        <v>124</v>
      </c>
      <c r="C744" s="142">
        <f>'HITUNG SEGMEN'!C1173</f>
        <v>1.1240000000000001</v>
      </c>
      <c r="D744" s="143" t="str">
        <f>'HITUNG SEGMEN'!D1173</f>
        <v>Kutasari - Tobong</v>
      </c>
      <c r="E744" s="144">
        <f>'HITUNG SEGMEN'!E1173</f>
        <v>3.45</v>
      </c>
      <c r="F744" s="145" t="str">
        <f>'HITUNG SEGMEN'!F1173</f>
        <v>0+000</v>
      </c>
      <c r="G744" s="145" t="str">
        <f>'HITUNG SEGMEN'!G1173</f>
        <v>0+200</v>
      </c>
      <c r="H744" s="172">
        <v>7</v>
      </c>
      <c r="I744" s="172" t="str">
        <f>'Template TIPE'!H743</f>
        <v>A</v>
      </c>
      <c r="J744" s="172" t="str">
        <f>'Template-KONDISI'!H744</f>
        <v>B</v>
      </c>
      <c r="K744" s="178"/>
      <c r="L744" s="138"/>
      <c r="M744" s="173"/>
      <c r="N744" s="173"/>
    </row>
    <row r="745" spans="2:14" s="171" customFormat="1" ht="20.100000000000001" hidden="1" customHeight="1">
      <c r="B745" s="142"/>
      <c r="C745" s="142"/>
      <c r="D745" s="143"/>
      <c r="E745" s="144"/>
      <c r="F745" s="145" t="str">
        <f>'HITUNG SEGMEN'!F1174</f>
        <v>0+200</v>
      </c>
      <c r="G745" s="145" t="str">
        <f>'HITUNG SEGMEN'!G1174</f>
        <v>0+400</v>
      </c>
      <c r="H745" s="172">
        <f>H744</f>
        <v>7</v>
      </c>
      <c r="I745" s="172" t="str">
        <f>'Template TIPE'!H744</f>
        <v>A</v>
      </c>
      <c r="J745" s="172" t="str">
        <f>'Template-KONDISI'!H745</f>
        <v>B</v>
      </c>
      <c r="K745" s="178"/>
      <c r="L745" s="138"/>
      <c r="M745" s="173"/>
      <c r="N745" s="173"/>
    </row>
    <row r="746" spans="2:14" s="171" customFormat="1" ht="20.100000000000001" hidden="1" customHeight="1">
      <c r="B746" s="142"/>
      <c r="C746" s="142"/>
      <c r="D746" s="143"/>
      <c r="E746" s="144"/>
      <c r="F746" s="145" t="str">
        <f>'HITUNG SEGMEN'!F1175</f>
        <v>0+400</v>
      </c>
      <c r="G746" s="145" t="str">
        <f>'HITUNG SEGMEN'!G1175</f>
        <v>0+600</v>
      </c>
      <c r="H746" s="172">
        <f t="shared" ref="H746:H761" si="56">H745</f>
        <v>7</v>
      </c>
      <c r="I746" s="172" t="str">
        <f>'Template TIPE'!H745</f>
        <v>A</v>
      </c>
      <c r="J746" s="172" t="str">
        <f>'Template-KONDISI'!H746</f>
        <v>RR</v>
      </c>
      <c r="K746" s="178"/>
      <c r="L746" s="138"/>
      <c r="M746" s="173"/>
      <c r="N746" s="173"/>
    </row>
    <row r="747" spans="2:14" s="171" customFormat="1" ht="20.100000000000001" hidden="1" customHeight="1">
      <c r="B747" s="142"/>
      <c r="C747" s="142"/>
      <c r="D747" s="143"/>
      <c r="E747" s="144"/>
      <c r="F747" s="145" t="str">
        <f>'HITUNG SEGMEN'!F1176</f>
        <v>0+600</v>
      </c>
      <c r="G747" s="145" t="str">
        <f>'HITUNG SEGMEN'!G1176</f>
        <v>0+800</v>
      </c>
      <c r="H747" s="172">
        <f t="shared" si="56"/>
        <v>7</v>
      </c>
      <c r="I747" s="172" t="str">
        <f>'Template TIPE'!H746</f>
        <v>A</v>
      </c>
      <c r="J747" s="172" t="str">
        <f>'Template-KONDISI'!H747</f>
        <v>RR</v>
      </c>
      <c r="K747" s="178"/>
      <c r="L747" s="138"/>
      <c r="M747" s="173"/>
      <c r="N747" s="173"/>
    </row>
    <row r="748" spans="2:14" s="171" customFormat="1" ht="20.100000000000001" hidden="1" customHeight="1">
      <c r="B748" s="142"/>
      <c r="C748" s="142"/>
      <c r="D748" s="143"/>
      <c r="E748" s="144"/>
      <c r="F748" s="145" t="str">
        <f>'HITUNG SEGMEN'!F1177</f>
        <v>0+800</v>
      </c>
      <c r="G748" s="145" t="str">
        <f>'HITUNG SEGMEN'!G1177</f>
        <v>1+000</v>
      </c>
      <c r="H748" s="172">
        <f t="shared" si="56"/>
        <v>7</v>
      </c>
      <c r="I748" s="172" t="str">
        <f>'Template TIPE'!H747</f>
        <v>A</v>
      </c>
      <c r="J748" s="172" t="str">
        <f>'Template-KONDISI'!H748</f>
        <v>B</v>
      </c>
      <c r="K748" s="178"/>
      <c r="L748" s="138"/>
      <c r="M748" s="173"/>
      <c r="N748" s="173"/>
    </row>
    <row r="749" spans="2:14" s="171" customFormat="1" ht="20.100000000000001" hidden="1" customHeight="1">
      <c r="B749" s="142"/>
      <c r="C749" s="142"/>
      <c r="D749" s="143"/>
      <c r="E749" s="144"/>
      <c r="F749" s="145" t="str">
        <f>'HITUNG SEGMEN'!F1178</f>
        <v>1+000</v>
      </c>
      <c r="G749" s="145" t="str">
        <f>'HITUNG SEGMEN'!G1178</f>
        <v>1+200</v>
      </c>
      <c r="H749" s="172">
        <f t="shared" si="56"/>
        <v>7</v>
      </c>
      <c r="I749" s="172" t="str">
        <f>'Template TIPE'!H748</f>
        <v>A</v>
      </c>
      <c r="J749" s="172" t="str">
        <f>'Template-KONDISI'!H749</f>
        <v>B</v>
      </c>
      <c r="K749" s="178"/>
      <c r="L749" s="138"/>
      <c r="M749" s="173"/>
      <c r="N749" s="173"/>
    </row>
    <row r="750" spans="2:14" s="171" customFormat="1" ht="20.100000000000001" hidden="1" customHeight="1">
      <c r="B750" s="142"/>
      <c r="C750" s="142"/>
      <c r="D750" s="143"/>
      <c r="E750" s="144"/>
      <c r="F750" s="145" t="str">
        <f>'HITUNG SEGMEN'!F1179</f>
        <v>1+200</v>
      </c>
      <c r="G750" s="145" t="str">
        <f>'HITUNG SEGMEN'!G1179</f>
        <v>1+400</v>
      </c>
      <c r="H750" s="172">
        <f t="shared" si="56"/>
        <v>7</v>
      </c>
      <c r="I750" s="172" t="str">
        <f>'Template TIPE'!H749</f>
        <v>A</v>
      </c>
      <c r="J750" s="172" t="str">
        <f>'Template-KONDISI'!H750</f>
        <v>B</v>
      </c>
      <c r="K750" s="178"/>
      <c r="L750" s="138"/>
      <c r="M750" s="173"/>
      <c r="N750" s="173"/>
    </row>
    <row r="751" spans="2:14" s="171" customFormat="1" ht="20.100000000000001" hidden="1" customHeight="1">
      <c r="B751" s="142"/>
      <c r="C751" s="142"/>
      <c r="D751" s="143"/>
      <c r="E751" s="144"/>
      <c r="F751" s="145" t="str">
        <f>'HITUNG SEGMEN'!F1180</f>
        <v>1+400</v>
      </c>
      <c r="G751" s="145" t="str">
        <f>'HITUNG SEGMEN'!G1180</f>
        <v>1+600</v>
      </c>
      <c r="H751" s="172">
        <f t="shared" si="56"/>
        <v>7</v>
      </c>
      <c r="I751" s="172" t="str">
        <f>'Template TIPE'!H750</f>
        <v>A</v>
      </c>
      <c r="J751" s="172" t="str">
        <f>'Template-KONDISI'!H751</f>
        <v>B</v>
      </c>
      <c r="K751" s="178"/>
      <c r="L751" s="138"/>
      <c r="M751" s="173"/>
      <c r="N751" s="173"/>
    </row>
    <row r="752" spans="2:14" s="171" customFormat="1" ht="20.100000000000001" hidden="1" customHeight="1">
      <c r="B752" s="142"/>
      <c r="C752" s="142"/>
      <c r="D752" s="143"/>
      <c r="E752" s="144"/>
      <c r="F752" s="145" t="str">
        <f>'HITUNG SEGMEN'!F1181</f>
        <v>1+600</v>
      </c>
      <c r="G752" s="145" t="str">
        <f>'HITUNG SEGMEN'!G1181</f>
        <v>1+800</v>
      </c>
      <c r="H752" s="172">
        <f t="shared" si="56"/>
        <v>7</v>
      </c>
      <c r="I752" s="172" t="str">
        <f>'Template TIPE'!H751</f>
        <v>A</v>
      </c>
      <c r="J752" s="172" t="str">
        <f>'Template-KONDISI'!H752</f>
        <v>B</v>
      </c>
      <c r="K752" s="178"/>
      <c r="L752" s="138"/>
      <c r="M752" s="173"/>
      <c r="N752" s="173"/>
    </row>
    <row r="753" spans="2:14" s="171" customFormat="1" ht="20.100000000000001" hidden="1" customHeight="1">
      <c r="B753" s="142"/>
      <c r="C753" s="142"/>
      <c r="D753" s="143"/>
      <c r="E753" s="144"/>
      <c r="F753" s="145" t="str">
        <f>'HITUNG SEGMEN'!F1182</f>
        <v>1+800</v>
      </c>
      <c r="G753" s="145" t="str">
        <f>'HITUNG SEGMEN'!G1182</f>
        <v>2+000</v>
      </c>
      <c r="H753" s="172">
        <f t="shared" si="56"/>
        <v>7</v>
      </c>
      <c r="I753" s="172" t="str">
        <f>'Template TIPE'!H752</f>
        <v>A</v>
      </c>
      <c r="J753" s="172" t="str">
        <f>'Template-KONDISI'!H753</f>
        <v>B</v>
      </c>
      <c r="K753" s="178"/>
      <c r="L753" s="138"/>
      <c r="M753" s="173"/>
      <c r="N753" s="173"/>
    </row>
    <row r="754" spans="2:14" s="171" customFormat="1" ht="20.100000000000001" hidden="1" customHeight="1">
      <c r="B754" s="142"/>
      <c r="C754" s="142"/>
      <c r="D754" s="143"/>
      <c r="E754" s="144"/>
      <c r="F754" s="145" t="str">
        <f>'HITUNG SEGMEN'!F1183</f>
        <v>2+000</v>
      </c>
      <c r="G754" s="145" t="str">
        <f>'HITUNG SEGMEN'!G1183</f>
        <v>2+200</v>
      </c>
      <c r="H754" s="172">
        <f t="shared" si="56"/>
        <v>7</v>
      </c>
      <c r="I754" s="172" t="str">
        <f>'Template TIPE'!H753</f>
        <v>A</v>
      </c>
      <c r="J754" s="172" t="str">
        <f>'Template-KONDISI'!H754</f>
        <v>B</v>
      </c>
      <c r="K754" s="178"/>
      <c r="L754" s="138"/>
      <c r="M754" s="173"/>
      <c r="N754" s="173"/>
    </row>
    <row r="755" spans="2:14" s="171" customFormat="1" ht="20.100000000000001" hidden="1" customHeight="1">
      <c r="B755" s="142"/>
      <c r="C755" s="142"/>
      <c r="D755" s="143"/>
      <c r="E755" s="144"/>
      <c r="F755" s="145" t="str">
        <f>'HITUNG SEGMEN'!F1184</f>
        <v>2+200</v>
      </c>
      <c r="G755" s="145" t="str">
        <f>'HITUNG SEGMEN'!G1184</f>
        <v>2+400</v>
      </c>
      <c r="H755" s="172">
        <f t="shared" si="56"/>
        <v>7</v>
      </c>
      <c r="I755" s="172" t="str">
        <f>'Template TIPE'!H754</f>
        <v>A</v>
      </c>
      <c r="J755" s="172" t="str">
        <f>'Template-KONDISI'!H755</f>
        <v>B</v>
      </c>
      <c r="K755" s="178"/>
      <c r="L755" s="138"/>
      <c r="M755" s="173"/>
      <c r="N755" s="173"/>
    </row>
    <row r="756" spans="2:14" s="171" customFormat="1" ht="20.100000000000001" hidden="1" customHeight="1">
      <c r="B756" s="142"/>
      <c r="C756" s="142"/>
      <c r="D756" s="143"/>
      <c r="E756" s="144"/>
      <c r="F756" s="145" t="str">
        <f>'HITUNG SEGMEN'!F1185</f>
        <v>2+400</v>
      </c>
      <c r="G756" s="145" t="str">
        <f>'HITUNG SEGMEN'!G1185</f>
        <v>2+600</v>
      </c>
      <c r="H756" s="172">
        <f t="shared" si="56"/>
        <v>7</v>
      </c>
      <c r="I756" s="172" t="str">
        <f>'Template TIPE'!H755</f>
        <v>A</v>
      </c>
      <c r="J756" s="172" t="str">
        <f>'Template-KONDISI'!H756</f>
        <v>B</v>
      </c>
      <c r="K756" s="178"/>
      <c r="L756" s="138"/>
      <c r="M756" s="173"/>
      <c r="N756" s="173"/>
    </row>
    <row r="757" spans="2:14" s="171" customFormat="1" ht="20.100000000000001" hidden="1" customHeight="1">
      <c r="B757" s="142"/>
      <c r="C757" s="142"/>
      <c r="D757" s="143"/>
      <c r="E757" s="144"/>
      <c r="F757" s="145" t="str">
        <f>'HITUNG SEGMEN'!F1186</f>
        <v>2+600</v>
      </c>
      <c r="G757" s="145" t="str">
        <f>'HITUNG SEGMEN'!G1186</f>
        <v>2+800</v>
      </c>
      <c r="H757" s="172">
        <f t="shared" si="56"/>
        <v>7</v>
      </c>
      <c r="I757" s="172" t="str">
        <f>'Template TIPE'!H756</f>
        <v>A</v>
      </c>
      <c r="J757" s="172" t="str">
        <f>'Template-KONDISI'!H757</f>
        <v>B</v>
      </c>
      <c r="K757" s="178"/>
      <c r="L757" s="138"/>
      <c r="M757" s="173"/>
      <c r="N757" s="173"/>
    </row>
    <row r="758" spans="2:14" s="171" customFormat="1" ht="20.100000000000001" hidden="1" customHeight="1">
      <c r="B758" s="142"/>
      <c r="C758" s="142"/>
      <c r="D758" s="143"/>
      <c r="E758" s="144"/>
      <c r="F758" s="145" t="str">
        <f>'HITUNG SEGMEN'!F1187</f>
        <v>2+800</v>
      </c>
      <c r="G758" s="145" t="str">
        <f>'HITUNG SEGMEN'!G1187</f>
        <v>3+000</v>
      </c>
      <c r="H758" s="172">
        <f t="shared" si="56"/>
        <v>7</v>
      </c>
      <c r="I758" s="172" t="str">
        <f>'Template TIPE'!H757</f>
        <v>A</v>
      </c>
      <c r="J758" s="172" t="str">
        <f>'Template-KONDISI'!H758</f>
        <v>S</v>
      </c>
      <c r="K758" s="178"/>
      <c r="L758" s="138"/>
      <c r="M758" s="173"/>
      <c r="N758" s="173"/>
    </row>
    <row r="759" spans="2:14" s="171" customFormat="1" ht="20.100000000000001" hidden="1" customHeight="1">
      <c r="B759" s="142"/>
      <c r="C759" s="142"/>
      <c r="D759" s="143"/>
      <c r="E759" s="144"/>
      <c r="F759" s="145" t="str">
        <f>'HITUNG SEGMEN'!F1188</f>
        <v>3+000</v>
      </c>
      <c r="G759" s="145" t="str">
        <f>'HITUNG SEGMEN'!G1188</f>
        <v>3+200</v>
      </c>
      <c r="H759" s="172">
        <f t="shared" si="56"/>
        <v>7</v>
      </c>
      <c r="I759" s="172" t="str">
        <f>'Template TIPE'!H758</f>
        <v>A</v>
      </c>
      <c r="J759" s="172" t="str">
        <f>'Template-KONDISI'!H759</f>
        <v>B</v>
      </c>
      <c r="K759" s="178"/>
      <c r="L759" s="138"/>
      <c r="M759" s="173"/>
      <c r="N759" s="173"/>
    </row>
    <row r="760" spans="2:14" s="171" customFormat="1" ht="20.100000000000001" hidden="1" customHeight="1">
      <c r="B760" s="142"/>
      <c r="C760" s="142"/>
      <c r="D760" s="143"/>
      <c r="E760" s="144"/>
      <c r="F760" s="145" t="str">
        <f>'HITUNG SEGMEN'!F1189</f>
        <v>3+200</v>
      </c>
      <c r="G760" s="145" t="str">
        <f>'HITUNG SEGMEN'!G1189</f>
        <v>3+400</v>
      </c>
      <c r="H760" s="172">
        <f t="shared" si="56"/>
        <v>7</v>
      </c>
      <c r="I760" s="172" t="str">
        <f>'Template TIPE'!H759</f>
        <v>A</v>
      </c>
      <c r="J760" s="172" t="str">
        <f>'Template-KONDISI'!H760</f>
        <v>B</v>
      </c>
      <c r="K760" s="178"/>
      <c r="L760" s="138"/>
      <c r="M760" s="173"/>
      <c r="N760" s="173"/>
    </row>
    <row r="761" spans="2:14" s="171" customFormat="1" ht="20.100000000000001" hidden="1" customHeight="1">
      <c r="B761" s="142"/>
      <c r="C761" s="142"/>
      <c r="D761" s="143"/>
      <c r="E761" s="144"/>
      <c r="F761" s="145" t="str">
        <f>'HITUNG SEGMEN'!F1190</f>
        <v>3+400</v>
      </c>
      <c r="G761" s="145" t="str">
        <f>'HITUNG SEGMEN'!G1190</f>
        <v>3+450</v>
      </c>
      <c r="H761" s="172">
        <f t="shared" si="56"/>
        <v>7</v>
      </c>
      <c r="I761" s="172" t="str">
        <f>'Template TIPE'!H760</f>
        <v>A</v>
      </c>
      <c r="J761" s="172" t="str">
        <f>'Template-KONDISI'!H761</f>
        <v>B</v>
      </c>
      <c r="K761" s="178"/>
      <c r="L761" s="138"/>
      <c r="M761" s="173"/>
      <c r="N761" s="173"/>
    </row>
    <row r="762" spans="2:14" s="171" customFormat="1" ht="20.100000000000001" hidden="1" customHeight="1">
      <c r="B762" s="142">
        <f>'HITUNG SEGMEN'!B1193</f>
        <v>125</v>
      </c>
      <c r="C762" s="142">
        <f>'HITUNG SEGMEN'!C1193</f>
        <v>1.125</v>
      </c>
      <c r="D762" s="143" t="str">
        <f>'HITUNG SEGMEN'!D1193</f>
        <v>Tobong - Bumisari</v>
      </c>
      <c r="E762" s="144">
        <f>'HITUNG SEGMEN'!E1193</f>
        <v>4.8499999999999996</v>
      </c>
      <c r="F762" s="145" t="str">
        <f>'HITUNG SEGMEN'!F1193</f>
        <v>0+000</v>
      </c>
      <c r="G762" s="145" t="str">
        <f>'HITUNG SEGMEN'!G1193</f>
        <v>0+200</v>
      </c>
      <c r="H762" s="172">
        <v>3.5</v>
      </c>
      <c r="I762" s="172" t="str">
        <f>'Template TIPE'!H761</f>
        <v>A</v>
      </c>
      <c r="J762" s="172" t="str">
        <f>'Template-KONDISI'!H762</f>
        <v>B</v>
      </c>
      <c r="K762" s="178"/>
      <c r="L762" s="138"/>
      <c r="M762" s="173"/>
      <c r="N762" s="173"/>
    </row>
    <row r="763" spans="2:14" s="171" customFormat="1" ht="20.100000000000001" hidden="1" customHeight="1">
      <c r="B763" s="142"/>
      <c r="C763" s="142"/>
      <c r="D763" s="143"/>
      <c r="E763" s="144"/>
      <c r="F763" s="145" t="str">
        <f>'HITUNG SEGMEN'!F1194</f>
        <v>0+200</v>
      </c>
      <c r="G763" s="145" t="str">
        <f>'HITUNG SEGMEN'!G1194</f>
        <v>0+400</v>
      </c>
      <c r="H763" s="172">
        <f>H762</f>
        <v>3.5</v>
      </c>
      <c r="I763" s="172" t="str">
        <f>'Template TIPE'!H762</f>
        <v>A</v>
      </c>
      <c r="J763" s="172" t="str">
        <f>'Template-KONDISI'!H763</f>
        <v>B</v>
      </c>
      <c r="K763" s="178"/>
      <c r="L763" s="138"/>
      <c r="M763" s="173"/>
      <c r="N763" s="173"/>
    </row>
    <row r="764" spans="2:14" s="171" customFormat="1" ht="20.100000000000001" hidden="1" customHeight="1">
      <c r="B764" s="142"/>
      <c r="C764" s="142"/>
      <c r="D764" s="143"/>
      <c r="E764" s="144"/>
      <c r="F764" s="145" t="str">
        <f>'HITUNG SEGMEN'!F1195</f>
        <v>0+400</v>
      </c>
      <c r="G764" s="145" t="str">
        <f>'HITUNG SEGMEN'!G1195</f>
        <v>0+600</v>
      </c>
      <c r="H764" s="172">
        <f t="shared" ref="H764:H786" si="57">H763</f>
        <v>3.5</v>
      </c>
      <c r="I764" s="172" t="str">
        <f>'Template TIPE'!H763</f>
        <v>A</v>
      </c>
      <c r="J764" s="172" t="str">
        <f>'Template-KONDISI'!H764</f>
        <v>B</v>
      </c>
      <c r="K764" s="178"/>
      <c r="L764" s="138"/>
      <c r="M764" s="173"/>
      <c r="N764" s="173"/>
    </row>
    <row r="765" spans="2:14" s="171" customFormat="1" ht="20.100000000000001" hidden="1" customHeight="1">
      <c r="B765" s="142"/>
      <c r="C765" s="142"/>
      <c r="D765" s="143"/>
      <c r="E765" s="144"/>
      <c r="F765" s="145" t="str">
        <f>'HITUNG SEGMEN'!F1196</f>
        <v>0+600</v>
      </c>
      <c r="G765" s="145" t="str">
        <f>'HITUNG SEGMEN'!G1196</f>
        <v>0+800</v>
      </c>
      <c r="H765" s="172">
        <f t="shared" si="57"/>
        <v>3.5</v>
      </c>
      <c r="I765" s="172" t="str">
        <f>'Template TIPE'!H764</f>
        <v>A</v>
      </c>
      <c r="J765" s="172" t="str">
        <f>'Template-KONDISI'!H765</f>
        <v>B</v>
      </c>
      <c r="K765" s="178"/>
      <c r="L765" s="138"/>
      <c r="M765" s="173"/>
      <c r="N765" s="173"/>
    </row>
    <row r="766" spans="2:14" s="171" customFormat="1" ht="20.100000000000001" hidden="1" customHeight="1">
      <c r="B766" s="142"/>
      <c r="C766" s="142"/>
      <c r="D766" s="143"/>
      <c r="E766" s="144"/>
      <c r="F766" s="145" t="str">
        <f>'HITUNG SEGMEN'!F1197</f>
        <v>0+800</v>
      </c>
      <c r="G766" s="145" t="str">
        <f>'HITUNG SEGMEN'!G1197</f>
        <v>1+000</v>
      </c>
      <c r="H766" s="172">
        <f t="shared" si="57"/>
        <v>3.5</v>
      </c>
      <c r="I766" s="172" t="str">
        <f>'Template TIPE'!H765</f>
        <v>A</v>
      </c>
      <c r="J766" s="172" t="str">
        <f>'Template-KONDISI'!H766</f>
        <v>B</v>
      </c>
      <c r="K766" s="178"/>
      <c r="L766" s="138"/>
      <c r="M766" s="173"/>
      <c r="N766" s="173"/>
    </row>
    <row r="767" spans="2:14" s="171" customFormat="1" ht="20.100000000000001" hidden="1" customHeight="1">
      <c r="B767" s="142"/>
      <c r="C767" s="142"/>
      <c r="D767" s="143"/>
      <c r="E767" s="144"/>
      <c r="F767" s="145" t="str">
        <f>'HITUNG SEGMEN'!F1198</f>
        <v>1+000</v>
      </c>
      <c r="G767" s="145" t="str">
        <f>'HITUNG SEGMEN'!G1198</f>
        <v>1+200</v>
      </c>
      <c r="H767" s="172">
        <f t="shared" si="57"/>
        <v>3.5</v>
      </c>
      <c r="I767" s="172" t="str">
        <f>'Template TIPE'!H766</f>
        <v>A</v>
      </c>
      <c r="J767" s="172" t="str">
        <f>'Template-KONDISI'!H767</f>
        <v>B</v>
      </c>
      <c r="K767" s="178"/>
      <c r="L767" s="138"/>
      <c r="M767" s="173"/>
      <c r="N767" s="173"/>
    </row>
    <row r="768" spans="2:14" s="171" customFormat="1" ht="20.100000000000001" hidden="1" customHeight="1">
      <c r="B768" s="142"/>
      <c r="C768" s="142"/>
      <c r="D768" s="143"/>
      <c r="E768" s="144"/>
      <c r="F768" s="145" t="str">
        <f>'HITUNG SEGMEN'!F1199</f>
        <v>1+200</v>
      </c>
      <c r="G768" s="145" t="str">
        <f>'HITUNG SEGMEN'!G1199</f>
        <v>1+400</v>
      </c>
      <c r="H768" s="172">
        <f t="shared" si="57"/>
        <v>3.5</v>
      </c>
      <c r="I768" s="172" t="str">
        <f>'Template TIPE'!H767</f>
        <v>A</v>
      </c>
      <c r="J768" s="172" t="str">
        <f>'Template-KONDISI'!H768</f>
        <v>B</v>
      </c>
      <c r="K768" s="178"/>
      <c r="L768" s="138"/>
      <c r="M768" s="173"/>
      <c r="N768" s="173"/>
    </row>
    <row r="769" spans="2:14" s="171" customFormat="1" ht="20.100000000000001" hidden="1" customHeight="1">
      <c r="B769" s="142"/>
      <c r="C769" s="142"/>
      <c r="D769" s="143"/>
      <c r="E769" s="144"/>
      <c r="F769" s="145" t="str">
        <f>'HITUNG SEGMEN'!F1200</f>
        <v>1+400</v>
      </c>
      <c r="G769" s="145" t="str">
        <f>'HITUNG SEGMEN'!G1200</f>
        <v>1+600</v>
      </c>
      <c r="H769" s="172">
        <f t="shared" si="57"/>
        <v>3.5</v>
      </c>
      <c r="I769" s="172" t="str">
        <f>'Template TIPE'!H768</f>
        <v>A</v>
      </c>
      <c r="J769" s="172" t="str">
        <f>'Template-KONDISI'!H769</f>
        <v>S</v>
      </c>
      <c r="K769" s="178"/>
      <c r="L769" s="138"/>
      <c r="M769" s="173"/>
      <c r="N769" s="173"/>
    </row>
    <row r="770" spans="2:14" s="171" customFormat="1" ht="20.100000000000001" hidden="1" customHeight="1">
      <c r="B770" s="142"/>
      <c r="C770" s="142"/>
      <c r="D770" s="143"/>
      <c r="E770" s="144"/>
      <c r="F770" s="145" t="str">
        <f>'HITUNG SEGMEN'!F1201</f>
        <v>1+600</v>
      </c>
      <c r="G770" s="145" t="str">
        <f>'HITUNG SEGMEN'!G1201</f>
        <v>1+800</v>
      </c>
      <c r="H770" s="172">
        <f t="shared" si="57"/>
        <v>3.5</v>
      </c>
      <c r="I770" s="172" t="str">
        <f>'Template TIPE'!H769</f>
        <v>A</v>
      </c>
      <c r="J770" s="172" t="str">
        <f>'Template-KONDISI'!H770</f>
        <v>S</v>
      </c>
      <c r="K770" s="178"/>
      <c r="L770" s="138"/>
      <c r="M770" s="173"/>
      <c r="N770" s="173"/>
    </row>
    <row r="771" spans="2:14" s="171" customFormat="1" ht="20.100000000000001" hidden="1" customHeight="1">
      <c r="B771" s="142"/>
      <c r="C771" s="142"/>
      <c r="D771" s="143"/>
      <c r="E771" s="144"/>
      <c r="F771" s="145" t="str">
        <f>'HITUNG SEGMEN'!F1202</f>
        <v>1+800</v>
      </c>
      <c r="G771" s="145" t="str">
        <f>'HITUNG SEGMEN'!G1202</f>
        <v>2+000</v>
      </c>
      <c r="H771" s="172">
        <f t="shared" si="57"/>
        <v>3.5</v>
      </c>
      <c r="I771" s="172" t="str">
        <f>'Template TIPE'!H770</f>
        <v>A</v>
      </c>
      <c r="J771" s="172" t="str">
        <f>'Template-KONDISI'!H771</f>
        <v>B</v>
      </c>
      <c r="K771" s="178"/>
      <c r="L771" s="138"/>
      <c r="M771" s="173"/>
      <c r="N771" s="173"/>
    </row>
    <row r="772" spans="2:14" s="171" customFormat="1" ht="20.100000000000001" hidden="1" customHeight="1">
      <c r="B772" s="142"/>
      <c r="C772" s="142"/>
      <c r="D772" s="143"/>
      <c r="E772" s="144"/>
      <c r="F772" s="145" t="str">
        <f>'HITUNG SEGMEN'!F1203</f>
        <v>2+000</v>
      </c>
      <c r="G772" s="145" t="str">
        <f>'HITUNG SEGMEN'!G1203</f>
        <v>2+200</v>
      </c>
      <c r="H772" s="172">
        <f t="shared" si="57"/>
        <v>3.5</v>
      </c>
      <c r="I772" s="172" t="str">
        <f>'Template TIPE'!H771</f>
        <v>A</v>
      </c>
      <c r="J772" s="172" t="str">
        <f>'Template-KONDISI'!H772</f>
        <v>B</v>
      </c>
      <c r="K772" s="178"/>
      <c r="L772" s="138"/>
      <c r="M772" s="173"/>
      <c r="N772" s="173"/>
    </row>
    <row r="773" spans="2:14" s="171" customFormat="1" ht="20.100000000000001" hidden="1" customHeight="1">
      <c r="B773" s="142"/>
      <c r="C773" s="142"/>
      <c r="D773" s="143"/>
      <c r="E773" s="144"/>
      <c r="F773" s="145" t="str">
        <f>'HITUNG SEGMEN'!F1204</f>
        <v>2+200</v>
      </c>
      <c r="G773" s="145" t="str">
        <f>'HITUNG SEGMEN'!G1204</f>
        <v>2+400</v>
      </c>
      <c r="H773" s="172">
        <f t="shared" si="57"/>
        <v>3.5</v>
      </c>
      <c r="I773" s="172" t="str">
        <f>'Template TIPE'!H772</f>
        <v>A</v>
      </c>
      <c r="J773" s="172" t="str">
        <f>'Template-KONDISI'!H773</f>
        <v>B</v>
      </c>
      <c r="K773" s="178"/>
      <c r="L773" s="138"/>
      <c r="M773" s="173"/>
      <c r="N773" s="173"/>
    </row>
    <row r="774" spans="2:14" s="171" customFormat="1" ht="20.100000000000001" hidden="1" customHeight="1">
      <c r="B774" s="142"/>
      <c r="C774" s="142"/>
      <c r="D774" s="143"/>
      <c r="E774" s="144"/>
      <c r="F774" s="145" t="str">
        <f>'HITUNG SEGMEN'!F1205</f>
        <v>2+400</v>
      </c>
      <c r="G774" s="145" t="str">
        <f>'HITUNG SEGMEN'!G1205</f>
        <v>2+600</v>
      </c>
      <c r="H774" s="172">
        <f t="shared" si="57"/>
        <v>3.5</v>
      </c>
      <c r="I774" s="172" t="str">
        <f>'Template TIPE'!H773</f>
        <v>A</v>
      </c>
      <c r="J774" s="172" t="str">
        <f>'Template-KONDISI'!H774</f>
        <v>B</v>
      </c>
      <c r="K774" s="178"/>
      <c r="L774" s="138"/>
      <c r="M774" s="173"/>
      <c r="N774" s="173"/>
    </row>
    <row r="775" spans="2:14" s="171" customFormat="1" ht="20.100000000000001" hidden="1" customHeight="1">
      <c r="B775" s="142"/>
      <c r="C775" s="142"/>
      <c r="D775" s="143"/>
      <c r="E775" s="144"/>
      <c r="F775" s="145" t="str">
        <f>'HITUNG SEGMEN'!F1206</f>
        <v>2+600</v>
      </c>
      <c r="G775" s="145" t="str">
        <f>'HITUNG SEGMEN'!G1206</f>
        <v>2+800</v>
      </c>
      <c r="H775" s="172">
        <f t="shared" si="57"/>
        <v>3.5</v>
      </c>
      <c r="I775" s="172" t="str">
        <f>'Template TIPE'!H774</f>
        <v>A</v>
      </c>
      <c r="J775" s="172" t="str">
        <f>'Template-KONDISI'!H775</f>
        <v>B</v>
      </c>
      <c r="K775" s="178"/>
      <c r="L775" s="138"/>
      <c r="M775" s="173"/>
      <c r="N775" s="173"/>
    </row>
    <row r="776" spans="2:14" s="171" customFormat="1" ht="20.100000000000001" hidden="1" customHeight="1">
      <c r="B776" s="142"/>
      <c r="C776" s="142"/>
      <c r="D776" s="143"/>
      <c r="E776" s="144"/>
      <c r="F776" s="145" t="str">
        <f>'HITUNG SEGMEN'!F1207</f>
        <v>2+800</v>
      </c>
      <c r="G776" s="145" t="str">
        <f>'HITUNG SEGMEN'!G1207</f>
        <v>3+000</v>
      </c>
      <c r="H776" s="172">
        <f t="shared" si="57"/>
        <v>3.5</v>
      </c>
      <c r="I776" s="172" t="str">
        <f>'Template TIPE'!H775</f>
        <v>A</v>
      </c>
      <c r="J776" s="172" t="str">
        <f>'Template-KONDISI'!H776</f>
        <v>B</v>
      </c>
      <c r="K776" s="178"/>
      <c r="L776" s="138"/>
      <c r="M776" s="173"/>
      <c r="N776" s="173"/>
    </row>
    <row r="777" spans="2:14" s="171" customFormat="1" ht="20.100000000000001" hidden="1" customHeight="1">
      <c r="B777" s="142"/>
      <c r="C777" s="142"/>
      <c r="D777" s="143"/>
      <c r="E777" s="144"/>
      <c r="F777" s="145" t="str">
        <f>'HITUNG SEGMEN'!F1208</f>
        <v>3+000</v>
      </c>
      <c r="G777" s="145" t="str">
        <f>'HITUNG SEGMEN'!G1208</f>
        <v>3+200</v>
      </c>
      <c r="H777" s="172">
        <f t="shared" si="57"/>
        <v>3.5</v>
      </c>
      <c r="I777" s="172" t="str">
        <f>'Template TIPE'!H776</f>
        <v>A</v>
      </c>
      <c r="J777" s="172" t="str">
        <f>'Template-KONDISI'!H777</f>
        <v>S</v>
      </c>
      <c r="K777" s="178"/>
      <c r="L777" s="138"/>
      <c r="M777" s="173"/>
      <c r="N777" s="173"/>
    </row>
    <row r="778" spans="2:14" s="171" customFormat="1" ht="20.100000000000001" hidden="1" customHeight="1">
      <c r="B778" s="142"/>
      <c r="C778" s="142"/>
      <c r="D778" s="143"/>
      <c r="E778" s="144"/>
      <c r="F778" s="145" t="str">
        <f>'HITUNG SEGMEN'!F1209</f>
        <v>3+200</v>
      </c>
      <c r="G778" s="145" t="str">
        <f>'HITUNG SEGMEN'!G1209</f>
        <v>3+400</v>
      </c>
      <c r="H778" s="172">
        <f t="shared" si="57"/>
        <v>3.5</v>
      </c>
      <c r="I778" s="172" t="str">
        <f>'Template TIPE'!H777</f>
        <v>A</v>
      </c>
      <c r="J778" s="172" t="str">
        <f>'Template-KONDISI'!H778</f>
        <v>B</v>
      </c>
      <c r="K778" s="178"/>
      <c r="L778" s="138"/>
      <c r="M778" s="173"/>
      <c r="N778" s="173"/>
    </row>
    <row r="779" spans="2:14" s="171" customFormat="1" ht="20.100000000000001" hidden="1" customHeight="1">
      <c r="B779" s="142"/>
      <c r="C779" s="142"/>
      <c r="D779" s="143"/>
      <c r="E779" s="144"/>
      <c r="F779" s="145" t="str">
        <f>'HITUNG SEGMEN'!F1210</f>
        <v>3+400</v>
      </c>
      <c r="G779" s="145" t="str">
        <f>'HITUNG SEGMEN'!G1210</f>
        <v>3+600</v>
      </c>
      <c r="H779" s="172">
        <f t="shared" si="57"/>
        <v>3.5</v>
      </c>
      <c r="I779" s="172" t="str">
        <f>'Template TIPE'!H778</f>
        <v>A</v>
      </c>
      <c r="J779" s="172" t="str">
        <f>'Template-KONDISI'!H779</f>
        <v>B</v>
      </c>
      <c r="K779" s="178"/>
      <c r="L779" s="138"/>
      <c r="M779" s="173"/>
      <c r="N779" s="173"/>
    </row>
    <row r="780" spans="2:14" s="171" customFormat="1" ht="20.100000000000001" hidden="1" customHeight="1">
      <c r="B780" s="142"/>
      <c r="C780" s="142"/>
      <c r="D780" s="143"/>
      <c r="E780" s="144"/>
      <c r="F780" s="145" t="str">
        <f>'HITUNG SEGMEN'!F1211</f>
        <v>3+600</v>
      </c>
      <c r="G780" s="145" t="str">
        <f>'HITUNG SEGMEN'!G1211</f>
        <v>3+800</v>
      </c>
      <c r="H780" s="172">
        <f t="shared" si="57"/>
        <v>3.5</v>
      </c>
      <c r="I780" s="172" t="str">
        <f>'Template TIPE'!H779</f>
        <v>A</v>
      </c>
      <c r="J780" s="172" t="str">
        <f>'Template-KONDISI'!H780</f>
        <v>S</v>
      </c>
      <c r="K780" s="178"/>
      <c r="L780" s="138"/>
      <c r="M780" s="173"/>
      <c r="N780" s="173"/>
    </row>
    <row r="781" spans="2:14" s="171" customFormat="1" ht="20.100000000000001" hidden="1" customHeight="1">
      <c r="B781" s="142"/>
      <c r="C781" s="142"/>
      <c r="D781" s="143"/>
      <c r="E781" s="144"/>
      <c r="F781" s="145" t="str">
        <f>'HITUNG SEGMEN'!F1212</f>
        <v>3+800</v>
      </c>
      <c r="G781" s="145" t="str">
        <f>'HITUNG SEGMEN'!G1212</f>
        <v>4+000</v>
      </c>
      <c r="H781" s="172">
        <f t="shared" si="57"/>
        <v>3.5</v>
      </c>
      <c r="I781" s="172" t="str">
        <f>'Template TIPE'!H780</f>
        <v>A</v>
      </c>
      <c r="J781" s="172" t="str">
        <f>'Template-KONDISI'!H781</f>
        <v>S</v>
      </c>
      <c r="K781" s="178"/>
      <c r="L781" s="138"/>
      <c r="M781" s="173"/>
      <c r="N781" s="173"/>
    </row>
    <row r="782" spans="2:14" s="171" customFormat="1" ht="20.100000000000001" hidden="1" customHeight="1">
      <c r="B782" s="142"/>
      <c r="C782" s="142"/>
      <c r="D782" s="143"/>
      <c r="E782" s="144"/>
      <c r="F782" s="145" t="str">
        <f>'HITUNG SEGMEN'!F1213</f>
        <v>4+000</v>
      </c>
      <c r="G782" s="145" t="str">
        <f>'HITUNG SEGMEN'!G1213</f>
        <v>4+200</v>
      </c>
      <c r="H782" s="172">
        <f t="shared" si="57"/>
        <v>3.5</v>
      </c>
      <c r="I782" s="172" t="str">
        <f>'Template TIPE'!H781</f>
        <v>A</v>
      </c>
      <c r="J782" s="172" t="str">
        <f>'Template-KONDISI'!H782</f>
        <v>S</v>
      </c>
      <c r="K782" s="178"/>
      <c r="L782" s="138"/>
      <c r="M782" s="173"/>
      <c r="N782" s="173"/>
    </row>
    <row r="783" spans="2:14" s="171" customFormat="1" ht="20.100000000000001" hidden="1" customHeight="1">
      <c r="B783" s="142"/>
      <c r="C783" s="142"/>
      <c r="D783" s="143"/>
      <c r="E783" s="144"/>
      <c r="F783" s="145" t="str">
        <f>'HITUNG SEGMEN'!F1214</f>
        <v>4+200</v>
      </c>
      <c r="G783" s="145" t="str">
        <f>'HITUNG SEGMEN'!G1214</f>
        <v>4+400</v>
      </c>
      <c r="H783" s="172">
        <f t="shared" si="57"/>
        <v>3.5</v>
      </c>
      <c r="I783" s="172" t="str">
        <f>'Template TIPE'!H782</f>
        <v>A</v>
      </c>
      <c r="J783" s="172" t="str">
        <f>'Template-KONDISI'!H783</f>
        <v>RR</v>
      </c>
      <c r="K783" s="178"/>
      <c r="L783" s="138"/>
      <c r="M783" s="173"/>
      <c r="N783" s="173"/>
    </row>
    <row r="784" spans="2:14" s="171" customFormat="1" ht="20.100000000000001" hidden="1" customHeight="1">
      <c r="B784" s="142"/>
      <c r="C784" s="142"/>
      <c r="D784" s="143"/>
      <c r="E784" s="144"/>
      <c r="F784" s="145" t="str">
        <f>'HITUNG SEGMEN'!F1215</f>
        <v>4+400</v>
      </c>
      <c r="G784" s="145" t="str">
        <f>'HITUNG SEGMEN'!G1215</f>
        <v>4+600</v>
      </c>
      <c r="H784" s="172">
        <f t="shared" si="57"/>
        <v>3.5</v>
      </c>
      <c r="I784" s="172" t="str">
        <f>'Template TIPE'!H783</f>
        <v>A</v>
      </c>
      <c r="J784" s="172" t="str">
        <f>'Template-KONDISI'!H784</f>
        <v>B</v>
      </c>
      <c r="K784" s="178"/>
      <c r="L784" s="138"/>
      <c r="M784" s="173"/>
      <c r="N784" s="173"/>
    </row>
    <row r="785" spans="2:14" s="171" customFormat="1" ht="20.100000000000001" hidden="1" customHeight="1">
      <c r="B785" s="142"/>
      <c r="C785" s="142"/>
      <c r="D785" s="143"/>
      <c r="E785" s="144"/>
      <c r="F785" s="145" t="str">
        <f>'HITUNG SEGMEN'!F1216</f>
        <v>4+600</v>
      </c>
      <c r="G785" s="145" t="str">
        <f>'HITUNG SEGMEN'!G1216</f>
        <v>4+800</v>
      </c>
      <c r="H785" s="172">
        <f t="shared" si="57"/>
        <v>3.5</v>
      </c>
      <c r="I785" s="172" t="str">
        <f>'Template TIPE'!H784</f>
        <v>A</v>
      </c>
      <c r="J785" s="172" t="str">
        <f>'Template-KONDISI'!H785</f>
        <v>B</v>
      </c>
      <c r="K785" s="178"/>
      <c r="L785" s="138"/>
      <c r="M785" s="173"/>
      <c r="N785" s="173"/>
    </row>
    <row r="786" spans="2:14" s="171" customFormat="1" ht="20.100000000000001" hidden="1" customHeight="1">
      <c r="B786" s="142"/>
      <c r="C786" s="142"/>
      <c r="D786" s="143"/>
      <c r="E786" s="144"/>
      <c r="F786" s="145" t="str">
        <f>'HITUNG SEGMEN'!F1217</f>
        <v>4+800</v>
      </c>
      <c r="G786" s="145" t="str">
        <f>'HITUNG SEGMEN'!G1217</f>
        <v>4+850</v>
      </c>
      <c r="H786" s="172">
        <f t="shared" si="57"/>
        <v>3.5</v>
      </c>
      <c r="I786" s="172" t="str">
        <f>'Template TIPE'!H785</f>
        <v>A</v>
      </c>
      <c r="J786" s="172" t="str">
        <f>'Template-KONDISI'!H786</f>
        <v>B</v>
      </c>
      <c r="K786" s="178"/>
      <c r="L786" s="138"/>
      <c r="M786" s="173"/>
      <c r="N786" s="173"/>
    </row>
    <row r="787" spans="2:14" s="171" customFormat="1" ht="20.100000000000001" hidden="1" customHeight="1">
      <c r="B787" s="142">
        <f>'HITUNG SEGMEN'!B1220</f>
        <v>126</v>
      </c>
      <c r="C787" s="142">
        <f>'HITUNG SEGMEN'!C1220</f>
        <v>1.1259999999999999</v>
      </c>
      <c r="D787" s="143" t="str">
        <f>'HITUNG SEGMEN'!D1220</f>
        <v>Karangaren - Purwadadi</v>
      </c>
      <c r="E787" s="144">
        <f>'HITUNG SEGMEN'!E1220</f>
        <v>7.82</v>
      </c>
      <c r="F787" s="145" t="str">
        <f>'HITUNG SEGMEN'!F1220</f>
        <v>0+000</v>
      </c>
      <c r="G787" s="145" t="str">
        <f>'HITUNG SEGMEN'!G1220</f>
        <v>0+200</v>
      </c>
      <c r="H787" s="172">
        <v>3</v>
      </c>
      <c r="I787" s="172" t="str">
        <f>'Template TIPE'!H786</f>
        <v>A</v>
      </c>
      <c r="J787" s="172" t="str">
        <f>'Template-KONDISI'!H787</f>
        <v>S</v>
      </c>
      <c r="K787" s="178"/>
      <c r="L787" s="138"/>
      <c r="M787" s="173"/>
      <c r="N787" s="173"/>
    </row>
    <row r="788" spans="2:14" s="171" customFormat="1" ht="20.100000000000001" hidden="1" customHeight="1">
      <c r="B788" s="142"/>
      <c r="C788" s="142"/>
      <c r="D788" s="143"/>
      <c r="E788" s="144"/>
      <c r="F788" s="145" t="str">
        <f>'HITUNG SEGMEN'!F1221</f>
        <v>0+200</v>
      </c>
      <c r="G788" s="145" t="str">
        <f>'HITUNG SEGMEN'!G1221</f>
        <v>0+400</v>
      </c>
      <c r="H788" s="172">
        <f>H787</f>
        <v>3</v>
      </c>
      <c r="I788" s="172" t="str">
        <f>'Template TIPE'!H787</f>
        <v>A</v>
      </c>
      <c r="J788" s="172" t="str">
        <f>'Template-KONDISI'!H788</f>
        <v>B</v>
      </c>
      <c r="K788" s="178"/>
      <c r="L788" s="138"/>
      <c r="M788" s="173"/>
      <c r="N788" s="173"/>
    </row>
    <row r="789" spans="2:14" s="171" customFormat="1" ht="20.100000000000001" hidden="1" customHeight="1">
      <c r="B789" s="142"/>
      <c r="C789" s="142"/>
      <c r="D789" s="143"/>
      <c r="E789" s="144"/>
      <c r="F789" s="145" t="str">
        <f>'HITUNG SEGMEN'!F1222</f>
        <v>0+400</v>
      </c>
      <c r="G789" s="145" t="str">
        <f>'HITUNG SEGMEN'!G1222</f>
        <v>0+600</v>
      </c>
      <c r="H789" s="172">
        <f t="shared" ref="H789:H826" si="58">H788</f>
        <v>3</v>
      </c>
      <c r="I789" s="172" t="str">
        <f>'Template TIPE'!H788</f>
        <v>A</v>
      </c>
      <c r="J789" s="172" t="str">
        <f>'Template-KONDISI'!H789</f>
        <v>S</v>
      </c>
      <c r="K789" s="178"/>
      <c r="L789" s="138"/>
      <c r="M789" s="173"/>
      <c r="N789" s="173"/>
    </row>
    <row r="790" spans="2:14" s="171" customFormat="1" ht="20.100000000000001" hidden="1" customHeight="1">
      <c r="B790" s="142"/>
      <c r="C790" s="142"/>
      <c r="D790" s="143"/>
      <c r="E790" s="144"/>
      <c r="F790" s="145" t="str">
        <f>'HITUNG SEGMEN'!F1223</f>
        <v>0+600</v>
      </c>
      <c r="G790" s="145" t="str">
        <f>'HITUNG SEGMEN'!G1223</f>
        <v>0+800</v>
      </c>
      <c r="H790" s="172">
        <f t="shared" si="58"/>
        <v>3</v>
      </c>
      <c r="I790" s="172" t="str">
        <f>'Template TIPE'!H789</f>
        <v>A</v>
      </c>
      <c r="J790" s="172" t="str">
        <f>'Template-KONDISI'!H790</f>
        <v>B</v>
      </c>
      <c r="K790" s="178"/>
      <c r="L790" s="138"/>
      <c r="M790" s="173"/>
      <c r="N790" s="173"/>
    </row>
    <row r="791" spans="2:14" s="171" customFormat="1" ht="20.100000000000001" hidden="1" customHeight="1">
      <c r="B791" s="142"/>
      <c r="C791" s="142"/>
      <c r="D791" s="143"/>
      <c r="E791" s="144"/>
      <c r="F791" s="145" t="str">
        <f>'HITUNG SEGMEN'!F1224</f>
        <v>0+800</v>
      </c>
      <c r="G791" s="145" t="str">
        <f>'HITUNG SEGMEN'!G1224</f>
        <v>1+000</v>
      </c>
      <c r="H791" s="172">
        <f t="shared" si="58"/>
        <v>3</v>
      </c>
      <c r="I791" s="172" t="str">
        <f>'Template TIPE'!H790</f>
        <v>A</v>
      </c>
      <c r="J791" s="172" t="str">
        <f>'Template-KONDISI'!H791</f>
        <v>RR</v>
      </c>
      <c r="K791" s="178"/>
      <c r="L791" s="138"/>
      <c r="M791" s="173"/>
      <c r="N791" s="173"/>
    </row>
    <row r="792" spans="2:14" s="171" customFormat="1" ht="20.100000000000001" hidden="1" customHeight="1">
      <c r="B792" s="142"/>
      <c r="C792" s="142"/>
      <c r="D792" s="143"/>
      <c r="E792" s="144"/>
      <c r="F792" s="145" t="str">
        <f>'HITUNG SEGMEN'!F1225</f>
        <v>1+000</v>
      </c>
      <c r="G792" s="145" t="str">
        <f>'HITUNG SEGMEN'!G1225</f>
        <v>1+200</v>
      </c>
      <c r="H792" s="172">
        <f t="shared" si="58"/>
        <v>3</v>
      </c>
      <c r="I792" s="172" t="str">
        <f>'Template TIPE'!H791</f>
        <v>A</v>
      </c>
      <c r="J792" s="172" t="str">
        <f>'Template-KONDISI'!H792</f>
        <v>RR</v>
      </c>
      <c r="K792" s="178"/>
      <c r="L792" s="138"/>
      <c r="M792" s="173"/>
      <c r="N792" s="173"/>
    </row>
    <row r="793" spans="2:14" s="171" customFormat="1" ht="20.100000000000001" hidden="1" customHeight="1">
      <c r="B793" s="142"/>
      <c r="C793" s="142"/>
      <c r="D793" s="143"/>
      <c r="E793" s="144"/>
      <c r="F793" s="145" t="str">
        <f>'HITUNG SEGMEN'!F1226</f>
        <v>1+200</v>
      </c>
      <c r="G793" s="145" t="str">
        <f>'HITUNG SEGMEN'!G1226</f>
        <v>1+400</v>
      </c>
      <c r="H793" s="172">
        <f t="shared" si="58"/>
        <v>3</v>
      </c>
      <c r="I793" s="172" t="str">
        <f>'Template TIPE'!H792</f>
        <v>A</v>
      </c>
      <c r="J793" s="172" t="str">
        <f>'Template-KONDISI'!H793</f>
        <v>RR</v>
      </c>
      <c r="K793" s="178"/>
      <c r="L793" s="138"/>
      <c r="M793" s="173"/>
      <c r="N793" s="173"/>
    </row>
    <row r="794" spans="2:14" s="171" customFormat="1" ht="20.100000000000001" hidden="1" customHeight="1">
      <c r="B794" s="142"/>
      <c r="C794" s="142"/>
      <c r="D794" s="143"/>
      <c r="E794" s="144"/>
      <c r="F794" s="145" t="str">
        <f>'HITUNG SEGMEN'!F1227</f>
        <v>1+400</v>
      </c>
      <c r="G794" s="145" t="str">
        <f>'HITUNG SEGMEN'!G1227</f>
        <v>1+600</v>
      </c>
      <c r="H794" s="172">
        <f t="shared" si="58"/>
        <v>3</v>
      </c>
      <c r="I794" s="172" t="str">
        <f>'Template TIPE'!H793</f>
        <v>A</v>
      </c>
      <c r="J794" s="172" t="str">
        <f>'Template-KONDISI'!H794</f>
        <v>S</v>
      </c>
      <c r="K794" s="178"/>
      <c r="L794" s="138"/>
      <c r="M794" s="173"/>
      <c r="N794" s="173"/>
    </row>
    <row r="795" spans="2:14" s="171" customFormat="1" ht="20.100000000000001" hidden="1" customHeight="1">
      <c r="B795" s="142"/>
      <c r="C795" s="142"/>
      <c r="D795" s="143"/>
      <c r="E795" s="144"/>
      <c r="F795" s="145" t="str">
        <f>'HITUNG SEGMEN'!F1228</f>
        <v>1+600</v>
      </c>
      <c r="G795" s="145" t="str">
        <f>'HITUNG SEGMEN'!G1228</f>
        <v>1+800</v>
      </c>
      <c r="H795" s="172">
        <f t="shared" si="58"/>
        <v>3</v>
      </c>
      <c r="I795" s="172" t="str">
        <f>'Template TIPE'!H794</f>
        <v>A</v>
      </c>
      <c r="J795" s="172" t="str">
        <f>'Template-KONDISI'!H795</f>
        <v>S</v>
      </c>
      <c r="K795" s="178"/>
      <c r="L795" s="138"/>
      <c r="M795" s="173"/>
      <c r="N795" s="173"/>
    </row>
    <row r="796" spans="2:14" s="171" customFormat="1" ht="20.100000000000001" hidden="1" customHeight="1">
      <c r="B796" s="142"/>
      <c r="C796" s="142"/>
      <c r="D796" s="143"/>
      <c r="E796" s="144"/>
      <c r="F796" s="145" t="str">
        <f>'HITUNG SEGMEN'!F1229</f>
        <v>1+800</v>
      </c>
      <c r="G796" s="145" t="str">
        <f>'HITUNG SEGMEN'!G1229</f>
        <v>2+000</v>
      </c>
      <c r="H796" s="172">
        <f t="shared" si="58"/>
        <v>3</v>
      </c>
      <c r="I796" s="172" t="str">
        <f>'Template TIPE'!H795</f>
        <v>A</v>
      </c>
      <c r="J796" s="172" t="str">
        <f>'Template-KONDISI'!H796</f>
        <v>RR</v>
      </c>
      <c r="K796" s="178"/>
      <c r="L796" s="138"/>
      <c r="M796" s="173"/>
      <c r="N796" s="173"/>
    </row>
    <row r="797" spans="2:14" s="171" customFormat="1" ht="20.100000000000001" hidden="1" customHeight="1">
      <c r="B797" s="142"/>
      <c r="C797" s="142"/>
      <c r="D797" s="143"/>
      <c r="E797" s="144"/>
      <c r="F797" s="145" t="str">
        <f>'HITUNG SEGMEN'!F1230</f>
        <v>2+000</v>
      </c>
      <c r="G797" s="145" t="str">
        <f>'HITUNG SEGMEN'!G1230</f>
        <v>2+200</v>
      </c>
      <c r="H797" s="172">
        <f t="shared" si="58"/>
        <v>3</v>
      </c>
      <c r="I797" s="172" t="str">
        <f>'Template TIPE'!H796</f>
        <v>A</v>
      </c>
      <c r="J797" s="172" t="str">
        <f>'Template-KONDISI'!H797</f>
        <v>B</v>
      </c>
      <c r="K797" s="178"/>
      <c r="L797" s="138"/>
      <c r="M797" s="173"/>
      <c r="N797" s="173"/>
    </row>
    <row r="798" spans="2:14" s="171" customFormat="1" ht="20.100000000000001" hidden="1" customHeight="1">
      <c r="B798" s="142"/>
      <c r="C798" s="142"/>
      <c r="D798" s="143"/>
      <c r="E798" s="144"/>
      <c r="F798" s="145" t="str">
        <f>'HITUNG SEGMEN'!F1231</f>
        <v>2+200</v>
      </c>
      <c r="G798" s="145" t="str">
        <f>'HITUNG SEGMEN'!G1231</f>
        <v>2+400</v>
      </c>
      <c r="H798" s="172">
        <f t="shared" si="58"/>
        <v>3</v>
      </c>
      <c r="I798" s="172" t="str">
        <f>'Template TIPE'!H797</f>
        <v>A</v>
      </c>
      <c r="J798" s="172" t="str">
        <f>'Template-KONDISI'!H798</f>
        <v>S</v>
      </c>
      <c r="K798" s="178"/>
      <c r="L798" s="138"/>
      <c r="M798" s="173"/>
      <c r="N798" s="173"/>
    </row>
    <row r="799" spans="2:14" s="171" customFormat="1" ht="20.100000000000001" hidden="1" customHeight="1">
      <c r="B799" s="142"/>
      <c r="C799" s="142"/>
      <c r="D799" s="143"/>
      <c r="E799" s="144"/>
      <c r="F799" s="145" t="str">
        <f>'HITUNG SEGMEN'!F1232</f>
        <v>2+400</v>
      </c>
      <c r="G799" s="145" t="str">
        <f>'HITUNG SEGMEN'!G1232</f>
        <v>2+600</v>
      </c>
      <c r="H799" s="172">
        <f t="shared" si="58"/>
        <v>3</v>
      </c>
      <c r="I799" s="172" t="str">
        <f>'Template TIPE'!H798</f>
        <v>A</v>
      </c>
      <c r="J799" s="172" t="str">
        <f>'Template-KONDISI'!H799</f>
        <v>S</v>
      </c>
      <c r="K799" s="178"/>
      <c r="L799" s="138"/>
      <c r="M799" s="173"/>
      <c r="N799" s="173"/>
    </row>
    <row r="800" spans="2:14" s="171" customFormat="1" ht="20.100000000000001" hidden="1" customHeight="1">
      <c r="B800" s="142"/>
      <c r="C800" s="142"/>
      <c r="D800" s="143"/>
      <c r="E800" s="144"/>
      <c r="F800" s="145" t="str">
        <f>'HITUNG SEGMEN'!F1233</f>
        <v>2+600</v>
      </c>
      <c r="G800" s="145" t="str">
        <f>'HITUNG SEGMEN'!G1233</f>
        <v>2+800</v>
      </c>
      <c r="H800" s="172">
        <f t="shared" si="58"/>
        <v>3</v>
      </c>
      <c r="I800" s="172" t="str">
        <f>'Template TIPE'!H799</f>
        <v>A</v>
      </c>
      <c r="J800" s="172" t="str">
        <f>'Template-KONDISI'!H800</f>
        <v>B</v>
      </c>
      <c r="K800" s="178"/>
      <c r="L800" s="138"/>
      <c r="M800" s="173"/>
      <c r="N800" s="173"/>
    </row>
    <row r="801" spans="2:14" s="171" customFormat="1" ht="20.100000000000001" hidden="1" customHeight="1">
      <c r="B801" s="142"/>
      <c r="C801" s="142"/>
      <c r="D801" s="143"/>
      <c r="E801" s="144"/>
      <c r="F801" s="145" t="str">
        <f>'HITUNG SEGMEN'!F1234</f>
        <v>2+800</v>
      </c>
      <c r="G801" s="145" t="str">
        <f>'HITUNG SEGMEN'!G1234</f>
        <v>3+000</v>
      </c>
      <c r="H801" s="172">
        <f t="shared" si="58"/>
        <v>3</v>
      </c>
      <c r="I801" s="172" t="str">
        <f>'Template TIPE'!H800</f>
        <v>A</v>
      </c>
      <c r="J801" s="172" t="str">
        <f>'Template-KONDISI'!H801</f>
        <v>S</v>
      </c>
      <c r="K801" s="178"/>
      <c r="L801" s="138"/>
      <c r="M801" s="173"/>
      <c r="N801" s="173"/>
    </row>
    <row r="802" spans="2:14" s="171" customFormat="1" ht="20.100000000000001" hidden="1" customHeight="1">
      <c r="B802" s="142"/>
      <c r="C802" s="142"/>
      <c r="D802" s="143"/>
      <c r="E802" s="144"/>
      <c r="F802" s="145" t="str">
        <f>'HITUNG SEGMEN'!F1235</f>
        <v>3+000</v>
      </c>
      <c r="G802" s="145" t="str">
        <f>'HITUNG SEGMEN'!G1235</f>
        <v>3+200</v>
      </c>
      <c r="H802" s="172">
        <f t="shared" si="58"/>
        <v>3</v>
      </c>
      <c r="I802" s="172" t="str">
        <f>'Template TIPE'!H801</f>
        <v>A</v>
      </c>
      <c r="J802" s="172" t="str">
        <f>'Template-KONDISI'!H802</f>
        <v>RR</v>
      </c>
      <c r="K802" s="178"/>
      <c r="L802" s="138"/>
      <c r="M802" s="173"/>
      <c r="N802" s="173"/>
    </row>
    <row r="803" spans="2:14" s="171" customFormat="1" ht="20.100000000000001" hidden="1" customHeight="1">
      <c r="B803" s="142"/>
      <c r="C803" s="142"/>
      <c r="D803" s="143"/>
      <c r="E803" s="144"/>
      <c r="F803" s="145" t="str">
        <f>'HITUNG SEGMEN'!F1236</f>
        <v>3+200</v>
      </c>
      <c r="G803" s="145" t="str">
        <f>'HITUNG SEGMEN'!G1236</f>
        <v>3+400</v>
      </c>
      <c r="H803" s="172">
        <f t="shared" si="58"/>
        <v>3</v>
      </c>
      <c r="I803" s="172" t="str">
        <f>'Template TIPE'!H802</f>
        <v>A</v>
      </c>
      <c r="J803" s="172" t="str">
        <f>'Template-KONDISI'!H803</f>
        <v>S</v>
      </c>
      <c r="K803" s="178"/>
      <c r="L803" s="138"/>
      <c r="M803" s="173"/>
      <c r="N803" s="173"/>
    </row>
    <row r="804" spans="2:14" s="171" customFormat="1" ht="20.100000000000001" hidden="1" customHeight="1">
      <c r="B804" s="142"/>
      <c r="C804" s="142"/>
      <c r="D804" s="143"/>
      <c r="E804" s="144"/>
      <c r="F804" s="145" t="str">
        <f>'HITUNG SEGMEN'!F1237</f>
        <v>3+400</v>
      </c>
      <c r="G804" s="145" t="str">
        <f>'HITUNG SEGMEN'!G1237</f>
        <v>3+600</v>
      </c>
      <c r="H804" s="172">
        <f t="shared" si="58"/>
        <v>3</v>
      </c>
      <c r="I804" s="172" t="str">
        <f>'Template TIPE'!H803</f>
        <v>A</v>
      </c>
      <c r="J804" s="172" t="str">
        <f>'Template-KONDISI'!H804</f>
        <v>RR</v>
      </c>
      <c r="K804" s="178"/>
      <c r="L804" s="138"/>
      <c r="M804" s="173"/>
      <c r="N804" s="173"/>
    </row>
    <row r="805" spans="2:14" s="171" customFormat="1" ht="20.100000000000001" hidden="1" customHeight="1">
      <c r="B805" s="142"/>
      <c r="C805" s="142"/>
      <c r="D805" s="143"/>
      <c r="E805" s="144"/>
      <c r="F805" s="145" t="str">
        <f>'HITUNG SEGMEN'!F1238</f>
        <v>3+600</v>
      </c>
      <c r="G805" s="145" t="str">
        <f>'HITUNG SEGMEN'!G1238</f>
        <v>3+800</v>
      </c>
      <c r="H805" s="172">
        <f t="shared" si="58"/>
        <v>3</v>
      </c>
      <c r="I805" s="172" t="str">
        <f>'Template TIPE'!H804</f>
        <v>A</v>
      </c>
      <c r="J805" s="172" t="str">
        <f>'Template-KONDISI'!H805</f>
        <v>RR</v>
      </c>
      <c r="K805" s="178"/>
      <c r="L805" s="138"/>
      <c r="M805" s="173"/>
      <c r="N805" s="173"/>
    </row>
    <row r="806" spans="2:14" s="171" customFormat="1" ht="20.100000000000001" hidden="1" customHeight="1">
      <c r="B806" s="142"/>
      <c r="C806" s="142"/>
      <c r="D806" s="143"/>
      <c r="E806" s="144"/>
      <c r="F806" s="145" t="str">
        <f>'HITUNG SEGMEN'!F1239</f>
        <v>3+800</v>
      </c>
      <c r="G806" s="145" t="str">
        <f>'HITUNG SEGMEN'!G1239</f>
        <v>4+000</v>
      </c>
      <c r="H806" s="172">
        <f t="shared" si="58"/>
        <v>3</v>
      </c>
      <c r="I806" s="172" t="str">
        <f>'Template TIPE'!H805</f>
        <v>A</v>
      </c>
      <c r="J806" s="172" t="str">
        <f>'Template-KONDISI'!H806</f>
        <v>B</v>
      </c>
      <c r="K806" s="178"/>
      <c r="L806" s="138"/>
      <c r="M806" s="173"/>
      <c r="N806" s="173"/>
    </row>
    <row r="807" spans="2:14" s="171" customFormat="1" ht="20.100000000000001" hidden="1" customHeight="1">
      <c r="B807" s="142"/>
      <c r="C807" s="142"/>
      <c r="D807" s="143"/>
      <c r="E807" s="144"/>
      <c r="F807" s="145" t="str">
        <f>'HITUNG SEGMEN'!F1240</f>
        <v>4+000</v>
      </c>
      <c r="G807" s="145" t="str">
        <f>'HITUNG SEGMEN'!G1240</f>
        <v>4+200</v>
      </c>
      <c r="H807" s="172">
        <f t="shared" si="58"/>
        <v>3</v>
      </c>
      <c r="I807" s="172" t="str">
        <f>'Template TIPE'!H806</f>
        <v>A</v>
      </c>
      <c r="J807" s="172" t="str">
        <f>'Template-KONDISI'!H807</f>
        <v>S</v>
      </c>
      <c r="K807" s="178"/>
      <c r="L807" s="138"/>
      <c r="M807" s="173"/>
      <c r="N807" s="173"/>
    </row>
    <row r="808" spans="2:14" s="171" customFormat="1" ht="20.100000000000001" hidden="1" customHeight="1">
      <c r="B808" s="142"/>
      <c r="C808" s="142"/>
      <c r="D808" s="143"/>
      <c r="E808" s="144"/>
      <c r="F808" s="145" t="str">
        <f>'HITUNG SEGMEN'!F1241</f>
        <v>4+200</v>
      </c>
      <c r="G808" s="145" t="str">
        <f>'HITUNG SEGMEN'!G1241</f>
        <v>4+400</v>
      </c>
      <c r="H808" s="172">
        <f t="shared" si="58"/>
        <v>3</v>
      </c>
      <c r="I808" s="172" t="str">
        <f>'Template TIPE'!H807</f>
        <v>A</v>
      </c>
      <c r="J808" s="172" t="str">
        <f>'Template-KONDISI'!H808</f>
        <v>S</v>
      </c>
      <c r="K808" s="178"/>
      <c r="L808" s="138"/>
      <c r="M808" s="173"/>
      <c r="N808" s="173"/>
    </row>
    <row r="809" spans="2:14" s="171" customFormat="1" ht="20.100000000000001" hidden="1" customHeight="1">
      <c r="B809" s="142"/>
      <c r="C809" s="142"/>
      <c r="D809" s="143"/>
      <c r="E809" s="144"/>
      <c r="F809" s="145" t="str">
        <f>'HITUNG SEGMEN'!F1242</f>
        <v>4+400</v>
      </c>
      <c r="G809" s="145" t="str">
        <f>'HITUNG SEGMEN'!G1242</f>
        <v>4+600</v>
      </c>
      <c r="H809" s="172">
        <f t="shared" si="58"/>
        <v>3</v>
      </c>
      <c r="I809" s="172" t="str">
        <f>'Template TIPE'!H808</f>
        <v>A</v>
      </c>
      <c r="J809" s="172" t="str">
        <f>'Template-KONDISI'!H809</f>
        <v>B</v>
      </c>
      <c r="K809" s="178"/>
      <c r="L809" s="138"/>
      <c r="M809" s="173"/>
      <c r="N809" s="173"/>
    </row>
    <row r="810" spans="2:14" s="171" customFormat="1" ht="20.100000000000001" hidden="1" customHeight="1">
      <c r="B810" s="142"/>
      <c r="C810" s="142"/>
      <c r="D810" s="143"/>
      <c r="E810" s="144"/>
      <c r="F810" s="145" t="str">
        <f>'HITUNG SEGMEN'!F1243</f>
        <v>4+600</v>
      </c>
      <c r="G810" s="145" t="str">
        <f>'HITUNG SEGMEN'!G1243</f>
        <v>4+800</v>
      </c>
      <c r="H810" s="172">
        <f t="shared" si="58"/>
        <v>3</v>
      </c>
      <c r="I810" s="172" t="str">
        <f>'Template TIPE'!H809</f>
        <v>A</v>
      </c>
      <c r="J810" s="172" t="str">
        <f>'Template-KONDISI'!H810</f>
        <v>S</v>
      </c>
      <c r="K810" s="178"/>
      <c r="L810" s="138"/>
      <c r="M810" s="173"/>
      <c r="N810" s="173"/>
    </row>
    <row r="811" spans="2:14" s="171" customFormat="1" ht="20.100000000000001" hidden="1" customHeight="1">
      <c r="B811" s="142"/>
      <c r="C811" s="142"/>
      <c r="D811" s="143"/>
      <c r="E811" s="144"/>
      <c r="F811" s="145" t="str">
        <f>'HITUNG SEGMEN'!F1244</f>
        <v>4+800</v>
      </c>
      <c r="G811" s="145" t="str">
        <f>'HITUNG SEGMEN'!G1244</f>
        <v>5+000</v>
      </c>
      <c r="H811" s="172">
        <f t="shared" si="58"/>
        <v>3</v>
      </c>
      <c r="I811" s="172" t="str">
        <f>'Template TIPE'!H810</f>
        <v>A</v>
      </c>
      <c r="J811" s="172" t="str">
        <f>'Template-KONDISI'!H811</f>
        <v>B</v>
      </c>
      <c r="K811" s="178"/>
      <c r="L811" s="138"/>
      <c r="M811" s="173"/>
      <c r="N811" s="173"/>
    </row>
    <row r="812" spans="2:14" s="171" customFormat="1" ht="20.100000000000001" hidden="1" customHeight="1">
      <c r="B812" s="142"/>
      <c r="C812" s="142"/>
      <c r="D812" s="143"/>
      <c r="E812" s="144"/>
      <c r="F812" s="145" t="str">
        <f>'HITUNG SEGMEN'!F1245</f>
        <v>5+000</v>
      </c>
      <c r="G812" s="145" t="str">
        <f>'HITUNG SEGMEN'!G1245</f>
        <v>5+200</v>
      </c>
      <c r="H812" s="172">
        <f t="shared" si="58"/>
        <v>3</v>
      </c>
      <c r="I812" s="172" t="str">
        <f>'Template TIPE'!H811</f>
        <v>A</v>
      </c>
      <c r="J812" s="172" t="str">
        <f>'Template-KONDISI'!H812</f>
        <v>S</v>
      </c>
      <c r="K812" s="178"/>
      <c r="L812" s="138"/>
      <c r="M812" s="173"/>
      <c r="N812" s="173"/>
    </row>
    <row r="813" spans="2:14" s="171" customFormat="1" ht="20.100000000000001" hidden="1" customHeight="1">
      <c r="B813" s="142"/>
      <c r="C813" s="142"/>
      <c r="D813" s="143"/>
      <c r="E813" s="144"/>
      <c r="F813" s="145" t="str">
        <f>'HITUNG SEGMEN'!F1246</f>
        <v>5+200</v>
      </c>
      <c r="G813" s="145" t="str">
        <f>'HITUNG SEGMEN'!G1246</f>
        <v>5+400</v>
      </c>
      <c r="H813" s="172">
        <f t="shared" si="58"/>
        <v>3</v>
      </c>
      <c r="I813" s="172" t="str">
        <f>'Template TIPE'!H812</f>
        <v>A</v>
      </c>
      <c r="J813" s="172" t="str">
        <f>'Template-KONDISI'!H813</f>
        <v>RR</v>
      </c>
      <c r="K813" s="178"/>
      <c r="L813" s="138"/>
      <c r="M813" s="173"/>
      <c r="N813" s="173"/>
    </row>
    <row r="814" spans="2:14" s="171" customFormat="1" ht="20.100000000000001" hidden="1" customHeight="1">
      <c r="B814" s="142"/>
      <c r="C814" s="142"/>
      <c r="D814" s="143"/>
      <c r="E814" s="144"/>
      <c r="F814" s="145" t="str">
        <f>'HITUNG SEGMEN'!F1247</f>
        <v>5+400</v>
      </c>
      <c r="G814" s="145" t="str">
        <f>'HITUNG SEGMEN'!G1247</f>
        <v>5+200</v>
      </c>
      <c r="H814" s="172">
        <f t="shared" si="58"/>
        <v>3</v>
      </c>
      <c r="I814" s="172" t="str">
        <f>'Template TIPE'!H813</f>
        <v>A</v>
      </c>
      <c r="J814" s="172" t="str">
        <f>'Template-KONDISI'!H814</f>
        <v>RR</v>
      </c>
      <c r="K814" s="178"/>
      <c r="L814" s="138"/>
      <c r="M814" s="173"/>
      <c r="N814" s="173"/>
    </row>
    <row r="815" spans="2:14" s="171" customFormat="1" ht="20.100000000000001" hidden="1" customHeight="1">
      <c r="B815" s="142"/>
      <c r="C815" s="142"/>
      <c r="D815" s="143"/>
      <c r="E815" s="144"/>
      <c r="F815" s="145" t="str">
        <f>'HITUNG SEGMEN'!F1248</f>
        <v>5+600</v>
      </c>
      <c r="G815" s="145" t="str">
        <f>'HITUNG SEGMEN'!G1248</f>
        <v>5+800</v>
      </c>
      <c r="H815" s="172">
        <f t="shared" si="58"/>
        <v>3</v>
      </c>
      <c r="I815" s="172" t="str">
        <f>'Template TIPE'!H814</f>
        <v>A</v>
      </c>
      <c r="J815" s="172" t="str">
        <f>'Template-KONDISI'!H815</f>
        <v>B</v>
      </c>
      <c r="K815" s="178"/>
      <c r="L815" s="138"/>
      <c r="M815" s="173"/>
      <c r="N815" s="173"/>
    </row>
    <row r="816" spans="2:14" s="171" customFormat="1" ht="20.100000000000001" hidden="1" customHeight="1">
      <c r="B816" s="142"/>
      <c r="C816" s="142"/>
      <c r="D816" s="143"/>
      <c r="E816" s="144"/>
      <c r="F816" s="145" t="str">
        <f>'HITUNG SEGMEN'!F1249</f>
        <v>5+800</v>
      </c>
      <c r="G816" s="145" t="str">
        <f>'HITUNG SEGMEN'!G1249</f>
        <v>6+000</v>
      </c>
      <c r="H816" s="172">
        <f t="shared" si="58"/>
        <v>3</v>
      </c>
      <c r="I816" s="172" t="str">
        <f>'Template TIPE'!H815</f>
        <v>A</v>
      </c>
      <c r="J816" s="172" t="str">
        <f>'Template-KONDISI'!H816</f>
        <v>B</v>
      </c>
      <c r="K816" s="178"/>
      <c r="L816" s="138"/>
      <c r="M816" s="173"/>
      <c r="N816" s="173"/>
    </row>
    <row r="817" spans="2:14" s="171" customFormat="1" ht="20.100000000000001" hidden="1" customHeight="1">
      <c r="B817" s="142"/>
      <c r="C817" s="142"/>
      <c r="D817" s="143"/>
      <c r="E817" s="144"/>
      <c r="F817" s="145" t="str">
        <f>'HITUNG SEGMEN'!F1250</f>
        <v>6+000</v>
      </c>
      <c r="G817" s="145" t="str">
        <f>'HITUNG SEGMEN'!G1250</f>
        <v>6+200</v>
      </c>
      <c r="H817" s="172">
        <f t="shared" si="58"/>
        <v>3</v>
      </c>
      <c r="I817" s="172" t="str">
        <f>'Template TIPE'!H816</f>
        <v>A</v>
      </c>
      <c r="J817" s="172" t="str">
        <f>'Template-KONDISI'!H817</f>
        <v>B</v>
      </c>
      <c r="K817" s="178"/>
      <c r="L817" s="138"/>
      <c r="M817" s="173"/>
      <c r="N817" s="173"/>
    </row>
    <row r="818" spans="2:14" s="171" customFormat="1" ht="20.100000000000001" hidden="1" customHeight="1">
      <c r="B818" s="142"/>
      <c r="C818" s="142"/>
      <c r="D818" s="143"/>
      <c r="E818" s="144"/>
      <c r="F818" s="145" t="str">
        <f>'HITUNG SEGMEN'!F1251</f>
        <v>6+200</v>
      </c>
      <c r="G818" s="145" t="str">
        <f>'HITUNG SEGMEN'!G1251</f>
        <v>6+400</v>
      </c>
      <c r="H818" s="172">
        <f t="shared" si="58"/>
        <v>3</v>
      </c>
      <c r="I818" s="172" t="str">
        <f>'Template TIPE'!H817</f>
        <v>A</v>
      </c>
      <c r="J818" s="172" t="str">
        <f>'Template-KONDISI'!H818</f>
        <v>B</v>
      </c>
      <c r="K818" s="178"/>
      <c r="L818" s="138"/>
      <c r="M818" s="173"/>
      <c r="N818" s="173"/>
    </row>
    <row r="819" spans="2:14" s="171" customFormat="1" ht="20.100000000000001" hidden="1" customHeight="1">
      <c r="B819" s="142"/>
      <c r="C819" s="142"/>
      <c r="D819" s="143"/>
      <c r="E819" s="144"/>
      <c r="F819" s="145" t="str">
        <f>'HITUNG SEGMEN'!F1252</f>
        <v>6+400</v>
      </c>
      <c r="G819" s="145" t="str">
        <f>'HITUNG SEGMEN'!G1252</f>
        <v>6+600</v>
      </c>
      <c r="H819" s="172">
        <f t="shared" si="58"/>
        <v>3</v>
      </c>
      <c r="I819" s="172" t="str">
        <f>'Template TIPE'!H818</f>
        <v>A</v>
      </c>
      <c r="J819" s="172" t="str">
        <f>'Template-KONDISI'!H819</f>
        <v>B</v>
      </c>
      <c r="K819" s="178"/>
      <c r="L819" s="138"/>
      <c r="M819" s="173"/>
      <c r="N819" s="173"/>
    </row>
    <row r="820" spans="2:14" s="171" customFormat="1" ht="20.100000000000001" hidden="1" customHeight="1">
      <c r="B820" s="142"/>
      <c r="C820" s="142"/>
      <c r="D820" s="143"/>
      <c r="E820" s="144"/>
      <c r="F820" s="145" t="str">
        <f>'HITUNG SEGMEN'!F1253</f>
        <v>6+600</v>
      </c>
      <c r="G820" s="145" t="str">
        <f>'HITUNG SEGMEN'!G1253</f>
        <v>6+800</v>
      </c>
      <c r="H820" s="172">
        <f t="shared" si="58"/>
        <v>3</v>
      </c>
      <c r="I820" s="172" t="str">
        <f>'Template TIPE'!H819</f>
        <v>A</v>
      </c>
      <c r="J820" s="172" t="str">
        <f>'Template-KONDISI'!H820</f>
        <v>B</v>
      </c>
      <c r="K820" s="178"/>
      <c r="L820" s="138"/>
      <c r="M820" s="173"/>
      <c r="N820" s="173"/>
    </row>
    <row r="821" spans="2:14" s="171" customFormat="1" ht="20.100000000000001" hidden="1" customHeight="1">
      <c r="B821" s="142"/>
      <c r="C821" s="142"/>
      <c r="D821" s="143"/>
      <c r="E821" s="144"/>
      <c r="F821" s="145" t="str">
        <f>'HITUNG SEGMEN'!F1254</f>
        <v>6+800</v>
      </c>
      <c r="G821" s="145" t="str">
        <f>'HITUNG SEGMEN'!G1254</f>
        <v>7+000</v>
      </c>
      <c r="H821" s="172">
        <f t="shared" si="58"/>
        <v>3</v>
      </c>
      <c r="I821" s="172" t="str">
        <f>'Template TIPE'!H820</f>
        <v>A</v>
      </c>
      <c r="J821" s="172" t="str">
        <f>'Template-KONDISI'!H821</f>
        <v>B</v>
      </c>
      <c r="K821" s="178"/>
      <c r="L821" s="138"/>
      <c r="M821" s="173"/>
      <c r="N821" s="173"/>
    </row>
    <row r="822" spans="2:14" s="171" customFormat="1" ht="20.100000000000001" hidden="1" customHeight="1">
      <c r="B822" s="142"/>
      <c r="C822" s="142"/>
      <c r="D822" s="143"/>
      <c r="E822" s="144"/>
      <c r="F822" s="145" t="str">
        <f>'HITUNG SEGMEN'!F1255</f>
        <v>7+000</v>
      </c>
      <c r="G822" s="145" t="str">
        <f>'HITUNG SEGMEN'!G1255</f>
        <v>7+200</v>
      </c>
      <c r="H822" s="172">
        <f t="shared" si="58"/>
        <v>3</v>
      </c>
      <c r="I822" s="172" t="str">
        <f>'Template TIPE'!H821</f>
        <v>A</v>
      </c>
      <c r="J822" s="172" t="str">
        <f>'Template-KONDISI'!H822</f>
        <v>B</v>
      </c>
      <c r="K822" s="178"/>
      <c r="L822" s="138"/>
      <c r="M822" s="173"/>
      <c r="N822" s="173"/>
    </row>
    <row r="823" spans="2:14" s="171" customFormat="1" ht="20.100000000000001" hidden="1" customHeight="1">
      <c r="B823" s="142"/>
      <c r="C823" s="142"/>
      <c r="D823" s="143"/>
      <c r="E823" s="144"/>
      <c r="F823" s="145" t="str">
        <f>'HITUNG SEGMEN'!F1256</f>
        <v>7+200</v>
      </c>
      <c r="G823" s="145" t="str">
        <f>'HITUNG SEGMEN'!G1256</f>
        <v>7+400</v>
      </c>
      <c r="H823" s="172">
        <f t="shared" si="58"/>
        <v>3</v>
      </c>
      <c r="I823" s="172" t="str">
        <f>'Template TIPE'!H822</f>
        <v>A</v>
      </c>
      <c r="J823" s="172" t="str">
        <f>'Template-KONDISI'!H823</f>
        <v>B</v>
      </c>
      <c r="K823" s="178"/>
      <c r="L823" s="138"/>
      <c r="M823" s="173"/>
      <c r="N823" s="173"/>
    </row>
    <row r="824" spans="2:14" s="171" customFormat="1" ht="20.100000000000001" hidden="1" customHeight="1">
      <c r="B824" s="142"/>
      <c r="C824" s="142"/>
      <c r="D824" s="143"/>
      <c r="E824" s="144"/>
      <c r="F824" s="145" t="str">
        <f>'HITUNG SEGMEN'!F1257</f>
        <v>7+400</v>
      </c>
      <c r="G824" s="145" t="str">
        <f>'HITUNG SEGMEN'!G1257</f>
        <v>7+600</v>
      </c>
      <c r="H824" s="172">
        <f t="shared" si="58"/>
        <v>3</v>
      </c>
      <c r="I824" s="172" t="str">
        <f>'Template TIPE'!H823</f>
        <v>A</v>
      </c>
      <c r="J824" s="172" t="str">
        <f>'Template-KONDISI'!H824</f>
        <v>B</v>
      </c>
      <c r="K824" s="178"/>
      <c r="L824" s="138"/>
      <c r="M824" s="173"/>
      <c r="N824" s="173"/>
    </row>
    <row r="825" spans="2:14" s="171" customFormat="1" ht="20.100000000000001" hidden="1" customHeight="1">
      <c r="B825" s="142"/>
      <c r="C825" s="142"/>
      <c r="D825" s="143"/>
      <c r="E825" s="144"/>
      <c r="F825" s="145" t="str">
        <f>'HITUNG SEGMEN'!F1258</f>
        <v>7+600</v>
      </c>
      <c r="G825" s="145" t="str">
        <f>'HITUNG SEGMEN'!G1258</f>
        <v>7+800</v>
      </c>
      <c r="H825" s="172">
        <f t="shared" si="58"/>
        <v>3</v>
      </c>
      <c r="I825" s="172" t="str">
        <f>'Template TIPE'!H824</f>
        <v>A</v>
      </c>
      <c r="J825" s="172" t="str">
        <f>'Template-KONDISI'!H825</f>
        <v>B</v>
      </c>
      <c r="K825" s="178"/>
      <c r="L825" s="138"/>
      <c r="M825" s="173"/>
      <c r="N825" s="173"/>
    </row>
    <row r="826" spans="2:14" s="171" customFormat="1" ht="20.100000000000001" hidden="1" customHeight="1">
      <c r="B826" s="142"/>
      <c r="C826" s="142"/>
      <c r="D826" s="143"/>
      <c r="E826" s="144"/>
      <c r="F826" s="145" t="str">
        <f>'HITUNG SEGMEN'!F1259</f>
        <v>7+800</v>
      </c>
      <c r="G826" s="145" t="str">
        <f>'HITUNG SEGMEN'!G1259</f>
        <v>7+820</v>
      </c>
      <c r="H826" s="172">
        <f t="shared" si="58"/>
        <v>3</v>
      </c>
      <c r="I826" s="172" t="str">
        <f>'Template TIPE'!H825</f>
        <v>A</v>
      </c>
      <c r="J826" s="172" t="str">
        <f>'Template-KONDISI'!H826</f>
        <v>B</v>
      </c>
      <c r="K826" s="178"/>
      <c r="L826" s="138"/>
      <c r="M826" s="173"/>
      <c r="N826" s="173"/>
    </row>
    <row r="827" spans="2:14" s="171" customFormat="1" ht="20.100000000000001" hidden="1" customHeight="1">
      <c r="B827" s="142">
        <f>'HITUNG SEGMEN'!B1262</f>
        <v>127</v>
      </c>
      <c r="C827" s="142">
        <f>'HITUNG SEGMEN'!C1262</f>
        <v>1.127</v>
      </c>
      <c r="D827" s="143" t="str">
        <f>'HITUNG SEGMEN'!D1262</f>
        <v>Pucangluwuk - Limbangan</v>
      </c>
      <c r="E827" s="144">
        <f>'HITUNG SEGMEN'!E1262</f>
        <v>1.85</v>
      </c>
      <c r="F827" s="145" t="str">
        <f>'HITUNG SEGMEN'!F1262</f>
        <v>0+000</v>
      </c>
      <c r="G827" s="145" t="str">
        <f>'HITUNG SEGMEN'!G1262</f>
        <v>0+200</v>
      </c>
      <c r="H827" s="172">
        <v>3.7</v>
      </c>
      <c r="I827" s="172" t="str">
        <f>'Template TIPE'!H826</f>
        <v>A</v>
      </c>
      <c r="J827" s="172" t="str">
        <f>'Template-KONDISI'!H827</f>
        <v>B</v>
      </c>
      <c r="K827" s="178"/>
      <c r="L827" s="138"/>
      <c r="M827" s="173"/>
      <c r="N827" s="173"/>
    </row>
    <row r="828" spans="2:14" s="171" customFormat="1" ht="20.100000000000001" hidden="1" customHeight="1">
      <c r="B828" s="142"/>
      <c r="C828" s="142"/>
      <c r="D828" s="143"/>
      <c r="E828" s="144"/>
      <c r="F828" s="145" t="str">
        <f>'HITUNG SEGMEN'!F1263</f>
        <v>0+200</v>
      </c>
      <c r="G828" s="145" t="str">
        <f>'HITUNG SEGMEN'!G1263</f>
        <v>0+400</v>
      </c>
      <c r="H828" s="172">
        <v>3.9</v>
      </c>
      <c r="I828" s="172" t="str">
        <f>'Template TIPE'!H827</f>
        <v>A</v>
      </c>
      <c r="J828" s="172" t="str">
        <f>'Template-KONDISI'!H828</f>
        <v>S</v>
      </c>
      <c r="K828" s="178"/>
      <c r="L828" s="138"/>
      <c r="M828" s="173"/>
      <c r="N828" s="173"/>
    </row>
    <row r="829" spans="2:14" s="171" customFormat="1" ht="20.100000000000001" hidden="1" customHeight="1">
      <c r="B829" s="142"/>
      <c r="C829" s="142"/>
      <c r="D829" s="143"/>
      <c r="E829" s="144"/>
      <c r="F829" s="145" t="str">
        <f>'HITUNG SEGMEN'!F1264</f>
        <v>0+400</v>
      </c>
      <c r="G829" s="145" t="str">
        <f>'HITUNG SEGMEN'!G1264</f>
        <v>0+600</v>
      </c>
      <c r="H829" s="172">
        <v>3</v>
      </c>
      <c r="I829" s="172" t="str">
        <f>'Template TIPE'!H828</f>
        <v>A</v>
      </c>
      <c r="J829" s="172" t="str">
        <f>'Template-KONDISI'!H829</f>
        <v>S</v>
      </c>
      <c r="K829" s="178"/>
      <c r="L829" s="138"/>
      <c r="M829" s="173"/>
      <c r="N829" s="173"/>
    </row>
    <row r="830" spans="2:14" s="171" customFormat="1" ht="20.100000000000001" hidden="1" customHeight="1">
      <c r="B830" s="142"/>
      <c r="C830" s="142"/>
      <c r="D830" s="143"/>
      <c r="E830" s="144"/>
      <c r="F830" s="145" t="str">
        <f>'HITUNG SEGMEN'!F1265</f>
        <v>0+600</v>
      </c>
      <c r="G830" s="145" t="str">
        <f>'HITUNG SEGMEN'!G1265</f>
        <v>0+800</v>
      </c>
      <c r="H830" s="172">
        <v>3</v>
      </c>
      <c r="I830" s="172" t="str">
        <f>'Template TIPE'!H829</f>
        <v>K</v>
      </c>
      <c r="J830" s="172" t="str">
        <f>'Template-KONDISI'!H830</f>
        <v>RB</v>
      </c>
      <c r="K830" s="178"/>
      <c r="L830" s="138"/>
      <c r="M830" s="173"/>
      <c r="N830" s="173"/>
    </row>
    <row r="831" spans="2:14" s="171" customFormat="1" ht="20.100000000000001" hidden="1" customHeight="1">
      <c r="B831" s="142"/>
      <c r="C831" s="142"/>
      <c r="D831" s="143"/>
      <c r="E831" s="144"/>
      <c r="F831" s="145" t="str">
        <f>'HITUNG SEGMEN'!F1266</f>
        <v>0+800</v>
      </c>
      <c r="G831" s="145" t="str">
        <f>'HITUNG SEGMEN'!G1266</f>
        <v>1+000</v>
      </c>
      <c r="H831" s="172">
        <f t="shared" ref="H831:H836" si="59">H830</f>
        <v>3</v>
      </c>
      <c r="I831" s="172" t="str">
        <f>'Template TIPE'!H830</f>
        <v>A</v>
      </c>
      <c r="J831" s="172" t="str">
        <f>'Template-KONDISI'!H831</f>
        <v>S</v>
      </c>
      <c r="K831" s="178"/>
      <c r="L831" s="138"/>
      <c r="M831" s="173"/>
      <c r="N831" s="173"/>
    </row>
    <row r="832" spans="2:14" s="171" customFormat="1" ht="20.100000000000001" hidden="1" customHeight="1">
      <c r="B832" s="142"/>
      <c r="C832" s="142"/>
      <c r="D832" s="143"/>
      <c r="E832" s="144"/>
      <c r="F832" s="145" t="str">
        <f>'HITUNG SEGMEN'!F1267</f>
        <v>1+000</v>
      </c>
      <c r="G832" s="145" t="str">
        <f>'HITUNG SEGMEN'!G1267</f>
        <v>1+200</v>
      </c>
      <c r="H832" s="172">
        <f t="shared" si="59"/>
        <v>3</v>
      </c>
      <c r="I832" s="172" t="str">
        <f>'Template TIPE'!H831</f>
        <v>A</v>
      </c>
      <c r="J832" s="172" t="str">
        <f>'Template-KONDISI'!H832</f>
        <v>B</v>
      </c>
      <c r="K832" s="178"/>
      <c r="L832" s="138"/>
      <c r="M832" s="173"/>
      <c r="N832" s="173"/>
    </row>
    <row r="833" spans="2:14" s="171" customFormat="1" ht="20.100000000000001" hidden="1" customHeight="1">
      <c r="B833" s="142"/>
      <c r="C833" s="142"/>
      <c r="D833" s="143"/>
      <c r="E833" s="144"/>
      <c r="F833" s="145" t="str">
        <f>'HITUNG SEGMEN'!F1268</f>
        <v>1+200</v>
      </c>
      <c r="G833" s="145" t="str">
        <f>'HITUNG SEGMEN'!G1268</f>
        <v>1+400</v>
      </c>
      <c r="H833" s="172">
        <f t="shared" si="59"/>
        <v>3</v>
      </c>
      <c r="I833" s="172" t="str">
        <f>'Template TIPE'!H832</f>
        <v>A</v>
      </c>
      <c r="J833" s="172" t="str">
        <f>'Template-KONDISI'!H833</f>
        <v>B</v>
      </c>
      <c r="K833" s="178"/>
      <c r="L833" s="138"/>
      <c r="M833" s="173"/>
      <c r="N833" s="173"/>
    </row>
    <row r="834" spans="2:14" s="171" customFormat="1" ht="20.100000000000001" hidden="1" customHeight="1">
      <c r="B834" s="142"/>
      <c r="C834" s="142"/>
      <c r="D834" s="143"/>
      <c r="E834" s="144"/>
      <c r="F834" s="145" t="str">
        <f>'HITUNG SEGMEN'!F1269</f>
        <v>1+400</v>
      </c>
      <c r="G834" s="145" t="str">
        <f>'HITUNG SEGMEN'!G1269</f>
        <v>1+600</v>
      </c>
      <c r="H834" s="172">
        <f t="shared" si="59"/>
        <v>3</v>
      </c>
      <c r="I834" s="172" t="str">
        <f>'Template TIPE'!H833</f>
        <v>A</v>
      </c>
      <c r="J834" s="172" t="str">
        <f>'Template-KONDISI'!H834</f>
        <v>S</v>
      </c>
      <c r="K834" s="178"/>
      <c r="L834" s="138"/>
      <c r="M834" s="173"/>
      <c r="N834" s="173"/>
    </row>
    <row r="835" spans="2:14" s="171" customFormat="1" ht="20.100000000000001" hidden="1" customHeight="1">
      <c r="B835" s="142"/>
      <c r="C835" s="142"/>
      <c r="D835" s="143"/>
      <c r="E835" s="144"/>
      <c r="F835" s="145" t="str">
        <f>'HITUNG SEGMEN'!F1270</f>
        <v>1+600</v>
      </c>
      <c r="G835" s="145" t="str">
        <f>'HITUNG SEGMEN'!G1270</f>
        <v>1+800</v>
      </c>
      <c r="H835" s="172">
        <f t="shared" si="59"/>
        <v>3</v>
      </c>
      <c r="I835" s="172" t="str">
        <f>'Template TIPE'!H834</f>
        <v>K</v>
      </c>
      <c r="J835" s="172" t="str">
        <f>'Template-KONDISI'!H835</f>
        <v>B</v>
      </c>
      <c r="K835" s="178"/>
      <c r="L835" s="138"/>
      <c r="M835" s="173"/>
      <c r="N835" s="173"/>
    </row>
    <row r="836" spans="2:14" s="171" customFormat="1" ht="20.100000000000001" hidden="1" customHeight="1">
      <c r="B836" s="142"/>
      <c r="C836" s="142"/>
      <c r="D836" s="143"/>
      <c r="E836" s="144"/>
      <c r="F836" s="145" t="str">
        <f>'HITUNG SEGMEN'!F1271</f>
        <v>1+800</v>
      </c>
      <c r="G836" s="145" t="str">
        <f>'HITUNG SEGMEN'!G1271</f>
        <v>1+850</v>
      </c>
      <c r="H836" s="172">
        <f t="shared" si="59"/>
        <v>3</v>
      </c>
      <c r="I836" s="172" t="str">
        <f>'Template TIPE'!H835</f>
        <v>A</v>
      </c>
      <c r="J836" s="172" t="str">
        <f>'Template-KONDISI'!H836</f>
        <v>B</v>
      </c>
      <c r="K836" s="178"/>
      <c r="L836" s="138"/>
      <c r="M836" s="173"/>
      <c r="N836" s="173"/>
    </row>
    <row r="837" spans="2:14" s="171" customFormat="1" ht="20.100000000000001" hidden="1" customHeight="1">
      <c r="B837" s="142">
        <f>'HITUNG SEGMEN'!B1274</f>
        <v>128</v>
      </c>
      <c r="C837" s="142">
        <f>'HITUNG SEGMEN'!C1274</f>
        <v>1.1279999999999999</v>
      </c>
      <c r="D837" s="143" t="str">
        <f>'HITUNG SEGMEN'!D1274</f>
        <v>Tobong - Karangaglik</v>
      </c>
      <c r="E837" s="144">
        <f>'HITUNG SEGMEN'!E1274</f>
        <v>2.2799999999999998</v>
      </c>
      <c r="F837" s="145" t="str">
        <f>'HITUNG SEGMEN'!F1274</f>
        <v>0+000</v>
      </c>
      <c r="G837" s="145" t="str">
        <f>'HITUNG SEGMEN'!G1274</f>
        <v>0+200</v>
      </c>
      <c r="H837" s="172">
        <v>3</v>
      </c>
      <c r="I837" s="172" t="str">
        <f>'Template TIPE'!H836</f>
        <v>K</v>
      </c>
      <c r="J837" s="172" t="str">
        <f>'Template-KONDISI'!H837</f>
        <v>RR</v>
      </c>
      <c r="K837" s="178"/>
      <c r="L837" s="138"/>
      <c r="M837" s="173"/>
      <c r="N837" s="173"/>
    </row>
    <row r="838" spans="2:14" s="171" customFormat="1" ht="20.100000000000001" hidden="1" customHeight="1">
      <c r="B838" s="142"/>
      <c r="C838" s="142"/>
      <c r="D838" s="143"/>
      <c r="E838" s="144"/>
      <c r="F838" s="145" t="str">
        <f>'HITUNG SEGMEN'!F1275</f>
        <v>0+200</v>
      </c>
      <c r="G838" s="145" t="str">
        <f>'HITUNG SEGMEN'!G1275</f>
        <v>0+400</v>
      </c>
      <c r="H838" s="172">
        <f>H837</f>
        <v>3</v>
      </c>
      <c r="I838" s="172" t="str">
        <f>'Template TIPE'!H837</f>
        <v>A</v>
      </c>
      <c r="J838" s="172" t="str">
        <f>'Template-KONDISI'!H838</f>
        <v>S</v>
      </c>
      <c r="K838" s="178"/>
      <c r="L838" s="138"/>
      <c r="M838" s="173"/>
      <c r="N838" s="173"/>
    </row>
    <row r="839" spans="2:14" s="171" customFormat="1" ht="20.100000000000001" hidden="1" customHeight="1">
      <c r="B839" s="142"/>
      <c r="C839" s="142"/>
      <c r="D839" s="143"/>
      <c r="E839" s="144"/>
      <c r="F839" s="145" t="str">
        <f>'HITUNG SEGMEN'!F1276</f>
        <v>0+400</v>
      </c>
      <c r="G839" s="145" t="str">
        <f>'HITUNG SEGMEN'!G1276</f>
        <v>0+600</v>
      </c>
      <c r="H839" s="172">
        <f t="shared" ref="H839:H848" si="60">H838</f>
        <v>3</v>
      </c>
      <c r="I839" s="172" t="str">
        <f>'Template TIPE'!H838</f>
        <v>A</v>
      </c>
      <c r="J839" s="172" t="str">
        <f>'Template-KONDISI'!H839</f>
        <v>B</v>
      </c>
      <c r="K839" s="178"/>
      <c r="L839" s="138"/>
      <c r="M839" s="173"/>
      <c r="N839" s="173"/>
    </row>
    <row r="840" spans="2:14" s="171" customFormat="1" ht="20.100000000000001" hidden="1" customHeight="1">
      <c r="B840" s="142"/>
      <c r="C840" s="142"/>
      <c r="D840" s="143"/>
      <c r="E840" s="144"/>
      <c r="F840" s="145" t="str">
        <f>'HITUNG SEGMEN'!F1277</f>
        <v>0+600</v>
      </c>
      <c r="G840" s="145" t="str">
        <f>'HITUNG SEGMEN'!G1277</f>
        <v>0+800</v>
      </c>
      <c r="H840" s="172">
        <f t="shared" si="60"/>
        <v>3</v>
      </c>
      <c r="I840" s="172" t="str">
        <f>'Template TIPE'!H839</f>
        <v>A</v>
      </c>
      <c r="J840" s="172" t="str">
        <f>'Template-KONDISI'!H840</f>
        <v>B</v>
      </c>
      <c r="K840" s="178"/>
      <c r="L840" s="138"/>
      <c r="M840" s="173"/>
      <c r="N840" s="173"/>
    </row>
    <row r="841" spans="2:14" s="171" customFormat="1" ht="20.100000000000001" hidden="1" customHeight="1">
      <c r="B841" s="142"/>
      <c r="C841" s="142"/>
      <c r="D841" s="143"/>
      <c r="E841" s="144"/>
      <c r="F841" s="145" t="str">
        <f>'HITUNG SEGMEN'!F1278</f>
        <v>0+800</v>
      </c>
      <c r="G841" s="145" t="str">
        <f>'HITUNG SEGMEN'!G1278</f>
        <v>1+000</v>
      </c>
      <c r="H841" s="172">
        <f t="shared" si="60"/>
        <v>3</v>
      </c>
      <c r="I841" s="172" t="str">
        <f>'Template TIPE'!H840</f>
        <v>A</v>
      </c>
      <c r="J841" s="172" t="str">
        <f>'Template-KONDISI'!H841</f>
        <v>B</v>
      </c>
      <c r="K841" s="178"/>
      <c r="L841" s="138"/>
      <c r="M841" s="173"/>
      <c r="N841" s="173"/>
    </row>
    <row r="842" spans="2:14" s="171" customFormat="1" ht="20.100000000000001" hidden="1" customHeight="1">
      <c r="B842" s="142"/>
      <c r="C842" s="142"/>
      <c r="D842" s="143"/>
      <c r="E842" s="144"/>
      <c r="F842" s="145" t="str">
        <f>'HITUNG SEGMEN'!F1279</f>
        <v>1+000</v>
      </c>
      <c r="G842" s="145" t="str">
        <f>'HITUNG SEGMEN'!G1279</f>
        <v>1+200</v>
      </c>
      <c r="H842" s="172">
        <f t="shared" si="60"/>
        <v>3</v>
      </c>
      <c r="I842" s="172" t="str">
        <f>'Template TIPE'!H841</f>
        <v>A</v>
      </c>
      <c r="J842" s="172" t="str">
        <f>'Template-KONDISI'!H842</f>
        <v>B</v>
      </c>
      <c r="K842" s="178"/>
      <c r="L842" s="138"/>
      <c r="M842" s="173"/>
      <c r="N842" s="173"/>
    </row>
    <row r="843" spans="2:14" s="171" customFormat="1" ht="20.100000000000001" hidden="1" customHeight="1">
      <c r="B843" s="142"/>
      <c r="C843" s="142"/>
      <c r="D843" s="143"/>
      <c r="E843" s="144"/>
      <c r="F843" s="145" t="str">
        <f>'HITUNG SEGMEN'!F1280</f>
        <v>1+200</v>
      </c>
      <c r="G843" s="145" t="str">
        <f>'HITUNG SEGMEN'!G1280</f>
        <v>1+400</v>
      </c>
      <c r="H843" s="172">
        <f t="shared" si="60"/>
        <v>3</v>
      </c>
      <c r="I843" s="172" t="str">
        <f>'Template TIPE'!H842</f>
        <v>A</v>
      </c>
      <c r="J843" s="172" t="str">
        <f>'Template-KONDISI'!H843</f>
        <v>B</v>
      </c>
      <c r="K843" s="178"/>
      <c r="L843" s="138"/>
      <c r="M843" s="173"/>
      <c r="N843" s="173"/>
    </row>
    <row r="844" spans="2:14" s="171" customFormat="1" ht="20.100000000000001" hidden="1" customHeight="1">
      <c r="B844" s="142"/>
      <c r="C844" s="142"/>
      <c r="D844" s="143"/>
      <c r="E844" s="144"/>
      <c r="F844" s="145" t="str">
        <f>'HITUNG SEGMEN'!F1281</f>
        <v>1+400</v>
      </c>
      <c r="G844" s="145" t="str">
        <f>'HITUNG SEGMEN'!G1281</f>
        <v>1+600</v>
      </c>
      <c r="H844" s="172">
        <f t="shared" si="60"/>
        <v>3</v>
      </c>
      <c r="I844" s="172" t="str">
        <f>'Template TIPE'!H843</f>
        <v>A</v>
      </c>
      <c r="J844" s="172" t="str">
        <f>'Template-KONDISI'!H844</f>
        <v>S</v>
      </c>
      <c r="K844" s="178"/>
      <c r="L844" s="138"/>
      <c r="M844" s="173"/>
      <c r="N844" s="173"/>
    </row>
    <row r="845" spans="2:14" s="171" customFormat="1" ht="20.100000000000001" hidden="1" customHeight="1">
      <c r="B845" s="142"/>
      <c r="C845" s="142"/>
      <c r="D845" s="143"/>
      <c r="E845" s="144"/>
      <c r="F845" s="145" t="str">
        <f>'HITUNG SEGMEN'!F1282</f>
        <v>1+600</v>
      </c>
      <c r="G845" s="145" t="str">
        <f>'HITUNG SEGMEN'!G1282</f>
        <v>1+800</v>
      </c>
      <c r="H845" s="172">
        <f t="shared" si="60"/>
        <v>3</v>
      </c>
      <c r="I845" s="172" t="str">
        <f>'Template TIPE'!H844</f>
        <v>A</v>
      </c>
      <c r="J845" s="172" t="str">
        <f>'Template-KONDISI'!H845</f>
        <v>B</v>
      </c>
      <c r="K845" s="178"/>
      <c r="L845" s="138"/>
      <c r="M845" s="173"/>
      <c r="N845" s="173"/>
    </row>
    <row r="846" spans="2:14" s="171" customFormat="1" ht="20.100000000000001" hidden="1" customHeight="1">
      <c r="B846" s="142"/>
      <c r="C846" s="142"/>
      <c r="D846" s="143"/>
      <c r="E846" s="144"/>
      <c r="F846" s="145" t="str">
        <f>'HITUNG SEGMEN'!F1283</f>
        <v>1+800</v>
      </c>
      <c r="G846" s="145" t="str">
        <f>'HITUNG SEGMEN'!G1283</f>
        <v>2+000</v>
      </c>
      <c r="H846" s="172">
        <f t="shared" si="60"/>
        <v>3</v>
      </c>
      <c r="I846" s="172" t="str">
        <f>'Template TIPE'!H845</f>
        <v>A</v>
      </c>
      <c r="J846" s="172" t="str">
        <f>'Template-KONDISI'!H846</f>
        <v>B</v>
      </c>
      <c r="K846" s="178"/>
      <c r="L846" s="138"/>
      <c r="M846" s="173"/>
      <c r="N846" s="173"/>
    </row>
    <row r="847" spans="2:14" s="171" customFormat="1" ht="20.100000000000001" hidden="1" customHeight="1">
      <c r="B847" s="142"/>
      <c r="C847" s="142"/>
      <c r="D847" s="143"/>
      <c r="E847" s="144"/>
      <c r="F847" s="145" t="str">
        <f>'HITUNG SEGMEN'!F1284</f>
        <v>2+000</v>
      </c>
      <c r="G847" s="145" t="str">
        <f>'HITUNG SEGMEN'!G1284</f>
        <v>2+200</v>
      </c>
      <c r="H847" s="172">
        <f t="shared" si="60"/>
        <v>3</v>
      </c>
      <c r="I847" s="172" t="str">
        <f>'Template TIPE'!H846</f>
        <v>A</v>
      </c>
      <c r="J847" s="172" t="str">
        <f>'Template-KONDISI'!H847</f>
        <v>B</v>
      </c>
      <c r="K847" s="178"/>
      <c r="L847" s="138"/>
      <c r="M847" s="173"/>
      <c r="N847" s="173"/>
    </row>
    <row r="848" spans="2:14" s="171" customFormat="1" ht="20.100000000000001" hidden="1" customHeight="1">
      <c r="B848" s="142"/>
      <c r="C848" s="142"/>
      <c r="D848" s="143"/>
      <c r="E848" s="144"/>
      <c r="F848" s="145" t="str">
        <f>'HITUNG SEGMEN'!F1285</f>
        <v>2+200</v>
      </c>
      <c r="G848" s="145" t="str">
        <f>'HITUNG SEGMEN'!G1285</f>
        <v>2+280</v>
      </c>
      <c r="H848" s="172">
        <f t="shared" si="60"/>
        <v>3</v>
      </c>
      <c r="I848" s="172" t="str">
        <f>'Template TIPE'!H847</f>
        <v>A</v>
      </c>
      <c r="J848" s="172" t="str">
        <f>'Template-KONDISI'!H848</f>
        <v>B</v>
      </c>
      <c r="K848" s="178"/>
      <c r="L848" s="138"/>
      <c r="M848" s="173"/>
      <c r="N848" s="173"/>
    </row>
    <row r="849" spans="2:14" s="171" customFormat="1" ht="20.100000000000001" hidden="1" customHeight="1">
      <c r="B849" s="142">
        <f>'HITUNG SEGMEN'!B1288</f>
        <v>129</v>
      </c>
      <c r="C849" s="142">
        <f>'HITUNG SEGMEN'!C1288</f>
        <v>1.129</v>
      </c>
      <c r="D849" s="143" t="str">
        <f>'HITUNG SEGMEN'!D1288</f>
        <v>Walik - Karanggambas</v>
      </c>
      <c r="E849" s="144">
        <f>'HITUNG SEGMEN'!E1288</f>
        <v>2.67</v>
      </c>
      <c r="F849" s="145" t="str">
        <f>'HITUNG SEGMEN'!F1288</f>
        <v>0+000</v>
      </c>
      <c r="G849" s="145" t="str">
        <f>'HITUNG SEGMEN'!G1288</f>
        <v>0+200</v>
      </c>
      <c r="H849" s="172">
        <v>5.2</v>
      </c>
      <c r="I849" s="172" t="str">
        <f>'Template TIPE'!H848</f>
        <v>A</v>
      </c>
      <c r="J849" s="172" t="str">
        <f>'Template-KONDISI'!H849</f>
        <v>B</v>
      </c>
      <c r="K849" s="178"/>
      <c r="L849" s="138"/>
      <c r="M849" s="173"/>
      <c r="N849" s="173"/>
    </row>
    <row r="850" spans="2:14" s="171" customFormat="1" ht="20.100000000000001" hidden="1" customHeight="1">
      <c r="B850" s="142"/>
      <c r="C850" s="142"/>
      <c r="D850" s="143"/>
      <c r="E850" s="144"/>
      <c r="F850" s="145" t="str">
        <f>'HITUNG SEGMEN'!F1289</f>
        <v>0+200</v>
      </c>
      <c r="G850" s="145" t="str">
        <f>'HITUNG SEGMEN'!G1289</f>
        <v>0+400</v>
      </c>
      <c r="H850" s="172">
        <v>5</v>
      </c>
      <c r="I850" s="172" t="str">
        <f>'Template TIPE'!H849</f>
        <v>A</v>
      </c>
      <c r="J850" s="172" t="str">
        <f>'Template-KONDISI'!H850</f>
        <v>B</v>
      </c>
      <c r="K850" s="178"/>
      <c r="L850" s="138"/>
      <c r="M850" s="173"/>
      <c r="N850" s="173"/>
    </row>
    <row r="851" spans="2:14" s="171" customFormat="1" ht="20.100000000000001" hidden="1" customHeight="1">
      <c r="B851" s="142"/>
      <c r="C851" s="142"/>
      <c r="D851" s="143"/>
      <c r="E851" s="144"/>
      <c r="F851" s="145" t="str">
        <f>'HITUNG SEGMEN'!F1290</f>
        <v>0+400</v>
      </c>
      <c r="G851" s="145" t="str">
        <f>'HITUNG SEGMEN'!G1290</f>
        <v>0+600</v>
      </c>
      <c r="H851" s="172">
        <v>4</v>
      </c>
      <c r="I851" s="172" t="str">
        <f>'Template TIPE'!H850</f>
        <v>A</v>
      </c>
      <c r="J851" s="172" t="str">
        <f>'Template-KONDISI'!H851</f>
        <v>S</v>
      </c>
      <c r="K851" s="178"/>
      <c r="L851" s="138"/>
      <c r="M851" s="173"/>
      <c r="N851" s="173"/>
    </row>
    <row r="852" spans="2:14" s="171" customFormat="1" ht="20.100000000000001" hidden="1" customHeight="1">
      <c r="B852" s="142"/>
      <c r="C852" s="142"/>
      <c r="D852" s="143"/>
      <c r="E852" s="144"/>
      <c r="F852" s="145" t="str">
        <f>'HITUNG SEGMEN'!F1291</f>
        <v>0+600</v>
      </c>
      <c r="G852" s="145" t="str">
        <f>'HITUNG SEGMEN'!G1291</f>
        <v>0+800</v>
      </c>
      <c r="H852" s="172">
        <f t="shared" ref="H852:H862" si="61">H851</f>
        <v>4</v>
      </c>
      <c r="I852" s="172" t="str">
        <f>'Template TIPE'!H851</f>
        <v>A</v>
      </c>
      <c r="J852" s="172" t="str">
        <f>'Template-KONDISI'!H852</f>
        <v>B</v>
      </c>
      <c r="K852" s="178"/>
      <c r="L852" s="138"/>
      <c r="M852" s="173"/>
      <c r="N852" s="173"/>
    </row>
    <row r="853" spans="2:14" s="171" customFormat="1" ht="20.100000000000001" hidden="1" customHeight="1">
      <c r="B853" s="142"/>
      <c r="C853" s="142"/>
      <c r="D853" s="143"/>
      <c r="E853" s="144"/>
      <c r="F853" s="145" t="str">
        <f>'HITUNG SEGMEN'!F1292</f>
        <v>0+800</v>
      </c>
      <c r="G853" s="145" t="str">
        <f>'HITUNG SEGMEN'!G1292</f>
        <v>1+000</v>
      </c>
      <c r="H853" s="172">
        <f t="shared" si="61"/>
        <v>4</v>
      </c>
      <c r="I853" s="172" t="str">
        <f>'Template TIPE'!H852</f>
        <v>A</v>
      </c>
      <c r="J853" s="172" t="str">
        <f>'Template-KONDISI'!H853</f>
        <v>S</v>
      </c>
      <c r="K853" s="178"/>
      <c r="L853" s="138"/>
      <c r="M853" s="173"/>
      <c r="N853" s="173"/>
    </row>
    <row r="854" spans="2:14" s="171" customFormat="1" ht="20.100000000000001" hidden="1" customHeight="1">
      <c r="B854" s="142"/>
      <c r="C854" s="142"/>
      <c r="D854" s="143"/>
      <c r="E854" s="144"/>
      <c r="F854" s="145" t="str">
        <f>'HITUNG SEGMEN'!F1293</f>
        <v>1+000</v>
      </c>
      <c r="G854" s="145" t="str">
        <f>'HITUNG SEGMEN'!G1293</f>
        <v>1+200</v>
      </c>
      <c r="H854" s="172">
        <f t="shared" si="61"/>
        <v>4</v>
      </c>
      <c r="I854" s="172" t="str">
        <f>'Template TIPE'!H853</f>
        <v>A</v>
      </c>
      <c r="J854" s="172" t="str">
        <f>'Template-KONDISI'!H854</f>
        <v>B</v>
      </c>
      <c r="K854" s="178"/>
      <c r="L854" s="138"/>
      <c r="M854" s="173"/>
      <c r="N854" s="173"/>
    </row>
    <row r="855" spans="2:14" s="171" customFormat="1" ht="20.100000000000001" hidden="1" customHeight="1">
      <c r="B855" s="142"/>
      <c r="C855" s="142"/>
      <c r="D855" s="143"/>
      <c r="E855" s="144"/>
      <c r="F855" s="145" t="str">
        <f>'HITUNG SEGMEN'!F1294</f>
        <v>1+200</v>
      </c>
      <c r="G855" s="145" t="str">
        <f>'HITUNG SEGMEN'!G1294</f>
        <v>1+400</v>
      </c>
      <c r="H855" s="172">
        <f t="shared" si="61"/>
        <v>4</v>
      </c>
      <c r="I855" s="172" t="str">
        <f>'Template TIPE'!H854</f>
        <v>A</v>
      </c>
      <c r="J855" s="172" t="str">
        <f>'Template-KONDISI'!H855</f>
        <v>B</v>
      </c>
      <c r="K855" s="178"/>
      <c r="L855" s="138"/>
      <c r="M855" s="173"/>
      <c r="N855" s="173"/>
    </row>
    <row r="856" spans="2:14" s="171" customFormat="1" ht="20.100000000000001" hidden="1" customHeight="1">
      <c r="B856" s="142"/>
      <c r="C856" s="142"/>
      <c r="D856" s="143"/>
      <c r="E856" s="144"/>
      <c r="F856" s="145" t="str">
        <f>'HITUNG SEGMEN'!F1295</f>
        <v>1+400</v>
      </c>
      <c r="G856" s="145" t="str">
        <f>'HITUNG SEGMEN'!G1295</f>
        <v>1+600</v>
      </c>
      <c r="H856" s="172">
        <f t="shared" si="61"/>
        <v>4</v>
      </c>
      <c r="I856" s="172" t="str">
        <f>'Template TIPE'!H855</f>
        <v>A</v>
      </c>
      <c r="J856" s="172" t="str">
        <f>'Template-KONDISI'!H856</f>
        <v>B</v>
      </c>
      <c r="K856" s="178"/>
      <c r="L856" s="138"/>
      <c r="M856" s="173"/>
      <c r="N856" s="173"/>
    </row>
    <row r="857" spans="2:14" s="171" customFormat="1" ht="20.100000000000001" hidden="1" customHeight="1">
      <c r="B857" s="142"/>
      <c r="C857" s="142"/>
      <c r="D857" s="143"/>
      <c r="E857" s="144"/>
      <c r="F857" s="145" t="str">
        <f>'HITUNG SEGMEN'!F1296</f>
        <v>1+600</v>
      </c>
      <c r="G857" s="145" t="str">
        <f>'HITUNG SEGMEN'!G1296</f>
        <v>1+800</v>
      </c>
      <c r="H857" s="172">
        <f t="shared" si="61"/>
        <v>4</v>
      </c>
      <c r="I857" s="172" t="str">
        <f>'Template TIPE'!H856</f>
        <v>A</v>
      </c>
      <c r="J857" s="172" t="str">
        <f>'Template-KONDISI'!H857</f>
        <v>B</v>
      </c>
      <c r="K857" s="178"/>
      <c r="L857" s="138"/>
      <c r="M857" s="173"/>
      <c r="N857" s="173"/>
    </row>
    <row r="858" spans="2:14" s="171" customFormat="1" ht="20.100000000000001" hidden="1" customHeight="1">
      <c r="B858" s="142"/>
      <c r="C858" s="142"/>
      <c r="D858" s="143"/>
      <c r="E858" s="144"/>
      <c r="F858" s="145" t="str">
        <f>'HITUNG SEGMEN'!F1297</f>
        <v>1+800</v>
      </c>
      <c r="G858" s="145" t="str">
        <f>'HITUNG SEGMEN'!G1297</f>
        <v>2+000</v>
      </c>
      <c r="H858" s="172">
        <f t="shared" si="61"/>
        <v>4</v>
      </c>
      <c r="I858" s="172" t="str">
        <f>'Template TIPE'!H857</f>
        <v>A</v>
      </c>
      <c r="J858" s="172" t="str">
        <f>'Template-KONDISI'!H858</f>
        <v>B</v>
      </c>
      <c r="K858" s="178"/>
      <c r="L858" s="138"/>
      <c r="M858" s="173"/>
      <c r="N858" s="173"/>
    </row>
    <row r="859" spans="2:14" s="171" customFormat="1" ht="20.100000000000001" hidden="1" customHeight="1">
      <c r="B859" s="142"/>
      <c r="C859" s="142"/>
      <c r="D859" s="143"/>
      <c r="E859" s="144"/>
      <c r="F859" s="145" t="str">
        <f>'HITUNG SEGMEN'!F1298</f>
        <v>2+000</v>
      </c>
      <c r="G859" s="145" t="str">
        <f>'HITUNG SEGMEN'!G1298</f>
        <v>2+200</v>
      </c>
      <c r="H859" s="172">
        <f t="shared" si="61"/>
        <v>4</v>
      </c>
      <c r="I859" s="172" t="str">
        <f>'Template TIPE'!H858</f>
        <v>A</v>
      </c>
      <c r="J859" s="172" t="str">
        <f>'Template-KONDISI'!H859</f>
        <v>B</v>
      </c>
      <c r="K859" s="178"/>
      <c r="L859" s="138"/>
      <c r="M859" s="173"/>
      <c r="N859" s="173"/>
    </row>
    <row r="860" spans="2:14" s="171" customFormat="1" ht="20.100000000000001" hidden="1" customHeight="1">
      <c r="B860" s="142"/>
      <c r="C860" s="142"/>
      <c r="D860" s="143"/>
      <c r="E860" s="144"/>
      <c r="F860" s="145" t="str">
        <f>'HITUNG SEGMEN'!F1299</f>
        <v>2+200</v>
      </c>
      <c r="G860" s="145" t="str">
        <f>'HITUNG SEGMEN'!G1299</f>
        <v>2+400</v>
      </c>
      <c r="H860" s="172">
        <f t="shared" si="61"/>
        <v>4</v>
      </c>
      <c r="I860" s="172" t="str">
        <f>'Template TIPE'!H859</f>
        <v>A</v>
      </c>
      <c r="J860" s="172" t="str">
        <f>'Template-KONDISI'!H860</f>
        <v>B</v>
      </c>
      <c r="K860" s="178"/>
      <c r="L860" s="138"/>
      <c r="M860" s="173"/>
      <c r="N860" s="173"/>
    </row>
    <row r="861" spans="2:14" s="171" customFormat="1" ht="20.100000000000001" hidden="1" customHeight="1">
      <c r="B861" s="142"/>
      <c r="C861" s="142"/>
      <c r="D861" s="143"/>
      <c r="E861" s="144"/>
      <c r="F861" s="145" t="str">
        <f>'HITUNG SEGMEN'!F1300</f>
        <v>2+400</v>
      </c>
      <c r="G861" s="145" t="str">
        <f>'HITUNG SEGMEN'!G1300</f>
        <v>2+600</v>
      </c>
      <c r="H861" s="172">
        <f t="shared" si="61"/>
        <v>4</v>
      </c>
      <c r="I861" s="172" t="str">
        <f>'Template TIPE'!H860</f>
        <v>A</v>
      </c>
      <c r="J861" s="172" t="str">
        <f>'Template-KONDISI'!H861</f>
        <v>B</v>
      </c>
      <c r="K861" s="178"/>
      <c r="L861" s="138"/>
      <c r="M861" s="173"/>
      <c r="N861" s="173"/>
    </row>
    <row r="862" spans="2:14" s="171" customFormat="1" ht="20.100000000000001" hidden="1" customHeight="1">
      <c r="B862" s="142"/>
      <c r="C862" s="142"/>
      <c r="D862" s="143"/>
      <c r="E862" s="144"/>
      <c r="F862" s="145" t="str">
        <f>'HITUNG SEGMEN'!F1301</f>
        <v>2+600</v>
      </c>
      <c r="G862" s="145" t="str">
        <f>'HITUNG SEGMEN'!G1301</f>
        <v>2+670</v>
      </c>
      <c r="H862" s="172">
        <f t="shared" si="61"/>
        <v>4</v>
      </c>
      <c r="I862" s="172" t="str">
        <f>'Template TIPE'!H861</f>
        <v>A</v>
      </c>
      <c r="J862" s="172" t="str">
        <f>'Template-KONDISI'!H862</f>
        <v>B</v>
      </c>
      <c r="K862" s="178"/>
      <c r="L862" s="138"/>
      <c r="M862" s="173"/>
      <c r="N862" s="173"/>
    </row>
    <row r="863" spans="2:14" s="171" customFormat="1" ht="20.100000000000001" hidden="1" customHeight="1">
      <c r="B863" s="142">
        <f>'HITUNG SEGMEN'!B1304</f>
        <v>130</v>
      </c>
      <c r="C863" s="422" t="s">
        <v>1086</v>
      </c>
      <c r="D863" s="143" t="str">
        <f>'HITUNG SEGMEN'!D1304</f>
        <v>Karangcegak - Pekalongan</v>
      </c>
      <c r="E863" s="144">
        <f>'HITUNG SEGMEN'!E1304</f>
        <v>2.48</v>
      </c>
      <c r="F863" s="145" t="str">
        <f>'HITUNG SEGMEN'!F1304</f>
        <v>0+000</v>
      </c>
      <c r="G863" s="145" t="str">
        <f>'HITUNG SEGMEN'!G1304</f>
        <v>0+200</v>
      </c>
      <c r="H863" s="172">
        <v>4</v>
      </c>
      <c r="I863" s="172" t="str">
        <f>'Template TIPE'!H862</f>
        <v>A</v>
      </c>
      <c r="J863" s="172" t="str">
        <f>'Template-KONDISI'!H863</f>
        <v>B</v>
      </c>
      <c r="K863" s="178"/>
      <c r="L863" s="138"/>
      <c r="M863" s="173"/>
      <c r="N863" s="173"/>
    </row>
    <row r="864" spans="2:14" s="171" customFormat="1" ht="20.100000000000001" hidden="1" customHeight="1">
      <c r="B864" s="142"/>
      <c r="C864" s="142"/>
      <c r="D864" s="143"/>
      <c r="E864" s="144"/>
      <c r="F864" s="145" t="str">
        <f>'HITUNG SEGMEN'!F1305</f>
        <v>0+200</v>
      </c>
      <c r="G864" s="145" t="str">
        <f>'HITUNG SEGMEN'!G1305</f>
        <v>0+400</v>
      </c>
      <c r="H864" s="172">
        <f>H863</f>
        <v>4</v>
      </c>
      <c r="I864" s="172" t="str">
        <f>'Template TIPE'!H863</f>
        <v>A</v>
      </c>
      <c r="J864" s="172" t="str">
        <f>'Template-KONDISI'!H864</f>
        <v>B</v>
      </c>
      <c r="K864" s="178"/>
      <c r="L864" s="138"/>
      <c r="M864" s="173"/>
      <c r="N864" s="173"/>
    </row>
    <row r="865" spans="2:14" s="171" customFormat="1" ht="20.100000000000001" hidden="1" customHeight="1">
      <c r="B865" s="142"/>
      <c r="C865" s="142"/>
      <c r="D865" s="143"/>
      <c r="E865" s="144"/>
      <c r="F865" s="145" t="str">
        <f>'HITUNG SEGMEN'!F1306</f>
        <v>0+400</v>
      </c>
      <c r="G865" s="145" t="str">
        <f>'HITUNG SEGMEN'!G1306</f>
        <v>0+600</v>
      </c>
      <c r="H865" s="172">
        <f t="shared" ref="H865:H875" si="62">H864</f>
        <v>4</v>
      </c>
      <c r="I865" s="172" t="str">
        <f>'Template TIPE'!H864</f>
        <v>A</v>
      </c>
      <c r="J865" s="172" t="str">
        <f>'Template-KONDISI'!H865</f>
        <v>B</v>
      </c>
      <c r="K865" s="178"/>
      <c r="L865" s="138"/>
      <c r="M865" s="173"/>
      <c r="N865" s="173"/>
    </row>
    <row r="866" spans="2:14" s="171" customFormat="1" ht="20.100000000000001" hidden="1" customHeight="1">
      <c r="B866" s="142"/>
      <c r="C866" s="142"/>
      <c r="D866" s="143"/>
      <c r="E866" s="144"/>
      <c r="F866" s="145" t="str">
        <f>'HITUNG SEGMEN'!F1307</f>
        <v>0+600</v>
      </c>
      <c r="G866" s="145" t="str">
        <f>'HITUNG SEGMEN'!G1307</f>
        <v>0+800</v>
      </c>
      <c r="H866" s="172">
        <f t="shared" si="62"/>
        <v>4</v>
      </c>
      <c r="I866" s="172" t="str">
        <f>'Template TIPE'!H865</f>
        <v>A</v>
      </c>
      <c r="J866" s="172" t="str">
        <f>'Template-KONDISI'!H866</f>
        <v>B</v>
      </c>
      <c r="K866" s="178"/>
      <c r="L866" s="138"/>
      <c r="M866" s="173"/>
      <c r="N866" s="173"/>
    </row>
    <row r="867" spans="2:14" s="171" customFormat="1" ht="20.100000000000001" hidden="1" customHeight="1">
      <c r="B867" s="142"/>
      <c r="C867" s="142"/>
      <c r="D867" s="143"/>
      <c r="E867" s="144"/>
      <c r="F867" s="145" t="str">
        <f>'HITUNG SEGMEN'!F1308</f>
        <v>0+800</v>
      </c>
      <c r="G867" s="145" t="str">
        <f>'HITUNG SEGMEN'!G1308</f>
        <v>1+000</v>
      </c>
      <c r="H867" s="172">
        <f t="shared" si="62"/>
        <v>4</v>
      </c>
      <c r="I867" s="172" t="str">
        <f>'Template TIPE'!H866</f>
        <v>A</v>
      </c>
      <c r="J867" s="172" t="str">
        <f>'Template-KONDISI'!H867</f>
        <v>B</v>
      </c>
      <c r="K867" s="178"/>
      <c r="L867" s="138"/>
      <c r="M867" s="173"/>
      <c r="N867" s="173"/>
    </row>
    <row r="868" spans="2:14" s="171" customFormat="1" ht="20.100000000000001" hidden="1" customHeight="1">
      <c r="B868" s="142"/>
      <c r="C868" s="142"/>
      <c r="D868" s="143"/>
      <c r="E868" s="144"/>
      <c r="F868" s="145" t="str">
        <f>'HITUNG SEGMEN'!F1309</f>
        <v>1+000</v>
      </c>
      <c r="G868" s="145" t="str">
        <f>'HITUNG SEGMEN'!G1309</f>
        <v>1+200</v>
      </c>
      <c r="H868" s="172">
        <f t="shared" si="62"/>
        <v>4</v>
      </c>
      <c r="I868" s="172" t="str">
        <f>'Template TIPE'!H867</f>
        <v>K</v>
      </c>
      <c r="J868" s="172" t="str">
        <f>'Template-KONDISI'!H868</f>
        <v>RB</v>
      </c>
      <c r="K868" s="178"/>
      <c r="L868" s="138"/>
      <c r="M868" s="173"/>
      <c r="N868" s="173"/>
    </row>
    <row r="869" spans="2:14" s="171" customFormat="1" ht="20.100000000000001" hidden="1" customHeight="1">
      <c r="B869" s="142"/>
      <c r="C869" s="142"/>
      <c r="D869" s="143"/>
      <c r="E869" s="144"/>
      <c r="F869" s="145" t="str">
        <f>'HITUNG SEGMEN'!F1310</f>
        <v>1+200</v>
      </c>
      <c r="G869" s="145" t="str">
        <f>'HITUNG SEGMEN'!G1310</f>
        <v>1+400</v>
      </c>
      <c r="H869" s="172">
        <f t="shared" si="62"/>
        <v>4</v>
      </c>
      <c r="I869" s="172" t="str">
        <f>'Template TIPE'!H868</f>
        <v>A</v>
      </c>
      <c r="J869" s="172" t="str">
        <f>'Template-KONDISI'!H869</f>
        <v>B</v>
      </c>
      <c r="K869" s="178"/>
      <c r="L869" s="138"/>
      <c r="M869" s="173"/>
      <c r="N869" s="173"/>
    </row>
    <row r="870" spans="2:14" s="171" customFormat="1" ht="20.100000000000001" hidden="1" customHeight="1">
      <c r="B870" s="142"/>
      <c r="C870" s="142"/>
      <c r="D870" s="143"/>
      <c r="E870" s="144"/>
      <c r="F870" s="145" t="str">
        <f>'HITUNG SEGMEN'!F1311</f>
        <v>1+400</v>
      </c>
      <c r="G870" s="145" t="str">
        <f>'HITUNG SEGMEN'!G1311</f>
        <v>1+600</v>
      </c>
      <c r="H870" s="172">
        <f t="shared" si="62"/>
        <v>4</v>
      </c>
      <c r="I870" s="172" t="str">
        <f>'Template TIPE'!H869</f>
        <v>A</v>
      </c>
      <c r="J870" s="172" t="str">
        <f>'Template-KONDISI'!H870</f>
        <v>B</v>
      </c>
      <c r="K870" s="178"/>
      <c r="L870" s="138"/>
      <c r="M870" s="173"/>
      <c r="N870" s="173"/>
    </row>
    <row r="871" spans="2:14" s="171" customFormat="1" ht="20.100000000000001" hidden="1" customHeight="1">
      <c r="B871" s="142"/>
      <c r="C871" s="142"/>
      <c r="D871" s="143"/>
      <c r="E871" s="144"/>
      <c r="F871" s="145" t="str">
        <f>'HITUNG SEGMEN'!F1312</f>
        <v>1+600</v>
      </c>
      <c r="G871" s="145" t="str">
        <f>'HITUNG SEGMEN'!G1312</f>
        <v>1+800</v>
      </c>
      <c r="H871" s="172">
        <f t="shared" si="62"/>
        <v>4</v>
      </c>
      <c r="I871" s="172" t="str">
        <f>'Template TIPE'!H870</f>
        <v>A</v>
      </c>
      <c r="J871" s="172" t="str">
        <f>'Template-KONDISI'!H871</f>
        <v>B</v>
      </c>
      <c r="K871" s="178"/>
      <c r="L871" s="138"/>
      <c r="M871" s="173"/>
      <c r="N871" s="173"/>
    </row>
    <row r="872" spans="2:14" s="171" customFormat="1" ht="20.100000000000001" hidden="1" customHeight="1">
      <c r="B872" s="142"/>
      <c r="C872" s="142"/>
      <c r="D872" s="143"/>
      <c r="E872" s="144"/>
      <c r="F872" s="145" t="str">
        <f>'HITUNG SEGMEN'!F1313</f>
        <v>1+800</v>
      </c>
      <c r="G872" s="145" t="str">
        <f>'HITUNG SEGMEN'!G1313</f>
        <v>2+000</v>
      </c>
      <c r="H872" s="172">
        <f t="shared" si="62"/>
        <v>4</v>
      </c>
      <c r="I872" s="172" t="str">
        <f>'Template TIPE'!H871</f>
        <v>A</v>
      </c>
      <c r="J872" s="172" t="str">
        <f>'Template-KONDISI'!H872</f>
        <v>B</v>
      </c>
      <c r="K872" s="178"/>
      <c r="L872" s="138"/>
      <c r="M872" s="173"/>
      <c r="N872" s="173"/>
    </row>
    <row r="873" spans="2:14" s="171" customFormat="1" ht="20.100000000000001" hidden="1" customHeight="1">
      <c r="B873" s="142"/>
      <c r="C873" s="142"/>
      <c r="D873" s="143"/>
      <c r="E873" s="144"/>
      <c r="F873" s="145" t="str">
        <f>'HITUNG SEGMEN'!F1314</f>
        <v>2+000</v>
      </c>
      <c r="G873" s="145" t="str">
        <f>'HITUNG SEGMEN'!G1314</f>
        <v>2+200</v>
      </c>
      <c r="H873" s="172">
        <f t="shared" si="62"/>
        <v>4</v>
      </c>
      <c r="I873" s="172" t="str">
        <f>'Template TIPE'!H872</f>
        <v>A</v>
      </c>
      <c r="J873" s="172" t="str">
        <f>'Template-KONDISI'!H873</f>
        <v>B</v>
      </c>
      <c r="K873" s="178"/>
      <c r="L873" s="138"/>
      <c r="M873" s="173"/>
      <c r="N873" s="173"/>
    </row>
    <row r="874" spans="2:14" s="171" customFormat="1" ht="20.100000000000001" hidden="1" customHeight="1">
      <c r="B874" s="142"/>
      <c r="C874" s="142"/>
      <c r="D874" s="143"/>
      <c r="E874" s="144"/>
      <c r="F874" s="145" t="str">
        <f>'HITUNG SEGMEN'!F1315</f>
        <v>2+200</v>
      </c>
      <c r="G874" s="145" t="str">
        <f>'HITUNG SEGMEN'!G1315</f>
        <v>2+400</v>
      </c>
      <c r="H874" s="172">
        <f t="shared" si="62"/>
        <v>4</v>
      </c>
      <c r="I874" s="172" t="str">
        <f>'Template TIPE'!H873</f>
        <v>A</v>
      </c>
      <c r="J874" s="172" t="str">
        <f>'Template-KONDISI'!H874</f>
        <v>B</v>
      </c>
      <c r="K874" s="178"/>
      <c r="L874" s="138"/>
      <c r="M874" s="173"/>
      <c r="N874" s="173"/>
    </row>
    <row r="875" spans="2:14" s="171" customFormat="1" ht="20.100000000000001" hidden="1" customHeight="1">
      <c r="B875" s="142"/>
      <c r="C875" s="142"/>
      <c r="D875" s="143"/>
      <c r="E875" s="144"/>
      <c r="F875" s="145" t="str">
        <f>'HITUNG SEGMEN'!F1316</f>
        <v>2+400</v>
      </c>
      <c r="G875" s="145" t="str">
        <f>'HITUNG SEGMEN'!G1316</f>
        <v>2+480</v>
      </c>
      <c r="H875" s="172">
        <f t="shared" si="62"/>
        <v>4</v>
      </c>
      <c r="I875" s="172" t="str">
        <f>'Template TIPE'!H874</f>
        <v>A</v>
      </c>
      <c r="J875" s="172" t="str">
        <f>'Template-KONDISI'!H875</f>
        <v>B</v>
      </c>
      <c r="K875" s="178"/>
      <c r="L875" s="138"/>
      <c r="M875" s="173"/>
      <c r="N875" s="173"/>
    </row>
    <row r="876" spans="2:14" s="171" customFormat="1" ht="20.100000000000001" hidden="1" customHeight="1">
      <c r="B876" s="142">
        <f>'HITUNG SEGMEN'!B1319</f>
        <v>131</v>
      </c>
      <c r="C876" s="142">
        <f>'HITUNG SEGMEN'!C1319</f>
        <v>1.131</v>
      </c>
      <c r="D876" s="143" t="str">
        <f>'HITUNG SEGMEN'!D1319</f>
        <v>Munjul - Karangbanjar</v>
      </c>
      <c r="E876" s="144">
        <f>'HITUNG SEGMEN'!E1319</f>
        <v>0.82</v>
      </c>
      <c r="F876" s="145" t="str">
        <f>'HITUNG SEGMEN'!F1319</f>
        <v>0+000</v>
      </c>
      <c r="G876" s="145" t="str">
        <f>'HITUNG SEGMEN'!G1319</f>
        <v>0+200</v>
      </c>
      <c r="H876" s="172">
        <v>4.2</v>
      </c>
      <c r="I876" s="172" t="str">
        <f>'Template TIPE'!H875</f>
        <v>A</v>
      </c>
      <c r="J876" s="172" t="str">
        <f>'Template-KONDISI'!H876</f>
        <v>S</v>
      </c>
      <c r="K876" s="178"/>
      <c r="L876" s="138"/>
      <c r="M876" s="173"/>
      <c r="N876" s="173"/>
    </row>
    <row r="877" spans="2:14" s="171" customFormat="1" ht="20.100000000000001" hidden="1" customHeight="1">
      <c r="B877" s="142"/>
      <c r="C877" s="142"/>
      <c r="D877" s="143"/>
      <c r="E877" s="144"/>
      <c r="F877" s="145" t="str">
        <f>'HITUNG SEGMEN'!F1320</f>
        <v>0+200</v>
      </c>
      <c r="G877" s="145" t="str">
        <f>'HITUNG SEGMEN'!G1320</f>
        <v>0+400</v>
      </c>
      <c r="H877" s="172">
        <f>H876</f>
        <v>4.2</v>
      </c>
      <c r="I877" s="172" t="str">
        <f>'Template TIPE'!H876</f>
        <v>A</v>
      </c>
      <c r="J877" s="172" t="str">
        <f>'Template-KONDISI'!H877</f>
        <v>S</v>
      </c>
      <c r="K877" s="178"/>
      <c r="L877" s="138"/>
      <c r="M877" s="173"/>
      <c r="N877" s="173"/>
    </row>
    <row r="878" spans="2:14" s="171" customFormat="1" ht="20.100000000000001" hidden="1" customHeight="1">
      <c r="B878" s="142"/>
      <c r="C878" s="142"/>
      <c r="D878" s="143"/>
      <c r="E878" s="144"/>
      <c r="F878" s="145" t="str">
        <f>'HITUNG SEGMEN'!F1321</f>
        <v>0+400</v>
      </c>
      <c r="G878" s="145" t="str">
        <f>'HITUNG SEGMEN'!G1321</f>
        <v>0+600</v>
      </c>
      <c r="H878" s="172">
        <f t="shared" ref="H878:H880" si="63">H877</f>
        <v>4.2</v>
      </c>
      <c r="I878" s="172" t="str">
        <f>'Template TIPE'!H877</f>
        <v>A</v>
      </c>
      <c r="J878" s="172" t="str">
        <f>'Template-KONDISI'!H878</f>
        <v>S</v>
      </c>
      <c r="K878" s="178"/>
      <c r="L878" s="138"/>
      <c r="M878" s="173"/>
      <c r="N878" s="173"/>
    </row>
    <row r="879" spans="2:14" s="171" customFormat="1" ht="20.100000000000001" hidden="1" customHeight="1">
      <c r="B879" s="142"/>
      <c r="C879" s="142"/>
      <c r="D879" s="143"/>
      <c r="E879" s="144"/>
      <c r="F879" s="145" t="str">
        <f>'HITUNG SEGMEN'!F1322</f>
        <v>0+600</v>
      </c>
      <c r="G879" s="145" t="str">
        <f>'HITUNG SEGMEN'!G1322</f>
        <v>0+800</v>
      </c>
      <c r="H879" s="172">
        <f t="shared" si="63"/>
        <v>4.2</v>
      </c>
      <c r="I879" s="172" t="str">
        <f>'Template TIPE'!H878</f>
        <v>A</v>
      </c>
      <c r="J879" s="172" t="str">
        <f>'Template-KONDISI'!H879</f>
        <v>S</v>
      </c>
      <c r="K879" s="178"/>
      <c r="L879" s="138"/>
      <c r="M879" s="173"/>
      <c r="N879" s="173"/>
    </row>
    <row r="880" spans="2:14" s="171" customFormat="1" ht="20.100000000000001" hidden="1" customHeight="1">
      <c r="B880" s="142"/>
      <c r="C880" s="142"/>
      <c r="D880" s="143"/>
      <c r="E880" s="144"/>
      <c r="F880" s="145" t="str">
        <f>'HITUNG SEGMEN'!F1323</f>
        <v>0+800</v>
      </c>
      <c r="G880" s="145" t="str">
        <f>'HITUNG SEGMEN'!G1323</f>
        <v>0+820</v>
      </c>
      <c r="H880" s="172">
        <f t="shared" si="63"/>
        <v>4.2</v>
      </c>
      <c r="I880" s="172" t="str">
        <f>'Template TIPE'!H879</f>
        <v>A</v>
      </c>
      <c r="J880" s="172" t="str">
        <f>'Template-KONDISI'!H880</f>
        <v>B</v>
      </c>
      <c r="K880" s="178"/>
      <c r="L880" s="138"/>
      <c r="M880" s="173"/>
      <c r="N880" s="173"/>
    </row>
    <row r="881" spans="2:14" s="171" customFormat="1" ht="20.100000000000001" hidden="1" customHeight="1">
      <c r="B881" s="142">
        <f>'HITUNG SEGMEN'!B1326</f>
        <v>132</v>
      </c>
      <c r="C881" s="142">
        <f>'HITUNG SEGMEN'!C1326</f>
        <v>1.1319999999999999</v>
      </c>
      <c r="D881" s="143" t="str">
        <f>'HITUNG SEGMEN'!D1326</f>
        <v>Kutasari - Beji</v>
      </c>
      <c r="E881" s="144">
        <f>'HITUNG SEGMEN'!E1326</f>
        <v>1.8</v>
      </c>
      <c r="F881" s="145" t="str">
        <f>'HITUNG SEGMEN'!F1326</f>
        <v>0+000</v>
      </c>
      <c r="G881" s="145" t="str">
        <f>'HITUNG SEGMEN'!G1326</f>
        <v>0+200</v>
      </c>
      <c r="H881" s="172">
        <v>6</v>
      </c>
      <c r="I881" s="172" t="str">
        <f>'Template TIPE'!H880</f>
        <v>A</v>
      </c>
      <c r="J881" s="172" t="str">
        <f>'Template-KONDISI'!H881</f>
        <v>B</v>
      </c>
      <c r="K881" s="178"/>
      <c r="L881" s="138"/>
      <c r="M881" s="173"/>
      <c r="N881" s="173"/>
    </row>
    <row r="882" spans="2:14" s="171" customFormat="1" ht="20.100000000000001" hidden="1" customHeight="1">
      <c r="B882" s="142"/>
      <c r="C882" s="142"/>
      <c r="D882" s="143"/>
      <c r="E882" s="144"/>
      <c r="F882" s="145" t="str">
        <f>'HITUNG SEGMEN'!F1327</f>
        <v>0+200</v>
      </c>
      <c r="G882" s="145" t="str">
        <f>'HITUNG SEGMEN'!G1327</f>
        <v>0+400</v>
      </c>
      <c r="H882" s="172">
        <f>H881</f>
        <v>6</v>
      </c>
      <c r="I882" s="172" t="str">
        <f>'Template TIPE'!H881</f>
        <v>A</v>
      </c>
      <c r="J882" s="172" t="str">
        <f>'Template-KONDISI'!H882</f>
        <v>B</v>
      </c>
      <c r="K882" s="178"/>
      <c r="L882" s="138"/>
      <c r="M882" s="173"/>
      <c r="N882" s="173"/>
    </row>
    <row r="883" spans="2:14" s="171" customFormat="1" ht="20.100000000000001" hidden="1" customHeight="1">
      <c r="B883" s="142"/>
      <c r="C883" s="142"/>
      <c r="D883" s="143"/>
      <c r="E883" s="144"/>
      <c r="F883" s="145" t="str">
        <f>'HITUNG SEGMEN'!F1328</f>
        <v>0+400</v>
      </c>
      <c r="G883" s="145" t="str">
        <f>'HITUNG SEGMEN'!G1328</f>
        <v>0+600</v>
      </c>
      <c r="H883" s="172">
        <f t="shared" ref="H883:H889" si="64">H882</f>
        <v>6</v>
      </c>
      <c r="I883" s="172" t="str">
        <f>'Template TIPE'!H882</f>
        <v>A</v>
      </c>
      <c r="J883" s="172" t="str">
        <f>'Template-KONDISI'!H883</f>
        <v>B</v>
      </c>
      <c r="K883" s="178"/>
      <c r="L883" s="138"/>
      <c r="M883" s="173"/>
      <c r="N883" s="173"/>
    </row>
    <row r="884" spans="2:14" s="171" customFormat="1" ht="20.100000000000001" hidden="1" customHeight="1">
      <c r="B884" s="142"/>
      <c r="C884" s="142"/>
      <c r="D884" s="143"/>
      <c r="E884" s="144"/>
      <c r="F884" s="145" t="str">
        <f>'HITUNG SEGMEN'!F1329</f>
        <v>0+600</v>
      </c>
      <c r="G884" s="145" t="str">
        <f>'HITUNG SEGMEN'!G1329</f>
        <v>0+800</v>
      </c>
      <c r="H884" s="172">
        <f t="shared" si="64"/>
        <v>6</v>
      </c>
      <c r="I884" s="172" t="str">
        <f>'Template TIPE'!H883</f>
        <v>A</v>
      </c>
      <c r="J884" s="172" t="str">
        <f>'Template-KONDISI'!H884</f>
        <v>B</v>
      </c>
      <c r="K884" s="178"/>
      <c r="L884" s="138"/>
      <c r="M884" s="173"/>
      <c r="N884" s="173"/>
    </row>
    <row r="885" spans="2:14" s="171" customFormat="1" ht="20.100000000000001" hidden="1" customHeight="1">
      <c r="B885" s="142"/>
      <c r="C885" s="142"/>
      <c r="D885" s="143"/>
      <c r="E885" s="144"/>
      <c r="F885" s="145" t="str">
        <f>'HITUNG SEGMEN'!F1330</f>
        <v>0+800</v>
      </c>
      <c r="G885" s="145" t="str">
        <f>'HITUNG SEGMEN'!G1330</f>
        <v>1+000</v>
      </c>
      <c r="H885" s="172">
        <f t="shared" si="64"/>
        <v>6</v>
      </c>
      <c r="I885" s="172" t="str">
        <f>'Template TIPE'!H884</f>
        <v>A</v>
      </c>
      <c r="J885" s="172" t="str">
        <f>'Template-KONDISI'!H885</f>
        <v>B</v>
      </c>
      <c r="K885" s="178"/>
      <c r="L885" s="138"/>
      <c r="M885" s="173"/>
      <c r="N885" s="173"/>
    </row>
    <row r="886" spans="2:14" s="171" customFormat="1" ht="20.100000000000001" hidden="1" customHeight="1">
      <c r="B886" s="142"/>
      <c r="C886" s="142"/>
      <c r="D886" s="143"/>
      <c r="E886" s="144"/>
      <c r="F886" s="145" t="str">
        <f>'HITUNG SEGMEN'!F1331</f>
        <v>1+000</v>
      </c>
      <c r="G886" s="145" t="str">
        <f>'HITUNG SEGMEN'!G1331</f>
        <v>1+200</v>
      </c>
      <c r="H886" s="172">
        <f t="shared" si="64"/>
        <v>6</v>
      </c>
      <c r="I886" s="172" t="str">
        <f>'Template TIPE'!H885</f>
        <v>A</v>
      </c>
      <c r="J886" s="172" t="str">
        <f>'Template-KONDISI'!H886</f>
        <v>B</v>
      </c>
      <c r="K886" s="178"/>
      <c r="L886" s="138"/>
      <c r="M886" s="173"/>
      <c r="N886" s="173"/>
    </row>
    <row r="887" spans="2:14" s="171" customFormat="1" ht="20.100000000000001" hidden="1" customHeight="1">
      <c r="B887" s="142"/>
      <c r="C887" s="142"/>
      <c r="D887" s="143"/>
      <c r="E887" s="144"/>
      <c r="F887" s="145" t="str">
        <f>'HITUNG SEGMEN'!F1332</f>
        <v>1+200</v>
      </c>
      <c r="G887" s="145" t="str">
        <f>'HITUNG SEGMEN'!G1332</f>
        <v>1+400</v>
      </c>
      <c r="H887" s="172">
        <f t="shared" si="64"/>
        <v>6</v>
      </c>
      <c r="I887" s="172" t="str">
        <f>'Template TIPE'!H886</f>
        <v>A</v>
      </c>
      <c r="J887" s="172" t="str">
        <f>'Template-KONDISI'!H887</f>
        <v>B</v>
      </c>
      <c r="K887" s="178"/>
      <c r="L887" s="138"/>
      <c r="M887" s="173"/>
      <c r="N887" s="173"/>
    </row>
    <row r="888" spans="2:14" s="171" customFormat="1" ht="20.100000000000001" hidden="1" customHeight="1">
      <c r="B888" s="142"/>
      <c r="C888" s="142"/>
      <c r="D888" s="143"/>
      <c r="E888" s="144"/>
      <c r="F888" s="145" t="str">
        <f>'HITUNG SEGMEN'!F1333</f>
        <v>1+400</v>
      </c>
      <c r="G888" s="145" t="str">
        <f>'HITUNG SEGMEN'!G1333</f>
        <v>1+600</v>
      </c>
      <c r="H888" s="172">
        <f t="shared" si="64"/>
        <v>6</v>
      </c>
      <c r="I888" s="172" t="str">
        <f>'Template TIPE'!H887</f>
        <v>A</v>
      </c>
      <c r="J888" s="172" t="str">
        <f>'Template-KONDISI'!H888</f>
        <v>B</v>
      </c>
      <c r="K888" s="178"/>
      <c r="L888" s="138"/>
      <c r="M888" s="173"/>
      <c r="N888" s="173"/>
    </row>
    <row r="889" spans="2:14" s="171" customFormat="1" ht="20.100000000000001" hidden="1" customHeight="1">
      <c r="B889" s="142"/>
      <c r="C889" s="142"/>
      <c r="D889" s="143"/>
      <c r="E889" s="144"/>
      <c r="F889" s="145" t="str">
        <f>'HITUNG SEGMEN'!F1334</f>
        <v>1+600</v>
      </c>
      <c r="G889" s="145" t="str">
        <f>'HITUNG SEGMEN'!G1334</f>
        <v>1+800</v>
      </c>
      <c r="H889" s="172">
        <f t="shared" si="64"/>
        <v>6</v>
      </c>
      <c r="I889" s="172" t="str">
        <f>'Template TIPE'!H888</f>
        <v>A</v>
      </c>
      <c r="J889" s="172" t="str">
        <f>'Template-KONDISI'!H889</f>
        <v>B</v>
      </c>
      <c r="K889" s="178"/>
      <c r="L889" s="138"/>
      <c r="M889" s="173"/>
      <c r="N889" s="173"/>
    </row>
    <row r="890" spans="2:14" s="171" customFormat="1" ht="20.100000000000001" hidden="1" customHeight="1">
      <c r="B890" s="142">
        <f>'HITUNG SEGMEN'!B1337</f>
        <v>133</v>
      </c>
      <c r="C890" s="142">
        <f>'HITUNG SEGMEN'!C1337</f>
        <v>1.133</v>
      </c>
      <c r="D890" s="143" t="str">
        <f>'HITUNG SEGMEN'!D1337</f>
        <v>Tobong - Kajen</v>
      </c>
      <c r="E890" s="144">
        <f>'HITUNG SEGMEN'!E1337</f>
        <v>3.78</v>
      </c>
      <c r="F890" s="145" t="str">
        <f>'HITUNG SEGMEN'!F1337</f>
        <v>0+000</v>
      </c>
      <c r="G890" s="145" t="str">
        <f>'HITUNG SEGMEN'!G1337</f>
        <v>0+200</v>
      </c>
      <c r="H890" s="172">
        <v>3</v>
      </c>
      <c r="I890" s="172" t="str">
        <f>'Template TIPE'!H889</f>
        <v>A</v>
      </c>
      <c r="J890" s="172" t="str">
        <f>'Template-KONDISI'!H890</f>
        <v>B</v>
      </c>
      <c r="K890" s="178"/>
      <c r="L890" s="138"/>
      <c r="M890" s="173"/>
      <c r="N890" s="173"/>
    </row>
    <row r="891" spans="2:14" s="171" customFormat="1" ht="20.100000000000001" hidden="1" customHeight="1">
      <c r="B891" s="142"/>
      <c r="C891" s="142"/>
      <c r="D891" s="143"/>
      <c r="E891" s="144"/>
      <c r="F891" s="145" t="str">
        <f>'HITUNG SEGMEN'!F1338</f>
        <v>0+200</v>
      </c>
      <c r="G891" s="145" t="str">
        <f>'HITUNG SEGMEN'!G1338</f>
        <v>0+400</v>
      </c>
      <c r="H891" s="172">
        <f>H890</f>
        <v>3</v>
      </c>
      <c r="I891" s="172" t="str">
        <f>'Template TIPE'!H890</f>
        <v>A</v>
      </c>
      <c r="J891" s="172" t="str">
        <f>'Template-KONDISI'!H891</f>
        <v>B</v>
      </c>
      <c r="K891" s="178"/>
      <c r="L891" s="138"/>
      <c r="M891" s="173"/>
      <c r="N891" s="173"/>
    </row>
    <row r="892" spans="2:14" s="171" customFormat="1" ht="20.100000000000001" hidden="1" customHeight="1">
      <c r="B892" s="142"/>
      <c r="C892" s="142"/>
      <c r="D892" s="143"/>
      <c r="E892" s="144"/>
      <c r="F892" s="145" t="str">
        <f>'HITUNG SEGMEN'!F1339</f>
        <v>0+400</v>
      </c>
      <c r="G892" s="145" t="str">
        <f>'HITUNG SEGMEN'!G1339</f>
        <v>0+600</v>
      </c>
      <c r="H892" s="172">
        <f t="shared" ref="H892:H908" si="65">H891</f>
        <v>3</v>
      </c>
      <c r="I892" s="172" t="str">
        <f>'Template TIPE'!H891</f>
        <v>A</v>
      </c>
      <c r="J892" s="172" t="str">
        <f>'Template-KONDISI'!H892</f>
        <v>B</v>
      </c>
      <c r="K892" s="178"/>
      <c r="L892" s="138"/>
      <c r="M892" s="173"/>
      <c r="N892" s="173"/>
    </row>
    <row r="893" spans="2:14" s="171" customFormat="1" ht="20.100000000000001" hidden="1" customHeight="1">
      <c r="B893" s="142"/>
      <c r="C893" s="142"/>
      <c r="D893" s="143"/>
      <c r="E893" s="144"/>
      <c r="F893" s="145" t="str">
        <f>'HITUNG SEGMEN'!F1340</f>
        <v>0+600</v>
      </c>
      <c r="G893" s="145" t="str">
        <f>'HITUNG SEGMEN'!G1340</f>
        <v>0+800</v>
      </c>
      <c r="H893" s="172">
        <f t="shared" si="65"/>
        <v>3</v>
      </c>
      <c r="I893" s="172" t="str">
        <f>'Template TIPE'!H892</f>
        <v>A</v>
      </c>
      <c r="J893" s="172" t="str">
        <f>'Template-KONDISI'!H893</f>
        <v>B</v>
      </c>
      <c r="K893" s="178"/>
      <c r="L893" s="138"/>
      <c r="M893" s="173"/>
      <c r="N893" s="173"/>
    </row>
    <row r="894" spans="2:14" s="171" customFormat="1" ht="20.100000000000001" hidden="1" customHeight="1">
      <c r="B894" s="142"/>
      <c r="C894" s="142"/>
      <c r="D894" s="143"/>
      <c r="E894" s="144"/>
      <c r="F894" s="145" t="str">
        <f>'HITUNG SEGMEN'!F1341</f>
        <v>0+800</v>
      </c>
      <c r="G894" s="145" t="str">
        <f>'HITUNG SEGMEN'!G1341</f>
        <v>1+000</v>
      </c>
      <c r="H894" s="172">
        <f t="shared" si="65"/>
        <v>3</v>
      </c>
      <c r="I894" s="172" t="str">
        <f>'Template TIPE'!H893</f>
        <v>A</v>
      </c>
      <c r="J894" s="172" t="str">
        <f>'Template-KONDISI'!H894</f>
        <v>B</v>
      </c>
      <c r="K894" s="178"/>
      <c r="L894" s="138"/>
      <c r="M894" s="173"/>
      <c r="N894" s="173"/>
    </row>
    <row r="895" spans="2:14" s="171" customFormat="1" ht="20.100000000000001" hidden="1" customHeight="1">
      <c r="B895" s="142"/>
      <c r="C895" s="142"/>
      <c r="D895" s="143"/>
      <c r="E895" s="144"/>
      <c r="F895" s="145" t="str">
        <f>'HITUNG SEGMEN'!F1342</f>
        <v>1+000</v>
      </c>
      <c r="G895" s="145" t="str">
        <f>'HITUNG SEGMEN'!G1342</f>
        <v>1+200</v>
      </c>
      <c r="H895" s="172">
        <f t="shared" si="65"/>
        <v>3</v>
      </c>
      <c r="I895" s="172" t="str">
        <f>'Template TIPE'!H894</f>
        <v>A</v>
      </c>
      <c r="J895" s="172" t="str">
        <f>'Template-KONDISI'!H895</f>
        <v>B</v>
      </c>
      <c r="K895" s="178"/>
      <c r="L895" s="138"/>
      <c r="M895" s="173"/>
      <c r="N895" s="173"/>
    </row>
    <row r="896" spans="2:14" s="171" customFormat="1" ht="20.100000000000001" hidden="1" customHeight="1">
      <c r="B896" s="142"/>
      <c r="C896" s="142"/>
      <c r="D896" s="143"/>
      <c r="E896" s="144"/>
      <c r="F896" s="145" t="str">
        <f>'HITUNG SEGMEN'!F1343</f>
        <v>1+200</v>
      </c>
      <c r="G896" s="145" t="str">
        <f>'HITUNG SEGMEN'!G1343</f>
        <v>1+400</v>
      </c>
      <c r="H896" s="172">
        <f t="shared" si="65"/>
        <v>3</v>
      </c>
      <c r="I896" s="172" t="str">
        <f>'Template TIPE'!H895</f>
        <v>A</v>
      </c>
      <c r="J896" s="172" t="str">
        <f>'Template-KONDISI'!H896</f>
        <v>B</v>
      </c>
      <c r="K896" s="178"/>
      <c r="L896" s="138"/>
      <c r="M896" s="173"/>
      <c r="N896" s="173"/>
    </row>
    <row r="897" spans="2:14" s="171" customFormat="1" ht="20.100000000000001" hidden="1" customHeight="1">
      <c r="B897" s="142"/>
      <c r="C897" s="142"/>
      <c r="D897" s="143"/>
      <c r="E897" s="144"/>
      <c r="F897" s="145" t="str">
        <f>'HITUNG SEGMEN'!F1344</f>
        <v>1+400</v>
      </c>
      <c r="G897" s="145" t="str">
        <f>'HITUNG SEGMEN'!G1344</f>
        <v>1+600</v>
      </c>
      <c r="H897" s="172">
        <f t="shared" si="65"/>
        <v>3</v>
      </c>
      <c r="I897" s="172" t="str">
        <f>'Template TIPE'!H896</f>
        <v>A</v>
      </c>
      <c r="J897" s="172" t="str">
        <f>'Template-KONDISI'!H897</f>
        <v>B</v>
      </c>
      <c r="K897" s="178"/>
      <c r="L897" s="138"/>
      <c r="M897" s="173"/>
      <c r="N897" s="173"/>
    </row>
    <row r="898" spans="2:14" s="171" customFormat="1" ht="20.100000000000001" hidden="1" customHeight="1">
      <c r="B898" s="142"/>
      <c r="C898" s="142"/>
      <c r="D898" s="143"/>
      <c r="E898" s="144"/>
      <c r="F898" s="145" t="str">
        <f>'HITUNG SEGMEN'!F1345</f>
        <v>1+600</v>
      </c>
      <c r="G898" s="145" t="str">
        <f>'HITUNG SEGMEN'!G1345</f>
        <v>1+800</v>
      </c>
      <c r="H898" s="172">
        <f t="shared" si="65"/>
        <v>3</v>
      </c>
      <c r="I898" s="172" t="str">
        <f>'Template TIPE'!H897</f>
        <v>A</v>
      </c>
      <c r="J898" s="172" t="str">
        <f>'Template-KONDISI'!H898</f>
        <v>B</v>
      </c>
      <c r="K898" s="178"/>
      <c r="L898" s="138"/>
      <c r="M898" s="173"/>
      <c r="N898" s="173"/>
    </row>
    <row r="899" spans="2:14" s="171" customFormat="1" ht="20.100000000000001" hidden="1" customHeight="1">
      <c r="B899" s="142"/>
      <c r="C899" s="142"/>
      <c r="D899" s="143"/>
      <c r="E899" s="144"/>
      <c r="F899" s="145" t="str">
        <f>'HITUNG SEGMEN'!F1346</f>
        <v>1+800</v>
      </c>
      <c r="G899" s="145" t="str">
        <f>'HITUNG SEGMEN'!G1346</f>
        <v>2+000</v>
      </c>
      <c r="H899" s="172">
        <f t="shared" si="65"/>
        <v>3</v>
      </c>
      <c r="I899" s="172" t="str">
        <f>'Template TIPE'!H898</f>
        <v>A</v>
      </c>
      <c r="J899" s="172" t="str">
        <f>'Template-KONDISI'!H899</f>
        <v>B</v>
      </c>
      <c r="K899" s="178"/>
      <c r="L899" s="138"/>
      <c r="M899" s="173"/>
      <c r="N899" s="173"/>
    </row>
    <row r="900" spans="2:14" s="171" customFormat="1" ht="20.100000000000001" hidden="1" customHeight="1">
      <c r="B900" s="142"/>
      <c r="C900" s="142"/>
      <c r="D900" s="143"/>
      <c r="E900" s="144"/>
      <c r="F900" s="145" t="str">
        <f>'HITUNG SEGMEN'!F1347</f>
        <v>2+000</v>
      </c>
      <c r="G900" s="145" t="str">
        <f>'HITUNG SEGMEN'!G1347</f>
        <v>2+200</v>
      </c>
      <c r="H900" s="172">
        <f t="shared" si="65"/>
        <v>3</v>
      </c>
      <c r="I900" s="172" t="str">
        <f>'Template TIPE'!H899</f>
        <v>A</v>
      </c>
      <c r="J900" s="172" t="str">
        <f>'Template-KONDISI'!H900</f>
        <v>B</v>
      </c>
      <c r="K900" s="178"/>
      <c r="L900" s="138"/>
      <c r="M900" s="173"/>
      <c r="N900" s="173"/>
    </row>
    <row r="901" spans="2:14" s="171" customFormat="1" ht="20.100000000000001" hidden="1" customHeight="1">
      <c r="B901" s="142"/>
      <c r="C901" s="142"/>
      <c r="D901" s="143"/>
      <c r="E901" s="144"/>
      <c r="F901" s="145" t="str">
        <f>'HITUNG SEGMEN'!F1348</f>
        <v>2+200</v>
      </c>
      <c r="G901" s="145" t="str">
        <f>'HITUNG SEGMEN'!G1348</f>
        <v>2+400</v>
      </c>
      <c r="H901" s="172">
        <f t="shared" si="65"/>
        <v>3</v>
      </c>
      <c r="I901" s="172" t="str">
        <f>'Template TIPE'!H900</f>
        <v>A</v>
      </c>
      <c r="J901" s="172" t="str">
        <f>'Template-KONDISI'!H901</f>
        <v>B</v>
      </c>
      <c r="K901" s="178"/>
      <c r="L901" s="138"/>
      <c r="M901" s="173"/>
      <c r="N901" s="173"/>
    </row>
    <row r="902" spans="2:14" s="171" customFormat="1" ht="20.100000000000001" hidden="1" customHeight="1">
      <c r="B902" s="142"/>
      <c r="C902" s="142"/>
      <c r="D902" s="143"/>
      <c r="E902" s="144"/>
      <c r="F902" s="145" t="str">
        <f>'HITUNG SEGMEN'!F1349</f>
        <v>2+400</v>
      </c>
      <c r="G902" s="145" t="str">
        <f>'HITUNG SEGMEN'!G1349</f>
        <v>2+600</v>
      </c>
      <c r="H902" s="172">
        <f t="shared" si="65"/>
        <v>3</v>
      </c>
      <c r="I902" s="172" t="str">
        <f>'Template TIPE'!H901</f>
        <v>A</v>
      </c>
      <c r="J902" s="172" t="str">
        <f>'Template-KONDISI'!H902</f>
        <v>B</v>
      </c>
      <c r="K902" s="178"/>
      <c r="L902" s="138"/>
      <c r="M902" s="173"/>
      <c r="N902" s="173"/>
    </row>
    <row r="903" spans="2:14" s="171" customFormat="1" ht="20.100000000000001" hidden="1" customHeight="1">
      <c r="B903" s="142"/>
      <c r="C903" s="142"/>
      <c r="D903" s="143"/>
      <c r="E903" s="144"/>
      <c r="F903" s="145" t="str">
        <f>'HITUNG SEGMEN'!F1350</f>
        <v>2+600</v>
      </c>
      <c r="G903" s="145" t="str">
        <f>'HITUNG SEGMEN'!G1350</f>
        <v>2+800</v>
      </c>
      <c r="H903" s="172">
        <f t="shared" si="65"/>
        <v>3</v>
      </c>
      <c r="I903" s="172" t="str">
        <f>'Template TIPE'!H902</f>
        <v>A</v>
      </c>
      <c r="J903" s="172" t="str">
        <f>'Template-KONDISI'!H903</f>
        <v>B</v>
      </c>
      <c r="K903" s="178"/>
      <c r="L903" s="138"/>
      <c r="M903" s="173"/>
      <c r="N903" s="173"/>
    </row>
    <row r="904" spans="2:14" s="171" customFormat="1" ht="20.100000000000001" hidden="1" customHeight="1">
      <c r="B904" s="142"/>
      <c r="C904" s="142"/>
      <c r="D904" s="143"/>
      <c r="E904" s="144"/>
      <c r="F904" s="145" t="str">
        <f>'HITUNG SEGMEN'!F1351</f>
        <v>2+800</v>
      </c>
      <c r="G904" s="145" t="str">
        <f>'HITUNG SEGMEN'!G1351</f>
        <v>3+000</v>
      </c>
      <c r="H904" s="172">
        <f t="shared" si="65"/>
        <v>3</v>
      </c>
      <c r="I904" s="172" t="str">
        <f>'Template TIPE'!H903</f>
        <v>A</v>
      </c>
      <c r="J904" s="172" t="str">
        <f>'Template-KONDISI'!H904</f>
        <v>B</v>
      </c>
      <c r="K904" s="178"/>
      <c r="L904" s="138"/>
      <c r="M904" s="173"/>
      <c r="N904" s="173"/>
    </row>
    <row r="905" spans="2:14" s="171" customFormat="1" ht="20.100000000000001" hidden="1" customHeight="1">
      <c r="B905" s="142"/>
      <c r="C905" s="142"/>
      <c r="D905" s="143"/>
      <c r="E905" s="144"/>
      <c r="F905" s="145" t="str">
        <f>'HITUNG SEGMEN'!F1352</f>
        <v>3+000</v>
      </c>
      <c r="G905" s="145" t="str">
        <f>'HITUNG SEGMEN'!G1352</f>
        <v>3+200</v>
      </c>
      <c r="H905" s="172">
        <f t="shared" si="65"/>
        <v>3</v>
      </c>
      <c r="I905" s="172" t="str">
        <f>'Template TIPE'!H904</f>
        <v>A</v>
      </c>
      <c r="J905" s="172" t="str">
        <f>'Template-KONDISI'!H905</f>
        <v>B</v>
      </c>
      <c r="K905" s="178"/>
      <c r="L905" s="138"/>
      <c r="M905" s="173"/>
      <c r="N905" s="173"/>
    </row>
    <row r="906" spans="2:14" s="171" customFormat="1" ht="20.100000000000001" hidden="1" customHeight="1">
      <c r="B906" s="142"/>
      <c r="C906" s="142"/>
      <c r="D906" s="143"/>
      <c r="E906" s="144"/>
      <c r="F906" s="145" t="str">
        <f>'HITUNG SEGMEN'!F1353</f>
        <v>3+200</v>
      </c>
      <c r="G906" s="145" t="str">
        <f>'HITUNG SEGMEN'!G1353</f>
        <v>3+400</v>
      </c>
      <c r="H906" s="172">
        <f t="shared" si="65"/>
        <v>3</v>
      </c>
      <c r="I906" s="172" t="str">
        <f>'Template TIPE'!H905</f>
        <v>A</v>
      </c>
      <c r="J906" s="172" t="str">
        <f>'Template-KONDISI'!H906</f>
        <v>B</v>
      </c>
      <c r="K906" s="178"/>
      <c r="L906" s="138"/>
      <c r="M906" s="173"/>
      <c r="N906" s="173"/>
    </row>
    <row r="907" spans="2:14" s="171" customFormat="1" ht="20.100000000000001" hidden="1" customHeight="1">
      <c r="B907" s="142"/>
      <c r="C907" s="142"/>
      <c r="D907" s="143"/>
      <c r="E907" s="144"/>
      <c r="F907" s="145" t="str">
        <f>'HITUNG SEGMEN'!F1354</f>
        <v>3+400</v>
      </c>
      <c r="G907" s="145" t="str">
        <f>'HITUNG SEGMEN'!G1354</f>
        <v>3+600</v>
      </c>
      <c r="H907" s="172">
        <f t="shared" si="65"/>
        <v>3</v>
      </c>
      <c r="I907" s="172" t="str">
        <f>'Template TIPE'!H906</f>
        <v>A</v>
      </c>
      <c r="J907" s="172" t="str">
        <f>'Template-KONDISI'!H907</f>
        <v>B</v>
      </c>
      <c r="K907" s="178"/>
      <c r="L907" s="138"/>
      <c r="M907" s="173"/>
      <c r="N907" s="173"/>
    </row>
    <row r="908" spans="2:14" s="171" customFormat="1" ht="20.100000000000001" hidden="1" customHeight="1">
      <c r="B908" s="142"/>
      <c r="C908" s="142"/>
      <c r="D908" s="143"/>
      <c r="E908" s="144"/>
      <c r="F908" s="145" t="str">
        <f>'HITUNG SEGMEN'!F1355</f>
        <v>3+600</v>
      </c>
      <c r="G908" s="145" t="str">
        <f>'HITUNG SEGMEN'!G1355</f>
        <v>3+810</v>
      </c>
      <c r="H908" s="172">
        <f t="shared" si="65"/>
        <v>3</v>
      </c>
      <c r="I908" s="172" t="str">
        <f>'Template TIPE'!H907</f>
        <v>A</v>
      </c>
      <c r="J908" s="172" t="str">
        <f>'Template-KONDISI'!H908</f>
        <v>B</v>
      </c>
      <c r="K908" s="178"/>
      <c r="L908" s="138"/>
      <c r="M908" s="173"/>
      <c r="N908" s="173"/>
    </row>
    <row r="909" spans="2:14" s="171" customFormat="1" ht="20.100000000000001" hidden="1" customHeight="1">
      <c r="B909" s="142">
        <f>'HITUNG SEGMEN'!B1358</f>
        <v>134</v>
      </c>
      <c r="C909" s="142">
        <f>'HITUNG SEGMEN'!C1358</f>
        <v>1.1339999999999999</v>
      </c>
      <c r="D909" s="143" t="str">
        <f>'HITUNG SEGMEN'!D1358</f>
        <v>Candinata - Kajen</v>
      </c>
      <c r="E909" s="144">
        <f>'HITUNG SEGMEN'!E1358</f>
        <v>3.33</v>
      </c>
      <c r="F909" s="145" t="str">
        <f>'HITUNG SEGMEN'!F1358</f>
        <v>0+000</v>
      </c>
      <c r="G909" s="145" t="str">
        <f>'HITUNG SEGMEN'!G1358</f>
        <v>0+200</v>
      </c>
      <c r="H909" s="172">
        <v>3.6</v>
      </c>
      <c r="I909" s="172" t="str">
        <f>'Template TIPE'!H908</f>
        <v>A</v>
      </c>
      <c r="J909" s="172" t="str">
        <f>'Template-KONDISI'!H909</f>
        <v>B</v>
      </c>
      <c r="K909" s="178"/>
      <c r="L909" s="138"/>
      <c r="M909" s="173"/>
      <c r="N909" s="173"/>
    </row>
    <row r="910" spans="2:14" s="171" customFormat="1" ht="20.100000000000001" hidden="1" customHeight="1">
      <c r="B910" s="142"/>
      <c r="C910" s="142"/>
      <c r="D910" s="143"/>
      <c r="E910" s="144"/>
      <c r="F910" s="145" t="str">
        <f>'HITUNG SEGMEN'!F1359</f>
        <v>0+200</v>
      </c>
      <c r="G910" s="145" t="str">
        <f>'HITUNG SEGMEN'!G1359</f>
        <v>0+400</v>
      </c>
      <c r="H910" s="172">
        <f>H909</f>
        <v>3.6</v>
      </c>
      <c r="I910" s="172" t="str">
        <f>'Template TIPE'!H909</f>
        <v>A</v>
      </c>
      <c r="J910" s="172" t="str">
        <f>'Template-KONDISI'!H910</f>
        <v>B</v>
      </c>
      <c r="K910" s="178"/>
      <c r="L910" s="138"/>
      <c r="M910" s="173"/>
      <c r="N910" s="173"/>
    </row>
    <row r="911" spans="2:14" s="171" customFormat="1" ht="20.100000000000001" hidden="1" customHeight="1">
      <c r="B911" s="142"/>
      <c r="C911" s="142"/>
      <c r="D911" s="143"/>
      <c r="E911" s="144"/>
      <c r="F911" s="145" t="str">
        <f>'HITUNG SEGMEN'!F1360</f>
        <v>0+400</v>
      </c>
      <c r="G911" s="145" t="str">
        <f>'HITUNG SEGMEN'!G1360</f>
        <v>0+600</v>
      </c>
      <c r="H911" s="172">
        <f t="shared" ref="H911:H925" si="66">H910</f>
        <v>3.6</v>
      </c>
      <c r="I911" s="172" t="str">
        <f>'Template TIPE'!H910</f>
        <v>A</v>
      </c>
      <c r="J911" s="172" t="str">
        <f>'Template-KONDISI'!H911</f>
        <v>B</v>
      </c>
      <c r="K911" s="178"/>
      <c r="L911" s="138"/>
      <c r="M911" s="173"/>
      <c r="N911" s="173"/>
    </row>
    <row r="912" spans="2:14" s="171" customFormat="1" ht="20.100000000000001" hidden="1" customHeight="1">
      <c r="B912" s="142"/>
      <c r="C912" s="142"/>
      <c r="D912" s="143"/>
      <c r="E912" s="144"/>
      <c r="F912" s="145" t="str">
        <f>'HITUNG SEGMEN'!F1361</f>
        <v>0+600</v>
      </c>
      <c r="G912" s="145" t="str">
        <f>'HITUNG SEGMEN'!G1361</f>
        <v>0+800</v>
      </c>
      <c r="H912" s="172">
        <f t="shared" si="66"/>
        <v>3.6</v>
      </c>
      <c r="I912" s="172" t="str">
        <f>'Template TIPE'!H911</f>
        <v>A</v>
      </c>
      <c r="J912" s="172" t="str">
        <f>'Template-KONDISI'!H912</f>
        <v>B</v>
      </c>
      <c r="K912" s="178"/>
      <c r="L912" s="138"/>
      <c r="M912" s="173"/>
      <c r="N912" s="173"/>
    </row>
    <row r="913" spans="2:15" s="171" customFormat="1" ht="20.100000000000001" hidden="1" customHeight="1">
      <c r="B913" s="142"/>
      <c r="C913" s="142"/>
      <c r="D913" s="143"/>
      <c r="E913" s="144"/>
      <c r="F913" s="145" t="str">
        <f>'HITUNG SEGMEN'!F1362</f>
        <v>0+800</v>
      </c>
      <c r="G913" s="145" t="str">
        <f>'HITUNG SEGMEN'!G1362</f>
        <v>1+000</v>
      </c>
      <c r="H913" s="172">
        <f t="shared" si="66"/>
        <v>3.6</v>
      </c>
      <c r="I913" s="172" t="str">
        <f>'Template TIPE'!H912</f>
        <v>A</v>
      </c>
      <c r="J913" s="172" t="str">
        <f>'Template-KONDISI'!H913</f>
        <v>B</v>
      </c>
      <c r="K913" s="178"/>
      <c r="L913" s="138"/>
      <c r="M913" s="173"/>
      <c r="N913" s="173"/>
    </row>
    <row r="914" spans="2:15" s="171" customFormat="1" ht="20.100000000000001" hidden="1" customHeight="1">
      <c r="B914" s="142"/>
      <c r="C914" s="142"/>
      <c r="D914" s="143"/>
      <c r="E914" s="144"/>
      <c r="F914" s="145" t="str">
        <f>'HITUNG SEGMEN'!F1363</f>
        <v>1+000</v>
      </c>
      <c r="G914" s="145" t="str">
        <f>'HITUNG SEGMEN'!G1363</f>
        <v>1+200</v>
      </c>
      <c r="H914" s="172">
        <f t="shared" si="66"/>
        <v>3.6</v>
      </c>
      <c r="I914" s="172" t="str">
        <f>'Template TIPE'!H913</f>
        <v>A</v>
      </c>
      <c r="J914" s="172" t="str">
        <f>'Template-KONDISI'!H914</f>
        <v>B</v>
      </c>
      <c r="K914" s="178"/>
      <c r="L914" s="138"/>
      <c r="M914" s="173"/>
      <c r="N914" s="173"/>
    </row>
    <row r="915" spans="2:15" s="171" customFormat="1" ht="20.100000000000001" hidden="1" customHeight="1">
      <c r="B915" s="142"/>
      <c r="C915" s="142"/>
      <c r="D915" s="143"/>
      <c r="E915" s="144"/>
      <c r="F915" s="145" t="str">
        <f>'HITUNG SEGMEN'!F1364</f>
        <v>1+200</v>
      </c>
      <c r="G915" s="145" t="str">
        <f>'HITUNG SEGMEN'!G1364</f>
        <v>1+400</v>
      </c>
      <c r="H915" s="172">
        <f t="shared" si="66"/>
        <v>3.6</v>
      </c>
      <c r="I915" s="172" t="str">
        <f>'Template TIPE'!H914</f>
        <v>A</v>
      </c>
      <c r="J915" s="172" t="str">
        <f>'Template-KONDISI'!H915</f>
        <v>S</v>
      </c>
      <c r="K915" s="178"/>
      <c r="L915" s="138"/>
      <c r="M915" s="173"/>
      <c r="N915" s="173"/>
    </row>
    <row r="916" spans="2:15" s="171" customFormat="1" ht="20.100000000000001" hidden="1" customHeight="1">
      <c r="B916" s="142"/>
      <c r="C916" s="142"/>
      <c r="D916" s="143"/>
      <c r="E916" s="144"/>
      <c r="F916" s="145" t="str">
        <f>'HITUNG SEGMEN'!F1365</f>
        <v>1+400</v>
      </c>
      <c r="G916" s="145" t="str">
        <f>'HITUNG SEGMEN'!G1365</f>
        <v>1+600</v>
      </c>
      <c r="H916" s="172">
        <f t="shared" si="66"/>
        <v>3.6</v>
      </c>
      <c r="I916" s="172" t="str">
        <f>'Template TIPE'!H915</f>
        <v>A</v>
      </c>
      <c r="J916" s="172" t="str">
        <f>'Template-KONDISI'!H916</f>
        <v>B</v>
      </c>
      <c r="K916" s="178"/>
      <c r="L916" s="138"/>
      <c r="M916" s="173"/>
      <c r="N916" s="173"/>
    </row>
    <row r="917" spans="2:15" s="171" customFormat="1" ht="20.100000000000001" hidden="1" customHeight="1">
      <c r="B917" s="142"/>
      <c r="C917" s="142"/>
      <c r="D917" s="143"/>
      <c r="E917" s="144"/>
      <c r="F917" s="145" t="str">
        <f>'HITUNG SEGMEN'!F1366</f>
        <v>1+600</v>
      </c>
      <c r="G917" s="145" t="str">
        <f>'HITUNG SEGMEN'!G1366</f>
        <v>1+800</v>
      </c>
      <c r="H917" s="172">
        <f t="shared" si="66"/>
        <v>3.6</v>
      </c>
      <c r="I917" s="172" t="str">
        <f>'Template TIPE'!H916</f>
        <v>A</v>
      </c>
      <c r="J917" s="172" t="str">
        <f>'Template-KONDISI'!H917</f>
        <v>B</v>
      </c>
      <c r="K917" s="178"/>
      <c r="L917" s="138"/>
      <c r="M917" s="173"/>
      <c r="N917" s="173"/>
    </row>
    <row r="918" spans="2:15" s="171" customFormat="1" ht="20.100000000000001" hidden="1" customHeight="1">
      <c r="B918" s="142"/>
      <c r="C918" s="142"/>
      <c r="D918" s="143"/>
      <c r="E918" s="144"/>
      <c r="F918" s="145" t="str">
        <f>'HITUNG SEGMEN'!F1367</f>
        <v>1+800</v>
      </c>
      <c r="G918" s="145" t="str">
        <f>'HITUNG SEGMEN'!G1367</f>
        <v>2+000</v>
      </c>
      <c r="H918" s="172">
        <f t="shared" si="66"/>
        <v>3.6</v>
      </c>
      <c r="I918" s="172" t="str">
        <f>'Template TIPE'!H917</f>
        <v>A</v>
      </c>
      <c r="J918" s="172" t="str">
        <f>'Template-KONDISI'!H918</f>
        <v>RR</v>
      </c>
      <c r="K918" s="178"/>
      <c r="L918" s="138"/>
      <c r="M918" s="173"/>
      <c r="N918" s="173"/>
    </row>
    <row r="919" spans="2:15" s="171" customFormat="1" ht="20.100000000000001" hidden="1" customHeight="1">
      <c r="B919" s="142"/>
      <c r="C919" s="142"/>
      <c r="D919" s="143"/>
      <c r="E919" s="144"/>
      <c r="F919" s="145" t="str">
        <f>'HITUNG SEGMEN'!F1368</f>
        <v>2+000</v>
      </c>
      <c r="G919" s="145" t="str">
        <f>'HITUNG SEGMEN'!G1368</f>
        <v>2+200</v>
      </c>
      <c r="H919" s="172">
        <f t="shared" si="66"/>
        <v>3.6</v>
      </c>
      <c r="I919" s="172" t="str">
        <f>'Template TIPE'!H918</f>
        <v>A</v>
      </c>
      <c r="J919" s="172" t="str">
        <f>'Template-KONDISI'!H919</f>
        <v>RR</v>
      </c>
      <c r="K919" s="178"/>
      <c r="L919" s="138"/>
      <c r="M919" s="173"/>
      <c r="N919" s="173"/>
    </row>
    <row r="920" spans="2:15" s="171" customFormat="1" ht="20.100000000000001" hidden="1" customHeight="1">
      <c r="B920" s="142"/>
      <c r="C920" s="142"/>
      <c r="D920" s="143"/>
      <c r="E920" s="144"/>
      <c r="F920" s="145" t="str">
        <f>'HITUNG SEGMEN'!F1369</f>
        <v>2+200</v>
      </c>
      <c r="G920" s="145" t="str">
        <f>'HITUNG SEGMEN'!G1369</f>
        <v>2+400</v>
      </c>
      <c r="H920" s="172">
        <f t="shared" si="66"/>
        <v>3.6</v>
      </c>
      <c r="I920" s="172" t="str">
        <f>'Template TIPE'!H919</f>
        <v>A</v>
      </c>
      <c r="J920" s="172" t="str">
        <f>'Template-KONDISI'!H920</f>
        <v>RR</v>
      </c>
      <c r="K920" s="178"/>
      <c r="L920" s="138"/>
      <c r="M920" s="173"/>
      <c r="N920" s="173"/>
    </row>
    <row r="921" spans="2:15" s="171" customFormat="1" ht="20.100000000000001" hidden="1" customHeight="1">
      <c r="B921" s="142"/>
      <c r="C921" s="142"/>
      <c r="D921" s="143"/>
      <c r="E921" s="144"/>
      <c r="F921" s="145" t="str">
        <f>'HITUNG SEGMEN'!F1370</f>
        <v>2+400</v>
      </c>
      <c r="G921" s="145" t="str">
        <f>'HITUNG SEGMEN'!G1370</f>
        <v>2+600</v>
      </c>
      <c r="H921" s="172">
        <f t="shared" si="66"/>
        <v>3.6</v>
      </c>
      <c r="I921" s="172" t="str">
        <f>'Template TIPE'!H920</f>
        <v>K</v>
      </c>
      <c r="J921" s="172" t="str">
        <f>'Template-KONDISI'!H921</f>
        <v>RB</v>
      </c>
      <c r="K921" s="178"/>
      <c r="L921" s="138"/>
      <c r="M921" s="173"/>
      <c r="N921" s="173"/>
    </row>
    <row r="922" spans="2:15" s="171" customFormat="1" ht="20.100000000000001" hidden="1" customHeight="1">
      <c r="B922" s="142"/>
      <c r="C922" s="142"/>
      <c r="D922" s="143"/>
      <c r="E922" s="144"/>
      <c r="F922" s="145" t="str">
        <f>'HITUNG SEGMEN'!F1371</f>
        <v>2+600</v>
      </c>
      <c r="G922" s="145" t="str">
        <f>'HITUNG SEGMEN'!G1371</f>
        <v>2+800</v>
      </c>
      <c r="H922" s="172">
        <f t="shared" si="66"/>
        <v>3.6</v>
      </c>
      <c r="I922" s="172" t="str">
        <f>'Template TIPE'!H921</f>
        <v>A</v>
      </c>
      <c r="J922" s="172" t="str">
        <f>'Template-KONDISI'!H922</f>
        <v>B</v>
      </c>
      <c r="K922" s="178"/>
      <c r="L922" s="138"/>
      <c r="M922" s="173"/>
      <c r="N922" s="173"/>
    </row>
    <row r="923" spans="2:15" s="171" customFormat="1" ht="20.100000000000001" hidden="1" customHeight="1">
      <c r="B923" s="142"/>
      <c r="C923" s="142"/>
      <c r="D923" s="143"/>
      <c r="E923" s="144"/>
      <c r="F923" s="145" t="str">
        <f>'HITUNG SEGMEN'!F1372</f>
        <v>2+800</v>
      </c>
      <c r="G923" s="145" t="str">
        <f>'HITUNG SEGMEN'!G1372</f>
        <v>3+000</v>
      </c>
      <c r="H923" s="172">
        <f t="shared" si="66"/>
        <v>3.6</v>
      </c>
      <c r="I923" s="172" t="str">
        <f>'Template TIPE'!H922</f>
        <v>A</v>
      </c>
      <c r="J923" s="172" t="str">
        <f>'Template-KONDISI'!H923</f>
        <v>B</v>
      </c>
      <c r="K923" s="178"/>
      <c r="L923" s="138"/>
      <c r="M923" s="173"/>
      <c r="N923" s="173"/>
    </row>
    <row r="924" spans="2:15" s="171" customFormat="1" ht="20.100000000000001" hidden="1" customHeight="1">
      <c r="B924" s="142"/>
      <c r="C924" s="142"/>
      <c r="D924" s="143"/>
      <c r="E924" s="144"/>
      <c r="F924" s="145" t="str">
        <f>'HITUNG SEGMEN'!F1373</f>
        <v>3+000</v>
      </c>
      <c r="G924" s="145" t="str">
        <f>'HITUNG SEGMEN'!G1373</f>
        <v>3+200</v>
      </c>
      <c r="H924" s="172">
        <f t="shared" si="66"/>
        <v>3.6</v>
      </c>
      <c r="I924" s="172" t="str">
        <f>'Template TIPE'!H923</f>
        <v>A</v>
      </c>
      <c r="J924" s="172" t="str">
        <f>'Template-KONDISI'!H924</f>
        <v>B</v>
      </c>
      <c r="K924" s="178"/>
      <c r="L924" s="138"/>
      <c r="M924" s="173"/>
      <c r="N924" s="173"/>
    </row>
    <row r="925" spans="2:15" s="171" customFormat="1" ht="20.100000000000001" hidden="1" customHeight="1">
      <c r="B925" s="142"/>
      <c r="C925" s="142"/>
      <c r="D925" s="143"/>
      <c r="E925" s="144"/>
      <c r="F925" s="145" t="str">
        <f>'HITUNG SEGMEN'!F1374</f>
        <v>3+200</v>
      </c>
      <c r="G925" s="145" t="str">
        <f>'HITUNG SEGMEN'!G1374</f>
        <v>3+330</v>
      </c>
      <c r="H925" s="172">
        <f t="shared" si="66"/>
        <v>3.6</v>
      </c>
      <c r="I925" s="172" t="str">
        <f>'Template TIPE'!H924</f>
        <v>A</v>
      </c>
      <c r="J925" s="172" t="str">
        <f>'Template-KONDISI'!H925</f>
        <v>B</v>
      </c>
      <c r="K925" s="178"/>
      <c r="L925" s="138"/>
      <c r="M925" s="173"/>
      <c r="N925" s="173"/>
    </row>
    <row r="926" spans="2:15" s="171" customFormat="1" ht="20.100000000000001" hidden="1" customHeight="1">
      <c r="B926" s="142">
        <f>'HITUNG SEGMEN'!B1377</f>
        <v>135</v>
      </c>
      <c r="C926" s="142">
        <f>'HITUNG SEGMEN'!C1377</f>
        <v>1.135</v>
      </c>
      <c r="D926" s="143" t="str">
        <f>'HITUNG SEGMEN'!D1377</f>
        <v>Purwadadi - Kajen</v>
      </c>
      <c r="E926" s="144">
        <f>'HITUNG SEGMEN'!E1377</f>
        <v>1.68</v>
      </c>
      <c r="F926" s="145" t="str">
        <f>'HITUNG SEGMEN'!F1377</f>
        <v>0+000</v>
      </c>
      <c r="G926" s="145" t="str">
        <f>'HITUNG SEGMEN'!G1377</f>
        <v>0+200</v>
      </c>
      <c r="H926" s="172">
        <v>3</v>
      </c>
      <c r="I926" s="172" t="str">
        <f>'Template TIPE'!H925</f>
        <v>K</v>
      </c>
      <c r="J926" s="172" t="str">
        <f>'Template-KONDISI'!H926</f>
        <v>B</v>
      </c>
      <c r="K926" s="178"/>
      <c r="L926" s="138"/>
      <c r="M926" s="173"/>
      <c r="N926" s="173" t="s">
        <v>433</v>
      </c>
      <c r="O926" s="171" t="s">
        <v>447</v>
      </c>
    </row>
    <row r="927" spans="2:15" s="171" customFormat="1" ht="20.100000000000001" hidden="1" customHeight="1">
      <c r="B927" s="142"/>
      <c r="C927" s="142"/>
      <c r="D927" s="143"/>
      <c r="E927" s="144"/>
      <c r="F927" s="145" t="str">
        <f>'HITUNG SEGMEN'!F1378</f>
        <v>0+200</v>
      </c>
      <c r="G927" s="145" t="str">
        <f>'HITUNG SEGMEN'!G1378</f>
        <v>0+400</v>
      </c>
      <c r="H927" s="172">
        <v>3</v>
      </c>
      <c r="I927" s="172" t="str">
        <f>'Template TIPE'!H926</f>
        <v>K</v>
      </c>
      <c r="J927" s="172" t="str">
        <f>'Template-KONDISI'!H927</f>
        <v>B</v>
      </c>
      <c r="K927" s="178"/>
      <c r="L927" s="138"/>
      <c r="M927" s="173"/>
      <c r="N927" s="173" t="s">
        <v>447</v>
      </c>
      <c r="O927" s="171" t="s">
        <v>451</v>
      </c>
    </row>
    <row r="928" spans="2:15" s="171" customFormat="1" ht="20.100000000000001" hidden="1" customHeight="1">
      <c r="B928" s="142"/>
      <c r="C928" s="142"/>
      <c r="D928" s="143"/>
      <c r="E928" s="144"/>
      <c r="F928" s="145" t="str">
        <f>'HITUNG SEGMEN'!F1379</f>
        <v>0+400</v>
      </c>
      <c r="G928" s="145" t="str">
        <f>'HITUNG SEGMEN'!G1379</f>
        <v>0+600</v>
      </c>
      <c r="H928" s="172">
        <v>3</v>
      </c>
      <c r="I928" s="172" t="str">
        <f>'Template TIPE'!H927</f>
        <v>K</v>
      </c>
      <c r="J928" s="172" t="str">
        <f>'Template-KONDISI'!H928</f>
        <v>B</v>
      </c>
      <c r="K928" s="178"/>
      <c r="L928" s="138"/>
      <c r="M928" s="173"/>
      <c r="N928" s="173" t="s">
        <v>451</v>
      </c>
      <c r="O928" s="171" t="s">
        <v>454</v>
      </c>
    </row>
    <row r="929" spans="2:15" s="171" customFormat="1" ht="20.100000000000001" hidden="1" customHeight="1">
      <c r="B929" s="142"/>
      <c r="C929" s="142"/>
      <c r="D929" s="143"/>
      <c r="E929" s="144"/>
      <c r="F929" s="145" t="str">
        <f>'HITUNG SEGMEN'!F1380</f>
        <v>0+600</v>
      </c>
      <c r="G929" s="145" t="str">
        <f>'HITUNG SEGMEN'!G1380</f>
        <v>0+800</v>
      </c>
      <c r="H929" s="172">
        <v>3</v>
      </c>
      <c r="I929" s="172" t="str">
        <f>'Template TIPE'!H928</f>
        <v>K</v>
      </c>
      <c r="J929" s="172" t="str">
        <f>'Template-KONDISI'!H929</f>
        <v>B</v>
      </c>
      <c r="K929" s="178"/>
      <c r="L929" s="138"/>
      <c r="M929" s="173"/>
      <c r="N929" s="173" t="s">
        <v>454</v>
      </c>
      <c r="O929" s="171" t="s">
        <v>455</v>
      </c>
    </row>
    <row r="930" spans="2:15" s="171" customFormat="1" ht="20.100000000000001" hidden="1" customHeight="1">
      <c r="B930" s="142"/>
      <c r="C930" s="142"/>
      <c r="D930" s="143"/>
      <c r="E930" s="144"/>
      <c r="F930" s="145" t="str">
        <f>'HITUNG SEGMEN'!F1381</f>
        <v>0+800</v>
      </c>
      <c r="G930" s="145" t="str">
        <f>'HITUNG SEGMEN'!G1381</f>
        <v>1+000</v>
      </c>
      <c r="H930" s="172">
        <v>3</v>
      </c>
      <c r="I930" s="172" t="str">
        <f>'Template TIPE'!H929</f>
        <v>K</v>
      </c>
      <c r="J930" s="172" t="str">
        <f>'Template-KONDISI'!H930</f>
        <v>B</v>
      </c>
      <c r="K930" s="178"/>
      <c r="L930" s="138"/>
      <c r="M930" s="173"/>
      <c r="N930" s="173" t="s">
        <v>455</v>
      </c>
      <c r="O930" s="171" t="s">
        <v>456</v>
      </c>
    </row>
    <row r="931" spans="2:15" s="171" customFormat="1" ht="20.100000000000001" hidden="1" customHeight="1">
      <c r="B931" s="142"/>
      <c r="C931" s="142"/>
      <c r="D931" s="143"/>
      <c r="E931" s="144"/>
      <c r="F931" s="145" t="str">
        <f>'HITUNG SEGMEN'!F1382</f>
        <v>1+000</v>
      </c>
      <c r="G931" s="145" t="str">
        <f>'HITUNG SEGMEN'!G1382</f>
        <v>1+200</v>
      </c>
      <c r="H931" s="172">
        <v>3</v>
      </c>
      <c r="I931" s="172" t="str">
        <f>'Template TIPE'!H930</f>
        <v>K</v>
      </c>
      <c r="J931" s="172" t="str">
        <f>'Template-KONDISI'!H931</f>
        <v>B</v>
      </c>
      <c r="K931" s="178"/>
      <c r="L931" s="138"/>
      <c r="M931" s="173"/>
      <c r="N931" s="173" t="s">
        <v>456</v>
      </c>
      <c r="O931" s="171" t="s">
        <v>457</v>
      </c>
    </row>
    <row r="932" spans="2:15" s="171" customFormat="1" ht="20.100000000000001" hidden="1" customHeight="1">
      <c r="B932" s="142"/>
      <c r="C932" s="142"/>
      <c r="D932" s="143"/>
      <c r="E932" s="144"/>
      <c r="F932" s="145" t="str">
        <f>'HITUNG SEGMEN'!F1383</f>
        <v>1+200</v>
      </c>
      <c r="G932" s="145" t="str">
        <f>'HITUNG SEGMEN'!G1383</f>
        <v>1+400</v>
      </c>
      <c r="H932" s="172">
        <v>3</v>
      </c>
      <c r="I932" s="172" t="str">
        <f>'Template TIPE'!H931</f>
        <v>K</v>
      </c>
      <c r="J932" s="172" t="str">
        <f>'Template-KONDISI'!H932</f>
        <v>B</v>
      </c>
      <c r="K932" s="178"/>
      <c r="L932" s="138"/>
      <c r="M932" s="173"/>
      <c r="N932" s="173" t="s">
        <v>457</v>
      </c>
      <c r="O932" s="171" t="s">
        <v>460</v>
      </c>
    </row>
    <row r="933" spans="2:15" s="171" customFormat="1" ht="20.100000000000001" hidden="1" customHeight="1">
      <c r="B933" s="142"/>
      <c r="C933" s="142"/>
      <c r="D933" s="143"/>
      <c r="E933" s="144"/>
      <c r="F933" s="145" t="str">
        <f>'HITUNG SEGMEN'!F1384</f>
        <v>1+400</v>
      </c>
      <c r="G933" s="145" t="str">
        <f>'HITUNG SEGMEN'!G1384</f>
        <v>1+600</v>
      </c>
      <c r="H933" s="172">
        <v>3</v>
      </c>
      <c r="I933" s="172" t="str">
        <f>'Template TIPE'!H932</f>
        <v>A</v>
      </c>
      <c r="J933" s="172" t="str">
        <f>'Template-KONDISI'!H933</f>
        <v>B</v>
      </c>
      <c r="K933" s="178"/>
      <c r="L933" s="138"/>
      <c r="M933" s="173"/>
      <c r="N933" s="173" t="s">
        <v>460</v>
      </c>
      <c r="O933" s="171" t="s">
        <v>463</v>
      </c>
    </row>
    <row r="934" spans="2:15" s="171" customFormat="1" ht="20.100000000000001" hidden="1" customHeight="1">
      <c r="B934" s="142"/>
      <c r="C934" s="142"/>
      <c r="D934" s="143"/>
      <c r="E934" s="144"/>
      <c r="F934" s="145" t="str">
        <f>'HITUNG SEGMEN'!F1385</f>
        <v>1+600</v>
      </c>
      <c r="G934" s="145" t="str">
        <f>'HITUNG SEGMEN'!G1385</f>
        <v>1+680</v>
      </c>
      <c r="H934" s="172">
        <v>3</v>
      </c>
      <c r="I934" s="172" t="str">
        <f>'Template TIPE'!H933</f>
        <v>A</v>
      </c>
      <c r="J934" s="172" t="str">
        <f>'Template-KONDISI'!H934</f>
        <v>B</v>
      </c>
      <c r="K934" s="178"/>
      <c r="L934" s="138"/>
      <c r="M934" s="173"/>
      <c r="N934" s="173" t="s">
        <v>463</v>
      </c>
      <c r="O934" s="171" t="s">
        <v>1188</v>
      </c>
    </row>
    <row r="935" spans="2:15" s="171" customFormat="1" ht="20.100000000000001" hidden="1" customHeight="1">
      <c r="B935" s="142">
        <f>'HITUNG SEGMEN'!B1398</f>
        <v>136</v>
      </c>
      <c r="C935" s="142">
        <f>'HITUNG SEGMEN'!C1398</f>
        <v>1.1359999999999999</v>
      </c>
      <c r="D935" s="143" t="str">
        <f>'HITUNG SEGMEN'!D1398</f>
        <v>Bojongsari - Kutasari</v>
      </c>
      <c r="E935" s="144">
        <f>'HITUNG SEGMEN'!E1398</f>
        <v>5</v>
      </c>
      <c r="F935" s="145" t="str">
        <f>'HITUNG SEGMEN'!F1398</f>
        <v>0+000</v>
      </c>
      <c r="G935" s="145" t="str">
        <f>'HITUNG SEGMEN'!G1398</f>
        <v>0+200</v>
      </c>
      <c r="H935" s="172">
        <v>6.3</v>
      </c>
      <c r="I935" s="172" t="str">
        <f>'Template TIPE'!H934</f>
        <v>A</v>
      </c>
      <c r="J935" s="172" t="str">
        <f>'Template-KONDISI'!H935</f>
        <v>B</v>
      </c>
      <c r="K935" s="178"/>
      <c r="L935" s="138"/>
      <c r="M935" s="173"/>
      <c r="N935" s="173"/>
    </row>
    <row r="936" spans="2:15" s="171" customFormat="1" ht="20.100000000000001" hidden="1" customHeight="1">
      <c r="B936" s="142"/>
      <c r="C936" s="142"/>
      <c r="D936" s="143"/>
      <c r="E936" s="144"/>
      <c r="F936" s="145" t="str">
        <f>'HITUNG SEGMEN'!F1399</f>
        <v>0+200</v>
      </c>
      <c r="G936" s="145" t="str">
        <f>'HITUNG SEGMEN'!G1399</f>
        <v>0+400</v>
      </c>
      <c r="H936" s="172">
        <f>H935</f>
        <v>6.3</v>
      </c>
      <c r="I936" s="172" t="str">
        <f>'Template TIPE'!H935</f>
        <v>A</v>
      </c>
      <c r="J936" s="172" t="str">
        <f>'Template-KONDISI'!H936</f>
        <v>S</v>
      </c>
      <c r="K936" s="178"/>
      <c r="L936" s="138"/>
      <c r="M936" s="173"/>
      <c r="N936" s="173"/>
    </row>
    <row r="937" spans="2:15" s="171" customFormat="1" ht="20.100000000000001" hidden="1" customHeight="1">
      <c r="B937" s="142"/>
      <c r="C937" s="142"/>
      <c r="D937" s="143"/>
      <c r="E937" s="144"/>
      <c r="F937" s="145" t="str">
        <f>'HITUNG SEGMEN'!F1400</f>
        <v>0+400</v>
      </c>
      <c r="G937" s="145" t="str">
        <f>'HITUNG SEGMEN'!G1400</f>
        <v>0+600</v>
      </c>
      <c r="H937" s="172">
        <f t="shared" ref="H937:H959" si="67">H936</f>
        <v>6.3</v>
      </c>
      <c r="I937" s="172" t="str">
        <f>'Template TIPE'!H936</f>
        <v>A</v>
      </c>
      <c r="J937" s="172" t="str">
        <f>'Template-KONDISI'!H937</f>
        <v>B</v>
      </c>
      <c r="K937" s="178"/>
      <c r="L937" s="138"/>
      <c r="M937" s="173"/>
      <c r="N937" s="173"/>
    </row>
    <row r="938" spans="2:15" s="171" customFormat="1" ht="20.100000000000001" hidden="1" customHeight="1">
      <c r="B938" s="142"/>
      <c r="C938" s="142"/>
      <c r="D938" s="143"/>
      <c r="E938" s="144"/>
      <c r="F938" s="145" t="str">
        <f>'HITUNG SEGMEN'!F1401</f>
        <v>0+600</v>
      </c>
      <c r="G938" s="145" t="str">
        <f>'HITUNG SEGMEN'!G1401</f>
        <v>0+800</v>
      </c>
      <c r="H938" s="172">
        <f t="shared" si="67"/>
        <v>6.3</v>
      </c>
      <c r="I938" s="172" t="str">
        <f>'Template TIPE'!H937</f>
        <v>A</v>
      </c>
      <c r="J938" s="172" t="str">
        <f>'Template-KONDISI'!H938</f>
        <v>B</v>
      </c>
      <c r="K938" s="178"/>
      <c r="L938" s="138"/>
      <c r="M938" s="173"/>
      <c r="N938" s="173"/>
    </row>
    <row r="939" spans="2:15" s="171" customFormat="1" ht="20.100000000000001" hidden="1" customHeight="1">
      <c r="B939" s="142"/>
      <c r="C939" s="142"/>
      <c r="D939" s="143"/>
      <c r="E939" s="144"/>
      <c r="F939" s="145" t="str">
        <f>'HITUNG SEGMEN'!F1402</f>
        <v>0+800</v>
      </c>
      <c r="G939" s="145" t="str">
        <f>'HITUNG SEGMEN'!G1402</f>
        <v>1+000</v>
      </c>
      <c r="H939" s="172">
        <f t="shared" si="67"/>
        <v>6.3</v>
      </c>
      <c r="I939" s="172" t="str">
        <f>'Template TIPE'!H938</f>
        <v>A</v>
      </c>
      <c r="J939" s="172" t="str">
        <f>'Template-KONDISI'!H939</f>
        <v>S</v>
      </c>
      <c r="K939" s="178"/>
      <c r="L939" s="138"/>
      <c r="M939" s="173"/>
      <c r="N939" s="173"/>
    </row>
    <row r="940" spans="2:15" s="171" customFormat="1" ht="20.100000000000001" hidden="1" customHeight="1">
      <c r="B940" s="142"/>
      <c r="C940" s="142"/>
      <c r="D940" s="143"/>
      <c r="E940" s="144"/>
      <c r="F940" s="145" t="str">
        <f>'HITUNG SEGMEN'!F1403</f>
        <v>1+000</v>
      </c>
      <c r="G940" s="145" t="str">
        <f>'HITUNG SEGMEN'!G1403</f>
        <v>1+200</v>
      </c>
      <c r="H940" s="172">
        <f t="shared" si="67"/>
        <v>6.3</v>
      </c>
      <c r="I940" s="172" t="str">
        <f>'Template TIPE'!H939</f>
        <v>A</v>
      </c>
      <c r="J940" s="172" t="str">
        <f>'Template-KONDISI'!H940</f>
        <v>S</v>
      </c>
      <c r="K940" s="178"/>
      <c r="L940" s="138"/>
      <c r="M940" s="173"/>
      <c r="N940" s="173"/>
    </row>
    <row r="941" spans="2:15" s="171" customFormat="1" ht="20.100000000000001" hidden="1" customHeight="1">
      <c r="B941" s="142"/>
      <c r="C941" s="142"/>
      <c r="D941" s="143"/>
      <c r="E941" s="144"/>
      <c r="F941" s="145" t="str">
        <f>'HITUNG SEGMEN'!F1404</f>
        <v>1+200</v>
      </c>
      <c r="G941" s="145" t="str">
        <f>'HITUNG SEGMEN'!G1404</f>
        <v>1+400</v>
      </c>
      <c r="H941" s="172">
        <f t="shared" si="67"/>
        <v>6.3</v>
      </c>
      <c r="I941" s="172" t="str">
        <f>'Template TIPE'!H940</f>
        <v>A</v>
      </c>
      <c r="J941" s="172" t="str">
        <f>'Template-KONDISI'!H941</f>
        <v>S</v>
      </c>
      <c r="K941" s="178"/>
      <c r="L941" s="138"/>
      <c r="M941" s="173"/>
      <c r="N941" s="173"/>
    </row>
    <row r="942" spans="2:15" s="171" customFormat="1" ht="20.100000000000001" hidden="1" customHeight="1">
      <c r="B942" s="142"/>
      <c r="C942" s="142"/>
      <c r="D942" s="143"/>
      <c r="E942" s="144"/>
      <c r="F942" s="145" t="str">
        <f>'HITUNG SEGMEN'!F1405</f>
        <v>1+400</v>
      </c>
      <c r="G942" s="145" t="str">
        <f>'HITUNG SEGMEN'!G1405</f>
        <v>1+600</v>
      </c>
      <c r="H942" s="172">
        <f t="shared" si="67"/>
        <v>6.3</v>
      </c>
      <c r="I942" s="172" t="str">
        <f>'Template TIPE'!H941</f>
        <v>A</v>
      </c>
      <c r="J942" s="172" t="str">
        <f>'Template-KONDISI'!H942</f>
        <v>S</v>
      </c>
      <c r="K942" s="178"/>
      <c r="L942" s="138"/>
      <c r="M942" s="173"/>
      <c r="N942" s="173"/>
    </row>
    <row r="943" spans="2:15" s="171" customFormat="1" ht="20.100000000000001" hidden="1" customHeight="1">
      <c r="B943" s="142"/>
      <c r="C943" s="142"/>
      <c r="D943" s="143"/>
      <c r="E943" s="144"/>
      <c r="F943" s="145" t="str">
        <f>'HITUNG SEGMEN'!F1406</f>
        <v>1+600</v>
      </c>
      <c r="G943" s="145" t="str">
        <f>'HITUNG SEGMEN'!G1406</f>
        <v>1+800</v>
      </c>
      <c r="H943" s="172">
        <f t="shared" si="67"/>
        <v>6.3</v>
      </c>
      <c r="I943" s="172" t="str">
        <f>'Template TIPE'!H942</f>
        <v>A</v>
      </c>
      <c r="J943" s="172" t="str">
        <f>'Template-KONDISI'!H943</f>
        <v>B</v>
      </c>
      <c r="K943" s="178"/>
      <c r="L943" s="138"/>
      <c r="M943" s="173"/>
      <c r="N943" s="173"/>
    </row>
    <row r="944" spans="2:15" s="171" customFormat="1" ht="20.100000000000001" hidden="1" customHeight="1">
      <c r="B944" s="142"/>
      <c r="C944" s="142"/>
      <c r="D944" s="143"/>
      <c r="E944" s="144"/>
      <c r="F944" s="145" t="str">
        <f>'HITUNG SEGMEN'!F1407</f>
        <v>1+800</v>
      </c>
      <c r="G944" s="145" t="str">
        <f>'HITUNG SEGMEN'!G1407</f>
        <v>2+000</v>
      </c>
      <c r="H944" s="172">
        <f t="shared" si="67"/>
        <v>6.3</v>
      </c>
      <c r="I944" s="172" t="str">
        <f>'Template TIPE'!H943</f>
        <v>A</v>
      </c>
      <c r="J944" s="172" t="str">
        <f>'Template-KONDISI'!H944</f>
        <v>S</v>
      </c>
      <c r="K944" s="178"/>
      <c r="L944" s="138"/>
      <c r="M944" s="173"/>
      <c r="N944" s="173"/>
    </row>
    <row r="945" spans="2:14" s="171" customFormat="1" ht="20.100000000000001" hidden="1" customHeight="1">
      <c r="B945" s="142"/>
      <c r="C945" s="142"/>
      <c r="D945" s="143"/>
      <c r="E945" s="144"/>
      <c r="F945" s="145" t="str">
        <f>'HITUNG SEGMEN'!F1408</f>
        <v>2+000</v>
      </c>
      <c r="G945" s="145" t="str">
        <f>'HITUNG SEGMEN'!G1408</f>
        <v>2+200</v>
      </c>
      <c r="H945" s="172">
        <f t="shared" si="67"/>
        <v>6.3</v>
      </c>
      <c r="I945" s="172" t="str">
        <f>'Template TIPE'!H944</f>
        <v>A</v>
      </c>
      <c r="J945" s="172" t="str">
        <f>'Template-KONDISI'!H945</f>
        <v>B</v>
      </c>
      <c r="K945" s="178"/>
      <c r="L945" s="138"/>
      <c r="M945" s="173"/>
      <c r="N945" s="173"/>
    </row>
    <row r="946" spans="2:14" s="171" customFormat="1" ht="20.100000000000001" hidden="1" customHeight="1">
      <c r="B946" s="142"/>
      <c r="C946" s="142"/>
      <c r="D946" s="143"/>
      <c r="E946" s="144"/>
      <c r="F946" s="145" t="str">
        <f>'HITUNG SEGMEN'!F1409</f>
        <v>2+200</v>
      </c>
      <c r="G946" s="145" t="str">
        <f>'HITUNG SEGMEN'!G1409</f>
        <v>2+400</v>
      </c>
      <c r="H946" s="172">
        <f t="shared" si="67"/>
        <v>6.3</v>
      </c>
      <c r="I946" s="172" t="str">
        <f>'Template TIPE'!H945</f>
        <v>A</v>
      </c>
      <c r="J946" s="172" t="str">
        <f>'Template-KONDISI'!H946</f>
        <v>B</v>
      </c>
      <c r="K946" s="178"/>
      <c r="L946" s="138"/>
      <c r="M946" s="173"/>
      <c r="N946" s="173"/>
    </row>
    <row r="947" spans="2:14" s="171" customFormat="1" ht="20.100000000000001" hidden="1" customHeight="1">
      <c r="B947" s="142"/>
      <c r="C947" s="142"/>
      <c r="D947" s="143"/>
      <c r="E947" s="144"/>
      <c r="F947" s="145" t="str">
        <f>'HITUNG SEGMEN'!F1410</f>
        <v>2+400</v>
      </c>
      <c r="G947" s="145" t="str">
        <f>'HITUNG SEGMEN'!G1410</f>
        <v>2+600</v>
      </c>
      <c r="H947" s="172">
        <f t="shared" si="67"/>
        <v>6.3</v>
      </c>
      <c r="I947" s="172" t="str">
        <f>'Template TIPE'!H946</f>
        <v>A</v>
      </c>
      <c r="J947" s="172" t="str">
        <f>'Template-KONDISI'!H947</f>
        <v>B</v>
      </c>
      <c r="K947" s="178"/>
      <c r="L947" s="138"/>
      <c r="M947" s="173"/>
      <c r="N947" s="173"/>
    </row>
    <row r="948" spans="2:14" s="171" customFormat="1" ht="20.100000000000001" hidden="1" customHeight="1">
      <c r="B948" s="142"/>
      <c r="C948" s="142"/>
      <c r="D948" s="143"/>
      <c r="E948" s="144"/>
      <c r="F948" s="145" t="str">
        <f>'HITUNG SEGMEN'!F1411</f>
        <v>2+600</v>
      </c>
      <c r="G948" s="145" t="str">
        <f>'HITUNG SEGMEN'!G1411</f>
        <v>2+800</v>
      </c>
      <c r="H948" s="172">
        <f t="shared" si="67"/>
        <v>6.3</v>
      </c>
      <c r="I948" s="172" t="str">
        <f>'Template TIPE'!H947</f>
        <v>A</v>
      </c>
      <c r="J948" s="172" t="str">
        <f>'Template-KONDISI'!H948</f>
        <v>B</v>
      </c>
      <c r="K948" s="178"/>
      <c r="L948" s="138"/>
      <c r="M948" s="173"/>
      <c r="N948" s="173"/>
    </row>
    <row r="949" spans="2:14" s="171" customFormat="1" ht="20.100000000000001" hidden="1" customHeight="1">
      <c r="B949" s="142"/>
      <c r="C949" s="142"/>
      <c r="D949" s="143"/>
      <c r="E949" s="144"/>
      <c r="F949" s="145" t="str">
        <f>'HITUNG SEGMEN'!F1412</f>
        <v>2+800</v>
      </c>
      <c r="G949" s="145" t="str">
        <f>'HITUNG SEGMEN'!G1412</f>
        <v>3+000</v>
      </c>
      <c r="H949" s="172">
        <f t="shared" si="67"/>
        <v>6.3</v>
      </c>
      <c r="I949" s="172" t="str">
        <f>'Template TIPE'!H948</f>
        <v>A</v>
      </c>
      <c r="J949" s="172" t="str">
        <f>'Template-KONDISI'!H949</f>
        <v>B</v>
      </c>
      <c r="K949" s="178"/>
      <c r="L949" s="138"/>
      <c r="M949" s="173"/>
      <c r="N949" s="173"/>
    </row>
    <row r="950" spans="2:14" s="171" customFormat="1" ht="20.100000000000001" hidden="1" customHeight="1">
      <c r="B950" s="142"/>
      <c r="C950" s="142"/>
      <c r="D950" s="143"/>
      <c r="E950" s="144"/>
      <c r="F950" s="145" t="str">
        <f>'HITUNG SEGMEN'!F1413</f>
        <v>3+000</v>
      </c>
      <c r="G950" s="145" t="str">
        <f>'HITUNG SEGMEN'!G1413</f>
        <v>3+200</v>
      </c>
      <c r="H950" s="172">
        <f t="shared" si="67"/>
        <v>6.3</v>
      </c>
      <c r="I950" s="172" t="str">
        <f>'Template TIPE'!H949</f>
        <v>A</v>
      </c>
      <c r="J950" s="172" t="str">
        <f>'Template-KONDISI'!H950</f>
        <v>B</v>
      </c>
      <c r="K950" s="178"/>
      <c r="L950" s="138"/>
      <c r="M950" s="173"/>
      <c r="N950" s="173"/>
    </row>
    <row r="951" spans="2:14" s="171" customFormat="1" ht="20.100000000000001" hidden="1" customHeight="1">
      <c r="B951" s="142"/>
      <c r="C951" s="142"/>
      <c r="D951" s="143"/>
      <c r="E951" s="144"/>
      <c r="F951" s="145" t="str">
        <f>'HITUNG SEGMEN'!F1414</f>
        <v>3+200</v>
      </c>
      <c r="G951" s="145" t="str">
        <f>'HITUNG SEGMEN'!G1414</f>
        <v>3+400</v>
      </c>
      <c r="H951" s="172">
        <f t="shared" si="67"/>
        <v>6.3</v>
      </c>
      <c r="I951" s="172" t="str">
        <f>'Template TIPE'!H950</f>
        <v>A</v>
      </c>
      <c r="J951" s="172" t="str">
        <f>'Template-KONDISI'!H951</f>
        <v>B</v>
      </c>
      <c r="K951" s="178"/>
      <c r="L951" s="138"/>
      <c r="M951" s="173"/>
      <c r="N951" s="173"/>
    </row>
    <row r="952" spans="2:14" s="171" customFormat="1" ht="20.100000000000001" hidden="1" customHeight="1">
      <c r="B952" s="142"/>
      <c r="C952" s="142"/>
      <c r="D952" s="143"/>
      <c r="E952" s="144"/>
      <c r="F952" s="145" t="str">
        <f>'HITUNG SEGMEN'!F1415</f>
        <v>3+400</v>
      </c>
      <c r="G952" s="145" t="str">
        <f>'HITUNG SEGMEN'!G1415</f>
        <v>3+600</v>
      </c>
      <c r="H952" s="172">
        <f t="shared" si="67"/>
        <v>6.3</v>
      </c>
      <c r="I952" s="172" t="str">
        <f>'Template TIPE'!H951</f>
        <v>A</v>
      </c>
      <c r="J952" s="172" t="str">
        <f>'Template-KONDISI'!H952</f>
        <v>B</v>
      </c>
      <c r="K952" s="178"/>
      <c r="L952" s="138"/>
      <c r="M952" s="173"/>
      <c r="N952" s="173"/>
    </row>
    <row r="953" spans="2:14" s="171" customFormat="1" ht="20.100000000000001" hidden="1" customHeight="1">
      <c r="B953" s="142"/>
      <c r="C953" s="142"/>
      <c r="D953" s="143"/>
      <c r="E953" s="144"/>
      <c r="F953" s="145" t="str">
        <f>'HITUNG SEGMEN'!F1416</f>
        <v>3+600</v>
      </c>
      <c r="G953" s="145" t="str">
        <f>'HITUNG SEGMEN'!G1416</f>
        <v>3+800</v>
      </c>
      <c r="H953" s="172">
        <f t="shared" si="67"/>
        <v>6.3</v>
      </c>
      <c r="I953" s="172" t="str">
        <f>'Template TIPE'!H952</f>
        <v>A</v>
      </c>
      <c r="J953" s="172" t="str">
        <f>'Template-KONDISI'!H953</f>
        <v>B</v>
      </c>
      <c r="K953" s="178"/>
      <c r="L953" s="138"/>
      <c r="M953" s="173"/>
      <c r="N953" s="173"/>
    </row>
    <row r="954" spans="2:14" s="171" customFormat="1" ht="20.100000000000001" hidden="1" customHeight="1">
      <c r="B954" s="142"/>
      <c r="C954" s="142"/>
      <c r="D954" s="143"/>
      <c r="E954" s="144"/>
      <c r="F954" s="145" t="str">
        <f>'HITUNG SEGMEN'!F1417</f>
        <v>3+800</v>
      </c>
      <c r="G954" s="145" t="str">
        <f>'HITUNG SEGMEN'!G1417</f>
        <v>4+000</v>
      </c>
      <c r="H954" s="172">
        <f t="shared" si="67"/>
        <v>6.3</v>
      </c>
      <c r="I954" s="172" t="str">
        <f>'Template TIPE'!H953</f>
        <v>A</v>
      </c>
      <c r="J954" s="172" t="str">
        <f>'Template-KONDISI'!H954</f>
        <v>S</v>
      </c>
      <c r="K954" s="178"/>
      <c r="L954" s="138"/>
      <c r="M954" s="173"/>
      <c r="N954" s="173"/>
    </row>
    <row r="955" spans="2:14" s="171" customFormat="1" ht="20.100000000000001" hidden="1" customHeight="1">
      <c r="B955" s="142"/>
      <c r="C955" s="142"/>
      <c r="D955" s="143"/>
      <c r="E955" s="144"/>
      <c r="F955" s="145" t="str">
        <f>'HITUNG SEGMEN'!F1418</f>
        <v>4+000</v>
      </c>
      <c r="G955" s="145" t="str">
        <f>'HITUNG SEGMEN'!G1418</f>
        <v>4+200</v>
      </c>
      <c r="H955" s="172">
        <f t="shared" si="67"/>
        <v>6.3</v>
      </c>
      <c r="I955" s="172" t="str">
        <f>'Template TIPE'!H954</f>
        <v>A</v>
      </c>
      <c r="J955" s="172" t="str">
        <f>'Template-KONDISI'!H955</f>
        <v>B</v>
      </c>
      <c r="K955" s="178"/>
      <c r="L955" s="138"/>
      <c r="M955" s="173"/>
      <c r="N955" s="173"/>
    </row>
    <row r="956" spans="2:14" s="171" customFormat="1" ht="20.100000000000001" hidden="1" customHeight="1">
      <c r="B956" s="142"/>
      <c r="C956" s="142"/>
      <c r="D956" s="143"/>
      <c r="E956" s="144"/>
      <c r="F956" s="145" t="str">
        <f>'HITUNG SEGMEN'!F1419</f>
        <v>4+200</v>
      </c>
      <c r="G956" s="145" t="str">
        <f>'HITUNG SEGMEN'!G1419</f>
        <v>4+400</v>
      </c>
      <c r="H956" s="172">
        <f t="shared" si="67"/>
        <v>6.3</v>
      </c>
      <c r="I956" s="172" t="str">
        <f>'Template TIPE'!H955</f>
        <v>A</v>
      </c>
      <c r="J956" s="172" t="str">
        <f>'Template-KONDISI'!H956</f>
        <v>S</v>
      </c>
      <c r="K956" s="178"/>
      <c r="L956" s="138"/>
      <c r="M956" s="173"/>
      <c r="N956" s="173"/>
    </row>
    <row r="957" spans="2:14" s="171" customFormat="1" ht="20.100000000000001" hidden="1" customHeight="1">
      <c r="B957" s="142"/>
      <c r="C957" s="142"/>
      <c r="D957" s="143"/>
      <c r="E957" s="144"/>
      <c r="F957" s="145" t="str">
        <f>'HITUNG SEGMEN'!F1420</f>
        <v>4+400</v>
      </c>
      <c r="G957" s="145" t="str">
        <f>'HITUNG SEGMEN'!G1420</f>
        <v>4+600</v>
      </c>
      <c r="H957" s="172">
        <f t="shared" si="67"/>
        <v>6.3</v>
      </c>
      <c r="I957" s="172" t="str">
        <f>'Template TIPE'!H956</f>
        <v>A</v>
      </c>
      <c r="J957" s="172" t="str">
        <f>'Template-KONDISI'!H957</f>
        <v>B</v>
      </c>
      <c r="K957" s="178"/>
      <c r="L957" s="138"/>
      <c r="M957" s="173"/>
      <c r="N957" s="173"/>
    </row>
    <row r="958" spans="2:14" s="171" customFormat="1" ht="20.100000000000001" hidden="1" customHeight="1">
      <c r="B958" s="142"/>
      <c r="C958" s="142"/>
      <c r="D958" s="143"/>
      <c r="E958" s="144"/>
      <c r="F958" s="145" t="str">
        <f>'HITUNG SEGMEN'!F1421</f>
        <v>4+600</v>
      </c>
      <c r="G958" s="145" t="str">
        <f>'HITUNG SEGMEN'!G1421</f>
        <v>4+800</v>
      </c>
      <c r="H958" s="172">
        <f t="shared" si="67"/>
        <v>6.3</v>
      </c>
      <c r="I958" s="172" t="str">
        <f>'Template TIPE'!H957</f>
        <v>A</v>
      </c>
      <c r="J958" s="172" t="str">
        <f>'Template-KONDISI'!H958</f>
        <v>B</v>
      </c>
      <c r="K958" s="178"/>
      <c r="L958" s="138"/>
      <c r="M958" s="173"/>
      <c r="N958" s="173"/>
    </row>
    <row r="959" spans="2:14" s="171" customFormat="1" ht="20.100000000000001" hidden="1" customHeight="1">
      <c r="B959" s="142"/>
      <c r="C959" s="142"/>
      <c r="D959" s="143"/>
      <c r="E959" s="144"/>
      <c r="F959" s="145" t="str">
        <f>'HITUNG SEGMEN'!F1422</f>
        <v>4+800</v>
      </c>
      <c r="G959" s="145" t="str">
        <f>'HITUNG SEGMEN'!G1422</f>
        <v>5+000</v>
      </c>
      <c r="H959" s="172">
        <f t="shared" si="67"/>
        <v>6.3</v>
      </c>
      <c r="I959" s="172" t="str">
        <f>'Template TIPE'!H958</f>
        <v>A</v>
      </c>
      <c r="J959" s="172" t="str">
        <f>'Template-KONDISI'!H959</f>
        <v>B</v>
      </c>
      <c r="K959" s="178"/>
      <c r="L959" s="138"/>
      <c r="M959" s="173"/>
      <c r="N959" s="173"/>
    </row>
    <row r="960" spans="2:14" s="171" customFormat="1" ht="20.100000000000001" hidden="1" customHeight="1">
      <c r="B960" s="142">
        <f>'HITUNG SEGMEN'!B1425</f>
        <v>137</v>
      </c>
      <c r="C960" s="142">
        <f>'HITUNG SEGMEN'!C1425</f>
        <v>1.137</v>
      </c>
      <c r="D960" s="143" t="str">
        <f>'HITUNG SEGMEN'!D1425</f>
        <v>Bojongsari - Walik</v>
      </c>
      <c r="E960" s="144">
        <f>'HITUNG SEGMEN'!E1425</f>
        <v>2.98</v>
      </c>
      <c r="F960" s="145" t="str">
        <f>'HITUNG SEGMEN'!F1425</f>
        <v>0+000</v>
      </c>
      <c r="G960" s="145" t="str">
        <f>'HITUNG SEGMEN'!G1425</f>
        <v>0+200</v>
      </c>
      <c r="H960" s="172">
        <v>6</v>
      </c>
      <c r="I960" s="172" t="str">
        <f>'Template TIPE'!H959</f>
        <v>A</v>
      </c>
      <c r="J960" s="172" t="str">
        <f>'Template-KONDISI'!H960</f>
        <v>S</v>
      </c>
      <c r="K960" s="178"/>
      <c r="L960" s="138"/>
      <c r="M960" s="173"/>
      <c r="N960" s="173"/>
    </row>
    <row r="961" spans="2:14" s="171" customFormat="1" ht="20.100000000000001" hidden="1" customHeight="1">
      <c r="B961" s="142"/>
      <c r="C961" s="142"/>
      <c r="D961" s="143"/>
      <c r="E961" s="144"/>
      <c r="F961" s="145" t="str">
        <f>'HITUNG SEGMEN'!F1426</f>
        <v>0+200</v>
      </c>
      <c r="G961" s="145" t="str">
        <f>'HITUNG SEGMEN'!G1426</f>
        <v>0+400</v>
      </c>
      <c r="H961" s="172">
        <v>5.5</v>
      </c>
      <c r="I961" s="172" t="str">
        <f>'Template TIPE'!H960</f>
        <v>A</v>
      </c>
      <c r="J961" s="172" t="str">
        <f>'Template-KONDISI'!H961</f>
        <v>B</v>
      </c>
      <c r="K961" s="178"/>
      <c r="L961" s="138"/>
      <c r="M961" s="173"/>
      <c r="N961" s="173"/>
    </row>
    <row r="962" spans="2:14" s="171" customFormat="1" ht="20.100000000000001" hidden="1" customHeight="1">
      <c r="B962" s="142"/>
      <c r="C962" s="142"/>
      <c r="D962" s="143"/>
      <c r="E962" s="144"/>
      <c r="F962" s="145" t="str">
        <f>'HITUNG SEGMEN'!F1427</f>
        <v>0+400</v>
      </c>
      <c r="G962" s="145" t="str">
        <f>'HITUNG SEGMEN'!G1427</f>
        <v>0+600</v>
      </c>
      <c r="H962" s="172">
        <f t="shared" ref="H962:H974" si="68">H961</f>
        <v>5.5</v>
      </c>
      <c r="I962" s="172" t="str">
        <f>'Template TIPE'!H961</f>
        <v>A</v>
      </c>
      <c r="J962" s="172" t="str">
        <f>'Template-KONDISI'!H962</f>
        <v>B</v>
      </c>
      <c r="K962" s="178"/>
      <c r="L962" s="138"/>
      <c r="M962" s="173"/>
      <c r="N962" s="173"/>
    </row>
    <row r="963" spans="2:14" s="171" customFormat="1" ht="20.100000000000001" hidden="1" customHeight="1">
      <c r="B963" s="142"/>
      <c r="C963" s="142"/>
      <c r="D963" s="143"/>
      <c r="E963" s="144"/>
      <c r="F963" s="145" t="str">
        <f>'HITUNG SEGMEN'!F1428</f>
        <v>0+600</v>
      </c>
      <c r="G963" s="145" t="str">
        <f>'HITUNG SEGMEN'!G1428</f>
        <v>0+800</v>
      </c>
      <c r="H963" s="172">
        <f t="shared" si="68"/>
        <v>5.5</v>
      </c>
      <c r="I963" s="172" t="str">
        <f>'Template TIPE'!H962</f>
        <v>A</v>
      </c>
      <c r="J963" s="172" t="str">
        <f>'Template-KONDISI'!H963</f>
        <v>B</v>
      </c>
      <c r="K963" s="178"/>
      <c r="L963" s="138"/>
      <c r="M963" s="173"/>
      <c r="N963" s="173"/>
    </row>
    <row r="964" spans="2:14" s="171" customFormat="1" ht="20.100000000000001" hidden="1" customHeight="1">
      <c r="B964" s="142"/>
      <c r="C964" s="142"/>
      <c r="D964" s="143"/>
      <c r="E964" s="144"/>
      <c r="F964" s="145" t="str">
        <f>'HITUNG SEGMEN'!F1429</f>
        <v>0+800</v>
      </c>
      <c r="G964" s="145" t="str">
        <f>'HITUNG SEGMEN'!G1429</f>
        <v>1+000</v>
      </c>
      <c r="H964" s="172">
        <f t="shared" si="68"/>
        <v>5.5</v>
      </c>
      <c r="I964" s="172" t="str">
        <f>'Template TIPE'!H963</f>
        <v>A</v>
      </c>
      <c r="J964" s="172" t="str">
        <f>'Template-KONDISI'!H964</f>
        <v>S</v>
      </c>
      <c r="K964" s="178"/>
      <c r="L964" s="138"/>
      <c r="M964" s="173"/>
      <c r="N964" s="173"/>
    </row>
    <row r="965" spans="2:14" s="171" customFormat="1" ht="20.100000000000001" hidden="1" customHeight="1">
      <c r="B965" s="142"/>
      <c r="C965" s="142"/>
      <c r="D965" s="143"/>
      <c r="E965" s="144"/>
      <c r="F965" s="145" t="str">
        <f>'HITUNG SEGMEN'!F1430</f>
        <v>1+000</v>
      </c>
      <c r="G965" s="145" t="str">
        <f>'HITUNG SEGMEN'!G1430</f>
        <v>1+200</v>
      </c>
      <c r="H965" s="172">
        <f t="shared" si="68"/>
        <v>5.5</v>
      </c>
      <c r="I965" s="172" t="str">
        <f>'Template TIPE'!H964</f>
        <v>A</v>
      </c>
      <c r="J965" s="172" t="str">
        <f>'Template-KONDISI'!H965</f>
        <v>S</v>
      </c>
      <c r="K965" s="178"/>
      <c r="L965" s="138"/>
      <c r="M965" s="173"/>
      <c r="N965" s="173"/>
    </row>
    <row r="966" spans="2:14" s="171" customFormat="1" ht="20.100000000000001" hidden="1" customHeight="1">
      <c r="B966" s="142"/>
      <c r="C966" s="142"/>
      <c r="D966" s="143"/>
      <c r="E966" s="144"/>
      <c r="F966" s="145" t="str">
        <f>'HITUNG SEGMEN'!F1431</f>
        <v>1+200</v>
      </c>
      <c r="G966" s="145" t="str">
        <f>'HITUNG SEGMEN'!G1431</f>
        <v>1+400</v>
      </c>
      <c r="H966" s="172">
        <f t="shared" si="68"/>
        <v>5.5</v>
      </c>
      <c r="I966" s="172" t="str">
        <f>'Template TIPE'!H965</f>
        <v>A</v>
      </c>
      <c r="J966" s="172" t="str">
        <f>'Template-KONDISI'!H966</f>
        <v>S</v>
      </c>
      <c r="K966" s="178"/>
      <c r="L966" s="138"/>
      <c r="M966" s="173"/>
      <c r="N966" s="173"/>
    </row>
    <row r="967" spans="2:14" s="171" customFormat="1" ht="20.100000000000001" hidden="1" customHeight="1">
      <c r="B967" s="142"/>
      <c r="C967" s="142"/>
      <c r="D967" s="143"/>
      <c r="E967" s="144"/>
      <c r="F967" s="145" t="str">
        <f>'HITUNG SEGMEN'!F1432</f>
        <v>1+400</v>
      </c>
      <c r="G967" s="145" t="str">
        <f>'HITUNG SEGMEN'!G1432</f>
        <v>1+600</v>
      </c>
      <c r="H967" s="172">
        <f t="shared" si="68"/>
        <v>5.5</v>
      </c>
      <c r="I967" s="172" t="str">
        <f>'Template TIPE'!H966</f>
        <v>A</v>
      </c>
      <c r="J967" s="172" t="str">
        <f>'Template-KONDISI'!H967</f>
        <v>B</v>
      </c>
      <c r="K967" s="178"/>
      <c r="L967" s="138"/>
      <c r="M967" s="173"/>
      <c r="N967" s="173"/>
    </row>
    <row r="968" spans="2:14" s="171" customFormat="1" ht="20.100000000000001" hidden="1" customHeight="1">
      <c r="B968" s="142"/>
      <c r="C968" s="142"/>
      <c r="D968" s="143"/>
      <c r="E968" s="144"/>
      <c r="F968" s="145" t="str">
        <f>'HITUNG SEGMEN'!F1433</f>
        <v>1+600</v>
      </c>
      <c r="G968" s="145" t="str">
        <f>'HITUNG SEGMEN'!G1433</f>
        <v>1+800</v>
      </c>
      <c r="H968" s="172">
        <f t="shared" si="68"/>
        <v>5.5</v>
      </c>
      <c r="I968" s="172" t="str">
        <f>'Template TIPE'!H967</f>
        <v>A</v>
      </c>
      <c r="J968" s="172" t="str">
        <f>'Template-KONDISI'!H968</f>
        <v>B</v>
      </c>
      <c r="K968" s="178"/>
      <c r="L968" s="138"/>
      <c r="M968" s="173"/>
      <c r="N968" s="173"/>
    </row>
    <row r="969" spans="2:14" s="171" customFormat="1" ht="20.100000000000001" hidden="1" customHeight="1">
      <c r="B969" s="142"/>
      <c r="C969" s="142"/>
      <c r="D969" s="143"/>
      <c r="E969" s="144"/>
      <c r="F969" s="145" t="str">
        <f>'HITUNG SEGMEN'!F1434</f>
        <v>1+800</v>
      </c>
      <c r="G969" s="145" t="str">
        <f>'HITUNG SEGMEN'!G1434</f>
        <v>2+000</v>
      </c>
      <c r="H969" s="172">
        <v>5.6</v>
      </c>
      <c r="I969" s="172" t="str">
        <f>'Template TIPE'!H968</f>
        <v>A</v>
      </c>
      <c r="J969" s="172" t="str">
        <f>'Template-KONDISI'!H969</f>
        <v>B</v>
      </c>
      <c r="K969" s="178"/>
      <c r="L969" s="138"/>
      <c r="M969" s="173"/>
      <c r="N969" s="173"/>
    </row>
    <row r="970" spans="2:14" s="171" customFormat="1" ht="20.100000000000001" hidden="1" customHeight="1">
      <c r="B970" s="142"/>
      <c r="C970" s="142"/>
      <c r="D970" s="143"/>
      <c r="E970" s="144"/>
      <c r="F970" s="145" t="str">
        <f>'HITUNG SEGMEN'!F1435</f>
        <v>2+000</v>
      </c>
      <c r="G970" s="145" t="str">
        <f>'HITUNG SEGMEN'!G1435</f>
        <v>2+200</v>
      </c>
      <c r="H970" s="172">
        <f t="shared" si="68"/>
        <v>5.6</v>
      </c>
      <c r="I970" s="172" t="str">
        <f>'Template TIPE'!H969</f>
        <v>A</v>
      </c>
      <c r="J970" s="172" t="str">
        <f>'Template-KONDISI'!H970</f>
        <v>B</v>
      </c>
      <c r="K970" s="178"/>
      <c r="L970" s="138"/>
      <c r="M970" s="173"/>
      <c r="N970" s="173"/>
    </row>
    <row r="971" spans="2:14" s="171" customFormat="1" ht="20.100000000000001" hidden="1" customHeight="1">
      <c r="B971" s="142"/>
      <c r="C971" s="142"/>
      <c r="D971" s="143"/>
      <c r="E971" s="144"/>
      <c r="F971" s="145" t="str">
        <f>'HITUNG SEGMEN'!F1436</f>
        <v>2+200</v>
      </c>
      <c r="G971" s="145" t="str">
        <f>'HITUNG SEGMEN'!G1436</f>
        <v>2+400</v>
      </c>
      <c r="H971" s="172">
        <f t="shared" si="68"/>
        <v>5.6</v>
      </c>
      <c r="I971" s="172" t="str">
        <f>'Template TIPE'!H970</f>
        <v>A</v>
      </c>
      <c r="J971" s="172" t="str">
        <f>'Template-KONDISI'!H971</f>
        <v>B</v>
      </c>
      <c r="K971" s="178"/>
      <c r="L971" s="138"/>
      <c r="M971" s="173"/>
      <c r="N971" s="173"/>
    </row>
    <row r="972" spans="2:14" s="171" customFormat="1" ht="20.100000000000001" hidden="1" customHeight="1">
      <c r="B972" s="142"/>
      <c r="C972" s="142"/>
      <c r="D972" s="143"/>
      <c r="E972" s="144"/>
      <c r="F972" s="145" t="str">
        <f>'HITUNG SEGMEN'!F1437</f>
        <v>2+400</v>
      </c>
      <c r="G972" s="145" t="str">
        <f>'HITUNG SEGMEN'!G1437</f>
        <v>2+600</v>
      </c>
      <c r="H972" s="172">
        <v>6</v>
      </c>
      <c r="I972" s="172" t="str">
        <f>'Template TIPE'!H971</f>
        <v>A</v>
      </c>
      <c r="J972" s="172" t="str">
        <f>'Template-KONDISI'!H972</f>
        <v>B</v>
      </c>
      <c r="K972" s="178"/>
      <c r="L972" s="138"/>
      <c r="M972" s="173"/>
      <c r="N972" s="173"/>
    </row>
    <row r="973" spans="2:14" s="171" customFormat="1" ht="20.100000000000001" hidden="1" customHeight="1">
      <c r="B973" s="142"/>
      <c r="C973" s="142"/>
      <c r="D973" s="143"/>
      <c r="E973" s="144"/>
      <c r="F973" s="145" t="str">
        <f>'HITUNG SEGMEN'!F1438</f>
        <v>2+600</v>
      </c>
      <c r="G973" s="145" t="str">
        <f>'HITUNG SEGMEN'!G1438</f>
        <v>2+800</v>
      </c>
      <c r="H973" s="172">
        <f t="shared" si="68"/>
        <v>6</v>
      </c>
      <c r="I973" s="172" t="str">
        <f>'Template TIPE'!H972</f>
        <v>A</v>
      </c>
      <c r="J973" s="172" t="str">
        <f>'Template-KONDISI'!H973</f>
        <v>B</v>
      </c>
      <c r="K973" s="178"/>
      <c r="L973" s="138"/>
      <c r="M973" s="173"/>
      <c r="N973" s="173"/>
    </row>
    <row r="974" spans="2:14" s="171" customFormat="1" ht="20.100000000000001" hidden="1" customHeight="1">
      <c r="B974" s="142"/>
      <c r="C974" s="142"/>
      <c r="D974" s="143"/>
      <c r="E974" s="144"/>
      <c r="F974" s="145" t="str">
        <f>'HITUNG SEGMEN'!F1439</f>
        <v>2+800</v>
      </c>
      <c r="G974" s="145" t="str">
        <f>'HITUNG SEGMEN'!G1439</f>
        <v>2+980</v>
      </c>
      <c r="H974" s="172">
        <f t="shared" si="68"/>
        <v>6</v>
      </c>
      <c r="I974" s="172" t="str">
        <f>'Template TIPE'!H973</f>
        <v>A</v>
      </c>
      <c r="J974" s="172" t="str">
        <f>'Template-KONDISI'!H974</f>
        <v>B</v>
      </c>
      <c r="K974" s="178"/>
      <c r="L974" s="138"/>
      <c r="M974" s="173"/>
      <c r="N974" s="173"/>
    </row>
    <row r="975" spans="2:14" s="171" customFormat="1" ht="20.100000000000001" hidden="1" customHeight="1">
      <c r="B975" s="142">
        <f>'HITUNG SEGMEN'!B1442</f>
        <v>138</v>
      </c>
      <c r="C975" s="142">
        <f>'HITUNG SEGMEN'!C1442</f>
        <v>1.1379999999999999</v>
      </c>
      <c r="D975" s="143" t="str">
        <f>'HITUNG SEGMEN'!D1442</f>
        <v>Pagutan - Bumisari</v>
      </c>
      <c r="E975" s="144">
        <f>'HITUNG SEGMEN'!E1442</f>
        <v>7.98</v>
      </c>
      <c r="F975" s="145" t="str">
        <f>'HITUNG SEGMEN'!F1442</f>
        <v>0+000</v>
      </c>
      <c r="G975" s="145" t="str">
        <f>'HITUNG SEGMEN'!G1442</f>
        <v>0+200</v>
      </c>
      <c r="H975" s="172">
        <v>3.5</v>
      </c>
      <c r="I975" s="172" t="str">
        <f>'Template TIPE'!H974</f>
        <v>A</v>
      </c>
      <c r="J975" s="172" t="str">
        <f>'Template-KONDISI'!H975</f>
        <v>B</v>
      </c>
      <c r="K975" s="178"/>
      <c r="L975" s="138"/>
      <c r="M975" s="173"/>
      <c r="N975" s="173"/>
    </row>
    <row r="976" spans="2:14" s="171" customFormat="1" ht="20.100000000000001" hidden="1" customHeight="1">
      <c r="B976" s="142"/>
      <c r="C976" s="142"/>
      <c r="D976" s="143"/>
      <c r="E976" s="144"/>
      <c r="F976" s="145" t="str">
        <f>'HITUNG SEGMEN'!F1443</f>
        <v>0+200</v>
      </c>
      <c r="G976" s="145" t="str">
        <f>'HITUNG SEGMEN'!G1443</f>
        <v>0+400</v>
      </c>
      <c r="H976" s="172">
        <f>H975</f>
        <v>3.5</v>
      </c>
      <c r="I976" s="172" t="str">
        <f>'Template TIPE'!H975</f>
        <v>A</v>
      </c>
      <c r="J976" s="172" t="str">
        <f>'Template-KONDISI'!H976</f>
        <v>B</v>
      </c>
      <c r="K976" s="178"/>
      <c r="L976" s="138"/>
      <c r="M976" s="173"/>
      <c r="N976" s="173"/>
    </row>
    <row r="977" spans="2:14" s="171" customFormat="1" ht="20.100000000000001" hidden="1" customHeight="1">
      <c r="B977" s="142"/>
      <c r="C977" s="142"/>
      <c r="D977" s="143"/>
      <c r="E977" s="144"/>
      <c r="F977" s="145" t="str">
        <f>'HITUNG SEGMEN'!F1444</f>
        <v>0+400</v>
      </c>
      <c r="G977" s="145" t="str">
        <f>'HITUNG SEGMEN'!G1444</f>
        <v>0+600</v>
      </c>
      <c r="H977" s="172">
        <f t="shared" ref="H977:H1014" si="69">H976</f>
        <v>3.5</v>
      </c>
      <c r="I977" s="172" t="str">
        <f>'Template TIPE'!H976</f>
        <v>A</v>
      </c>
      <c r="J977" s="172" t="str">
        <f>'Template-KONDISI'!H977</f>
        <v>B</v>
      </c>
      <c r="K977" s="178"/>
      <c r="L977" s="138"/>
      <c r="M977" s="173"/>
      <c r="N977" s="173"/>
    </row>
    <row r="978" spans="2:14" s="171" customFormat="1" ht="20.100000000000001" hidden="1" customHeight="1">
      <c r="B978" s="142"/>
      <c r="C978" s="142"/>
      <c r="D978" s="143"/>
      <c r="E978" s="144"/>
      <c r="F978" s="145" t="str">
        <f>'HITUNG SEGMEN'!F1445</f>
        <v>0+600</v>
      </c>
      <c r="G978" s="145" t="str">
        <f>'HITUNG SEGMEN'!G1445</f>
        <v>0+800</v>
      </c>
      <c r="H978" s="172">
        <f t="shared" si="69"/>
        <v>3.5</v>
      </c>
      <c r="I978" s="172" t="str">
        <f>'Template TIPE'!H977</f>
        <v>A</v>
      </c>
      <c r="J978" s="172" t="str">
        <f>'Template-KONDISI'!H978</f>
        <v>B</v>
      </c>
      <c r="K978" s="178"/>
      <c r="L978" s="138"/>
      <c r="M978" s="173"/>
      <c r="N978" s="173"/>
    </row>
    <row r="979" spans="2:14" s="171" customFormat="1" ht="20.100000000000001" hidden="1" customHeight="1">
      <c r="B979" s="142"/>
      <c r="C979" s="142"/>
      <c r="D979" s="143"/>
      <c r="E979" s="144"/>
      <c r="F979" s="145" t="str">
        <f>'HITUNG SEGMEN'!F1446</f>
        <v>0+800</v>
      </c>
      <c r="G979" s="145" t="str">
        <f>'HITUNG SEGMEN'!G1446</f>
        <v>1+000</v>
      </c>
      <c r="H979" s="172">
        <f t="shared" si="69"/>
        <v>3.5</v>
      </c>
      <c r="I979" s="172" t="str">
        <f>'Template TIPE'!H978</f>
        <v>A</v>
      </c>
      <c r="J979" s="172" t="str">
        <f>'Template-KONDISI'!H979</f>
        <v>B</v>
      </c>
      <c r="K979" s="178"/>
      <c r="L979" s="138"/>
      <c r="M979" s="173"/>
      <c r="N979" s="173"/>
    </row>
    <row r="980" spans="2:14" s="171" customFormat="1" ht="20.100000000000001" hidden="1" customHeight="1">
      <c r="B980" s="142"/>
      <c r="C980" s="142"/>
      <c r="D980" s="143"/>
      <c r="E980" s="144"/>
      <c r="F980" s="145" t="str">
        <f>'HITUNG SEGMEN'!F1447</f>
        <v>1+000</v>
      </c>
      <c r="G980" s="145" t="str">
        <f>'HITUNG SEGMEN'!G1447</f>
        <v>1+200</v>
      </c>
      <c r="H980" s="172">
        <f t="shared" si="69"/>
        <v>3.5</v>
      </c>
      <c r="I980" s="172" t="str">
        <f>'Template TIPE'!H979</f>
        <v>A</v>
      </c>
      <c r="J980" s="172" t="str">
        <f>'Template-KONDISI'!H980</f>
        <v>B</v>
      </c>
      <c r="K980" s="178"/>
      <c r="L980" s="138"/>
      <c r="M980" s="173"/>
      <c r="N980" s="173"/>
    </row>
    <row r="981" spans="2:14" s="171" customFormat="1" ht="20.100000000000001" hidden="1" customHeight="1">
      <c r="B981" s="142"/>
      <c r="C981" s="142"/>
      <c r="D981" s="143"/>
      <c r="E981" s="144"/>
      <c r="F981" s="145" t="str">
        <f>'HITUNG SEGMEN'!F1448</f>
        <v>1+200</v>
      </c>
      <c r="G981" s="145" t="str">
        <f>'HITUNG SEGMEN'!G1448</f>
        <v>1+400</v>
      </c>
      <c r="H981" s="172">
        <f t="shared" si="69"/>
        <v>3.5</v>
      </c>
      <c r="I981" s="172" t="str">
        <f>'Template TIPE'!H980</f>
        <v>A</v>
      </c>
      <c r="J981" s="172" t="str">
        <f>'Template-KONDISI'!H981</f>
        <v>B</v>
      </c>
      <c r="K981" s="178"/>
      <c r="L981" s="138"/>
      <c r="M981" s="173"/>
      <c r="N981" s="173"/>
    </row>
    <row r="982" spans="2:14" s="171" customFormat="1" ht="20.100000000000001" hidden="1" customHeight="1">
      <c r="B982" s="142"/>
      <c r="C982" s="142"/>
      <c r="D982" s="143"/>
      <c r="E982" s="144"/>
      <c r="F982" s="145" t="str">
        <f>'HITUNG SEGMEN'!F1449</f>
        <v>1+400</v>
      </c>
      <c r="G982" s="145" t="str">
        <f>'HITUNG SEGMEN'!G1449</f>
        <v>1+600</v>
      </c>
      <c r="H982" s="172">
        <f t="shared" si="69"/>
        <v>3.5</v>
      </c>
      <c r="I982" s="172" t="str">
        <f>'Template TIPE'!H981</f>
        <v>A</v>
      </c>
      <c r="J982" s="172" t="str">
        <f>'Template-KONDISI'!H982</f>
        <v>S</v>
      </c>
      <c r="K982" s="178"/>
      <c r="L982" s="138"/>
      <c r="M982" s="173"/>
      <c r="N982" s="173"/>
    </row>
    <row r="983" spans="2:14" s="171" customFormat="1" ht="20.100000000000001" hidden="1" customHeight="1">
      <c r="B983" s="142"/>
      <c r="C983" s="142"/>
      <c r="D983" s="143"/>
      <c r="E983" s="144"/>
      <c r="F983" s="145" t="str">
        <f>'HITUNG SEGMEN'!F1450</f>
        <v>1+600</v>
      </c>
      <c r="G983" s="145" t="str">
        <f>'HITUNG SEGMEN'!G1450</f>
        <v>1+800</v>
      </c>
      <c r="H983" s="172">
        <f t="shared" si="69"/>
        <v>3.5</v>
      </c>
      <c r="I983" s="172" t="str">
        <f>'Template TIPE'!H982</f>
        <v>A</v>
      </c>
      <c r="J983" s="172" t="str">
        <f>'Template-KONDISI'!H983</f>
        <v>B</v>
      </c>
      <c r="K983" s="178"/>
      <c r="L983" s="138"/>
      <c r="M983" s="173"/>
      <c r="N983" s="173"/>
    </row>
    <row r="984" spans="2:14" s="171" customFormat="1" ht="20.100000000000001" hidden="1" customHeight="1">
      <c r="B984" s="142"/>
      <c r="C984" s="142"/>
      <c r="D984" s="143"/>
      <c r="E984" s="144"/>
      <c r="F984" s="145" t="str">
        <f>'HITUNG SEGMEN'!F1451</f>
        <v>1+800</v>
      </c>
      <c r="G984" s="145" t="str">
        <f>'HITUNG SEGMEN'!G1451</f>
        <v>2+000</v>
      </c>
      <c r="H984" s="172">
        <f t="shared" si="69"/>
        <v>3.5</v>
      </c>
      <c r="I984" s="172" t="str">
        <f>'Template TIPE'!H983</f>
        <v>A</v>
      </c>
      <c r="J984" s="172" t="str">
        <f>'Template-KONDISI'!H984</f>
        <v>B</v>
      </c>
      <c r="K984" s="178"/>
      <c r="L984" s="138"/>
      <c r="M984" s="173"/>
      <c r="N984" s="173"/>
    </row>
    <row r="985" spans="2:14" s="171" customFormat="1" ht="20.100000000000001" hidden="1" customHeight="1">
      <c r="B985" s="142"/>
      <c r="C985" s="142"/>
      <c r="D985" s="143"/>
      <c r="E985" s="144"/>
      <c r="F985" s="145" t="str">
        <f>'HITUNG SEGMEN'!F1452</f>
        <v>2+000</v>
      </c>
      <c r="G985" s="145" t="str">
        <f>'HITUNG SEGMEN'!G1452</f>
        <v>2+200</v>
      </c>
      <c r="H985" s="172">
        <f t="shared" si="69"/>
        <v>3.5</v>
      </c>
      <c r="I985" s="172" t="str">
        <f>'Template TIPE'!H984</f>
        <v>A</v>
      </c>
      <c r="J985" s="172" t="str">
        <f>'Template-KONDISI'!H985</f>
        <v>B</v>
      </c>
      <c r="K985" s="178"/>
      <c r="L985" s="138"/>
      <c r="M985" s="173"/>
      <c r="N985" s="173"/>
    </row>
    <row r="986" spans="2:14" s="171" customFormat="1" ht="20.100000000000001" hidden="1" customHeight="1">
      <c r="B986" s="142"/>
      <c r="C986" s="142"/>
      <c r="D986" s="143"/>
      <c r="E986" s="144"/>
      <c r="F986" s="145" t="str">
        <f>'HITUNG SEGMEN'!F1453</f>
        <v>2+200</v>
      </c>
      <c r="G986" s="145" t="str">
        <f>'HITUNG SEGMEN'!G1453</f>
        <v>2+400</v>
      </c>
      <c r="H986" s="172">
        <f t="shared" si="69"/>
        <v>3.5</v>
      </c>
      <c r="I986" s="172" t="str">
        <f>'Template TIPE'!H985</f>
        <v>A</v>
      </c>
      <c r="J986" s="172" t="str">
        <f>'Template-KONDISI'!H986</f>
        <v>B</v>
      </c>
      <c r="K986" s="178"/>
      <c r="L986" s="138"/>
      <c r="M986" s="173"/>
      <c r="N986" s="173"/>
    </row>
    <row r="987" spans="2:14" s="171" customFormat="1" ht="20.100000000000001" hidden="1" customHeight="1">
      <c r="B987" s="142"/>
      <c r="C987" s="142"/>
      <c r="D987" s="143"/>
      <c r="E987" s="144"/>
      <c r="F987" s="145" t="str">
        <f>'HITUNG SEGMEN'!F1454</f>
        <v>2+400</v>
      </c>
      <c r="G987" s="145" t="str">
        <f>'HITUNG SEGMEN'!G1454</f>
        <v>2+600</v>
      </c>
      <c r="H987" s="172">
        <f t="shared" si="69"/>
        <v>3.5</v>
      </c>
      <c r="I987" s="172" t="str">
        <f>'Template TIPE'!H986</f>
        <v>A</v>
      </c>
      <c r="J987" s="172" t="str">
        <f>'Template-KONDISI'!H987</f>
        <v>B</v>
      </c>
      <c r="K987" s="178"/>
      <c r="L987" s="138"/>
      <c r="M987" s="173"/>
      <c r="N987" s="173"/>
    </row>
    <row r="988" spans="2:14" s="171" customFormat="1" ht="20.100000000000001" hidden="1" customHeight="1">
      <c r="B988" s="142"/>
      <c r="C988" s="142"/>
      <c r="D988" s="143"/>
      <c r="E988" s="144"/>
      <c r="F988" s="145" t="str">
        <f>'HITUNG SEGMEN'!F1455</f>
        <v>2+600</v>
      </c>
      <c r="G988" s="145" t="str">
        <f>'HITUNG SEGMEN'!G1455</f>
        <v>2+800</v>
      </c>
      <c r="H988" s="172">
        <f t="shared" si="69"/>
        <v>3.5</v>
      </c>
      <c r="I988" s="172" t="str">
        <f>'Template TIPE'!H987</f>
        <v>A</v>
      </c>
      <c r="J988" s="172" t="str">
        <f>'Template-KONDISI'!H988</f>
        <v>B</v>
      </c>
      <c r="K988" s="178"/>
      <c r="L988" s="138"/>
      <c r="M988" s="173"/>
      <c r="N988" s="173"/>
    </row>
    <row r="989" spans="2:14" s="171" customFormat="1" ht="20.100000000000001" hidden="1" customHeight="1">
      <c r="B989" s="142"/>
      <c r="C989" s="142"/>
      <c r="D989" s="143"/>
      <c r="E989" s="144"/>
      <c r="F989" s="145" t="str">
        <f>'HITUNG SEGMEN'!F1456</f>
        <v>2+800</v>
      </c>
      <c r="G989" s="145" t="str">
        <f>'HITUNG SEGMEN'!G1456</f>
        <v>3+000</v>
      </c>
      <c r="H989" s="172">
        <f t="shared" si="69"/>
        <v>3.5</v>
      </c>
      <c r="I989" s="172" t="str">
        <f>'Template TIPE'!H988</f>
        <v>A</v>
      </c>
      <c r="J989" s="172" t="str">
        <f>'Template-KONDISI'!H989</f>
        <v>B</v>
      </c>
      <c r="K989" s="178"/>
      <c r="L989" s="138"/>
      <c r="M989" s="173"/>
      <c r="N989" s="173"/>
    </row>
    <row r="990" spans="2:14" s="171" customFormat="1" ht="20.100000000000001" hidden="1" customHeight="1">
      <c r="B990" s="142"/>
      <c r="C990" s="142"/>
      <c r="D990" s="143"/>
      <c r="E990" s="144"/>
      <c r="F990" s="145" t="str">
        <f>'HITUNG SEGMEN'!F1457</f>
        <v>3+000</v>
      </c>
      <c r="G990" s="145" t="str">
        <f>'HITUNG SEGMEN'!G1457</f>
        <v>3+200</v>
      </c>
      <c r="H990" s="172">
        <f t="shared" si="69"/>
        <v>3.5</v>
      </c>
      <c r="I990" s="172" t="str">
        <f>'Template TIPE'!H989</f>
        <v>A</v>
      </c>
      <c r="J990" s="172" t="str">
        <f>'Template-KONDISI'!H990</f>
        <v>B</v>
      </c>
      <c r="K990" s="178"/>
      <c r="L990" s="138"/>
      <c r="M990" s="173"/>
      <c r="N990" s="173"/>
    </row>
    <row r="991" spans="2:14" s="171" customFormat="1" ht="20.100000000000001" hidden="1" customHeight="1">
      <c r="B991" s="142"/>
      <c r="C991" s="142"/>
      <c r="D991" s="143"/>
      <c r="E991" s="144"/>
      <c r="F991" s="145" t="str">
        <f>'HITUNG SEGMEN'!F1458</f>
        <v>3+200</v>
      </c>
      <c r="G991" s="145" t="str">
        <f>'HITUNG SEGMEN'!G1458</f>
        <v>3+400</v>
      </c>
      <c r="H991" s="172">
        <f t="shared" si="69"/>
        <v>3.5</v>
      </c>
      <c r="I991" s="172" t="str">
        <f>'Template TIPE'!H990</f>
        <v>A</v>
      </c>
      <c r="J991" s="172" t="str">
        <f>'Template-KONDISI'!H991</f>
        <v>B</v>
      </c>
      <c r="K991" s="178"/>
      <c r="L991" s="138"/>
      <c r="M991" s="173"/>
      <c r="N991" s="173"/>
    </row>
    <row r="992" spans="2:14" s="171" customFormat="1" ht="20.100000000000001" hidden="1" customHeight="1">
      <c r="B992" s="142"/>
      <c r="C992" s="142"/>
      <c r="D992" s="143"/>
      <c r="E992" s="144"/>
      <c r="F992" s="145" t="str">
        <f>'HITUNG SEGMEN'!F1459</f>
        <v>3+400</v>
      </c>
      <c r="G992" s="145" t="str">
        <f>'HITUNG SEGMEN'!G1459</f>
        <v>3+600</v>
      </c>
      <c r="H992" s="172">
        <f t="shared" si="69"/>
        <v>3.5</v>
      </c>
      <c r="I992" s="172" t="str">
        <f>'Template TIPE'!H991</f>
        <v>A</v>
      </c>
      <c r="J992" s="172" t="str">
        <f>'Template-KONDISI'!H992</f>
        <v>B</v>
      </c>
      <c r="K992" s="178"/>
      <c r="L992" s="138"/>
      <c r="M992" s="173"/>
      <c r="N992" s="173"/>
    </row>
    <row r="993" spans="2:14" s="171" customFormat="1" ht="20.100000000000001" hidden="1" customHeight="1">
      <c r="B993" s="142"/>
      <c r="C993" s="142"/>
      <c r="D993" s="143"/>
      <c r="E993" s="144"/>
      <c r="F993" s="145" t="str">
        <f>'HITUNG SEGMEN'!F1460</f>
        <v>3+600</v>
      </c>
      <c r="G993" s="145" t="str">
        <f>'HITUNG SEGMEN'!G1460</f>
        <v>3+800</v>
      </c>
      <c r="H993" s="172">
        <f t="shared" si="69"/>
        <v>3.5</v>
      </c>
      <c r="I993" s="172" t="str">
        <f>'Template TIPE'!H992</f>
        <v>A</v>
      </c>
      <c r="J993" s="172" t="str">
        <f>'Template-KONDISI'!H993</f>
        <v>B</v>
      </c>
      <c r="K993" s="178"/>
      <c r="L993" s="138"/>
      <c r="M993" s="173"/>
      <c r="N993" s="173"/>
    </row>
    <row r="994" spans="2:14" s="171" customFormat="1" ht="20.100000000000001" hidden="1" customHeight="1">
      <c r="B994" s="142"/>
      <c r="C994" s="142"/>
      <c r="D994" s="143"/>
      <c r="E994" s="144"/>
      <c r="F994" s="145" t="str">
        <f>'HITUNG SEGMEN'!F1461</f>
        <v>3+800</v>
      </c>
      <c r="G994" s="145" t="str">
        <f>'HITUNG SEGMEN'!G1461</f>
        <v>4+000</v>
      </c>
      <c r="H994" s="172">
        <f t="shared" si="69"/>
        <v>3.5</v>
      </c>
      <c r="I994" s="172" t="str">
        <f>'Template TIPE'!H993</f>
        <v>A</v>
      </c>
      <c r="J994" s="172" t="str">
        <f>'Template-KONDISI'!H994</f>
        <v>B</v>
      </c>
      <c r="K994" s="178"/>
      <c r="L994" s="138"/>
      <c r="M994" s="173"/>
      <c r="N994" s="173"/>
    </row>
    <row r="995" spans="2:14" s="171" customFormat="1" ht="20.100000000000001" hidden="1" customHeight="1">
      <c r="B995" s="142"/>
      <c r="C995" s="142"/>
      <c r="D995" s="143"/>
      <c r="E995" s="144"/>
      <c r="F995" s="145" t="str">
        <f>'HITUNG SEGMEN'!F1462</f>
        <v>4+000</v>
      </c>
      <c r="G995" s="145" t="str">
        <f>'HITUNG SEGMEN'!G1462</f>
        <v>4+200</v>
      </c>
      <c r="H995" s="172">
        <f t="shared" si="69"/>
        <v>3.5</v>
      </c>
      <c r="I995" s="172" t="str">
        <f>'Template TIPE'!H994</f>
        <v>A</v>
      </c>
      <c r="J995" s="172" t="str">
        <f>'Template-KONDISI'!H995</f>
        <v>B</v>
      </c>
      <c r="K995" s="178"/>
      <c r="L995" s="138"/>
      <c r="M995" s="173"/>
      <c r="N995" s="173"/>
    </row>
    <row r="996" spans="2:14" s="171" customFormat="1" ht="20.100000000000001" hidden="1" customHeight="1">
      <c r="B996" s="142"/>
      <c r="C996" s="142"/>
      <c r="D996" s="143"/>
      <c r="E996" s="144"/>
      <c r="F996" s="145" t="str">
        <f>'HITUNG SEGMEN'!F1463</f>
        <v>4+200</v>
      </c>
      <c r="G996" s="145" t="str">
        <f>'HITUNG SEGMEN'!G1463</f>
        <v>4+400</v>
      </c>
      <c r="H996" s="172">
        <f t="shared" si="69"/>
        <v>3.5</v>
      </c>
      <c r="I996" s="172" t="str">
        <f>'Template TIPE'!H995</f>
        <v>A</v>
      </c>
      <c r="J996" s="172" t="str">
        <f>'Template-KONDISI'!H996</f>
        <v>B</v>
      </c>
      <c r="K996" s="178"/>
      <c r="L996" s="138"/>
      <c r="M996" s="173"/>
      <c r="N996" s="173"/>
    </row>
    <row r="997" spans="2:14" s="171" customFormat="1" ht="20.100000000000001" hidden="1" customHeight="1">
      <c r="B997" s="142"/>
      <c r="C997" s="142"/>
      <c r="D997" s="143"/>
      <c r="E997" s="144"/>
      <c r="F997" s="145" t="str">
        <f>'HITUNG SEGMEN'!F1464</f>
        <v>4+400</v>
      </c>
      <c r="G997" s="145" t="str">
        <f>'HITUNG SEGMEN'!G1464</f>
        <v>4+600</v>
      </c>
      <c r="H997" s="172">
        <f t="shared" si="69"/>
        <v>3.5</v>
      </c>
      <c r="I997" s="172" t="str">
        <f>'Template TIPE'!H996</f>
        <v>A</v>
      </c>
      <c r="J997" s="172" t="str">
        <f>'Template-KONDISI'!H997</f>
        <v>B</v>
      </c>
      <c r="K997" s="178"/>
      <c r="L997" s="138"/>
      <c r="M997" s="173"/>
      <c r="N997" s="173"/>
    </row>
    <row r="998" spans="2:14" s="171" customFormat="1" ht="20.100000000000001" hidden="1" customHeight="1">
      <c r="B998" s="142"/>
      <c r="C998" s="142"/>
      <c r="D998" s="143"/>
      <c r="E998" s="144"/>
      <c r="F998" s="145" t="str">
        <f>'HITUNG SEGMEN'!F1465</f>
        <v>4+600</v>
      </c>
      <c r="G998" s="145" t="str">
        <f>'HITUNG SEGMEN'!G1465</f>
        <v>4+800</v>
      </c>
      <c r="H998" s="172">
        <f t="shared" si="69"/>
        <v>3.5</v>
      </c>
      <c r="I998" s="172" t="str">
        <f>'Template TIPE'!H997</f>
        <v>A</v>
      </c>
      <c r="J998" s="172" t="str">
        <f>'Template-KONDISI'!H998</f>
        <v>B</v>
      </c>
      <c r="K998" s="178"/>
      <c r="L998" s="138"/>
      <c r="M998" s="173"/>
      <c r="N998" s="173"/>
    </row>
    <row r="999" spans="2:14" s="171" customFormat="1" ht="20.100000000000001" hidden="1" customHeight="1">
      <c r="B999" s="142"/>
      <c r="C999" s="142"/>
      <c r="D999" s="143"/>
      <c r="E999" s="144"/>
      <c r="F999" s="145" t="str">
        <f>'HITUNG SEGMEN'!F1466</f>
        <v>4+800</v>
      </c>
      <c r="G999" s="145" t="str">
        <f>'HITUNG SEGMEN'!G1466</f>
        <v>5+000</v>
      </c>
      <c r="H999" s="172">
        <f t="shared" si="69"/>
        <v>3.5</v>
      </c>
      <c r="I999" s="172" t="str">
        <f>'Template TIPE'!H998</f>
        <v>A</v>
      </c>
      <c r="J999" s="172" t="str">
        <f>'Template-KONDISI'!H999</f>
        <v>B</v>
      </c>
      <c r="K999" s="178"/>
      <c r="L999" s="138"/>
      <c r="M999" s="173"/>
      <c r="N999" s="173"/>
    </row>
    <row r="1000" spans="2:14" s="171" customFormat="1" ht="20.100000000000001" hidden="1" customHeight="1">
      <c r="B1000" s="142"/>
      <c r="C1000" s="142"/>
      <c r="D1000" s="143"/>
      <c r="E1000" s="144"/>
      <c r="F1000" s="145" t="str">
        <f>'HITUNG SEGMEN'!F1467</f>
        <v>5+000</v>
      </c>
      <c r="G1000" s="145" t="str">
        <f>'HITUNG SEGMEN'!G1467</f>
        <v>5+200</v>
      </c>
      <c r="H1000" s="172">
        <f t="shared" si="69"/>
        <v>3.5</v>
      </c>
      <c r="I1000" s="172" t="str">
        <f>'Template TIPE'!H999</f>
        <v>A</v>
      </c>
      <c r="J1000" s="172" t="str">
        <f>'Template-KONDISI'!H1000</f>
        <v>B</v>
      </c>
      <c r="K1000" s="178"/>
      <c r="L1000" s="138"/>
      <c r="M1000" s="173"/>
      <c r="N1000" s="173"/>
    </row>
    <row r="1001" spans="2:14" s="171" customFormat="1" ht="20.100000000000001" hidden="1" customHeight="1">
      <c r="B1001" s="142"/>
      <c r="C1001" s="142"/>
      <c r="D1001" s="143"/>
      <c r="E1001" s="144"/>
      <c r="F1001" s="145" t="str">
        <f>'HITUNG SEGMEN'!F1468</f>
        <v>5+200</v>
      </c>
      <c r="G1001" s="145" t="str">
        <f>'HITUNG SEGMEN'!G1468</f>
        <v>5+400</v>
      </c>
      <c r="H1001" s="172">
        <f t="shared" si="69"/>
        <v>3.5</v>
      </c>
      <c r="I1001" s="172" t="str">
        <f>'Template TIPE'!H1000</f>
        <v>A</v>
      </c>
      <c r="J1001" s="172" t="str">
        <f>'Template-KONDISI'!H1001</f>
        <v>B</v>
      </c>
      <c r="K1001" s="178"/>
      <c r="L1001" s="138"/>
      <c r="M1001" s="173"/>
      <c r="N1001" s="173"/>
    </row>
    <row r="1002" spans="2:14" s="171" customFormat="1" ht="20.100000000000001" hidden="1" customHeight="1">
      <c r="B1002" s="142"/>
      <c r="C1002" s="142"/>
      <c r="D1002" s="143"/>
      <c r="E1002" s="144"/>
      <c r="F1002" s="145" t="str">
        <f>'HITUNG SEGMEN'!F1469</f>
        <v>5+400</v>
      </c>
      <c r="G1002" s="145" t="str">
        <f>'HITUNG SEGMEN'!G1469</f>
        <v>5+600</v>
      </c>
      <c r="H1002" s="172">
        <f t="shared" si="69"/>
        <v>3.5</v>
      </c>
      <c r="I1002" s="172" t="str">
        <f>'Template TIPE'!H1001</f>
        <v>A</v>
      </c>
      <c r="J1002" s="172" t="str">
        <f>'Template-KONDISI'!H1002</f>
        <v>B</v>
      </c>
      <c r="K1002" s="178"/>
      <c r="L1002" s="138"/>
      <c r="M1002" s="173"/>
      <c r="N1002" s="173"/>
    </row>
    <row r="1003" spans="2:14" s="171" customFormat="1" ht="20.100000000000001" hidden="1" customHeight="1">
      <c r="B1003" s="142"/>
      <c r="C1003" s="142"/>
      <c r="D1003" s="143"/>
      <c r="E1003" s="144"/>
      <c r="F1003" s="145" t="str">
        <f>'HITUNG SEGMEN'!F1470</f>
        <v>5+600</v>
      </c>
      <c r="G1003" s="145" t="str">
        <f>'HITUNG SEGMEN'!G1470</f>
        <v>5+800</v>
      </c>
      <c r="H1003" s="172">
        <f t="shared" si="69"/>
        <v>3.5</v>
      </c>
      <c r="I1003" s="172" t="str">
        <f>'Template TIPE'!H1002</f>
        <v>A</v>
      </c>
      <c r="J1003" s="172" t="str">
        <f>'Template-KONDISI'!H1003</f>
        <v>B</v>
      </c>
      <c r="K1003" s="178"/>
      <c r="L1003" s="138"/>
      <c r="M1003" s="173"/>
      <c r="N1003" s="173"/>
    </row>
    <row r="1004" spans="2:14" s="171" customFormat="1" ht="20.100000000000001" hidden="1" customHeight="1">
      <c r="B1004" s="142"/>
      <c r="C1004" s="142"/>
      <c r="D1004" s="143"/>
      <c r="E1004" s="144"/>
      <c r="F1004" s="145" t="str">
        <f>'HITUNG SEGMEN'!F1471</f>
        <v>5+800</v>
      </c>
      <c r="G1004" s="145" t="str">
        <f>'HITUNG SEGMEN'!G1471</f>
        <v>6+000</v>
      </c>
      <c r="H1004" s="172">
        <f t="shared" si="69"/>
        <v>3.5</v>
      </c>
      <c r="I1004" s="172" t="str">
        <f>'Template TIPE'!H1003</f>
        <v>A</v>
      </c>
      <c r="J1004" s="172" t="str">
        <f>'Template-KONDISI'!H1004</f>
        <v>B</v>
      </c>
      <c r="K1004" s="178"/>
      <c r="L1004" s="138"/>
      <c r="M1004" s="173"/>
      <c r="N1004" s="173"/>
    </row>
    <row r="1005" spans="2:14" s="171" customFormat="1" ht="20.100000000000001" hidden="1" customHeight="1">
      <c r="B1005" s="142"/>
      <c r="C1005" s="142"/>
      <c r="D1005" s="143"/>
      <c r="E1005" s="144"/>
      <c r="F1005" s="145" t="str">
        <f>'HITUNG SEGMEN'!F1472</f>
        <v>6+000</v>
      </c>
      <c r="G1005" s="145" t="str">
        <f>'HITUNG SEGMEN'!G1472</f>
        <v>6+200</v>
      </c>
      <c r="H1005" s="172">
        <f t="shared" si="69"/>
        <v>3.5</v>
      </c>
      <c r="I1005" s="172" t="str">
        <f>'Template TIPE'!H1004</f>
        <v>A</v>
      </c>
      <c r="J1005" s="172" t="str">
        <f>'Template-KONDISI'!H1005</f>
        <v>B</v>
      </c>
      <c r="K1005" s="178"/>
      <c r="L1005" s="138"/>
      <c r="M1005" s="173"/>
      <c r="N1005" s="173"/>
    </row>
    <row r="1006" spans="2:14" s="171" customFormat="1" ht="20.100000000000001" hidden="1" customHeight="1">
      <c r="B1006" s="142"/>
      <c r="C1006" s="142"/>
      <c r="D1006" s="143"/>
      <c r="E1006" s="144"/>
      <c r="F1006" s="145" t="str">
        <f>'HITUNG SEGMEN'!F1473</f>
        <v>6+200</v>
      </c>
      <c r="G1006" s="145" t="str">
        <f>'HITUNG SEGMEN'!G1473</f>
        <v>6+400</v>
      </c>
      <c r="H1006" s="172">
        <f t="shared" si="69"/>
        <v>3.5</v>
      </c>
      <c r="I1006" s="172" t="str">
        <f>'Template TIPE'!H1005</f>
        <v>A</v>
      </c>
      <c r="J1006" s="172" t="str">
        <f>'Template-KONDISI'!H1006</f>
        <v>B</v>
      </c>
      <c r="K1006" s="178"/>
      <c r="L1006" s="138"/>
      <c r="M1006" s="173"/>
      <c r="N1006" s="173"/>
    </row>
    <row r="1007" spans="2:14" s="171" customFormat="1" ht="20.100000000000001" hidden="1" customHeight="1">
      <c r="B1007" s="142"/>
      <c r="C1007" s="142"/>
      <c r="D1007" s="143"/>
      <c r="E1007" s="144"/>
      <c r="F1007" s="145" t="str">
        <f>'HITUNG SEGMEN'!F1474</f>
        <v>6+400</v>
      </c>
      <c r="G1007" s="145" t="str">
        <f>'HITUNG SEGMEN'!G1474</f>
        <v>6+600</v>
      </c>
      <c r="H1007" s="172">
        <f t="shared" si="69"/>
        <v>3.5</v>
      </c>
      <c r="I1007" s="172" t="str">
        <f>'Template TIPE'!H1006</f>
        <v>A</v>
      </c>
      <c r="J1007" s="172" t="str">
        <f>'Template-KONDISI'!H1007</f>
        <v>B</v>
      </c>
      <c r="K1007" s="178"/>
      <c r="L1007" s="138"/>
      <c r="M1007" s="173"/>
      <c r="N1007" s="173"/>
    </row>
    <row r="1008" spans="2:14" s="171" customFormat="1" ht="20.100000000000001" hidden="1" customHeight="1">
      <c r="B1008" s="142"/>
      <c r="C1008" s="142"/>
      <c r="D1008" s="143"/>
      <c r="E1008" s="144"/>
      <c r="F1008" s="145" t="str">
        <f>'HITUNG SEGMEN'!F1475</f>
        <v>6+600</v>
      </c>
      <c r="G1008" s="145" t="str">
        <f>'HITUNG SEGMEN'!G1475</f>
        <v>6+800</v>
      </c>
      <c r="H1008" s="172">
        <f t="shared" si="69"/>
        <v>3.5</v>
      </c>
      <c r="I1008" s="172" t="str">
        <f>'Template TIPE'!H1007</f>
        <v>A</v>
      </c>
      <c r="J1008" s="172" t="str">
        <f>'Template-KONDISI'!H1008</f>
        <v>B</v>
      </c>
      <c r="K1008" s="178"/>
      <c r="L1008" s="138"/>
      <c r="M1008" s="173"/>
      <c r="N1008" s="173"/>
    </row>
    <row r="1009" spans="2:14" s="171" customFormat="1" ht="20.100000000000001" hidden="1" customHeight="1">
      <c r="B1009" s="142"/>
      <c r="C1009" s="142"/>
      <c r="D1009" s="143"/>
      <c r="E1009" s="144"/>
      <c r="F1009" s="145" t="str">
        <f>'HITUNG SEGMEN'!F1476</f>
        <v>6+800</v>
      </c>
      <c r="G1009" s="145" t="str">
        <f>'HITUNG SEGMEN'!G1476</f>
        <v>7+000</v>
      </c>
      <c r="H1009" s="172">
        <f t="shared" si="69"/>
        <v>3.5</v>
      </c>
      <c r="I1009" s="172" t="str">
        <f>'Template TIPE'!H1008</f>
        <v>A</v>
      </c>
      <c r="J1009" s="172" t="str">
        <f>'Template-KONDISI'!H1009</f>
        <v>B</v>
      </c>
      <c r="K1009" s="178"/>
      <c r="L1009" s="138"/>
      <c r="M1009" s="173"/>
      <c r="N1009" s="173"/>
    </row>
    <row r="1010" spans="2:14" s="171" customFormat="1" ht="20.100000000000001" hidden="1" customHeight="1">
      <c r="B1010" s="142"/>
      <c r="C1010" s="142"/>
      <c r="D1010" s="143"/>
      <c r="E1010" s="144"/>
      <c r="F1010" s="145" t="str">
        <f>'HITUNG SEGMEN'!F1477</f>
        <v>7+000</v>
      </c>
      <c r="G1010" s="145" t="str">
        <f>'HITUNG SEGMEN'!G1477</f>
        <v>7+200</v>
      </c>
      <c r="H1010" s="172">
        <f t="shared" si="69"/>
        <v>3.5</v>
      </c>
      <c r="I1010" s="172" t="str">
        <f>'Template TIPE'!H1009</f>
        <v>A</v>
      </c>
      <c r="J1010" s="172" t="str">
        <f>'Template-KONDISI'!H1010</f>
        <v>B</v>
      </c>
      <c r="K1010" s="178"/>
      <c r="L1010" s="138"/>
      <c r="M1010" s="173"/>
      <c r="N1010" s="173"/>
    </row>
    <row r="1011" spans="2:14" s="171" customFormat="1" ht="20.100000000000001" hidden="1" customHeight="1">
      <c r="B1011" s="142"/>
      <c r="C1011" s="142"/>
      <c r="D1011" s="143"/>
      <c r="E1011" s="144"/>
      <c r="F1011" s="145" t="str">
        <f>'HITUNG SEGMEN'!F1478</f>
        <v>7+200</v>
      </c>
      <c r="G1011" s="145" t="str">
        <f>'HITUNG SEGMEN'!G1478</f>
        <v>7+400</v>
      </c>
      <c r="H1011" s="172">
        <f t="shared" si="69"/>
        <v>3.5</v>
      </c>
      <c r="I1011" s="172" t="str">
        <f>'Template TIPE'!H1010</f>
        <v>A</v>
      </c>
      <c r="J1011" s="172" t="str">
        <f>'Template-KONDISI'!H1011</f>
        <v>B</v>
      </c>
      <c r="K1011" s="178"/>
      <c r="L1011" s="138"/>
      <c r="M1011" s="173"/>
      <c r="N1011" s="173"/>
    </row>
    <row r="1012" spans="2:14" s="171" customFormat="1" ht="20.100000000000001" hidden="1" customHeight="1">
      <c r="B1012" s="142"/>
      <c r="C1012" s="142"/>
      <c r="D1012" s="143"/>
      <c r="E1012" s="144"/>
      <c r="F1012" s="145" t="str">
        <f>'HITUNG SEGMEN'!F1479</f>
        <v>7+400</v>
      </c>
      <c r="G1012" s="145" t="str">
        <f>'HITUNG SEGMEN'!G1479</f>
        <v>7+600</v>
      </c>
      <c r="H1012" s="172">
        <f t="shared" si="69"/>
        <v>3.5</v>
      </c>
      <c r="I1012" s="172" t="str">
        <f>'Template TIPE'!H1011</f>
        <v>A</v>
      </c>
      <c r="J1012" s="172" t="str">
        <f>'Template-KONDISI'!H1012</f>
        <v>B</v>
      </c>
      <c r="K1012" s="178"/>
      <c r="L1012" s="138"/>
      <c r="M1012" s="173"/>
      <c r="N1012" s="173"/>
    </row>
    <row r="1013" spans="2:14" s="171" customFormat="1" ht="20.100000000000001" hidden="1" customHeight="1">
      <c r="B1013" s="142"/>
      <c r="C1013" s="142"/>
      <c r="D1013" s="143"/>
      <c r="E1013" s="144"/>
      <c r="F1013" s="145" t="str">
        <f>'HITUNG SEGMEN'!F1480</f>
        <v>7+600</v>
      </c>
      <c r="G1013" s="145" t="str">
        <f>'HITUNG SEGMEN'!G1480</f>
        <v>7+800</v>
      </c>
      <c r="H1013" s="172">
        <f t="shared" si="69"/>
        <v>3.5</v>
      </c>
      <c r="I1013" s="172" t="str">
        <f>'Template TIPE'!H1012</f>
        <v>A</v>
      </c>
      <c r="J1013" s="172" t="str">
        <f>'Template-KONDISI'!H1013</f>
        <v>B</v>
      </c>
      <c r="K1013" s="178"/>
      <c r="L1013" s="138"/>
      <c r="M1013" s="173"/>
      <c r="N1013" s="173"/>
    </row>
    <row r="1014" spans="2:14" s="171" customFormat="1" ht="20.100000000000001" hidden="1" customHeight="1">
      <c r="B1014" s="142"/>
      <c r="C1014" s="142"/>
      <c r="D1014" s="143"/>
      <c r="E1014" s="144"/>
      <c r="F1014" s="145" t="str">
        <f>'HITUNG SEGMEN'!F1481</f>
        <v>7+800</v>
      </c>
      <c r="G1014" s="145" t="str">
        <f>'HITUNG SEGMEN'!G1481</f>
        <v>7+980</v>
      </c>
      <c r="H1014" s="172">
        <f t="shared" si="69"/>
        <v>3.5</v>
      </c>
      <c r="I1014" s="172" t="str">
        <f>'Template TIPE'!H1013</f>
        <v>A</v>
      </c>
      <c r="J1014" s="172" t="str">
        <f>'Template-KONDISI'!H1014</f>
        <v>B</v>
      </c>
      <c r="K1014" s="178"/>
      <c r="L1014" s="138"/>
      <c r="M1014" s="173"/>
      <c r="N1014" s="173"/>
    </row>
    <row r="1015" spans="2:14" s="171" customFormat="1" ht="20.100000000000001" hidden="1" customHeight="1">
      <c r="B1015" s="142">
        <f>'HITUNG SEGMEN'!B1485</f>
        <v>139</v>
      </c>
      <c r="C1015" s="142">
        <f>'HITUNG SEGMEN'!C1485</f>
        <v>1.139</v>
      </c>
      <c r="D1015" s="143" t="str">
        <f>'HITUNG SEGMEN'!D1485</f>
        <v>Kajongan- Karangbanjar</v>
      </c>
      <c r="E1015" s="144">
        <f>'HITUNG SEGMEN'!E1485</f>
        <v>1.36</v>
      </c>
      <c r="F1015" s="145" t="str">
        <f>'HITUNG SEGMEN'!F1485</f>
        <v>0+000</v>
      </c>
      <c r="G1015" s="145" t="str">
        <f>'HITUNG SEGMEN'!G1485</f>
        <v>0+200</v>
      </c>
      <c r="H1015" s="172">
        <v>3.4</v>
      </c>
      <c r="I1015" s="172" t="str">
        <f>'Template TIPE'!H1014</f>
        <v>A</v>
      </c>
      <c r="J1015" s="172" t="str">
        <f>'Template-KONDISI'!H1015</f>
        <v>B</v>
      </c>
      <c r="K1015" s="178"/>
      <c r="L1015" s="138"/>
      <c r="M1015" s="173"/>
      <c r="N1015" s="173"/>
    </row>
    <row r="1016" spans="2:14" s="171" customFormat="1" ht="20.100000000000001" hidden="1" customHeight="1">
      <c r="B1016" s="142"/>
      <c r="C1016" s="142"/>
      <c r="D1016" s="143"/>
      <c r="E1016" s="144"/>
      <c r="F1016" s="145" t="str">
        <f>'HITUNG SEGMEN'!F1486</f>
        <v>0+200</v>
      </c>
      <c r="G1016" s="145" t="str">
        <f>'HITUNG SEGMEN'!G1486</f>
        <v>0+400</v>
      </c>
      <c r="H1016" s="172">
        <f>H1015</f>
        <v>3.4</v>
      </c>
      <c r="I1016" s="172" t="str">
        <f>'Template TIPE'!H1015</f>
        <v>A</v>
      </c>
      <c r="J1016" s="172" t="str">
        <f>'Template-KONDISI'!H1016</f>
        <v>B</v>
      </c>
      <c r="K1016" s="178"/>
      <c r="L1016" s="138"/>
      <c r="M1016" s="173"/>
      <c r="N1016" s="173"/>
    </row>
    <row r="1017" spans="2:14" s="171" customFormat="1" ht="20.100000000000001" hidden="1" customHeight="1">
      <c r="B1017" s="142"/>
      <c r="C1017" s="142"/>
      <c r="D1017" s="143"/>
      <c r="E1017" s="144"/>
      <c r="F1017" s="145" t="str">
        <f>'HITUNG SEGMEN'!F1487</f>
        <v>0+400</v>
      </c>
      <c r="G1017" s="145" t="str">
        <f>'HITUNG SEGMEN'!G1487</f>
        <v>0+600</v>
      </c>
      <c r="H1017" s="172">
        <v>3</v>
      </c>
      <c r="I1017" s="172" t="str">
        <f>'Template TIPE'!H1016</f>
        <v>A</v>
      </c>
      <c r="J1017" s="172" t="str">
        <f>'Template-KONDISI'!H1017</f>
        <v>B</v>
      </c>
      <c r="K1017" s="178"/>
      <c r="L1017" s="138"/>
      <c r="M1017" s="173"/>
      <c r="N1017" s="173"/>
    </row>
    <row r="1018" spans="2:14" s="171" customFormat="1" ht="20.100000000000001" hidden="1" customHeight="1">
      <c r="B1018" s="142"/>
      <c r="C1018" s="142"/>
      <c r="D1018" s="143"/>
      <c r="E1018" s="144"/>
      <c r="F1018" s="145" t="str">
        <f>'HITUNG SEGMEN'!F1488</f>
        <v>0+600</v>
      </c>
      <c r="G1018" s="145" t="str">
        <f>'HITUNG SEGMEN'!G1488</f>
        <v>0+800</v>
      </c>
      <c r="H1018" s="172">
        <f t="shared" ref="H1018:H1021" si="70">H1017</f>
        <v>3</v>
      </c>
      <c r="I1018" s="172" t="str">
        <f>'Template TIPE'!H1017</f>
        <v>A</v>
      </c>
      <c r="J1018" s="172" t="str">
        <f>'Template-KONDISI'!H1018</f>
        <v>B</v>
      </c>
      <c r="K1018" s="178"/>
      <c r="L1018" s="138"/>
      <c r="M1018" s="173"/>
      <c r="N1018" s="173"/>
    </row>
    <row r="1019" spans="2:14" s="171" customFormat="1" ht="20.100000000000001" hidden="1" customHeight="1">
      <c r="B1019" s="142"/>
      <c r="C1019" s="142"/>
      <c r="D1019" s="143"/>
      <c r="E1019" s="144"/>
      <c r="F1019" s="145" t="str">
        <f>'HITUNG SEGMEN'!F1489</f>
        <v>0+800</v>
      </c>
      <c r="G1019" s="145" t="str">
        <f>'HITUNG SEGMEN'!G1489</f>
        <v>1+000</v>
      </c>
      <c r="H1019" s="172">
        <f t="shared" si="70"/>
        <v>3</v>
      </c>
      <c r="I1019" s="172" t="str">
        <f>'Template TIPE'!H1018</f>
        <v>A</v>
      </c>
      <c r="J1019" s="172" t="str">
        <f>'Template-KONDISI'!H1019</f>
        <v>B</v>
      </c>
      <c r="K1019" s="178"/>
      <c r="L1019" s="138"/>
      <c r="M1019" s="173"/>
      <c r="N1019" s="173"/>
    </row>
    <row r="1020" spans="2:14" s="171" customFormat="1" ht="20.100000000000001" hidden="1" customHeight="1">
      <c r="B1020" s="142"/>
      <c r="C1020" s="142"/>
      <c r="D1020" s="143"/>
      <c r="E1020" s="144"/>
      <c r="F1020" s="145" t="str">
        <f>'HITUNG SEGMEN'!F1490</f>
        <v>1+000</v>
      </c>
      <c r="G1020" s="145" t="str">
        <f>'HITUNG SEGMEN'!G1490</f>
        <v>1+200</v>
      </c>
      <c r="H1020" s="172">
        <f t="shared" si="70"/>
        <v>3</v>
      </c>
      <c r="I1020" s="172" t="str">
        <f>'Template TIPE'!H1019</f>
        <v>A</v>
      </c>
      <c r="J1020" s="172" t="str">
        <f>'Template-KONDISI'!H1020</f>
        <v>B</v>
      </c>
      <c r="K1020" s="178"/>
      <c r="L1020" s="138"/>
      <c r="M1020" s="173"/>
      <c r="N1020" s="173"/>
    </row>
    <row r="1021" spans="2:14" s="171" customFormat="1" ht="20.100000000000001" hidden="1" customHeight="1">
      <c r="B1021" s="142"/>
      <c r="C1021" s="142"/>
      <c r="D1021" s="143"/>
      <c r="E1021" s="144"/>
      <c r="F1021" s="145" t="str">
        <f>'HITUNG SEGMEN'!F1491</f>
        <v>1+200</v>
      </c>
      <c r="G1021" s="145" t="str">
        <f>'HITUNG SEGMEN'!G1491</f>
        <v>1+360</v>
      </c>
      <c r="H1021" s="172">
        <f t="shared" si="70"/>
        <v>3</v>
      </c>
      <c r="I1021" s="172" t="str">
        <f>'Template TIPE'!H1020</f>
        <v>A</v>
      </c>
      <c r="J1021" s="172" t="str">
        <f>'Template-KONDISI'!H1021</f>
        <v>B</v>
      </c>
      <c r="K1021" s="178"/>
      <c r="L1021" s="138"/>
      <c r="M1021" s="173"/>
      <c r="N1021" s="173"/>
    </row>
    <row r="1022" spans="2:14" s="171" customFormat="1" ht="20.100000000000001" hidden="1" customHeight="1">
      <c r="B1022" s="142">
        <f>'HITUNG SEGMEN'!B1494</f>
        <v>140</v>
      </c>
      <c r="C1022" s="142" t="str">
        <f>'HITUNG SEGMEN'!C1494</f>
        <v>1.140</v>
      </c>
      <c r="D1022" s="143" t="str">
        <f>'HITUNG SEGMEN'!D1494</f>
        <v>Bojongsari - Banjaran</v>
      </c>
      <c r="E1022" s="144">
        <f>'HITUNG SEGMEN'!E1494</f>
        <v>5.42</v>
      </c>
      <c r="F1022" s="145" t="str">
        <f>'HITUNG SEGMEN'!F1494</f>
        <v>0+000</v>
      </c>
      <c r="G1022" s="145" t="str">
        <f>'HITUNG SEGMEN'!G1494</f>
        <v>0+200</v>
      </c>
      <c r="H1022" s="172">
        <v>4</v>
      </c>
      <c r="I1022" s="172" t="str">
        <f>'Template TIPE'!H1021</f>
        <v>A</v>
      </c>
      <c r="J1022" s="172" t="str">
        <f>'Template-KONDISI'!H1022</f>
        <v>S</v>
      </c>
      <c r="K1022" s="178"/>
      <c r="L1022" s="138"/>
      <c r="M1022" s="173"/>
      <c r="N1022" s="173"/>
    </row>
    <row r="1023" spans="2:14" s="171" customFormat="1" ht="20.100000000000001" hidden="1" customHeight="1">
      <c r="B1023" s="142"/>
      <c r="C1023" s="142"/>
      <c r="D1023" s="143"/>
      <c r="E1023" s="144"/>
      <c r="F1023" s="145" t="str">
        <f>'HITUNG SEGMEN'!F1495</f>
        <v>0+200</v>
      </c>
      <c r="G1023" s="145" t="str">
        <f>'HITUNG SEGMEN'!G1495</f>
        <v>0+400</v>
      </c>
      <c r="H1023" s="172">
        <f>H1022</f>
        <v>4</v>
      </c>
      <c r="I1023" s="172" t="str">
        <f>'Template TIPE'!H1022</f>
        <v>A</v>
      </c>
      <c r="J1023" s="172" t="str">
        <f>'Template-KONDISI'!H1023</f>
        <v>B</v>
      </c>
      <c r="K1023" s="178"/>
      <c r="L1023" s="138"/>
      <c r="M1023" s="173"/>
      <c r="N1023" s="173"/>
    </row>
    <row r="1024" spans="2:14" s="171" customFormat="1" ht="20.100000000000001" hidden="1" customHeight="1">
      <c r="B1024" s="142"/>
      <c r="C1024" s="142"/>
      <c r="D1024" s="143"/>
      <c r="E1024" s="144"/>
      <c r="F1024" s="145" t="str">
        <f>'HITUNG SEGMEN'!F1496</f>
        <v>0+400</v>
      </c>
      <c r="G1024" s="145" t="str">
        <f>'HITUNG SEGMEN'!G1496</f>
        <v>0+600</v>
      </c>
      <c r="H1024" s="172">
        <f t="shared" ref="H1024:H1049" si="71">H1023</f>
        <v>4</v>
      </c>
      <c r="I1024" s="172" t="str">
        <f>'Template TIPE'!H1023</f>
        <v>A</v>
      </c>
      <c r="J1024" s="172" t="str">
        <f>'Template-KONDISI'!H1024</f>
        <v>B</v>
      </c>
      <c r="K1024" s="178"/>
      <c r="L1024" s="138"/>
      <c r="M1024" s="173"/>
      <c r="N1024" s="173"/>
    </row>
    <row r="1025" spans="2:14" s="171" customFormat="1" ht="20.100000000000001" hidden="1" customHeight="1">
      <c r="B1025" s="142"/>
      <c r="C1025" s="142"/>
      <c r="D1025" s="143"/>
      <c r="E1025" s="144"/>
      <c r="F1025" s="145" t="str">
        <f>'HITUNG SEGMEN'!F1497</f>
        <v>0+600</v>
      </c>
      <c r="G1025" s="145" t="str">
        <f>'HITUNG SEGMEN'!G1497</f>
        <v>0+800</v>
      </c>
      <c r="H1025" s="172">
        <f t="shared" si="71"/>
        <v>4</v>
      </c>
      <c r="I1025" s="172" t="str">
        <f>'Template TIPE'!H1024</f>
        <v>A</v>
      </c>
      <c r="J1025" s="172" t="str">
        <f>'Template-KONDISI'!H1025</f>
        <v>B</v>
      </c>
      <c r="K1025" s="178"/>
      <c r="L1025" s="138"/>
      <c r="M1025" s="173"/>
      <c r="N1025" s="173"/>
    </row>
    <row r="1026" spans="2:14" s="171" customFormat="1" ht="20.100000000000001" hidden="1" customHeight="1">
      <c r="B1026" s="142"/>
      <c r="C1026" s="142"/>
      <c r="D1026" s="143"/>
      <c r="E1026" s="144"/>
      <c r="F1026" s="145" t="str">
        <f>'HITUNG SEGMEN'!F1498</f>
        <v>0+800</v>
      </c>
      <c r="G1026" s="145" t="str">
        <f>'HITUNG SEGMEN'!G1498</f>
        <v>1+000</v>
      </c>
      <c r="H1026" s="172">
        <f t="shared" si="71"/>
        <v>4</v>
      </c>
      <c r="I1026" s="172" t="str">
        <f>'Template TIPE'!H1025</f>
        <v>A</v>
      </c>
      <c r="J1026" s="172" t="str">
        <f>'Template-KONDISI'!H1026</f>
        <v>B</v>
      </c>
      <c r="K1026" s="178"/>
      <c r="L1026" s="138"/>
      <c r="M1026" s="173"/>
      <c r="N1026" s="173"/>
    </row>
    <row r="1027" spans="2:14" s="171" customFormat="1" ht="20.100000000000001" hidden="1" customHeight="1">
      <c r="B1027" s="142"/>
      <c r="C1027" s="142"/>
      <c r="D1027" s="143"/>
      <c r="E1027" s="144"/>
      <c r="F1027" s="145" t="str">
        <f>'HITUNG SEGMEN'!F1499</f>
        <v>1+000</v>
      </c>
      <c r="G1027" s="145" t="str">
        <f>'HITUNG SEGMEN'!G1499</f>
        <v>1+200</v>
      </c>
      <c r="H1027" s="172">
        <f t="shared" si="71"/>
        <v>4</v>
      </c>
      <c r="I1027" s="172" t="str">
        <f>'Template TIPE'!H1026</f>
        <v>A</v>
      </c>
      <c r="J1027" s="172" t="str">
        <f>'Template-KONDISI'!H1027</f>
        <v>B</v>
      </c>
      <c r="K1027" s="178"/>
      <c r="L1027" s="138"/>
      <c r="M1027" s="173"/>
      <c r="N1027" s="173"/>
    </row>
    <row r="1028" spans="2:14" s="171" customFormat="1" ht="20.100000000000001" hidden="1" customHeight="1">
      <c r="B1028" s="142"/>
      <c r="C1028" s="142"/>
      <c r="D1028" s="143"/>
      <c r="E1028" s="144"/>
      <c r="F1028" s="145" t="str">
        <f>'HITUNG SEGMEN'!F1500</f>
        <v>1+200</v>
      </c>
      <c r="G1028" s="145" t="str">
        <f>'HITUNG SEGMEN'!G1500</f>
        <v>1+400</v>
      </c>
      <c r="H1028" s="172">
        <f t="shared" si="71"/>
        <v>4</v>
      </c>
      <c r="I1028" s="172" t="str">
        <f>'Template TIPE'!H1027</f>
        <v>A</v>
      </c>
      <c r="J1028" s="172" t="str">
        <f>'Template-KONDISI'!H1028</f>
        <v>B</v>
      </c>
      <c r="K1028" s="178"/>
      <c r="L1028" s="138"/>
      <c r="M1028" s="173"/>
      <c r="N1028" s="173"/>
    </row>
    <row r="1029" spans="2:14" s="171" customFormat="1" ht="20.100000000000001" hidden="1" customHeight="1">
      <c r="B1029" s="142"/>
      <c r="C1029" s="142"/>
      <c r="D1029" s="143"/>
      <c r="E1029" s="144"/>
      <c r="F1029" s="145" t="str">
        <f>'HITUNG SEGMEN'!F1501</f>
        <v>1+400</v>
      </c>
      <c r="G1029" s="145" t="str">
        <f>'HITUNG SEGMEN'!G1501</f>
        <v>1+600</v>
      </c>
      <c r="H1029" s="172">
        <f t="shared" si="71"/>
        <v>4</v>
      </c>
      <c r="I1029" s="172" t="str">
        <f>'Template TIPE'!H1028</f>
        <v>A</v>
      </c>
      <c r="J1029" s="172" t="str">
        <f>'Template-KONDISI'!H1029</f>
        <v>B</v>
      </c>
      <c r="K1029" s="178"/>
      <c r="L1029" s="138"/>
      <c r="M1029" s="173"/>
      <c r="N1029" s="173"/>
    </row>
    <row r="1030" spans="2:14" s="171" customFormat="1" ht="20.100000000000001" hidden="1" customHeight="1">
      <c r="B1030" s="142"/>
      <c r="C1030" s="142"/>
      <c r="D1030" s="143"/>
      <c r="E1030" s="144"/>
      <c r="F1030" s="145" t="str">
        <f>'HITUNG SEGMEN'!F1502</f>
        <v>1+600</v>
      </c>
      <c r="G1030" s="145" t="str">
        <f>'HITUNG SEGMEN'!G1502</f>
        <v>1+800</v>
      </c>
      <c r="H1030" s="172">
        <f t="shared" si="71"/>
        <v>4</v>
      </c>
      <c r="I1030" s="172" t="str">
        <f>'Template TIPE'!H1029</f>
        <v>A</v>
      </c>
      <c r="J1030" s="172" t="str">
        <f>'Template-KONDISI'!H1030</f>
        <v>B</v>
      </c>
      <c r="K1030" s="178"/>
      <c r="L1030" s="138"/>
      <c r="M1030" s="173"/>
      <c r="N1030" s="173"/>
    </row>
    <row r="1031" spans="2:14" s="171" customFormat="1" ht="20.100000000000001" hidden="1" customHeight="1">
      <c r="B1031" s="142"/>
      <c r="C1031" s="142"/>
      <c r="D1031" s="143"/>
      <c r="E1031" s="144"/>
      <c r="F1031" s="145" t="str">
        <f>'HITUNG SEGMEN'!F1503</f>
        <v>1+800</v>
      </c>
      <c r="G1031" s="145" t="str">
        <f>'HITUNG SEGMEN'!G1503</f>
        <v>2+000</v>
      </c>
      <c r="H1031" s="172">
        <f t="shared" si="71"/>
        <v>4</v>
      </c>
      <c r="I1031" s="172" t="str">
        <f>'Template TIPE'!H1030</f>
        <v>A</v>
      </c>
      <c r="J1031" s="172" t="str">
        <f>'Template-KONDISI'!H1031</f>
        <v>S</v>
      </c>
      <c r="K1031" s="178"/>
      <c r="L1031" s="138"/>
      <c r="M1031" s="173"/>
      <c r="N1031" s="173"/>
    </row>
    <row r="1032" spans="2:14" s="171" customFormat="1" ht="20.100000000000001" hidden="1" customHeight="1">
      <c r="B1032" s="142"/>
      <c r="C1032" s="142"/>
      <c r="D1032" s="143"/>
      <c r="E1032" s="144"/>
      <c r="F1032" s="145" t="str">
        <f>'HITUNG SEGMEN'!F1504</f>
        <v>2+000</v>
      </c>
      <c r="G1032" s="145" t="str">
        <f>'HITUNG SEGMEN'!G1504</f>
        <v>2+200</v>
      </c>
      <c r="H1032" s="172">
        <f t="shared" si="71"/>
        <v>4</v>
      </c>
      <c r="I1032" s="172" t="str">
        <f>'Template TIPE'!H1031</f>
        <v>A</v>
      </c>
      <c r="J1032" s="172" t="str">
        <f>'Template-KONDISI'!H1032</f>
        <v>B</v>
      </c>
      <c r="K1032" s="178"/>
      <c r="L1032" s="138"/>
      <c r="M1032" s="173"/>
      <c r="N1032" s="173"/>
    </row>
    <row r="1033" spans="2:14" s="171" customFormat="1" ht="20.100000000000001" hidden="1" customHeight="1">
      <c r="B1033" s="142"/>
      <c r="C1033" s="142"/>
      <c r="D1033" s="143"/>
      <c r="E1033" s="144"/>
      <c r="F1033" s="145" t="str">
        <f>'HITUNG SEGMEN'!F1505</f>
        <v>2+200</v>
      </c>
      <c r="G1033" s="145" t="str">
        <f>'HITUNG SEGMEN'!G1505</f>
        <v>2+400</v>
      </c>
      <c r="H1033" s="172">
        <f t="shared" si="71"/>
        <v>4</v>
      </c>
      <c r="I1033" s="172" t="str">
        <f>'Template TIPE'!H1032</f>
        <v>A</v>
      </c>
      <c r="J1033" s="172" t="str">
        <f>'Template-KONDISI'!H1033</f>
        <v>B</v>
      </c>
      <c r="K1033" s="178"/>
      <c r="L1033" s="138"/>
      <c r="M1033" s="173"/>
      <c r="N1033" s="173"/>
    </row>
    <row r="1034" spans="2:14" s="171" customFormat="1" ht="20.100000000000001" hidden="1" customHeight="1">
      <c r="B1034" s="142"/>
      <c r="C1034" s="142"/>
      <c r="D1034" s="143"/>
      <c r="E1034" s="144"/>
      <c r="F1034" s="145" t="str">
        <f>'HITUNG SEGMEN'!F1506</f>
        <v>2+400</v>
      </c>
      <c r="G1034" s="145" t="str">
        <f>'HITUNG SEGMEN'!G1506</f>
        <v>2+600</v>
      </c>
      <c r="H1034" s="172">
        <f t="shared" si="71"/>
        <v>4</v>
      </c>
      <c r="I1034" s="172" t="str">
        <f>'Template TIPE'!H1033</f>
        <v>A</v>
      </c>
      <c r="J1034" s="172" t="str">
        <f>'Template-KONDISI'!H1034</f>
        <v>B</v>
      </c>
      <c r="K1034" s="178"/>
      <c r="L1034" s="138"/>
      <c r="M1034" s="173"/>
      <c r="N1034" s="173"/>
    </row>
    <row r="1035" spans="2:14" s="171" customFormat="1" ht="20.100000000000001" hidden="1" customHeight="1">
      <c r="B1035" s="142"/>
      <c r="C1035" s="142"/>
      <c r="D1035" s="143"/>
      <c r="E1035" s="144"/>
      <c r="F1035" s="145" t="str">
        <f>'HITUNG SEGMEN'!F1507</f>
        <v>2+600</v>
      </c>
      <c r="G1035" s="145" t="str">
        <f>'HITUNG SEGMEN'!G1507</f>
        <v>2+800</v>
      </c>
      <c r="H1035" s="172">
        <f t="shared" si="71"/>
        <v>4</v>
      </c>
      <c r="I1035" s="172" t="str">
        <f>'Template TIPE'!H1034</f>
        <v>A</v>
      </c>
      <c r="J1035" s="172" t="str">
        <f>'Template-KONDISI'!H1035</f>
        <v>B</v>
      </c>
      <c r="K1035" s="178"/>
      <c r="L1035" s="138"/>
      <c r="M1035" s="173"/>
      <c r="N1035" s="173"/>
    </row>
    <row r="1036" spans="2:14" s="171" customFormat="1" ht="20.100000000000001" hidden="1" customHeight="1">
      <c r="B1036" s="142"/>
      <c r="C1036" s="142"/>
      <c r="D1036" s="143"/>
      <c r="E1036" s="144"/>
      <c r="F1036" s="145" t="str">
        <f>'HITUNG SEGMEN'!F1508</f>
        <v>2+800</v>
      </c>
      <c r="G1036" s="145" t="str">
        <f>'HITUNG SEGMEN'!G1508</f>
        <v>3+000</v>
      </c>
      <c r="H1036" s="172">
        <f t="shared" si="71"/>
        <v>4</v>
      </c>
      <c r="I1036" s="172" t="str">
        <f>'Template TIPE'!H1035</f>
        <v>A</v>
      </c>
      <c r="J1036" s="172" t="str">
        <f>'Template-KONDISI'!H1036</f>
        <v>B</v>
      </c>
      <c r="K1036" s="178"/>
      <c r="L1036" s="138"/>
      <c r="M1036" s="173"/>
      <c r="N1036" s="173"/>
    </row>
    <row r="1037" spans="2:14" s="171" customFormat="1" ht="20.100000000000001" hidden="1" customHeight="1">
      <c r="B1037" s="142"/>
      <c r="C1037" s="142"/>
      <c r="D1037" s="143"/>
      <c r="E1037" s="144"/>
      <c r="F1037" s="145" t="str">
        <f>'HITUNG SEGMEN'!F1509</f>
        <v>3+000</v>
      </c>
      <c r="G1037" s="145" t="str">
        <f>'HITUNG SEGMEN'!G1509</f>
        <v>3+200</v>
      </c>
      <c r="H1037" s="172">
        <f t="shared" si="71"/>
        <v>4</v>
      </c>
      <c r="I1037" s="172" t="str">
        <f>'Template TIPE'!H1036</f>
        <v>A</v>
      </c>
      <c r="J1037" s="172" t="str">
        <f>'Template-KONDISI'!H1037</f>
        <v>B</v>
      </c>
      <c r="K1037" s="178"/>
      <c r="L1037" s="138"/>
      <c r="M1037" s="173"/>
      <c r="N1037" s="173"/>
    </row>
    <row r="1038" spans="2:14" s="171" customFormat="1" ht="20.100000000000001" hidden="1" customHeight="1">
      <c r="B1038" s="142"/>
      <c r="C1038" s="142"/>
      <c r="D1038" s="143"/>
      <c r="E1038" s="144"/>
      <c r="F1038" s="145" t="str">
        <f>'HITUNG SEGMEN'!F1510</f>
        <v>3+200</v>
      </c>
      <c r="G1038" s="145" t="str">
        <f>'HITUNG SEGMEN'!G1510</f>
        <v>3+400</v>
      </c>
      <c r="H1038" s="172">
        <f t="shared" si="71"/>
        <v>4</v>
      </c>
      <c r="I1038" s="172" t="str">
        <f>'Template TIPE'!H1037</f>
        <v>A</v>
      </c>
      <c r="J1038" s="172" t="str">
        <f>'Template-KONDISI'!H1038</f>
        <v>B</v>
      </c>
      <c r="K1038" s="178"/>
      <c r="L1038" s="138"/>
      <c r="M1038" s="173"/>
      <c r="N1038" s="173"/>
    </row>
    <row r="1039" spans="2:14" s="171" customFormat="1" ht="20.100000000000001" hidden="1" customHeight="1">
      <c r="B1039" s="142"/>
      <c r="C1039" s="142"/>
      <c r="D1039" s="143"/>
      <c r="E1039" s="144"/>
      <c r="F1039" s="145" t="str">
        <f>'HITUNG SEGMEN'!F1511</f>
        <v>3+400</v>
      </c>
      <c r="G1039" s="145" t="str">
        <f>'HITUNG SEGMEN'!G1511</f>
        <v>3+600</v>
      </c>
      <c r="H1039" s="172">
        <f t="shared" si="71"/>
        <v>4</v>
      </c>
      <c r="I1039" s="172" t="str">
        <f>'Template TIPE'!H1038</f>
        <v>A</v>
      </c>
      <c r="J1039" s="172" t="str">
        <f>'Template-KONDISI'!H1039</f>
        <v>B</v>
      </c>
      <c r="K1039" s="178"/>
      <c r="L1039" s="138"/>
      <c r="M1039" s="173"/>
      <c r="N1039" s="173"/>
    </row>
    <row r="1040" spans="2:14" s="171" customFormat="1" ht="20.100000000000001" hidden="1" customHeight="1">
      <c r="B1040" s="142"/>
      <c r="C1040" s="142"/>
      <c r="D1040" s="143"/>
      <c r="E1040" s="144"/>
      <c r="F1040" s="145" t="str">
        <f>'HITUNG SEGMEN'!F1512</f>
        <v>3+600</v>
      </c>
      <c r="G1040" s="145" t="str">
        <f>'HITUNG SEGMEN'!G1512</f>
        <v>3+800</v>
      </c>
      <c r="H1040" s="172">
        <f t="shared" si="71"/>
        <v>4</v>
      </c>
      <c r="I1040" s="172" t="str">
        <f>'Template TIPE'!H1039</f>
        <v>A</v>
      </c>
      <c r="J1040" s="172" t="str">
        <f>'Template-KONDISI'!H1040</f>
        <v>B</v>
      </c>
      <c r="K1040" s="178"/>
      <c r="L1040" s="138"/>
      <c r="M1040" s="173"/>
      <c r="N1040" s="173"/>
    </row>
    <row r="1041" spans="2:14" s="171" customFormat="1" ht="20.100000000000001" hidden="1" customHeight="1">
      <c r="B1041" s="142"/>
      <c r="C1041" s="142"/>
      <c r="D1041" s="143"/>
      <c r="E1041" s="144"/>
      <c r="F1041" s="145" t="str">
        <f>'HITUNG SEGMEN'!F1513</f>
        <v>3+800</v>
      </c>
      <c r="G1041" s="145" t="str">
        <f>'HITUNG SEGMEN'!G1513</f>
        <v>4+000</v>
      </c>
      <c r="H1041" s="172">
        <f t="shared" si="71"/>
        <v>4</v>
      </c>
      <c r="I1041" s="172" t="str">
        <f>'Template TIPE'!H1040</f>
        <v>A</v>
      </c>
      <c r="J1041" s="172" t="str">
        <f>'Template-KONDISI'!H1041</f>
        <v>B</v>
      </c>
      <c r="K1041" s="178"/>
      <c r="L1041" s="138"/>
      <c r="M1041" s="173"/>
      <c r="N1041" s="173"/>
    </row>
    <row r="1042" spans="2:14" s="171" customFormat="1" ht="20.100000000000001" hidden="1" customHeight="1">
      <c r="B1042" s="142"/>
      <c r="C1042" s="142"/>
      <c r="D1042" s="143"/>
      <c r="E1042" s="144"/>
      <c r="F1042" s="145" t="str">
        <f>'HITUNG SEGMEN'!F1514</f>
        <v>4+000</v>
      </c>
      <c r="G1042" s="145" t="str">
        <f>'HITUNG SEGMEN'!G1514</f>
        <v>4+200</v>
      </c>
      <c r="H1042" s="172">
        <f t="shared" si="71"/>
        <v>4</v>
      </c>
      <c r="I1042" s="172" t="str">
        <f>'Template TIPE'!H1041</f>
        <v>A</v>
      </c>
      <c r="J1042" s="172" t="str">
        <f>'Template-KONDISI'!H1042</f>
        <v>B</v>
      </c>
      <c r="K1042" s="178"/>
      <c r="L1042" s="138"/>
      <c r="M1042" s="173"/>
      <c r="N1042" s="173"/>
    </row>
    <row r="1043" spans="2:14" s="171" customFormat="1" ht="20.100000000000001" hidden="1" customHeight="1">
      <c r="B1043" s="142"/>
      <c r="C1043" s="142"/>
      <c r="D1043" s="143"/>
      <c r="E1043" s="144"/>
      <c r="F1043" s="145" t="str">
        <f>'HITUNG SEGMEN'!F1515</f>
        <v>4+200</v>
      </c>
      <c r="G1043" s="145" t="str">
        <f>'HITUNG SEGMEN'!G1515</f>
        <v>4+400</v>
      </c>
      <c r="H1043" s="172">
        <f t="shared" si="71"/>
        <v>4</v>
      </c>
      <c r="I1043" s="172" t="str">
        <f>'Template TIPE'!H1042</f>
        <v>A</v>
      </c>
      <c r="J1043" s="172" t="str">
        <f>'Template-KONDISI'!H1043</f>
        <v>B</v>
      </c>
      <c r="K1043" s="178"/>
      <c r="L1043" s="138"/>
      <c r="M1043" s="173"/>
      <c r="N1043" s="173"/>
    </row>
    <row r="1044" spans="2:14" s="171" customFormat="1" ht="20.100000000000001" hidden="1" customHeight="1">
      <c r="B1044" s="142"/>
      <c r="C1044" s="142"/>
      <c r="D1044" s="143"/>
      <c r="E1044" s="144"/>
      <c r="F1044" s="145" t="str">
        <f>'HITUNG SEGMEN'!F1516</f>
        <v>4+400</v>
      </c>
      <c r="G1044" s="145" t="str">
        <f>'HITUNG SEGMEN'!G1516</f>
        <v>4+600</v>
      </c>
      <c r="H1044" s="172">
        <f t="shared" si="71"/>
        <v>4</v>
      </c>
      <c r="I1044" s="172" t="str">
        <f>'Template TIPE'!H1043</f>
        <v>A</v>
      </c>
      <c r="J1044" s="172" t="str">
        <f>'Template-KONDISI'!H1044</f>
        <v>B</v>
      </c>
      <c r="K1044" s="178"/>
      <c r="L1044" s="138"/>
      <c r="M1044" s="173"/>
      <c r="N1044" s="173"/>
    </row>
    <row r="1045" spans="2:14" s="171" customFormat="1" ht="20.100000000000001" hidden="1" customHeight="1">
      <c r="B1045" s="142"/>
      <c r="C1045" s="142"/>
      <c r="D1045" s="143"/>
      <c r="E1045" s="144"/>
      <c r="F1045" s="145" t="str">
        <f>'HITUNG SEGMEN'!F1517</f>
        <v>4+600</v>
      </c>
      <c r="G1045" s="145" t="str">
        <f>'HITUNG SEGMEN'!G1517</f>
        <v>4+800</v>
      </c>
      <c r="H1045" s="172">
        <f t="shared" si="71"/>
        <v>4</v>
      </c>
      <c r="I1045" s="172" t="str">
        <f>'Template TIPE'!H1044</f>
        <v>A</v>
      </c>
      <c r="J1045" s="172" t="str">
        <f>'Template-KONDISI'!H1045</f>
        <v>B</v>
      </c>
      <c r="K1045" s="178"/>
      <c r="L1045" s="138"/>
      <c r="M1045" s="173"/>
      <c r="N1045" s="173"/>
    </row>
    <row r="1046" spans="2:14" s="171" customFormat="1" ht="20.100000000000001" hidden="1" customHeight="1">
      <c r="B1046" s="142"/>
      <c r="C1046" s="142"/>
      <c r="D1046" s="143"/>
      <c r="E1046" s="144"/>
      <c r="F1046" s="145" t="str">
        <f>'HITUNG SEGMEN'!F1518</f>
        <v>4+800</v>
      </c>
      <c r="G1046" s="145" t="str">
        <f>'HITUNG SEGMEN'!G1518</f>
        <v>5+000</v>
      </c>
      <c r="H1046" s="172">
        <f t="shared" si="71"/>
        <v>4</v>
      </c>
      <c r="I1046" s="172" t="str">
        <f>'Template TIPE'!H1045</f>
        <v>A</v>
      </c>
      <c r="J1046" s="172" t="str">
        <f>'Template-KONDISI'!H1046</f>
        <v>B</v>
      </c>
      <c r="K1046" s="178"/>
      <c r="L1046" s="138"/>
      <c r="M1046" s="173"/>
      <c r="N1046" s="173"/>
    </row>
    <row r="1047" spans="2:14" s="171" customFormat="1" ht="20.100000000000001" hidden="1" customHeight="1">
      <c r="B1047" s="142"/>
      <c r="C1047" s="142"/>
      <c r="D1047" s="143"/>
      <c r="E1047" s="144"/>
      <c r="F1047" s="145" t="str">
        <f>'HITUNG SEGMEN'!F1519</f>
        <v>5+000</v>
      </c>
      <c r="G1047" s="145" t="str">
        <f>'HITUNG SEGMEN'!G1519</f>
        <v>5+200</v>
      </c>
      <c r="H1047" s="172">
        <f t="shared" si="71"/>
        <v>4</v>
      </c>
      <c r="I1047" s="172" t="str">
        <f>'Template TIPE'!H1046</f>
        <v>A</v>
      </c>
      <c r="J1047" s="172" t="str">
        <f>'Template-KONDISI'!H1047</f>
        <v>B</v>
      </c>
      <c r="K1047" s="178"/>
      <c r="L1047" s="138"/>
      <c r="M1047" s="173"/>
      <c r="N1047" s="173"/>
    </row>
    <row r="1048" spans="2:14" s="171" customFormat="1" ht="20.100000000000001" hidden="1" customHeight="1">
      <c r="B1048" s="142"/>
      <c r="C1048" s="142"/>
      <c r="D1048" s="143"/>
      <c r="E1048" s="144"/>
      <c r="F1048" s="145" t="str">
        <f>'HITUNG SEGMEN'!F1520</f>
        <v>5+200</v>
      </c>
      <c r="G1048" s="145" t="str">
        <f>'HITUNG SEGMEN'!G1520</f>
        <v>5+400</v>
      </c>
      <c r="H1048" s="172">
        <f t="shared" si="71"/>
        <v>4</v>
      </c>
      <c r="I1048" s="172" t="str">
        <f>'Template TIPE'!H1047</f>
        <v>A</v>
      </c>
      <c r="J1048" s="172" t="str">
        <f>'Template-KONDISI'!H1048</f>
        <v>B</v>
      </c>
      <c r="K1048" s="178"/>
      <c r="L1048" s="138"/>
      <c r="M1048" s="173"/>
      <c r="N1048" s="173"/>
    </row>
    <row r="1049" spans="2:14" s="171" customFormat="1" ht="20.100000000000001" hidden="1" customHeight="1">
      <c r="B1049" s="142"/>
      <c r="C1049" s="142"/>
      <c r="D1049" s="143"/>
      <c r="E1049" s="144"/>
      <c r="F1049" s="145" t="str">
        <f>'HITUNG SEGMEN'!F1521</f>
        <v>5+400</v>
      </c>
      <c r="G1049" s="145" t="str">
        <f>'HITUNG SEGMEN'!G1521</f>
        <v>5+420</v>
      </c>
      <c r="H1049" s="172">
        <f t="shared" si="71"/>
        <v>4</v>
      </c>
      <c r="I1049" s="172" t="str">
        <f>'Template TIPE'!H1048</f>
        <v>A</v>
      </c>
      <c r="J1049" s="172" t="str">
        <f>'Template-KONDISI'!H1049</f>
        <v>B</v>
      </c>
      <c r="K1049" s="178"/>
      <c r="L1049" s="138"/>
      <c r="M1049" s="173"/>
      <c r="N1049" s="173"/>
    </row>
    <row r="1050" spans="2:14" s="171" customFormat="1" ht="20.100000000000001" hidden="1" customHeight="1">
      <c r="B1050" s="142">
        <f>'HITUNG SEGMEN'!B1523</f>
        <v>141</v>
      </c>
      <c r="C1050" s="142">
        <f>'HITUNG SEGMEN'!C1523</f>
        <v>1.141</v>
      </c>
      <c r="D1050" s="143" t="str">
        <f>'HITUNG SEGMEN'!D1523</f>
        <v>Sawangan - Banjaran</v>
      </c>
      <c r="E1050" s="144">
        <f>'HITUNG SEGMEN'!E1523</f>
        <v>1.37</v>
      </c>
      <c r="F1050" s="145" t="str">
        <f>'HITUNG SEGMEN'!F1523</f>
        <v>0+000</v>
      </c>
      <c r="G1050" s="145" t="str">
        <f>'HITUNG SEGMEN'!G1523</f>
        <v>0+200</v>
      </c>
      <c r="H1050" s="172">
        <v>3.5</v>
      </c>
      <c r="I1050" s="172" t="str">
        <f>'Template TIPE'!H1049</f>
        <v>A</v>
      </c>
      <c r="J1050" s="172" t="str">
        <f>'Template-KONDISI'!H1050</f>
        <v>B</v>
      </c>
      <c r="K1050" s="178"/>
      <c r="L1050" s="138"/>
      <c r="M1050" s="173"/>
      <c r="N1050" s="173"/>
    </row>
    <row r="1051" spans="2:14" s="171" customFormat="1" ht="20.100000000000001" hidden="1" customHeight="1">
      <c r="B1051" s="142"/>
      <c r="C1051" s="142"/>
      <c r="D1051" s="143"/>
      <c r="E1051" s="144"/>
      <c r="F1051" s="145" t="str">
        <f>'HITUNG SEGMEN'!F1524</f>
        <v>0+200</v>
      </c>
      <c r="G1051" s="145" t="str">
        <f>'HITUNG SEGMEN'!G1524</f>
        <v>0+400</v>
      </c>
      <c r="H1051" s="172">
        <v>3</v>
      </c>
      <c r="I1051" s="172" t="str">
        <f>'Template TIPE'!H1050</f>
        <v>A</v>
      </c>
      <c r="J1051" s="172" t="str">
        <f>'Template-KONDISI'!H1051</f>
        <v>B</v>
      </c>
      <c r="K1051" s="178"/>
      <c r="L1051" s="138"/>
      <c r="M1051" s="173"/>
      <c r="N1051" s="173"/>
    </row>
    <row r="1052" spans="2:14" s="171" customFormat="1" ht="20.100000000000001" hidden="1" customHeight="1">
      <c r="B1052" s="142"/>
      <c r="C1052" s="142"/>
      <c r="D1052" s="143"/>
      <c r="E1052" s="144"/>
      <c r="F1052" s="145" t="str">
        <f>'HITUNG SEGMEN'!F1525</f>
        <v>0+400</v>
      </c>
      <c r="G1052" s="145" t="str">
        <f>'HITUNG SEGMEN'!G1525</f>
        <v>0+600</v>
      </c>
      <c r="H1052" s="172">
        <f t="shared" ref="H1052:H1056" si="72">H1051</f>
        <v>3</v>
      </c>
      <c r="I1052" s="172" t="str">
        <f>'Template TIPE'!H1051</f>
        <v>A</v>
      </c>
      <c r="J1052" s="172" t="str">
        <f>'Template-KONDISI'!H1052</f>
        <v>B</v>
      </c>
      <c r="K1052" s="178"/>
      <c r="L1052" s="138"/>
      <c r="M1052" s="173"/>
      <c r="N1052" s="173"/>
    </row>
    <row r="1053" spans="2:14" s="171" customFormat="1" ht="20.100000000000001" hidden="1" customHeight="1">
      <c r="B1053" s="142"/>
      <c r="C1053" s="142"/>
      <c r="D1053" s="143"/>
      <c r="E1053" s="144"/>
      <c r="F1053" s="145" t="str">
        <f>'HITUNG SEGMEN'!F1526</f>
        <v>0+600</v>
      </c>
      <c r="G1053" s="145" t="str">
        <f>'HITUNG SEGMEN'!G1526</f>
        <v>0+800</v>
      </c>
      <c r="H1053" s="172">
        <f t="shared" si="72"/>
        <v>3</v>
      </c>
      <c r="I1053" s="172" t="str">
        <f>'Template TIPE'!H1052</f>
        <v>A</v>
      </c>
      <c r="J1053" s="172" t="str">
        <f>'Template-KONDISI'!H1053</f>
        <v>B</v>
      </c>
      <c r="K1053" s="178"/>
      <c r="L1053" s="138"/>
      <c r="M1053" s="173"/>
      <c r="N1053" s="173"/>
    </row>
    <row r="1054" spans="2:14" s="171" customFormat="1" ht="20.100000000000001" hidden="1" customHeight="1">
      <c r="B1054" s="142"/>
      <c r="C1054" s="142"/>
      <c r="D1054" s="143"/>
      <c r="E1054" s="144"/>
      <c r="F1054" s="145" t="str">
        <f>'HITUNG SEGMEN'!F1527</f>
        <v>0+800</v>
      </c>
      <c r="G1054" s="145" t="str">
        <f>'HITUNG SEGMEN'!G1527</f>
        <v>1+000</v>
      </c>
      <c r="H1054" s="172">
        <v>3.5</v>
      </c>
      <c r="I1054" s="172" t="str">
        <f>'Template TIPE'!H1053</f>
        <v>A</v>
      </c>
      <c r="J1054" s="172" t="str">
        <f>'Template-KONDISI'!H1054</f>
        <v>B</v>
      </c>
      <c r="K1054" s="178"/>
      <c r="L1054" s="138"/>
      <c r="M1054" s="173"/>
      <c r="N1054" s="173"/>
    </row>
    <row r="1055" spans="2:14" s="171" customFormat="1" ht="20.100000000000001" hidden="1" customHeight="1">
      <c r="B1055" s="142"/>
      <c r="C1055" s="142"/>
      <c r="D1055" s="143"/>
      <c r="E1055" s="144"/>
      <c r="F1055" s="145" t="str">
        <f>'HITUNG SEGMEN'!F1528</f>
        <v>1+000</v>
      </c>
      <c r="G1055" s="145" t="str">
        <f>'HITUNG SEGMEN'!G1528</f>
        <v>1+200</v>
      </c>
      <c r="H1055" s="172">
        <f t="shared" si="72"/>
        <v>3.5</v>
      </c>
      <c r="I1055" s="172" t="str">
        <f>'Template TIPE'!H1054</f>
        <v>A</v>
      </c>
      <c r="J1055" s="172" t="str">
        <f>'Template-KONDISI'!H1055</f>
        <v>B</v>
      </c>
      <c r="K1055" s="178"/>
      <c r="L1055" s="138"/>
      <c r="M1055" s="173"/>
      <c r="N1055" s="173"/>
    </row>
    <row r="1056" spans="2:14" s="171" customFormat="1" ht="20.100000000000001" hidden="1" customHeight="1">
      <c r="B1056" s="142"/>
      <c r="C1056" s="142"/>
      <c r="D1056" s="143"/>
      <c r="E1056" s="144"/>
      <c r="F1056" s="145" t="str">
        <f>'HITUNG SEGMEN'!F1529</f>
        <v>1+200</v>
      </c>
      <c r="G1056" s="145" t="str">
        <f>'HITUNG SEGMEN'!G1529</f>
        <v>1+370</v>
      </c>
      <c r="H1056" s="172">
        <f t="shared" si="72"/>
        <v>3.5</v>
      </c>
      <c r="I1056" s="172" t="str">
        <f>'Template TIPE'!H1055</f>
        <v>A</v>
      </c>
      <c r="J1056" s="172" t="str">
        <f>'Template-KONDISI'!H1056</f>
        <v>B</v>
      </c>
      <c r="K1056" s="178"/>
      <c r="L1056" s="138"/>
      <c r="M1056" s="173"/>
      <c r="N1056" s="173"/>
    </row>
    <row r="1057" spans="2:14" s="171" customFormat="1" ht="20.100000000000001" hidden="1" customHeight="1">
      <c r="B1057" s="142">
        <f>'HITUNG SEGMEN'!B1532</f>
        <v>142</v>
      </c>
      <c r="C1057" s="142">
        <f>'HITUNG SEGMEN'!C1532</f>
        <v>1.1419999999999999</v>
      </c>
      <c r="D1057" s="143" t="str">
        <f>'HITUNG SEGMEN'!D1532</f>
        <v>Banjaran - Slinga</v>
      </c>
      <c r="E1057" s="144">
        <f>'HITUNG SEGMEN'!E1532</f>
        <v>1.39</v>
      </c>
      <c r="F1057" s="145" t="str">
        <f>'HITUNG SEGMEN'!F1532</f>
        <v>0+000</v>
      </c>
      <c r="G1057" s="145" t="str">
        <f>'HITUNG SEGMEN'!G1532</f>
        <v>0+200</v>
      </c>
      <c r="H1057" s="172">
        <v>3</v>
      </c>
      <c r="I1057" s="172" t="str">
        <f>'Template TIPE'!H1056</f>
        <v>A</v>
      </c>
      <c r="J1057" s="172" t="str">
        <f>'Template-KONDISI'!H1057</f>
        <v>B</v>
      </c>
      <c r="K1057" s="178"/>
      <c r="L1057" s="138"/>
      <c r="M1057" s="173"/>
      <c r="N1057" s="173"/>
    </row>
    <row r="1058" spans="2:14" s="171" customFormat="1" ht="20.100000000000001" hidden="1" customHeight="1">
      <c r="B1058" s="142"/>
      <c r="C1058" s="142"/>
      <c r="D1058" s="143"/>
      <c r="E1058" s="144"/>
      <c r="F1058" s="145" t="str">
        <f>'HITUNG SEGMEN'!F1533</f>
        <v>0+200</v>
      </c>
      <c r="G1058" s="145" t="str">
        <f>'HITUNG SEGMEN'!G1533</f>
        <v>0+400</v>
      </c>
      <c r="H1058" s="172">
        <f>H1057</f>
        <v>3</v>
      </c>
      <c r="I1058" s="172" t="str">
        <f>'Template TIPE'!H1057</f>
        <v>A</v>
      </c>
      <c r="J1058" s="172" t="str">
        <f>'Template-KONDISI'!H1058</f>
        <v>B</v>
      </c>
      <c r="K1058" s="178"/>
      <c r="L1058" s="138"/>
      <c r="M1058" s="173"/>
      <c r="N1058" s="173"/>
    </row>
    <row r="1059" spans="2:14" s="171" customFormat="1" ht="20.100000000000001" hidden="1" customHeight="1">
      <c r="B1059" s="142"/>
      <c r="C1059" s="142"/>
      <c r="D1059" s="143"/>
      <c r="E1059" s="144"/>
      <c r="F1059" s="145" t="str">
        <f>'HITUNG SEGMEN'!F1534</f>
        <v>0+400</v>
      </c>
      <c r="G1059" s="145" t="str">
        <f>'HITUNG SEGMEN'!G1534</f>
        <v>0+600</v>
      </c>
      <c r="H1059" s="172">
        <f t="shared" ref="H1059:H1063" si="73">H1058</f>
        <v>3</v>
      </c>
      <c r="I1059" s="172" t="str">
        <f>'Template TIPE'!H1058</f>
        <v>K</v>
      </c>
      <c r="J1059" s="172" t="str">
        <f>'Template-KONDISI'!H1059</f>
        <v>RB</v>
      </c>
      <c r="K1059" s="178"/>
      <c r="L1059" s="138"/>
      <c r="M1059" s="173"/>
      <c r="N1059" s="173"/>
    </row>
    <row r="1060" spans="2:14" s="171" customFormat="1" ht="20.100000000000001" hidden="1" customHeight="1">
      <c r="B1060" s="142"/>
      <c r="C1060" s="142"/>
      <c r="D1060" s="143"/>
      <c r="E1060" s="144"/>
      <c r="F1060" s="145" t="str">
        <f>'HITUNG SEGMEN'!F1535</f>
        <v>0+600</v>
      </c>
      <c r="G1060" s="145" t="str">
        <f>'HITUNG SEGMEN'!G1535</f>
        <v>0+800</v>
      </c>
      <c r="H1060" s="172">
        <f t="shared" si="73"/>
        <v>3</v>
      </c>
      <c r="I1060" s="172" t="str">
        <f>'Template TIPE'!H1059</f>
        <v>K</v>
      </c>
      <c r="J1060" s="172" t="str">
        <f>'Template-KONDISI'!H1060</f>
        <v>RB</v>
      </c>
      <c r="K1060" s="178"/>
      <c r="L1060" s="138"/>
      <c r="M1060" s="173"/>
      <c r="N1060" s="173"/>
    </row>
    <row r="1061" spans="2:14" s="171" customFormat="1" ht="20.100000000000001" hidden="1" customHeight="1">
      <c r="B1061" s="142"/>
      <c r="C1061" s="142"/>
      <c r="D1061" s="143"/>
      <c r="E1061" s="144"/>
      <c r="F1061" s="145" t="str">
        <f>'HITUNG SEGMEN'!F1536</f>
        <v>0+800</v>
      </c>
      <c r="G1061" s="145" t="str">
        <f>'HITUNG SEGMEN'!G1536</f>
        <v>1+000</v>
      </c>
      <c r="H1061" s="172">
        <f t="shared" si="73"/>
        <v>3</v>
      </c>
      <c r="I1061" s="172" t="str">
        <f>'Template TIPE'!H1060</f>
        <v>K</v>
      </c>
      <c r="J1061" s="172" t="str">
        <f>'Template-KONDISI'!H1061</f>
        <v>RB</v>
      </c>
      <c r="K1061" s="178"/>
      <c r="L1061" s="138"/>
      <c r="M1061" s="173"/>
      <c r="N1061" s="173"/>
    </row>
    <row r="1062" spans="2:14" s="171" customFormat="1" ht="20.100000000000001" hidden="1" customHeight="1">
      <c r="B1062" s="142"/>
      <c r="C1062" s="142"/>
      <c r="D1062" s="143"/>
      <c r="E1062" s="144"/>
      <c r="F1062" s="145" t="str">
        <f>'HITUNG SEGMEN'!F1537</f>
        <v>1+000</v>
      </c>
      <c r="G1062" s="145" t="str">
        <f>'HITUNG SEGMEN'!G1537</f>
        <v>1+200</v>
      </c>
      <c r="H1062" s="172">
        <f t="shared" si="73"/>
        <v>3</v>
      </c>
      <c r="I1062" s="172" t="str">
        <f>'Template TIPE'!H1061</f>
        <v>K</v>
      </c>
      <c r="J1062" s="172" t="str">
        <f>'Template-KONDISI'!H1062</f>
        <v>RB</v>
      </c>
      <c r="K1062" s="178"/>
      <c r="L1062" s="138"/>
      <c r="M1062" s="173"/>
      <c r="N1062" s="173"/>
    </row>
    <row r="1063" spans="2:14" s="171" customFormat="1" ht="20.100000000000001" hidden="1" customHeight="1">
      <c r="B1063" s="142"/>
      <c r="C1063" s="142"/>
      <c r="D1063" s="143"/>
      <c r="E1063" s="144"/>
      <c r="F1063" s="145" t="str">
        <f>'HITUNG SEGMEN'!F1538</f>
        <v>1+200</v>
      </c>
      <c r="G1063" s="145" t="str">
        <f>'HITUNG SEGMEN'!G1538</f>
        <v>1+390</v>
      </c>
      <c r="H1063" s="172">
        <f t="shared" si="73"/>
        <v>3</v>
      </c>
      <c r="I1063" s="172" t="str">
        <f>'Template TIPE'!H1062</f>
        <v>A</v>
      </c>
      <c r="J1063" s="172" t="str">
        <f>'Template-KONDISI'!H1063</f>
        <v>B</v>
      </c>
      <c r="K1063" s="178"/>
      <c r="L1063" s="138"/>
      <c r="M1063" s="173"/>
      <c r="N1063" s="173"/>
    </row>
    <row r="1064" spans="2:14" s="171" customFormat="1" ht="20.100000000000001" hidden="1" customHeight="1">
      <c r="B1064" s="142">
        <f>'HITUNG SEGMEN'!B1541</f>
        <v>143</v>
      </c>
      <c r="C1064" s="142">
        <f>'HITUNG SEGMEN'!C1541</f>
        <v>1.143</v>
      </c>
      <c r="D1064" s="143" t="str">
        <f>'HITUNG SEGMEN'!D1541</f>
        <v>Wirasana - Galuh</v>
      </c>
      <c r="E1064" s="144">
        <f>'HITUNG SEGMEN'!E1541</f>
        <v>0.89</v>
      </c>
      <c r="F1064" s="145" t="str">
        <f>'HITUNG SEGMEN'!F1541</f>
        <v>0+000</v>
      </c>
      <c r="G1064" s="145" t="str">
        <f>'HITUNG SEGMEN'!G1541</f>
        <v>0+200</v>
      </c>
      <c r="H1064" s="172">
        <v>3</v>
      </c>
      <c r="I1064" s="172" t="str">
        <f>'Template TIPE'!H1063</f>
        <v>A</v>
      </c>
      <c r="J1064" s="172" t="str">
        <f>'Template-KONDISI'!H1064</f>
        <v>B</v>
      </c>
      <c r="K1064" s="178"/>
      <c r="L1064" s="138"/>
      <c r="M1064" s="173"/>
      <c r="N1064" s="173"/>
    </row>
    <row r="1065" spans="2:14" s="171" customFormat="1" ht="20.100000000000001" hidden="1" customHeight="1">
      <c r="B1065" s="142"/>
      <c r="C1065" s="142"/>
      <c r="D1065" s="143"/>
      <c r="E1065" s="144"/>
      <c r="F1065" s="145" t="str">
        <f>'HITUNG SEGMEN'!F1542</f>
        <v>0+200</v>
      </c>
      <c r="G1065" s="145" t="str">
        <f>'HITUNG SEGMEN'!G1542</f>
        <v>0+400</v>
      </c>
      <c r="H1065" s="172">
        <f>H1064</f>
        <v>3</v>
      </c>
      <c r="I1065" s="172" t="str">
        <f>'Template TIPE'!H1064</f>
        <v>A</v>
      </c>
      <c r="J1065" s="172" t="str">
        <f>'Template-KONDISI'!H1065</f>
        <v>B</v>
      </c>
      <c r="K1065" s="178"/>
      <c r="L1065" s="138"/>
      <c r="M1065" s="173"/>
      <c r="N1065" s="173"/>
    </row>
    <row r="1066" spans="2:14" s="171" customFormat="1" ht="20.100000000000001" hidden="1" customHeight="1">
      <c r="B1066" s="142"/>
      <c r="C1066" s="142"/>
      <c r="D1066" s="143"/>
      <c r="E1066" s="144"/>
      <c r="F1066" s="145" t="str">
        <f>'HITUNG SEGMEN'!F1543</f>
        <v>0+400</v>
      </c>
      <c r="G1066" s="145" t="str">
        <f>'HITUNG SEGMEN'!G1543</f>
        <v>0+600</v>
      </c>
      <c r="H1066" s="172">
        <f t="shared" ref="H1066:H1068" si="74">H1065</f>
        <v>3</v>
      </c>
      <c r="I1066" s="172" t="str">
        <f>'Template TIPE'!H1065</f>
        <v>A</v>
      </c>
      <c r="J1066" s="172" t="str">
        <f>'Template-KONDISI'!H1066</f>
        <v>B</v>
      </c>
      <c r="K1066" s="178"/>
      <c r="L1066" s="138"/>
      <c r="M1066" s="173"/>
      <c r="N1066" s="173"/>
    </row>
    <row r="1067" spans="2:14" s="171" customFormat="1" ht="20.100000000000001" hidden="1" customHeight="1">
      <c r="B1067" s="142"/>
      <c r="C1067" s="142"/>
      <c r="D1067" s="143"/>
      <c r="E1067" s="144"/>
      <c r="F1067" s="145" t="str">
        <f>'HITUNG SEGMEN'!F1544</f>
        <v>0+600</v>
      </c>
      <c r="G1067" s="145" t="str">
        <f>'HITUNG SEGMEN'!G1544</f>
        <v>0+800</v>
      </c>
      <c r="H1067" s="172">
        <f t="shared" si="74"/>
        <v>3</v>
      </c>
      <c r="I1067" s="172" t="str">
        <f>'Template TIPE'!H1066</f>
        <v>A</v>
      </c>
      <c r="J1067" s="172" t="str">
        <f>'Template-KONDISI'!H1067</f>
        <v>B</v>
      </c>
      <c r="K1067" s="178"/>
      <c r="L1067" s="138"/>
      <c r="M1067" s="173"/>
      <c r="N1067" s="173"/>
    </row>
    <row r="1068" spans="2:14" s="171" customFormat="1" ht="20.100000000000001" hidden="1" customHeight="1">
      <c r="B1068" s="142"/>
      <c r="C1068" s="142"/>
      <c r="D1068" s="143"/>
      <c r="E1068" s="144"/>
      <c r="F1068" s="145" t="str">
        <f>'HITUNG SEGMEN'!F1545</f>
        <v>0+800</v>
      </c>
      <c r="G1068" s="145" t="str">
        <f>'HITUNG SEGMEN'!G1545</f>
        <v>0+890</v>
      </c>
      <c r="H1068" s="172">
        <f t="shared" si="74"/>
        <v>3</v>
      </c>
      <c r="I1068" s="172" t="str">
        <f>'Template TIPE'!H1067</f>
        <v>A</v>
      </c>
      <c r="J1068" s="172" t="str">
        <f>'Template-KONDISI'!H1068</f>
        <v>B</v>
      </c>
      <c r="K1068" s="178"/>
      <c r="L1068" s="138"/>
      <c r="M1068" s="173"/>
      <c r="N1068" s="173"/>
    </row>
    <row r="1069" spans="2:14" s="171" customFormat="1" ht="20.100000000000001" hidden="1" customHeight="1">
      <c r="B1069" s="142">
        <f>'HITUNG SEGMEN'!B1548</f>
        <v>144</v>
      </c>
      <c r="C1069" s="142">
        <f>'HITUNG SEGMEN'!C1548</f>
        <v>1.1439999999999999</v>
      </c>
      <c r="D1069" s="143" t="str">
        <f>'HITUNG SEGMEN'!D1548</f>
        <v>Beji - Pagedangan</v>
      </c>
      <c r="E1069" s="144">
        <f>'HITUNG SEGMEN'!E1548</f>
        <v>1.59</v>
      </c>
      <c r="F1069" s="145" t="str">
        <f>'HITUNG SEGMEN'!F1548</f>
        <v>0+000</v>
      </c>
      <c r="G1069" s="145" t="str">
        <f>'HITUNG SEGMEN'!G1548</f>
        <v>0+200</v>
      </c>
      <c r="H1069" s="172">
        <v>3</v>
      </c>
      <c r="I1069" s="172" t="str">
        <f>'Template TIPE'!H1068</f>
        <v>A</v>
      </c>
      <c r="J1069" s="172" t="str">
        <f>'Template-KONDISI'!H1069</f>
        <v>B</v>
      </c>
      <c r="K1069" s="178"/>
      <c r="L1069" s="138"/>
      <c r="M1069" s="173"/>
      <c r="N1069" s="173"/>
    </row>
    <row r="1070" spans="2:14" s="171" customFormat="1" ht="20.100000000000001" hidden="1" customHeight="1">
      <c r="B1070" s="142"/>
      <c r="C1070" s="142"/>
      <c r="D1070" s="143"/>
      <c r="E1070" s="144"/>
      <c r="F1070" s="145" t="str">
        <f>'HITUNG SEGMEN'!F1549</f>
        <v>0+200</v>
      </c>
      <c r="G1070" s="145" t="str">
        <f>'HITUNG SEGMEN'!G1549</f>
        <v>0+400</v>
      </c>
      <c r="H1070" s="172">
        <f>H1069</f>
        <v>3</v>
      </c>
      <c r="I1070" s="172" t="str">
        <f>'Template TIPE'!H1069</f>
        <v>A</v>
      </c>
      <c r="J1070" s="172" t="str">
        <f>'Template-KONDISI'!H1070</f>
        <v>B</v>
      </c>
      <c r="K1070" s="178"/>
      <c r="L1070" s="138"/>
      <c r="M1070" s="173"/>
      <c r="N1070" s="173"/>
    </row>
    <row r="1071" spans="2:14" s="171" customFormat="1" ht="20.100000000000001" hidden="1" customHeight="1">
      <c r="B1071" s="142"/>
      <c r="C1071" s="142"/>
      <c r="D1071" s="143"/>
      <c r="E1071" s="144"/>
      <c r="F1071" s="145" t="str">
        <f>'HITUNG SEGMEN'!F1550</f>
        <v>0+400</v>
      </c>
      <c r="G1071" s="145" t="str">
        <f>'HITUNG SEGMEN'!G1550</f>
        <v>0+600</v>
      </c>
      <c r="H1071" s="172">
        <f t="shared" ref="H1071:H1076" si="75">H1070</f>
        <v>3</v>
      </c>
      <c r="I1071" s="172" t="str">
        <f>'Template TIPE'!H1070</f>
        <v>A</v>
      </c>
      <c r="J1071" s="172" t="str">
        <f>'Template-KONDISI'!H1071</f>
        <v>B</v>
      </c>
      <c r="K1071" s="178"/>
      <c r="L1071" s="138"/>
      <c r="M1071" s="173"/>
      <c r="N1071" s="173"/>
    </row>
    <row r="1072" spans="2:14" s="171" customFormat="1" ht="20.100000000000001" hidden="1" customHeight="1">
      <c r="B1072" s="142"/>
      <c r="C1072" s="142"/>
      <c r="D1072" s="143"/>
      <c r="E1072" s="144"/>
      <c r="F1072" s="145" t="str">
        <f>'HITUNG SEGMEN'!F1551</f>
        <v>0+600</v>
      </c>
      <c r="G1072" s="145" t="str">
        <f>'HITUNG SEGMEN'!G1551</f>
        <v>0+800</v>
      </c>
      <c r="H1072" s="172">
        <f t="shared" si="75"/>
        <v>3</v>
      </c>
      <c r="I1072" s="172" t="str">
        <f>'Template TIPE'!H1071</f>
        <v>A</v>
      </c>
      <c r="J1072" s="172" t="str">
        <f>'Template-KONDISI'!H1072</f>
        <v>B</v>
      </c>
      <c r="K1072" s="178"/>
      <c r="L1072" s="138"/>
      <c r="M1072" s="173"/>
      <c r="N1072" s="173"/>
    </row>
    <row r="1073" spans="2:14" s="171" customFormat="1" ht="20.100000000000001" hidden="1" customHeight="1">
      <c r="B1073" s="142"/>
      <c r="C1073" s="142"/>
      <c r="D1073" s="143"/>
      <c r="E1073" s="144"/>
      <c r="F1073" s="145" t="str">
        <f>'HITUNG SEGMEN'!F1552</f>
        <v>0+800</v>
      </c>
      <c r="G1073" s="145" t="str">
        <f>'HITUNG SEGMEN'!G1552</f>
        <v>1+000</v>
      </c>
      <c r="H1073" s="172">
        <f t="shared" si="75"/>
        <v>3</v>
      </c>
      <c r="I1073" s="172" t="str">
        <f>'Template TIPE'!H1072</f>
        <v>A</v>
      </c>
      <c r="J1073" s="172" t="str">
        <f>'Template-KONDISI'!H1073</f>
        <v>B</v>
      </c>
      <c r="K1073" s="178"/>
      <c r="L1073" s="138"/>
      <c r="M1073" s="173"/>
      <c r="N1073" s="173"/>
    </row>
    <row r="1074" spans="2:14" s="171" customFormat="1" ht="20.100000000000001" hidden="1" customHeight="1">
      <c r="B1074" s="142"/>
      <c r="C1074" s="142"/>
      <c r="D1074" s="143"/>
      <c r="E1074" s="144"/>
      <c r="F1074" s="145" t="str">
        <f>'HITUNG SEGMEN'!F1553</f>
        <v>1+000</v>
      </c>
      <c r="G1074" s="145" t="str">
        <f>'HITUNG SEGMEN'!G1553</f>
        <v>1+200</v>
      </c>
      <c r="H1074" s="172">
        <f t="shared" si="75"/>
        <v>3</v>
      </c>
      <c r="I1074" s="172" t="str">
        <f>'Template TIPE'!H1073</f>
        <v>A</v>
      </c>
      <c r="J1074" s="172" t="str">
        <f>'Template-KONDISI'!H1074</f>
        <v>B</v>
      </c>
      <c r="K1074" s="178"/>
      <c r="L1074" s="138"/>
      <c r="M1074" s="173"/>
      <c r="N1074" s="173"/>
    </row>
    <row r="1075" spans="2:14" s="171" customFormat="1" ht="20.100000000000001" hidden="1" customHeight="1">
      <c r="B1075" s="142"/>
      <c r="C1075" s="142"/>
      <c r="D1075" s="143"/>
      <c r="E1075" s="144"/>
      <c r="F1075" s="145" t="str">
        <f>'HITUNG SEGMEN'!F1554</f>
        <v>1+200</v>
      </c>
      <c r="G1075" s="145" t="str">
        <f>'HITUNG SEGMEN'!G1554</f>
        <v>1+400</v>
      </c>
      <c r="H1075" s="172">
        <f t="shared" si="75"/>
        <v>3</v>
      </c>
      <c r="I1075" s="172" t="str">
        <f>'Template TIPE'!H1074</f>
        <v>A</v>
      </c>
      <c r="J1075" s="172" t="str">
        <f>'Template-KONDISI'!H1075</f>
        <v>B</v>
      </c>
      <c r="K1075" s="178"/>
      <c r="L1075" s="138"/>
      <c r="M1075" s="173"/>
      <c r="N1075" s="173"/>
    </row>
    <row r="1076" spans="2:14" s="171" customFormat="1" ht="20.100000000000001" hidden="1" customHeight="1">
      <c r="B1076" s="142"/>
      <c r="C1076" s="142"/>
      <c r="D1076" s="143"/>
      <c r="E1076" s="144"/>
      <c r="F1076" s="145" t="str">
        <f>'HITUNG SEGMEN'!F1555</f>
        <v>1+400</v>
      </c>
      <c r="G1076" s="145" t="str">
        <f>'HITUNG SEGMEN'!G1555</f>
        <v>1+590</v>
      </c>
      <c r="H1076" s="172">
        <f t="shared" si="75"/>
        <v>3</v>
      </c>
      <c r="I1076" s="172" t="str">
        <f>'Template TIPE'!H1075</f>
        <v>A</v>
      </c>
      <c r="J1076" s="172" t="str">
        <f>'Template-KONDISI'!H1076</f>
        <v>B</v>
      </c>
      <c r="K1076" s="178"/>
      <c r="L1076" s="138"/>
      <c r="M1076" s="173"/>
      <c r="N1076" s="173"/>
    </row>
    <row r="1077" spans="2:14" s="171" customFormat="1" ht="20.100000000000001" hidden="1" customHeight="1">
      <c r="B1077" s="142">
        <f>'HITUNG SEGMEN'!B1558</f>
        <v>145</v>
      </c>
      <c r="C1077" s="142">
        <f>'HITUNG SEGMEN'!C1558</f>
        <v>1.145</v>
      </c>
      <c r="D1077" s="143" t="str">
        <f>'HITUNG SEGMEN'!D1558</f>
        <v>Kajongan - Bojongsari</v>
      </c>
      <c r="E1077" s="144">
        <f>'HITUNG SEGMEN'!E1558</f>
        <v>2.04</v>
      </c>
      <c r="F1077" s="145" t="str">
        <f>'HITUNG SEGMEN'!F1558</f>
        <v>0+000</v>
      </c>
      <c r="G1077" s="145" t="str">
        <f>'HITUNG SEGMEN'!G1558</f>
        <v>0+200</v>
      </c>
      <c r="H1077" s="172">
        <v>5</v>
      </c>
      <c r="I1077" s="172" t="str">
        <f>'Template TIPE'!H1076</f>
        <v>A</v>
      </c>
      <c r="J1077" s="172" t="str">
        <f>'Template-KONDISI'!H1077</f>
        <v>B</v>
      </c>
      <c r="K1077" s="178"/>
      <c r="L1077" s="138"/>
      <c r="M1077" s="173"/>
      <c r="N1077" s="173"/>
    </row>
    <row r="1078" spans="2:14" s="171" customFormat="1" ht="20.100000000000001" hidden="1" customHeight="1">
      <c r="B1078" s="142"/>
      <c r="C1078" s="142"/>
      <c r="D1078" s="143"/>
      <c r="E1078" s="144"/>
      <c r="F1078" s="145" t="str">
        <f>'HITUNG SEGMEN'!F1559</f>
        <v>0+200</v>
      </c>
      <c r="G1078" s="145" t="str">
        <f>'HITUNG SEGMEN'!G1559</f>
        <v>0+400</v>
      </c>
      <c r="H1078" s="172">
        <v>5</v>
      </c>
      <c r="I1078" s="172" t="str">
        <f>'Template TIPE'!H1077</f>
        <v>A</v>
      </c>
      <c r="J1078" s="172" t="str">
        <f>'Template-KONDISI'!H1078</f>
        <v>B</v>
      </c>
      <c r="K1078" s="178"/>
      <c r="L1078" s="138"/>
      <c r="M1078" s="173"/>
      <c r="N1078" s="173"/>
    </row>
    <row r="1079" spans="2:14" s="171" customFormat="1" ht="20.100000000000001" hidden="1" customHeight="1">
      <c r="B1079" s="142"/>
      <c r="C1079" s="142"/>
      <c r="D1079" s="143"/>
      <c r="E1079" s="144"/>
      <c r="F1079" s="145" t="str">
        <f>'HITUNG SEGMEN'!F1560</f>
        <v>0+400</v>
      </c>
      <c r="G1079" s="145" t="str">
        <f>'HITUNG SEGMEN'!G1560</f>
        <v>0+600</v>
      </c>
      <c r="H1079" s="172">
        <v>3</v>
      </c>
      <c r="I1079" s="172" t="str">
        <f>'Template TIPE'!H1078</f>
        <v>A</v>
      </c>
      <c r="J1079" s="172" t="str">
        <f>'Template-KONDISI'!H1079</f>
        <v>B</v>
      </c>
      <c r="K1079" s="178"/>
      <c r="L1079" s="138"/>
      <c r="M1079" s="173"/>
      <c r="N1079" s="173"/>
    </row>
    <row r="1080" spans="2:14" s="171" customFormat="1" ht="20.100000000000001" hidden="1" customHeight="1">
      <c r="B1080" s="142"/>
      <c r="C1080" s="142"/>
      <c r="D1080" s="143"/>
      <c r="E1080" s="144"/>
      <c r="F1080" s="145" t="str">
        <f>'HITUNG SEGMEN'!F1561</f>
        <v>0+600</v>
      </c>
      <c r="G1080" s="145" t="str">
        <f>'HITUNG SEGMEN'!G1561</f>
        <v>0+800</v>
      </c>
      <c r="H1080" s="172">
        <f t="shared" ref="H1080:H1087" si="76">H1079</f>
        <v>3</v>
      </c>
      <c r="I1080" s="172" t="str">
        <f>'Template TIPE'!H1079</f>
        <v>A</v>
      </c>
      <c r="J1080" s="172" t="str">
        <f>'Template-KONDISI'!H1080</f>
        <v>B</v>
      </c>
      <c r="K1080" s="178"/>
      <c r="L1080" s="138"/>
      <c r="M1080" s="173"/>
      <c r="N1080" s="173"/>
    </row>
    <row r="1081" spans="2:14" s="171" customFormat="1" ht="20.100000000000001" hidden="1" customHeight="1">
      <c r="B1081" s="142"/>
      <c r="C1081" s="142"/>
      <c r="D1081" s="143"/>
      <c r="E1081" s="144"/>
      <c r="F1081" s="145" t="str">
        <f>'HITUNG SEGMEN'!F1562</f>
        <v>0+800</v>
      </c>
      <c r="G1081" s="145" t="str">
        <f>'HITUNG SEGMEN'!G1562</f>
        <v>1+000</v>
      </c>
      <c r="H1081" s="172">
        <f t="shared" si="76"/>
        <v>3</v>
      </c>
      <c r="I1081" s="172" t="str">
        <f>'Template TIPE'!H1080</f>
        <v>A</v>
      </c>
      <c r="J1081" s="172" t="str">
        <f>'Template-KONDISI'!H1081</f>
        <v>B</v>
      </c>
      <c r="K1081" s="178"/>
      <c r="L1081" s="138"/>
      <c r="M1081" s="173"/>
      <c r="N1081" s="173"/>
    </row>
    <row r="1082" spans="2:14" s="171" customFormat="1" ht="20.100000000000001" hidden="1" customHeight="1">
      <c r="B1082" s="142"/>
      <c r="C1082" s="142"/>
      <c r="D1082" s="143"/>
      <c r="E1082" s="144"/>
      <c r="F1082" s="145" t="str">
        <f>'HITUNG SEGMEN'!F1563</f>
        <v>1+000</v>
      </c>
      <c r="G1082" s="145" t="str">
        <f>'HITUNG SEGMEN'!G1563</f>
        <v>1+200</v>
      </c>
      <c r="H1082" s="172">
        <f t="shared" si="76"/>
        <v>3</v>
      </c>
      <c r="I1082" s="172" t="str">
        <f>'Template TIPE'!H1081</f>
        <v>A</v>
      </c>
      <c r="J1082" s="172" t="str">
        <f>'Template-KONDISI'!H1082</f>
        <v>B</v>
      </c>
      <c r="K1082" s="178"/>
      <c r="L1082" s="138"/>
      <c r="M1082" s="173"/>
      <c r="N1082" s="173"/>
    </row>
    <row r="1083" spans="2:14" s="171" customFormat="1" ht="20.100000000000001" hidden="1" customHeight="1">
      <c r="B1083" s="142"/>
      <c r="C1083" s="142"/>
      <c r="D1083" s="143"/>
      <c r="E1083" s="144"/>
      <c r="F1083" s="145" t="str">
        <f>'HITUNG SEGMEN'!F1564</f>
        <v>1+200</v>
      </c>
      <c r="G1083" s="145" t="str">
        <f>'HITUNG SEGMEN'!G1564</f>
        <v>1+400</v>
      </c>
      <c r="H1083" s="172">
        <f t="shared" si="76"/>
        <v>3</v>
      </c>
      <c r="I1083" s="172" t="str">
        <f>'Template TIPE'!H1082</f>
        <v>A</v>
      </c>
      <c r="J1083" s="172" t="str">
        <f>'Template-KONDISI'!H1083</f>
        <v>B</v>
      </c>
      <c r="K1083" s="178"/>
      <c r="L1083" s="138"/>
      <c r="M1083" s="173"/>
      <c r="N1083" s="173"/>
    </row>
    <row r="1084" spans="2:14" s="171" customFormat="1" ht="20.100000000000001" hidden="1" customHeight="1">
      <c r="B1084" s="142"/>
      <c r="C1084" s="142"/>
      <c r="D1084" s="143"/>
      <c r="E1084" s="144"/>
      <c r="F1084" s="145" t="str">
        <f>'HITUNG SEGMEN'!F1565</f>
        <v>1+400</v>
      </c>
      <c r="G1084" s="145" t="str">
        <f>'HITUNG SEGMEN'!G1565</f>
        <v>1+600</v>
      </c>
      <c r="H1084" s="172">
        <f t="shared" si="76"/>
        <v>3</v>
      </c>
      <c r="I1084" s="172" t="str">
        <f>'Template TIPE'!H1083</f>
        <v>A</v>
      </c>
      <c r="J1084" s="172" t="str">
        <f>'Template-KONDISI'!H1084</f>
        <v>S</v>
      </c>
      <c r="K1084" s="178"/>
      <c r="L1084" s="138"/>
      <c r="M1084" s="173"/>
      <c r="N1084" s="173"/>
    </row>
    <row r="1085" spans="2:14" s="171" customFormat="1" ht="20.100000000000001" hidden="1" customHeight="1">
      <c r="B1085" s="142"/>
      <c r="C1085" s="142"/>
      <c r="D1085" s="143"/>
      <c r="E1085" s="144"/>
      <c r="F1085" s="145" t="str">
        <f>'HITUNG SEGMEN'!F1566</f>
        <v>1+600</v>
      </c>
      <c r="G1085" s="145" t="str">
        <f>'HITUNG SEGMEN'!G1566</f>
        <v>1+800</v>
      </c>
      <c r="H1085" s="172">
        <f t="shared" si="76"/>
        <v>3</v>
      </c>
      <c r="I1085" s="172" t="str">
        <f>'Template TIPE'!H1084</f>
        <v>A</v>
      </c>
      <c r="J1085" s="172" t="str">
        <f>'Template-KONDISI'!H1085</f>
        <v>B</v>
      </c>
      <c r="K1085" s="178"/>
      <c r="L1085" s="138"/>
      <c r="M1085" s="173"/>
      <c r="N1085" s="173"/>
    </row>
    <row r="1086" spans="2:14" s="171" customFormat="1" ht="20.100000000000001" hidden="1" customHeight="1">
      <c r="B1086" s="142"/>
      <c r="C1086" s="142"/>
      <c r="D1086" s="143"/>
      <c r="E1086" s="144"/>
      <c r="F1086" s="145" t="str">
        <f>'HITUNG SEGMEN'!F1567</f>
        <v>1+800</v>
      </c>
      <c r="G1086" s="145" t="str">
        <f>'HITUNG SEGMEN'!G1567</f>
        <v>2+000</v>
      </c>
      <c r="H1086" s="172">
        <f t="shared" si="76"/>
        <v>3</v>
      </c>
      <c r="I1086" s="172" t="str">
        <f>'Template TIPE'!H1085</f>
        <v>A</v>
      </c>
      <c r="J1086" s="172" t="str">
        <f>'Template-KONDISI'!H1086</f>
        <v>B</v>
      </c>
      <c r="K1086" s="178"/>
      <c r="L1086" s="138"/>
      <c r="M1086" s="173"/>
      <c r="N1086" s="173"/>
    </row>
    <row r="1087" spans="2:14" s="171" customFormat="1" ht="20.100000000000001" hidden="1" customHeight="1">
      <c r="B1087" s="142"/>
      <c r="C1087" s="142"/>
      <c r="D1087" s="143"/>
      <c r="E1087" s="144"/>
      <c r="F1087" s="145" t="str">
        <f>'HITUNG SEGMEN'!F1568</f>
        <v>2+000</v>
      </c>
      <c r="G1087" s="145" t="str">
        <f>'HITUNG SEGMEN'!G1568</f>
        <v>2+040</v>
      </c>
      <c r="H1087" s="172">
        <f t="shared" si="76"/>
        <v>3</v>
      </c>
      <c r="I1087" s="172" t="str">
        <f>'Template TIPE'!H1086</f>
        <v>A</v>
      </c>
      <c r="J1087" s="172" t="str">
        <f>'Template-KONDISI'!H1087</f>
        <v>B</v>
      </c>
      <c r="K1087" s="178"/>
      <c r="L1087" s="138"/>
      <c r="M1087" s="173"/>
      <c r="N1087" s="173"/>
    </row>
    <row r="1088" spans="2:14" s="171" customFormat="1" ht="20.100000000000001" hidden="1" customHeight="1">
      <c r="B1088" s="142">
        <f>'HITUNG SEGMEN'!B1571</f>
        <v>146</v>
      </c>
      <c r="C1088" s="142">
        <f>'HITUNG SEGMEN'!C1571</f>
        <v>1.1459999999999999</v>
      </c>
      <c r="D1088" s="143" t="str">
        <f>'HITUNG SEGMEN'!D1571</f>
        <v>Gembong - Munjul</v>
      </c>
      <c r="E1088" s="144">
        <f>'HITUNG SEGMEN'!E1571</f>
        <v>2.08</v>
      </c>
      <c r="F1088" s="145" t="str">
        <f>'HITUNG SEGMEN'!F1571</f>
        <v>0+000</v>
      </c>
      <c r="G1088" s="145" t="str">
        <f>'HITUNG SEGMEN'!G1571</f>
        <v>0+200</v>
      </c>
      <c r="H1088" s="172">
        <v>3</v>
      </c>
      <c r="I1088" s="172" t="str">
        <f>'Template TIPE'!H1087</f>
        <v>A</v>
      </c>
      <c r="J1088" s="172" t="str">
        <f>'Template-KONDISI'!H1088</f>
        <v>S</v>
      </c>
      <c r="K1088" s="178"/>
      <c r="L1088" s="138"/>
      <c r="M1088" s="173"/>
      <c r="N1088" s="173"/>
    </row>
    <row r="1089" spans="2:14" s="171" customFormat="1" ht="20.100000000000001" hidden="1" customHeight="1">
      <c r="B1089" s="142"/>
      <c r="C1089" s="142"/>
      <c r="D1089" s="143"/>
      <c r="E1089" s="144"/>
      <c r="F1089" s="145" t="str">
        <f>'HITUNG SEGMEN'!F1572</f>
        <v>0+200</v>
      </c>
      <c r="G1089" s="145" t="str">
        <f>'HITUNG SEGMEN'!G1572</f>
        <v>0+400</v>
      </c>
      <c r="H1089" s="172">
        <f>H1088</f>
        <v>3</v>
      </c>
      <c r="I1089" s="172" t="str">
        <f>'Template TIPE'!H1088</f>
        <v>A</v>
      </c>
      <c r="J1089" s="172" t="str">
        <f>'Template-KONDISI'!H1089</f>
        <v>B</v>
      </c>
      <c r="K1089" s="178"/>
      <c r="L1089" s="138"/>
      <c r="M1089" s="173"/>
      <c r="N1089" s="173"/>
    </row>
    <row r="1090" spans="2:14" s="171" customFormat="1" ht="20.100000000000001" hidden="1" customHeight="1">
      <c r="B1090" s="142"/>
      <c r="C1090" s="142"/>
      <c r="D1090" s="143"/>
      <c r="E1090" s="144"/>
      <c r="F1090" s="145" t="str">
        <f>'HITUNG SEGMEN'!F1573</f>
        <v>0+400</v>
      </c>
      <c r="G1090" s="145" t="str">
        <f>'HITUNG SEGMEN'!G1573</f>
        <v>0+600</v>
      </c>
      <c r="H1090" s="172">
        <f t="shared" ref="H1090:H1097" si="77">H1089</f>
        <v>3</v>
      </c>
      <c r="I1090" s="172" t="str">
        <f>'Template TIPE'!H1089</f>
        <v>A</v>
      </c>
      <c r="J1090" s="172" t="str">
        <f>'Template-KONDISI'!H1090</f>
        <v>B</v>
      </c>
      <c r="K1090" s="178"/>
      <c r="L1090" s="138"/>
      <c r="M1090" s="173"/>
      <c r="N1090" s="173"/>
    </row>
    <row r="1091" spans="2:14" s="171" customFormat="1" ht="20.100000000000001" hidden="1" customHeight="1">
      <c r="B1091" s="142"/>
      <c r="C1091" s="142"/>
      <c r="D1091" s="143"/>
      <c r="E1091" s="144"/>
      <c r="F1091" s="145" t="str">
        <f>'HITUNG SEGMEN'!F1574</f>
        <v>0+600</v>
      </c>
      <c r="G1091" s="145" t="str">
        <f>'HITUNG SEGMEN'!G1574</f>
        <v>0+800</v>
      </c>
      <c r="H1091" s="172">
        <f t="shared" si="77"/>
        <v>3</v>
      </c>
      <c r="I1091" s="172" t="str">
        <f>'Template TIPE'!H1090</f>
        <v>A</v>
      </c>
      <c r="J1091" s="172" t="str">
        <f>'Template-KONDISI'!H1091</f>
        <v>S</v>
      </c>
      <c r="K1091" s="178"/>
      <c r="L1091" s="138"/>
      <c r="M1091" s="173"/>
      <c r="N1091" s="173"/>
    </row>
    <row r="1092" spans="2:14" s="171" customFormat="1" ht="20.100000000000001" hidden="1" customHeight="1">
      <c r="B1092" s="142"/>
      <c r="C1092" s="142"/>
      <c r="D1092" s="143"/>
      <c r="E1092" s="144"/>
      <c r="F1092" s="145" t="str">
        <f>'HITUNG SEGMEN'!F1575</f>
        <v>0+800</v>
      </c>
      <c r="G1092" s="145" t="str">
        <f>'HITUNG SEGMEN'!G1575</f>
        <v>1+000</v>
      </c>
      <c r="H1092" s="172">
        <f t="shared" si="77"/>
        <v>3</v>
      </c>
      <c r="I1092" s="172" t="str">
        <f>'Template TIPE'!H1091</f>
        <v>A</v>
      </c>
      <c r="J1092" s="172" t="str">
        <f>'Template-KONDISI'!H1092</f>
        <v>B</v>
      </c>
      <c r="K1092" s="178"/>
      <c r="L1092" s="138"/>
      <c r="M1092" s="173"/>
      <c r="N1092" s="173"/>
    </row>
    <row r="1093" spans="2:14" s="171" customFormat="1" ht="20.100000000000001" hidden="1" customHeight="1">
      <c r="B1093" s="142"/>
      <c r="C1093" s="142"/>
      <c r="D1093" s="143"/>
      <c r="E1093" s="144"/>
      <c r="F1093" s="145" t="str">
        <f>'HITUNG SEGMEN'!F1576</f>
        <v>1+000</v>
      </c>
      <c r="G1093" s="145" t="str">
        <f>'HITUNG SEGMEN'!G1576</f>
        <v>1+200</v>
      </c>
      <c r="H1093" s="172">
        <f t="shared" si="77"/>
        <v>3</v>
      </c>
      <c r="I1093" s="172" t="str">
        <f>'Template TIPE'!H1092</f>
        <v>A</v>
      </c>
      <c r="J1093" s="172" t="str">
        <f>'Template-KONDISI'!H1093</f>
        <v>B</v>
      </c>
      <c r="K1093" s="178"/>
      <c r="L1093" s="138"/>
      <c r="M1093" s="173"/>
      <c r="N1093" s="173"/>
    </row>
    <row r="1094" spans="2:14" s="171" customFormat="1" ht="20.100000000000001" hidden="1" customHeight="1">
      <c r="B1094" s="142"/>
      <c r="C1094" s="142"/>
      <c r="D1094" s="143"/>
      <c r="E1094" s="144"/>
      <c r="F1094" s="145" t="str">
        <f>'HITUNG SEGMEN'!F1577</f>
        <v>1+200</v>
      </c>
      <c r="G1094" s="145" t="str">
        <f>'HITUNG SEGMEN'!G1577</f>
        <v>1+400</v>
      </c>
      <c r="H1094" s="172">
        <f t="shared" si="77"/>
        <v>3</v>
      </c>
      <c r="I1094" s="172" t="str">
        <f>'Template TIPE'!H1093</f>
        <v>A</v>
      </c>
      <c r="J1094" s="172" t="str">
        <f>'Template-KONDISI'!H1094</f>
        <v>B</v>
      </c>
      <c r="K1094" s="178"/>
      <c r="L1094" s="138"/>
      <c r="M1094" s="173"/>
      <c r="N1094" s="173"/>
    </row>
    <row r="1095" spans="2:14" s="171" customFormat="1" ht="20.100000000000001" hidden="1" customHeight="1">
      <c r="B1095" s="142"/>
      <c r="C1095" s="142"/>
      <c r="D1095" s="143"/>
      <c r="E1095" s="144"/>
      <c r="F1095" s="145" t="str">
        <f>'HITUNG SEGMEN'!F1578</f>
        <v>1+400</v>
      </c>
      <c r="G1095" s="145" t="str">
        <f>'HITUNG SEGMEN'!G1578</f>
        <v>1+600</v>
      </c>
      <c r="H1095" s="172">
        <f t="shared" si="77"/>
        <v>3</v>
      </c>
      <c r="I1095" s="172" t="str">
        <f>'Template TIPE'!H1094</f>
        <v>A</v>
      </c>
      <c r="J1095" s="172" t="str">
        <f>'Template-KONDISI'!H1095</f>
        <v>S</v>
      </c>
      <c r="K1095" s="178"/>
      <c r="L1095" s="138"/>
      <c r="M1095" s="173"/>
      <c r="N1095" s="173"/>
    </row>
    <row r="1096" spans="2:14" s="171" customFormat="1" ht="20.100000000000001" hidden="1" customHeight="1">
      <c r="B1096" s="142"/>
      <c r="C1096" s="142"/>
      <c r="D1096" s="143"/>
      <c r="E1096" s="144"/>
      <c r="F1096" s="145" t="str">
        <f>'HITUNG SEGMEN'!F1579</f>
        <v>1+600</v>
      </c>
      <c r="G1096" s="145" t="str">
        <f>'HITUNG SEGMEN'!G1579</f>
        <v>1+800</v>
      </c>
      <c r="H1096" s="172">
        <f t="shared" si="77"/>
        <v>3</v>
      </c>
      <c r="I1096" s="172" t="str">
        <f>'Template TIPE'!H1095</f>
        <v>A</v>
      </c>
      <c r="J1096" s="172" t="str">
        <f>'Template-KONDISI'!H1096</f>
        <v>S</v>
      </c>
      <c r="K1096" s="178"/>
      <c r="L1096" s="138"/>
      <c r="M1096" s="173"/>
      <c r="N1096" s="173"/>
    </row>
    <row r="1097" spans="2:14" s="171" customFormat="1" ht="20.100000000000001" hidden="1" customHeight="1">
      <c r="B1097" s="142"/>
      <c r="C1097" s="142"/>
      <c r="D1097" s="143"/>
      <c r="E1097" s="144"/>
      <c r="F1097" s="145" t="str">
        <f>'HITUNG SEGMEN'!F1580</f>
        <v>1+800</v>
      </c>
      <c r="G1097" s="145" t="str">
        <f>'HITUNG SEGMEN'!G1580</f>
        <v>2+000</v>
      </c>
      <c r="H1097" s="172">
        <f t="shared" si="77"/>
        <v>3</v>
      </c>
      <c r="I1097" s="172" t="str">
        <f>'Template TIPE'!H1096</f>
        <v>A</v>
      </c>
      <c r="J1097" s="172" t="str">
        <f>'Template-KONDISI'!H1097</f>
        <v>B</v>
      </c>
      <c r="K1097" s="178"/>
      <c r="L1097" s="138"/>
      <c r="M1097" s="173"/>
      <c r="N1097" s="173"/>
    </row>
    <row r="1098" spans="2:14" s="171" customFormat="1" ht="20.100000000000001" hidden="1" customHeight="1">
      <c r="B1098" s="142"/>
      <c r="C1098" s="142"/>
      <c r="D1098" s="143"/>
      <c r="E1098" s="144"/>
      <c r="F1098" s="145" t="str">
        <f>'HITUNG SEGMEN'!F1581</f>
        <v>2+000</v>
      </c>
      <c r="G1098" s="145" t="str">
        <f>'HITUNG SEGMEN'!G1581</f>
        <v>2+080</v>
      </c>
      <c r="H1098" s="172">
        <f>H1097</f>
        <v>3</v>
      </c>
      <c r="I1098" s="172" t="str">
        <f>'Template TIPE'!H1097</f>
        <v>A</v>
      </c>
      <c r="J1098" s="172" t="str">
        <f>'Template-KONDISI'!H1098</f>
        <v>S</v>
      </c>
      <c r="K1098" s="178"/>
      <c r="L1098" s="138"/>
      <c r="M1098" s="173"/>
      <c r="N1098" s="173"/>
    </row>
    <row r="1099" spans="2:14" s="171" customFormat="1" ht="20.100000000000001" hidden="1" customHeight="1">
      <c r="B1099" s="142">
        <f>'HITUNG SEGMEN'!B1584</f>
        <v>147</v>
      </c>
      <c r="C1099" s="142">
        <f>'HITUNG SEGMEN'!C1584</f>
        <v>1.147</v>
      </c>
      <c r="D1099" s="143" t="str">
        <f>'HITUNG SEGMEN'!D1584</f>
        <v>Gembong - Sawangan</v>
      </c>
      <c r="E1099" s="144">
        <f>'HITUNG SEGMEN'!E1584</f>
        <v>1.66</v>
      </c>
      <c r="F1099" s="145" t="str">
        <f>'HITUNG SEGMEN'!F1584</f>
        <v>0+000</v>
      </c>
      <c r="G1099" s="145" t="str">
        <f>'HITUNG SEGMEN'!G1584</f>
        <v>0+200</v>
      </c>
      <c r="H1099" s="172">
        <v>3</v>
      </c>
      <c r="I1099" s="172" t="str">
        <f>'Template TIPE'!H1098</f>
        <v>A</v>
      </c>
      <c r="J1099" s="172" t="str">
        <f>'Template-KONDISI'!H1099</f>
        <v>B</v>
      </c>
      <c r="K1099" s="178"/>
      <c r="L1099" s="138"/>
      <c r="M1099" s="173"/>
      <c r="N1099" s="173"/>
    </row>
    <row r="1100" spans="2:14" s="171" customFormat="1" ht="20.100000000000001" hidden="1" customHeight="1">
      <c r="B1100" s="142"/>
      <c r="C1100" s="142"/>
      <c r="D1100" s="143"/>
      <c r="E1100" s="144"/>
      <c r="F1100" s="145" t="str">
        <f>'HITUNG SEGMEN'!F1585</f>
        <v>0+200</v>
      </c>
      <c r="G1100" s="145" t="str">
        <f>'HITUNG SEGMEN'!G1585</f>
        <v>0+400</v>
      </c>
      <c r="H1100" s="172">
        <f>H1099</f>
        <v>3</v>
      </c>
      <c r="I1100" s="172" t="str">
        <f>'Template TIPE'!H1099</f>
        <v>A</v>
      </c>
      <c r="J1100" s="172" t="str">
        <f>'Template-KONDISI'!H1100</f>
        <v>B</v>
      </c>
      <c r="K1100" s="178"/>
      <c r="L1100" s="138"/>
      <c r="M1100" s="173"/>
      <c r="N1100" s="173"/>
    </row>
    <row r="1101" spans="2:14" s="171" customFormat="1" ht="20.100000000000001" hidden="1" customHeight="1">
      <c r="B1101" s="142"/>
      <c r="C1101" s="142"/>
      <c r="D1101" s="143"/>
      <c r="E1101" s="144"/>
      <c r="F1101" s="145" t="str">
        <f>'HITUNG SEGMEN'!F1586</f>
        <v>0+400</v>
      </c>
      <c r="G1101" s="145" t="str">
        <f>'HITUNG SEGMEN'!G1586</f>
        <v>0+600</v>
      </c>
      <c r="H1101" s="172">
        <f t="shared" ref="H1101:H1107" si="78">H1100</f>
        <v>3</v>
      </c>
      <c r="I1101" s="172" t="str">
        <f>'Template TIPE'!H1100</f>
        <v>A</v>
      </c>
      <c r="J1101" s="172" t="str">
        <f>'Template-KONDISI'!H1101</f>
        <v>B</v>
      </c>
      <c r="K1101" s="178"/>
      <c r="L1101" s="138"/>
      <c r="M1101" s="173"/>
      <c r="N1101" s="173"/>
    </row>
    <row r="1102" spans="2:14" s="171" customFormat="1" ht="20.100000000000001" hidden="1" customHeight="1">
      <c r="B1102" s="142"/>
      <c r="C1102" s="142"/>
      <c r="D1102" s="143"/>
      <c r="E1102" s="144"/>
      <c r="F1102" s="145" t="str">
        <f>'HITUNG SEGMEN'!F1587</f>
        <v>0+600</v>
      </c>
      <c r="G1102" s="145" t="str">
        <f>'HITUNG SEGMEN'!G1587</f>
        <v>0+800</v>
      </c>
      <c r="H1102" s="172">
        <f t="shared" si="78"/>
        <v>3</v>
      </c>
      <c r="I1102" s="172" t="str">
        <f>'Template TIPE'!H1101</f>
        <v>A</v>
      </c>
      <c r="J1102" s="172" t="str">
        <f>'Template-KONDISI'!H1102</f>
        <v>B</v>
      </c>
      <c r="K1102" s="178"/>
      <c r="L1102" s="138"/>
      <c r="M1102" s="173"/>
      <c r="N1102" s="173"/>
    </row>
    <row r="1103" spans="2:14" s="171" customFormat="1" ht="20.100000000000001" hidden="1" customHeight="1">
      <c r="B1103" s="142"/>
      <c r="C1103" s="142"/>
      <c r="D1103" s="143"/>
      <c r="E1103" s="144"/>
      <c r="F1103" s="145" t="str">
        <f>'HITUNG SEGMEN'!F1588</f>
        <v>0+800</v>
      </c>
      <c r="G1103" s="145" t="str">
        <f>'HITUNG SEGMEN'!G1588</f>
        <v>1+000</v>
      </c>
      <c r="H1103" s="172">
        <f t="shared" si="78"/>
        <v>3</v>
      </c>
      <c r="I1103" s="172" t="str">
        <f>'Template TIPE'!H1102</f>
        <v>A</v>
      </c>
      <c r="J1103" s="172" t="str">
        <f>'Template-KONDISI'!H1103</f>
        <v>B</v>
      </c>
      <c r="K1103" s="178"/>
      <c r="L1103" s="138"/>
      <c r="M1103" s="173"/>
      <c r="N1103" s="173"/>
    </row>
    <row r="1104" spans="2:14" s="171" customFormat="1" ht="20.100000000000001" hidden="1" customHeight="1">
      <c r="B1104" s="142"/>
      <c r="C1104" s="142"/>
      <c r="D1104" s="143"/>
      <c r="E1104" s="144"/>
      <c r="F1104" s="145" t="str">
        <f>'HITUNG SEGMEN'!F1589</f>
        <v>1+000</v>
      </c>
      <c r="G1104" s="145" t="str">
        <f>'HITUNG SEGMEN'!G1589</f>
        <v>1+200</v>
      </c>
      <c r="H1104" s="172">
        <f t="shared" si="78"/>
        <v>3</v>
      </c>
      <c r="I1104" s="172" t="str">
        <f>'Template TIPE'!H1103</f>
        <v>A</v>
      </c>
      <c r="J1104" s="172" t="str">
        <f>'Template-KONDISI'!H1104</f>
        <v>S</v>
      </c>
      <c r="K1104" s="178"/>
      <c r="L1104" s="138"/>
      <c r="M1104" s="173"/>
      <c r="N1104" s="173"/>
    </row>
    <row r="1105" spans="2:14" s="171" customFormat="1" ht="20.100000000000001" hidden="1" customHeight="1">
      <c r="B1105" s="142"/>
      <c r="C1105" s="142"/>
      <c r="D1105" s="143"/>
      <c r="E1105" s="144"/>
      <c r="F1105" s="145" t="str">
        <f>'HITUNG SEGMEN'!F1590</f>
        <v>1+200</v>
      </c>
      <c r="G1105" s="145" t="str">
        <f>'HITUNG SEGMEN'!G1590</f>
        <v>1+400</v>
      </c>
      <c r="H1105" s="172">
        <f t="shared" si="78"/>
        <v>3</v>
      </c>
      <c r="I1105" s="172" t="str">
        <f>'Template TIPE'!H1104</f>
        <v>A</v>
      </c>
      <c r="J1105" s="172" t="str">
        <f>'Template-KONDISI'!H1105</f>
        <v>B</v>
      </c>
      <c r="K1105" s="178"/>
      <c r="L1105" s="138"/>
      <c r="M1105" s="173"/>
      <c r="N1105" s="173"/>
    </row>
    <row r="1106" spans="2:14" s="171" customFormat="1" ht="20.100000000000001" hidden="1" customHeight="1">
      <c r="B1106" s="142"/>
      <c r="C1106" s="142"/>
      <c r="D1106" s="143"/>
      <c r="E1106" s="144"/>
      <c r="F1106" s="145" t="str">
        <f>'HITUNG SEGMEN'!F1591</f>
        <v>1+400</v>
      </c>
      <c r="G1106" s="145" t="str">
        <f>'HITUNG SEGMEN'!G1591</f>
        <v>1+600</v>
      </c>
      <c r="H1106" s="172">
        <f t="shared" si="78"/>
        <v>3</v>
      </c>
      <c r="I1106" s="172" t="str">
        <f>'Template TIPE'!H1105</f>
        <v>A</v>
      </c>
      <c r="J1106" s="172" t="str">
        <f>'Template-KONDISI'!H1106</f>
        <v>S</v>
      </c>
      <c r="K1106" s="178"/>
      <c r="L1106" s="138"/>
      <c r="M1106" s="173"/>
      <c r="N1106" s="173"/>
    </row>
    <row r="1107" spans="2:14" s="171" customFormat="1" ht="20.100000000000001" hidden="1" customHeight="1">
      <c r="B1107" s="142"/>
      <c r="C1107" s="142"/>
      <c r="D1107" s="143"/>
      <c r="E1107" s="144"/>
      <c r="F1107" s="145" t="str">
        <f>'HITUNG SEGMEN'!F1592</f>
        <v>1+600</v>
      </c>
      <c r="G1107" s="145" t="str">
        <f>'HITUNG SEGMEN'!G1592</f>
        <v>1+660</v>
      </c>
      <c r="H1107" s="172">
        <f t="shared" si="78"/>
        <v>3</v>
      </c>
      <c r="I1107" s="172" t="str">
        <f>'Template TIPE'!H1106</f>
        <v>A</v>
      </c>
      <c r="J1107" s="172" t="str">
        <f>'Template-KONDISI'!H1107</f>
        <v>B</v>
      </c>
      <c r="K1107" s="178"/>
      <c r="L1107" s="138"/>
      <c r="M1107" s="173"/>
      <c r="N1107" s="173"/>
    </row>
    <row r="1108" spans="2:14" s="171" customFormat="1" ht="20.100000000000001" hidden="1" customHeight="1">
      <c r="B1108" s="142">
        <f>'HITUNG SEGMEN'!B1595</f>
        <v>148</v>
      </c>
      <c r="C1108" s="142">
        <f>'HITUNG SEGMEN'!C1595</f>
        <v>1.1479999999999999</v>
      </c>
      <c r="D1108" s="143" t="str">
        <f>'HITUNG SEGMEN'!D1595</f>
        <v>Gembong - Kajongan</v>
      </c>
      <c r="E1108" s="144">
        <f>'HITUNG SEGMEN'!E1595</f>
        <v>1.39</v>
      </c>
      <c r="F1108" s="145" t="str">
        <f>'HITUNG SEGMEN'!F1595</f>
        <v>0+000</v>
      </c>
      <c r="G1108" s="145" t="str">
        <f>'HITUNG SEGMEN'!G1595</f>
        <v>0+200</v>
      </c>
      <c r="H1108" s="172">
        <v>3</v>
      </c>
      <c r="I1108" s="172" t="str">
        <f>'Template TIPE'!H1107</f>
        <v>A</v>
      </c>
      <c r="J1108" s="172" t="str">
        <f>'Template-KONDISI'!H1108</f>
        <v>B</v>
      </c>
      <c r="K1108" s="178"/>
      <c r="L1108" s="138"/>
      <c r="M1108" s="173"/>
      <c r="N1108" s="173"/>
    </row>
    <row r="1109" spans="2:14" s="171" customFormat="1" ht="20.100000000000001" hidden="1" customHeight="1">
      <c r="B1109" s="142"/>
      <c r="C1109" s="142"/>
      <c r="D1109" s="143"/>
      <c r="E1109" s="144"/>
      <c r="F1109" s="145" t="str">
        <f>'HITUNG SEGMEN'!F1596</f>
        <v>0+200</v>
      </c>
      <c r="G1109" s="145" t="str">
        <f>'HITUNG SEGMEN'!G1596</f>
        <v>0+400</v>
      </c>
      <c r="H1109" s="172">
        <f>H1108</f>
        <v>3</v>
      </c>
      <c r="I1109" s="172" t="str">
        <f>'Template TIPE'!H1108</f>
        <v>A</v>
      </c>
      <c r="J1109" s="172" t="str">
        <f>'Template-KONDISI'!H1109</f>
        <v>B</v>
      </c>
      <c r="K1109" s="178"/>
      <c r="L1109" s="138"/>
      <c r="M1109" s="173"/>
      <c r="N1109" s="173"/>
    </row>
    <row r="1110" spans="2:14" s="171" customFormat="1" ht="20.100000000000001" hidden="1" customHeight="1">
      <c r="B1110" s="142"/>
      <c r="C1110" s="142"/>
      <c r="D1110" s="143"/>
      <c r="E1110" s="144"/>
      <c r="F1110" s="145" t="str">
        <f>'HITUNG SEGMEN'!F1597</f>
        <v>0+400</v>
      </c>
      <c r="G1110" s="145" t="str">
        <f>'HITUNG SEGMEN'!G1597</f>
        <v>0+600</v>
      </c>
      <c r="H1110" s="172">
        <f t="shared" ref="H1110:H1114" si="79">H1109</f>
        <v>3</v>
      </c>
      <c r="I1110" s="172" t="str">
        <f>'Template TIPE'!H1109</f>
        <v>A</v>
      </c>
      <c r="J1110" s="172" t="str">
        <f>'Template-KONDISI'!H1110</f>
        <v>B</v>
      </c>
      <c r="K1110" s="178"/>
      <c r="L1110" s="138"/>
      <c r="M1110" s="173"/>
      <c r="N1110" s="173"/>
    </row>
    <row r="1111" spans="2:14" s="171" customFormat="1" ht="20.100000000000001" hidden="1" customHeight="1">
      <c r="B1111" s="142"/>
      <c r="C1111" s="142"/>
      <c r="D1111" s="143"/>
      <c r="E1111" s="144"/>
      <c r="F1111" s="145" t="str">
        <f>'HITUNG SEGMEN'!F1598</f>
        <v>0+600</v>
      </c>
      <c r="G1111" s="145" t="str">
        <f>'HITUNG SEGMEN'!G1598</f>
        <v>0+800</v>
      </c>
      <c r="H1111" s="172">
        <f t="shared" si="79"/>
        <v>3</v>
      </c>
      <c r="I1111" s="172" t="str">
        <f>'Template TIPE'!H1110</f>
        <v>A</v>
      </c>
      <c r="J1111" s="172" t="str">
        <f>'Template-KONDISI'!H1111</f>
        <v>B</v>
      </c>
      <c r="K1111" s="178"/>
      <c r="L1111" s="138"/>
      <c r="M1111" s="173"/>
      <c r="N1111" s="173"/>
    </row>
    <row r="1112" spans="2:14" s="171" customFormat="1" ht="20.100000000000001" hidden="1" customHeight="1">
      <c r="B1112" s="142"/>
      <c r="C1112" s="142"/>
      <c r="D1112" s="143"/>
      <c r="E1112" s="144"/>
      <c r="F1112" s="145" t="str">
        <f>'HITUNG SEGMEN'!F1599</f>
        <v>0+800</v>
      </c>
      <c r="G1112" s="145" t="str">
        <f>'HITUNG SEGMEN'!G1599</f>
        <v>1+000</v>
      </c>
      <c r="H1112" s="172">
        <f t="shared" si="79"/>
        <v>3</v>
      </c>
      <c r="I1112" s="172" t="str">
        <f>'Template TIPE'!H1111</f>
        <v>A</v>
      </c>
      <c r="J1112" s="172" t="str">
        <f>'Template-KONDISI'!H1112</f>
        <v>B</v>
      </c>
      <c r="K1112" s="178"/>
      <c r="L1112" s="138"/>
      <c r="M1112" s="173"/>
      <c r="N1112" s="173"/>
    </row>
    <row r="1113" spans="2:14" s="171" customFormat="1" ht="20.100000000000001" hidden="1" customHeight="1">
      <c r="B1113" s="142"/>
      <c r="C1113" s="142"/>
      <c r="D1113" s="143"/>
      <c r="E1113" s="144"/>
      <c r="F1113" s="145" t="str">
        <f>'HITUNG SEGMEN'!F1600</f>
        <v>1+000</v>
      </c>
      <c r="G1113" s="145" t="str">
        <f>'HITUNG SEGMEN'!G1600</f>
        <v>1+200</v>
      </c>
      <c r="H1113" s="172">
        <f t="shared" si="79"/>
        <v>3</v>
      </c>
      <c r="I1113" s="172" t="str">
        <f>'Template TIPE'!H1112</f>
        <v>A</v>
      </c>
      <c r="J1113" s="172" t="str">
        <f>'Template-KONDISI'!H1113</f>
        <v>S</v>
      </c>
      <c r="K1113" s="178"/>
      <c r="L1113" s="138"/>
      <c r="M1113" s="173"/>
      <c r="N1113" s="173"/>
    </row>
    <row r="1114" spans="2:14" s="171" customFormat="1" ht="20.100000000000001" hidden="1" customHeight="1">
      <c r="B1114" s="142"/>
      <c r="C1114" s="142"/>
      <c r="D1114" s="143"/>
      <c r="E1114" s="144"/>
      <c r="F1114" s="145" t="str">
        <f>'HITUNG SEGMEN'!F1601</f>
        <v>1+200</v>
      </c>
      <c r="G1114" s="145" t="str">
        <f>'HITUNG SEGMEN'!G1601</f>
        <v>1+390</v>
      </c>
      <c r="H1114" s="172">
        <f t="shared" si="79"/>
        <v>3</v>
      </c>
      <c r="I1114" s="172" t="str">
        <f>'Template TIPE'!H1113</f>
        <v>A</v>
      </c>
      <c r="J1114" s="172" t="str">
        <f>'Template-KONDISI'!H1114</f>
        <v>S</v>
      </c>
      <c r="K1114" s="178"/>
      <c r="L1114" s="138"/>
      <c r="M1114" s="173"/>
      <c r="N1114" s="173"/>
    </row>
    <row r="1115" spans="2:14" s="171" customFormat="1" ht="20.100000000000001" hidden="1" customHeight="1">
      <c r="B1115" s="142">
        <f>'HITUNG SEGMEN'!B1604</f>
        <v>149</v>
      </c>
      <c r="C1115" s="142">
        <f>'HITUNG SEGMEN'!C1604</f>
        <v>1.149</v>
      </c>
      <c r="D1115" s="143" t="str">
        <f>'HITUNG SEGMEN'!D1604</f>
        <v>Beji - Metenggeng</v>
      </c>
      <c r="E1115" s="144">
        <f>'HITUNG SEGMEN'!E1604</f>
        <v>2.98</v>
      </c>
      <c r="F1115" s="145" t="str">
        <f>'HITUNG SEGMEN'!F1604</f>
        <v>0+000</v>
      </c>
      <c r="G1115" s="145" t="str">
        <f>'HITUNG SEGMEN'!G1604</f>
        <v>0+200</v>
      </c>
      <c r="H1115" s="172">
        <v>3</v>
      </c>
      <c r="I1115" s="172" t="str">
        <f>'Template TIPE'!H1114</f>
        <v>A</v>
      </c>
      <c r="J1115" s="172" t="str">
        <f>'Template-KONDISI'!H1115</f>
        <v>S</v>
      </c>
      <c r="K1115" s="178"/>
      <c r="L1115" s="138"/>
      <c r="M1115" s="173"/>
      <c r="N1115" s="173"/>
    </row>
    <row r="1116" spans="2:14" s="171" customFormat="1" ht="20.100000000000001" hidden="1" customHeight="1">
      <c r="B1116" s="142"/>
      <c r="C1116" s="142"/>
      <c r="D1116" s="143"/>
      <c r="E1116" s="144"/>
      <c r="F1116" s="145" t="str">
        <f>'HITUNG SEGMEN'!F1605</f>
        <v>0+200</v>
      </c>
      <c r="G1116" s="145" t="str">
        <f>'HITUNG SEGMEN'!G1605</f>
        <v>0+400</v>
      </c>
      <c r="H1116" s="172">
        <f>H1115</f>
        <v>3</v>
      </c>
      <c r="I1116" s="172" t="str">
        <f>'Template TIPE'!H1115</f>
        <v>A</v>
      </c>
      <c r="J1116" s="172" t="str">
        <f>'Template-KONDISI'!H1116</f>
        <v>S</v>
      </c>
      <c r="K1116" s="178"/>
      <c r="L1116" s="138"/>
      <c r="M1116" s="173"/>
      <c r="N1116" s="173"/>
    </row>
    <row r="1117" spans="2:14" s="171" customFormat="1" ht="20.100000000000001" hidden="1" customHeight="1">
      <c r="B1117" s="142"/>
      <c r="C1117" s="142"/>
      <c r="D1117" s="143"/>
      <c r="E1117" s="144"/>
      <c r="F1117" s="145" t="str">
        <f>'HITUNG SEGMEN'!F1606</f>
        <v>0+400</v>
      </c>
      <c r="G1117" s="145" t="str">
        <f>'HITUNG SEGMEN'!G1606</f>
        <v>0+600</v>
      </c>
      <c r="H1117" s="172">
        <f t="shared" ref="H1117:H1129" si="80">H1116</f>
        <v>3</v>
      </c>
      <c r="I1117" s="172" t="str">
        <f>'Template TIPE'!H1116</f>
        <v>A</v>
      </c>
      <c r="J1117" s="172" t="str">
        <f>'Template-KONDISI'!H1117</f>
        <v>S</v>
      </c>
      <c r="K1117" s="178"/>
      <c r="L1117" s="138"/>
      <c r="M1117" s="173"/>
      <c r="N1117" s="173"/>
    </row>
    <row r="1118" spans="2:14" s="171" customFormat="1" ht="20.100000000000001" hidden="1" customHeight="1">
      <c r="B1118" s="142"/>
      <c r="C1118" s="142"/>
      <c r="D1118" s="143"/>
      <c r="E1118" s="144"/>
      <c r="F1118" s="145" t="str">
        <f>'HITUNG SEGMEN'!F1607</f>
        <v>0+600</v>
      </c>
      <c r="G1118" s="145" t="str">
        <f>'HITUNG SEGMEN'!G1607</f>
        <v>0+800</v>
      </c>
      <c r="H1118" s="172">
        <f t="shared" si="80"/>
        <v>3</v>
      </c>
      <c r="I1118" s="172" t="str">
        <f>'Template TIPE'!H1117</f>
        <v>A</v>
      </c>
      <c r="J1118" s="172" t="str">
        <f>'Template-KONDISI'!H1118</f>
        <v>S</v>
      </c>
      <c r="K1118" s="178"/>
      <c r="L1118" s="138"/>
      <c r="M1118" s="173"/>
      <c r="N1118" s="173"/>
    </row>
    <row r="1119" spans="2:14" s="171" customFormat="1" ht="20.100000000000001" hidden="1" customHeight="1">
      <c r="B1119" s="142"/>
      <c r="C1119" s="142"/>
      <c r="D1119" s="143"/>
      <c r="E1119" s="144"/>
      <c r="F1119" s="145" t="str">
        <f>'HITUNG SEGMEN'!F1608</f>
        <v>0+800</v>
      </c>
      <c r="G1119" s="145" t="str">
        <f>'HITUNG SEGMEN'!G1608</f>
        <v>1+000</v>
      </c>
      <c r="H1119" s="172">
        <f t="shared" si="80"/>
        <v>3</v>
      </c>
      <c r="I1119" s="172" t="str">
        <f>'Template TIPE'!H1118</f>
        <v>A</v>
      </c>
      <c r="J1119" s="172" t="str">
        <f>'Template-KONDISI'!H1119</f>
        <v>S</v>
      </c>
      <c r="K1119" s="178"/>
      <c r="L1119" s="138"/>
      <c r="M1119" s="173"/>
      <c r="N1119" s="173"/>
    </row>
    <row r="1120" spans="2:14" s="171" customFormat="1" ht="20.100000000000001" hidden="1" customHeight="1">
      <c r="B1120" s="142"/>
      <c r="C1120" s="142"/>
      <c r="D1120" s="143"/>
      <c r="E1120" s="144"/>
      <c r="F1120" s="145" t="str">
        <f>'HITUNG SEGMEN'!F1609</f>
        <v>1+000</v>
      </c>
      <c r="G1120" s="145" t="str">
        <f>'HITUNG SEGMEN'!G1609</f>
        <v>1+200</v>
      </c>
      <c r="H1120" s="172">
        <f t="shared" si="80"/>
        <v>3</v>
      </c>
      <c r="I1120" s="172" t="str">
        <f>'Template TIPE'!H1119</f>
        <v>A</v>
      </c>
      <c r="J1120" s="172" t="str">
        <f>'Template-KONDISI'!H1120</f>
        <v>S</v>
      </c>
      <c r="K1120" s="178"/>
      <c r="L1120" s="138"/>
      <c r="M1120" s="173"/>
      <c r="N1120" s="173"/>
    </row>
    <row r="1121" spans="2:14" s="171" customFormat="1" ht="20.100000000000001" hidden="1" customHeight="1">
      <c r="B1121" s="142"/>
      <c r="C1121" s="142"/>
      <c r="D1121" s="143"/>
      <c r="E1121" s="144"/>
      <c r="F1121" s="145" t="str">
        <f>'HITUNG SEGMEN'!F1610</f>
        <v>1+200</v>
      </c>
      <c r="G1121" s="145" t="str">
        <f>'HITUNG SEGMEN'!G1610</f>
        <v>1+400</v>
      </c>
      <c r="H1121" s="172">
        <f t="shared" si="80"/>
        <v>3</v>
      </c>
      <c r="I1121" s="172" t="str">
        <f>'Template TIPE'!H1120</f>
        <v>A</v>
      </c>
      <c r="J1121" s="172" t="str">
        <f>'Template-KONDISI'!H1121</f>
        <v>B</v>
      </c>
      <c r="K1121" s="178"/>
      <c r="L1121" s="138"/>
      <c r="M1121" s="173"/>
      <c r="N1121" s="173"/>
    </row>
    <row r="1122" spans="2:14" s="171" customFormat="1" ht="20.100000000000001" hidden="1" customHeight="1">
      <c r="B1122" s="142"/>
      <c r="C1122" s="142"/>
      <c r="D1122" s="143"/>
      <c r="E1122" s="144"/>
      <c r="F1122" s="145" t="str">
        <f>'HITUNG SEGMEN'!F1611</f>
        <v>1+400</v>
      </c>
      <c r="G1122" s="145" t="str">
        <f>'HITUNG SEGMEN'!G1611</f>
        <v>1+600</v>
      </c>
      <c r="H1122" s="172">
        <f t="shared" si="80"/>
        <v>3</v>
      </c>
      <c r="I1122" s="172" t="str">
        <f>'Template TIPE'!H1121</f>
        <v>A</v>
      </c>
      <c r="J1122" s="172" t="str">
        <f>'Template-KONDISI'!H1122</f>
        <v>S</v>
      </c>
      <c r="K1122" s="178"/>
      <c r="L1122" s="138"/>
      <c r="M1122" s="173"/>
      <c r="N1122" s="173"/>
    </row>
    <row r="1123" spans="2:14" s="171" customFormat="1" ht="20.100000000000001" hidden="1" customHeight="1">
      <c r="B1123" s="142"/>
      <c r="C1123" s="142"/>
      <c r="D1123" s="143"/>
      <c r="E1123" s="144"/>
      <c r="F1123" s="145" t="str">
        <f>'HITUNG SEGMEN'!F1612</f>
        <v>1+600</v>
      </c>
      <c r="G1123" s="145" t="str">
        <f>'HITUNG SEGMEN'!G1612</f>
        <v>1+800</v>
      </c>
      <c r="H1123" s="172">
        <f t="shared" si="80"/>
        <v>3</v>
      </c>
      <c r="I1123" s="172" t="str">
        <f>'Template TIPE'!H1122</f>
        <v>A</v>
      </c>
      <c r="J1123" s="172" t="str">
        <f>'Template-KONDISI'!H1123</f>
        <v>S</v>
      </c>
      <c r="K1123" s="178"/>
      <c r="L1123" s="138"/>
      <c r="M1123" s="173"/>
      <c r="N1123" s="173"/>
    </row>
    <row r="1124" spans="2:14" s="171" customFormat="1" ht="20.100000000000001" hidden="1" customHeight="1">
      <c r="B1124" s="142"/>
      <c r="C1124" s="142"/>
      <c r="D1124" s="143"/>
      <c r="E1124" s="144"/>
      <c r="F1124" s="145" t="str">
        <f>'HITUNG SEGMEN'!F1613</f>
        <v>1+800</v>
      </c>
      <c r="G1124" s="145" t="str">
        <f>'HITUNG SEGMEN'!G1613</f>
        <v>2+000</v>
      </c>
      <c r="H1124" s="172">
        <f t="shared" si="80"/>
        <v>3</v>
      </c>
      <c r="I1124" s="172" t="str">
        <f>'Template TIPE'!H1123</f>
        <v>A</v>
      </c>
      <c r="J1124" s="172" t="str">
        <f>'Template-KONDISI'!H1124</f>
        <v>S</v>
      </c>
      <c r="K1124" s="178"/>
      <c r="L1124" s="138"/>
      <c r="M1124" s="173"/>
      <c r="N1124" s="173"/>
    </row>
    <row r="1125" spans="2:14" s="171" customFormat="1" ht="20.100000000000001" hidden="1" customHeight="1">
      <c r="B1125" s="142"/>
      <c r="C1125" s="142"/>
      <c r="D1125" s="143"/>
      <c r="E1125" s="144"/>
      <c r="F1125" s="145" t="str">
        <f>'HITUNG SEGMEN'!F1614</f>
        <v>2+000</v>
      </c>
      <c r="G1125" s="145" t="str">
        <f>'HITUNG SEGMEN'!G1614</f>
        <v>2+200</v>
      </c>
      <c r="H1125" s="172">
        <f t="shared" si="80"/>
        <v>3</v>
      </c>
      <c r="I1125" s="172" t="str">
        <f>'Template TIPE'!H1124</f>
        <v>A</v>
      </c>
      <c r="J1125" s="172" t="str">
        <f>'Template-KONDISI'!H1125</f>
        <v>B</v>
      </c>
      <c r="K1125" s="178"/>
      <c r="L1125" s="138"/>
      <c r="M1125" s="173"/>
      <c r="N1125" s="173"/>
    </row>
    <row r="1126" spans="2:14" s="171" customFormat="1" ht="20.100000000000001" hidden="1" customHeight="1">
      <c r="B1126" s="142"/>
      <c r="C1126" s="142"/>
      <c r="D1126" s="143"/>
      <c r="E1126" s="144"/>
      <c r="F1126" s="145" t="str">
        <f>'HITUNG SEGMEN'!F1615</f>
        <v>2+200</v>
      </c>
      <c r="G1126" s="145" t="str">
        <f>'HITUNG SEGMEN'!G1615</f>
        <v>2+400</v>
      </c>
      <c r="H1126" s="172">
        <f t="shared" si="80"/>
        <v>3</v>
      </c>
      <c r="I1126" s="172" t="str">
        <f>'Template TIPE'!H1125</f>
        <v>A</v>
      </c>
      <c r="J1126" s="172" t="str">
        <f>'Template-KONDISI'!H1126</f>
        <v>B</v>
      </c>
      <c r="K1126" s="178"/>
      <c r="L1126" s="138"/>
      <c r="M1126" s="173"/>
      <c r="N1126" s="173"/>
    </row>
    <row r="1127" spans="2:14" s="171" customFormat="1" ht="20.100000000000001" hidden="1" customHeight="1">
      <c r="B1127" s="142"/>
      <c r="C1127" s="142"/>
      <c r="D1127" s="143"/>
      <c r="E1127" s="144"/>
      <c r="F1127" s="145" t="str">
        <f>'HITUNG SEGMEN'!F1616</f>
        <v>2+400</v>
      </c>
      <c r="G1127" s="145" t="str">
        <f>'HITUNG SEGMEN'!G1616</f>
        <v>2+600</v>
      </c>
      <c r="H1127" s="172">
        <f t="shared" si="80"/>
        <v>3</v>
      </c>
      <c r="I1127" s="172" t="str">
        <f>'Template TIPE'!H1126</f>
        <v>A</v>
      </c>
      <c r="J1127" s="172" t="str">
        <f>'Template-KONDISI'!H1127</f>
        <v>S</v>
      </c>
      <c r="K1127" s="178"/>
      <c r="L1127" s="138"/>
      <c r="M1127" s="173"/>
      <c r="N1127" s="173"/>
    </row>
    <row r="1128" spans="2:14" s="171" customFormat="1" ht="20.100000000000001" hidden="1" customHeight="1">
      <c r="B1128" s="142"/>
      <c r="C1128" s="142"/>
      <c r="D1128" s="143"/>
      <c r="E1128" s="144"/>
      <c r="F1128" s="145" t="str">
        <f>'HITUNG SEGMEN'!F1617</f>
        <v>2+600</v>
      </c>
      <c r="G1128" s="145" t="str">
        <f>'HITUNG SEGMEN'!G1617</f>
        <v>2+800</v>
      </c>
      <c r="H1128" s="172">
        <f t="shared" si="80"/>
        <v>3</v>
      </c>
      <c r="I1128" s="172" t="str">
        <f>'Template TIPE'!H1127</f>
        <v>A</v>
      </c>
      <c r="J1128" s="172" t="str">
        <f>'Template-KONDISI'!H1128</f>
        <v>S</v>
      </c>
      <c r="K1128" s="178"/>
      <c r="L1128" s="138"/>
      <c r="M1128" s="173"/>
      <c r="N1128" s="173"/>
    </row>
    <row r="1129" spans="2:14" s="171" customFormat="1" ht="20.100000000000001" hidden="1" customHeight="1">
      <c r="B1129" s="142"/>
      <c r="C1129" s="142"/>
      <c r="D1129" s="143"/>
      <c r="E1129" s="144"/>
      <c r="F1129" s="145" t="str">
        <f>'HITUNG SEGMEN'!F1618</f>
        <v>2+800</v>
      </c>
      <c r="G1129" s="145" t="str">
        <f>'HITUNG SEGMEN'!G1618</f>
        <v>2+980</v>
      </c>
      <c r="H1129" s="172">
        <f t="shared" si="80"/>
        <v>3</v>
      </c>
      <c r="I1129" s="172" t="str">
        <f>'Template TIPE'!H1128</f>
        <v>A</v>
      </c>
      <c r="J1129" s="172" t="str">
        <f>'Template-KONDISI'!H1129</f>
        <v>S</v>
      </c>
      <c r="K1129" s="178"/>
      <c r="L1129" s="138"/>
      <c r="M1129" s="173"/>
      <c r="N1129" s="173"/>
    </row>
    <row r="1130" spans="2:14" s="171" customFormat="1" ht="20.100000000000001" hidden="1" customHeight="1">
      <c r="B1130" s="142">
        <f>'HITUNG SEGMEN'!B1621</f>
        <v>150</v>
      </c>
      <c r="C1130" s="142" t="str">
        <f>'HITUNG SEGMEN'!C1621</f>
        <v>1.150</v>
      </c>
      <c r="D1130" s="143" t="str">
        <f>'HITUNG SEGMEN'!D1621</f>
        <v>Bojongsari - Karangturi</v>
      </c>
      <c r="E1130" s="144">
        <f>'HITUNG SEGMEN'!E1621</f>
        <v>1</v>
      </c>
      <c r="F1130" s="145" t="str">
        <f>'HITUNG SEGMEN'!F1621</f>
        <v>0+000</v>
      </c>
      <c r="G1130" s="145" t="str">
        <f>'HITUNG SEGMEN'!G1621</f>
        <v>0+200</v>
      </c>
      <c r="H1130" s="172">
        <v>3</v>
      </c>
      <c r="I1130" s="172" t="str">
        <f>'Template TIPE'!H1129</f>
        <v>A</v>
      </c>
      <c r="J1130" s="172" t="str">
        <f>'Template-KONDISI'!H1130</f>
        <v>B</v>
      </c>
      <c r="K1130" s="178"/>
      <c r="L1130" s="138"/>
      <c r="M1130" s="173"/>
      <c r="N1130" s="173"/>
    </row>
    <row r="1131" spans="2:14" s="171" customFormat="1" ht="20.100000000000001" hidden="1" customHeight="1">
      <c r="B1131" s="142"/>
      <c r="C1131" s="142"/>
      <c r="D1131" s="143"/>
      <c r="E1131" s="144"/>
      <c r="F1131" s="145" t="str">
        <f>'HITUNG SEGMEN'!F1622</f>
        <v>0+200</v>
      </c>
      <c r="G1131" s="145" t="str">
        <f>'HITUNG SEGMEN'!G1622</f>
        <v>0+400</v>
      </c>
      <c r="H1131" s="172">
        <f>H1130</f>
        <v>3</v>
      </c>
      <c r="I1131" s="172" t="str">
        <f>'Template TIPE'!H1130</f>
        <v>A</v>
      </c>
      <c r="J1131" s="172" t="str">
        <f>'Template-KONDISI'!H1131</f>
        <v>B</v>
      </c>
      <c r="K1131" s="178"/>
      <c r="L1131" s="138"/>
      <c r="M1131" s="173"/>
      <c r="N1131" s="173"/>
    </row>
    <row r="1132" spans="2:14" s="171" customFormat="1" ht="20.100000000000001" hidden="1" customHeight="1">
      <c r="B1132" s="142"/>
      <c r="C1132" s="142"/>
      <c r="D1132" s="143"/>
      <c r="E1132" s="144"/>
      <c r="F1132" s="145" t="str">
        <f>'HITUNG SEGMEN'!F1623</f>
        <v>0+400</v>
      </c>
      <c r="G1132" s="145" t="str">
        <f>'HITUNG SEGMEN'!G1623</f>
        <v>0+600</v>
      </c>
      <c r="H1132" s="172">
        <f t="shared" ref="H1132:H1135" si="81">H1131</f>
        <v>3</v>
      </c>
      <c r="I1132" s="172" t="str">
        <f>'Template TIPE'!H1131</f>
        <v>A</v>
      </c>
      <c r="J1132" s="172" t="str">
        <f>'Template-KONDISI'!H1132</f>
        <v>B</v>
      </c>
      <c r="K1132" s="178"/>
      <c r="L1132" s="138"/>
      <c r="M1132" s="173"/>
      <c r="N1132" s="173"/>
    </row>
    <row r="1133" spans="2:14" s="171" customFormat="1" ht="20.100000000000001" hidden="1" customHeight="1">
      <c r="B1133" s="142"/>
      <c r="C1133" s="142"/>
      <c r="D1133" s="143"/>
      <c r="E1133" s="144"/>
      <c r="F1133" s="145" t="str">
        <f>'HITUNG SEGMEN'!F1624</f>
        <v>0+600</v>
      </c>
      <c r="G1133" s="145" t="str">
        <f>'HITUNG SEGMEN'!G1624</f>
        <v>0+800</v>
      </c>
      <c r="H1133" s="172">
        <f t="shared" si="81"/>
        <v>3</v>
      </c>
      <c r="I1133" s="172" t="str">
        <f>'Template TIPE'!H1132</f>
        <v>A</v>
      </c>
      <c r="J1133" s="172" t="str">
        <f>'Template-KONDISI'!H1133</f>
        <v>B</v>
      </c>
      <c r="K1133" s="178"/>
      <c r="L1133" s="138"/>
      <c r="M1133" s="173"/>
      <c r="N1133" s="173"/>
    </row>
    <row r="1134" spans="2:14" s="171" customFormat="1" ht="20.100000000000001" hidden="1" customHeight="1">
      <c r="B1134" s="142"/>
      <c r="C1134" s="142"/>
      <c r="D1134" s="143"/>
      <c r="E1134" s="144"/>
      <c r="F1134" s="145" t="str">
        <f>'HITUNG SEGMEN'!F1625</f>
        <v>0+800</v>
      </c>
      <c r="G1134" s="145" t="str">
        <f>'HITUNG SEGMEN'!G1625</f>
        <v>1+000</v>
      </c>
      <c r="H1134" s="172">
        <f t="shared" si="81"/>
        <v>3</v>
      </c>
      <c r="I1134" s="172" t="str">
        <f>'Template TIPE'!H1133</f>
        <v>A</v>
      </c>
      <c r="J1134" s="172" t="str">
        <f>'Template-KONDISI'!H1134</f>
        <v>B</v>
      </c>
      <c r="K1134" s="178"/>
      <c r="L1134" s="138"/>
      <c r="M1134" s="173"/>
      <c r="N1134" s="173"/>
    </row>
    <row r="1135" spans="2:14" s="171" customFormat="1" ht="20.100000000000001" hidden="1" customHeight="1">
      <c r="B1135" s="142"/>
      <c r="C1135" s="142"/>
      <c r="D1135" s="143"/>
      <c r="E1135" s="144"/>
      <c r="F1135" s="145" t="str">
        <f>'HITUNG SEGMEN'!F1626</f>
        <v>1+000</v>
      </c>
      <c r="G1135" s="145" t="str">
        <f>'HITUNG SEGMEN'!G1626</f>
        <v>1+000</v>
      </c>
      <c r="H1135" s="172">
        <f t="shared" si="81"/>
        <v>3</v>
      </c>
      <c r="I1135" s="172" t="str">
        <f>'Template TIPE'!H1134</f>
        <v>A</v>
      </c>
      <c r="J1135" s="172" t="str">
        <f>'Template-KONDISI'!H1135</f>
        <v>B</v>
      </c>
      <c r="K1135" s="178"/>
      <c r="L1135" s="138"/>
      <c r="M1135" s="173"/>
      <c r="N1135" s="173"/>
    </row>
    <row r="1136" spans="2:14" s="171" customFormat="1" ht="20.100000000000001" hidden="1" customHeight="1">
      <c r="B1136" s="142">
        <f>'HITUNG SEGMEN'!B1629</f>
        <v>151</v>
      </c>
      <c r="C1136" s="142">
        <f>'HITUNG SEGMEN'!C1629</f>
        <v>1.151</v>
      </c>
      <c r="D1136" s="143" t="str">
        <f>'HITUNG SEGMEN'!D1629</f>
        <v>Beji - Karangbanjar</v>
      </c>
      <c r="E1136" s="144">
        <f>'HITUNG SEGMEN'!E1629</f>
        <v>0.85</v>
      </c>
      <c r="F1136" s="145" t="str">
        <f>'HITUNG SEGMEN'!F1629</f>
        <v>0+000</v>
      </c>
      <c r="G1136" s="145" t="str">
        <f>'HITUNG SEGMEN'!G1629</f>
        <v>0+200</v>
      </c>
      <c r="H1136" s="172">
        <v>6</v>
      </c>
      <c r="I1136" s="172" t="str">
        <f>'Template TIPE'!H1135</f>
        <v>A</v>
      </c>
      <c r="J1136" s="172" t="str">
        <f>'Template-KONDISI'!H1136</f>
        <v>S</v>
      </c>
      <c r="K1136" s="178"/>
      <c r="L1136" s="138"/>
      <c r="M1136" s="173"/>
      <c r="N1136" s="173"/>
    </row>
    <row r="1137" spans="2:14" s="171" customFormat="1" ht="20.100000000000001" hidden="1" customHeight="1">
      <c r="B1137" s="142"/>
      <c r="C1137" s="142"/>
      <c r="D1137" s="143"/>
      <c r="E1137" s="144"/>
      <c r="F1137" s="145" t="str">
        <f>'HITUNG SEGMEN'!F1630</f>
        <v>0+200</v>
      </c>
      <c r="G1137" s="145" t="str">
        <f>'HITUNG SEGMEN'!G1630</f>
        <v>0+400</v>
      </c>
      <c r="H1137" s="172">
        <f>H1136</f>
        <v>6</v>
      </c>
      <c r="I1137" s="172" t="str">
        <f>'Template TIPE'!H1136</f>
        <v>A</v>
      </c>
      <c r="J1137" s="172" t="str">
        <f>'Template-KONDISI'!H1137</f>
        <v>S</v>
      </c>
      <c r="K1137" s="178"/>
      <c r="L1137" s="138"/>
      <c r="M1137" s="173"/>
      <c r="N1137" s="173"/>
    </row>
    <row r="1138" spans="2:14" s="171" customFormat="1" ht="20.100000000000001" hidden="1" customHeight="1">
      <c r="B1138" s="142"/>
      <c r="C1138" s="142"/>
      <c r="D1138" s="143"/>
      <c r="E1138" s="144"/>
      <c r="F1138" s="145" t="str">
        <f>'HITUNG SEGMEN'!F1631</f>
        <v>0+400</v>
      </c>
      <c r="G1138" s="145" t="str">
        <f>'HITUNG SEGMEN'!G1631</f>
        <v>0+600</v>
      </c>
      <c r="H1138" s="172">
        <f t="shared" ref="H1138:H1140" si="82">H1137</f>
        <v>6</v>
      </c>
      <c r="I1138" s="172" t="str">
        <f>'Template TIPE'!H1137</f>
        <v>A</v>
      </c>
      <c r="J1138" s="172" t="str">
        <f>'Template-KONDISI'!H1138</f>
        <v>S</v>
      </c>
      <c r="K1138" s="178"/>
      <c r="L1138" s="138"/>
      <c r="M1138" s="173"/>
      <c r="N1138" s="173"/>
    </row>
    <row r="1139" spans="2:14" s="171" customFormat="1" ht="20.100000000000001" hidden="1" customHeight="1">
      <c r="B1139" s="142"/>
      <c r="C1139" s="142"/>
      <c r="D1139" s="143"/>
      <c r="E1139" s="144"/>
      <c r="F1139" s="145" t="str">
        <f>'HITUNG SEGMEN'!F1632</f>
        <v>0+600</v>
      </c>
      <c r="G1139" s="145" t="str">
        <f>'HITUNG SEGMEN'!G1632</f>
        <v>0+800</v>
      </c>
      <c r="H1139" s="172">
        <f t="shared" si="82"/>
        <v>6</v>
      </c>
      <c r="I1139" s="172" t="str">
        <f>'Template TIPE'!H1138</f>
        <v>A</v>
      </c>
      <c r="J1139" s="172" t="str">
        <f>'Template-KONDISI'!H1139</f>
        <v>B</v>
      </c>
      <c r="K1139" s="178"/>
      <c r="L1139" s="138"/>
      <c r="M1139" s="173"/>
      <c r="N1139" s="173"/>
    </row>
    <row r="1140" spans="2:14" s="171" customFormat="1" ht="20.100000000000001" hidden="1" customHeight="1">
      <c r="B1140" s="142"/>
      <c r="C1140" s="142"/>
      <c r="D1140" s="143"/>
      <c r="E1140" s="144"/>
      <c r="F1140" s="145" t="str">
        <f>'HITUNG SEGMEN'!F1633</f>
        <v>0+800</v>
      </c>
      <c r="G1140" s="145" t="str">
        <f>'HITUNG SEGMEN'!G1633</f>
        <v>0+850</v>
      </c>
      <c r="H1140" s="172">
        <f t="shared" si="82"/>
        <v>6</v>
      </c>
      <c r="I1140" s="172" t="str">
        <f>'Template TIPE'!H1139</f>
        <v>A</v>
      </c>
      <c r="J1140" s="172" t="str">
        <f>'Template-KONDISI'!H1140</f>
        <v>S</v>
      </c>
      <c r="K1140" s="178"/>
      <c r="L1140" s="138"/>
      <c r="M1140" s="173"/>
      <c r="N1140" s="173"/>
    </row>
    <row r="1141" spans="2:14" s="171" customFormat="1" ht="20.100000000000001" hidden="1" customHeight="1">
      <c r="B1141" s="142">
        <f>'HITUNG SEGMEN'!B1637</f>
        <v>152</v>
      </c>
      <c r="C1141" s="142">
        <f>'HITUNG SEGMEN'!C1637</f>
        <v>1.1519999999999999</v>
      </c>
      <c r="D1141" s="143" t="str">
        <f>'HITUNG SEGMEN'!D1637</f>
        <v>Banjaran - Sindang</v>
      </c>
      <c r="E1141" s="144">
        <f>'HITUNG SEGMEN'!E1637</f>
        <v>0.83</v>
      </c>
      <c r="F1141" s="145" t="str">
        <f>'HITUNG SEGMEN'!F1637</f>
        <v>0+000</v>
      </c>
      <c r="G1141" s="145" t="str">
        <f>'HITUNG SEGMEN'!G1637</f>
        <v>0+200</v>
      </c>
      <c r="H1141" s="172">
        <v>3.5</v>
      </c>
      <c r="I1141" s="172" t="str">
        <f>'Template TIPE'!H1140</f>
        <v>A</v>
      </c>
      <c r="J1141" s="172" t="str">
        <f>'Template-KONDISI'!H1141</f>
        <v>RB</v>
      </c>
      <c r="K1141" s="178"/>
      <c r="L1141" s="138"/>
      <c r="M1141" s="173"/>
      <c r="N1141" s="173"/>
    </row>
    <row r="1142" spans="2:14" s="171" customFormat="1" ht="20.100000000000001" hidden="1" customHeight="1">
      <c r="B1142" s="142"/>
      <c r="C1142" s="142"/>
      <c r="D1142" s="143"/>
      <c r="E1142" s="144"/>
      <c r="F1142" s="145" t="str">
        <f>'HITUNG SEGMEN'!F1638</f>
        <v>0+200</v>
      </c>
      <c r="G1142" s="145" t="str">
        <f>'HITUNG SEGMEN'!G1638</f>
        <v>0+400</v>
      </c>
      <c r="H1142" s="172">
        <v>3</v>
      </c>
      <c r="I1142" s="172" t="str">
        <f>'Template TIPE'!H1141</f>
        <v>A</v>
      </c>
      <c r="J1142" s="172" t="str">
        <f>'Template-KONDISI'!H1142</f>
        <v>S</v>
      </c>
      <c r="K1142" s="178"/>
      <c r="L1142" s="138"/>
      <c r="M1142" s="173"/>
      <c r="N1142" s="173"/>
    </row>
    <row r="1143" spans="2:14" s="171" customFormat="1" ht="20.100000000000001" hidden="1" customHeight="1">
      <c r="B1143" s="142"/>
      <c r="C1143" s="142"/>
      <c r="D1143" s="143"/>
      <c r="E1143" s="144"/>
      <c r="F1143" s="145" t="str">
        <f>'HITUNG SEGMEN'!F1639</f>
        <v>0+400</v>
      </c>
      <c r="G1143" s="145" t="str">
        <f>'HITUNG SEGMEN'!G1639</f>
        <v>0+600</v>
      </c>
      <c r="H1143" s="172">
        <f t="shared" ref="H1143:H1145" si="83">H1142</f>
        <v>3</v>
      </c>
      <c r="I1143" s="172" t="str">
        <f>'Template TIPE'!H1142</f>
        <v>A</v>
      </c>
      <c r="J1143" s="172" t="str">
        <f>'Template-KONDISI'!H1143</f>
        <v>B</v>
      </c>
      <c r="K1143" s="178"/>
      <c r="L1143" s="138"/>
      <c r="M1143" s="173"/>
      <c r="N1143" s="173"/>
    </row>
    <row r="1144" spans="2:14" s="171" customFormat="1" ht="20.100000000000001" hidden="1" customHeight="1">
      <c r="B1144" s="142"/>
      <c r="C1144" s="142"/>
      <c r="D1144" s="143"/>
      <c r="E1144" s="144"/>
      <c r="F1144" s="145" t="str">
        <f>'HITUNG SEGMEN'!F1640</f>
        <v>0+600</v>
      </c>
      <c r="G1144" s="145" t="str">
        <f>'HITUNG SEGMEN'!G1640</f>
        <v>0+800</v>
      </c>
      <c r="H1144" s="172">
        <v>3.5</v>
      </c>
      <c r="I1144" s="172" t="str">
        <f>'Template TIPE'!H1143</f>
        <v>A</v>
      </c>
      <c r="J1144" s="172" t="str">
        <f>'Template-KONDISI'!H1144</f>
        <v>B</v>
      </c>
      <c r="K1144" s="178"/>
      <c r="L1144" s="138"/>
      <c r="M1144" s="173"/>
      <c r="N1144" s="173"/>
    </row>
    <row r="1145" spans="2:14" s="171" customFormat="1" ht="20.100000000000001" hidden="1" customHeight="1">
      <c r="B1145" s="142"/>
      <c r="C1145" s="142"/>
      <c r="D1145" s="143"/>
      <c r="E1145" s="144"/>
      <c r="F1145" s="145" t="str">
        <f>'HITUNG SEGMEN'!F1641</f>
        <v>0+800</v>
      </c>
      <c r="G1145" s="145" t="str">
        <f>'HITUNG SEGMEN'!G1641</f>
        <v>0+830</v>
      </c>
      <c r="H1145" s="172">
        <f t="shared" si="83"/>
        <v>3.5</v>
      </c>
      <c r="I1145" s="172" t="str">
        <f>'Template TIPE'!H1144</f>
        <v>A</v>
      </c>
      <c r="J1145" s="172" t="str">
        <f>'Template-KONDISI'!H1145</f>
        <v>B</v>
      </c>
      <c r="K1145" s="178"/>
      <c r="L1145" s="138"/>
      <c r="M1145" s="173"/>
      <c r="N1145" s="173"/>
    </row>
    <row r="1146" spans="2:14" s="171" customFormat="1" ht="20.100000000000001" hidden="1" customHeight="1">
      <c r="B1146" s="142">
        <f>'HITUNG SEGMEN'!B1644</f>
        <v>153</v>
      </c>
      <c r="C1146" s="142">
        <f>'HITUNG SEGMEN'!C1644</f>
        <v>1.153</v>
      </c>
      <c r="D1146" s="143" t="str">
        <f>'HITUNG SEGMEN'!D1644</f>
        <v>Galuh - Banjaran</v>
      </c>
      <c r="E1146" s="144">
        <f>'HITUNG SEGMEN'!E1644</f>
        <v>1.4</v>
      </c>
      <c r="F1146" s="145" t="str">
        <f>'HITUNG SEGMEN'!F1644</f>
        <v>0+000</v>
      </c>
      <c r="G1146" s="145" t="str">
        <f>'HITUNG SEGMEN'!G1644</f>
        <v>0+200</v>
      </c>
      <c r="H1146" s="172">
        <v>4</v>
      </c>
      <c r="I1146" s="172" t="str">
        <f>'Template TIPE'!H1145</f>
        <v>A</v>
      </c>
      <c r="J1146" s="172" t="str">
        <f>'Template-KONDISI'!H1146</f>
        <v>S</v>
      </c>
      <c r="K1146" s="178"/>
      <c r="L1146" s="138"/>
      <c r="M1146" s="173"/>
      <c r="N1146" s="173"/>
    </row>
    <row r="1147" spans="2:14" s="171" customFormat="1" ht="20.100000000000001" hidden="1" customHeight="1">
      <c r="B1147" s="142"/>
      <c r="C1147" s="142"/>
      <c r="D1147" s="143"/>
      <c r="E1147" s="144"/>
      <c r="F1147" s="145" t="str">
        <f>'HITUNG SEGMEN'!F1645</f>
        <v>0+200</v>
      </c>
      <c r="G1147" s="145" t="str">
        <f>'HITUNG SEGMEN'!G1645</f>
        <v>0+400</v>
      </c>
      <c r="H1147" s="172">
        <v>3.5</v>
      </c>
      <c r="I1147" s="172" t="str">
        <f>'Template TIPE'!H1146</f>
        <v>K</v>
      </c>
      <c r="J1147" s="172" t="str">
        <f>'Template-KONDISI'!H1147</f>
        <v>RB</v>
      </c>
      <c r="K1147" s="178"/>
      <c r="L1147" s="138"/>
      <c r="M1147" s="173"/>
      <c r="N1147" s="173"/>
    </row>
    <row r="1148" spans="2:14" s="171" customFormat="1" ht="20.100000000000001" hidden="1" customHeight="1">
      <c r="B1148" s="142"/>
      <c r="C1148" s="142"/>
      <c r="D1148" s="143"/>
      <c r="E1148" s="144"/>
      <c r="F1148" s="145" t="str">
        <f>'HITUNG SEGMEN'!F1646</f>
        <v>0+400</v>
      </c>
      <c r="G1148" s="145" t="str">
        <f>'HITUNG SEGMEN'!G1646</f>
        <v>0+600</v>
      </c>
      <c r="H1148" s="172">
        <v>3</v>
      </c>
      <c r="I1148" s="172" t="str">
        <f>'Template TIPE'!H1147</f>
        <v>K</v>
      </c>
      <c r="J1148" s="172" t="str">
        <f>'Template-KONDISI'!H1148</f>
        <v>RB</v>
      </c>
      <c r="K1148" s="178"/>
      <c r="L1148" s="138"/>
      <c r="M1148" s="173"/>
      <c r="N1148" s="173"/>
    </row>
    <row r="1149" spans="2:14" s="171" customFormat="1" ht="20.100000000000001" hidden="1" customHeight="1">
      <c r="B1149" s="142"/>
      <c r="C1149" s="142"/>
      <c r="D1149" s="143"/>
      <c r="E1149" s="144"/>
      <c r="F1149" s="145" t="str">
        <f>'HITUNG SEGMEN'!F1647</f>
        <v>0+600</v>
      </c>
      <c r="G1149" s="145" t="str">
        <f>'HITUNG SEGMEN'!G1647</f>
        <v>0+800</v>
      </c>
      <c r="H1149" s="172">
        <v>3.5</v>
      </c>
      <c r="I1149" s="172" t="str">
        <f>'Template TIPE'!H1148</f>
        <v>K</v>
      </c>
      <c r="J1149" s="172" t="str">
        <f>'Template-KONDISI'!H1149</f>
        <v>RB</v>
      </c>
      <c r="K1149" s="178"/>
      <c r="L1149" s="138"/>
      <c r="M1149" s="173"/>
      <c r="N1149" s="173"/>
    </row>
    <row r="1150" spans="2:14" s="171" customFormat="1" ht="20.100000000000001" hidden="1" customHeight="1">
      <c r="B1150" s="142"/>
      <c r="C1150" s="142"/>
      <c r="D1150" s="143"/>
      <c r="E1150" s="144"/>
      <c r="F1150" s="145" t="str">
        <f>'HITUNG SEGMEN'!F1648</f>
        <v>0+800</v>
      </c>
      <c r="G1150" s="145" t="str">
        <f>'HITUNG SEGMEN'!G1648</f>
        <v>1+000</v>
      </c>
      <c r="H1150" s="172">
        <v>3.5</v>
      </c>
      <c r="I1150" s="172" t="str">
        <f>'Template TIPE'!H1149</f>
        <v>A</v>
      </c>
      <c r="J1150" s="172" t="str">
        <f>'Template-KONDISI'!H1150</f>
        <v>RR</v>
      </c>
      <c r="K1150" s="178"/>
      <c r="L1150" s="138"/>
      <c r="M1150" s="173"/>
      <c r="N1150" s="173"/>
    </row>
    <row r="1151" spans="2:14" s="171" customFormat="1" ht="20.100000000000001" hidden="1" customHeight="1">
      <c r="B1151" s="142"/>
      <c r="C1151" s="142"/>
      <c r="D1151" s="143"/>
      <c r="E1151" s="144"/>
      <c r="F1151" s="145" t="str">
        <f>'HITUNG SEGMEN'!F1649</f>
        <v>1+000</v>
      </c>
      <c r="G1151" s="145" t="str">
        <f>'HITUNG SEGMEN'!G1649</f>
        <v>1+200</v>
      </c>
      <c r="H1151" s="172">
        <v>3.2</v>
      </c>
      <c r="I1151" s="172" t="str">
        <f>'Template TIPE'!H1150</f>
        <v>K</v>
      </c>
      <c r="J1151" s="172" t="str">
        <f>'Template-KONDISI'!H1151</f>
        <v>S</v>
      </c>
      <c r="K1151" s="178"/>
      <c r="L1151" s="138"/>
      <c r="M1151" s="173"/>
      <c r="N1151" s="173"/>
    </row>
    <row r="1152" spans="2:14" s="171" customFormat="1" ht="20.100000000000001" hidden="1" customHeight="1">
      <c r="B1152" s="142"/>
      <c r="C1152" s="142"/>
      <c r="D1152" s="143"/>
      <c r="E1152" s="144"/>
      <c r="F1152" s="145" t="str">
        <f>'HITUNG SEGMEN'!F1650</f>
        <v>1+200</v>
      </c>
      <c r="G1152" s="145" t="str">
        <f>'HITUNG SEGMEN'!G1650</f>
        <v>1+400</v>
      </c>
      <c r="H1152" s="172">
        <v>3.2</v>
      </c>
      <c r="I1152" s="172" t="str">
        <f>'Template TIPE'!H1151</f>
        <v>K</v>
      </c>
      <c r="J1152" s="172" t="str">
        <f>'Template-KONDISI'!H1152</f>
        <v>S</v>
      </c>
      <c r="K1152" s="178"/>
      <c r="L1152" s="138"/>
      <c r="M1152" s="173"/>
      <c r="N1152" s="173"/>
    </row>
    <row r="1153" spans="2:14" s="171" customFormat="1" ht="20.100000000000001" hidden="1" customHeight="1">
      <c r="B1153" s="142">
        <f>'HITUNG SEGMEN'!B1654</f>
        <v>154</v>
      </c>
      <c r="C1153" s="142">
        <f>'HITUNG SEGMEN'!C1654</f>
        <v>1.1539999999999999</v>
      </c>
      <c r="D1153" s="143" t="str">
        <f>'HITUNG SEGMEN'!D1654</f>
        <v>Patemon - Karangturi</v>
      </c>
      <c r="E1153" s="144">
        <f>'HITUNG SEGMEN'!E1654</f>
        <v>2.87</v>
      </c>
      <c r="F1153" s="145" t="str">
        <f>'HITUNG SEGMEN'!F1654</f>
        <v>0+000</v>
      </c>
      <c r="G1153" s="145" t="str">
        <f>'HITUNG SEGMEN'!G1654</f>
        <v>0+200</v>
      </c>
      <c r="H1153" s="172">
        <v>3</v>
      </c>
      <c r="I1153" s="172" t="str">
        <f>'Template TIPE'!H1152</f>
        <v>A</v>
      </c>
      <c r="J1153" s="172" t="str">
        <f>'Template-KONDISI'!H1153</f>
        <v>S</v>
      </c>
      <c r="K1153" s="178"/>
      <c r="L1153" s="138"/>
      <c r="M1153" s="173"/>
      <c r="N1153" s="173"/>
    </row>
    <row r="1154" spans="2:14" s="171" customFormat="1" ht="20.100000000000001" hidden="1" customHeight="1">
      <c r="B1154" s="142"/>
      <c r="C1154" s="142"/>
      <c r="D1154" s="143"/>
      <c r="E1154" s="144"/>
      <c r="F1154" s="145" t="str">
        <f>'HITUNG SEGMEN'!F1655</f>
        <v>0+200</v>
      </c>
      <c r="G1154" s="145" t="str">
        <f>'HITUNG SEGMEN'!G1655</f>
        <v>0+400</v>
      </c>
      <c r="H1154" s="172">
        <v>2.6</v>
      </c>
      <c r="I1154" s="172" t="str">
        <f>'Template TIPE'!H1153</f>
        <v>K</v>
      </c>
      <c r="J1154" s="172" t="str">
        <f>'Template-KONDISI'!H1154</f>
        <v>RB</v>
      </c>
      <c r="K1154" s="178"/>
      <c r="L1154" s="138"/>
      <c r="M1154" s="173"/>
      <c r="N1154" s="173"/>
    </row>
    <row r="1155" spans="2:14" s="171" customFormat="1" ht="20.100000000000001" hidden="1" customHeight="1">
      <c r="B1155" s="142"/>
      <c r="C1155" s="142"/>
      <c r="D1155" s="143"/>
      <c r="E1155" s="144"/>
      <c r="F1155" s="145" t="str">
        <f>'HITUNG SEGMEN'!F1656</f>
        <v>0+400</v>
      </c>
      <c r="G1155" s="145" t="str">
        <f>'HITUNG SEGMEN'!G1656</f>
        <v>0+600</v>
      </c>
      <c r="H1155" s="172">
        <f t="shared" ref="H1155:H1167" si="84">H1154</f>
        <v>2.6</v>
      </c>
      <c r="I1155" s="172" t="str">
        <f>'Template TIPE'!H1154</f>
        <v>K</v>
      </c>
      <c r="J1155" s="172" t="str">
        <f>'Template-KONDISI'!H1155</f>
        <v>RB</v>
      </c>
      <c r="K1155" s="178"/>
      <c r="L1155" s="138"/>
      <c r="M1155" s="173"/>
      <c r="N1155" s="173"/>
    </row>
    <row r="1156" spans="2:14" s="171" customFormat="1" ht="20.100000000000001" hidden="1" customHeight="1">
      <c r="B1156" s="142"/>
      <c r="C1156" s="142"/>
      <c r="D1156" s="143"/>
      <c r="E1156" s="144"/>
      <c r="F1156" s="145" t="str">
        <f>'HITUNG SEGMEN'!F1657</f>
        <v>0+600</v>
      </c>
      <c r="G1156" s="145" t="str">
        <f>'HITUNG SEGMEN'!G1657</f>
        <v>0+800</v>
      </c>
      <c r="H1156" s="172">
        <f t="shared" si="84"/>
        <v>2.6</v>
      </c>
      <c r="I1156" s="172" t="str">
        <f>'Template TIPE'!H1155</f>
        <v>K</v>
      </c>
      <c r="J1156" s="172" t="str">
        <f>'Template-KONDISI'!H1156</f>
        <v>RB</v>
      </c>
      <c r="K1156" s="178"/>
      <c r="L1156" s="138"/>
      <c r="M1156" s="173"/>
      <c r="N1156" s="173"/>
    </row>
    <row r="1157" spans="2:14" s="171" customFormat="1" ht="20.100000000000001" hidden="1" customHeight="1">
      <c r="B1157" s="142"/>
      <c r="C1157" s="142"/>
      <c r="D1157" s="143"/>
      <c r="E1157" s="144"/>
      <c r="F1157" s="145" t="str">
        <f>'HITUNG SEGMEN'!F1658</f>
        <v>0+800</v>
      </c>
      <c r="G1157" s="145" t="str">
        <f>'HITUNG SEGMEN'!G1658</f>
        <v>1+000</v>
      </c>
      <c r="H1157" s="172">
        <f t="shared" si="84"/>
        <v>2.6</v>
      </c>
      <c r="I1157" s="172" t="str">
        <f>'Template TIPE'!H1156</f>
        <v>K</v>
      </c>
      <c r="J1157" s="172" t="str">
        <f>'Template-KONDISI'!H1157</f>
        <v>RB</v>
      </c>
      <c r="K1157" s="178"/>
      <c r="L1157" s="138"/>
      <c r="M1157" s="173"/>
      <c r="N1157" s="173"/>
    </row>
    <row r="1158" spans="2:14" s="171" customFormat="1" ht="20.100000000000001" hidden="1" customHeight="1">
      <c r="B1158" s="142"/>
      <c r="C1158" s="142"/>
      <c r="D1158" s="143"/>
      <c r="E1158" s="144"/>
      <c r="F1158" s="145" t="str">
        <f>'HITUNG SEGMEN'!F1659</f>
        <v>1+000</v>
      </c>
      <c r="G1158" s="145" t="str">
        <f>'HITUNG SEGMEN'!G1659</f>
        <v>1+200</v>
      </c>
      <c r="H1158" s="172">
        <f t="shared" si="84"/>
        <v>2.6</v>
      </c>
      <c r="I1158" s="172" t="str">
        <f>'Template TIPE'!H1157</f>
        <v>K</v>
      </c>
      <c r="J1158" s="172" t="str">
        <f>'Template-KONDISI'!H1158</f>
        <v>RB</v>
      </c>
      <c r="K1158" s="178"/>
      <c r="L1158" s="138"/>
      <c r="M1158" s="173"/>
      <c r="N1158" s="173"/>
    </row>
    <row r="1159" spans="2:14" s="171" customFormat="1" ht="20.100000000000001" hidden="1" customHeight="1">
      <c r="B1159" s="142"/>
      <c r="C1159" s="142"/>
      <c r="D1159" s="143"/>
      <c r="E1159" s="144"/>
      <c r="F1159" s="145" t="str">
        <f>'HITUNG SEGMEN'!F1660</f>
        <v>1+200</v>
      </c>
      <c r="G1159" s="145" t="str">
        <f>'HITUNG SEGMEN'!G1660</f>
        <v>1+400</v>
      </c>
      <c r="H1159" s="172">
        <f t="shared" si="84"/>
        <v>2.6</v>
      </c>
      <c r="I1159" s="172" t="str">
        <f>'Template TIPE'!H1158</f>
        <v>K</v>
      </c>
      <c r="J1159" s="172" t="str">
        <f>'Template-KONDISI'!H1159</f>
        <v>RB</v>
      </c>
      <c r="K1159" s="178"/>
      <c r="L1159" s="138"/>
      <c r="M1159" s="173"/>
      <c r="N1159" s="173"/>
    </row>
    <row r="1160" spans="2:14" s="171" customFormat="1" ht="20.100000000000001" hidden="1" customHeight="1">
      <c r="B1160" s="142"/>
      <c r="C1160" s="142"/>
      <c r="D1160" s="143"/>
      <c r="E1160" s="144"/>
      <c r="F1160" s="145" t="str">
        <f>'HITUNG SEGMEN'!F1661</f>
        <v>1+400</v>
      </c>
      <c r="G1160" s="145" t="str">
        <f>'HITUNG SEGMEN'!G1661</f>
        <v>1+600</v>
      </c>
      <c r="H1160" s="172">
        <f t="shared" si="84"/>
        <v>2.6</v>
      </c>
      <c r="I1160" s="172" t="str">
        <f>'Template TIPE'!H1159</f>
        <v>K</v>
      </c>
      <c r="J1160" s="172" t="str">
        <f>'Template-KONDISI'!H1160</f>
        <v>RB</v>
      </c>
      <c r="K1160" s="178"/>
      <c r="L1160" s="138"/>
      <c r="M1160" s="173"/>
      <c r="N1160" s="173"/>
    </row>
    <row r="1161" spans="2:14" s="171" customFormat="1" ht="20.100000000000001" hidden="1" customHeight="1">
      <c r="B1161" s="142"/>
      <c r="C1161" s="142"/>
      <c r="D1161" s="143"/>
      <c r="E1161" s="144"/>
      <c r="F1161" s="145" t="str">
        <f>'HITUNG SEGMEN'!F1662</f>
        <v>1+600</v>
      </c>
      <c r="G1161" s="145" t="str">
        <f>'HITUNG SEGMEN'!G1662</f>
        <v>1+800</v>
      </c>
      <c r="H1161" s="172">
        <f t="shared" si="84"/>
        <v>2.6</v>
      </c>
      <c r="I1161" s="172" t="str">
        <f>'Template TIPE'!H1160</f>
        <v>K</v>
      </c>
      <c r="J1161" s="172" t="str">
        <f>'Template-KONDISI'!H1161</f>
        <v>RB</v>
      </c>
      <c r="K1161" s="178"/>
      <c r="L1161" s="138"/>
      <c r="M1161" s="173"/>
      <c r="N1161" s="173"/>
    </row>
    <row r="1162" spans="2:14" s="171" customFormat="1" ht="20.100000000000001" hidden="1" customHeight="1">
      <c r="B1162" s="142"/>
      <c r="C1162" s="142"/>
      <c r="D1162" s="143"/>
      <c r="E1162" s="144"/>
      <c r="F1162" s="145" t="str">
        <f>'HITUNG SEGMEN'!F1663</f>
        <v>1+800</v>
      </c>
      <c r="G1162" s="145" t="str">
        <f>'HITUNG SEGMEN'!G1663</f>
        <v>2+000</v>
      </c>
      <c r="H1162" s="172">
        <f t="shared" si="84"/>
        <v>2.6</v>
      </c>
      <c r="I1162" s="172" t="str">
        <f>'Template TIPE'!H1161</f>
        <v>K</v>
      </c>
      <c r="J1162" s="172" t="str">
        <f>'Template-KONDISI'!H1162</f>
        <v>RB</v>
      </c>
      <c r="K1162" s="178"/>
      <c r="L1162" s="138"/>
      <c r="M1162" s="173"/>
      <c r="N1162" s="173"/>
    </row>
    <row r="1163" spans="2:14" s="171" customFormat="1" ht="20.100000000000001" hidden="1" customHeight="1">
      <c r="B1163" s="142"/>
      <c r="C1163" s="142"/>
      <c r="D1163" s="143"/>
      <c r="E1163" s="144"/>
      <c r="F1163" s="145" t="str">
        <f>'HITUNG SEGMEN'!F1664</f>
        <v>2+000</v>
      </c>
      <c r="G1163" s="145" t="str">
        <f>'HITUNG SEGMEN'!G1664</f>
        <v>2+200</v>
      </c>
      <c r="H1163" s="172">
        <f t="shared" si="84"/>
        <v>2.6</v>
      </c>
      <c r="I1163" s="172" t="str">
        <f>'Template TIPE'!H1162</f>
        <v>K</v>
      </c>
      <c r="J1163" s="172" t="str">
        <f>'Template-KONDISI'!H1163</f>
        <v>RB</v>
      </c>
      <c r="K1163" s="178"/>
      <c r="L1163" s="138"/>
      <c r="M1163" s="173"/>
      <c r="N1163" s="173"/>
    </row>
    <row r="1164" spans="2:14" s="171" customFormat="1" ht="20.100000000000001" hidden="1" customHeight="1">
      <c r="B1164" s="142"/>
      <c r="C1164" s="142"/>
      <c r="D1164" s="143"/>
      <c r="E1164" s="144"/>
      <c r="F1164" s="145" t="str">
        <f>'HITUNG SEGMEN'!F1665</f>
        <v>2+200</v>
      </c>
      <c r="G1164" s="145" t="str">
        <f>'HITUNG SEGMEN'!G1665</f>
        <v>2+400</v>
      </c>
      <c r="H1164" s="172">
        <f t="shared" si="84"/>
        <v>2.6</v>
      </c>
      <c r="I1164" s="172" t="str">
        <f>'Template TIPE'!H1163</f>
        <v>K</v>
      </c>
      <c r="J1164" s="172" t="str">
        <f>'Template-KONDISI'!H1164</f>
        <v>RB</v>
      </c>
      <c r="K1164" s="178"/>
      <c r="L1164" s="138"/>
      <c r="M1164" s="173"/>
      <c r="N1164" s="173"/>
    </row>
    <row r="1165" spans="2:14" s="171" customFormat="1" ht="20.100000000000001" hidden="1" customHeight="1">
      <c r="B1165" s="142"/>
      <c r="C1165" s="142"/>
      <c r="D1165" s="143"/>
      <c r="E1165" s="144"/>
      <c r="F1165" s="145" t="str">
        <f>'HITUNG SEGMEN'!F1666</f>
        <v>2+400</v>
      </c>
      <c r="G1165" s="145" t="str">
        <f>'HITUNG SEGMEN'!G1666</f>
        <v>2+600</v>
      </c>
      <c r="H1165" s="172">
        <f t="shared" si="84"/>
        <v>2.6</v>
      </c>
      <c r="I1165" s="172" t="str">
        <f>'Template TIPE'!H1164</f>
        <v>K</v>
      </c>
      <c r="J1165" s="172" t="str">
        <f>'Template-KONDISI'!H1165</f>
        <v>RB</v>
      </c>
      <c r="K1165" s="178"/>
      <c r="L1165" s="138"/>
      <c r="M1165" s="173"/>
      <c r="N1165" s="173"/>
    </row>
    <row r="1166" spans="2:14" s="171" customFormat="1" ht="20.100000000000001" hidden="1" customHeight="1">
      <c r="B1166" s="142"/>
      <c r="C1166" s="142"/>
      <c r="D1166" s="143"/>
      <c r="E1166" s="144"/>
      <c r="F1166" s="145" t="str">
        <f>'HITUNG SEGMEN'!F1667</f>
        <v>2+600</v>
      </c>
      <c r="G1166" s="145" t="str">
        <f>'HITUNG SEGMEN'!G1667</f>
        <v>2+800</v>
      </c>
      <c r="H1166" s="172">
        <f t="shared" si="84"/>
        <v>2.6</v>
      </c>
      <c r="I1166" s="172" t="str">
        <f>'Template TIPE'!H1165</f>
        <v>K</v>
      </c>
      <c r="J1166" s="172" t="str">
        <f>'Template-KONDISI'!H1166</f>
        <v>RB</v>
      </c>
      <c r="K1166" s="178"/>
      <c r="L1166" s="138"/>
      <c r="M1166" s="173"/>
      <c r="N1166" s="173"/>
    </row>
    <row r="1167" spans="2:14" s="171" customFormat="1" ht="20.100000000000001" hidden="1" customHeight="1">
      <c r="B1167" s="142"/>
      <c r="C1167" s="142"/>
      <c r="D1167" s="143"/>
      <c r="E1167" s="144"/>
      <c r="F1167" s="145" t="str">
        <f>'HITUNG SEGMEN'!F1668</f>
        <v>2+800</v>
      </c>
      <c r="G1167" s="145" t="str">
        <f>'HITUNG SEGMEN'!G1668</f>
        <v>2+870</v>
      </c>
      <c r="H1167" s="172">
        <f t="shared" si="84"/>
        <v>2.6</v>
      </c>
      <c r="I1167" s="172" t="str">
        <f>'Template TIPE'!H1166</f>
        <v>L</v>
      </c>
      <c r="J1167" s="172" t="str">
        <f>'Template-KONDISI'!H1167</f>
        <v>RR</v>
      </c>
      <c r="K1167" s="178"/>
      <c r="L1167" s="138"/>
      <c r="M1167" s="173"/>
      <c r="N1167" s="173"/>
    </row>
    <row r="1168" spans="2:14" s="171" customFormat="1" ht="20.100000000000001" hidden="1" customHeight="1">
      <c r="B1168" s="142">
        <f>'HITUNG SEGMEN'!B1669</f>
        <v>155</v>
      </c>
      <c r="C1168" s="142">
        <f>'HITUNG SEGMEN'!C1669</f>
        <v>1.155</v>
      </c>
      <c r="D1168" s="143" t="str">
        <f>'HITUNG SEGMEN'!D1669</f>
        <v>Bumisari - Jumbleng</v>
      </c>
      <c r="E1168" s="144">
        <f>'HITUNG SEGMEN'!E1669</f>
        <v>3.19</v>
      </c>
      <c r="F1168" s="145" t="str">
        <f>'HITUNG SEGMEN'!F1669</f>
        <v>0+000</v>
      </c>
      <c r="G1168" s="145" t="str">
        <f>'HITUNG SEGMEN'!G1669</f>
        <v>0+200</v>
      </c>
      <c r="H1168" s="172">
        <v>3.3</v>
      </c>
      <c r="I1168" s="172" t="str">
        <f>'Template TIPE'!H1167</f>
        <v>A</v>
      </c>
      <c r="J1168" s="172" t="str">
        <f>'Template-KONDISI'!H1168</f>
        <v>S</v>
      </c>
      <c r="K1168" s="178"/>
      <c r="L1168" s="138"/>
      <c r="M1168" s="173"/>
      <c r="N1168" s="173"/>
    </row>
    <row r="1169" spans="2:14" s="171" customFormat="1" ht="20.100000000000001" hidden="1" customHeight="1">
      <c r="B1169" s="142"/>
      <c r="C1169" s="142"/>
      <c r="D1169" s="143"/>
      <c r="E1169" s="144"/>
      <c r="F1169" s="145" t="str">
        <f>'HITUNG SEGMEN'!F1670</f>
        <v>0+200</v>
      </c>
      <c r="G1169" s="145" t="str">
        <f>'HITUNG SEGMEN'!G1670</f>
        <v>0+400</v>
      </c>
      <c r="H1169" s="172">
        <v>3.3</v>
      </c>
      <c r="I1169" s="172" t="str">
        <f>'Template TIPE'!H1168</f>
        <v>A</v>
      </c>
      <c r="J1169" s="172" t="str">
        <f>'Template-KONDISI'!H1169</f>
        <v>B</v>
      </c>
      <c r="K1169" s="178"/>
      <c r="L1169" s="138"/>
      <c r="M1169" s="173"/>
      <c r="N1169" s="173"/>
    </row>
    <row r="1170" spans="2:14" s="171" customFormat="1" ht="20.100000000000001" hidden="1" customHeight="1">
      <c r="B1170" s="142"/>
      <c r="C1170" s="142"/>
      <c r="D1170" s="143"/>
      <c r="E1170" s="144"/>
      <c r="F1170" s="145" t="str">
        <f>'HITUNG SEGMEN'!F1671</f>
        <v>0+400</v>
      </c>
      <c r="G1170" s="145" t="str">
        <f>'HITUNG SEGMEN'!G1671</f>
        <v>0+600</v>
      </c>
      <c r="H1170" s="172">
        <v>3.3</v>
      </c>
      <c r="I1170" s="172" t="str">
        <f>'Template TIPE'!H1169</f>
        <v>A</v>
      </c>
      <c r="J1170" s="172" t="str">
        <f>'Template-KONDISI'!H1170</f>
        <v>B</v>
      </c>
      <c r="K1170" s="178"/>
      <c r="L1170" s="138"/>
      <c r="M1170" s="173"/>
      <c r="N1170" s="173"/>
    </row>
    <row r="1171" spans="2:14" s="171" customFormat="1" ht="20.100000000000001" hidden="1" customHeight="1">
      <c r="B1171" s="142"/>
      <c r="C1171" s="142"/>
      <c r="D1171" s="143"/>
      <c r="E1171" s="144"/>
      <c r="F1171" s="145" t="str">
        <f>'HITUNG SEGMEN'!F1672</f>
        <v>0+600</v>
      </c>
      <c r="G1171" s="145" t="str">
        <f>'HITUNG SEGMEN'!G1672</f>
        <v>0+800</v>
      </c>
      <c r="H1171" s="172">
        <v>3.3</v>
      </c>
      <c r="I1171" s="172" t="str">
        <f>'Template TIPE'!H1170</f>
        <v>K</v>
      </c>
      <c r="J1171" s="172" t="str">
        <f>'Template-KONDISI'!H1171</f>
        <v>B</v>
      </c>
      <c r="K1171" s="178"/>
      <c r="L1171" s="138"/>
      <c r="M1171" s="173"/>
      <c r="N1171" s="173"/>
    </row>
    <row r="1172" spans="2:14" s="171" customFormat="1" ht="20.100000000000001" hidden="1" customHeight="1">
      <c r="B1172" s="142"/>
      <c r="C1172" s="142"/>
      <c r="D1172" s="143"/>
      <c r="E1172" s="144"/>
      <c r="F1172" s="145" t="str">
        <f>'HITUNG SEGMEN'!F1673</f>
        <v>0+800</v>
      </c>
      <c r="G1172" s="145" t="str">
        <f>'HITUNG SEGMEN'!G1673</f>
        <v>1+000</v>
      </c>
      <c r="H1172" s="172">
        <v>3.3</v>
      </c>
      <c r="I1172" s="172" t="str">
        <f>'Template TIPE'!H1171</f>
        <v>K</v>
      </c>
      <c r="J1172" s="172" t="str">
        <f>'Template-KONDISI'!H1172</f>
        <v>B</v>
      </c>
      <c r="K1172" s="178"/>
      <c r="L1172" s="138"/>
      <c r="M1172" s="173"/>
      <c r="N1172" s="173"/>
    </row>
    <row r="1173" spans="2:14" s="171" customFormat="1" ht="20.100000000000001" hidden="1" customHeight="1">
      <c r="B1173" s="142"/>
      <c r="C1173" s="142"/>
      <c r="D1173" s="143"/>
      <c r="E1173" s="144"/>
      <c r="F1173" s="145" t="str">
        <f>'HITUNG SEGMEN'!F1674</f>
        <v>1+000</v>
      </c>
      <c r="G1173" s="145" t="str">
        <f>'HITUNG SEGMEN'!G1674</f>
        <v>1+200</v>
      </c>
      <c r="H1173" s="172">
        <v>3.3</v>
      </c>
      <c r="I1173" s="172" t="str">
        <f>'Template TIPE'!H1172</f>
        <v>K</v>
      </c>
      <c r="J1173" s="172" t="str">
        <f>'Template-KONDISI'!H1173</f>
        <v>RR</v>
      </c>
      <c r="K1173" s="178"/>
      <c r="L1173" s="138"/>
      <c r="M1173" s="173"/>
      <c r="N1173" s="173"/>
    </row>
    <row r="1174" spans="2:14" s="171" customFormat="1" ht="20.100000000000001" hidden="1" customHeight="1">
      <c r="B1174" s="142"/>
      <c r="C1174" s="142"/>
      <c r="D1174" s="143"/>
      <c r="E1174" s="144"/>
      <c r="F1174" s="145" t="str">
        <f>'HITUNG SEGMEN'!F1675</f>
        <v>1+200</v>
      </c>
      <c r="G1174" s="145" t="str">
        <f>'HITUNG SEGMEN'!G1675</f>
        <v>1+400</v>
      </c>
      <c r="H1174" s="172">
        <v>3.3</v>
      </c>
      <c r="I1174" s="172" t="str">
        <f>'Template TIPE'!H1173</f>
        <v>A</v>
      </c>
      <c r="J1174" s="172" t="str">
        <f>'Template-KONDISI'!H1174</f>
        <v>S</v>
      </c>
      <c r="K1174" s="178"/>
      <c r="L1174" s="138"/>
      <c r="M1174" s="173"/>
      <c r="N1174" s="173"/>
    </row>
    <row r="1175" spans="2:14" s="171" customFormat="1" ht="20.100000000000001" hidden="1" customHeight="1">
      <c r="B1175" s="142"/>
      <c r="C1175" s="142"/>
      <c r="D1175" s="143"/>
      <c r="E1175" s="144"/>
      <c r="F1175" s="145" t="str">
        <f>'HITUNG SEGMEN'!F1676</f>
        <v>1+400</v>
      </c>
      <c r="G1175" s="145" t="str">
        <f>'HITUNG SEGMEN'!G1676</f>
        <v>1+600</v>
      </c>
      <c r="H1175" s="172">
        <v>3.3</v>
      </c>
      <c r="I1175" s="172" t="str">
        <f>'Template TIPE'!H1174</f>
        <v>A</v>
      </c>
      <c r="J1175" s="172" t="str">
        <f>'Template-KONDISI'!H1175</f>
        <v>B</v>
      </c>
      <c r="K1175" s="178"/>
      <c r="L1175" s="138"/>
      <c r="M1175" s="173"/>
      <c r="N1175" s="173"/>
    </row>
    <row r="1176" spans="2:14" s="171" customFormat="1" ht="20.100000000000001" hidden="1" customHeight="1">
      <c r="B1176" s="142"/>
      <c r="C1176" s="142"/>
      <c r="D1176" s="143"/>
      <c r="E1176" s="144"/>
      <c r="F1176" s="145" t="str">
        <f>'HITUNG SEGMEN'!F1677</f>
        <v>1+600</v>
      </c>
      <c r="G1176" s="145" t="str">
        <f>'HITUNG SEGMEN'!G1677</f>
        <v>1+800</v>
      </c>
      <c r="H1176" s="172">
        <v>3.3</v>
      </c>
      <c r="I1176" s="172" t="str">
        <f>'Template TIPE'!H1175</f>
        <v>A</v>
      </c>
      <c r="J1176" s="172" t="str">
        <f>'Template-KONDISI'!H1176</f>
        <v>B</v>
      </c>
      <c r="K1176" s="178"/>
      <c r="L1176" s="138"/>
      <c r="M1176" s="173"/>
      <c r="N1176" s="173"/>
    </row>
    <row r="1177" spans="2:14" s="171" customFormat="1" ht="20.100000000000001" hidden="1" customHeight="1">
      <c r="B1177" s="142"/>
      <c r="C1177" s="142"/>
      <c r="D1177" s="143"/>
      <c r="E1177" s="144"/>
      <c r="F1177" s="145" t="str">
        <f>'HITUNG SEGMEN'!F1678</f>
        <v>1+800</v>
      </c>
      <c r="G1177" s="145" t="str">
        <f>'HITUNG SEGMEN'!G1678</f>
        <v>2+000</v>
      </c>
      <c r="H1177" s="172">
        <v>3.3</v>
      </c>
      <c r="I1177" s="172" t="str">
        <f>'Template TIPE'!H1176</f>
        <v>A</v>
      </c>
      <c r="J1177" s="172" t="str">
        <f>'Template-KONDISI'!H1177</f>
        <v>S</v>
      </c>
      <c r="K1177" s="178"/>
      <c r="L1177" s="138"/>
      <c r="M1177" s="173"/>
      <c r="N1177" s="173"/>
    </row>
    <row r="1178" spans="2:14" s="171" customFormat="1" ht="20.100000000000001" hidden="1" customHeight="1">
      <c r="B1178" s="142"/>
      <c r="C1178" s="142"/>
      <c r="D1178" s="143"/>
      <c r="E1178" s="144"/>
      <c r="F1178" s="145" t="str">
        <f>'HITUNG SEGMEN'!F1679</f>
        <v>2+000</v>
      </c>
      <c r="G1178" s="145" t="str">
        <f>'HITUNG SEGMEN'!G1679</f>
        <v>2+200</v>
      </c>
      <c r="H1178" s="172">
        <v>3.3</v>
      </c>
      <c r="I1178" s="172" t="str">
        <f>'Template TIPE'!H1177</f>
        <v>L</v>
      </c>
      <c r="J1178" s="172" t="str">
        <f>'Template-KONDISI'!H1178</f>
        <v>B</v>
      </c>
      <c r="K1178" s="178"/>
      <c r="L1178" s="138"/>
      <c r="M1178" s="173"/>
      <c r="N1178" s="173"/>
    </row>
    <row r="1179" spans="2:14" s="171" customFormat="1" ht="20.100000000000001" hidden="1" customHeight="1">
      <c r="B1179" s="142"/>
      <c r="C1179" s="142"/>
      <c r="D1179" s="143"/>
      <c r="E1179" s="144"/>
      <c r="F1179" s="145" t="str">
        <f>'HITUNG SEGMEN'!F1680</f>
        <v>2+200</v>
      </c>
      <c r="G1179" s="145" t="str">
        <f>'HITUNG SEGMEN'!G1680</f>
        <v>2+400</v>
      </c>
      <c r="H1179" s="172">
        <v>3.3</v>
      </c>
      <c r="I1179" s="172" t="str">
        <f>'Template TIPE'!H1178</f>
        <v>L</v>
      </c>
      <c r="J1179" s="172" t="str">
        <f>'Template-KONDISI'!H1179</f>
        <v>B</v>
      </c>
      <c r="K1179" s="178"/>
      <c r="L1179" s="138"/>
      <c r="M1179" s="173"/>
      <c r="N1179" s="173"/>
    </row>
    <row r="1180" spans="2:14" s="171" customFormat="1" ht="20.100000000000001" hidden="1" customHeight="1">
      <c r="B1180" s="142"/>
      <c r="C1180" s="142"/>
      <c r="D1180" s="143"/>
      <c r="E1180" s="144"/>
      <c r="F1180" s="145" t="str">
        <f>'HITUNG SEGMEN'!F1681</f>
        <v>2+400</v>
      </c>
      <c r="G1180" s="145" t="str">
        <f>'HITUNG SEGMEN'!G1681</f>
        <v>2+600</v>
      </c>
      <c r="H1180" s="172">
        <v>3.3</v>
      </c>
      <c r="I1180" s="172" t="str">
        <f>'Template TIPE'!H1179</f>
        <v>L</v>
      </c>
      <c r="J1180" s="172" t="str">
        <f>'Template-KONDISI'!H1180</f>
        <v>B</v>
      </c>
      <c r="K1180" s="178"/>
      <c r="L1180" s="138"/>
      <c r="M1180" s="173"/>
      <c r="N1180" s="173"/>
    </row>
    <row r="1181" spans="2:14" s="171" customFormat="1" ht="20.100000000000001" hidden="1" customHeight="1">
      <c r="B1181" s="142"/>
      <c r="C1181" s="142"/>
      <c r="D1181" s="143"/>
      <c r="E1181" s="144"/>
      <c r="F1181" s="145" t="str">
        <f>'HITUNG SEGMEN'!F1682</f>
        <v>2+600</v>
      </c>
      <c r="G1181" s="145" t="str">
        <f>'HITUNG SEGMEN'!G1682</f>
        <v>2+800</v>
      </c>
      <c r="H1181" s="172">
        <v>3.3</v>
      </c>
      <c r="I1181" s="172" t="str">
        <f>'Template TIPE'!H1180</f>
        <v>L</v>
      </c>
      <c r="J1181" s="172" t="str">
        <f>'Template-KONDISI'!H1181</f>
        <v>B</v>
      </c>
      <c r="K1181" s="178"/>
      <c r="L1181" s="138"/>
      <c r="M1181" s="173"/>
      <c r="N1181" s="173"/>
    </row>
    <row r="1182" spans="2:14" s="171" customFormat="1" ht="20.100000000000001" hidden="1" customHeight="1">
      <c r="B1182" s="142"/>
      <c r="C1182" s="142"/>
      <c r="D1182" s="143"/>
      <c r="E1182" s="144"/>
      <c r="F1182" s="145" t="str">
        <f>'HITUNG SEGMEN'!F1683</f>
        <v>2+800</v>
      </c>
      <c r="G1182" s="145" t="str">
        <f>'HITUNG SEGMEN'!G1683</f>
        <v>3+000</v>
      </c>
      <c r="H1182" s="172">
        <v>3.3</v>
      </c>
      <c r="I1182" s="172" t="str">
        <f>'Template TIPE'!H1181</f>
        <v>L</v>
      </c>
      <c r="J1182" s="172" t="str">
        <f>'Template-KONDISI'!H1182</f>
        <v>B</v>
      </c>
      <c r="K1182" s="178"/>
      <c r="L1182" s="138"/>
      <c r="M1182" s="173"/>
      <c r="N1182" s="173"/>
    </row>
    <row r="1183" spans="2:14" s="171" customFormat="1" ht="20.100000000000001" hidden="1" customHeight="1">
      <c r="B1183" s="142"/>
      <c r="C1183" s="142"/>
      <c r="D1183" s="143"/>
      <c r="E1183" s="144"/>
      <c r="F1183" s="145" t="str">
        <f>'HITUNG SEGMEN'!F1684</f>
        <v>3+000</v>
      </c>
      <c r="G1183" s="145" t="str">
        <f>'HITUNG SEGMEN'!G1684</f>
        <v>3+190</v>
      </c>
      <c r="H1183" s="172">
        <v>3.3</v>
      </c>
      <c r="I1183" s="172" t="str">
        <f>'Template TIPE'!H1182</f>
        <v>L</v>
      </c>
      <c r="J1183" s="172" t="str">
        <f>'Template-KONDISI'!H1183</f>
        <v>B</v>
      </c>
      <c r="K1183" s="178"/>
      <c r="L1183" s="138"/>
      <c r="M1183" s="173"/>
      <c r="N1183" s="173"/>
    </row>
    <row r="1184" spans="2:14" s="171" customFormat="1" ht="20.100000000000001" hidden="1" customHeight="1">
      <c r="B1184" s="142">
        <f>'HITUNG SEGMEN'!B1687</f>
        <v>156</v>
      </c>
      <c r="C1184" s="142">
        <f>'HITUNG SEGMEN'!C1687</f>
        <v>1.1559999999999999</v>
      </c>
      <c r="D1184" s="143" t="str">
        <f>'HITUNG SEGMEN'!D1687</f>
        <v>Jend. Soedirman Timur</v>
      </c>
      <c r="E1184" s="144">
        <f>'HITUNG SEGMEN'!E1687</f>
        <v>1.1000000000000001</v>
      </c>
      <c r="F1184" s="145" t="str">
        <f>'HITUNG SEGMEN'!F1687</f>
        <v>0+000</v>
      </c>
      <c r="G1184" s="145" t="str">
        <f>'HITUNG SEGMEN'!G1687</f>
        <v>0+200</v>
      </c>
      <c r="H1184" s="172">
        <v>15</v>
      </c>
      <c r="I1184" s="172" t="str">
        <f>'Template TIPE'!H1183</f>
        <v>A</v>
      </c>
      <c r="J1184" s="172" t="str">
        <f>'Template-KONDISI'!H1184</f>
        <v>B</v>
      </c>
      <c r="K1184" s="178"/>
      <c r="L1184" s="138"/>
      <c r="M1184" s="173"/>
      <c r="N1184" s="173"/>
    </row>
    <row r="1185" spans="2:14" s="171" customFormat="1" ht="20.100000000000001" hidden="1" customHeight="1">
      <c r="B1185" s="142"/>
      <c r="C1185" s="142"/>
      <c r="D1185" s="143"/>
      <c r="E1185" s="144"/>
      <c r="F1185" s="145" t="str">
        <f>'HITUNG SEGMEN'!F1688</f>
        <v>0+200</v>
      </c>
      <c r="G1185" s="145" t="str">
        <f>'HITUNG SEGMEN'!G1688</f>
        <v>0+400</v>
      </c>
      <c r="H1185" s="172">
        <v>15</v>
      </c>
      <c r="I1185" s="172" t="str">
        <f>'Template TIPE'!H1184</f>
        <v>A</v>
      </c>
      <c r="J1185" s="172" t="str">
        <f>'Template-KONDISI'!H1185</f>
        <v>B</v>
      </c>
      <c r="K1185" s="178"/>
      <c r="L1185" s="138"/>
      <c r="M1185" s="173"/>
      <c r="N1185" s="173"/>
    </row>
    <row r="1186" spans="2:14" s="171" customFormat="1" ht="20.100000000000001" hidden="1" customHeight="1">
      <c r="B1186" s="142"/>
      <c r="C1186" s="142"/>
      <c r="D1186" s="143"/>
      <c r="E1186" s="144"/>
      <c r="F1186" s="145" t="str">
        <f>'HITUNG SEGMEN'!F1689</f>
        <v>0+400</v>
      </c>
      <c r="G1186" s="145" t="str">
        <f>'HITUNG SEGMEN'!G1689</f>
        <v>0+600</v>
      </c>
      <c r="H1186" s="172">
        <v>15</v>
      </c>
      <c r="I1186" s="172" t="str">
        <f>'Template TIPE'!H1185</f>
        <v>A</v>
      </c>
      <c r="J1186" s="172" t="str">
        <f>'Template-KONDISI'!H1186</f>
        <v>B</v>
      </c>
      <c r="K1186" s="178"/>
      <c r="L1186" s="138"/>
      <c r="M1186" s="173"/>
      <c r="N1186" s="173"/>
    </row>
    <row r="1187" spans="2:14" s="171" customFormat="1" ht="20.100000000000001" hidden="1" customHeight="1">
      <c r="B1187" s="142"/>
      <c r="C1187" s="142"/>
      <c r="D1187" s="143"/>
      <c r="E1187" s="144"/>
      <c r="F1187" s="145" t="str">
        <f>'HITUNG SEGMEN'!F1690</f>
        <v>0+600</v>
      </c>
      <c r="G1187" s="145" t="str">
        <f>'HITUNG SEGMEN'!G1690</f>
        <v>0+800</v>
      </c>
      <c r="H1187" s="172">
        <v>15</v>
      </c>
      <c r="I1187" s="172" t="str">
        <f>'Template TIPE'!H1186</f>
        <v>A</v>
      </c>
      <c r="J1187" s="172" t="str">
        <f>'Template-KONDISI'!H1187</f>
        <v>B</v>
      </c>
      <c r="K1187" s="178"/>
      <c r="L1187" s="138"/>
      <c r="M1187" s="173"/>
      <c r="N1187" s="173"/>
    </row>
    <row r="1188" spans="2:14" s="171" customFormat="1" ht="20.100000000000001" hidden="1" customHeight="1">
      <c r="B1188" s="142"/>
      <c r="C1188" s="142"/>
      <c r="D1188" s="143"/>
      <c r="E1188" s="144"/>
      <c r="F1188" s="145" t="str">
        <f>'HITUNG SEGMEN'!F1691</f>
        <v>0+800</v>
      </c>
      <c r="G1188" s="145" t="str">
        <f>'HITUNG SEGMEN'!G1691</f>
        <v>1+000</v>
      </c>
      <c r="H1188" s="172">
        <v>15</v>
      </c>
      <c r="I1188" s="172" t="str">
        <f>'Template TIPE'!H1187</f>
        <v>A</v>
      </c>
      <c r="J1188" s="172" t="str">
        <f>'Template-KONDISI'!H1188</f>
        <v>B</v>
      </c>
      <c r="K1188" s="178"/>
      <c r="L1188" s="138"/>
      <c r="M1188" s="173"/>
      <c r="N1188" s="173"/>
    </row>
    <row r="1189" spans="2:14" s="171" customFormat="1" ht="20.100000000000001" hidden="1" customHeight="1">
      <c r="B1189" s="142"/>
      <c r="C1189" s="142"/>
      <c r="D1189" s="143"/>
      <c r="E1189" s="144"/>
      <c r="F1189" s="145" t="str">
        <f>'HITUNG SEGMEN'!F1692</f>
        <v>1+000</v>
      </c>
      <c r="G1189" s="145" t="str">
        <f>'HITUNG SEGMEN'!G1692</f>
        <v>1+100</v>
      </c>
      <c r="H1189" s="172">
        <v>15</v>
      </c>
      <c r="I1189" s="172" t="str">
        <f>'Template TIPE'!H1188</f>
        <v>A</v>
      </c>
      <c r="J1189" s="172" t="str">
        <f>'Template-KONDISI'!H1189</f>
        <v>B</v>
      </c>
      <c r="K1189" s="178"/>
      <c r="L1189" s="138"/>
      <c r="M1189" s="173"/>
      <c r="N1189" s="173"/>
    </row>
    <row r="1190" spans="2:14" s="171" customFormat="1" ht="20.100000000000001" hidden="1" customHeight="1">
      <c r="B1190" s="142">
        <f>'HITUNG SEGMEN'!B1694</f>
        <v>157</v>
      </c>
      <c r="C1190" s="142">
        <f>'HITUNG SEGMEN'!C1694</f>
        <v>1.157</v>
      </c>
      <c r="D1190" s="143" t="str">
        <f>'HITUNG SEGMEN'!D1694</f>
        <v>Gor Goentoer Darjono Utara</v>
      </c>
      <c r="E1190" s="144">
        <f>'HITUNG SEGMEN'!E1694</f>
        <v>0.26</v>
      </c>
      <c r="F1190" s="145" t="str">
        <f>'HITUNG SEGMEN'!F1694</f>
        <v>0+000</v>
      </c>
      <c r="G1190" s="145" t="str">
        <f>'HITUNG SEGMEN'!G1694</f>
        <v>0+200</v>
      </c>
      <c r="H1190" s="172">
        <v>6.8</v>
      </c>
      <c r="I1190" s="172" t="str">
        <f>'Template TIPE'!H1189</f>
        <v>A</v>
      </c>
      <c r="J1190" s="172" t="str">
        <f>'Template-KONDISI'!H1190</f>
        <v>B</v>
      </c>
      <c r="K1190" s="178"/>
      <c r="L1190" s="138"/>
      <c r="M1190" s="173"/>
      <c r="N1190" s="173"/>
    </row>
    <row r="1191" spans="2:14" s="171" customFormat="1" ht="20.100000000000001" hidden="1" customHeight="1">
      <c r="B1191" s="142"/>
      <c r="C1191" s="142"/>
      <c r="D1191" s="143"/>
      <c r="E1191" s="144"/>
      <c r="F1191" s="145" t="str">
        <f>'HITUNG SEGMEN'!F1695</f>
        <v>0+200</v>
      </c>
      <c r="G1191" s="145" t="str">
        <f>'HITUNG SEGMEN'!G1695</f>
        <v>0+260</v>
      </c>
      <c r="H1191" s="172">
        <v>6.5</v>
      </c>
      <c r="I1191" s="172" t="str">
        <f>'Template TIPE'!H1190</f>
        <v>A</v>
      </c>
      <c r="J1191" s="172" t="str">
        <f>'Template-KONDISI'!H1191</f>
        <v>B</v>
      </c>
      <c r="K1191" s="178"/>
      <c r="L1191" s="138"/>
      <c r="M1191" s="173"/>
      <c r="N1191" s="173"/>
    </row>
    <row r="1192" spans="2:14" s="171" customFormat="1" ht="20.100000000000001" customHeight="1">
      <c r="B1192" s="142">
        <f>'HITUNG SEGMEN'!B1701</f>
        <v>158</v>
      </c>
      <c r="C1192" s="142">
        <f>'HITUNG SEGMEN'!C1701</f>
        <v>1.1579999999999999</v>
      </c>
      <c r="D1192" s="143" t="str">
        <f>'HITUNG SEGMEN'!D1701</f>
        <v>Kedungmenjangan - Pasren</v>
      </c>
      <c r="E1192" s="144">
        <f>'HITUNG SEGMEN'!E1701</f>
        <v>3.49</v>
      </c>
      <c r="F1192" s="145" t="str">
        <f>'HITUNG SEGMEN'!F1701</f>
        <v>0+000</v>
      </c>
      <c r="G1192" s="145" t="str">
        <f>'HITUNG SEGMEN'!G1701</f>
        <v>0+200</v>
      </c>
      <c r="H1192" s="172">
        <v>7</v>
      </c>
      <c r="I1192" s="172" t="str">
        <f>'Template TIPE'!H1191</f>
        <v>B</v>
      </c>
      <c r="J1192" s="172" t="str">
        <f>'Template-KONDISI'!H1192</f>
        <v>B</v>
      </c>
      <c r="K1192" s="178"/>
      <c r="L1192" s="138"/>
      <c r="M1192" s="173"/>
      <c r="N1192" s="173"/>
    </row>
    <row r="1193" spans="2:14" s="171" customFormat="1" ht="20.100000000000001" customHeight="1">
      <c r="B1193" s="142"/>
      <c r="C1193" s="142"/>
      <c r="D1193" s="143"/>
      <c r="E1193" s="144"/>
      <c r="F1193" s="145" t="str">
        <f>'HITUNG SEGMEN'!F1702</f>
        <v>0+200</v>
      </c>
      <c r="G1193" s="145" t="str">
        <f>'HITUNG SEGMEN'!G1702</f>
        <v>0+400</v>
      </c>
      <c r="H1193" s="172">
        <v>7</v>
      </c>
      <c r="I1193" s="172" t="str">
        <f>'Template TIPE'!H1192</f>
        <v>B</v>
      </c>
      <c r="J1193" s="172" t="str">
        <f>'Template-KONDISI'!H1193</f>
        <v>B</v>
      </c>
      <c r="K1193" s="178"/>
      <c r="L1193" s="138"/>
      <c r="M1193" s="173"/>
      <c r="N1193" s="173"/>
    </row>
    <row r="1194" spans="2:14" s="171" customFormat="1" ht="20.100000000000001" customHeight="1">
      <c r="B1194" s="142"/>
      <c r="C1194" s="142"/>
      <c r="D1194" s="143"/>
      <c r="E1194" s="144"/>
      <c r="F1194" s="145" t="str">
        <f>'HITUNG SEGMEN'!F1703</f>
        <v>0+400</v>
      </c>
      <c r="G1194" s="145" t="str">
        <f>'HITUNG SEGMEN'!G1703</f>
        <v>0+600</v>
      </c>
      <c r="H1194" s="172">
        <v>7</v>
      </c>
      <c r="I1194" s="172" t="str">
        <f>'Template TIPE'!H1193</f>
        <v>B</v>
      </c>
      <c r="J1194" s="172" t="str">
        <f>'Template-KONDISI'!H1194</f>
        <v>B</v>
      </c>
      <c r="K1194" s="178"/>
      <c r="L1194" s="138"/>
      <c r="M1194" s="173"/>
      <c r="N1194" s="173"/>
    </row>
    <row r="1195" spans="2:14" s="171" customFormat="1" ht="20.100000000000001" customHeight="1">
      <c r="B1195" s="142"/>
      <c r="C1195" s="142"/>
      <c r="D1195" s="143"/>
      <c r="E1195" s="144"/>
      <c r="F1195" s="145" t="str">
        <f>'HITUNG SEGMEN'!F1704</f>
        <v>0+600</v>
      </c>
      <c r="G1195" s="145" t="str">
        <f>'HITUNG SEGMEN'!G1704</f>
        <v>0+800</v>
      </c>
      <c r="H1195" s="172">
        <v>7</v>
      </c>
      <c r="I1195" s="172" t="str">
        <f>'Template TIPE'!H1194</f>
        <v>B</v>
      </c>
      <c r="J1195" s="172" t="str">
        <f>'Template-KONDISI'!H1195</f>
        <v>B</v>
      </c>
      <c r="K1195" s="178"/>
      <c r="L1195" s="138"/>
      <c r="M1195" s="173"/>
      <c r="N1195" s="173"/>
    </row>
    <row r="1196" spans="2:14" s="171" customFormat="1" ht="20.100000000000001" customHeight="1">
      <c r="B1196" s="142"/>
      <c r="C1196" s="142"/>
      <c r="D1196" s="143"/>
      <c r="E1196" s="144"/>
      <c r="F1196" s="145" t="str">
        <f>'HITUNG SEGMEN'!F1705</f>
        <v>0+800</v>
      </c>
      <c r="G1196" s="145" t="str">
        <f>'HITUNG SEGMEN'!G1705</f>
        <v>1+000</v>
      </c>
      <c r="H1196" s="172">
        <v>7</v>
      </c>
      <c r="I1196" s="172" t="str">
        <f>'Template TIPE'!H1195</f>
        <v>B</v>
      </c>
      <c r="J1196" s="172" t="str">
        <f>'Template-KONDISI'!H1196</f>
        <v>B</v>
      </c>
      <c r="K1196" s="178"/>
      <c r="L1196" s="138"/>
      <c r="M1196" s="173"/>
      <c r="N1196" s="173"/>
    </row>
    <row r="1197" spans="2:14" s="171" customFormat="1" ht="20.100000000000001" customHeight="1">
      <c r="B1197" s="142"/>
      <c r="C1197" s="142"/>
      <c r="D1197" s="143"/>
      <c r="E1197" s="144"/>
      <c r="F1197" s="145" t="str">
        <f>'HITUNG SEGMEN'!F1706</f>
        <v>1+000</v>
      </c>
      <c r="G1197" s="145" t="str">
        <f>'HITUNG SEGMEN'!G1706</f>
        <v>1+200</v>
      </c>
      <c r="H1197" s="172">
        <v>7</v>
      </c>
      <c r="I1197" s="172" t="str">
        <f>'Template TIPE'!H1196</f>
        <v>B</v>
      </c>
      <c r="J1197" s="172" t="str">
        <f>'Template-KONDISI'!H1197</f>
        <v>B</v>
      </c>
      <c r="K1197" s="178"/>
      <c r="L1197" s="138"/>
      <c r="M1197" s="173"/>
      <c r="N1197" s="173"/>
    </row>
    <row r="1198" spans="2:14" s="171" customFormat="1" ht="20.100000000000001" customHeight="1">
      <c r="B1198" s="142"/>
      <c r="C1198" s="142"/>
      <c r="D1198" s="143"/>
      <c r="E1198" s="144"/>
      <c r="F1198" s="145" t="str">
        <f>'HITUNG SEGMEN'!F1707</f>
        <v>1+200</v>
      </c>
      <c r="G1198" s="145" t="str">
        <f>'HITUNG SEGMEN'!G1707</f>
        <v>1+400</v>
      </c>
      <c r="H1198" s="172">
        <v>7</v>
      </c>
      <c r="I1198" s="172" t="str">
        <f>'Template TIPE'!H1197</f>
        <v>B</v>
      </c>
      <c r="J1198" s="172" t="str">
        <f>'Template-KONDISI'!H1198</f>
        <v>B</v>
      </c>
      <c r="K1198" s="178"/>
      <c r="L1198" s="138"/>
      <c r="M1198" s="173"/>
      <c r="N1198" s="173"/>
    </row>
    <row r="1199" spans="2:14" s="171" customFormat="1" ht="20.100000000000001" customHeight="1">
      <c r="B1199" s="142"/>
      <c r="C1199" s="142"/>
      <c r="D1199" s="143"/>
      <c r="E1199" s="144"/>
      <c r="F1199" s="145" t="str">
        <f>'HITUNG SEGMEN'!F1708</f>
        <v>1+400</v>
      </c>
      <c r="G1199" s="145" t="str">
        <f>'HITUNG SEGMEN'!G1708</f>
        <v>1+600</v>
      </c>
      <c r="H1199" s="172">
        <v>7</v>
      </c>
      <c r="I1199" s="172" t="str">
        <f>'Template TIPE'!H1198</f>
        <v>B</v>
      </c>
      <c r="J1199" s="172" t="str">
        <f>'Template-KONDISI'!H1199</f>
        <v>B</v>
      </c>
      <c r="K1199" s="178"/>
      <c r="L1199" s="138"/>
      <c r="M1199" s="173"/>
      <c r="N1199" s="173"/>
    </row>
    <row r="1200" spans="2:14" s="171" customFormat="1" ht="20.100000000000001" customHeight="1">
      <c r="B1200" s="142"/>
      <c r="C1200" s="142"/>
      <c r="D1200" s="143"/>
      <c r="E1200" s="144"/>
      <c r="F1200" s="145" t="str">
        <f>'HITUNG SEGMEN'!F1709</f>
        <v>1+600</v>
      </c>
      <c r="G1200" s="145" t="str">
        <f>'HITUNG SEGMEN'!G1709</f>
        <v>1+800</v>
      </c>
      <c r="H1200" s="172">
        <v>7</v>
      </c>
      <c r="I1200" s="172" t="str">
        <f>'Template TIPE'!H1199</f>
        <v>B</v>
      </c>
      <c r="J1200" s="172" t="str">
        <f>'Template-KONDISI'!H1200</f>
        <v>B</v>
      </c>
      <c r="K1200" s="178"/>
      <c r="L1200" s="138"/>
      <c r="M1200" s="173"/>
      <c r="N1200" s="173"/>
    </row>
    <row r="1201" spans="2:14" s="171" customFormat="1" ht="20.100000000000001" customHeight="1">
      <c r="B1201" s="142"/>
      <c r="C1201" s="142"/>
      <c r="D1201" s="143"/>
      <c r="E1201" s="144"/>
      <c r="F1201" s="145" t="str">
        <f>'HITUNG SEGMEN'!F1710</f>
        <v>1+800</v>
      </c>
      <c r="G1201" s="145" t="str">
        <f>'HITUNG SEGMEN'!G1710</f>
        <v>2+000</v>
      </c>
      <c r="H1201" s="172">
        <v>7</v>
      </c>
      <c r="I1201" s="172" t="str">
        <f>'Template TIPE'!H1200</f>
        <v>B</v>
      </c>
      <c r="J1201" s="172" t="str">
        <f>'Template-KONDISI'!H1201</f>
        <v>S</v>
      </c>
      <c r="K1201" s="178"/>
      <c r="L1201" s="138"/>
      <c r="M1201" s="173"/>
      <c r="N1201" s="173"/>
    </row>
    <row r="1202" spans="2:14" s="171" customFormat="1" ht="20.100000000000001" customHeight="1">
      <c r="B1202" s="142"/>
      <c r="C1202" s="142"/>
      <c r="D1202" s="143"/>
      <c r="E1202" s="144"/>
      <c r="F1202" s="145" t="str">
        <f>'HITUNG SEGMEN'!F1711</f>
        <v>2+000</v>
      </c>
      <c r="G1202" s="145" t="str">
        <f>'HITUNG SEGMEN'!G1711</f>
        <v>2+200</v>
      </c>
      <c r="H1202" s="172">
        <v>7</v>
      </c>
      <c r="I1202" s="172" t="str">
        <f>'Template TIPE'!H1201</f>
        <v>B</v>
      </c>
      <c r="J1202" s="172" t="str">
        <f>'Template-KONDISI'!H1202</f>
        <v>B</v>
      </c>
      <c r="K1202" s="178"/>
      <c r="L1202" s="138"/>
      <c r="M1202" s="173"/>
      <c r="N1202" s="173"/>
    </row>
    <row r="1203" spans="2:14" s="171" customFormat="1" ht="20.100000000000001" customHeight="1">
      <c r="B1203" s="142"/>
      <c r="C1203" s="142"/>
      <c r="D1203" s="143"/>
      <c r="E1203" s="144"/>
      <c r="F1203" s="145" t="str">
        <f>'HITUNG SEGMEN'!F1712</f>
        <v>2+200</v>
      </c>
      <c r="G1203" s="145" t="str">
        <f>'HITUNG SEGMEN'!G1712</f>
        <v>2+400</v>
      </c>
      <c r="H1203" s="172">
        <v>7</v>
      </c>
      <c r="I1203" s="172" t="str">
        <f>'Template TIPE'!H1202</f>
        <v>B</v>
      </c>
      <c r="J1203" s="172" t="str">
        <f>'Template-KONDISI'!H1203</f>
        <v>B</v>
      </c>
      <c r="K1203" s="178"/>
      <c r="L1203" s="138"/>
      <c r="M1203" s="173"/>
      <c r="N1203" s="173"/>
    </row>
    <row r="1204" spans="2:14" s="171" customFormat="1" ht="20.100000000000001" customHeight="1">
      <c r="B1204" s="142"/>
      <c r="C1204" s="142"/>
      <c r="D1204" s="143"/>
      <c r="E1204" s="144"/>
      <c r="F1204" s="145" t="str">
        <f>'HITUNG SEGMEN'!F1713</f>
        <v>2+400</v>
      </c>
      <c r="G1204" s="145" t="str">
        <f>'HITUNG SEGMEN'!G1713</f>
        <v>2+600</v>
      </c>
      <c r="H1204" s="172">
        <v>7</v>
      </c>
      <c r="I1204" s="172" t="str">
        <f>'Template TIPE'!H1203</f>
        <v>B</v>
      </c>
      <c r="J1204" s="172" t="str">
        <f>'Template-KONDISI'!H1204</f>
        <v>B</v>
      </c>
      <c r="K1204" s="178"/>
      <c r="L1204" s="138"/>
      <c r="M1204" s="173"/>
      <c r="N1204" s="173"/>
    </row>
    <row r="1205" spans="2:14" s="171" customFormat="1" ht="20.100000000000001" customHeight="1">
      <c r="B1205" s="142"/>
      <c r="C1205" s="142"/>
      <c r="D1205" s="143"/>
      <c r="E1205" s="144"/>
      <c r="F1205" s="145" t="str">
        <f>'HITUNG SEGMEN'!F1714</f>
        <v>2+600</v>
      </c>
      <c r="G1205" s="145" t="str">
        <f>'HITUNG SEGMEN'!G1714</f>
        <v>2+800</v>
      </c>
      <c r="H1205" s="172">
        <v>7</v>
      </c>
      <c r="I1205" s="172" t="str">
        <f>'Template TIPE'!H1204</f>
        <v>B</v>
      </c>
      <c r="J1205" s="172" t="str">
        <f>'Template-KONDISI'!H1205</f>
        <v>B</v>
      </c>
      <c r="K1205" s="178"/>
      <c r="L1205" s="138"/>
      <c r="M1205" s="173"/>
      <c r="N1205" s="173"/>
    </row>
    <row r="1206" spans="2:14" s="171" customFormat="1" ht="20.100000000000001" customHeight="1">
      <c r="B1206" s="142"/>
      <c r="C1206" s="142"/>
      <c r="D1206" s="143"/>
      <c r="E1206" s="144"/>
      <c r="F1206" s="145" t="str">
        <f>'HITUNG SEGMEN'!F1715</f>
        <v>2+800</v>
      </c>
      <c r="G1206" s="145" t="str">
        <f>'HITUNG SEGMEN'!G1715</f>
        <v>3+000</v>
      </c>
      <c r="H1206" s="172">
        <v>7</v>
      </c>
      <c r="I1206" s="172" t="str">
        <f>'Template TIPE'!H1205</f>
        <v>B</v>
      </c>
      <c r="J1206" s="172" t="str">
        <f>'Template-KONDISI'!H1206</f>
        <v>B</v>
      </c>
      <c r="K1206" s="178"/>
      <c r="L1206" s="138"/>
      <c r="M1206" s="173"/>
      <c r="N1206" s="173"/>
    </row>
    <row r="1207" spans="2:14" s="171" customFormat="1" ht="20.100000000000001" customHeight="1">
      <c r="B1207" s="142"/>
      <c r="C1207" s="142"/>
      <c r="D1207" s="143"/>
      <c r="E1207" s="144"/>
      <c r="F1207" s="145" t="str">
        <f>'HITUNG SEGMEN'!F1716</f>
        <v>3+000</v>
      </c>
      <c r="G1207" s="145" t="str">
        <f>'HITUNG SEGMEN'!G1716</f>
        <v>3+200</v>
      </c>
      <c r="H1207" s="172">
        <v>7</v>
      </c>
      <c r="I1207" s="172" t="str">
        <f>'Template TIPE'!H1206</f>
        <v>B</v>
      </c>
      <c r="J1207" s="172" t="str">
        <f>'Template-KONDISI'!H1207</f>
        <v>B</v>
      </c>
      <c r="K1207" s="178"/>
      <c r="L1207" s="138"/>
      <c r="M1207" s="173"/>
      <c r="N1207" s="173"/>
    </row>
    <row r="1208" spans="2:14" s="171" customFormat="1" ht="20.100000000000001" customHeight="1">
      <c r="B1208" s="142"/>
      <c r="C1208" s="142"/>
      <c r="D1208" s="143"/>
      <c r="E1208" s="144"/>
      <c r="F1208" s="145" t="str">
        <f>'HITUNG SEGMEN'!F1717</f>
        <v>3+200</v>
      </c>
      <c r="G1208" s="145" t="str">
        <f>'HITUNG SEGMEN'!G1717</f>
        <v>3+400</v>
      </c>
      <c r="H1208" s="172">
        <v>7</v>
      </c>
      <c r="I1208" s="172" t="str">
        <f>'Template TIPE'!H1207</f>
        <v>B</v>
      </c>
      <c r="J1208" s="172" t="str">
        <f>'Template-KONDISI'!H1208</f>
        <v>B</v>
      </c>
      <c r="K1208" s="178"/>
      <c r="L1208" s="138"/>
      <c r="M1208" s="173"/>
      <c r="N1208" s="173"/>
    </row>
    <row r="1209" spans="2:14" s="171" customFormat="1" ht="20.100000000000001" customHeight="1">
      <c r="B1209" s="142"/>
      <c r="C1209" s="142"/>
      <c r="D1209" s="143"/>
      <c r="E1209" s="144"/>
      <c r="F1209" s="145" t="str">
        <f>'HITUNG SEGMEN'!F1718</f>
        <v>3+400</v>
      </c>
      <c r="G1209" s="145" t="str">
        <f>'HITUNG SEGMEN'!G1718</f>
        <v>3+490</v>
      </c>
      <c r="H1209" s="172">
        <v>7</v>
      </c>
      <c r="I1209" s="172" t="str">
        <f>'Template TIPE'!H1208</f>
        <v>B</v>
      </c>
      <c r="J1209" s="172" t="str">
        <f>'Template-KONDISI'!H1209</f>
        <v>B</v>
      </c>
      <c r="K1209" s="178"/>
      <c r="L1209" s="138"/>
      <c r="M1209" s="173"/>
      <c r="N1209" s="173"/>
    </row>
    <row r="1210" spans="2:14" s="171" customFormat="1" ht="20.100000000000001" hidden="1" customHeight="1">
      <c r="B1210" s="142">
        <f>'HITUNG SEGMEN'!B1721</f>
        <v>159</v>
      </c>
      <c r="C1210" s="142">
        <f>'HITUNG SEGMEN'!C1721</f>
        <v>1.159</v>
      </c>
      <c r="D1210" s="143" t="str">
        <f>'HITUNG SEGMEN'!D1721</f>
        <v>Wirasana - Kalikajar</v>
      </c>
      <c r="E1210" s="144">
        <f>'HITUNG SEGMEN'!E1721</f>
        <v>0.72</v>
      </c>
      <c r="F1210" s="145" t="str">
        <f>'HITUNG SEGMEN'!F1721</f>
        <v>0+000</v>
      </c>
      <c r="G1210" s="145" t="str">
        <f>'HITUNG SEGMEN'!G1721</f>
        <v>0+200</v>
      </c>
      <c r="H1210" s="172">
        <v>3</v>
      </c>
      <c r="I1210" s="172" t="str">
        <f>'Template TIPE'!H1209</f>
        <v>L</v>
      </c>
      <c r="J1210" s="172" t="str">
        <f>'Template-KONDISI'!H1210</f>
        <v>S</v>
      </c>
      <c r="K1210" s="178"/>
      <c r="L1210" s="138"/>
      <c r="M1210" s="173"/>
      <c r="N1210" s="173"/>
    </row>
    <row r="1211" spans="2:14" s="171" customFormat="1" ht="20.100000000000001" hidden="1" customHeight="1">
      <c r="B1211" s="142"/>
      <c r="C1211" s="142"/>
      <c r="D1211" s="143"/>
      <c r="E1211" s="144"/>
      <c r="F1211" s="145" t="str">
        <f>'HITUNG SEGMEN'!F1722</f>
        <v>0+200</v>
      </c>
      <c r="G1211" s="145" t="str">
        <f>'HITUNG SEGMEN'!G1722</f>
        <v>0+400</v>
      </c>
      <c r="H1211" s="172">
        <v>7</v>
      </c>
      <c r="I1211" s="172" t="str">
        <f>'Template TIPE'!H1210</f>
        <v>K</v>
      </c>
      <c r="J1211" s="172" t="str">
        <f>'Template-KONDISI'!H1211</f>
        <v>RB</v>
      </c>
      <c r="K1211" s="178"/>
      <c r="L1211" s="138"/>
      <c r="M1211" s="173"/>
      <c r="N1211" s="173"/>
    </row>
    <row r="1212" spans="2:14" s="171" customFormat="1" ht="20.100000000000001" hidden="1" customHeight="1">
      <c r="B1212" s="142"/>
      <c r="C1212" s="142"/>
      <c r="D1212" s="143"/>
      <c r="E1212" s="144"/>
      <c r="F1212" s="145" t="str">
        <f>'HITUNG SEGMEN'!F1723</f>
        <v>0+400</v>
      </c>
      <c r="G1212" s="145" t="str">
        <f>'HITUNG SEGMEN'!G1723</f>
        <v>0+600</v>
      </c>
      <c r="H1212" s="172">
        <v>7</v>
      </c>
      <c r="I1212" s="172" t="str">
        <f>'Template TIPE'!H1211</f>
        <v>K</v>
      </c>
      <c r="J1212" s="172" t="str">
        <f>'Template-KONDISI'!H1212</f>
        <v>RB</v>
      </c>
      <c r="K1212" s="178"/>
      <c r="L1212" s="138"/>
      <c r="M1212" s="173"/>
      <c r="N1212" s="173"/>
    </row>
    <row r="1213" spans="2:14" s="171" customFormat="1" ht="20.100000000000001" hidden="1" customHeight="1">
      <c r="B1213" s="142"/>
      <c r="C1213" s="142"/>
      <c r="D1213" s="143"/>
      <c r="E1213" s="144"/>
      <c r="F1213" s="145" t="str">
        <f>'HITUNG SEGMEN'!F1724</f>
        <v>0+600</v>
      </c>
      <c r="G1213" s="145" t="str">
        <f>'HITUNG SEGMEN'!G1724</f>
        <v>0+720</v>
      </c>
      <c r="H1213" s="172">
        <v>7</v>
      </c>
      <c r="I1213" s="172" t="str">
        <f>'Template TIPE'!H1212</f>
        <v>K</v>
      </c>
      <c r="J1213" s="172" t="str">
        <f>'Template-KONDISI'!H1213</f>
        <v>RB</v>
      </c>
      <c r="K1213" s="178"/>
      <c r="L1213" s="138"/>
      <c r="M1213" s="173"/>
      <c r="N1213" s="173"/>
    </row>
    <row r="1214" spans="2:14" s="171" customFormat="1" ht="20.100000000000001" hidden="1" customHeight="1">
      <c r="B1214" s="142">
        <f>'HITUNG SEGMEN'!B1728</f>
        <v>160</v>
      </c>
      <c r="C1214" s="142">
        <f>'HITUNG SEGMEN'!C1728</f>
        <v>1.1599999999999999</v>
      </c>
      <c r="D1214" s="143" t="str">
        <f>'HITUNG SEGMEN'!D1728</f>
        <v>Lingkar BLK</v>
      </c>
      <c r="E1214" s="144">
        <f>'HITUNG SEGMEN'!E1728</f>
        <v>0.13</v>
      </c>
      <c r="F1214" s="145" t="str">
        <f>'HITUNG SEGMEN'!F1728</f>
        <v>0+000</v>
      </c>
      <c r="G1214" s="145" t="str">
        <f>'HITUNG SEGMEN'!G1728</f>
        <v>0+130</v>
      </c>
      <c r="H1214" s="172">
        <v>3</v>
      </c>
      <c r="I1214" s="172" t="str">
        <f>'Template TIPE'!H1213</f>
        <v>K</v>
      </c>
      <c r="J1214" s="172" t="str">
        <f>'Template-KONDISI'!H1214</f>
        <v>RB</v>
      </c>
      <c r="K1214" s="178"/>
      <c r="L1214" s="138"/>
      <c r="M1214" s="173"/>
      <c r="N1214" s="173"/>
    </row>
    <row r="1215" spans="2:14" s="171" customFormat="1" ht="20.100000000000001" hidden="1" customHeight="1">
      <c r="B1215" s="142">
        <f>'HITUNG SEGMEN'!B1735</f>
        <v>161</v>
      </c>
      <c r="C1215" s="142">
        <f>'HITUNG SEGMEN'!C1735</f>
        <v>1.161</v>
      </c>
      <c r="D1215" s="143" t="str">
        <f>'HITUNG SEGMEN'!D1735</f>
        <v>Perum Abdi Kencana</v>
      </c>
      <c r="E1215" s="144">
        <f>'HITUNG SEGMEN'!E1735</f>
        <v>0.77</v>
      </c>
      <c r="F1215" s="145" t="str">
        <f>'HITUNG SEGMEN'!F1735</f>
        <v>0+000</v>
      </c>
      <c r="G1215" s="145" t="str">
        <f>'HITUNG SEGMEN'!G1735</f>
        <v>0+200</v>
      </c>
      <c r="H1215" s="172">
        <v>5</v>
      </c>
      <c r="I1215" s="172" t="str">
        <f>'Template TIPE'!H1214</f>
        <v>A</v>
      </c>
      <c r="J1215" s="172" t="str">
        <f>'Template-KONDISI'!H1215</f>
        <v>B</v>
      </c>
      <c r="K1215" s="178"/>
      <c r="L1215" s="138"/>
      <c r="M1215" s="173"/>
      <c r="N1215" s="173"/>
    </row>
    <row r="1216" spans="2:14" s="171" customFormat="1" ht="20.100000000000001" hidden="1" customHeight="1">
      <c r="B1216" s="142"/>
      <c r="C1216" s="142"/>
      <c r="D1216" s="143"/>
      <c r="E1216" s="144"/>
      <c r="F1216" s="145" t="str">
        <f>'HITUNG SEGMEN'!F1736</f>
        <v>0+200</v>
      </c>
      <c r="G1216" s="145" t="str">
        <f>'HITUNG SEGMEN'!G1736</f>
        <v>0+400</v>
      </c>
      <c r="H1216" s="172">
        <v>5</v>
      </c>
      <c r="I1216" s="172" t="str">
        <f>'Template TIPE'!H1215</f>
        <v>A</v>
      </c>
      <c r="J1216" s="172" t="str">
        <f>'Template-KONDISI'!H1216</f>
        <v>B</v>
      </c>
      <c r="K1216" s="178"/>
      <c r="L1216" s="138"/>
      <c r="M1216" s="173"/>
      <c r="N1216" s="173"/>
    </row>
    <row r="1217" spans="2:14" s="171" customFormat="1" ht="20.100000000000001" hidden="1" customHeight="1">
      <c r="B1217" s="142"/>
      <c r="C1217" s="142"/>
      <c r="D1217" s="143"/>
      <c r="E1217" s="144"/>
      <c r="F1217" s="145" t="str">
        <f>'HITUNG SEGMEN'!F1737</f>
        <v>0+400</v>
      </c>
      <c r="G1217" s="145" t="str">
        <f>'HITUNG SEGMEN'!G1737</f>
        <v>0+600</v>
      </c>
      <c r="H1217" s="172">
        <v>5</v>
      </c>
      <c r="I1217" s="172" t="str">
        <f>'Template TIPE'!H1216</f>
        <v>A</v>
      </c>
      <c r="J1217" s="172" t="str">
        <f>'Template-KONDISI'!H1217</f>
        <v>B</v>
      </c>
      <c r="K1217" s="178"/>
      <c r="L1217" s="138"/>
      <c r="M1217" s="173"/>
      <c r="N1217" s="173"/>
    </row>
    <row r="1218" spans="2:14" s="171" customFormat="1" ht="20.100000000000001" hidden="1" customHeight="1">
      <c r="B1218" s="142"/>
      <c r="C1218" s="142"/>
      <c r="D1218" s="143"/>
      <c r="E1218" s="144"/>
      <c r="F1218" s="145" t="str">
        <f>'HITUNG SEGMEN'!F1738</f>
        <v>0+600</v>
      </c>
      <c r="G1218" s="145" t="str">
        <f>'HITUNG SEGMEN'!G1738</f>
        <v>0+770</v>
      </c>
      <c r="H1218" s="172">
        <v>4.9000000000000004</v>
      </c>
      <c r="I1218" s="172" t="str">
        <f>'Template TIPE'!H1217</f>
        <v>A</v>
      </c>
      <c r="J1218" s="172" t="str">
        <f>'Template-KONDISI'!H1218</f>
        <v>B</v>
      </c>
      <c r="K1218" s="178"/>
      <c r="L1218" s="138"/>
      <c r="M1218" s="173"/>
      <c r="N1218" s="173"/>
    </row>
    <row r="1219" spans="2:14" s="171" customFormat="1" ht="20.100000000000001" hidden="1" customHeight="1">
      <c r="B1219" s="142">
        <f>'HITUNG SEGMEN'!B1742</f>
        <v>162</v>
      </c>
      <c r="C1219" s="142">
        <f>'HITUNG SEGMEN'!C1742</f>
        <v>1.1619999999999999</v>
      </c>
      <c r="D1219" s="143" t="str">
        <f>'HITUNG SEGMEN'!D1742</f>
        <v>RPH</v>
      </c>
      <c r="E1219" s="144">
        <f>'HITUNG SEGMEN'!E1742</f>
        <v>0.3</v>
      </c>
      <c r="F1219" s="145" t="str">
        <f>'HITUNG SEGMEN'!F1742</f>
        <v>0+000</v>
      </c>
      <c r="G1219" s="145" t="str">
        <f>'HITUNG SEGMEN'!G1742</f>
        <v>0+200</v>
      </c>
      <c r="H1219" s="172">
        <v>2.9</v>
      </c>
      <c r="I1219" s="172" t="str">
        <f>'Template TIPE'!H1218</f>
        <v>A</v>
      </c>
      <c r="J1219" s="172" t="str">
        <f>'Template-KONDISI'!H1219</f>
        <v>B</v>
      </c>
      <c r="K1219" s="178"/>
      <c r="L1219" s="138"/>
      <c r="M1219" s="173"/>
      <c r="N1219" s="173"/>
    </row>
    <row r="1220" spans="2:14" s="171" customFormat="1" ht="20.100000000000001" hidden="1" customHeight="1">
      <c r="B1220" s="142">
        <f>'HITUNG SEGMEN'!B1749</f>
        <v>163</v>
      </c>
      <c r="C1220" s="142">
        <f>'HITUNG SEGMEN'!C1749</f>
        <v>1.163</v>
      </c>
      <c r="D1220" s="143" t="str">
        <f>'HITUNG SEGMEN'!D1749</f>
        <v>Kalialang - Banjarsari</v>
      </c>
      <c r="E1220" s="144">
        <f>'HITUNG SEGMEN'!E1749</f>
        <v>1.65</v>
      </c>
      <c r="F1220" s="145" t="str">
        <f>'HITUNG SEGMEN'!F1749</f>
        <v>0+000</v>
      </c>
      <c r="G1220" s="145" t="str">
        <f>'HITUNG SEGMEN'!G1749</f>
        <v>0+200</v>
      </c>
      <c r="H1220" s="172">
        <v>3</v>
      </c>
      <c r="I1220" s="172" t="str">
        <f>'Template TIPE'!H1219</f>
        <v>A</v>
      </c>
      <c r="J1220" s="172" t="str">
        <f>'Template-KONDISI'!H1220</f>
        <v>B</v>
      </c>
      <c r="K1220" s="178"/>
      <c r="L1220" s="138"/>
      <c r="M1220" s="173"/>
      <c r="N1220" s="173"/>
    </row>
    <row r="1221" spans="2:14" s="171" customFormat="1" ht="20.100000000000001" hidden="1" customHeight="1">
      <c r="B1221" s="142"/>
      <c r="C1221" s="142"/>
      <c r="D1221" s="143"/>
      <c r="E1221" s="144">
        <f>'HITUNG SEGMEN'!E1750</f>
        <v>0</v>
      </c>
      <c r="F1221" s="145" t="str">
        <f>'HITUNG SEGMEN'!F1750</f>
        <v>0+200</v>
      </c>
      <c r="G1221" s="145" t="str">
        <f>'HITUNG SEGMEN'!G1750</f>
        <v>0+400</v>
      </c>
      <c r="H1221" s="172">
        <f>H1220</f>
        <v>3</v>
      </c>
      <c r="I1221" s="172" t="str">
        <f>'Template TIPE'!H1220</f>
        <v>A</v>
      </c>
      <c r="J1221" s="172" t="str">
        <f>'Template-KONDISI'!H1221</f>
        <v>B</v>
      </c>
      <c r="K1221" s="178"/>
      <c r="L1221" s="138"/>
      <c r="M1221" s="173"/>
      <c r="N1221" s="173"/>
    </row>
    <row r="1222" spans="2:14" s="171" customFormat="1" ht="20.100000000000001" hidden="1" customHeight="1">
      <c r="B1222" s="142"/>
      <c r="C1222" s="142"/>
      <c r="D1222" s="143"/>
      <c r="E1222" s="144">
        <f>'HITUNG SEGMEN'!E1751</f>
        <v>0</v>
      </c>
      <c r="F1222" s="145" t="str">
        <f>'HITUNG SEGMEN'!F1751</f>
        <v>0+400</v>
      </c>
      <c r="G1222" s="145" t="str">
        <f>'HITUNG SEGMEN'!G1751</f>
        <v>0+600</v>
      </c>
      <c r="H1222" s="172">
        <f t="shared" ref="H1222:H1228" si="85">H1221</f>
        <v>3</v>
      </c>
      <c r="I1222" s="172" t="str">
        <f>'Template TIPE'!H1221</f>
        <v>A</v>
      </c>
      <c r="J1222" s="172" t="str">
        <f>'Template-KONDISI'!H1222</f>
        <v>B</v>
      </c>
      <c r="K1222" s="178"/>
      <c r="L1222" s="138"/>
      <c r="M1222" s="173"/>
      <c r="N1222" s="173"/>
    </row>
    <row r="1223" spans="2:14" s="171" customFormat="1" ht="20.100000000000001" hidden="1" customHeight="1">
      <c r="B1223" s="142"/>
      <c r="C1223" s="142"/>
      <c r="D1223" s="143"/>
      <c r="E1223" s="144">
        <f>'HITUNG SEGMEN'!E1752</f>
        <v>0</v>
      </c>
      <c r="F1223" s="145" t="str">
        <f>'HITUNG SEGMEN'!F1752</f>
        <v>0+600</v>
      </c>
      <c r="G1223" s="145" t="str">
        <f>'HITUNG SEGMEN'!G1752</f>
        <v>0+800</v>
      </c>
      <c r="H1223" s="172">
        <f t="shared" si="85"/>
        <v>3</v>
      </c>
      <c r="I1223" s="172" t="str">
        <f>'Template TIPE'!H1222</f>
        <v>A</v>
      </c>
      <c r="J1223" s="172" t="str">
        <f>'Template-KONDISI'!H1223</f>
        <v>B</v>
      </c>
      <c r="K1223" s="178"/>
      <c r="L1223" s="138"/>
      <c r="M1223" s="173"/>
      <c r="N1223" s="173"/>
    </row>
    <row r="1224" spans="2:14" s="171" customFormat="1" ht="20.100000000000001" hidden="1" customHeight="1">
      <c r="B1224" s="142"/>
      <c r="C1224" s="142"/>
      <c r="D1224" s="143"/>
      <c r="E1224" s="144">
        <f>'HITUNG SEGMEN'!E1753</f>
        <v>0</v>
      </c>
      <c r="F1224" s="145" t="str">
        <f>'HITUNG SEGMEN'!F1753</f>
        <v>0+800</v>
      </c>
      <c r="G1224" s="145" t="str">
        <f>'HITUNG SEGMEN'!G1753</f>
        <v>1+000</v>
      </c>
      <c r="H1224" s="172">
        <f t="shared" si="85"/>
        <v>3</v>
      </c>
      <c r="I1224" s="172" t="str">
        <f>'Template TIPE'!H1223</f>
        <v>A</v>
      </c>
      <c r="J1224" s="172" t="str">
        <f>'Template-KONDISI'!H1224</f>
        <v>B</v>
      </c>
      <c r="K1224" s="178"/>
      <c r="L1224" s="138"/>
      <c r="M1224" s="173"/>
      <c r="N1224" s="173"/>
    </row>
    <row r="1225" spans="2:14" s="171" customFormat="1" ht="20.100000000000001" hidden="1" customHeight="1">
      <c r="B1225" s="142"/>
      <c r="C1225" s="142"/>
      <c r="D1225" s="143"/>
      <c r="E1225" s="144">
        <f>'HITUNG SEGMEN'!E1754</f>
        <v>0</v>
      </c>
      <c r="F1225" s="145" t="str">
        <f>'HITUNG SEGMEN'!F1754</f>
        <v>1+000</v>
      </c>
      <c r="G1225" s="145" t="str">
        <f>'HITUNG SEGMEN'!G1754</f>
        <v>1+200</v>
      </c>
      <c r="H1225" s="172">
        <f t="shared" si="85"/>
        <v>3</v>
      </c>
      <c r="I1225" s="172" t="str">
        <f>'Template TIPE'!H1224</f>
        <v>A</v>
      </c>
      <c r="J1225" s="172" t="str">
        <f>'Template-KONDISI'!H1225</f>
        <v>B</v>
      </c>
      <c r="K1225" s="178"/>
      <c r="L1225" s="138"/>
      <c r="M1225" s="173"/>
      <c r="N1225" s="173"/>
    </row>
    <row r="1226" spans="2:14" s="171" customFormat="1" ht="20.100000000000001" hidden="1" customHeight="1">
      <c r="B1226" s="142"/>
      <c r="C1226" s="142"/>
      <c r="D1226" s="143"/>
      <c r="E1226" s="144">
        <f>'HITUNG SEGMEN'!E1755</f>
        <v>0</v>
      </c>
      <c r="F1226" s="145" t="str">
        <f>'HITUNG SEGMEN'!F1755</f>
        <v>1+200</v>
      </c>
      <c r="G1226" s="145" t="str">
        <f>'HITUNG SEGMEN'!G1755</f>
        <v>1+400</v>
      </c>
      <c r="H1226" s="172">
        <f t="shared" si="85"/>
        <v>3</v>
      </c>
      <c r="I1226" s="172" t="str">
        <f>'Template TIPE'!H1225</f>
        <v>A</v>
      </c>
      <c r="J1226" s="172" t="str">
        <f>'Template-KONDISI'!H1226</f>
        <v>B</v>
      </c>
      <c r="K1226" s="178"/>
      <c r="L1226" s="138"/>
      <c r="M1226" s="173"/>
      <c r="N1226" s="173"/>
    </row>
    <row r="1227" spans="2:14" s="171" customFormat="1" ht="20.100000000000001" hidden="1" customHeight="1">
      <c r="B1227" s="142"/>
      <c r="C1227" s="142"/>
      <c r="D1227" s="143"/>
      <c r="E1227" s="144">
        <f>'HITUNG SEGMEN'!E1756</f>
        <v>0</v>
      </c>
      <c r="F1227" s="145" t="str">
        <f>'HITUNG SEGMEN'!F1756</f>
        <v>1+400</v>
      </c>
      <c r="G1227" s="145" t="str">
        <f>'HITUNG SEGMEN'!G1756</f>
        <v>1+600</v>
      </c>
      <c r="H1227" s="172">
        <f t="shared" si="85"/>
        <v>3</v>
      </c>
      <c r="I1227" s="172" t="str">
        <f>'Template TIPE'!H1226</f>
        <v>A</v>
      </c>
      <c r="J1227" s="172" t="str">
        <f>'Template-KONDISI'!H1227</f>
        <v>B</v>
      </c>
      <c r="K1227" s="178"/>
      <c r="L1227" s="138"/>
      <c r="M1227" s="173"/>
      <c r="N1227" s="173"/>
    </row>
    <row r="1228" spans="2:14" s="171" customFormat="1" ht="20.100000000000001" hidden="1" customHeight="1">
      <c r="B1228" s="142"/>
      <c r="C1228" s="142"/>
      <c r="D1228" s="143"/>
      <c r="E1228" s="144">
        <f>'HITUNG SEGMEN'!E1757</f>
        <v>0</v>
      </c>
      <c r="F1228" s="145" t="str">
        <f>'HITUNG SEGMEN'!F1757</f>
        <v>1+600</v>
      </c>
      <c r="G1228" s="145" t="str">
        <f>'HITUNG SEGMEN'!G1757</f>
        <v>1+650</v>
      </c>
      <c r="H1228" s="172">
        <f t="shared" si="85"/>
        <v>3</v>
      </c>
      <c r="I1228" s="172" t="str">
        <f>'Template TIPE'!H1227</f>
        <v>A</v>
      </c>
      <c r="J1228" s="172" t="str">
        <f>'Template-KONDISI'!H1228</f>
        <v>B</v>
      </c>
      <c r="K1228" s="178"/>
      <c r="L1228" s="138"/>
      <c r="M1228" s="173"/>
      <c r="N1228" s="173"/>
    </row>
    <row r="1229" spans="2:14" s="171" customFormat="1" ht="20.100000000000001" hidden="1" customHeight="1">
      <c r="B1229" s="142">
        <f>'HITUNG SEGMEN'!B1758</f>
        <v>164</v>
      </c>
      <c r="C1229" s="142">
        <f>'HITUNG SEGMEN'!C1758</f>
        <v>1.1639999999999999</v>
      </c>
      <c r="D1229" s="143" t="str">
        <f>'HITUNG SEGMEN'!D1758</f>
        <v>Karangmanyar - Grecol</v>
      </c>
      <c r="E1229" s="144">
        <f>'HITUNG SEGMEN'!E1758</f>
        <v>1.06</v>
      </c>
      <c r="F1229" s="145" t="str">
        <f>'HITUNG SEGMEN'!F1758</f>
        <v>0+000</v>
      </c>
      <c r="G1229" s="145" t="str">
        <f>'HITUNG SEGMEN'!G1758</f>
        <v>0+200</v>
      </c>
      <c r="H1229" s="172">
        <v>7.5</v>
      </c>
      <c r="I1229" s="172" t="str">
        <f>'Template TIPE'!H1228</f>
        <v>A</v>
      </c>
      <c r="J1229" s="172" t="str">
        <f>'Template-KONDISI'!H1229</f>
        <v>B</v>
      </c>
      <c r="K1229" s="178"/>
      <c r="L1229" s="138"/>
      <c r="M1229" s="173"/>
      <c r="N1229" s="173"/>
    </row>
    <row r="1230" spans="2:14" s="171" customFormat="1" ht="20.100000000000001" hidden="1" customHeight="1">
      <c r="B1230" s="142"/>
      <c r="C1230" s="142"/>
      <c r="D1230" s="143"/>
      <c r="E1230" s="144"/>
      <c r="F1230" s="145" t="str">
        <f>'HITUNG SEGMEN'!F1759</f>
        <v>0+200</v>
      </c>
      <c r="G1230" s="145" t="str">
        <f>'HITUNG SEGMEN'!G1759</f>
        <v>0+400</v>
      </c>
      <c r="H1230" s="172">
        <f>H1229</f>
        <v>7.5</v>
      </c>
      <c r="I1230" s="172" t="str">
        <f>'Template TIPE'!H1229</f>
        <v>A</v>
      </c>
      <c r="J1230" s="172" t="str">
        <f>'Template-KONDISI'!H1230</f>
        <v>B</v>
      </c>
      <c r="K1230" s="178"/>
      <c r="L1230" s="138"/>
      <c r="M1230" s="173"/>
      <c r="N1230" s="173"/>
    </row>
    <row r="1231" spans="2:14" s="171" customFormat="1" ht="20.100000000000001" hidden="1" customHeight="1">
      <c r="B1231" s="142"/>
      <c r="C1231" s="142"/>
      <c r="D1231" s="143"/>
      <c r="E1231" s="144"/>
      <c r="F1231" s="145" t="str">
        <f>'HITUNG SEGMEN'!F1760</f>
        <v>0+400</v>
      </c>
      <c r="G1231" s="145" t="str">
        <f>'HITUNG SEGMEN'!G1760</f>
        <v>0+600</v>
      </c>
      <c r="H1231" s="172">
        <f>H1229</f>
        <v>7.5</v>
      </c>
      <c r="I1231" s="172" t="str">
        <f>'Template TIPE'!H1230</f>
        <v>A</v>
      </c>
      <c r="J1231" s="172" t="str">
        <f>'Template-KONDISI'!H1231</f>
        <v>B</v>
      </c>
      <c r="K1231" s="178"/>
      <c r="L1231" s="138"/>
      <c r="M1231" s="173"/>
      <c r="N1231" s="173"/>
    </row>
    <row r="1232" spans="2:14" s="171" customFormat="1" ht="20.100000000000001" hidden="1" customHeight="1">
      <c r="B1232" s="142"/>
      <c r="C1232" s="142"/>
      <c r="D1232" s="143"/>
      <c r="E1232" s="144"/>
      <c r="F1232" s="145" t="str">
        <f>'HITUNG SEGMEN'!F1761</f>
        <v>0+600</v>
      </c>
      <c r="G1232" s="145" t="str">
        <f>'HITUNG SEGMEN'!G1761</f>
        <v>0+800</v>
      </c>
      <c r="H1232" s="172">
        <v>5</v>
      </c>
      <c r="I1232" s="172" t="str">
        <f>'Template TIPE'!H1231</f>
        <v>A</v>
      </c>
      <c r="J1232" s="172" t="str">
        <f>'Template-KONDISI'!H1232</f>
        <v>B</v>
      </c>
      <c r="K1232" s="178"/>
      <c r="L1232" s="138"/>
      <c r="M1232" s="173"/>
      <c r="N1232" s="173"/>
    </row>
    <row r="1233" spans="2:14" s="171" customFormat="1" ht="20.100000000000001" hidden="1" customHeight="1">
      <c r="B1233" s="142"/>
      <c r="C1233" s="142"/>
      <c r="D1233" s="143"/>
      <c r="E1233" s="144"/>
      <c r="F1233" s="145" t="str">
        <f>'HITUNG SEGMEN'!F1762</f>
        <v>0+800</v>
      </c>
      <c r="G1233" s="145" t="str">
        <f>'HITUNG SEGMEN'!G1762</f>
        <v>1+000</v>
      </c>
      <c r="H1233" s="172">
        <f>H1232</f>
        <v>5</v>
      </c>
      <c r="I1233" s="172" t="str">
        <f>'Template TIPE'!H1232</f>
        <v>A</v>
      </c>
      <c r="J1233" s="172" t="str">
        <f>'Template-KONDISI'!H1233</f>
        <v>B</v>
      </c>
      <c r="K1233" s="178"/>
      <c r="L1233" s="138"/>
      <c r="M1233" s="173"/>
      <c r="N1233" s="173"/>
    </row>
    <row r="1234" spans="2:14" s="171" customFormat="1" ht="20.100000000000001" hidden="1" customHeight="1">
      <c r="B1234" s="142"/>
      <c r="C1234" s="142"/>
      <c r="D1234" s="143"/>
      <c r="E1234" s="144"/>
      <c r="F1234" s="145" t="str">
        <f>'HITUNG SEGMEN'!F1763</f>
        <v>1+000</v>
      </c>
      <c r="G1234" s="145" t="str">
        <f>'HITUNG SEGMEN'!G1763</f>
        <v>1+060</v>
      </c>
      <c r="H1234" s="172">
        <f>H1232</f>
        <v>5</v>
      </c>
      <c r="I1234" s="172" t="str">
        <f>'Template TIPE'!H1233</f>
        <v>A</v>
      </c>
      <c r="J1234" s="172" t="str">
        <f>'Template-KONDISI'!H1234</f>
        <v>B</v>
      </c>
      <c r="K1234" s="178"/>
      <c r="L1234" s="138"/>
      <c r="M1234" s="173"/>
      <c r="N1234" s="173"/>
    </row>
    <row r="1235" spans="2:14" s="171" customFormat="1" ht="20.100000000000001" hidden="1" customHeight="1">
      <c r="B1235" s="142">
        <f>'HITUNG SEGMEN'!B1766</f>
        <v>165</v>
      </c>
      <c r="C1235" s="142">
        <f>'HITUNG SEGMEN'!C1766</f>
        <v>1.165</v>
      </c>
      <c r="D1235" s="143" t="str">
        <f>'HITUNG SEGMEN'!D1766</f>
        <v>Karangmanyar - Kalikabong</v>
      </c>
      <c r="E1235" s="144">
        <f>'HITUNG SEGMEN'!E1766</f>
        <v>0.26</v>
      </c>
      <c r="F1235" s="145" t="str">
        <f>'HITUNG SEGMEN'!F1766</f>
        <v>0+000</v>
      </c>
      <c r="G1235" s="145" t="str">
        <f>'HITUNG SEGMEN'!G1766</f>
        <v>0+200</v>
      </c>
      <c r="H1235" s="172">
        <v>3.5</v>
      </c>
      <c r="I1235" s="172" t="str">
        <f>'Template TIPE'!H1234</f>
        <v>A</v>
      </c>
      <c r="J1235" s="172" t="str">
        <f>'Template-KONDISI'!H1235</f>
        <v>B</v>
      </c>
      <c r="K1235" s="178"/>
      <c r="L1235" s="138"/>
      <c r="M1235" s="173"/>
      <c r="N1235" s="173"/>
    </row>
    <row r="1236" spans="2:14" s="171" customFormat="1" ht="20.100000000000001" hidden="1" customHeight="1">
      <c r="B1236" s="142"/>
      <c r="C1236" s="142"/>
      <c r="D1236" s="143"/>
      <c r="E1236" s="144">
        <f>'HITUNG SEGMEN'!E1767</f>
        <v>0</v>
      </c>
      <c r="F1236" s="145" t="str">
        <f>'HITUNG SEGMEN'!F1767</f>
        <v>0+200</v>
      </c>
      <c r="G1236" s="145" t="str">
        <f>'HITUNG SEGMEN'!G1767</f>
        <v>0+260</v>
      </c>
      <c r="H1236" s="172">
        <v>3.5</v>
      </c>
      <c r="I1236" s="172" t="str">
        <f>'Template TIPE'!H1235</f>
        <v>A</v>
      </c>
      <c r="J1236" s="172" t="str">
        <f>'Template-KONDISI'!H1236</f>
        <v>B</v>
      </c>
      <c r="K1236" s="178"/>
      <c r="L1236" s="138"/>
      <c r="M1236" s="173"/>
      <c r="N1236" s="173"/>
    </row>
    <row r="1237" spans="2:14" s="171" customFormat="1" ht="20.100000000000001" hidden="1" customHeight="1">
      <c r="B1237" s="142">
        <f>'HITUNG SEGMEN'!B1773</f>
        <v>166</v>
      </c>
      <c r="C1237" s="142">
        <f>'HITUNG SEGMEN'!C1773</f>
        <v>1.1659999999999999</v>
      </c>
      <c r="D1237" s="143" t="str">
        <f>'HITUNG SEGMEN'!D1773</f>
        <v>Puskesmas Kalimanah</v>
      </c>
      <c r="E1237" s="144">
        <f>'HITUNG SEGMEN'!E1773</f>
        <v>0.34</v>
      </c>
      <c r="F1237" s="145" t="str">
        <f>'HITUNG SEGMEN'!F1773</f>
        <v>0+000</v>
      </c>
      <c r="G1237" s="145" t="str">
        <f>'HITUNG SEGMEN'!G1773</f>
        <v>0+200</v>
      </c>
      <c r="H1237" s="172">
        <v>3.5</v>
      </c>
      <c r="I1237" s="172" t="str">
        <f>'Template TIPE'!H1236</f>
        <v>K</v>
      </c>
      <c r="J1237" s="172" t="str">
        <f>'Template-KONDISI'!H1237</f>
        <v>RB</v>
      </c>
      <c r="K1237" s="178"/>
      <c r="L1237" s="138"/>
      <c r="M1237" s="173"/>
      <c r="N1237" s="173"/>
    </row>
    <row r="1238" spans="2:14" s="171" customFormat="1" ht="20.100000000000001" hidden="1" customHeight="1">
      <c r="B1238" s="142"/>
      <c r="C1238" s="142"/>
      <c r="D1238" s="143"/>
      <c r="E1238" s="144">
        <f>'HITUNG SEGMEN'!E1774</f>
        <v>0</v>
      </c>
      <c r="F1238" s="145" t="str">
        <f>'HITUNG SEGMEN'!F1774</f>
        <v>0+200</v>
      </c>
      <c r="G1238" s="145" t="str">
        <f>'HITUNG SEGMEN'!G1774</f>
        <v>0+340</v>
      </c>
      <c r="H1238" s="172">
        <v>3.5</v>
      </c>
      <c r="I1238" s="172" t="str">
        <f>'Template TIPE'!H1237</f>
        <v>A</v>
      </c>
      <c r="J1238" s="172" t="str">
        <f>'Template-KONDISI'!H1238</f>
        <v>RR</v>
      </c>
      <c r="K1238" s="178"/>
      <c r="L1238" s="138"/>
      <c r="M1238" s="173"/>
      <c r="N1238" s="173"/>
    </row>
    <row r="1239" spans="2:14" s="171" customFormat="1" ht="20.100000000000001" hidden="1" customHeight="1">
      <c r="B1239" s="142">
        <f>'HITUNG SEGMEN'!B1780</f>
        <v>167</v>
      </c>
      <c r="C1239" s="142" t="str">
        <f>'HITUNG SEGMEN'!C1780</f>
        <v>1.167</v>
      </c>
      <c r="D1239" s="143" t="str">
        <f>'HITUNG SEGMEN'!D1780</f>
        <v>Bojanegara-Prigi</v>
      </c>
      <c r="E1239" s="144">
        <f>'HITUNG SEGMEN'!E1780</f>
        <v>1.79</v>
      </c>
      <c r="F1239" s="145" t="str">
        <f>'HITUNG SEGMEN'!F1780</f>
        <v>0+000</v>
      </c>
      <c r="G1239" s="145" t="str">
        <f>'HITUNG SEGMEN'!G1780</f>
        <v>0+200</v>
      </c>
      <c r="H1239" s="172">
        <v>4.2</v>
      </c>
      <c r="I1239" s="172" t="str">
        <f>'Template TIPE'!H1238</f>
        <v>A</v>
      </c>
      <c r="J1239" s="172" t="str">
        <f>'Template-KONDISI'!H1239</f>
        <v>S</v>
      </c>
      <c r="K1239" s="178"/>
      <c r="L1239" s="138"/>
      <c r="M1239" s="173"/>
      <c r="N1239" s="173"/>
    </row>
    <row r="1240" spans="2:14" s="171" customFormat="1" ht="20.100000000000001" hidden="1" customHeight="1">
      <c r="B1240" s="142"/>
      <c r="C1240" s="142"/>
      <c r="D1240" s="143"/>
      <c r="E1240" s="144"/>
      <c r="F1240" s="145" t="str">
        <f>'HITUNG SEGMEN'!F1781</f>
        <v>0+200</v>
      </c>
      <c r="G1240" s="145" t="str">
        <f>'HITUNG SEGMEN'!G1781</f>
        <v>0+400</v>
      </c>
      <c r="H1240" s="172">
        <f>H1239</f>
        <v>4.2</v>
      </c>
      <c r="I1240" s="172" t="str">
        <f>'Template TIPE'!H1239</f>
        <v>A</v>
      </c>
      <c r="J1240" s="172" t="str">
        <f>'Template-KONDISI'!H1240</f>
        <v>S</v>
      </c>
      <c r="K1240" s="178"/>
      <c r="L1240" s="138"/>
      <c r="M1240" s="173"/>
      <c r="N1240" s="173"/>
    </row>
    <row r="1241" spans="2:14" s="171" customFormat="1" ht="20.100000000000001" hidden="1" customHeight="1">
      <c r="B1241" s="142"/>
      <c r="C1241" s="142"/>
      <c r="D1241" s="143"/>
      <c r="E1241" s="144"/>
      <c r="F1241" s="145" t="str">
        <f>'HITUNG SEGMEN'!F1782</f>
        <v>0+400</v>
      </c>
      <c r="G1241" s="145" t="str">
        <f>'HITUNG SEGMEN'!G1782</f>
        <v>0+600</v>
      </c>
      <c r="H1241" s="172">
        <f t="shared" ref="H1241:H1247" si="86">H1240</f>
        <v>4.2</v>
      </c>
      <c r="I1241" s="172" t="str">
        <f>'Template TIPE'!H1240</f>
        <v>A</v>
      </c>
      <c r="J1241" s="172" t="str">
        <f>'Template-KONDISI'!H1241</f>
        <v>B</v>
      </c>
      <c r="K1241" s="178"/>
      <c r="L1241" s="138"/>
      <c r="M1241" s="173"/>
      <c r="N1241" s="173"/>
    </row>
    <row r="1242" spans="2:14" s="171" customFormat="1" ht="20.100000000000001" hidden="1" customHeight="1">
      <c r="B1242" s="142"/>
      <c r="C1242" s="142"/>
      <c r="D1242" s="143"/>
      <c r="E1242" s="144"/>
      <c r="F1242" s="145" t="str">
        <f>'HITUNG SEGMEN'!F1783</f>
        <v>0+600</v>
      </c>
      <c r="G1242" s="145" t="str">
        <f>'HITUNG SEGMEN'!G1783</f>
        <v>0+800</v>
      </c>
      <c r="H1242" s="172">
        <f t="shared" si="86"/>
        <v>4.2</v>
      </c>
      <c r="I1242" s="172" t="str">
        <f>'Template TIPE'!H1241</f>
        <v>A</v>
      </c>
      <c r="J1242" s="172" t="str">
        <f>'Template-KONDISI'!H1242</f>
        <v>S</v>
      </c>
      <c r="K1242" s="178"/>
      <c r="L1242" s="138"/>
      <c r="M1242" s="173"/>
      <c r="N1242" s="173"/>
    </row>
    <row r="1243" spans="2:14" s="171" customFormat="1" ht="20.100000000000001" hidden="1" customHeight="1">
      <c r="B1243" s="142"/>
      <c r="C1243" s="142"/>
      <c r="D1243" s="143"/>
      <c r="E1243" s="144"/>
      <c r="F1243" s="145" t="str">
        <f>'HITUNG SEGMEN'!F1784</f>
        <v>0+800</v>
      </c>
      <c r="G1243" s="145" t="str">
        <f>'HITUNG SEGMEN'!G1784</f>
        <v>1+000</v>
      </c>
      <c r="H1243" s="172">
        <f t="shared" si="86"/>
        <v>4.2</v>
      </c>
      <c r="I1243" s="172" t="str">
        <f>'Template TIPE'!H1242</f>
        <v>A</v>
      </c>
      <c r="J1243" s="172" t="str">
        <f>'Template-KONDISI'!H1243</f>
        <v>B</v>
      </c>
      <c r="K1243" s="178"/>
      <c r="L1243" s="138"/>
      <c r="M1243" s="173"/>
      <c r="N1243" s="173"/>
    </row>
    <row r="1244" spans="2:14" s="171" customFormat="1" ht="20.100000000000001" hidden="1" customHeight="1">
      <c r="B1244" s="142"/>
      <c r="C1244" s="142"/>
      <c r="D1244" s="143"/>
      <c r="E1244" s="144"/>
      <c r="F1244" s="145" t="str">
        <f>'HITUNG SEGMEN'!F1785</f>
        <v>1+000</v>
      </c>
      <c r="G1244" s="145" t="str">
        <f>'HITUNG SEGMEN'!G1785</f>
        <v>1+200</v>
      </c>
      <c r="H1244" s="172">
        <f t="shared" si="86"/>
        <v>4.2</v>
      </c>
      <c r="I1244" s="172" t="str">
        <f>'Template TIPE'!H1243</f>
        <v>A</v>
      </c>
      <c r="J1244" s="172" t="str">
        <f>'Template-KONDISI'!H1244</f>
        <v>B</v>
      </c>
      <c r="K1244" s="178"/>
      <c r="L1244" s="138"/>
      <c r="M1244" s="173"/>
      <c r="N1244" s="173"/>
    </row>
    <row r="1245" spans="2:14" s="171" customFormat="1" ht="20.100000000000001" hidden="1" customHeight="1">
      <c r="B1245" s="142"/>
      <c r="C1245" s="142"/>
      <c r="D1245" s="143"/>
      <c r="E1245" s="144"/>
      <c r="F1245" s="145" t="str">
        <f>'HITUNG SEGMEN'!F1786</f>
        <v>1+200</v>
      </c>
      <c r="G1245" s="145" t="str">
        <f>'HITUNG SEGMEN'!G1786</f>
        <v>1+400</v>
      </c>
      <c r="H1245" s="172">
        <f t="shared" si="86"/>
        <v>4.2</v>
      </c>
      <c r="I1245" s="172" t="str">
        <f>'Template TIPE'!H1244</f>
        <v>A</v>
      </c>
      <c r="J1245" s="172" t="str">
        <f>'Template-KONDISI'!H1245</f>
        <v>B</v>
      </c>
      <c r="K1245" s="178"/>
      <c r="L1245" s="138"/>
      <c r="M1245" s="173"/>
      <c r="N1245" s="173"/>
    </row>
    <row r="1246" spans="2:14" s="171" customFormat="1" ht="20.100000000000001" hidden="1" customHeight="1">
      <c r="B1246" s="142"/>
      <c r="C1246" s="142"/>
      <c r="D1246" s="143"/>
      <c r="E1246" s="144"/>
      <c r="F1246" s="145" t="str">
        <f>'HITUNG SEGMEN'!F1787</f>
        <v>1+400</v>
      </c>
      <c r="G1246" s="145" t="str">
        <f>'HITUNG SEGMEN'!G1787</f>
        <v>1+600</v>
      </c>
      <c r="H1246" s="172">
        <f t="shared" si="86"/>
        <v>4.2</v>
      </c>
      <c r="I1246" s="172" t="str">
        <f>'Template TIPE'!H1245</f>
        <v>A</v>
      </c>
      <c r="J1246" s="172" t="str">
        <f>'Template-KONDISI'!H1246</f>
        <v>B</v>
      </c>
      <c r="K1246" s="178"/>
      <c r="L1246" s="138"/>
      <c r="M1246" s="173"/>
      <c r="N1246" s="173"/>
    </row>
    <row r="1247" spans="2:14" s="171" customFormat="1" ht="20.100000000000001" hidden="1" customHeight="1">
      <c r="B1247" s="142"/>
      <c r="C1247" s="142"/>
      <c r="D1247" s="143"/>
      <c r="E1247" s="144"/>
      <c r="F1247" s="145" t="str">
        <f>'HITUNG SEGMEN'!F1788</f>
        <v>1+600</v>
      </c>
      <c r="G1247" s="145" t="str">
        <f>'HITUNG SEGMEN'!G1788</f>
        <v>1+790</v>
      </c>
      <c r="H1247" s="172">
        <f t="shared" si="86"/>
        <v>4.2</v>
      </c>
      <c r="I1247" s="172" t="str">
        <f>'Template TIPE'!H1246</f>
        <v>A</v>
      </c>
      <c r="J1247" s="172" t="str">
        <f>'Template-KONDISI'!H1247</f>
        <v>B</v>
      </c>
      <c r="K1247" s="178"/>
      <c r="L1247" s="138"/>
      <c r="M1247" s="173"/>
      <c r="N1247" s="173"/>
    </row>
    <row r="1248" spans="2:14" s="171" customFormat="1" ht="20.100000000000001" hidden="1" customHeight="1">
      <c r="B1248" s="142">
        <f>'HITUNG SEGMEN'!B1792</f>
        <v>168</v>
      </c>
      <c r="C1248" s="142" t="str">
        <f>'HITUNG SEGMEN'!C1792</f>
        <v>1.168</v>
      </c>
      <c r="D1248" s="143" t="str">
        <f>'HITUNG SEGMEN'!D1792</f>
        <v>Cendana - Sikapat</v>
      </c>
      <c r="E1248" s="144">
        <f>'HITUNG SEGMEN'!E1792</f>
        <v>0.88</v>
      </c>
      <c r="F1248" s="145" t="str">
        <f>'HITUNG SEGMEN'!F1792</f>
        <v>0+000</v>
      </c>
      <c r="G1248" s="145" t="str">
        <f>'HITUNG SEGMEN'!G1792</f>
        <v>0+200</v>
      </c>
      <c r="H1248" s="172">
        <v>3</v>
      </c>
      <c r="I1248" s="172" t="str">
        <f>'Template TIPE'!H1247</f>
        <v>K</v>
      </c>
      <c r="J1248" s="172" t="str">
        <f>'Template-KONDISI'!H1248</f>
        <v>RB</v>
      </c>
      <c r="K1248" s="178"/>
      <c r="L1248" s="138"/>
      <c r="M1248" s="173"/>
      <c r="N1248" s="173"/>
    </row>
    <row r="1249" spans="2:14" s="171" customFormat="1" ht="20.100000000000001" hidden="1" customHeight="1">
      <c r="B1249" s="142"/>
      <c r="C1249" s="142"/>
      <c r="D1249" s="143"/>
      <c r="E1249" s="144"/>
      <c r="F1249" s="145" t="str">
        <f>'HITUNG SEGMEN'!F1793</f>
        <v>0+200</v>
      </c>
      <c r="G1249" s="145" t="str">
        <f>'HITUNG SEGMEN'!G1793</f>
        <v>0+400</v>
      </c>
      <c r="H1249" s="172">
        <f>H1248</f>
        <v>3</v>
      </c>
      <c r="I1249" s="172" t="str">
        <f>'Template TIPE'!H1248</f>
        <v>K</v>
      </c>
      <c r="J1249" s="172" t="str">
        <f>'Template-KONDISI'!H1249</f>
        <v>RB</v>
      </c>
      <c r="K1249" s="178"/>
      <c r="L1249" s="138"/>
      <c r="M1249" s="173"/>
      <c r="N1249" s="173"/>
    </row>
    <row r="1250" spans="2:14" s="171" customFormat="1" ht="20.100000000000001" hidden="1" customHeight="1">
      <c r="B1250" s="142"/>
      <c r="C1250" s="142"/>
      <c r="D1250" s="143"/>
      <c r="E1250" s="144"/>
      <c r="F1250" s="145" t="str">
        <f>'HITUNG SEGMEN'!F1794</f>
        <v>0+400</v>
      </c>
      <c r="G1250" s="145" t="str">
        <f>'HITUNG SEGMEN'!G1794</f>
        <v>0+600</v>
      </c>
      <c r="H1250" s="172">
        <f t="shared" ref="H1250:H1252" si="87">H1249</f>
        <v>3</v>
      </c>
      <c r="I1250" s="172" t="str">
        <f>'Template TIPE'!H1249</f>
        <v>K</v>
      </c>
      <c r="J1250" s="172" t="str">
        <f>'Template-KONDISI'!H1250</f>
        <v>RB</v>
      </c>
      <c r="K1250" s="178"/>
      <c r="L1250" s="138"/>
      <c r="M1250" s="173"/>
      <c r="N1250" s="173"/>
    </row>
    <row r="1251" spans="2:14" s="171" customFormat="1" ht="20.100000000000001" hidden="1" customHeight="1">
      <c r="B1251" s="142"/>
      <c r="C1251" s="142"/>
      <c r="D1251" s="143"/>
      <c r="E1251" s="144"/>
      <c r="F1251" s="145" t="str">
        <f>'HITUNG SEGMEN'!F1795</f>
        <v>0+600</v>
      </c>
      <c r="G1251" s="145" t="str">
        <f>'HITUNG SEGMEN'!G1795</f>
        <v>0+800</v>
      </c>
      <c r="H1251" s="172">
        <f t="shared" si="87"/>
        <v>3</v>
      </c>
      <c r="I1251" s="172" t="str">
        <f>'Template TIPE'!H1250</f>
        <v>K</v>
      </c>
      <c r="J1251" s="172" t="str">
        <f>'Template-KONDISI'!H1251</f>
        <v>RB</v>
      </c>
      <c r="K1251" s="178"/>
      <c r="L1251" s="138"/>
      <c r="M1251" s="173"/>
      <c r="N1251" s="173"/>
    </row>
    <row r="1252" spans="2:14" s="171" customFormat="1" ht="20.100000000000001" hidden="1" customHeight="1">
      <c r="B1252" s="142"/>
      <c r="C1252" s="142"/>
      <c r="D1252" s="143"/>
      <c r="E1252" s="144"/>
      <c r="F1252" s="145" t="str">
        <f>'HITUNG SEGMEN'!F1796</f>
        <v>0+800</v>
      </c>
      <c r="G1252" s="145" t="str">
        <f>'HITUNG SEGMEN'!G1796</f>
        <v>0+880</v>
      </c>
      <c r="H1252" s="172">
        <f t="shared" si="87"/>
        <v>3</v>
      </c>
      <c r="I1252" s="172" t="str">
        <f>'Template TIPE'!H1251</f>
        <v>K</v>
      </c>
      <c r="J1252" s="172" t="str">
        <f>'Template-KONDISI'!H1252</f>
        <v>RB</v>
      </c>
      <c r="K1252" s="178"/>
      <c r="L1252" s="138"/>
      <c r="M1252" s="173"/>
      <c r="N1252" s="173"/>
    </row>
    <row r="1253" spans="2:14" s="171" customFormat="1" ht="20.100000000000001" hidden="1" customHeight="1">
      <c r="B1253" s="142" t="s">
        <v>1099</v>
      </c>
      <c r="C1253" s="142">
        <f>'HITUNG SEGMEN'!C1799</f>
        <v>1.169</v>
      </c>
      <c r="D1253" s="143" t="str">
        <f>'HITUNG SEGMEN'!D1799</f>
        <v>Karangjengkol - Serang</v>
      </c>
      <c r="E1253" s="144">
        <f>'HITUNG SEGMEN'!E1799</f>
        <v>1.59</v>
      </c>
      <c r="F1253" s="145" t="str">
        <f>'HITUNG SEGMEN'!F1799</f>
        <v>0+000</v>
      </c>
      <c r="G1253" s="145" t="str">
        <f>'HITUNG SEGMEN'!G1799</f>
        <v>0+200</v>
      </c>
      <c r="H1253" s="172">
        <v>3</v>
      </c>
      <c r="I1253" s="172" t="str">
        <f>'Template TIPE'!H1252</f>
        <v>K</v>
      </c>
      <c r="J1253" s="172" t="str">
        <f>'Template-KONDISI'!H1253</f>
        <v>RB</v>
      </c>
      <c r="K1253" s="178"/>
      <c r="L1253" s="138"/>
      <c r="M1253" s="173"/>
      <c r="N1253" s="173"/>
    </row>
    <row r="1254" spans="2:14" s="171" customFormat="1" ht="20.100000000000001" hidden="1" customHeight="1">
      <c r="B1254" s="142"/>
      <c r="C1254" s="142"/>
      <c r="D1254" s="143"/>
      <c r="E1254" s="144"/>
      <c r="F1254" s="145" t="str">
        <f>'HITUNG SEGMEN'!F1800</f>
        <v>0+200</v>
      </c>
      <c r="G1254" s="145" t="str">
        <f>'HITUNG SEGMEN'!G1800</f>
        <v>0+400</v>
      </c>
      <c r="H1254" s="172">
        <f>H1253</f>
        <v>3</v>
      </c>
      <c r="I1254" s="172" t="str">
        <f>'Template TIPE'!H1253</f>
        <v>K</v>
      </c>
      <c r="J1254" s="172" t="str">
        <f>'Template-KONDISI'!H1254</f>
        <v>RB</v>
      </c>
      <c r="K1254" s="178"/>
      <c r="L1254" s="138"/>
      <c r="M1254" s="173"/>
      <c r="N1254" s="173"/>
    </row>
    <row r="1255" spans="2:14" s="171" customFormat="1" ht="20.100000000000001" hidden="1" customHeight="1">
      <c r="B1255" s="142"/>
      <c r="C1255" s="142"/>
      <c r="D1255" s="143"/>
      <c r="E1255" s="144"/>
      <c r="F1255" s="145" t="str">
        <f>'HITUNG SEGMEN'!F1801</f>
        <v>0+400</v>
      </c>
      <c r="G1255" s="145" t="str">
        <f>'HITUNG SEGMEN'!G1801</f>
        <v>0+600</v>
      </c>
      <c r="H1255" s="172">
        <f t="shared" ref="H1255:H1260" si="88">H1254</f>
        <v>3</v>
      </c>
      <c r="I1255" s="172" t="str">
        <f>'Template TIPE'!H1254</f>
        <v>K</v>
      </c>
      <c r="J1255" s="172" t="str">
        <f>'Template-KONDISI'!H1255</f>
        <v>RB</v>
      </c>
      <c r="K1255" s="178"/>
      <c r="L1255" s="138"/>
      <c r="M1255" s="173"/>
      <c r="N1255" s="173"/>
    </row>
    <row r="1256" spans="2:14" s="171" customFormat="1" ht="20.100000000000001" hidden="1" customHeight="1">
      <c r="B1256" s="142"/>
      <c r="C1256" s="142"/>
      <c r="D1256" s="143"/>
      <c r="E1256" s="144"/>
      <c r="F1256" s="145" t="str">
        <f>'HITUNG SEGMEN'!F1802</f>
        <v>0+600</v>
      </c>
      <c r="G1256" s="145" t="str">
        <f>'HITUNG SEGMEN'!G1802</f>
        <v>0+800</v>
      </c>
      <c r="H1256" s="172">
        <f t="shared" si="88"/>
        <v>3</v>
      </c>
      <c r="I1256" s="172" t="str">
        <f>'Template TIPE'!H1255</f>
        <v>A</v>
      </c>
      <c r="J1256" s="172" t="str">
        <f>'Template-KONDISI'!H1256</f>
        <v>B</v>
      </c>
      <c r="K1256" s="178"/>
      <c r="L1256" s="138"/>
      <c r="M1256" s="173"/>
      <c r="N1256" s="173"/>
    </row>
    <row r="1257" spans="2:14" s="171" customFormat="1" ht="20.100000000000001" hidden="1" customHeight="1">
      <c r="B1257" s="142"/>
      <c r="C1257" s="142"/>
      <c r="D1257" s="143"/>
      <c r="E1257" s="144"/>
      <c r="F1257" s="145" t="str">
        <f>'HITUNG SEGMEN'!F1803</f>
        <v>0+800</v>
      </c>
      <c r="G1257" s="145" t="str">
        <f>'HITUNG SEGMEN'!G1803</f>
        <v>1+000</v>
      </c>
      <c r="H1257" s="172">
        <f t="shared" si="88"/>
        <v>3</v>
      </c>
      <c r="I1257" s="172" t="str">
        <f>'Template TIPE'!H1256</f>
        <v>A</v>
      </c>
      <c r="J1257" s="172" t="str">
        <f>'Template-KONDISI'!H1257</f>
        <v>B</v>
      </c>
      <c r="K1257" s="178"/>
      <c r="L1257" s="138"/>
      <c r="M1257" s="173"/>
      <c r="N1257" s="173"/>
    </row>
    <row r="1258" spans="2:14" s="171" customFormat="1" ht="20.100000000000001" hidden="1" customHeight="1">
      <c r="B1258" s="142"/>
      <c r="C1258" s="142"/>
      <c r="D1258" s="143"/>
      <c r="E1258" s="144"/>
      <c r="F1258" s="145" t="str">
        <f>'HITUNG SEGMEN'!F1804</f>
        <v>1+000</v>
      </c>
      <c r="G1258" s="145" t="str">
        <f>'HITUNG SEGMEN'!G1804</f>
        <v>1+200</v>
      </c>
      <c r="H1258" s="172">
        <f t="shared" si="88"/>
        <v>3</v>
      </c>
      <c r="I1258" s="172" t="str">
        <f>'Template TIPE'!H1257</f>
        <v>A</v>
      </c>
      <c r="J1258" s="172" t="str">
        <f>'Template-KONDISI'!H1258</f>
        <v>B</v>
      </c>
      <c r="K1258" s="178"/>
      <c r="L1258" s="138"/>
      <c r="M1258" s="173"/>
      <c r="N1258" s="173"/>
    </row>
    <row r="1259" spans="2:14" s="171" customFormat="1" ht="20.100000000000001" hidden="1" customHeight="1">
      <c r="B1259" s="142"/>
      <c r="C1259" s="142"/>
      <c r="D1259" s="143"/>
      <c r="E1259" s="144"/>
      <c r="F1259" s="145" t="str">
        <f>'HITUNG SEGMEN'!F1805</f>
        <v>1+200</v>
      </c>
      <c r="G1259" s="145" t="str">
        <f>'HITUNG SEGMEN'!G1805</f>
        <v>1+400</v>
      </c>
      <c r="H1259" s="172">
        <f t="shared" si="88"/>
        <v>3</v>
      </c>
      <c r="I1259" s="172" t="str">
        <f>'Template TIPE'!H1258</f>
        <v>A</v>
      </c>
      <c r="J1259" s="172" t="str">
        <f>'Template-KONDISI'!H1259</f>
        <v>B</v>
      </c>
      <c r="K1259" s="178"/>
      <c r="L1259" s="138"/>
      <c r="M1259" s="173"/>
      <c r="N1259" s="173"/>
    </row>
    <row r="1260" spans="2:14" s="171" customFormat="1" ht="20.100000000000001" hidden="1" customHeight="1">
      <c r="B1260" s="142"/>
      <c r="C1260" s="142"/>
      <c r="D1260" s="143"/>
      <c r="E1260" s="144"/>
      <c r="F1260" s="145" t="str">
        <f>'HITUNG SEGMEN'!F1806</f>
        <v>1+400</v>
      </c>
      <c r="G1260" s="145" t="str">
        <f>'HITUNG SEGMEN'!G1806</f>
        <v>1+590</v>
      </c>
      <c r="H1260" s="172">
        <f t="shared" si="88"/>
        <v>3</v>
      </c>
      <c r="I1260" s="172" t="str">
        <f>'Template TIPE'!H1259</f>
        <v>A</v>
      </c>
      <c r="J1260" s="172" t="str">
        <f>'Template-KONDISI'!H1260</f>
        <v>B</v>
      </c>
      <c r="K1260" s="178"/>
      <c r="L1260" s="138"/>
      <c r="M1260" s="173"/>
      <c r="N1260" s="173"/>
    </row>
    <row r="1261" spans="2:14" s="171" customFormat="1" ht="20.100000000000001" hidden="1" customHeight="1">
      <c r="B1261" s="142">
        <f>'HITUNG SEGMEN'!B1809</f>
        <v>170</v>
      </c>
      <c r="C1261" s="422" t="s">
        <v>1113</v>
      </c>
      <c r="D1261" s="143" t="str">
        <f>'HITUNG SEGMEN'!D1809</f>
        <v>Karangreja - Karangklesem</v>
      </c>
      <c r="E1261" s="144">
        <f>'HITUNG SEGMEN'!E1809</f>
        <v>0.97</v>
      </c>
      <c r="F1261" s="145" t="str">
        <f>'HITUNG SEGMEN'!F1809</f>
        <v>0+000</v>
      </c>
      <c r="G1261" s="145" t="str">
        <f>'HITUNG SEGMEN'!G1809</f>
        <v>0+200</v>
      </c>
      <c r="H1261" s="172">
        <v>4</v>
      </c>
      <c r="I1261" s="172" t="str">
        <f>'Template TIPE'!H1260</f>
        <v>A</v>
      </c>
      <c r="J1261" s="172" t="str">
        <f>'Template-KONDISI'!H1261</f>
        <v>B</v>
      </c>
      <c r="K1261" s="178"/>
      <c r="L1261" s="138"/>
      <c r="M1261" s="173"/>
      <c r="N1261" s="173"/>
    </row>
    <row r="1262" spans="2:14" s="171" customFormat="1" ht="20.100000000000001" hidden="1" customHeight="1">
      <c r="B1262" s="142"/>
      <c r="C1262" s="142"/>
      <c r="D1262" s="143"/>
      <c r="E1262" s="144"/>
      <c r="F1262" s="145" t="str">
        <f>'HITUNG SEGMEN'!F1810</f>
        <v>0+200</v>
      </c>
      <c r="G1262" s="145" t="str">
        <f>'HITUNG SEGMEN'!G1810</f>
        <v>0+400</v>
      </c>
      <c r="H1262" s="172">
        <f>H1261</f>
        <v>4</v>
      </c>
      <c r="I1262" s="172" t="str">
        <f>'Template TIPE'!H1261</f>
        <v>A</v>
      </c>
      <c r="J1262" s="172" t="str">
        <f>'Template-KONDISI'!H1262</f>
        <v>B</v>
      </c>
      <c r="K1262" s="178"/>
      <c r="L1262" s="138"/>
      <c r="M1262" s="173"/>
      <c r="N1262" s="173"/>
    </row>
    <row r="1263" spans="2:14" s="171" customFormat="1" ht="20.100000000000001" hidden="1" customHeight="1">
      <c r="B1263" s="142"/>
      <c r="C1263" s="142"/>
      <c r="D1263" s="143"/>
      <c r="E1263" s="144"/>
      <c r="F1263" s="145" t="str">
        <f>'HITUNG SEGMEN'!F1811</f>
        <v>0+400</v>
      </c>
      <c r="G1263" s="145" t="str">
        <f>'HITUNG SEGMEN'!G1811</f>
        <v>0+600</v>
      </c>
      <c r="H1263" s="172">
        <f t="shared" ref="H1263:H1265" si="89">H1262</f>
        <v>4</v>
      </c>
      <c r="I1263" s="172" t="str">
        <f>'Template TIPE'!H1262</f>
        <v>A</v>
      </c>
      <c r="J1263" s="172" t="str">
        <f>'Template-KONDISI'!H1263</f>
        <v>B</v>
      </c>
      <c r="K1263" s="178"/>
      <c r="L1263" s="138"/>
      <c r="M1263" s="173"/>
      <c r="N1263" s="173"/>
    </row>
    <row r="1264" spans="2:14" s="171" customFormat="1" ht="20.100000000000001" hidden="1" customHeight="1">
      <c r="B1264" s="142"/>
      <c r="C1264" s="142"/>
      <c r="D1264" s="143"/>
      <c r="E1264" s="144"/>
      <c r="F1264" s="145" t="str">
        <f>'HITUNG SEGMEN'!F1812</f>
        <v>0+600</v>
      </c>
      <c r="G1264" s="145" t="str">
        <f>'HITUNG SEGMEN'!G1812</f>
        <v>0+800</v>
      </c>
      <c r="H1264" s="172">
        <f t="shared" si="89"/>
        <v>4</v>
      </c>
      <c r="I1264" s="172" t="str">
        <f>'Template TIPE'!H1263</f>
        <v>A</v>
      </c>
      <c r="J1264" s="172" t="str">
        <f>'Template-KONDISI'!H1264</f>
        <v>B</v>
      </c>
      <c r="K1264" s="178"/>
      <c r="L1264" s="138"/>
      <c r="M1264" s="173"/>
      <c r="N1264" s="173"/>
    </row>
    <row r="1265" spans="2:14" s="171" customFormat="1" ht="20.100000000000001" hidden="1" customHeight="1">
      <c r="B1265" s="142"/>
      <c r="C1265" s="142"/>
      <c r="D1265" s="143"/>
      <c r="E1265" s="144"/>
      <c r="F1265" s="145" t="str">
        <f>'HITUNG SEGMEN'!F1813</f>
        <v>0+800</v>
      </c>
      <c r="G1265" s="145" t="str">
        <f>'HITUNG SEGMEN'!G1813</f>
        <v>0+970</v>
      </c>
      <c r="H1265" s="172">
        <f t="shared" si="89"/>
        <v>4</v>
      </c>
      <c r="I1265" s="172" t="str">
        <f>'Template TIPE'!H1264</f>
        <v>A</v>
      </c>
      <c r="J1265" s="172" t="str">
        <f>'Template-KONDISI'!H1265</f>
        <v>B</v>
      </c>
      <c r="K1265" s="178"/>
      <c r="L1265" s="138"/>
      <c r="M1265" s="173"/>
      <c r="N1265" s="173"/>
    </row>
    <row r="1266" spans="2:14" s="171" customFormat="1" ht="20.100000000000001" hidden="1" customHeight="1">
      <c r="B1266" s="142" t="s">
        <v>1098</v>
      </c>
      <c r="C1266" s="142">
        <f>'HITUNG SEGMEN'!C1815</f>
        <v>1.171</v>
      </c>
      <c r="D1266" s="143" t="str">
        <f>'HITUNG SEGMEN'!D1815</f>
        <v>Limbangan - Lembuayu</v>
      </c>
      <c r="E1266" s="144">
        <f>'HITUNG SEGMEN'!E1815</f>
        <v>1</v>
      </c>
      <c r="F1266" s="145" t="str">
        <f>'HITUNG SEGMEN'!F1815</f>
        <v>0+000</v>
      </c>
      <c r="G1266" s="145" t="str">
        <f>'HITUNG SEGMEN'!G1815</f>
        <v>0+200</v>
      </c>
      <c r="H1266" s="172">
        <v>3</v>
      </c>
      <c r="I1266" s="172" t="str">
        <f>'Template TIPE'!H1265</f>
        <v>L</v>
      </c>
      <c r="J1266" s="172" t="str">
        <f>'Template-KONDISI'!H1266</f>
        <v>B</v>
      </c>
      <c r="K1266" s="178"/>
      <c r="L1266" s="138"/>
      <c r="M1266" s="173"/>
      <c r="N1266" s="173"/>
    </row>
    <row r="1267" spans="2:14" s="171" customFormat="1" ht="20.100000000000001" hidden="1" customHeight="1">
      <c r="B1267" s="142"/>
      <c r="C1267" s="142"/>
      <c r="D1267" s="143"/>
      <c r="E1267" s="144"/>
      <c r="F1267" s="145" t="str">
        <f>'HITUNG SEGMEN'!F1816</f>
        <v>0+200</v>
      </c>
      <c r="G1267" s="145" t="str">
        <f>'HITUNG SEGMEN'!G1816</f>
        <v>0+400</v>
      </c>
      <c r="H1267" s="172">
        <f>H1266</f>
        <v>3</v>
      </c>
      <c r="I1267" s="172" t="str">
        <f>'Template TIPE'!H1266</f>
        <v>L</v>
      </c>
      <c r="J1267" s="172" t="str">
        <f>'Template-KONDISI'!H1267</f>
        <v>B</v>
      </c>
      <c r="K1267" s="178"/>
      <c r="L1267" s="138"/>
      <c r="M1267" s="173"/>
      <c r="N1267" s="173"/>
    </row>
    <row r="1268" spans="2:14" s="171" customFormat="1" ht="20.100000000000001" hidden="1" customHeight="1">
      <c r="B1268" s="142"/>
      <c r="C1268" s="142"/>
      <c r="D1268" s="143"/>
      <c r="E1268" s="144"/>
      <c r="F1268" s="145" t="str">
        <f>'HITUNG SEGMEN'!F1817</f>
        <v>0+400</v>
      </c>
      <c r="G1268" s="145" t="str">
        <f>'HITUNG SEGMEN'!G1817</f>
        <v>0+600</v>
      </c>
      <c r="H1268" s="172">
        <f t="shared" ref="H1268:H1270" si="90">H1267</f>
        <v>3</v>
      </c>
      <c r="I1268" s="172" t="str">
        <f>'Template TIPE'!H1267</f>
        <v>L</v>
      </c>
      <c r="J1268" s="172" t="str">
        <f>'Template-KONDISI'!H1268</f>
        <v>B</v>
      </c>
      <c r="K1268" s="178"/>
      <c r="L1268" s="138"/>
      <c r="M1268" s="173"/>
      <c r="N1268" s="173"/>
    </row>
    <row r="1269" spans="2:14" s="171" customFormat="1" ht="20.100000000000001" hidden="1" customHeight="1">
      <c r="B1269" s="142"/>
      <c r="C1269" s="142"/>
      <c r="D1269" s="143"/>
      <c r="E1269" s="144"/>
      <c r="F1269" s="145" t="str">
        <f>'HITUNG SEGMEN'!F1818</f>
        <v>0+600</v>
      </c>
      <c r="G1269" s="145" t="str">
        <f>'HITUNG SEGMEN'!G1818</f>
        <v>0+800</v>
      </c>
      <c r="H1269" s="172">
        <f t="shared" si="90"/>
        <v>3</v>
      </c>
      <c r="I1269" s="172" t="str">
        <f>'Template TIPE'!H1268</f>
        <v>L</v>
      </c>
      <c r="J1269" s="172" t="str">
        <f>'Template-KONDISI'!H1269</f>
        <v>B</v>
      </c>
      <c r="K1269" s="178"/>
      <c r="L1269" s="138"/>
      <c r="M1269" s="173"/>
      <c r="N1269" s="173"/>
    </row>
    <row r="1270" spans="2:14" s="171" customFormat="1" ht="20.100000000000001" hidden="1" customHeight="1">
      <c r="B1270" s="142"/>
      <c r="C1270" s="142"/>
      <c r="D1270" s="143"/>
      <c r="E1270" s="144"/>
      <c r="F1270" s="145" t="str">
        <f>'HITUNG SEGMEN'!F1819</f>
        <v>0+800</v>
      </c>
      <c r="G1270" s="145" t="str">
        <f>'HITUNG SEGMEN'!G1819</f>
        <v>1+000</v>
      </c>
      <c r="H1270" s="172">
        <f t="shared" si="90"/>
        <v>3</v>
      </c>
      <c r="I1270" s="172" t="str">
        <f>'Template TIPE'!H1269</f>
        <v>L</v>
      </c>
      <c r="J1270" s="172" t="str">
        <f>'Template-KONDISI'!H1270</f>
        <v>B</v>
      </c>
      <c r="K1270" s="178"/>
      <c r="L1270" s="138"/>
      <c r="M1270" s="173"/>
      <c r="N1270" s="173"/>
    </row>
    <row r="1271" spans="2:14" s="171" customFormat="1" ht="20.100000000000001" hidden="1" customHeight="1">
      <c r="B1271" s="142">
        <f>'HITUNG SEGMEN'!B1822</f>
        <v>172</v>
      </c>
      <c r="C1271" s="142">
        <f>'HITUNG SEGMEN'!C1822</f>
        <v>1.1719999999999999</v>
      </c>
      <c r="D1271" s="143" t="str">
        <f>'HITUNG SEGMEN'!D1822</f>
        <v>Meri - Karangcegak</v>
      </c>
      <c r="E1271" s="144">
        <f>'HITUNG SEGMEN'!E1822</f>
        <v>1.43</v>
      </c>
      <c r="F1271" s="145" t="str">
        <f>'HITUNG SEGMEN'!F1822</f>
        <v>0+000</v>
      </c>
      <c r="G1271" s="145" t="str">
        <f>'HITUNG SEGMEN'!G1822</f>
        <v>0+200</v>
      </c>
      <c r="H1271" s="172">
        <v>3</v>
      </c>
      <c r="I1271" s="172" t="str">
        <f>'Template TIPE'!H1270</f>
        <v>A</v>
      </c>
      <c r="J1271" s="172" t="str">
        <f>'Template-KONDISI'!H1271</f>
        <v>RR</v>
      </c>
      <c r="K1271" s="178"/>
      <c r="L1271" s="138"/>
      <c r="M1271" s="173"/>
      <c r="N1271" s="173"/>
    </row>
    <row r="1272" spans="2:14" s="171" customFormat="1" ht="20.100000000000001" hidden="1" customHeight="1">
      <c r="B1272" s="142"/>
      <c r="C1272" s="142"/>
      <c r="D1272" s="143"/>
      <c r="E1272" s="144"/>
      <c r="F1272" s="145" t="str">
        <f>'HITUNG SEGMEN'!F1823</f>
        <v>0+200</v>
      </c>
      <c r="G1272" s="145" t="str">
        <f>'HITUNG SEGMEN'!G1823</f>
        <v>0+400</v>
      </c>
      <c r="H1272" s="172">
        <f>H1271</f>
        <v>3</v>
      </c>
      <c r="I1272" s="172" t="str">
        <f>'Template TIPE'!H1271</f>
        <v>A</v>
      </c>
      <c r="J1272" s="172" t="str">
        <f>'Template-KONDISI'!H1272</f>
        <v>RR</v>
      </c>
      <c r="K1272" s="178"/>
      <c r="L1272" s="138"/>
      <c r="M1272" s="173"/>
      <c r="N1272" s="173"/>
    </row>
    <row r="1273" spans="2:14" s="171" customFormat="1" ht="20.100000000000001" hidden="1" customHeight="1">
      <c r="B1273" s="142"/>
      <c r="C1273" s="142"/>
      <c r="D1273" s="143"/>
      <c r="E1273" s="144"/>
      <c r="F1273" s="145" t="str">
        <f>'HITUNG SEGMEN'!F1824</f>
        <v>0+400</v>
      </c>
      <c r="G1273" s="145" t="str">
        <f>'HITUNG SEGMEN'!G1824</f>
        <v>0+600</v>
      </c>
      <c r="H1273" s="172">
        <f t="shared" ref="H1273:H1278" si="91">H1272</f>
        <v>3</v>
      </c>
      <c r="I1273" s="172" t="str">
        <f>'Template TIPE'!H1272</f>
        <v>A</v>
      </c>
      <c r="J1273" s="172" t="str">
        <f>'Template-KONDISI'!H1273</f>
        <v>B</v>
      </c>
      <c r="K1273" s="178"/>
      <c r="L1273" s="138"/>
      <c r="M1273" s="173"/>
      <c r="N1273" s="173"/>
    </row>
    <row r="1274" spans="2:14" s="171" customFormat="1" ht="20.100000000000001" hidden="1" customHeight="1">
      <c r="B1274" s="142"/>
      <c r="C1274" s="142"/>
      <c r="D1274" s="143"/>
      <c r="E1274" s="144"/>
      <c r="F1274" s="145" t="str">
        <f>'HITUNG SEGMEN'!F1825</f>
        <v>0+600</v>
      </c>
      <c r="G1274" s="145" t="str">
        <f>'HITUNG SEGMEN'!G1825</f>
        <v>0+800</v>
      </c>
      <c r="H1274" s="172">
        <f t="shared" si="91"/>
        <v>3</v>
      </c>
      <c r="I1274" s="172" t="str">
        <f>'Template TIPE'!H1273</f>
        <v>A</v>
      </c>
      <c r="J1274" s="172" t="str">
        <f>'Template-KONDISI'!H1274</f>
        <v>B</v>
      </c>
      <c r="K1274" s="178"/>
      <c r="L1274" s="138"/>
      <c r="M1274" s="173"/>
      <c r="N1274" s="173"/>
    </row>
    <row r="1275" spans="2:14" s="171" customFormat="1" ht="20.100000000000001" hidden="1" customHeight="1">
      <c r="B1275" s="142"/>
      <c r="C1275" s="142"/>
      <c r="D1275" s="143"/>
      <c r="E1275" s="144"/>
      <c r="F1275" s="145" t="str">
        <f>'HITUNG SEGMEN'!F1826</f>
        <v>0+800</v>
      </c>
      <c r="G1275" s="145" t="str">
        <f>'HITUNG SEGMEN'!G1826</f>
        <v>1+000</v>
      </c>
      <c r="H1275" s="172">
        <f t="shared" si="91"/>
        <v>3</v>
      </c>
      <c r="I1275" s="172" t="str">
        <f>'Template TIPE'!H1274</f>
        <v>A</v>
      </c>
      <c r="J1275" s="172" t="str">
        <f>'Template-KONDISI'!H1275</f>
        <v>S</v>
      </c>
      <c r="K1275" s="178"/>
      <c r="L1275" s="138"/>
      <c r="M1275" s="173"/>
      <c r="N1275" s="173"/>
    </row>
    <row r="1276" spans="2:14" s="171" customFormat="1" ht="20.100000000000001" hidden="1" customHeight="1">
      <c r="B1276" s="142"/>
      <c r="C1276" s="142"/>
      <c r="D1276" s="143"/>
      <c r="E1276" s="144"/>
      <c r="F1276" s="145" t="str">
        <f>'HITUNG SEGMEN'!F1827</f>
        <v>1+000</v>
      </c>
      <c r="G1276" s="145" t="str">
        <f>'HITUNG SEGMEN'!G1827</f>
        <v>1+200</v>
      </c>
      <c r="H1276" s="172">
        <f t="shared" si="91"/>
        <v>3</v>
      </c>
      <c r="I1276" s="172" t="str">
        <f>'Template TIPE'!H1275</f>
        <v>A</v>
      </c>
      <c r="J1276" s="172" t="str">
        <f>'Template-KONDISI'!H1276</f>
        <v>S</v>
      </c>
      <c r="K1276" s="178"/>
      <c r="L1276" s="138"/>
      <c r="M1276" s="173"/>
      <c r="N1276" s="173"/>
    </row>
    <row r="1277" spans="2:14" s="171" customFormat="1" ht="20.100000000000001" hidden="1" customHeight="1">
      <c r="B1277" s="142"/>
      <c r="C1277" s="142"/>
      <c r="D1277" s="143"/>
      <c r="E1277" s="144"/>
      <c r="F1277" s="145" t="str">
        <f>'HITUNG SEGMEN'!F1828</f>
        <v>1+200</v>
      </c>
      <c r="G1277" s="145" t="str">
        <f>'HITUNG SEGMEN'!G1828</f>
        <v>1+400</v>
      </c>
      <c r="H1277" s="172">
        <f t="shared" si="91"/>
        <v>3</v>
      </c>
      <c r="I1277" s="172" t="str">
        <f>'Template TIPE'!H1276</f>
        <v>A</v>
      </c>
      <c r="J1277" s="172" t="str">
        <f>'Template-KONDISI'!H1277</f>
        <v>S</v>
      </c>
      <c r="K1277" s="178"/>
      <c r="L1277" s="138"/>
      <c r="M1277" s="173"/>
      <c r="N1277" s="173"/>
    </row>
    <row r="1278" spans="2:14" s="171" customFormat="1" ht="20.100000000000001" hidden="1" customHeight="1">
      <c r="B1278" s="142"/>
      <c r="C1278" s="142"/>
      <c r="D1278" s="143"/>
      <c r="E1278" s="144"/>
      <c r="F1278" s="145" t="str">
        <f>'HITUNG SEGMEN'!F1829</f>
        <v>1+400</v>
      </c>
      <c r="G1278" s="145" t="str">
        <f>'HITUNG SEGMEN'!G1829</f>
        <v>1+430</v>
      </c>
      <c r="H1278" s="172">
        <f t="shared" si="91"/>
        <v>3</v>
      </c>
      <c r="I1278" s="172" t="str">
        <f>'Template TIPE'!H1277</f>
        <v>A</v>
      </c>
      <c r="J1278" s="172" t="str">
        <f>'Template-KONDISI'!H1278</f>
        <v>B</v>
      </c>
      <c r="K1278" s="178"/>
      <c r="L1278" s="138"/>
      <c r="M1278" s="173"/>
      <c r="N1278" s="173"/>
    </row>
    <row r="1279" spans="2:14" s="171" customFormat="1" ht="20.100000000000001" hidden="1" customHeight="1">
      <c r="B1279" s="142">
        <f>'HITUNG SEGMEN'!B1831</f>
        <v>173</v>
      </c>
      <c r="C1279" s="142">
        <f>'HITUNG SEGMEN'!C1831</f>
        <v>1.173</v>
      </c>
      <c r="D1279" s="143" t="str">
        <f>'HITUNG SEGMEN'!D1831</f>
        <v>Situ Tirta Marta</v>
      </c>
      <c r="E1279" s="144">
        <f>'HITUNG SEGMEN'!E1831</f>
        <v>0.24</v>
      </c>
      <c r="F1279" s="145" t="str">
        <f>'HITUNG SEGMEN'!F1831</f>
        <v>0+000</v>
      </c>
      <c r="G1279" s="145" t="str">
        <f>'HITUNG SEGMEN'!G1831</f>
        <v>0+200</v>
      </c>
      <c r="H1279" s="172">
        <v>2.6</v>
      </c>
      <c r="I1279" s="172" t="str">
        <f>'Template TIPE'!H1278</f>
        <v>L</v>
      </c>
      <c r="J1279" s="172" t="str">
        <f>'Template-KONDISI'!H1279</f>
        <v>RR</v>
      </c>
      <c r="K1279" s="178"/>
      <c r="L1279" s="138"/>
      <c r="M1279" s="173"/>
      <c r="N1279" s="173"/>
    </row>
    <row r="1280" spans="2:14" s="171" customFormat="1" ht="20.100000000000001" hidden="1" customHeight="1">
      <c r="B1280" s="142"/>
      <c r="C1280" s="142"/>
      <c r="D1280" s="143"/>
      <c r="E1280" s="144"/>
      <c r="F1280" s="145" t="str">
        <f>G1279</f>
        <v>0+200</v>
      </c>
      <c r="G1280" s="145" t="s">
        <v>606</v>
      </c>
      <c r="H1280" s="172">
        <v>2.6</v>
      </c>
      <c r="I1280" s="172" t="str">
        <f>'Template TIPE'!H1279</f>
        <v>L</v>
      </c>
      <c r="J1280" s="172" t="str">
        <f>'Template-KONDISI'!H1280</f>
        <v>RR</v>
      </c>
      <c r="K1280" s="178"/>
      <c r="L1280" s="138"/>
      <c r="M1280" s="173"/>
      <c r="N1280" s="173"/>
    </row>
    <row r="1281" spans="2:14" s="171" customFormat="1" ht="20.100000000000001" hidden="1" customHeight="1">
      <c r="B1281" s="142">
        <f>'HITUNG SEGMEN'!B1838</f>
        <v>174</v>
      </c>
      <c r="C1281" s="142">
        <f>'HITUNG SEGMEN'!C1838</f>
        <v>1.1739999999999999</v>
      </c>
      <c r="D1281" s="143" t="str">
        <f>'HITUNG SEGMEN'!D1838</f>
        <v>Bumisari - Cipaku</v>
      </c>
      <c r="E1281" s="144">
        <f>'HITUNG SEGMEN'!E1838</f>
        <v>0.57999999999999996</v>
      </c>
      <c r="F1281" s="145" t="str">
        <f>'HITUNG SEGMEN'!F1838</f>
        <v>0+000</v>
      </c>
      <c r="G1281" s="145" t="str">
        <f>'HITUNG SEGMEN'!G1838</f>
        <v>0+200</v>
      </c>
      <c r="H1281" s="172">
        <v>5</v>
      </c>
      <c r="I1281" s="172" t="str">
        <f>'Template TIPE'!H1280</f>
        <v>A</v>
      </c>
      <c r="J1281" s="172" t="str">
        <f>'Template-KONDISI'!H1281</f>
        <v>S</v>
      </c>
      <c r="K1281" s="178"/>
      <c r="L1281" s="138"/>
      <c r="M1281" s="173"/>
      <c r="N1281" s="173"/>
    </row>
    <row r="1282" spans="2:14" s="171" customFormat="1" ht="20.100000000000001" hidden="1" customHeight="1">
      <c r="B1282" s="142"/>
      <c r="C1282" s="142"/>
      <c r="D1282" s="143"/>
      <c r="E1282" s="144"/>
      <c r="F1282" s="145" t="str">
        <f>'HITUNG SEGMEN'!F1839</f>
        <v>0+200</v>
      </c>
      <c r="G1282" s="145" t="str">
        <f>'HITUNG SEGMEN'!G1839</f>
        <v>0+400</v>
      </c>
      <c r="H1282" s="172">
        <f t="shared" ref="H1282" si="92">H1281</f>
        <v>5</v>
      </c>
      <c r="I1282" s="172" t="str">
        <f>'Template TIPE'!H1281</f>
        <v>A</v>
      </c>
      <c r="J1282" s="172" t="str">
        <f>'Template-KONDISI'!H1282</f>
        <v>B</v>
      </c>
      <c r="K1282" s="178"/>
      <c r="L1282" s="138"/>
      <c r="M1282" s="173"/>
      <c r="N1282" s="173"/>
    </row>
    <row r="1283" spans="2:14" s="171" customFormat="1" ht="20.100000000000001" hidden="1" customHeight="1">
      <c r="B1283" s="142"/>
      <c r="C1283" s="142"/>
      <c r="D1283" s="143"/>
      <c r="E1283" s="144"/>
      <c r="F1283" s="145" t="str">
        <f>'HITUNG SEGMEN'!F1840</f>
        <v>0+400</v>
      </c>
      <c r="G1283" s="145" t="str">
        <f>'HITUNG SEGMEN'!G1840</f>
        <v>0+580</v>
      </c>
      <c r="H1283" s="172">
        <v>4</v>
      </c>
      <c r="I1283" s="172" t="str">
        <f>'Template TIPE'!H1282</f>
        <v>A</v>
      </c>
      <c r="J1283" s="172" t="str">
        <f>'Template-KONDISI'!H1283</f>
        <v>S</v>
      </c>
      <c r="K1283" s="178"/>
      <c r="L1283" s="138"/>
      <c r="M1283" s="173"/>
      <c r="N1283" s="173"/>
    </row>
    <row r="1284" spans="2:14" s="171" customFormat="1" ht="20.100000000000001" hidden="1" customHeight="1">
      <c r="B1284" s="438"/>
      <c r="C1284" s="438"/>
      <c r="D1284" s="439" t="s">
        <v>714</v>
      </c>
      <c r="E1284" s="440"/>
      <c r="F1284" s="441"/>
      <c r="G1284" s="441"/>
      <c r="H1284" s="507"/>
      <c r="I1284" s="507"/>
      <c r="J1284" s="507"/>
      <c r="K1284" s="178"/>
      <c r="L1284" s="138"/>
      <c r="M1284" s="173"/>
      <c r="N1284" s="173"/>
    </row>
    <row r="1285" spans="2:14" s="505" customFormat="1" ht="20.100000000000001" hidden="1" customHeight="1">
      <c r="B1285" s="435"/>
      <c r="C1285" s="435"/>
      <c r="D1285" s="159"/>
      <c r="E1285" s="160"/>
      <c r="F1285" s="137"/>
      <c r="G1285" s="137"/>
      <c r="H1285" s="178"/>
      <c r="I1285" s="178"/>
      <c r="J1285" s="178"/>
      <c r="K1285" s="178"/>
      <c r="L1285" s="137"/>
      <c r="M1285" s="506"/>
      <c r="N1285" s="506"/>
    </row>
    <row r="1286" spans="2:14" s="505" customFormat="1" ht="20.100000000000001" hidden="1" customHeight="1">
      <c r="B1286" s="435"/>
      <c r="C1286" s="435"/>
      <c r="D1286" s="159"/>
      <c r="E1286" s="160"/>
      <c r="F1286" s="137"/>
      <c r="G1286" s="137"/>
      <c r="H1286" s="178"/>
      <c r="I1286" s="178"/>
      <c r="J1286" s="178"/>
      <c r="K1286" s="178"/>
      <c r="L1286" s="137"/>
      <c r="M1286" s="506"/>
      <c r="N1286" s="506"/>
    </row>
    <row r="1287" spans="2:14" s="505" customFormat="1" ht="20.100000000000001" hidden="1" customHeight="1">
      <c r="B1287" s="435"/>
      <c r="C1287" s="435"/>
      <c r="D1287" s="159"/>
      <c r="E1287" s="160"/>
      <c r="F1287" s="137"/>
      <c r="G1287" s="137"/>
      <c r="H1287" s="178"/>
      <c r="I1287" s="178"/>
      <c r="J1287" s="178"/>
      <c r="K1287" s="178"/>
      <c r="L1287" s="137"/>
      <c r="M1287" s="506"/>
      <c r="N1287" s="506"/>
    </row>
    <row r="1288" spans="2:14" s="505" customFormat="1" ht="20.100000000000001" hidden="1" customHeight="1">
      <c r="B1288" s="435"/>
      <c r="C1288" s="435"/>
      <c r="D1288" s="159"/>
      <c r="E1288" s="160"/>
      <c r="F1288" s="137"/>
      <c r="G1288" s="137"/>
      <c r="H1288" s="178"/>
      <c r="I1288" s="178"/>
      <c r="J1288" s="178"/>
      <c r="K1288" s="178"/>
      <c r="L1288" s="137"/>
      <c r="M1288" s="506"/>
      <c r="N1288" s="506"/>
    </row>
    <row r="1289" spans="2:14" s="505" customFormat="1" ht="20.100000000000001" hidden="1" customHeight="1">
      <c r="B1289" s="435"/>
      <c r="C1289" s="435"/>
      <c r="D1289" s="159"/>
      <c r="E1289" s="160"/>
      <c r="F1289" s="137"/>
      <c r="G1289" s="137"/>
      <c r="H1289" s="178"/>
      <c r="I1289" s="178"/>
      <c r="J1289" s="178"/>
      <c r="K1289" s="178"/>
      <c r="L1289" s="137"/>
      <c r="M1289" s="506"/>
      <c r="N1289" s="506"/>
    </row>
    <row r="1290" spans="2:14" s="505" customFormat="1" ht="20.100000000000001" hidden="1" customHeight="1">
      <c r="B1290" s="435"/>
      <c r="C1290" s="435"/>
      <c r="D1290" s="159"/>
      <c r="E1290" s="160"/>
      <c r="F1290" s="137"/>
      <c r="G1290" s="137"/>
      <c r="H1290" s="178"/>
      <c r="I1290" s="178"/>
      <c r="J1290" s="178"/>
      <c r="K1290" s="178"/>
      <c r="L1290" s="137"/>
      <c r="M1290" s="506"/>
      <c r="N1290" s="506"/>
    </row>
    <row r="1291" spans="2:14" s="505" customFormat="1" ht="20.100000000000001" hidden="1" customHeight="1">
      <c r="B1291" s="435"/>
      <c r="C1291" s="435"/>
      <c r="D1291" s="159"/>
      <c r="E1291" s="160"/>
      <c r="F1291" s="137"/>
      <c r="G1291" s="137"/>
      <c r="H1291" s="178"/>
      <c r="I1291" s="178"/>
      <c r="J1291" s="178"/>
      <c r="K1291" s="178"/>
      <c r="L1291" s="137"/>
      <c r="M1291" s="506"/>
      <c r="N1291" s="506"/>
    </row>
    <row r="1292" spans="2:14" s="505" customFormat="1" ht="20.100000000000001" hidden="1" customHeight="1">
      <c r="B1292" s="435"/>
      <c r="C1292" s="435"/>
      <c r="D1292" s="159"/>
      <c r="E1292" s="160"/>
      <c r="F1292" s="137"/>
      <c r="G1292" s="137"/>
      <c r="H1292" s="178"/>
      <c r="I1292" s="178"/>
      <c r="J1292" s="178"/>
      <c r="K1292" s="178"/>
      <c r="L1292" s="137"/>
      <c r="M1292" s="506"/>
      <c r="N1292" s="506"/>
    </row>
    <row r="1293" spans="2:14" s="505" customFormat="1" ht="20.100000000000001" hidden="1" customHeight="1">
      <c r="B1293" s="435"/>
      <c r="C1293" s="435"/>
      <c r="D1293" s="159"/>
      <c r="E1293" s="160"/>
      <c r="F1293" s="137"/>
      <c r="G1293" s="137"/>
      <c r="H1293" s="178"/>
      <c r="I1293" s="178"/>
      <c r="J1293" s="178"/>
      <c r="K1293" s="178"/>
      <c r="L1293" s="137"/>
      <c r="M1293" s="506"/>
      <c r="N1293" s="506"/>
    </row>
    <row r="1294" spans="2:14" s="505" customFormat="1" ht="20.100000000000001" hidden="1" customHeight="1">
      <c r="B1294" s="435"/>
      <c r="C1294" s="435"/>
      <c r="D1294" s="159"/>
      <c r="E1294" s="160"/>
      <c r="F1294" s="137"/>
      <c r="G1294" s="137"/>
      <c r="H1294" s="178"/>
      <c r="I1294" s="178"/>
      <c r="J1294" s="178"/>
      <c r="K1294" s="178"/>
      <c r="L1294" s="137"/>
      <c r="M1294" s="506"/>
      <c r="N1294" s="506"/>
    </row>
    <row r="1295" spans="2:14" s="505" customFormat="1" ht="20.100000000000001" hidden="1" customHeight="1">
      <c r="B1295" s="435"/>
      <c r="C1295" s="435"/>
      <c r="D1295" s="159"/>
      <c r="E1295" s="160"/>
      <c r="F1295" s="137"/>
      <c r="G1295" s="137"/>
      <c r="H1295" s="178"/>
      <c r="I1295" s="178"/>
      <c r="J1295" s="178"/>
      <c r="K1295" s="178"/>
      <c r="L1295" s="137"/>
      <c r="M1295" s="506"/>
      <c r="N1295" s="506"/>
    </row>
    <row r="1296" spans="2:14" s="505" customFormat="1" ht="20.100000000000001" hidden="1" customHeight="1">
      <c r="B1296" s="435"/>
      <c r="C1296" s="435"/>
      <c r="D1296" s="159"/>
      <c r="E1296" s="160"/>
      <c r="F1296" s="137"/>
      <c r="G1296" s="137"/>
      <c r="H1296" s="178"/>
      <c r="I1296" s="178"/>
      <c r="J1296" s="178"/>
      <c r="K1296" s="178"/>
      <c r="L1296" s="137"/>
      <c r="M1296" s="506"/>
      <c r="N1296" s="506"/>
    </row>
    <row r="1297" spans="2:14" s="505" customFormat="1" ht="20.100000000000001" hidden="1" customHeight="1">
      <c r="B1297" s="435"/>
      <c r="C1297" s="435"/>
      <c r="D1297" s="159"/>
      <c r="E1297" s="160"/>
      <c r="F1297" s="137"/>
      <c r="G1297" s="137"/>
      <c r="H1297" s="178"/>
      <c r="I1297" s="178"/>
      <c r="J1297" s="178"/>
      <c r="K1297" s="178"/>
      <c r="L1297" s="137"/>
      <c r="M1297" s="506"/>
      <c r="N1297" s="506"/>
    </row>
    <row r="1298" spans="2:14" s="505" customFormat="1" ht="20.100000000000001" hidden="1" customHeight="1">
      <c r="B1298" s="435"/>
      <c r="C1298" s="435"/>
      <c r="D1298" s="159"/>
      <c r="E1298" s="160"/>
      <c r="F1298" s="137"/>
      <c r="G1298" s="137"/>
      <c r="H1298" s="178"/>
      <c r="I1298" s="178"/>
      <c r="J1298" s="178"/>
      <c r="K1298" s="178"/>
      <c r="L1298" s="137"/>
      <c r="M1298" s="506"/>
      <c r="N1298" s="506"/>
    </row>
    <row r="1299" spans="2:14" s="505" customFormat="1" ht="20.100000000000001" hidden="1" customHeight="1">
      <c r="B1299" s="435"/>
      <c r="C1299" s="435"/>
      <c r="D1299" s="159"/>
      <c r="E1299" s="160"/>
      <c r="F1299" s="137"/>
      <c r="G1299" s="137"/>
      <c r="H1299" s="178"/>
      <c r="I1299" s="178"/>
      <c r="J1299" s="178"/>
      <c r="K1299" s="178"/>
      <c r="L1299" s="137"/>
      <c r="M1299" s="506"/>
      <c r="N1299" s="506"/>
    </row>
    <row r="1300" spans="2:14" s="505" customFormat="1" ht="20.100000000000001" hidden="1" customHeight="1">
      <c r="B1300" s="435"/>
      <c r="C1300" s="435"/>
      <c r="D1300" s="159"/>
      <c r="E1300" s="160"/>
      <c r="F1300" s="137"/>
      <c r="G1300" s="137"/>
      <c r="H1300" s="178"/>
      <c r="I1300" s="178"/>
      <c r="J1300" s="178"/>
      <c r="K1300" s="178"/>
      <c r="L1300" s="137"/>
      <c r="M1300" s="506"/>
      <c r="N1300" s="506"/>
    </row>
    <row r="1301" spans="2:14" s="505" customFormat="1" ht="20.100000000000001" hidden="1" customHeight="1">
      <c r="B1301" s="435"/>
      <c r="C1301" s="435"/>
      <c r="D1301" s="159"/>
      <c r="E1301" s="160"/>
      <c r="F1301" s="137"/>
      <c r="G1301" s="137"/>
      <c r="H1301" s="178"/>
      <c r="I1301" s="178"/>
      <c r="J1301" s="178"/>
      <c r="K1301" s="178"/>
      <c r="L1301" s="137"/>
      <c r="M1301" s="506"/>
      <c r="N1301" s="506"/>
    </row>
    <row r="1302" spans="2:14" s="505" customFormat="1" ht="20.100000000000001" hidden="1" customHeight="1">
      <c r="B1302" s="435"/>
      <c r="C1302" s="435"/>
      <c r="D1302" s="159"/>
      <c r="E1302" s="160"/>
      <c r="F1302" s="137"/>
      <c r="G1302" s="137"/>
      <c r="H1302" s="178"/>
      <c r="I1302" s="178"/>
      <c r="J1302" s="178"/>
      <c r="K1302" s="178"/>
      <c r="L1302" s="137"/>
      <c r="M1302" s="506"/>
      <c r="N1302" s="506"/>
    </row>
    <row r="1303" spans="2:14" s="505" customFormat="1" ht="20.100000000000001" hidden="1" customHeight="1">
      <c r="B1303" s="435"/>
      <c r="C1303" s="435"/>
      <c r="D1303" s="159"/>
      <c r="E1303" s="160"/>
      <c r="F1303" s="137"/>
      <c r="G1303" s="137"/>
      <c r="H1303" s="178"/>
      <c r="I1303" s="178"/>
      <c r="J1303" s="178"/>
      <c r="K1303" s="178"/>
      <c r="L1303" s="137"/>
      <c r="M1303" s="506"/>
      <c r="N1303" s="506"/>
    </row>
    <row r="1304" spans="2:14" s="505" customFormat="1" ht="20.100000000000001" hidden="1" customHeight="1">
      <c r="B1304" s="435"/>
      <c r="C1304" s="435"/>
      <c r="D1304" s="159"/>
      <c r="E1304" s="160"/>
      <c r="F1304" s="137"/>
      <c r="G1304" s="137"/>
      <c r="H1304" s="178"/>
      <c r="I1304" s="178"/>
      <c r="J1304" s="178"/>
      <c r="K1304" s="178"/>
      <c r="L1304" s="137"/>
      <c r="M1304" s="506"/>
      <c r="N1304" s="506"/>
    </row>
    <row r="1305" spans="2:14" s="505" customFormat="1" ht="20.100000000000001" hidden="1" customHeight="1">
      <c r="B1305" s="435"/>
      <c r="C1305" s="435"/>
      <c r="D1305" s="159"/>
      <c r="E1305" s="160"/>
      <c r="F1305" s="137"/>
      <c r="G1305" s="137"/>
      <c r="H1305" s="178"/>
      <c r="I1305" s="178"/>
      <c r="J1305" s="178"/>
      <c r="K1305" s="178"/>
      <c r="L1305" s="137"/>
      <c r="M1305" s="506"/>
      <c r="N1305" s="506"/>
    </row>
    <row r="1306" spans="2:14" s="505" customFormat="1" ht="20.100000000000001" hidden="1" customHeight="1">
      <c r="B1306" s="435"/>
      <c r="C1306" s="435"/>
      <c r="D1306" s="159"/>
      <c r="E1306" s="160"/>
      <c r="F1306" s="137"/>
      <c r="G1306" s="137"/>
      <c r="H1306" s="178"/>
      <c r="I1306" s="178"/>
      <c r="J1306" s="178"/>
      <c r="K1306" s="178"/>
      <c r="L1306" s="137"/>
      <c r="M1306" s="506"/>
      <c r="N1306" s="506"/>
    </row>
    <row r="1307" spans="2:14" s="505" customFormat="1" ht="20.100000000000001" hidden="1" customHeight="1">
      <c r="B1307" s="435"/>
      <c r="C1307" s="435"/>
      <c r="D1307" s="159"/>
      <c r="E1307" s="160"/>
      <c r="F1307" s="137"/>
      <c r="G1307" s="137"/>
      <c r="H1307" s="178"/>
      <c r="I1307" s="178"/>
      <c r="J1307" s="178"/>
      <c r="K1307" s="178"/>
      <c r="L1307" s="137"/>
      <c r="M1307" s="506"/>
      <c r="N1307" s="506"/>
    </row>
    <row r="1308" spans="2:14" s="505" customFormat="1" ht="20.100000000000001" hidden="1" customHeight="1">
      <c r="B1308" s="435"/>
      <c r="C1308" s="435"/>
      <c r="D1308" s="159"/>
      <c r="E1308" s="160"/>
      <c r="F1308" s="137"/>
      <c r="G1308" s="137"/>
      <c r="H1308" s="178"/>
      <c r="I1308" s="178"/>
      <c r="J1308" s="178"/>
      <c r="K1308" s="178"/>
      <c r="L1308" s="137"/>
      <c r="M1308" s="506"/>
      <c r="N1308" s="506"/>
    </row>
    <row r="1309" spans="2:14" s="505" customFormat="1" ht="20.100000000000001" hidden="1" customHeight="1">
      <c r="B1309" s="435"/>
      <c r="C1309" s="435"/>
      <c r="D1309" s="159"/>
      <c r="E1309" s="160"/>
      <c r="F1309" s="137"/>
      <c r="G1309" s="137"/>
      <c r="H1309" s="178"/>
      <c r="I1309" s="178"/>
      <c r="J1309" s="178"/>
      <c r="K1309" s="178"/>
      <c r="L1309" s="137"/>
      <c r="M1309" s="506"/>
      <c r="N1309" s="506"/>
    </row>
    <row r="1310" spans="2:14" s="505" customFormat="1" ht="20.100000000000001" hidden="1" customHeight="1">
      <c r="B1310" s="435"/>
      <c r="C1310" s="435"/>
      <c r="D1310" s="159"/>
      <c r="E1310" s="160"/>
      <c r="F1310" s="137"/>
      <c r="G1310" s="137"/>
      <c r="H1310" s="178"/>
      <c r="I1310" s="178"/>
      <c r="J1310" s="178"/>
      <c r="K1310" s="178"/>
      <c r="L1310" s="137"/>
      <c r="M1310" s="506"/>
      <c r="N1310" s="506"/>
    </row>
    <row r="1311" spans="2:14" s="171" customFormat="1" ht="20.100000000000001" hidden="1" customHeight="1">
      <c r="B1311" s="431"/>
      <c r="C1311" s="431"/>
      <c r="D1311" s="432"/>
      <c r="E1311" s="433"/>
      <c r="F1311" s="434"/>
      <c r="G1311" s="434"/>
      <c r="H1311" s="504"/>
      <c r="I1311" s="178"/>
      <c r="J1311" s="178"/>
      <c r="K1311" s="178"/>
      <c r="L1311" s="138"/>
      <c r="M1311" s="173"/>
      <c r="N1311" s="173"/>
    </row>
    <row r="1312" spans="2:14" s="171" customFormat="1" ht="20.100000000000001" hidden="1" customHeight="1">
      <c r="B1312" s="142"/>
      <c r="C1312" s="142"/>
      <c r="D1312" s="143"/>
      <c r="E1312" s="144"/>
      <c r="F1312" s="145"/>
      <c r="G1312" s="145"/>
      <c r="H1312" s="172"/>
      <c r="I1312" s="178"/>
      <c r="J1312" s="178"/>
      <c r="K1312" s="178"/>
      <c r="L1312" s="138"/>
      <c r="M1312" s="173"/>
      <c r="N1312" s="173"/>
    </row>
    <row r="1313" spans="2:14" s="171" customFormat="1" ht="20.100000000000001" hidden="1" customHeight="1">
      <c r="B1313" s="142"/>
      <c r="C1313" s="142"/>
      <c r="D1313" s="143"/>
      <c r="E1313" s="144"/>
      <c r="F1313" s="145"/>
      <c r="G1313" s="145"/>
      <c r="H1313" s="172"/>
      <c r="I1313" s="178"/>
      <c r="J1313" s="178"/>
      <c r="K1313" s="178"/>
      <c r="L1313" s="138"/>
      <c r="M1313" s="173"/>
      <c r="N1313" s="173"/>
    </row>
    <row r="1314" spans="2:14" s="171" customFormat="1" ht="20.100000000000001" hidden="1" customHeight="1">
      <c r="B1314" s="142"/>
      <c r="C1314" s="142"/>
      <c r="D1314" s="143"/>
      <c r="E1314" s="144"/>
      <c r="F1314" s="145"/>
      <c r="G1314" s="145"/>
      <c r="H1314" s="172"/>
      <c r="I1314" s="178"/>
      <c r="J1314" s="178"/>
      <c r="K1314" s="178"/>
      <c r="L1314" s="138"/>
      <c r="M1314" s="173"/>
      <c r="N1314" s="173"/>
    </row>
    <row r="1315" spans="2:14" s="171" customFormat="1" ht="20.100000000000001" hidden="1" customHeight="1">
      <c r="B1315" s="142"/>
      <c r="C1315" s="142"/>
      <c r="D1315" s="143"/>
      <c r="E1315" s="144"/>
      <c r="F1315" s="145"/>
      <c r="G1315" s="145"/>
      <c r="H1315" s="172"/>
      <c r="I1315" s="178"/>
      <c r="J1315" s="178"/>
      <c r="K1315" s="178"/>
      <c r="L1315" s="138"/>
      <c r="M1315" s="173"/>
      <c r="N1315" s="173"/>
    </row>
    <row r="1316" spans="2:14" s="171" customFormat="1" ht="20.100000000000001" hidden="1" customHeight="1">
      <c r="B1316" s="142"/>
      <c r="C1316" s="142"/>
      <c r="D1316" s="143"/>
      <c r="E1316" s="144"/>
      <c r="F1316" s="145"/>
      <c r="G1316" s="145"/>
      <c r="H1316" s="172"/>
      <c r="I1316" s="178"/>
      <c r="J1316" s="178"/>
      <c r="K1316" s="178"/>
      <c r="L1316" s="138"/>
      <c r="M1316" s="173"/>
      <c r="N1316" s="173"/>
    </row>
    <row r="1317" spans="2:14" s="171" customFormat="1" ht="20.100000000000001" hidden="1" customHeight="1">
      <c r="B1317" s="142"/>
      <c r="C1317" s="142"/>
      <c r="D1317" s="143"/>
      <c r="E1317" s="144"/>
      <c r="F1317" s="145"/>
      <c r="G1317" s="145"/>
      <c r="H1317" s="172"/>
      <c r="I1317" s="178"/>
      <c r="J1317" s="178"/>
      <c r="K1317" s="178"/>
      <c r="L1317" s="138"/>
      <c r="M1317" s="173"/>
      <c r="N1317" s="173"/>
    </row>
    <row r="1318" spans="2:14" s="171" customFormat="1" ht="20.100000000000001" hidden="1" customHeight="1">
      <c r="B1318" s="142"/>
      <c r="C1318" s="142"/>
      <c r="D1318" s="143"/>
      <c r="E1318" s="144"/>
      <c r="F1318" s="145"/>
      <c r="G1318" s="145"/>
      <c r="H1318" s="172"/>
      <c r="I1318" s="178"/>
      <c r="J1318" s="178"/>
      <c r="K1318" s="178"/>
      <c r="L1318" s="138"/>
      <c r="M1318" s="173"/>
      <c r="N1318" s="173"/>
    </row>
    <row r="1319" spans="2:14" s="171" customFormat="1" ht="20.100000000000001" hidden="1" customHeight="1">
      <c r="B1319" s="142"/>
      <c r="C1319" s="142"/>
      <c r="D1319" s="143"/>
      <c r="E1319" s="144"/>
      <c r="F1319" s="145"/>
      <c r="G1319" s="145"/>
      <c r="H1319" s="172"/>
      <c r="I1319" s="178"/>
      <c r="J1319" s="178"/>
      <c r="K1319" s="178"/>
      <c r="L1319" s="138"/>
      <c r="M1319" s="173"/>
      <c r="N1319" s="173"/>
    </row>
    <row r="1320" spans="2:14" s="171" customFormat="1" ht="20.100000000000001" hidden="1" customHeight="1">
      <c r="B1320" s="142"/>
      <c r="C1320" s="142"/>
      <c r="D1320" s="143"/>
      <c r="E1320" s="144"/>
      <c r="F1320" s="145"/>
      <c r="G1320" s="145"/>
      <c r="H1320" s="172"/>
      <c r="I1320" s="178"/>
      <c r="J1320" s="178"/>
      <c r="K1320" s="178"/>
      <c r="L1320" s="138"/>
      <c r="M1320" s="173"/>
      <c r="N1320" s="173"/>
    </row>
    <row r="1321" spans="2:14" s="171" customFormat="1" ht="20.100000000000001" hidden="1" customHeight="1">
      <c r="B1321" s="142"/>
      <c r="C1321" s="142"/>
      <c r="D1321" s="143"/>
      <c r="E1321" s="144"/>
      <c r="F1321" s="145"/>
      <c r="G1321" s="145"/>
      <c r="H1321" s="172"/>
      <c r="I1321" s="178"/>
      <c r="J1321" s="178"/>
      <c r="K1321" s="178"/>
      <c r="L1321" s="138"/>
      <c r="M1321" s="173"/>
      <c r="N1321" s="173"/>
    </row>
    <row r="1322" spans="2:14" s="171" customFormat="1" ht="20.100000000000001" hidden="1" customHeight="1">
      <c r="B1322" s="142"/>
      <c r="C1322" s="142"/>
      <c r="D1322" s="143"/>
      <c r="E1322" s="144"/>
      <c r="F1322" s="145"/>
      <c r="G1322" s="145"/>
      <c r="H1322" s="172"/>
      <c r="I1322" s="178"/>
      <c r="J1322" s="178"/>
      <c r="K1322" s="178"/>
      <c r="L1322" s="138"/>
      <c r="M1322" s="173"/>
      <c r="N1322" s="173"/>
    </row>
    <row r="1323" spans="2:14" s="171" customFormat="1" ht="20.100000000000001" hidden="1" customHeight="1">
      <c r="B1323" s="142"/>
      <c r="C1323" s="142"/>
      <c r="D1323" s="143"/>
      <c r="E1323" s="144"/>
      <c r="F1323" s="145"/>
      <c r="G1323" s="145"/>
      <c r="H1323" s="172"/>
      <c r="I1323" s="178"/>
      <c r="J1323" s="178"/>
      <c r="K1323" s="178"/>
      <c r="L1323" s="138"/>
      <c r="M1323" s="173"/>
      <c r="N1323" s="173"/>
    </row>
    <row r="1324" spans="2:14" s="171" customFormat="1" ht="20.100000000000001" hidden="1" customHeight="1">
      <c r="B1324" s="142"/>
      <c r="C1324" s="142"/>
      <c r="D1324" s="143"/>
      <c r="E1324" s="144"/>
      <c r="F1324" s="145"/>
      <c r="G1324" s="145"/>
      <c r="H1324" s="172"/>
      <c r="I1324" s="178"/>
      <c r="J1324" s="178"/>
      <c r="K1324" s="178"/>
      <c r="L1324" s="138"/>
      <c r="M1324" s="173"/>
      <c r="N1324" s="173"/>
    </row>
    <row r="1325" spans="2:14" s="171" customFormat="1" ht="20.100000000000001" hidden="1" customHeight="1">
      <c r="B1325" s="142"/>
      <c r="C1325" s="142"/>
      <c r="D1325" s="143"/>
      <c r="E1325" s="144"/>
      <c r="F1325" s="145"/>
      <c r="G1325" s="145"/>
      <c r="H1325" s="172"/>
      <c r="I1325" s="178"/>
      <c r="J1325" s="178"/>
      <c r="K1325" s="178"/>
      <c r="L1325" s="138"/>
      <c r="M1325" s="173"/>
      <c r="N1325" s="173"/>
    </row>
    <row r="1326" spans="2:14" s="171" customFormat="1" ht="20.100000000000001" hidden="1" customHeight="1">
      <c r="B1326" s="142"/>
      <c r="C1326" s="142"/>
      <c r="D1326" s="143"/>
      <c r="E1326" s="144"/>
      <c r="F1326" s="145"/>
      <c r="G1326" s="145"/>
      <c r="H1326" s="172"/>
      <c r="I1326" s="178"/>
      <c r="J1326" s="178"/>
      <c r="K1326" s="178"/>
      <c r="L1326" s="138"/>
      <c r="M1326" s="173"/>
      <c r="N1326" s="173"/>
    </row>
    <row r="1327" spans="2:14" s="171" customFormat="1" ht="20.100000000000001" hidden="1" customHeight="1">
      <c r="B1327" s="142"/>
      <c r="C1327" s="142"/>
      <c r="D1327" s="143"/>
      <c r="E1327" s="144"/>
      <c r="F1327" s="145"/>
      <c r="G1327" s="145"/>
      <c r="H1327" s="172"/>
      <c r="I1327" s="178"/>
      <c r="J1327" s="178"/>
      <c r="K1327" s="178"/>
      <c r="L1327" s="138"/>
      <c r="M1327" s="173"/>
      <c r="N1327" s="173"/>
    </row>
    <row r="1328" spans="2:14" s="171" customFormat="1" ht="20.100000000000001" hidden="1" customHeight="1">
      <c r="B1328" s="142"/>
      <c r="C1328" s="142"/>
      <c r="D1328" s="143"/>
      <c r="E1328" s="144"/>
      <c r="F1328" s="145"/>
      <c r="G1328" s="145"/>
      <c r="H1328" s="172"/>
      <c r="I1328" s="178"/>
      <c r="J1328" s="178"/>
      <c r="K1328" s="178"/>
      <c r="L1328" s="138"/>
      <c r="M1328" s="173"/>
      <c r="N1328" s="173"/>
    </row>
    <row r="1329" spans="2:14" s="171" customFormat="1" ht="20.100000000000001" hidden="1" customHeight="1">
      <c r="B1329" s="142"/>
      <c r="C1329" s="142"/>
      <c r="D1329" s="143"/>
      <c r="E1329" s="144"/>
      <c r="F1329" s="145"/>
      <c r="G1329" s="145"/>
      <c r="H1329" s="172"/>
      <c r="I1329" s="178"/>
      <c r="J1329" s="178"/>
      <c r="K1329" s="178"/>
      <c r="L1329" s="138"/>
      <c r="M1329" s="173"/>
      <c r="N1329" s="173"/>
    </row>
    <row r="1330" spans="2:14" s="171" customFormat="1" ht="20.100000000000001" hidden="1" customHeight="1">
      <c r="B1330" s="142"/>
      <c r="C1330" s="142"/>
      <c r="D1330" s="143"/>
      <c r="E1330" s="144"/>
      <c r="F1330" s="145"/>
      <c r="G1330" s="145"/>
      <c r="H1330" s="172"/>
      <c r="I1330" s="178"/>
      <c r="J1330" s="178"/>
      <c r="K1330" s="178"/>
      <c r="L1330" s="138"/>
      <c r="M1330" s="173"/>
      <c r="N1330" s="173"/>
    </row>
    <row r="1331" spans="2:14" s="171" customFormat="1" ht="20.100000000000001" hidden="1" customHeight="1">
      <c r="B1331" s="142"/>
      <c r="C1331" s="142"/>
      <c r="D1331" s="143"/>
      <c r="E1331" s="144"/>
      <c r="F1331" s="145"/>
      <c r="G1331" s="145"/>
      <c r="H1331" s="172"/>
      <c r="I1331" s="178"/>
      <c r="J1331" s="178"/>
      <c r="K1331" s="178"/>
      <c r="L1331" s="138"/>
      <c r="M1331" s="173"/>
      <c r="N1331" s="173"/>
    </row>
    <row r="1332" spans="2:14" s="171" customFormat="1" ht="20.100000000000001" hidden="1" customHeight="1">
      <c r="B1332" s="142"/>
      <c r="C1332" s="142"/>
      <c r="D1332" s="143"/>
      <c r="E1332" s="144"/>
      <c r="F1332" s="145"/>
      <c r="G1332" s="145"/>
      <c r="H1332" s="172"/>
      <c r="I1332" s="178"/>
      <c r="J1332" s="178"/>
      <c r="K1332" s="178"/>
      <c r="L1332" s="138"/>
      <c r="M1332" s="173"/>
      <c r="N1332" s="173"/>
    </row>
    <row r="1333" spans="2:14" s="171" customFormat="1" ht="20.100000000000001" hidden="1" customHeight="1">
      <c r="B1333" s="142"/>
      <c r="C1333" s="142"/>
      <c r="D1333" s="143"/>
      <c r="E1333" s="144"/>
      <c r="F1333" s="145"/>
      <c r="G1333" s="145"/>
      <c r="H1333" s="172"/>
      <c r="I1333" s="178"/>
      <c r="J1333" s="178"/>
      <c r="K1333" s="178"/>
      <c r="L1333" s="138"/>
      <c r="M1333" s="173"/>
      <c r="N1333" s="173"/>
    </row>
    <row r="1334" spans="2:14" s="171" customFormat="1" ht="20.100000000000001" hidden="1" customHeight="1">
      <c r="B1334" s="142"/>
      <c r="C1334" s="142"/>
      <c r="D1334" s="143"/>
      <c r="E1334" s="144"/>
      <c r="F1334" s="145"/>
      <c r="G1334" s="145"/>
      <c r="H1334" s="172"/>
      <c r="I1334" s="178"/>
      <c r="J1334" s="178"/>
      <c r="K1334" s="178"/>
      <c r="L1334" s="138"/>
      <c r="M1334" s="173"/>
      <c r="N1334" s="173"/>
    </row>
    <row r="1335" spans="2:14" s="171" customFormat="1" ht="20.100000000000001" hidden="1" customHeight="1">
      <c r="B1335" s="142"/>
      <c r="C1335" s="142"/>
      <c r="D1335" s="143"/>
      <c r="E1335" s="144"/>
      <c r="F1335" s="145"/>
      <c r="G1335" s="145"/>
      <c r="H1335" s="172"/>
      <c r="I1335" s="178"/>
      <c r="J1335" s="178"/>
      <c r="K1335" s="178"/>
      <c r="L1335" s="138"/>
      <c r="M1335" s="173"/>
      <c r="N1335" s="173"/>
    </row>
    <row r="1336" spans="2:14" s="171" customFormat="1" ht="20.100000000000001" hidden="1" customHeight="1">
      <c r="B1336" s="142"/>
      <c r="C1336" s="142"/>
      <c r="D1336" s="143"/>
      <c r="E1336" s="144"/>
      <c r="F1336" s="145"/>
      <c r="G1336" s="145"/>
      <c r="H1336" s="172"/>
      <c r="I1336" s="178"/>
      <c r="J1336" s="178"/>
      <c r="K1336" s="178"/>
      <c r="L1336" s="138"/>
      <c r="M1336" s="173"/>
      <c r="N1336" s="173"/>
    </row>
    <row r="1337" spans="2:14" s="171" customFormat="1" ht="20.100000000000001" hidden="1" customHeight="1">
      <c r="B1337" s="142"/>
      <c r="C1337" s="142"/>
      <c r="D1337" s="143"/>
      <c r="E1337" s="144"/>
      <c r="F1337" s="145"/>
      <c r="G1337" s="145"/>
      <c r="H1337" s="172"/>
      <c r="I1337" s="178"/>
      <c r="J1337" s="178"/>
      <c r="K1337" s="178"/>
      <c r="L1337" s="138"/>
      <c r="M1337" s="173"/>
      <c r="N1337" s="173"/>
    </row>
    <row r="1338" spans="2:14" s="171" customFormat="1" ht="20.100000000000001" hidden="1" customHeight="1">
      <c r="B1338" s="142"/>
      <c r="C1338" s="142"/>
      <c r="D1338" s="143"/>
      <c r="E1338" s="144"/>
      <c r="F1338" s="145"/>
      <c r="G1338" s="145"/>
      <c r="H1338" s="172"/>
      <c r="I1338" s="178"/>
      <c r="J1338" s="178"/>
      <c r="K1338" s="178"/>
      <c r="L1338" s="138"/>
      <c r="M1338" s="173"/>
      <c r="N1338" s="173"/>
    </row>
    <row r="1339" spans="2:14" s="171" customFormat="1" ht="20.100000000000001" hidden="1" customHeight="1">
      <c r="B1339" s="142"/>
      <c r="C1339" s="142"/>
      <c r="D1339" s="143"/>
      <c r="E1339" s="144"/>
      <c r="F1339" s="145"/>
      <c r="G1339" s="145"/>
      <c r="H1339" s="172"/>
      <c r="I1339" s="178"/>
      <c r="J1339" s="178"/>
      <c r="K1339" s="178"/>
      <c r="L1339" s="138"/>
      <c r="M1339" s="173"/>
      <c r="N1339" s="173"/>
    </row>
    <row r="1340" spans="2:14" s="171" customFormat="1" ht="20.100000000000001" hidden="1" customHeight="1">
      <c r="B1340" s="142"/>
      <c r="C1340" s="142"/>
      <c r="D1340" s="143"/>
      <c r="E1340" s="144"/>
      <c r="F1340" s="145"/>
      <c r="G1340" s="145"/>
      <c r="H1340" s="172"/>
      <c r="I1340" s="178"/>
      <c r="J1340" s="178"/>
      <c r="K1340" s="178"/>
      <c r="L1340" s="138"/>
      <c r="M1340" s="173"/>
      <c r="N1340" s="173"/>
    </row>
    <row r="1341" spans="2:14" s="171" customFormat="1" ht="20.100000000000001" hidden="1" customHeight="1">
      <c r="B1341" s="142"/>
      <c r="C1341" s="142"/>
      <c r="D1341" s="143"/>
      <c r="E1341" s="144"/>
      <c r="F1341" s="145"/>
      <c r="G1341" s="145"/>
      <c r="H1341" s="172"/>
      <c r="I1341" s="178"/>
      <c r="J1341" s="178"/>
      <c r="K1341" s="178"/>
      <c r="L1341" s="138"/>
      <c r="M1341" s="173"/>
      <c r="N1341" s="173"/>
    </row>
    <row r="1342" spans="2:14" s="171" customFormat="1" ht="20.100000000000001" hidden="1" customHeight="1">
      <c r="B1342" s="142"/>
      <c r="C1342" s="142"/>
      <c r="D1342" s="143"/>
      <c r="E1342" s="144"/>
      <c r="F1342" s="145"/>
      <c r="G1342" s="145"/>
      <c r="H1342" s="172"/>
      <c r="I1342" s="178"/>
      <c r="J1342" s="178"/>
      <c r="K1342" s="178"/>
      <c r="L1342" s="138"/>
      <c r="M1342" s="173"/>
      <c r="N1342" s="173"/>
    </row>
    <row r="1343" spans="2:14" s="171" customFormat="1" ht="20.100000000000001" hidden="1" customHeight="1">
      <c r="B1343" s="142"/>
      <c r="C1343" s="142"/>
      <c r="D1343" s="143"/>
      <c r="E1343" s="144"/>
      <c r="F1343" s="145"/>
      <c r="G1343" s="145"/>
      <c r="H1343" s="172"/>
      <c r="I1343" s="178"/>
      <c r="J1343" s="178"/>
      <c r="K1343" s="178"/>
      <c r="L1343" s="138"/>
      <c r="M1343" s="173"/>
      <c r="N1343" s="173"/>
    </row>
    <row r="1344" spans="2:14" s="171" customFormat="1" ht="20.100000000000001" hidden="1" customHeight="1">
      <c r="B1344" s="142"/>
      <c r="C1344" s="142"/>
      <c r="D1344" s="143"/>
      <c r="E1344" s="144"/>
      <c r="F1344" s="145"/>
      <c r="G1344" s="145"/>
      <c r="H1344" s="172"/>
      <c r="I1344" s="178"/>
      <c r="J1344" s="178"/>
      <c r="K1344" s="178"/>
      <c r="L1344" s="138"/>
      <c r="M1344" s="173"/>
      <c r="N1344" s="173"/>
    </row>
    <row r="1345" spans="2:14" s="171" customFormat="1" ht="20.100000000000001" hidden="1" customHeight="1">
      <c r="B1345" s="142"/>
      <c r="C1345" s="142"/>
      <c r="D1345" s="143"/>
      <c r="E1345" s="144"/>
      <c r="F1345" s="145"/>
      <c r="G1345" s="145"/>
      <c r="H1345" s="172"/>
      <c r="I1345" s="178"/>
      <c r="J1345" s="178"/>
      <c r="K1345" s="178"/>
      <c r="L1345" s="138"/>
      <c r="M1345" s="173"/>
      <c r="N1345" s="173"/>
    </row>
    <row r="1346" spans="2:14" s="171" customFormat="1" ht="20.100000000000001" hidden="1" customHeight="1">
      <c r="B1346" s="142"/>
      <c r="C1346" s="142"/>
      <c r="D1346" s="143"/>
      <c r="E1346" s="144"/>
      <c r="F1346" s="145"/>
      <c r="G1346" s="145"/>
      <c r="H1346" s="172"/>
      <c r="I1346" s="178"/>
      <c r="J1346" s="178"/>
      <c r="K1346" s="178"/>
      <c r="L1346" s="138"/>
      <c r="M1346" s="173"/>
      <c r="N1346" s="173"/>
    </row>
    <row r="1347" spans="2:14" s="171" customFormat="1" ht="20.100000000000001" hidden="1" customHeight="1">
      <c r="B1347" s="142"/>
      <c r="C1347" s="142"/>
      <c r="D1347" s="143"/>
      <c r="E1347" s="144"/>
      <c r="F1347" s="145"/>
      <c r="G1347" s="145"/>
      <c r="H1347" s="172"/>
      <c r="I1347" s="178"/>
      <c r="J1347" s="178"/>
      <c r="K1347" s="178"/>
      <c r="L1347" s="138"/>
      <c r="M1347" s="173"/>
      <c r="N1347" s="173"/>
    </row>
    <row r="1348" spans="2:14" s="171" customFormat="1" ht="20.100000000000001" hidden="1" customHeight="1">
      <c r="B1348" s="142"/>
      <c r="C1348" s="142"/>
      <c r="D1348" s="143"/>
      <c r="E1348" s="144"/>
      <c r="F1348" s="145"/>
      <c r="G1348" s="145"/>
      <c r="H1348" s="172"/>
      <c r="I1348" s="178"/>
      <c r="J1348" s="178"/>
      <c r="K1348" s="178"/>
      <c r="L1348" s="138"/>
      <c r="M1348" s="173"/>
      <c r="N1348" s="173"/>
    </row>
    <row r="1349" spans="2:14" s="171" customFormat="1" ht="20.100000000000001" hidden="1" customHeight="1">
      <c r="B1349" s="142"/>
      <c r="C1349" s="142"/>
      <c r="D1349" s="143"/>
      <c r="E1349" s="144"/>
      <c r="F1349" s="145"/>
      <c r="G1349" s="145"/>
      <c r="H1349" s="172"/>
      <c r="I1349" s="178"/>
      <c r="J1349" s="178"/>
      <c r="K1349" s="178"/>
      <c r="L1349" s="138"/>
      <c r="M1349" s="173"/>
      <c r="N1349" s="173"/>
    </row>
    <row r="1350" spans="2:14" s="171" customFormat="1" ht="20.100000000000001" hidden="1" customHeight="1">
      <c r="B1350" s="142"/>
      <c r="C1350" s="142"/>
      <c r="D1350" s="143"/>
      <c r="E1350" s="144"/>
      <c r="F1350" s="145"/>
      <c r="G1350" s="145"/>
      <c r="H1350" s="172"/>
      <c r="I1350" s="178"/>
      <c r="J1350" s="178"/>
      <c r="K1350" s="178"/>
      <c r="L1350" s="138"/>
      <c r="M1350" s="173"/>
      <c r="N1350" s="173"/>
    </row>
    <row r="1351" spans="2:14" s="171" customFormat="1" ht="20.100000000000001" hidden="1" customHeight="1">
      <c r="B1351" s="142"/>
      <c r="C1351" s="142"/>
      <c r="D1351" s="143"/>
      <c r="E1351" s="144"/>
      <c r="F1351" s="145"/>
      <c r="G1351" s="145"/>
      <c r="H1351" s="172"/>
      <c r="I1351" s="178"/>
      <c r="J1351" s="178"/>
      <c r="K1351" s="178"/>
      <c r="L1351" s="138"/>
      <c r="M1351" s="173"/>
      <c r="N1351" s="173"/>
    </row>
    <row r="1352" spans="2:14" s="171" customFormat="1" ht="20.100000000000001" hidden="1" customHeight="1">
      <c r="B1352" s="142"/>
      <c r="C1352" s="142"/>
      <c r="D1352" s="143"/>
      <c r="E1352" s="144"/>
      <c r="F1352" s="145"/>
      <c r="G1352" s="145"/>
      <c r="H1352" s="172"/>
      <c r="I1352" s="178"/>
      <c r="J1352" s="178"/>
      <c r="K1352" s="178"/>
      <c r="L1352" s="138"/>
      <c r="M1352" s="173"/>
      <c r="N1352" s="173"/>
    </row>
    <row r="1353" spans="2:14" s="171" customFormat="1" ht="20.100000000000001" hidden="1" customHeight="1">
      <c r="B1353" s="142"/>
      <c r="C1353" s="142"/>
      <c r="D1353" s="143"/>
      <c r="E1353" s="144"/>
      <c r="F1353" s="145"/>
      <c r="G1353" s="145"/>
      <c r="H1353" s="172"/>
      <c r="I1353" s="178"/>
      <c r="J1353" s="178"/>
      <c r="K1353" s="178"/>
      <c r="L1353" s="138"/>
      <c r="M1353" s="173"/>
      <c r="N1353" s="173"/>
    </row>
    <row r="1354" spans="2:14" s="171" customFormat="1" ht="20.100000000000001" hidden="1" customHeight="1">
      <c r="B1354" s="142"/>
      <c r="C1354" s="142"/>
      <c r="D1354" s="143"/>
      <c r="E1354" s="144"/>
      <c r="F1354" s="145"/>
      <c r="G1354" s="145"/>
      <c r="H1354" s="172"/>
      <c r="I1354" s="178"/>
      <c r="J1354" s="178"/>
      <c r="K1354" s="178"/>
      <c r="L1354" s="138"/>
      <c r="M1354" s="173"/>
      <c r="N1354" s="173"/>
    </row>
    <row r="1355" spans="2:14" s="171" customFormat="1" ht="20.100000000000001" hidden="1" customHeight="1">
      <c r="B1355" s="142"/>
      <c r="C1355" s="142"/>
      <c r="D1355" s="143"/>
      <c r="E1355" s="144"/>
      <c r="F1355" s="145"/>
      <c r="G1355" s="145"/>
      <c r="H1355" s="172"/>
      <c r="I1355" s="178"/>
      <c r="J1355" s="178"/>
      <c r="K1355" s="178"/>
      <c r="L1355" s="138"/>
      <c r="M1355" s="173"/>
      <c r="N1355" s="173"/>
    </row>
    <row r="1356" spans="2:14" s="171" customFormat="1" ht="20.100000000000001" hidden="1" customHeight="1">
      <c r="B1356" s="142"/>
      <c r="C1356" s="142"/>
      <c r="D1356" s="143"/>
      <c r="E1356" s="144"/>
      <c r="F1356" s="145"/>
      <c r="G1356" s="145"/>
      <c r="H1356" s="172"/>
      <c r="I1356" s="178"/>
      <c r="J1356" s="178"/>
      <c r="K1356" s="178"/>
      <c r="L1356" s="138"/>
      <c r="M1356" s="173"/>
      <c r="N1356" s="173"/>
    </row>
    <row r="1357" spans="2:14" s="171" customFormat="1" ht="20.100000000000001" hidden="1" customHeight="1">
      <c r="B1357" s="142"/>
      <c r="C1357" s="142"/>
      <c r="D1357" s="143"/>
      <c r="E1357" s="144"/>
      <c r="F1357" s="145"/>
      <c r="G1357" s="145"/>
      <c r="H1357" s="172"/>
      <c r="I1357" s="178"/>
      <c r="J1357" s="178"/>
      <c r="K1357" s="178"/>
      <c r="L1357" s="138"/>
      <c r="M1357" s="173"/>
      <c r="N1357" s="173"/>
    </row>
    <row r="1358" spans="2:14" s="171" customFormat="1" ht="20.100000000000001" hidden="1" customHeight="1">
      <c r="B1358" s="142"/>
      <c r="C1358" s="142"/>
      <c r="D1358" s="143"/>
      <c r="E1358" s="144"/>
      <c r="F1358" s="145"/>
      <c r="G1358" s="145"/>
      <c r="H1358" s="172"/>
      <c r="I1358" s="178"/>
      <c r="J1358" s="178"/>
      <c r="K1358" s="178"/>
      <c r="L1358" s="138"/>
      <c r="M1358" s="173"/>
      <c r="N1358" s="173"/>
    </row>
    <row r="1359" spans="2:14" s="171" customFormat="1" ht="20.100000000000001" hidden="1" customHeight="1">
      <c r="B1359" s="142"/>
      <c r="C1359" s="142"/>
      <c r="D1359" s="143"/>
      <c r="E1359" s="144"/>
      <c r="F1359" s="145"/>
      <c r="G1359" s="145"/>
      <c r="H1359" s="172"/>
      <c r="I1359" s="178"/>
      <c r="J1359" s="178"/>
      <c r="K1359" s="178"/>
      <c r="L1359" s="138"/>
      <c r="M1359" s="173"/>
      <c r="N1359" s="173"/>
    </row>
    <row r="1360" spans="2:14" s="171" customFormat="1" ht="20.100000000000001" hidden="1" customHeight="1">
      <c r="B1360" s="142"/>
      <c r="C1360" s="142"/>
      <c r="D1360" s="143"/>
      <c r="E1360" s="144"/>
      <c r="F1360" s="145"/>
      <c r="G1360" s="145"/>
      <c r="H1360" s="172"/>
      <c r="I1360" s="178"/>
      <c r="J1360" s="178"/>
      <c r="K1360" s="178"/>
      <c r="L1360" s="138"/>
      <c r="M1360" s="173"/>
      <c r="N1360" s="173"/>
    </row>
    <row r="1361" spans="2:14" s="171" customFormat="1" ht="20.100000000000001" hidden="1" customHeight="1">
      <c r="B1361" s="142"/>
      <c r="C1361" s="142"/>
      <c r="D1361" s="143"/>
      <c r="E1361" s="144"/>
      <c r="F1361" s="145"/>
      <c r="G1361" s="145"/>
      <c r="H1361" s="172"/>
      <c r="I1361" s="178"/>
      <c r="J1361" s="178"/>
      <c r="K1361" s="178"/>
      <c r="L1361" s="138"/>
      <c r="M1361" s="173"/>
      <c r="N1361" s="173"/>
    </row>
    <row r="1362" spans="2:14" s="171" customFormat="1" ht="20.100000000000001" hidden="1" customHeight="1">
      <c r="B1362" s="142"/>
      <c r="C1362" s="142"/>
      <c r="D1362" s="143"/>
      <c r="E1362" s="144"/>
      <c r="F1362" s="145"/>
      <c r="G1362" s="145"/>
      <c r="H1362" s="172"/>
      <c r="I1362" s="178"/>
      <c r="J1362" s="178"/>
      <c r="K1362" s="178"/>
      <c r="L1362" s="138"/>
      <c r="M1362" s="173"/>
      <c r="N1362" s="173"/>
    </row>
    <row r="1363" spans="2:14" s="171" customFormat="1" ht="20.100000000000001" hidden="1" customHeight="1">
      <c r="B1363" s="142"/>
      <c r="C1363" s="142"/>
      <c r="D1363" s="143"/>
      <c r="E1363" s="144"/>
      <c r="F1363" s="145"/>
      <c r="G1363" s="145"/>
      <c r="H1363" s="172"/>
      <c r="I1363" s="178"/>
      <c r="J1363" s="178"/>
      <c r="K1363" s="178"/>
      <c r="L1363" s="138"/>
      <c r="M1363" s="173"/>
      <c r="N1363" s="173"/>
    </row>
    <row r="1364" spans="2:14" s="171" customFormat="1" ht="20.100000000000001" hidden="1" customHeight="1">
      <c r="B1364" s="142"/>
      <c r="C1364" s="142"/>
      <c r="D1364" s="143"/>
      <c r="E1364" s="144"/>
      <c r="F1364" s="145"/>
      <c r="G1364" s="145"/>
      <c r="H1364" s="172"/>
      <c r="I1364" s="178"/>
      <c r="J1364" s="178"/>
      <c r="K1364" s="178"/>
      <c r="L1364" s="138"/>
      <c r="M1364" s="173"/>
      <c r="N1364" s="173"/>
    </row>
    <row r="1365" spans="2:14" s="171" customFormat="1" ht="20.100000000000001" hidden="1" customHeight="1">
      <c r="B1365" s="142"/>
      <c r="C1365" s="142"/>
      <c r="D1365" s="143"/>
      <c r="E1365" s="144"/>
      <c r="F1365" s="145"/>
      <c r="G1365" s="145"/>
      <c r="H1365" s="172"/>
      <c r="I1365" s="178"/>
      <c r="J1365" s="178"/>
      <c r="K1365" s="178"/>
      <c r="L1365" s="138"/>
      <c r="M1365" s="173"/>
      <c r="N1365" s="173"/>
    </row>
    <row r="1366" spans="2:14" s="171" customFormat="1" ht="20.100000000000001" hidden="1" customHeight="1">
      <c r="B1366" s="142"/>
      <c r="C1366" s="142"/>
      <c r="D1366" s="143"/>
      <c r="E1366" s="144"/>
      <c r="F1366" s="145"/>
      <c r="G1366" s="145"/>
      <c r="H1366" s="172"/>
      <c r="I1366" s="178"/>
      <c r="J1366" s="178"/>
      <c r="K1366" s="178"/>
      <c r="L1366" s="138"/>
      <c r="M1366" s="173"/>
      <c r="N1366" s="173"/>
    </row>
    <row r="1367" spans="2:14" s="171" customFormat="1" ht="20.100000000000001" hidden="1" customHeight="1">
      <c r="B1367" s="142"/>
      <c r="C1367" s="142"/>
      <c r="D1367" s="143"/>
      <c r="E1367" s="144"/>
      <c r="F1367" s="145"/>
      <c r="G1367" s="145"/>
      <c r="H1367" s="172"/>
      <c r="I1367" s="178"/>
      <c r="J1367" s="178"/>
      <c r="K1367" s="178"/>
      <c r="L1367" s="138"/>
      <c r="M1367" s="173"/>
      <c r="N1367" s="173"/>
    </row>
    <row r="1368" spans="2:14" s="171" customFormat="1" ht="20.100000000000001" hidden="1" customHeight="1">
      <c r="B1368" s="142">
        <f>'HITUNG SEGMEN'!B2026</f>
        <v>156</v>
      </c>
      <c r="C1368" s="142">
        <f>'HITUNG SEGMEN'!C2026</f>
        <v>2.0009999999999999</v>
      </c>
      <c r="D1368" s="143" t="str">
        <f>'HITUNG SEGMEN'!D2026</f>
        <v>Bancar - Pagembrungan</v>
      </c>
      <c r="E1368" s="144">
        <f>'HITUNG SEGMEN'!E2026</f>
        <v>6.89</v>
      </c>
      <c r="F1368" s="145" t="str">
        <f>'HITUNG SEGMEN'!F2026</f>
        <v>0+000</v>
      </c>
      <c r="G1368" s="145" t="str">
        <f>'HITUNG SEGMEN'!G2026</f>
        <v>0+200</v>
      </c>
      <c r="H1368" s="172"/>
      <c r="I1368" s="178"/>
      <c r="J1368" s="178"/>
      <c r="K1368" s="178"/>
      <c r="L1368" s="138"/>
      <c r="M1368" s="173"/>
      <c r="N1368" s="173"/>
    </row>
    <row r="1369" spans="2:14" s="171" customFormat="1" ht="20.100000000000001" hidden="1" customHeight="1">
      <c r="B1369" s="142">
        <f>'HITUNG SEGMEN'!B2027</f>
        <v>0</v>
      </c>
      <c r="C1369" s="142">
        <f>'HITUNG SEGMEN'!C2027</f>
        <v>0</v>
      </c>
      <c r="D1369" s="143">
        <f>'HITUNG SEGMEN'!D2027</f>
        <v>0</v>
      </c>
      <c r="E1369" s="144">
        <f>'HITUNG SEGMEN'!E2027</f>
        <v>0</v>
      </c>
      <c r="F1369" s="145" t="str">
        <f>'HITUNG SEGMEN'!F2027</f>
        <v>0+200</v>
      </c>
      <c r="G1369" s="145" t="str">
        <f>'HITUNG SEGMEN'!G2027</f>
        <v>0+400</v>
      </c>
      <c r="H1369" s="172"/>
      <c r="I1369" s="178"/>
      <c r="J1369" s="178"/>
      <c r="K1369" s="178"/>
      <c r="L1369" s="138"/>
      <c r="M1369" s="173"/>
      <c r="N1369" s="173"/>
    </row>
    <row r="1370" spans="2:14" s="171" customFormat="1" ht="20.100000000000001" hidden="1" customHeight="1">
      <c r="B1370" s="142">
        <f>'HITUNG SEGMEN'!B2028</f>
        <v>0</v>
      </c>
      <c r="C1370" s="142">
        <f>'HITUNG SEGMEN'!C2028</f>
        <v>0</v>
      </c>
      <c r="D1370" s="143">
        <f>'HITUNG SEGMEN'!D2028</f>
        <v>0</v>
      </c>
      <c r="E1370" s="144">
        <f>'HITUNG SEGMEN'!E2028</f>
        <v>0</v>
      </c>
      <c r="F1370" s="145" t="str">
        <f>'HITUNG SEGMEN'!F2028</f>
        <v>0+400</v>
      </c>
      <c r="G1370" s="145" t="str">
        <f>'HITUNG SEGMEN'!G2028</f>
        <v>0+600</v>
      </c>
      <c r="H1370" s="172"/>
      <c r="I1370" s="178"/>
      <c r="J1370" s="178"/>
      <c r="K1370" s="178"/>
      <c r="L1370" s="138"/>
      <c r="M1370" s="173"/>
      <c r="N1370" s="173"/>
    </row>
    <row r="1371" spans="2:14" s="171" customFormat="1" ht="20.100000000000001" hidden="1" customHeight="1">
      <c r="B1371" s="142">
        <f>'HITUNG SEGMEN'!B2029</f>
        <v>0</v>
      </c>
      <c r="C1371" s="142">
        <f>'HITUNG SEGMEN'!C2029</f>
        <v>0</v>
      </c>
      <c r="D1371" s="143">
        <f>'HITUNG SEGMEN'!D2029</f>
        <v>0</v>
      </c>
      <c r="E1371" s="144">
        <f>'HITUNG SEGMEN'!E2029</f>
        <v>0</v>
      </c>
      <c r="F1371" s="145" t="str">
        <f>'HITUNG SEGMEN'!F2029</f>
        <v>0+600</v>
      </c>
      <c r="G1371" s="145" t="str">
        <f>'HITUNG SEGMEN'!G2029</f>
        <v>0+800</v>
      </c>
      <c r="H1371" s="172">
        <v>3</v>
      </c>
      <c r="I1371" s="178"/>
      <c r="J1371" s="178"/>
      <c r="K1371" s="178"/>
      <c r="L1371" s="138"/>
      <c r="M1371" s="173"/>
      <c r="N1371" s="173"/>
    </row>
    <row r="1372" spans="2:14" s="171" customFormat="1" ht="20.100000000000001" hidden="1" customHeight="1">
      <c r="B1372" s="142">
        <f>'HITUNG SEGMEN'!B2030</f>
        <v>0</v>
      </c>
      <c r="C1372" s="142">
        <f>'HITUNG SEGMEN'!C2030</f>
        <v>0</v>
      </c>
      <c r="D1372" s="143">
        <f>'HITUNG SEGMEN'!D2030</f>
        <v>0</v>
      </c>
      <c r="E1372" s="144">
        <f>'HITUNG SEGMEN'!E2030</f>
        <v>0</v>
      </c>
      <c r="F1372" s="145" t="str">
        <f>'HITUNG SEGMEN'!F2030</f>
        <v>0+800</v>
      </c>
      <c r="G1372" s="145" t="str">
        <f>'HITUNG SEGMEN'!G2030</f>
        <v>1+000</v>
      </c>
      <c r="H1372" s="172">
        <v>3</v>
      </c>
      <c r="I1372" s="178"/>
      <c r="J1372" s="178"/>
      <c r="K1372" s="178"/>
      <c r="L1372" s="138"/>
      <c r="M1372" s="173"/>
      <c r="N1372" s="173"/>
    </row>
    <row r="1373" spans="2:14" s="171" customFormat="1" ht="20.100000000000001" hidden="1" customHeight="1">
      <c r="B1373" s="142">
        <f>'HITUNG SEGMEN'!B2031</f>
        <v>0</v>
      </c>
      <c r="C1373" s="142">
        <f>'HITUNG SEGMEN'!C2031</f>
        <v>0</v>
      </c>
      <c r="D1373" s="143">
        <f>'HITUNG SEGMEN'!D2031</f>
        <v>0</v>
      </c>
      <c r="E1373" s="144">
        <f>'HITUNG SEGMEN'!E2031</f>
        <v>0</v>
      </c>
      <c r="F1373" s="145" t="str">
        <f>'HITUNG SEGMEN'!F2031</f>
        <v>1+000</v>
      </c>
      <c r="G1373" s="145" t="str">
        <f>'HITUNG SEGMEN'!G2031</f>
        <v>1+200</v>
      </c>
      <c r="H1373" s="172">
        <v>3</v>
      </c>
      <c r="I1373" s="178"/>
      <c r="J1373" s="178"/>
      <c r="K1373" s="178"/>
      <c r="L1373" s="138"/>
      <c r="M1373" s="173"/>
      <c r="N1373" s="173"/>
    </row>
    <row r="1374" spans="2:14" s="171" customFormat="1" ht="20.100000000000001" hidden="1" customHeight="1">
      <c r="B1374" s="142">
        <f>'HITUNG SEGMEN'!B2032</f>
        <v>0</v>
      </c>
      <c r="C1374" s="142">
        <f>'HITUNG SEGMEN'!C2032</f>
        <v>0</v>
      </c>
      <c r="D1374" s="143">
        <f>'HITUNG SEGMEN'!D2032</f>
        <v>0</v>
      </c>
      <c r="E1374" s="144">
        <f>'HITUNG SEGMEN'!E2032</f>
        <v>0</v>
      </c>
      <c r="F1374" s="145" t="str">
        <f>'HITUNG SEGMEN'!F2032</f>
        <v>1+200</v>
      </c>
      <c r="G1374" s="145" t="str">
        <f>'HITUNG SEGMEN'!G2032</f>
        <v>1+400</v>
      </c>
      <c r="H1374" s="172">
        <v>3</v>
      </c>
      <c r="I1374" s="178"/>
      <c r="J1374" s="178"/>
      <c r="K1374" s="178"/>
      <c r="L1374" s="138"/>
      <c r="M1374" s="173"/>
      <c r="N1374" s="173"/>
    </row>
    <row r="1375" spans="2:14" s="171" customFormat="1" ht="20.100000000000001" hidden="1" customHeight="1">
      <c r="B1375" s="142">
        <f>'HITUNG SEGMEN'!B2033</f>
        <v>0</v>
      </c>
      <c r="C1375" s="142">
        <f>'HITUNG SEGMEN'!C2033</f>
        <v>0</v>
      </c>
      <c r="D1375" s="143">
        <f>'HITUNG SEGMEN'!D2033</f>
        <v>0</v>
      </c>
      <c r="E1375" s="144">
        <f>'HITUNG SEGMEN'!E2033</f>
        <v>0</v>
      </c>
      <c r="F1375" s="145" t="str">
        <f>'HITUNG SEGMEN'!F2033</f>
        <v>1+400</v>
      </c>
      <c r="G1375" s="145" t="str">
        <f>'HITUNG SEGMEN'!G2033</f>
        <v>1+600</v>
      </c>
      <c r="H1375" s="172">
        <v>3</v>
      </c>
      <c r="I1375" s="178"/>
      <c r="J1375" s="178"/>
      <c r="K1375" s="178"/>
      <c r="L1375" s="138"/>
      <c r="M1375" s="173"/>
      <c r="N1375" s="173"/>
    </row>
    <row r="1376" spans="2:14" s="171" customFormat="1" ht="20.100000000000001" hidden="1" customHeight="1">
      <c r="B1376" s="142">
        <f>'HITUNG SEGMEN'!B2034</f>
        <v>0</v>
      </c>
      <c r="C1376" s="142">
        <f>'HITUNG SEGMEN'!C2034</f>
        <v>0</v>
      </c>
      <c r="D1376" s="143">
        <f>'HITUNG SEGMEN'!D2034</f>
        <v>0</v>
      </c>
      <c r="E1376" s="144">
        <f>'HITUNG SEGMEN'!E2034</f>
        <v>0</v>
      </c>
      <c r="F1376" s="145" t="str">
        <f>'HITUNG SEGMEN'!F2034</f>
        <v>1+600</v>
      </c>
      <c r="G1376" s="145" t="str">
        <f>'HITUNG SEGMEN'!G2034</f>
        <v>1+800</v>
      </c>
      <c r="H1376" s="172">
        <v>3</v>
      </c>
      <c r="I1376" s="178"/>
      <c r="J1376" s="178"/>
      <c r="K1376" s="178"/>
      <c r="L1376" s="138"/>
      <c r="M1376" s="173"/>
      <c r="N1376" s="173"/>
    </row>
    <row r="1377" spans="2:14" s="171" customFormat="1" ht="20.100000000000001" hidden="1" customHeight="1">
      <c r="B1377" s="142">
        <f>'HITUNG SEGMEN'!B2035</f>
        <v>0</v>
      </c>
      <c r="C1377" s="142">
        <f>'HITUNG SEGMEN'!C2035</f>
        <v>0</v>
      </c>
      <c r="D1377" s="143">
        <f>'HITUNG SEGMEN'!D2035</f>
        <v>0</v>
      </c>
      <c r="E1377" s="144">
        <f>'HITUNG SEGMEN'!E2035</f>
        <v>0</v>
      </c>
      <c r="F1377" s="145" t="str">
        <f>'HITUNG SEGMEN'!F2035</f>
        <v>1+800</v>
      </c>
      <c r="G1377" s="145" t="str">
        <f>'HITUNG SEGMEN'!G2035</f>
        <v>2+000</v>
      </c>
      <c r="H1377" s="172">
        <v>3</v>
      </c>
      <c r="I1377" s="178"/>
      <c r="J1377" s="178"/>
      <c r="K1377" s="178"/>
      <c r="L1377" s="138"/>
      <c r="M1377" s="173"/>
      <c r="N1377" s="173"/>
    </row>
    <row r="1378" spans="2:14" s="171" customFormat="1" ht="20.100000000000001" hidden="1" customHeight="1">
      <c r="B1378" s="142">
        <f>'HITUNG SEGMEN'!B2036</f>
        <v>0</v>
      </c>
      <c r="C1378" s="142">
        <f>'HITUNG SEGMEN'!C2036</f>
        <v>0</v>
      </c>
      <c r="D1378" s="143">
        <f>'HITUNG SEGMEN'!D2036</f>
        <v>0</v>
      </c>
      <c r="E1378" s="144">
        <f>'HITUNG SEGMEN'!E2036</f>
        <v>0</v>
      </c>
      <c r="F1378" s="145" t="str">
        <f>'HITUNG SEGMEN'!F2036</f>
        <v>2+000</v>
      </c>
      <c r="G1378" s="145" t="str">
        <f>'HITUNG SEGMEN'!G2036</f>
        <v>2+200</v>
      </c>
      <c r="H1378" s="172">
        <v>3</v>
      </c>
      <c r="I1378" s="178"/>
      <c r="J1378" s="178"/>
      <c r="K1378" s="178"/>
      <c r="L1378" s="138"/>
      <c r="M1378" s="173"/>
      <c r="N1378" s="173"/>
    </row>
    <row r="1379" spans="2:14" s="171" customFormat="1" ht="20.100000000000001" hidden="1" customHeight="1">
      <c r="B1379" s="142">
        <f>'HITUNG SEGMEN'!B2037</f>
        <v>0</v>
      </c>
      <c r="C1379" s="142">
        <f>'HITUNG SEGMEN'!C2037</f>
        <v>0</v>
      </c>
      <c r="D1379" s="143">
        <f>'HITUNG SEGMEN'!D2037</f>
        <v>0</v>
      </c>
      <c r="E1379" s="144">
        <f>'HITUNG SEGMEN'!E2037</f>
        <v>0</v>
      </c>
      <c r="F1379" s="145" t="str">
        <f>'HITUNG SEGMEN'!F2037</f>
        <v>2+200</v>
      </c>
      <c r="G1379" s="145" t="str">
        <f>'HITUNG SEGMEN'!G2037</f>
        <v>2+400</v>
      </c>
      <c r="H1379" s="172"/>
      <c r="I1379" s="178"/>
      <c r="J1379" s="178"/>
      <c r="K1379" s="178"/>
      <c r="L1379" s="138"/>
      <c r="M1379" s="173"/>
      <c r="N1379" s="173"/>
    </row>
    <row r="1380" spans="2:14" s="171" customFormat="1" ht="20.100000000000001" hidden="1" customHeight="1">
      <c r="B1380" s="142">
        <f>'HITUNG SEGMEN'!B2038</f>
        <v>0</v>
      </c>
      <c r="C1380" s="142">
        <f>'HITUNG SEGMEN'!C2038</f>
        <v>0</v>
      </c>
      <c r="D1380" s="143">
        <f>'HITUNG SEGMEN'!D2038</f>
        <v>0</v>
      </c>
      <c r="E1380" s="144">
        <f>'HITUNG SEGMEN'!E2038</f>
        <v>0</v>
      </c>
      <c r="F1380" s="145" t="str">
        <f>'HITUNG SEGMEN'!F2038</f>
        <v>2+400</v>
      </c>
      <c r="G1380" s="145" t="str">
        <f>'HITUNG SEGMEN'!G2038</f>
        <v>2+600</v>
      </c>
      <c r="H1380" s="172">
        <v>3</v>
      </c>
      <c r="I1380" s="178"/>
      <c r="J1380" s="178"/>
      <c r="K1380" s="178"/>
      <c r="L1380" s="138"/>
      <c r="M1380" s="173"/>
      <c r="N1380" s="173"/>
    </row>
    <row r="1381" spans="2:14" s="171" customFormat="1" ht="20.100000000000001" hidden="1" customHeight="1">
      <c r="B1381" s="142">
        <f>'HITUNG SEGMEN'!B2039</f>
        <v>0</v>
      </c>
      <c r="C1381" s="142">
        <f>'HITUNG SEGMEN'!C2039</f>
        <v>0</v>
      </c>
      <c r="D1381" s="143">
        <f>'HITUNG SEGMEN'!D2039</f>
        <v>0</v>
      </c>
      <c r="E1381" s="144">
        <f>'HITUNG SEGMEN'!E2039</f>
        <v>0</v>
      </c>
      <c r="F1381" s="145" t="str">
        <f>'HITUNG SEGMEN'!F2039</f>
        <v>2+600</v>
      </c>
      <c r="G1381" s="145" t="str">
        <f>'HITUNG SEGMEN'!G2039</f>
        <v>2+800</v>
      </c>
      <c r="H1381" s="172">
        <v>3</v>
      </c>
      <c r="I1381" s="178"/>
      <c r="J1381" s="178"/>
      <c r="K1381" s="178"/>
      <c r="L1381" s="138"/>
      <c r="M1381" s="173"/>
      <c r="N1381" s="173"/>
    </row>
    <row r="1382" spans="2:14" s="171" customFormat="1" ht="20.100000000000001" hidden="1" customHeight="1">
      <c r="B1382" s="142">
        <f>'HITUNG SEGMEN'!B2040</f>
        <v>0</v>
      </c>
      <c r="C1382" s="142">
        <f>'HITUNG SEGMEN'!C2040</f>
        <v>0</v>
      </c>
      <c r="D1382" s="143">
        <f>'HITUNG SEGMEN'!D2040</f>
        <v>0</v>
      </c>
      <c r="E1382" s="144">
        <f>'HITUNG SEGMEN'!E2040</f>
        <v>0</v>
      </c>
      <c r="F1382" s="145" t="str">
        <f>'HITUNG SEGMEN'!F2040</f>
        <v>2+800</v>
      </c>
      <c r="G1382" s="145" t="str">
        <f>'HITUNG SEGMEN'!G2040</f>
        <v>3+000</v>
      </c>
      <c r="H1382" s="172">
        <v>3</v>
      </c>
      <c r="I1382" s="178"/>
      <c r="J1382" s="178"/>
      <c r="K1382" s="178"/>
      <c r="L1382" s="138"/>
      <c r="M1382" s="173"/>
      <c r="N1382" s="173"/>
    </row>
    <row r="1383" spans="2:14" s="171" customFormat="1" ht="20.100000000000001" hidden="1" customHeight="1">
      <c r="B1383" s="142">
        <f>'HITUNG SEGMEN'!B2041</f>
        <v>0</v>
      </c>
      <c r="C1383" s="142">
        <f>'HITUNG SEGMEN'!C2041</f>
        <v>0</v>
      </c>
      <c r="D1383" s="143">
        <f>'HITUNG SEGMEN'!D2041</f>
        <v>0</v>
      </c>
      <c r="E1383" s="144">
        <f>'HITUNG SEGMEN'!E2041</f>
        <v>0</v>
      </c>
      <c r="F1383" s="145" t="str">
        <f>'HITUNG SEGMEN'!F2041</f>
        <v>3+000</v>
      </c>
      <c r="G1383" s="145" t="str">
        <f>'HITUNG SEGMEN'!G2041</f>
        <v>3+200</v>
      </c>
      <c r="H1383" s="172">
        <v>3</v>
      </c>
      <c r="I1383" s="178"/>
      <c r="J1383" s="178"/>
      <c r="K1383" s="178"/>
      <c r="L1383" s="138"/>
      <c r="M1383" s="173"/>
      <c r="N1383" s="173"/>
    </row>
    <row r="1384" spans="2:14" s="171" customFormat="1" ht="20.100000000000001" hidden="1" customHeight="1">
      <c r="B1384" s="142">
        <f>'HITUNG SEGMEN'!B2042</f>
        <v>0</v>
      </c>
      <c r="C1384" s="142">
        <f>'HITUNG SEGMEN'!C2042</f>
        <v>0</v>
      </c>
      <c r="D1384" s="143">
        <f>'HITUNG SEGMEN'!D2042</f>
        <v>0</v>
      </c>
      <c r="E1384" s="144">
        <f>'HITUNG SEGMEN'!E2042</f>
        <v>0</v>
      </c>
      <c r="F1384" s="145" t="str">
        <f>'HITUNG SEGMEN'!F2042</f>
        <v>3+200</v>
      </c>
      <c r="G1384" s="145" t="str">
        <f>'HITUNG SEGMEN'!G2042</f>
        <v>3+400</v>
      </c>
      <c r="H1384" s="172">
        <v>3</v>
      </c>
      <c r="I1384" s="178"/>
      <c r="J1384" s="178"/>
      <c r="K1384" s="178"/>
      <c r="L1384" s="138"/>
      <c r="M1384" s="173"/>
      <c r="N1384" s="173"/>
    </row>
    <row r="1385" spans="2:14" s="171" customFormat="1" ht="20.100000000000001" hidden="1" customHeight="1">
      <c r="B1385" s="142">
        <f>'HITUNG SEGMEN'!B2043</f>
        <v>0</v>
      </c>
      <c r="C1385" s="142">
        <f>'HITUNG SEGMEN'!C2043</f>
        <v>0</v>
      </c>
      <c r="D1385" s="143">
        <f>'HITUNG SEGMEN'!D2043</f>
        <v>0</v>
      </c>
      <c r="E1385" s="144">
        <f>'HITUNG SEGMEN'!E2043</f>
        <v>0</v>
      </c>
      <c r="F1385" s="145" t="str">
        <f>'HITUNG SEGMEN'!F2043</f>
        <v>3+400</v>
      </c>
      <c r="G1385" s="145" t="str">
        <f>'HITUNG SEGMEN'!G2043</f>
        <v>3+600</v>
      </c>
      <c r="H1385" s="172">
        <v>3</v>
      </c>
      <c r="I1385" s="178"/>
      <c r="J1385" s="178"/>
      <c r="K1385" s="178"/>
      <c r="L1385" s="138"/>
      <c r="M1385" s="173"/>
      <c r="N1385" s="173"/>
    </row>
    <row r="1386" spans="2:14" s="171" customFormat="1" ht="20.100000000000001" hidden="1" customHeight="1">
      <c r="B1386" s="142">
        <f>'HITUNG SEGMEN'!B2044</f>
        <v>0</v>
      </c>
      <c r="C1386" s="142">
        <f>'HITUNG SEGMEN'!C2044</f>
        <v>0</v>
      </c>
      <c r="D1386" s="143">
        <f>'HITUNG SEGMEN'!D2044</f>
        <v>0</v>
      </c>
      <c r="E1386" s="144">
        <f>'HITUNG SEGMEN'!E2044</f>
        <v>0</v>
      </c>
      <c r="F1386" s="145" t="str">
        <f>'HITUNG SEGMEN'!F2044</f>
        <v>3+600</v>
      </c>
      <c r="G1386" s="145" t="str">
        <f>'HITUNG SEGMEN'!G2044</f>
        <v>3+800</v>
      </c>
      <c r="H1386" s="172">
        <v>3</v>
      </c>
      <c r="I1386" s="178"/>
      <c r="J1386" s="178"/>
      <c r="K1386" s="178"/>
      <c r="L1386" s="138"/>
      <c r="M1386" s="173"/>
      <c r="N1386" s="173"/>
    </row>
    <row r="1387" spans="2:14" s="171" customFormat="1" ht="20.100000000000001" hidden="1" customHeight="1">
      <c r="B1387" s="142">
        <f>'HITUNG SEGMEN'!B2045</f>
        <v>0</v>
      </c>
      <c r="C1387" s="142">
        <f>'HITUNG SEGMEN'!C2045</f>
        <v>0</v>
      </c>
      <c r="D1387" s="143">
        <f>'HITUNG SEGMEN'!D2045</f>
        <v>0</v>
      </c>
      <c r="E1387" s="144">
        <f>'HITUNG SEGMEN'!E2045</f>
        <v>0</v>
      </c>
      <c r="F1387" s="145" t="str">
        <f>'HITUNG SEGMEN'!F2045</f>
        <v>3+800</v>
      </c>
      <c r="G1387" s="145" t="str">
        <f>'HITUNG SEGMEN'!G2045</f>
        <v>4+000</v>
      </c>
      <c r="H1387" s="172">
        <v>3</v>
      </c>
      <c r="I1387" s="178"/>
      <c r="J1387" s="178"/>
      <c r="K1387" s="178"/>
      <c r="L1387" s="138"/>
      <c r="M1387" s="173"/>
      <c r="N1387" s="173"/>
    </row>
    <row r="1388" spans="2:14" s="171" customFormat="1" ht="20.100000000000001" hidden="1" customHeight="1">
      <c r="B1388" s="142">
        <f>'HITUNG SEGMEN'!B2046</f>
        <v>0</v>
      </c>
      <c r="C1388" s="142">
        <f>'HITUNG SEGMEN'!C2046</f>
        <v>0</v>
      </c>
      <c r="D1388" s="143">
        <f>'HITUNG SEGMEN'!D2046</f>
        <v>0</v>
      </c>
      <c r="E1388" s="144">
        <f>'HITUNG SEGMEN'!E2046</f>
        <v>0</v>
      </c>
      <c r="F1388" s="145" t="str">
        <f>'HITUNG SEGMEN'!F2046</f>
        <v>4+000</v>
      </c>
      <c r="G1388" s="145" t="str">
        <f>'HITUNG SEGMEN'!G2046</f>
        <v>4+200</v>
      </c>
      <c r="H1388" s="172">
        <v>3</v>
      </c>
      <c r="I1388" s="178"/>
      <c r="J1388" s="178"/>
      <c r="K1388" s="178"/>
      <c r="L1388" s="138"/>
      <c r="M1388" s="173"/>
      <c r="N1388" s="173"/>
    </row>
    <row r="1389" spans="2:14" s="171" customFormat="1" ht="20.100000000000001" hidden="1" customHeight="1">
      <c r="B1389" s="142">
        <f>'HITUNG SEGMEN'!B2047</f>
        <v>0</v>
      </c>
      <c r="C1389" s="142">
        <f>'HITUNG SEGMEN'!C2047</f>
        <v>0</v>
      </c>
      <c r="D1389" s="143">
        <f>'HITUNG SEGMEN'!D2047</f>
        <v>0</v>
      </c>
      <c r="E1389" s="144">
        <f>'HITUNG SEGMEN'!E2047</f>
        <v>0</v>
      </c>
      <c r="F1389" s="145" t="str">
        <f>'HITUNG SEGMEN'!F2047</f>
        <v>4+200</v>
      </c>
      <c r="G1389" s="145" t="str">
        <f>'HITUNG SEGMEN'!G2047</f>
        <v>4+400</v>
      </c>
      <c r="H1389" s="172">
        <v>3</v>
      </c>
      <c r="I1389" s="178"/>
      <c r="J1389" s="178"/>
      <c r="K1389" s="178"/>
      <c r="L1389" s="138"/>
      <c r="M1389" s="173"/>
      <c r="N1389" s="173"/>
    </row>
    <row r="1390" spans="2:14" s="171" customFormat="1" ht="20.100000000000001" hidden="1" customHeight="1">
      <c r="B1390" s="142">
        <f>'HITUNG SEGMEN'!B2048</f>
        <v>0</v>
      </c>
      <c r="C1390" s="142">
        <f>'HITUNG SEGMEN'!C2048</f>
        <v>0</v>
      </c>
      <c r="D1390" s="143">
        <f>'HITUNG SEGMEN'!D2048</f>
        <v>0</v>
      </c>
      <c r="E1390" s="144">
        <f>'HITUNG SEGMEN'!E2048</f>
        <v>0</v>
      </c>
      <c r="F1390" s="145" t="str">
        <f>'HITUNG SEGMEN'!F2048</f>
        <v>4+400</v>
      </c>
      <c r="G1390" s="145" t="str">
        <f>'HITUNG SEGMEN'!G2048</f>
        <v>4+600</v>
      </c>
      <c r="H1390" s="172">
        <v>3</v>
      </c>
      <c r="I1390" s="178"/>
      <c r="J1390" s="178"/>
      <c r="K1390" s="178"/>
      <c r="L1390" s="138"/>
      <c r="M1390" s="173"/>
      <c r="N1390" s="173"/>
    </row>
    <row r="1391" spans="2:14" s="171" customFormat="1" ht="20.100000000000001" hidden="1" customHeight="1">
      <c r="B1391" s="142">
        <f>'HITUNG SEGMEN'!B2049</f>
        <v>0</v>
      </c>
      <c r="C1391" s="142">
        <f>'HITUNG SEGMEN'!C2049</f>
        <v>0</v>
      </c>
      <c r="D1391" s="143">
        <f>'HITUNG SEGMEN'!D2049</f>
        <v>0</v>
      </c>
      <c r="E1391" s="144">
        <f>'HITUNG SEGMEN'!E2049</f>
        <v>0</v>
      </c>
      <c r="F1391" s="145" t="str">
        <f>'HITUNG SEGMEN'!F2049</f>
        <v>4+600</v>
      </c>
      <c r="G1391" s="145" t="str">
        <f>'HITUNG SEGMEN'!G2049</f>
        <v>4+800</v>
      </c>
      <c r="H1391" s="172">
        <v>3</v>
      </c>
      <c r="I1391" s="178"/>
      <c r="J1391" s="178"/>
      <c r="K1391" s="178"/>
      <c r="L1391" s="138"/>
      <c r="M1391" s="173"/>
      <c r="N1391" s="173"/>
    </row>
    <row r="1392" spans="2:14" s="171" customFormat="1" ht="20.100000000000001" hidden="1" customHeight="1">
      <c r="B1392" s="142">
        <f>'HITUNG SEGMEN'!B2050</f>
        <v>0</v>
      </c>
      <c r="C1392" s="142">
        <f>'HITUNG SEGMEN'!C2050</f>
        <v>0</v>
      </c>
      <c r="D1392" s="143">
        <f>'HITUNG SEGMEN'!D2050</f>
        <v>0</v>
      </c>
      <c r="E1392" s="144">
        <f>'HITUNG SEGMEN'!E2050</f>
        <v>0</v>
      </c>
      <c r="F1392" s="145" t="str">
        <f>'HITUNG SEGMEN'!F2050</f>
        <v>4+800</v>
      </c>
      <c r="G1392" s="145" t="str">
        <f>'HITUNG SEGMEN'!G2050</f>
        <v>5+000</v>
      </c>
      <c r="H1392" s="172"/>
      <c r="I1392" s="178"/>
      <c r="J1392" s="178"/>
      <c r="K1392" s="178"/>
      <c r="L1392" s="138"/>
      <c r="M1392" s="173"/>
      <c r="N1392" s="173"/>
    </row>
    <row r="1393" spans="2:14" s="171" customFormat="1" ht="20.100000000000001" hidden="1" customHeight="1">
      <c r="B1393" s="142">
        <f>'HITUNG SEGMEN'!B2051</f>
        <v>0</v>
      </c>
      <c r="C1393" s="142">
        <f>'HITUNG SEGMEN'!C2051</f>
        <v>0</v>
      </c>
      <c r="D1393" s="143">
        <f>'HITUNG SEGMEN'!D2051</f>
        <v>0</v>
      </c>
      <c r="E1393" s="144">
        <f>'HITUNG SEGMEN'!E2051</f>
        <v>0</v>
      </c>
      <c r="F1393" s="145" t="str">
        <f>'HITUNG SEGMEN'!F2051</f>
        <v>5+000</v>
      </c>
      <c r="G1393" s="145" t="str">
        <f>'HITUNG SEGMEN'!G2051</f>
        <v>5+200</v>
      </c>
      <c r="H1393" s="172">
        <v>3</v>
      </c>
      <c r="I1393" s="178"/>
      <c r="J1393" s="178"/>
      <c r="K1393" s="178"/>
      <c r="L1393" s="138"/>
      <c r="M1393" s="173"/>
      <c r="N1393" s="173"/>
    </row>
    <row r="1394" spans="2:14" s="171" customFormat="1" ht="20.100000000000001" hidden="1" customHeight="1">
      <c r="B1394" s="142">
        <f>'HITUNG SEGMEN'!B2052</f>
        <v>0</v>
      </c>
      <c r="C1394" s="142">
        <f>'HITUNG SEGMEN'!C2052</f>
        <v>0</v>
      </c>
      <c r="D1394" s="143">
        <f>'HITUNG SEGMEN'!D2052</f>
        <v>0</v>
      </c>
      <c r="E1394" s="144">
        <f>'HITUNG SEGMEN'!E2052</f>
        <v>0</v>
      </c>
      <c r="F1394" s="145" t="str">
        <f>'HITUNG SEGMEN'!F2052</f>
        <v>5+200</v>
      </c>
      <c r="G1394" s="145" t="str">
        <f>'HITUNG SEGMEN'!G2052</f>
        <v>5+400</v>
      </c>
      <c r="H1394" s="172">
        <v>3</v>
      </c>
      <c r="I1394" s="178"/>
      <c r="J1394" s="178"/>
      <c r="K1394" s="178"/>
      <c r="L1394" s="138"/>
      <c r="M1394" s="173"/>
      <c r="N1394" s="173"/>
    </row>
    <row r="1395" spans="2:14" s="171" customFormat="1" ht="20.100000000000001" hidden="1" customHeight="1">
      <c r="B1395" s="142">
        <f>'HITUNG SEGMEN'!B2053</f>
        <v>0</v>
      </c>
      <c r="C1395" s="142">
        <f>'HITUNG SEGMEN'!C2053</f>
        <v>0</v>
      </c>
      <c r="D1395" s="143">
        <f>'HITUNG SEGMEN'!D2053</f>
        <v>0</v>
      </c>
      <c r="E1395" s="144">
        <f>'HITUNG SEGMEN'!E2053</f>
        <v>0</v>
      </c>
      <c r="F1395" s="145" t="str">
        <f>'HITUNG SEGMEN'!F2053</f>
        <v>5+400</v>
      </c>
      <c r="G1395" s="145" t="str">
        <f>'HITUNG SEGMEN'!G2053</f>
        <v>5+600</v>
      </c>
      <c r="H1395" s="172">
        <v>3</v>
      </c>
      <c r="I1395" s="178"/>
      <c r="J1395" s="178"/>
      <c r="K1395" s="178"/>
      <c r="L1395" s="138"/>
      <c r="M1395" s="173"/>
      <c r="N1395" s="173"/>
    </row>
    <row r="1396" spans="2:14" s="171" customFormat="1" ht="20.100000000000001" hidden="1" customHeight="1">
      <c r="B1396" s="142">
        <f>'HITUNG SEGMEN'!B2054</f>
        <v>0</v>
      </c>
      <c r="C1396" s="142">
        <f>'HITUNG SEGMEN'!C2054</f>
        <v>0</v>
      </c>
      <c r="D1396" s="143">
        <f>'HITUNG SEGMEN'!D2054</f>
        <v>0</v>
      </c>
      <c r="E1396" s="144">
        <f>'HITUNG SEGMEN'!E2054</f>
        <v>0</v>
      </c>
      <c r="F1396" s="145" t="str">
        <f>'HITUNG SEGMEN'!F2054</f>
        <v>5+600</v>
      </c>
      <c r="G1396" s="145" t="str">
        <f>'HITUNG SEGMEN'!G2054</f>
        <v>5+800</v>
      </c>
      <c r="H1396" s="172">
        <v>3</v>
      </c>
      <c r="I1396" s="178"/>
      <c r="J1396" s="178"/>
      <c r="K1396" s="178"/>
      <c r="L1396" s="138"/>
      <c r="M1396" s="173"/>
      <c r="N1396" s="173"/>
    </row>
    <row r="1397" spans="2:14" s="171" customFormat="1" ht="20.100000000000001" hidden="1" customHeight="1">
      <c r="B1397" s="142">
        <f>'HITUNG SEGMEN'!B2055</f>
        <v>0</v>
      </c>
      <c r="C1397" s="142">
        <f>'HITUNG SEGMEN'!C2055</f>
        <v>0</v>
      </c>
      <c r="D1397" s="143">
        <f>'HITUNG SEGMEN'!D2055</f>
        <v>0</v>
      </c>
      <c r="E1397" s="144">
        <f>'HITUNG SEGMEN'!E2055</f>
        <v>0</v>
      </c>
      <c r="F1397" s="145" t="str">
        <f>'HITUNG SEGMEN'!F2055</f>
        <v>5+800</v>
      </c>
      <c r="G1397" s="145" t="str">
        <f>'HITUNG SEGMEN'!G2055</f>
        <v>6+000</v>
      </c>
      <c r="H1397" s="172">
        <v>3</v>
      </c>
      <c r="I1397" s="178"/>
      <c r="J1397" s="178"/>
      <c r="K1397" s="178"/>
      <c r="L1397" s="138"/>
      <c r="M1397" s="173"/>
      <c r="N1397" s="173"/>
    </row>
    <row r="1398" spans="2:14" s="171" customFormat="1" ht="20.100000000000001" hidden="1" customHeight="1">
      <c r="B1398" s="142">
        <f>'HITUNG SEGMEN'!B2056</f>
        <v>0</v>
      </c>
      <c r="C1398" s="142">
        <f>'HITUNG SEGMEN'!C2056</f>
        <v>0</v>
      </c>
      <c r="D1398" s="143">
        <f>'HITUNG SEGMEN'!D2056</f>
        <v>0</v>
      </c>
      <c r="E1398" s="144">
        <f>'HITUNG SEGMEN'!E2056</f>
        <v>0</v>
      </c>
      <c r="F1398" s="145" t="str">
        <f>'HITUNG SEGMEN'!F2056</f>
        <v>6+000</v>
      </c>
      <c r="G1398" s="145" t="str">
        <f>'HITUNG SEGMEN'!G2056</f>
        <v>6+200</v>
      </c>
      <c r="H1398" s="172">
        <v>3</v>
      </c>
      <c r="I1398" s="178"/>
      <c r="J1398" s="178"/>
      <c r="K1398" s="178"/>
      <c r="L1398" s="138"/>
      <c r="M1398" s="173"/>
      <c r="N1398" s="173"/>
    </row>
    <row r="1399" spans="2:14" s="171" customFormat="1" ht="20.100000000000001" hidden="1" customHeight="1">
      <c r="B1399" s="142">
        <f>'HITUNG SEGMEN'!B2057</f>
        <v>0</v>
      </c>
      <c r="C1399" s="142">
        <f>'HITUNG SEGMEN'!C2057</f>
        <v>0</v>
      </c>
      <c r="D1399" s="143">
        <f>'HITUNG SEGMEN'!D2057</f>
        <v>0</v>
      </c>
      <c r="E1399" s="144">
        <f>'HITUNG SEGMEN'!E2057</f>
        <v>0</v>
      </c>
      <c r="F1399" s="145" t="str">
        <f>'HITUNG SEGMEN'!F2057</f>
        <v>6+200</v>
      </c>
      <c r="G1399" s="145" t="str">
        <f>'HITUNG SEGMEN'!G2057</f>
        <v>6+400</v>
      </c>
      <c r="H1399" s="172">
        <v>3</v>
      </c>
      <c r="I1399" s="178"/>
      <c r="J1399" s="178"/>
      <c r="K1399" s="178"/>
      <c r="L1399" s="138"/>
      <c r="M1399" s="173"/>
      <c r="N1399" s="173"/>
    </row>
    <row r="1400" spans="2:14" s="171" customFormat="1" ht="20.100000000000001" hidden="1" customHeight="1">
      <c r="B1400" s="142">
        <f>'HITUNG SEGMEN'!B2058</f>
        <v>0</v>
      </c>
      <c r="C1400" s="142">
        <f>'HITUNG SEGMEN'!C2058</f>
        <v>0</v>
      </c>
      <c r="D1400" s="143">
        <f>'HITUNG SEGMEN'!D2058</f>
        <v>0</v>
      </c>
      <c r="E1400" s="144">
        <f>'HITUNG SEGMEN'!E2058</f>
        <v>0</v>
      </c>
      <c r="F1400" s="145" t="str">
        <f>'HITUNG SEGMEN'!F2058</f>
        <v>6+400</v>
      </c>
      <c r="G1400" s="145" t="str">
        <f>'HITUNG SEGMEN'!G2058</f>
        <v>6+600</v>
      </c>
      <c r="H1400" s="172">
        <v>3</v>
      </c>
      <c r="I1400" s="178"/>
      <c r="J1400" s="178"/>
      <c r="K1400" s="178"/>
      <c r="L1400" s="138"/>
      <c r="M1400" s="173"/>
      <c r="N1400" s="173"/>
    </row>
    <row r="1401" spans="2:14" s="171" customFormat="1" ht="20.100000000000001" hidden="1" customHeight="1">
      <c r="B1401" s="142">
        <f>'HITUNG SEGMEN'!B2059</f>
        <v>0</v>
      </c>
      <c r="C1401" s="142">
        <f>'HITUNG SEGMEN'!C2059</f>
        <v>0</v>
      </c>
      <c r="D1401" s="143">
        <f>'HITUNG SEGMEN'!D2059</f>
        <v>0</v>
      </c>
      <c r="E1401" s="144">
        <f>'HITUNG SEGMEN'!E2059</f>
        <v>0</v>
      </c>
      <c r="F1401" s="145" t="str">
        <f>'HITUNG SEGMEN'!F2059</f>
        <v>6+600</v>
      </c>
      <c r="G1401" s="145" t="str">
        <f>'HITUNG SEGMEN'!G2059</f>
        <v>6+800</v>
      </c>
      <c r="H1401" s="172">
        <v>3</v>
      </c>
      <c r="I1401" s="178"/>
      <c r="J1401" s="178"/>
      <c r="K1401" s="178"/>
      <c r="L1401" s="138"/>
      <c r="M1401" s="173"/>
      <c r="N1401" s="173"/>
    </row>
    <row r="1402" spans="2:14" s="171" customFormat="1" ht="20.100000000000001" hidden="1" customHeight="1">
      <c r="B1402" s="142">
        <f>'HITUNG SEGMEN'!B2060</f>
        <v>0</v>
      </c>
      <c r="C1402" s="142">
        <f>'HITUNG SEGMEN'!C2060</f>
        <v>0</v>
      </c>
      <c r="D1402" s="143">
        <f>'HITUNG SEGMEN'!D2060</f>
        <v>0</v>
      </c>
      <c r="E1402" s="144">
        <f>'HITUNG SEGMEN'!E2060</f>
        <v>0</v>
      </c>
      <c r="F1402" s="145" t="str">
        <f>'HITUNG SEGMEN'!F2060</f>
        <v>6+800</v>
      </c>
      <c r="G1402" s="145" t="str">
        <f>'HITUNG SEGMEN'!G2060</f>
        <v>6+890</v>
      </c>
      <c r="H1402" s="172">
        <v>3</v>
      </c>
      <c r="I1402" s="178"/>
      <c r="J1402" s="178"/>
      <c r="K1402" s="178"/>
      <c r="L1402" s="138"/>
      <c r="M1402" s="173"/>
      <c r="N1402" s="173"/>
    </row>
    <row r="1403" spans="2:14" s="171" customFormat="1" ht="20.100000000000001" hidden="1" customHeight="1">
      <c r="B1403" s="142">
        <f>'HITUNG SEGMEN'!B2061</f>
        <v>0</v>
      </c>
      <c r="C1403" s="142">
        <f>'HITUNG SEGMEN'!C2061</f>
        <v>0</v>
      </c>
      <c r="D1403" s="143">
        <f>'HITUNG SEGMEN'!D2061</f>
        <v>0</v>
      </c>
      <c r="E1403" s="144">
        <f>'HITUNG SEGMEN'!E2061</f>
        <v>0</v>
      </c>
      <c r="F1403" s="145">
        <f>'HITUNG SEGMEN'!F2061</f>
        <v>0</v>
      </c>
      <c r="G1403" s="145">
        <f>'HITUNG SEGMEN'!G2061</f>
        <v>0</v>
      </c>
      <c r="H1403" s="172">
        <v>3</v>
      </c>
      <c r="I1403" s="178"/>
      <c r="J1403" s="178"/>
      <c r="K1403" s="178"/>
      <c r="L1403" s="138"/>
      <c r="M1403" s="173"/>
      <c r="N1403" s="173"/>
    </row>
    <row r="1404" spans="2:14" s="171" customFormat="1" ht="20.100000000000001" hidden="1" customHeight="1">
      <c r="B1404" s="142">
        <f>'HITUNG SEGMEN'!B2062</f>
        <v>0</v>
      </c>
      <c r="C1404" s="142">
        <f>'HITUNG SEGMEN'!C2062</f>
        <v>0</v>
      </c>
      <c r="D1404" s="143">
        <f>'HITUNG SEGMEN'!D2062</f>
        <v>0</v>
      </c>
      <c r="E1404" s="144">
        <f>'HITUNG SEGMEN'!E2062</f>
        <v>0</v>
      </c>
      <c r="F1404" s="145">
        <f>'HITUNG SEGMEN'!F2062</f>
        <v>0</v>
      </c>
      <c r="G1404" s="145">
        <f>'HITUNG SEGMEN'!G2062</f>
        <v>0</v>
      </c>
      <c r="H1404" s="172">
        <v>3</v>
      </c>
      <c r="I1404" s="178"/>
      <c r="J1404" s="178"/>
      <c r="K1404" s="178"/>
      <c r="L1404" s="138"/>
      <c r="M1404" s="173"/>
      <c r="N1404" s="173"/>
    </row>
    <row r="1405" spans="2:14" s="171" customFormat="1" ht="20.100000000000001" hidden="1" customHeight="1">
      <c r="B1405" s="142">
        <f>'HITUNG SEGMEN'!B2063</f>
        <v>157</v>
      </c>
      <c r="C1405" s="142">
        <f>'HITUNG SEGMEN'!C2063</f>
        <v>2.0019999999999998</v>
      </c>
      <c r="D1405" s="143" t="str">
        <f>'HITUNG SEGMEN'!D2063</f>
        <v>Pegembrungan - Bandingan</v>
      </c>
      <c r="E1405" s="144">
        <f>'HITUNG SEGMEN'!E2063</f>
        <v>2.556</v>
      </c>
      <c r="F1405" s="145" t="str">
        <f>'HITUNG SEGMEN'!F2063</f>
        <v>0+000</v>
      </c>
      <c r="G1405" s="145" t="str">
        <f>'HITUNG SEGMEN'!G2063</f>
        <v>0+200</v>
      </c>
      <c r="H1405" s="172">
        <v>3</v>
      </c>
      <c r="I1405" s="178"/>
      <c r="J1405" s="178"/>
      <c r="K1405" s="178"/>
      <c r="L1405" s="138"/>
      <c r="M1405" s="173"/>
      <c r="N1405" s="173"/>
    </row>
    <row r="1406" spans="2:14" s="171" customFormat="1" ht="20.100000000000001" hidden="1" customHeight="1">
      <c r="B1406" s="142">
        <f>'HITUNG SEGMEN'!B2064</f>
        <v>0</v>
      </c>
      <c r="C1406" s="142">
        <f>'HITUNG SEGMEN'!C2064</f>
        <v>0</v>
      </c>
      <c r="D1406" s="143">
        <f>'HITUNG SEGMEN'!D2064</f>
        <v>0</v>
      </c>
      <c r="E1406" s="144">
        <f>'HITUNG SEGMEN'!E2064</f>
        <v>0</v>
      </c>
      <c r="F1406" s="145" t="str">
        <f>'HITUNG SEGMEN'!F2064</f>
        <v>0+200</v>
      </c>
      <c r="G1406" s="145" t="str">
        <f>'HITUNG SEGMEN'!G2064</f>
        <v>0+400</v>
      </c>
      <c r="H1406" s="172">
        <v>3</v>
      </c>
      <c r="I1406" s="178"/>
      <c r="J1406" s="178"/>
      <c r="K1406" s="178"/>
      <c r="L1406" s="138"/>
      <c r="M1406" s="173"/>
      <c r="N1406" s="173"/>
    </row>
    <row r="1407" spans="2:14" s="171" customFormat="1" ht="20.100000000000001" hidden="1" customHeight="1">
      <c r="B1407" s="142">
        <f>'HITUNG SEGMEN'!B2065</f>
        <v>0</v>
      </c>
      <c r="C1407" s="142">
        <f>'HITUNG SEGMEN'!C2065</f>
        <v>0</v>
      </c>
      <c r="D1407" s="143">
        <f>'HITUNG SEGMEN'!D2065</f>
        <v>0</v>
      </c>
      <c r="E1407" s="144">
        <f>'HITUNG SEGMEN'!E2065</f>
        <v>0</v>
      </c>
      <c r="F1407" s="145" t="str">
        <f>'HITUNG SEGMEN'!F2065</f>
        <v>0+400</v>
      </c>
      <c r="G1407" s="145" t="str">
        <f>'HITUNG SEGMEN'!G2065</f>
        <v>0+600</v>
      </c>
      <c r="H1407" s="172">
        <v>3</v>
      </c>
      <c r="I1407" s="178"/>
      <c r="J1407" s="178"/>
      <c r="K1407" s="178"/>
      <c r="L1407" s="138"/>
      <c r="M1407" s="173"/>
      <c r="N1407" s="173"/>
    </row>
    <row r="1408" spans="2:14" s="171" customFormat="1" ht="20.100000000000001" hidden="1" customHeight="1">
      <c r="B1408" s="142">
        <f>'HITUNG SEGMEN'!B2066</f>
        <v>0</v>
      </c>
      <c r="C1408" s="142">
        <f>'HITUNG SEGMEN'!C2066</f>
        <v>0</v>
      </c>
      <c r="D1408" s="143">
        <f>'HITUNG SEGMEN'!D2066</f>
        <v>0</v>
      </c>
      <c r="E1408" s="144">
        <f>'HITUNG SEGMEN'!E2066</f>
        <v>0</v>
      </c>
      <c r="F1408" s="145" t="str">
        <f>'HITUNG SEGMEN'!F2066</f>
        <v>0+600</v>
      </c>
      <c r="G1408" s="145" t="str">
        <f>'HITUNG SEGMEN'!G2066</f>
        <v>0+800</v>
      </c>
      <c r="H1408" s="172">
        <v>3</v>
      </c>
      <c r="I1408" s="178"/>
      <c r="J1408" s="178"/>
      <c r="K1408" s="178"/>
      <c r="L1408" s="138"/>
      <c r="M1408" s="173"/>
      <c r="N1408" s="173"/>
    </row>
    <row r="1409" spans="2:14" s="171" customFormat="1" ht="20.100000000000001" hidden="1" customHeight="1">
      <c r="B1409" s="142">
        <f>'HITUNG SEGMEN'!B2067</f>
        <v>0</v>
      </c>
      <c r="C1409" s="142">
        <f>'HITUNG SEGMEN'!C2067</f>
        <v>0</v>
      </c>
      <c r="D1409" s="143">
        <f>'HITUNG SEGMEN'!D2067</f>
        <v>0</v>
      </c>
      <c r="E1409" s="144">
        <f>'HITUNG SEGMEN'!E2067</f>
        <v>0</v>
      </c>
      <c r="F1409" s="145" t="str">
        <f>'HITUNG SEGMEN'!F2067</f>
        <v>0+800</v>
      </c>
      <c r="G1409" s="145" t="str">
        <f>'HITUNG SEGMEN'!G2067</f>
        <v>1+000</v>
      </c>
      <c r="H1409" s="172">
        <v>3</v>
      </c>
      <c r="I1409" s="178"/>
      <c r="J1409" s="178"/>
      <c r="K1409" s="178"/>
      <c r="L1409" s="138"/>
      <c r="M1409" s="173"/>
      <c r="N1409" s="173"/>
    </row>
    <row r="1410" spans="2:14" s="171" customFormat="1" ht="20.100000000000001" hidden="1" customHeight="1">
      <c r="B1410" s="142">
        <f>'HITUNG SEGMEN'!B2068</f>
        <v>0</v>
      </c>
      <c r="C1410" s="142">
        <f>'HITUNG SEGMEN'!C2068</f>
        <v>0</v>
      </c>
      <c r="D1410" s="143">
        <f>'HITUNG SEGMEN'!D2068</f>
        <v>0</v>
      </c>
      <c r="E1410" s="144">
        <f>'HITUNG SEGMEN'!E2068</f>
        <v>0</v>
      </c>
      <c r="F1410" s="145" t="str">
        <f>'HITUNG SEGMEN'!F2068</f>
        <v>1+000</v>
      </c>
      <c r="G1410" s="145" t="str">
        <f>'HITUNG SEGMEN'!G2068</f>
        <v>1+200</v>
      </c>
      <c r="H1410" s="172">
        <v>3</v>
      </c>
      <c r="I1410" s="178"/>
      <c r="J1410" s="178"/>
      <c r="K1410" s="178"/>
      <c r="L1410" s="138"/>
      <c r="M1410" s="173"/>
      <c r="N1410" s="173"/>
    </row>
    <row r="1411" spans="2:14" s="171" customFormat="1" ht="20.100000000000001" hidden="1" customHeight="1">
      <c r="B1411" s="142">
        <f>'HITUNG SEGMEN'!B2069</f>
        <v>0</v>
      </c>
      <c r="C1411" s="142">
        <f>'HITUNG SEGMEN'!C2069</f>
        <v>0</v>
      </c>
      <c r="D1411" s="143">
        <f>'HITUNG SEGMEN'!D2069</f>
        <v>0</v>
      </c>
      <c r="E1411" s="144">
        <f>'HITUNG SEGMEN'!E2069</f>
        <v>0</v>
      </c>
      <c r="F1411" s="145" t="str">
        <f>'HITUNG SEGMEN'!F2069</f>
        <v>1+200</v>
      </c>
      <c r="G1411" s="145" t="str">
        <f>'HITUNG SEGMEN'!G2069</f>
        <v>1+400</v>
      </c>
      <c r="H1411" s="172"/>
      <c r="I1411" s="178"/>
      <c r="J1411" s="178"/>
      <c r="K1411" s="178"/>
      <c r="L1411" s="138"/>
      <c r="M1411" s="173"/>
      <c r="N1411" s="173"/>
    </row>
    <row r="1412" spans="2:14" s="171" customFormat="1" ht="20.100000000000001" hidden="1" customHeight="1">
      <c r="B1412" s="142">
        <f>'HITUNG SEGMEN'!B2070</f>
        <v>0</v>
      </c>
      <c r="C1412" s="142">
        <f>'HITUNG SEGMEN'!C2070</f>
        <v>0</v>
      </c>
      <c r="D1412" s="143">
        <f>'HITUNG SEGMEN'!D2070</f>
        <v>0</v>
      </c>
      <c r="E1412" s="144">
        <f>'HITUNG SEGMEN'!E2070</f>
        <v>0</v>
      </c>
      <c r="F1412" s="145" t="str">
        <f>'HITUNG SEGMEN'!F2070</f>
        <v>1+400</v>
      </c>
      <c r="G1412" s="145" t="str">
        <f>'HITUNG SEGMEN'!G2070</f>
        <v>1+600</v>
      </c>
      <c r="H1412" s="172">
        <v>3</v>
      </c>
      <c r="I1412" s="178"/>
      <c r="J1412" s="178"/>
      <c r="K1412" s="178"/>
      <c r="L1412" s="138"/>
      <c r="M1412" s="173"/>
      <c r="N1412" s="173"/>
    </row>
    <row r="1413" spans="2:14" s="171" customFormat="1" ht="20.100000000000001" hidden="1" customHeight="1">
      <c r="B1413" s="142">
        <f>'HITUNG SEGMEN'!B2071</f>
        <v>0</v>
      </c>
      <c r="C1413" s="142">
        <f>'HITUNG SEGMEN'!C2071</f>
        <v>0</v>
      </c>
      <c r="D1413" s="143">
        <f>'HITUNG SEGMEN'!D2071</f>
        <v>0</v>
      </c>
      <c r="E1413" s="144">
        <f>'HITUNG SEGMEN'!E2071</f>
        <v>0</v>
      </c>
      <c r="F1413" s="145" t="str">
        <f>'HITUNG SEGMEN'!F2071</f>
        <v>1+600</v>
      </c>
      <c r="G1413" s="145" t="str">
        <f>'HITUNG SEGMEN'!G2071</f>
        <v>1+800</v>
      </c>
      <c r="H1413" s="172">
        <v>3</v>
      </c>
      <c r="I1413" s="178"/>
      <c r="J1413" s="178"/>
      <c r="K1413" s="178"/>
      <c r="L1413" s="138"/>
      <c r="M1413" s="173"/>
      <c r="N1413" s="173"/>
    </row>
    <row r="1414" spans="2:14" s="171" customFormat="1" ht="20.100000000000001" hidden="1" customHeight="1">
      <c r="B1414" s="142">
        <f>'HITUNG SEGMEN'!B2072</f>
        <v>0</v>
      </c>
      <c r="C1414" s="142">
        <f>'HITUNG SEGMEN'!C2072</f>
        <v>0</v>
      </c>
      <c r="D1414" s="143">
        <f>'HITUNG SEGMEN'!D2072</f>
        <v>0</v>
      </c>
      <c r="E1414" s="144">
        <f>'HITUNG SEGMEN'!E2072</f>
        <v>0</v>
      </c>
      <c r="F1414" s="145" t="str">
        <f>'HITUNG SEGMEN'!F2072</f>
        <v>1+800</v>
      </c>
      <c r="G1414" s="145" t="str">
        <f>'HITUNG SEGMEN'!G2072</f>
        <v>2+000</v>
      </c>
      <c r="H1414" s="172">
        <v>3</v>
      </c>
      <c r="I1414" s="178"/>
      <c r="J1414" s="178"/>
      <c r="K1414" s="178"/>
      <c r="L1414" s="138"/>
      <c r="M1414" s="173"/>
      <c r="N1414" s="173"/>
    </row>
    <row r="1415" spans="2:14" s="171" customFormat="1" ht="20.100000000000001" hidden="1" customHeight="1">
      <c r="B1415" s="142">
        <f>'HITUNG SEGMEN'!B2073</f>
        <v>0</v>
      </c>
      <c r="C1415" s="142">
        <f>'HITUNG SEGMEN'!C2073</f>
        <v>0</v>
      </c>
      <c r="D1415" s="143">
        <f>'HITUNG SEGMEN'!D2073</f>
        <v>0</v>
      </c>
      <c r="E1415" s="144">
        <f>'HITUNG SEGMEN'!E2073</f>
        <v>0</v>
      </c>
      <c r="F1415" s="145" t="str">
        <f>'HITUNG SEGMEN'!F2073</f>
        <v>2+000</v>
      </c>
      <c r="G1415" s="145" t="str">
        <f>'HITUNG SEGMEN'!G2073</f>
        <v>2+200</v>
      </c>
      <c r="H1415" s="172">
        <v>3</v>
      </c>
      <c r="I1415" s="178"/>
      <c r="J1415" s="178"/>
      <c r="K1415" s="178"/>
      <c r="L1415" s="138"/>
      <c r="M1415" s="173"/>
      <c r="N1415" s="173"/>
    </row>
    <row r="1416" spans="2:14" s="171" customFormat="1" ht="20.100000000000001" hidden="1" customHeight="1">
      <c r="B1416" s="142">
        <f>'HITUNG SEGMEN'!B2074</f>
        <v>0</v>
      </c>
      <c r="C1416" s="142">
        <f>'HITUNG SEGMEN'!C2074</f>
        <v>0</v>
      </c>
      <c r="D1416" s="143">
        <f>'HITUNG SEGMEN'!D2074</f>
        <v>0</v>
      </c>
      <c r="E1416" s="144">
        <f>'HITUNG SEGMEN'!E2074</f>
        <v>0</v>
      </c>
      <c r="F1416" s="145" t="str">
        <f>'HITUNG SEGMEN'!F2074</f>
        <v>2+200</v>
      </c>
      <c r="G1416" s="145" t="str">
        <f>'HITUNG SEGMEN'!G2074</f>
        <v>2+400</v>
      </c>
      <c r="H1416" s="172">
        <v>3</v>
      </c>
      <c r="I1416" s="178"/>
      <c r="J1416" s="178"/>
      <c r="K1416" s="178"/>
      <c r="L1416" s="138"/>
      <c r="M1416" s="173"/>
      <c r="N1416" s="173"/>
    </row>
    <row r="1417" spans="2:14" s="171" customFormat="1" ht="20.100000000000001" hidden="1" customHeight="1">
      <c r="B1417" s="142">
        <f>'HITUNG SEGMEN'!B2075</f>
        <v>0</v>
      </c>
      <c r="C1417" s="142">
        <f>'HITUNG SEGMEN'!C2075</f>
        <v>0</v>
      </c>
      <c r="D1417" s="143">
        <f>'HITUNG SEGMEN'!D2075</f>
        <v>0</v>
      </c>
      <c r="E1417" s="144">
        <f>'HITUNG SEGMEN'!E2075</f>
        <v>0</v>
      </c>
      <c r="F1417" s="145" t="str">
        <f>'HITUNG SEGMEN'!F2075</f>
        <v>2+400</v>
      </c>
      <c r="G1417" s="145" t="str">
        <f>'HITUNG SEGMEN'!G2075</f>
        <v>2+556</v>
      </c>
      <c r="H1417" s="172">
        <v>3</v>
      </c>
      <c r="I1417" s="178"/>
      <c r="J1417" s="178"/>
      <c r="K1417" s="178"/>
      <c r="L1417" s="138"/>
      <c r="M1417" s="173"/>
      <c r="N1417" s="173"/>
    </row>
    <row r="1418" spans="2:14" s="171" customFormat="1" ht="20.100000000000001" hidden="1" customHeight="1">
      <c r="B1418" s="142">
        <f>'HITUNG SEGMEN'!B2076</f>
        <v>0</v>
      </c>
      <c r="C1418" s="142">
        <f>'HITUNG SEGMEN'!C2076</f>
        <v>0</v>
      </c>
      <c r="D1418" s="143">
        <f>'HITUNG SEGMEN'!D2076</f>
        <v>0</v>
      </c>
      <c r="E1418" s="144">
        <f>'HITUNG SEGMEN'!E2076</f>
        <v>0</v>
      </c>
      <c r="F1418" s="145">
        <f>'HITUNG SEGMEN'!F2076</f>
        <v>0</v>
      </c>
      <c r="G1418" s="145">
        <f>'HITUNG SEGMEN'!G2076</f>
        <v>0</v>
      </c>
      <c r="H1418" s="172">
        <v>3</v>
      </c>
      <c r="I1418" s="178"/>
      <c r="J1418" s="178"/>
      <c r="K1418" s="178"/>
      <c r="L1418" s="138"/>
      <c r="M1418" s="173"/>
      <c r="N1418" s="173"/>
    </row>
    <row r="1419" spans="2:14" s="171" customFormat="1" ht="20.100000000000001" hidden="1" customHeight="1">
      <c r="B1419" s="142">
        <f>'HITUNG SEGMEN'!B2077</f>
        <v>0</v>
      </c>
      <c r="C1419" s="142">
        <f>'HITUNG SEGMEN'!C2077</f>
        <v>0</v>
      </c>
      <c r="D1419" s="143">
        <f>'HITUNG SEGMEN'!D2077</f>
        <v>0</v>
      </c>
      <c r="E1419" s="144">
        <f>'HITUNG SEGMEN'!E2077</f>
        <v>0</v>
      </c>
      <c r="F1419" s="145">
        <f>'HITUNG SEGMEN'!F2077</f>
        <v>0</v>
      </c>
      <c r="G1419" s="145">
        <f>'HITUNG SEGMEN'!G2077</f>
        <v>0</v>
      </c>
      <c r="H1419" s="172"/>
      <c r="I1419" s="178"/>
      <c r="J1419" s="178"/>
      <c r="K1419" s="178"/>
      <c r="L1419" s="138"/>
      <c r="M1419" s="173"/>
      <c r="N1419" s="173"/>
    </row>
    <row r="1420" spans="2:14" s="171" customFormat="1" ht="20.100000000000001" hidden="1" customHeight="1">
      <c r="B1420" s="142">
        <f>'HITUNG SEGMEN'!B2078</f>
        <v>158</v>
      </c>
      <c r="C1420" s="142">
        <f>'HITUNG SEGMEN'!C2078</f>
        <v>2.0030000000000001</v>
      </c>
      <c r="D1420" s="143" t="str">
        <f>'HITUNG SEGMEN'!D2078</f>
        <v>Lamuk - Tejasari</v>
      </c>
      <c r="E1420" s="144">
        <f>'HITUNG SEGMEN'!E2078</f>
        <v>0.17399999999999999</v>
      </c>
      <c r="F1420" s="145" t="str">
        <f>'HITUNG SEGMEN'!F2078</f>
        <v>0+000</v>
      </c>
      <c r="G1420" s="145" t="str">
        <f>'HITUNG SEGMEN'!G2078</f>
        <v>0+174</v>
      </c>
      <c r="H1420" s="172">
        <v>5</v>
      </c>
      <c r="I1420" s="178"/>
      <c r="J1420" s="178"/>
      <c r="K1420" s="178"/>
      <c r="L1420" s="138"/>
      <c r="M1420" s="173"/>
      <c r="N1420" s="173"/>
    </row>
    <row r="1421" spans="2:14" s="171" customFormat="1" ht="20.100000000000001" hidden="1" customHeight="1">
      <c r="B1421" s="142">
        <f>'HITUNG SEGMEN'!B2079</f>
        <v>0</v>
      </c>
      <c r="C1421" s="142">
        <f>'HITUNG SEGMEN'!C2079</f>
        <v>0</v>
      </c>
      <c r="D1421" s="143">
        <f>'HITUNG SEGMEN'!D2079</f>
        <v>0</v>
      </c>
      <c r="E1421" s="144">
        <f>'HITUNG SEGMEN'!E2079</f>
        <v>0</v>
      </c>
      <c r="F1421" s="145">
        <f>'HITUNG SEGMEN'!F2079</f>
        <v>0</v>
      </c>
      <c r="G1421" s="145">
        <f>'HITUNG SEGMEN'!G2079</f>
        <v>0</v>
      </c>
      <c r="H1421" s="172">
        <v>5</v>
      </c>
      <c r="I1421" s="178"/>
      <c r="J1421" s="178"/>
      <c r="K1421" s="178"/>
      <c r="L1421" s="138"/>
      <c r="M1421" s="173"/>
      <c r="N1421" s="173"/>
    </row>
    <row r="1422" spans="2:14" s="171" customFormat="1" ht="20.100000000000001" hidden="1" customHeight="1">
      <c r="B1422" s="142">
        <f>'HITUNG SEGMEN'!B2080</f>
        <v>0</v>
      </c>
      <c r="C1422" s="142">
        <f>'HITUNG SEGMEN'!C2080</f>
        <v>0</v>
      </c>
      <c r="D1422" s="143">
        <f>'HITUNG SEGMEN'!D2080</f>
        <v>0</v>
      </c>
      <c r="E1422" s="144">
        <f>'HITUNG SEGMEN'!E2080</f>
        <v>0</v>
      </c>
      <c r="F1422" s="145">
        <f>'HITUNG SEGMEN'!F2080</f>
        <v>0</v>
      </c>
      <c r="G1422" s="145">
        <f>'HITUNG SEGMEN'!G2080</f>
        <v>0</v>
      </c>
      <c r="H1422" s="172">
        <v>5</v>
      </c>
      <c r="I1422" s="178"/>
      <c r="J1422" s="178"/>
      <c r="K1422" s="178"/>
      <c r="L1422" s="138"/>
      <c r="M1422" s="173"/>
      <c r="N1422" s="173"/>
    </row>
    <row r="1423" spans="2:14" s="171" customFormat="1" ht="20.100000000000001" hidden="1" customHeight="1">
      <c r="B1423" s="142">
        <f>'HITUNG SEGMEN'!B2081</f>
        <v>0</v>
      </c>
      <c r="C1423" s="142">
        <f>'HITUNG SEGMEN'!C2081</f>
        <v>0</v>
      </c>
      <c r="D1423" s="143">
        <f>'HITUNG SEGMEN'!D2081</f>
        <v>0</v>
      </c>
      <c r="E1423" s="144">
        <f>'HITUNG SEGMEN'!E2081</f>
        <v>0</v>
      </c>
      <c r="F1423" s="145">
        <f>'HITUNG SEGMEN'!F2081</f>
        <v>0</v>
      </c>
      <c r="G1423" s="145">
        <f>'HITUNG SEGMEN'!G2081</f>
        <v>0</v>
      </c>
      <c r="H1423" s="172"/>
      <c r="I1423" s="178"/>
      <c r="J1423" s="178"/>
      <c r="K1423" s="178"/>
      <c r="L1423" s="138"/>
      <c r="M1423" s="173"/>
      <c r="N1423" s="173"/>
    </row>
    <row r="1424" spans="2:14" s="171" customFormat="1" ht="20.100000000000001" hidden="1" customHeight="1">
      <c r="B1424" s="142">
        <f>'HITUNG SEGMEN'!B2082</f>
        <v>0</v>
      </c>
      <c r="C1424" s="142">
        <f>'HITUNG SEGMEN'!C2082</f>
        <v>0</v>
      </c>
      <c r="D1424" s="143">
        <f>'HITUNG SEGMEN'!D2082</f>
        <v>0</v>
      </c>
      <c r="E1424" s="144">
        <f>'HITUNG SEGMEN'!E2082</f>
        <v>0</v>
      </c>
      <c r="F1424" s="145">
        <f>'HITUNG SEGMEN'!F2082</f>
        <v>0</v>
      </c>
      <c r="G1424" s="145">
        <f>'HITUNG SEGMEN'!G2082</f>
        <v>0</v>
      </c>
      <c r="H1424" s="172">
        <v>5</v>
      </c>
      <c r="I1424" s="178"/>
      <c r="J1424" s="178"/>
      <c r="K1424" s="178"/>
      <c r="L1424" s="138"/>
      <c r="M1424" s="173"/>
      <c r="N1424" s="173"/>
    </row>
    <row r="1425" spans="2:14" s="171" customFormat="1" ht="20.100000000000001" hidden="1" customHeight="1">
      <c r="B1425" s="142">
        <f>'HITUNG SEGMEN'!B2083</f>
        <v>0</v>
      </c>
      <c r="C1425" s="142">
        <f>'HITUNG SEGMEN'!C2083</f>
        <v>0</v>
      </c>
      <c r="D1425" s="143">
        <f>'HITUNG SEGMEN'!D2083</f>
        <v>0</v>
      </c>
      <c r="E1425" s="144">
        <f>'HITUNG SEGMEN'!E2083</f>
        <v>0</v>
      </c>
      <c r="F1425" s="145">
        <f>'HITUNG SEGMEN'!F2083</f>
        <v>0</v>
      </c>
      <c r="G1425" s="145">
        <f>'HITUNG SEGMEN'!G2083</f>
        <v>0</v>
      </c>
      <c r="H1425" s="172">
        <v>5</v>
      </c>
      <c r="I1425" s="178"/>
      <c r="J1425" s="178"/>
      <c r="K1425" s="178"/>
      <c r="L1425" s="138"/>
      <c r="M1425" s="173"/>
      <c r="N1425" s="173"/>
    </row>
    <row r="1426" spans="2:14" s="171" customFormat="1" ht="20.100000000000001" hidden="1" customHeight="1">
      <c r="B1426" s="142">
        <f>'HITUNG SEGMEN'!B2084</f>
        <v>0</v>
      </c>
      <c r="C1426" s="142">
        <f>'HITUNG SEGMEN'!C2084</f>
        <v>0</v>
      </c>
      <c r="D1426" s="143">
        <f>'HITUNG SEGMEN'!D2084</f>
        <v>0</v>
      </c>
      <c r="E1426" s="144">
        <f>'HITUNG SEGMEN'!E2084</f>
        <v>0</v>
      </c>
      <c r="F1426" s="145">
        <f>'HITUNG SEGMEN'!F2084</f>
        <v>0</v>
      </c>
      <c r="G1426" s="145">
        <f>'HITUNG SEGMEN'!G2084</f>
        <v>0</v>
      </c>
      <c r="H1426" s="172">
        <v>5</v>
      </c>
      <c r="I1426" s="178"/>
      <c r="J1426" s="178"/>
      <c r="K1426" s="178"/>
      <c r="L1426" s="138"/>
      <c r="M1426" s="173"/>
      <c r="N1426" s="173"/>
    </row>
    <row r="1427" spans="2:14" s="171" customFormat="1" ht="20.100000000000001" hidden="1" customHeight="1">
      <c r="B1427" s="142">
        <f>'HITUNG SEGMEN'!B2085</f>
        <v>159</v>
      </c>
      <c r="C1427" s="142">
        <f>'HITUNG SEGMEN'!C2085</f>
        <v>2.004</v>
      </c>
      <c r="D1427" s="143" t="str">
        <f>'HITUNG SEGMEN'!D2085</f>
        <v>Lingkar Pasar Sinduraja</v>
      </c>
      <c r="E1427" s="144">
        <f>'HITUNG SEGMEN'!E2085</f>
        <v>1.2</v>
      </c>
      <c r="F1427" s="145" t="str">
        <f>'HITUNG SEGMEN'!F2085</f>
        <v>0+000</v>
      </c>
      <c r="G1427" s="145" t="str">
        <f>'HITUNG SEGMEN'!G2085</f>
        <v>0+200</v>
      </c>
      <c r="H1427" s="172">
        <v>5</v>
      </c>
      <c r="I1427" s="178"/>
      <c r="J1427" s="178"/>
      <c r="K1427" s="178"/>
      <c r="L1427" s="138"/>
      <c r="M1427" s="173"/>
      <c r="N1427" s="173"/>
    </row>
    <row r="1428" spans="2:14" s="171" customFormat="1" ht="20.100000000000001" hidden="1" customHeight="1">
      <c r="B1428" s="142">
        <f>'HITUNG SEGMEN'!B2086</f>
        <v>0</v>
      </c>
      <c r="C1428" s="142">
        <f>'HITUNG SEGMEN'!C2086</f>
        <v>0</v>
      </c>
      <c r="D1428" s="143">
        <f>'HITUNG SEGMEN'!D2086</f>
        <v>0</v>
      </c>
      <c r="E1428" s="144">
        <f>'HITUNG SEGMEN'!E2086</f>
        <v>0</v>
      </c>
      <c r="F1428" s="145" t="str">
        <f>'HITUNG SEGMEN'!F2086</f>
        <v>0+200</v>
      </c>
      <c r="G1428" s="145" t="str">
        <f>'HITUNG SEGMEN'!G2086</f>
        <v>0+400</v>
      </c>
      <c r="H1428" s="172"/>
      <c r="I1428" s="178"/>
      <c r="J1428" s="178"/>
      <c r="K1428" s="178"/>
      <c r="L1428" s="138"/>
      <c r="M1428" s="173"/>
      <c r="N1428" s="173"/>
    </row>
    <row r="1429" spans="2:14" s="171" customFormat="1" ht="20.100000000000001" hidden="1" customHeight="1">
      <c r="B1429" s="142">
        <f>'HITUNG SEGMEN'!B2087</f>
        <v>0</v>
      </c>
      <c r="C1429" s="142">
        <f>'HITUNG SEGMEN'!C2087</f>
        <v>0</v>
      </c>
      <c r="D1429" s="143">
        <f>'HITUNG SEGMEN'!D2087</f>
        <v>0</v>
      </c>
      <c r="E1429" s="144">
        <f>'HITUNG SEGMEN'!E2087</f>
        <v>0</v>
      </c>
      <c r="F1429" s="145" t="str">
        <f>'HITUNG SEGMEN'!F2087</f>
        <v>0+400</v>
      </c>
      <c r="G1429" s="145" t="str">
        <f>'HITUNG SEGMEN'!G2087</f>
        <v>0+600</v>
      </c>
      <c r="H1429" s="172">
        <v>5</v>
      </c>
      <c r="I1429" s="178"/>
      <c r="J1429" s="178"/>
      <c r="K1429" s="178"/>
      <c r="L1429" s="138"/>
      <c r="M1429" s="173"/>
      <c r="N1429" s="173"/>
    </row>
    <row r="1430" spans="2:14" s="171" customFormat="1" ht="20.100000000000001" hidden="1" customHeight="1">
      <c r="B1430" s="142">
        <f>'HITUNG SEGMEN'!B2088</f>
        <v>0</v>
      </c>
      <c r="C1430" s="142">
        <f>'HITUNG SEGMEN'!C2088</f>
        <v>0</v>
      </c>
      <c r="D1430" s="143">
        <f>'HITUNG SEGMEN'!D2088</f>
        <v>0</v>
      </c>
      <c r="E1430" s="144">
        <f>'HITUNG SEGMEN'!E2088</f>
        <v>0</v>
      </c>
      <c r="F1430" s="145" t="str">
        <f>'HITUNG SEGMEN'!F2088</f>
        <v>0+600</v>
      </c>
      <c r="G1430" s="145" t="str">
        <f>'HITUNG SEGMEN'!G2088</f>
        <v>0+800</v>
      </c>
      <c r="H1430" s="172">
        <v>5</v>
      </c>
      <c r="I1430" s="178"/>
      <c r="J1430" s="178"/>
      <c r="K1430" s="178"/>
      <c r="L1430" s="138"/>
      <c r="M1430" s="173"/>
      <c r="N1430" s="173"/>
    </row>
    <row r="1431" spans="2:14" s="171" customFormat="1" ht="20.100000000000001" hidden="1" customHeight="1">
      <c r="B1431" s="142">
        <f>'HITUNG SEGMEN'!B2089</f>
        <v>0</v>
      </c>
      <c r="C1431" s="142">
        <f>'HITUNG SEGMEN'!C2089</f>
        <v>0</v>
      </c>
      <c r="D1431" s="143">
        <f>'HITUNG SEGMEN'!D2089</f>
        <v>0</v>
      </c>
      <c r="E1431" s="144">
        <f>'HITUNG SEGMEN'!E2089</f>
        <v>0</v>
      </c>
      <c r="F1431" s="145" t="str">
        <f>'HITUNG SEGMEN'!F2089</f>
        <v>0+800</v>
      </c>
      <c r="G1431" s="145" t="str">
        <f>'HITUNG SEGMEN'!G2089</f>
        <v>1+000</v>
      </c>
      <c r="H1431" s="172">
        <v>5</v>
      </c>
      <c r="I1431" s="178"/>
      <c r="J1431" s="178"/>
      <c r="K1431" s="178"/>
      <c r="L1431" s="138"/>
      <c r="M1431" s="173"/>
      <c r="N1431" s="173"/>
    </row>
    <row r="1432" spans="2:14" s="171" customFormat="1" ht="20.100000000000001" hidden="1" customHeight="1">
      <c r="B1432" s="142">
        <f>'HITUNG SEGMEN'!B2090</f>
        <v>0</v>
      </c>
      <c r="C1432" s="142">
        <f>'HITUNG SEGMEN'!C2090</f>
        <v>0</v>
      </c>
      <c r="D1432" s="143">
        <f>'HITUNG SEGMEN'!D2090</f>
        <v>0</v>
      </c>
      <c r="E1432" s="144">
        <f>'HITUNG SEGMEN'!E2090</f>
        <v>0</v>
      </c>
      <c r="F1432" s="145" t="str">
        <f>'HITUNG SEGMEN'!F2090</f>
        <v>1+000</v>
      </c>
      <c r="G1432" s="145" t="str">
        <f>'HITUNG SEGMEN'!G2090</f>
        <v>1+200</v>
      </c>
      <c r="H1432" s="172">
        <v>5</v>
      </c>
      <c r="I1432" s="178"/>
      <c r="J1432" s="178"/>
      <c r="K1432" s="178"/>
      <c r="L1432" s="138"/>
      <c r="M1432" s="173"/>
      <c r="N1432" s="173"/>
    </row>
    <row r="1433" spans="2:14" s="171" customFormat="1" ht="20.100000000000001" hidden="1" customHeight="1">
      <c r="B1433" s="142">
        <f>'HITUNG SEGMEN'!B2091</f>
        <v>0</v>
      </c>
      <c r="C1433" s="142">
        <f>'HITUNG SEGMEN'!C2091</f>
        <v>0</v>
      </c>
      <c r="D1433" s="143">
        <f>'HITUNG SEGMEN'!D2091</f>
        <v>0</v>
      </c>
      <c r="E1433" s="144">
        <f>'HITUNG SEGMEN'!E2091</f>
        <v>0</v>
      </c>
      <c r="F1433" s="145">
        <f>'HITUNG SEGMEN'!F2091</f>
        <v>0</v>
      </c>
      <c r="G1433" s="145">
        <f>'HITUNG SEGMEN'!G2091</f>
        <v>0</v>
      </c>
      <c r="H1433" s="172">
        <v>5</v>
      </c>
      <c r="I1433" s="178"/>
      <c r="J1433" s="178"/>
      <c r="K1433" s="178"/>
      <c r="L1433" s="138"/>
      <c r="M1433" s="173"/>
      <c r="N1433" s="173"/>
    </row>
    <row r="1434" spans="2:14" s="171" customFormat="1" ht="20.100000000000001" hidden="1" customHeight="1">
      <c r="B1434" s="142">
        <f>'HITUNG SEGMEN'!B2092</f>
        <v>0</v>
      </c>
      <c r="C1434" s="142">
        <f>'HITUNG SEGMEN'!C2092</f>
        <v>0</v>
      </c>
      <c r="D1434" s="143">
        <f>'HITUNG SEGMEN'!D2092</f>
        <v>0</v>
      </c>
      <c r="E1434" s="144">
        <f>'HITUNG SEGMEN'!E2092</f>
        <v>0</v>
      </c>
      <c r="F1434" s="145">
        <f>'HITUNG SEGMEN'!F2092</f>
        <v>0</v>
      </c>
      <c r="G1434" s="145">
        <f>'HITUNG SEGMEN'!G2092</f>
        <v>0</v>
      </c>
      <c r="H1434" s="172"/>
      <c r="I1434" s="178"/>
      <c r="J1434" s="178"/>
      <c r="K1434" s="178"/>
      <c r="L1434" s="138"/>
      <c r="M1434" s="173"/>
      <c r="N1434" s="173"/>
    </row>
    <row r="1435" spans="2:14" s="171" customFormat="1" ht="20.100000000000001" hidden="1" customHeight="1">
      <c r="B1435" s="142">
        <f>'HITUNG SEGMEN'!B2093</f>
        <v>160</v>
      </c>
      <c r="C1435" s="142">
        <f>'HITUNG SEGMEN'!C2093</f>
        <v>2.0049999999999999</v>
      </c>
      <c r="D1435" s="143" t="str">
        <f>'HITUNG SEGMEN'!D2093</f>
        <v>Kalikajar - Sidanegara</v>
      </c>
      <c r="E1435" s="144">
        <f>'HITUNG SEGMEN'!E2093</f>
        <v>6.0720000000000001</v>
      </c>
      <c r="F1435" s="145" t="str">
        <f>'HITUNG SEGMEN'!F2093</f>
        <v>0+000</v>
      </c>
      <c r="G1435" s="145" t="str">
        <f>'HITUNG SEGMEN'!G2093</f>
        <v>0+200</v>
      </c>
      <c r="H1435" s="172">
        <v>4</v>
      </c>
      <c r="I1435" s="178"/>
      <c r="J1435" s="178"/>
      <c r="K1435" s="178"/>
      <c r="L1435" s="138"/>
      <c r="M1435" s="173"/>
      <c r="N1435" s="173"/>
    </row>
    <row r="1436" spans="2:14" s="171" customFormat="1" ht="20.100000000000001" hidden="1" customHeight="1">
      <c r="B1436" s="142">
        <f>'HITUNG SEGMEN'!B2094</f>
        <v>0</v>
      </c>
      <c r="C1436" s="142">
        <f>'HITUNG SEGMEN'!C2094</f>
        <v>0</v>
      </c>
      <c r="D1436" s="143">
        <f>'HITUNG SEGMEN'!D2094</f>
        <v>0</v>
      </c>
      <c r="E1436" s="144">
        <f>'HITUNG SEGMEN'!E2094</f>
        <v>0</v>
      </c>
      <c r="F1436" s="145" t="str">
        <f>'HITUNG SEGMEN'!F2094</f>
        <v>0+200</v>
      </c>
      <c r="G1436" s="145" t="str">
        <f>'HITUNG SEGMEN'!G2094</f>
        <v>0+400</v>
      </c>
      <c r="H1436" s="172"/>
      <c r="I1436" s="178"/>
      <c r="J1436" s="178"/>
      <c r="K1436" s="178"/>
      <c r="L1436" s="138"/>
      <c r="M1436" s="173"/>
      <c r="N1436" s="173"/>
    </row>
    <row r="1437" spans="2:14" s="171" customFormat="1" ht="20.100000000000001" hidden="1" customHeight="1">
      <c r="B1437" s="142">
        <f>'HITUNG SEGMEN'!B2095</f>
        <v>0</v>
      </c>
      <c r="C1437" s="142">
        <f>'HITUNG SEGMEN'!C2095</f>
        <v>0</v>
      </c>
      <c r="D1437" s="143">
        <f>'HITUNG SEGMEN'!D2095</f>
        <v>0</v>
      </c>
      <c r="E1437" s="144">
        <f>'HITUNG SEGMEN'!E2095</f>
        <v>0</v>
      </c>
      <c r="F1437" s="145" t="str">
        <f>'HITUNG SEGMEN'!F2095</f>
        <v>0+400</v>
      </c>
      <c r="G1437" s="145" t="str">
        <f>'HITUNG SEGMEN'!G2095</f>
        <v>0+600</v>
      </c>
      <c r="H1437" s="172">
        <v>2.5</v>
      </c>
      <c r="I1437" s="178"/>
      <c r="J1437" s="178"/>
      <c r="K1437" s="178"/>
      <c r="L1437" s="138"/>
      <c r="M1437" s="173"/>
      <c r="N1437" s="173"/>
    </row>
    <row r="1438" spans="2:14" s="171" customFormat="1" ht="20.100000000000001" hidden="1" customHeight="1">
      <c r="B1438" s="142">
        <f>'HITUNG SEGMEN'!B2096</f>
        <v>0</v>
      </c>
      <c r="C1438" s="142">
        <f>'HITUNG SEGMEN'!C2096</f>
        <v>0</v>
      </c>
      <c r="D1438" s="143">
        <f>'HITUNG SEGMEN'!D2096</f>
        <v>0</v>
      </c>
      <c r="E1438" s="144">
        <f>'HITUNG SEGMEN'!E2096</f>
        <v>0</v>
      </c>
      <c r="F1438" s="145" t="str">
        <f>'HITUNG SEGMEN'!F2096</f>
        <v>0+600</v>
      </c>
      <c r="G1438" s="145" t="str">
        <f>'HITUNG SEGMEN'!G2096</f>
        <v>0+800</v>
      </c>
      <c r="H1438" s="172"/>
      <c r="I1438" s="178"/>
      <c r="J1438" s="178"/>
      <c r="K1438" s="178"/>
      <c r="L1438" s="138"/>
      <c r="M1438" s="173"/>
      <c r="N1438" s="173"/>
    </row>
    <row r="1439" spans="2:14" s="171" customFormat="1" ht="20.100000000000001" hidden="1" customHeight="1">
      <c r="B1439" s="142">
        <f>'HITUNG SEGMEN'!B2097</f>
        <v>0</v>
      </c>
      <c r="C1439" s="142">
        <f>'HITUNG SEGMEN'!C2097</f>
        <v>0</v>
      </c>
      <c r="D1439" s="143">
        <f>'HITUNG SEGMEN'!D2097</f>
        <v>0</v>
      </c>
      <c r="E1439" s="144">
        <f>'HITUNG SEGMEN'!E2097</f>
        <v>0</v>
      </c>
      <c r="F1439" s="145" t="str">
        <f>'HITUNG SEGMEN'!F2097</f>
        <v>0+800</v>
      </c>
      <c r="G1439" s="145" t="str">
        <f>'HITUNG SEGMEN'!G2097</f>
        <v>1+000</v>
      </c>
      <c r="H1439" s="172">
        <v>4</v>
      </c>
      <c r="I1439" s="178"/>
      <c r="J1439" s="178"/>
      <c r="K1439" s="178"/>
      <c r="L1439" s="138"/>
      <c r="M1439" s="173"/>
      <c r="N1439" s="173"/>
    </row>
    <row r="1440" spans="2:14" s="171" customFormat="1" ht="20.100000000000001" hidden="1" customHeight="1">
      <c r="B1440" s="142">
        <f>'HITUNG SEGMEN'!B2098</f>
        <v>0</v>
      </c>
      <c r="C1440" s="142">
        <f>'HITUNG SEGMEN'!C2098</f>
        <v>0</v>
      </c>
      <c r="D1440" s="143">
        <f>'HITUNG SEGMEN'!D2098</f>
        <v>0</v>
      </c>
      <c r="E1440" s="144">
        <f>'HITUNG SEGMEN'!E2098</f>
        <v>0</v>
      </c>
      <c r="F1440" s="145" t="str">
        <f>'HITUNG SEGMEN'!F2098</f>
        <v>1+000</v>
      </c>
      <c r="G1440" s="145" t="str">
        <f>'HITUNG SEGMEN'!G2098</f>
        <v>1+200</v>
      </c>
      <c r="H1440" s="172"/>
      <c r="I1440" s="178"/>
      <c r="J1440" s="178"/>
      <c r="K1440" s="178"/>
      <c r="L1440" s="138"/>
      <c r="M1440" s="173"/>
      <c r="N1440" s="173"/>
    </row>
    <row r="1441" spans="2:14" s="171" customFormat="1" ht="20.100000000000001" hidden="1" customHeight="1">
      <c r="B1441" s="142">
        <f>'HITUNG SEGMEN'!B2099</f>
        <v>0</v>
      </c>
      <c r="C1441" s="142">
        <f>'HITUNG SEGMEN'!C2099</f>
        <v>0</v>
      </c>
      <c r="D1441" s="143">
        <f>'HITUNG SEGMEN'!D2099</f>
        <v>0</v>
      </c>
      <c r="E1441" s="144">
        <f>'HITUNG SEGMEN'!E2099</f>
        <v>0</v>
      </c>
      <c r="F1441" s="145" t="str">
        <f>'HITUNG SEGMEN'!F2099</f>
        <v>1+200</v>
      </c>
      <c r="G1441" s="145" t="str">
        <f>'HITUNG SEGMEN'!G2099</f>
        <v>1+400</v>
      </c>
      <c r="H1441" s="172">
        <v>3.8</v>
      </c>
      <c r="I1441" s="178"/>
      <c r="J1441" s="178"/>
      <c r="K1441" s="178"/>
      <c r="L1441" s="138"/>
      <c r="M1441" s="173"/>
      <c r="N1441" s="173"/>
    </row>
    <row r="1442" spans="2:14" s="171" customFormat="1" ht="20.100000000000001" hidden="1" customHeight="1">
      <c r="B1442" s="142">
        <f>'HITUNG SEGMEN'!B2100</f>
        <v>0</v>
      </c>
      <c r="C1442" s="142">
        <f>'HITUNG SEGMEN'!C2100</f>
        <v>0</v>
      </c>
      <c r="D1442" s="143">
        <f>'HITUNG SEGMEN'!D2100</f>
        <v>0</v>
      </c>
      <c r="E1442" s="144">
        <f>'HITUNG SEGMEN'!E2100</f>
        <v>0</v>
      </c>
      <c r="F1442" s="145" t="str">
        <f>'HITUNG SEGMEN'!F2100</f>
        <v>1+400</v>
      </c>
      <c r="G1442" s="145" t="str">
        <f>'HITUNG SEGMEN'!G2100</f>
        <v>1+600</v>
      </c>
      <c r="H1442" s="172"/>
      <c r="I1442" s="178"/>
      <c r="J1442" s="178"/>
      <c r="K1442" s="178"/>
      <c r="L1442" s="138"/>
      <c r="M1442" s="173"/>
      <c r="N1442" s="173"/>
    </row>
    <row r="1443" spans="2:14" s="171" customFormat="1" ht="20.100000000000001" hidden="1" customHeight="1">
      <c r="B1443" s="142">
        <f>'HITUNG SEGMEN'!B2101</f>
        <v>0</v>
      </c>
      <c r="C1443" s="142">
        <f>'HITUNG SEGMEN'!C2101</f>
        <v>0</v>
      </c>
      <c r="D1443" s="143">
        <f>'HITUNG SEGMEN'!D2101</f>
        <v>0</v>
      </c>
      <c r="E1443" s="144">
        <f>'HITUNG SEGMEN'!E2101</f>
        <v>0</v>
      </c>
      <c r="F1443" s="145" t="str">
        <f>'HITUNG SEGMEN'!F2101</f>
        <v>1+600</v>
      </c>
      <c r="G1443" s="145" t="str">
        <f>'HITUNG SEGMEN'!G2101</f>
        <v>1+800</v>
      </c>
      <c r="H1443" s="172">
        <v>4</v>
      </c>
      <c r="I1443" s="178"/>
      <c r="J1443" s="178"/>
      <c r="K1443" s="178"/>
      <c r="L1443" s="138"/>
      <c r="M1443" s="173"/>
      <c r="N1443" s="173"/>
    </row>
    <row r="1444" spans="2:14" s="171" customFormat="1" ht="20.100000000000001" hidden="1" customHeight="1">
      <c r="B1444" s="142">
        <f>'HITUNG SEGMEN'!B2102</f>
        <v>0</v>
      </c>
      <c r="C1444" s="142">
        <f>'HITUNG SEGMEN'!C2102</f>
        <v>0</v>
      </c>
      <c r="D1444" s="143">
        <f>'HITUNG SEGMEN'!D2102</f>
        <v>0</v>
      </c>
      <c r="E1444" s="144">
        <f>'HITUNG SEGMEN'!E2102</f>
        <v>0</v>
      </c>
      <c r="F1444" s="145" t="str">
        <f>'HITUNG SEGMEN'!F2102</f>
        <v>1+800</v>
      </c>
      <c r="G1444" s="145" t="str">
        <f>'HITUNG SEGMEN'!G2102</f>
        <v>2+000</v>
      </c>
      <c r="H1444" s="172">
        <v>4</v>
      </c>
      <c r="I1444" s="178"/>
      <c r="J1444" s="178"/>
      <c r="K1444" s="178"/>
      <c r="L1444" s="138"/>
      <c r="M1444" s="173"/>
      <c r="N1444" s="173"/>
    </row>
    <row r="1445" spans="2:14" s="171" customFormat="1" ht="20.100000000000001" hidden="1" customHeight="1">
      <c r="B1445" s="142">
        <f>'HITUNG SEGMEN'!B2103</f>
        <v>0</v>
      </c>
      <c r="C1445" s="142">
        <f>'HITUNG SEGMEN'!C2103</f>
        <v>0</v>
      </c>
      <c r="D1445" s="143">
        <f>'HITUNG SEGMEN'!D2103</f>
        <v>0</v>
      </c>
      <c r="E1445" s="144">
        <f>'HITUNG SEGMEN'!E2103</f>
        <v>0</v>
      </c>
      <c r="F1445" s="145" t="str">
        <f>'HITUNG SEGMEN'!F2103</f>
        <v>2+000</v>
      </c>
      <c r="G1445" s="145" t="str">
        <f>'HITUNG SEGMEN'!G2103</f>
        <v>2+200</v>
      </c>
      <c r="H1445" s="172"/>
      <c r="I1445" s="178"/>
      <c r="J1445" s="178"/>
      <c r="K1445" s="178"/>
      <c r="L1445" s="138"/>
      <c r="M1445" s="173"/>
      <c r="N1445" s="173"/>
    </row>
    <row r="1446" spans="2:14" s="171" customFormat="1" ht="20.100000000000001" hidden="1" customHeight="1">
      <c r="B1446" s="142">
        <f>'HITUNG SEGMEN'!B2104</f>
        <v>0</v>
      </c>
      <c r="C1446" s="142">
        <f>'HITUNG SEGMEN'!C2104</f>
        <v>0</v>
      </c>
      <c r="D1446" s="143">
        <f>'HITUNG SEGMEN'!D2104</f>
        <v>0</v>
      </c>
      <c r="E1446" s="144">
        <f>'HITUNG SEGMEN'!E2104</f>
        <v>0</v>
      </c>
      <c r="F1446" s="145" t="str">
        <f>'HITUNG SEGMEN'!F2104</f>
        <v>2+200</v>
      </c>
      <c r="G1446" s="145" t="str">
        <f>'HITUNG SEGMEN'!G2104</f>
        <v>2+400</v>
      </c>
      <c r="H1446" s="172">
        <v>4</v>
      </c>
      <c r="I1446" s="178"/>
      <c r="J1446" s="178"/>
      <c r="K1446" s="178"/>
      <c r="L1446" s="138"/>
      <c r="M1446" s="173"/>
      <c r="N1446" s="173"/>
    </row>
    <row r="1447" spans="2:14" s="171" customFormat="1" ht="20.100000000000001" hidden="1" customHeight="1">
      <c r="B1447" s="142">
        <f>'HITUNG SEGMEN'!B2105</f>
        <v>0</v>
      </c>
      <c r="C1447" s="142">
        <f>'HITUNG SEGMEN'!C2105</f>
        <v>0</v>
      </c>
      <c r="D1447" s="143">
        <f>'HITUNG SEGMEN'!D2105</f>
        <v>0</v>
      </c>
      <c r="E1447" s="144">
        <f>'HITUNG SEGMEN'!E2105</f>
        <v>0</v>
      </c>
      <c r="F1447" s="145" t="str">
        <f>'HITUNG SEGMEN'!F2105</f>
        <v>2+400</v>
      </c>
      <c r="G1447" s="145" t="str">
        <f>'HITUNG SEGMEN'!G2105</f>
        <v>2+600</v>
      </c>
      <c r="H1447" s="172"/>
      <c r="I1447" s="178"/>
      <c r="J1447" s="178"/>
      <c r="K1447" s="178"/>
      <c r="L1447" s="138"/>
      <c r="M1447" s="173"/>
      <c r="N1447" s="173"/>
    </row>
    <row r="1448" spans="2:14" s="171" customFormat="1" ht="20.100000000000001" hidden="1" customHeight="1">
      <c r="B1448" s="142">
        <f>'HITUNG SEGMEN'!B2106</f>
        <v>0</v>
      </c>
      <c r="C1448" s="142">
        <f>'HITUNG SEGMEN'!C2106</f>
        <v>0</v>
      </c>
      <c r="D1448" s="143">
        <f>'HITUNG SEGMEN'!D2106</f>
        <v>0</v>
      </c>
      <c r="E1448" s="144">
        <f>'HITUNG SEGMEN'!E2106</f>
        <v>0</v>
      </c>
      <c r="F1448" s="145" t="str">
        <f>'HITUNG SEGMEN'!F2106</f>
        <v>2+600</v>
      </c>
      <c r="G1448" s="145" t="str">
        <f>'HITUNG SEGMEN'!G2106</f>
        <v>2+800</v>
      </c>
      <c r="H1448" s="172">
        <v>4</v>
      </c>
      <c r="I1448" s="178"/>
      <c r="J1448" s="178"/>
      <c r="K1448" s="178"/>
      <c r="L1448" s="138"/>
      <c r="M1448" s="173"/>
      <c r="N1448" s="173"/>
    </row>
    <row r="1449" spans="2:14" s="171" customFormat="1" ht="20.100000000000001" hidden="1" customHeight="1">
      <c r="B1449" s="142">
        <f>'HITUNG SEGMEN'!B2107</f>
        <v>0</v>
      </c>
      <c r="C1449" s="142">
        <f>'HITUNG SEGMEN'!C2107</f>
        <v>0</v>
      </c>
      <c r="D1449" s="143">
        <f>'HITUNG SEGMEN'!D2107</f>
        <v>0</v>
      </c>
      <c r="E1449" s="144">
        <f>'HITUNG SEGMEN'!E2107</f>
        <v>0</v>
      </c>
      <c r="F1449" s="145" t="str">
        <f>'HITUNG SEGMEN'!F2107</f>
        <v>2+800</v>
      </c>
      <c r="G1449" s="145" t="str">
        <f>'HITUNG SEGMEN'!G2107</f>
        <v>3+000</v>
      </c>
      <c r="H1449" s="172"/>
      <c r="I1449" s="178"/>
      <c r="J1449" s="178"/>
      <c r="K1449" s="178"/>
      <c r="L1449" s="138"/>
      <c r="M1449" s="173"/>
      <c r="N1449" s="173"/>
    </row>
    <row r="1450" spans="2:14" s="171" customFormat="1" ht="20.100000000000001" hidden="1" customHeight="1">
      <c r="B1450" s="142">
        <f>'HITUNG SEGMEN'!B2108</f>
        <v>0</v>
      </c>
      <c r="C1450" s="142">
        <f>'HITUNG SEGMEN'!C2108</f>
        <v>0</v>
      </c>
      <c r="D1450" s="143">
        <f>'HITUNG SEGMEN'!D2108</f>
        <v>0</v>
      </c>
      <c r="E1450" s="144">
        <f>'HITUNG SEGMEN'!E2108</f>
        <v>0</v>
      </c>
      <c r="F1450" s="145" t="str">
        <f>'HITUNG SEGMEN'!F2108</f>
        <v>3+000</v>
      </c>
      <c r="G1450" s="145" t="str">
        <f>'HITUNG SEGMEN'!G2108</f>
        <v>3+200</v>
      </c>
      <c r="H1450" s="172">
        <v>3</v>
      </c>
      <c r="I1450" s="178"/>
      <c r="J1450" s="178"/>
      <c r="K1450" s="178"/>
      <c r="L1450" s="138"/>
      <c r="M1450" s="173"/>
      <c r="N1450" s="173"/>
    </row>
    <row r="1451" spans="2:14" s="171" customFormat="1" ht="20.100000000000001" hidden="1" customHeight="1">
      <c r="B1451" s="142">
        <f>'HITUNG SEGMEN'!B2109</f>
        <v>0</v>
      </c>
      <c r="C1451" s="142">
        <f>'HITUNG SEGMEN'!C2109</f>
        <v>0</v>
      </c>
      <c r="D1451" s="143">
        <f>'HITUNG SEGMEN'!D2109</f>
        <v>0</v>
      </c>
      <c r="E1451" s="144">
        <f>'HITUNG SEGMEN'!E2109</f>
        <v>0</v>
      </c>
      <c r="F1451" s="145" t="str">
        <f>'HITUNG SEGMEN'!F2109</f>
        <v>3+200</v>
      </c>
      <c r="G1451" s="145" t="str">
        <f>'HITUNG SEGMEN'!G2109</f>
        <v>3+400</v>
      </c>
      <c r="H1451" s="172"/>
      <c r="I1451" s="178"/>
      <c r="J1451" s="178"/>
      <c r="K1451" s="178"/>
      <c r="L1451" s="138"/>
      <c r="M1451" s="173"/>
      <c r="N1451" s="173"/>
    </row>
    <row r="1452" spans="2:14" s="171" customFormat="1" ht="20.100000000000001" hidden="1" customHeight="1">
      <c r="B1452" s="142">
        <f>'HITUNG SEGMEN'!B2110</f>
        <v>0</v>
      </c>
      <c r="C1452" s="142">
        <f>'HITUNG SEGMEN'!C2110</f>
        <v>0</v>
      </c>
      <c r="D1452" s="143">
        <f>'HITUNG SEGMEN'!D2110</f>
        <v>0</v>
      </c>
      <c r="E1452" s="144">
        <f>'HITUNG SEGMEN'!E2110</f>
        <v>0</v>
      </c>
      <c r="F1452" s="145" t="str">
        <f>'HITUNG SEGMEN'!F2110</f>
        <v>3+400</v>
      </c>
      <c r="G1452" s="145" t="str">
        <f>'HITUNG SEGMEN'!G2110</f>
        <v>3+600</v>
      </c>
      <c r="H1452" s="172">
        <v>4</v>
      </c>
      <c r="I1452" s="178"/>
      <c r="J1452" s="178"/>
      <c r="K1452" s="178"/>
      <c r="L1452" s="138"/>
      <c r="M1452" s="173"/>
      <c r="N1452" s="173"/>
    </row>
    <row r="1453" spans="2:14" s="171" customFormat="1" ht="20.100000000000001" hidden="1" customHeight="1">
      <c r="B1453" s="142">
        <f>'HITUNG SEGMEN'!B2111</f>
        <v>0</v>
      </c>
      <c r="C1453" s="142">
        <f>'HITUNG SEGMEN'!C2111</f>
        <v>0</v>
      </c>
      <c r="D1453" s="143">
        <f>'HITUNG SEGMEN'!D2111</f>
        <v>0</v>
      </c>
      <c r="E1453" s="144">
        <f>'HITUNG SEGMEN'!E2111</f>
        <v>0</v>
      </c>
      <c r="F1453" s="145" t="str">
        <f>'HITUNG SEGMEN'!F2111</f>
        <v>3+600</v>
      </c>
      <c r="G1453" s="145" t="str">
        <f>'HITUNG SEGMEN'!G2111</f>
        <v>3+800</v>
      </c>
      <c r="H1453" s="172"/>
      <c r="I1453" s="178"/>
      <c r="J1453" s="178"/>
      <c r="K1453" s="178"/>
      <c r="L1453" s="138"/>
      <c r="M1453" s="173"/>
      <c r="N1453" s="173"/>
    </row>
    <row r="1454" spans="2:14" s="171" customFormat="1" ht="20.100000000000001" hidden="1" customHeight="1">
      <c r="B1454" s="142">
        <f>'HITUNG SEGMEN'!B2112</f>
        <v>0</v>
      </c>
      <c r="C1454" s="142">
        <f>'HITUNG SEGMEN'!C2112</f>
        <v>0</v>
      </c>
      <c r="D1454" s="143">
        <f>'HITUNG SEGMEN'!D2112</f>
        <v>0</v>
      </c>
      <c r="E1454" s="144">
        <f>'HITUNG SEGMEN'!E2112</f>
        <v>0</v>
      </c>
      <c r="F1454" s="145" t="str">
        <f>'HITUNG SEGMEN'!F2112</f>
        <v>3+800</v>
      </c>
      <c r="G1454" s="145" t="str">
        <f>'HITUNG SEGMEN'!G2112</f>
        <v>4+000</v>
      </c>
      <c r="H1454" s="172">
        <v>3.5</v>
      </c>
      <c r="I1454" s="178"/>
      <c r="J1454" s="178"/>
      <c r="K1454" s="178"/>
      <c r="L1454" s="138"/>
      <c r="M1454" s="173"/>
      <c r="N1454" s="173"/>
    </row>
    <row r="1455" spans="2:14" s="171" customFormat="1" ht="20.100000000000001" hidden="1" customHeight="1">
      <c r="B1455" s="142">
        <f>'HITUNG SEGMEN'!B2113</f>
        <v>0</v>
      </c>
      <c r="C1455" s="142">
        <f>'HITUNG SEGMEN'!C2113</f>
        <v>0</v>
      </c>
      <c r="D1455" s="143">
        <f>'HITUNG SEGMEN'!D2113</f>
        <v>0</v>
      </c>
      <c r="E1455" s="144">
        <f>'HITUNG SEGMEN'!E2113</f>
        <v>0</v>
      </c>
      <c r="F1455" s="145" t="str">
        <f>'HITUNG SEGMEN'!F2113</f>
        <v>4+000</v>
      </c>
      <c r="G1455" s="145" t="str">
        <f>'HITUNG SEGMEN'!G2113</f>
        <v>4+200</v>
      </c>
      <c r="H1455" s="172">
        <v>3.5</v>
      </c>
      <c r="I1455" s="178"/>
      <c r="J1455" s="178"/>
      <c r="K1455" s="178"/>
      <c r="L1455" s="138"/>
      <c r="M1455" s="173"/>
      <c r="N1455" s="173"/>
    </row>
    <row r="1456" spans="2:14" s="171" customFormat="1" ht="20.100000000000001" hidden="1" customHeight="1">
      <c r="B1456" s="142">
        <f>'HITUNG SEGMEN'!B2114</f>
        <v>0</v>
      </c>
      <c r="C1456" s="142">
        <f>'HITUNG SEGMEN'!C2114</f>
        <v>0</v>
      </c>
      <c r="D1456" s="143">
        <f>'HITUNG SEGMEN'!D2114</f>
        <v>0</v>
      </c>
      <c r="E1456" s="144">
        <f>'HITUNG SEGMEN'!E2114</f>
        <v>0</v>
      </c>
      <c r="F1456" s="145" t="str">
        <f>'HITUNG SEGMEN'!F2114</f>
        <v>4+200</v>
      </c>
      <c r="G1456" s="145" t="str">
        <f>'HITUNG SEGMEN'!G2114</f>
        <v>4+400</v>
      </c>
      <c r="H1456" s="172">
        <v>3.5</v>
      </c>
      <c r="I1456" s="178"/>
      <c r="J1456" s="178"/>
      <c r="K1456" s="178"/>
      <c r="L1456" s="138"/>
      <c r="M1456" s="173"/>
      <c r="N1456" s="173"/>
    </row>
    <row r="1457" spans="2:14" s="171" customFormat="1" ht="20.100000000000001" hidden="1" customHeight="1">
      <c r="B1457" s="142">
        <f>'HITUNG SEGMEN'!B2115</f>
        <v>0</v>
      </c>
      <c r="C1457" s="142">
        <f>'HITUNG SEGMEN'!C2115</f>
        <v>0</v>
      </c>
      <c r="D1457" s="143">
        <f>'HITUNG SEGMEN'!D2115</f>
        <v>0</v>
      </c>
      <c r="E1457" s="144">
        <f>'HITUNG SEGMEN'!E2115</f>
        <v>0</v>
      </c>
      <c r="F1457" s="145" t="str">
        <f>'HITUNG SEGMEN'!F2115</f>
        <v>4+400</v>
      </c>
      <c r="G1457" s="145" t="str">
        <f>'HITUNG SEGMEN'!G2115</f>
        <v>4+600</v>
      </c>
      <c r="H1457" s="172"/>
      <c r="I1457" s="178"/>
      <c r="J1457" s="178"/>
      <c r="K1457" s="178"/>
      <c r="L1457" s="138"/>
      <c r="M1457" s="173"/>
      <c r="N1457" s="173"/>
    </row>
    <row r="1458" spans="2:14" s="171" customFormat="1" ht="20.100000000000001" hidden="1" customHeight="1">
      <c r="B1458" s="142">
        <f>'HITUNG SEGMEN'!B2116</f>
        <v>0</v>
      </c>
      <c r="C1458" s="142">
        <f>'HITUNG SEGMEN'!C2116</f>
        <v>0</v>
      </c>
      <c r="D1458" s="143">
        <f>'HITUNG SEGMEN'!D2116</f>
        <v>0</v>
      </c>
      <c r="E1458" s="144">
        <f>'HITUNG SEGMEN'!E2116</f>
        <v>0</v>
      </c>
      <c r="F1458" s="145" t="str">
        <f>'HITUNG SEGMEN'!F2116</f>
        <v>4+600</v>
      </c>
      <c r="G1458" s="145" t="str">
        <f>'HITUNG SEGMEN'!G2116</f>
        <v>4+800</v>
      </c>
      <c r="H1458" s="172">
        <v>4</v>
      </c>
      <c r="I1458" s="178"/>
      <c r="J1458" s="178"/>
      <c r="K1458" s="178"/>
      <c r="L1458" s="138"/>
      <c r="M1458" s="173"/>
      <c r="N1458" s="173"/>
    </row>
    <row r="1459" spans="2:14" s="171" customFormat="1" ht="20.100000000000001" hidden="1" customHeight="1">
      <c r="B1459" s="142">
        <f>'HITUNG SEGMEN'!B2117</f>
        <v>0</v>
      </c>
      <c r="C1459" s="142">
        <f>'HITUNG SEGMEN'!C2117</f>
        <v>0</v>
      </c>
      <c r="D1459" s="143">
        <f>'HITUNG SEGMEN'!D2117</f>
        <v>0</v>
      </c>
      <c r="E1459" s="144">
        <f>'HITUNG SEGMEN'!E2117</f>
        <v>0</v>
      </c>
      <c r="F1459" s="145" t="str">
        <f>'HITUNG SEGMEN'!F2117</f>
        <v>4+800</v>
      </c>
      <c r="G1459" s="145" t="str">
        <f>'HITUNG SEGMEN'!G2117</f>
        <v>5+000</v>
      </c>
      <c r="H1459" s="172"/>
      <c r="I1459" s="178"/>
      <c r="J1459" s="178"/>
      <c r="K1459" s="178"/>
      <c r="L1459" s="138"/>
      <c r="M1459" s="173"/>
      <c r="N1459" s="173"/>
    </row>
    <row r="1460" spans="2:14" s="171" customFormat="1" ht="20.100000000000001" hidden="1" customHeight="1">
      <c r="B1460" s="142">
        <f>'HITUNG SEGMEN'!B2118</f>
        <v>0</v>
      </c>
      <c r="C1460" s="142">
        <f>'HITUNG SEGMEN'!C2118</f>
        <v>0</v>
      </c>
      <c r="D1460" s="143">
        <f>'HITUNG SEGMEN'!D2118</f>
        <v>0</v>
      </c>
      <c r="E1460" s="144">
        <f>'HITUNG SEGMEN'!E2118</f>
        <v>0</v>
      </c>
      <c r="F1460" s="145" t="str">
        <f>'HITUNG SEGMEN'!F2118</f>
        <v>5+000</v>
      </c>
      <c r="G1460" s="145" t="str">
        <f>'HITUNG SEGMEN'!G2118</f>
        <v>5+200</v>
      </c>
      <c r="H1460" s="172">
        <v>3</v>
      </c>
      <c r="I1460" s="178"/>
      <c r="J1460" s="178"/>
      <c r="K1460" s="178"/>
      <c r="L1460" s="138"/>
      <c r="M1460" s="173"/>
      <c r="N1460" s="173"/>
    </row>
    <row r="1461" spans="2:14" s="171" customFormat="1" ht="20.100000000000001" hidden="1" customHeight="1">
      <c r="B1461" s="142">
        <f>'HITUNG SEGMEN'!B2119</f>
        <v>0</v>
      </c>
      <c r="C1461" s="142">
        <f>'HITUNG SEGMEN'!C2119</f>
        <v>0</v>
      </c>
      <c r="D1461" s="143">
        <f>'HITUNG SEGMEN'!D2119</f>
        <v>0</v>
      </c>
      <c r="E1461" s="144">
        <f>'HITUNG SEGMEN'!E2119</f>
        <v>0</v>
      </c>
      <c r="F1461" s="145" t="str">
        <f>'HITUNG SEGMEN'!F2119</f>
        <v>5+200</v>
      </c>
      <c r="G1461" s="145" t="str">
        <f>'HITUNG SEGMEN'!G2119</f>
        <v>5+400</v>
      </c>
      <c r="H1461" s="172"/>
      <c r="I1461" s="178"/>
      <c r="J1461" s="178"/>
      <c r="K1461" s="178"/>
      <c r="L1461" s="138"/>
      <c r="M1461" s="173"/>
      <c r="N1461" s="173"/>
    </row>
    <row r="1462" spans="2:14" s="171" customFormat="1" ht="20.100000000000001" hidden="1" customHeight="1">
      <c r="B1462" s="142">
        <f>'HITUNG SEGMEN'!B2120</f>
        <v>0</v>
      </c>
      <c r="C1462" s="142">
        <f>'HITUNG SEGMEN'!C2120</f>
        <v>0</v>
      </c>
      <c r="D1462" s="143">
        <f>'HITUNG SEGMEN'!D2120</f>
        <v>0</v>
      </c>
      <c r="E1462" s="144">
        <f>'HITUNG SEGMEN'!E2120</f>
        <v>0</v>
      </c>
      <c r="F1462" s="145" t="str">
        <f>'HITUNG SEGMEN'!F2120</f>
        <v>5+400</v>
      </c>
      <c r="G1462" s="145" t="str">
        <f>'HITUNG SEGMEN'!G2120</f>
        <v>5+600</v>
      </c>
      <c r="H1462" s="172">
        <v>3</v>
      </c>
      <c r="I1462" s="178"/>
      <c r="J1462" s="178"/>
      <c r="K1462" s="178"/>
      <c r="L1462" s="138"/>
      <c r="M1462" s="173"/>
      <c r="N1462" s="173"/>
    </row>
    <row r="1463" spans="2:14" s="171" customFormat="1" ht="20.100000000000001" hidden="1" customHeight="1">
      <c r="B1463" s="142">
        <f>'HITUNG SEGMEN'!B2121</f>
        <v>0</v>
      </c>
      <c r="C1463" s="142">
        <f>'HITUNG SEGMEN'!C2121</f>
        <v>0</v>
      </c>
      <c r="D1463" s="143">
        <f>'HITUNG SEGMEN'!D2121</f>
        <v>0</v>
      </c>
      <c r="E1463" s="144">
        <f>'HITUNG SEGMEN'!E2121</f>
        <v>0</v>
      </c>
      <c r="F1463" s="145" t="str">
        <f>'HITUNG SEGMEN'!F2121</f>
        <v>5+600</v>
      </c>
      <c r="G1463" s="145" t="str">
        <f>'HITUNG SEGMEN'!G2121</f>
        <v>5+800</v>
      </c>
      <c r="H1463" s="172"/>
      <c r="I1463" s="178"/>
      <c r="J1463" s="178"/>
      <c r="K1463" s="178"/>
      <c r="L1463" s="138"/>
      <c r="M1463" s="173"/>
      <c r="N1463" s="173"/>
    </row>
    <row r="1464" spans="2:14" s="171" customFormat="1" ht="20.100000000000001" hidden="1" customHeight="1">
      <c r="B1464" s="142">
        <f>'HITUNG SEGMEN'!B2122</f>
        <v>0</v>
      </c>
      <c r="C1464" s="142">
        <f>'HITUNG SEGMEN'!C2122</f>
        <v>0</v>
      </c>
      <c r="D1464" s="143">
        <f>'HITUNG SEGMEN'!D2122</f>
        <v>0</v>
      </c>
      <c r="E1464" s="144">
        <f>'HITUNG SEGMEN'!E2122</f>
        <v>0</v>
      </c>
      <c r="F1464" s="145" t="str">
        <f>'HITUNG SEGMEN'!F2122</f>
        <v>5+800</v>
      </c>
      <c r="G1464" s="145" t="str">
        <f>'HITUNG SEGMEN'!G2122</f>
        <v>6+000</v>
      </c>
      <c r="H1464" s="172">
        <v>3.8</v>
      </c>
      <c r="I1464" s="178"/>
      <c r="J1464" s="178"/>
      <c r="K1464" s="178"/>
      <c r="L1464" s="138"/>
      <c r="M1464" s="173"/>
      <c r="N1464" s="173"/>
    </row>
    <row r="1465" spans="2:14" s="171" customFormat="1" ht="20.100000000000001" hidden="1" customHeight="1">
      <c r="B1465" s="142">
        <f>'HITUNG SEGMEN'!B2123</f>
        <v>0</v>
      </c>
      <c r="C1465" s="142">
        <f>'HITUNG SEGMEN'!C2123</f>
        <v>0</v>
      </c>
      <c r="D1465" s="143">
        <f>'HITUNG SEGMEN'!D2123</f>
        <v>0</v>
      </c>
      <c r="E1465" s="144">
        <f>'HITUNG SEGMEN'!E2123</f>
        <v>0</v>
      </c>
      <c r="F1465" s="145" t="str">
        <f>'HITUNG SEGMEN'!F2123</f>
        <v>6+000</v>
      </c>
      <c r="G1465" s="145" t="str">
        <f>'HITUNG SEGMEN'!G2123</f>
        <v>6+072</v>
      </c>
      <c r="H1465" s="172"/>
      <c r="I1465" s="178"/>
      <c r="J1465" s="178"/>
      <c r="K1465" s="178"/>
      <c r="L1465" s="138"/>
      <c r="M1465" s="173"/>
      <c r="N1465" s="173"/>
    </row>
    <row r="1466" spans="2:14" s="171" customFormat="1" ht="20.100000000000001" hidden="1" customHeight="1">
      <c r="B1466" s="142">
        <f>'HITUNG SEGMEN'!B2124</f>
        <v>0</v>
      </c>
      <c r="C1466" s="142">
        <f>'HITUNG SEGMEN'!C2124</f>
        <v>0</v>
      </c>
      <c r="D1466" s="143">
        <f>'HITUNG SEGMEN'!D2124</f>
        <v>0</v>
      </c>
      <c r="E1466" s="144">
        <f>'HITUNG SEGMEN'!E2124</f>
        <v>0</v>
      </c>
      <c r="F1466" s="145">
        <f>'HITUNG SEGMEN'!F2124</f>
        <v>0</v>
      </c>
      <c r="G1466" s="145">
        <f>'HITUNG SEGMEN'!G2124</f>
        <v>0</v>
      </c>
      <c r="H1466" s="172">
        <v>4</v>
      </c>
      <c r="I1466" s="178"/>
      <c r="J1466" s="178"/>
      <c r="K1466" s="178"/>
      <c r="L1466" s="138"/>
      <c r="M1466" s="173"/>
      <c r="N1466" s="173"/>
    </row>
    <row r="1467" spans="2:14" s="171" customFormat="1" ht="20.100000000000001" hidden="1" customHeight="1">
      <c r="B1467" s="142">
        <f>'HITUNG SEGMEN'!B2125</f>
        <v>0</v>
      </c>
      <c r="C1467" s="142">
        <f>'HITUNG SEGMEN'!C2125</f>
        <v>0</v>
      </c>
      <c r="D1467" s="143">
        <f>'HITUNG SEGMEN'!D2125</f>
        <v>0</v>
      </c>
      <c r="E1467" s="144">
        <f>'HITUNG SEGMEN'!E2125</f>
        <v>0</v>
      </c>
      <c r="F1467" s="145">
        <f>'HITUNG SEGMEN'!F2125</f>
        <v>0</v>
      </c>
      <c r="G1467" s="145">
        <f>'HITUNG SEGMEN'!G2125</f>
        <v>0</v>
      </c>
      <c r="H1467" s="172"/>
      <c r="I1467" s="178"/>
      <c r="J1467" s="178"/>
      <c r="K1467" s="178"/>
      <c r="L1467" s="138"/>
      <c r="M1467" s="173"/>
      <c r="N1467" s="173"/>
    </row>
    <row r="1468" spans="2:14" s="171" customFormat="1" ht="20.100000000000001" hidden="1" customHeight="1">
      <c r="B1468" s="142">
        <f>'HITUNG SEGMEN'!B2126</f>
        <v>161</v>
      </c>
      <c r="C1468" s="142">
        <f>'HITUNG SEGMEN'!C2126</f>
        <v>2.0059999999999998</v>
      </c>
      <c r="D1468" s="143" t="str">
        <f>'HITUNG SEGMEN'!D2126</f>
        <v>Sidanegara - Sidareja</v>
      </c>
      <c r="E1468" s="144">
        <f>'HITUNG SEGMEN'!E2126</f>
        <v>3.6339999999999999</v>
      </c>
      <c r="F1468" s="145" t="str">
        <f>'HITUNG SEGMEN'!F2126</f>
        <v>0+000</v>
      </c>
      <c r="G1468" s="145" t="str">
        <f>'HITUNG SEGMEN'!G2126</f>
        <v>0+200</v>
      </c>
      <c r="H1468" s="172">
        <v>3.5</v>
      </c>
      <c r="I1468" s="178"/>
      <c r="J1468" s="178"/>
      <c r="K1468" s="178"/>
      <c r="L1468" s="138"/>
      <c r="M1468" s="173"/>
      <c r="N1468" s="173"/>
    </row>
    <row r="1469" spans="2:14" s="171" customFormat="1" ht="20.100000000000001" hidden="1" customHeight="1">
      <c r="B1469" s="142">
        <f>'HITUNG SEGMEN'!B2127</f>
        <v>0</v>
      </c>
      <c r="C1469" s="142">
        <f>'HITUNG SEGMEN'!C2127</f>
        <v>0</v>
      </c>
      <c r="D1469" s="143">
        <f>'HITUNG SEGMEN'!D2127</f>
        <v>0</v>
      </c>
      <c r="E1469" s="144">
        <f>'HITUNG SEGMEN'!E2127</f>
        <v>0</v>
      </c>
      <c r="F1469" s="145" t="str">
        <f>'HITUNG SEGMEN'!F2127</f>
        <v>0+200</v>
      </c>
      <c r="G1469" s="145" t="str">
        <f>'HITUNG SEGMEN'!G2127</f>
        <v>0+400</v>
      </c>
      <c r="H1469" s="172">
        <v>3.5</v>
      </c>
      <c r="I1469" s="178"/>
      <c r="J1469" s="178"/>
      <c r="K1469" s="178"/>
      <c r="L1469" s="138"/>
      <c r="M1469" s="173"/>
      <c r="N1469" s="173"/>
    </row>
    <row r="1470" spans="2:14" s="171" customFormat="1" ht="20.100000000000001" hidden="1" customHeight="1">
      <c r="B1470" s="142">
        <f>'HITUNG SEGMEN'!B2128</f>
        <v>0</v>
      </c>
      <c r="C1470" s="142">
        <f>'HITUNG SEGMEN'!C2128</f>
        <v>0</v>
      </c>
      <c r="D1470" s="143">
        <f>'HITUNG SEGMEN'!D2128</f>
        <v>0</v>
      </c>
      <c r="E1470" s="144">
        <f>'HITUNG SEGMEN'!E2128</f>
        <v>0</v>
      </c>
      <c r="F1470" s="145" t="str">
        <f>'HITUNG SEGMEN'!F2128</f>
        <v>0+400</v>
      </c>
      <c r="G1470" s="145" t="str">
        <f>'HITUNG SEGMEN'!G2128</f>
        <v>0+600</v>
      </c>
      <c r="H1470" s="172">
        <v>3.5</v>
      </c>
      <c r="I1470" s="178"/>
      <c r="J1470" s="178"/>
      <c r="K1470" s="178"/>
      <c r="L1470" s="138"/>
      <c r="M1470" s="173"/>
      <c r="N1470" s="173"/>
    </row>
    <row r="1471" spans="2:14" s="171" customFormat="1" ht="20.100000000000001" hidden="1" customHeight="1">
      <c r="B1471" s="142">
        <f>'HITUNG SEGMEN'!B2129</f>
        <v>0</v>
      </c>
      <c r="C1471" s="142">
        <f>'HITUNG SEGMEN'!C2129</f>
        <v>0</v>
      </c>
      <c r="D1471" s="143">
        <f>'HITUNG SEGMEN'!D2129</f>
        <v>0</v>
      </c>
      <c r="E1471" s="144">
        <f>'HITUNG SEGMEN'!E2129</f>
        <v>0</v>
      </c>
      <c r="F1471" s="145" t="str">
        <f>'HITUNG SEGMEN'!F2129</f>
        <v>0+600</v>
      </c>
      <c r="G1471" s="145" t="str">
        <f>'HITUNG SEGMEN'!G2129</f>
        <v>0+800</v>
      </c>
      <c r="H1471" s="172">
        <v>3.5</v>
      </c>
      <c r="I1471" s="178"/>
      <c r="J1471" s="178"/>
      <c r="K1471" s="178"/>
      <c r="L1471" s="138"/>
      <c r="M1471" s="173"/>
      <c r="N1471" s="173"/>
    </row>
    <row r="1472" spans="2:14" s="171" customFormat="1" ht="20.100000000000001" hidden="1" customHeight="1">
      <c r="B1472" s="142">
        <f>'HITUNG SEGMEN'!B2130</f>
        <v>0</v>
      </c>
      <c r="C1472" s="142">
        <f>'HITUNG SEGMEN'!C2130</f>
        <v>0</v>
      </c>
      <c r="D1472" s="143">
        <f>'HITUNG SEGMEN'!D2130</f>
        <v>0</v>
      </c>
      <c r="E1472" s="144">
        <f>'HITUNG SEGMEN'!E2130</f>
        <v>0</v>
      </c>
      <c r="F1472" s="145" t="str">
        <f>'HITUNG SEGMEN'!F2130</f>
        <v>0+800</v>
      </c>
      <c r="G1472" s="145" t="str">
        <f>'HITUNG SEGMEN'!G2130</f>
        <v>1+000</v>
      </c>
      <c r="H1472" s="172">
        <v>3.5</v>
      </c>
      <c r="I1472" s="178"/>
      <c r="J1472" s="178"/>
      <c r="K1472" s="178"/>
      <c r="L1472" s="138"/>
      <c r="M1472" s="173"/>
      <c r="N1472" s="173"/>
    </row>
    <row r="1473" spans="2:14" s="171" customFormat="1" ht="20.100000000000001" hidden="1" customHeight="1">
      <c r="B1473" s="142">
        <f>'HITUNG SEGMEN'!B2131</f>
        <v>0</v>
      </c>
      <c r="C1473" s="142">
        <f>'HITUNG SEGMEN'!C2131</f>
        <v>0</v>
      </c>
      <c r="D1473" s="143">
        <f>'HITUNG SEGMEN'!D2131</f>
        <v>0</v>
      </c>
      <c r="E1473" s="144">
        <f>'HITUNG SEGMEN'!E2131</f>
        <v>0</v>
      </c>
      <c r="F1473" s="145" t="str">
        <f>'HITUNG SEGMEN'!F2131</f>
        <v>1+000</v>
      </c>
      <c r="G1473" s="145" t="str">
        <f>'HITUNG SEGMEN'!G2131</f>
        <v>1+200</v>
      </c>
      <c r="H1473" s="172">
        <v>3.5</v>
      </c>
      <c r="I1473" s="178"/>
      <c r="J1473" s="178"/>
      <c r="K1473" s="178"/>
      <c r="L1473" s="138"/>
      <c r="M1473" s="173"/>
      <c r="N1473" s="173"/>
    </row>
    <row r="1474" spans="2:14" s="171" customFormat="1" ht="20.100000000000001" hidden="1" customHeight="1">
      <c r="B1474" s="142">
        <f>'HITUNG SEGMEN'!B2132</f>
        <v>0</v>
      </c>
      <c r="C1474" s="142">
        <f>'HITUNG SEGMEN'!C2132</f>
        <v>0</v>
      </c>
      <c r="D1474" s="143">
        <f>'HITUNG SEGMEN'!D2132</f>
        <v>0</v>
      </c>
      <c r="E1474" s="144">
        <f>'HITUNG SEGMEN'!E2132</f>
        <v>0</v>
      </c>
      <c r="F1474" s="145" t="str">
        <f>'HITUNG SEGMEN'!F2132</f>
        <v>1+200</v>
      </c>
      <c r="G1474" s="145" t="str">
        <f>'HITUNG SEGMEN'!G2132</f>
        <v>1+400</v>
      </c>
      <c r="H1474" s="172">
        <v>3.5</v>
      </c>
      <c r="I1474" s="178"/>
      <c r="J1474" s="178"/>
      <c r="K1474" s="178"/>
      <c r="L1474" s="138"/>
      <c r="M1474" s="173"/>
      <c r="N1474" s="173"/>
    </row>
    <row r="1475" spans="2:14" s="171" customFormat="1" ht="20.100000000000001" hidden="1" customHeight="1">
      <c r="B1475" s="142">
        <f>'HITUNG SEGMEN'!B2133</f>
        <v>0</v>
      </c>
      <c r="C1475" s="142">
        <f>'HITUNG SEGMEN'!C2133</f>
        <v>0</v>
      </c>
      <c r="D1475" s="143">
        <f>'HITUNG SEGMEN'!D2133</f>
        <v>0</v>
      </c>
      <c r="E1475" s="144">
        <f>'HITUNG SEGMEN'!E2133</f>
        <v>0</v>
      </c>
      <c r="F1475" s="145" t="str">
        <f>'HITUNG SEGMEN'!F2133</f>
        <v>1+400</v>
      </c>
      <c r="G1475" s="145" t="str">
        <f>'HITUNG SEGMEN'!G2133</f>
        <v>1+600</v>
      </c>
      <c r="H1475" s="172">
        <v>3.5</v>
      </c>
      <c r="I1475" s="178"/>
      <c r="J1475" s="178"/>
      <c r="K1475" s="178"/>
      <c r="L1475" s="138"/>
      <c r="M1475" s="173"/>
      <c r="N1475" s="173"/>
    </row>
    <row r="1476" spans="2:14" s="171" customFormat="1" ht="20.100000000000001" hidden="1" customHeight="1">
      <c r="B1476" s="142">
        <f>'HITUNG SEGMEN'!B2134</f>
        <v>0</v>
      </c>
      <c r="C1476" s="142">
        <f>'HITUNG SEGMEN'!C2134</f>
        <v>0</v>
      </c>
      <c r="D1476" s="143">
        <f>'HITUNG SEGMEN'!D2134</f>
        <v>0</v>
      </c>
      <c r="E1476" s="144">
        <f>'HITUNG SEGMEN'!E2134</f>
        <v>0</v>
      </c>
      <c r="F1476" s="145" t="str">
        <f>'HITUNG SEGMEN'!F2134</f>
        <v>1+600</v>
      </c>
      <c r="G1476" s="145" t="str">
        <f>'HITUNG SEGMEN'!G2134</f>
        <v>1+800</v>
      </c>
      <c r="H1476" s="172">
        <v>3.5</v>
      </c>
      <c r="I1476" s="178"/>
      <c r="J1476" s="178"/>
      <c r="K1476" s="178"/>
      <c r="L1476" s="138"/>
      <c r="M1476" s="173"/>
      <c r="N1476" s="173"/>
    </row>
    <row r="1477" spans="2:14" s="171" customFormat="1" ht="20.100000000000001" hidden="1" customHeight="1">
      <c r="B1477" s="142">
        <f>'HITUNG SEGMEN'!B2135</f>
        <v>0</v>
      </c>
      <c r="C1477" s="142">
        <f>'HITUNG SEGMEN'!C2135</f>
        <v>0</v>
      </c>
      <c r="D1477" s="143">
        <f>'HITUNG SEGMEN'!D2135</f>
        <v>0</v>
      </c>
      <c r="E1477" s="144">
        <f>'HITUNG SEGMEN'!E2135</f>
        <v>0</v>
      </c>
      <c r="F1477" s="145" t="str">
        <f>'HITUNG SEGMEN'!F2135</f>
        <v>1+800</v>
      </c>
      <c r="G1477" s="145" t="str">
        <f>'HITUNG SEGMEN'!G2135</f>
        <v>2+000</v>
      </c>
      <c r="H1477" s="172">
        <v>3.5</v>
      </c>
      <c r="I1477" s="178"/>
      <c r="J1477" s="178"/>
      <c r="K1477" s="178"/>
      <c r="L1477" s="138"/>
      <c r="M1477" s="173"/>
      <c r="N1477" s="173"/>
    </row>
    <row r="1478" spans="2:14" s="171" customFormat="1" ht="20.100000000000001" hidden="1" customHeight="1">
      <c r="B1478" s="142">
        <f>'HITUNG SEGMEN'!B2136</f>
        <v>0</v>
      </c>
      <c r="C1478" s="142">
        <f>'HITUNG SEGMEN'!C2136</f>
        <v>0</v>
      </c>
      <c r="D1478" s="143">
        <f>'HITUNG SEGMEN'!D2136</f>
        <v>0</v>
      </c>
      <c r="E1478" s="144">
        <f>'HITUNG SEGMEN'!E2136</f>
        <v>0</v>
      </c>
      <c r="F1478" s="145" t="str">
        <f>'HITUNG SEGMEN'!F2136</f>
        <v>2+000</v>
      </c>
      <c r="G1478" s="145" t="str">
        <f>'HITUNG SEGMEN'!G2136</f>
        <v>2+200</v>
      </c>
      <c r="H1478" s="172">
        <v>3.5</v>
      </c>
      <c r="I1478" s="178"/>
      <c r="J1478" s="178"/>
      <c r="K1478" s="178"/>
      <c r="L1478" s="138"/>
      <c r="M1478" s="173"/>
      <c r="N1478" s="173"/>
    </row>
    <row r="1479" spans="2:14" s="171" customFormat="1" ht="20.100000000000001" hidden="1" customHeight="1">
      <c r="B1479" s="142">
        <f>'HITUNG SEGMEN'!B2137</f>
        <v>0</v>
      </c>
      <c r="C1479" s="142">
        <f>'HITUNG SEGMEN'!C2137</f>
        <v>0</v>
      </c>
      <c r="D1479" s="143">
        <f>'HITUNG SEGMEN'!D2137</f>
        <v>0</v>
      </c>
      <c r="E1479" s="144">
        <f>'HITUNG SEGMEN'!E2137</f>
        <v>0</v>
      </c>
      <c r="F1479" s="145" t="str">
        <f>'HITUNG SEGMEN'!F2137</f>
        <v>2+200</v>
      </c>
      <c r="G1479" s="145" t="str">
        <f>'HITUNG SEGMEN'!G2137</f>
        <v>2+400</v>
      </c>
      <c r="H1479" s="172"/>
      <c r="I1479" s="178"/>
      <c r="J1479" s="178"/>
      <c r="K1479" s="178"/>
      <c r="L1479" s="138"/>
      <c r="M1479" s="173"/>
      <c r="N1479" s="173"/>
    </row>
    <row r="1480" spans="2:14" s="171" customFormat="1" ht="20.100000000000001" hidden="1" customHeight="1">
      <c r="B1480" s="142">
        <f>'HITUNG SEGMEN'!B2138</f>
        <v>0</v>
      </c>
      <c r="C1480" s="142">
        <f>'HITUNG SEGMEN'!C2138</f>
        <v>0</v>
      </c>
      <c r="D1480" s="143">
        <f>'HITUNG SEGMEN'!D2138</f>
        <v>0</v>
      </c>
      <c r="E1480" s="144">
        <f>'HITUNG SEGMEN'!E2138</f>
        <v>0</v>
      </c>
      <c r="F1480" s="145" t="str">
        <f>'HITUNG SEGMEN'!F2138</f>
        <v>2+400</v>
      </c>
      <c r="G1480" s="145" t="str">
        <f>'HITUNG SEGMEN'!G2138</f>
        <v>2+600</v>
      </c>
      <c r="H1480" s="172">
        <v>3.5</v>
      </c>
      <c r="I1480" s="178"/>
      <c r="J1480" s="178"/>
      <c r="K1480" s="178"/>
      <c r="L1480" s="138"/>
      <c r="M1480" s="173"/>
      <c r="N1480" s="173"/>
    </row>
    <row r="1481" spans="2:14" s="171" customFormat="1" ht="20.100000000000001" hidden="1" customHeight="1">
      <c r="B1481" s="142">
        <f>'HITUNG SEGMEN'!B2139</f>
        <v>0</v>
      </c>
      <c r="C1481" s="142">
        <f>'HITUNG SEGMEN'!C2139</f>
        <v>0</v>
      </c>
      <c r="D1481" s="143">
        <f>'HITUNG SEGMEN'!D2139</f>
        <v>0</v>
      </c>
      <c r="E1481" s="144">
        <f>'HITUNG SEGMEN'!E2139</f>
        <v>0</v>
      </c>
      <c r="F1481" s="145" t="str">
        <f>'HITUNG SEGMEN'!F2139</f>
        <v>2+600</v>
      </c>
      <c r="G1481" s="145" t="str">
        <f>'HITUNG SEGMEN'!G2139</f>
        <v>2+800</v>
      </c>
      <c r="H1481" s="172">
        <v>3.5</v>
      </c>
      <c r="I1481" s="178"/>
      <c r="J1481" s="178"/>
      <c r="K1481" s="178"/>
      <c r="L1481" s="138"/>
      <c r="M1481" s="173"/>
      <c r="N1481" s="173"/>
    </row>
    <row r="1482" spans="2:14" s="171" customFormat="1" ht="20.100000000000001" hidden="1" customHeight="1">
      <c r="B1482" s="142">
        <f>'HITUNG SEGMEN'!B2140</f>
        <v>0</v>
      </c>
      <c r="C1482" s="142">
        <f>'HITUNG SEGMEN'!C2140</f>
        <v>0</v>
      </c>
      <c r="D1482" s="143">
        <f>'HITUNG SEGMEN'!D2140</f>
        <v>0</v>
      </c>
      <c r="E1482" s="144">
        <f>'HITUNG SEGMEN'!E2140</f>
        <v>0</v>
      </c>
      <c r="F1482" s="145" t="str">
        <f>'HITUNG SEGMEN'!F2140</f>
        <v>2+800</v>
      </c>
      <c r="G1482" s="145" t="str">
        <f>'HITUNG SEGMEN'!G2140</f>
        <v>3+000</v>
      </c>
      <c r="H1482" s="172"/>
      <c r="I1482" s="178"/>
      <c r="J1482" s="178"/>
      <c r="K1482" s="178"/>
      <c r="L1482" s="138"/>
      <c r="M1482" s="173"/>
      <c r="N1482" s="173"/>
    </row>
    <row r="1483" spans="2:14" s="171" customFormat="1" ht="20.100000000000001" hidden="1" customHeight="1">
      <c r="B1483" s="142">
        <f>'HITUNG SEGMEN'!B2141</f>
        <v>0</v>
      </c>
      <c r="C1483" s="142">
        <f>'HITUNG SEGMEN'!C2141</f>
        <v>0</v>
      </c>
      <c r="D1483" s="143">
        <f>'HITUNG SEGMEN'!D2141</f>
        <v>0</v>
      </c>
      <c r="E1483" s="144">
        <f>'HITUNG SEGMEN'!E2141</f>
        <v>0</v>
      </c>
      <c r="F1483" s="145" t="str">
        <f>'HITUNG SEGMEN'!F2141</f>
        <v>3+000</v>
      </c>
      <c r="G1483" s="145" t="str">
        <f>'HITUNG SEGMEN'!G2141</f>
        <v>3+200</v>
      </c>
      <c r="H1483" s="172">
        <v>4</v>
      </c>
      <c r="I1483" s="178"/>
      <c r="J1483" s="178"/>
      <c r="K1483" s="178"/>
      <c r="L1483" s="138"/>
      <c r="M1483" s="173"/>
      <c r="N1483" s="173"/>
    </row>
    <row r="1484" spans="2:14" s="171" customFormat="1" ht="20.100000000000001" hidden="1" customHeight="1">
      <c r="B1484" s="142">
        <f>'HITUNG SEGMEN'!B2142</f>
        <v>0</v>
      </c>
      <c r="C1484" s="142">
        <f>'HITUNG SEGMEN'!C2142</f>
        <v>0</v>
      </c>
      <c r="D1484" s="143">
        <f>'HITUNG SEGMEN'!D2142</f>
        <v>0</v>
      </c>
      <c r="E1484" s="144">
        <f>'HITUNG SEGMEN'!E2142</f>
        <v>0</v>
      </c>
      <c r="F1484" s="145" t="str">
        <f>'HITUNG SEGMEN'!F2142</f>
        <v>3+200</v>
      </c>
      <c r="G1484" s="145" t="str">
        <f>'HITUNG SEGMEN'!G2142</f>
        <v>3+400</v>
      </c>
      <c r="H1484" s="172">
        <v>4</v>
      </c>
      <c r="I1484" s="178"/>
      <c r="J1484" s="178"/>
      <c r="K1484" s="178"/>
      <c r="L1484" s="138"/>
      <c r="M1484" s="173"/>
      <c r="N1484" s="173"/>
    </row>
    <row r="1485" spans="2:14" s="171" customFormat="1" ht="20.100000000000001" hidden="1" customHeight="1">
      <c r="B1485" s="142">
        <f>'HITUNG SEGMEN'!B2143</f>
        <v>0</v>
      </c>
      <c r="C1485" s="142">
        <f>'HITUNG SEGMEN'!C2143</f>
        <v>0</v>
      </c>
      <c r="D1485" s="143">
        <f>'HITUNG SEGMEN'!D2143</f>
        <v>0</v>
      </c>
      <c r="E1485" s="144">
        <f>'HITUNG SEGMEN'!E2143</f>
        <v>0</v>
      </c>
      <c r="F1485" s="145" t="str">
        <f>'HITUNG SEGMEN'!F2143</f>
        <v>3+400</v>
      </c>
      <c r="G1485" s="145" t="str">
        <f>'HITUNG SEGMEN'!G2143</f>
        <v>3+600</v>
      </c>
      <c r="H1485" s="172"/>
      <c r="I1485" s="178"/>
      <c r="J1485" s="178"/>
      <c r="K1485" s="178"/>
      <c r="L1485" s="138"/>
      <c r="M1485" s="173"/>
      <c r="N1485" s="173"/>
    </row>
    <row r="1486" spans="2:14" s="171" customFormat="1" ht="20.100000000000001" hidden="1" customHeight="1">
      <c r="B1486" s="142">
        <f>'HITUNG SEGMEN'!B2144</f>
        <v>0</v>
      </c>
      <c r="C1486" s="142">
        <f>'HITUNG SEGMEN'!C2144</f>
        <v>0</v>
      </c>
      <c r="D1486" s="143">
        <f>'HITUNG SEGMEN'!D2144</f>
        <v>0</v>
      </c>
      <c r="E1486" s="144">
        <f>'HITUNG SEGMEN'!E2144</f>
        <v>0</v>
      </c>
      <c r="F1486" s="145" t="str">
        <f>'HITUNG SEGMEN'!F2144</f>
        <v>3+600</v>
      </c>
      <c r="G1486" s="145" t="str">
        <f>'HITUNG SEGMEN'!G2144</f>
        <v>3+634</v>
      </c>
      <c r="H1486" s="172">
        <v>3.5</v>
      </c>
      <c r="I1486" s="178"/>
      <c r="J1486" s="178"/>
      <c r="K1486" s="178"/>
      <c r="L1486" s="138"/>
      <c r="M1486" s="173"/>
      <c r="N1486" s="173"/>
    </row>
    <row r="1487" spans="2:14" s="171" customFormat="1" ht="20.100000000000001" hidden="1" customHeight="1">
      <c r="B1487" s="142">
        <f>'HITUNG SEGMEN'!B2145</f>
        <v>0</v>
      </c>
      <c r="C1487" s="142">
        <f>'HITUNG SEGMEN'!C2145</f>
        <v>0</v>
      </c>
      <c r="D1487" s="143">
        <f>'HITUNG SEGMEN'!D2145</f>
        <v>0</v>
      </c>
      <c r="E1487" s="144">
        <f>'HITUNG SEGMEN'!E2145</f>
        <v>0</v>
      </c>
      <c r="F1487" s="145">
        <f>'HITUNG SEGMEN'!F2145</f>
        <v>0</v>
      </c>
      <c r="G1487" s="145">
        <f>'HITUNG SEGMEN'!G2145</f>
        <v>0</v>
      </c>
      <c r="H1487" s="172"/>
      <c r="I1487" s="178"/>
      <c r="J1487" s="178"/>
      <c r="K1487" s="178"/>
      <c r="L1487" s="138"/>
      <c r="M1487" s="173"/>
      <c r="N1487" s="173"/>
    </row>
    <row r="1488" spans="2:14" s="171" customFormat="1" ht="20.100000000000001" hidden="1" customHeight="1">
      <c r="B1488" s="142">
        <f>'HITUNG SEGMEN'!B2146</f>
        <v>0</v>
      </c>
      <c r="C1488" s="142">
        <f>'HITUNG SEGMEN'!C2146</f>
        <v>0</v>
      </c>
      <c r="D1488" s="143">
        <f>'HITUNG SEGMEN'!D2146</f>
        <v>0</v>
      </c>
      <c r="E1488" s="144">
        <f>'HITUNG SEGMEN'!E2146</f>
        <v>0</v>
      </c>
      <c r="F1488" s="145">
        <f>'HITUNG SEGMEN'!F2146</f>
        <v>0</v>
      </c>
      <c r="G1488" s="145">
        <f>'HITUNG SEGMEN'!G2146</f>
        <v>0</v>
      </c>
      <c r="H1488" s="172">
        <v>3.8</v>
      </c>
      <c r="I1488" s="178"/>
      <c r="J1488" s="178"/>
      <c r="K1488" s="178"/>
      <c r="L1488" s="138"/>
      <c r="M1488" s="173"/>
      <c r="N1488" s="173"/>
    </row>
    <row r="1489" spans="2:14" s="171" customFormat="1" ht="20.100000000000001" hidden="1" customHeight="1">
      <c r="B1489" s="142">
        <f>'HITUNG SEGMEN'!B2147</f>
        <v>162</v>
      </c>
      <c r="C1489" s="142">
        <f>'HITUNG SEGMEN'!C2147</f>
        <v>2.0070000000000001</v>
      </c>
      <c r="D1489" s="143" t="str">
        <f>'HITUNG SEGMEN'!D2147</f>
        <v>Sidareja - Selanegara</v>
      </c>
      <c r="E1489" s="144">
        <f>'HITUNG SEGMEN'!E2147</f>
        <v>6.2460000000000004</v>
      </c>
      <c r="F1489" s="145" t="str">
        <f>'HITUNG SEGMEN'!F2147</f>
        <v>0+000</v>
      </c>
      <c r="G1489" s="145" t="str">
        <f>'HITUNG SEGMEN'!G2147</f>
        <v>0+200</v>
      </c>
      <c r="H1489" s="172"/>
      <c r="I1489" s="178"/>
      <c r="J1489" s="178"/>
      <c r="K1489" s="178"/>
      <c r="L1489" s="138"/>
      <c r="M1489" s="173"/>
      <c r="N1489" s="173"/>
    </row>
    <row r="1490" spans="2:14" s="171" customFormat="1" ht="20.100000000000001" hidden="1" customHeight="1">
      <c r="B1490" s="142">
        <f>'HITUNG SEGMEN'!B2148</f>
        <v>0</v>
      </c>
      <c r="C1490" s="142">
        <f>'HITUNG SEGMEN'!C2148</f>
        <v>0</v>
      </c>
      <c r="D1490" s="143">
        <f>'HITUNG SEGMEN'!D2148</f>
        <v>0</v>
      </c>
      <c r="E1490" s="144">
        <f>'HITUNG SEGMEN'!E2148</f>
        <v>0</v>
      </c>
      <c r="F1490" s="145" t="str">
        <f>'HITUNG SEGMEN'!F2148</f>
        <v>0+200</v>
      </c>
      <c r="G1490" s="145" t="str">
        <f>'HITUNG SEGMEN'!G2148</f>
        <v>0+400</v>
      </c>
      <c r="H1490" s="172">
        <v>3.8</v>
      </c>
      <c r="I1490" s="178"/>
      <c r="J1490" s="178"/>
      <c r="K1490" s="178"/>
      <c r="L1490" s="138"/>
      <c r="M1490" s="173"/>
      <c r="N1490" s="173"/>
    </row>
    <row r="1491" spans="2:14" s="171" customFormat="1" ht="20.100000000000001" hidden="1" customHeight="1">
      <c r="B1491" s="142">
        <f>'HITUNG SEGMEN'!B2149</f>
        <v>0</v>
      </c>
      <c r="C1491" s="142">
        <f>'HITUNG SEGMEN'!C2149</f>
        <v>0</v>
      </c>
      <c r="D1491" s="143">
        <f>'HITUNG SEGMEN'!D2149</f>
        <v>0</v>
      </c>
      <c r="E1491" s="144">
        <f>'HITUNG SEGMEN'!E2149</f>
        <v>0</v>
      </c>
      <c r="F1491" s="145" t="str">
        <f>'HITUNG SEGMEN'!F2149</f>
        <v>0+400</v>
      </c>
      <c r="G1491" s="145" t="str">
        <f>'HITUNG SEGMEN'!G2149</f>
        <v>0+600</v>
      </c>
      <c r="H1491" s="172">
        <v>3.8</v>
      </c>
      <c r="I1491" s="178"/>
      <c r="J1491" s="178"/>
      <c r="K1491" s="178"/>
      <c r="L1491" s="138"/>
      <c r="M1491" s="173"/>
      <c r="N1491" s="173"/>
    </row>
    <row r="1492" spans="2:14" s="171" customFormat="1" ht="20.100000000000001" hidden="1" customHeight="1">
      <c r="B1492" s="142">
        <f>'HITUNG SEGMEN'!B2150</f>
        <v>0</v>
      </c>
      <c r="C1492" s="142">
        <f>'HITUNG SEGMEN'!C2150</f>
        <v>0</v>
      </c>
      <c r="D1492" s="143">
        <f>'HITUNG SEGMEN'!D2150</f>
        <v>0</v>
      </c>
      <c r="E1492" s="144">
        <f>'HITUNG SEGMEN'!E2150</f>
        <v>0</v>
      </c>
      <c r="F1492" s="145" t="str">
        <f>'HITUNG SEGMEN'!F2150</f>
        <v>0+600</v>
      </c>
      <c r="G1492" s="145" t="str">
        <f>'HITUNG SEGMEN'!G2150</f>
        <v>0+800</v>
      </c>
      <c r="H1492" s="172"/>
      <c r="I1492" s="178"/>
      <c r="J1492" s="178"/>
      <c r="K1492" s="178"/>
      <c r="L1492" s="138"/>
      <c r="M1492" s="173"/>
      <c r="N1492" s="173"/>
    </row>
    <row r="1493" spans="2:14" s="141" customFormat="1" ht="20.100000000000001" hidden="1" customHeight="1">
      <c r="B1493" s="142">
        <f>'HITUNG SEGMEN'!B2151</f>
        <v>0</v>
      </c>
      <c r="C1493" s="142">
        <f>'HITUNG SEGMEN'!C2151</f>
        <v>0</v>
      </c>
      <c r="D1493" s="143">
        <f>'HITUNG SEGMEN'!D2151</f>
        <v>0</v>
      </c>
      <c r="E1493" s="144">
        <f>'HITUNG SEGMEN'!E2151</f>
        <v>0</v>
      </c>
      <c r="F1493" s="145" t="str">
        <f>'HITUNG SEGMEN'!F2151</f>
        <v>0+800</v>
      </c>
      <c r="G1493" s="145" t="str">
        <f>'HITUNG SEGMEN'!G2151</f>
        <v>1+000</v>
      </c>
      <c r="H1493" s="172">
        <v>4.5</v>
      </c>
      <c r="I1493" s="178"/>
      <c r="J1493" s="178"/>
      <c r="K1493" s="178"/>
      <c r="L1493" s="138"/>
      <c r="M1493" s="146"/>
      <c r="N1493" s="146"/>
    </row>
    <row r="1494" spans="2:14" s="141" customFormat="1" ht="20.100000000000001" hidden="1" customHeight="1">
      <c r="B1494" s="142">
        <f>'HITUNG SEGMEN'!B2152</f>
        <v>0</v>
      </c>
      <c r="C1494" s="142">
        <f>'HITUNG SEGMEN'!C2152</f>
        <v>0</v>
      </c>
      <c r="D1494" s="143">
        <f>'HITUNG SEGMEN'!D2152</f>
        <v>0</v>
      </c>
      <c r="E1494" s="144">
        <f>'HITUNG SEGMEN'!E2152</f>
        <v>0</v>
      </c>
      <c r="F1494" s="145" t="str">
        <f>'HITUNG SEGMEN'!F2152</f>
        <v>1+000</v>
      </c>
      <c r="G1494" s="145" t="str">
        <f>'HITUNG SEGMEN'!G2152</f>
        <v>1+200</v>
      </c>
      <c r="H1494" s="172"/>
      <c r="I1494" s="178"/>
      <c r="J1494" s="178"/>
      <c r="K1494" s="178"/>
      <c r="L1494" s="138"/>
      <c r="M1494" s="146"/>
      <c r="N1494" s="146"/>
    </row>
    <row r="1495" spans="2:14" s="141" customFormat="1" ht="20.100000000000001" hidden="1" customHeight="1">
      <c r="B1495" s="142">
        <f>'HITUNG SEGMEN'!B2153</f>
        <v>0</v>
      </c>
      <c r="C1495" s="142">
        <f>'HITUNG SEGMEN'!C2153</f>
        <v>0</v>
      </c>
      <c r="D1495" s="143">
        <f>'HITUNG SEGMEN'!D2153</f>
        <v>0</v>
      </c>
      <c r="E1495" s="144">
        <f>'HITUNG SEGMEN'!E2153</f>
        <v>0</v>
      </c>
      <c r="F1495" s="145" t="str">
        <f>'HITUNG SEGMEN'!F2153</f>
        <v>1+200</v>
      </c>
      <c r="G1495" s="145" t="str">
        <f>'HITUNG SEGMEN'!G2153</f>
        <v>1+400</v>
      </c>
      <c r="H1495" s="172">
        <v>3</v>
      </c>
      <c r="I1495" s="178"/>
      <c r="J1495" s="178"/>
      <c r="K1495" s="178"/>
      <c r="L1495" s="138"/>
      <c r="M1495" s="146"/>
      <c r="N1495" s="146"/>
    </row>
    <row r="1496" spans="2:14" s="141" customFormat="1" ht="20.100000000000001" hidden="1" customHeight="1">
      <c r="B1496" s="142">
        <f>'HITUNG SEGMEN'!B2154</f>
        <v>0</v>
      </c>
      <c r="C1496" s="142">
        <f>'HITUNG SEGMEN'!C2154</f>
        <v>0</v>
      </c>
      <c r="D1496" s="143">
        <f>'HITUNG SEGMEN'!D2154</f>
        <v>0</v>
      </c>
      <c r="E1496" s="144">
        <f>'HITUNG SEGMEN'!E2154</f>
        <v>0</v>
      </c>
      <c r="F1496" s="145" t="str">
        <f>'HITUNG SEGMEN'!F2154</f>
        <v>1+400</v>
      </c>
      <c r="G1496" s="145" t="str">
        <f>'HITUNG SEGMEN'!G2154</f>
        <v>1+600</v>
      </c>
      <c r="H1496" s="172"/>
      <c r="I1496" s="178"/>
      <c r="J1496" s="178"/>
      <c r="K1496" s="178"/>
      <c r="L1496" s="138"/>
      <c r="M1496" s="146"/>
      <c r="N1496" s="146"/>
    </row>
    <row r="1497" spans="2:14" s="141" customFormat="1" ht="20.100000000000001" hidden="1" customHeight="1">
      <c r="B1497" s="142">
        <f>'HITUNG SEGMEN'!B2155</f>
        <v>0</v>
      </c>
      <c r="C1497" s="142">
        <f>'HITUNG SEGMEN'!C2155</f>
        <v>0</v>
      </c>
      <c r="D1497" s="143">
        <f>'HITUNG SEGMEN'!D2155</f>
        <v>0</v>
      </c>
      <c r="E1497" s="144">
        <f>'HITUNG SEGMEN'!E2155</f>
        <v>0</v>
      </c>
      <c r="F1497" s="145" t="str">
        <f>'HITUNG SEGMEN'!F2155</f>
        <v>1+600</v>
      </c>
      <c r="G1497" s="145" t="str">
        <f>'HITUNG SEGMEN'!G2155</f>
        <v>1+800</v>
      </c>
      <c r="H1497" s="172">
        <v>4</v>
      </c>
      <c r="I1497" s="178"/>
      <c r="J1497" s="178"/>
      <c r="K1497" s="178"/>
      <c r="L1497" s="138"/>
      <c r="M1497" s="146"/>
      <c r="N1497" s="146"/>
    </row>
    <row r="1498" spans="2:14" s="141" customFormat="1" ht="20.100000000000001" hidden="1" customHeight="1">
      <c r="B1498" s="142">
        <f>'HITUNG SEGMEN'!B2156</f>
        <v>0</v>
      </c>
      <c r="C1498" s="142">
        <f>'HITUNG SEGMEN'!C2156</f>
        <v>0</v>
      </c>
      <c r="D1498" s="143">
        <f>'HITUNG SEGMEN'!D2156</f>
        <v>0</v>
      </c>
      <c r="E1498" s="144">
        <f>'HITUNG SEGMEN'!E2156</f>
        <v>0</v>
      </c>
      <c r="F1498" s="145" t="str">
        <f>'HITUNG SEGMEN'!F2156</f>
        <v>1+800</v>
      </c>
      <c r="G1498" s="145" t="str">
        <f>'HITUNG SEGMEN'!G2156</f>
        <v>2+000</v>
      </c>
      <c r="H1498" s="172">
        <v>4</v>
      </c>
      <c r="I1498" s="178"/>
      <c r="J1498" s="178"/>
      <c r="K1498" s="178"/>
      <c r="L1498" s="138"/>
      <c r="M1498" s="146"/>
      <c r="N1498" s="146"/>
    </row>
    <row r="1499" spans="2:14" s="141" customFormat="1" ht="20.100000000000001" hidden="1" customHeight="1">
      <c r="B1499" s="142">
        <f>'HITUNG SEGMEN'!B2157</f>
        <v>0</v>
      </c>
      <c r="C1499" s="142">
        <f>'HITUNG SEGMEN'!C2157</f>
        <v>0</v>
      </c>
      <c r="D1499" s="143">
        <f>'HITUNG SEGMEN'!D2157</f>
        <v>0</v>
      </c>
      <c r="E1499" s="144">
        <f>'HITUNG SEGMEN'!E2157</f>
        <v>0</v>
      </c>
      <c r="F1499" s="145" t="str">
        <f>'HITUNG SEGMEN'!F2157</f>
        <v>2+000</v>
      </c>
      <c r="G1499" s="145" t="str">
        <f>'HITUNG SEGMEN'!G2157</f>
        <v>2+200</v>
      </c>
      <c r="H1499" s="172"/>
      <c r="I1499" s="178"/>
      <c r="J1499" s="178"/>
      <c r="K1499" s="178"/>
      <c r="L1499" s="138"/>
      <c r="M1499" s="146"/>
      <c r="N1499" s="146"/>
    </row>
    <row r="1500" spans="2:14" s="141" customFormat="1" ht="20.100000000000001" hidden="1" customHeight="1">
      <c r="B1500" s="142">
        <f>'HITUNG SEGMEN'!B2158</f>
        <v>0</v>
      </c>
      <c r="C1500" s="142">
        <f>'HITUNG SEGMEN'!C2158</f>
        <v>0</v>
      </c>
      <c r="D1500" s="143">
        <f>'HITUNG SEGMEN'!D2158</f>
        <v>0</v>
      </c>
      <c r="E1500" s="144">
        <f>'HITUNG SEGMEN'!E2158</f>
        <v>0</v>
      </c>
      <c r="F1500" s="145" t="str">
        <f>'HITUNG SEGMEN'!F2158</f>
        <v>2+200</v>
      </c>
      <c r="G1500" s="145" t="str">
        <f>'HITUNG SEGMEN'!G2158</f>
        <v>2+400</v>
      </c>
      <c r="H1500" s="172">
        <v>4</v>
      </c>
      <c r="I1500" s="178"/>
      <c r="J1500" s="178"/>
      <c r="K1500" s="178"/>
      <c r="L1500" s="138"/>
      <c r="M1500" s="146"/>
      <c r="N1500" s="146"/>
    </row>
    <row r="1501" spans="2:14" s="141" customFormat="1" ht="20.100000000000001" hidden="1" customHeight="1">
      <c r="B1501" s="142"/>
      <c r="C1501" s="142"/>
      <c r="D1501" s="143"/>
      <c r="E1501" s="144"/>
      <c r="F1501" s="145"/>
      <c r="G1501" s="145"/>
      <c r="H1501" s="172"/>
      <c r="I1501" s="178"/>
      <c r="J1501" s="178"/>
      <c r="K1501" s="178"/>
      <c r="L1501" s="138"/>
      <c r="M1501" s="146"/>
      <c r="N1501" s="146"/>
    </row>
    <row r="1502" spans="2:14" s="141" customFormat="1" ht="20.100000000000001" hidden="1" customHeight="1">
      <c r="B1502" s="142">
        <f>'HITUNG SEGMEN'!B2159</f>
        <v>0</v>
      </c>
      <c r="C1502" s="142">
        <f>'HITUNG SEGMEN'!C2159</f>
        <v>0</v>
      </c>
      <c r="D1502" s="143">
        <f>'HITUNG SEGMEN'!D2159</f>
        <v>0</v>
      </c>
      <c r="E1502" s="144">
        <f>'HITUNG SEGMEN'!E2159</f>
        <v>0</v>
      </c>
      <c r="F1502" s="145" t="str">
        <f>'HITUNG SEGMEN'!F2159</f>
        <v>2+400</v>
      </c>
      <c r="G1502" s="145" t="str">
        <f>'HITUNG SEGMEN'!G2159</f>
        <v>2+600</v>
      </c>
      <c r="H1502" s="172"/>
      <c r="I1502" s="178"/>
      <c r="J1502" s="178"/>
      <c r="K1502" s="178"/>
      <c r="L1502" s="138"/>
      <c r="M1502" s="146"/>
      <c r="N1502" s="146"/>
    </row>
    <row r="1503" spans="2:14" s="141" customFormat="1" ht="20.100000000000001" hidden="1" customHeight="1">
      <c r="B1503" s="142">
        <f>'HITUNG SEGMEN'!B2160</f>
        <v>0</v>
      </c>
      <c r="C1503" s="142">
        <f>'HITUNG SEGMEN'!C2160</f>
        <v>0</v>
      </c>
      <c r="D1503" s="143">
        <f>'HITUNG SEGMEN'!D2160</f>
        <v>0</v>
      </c>
      <c r="E1503" s="144">
        <f>'HITUNG SEGMEN'!E2160</f>
        <v>0</v>
      </c>
      <c r="F1503" s="145" t="str">
        <f>'HITUNG SEGMEN'!F2160</f>
        <v>2+600</v>
      </c>
      <c r="G1503" s="145" t="str">
        <f>'HITUNG SEGMEN'!G2160</f>
        <v>2+800</v>
      </c>
      <c r="H1503" s="172">
        <v>4</v>
      </c>
      <c r="I1503" s="178"/>
      <c r="J1503" s="178"/>
      <c r="K1503" s="178"/>
      <c r="L1503" s="138"/>
      <c r="M1503" s="146"/>
      <c r="N1503" s="146"/>
    </row>
    <row r="1504" spans="2:14" s="141" customFormat="1" ht="20.100000000000001" hidden="1" customHeight="1">
      <c r="B1504" s="142">
        <f>'HITUNG SEGMEN'!B2161</f>
        <v>0</v>
      </c>
      <c r="C1504" s="142">
        <f>'HITUNG SEGMEN'!C2161</f>
        <v>0</v>
      </c>
      <c r="D1504" s="143">
        <f>'HITUNG SEGMEN'!D2161</f>
        <v>0</v>
      </c>
      <c r="E1504" s="144">
        <f>'HITUNG SEGMEN'!E2161</f>
        <v>0</v>
      </c>
      <c r="F1504" s="145" t="str">
        <f>'HITUNG SEGMEN'!F2161</f>
        <v>2+800</v>
      </c>
      <c r="G1504" s="145" t="str">
        <f>'HITUNG SEGMEN'!G2161</f>
        <v>3+000</v>
      </c>
      <c r="H1504" s="172"/>
      <c r="I1504" s="178"/>
      <c r="J1504" s="178"/>
      <c r="K1504" s="178"/>
      <c r="L1504" s="138"/>
      <c r="M1504" s="146"/>
      <c r="N1504" s="146"/>
    </row>
    <row r="1505" spans="2:14" s="141" customFormat="1" ht="20.100000000000001" hidden="1" customHeight="1">
      <c r="B1505" s="142">
        <f>'HITUNG SEGMEN'!B2162</f>
        <v>0</v>
      </c>
      <c r="C1505" s="142">
        <f>'HITUNG SEGMEN'!C2162</f>
        <v>0</v>
      </c>
      <c r="D1505" s="143">
        <f>'HITUNG SEGMEN'!D2162</f>
        <v>0</v>
      </c>
      <c r="E1505" s="144">
        <f>'HITUNG SEGMEN'!E2162</f>
        <v>0</v>
      </c>
      <c r="F1505" s="145" t="str">
        <f>'HITUNG SEGMEN'!F2162</f>
        <v>3+000</v>
      </c>
      <c r="G1505" s="145" t="str">
        <f>'HITUNG SEGMEN'!G2162</f>
        <v>3+200</v>
      </c>
      <c r="H1505" s="172">
        <v>4</v>
      </c>
      <c r="I1505" s="178"/>
      <c r="J1505" s="178"/>
      <c r="K1505" s="178"/>
      <c r="L1505" s="138"/>
      <c r="M1505" s="146"/>
      <c r="N1505" s="146"/>
    </row>
    <row r="1506" spans="2:14" s="141" customFormat="1" ht="20.100000000000001" hidden="1" customHeight="1">
      <c r="B1506" s="142">
        <f>'HITUNG SEGMEN'!B2163</f>
        <v>0</v>
      </c>
      <c r="C1506" s="142">
        <f>'HITUNG SEGMEN'!C2163</f>
        <v>0</v>
      </c>
      <c r="D1506" s="143">
        <f>'HITUNG SEGMEN'!D2163</f>
        <v>0</v>
      </c>
      <c r="E1506" s="144">
        <f>'HITUNG SEGMEN'!E2163</f>
        <v>0</v>
      </c>
      <c r="F1506" s="145" t="str">
        <f>'HITUNG SEGMEN'!F2163</f>
        <v>3+200</v>
      </c>
      <c r="G1506" s="145" t="str">
        <f>'HITUNG SEGMEN'!G2163</f>
        <v>3+400</v>
      </c>
      <c r="H1506" s="175"/>
      <c r="I1506" s="1093"/>
      <c r="J1506" s="1093"/>
      <c r="K1506" s="1093"/>
      <c r="L1506" s="132"/>
      <c r="M1506" s="146"/>
      <c r="N1506" s="146"/>
    </row>
    <row r="1507" spans="2:14" s="141" customFormat="1" ht="20.100000000000001" hidden="1" customHeight="1">
      <c r="B1507" s="142">
        <f>'HITUNG SEGMEN'!B2164</f>
        <v>0</v>
      </c>
      <c r="C1507" s="142">
        <f>'HITUNG SEGMEN'!C2164</f>
        <v>0</v>
      </c>
      <c r="D1507" s="143">
        <f>'HITUNG SEGMEN'!D2164</f>
        <v>0</v>
      </c>
      <c r="E1507" s="144">
        <f>'HITUNG SEGMEN'!E2164</f>
        <v>0</v>
      </c>
      <c r="F1507" s="145" t="str">
        <f>'HITUNG SEGMEN'!F2164</f>
        <v>3+400</v>
      </c>
      <c r="G1507" s="145" t="str">
        <f>'HITUNG SEGMEN'!G2164</f>
        <v>3+600</v>
      </c>
      <c r="H1507" s="172">
        <v>4</v>
      </c>
      <c r="I1507" s="178"/>
      <c r="J1507" s="178"/>
      <c r="K1507" s="178"/>
      <c r="L1507" s="138"/>
      <c r="M1507" s="146"/>
      <c r="N1507" s="146"/>
    </row>
    <row r="1508" spans="2:14" s="141" customFormat="1" ht="20.100000000000001" hidden="1" customHeight="1">
      <c r="B1508" s="142">
        <f>'HITUNG SEGMEN'!B2165</f>
        <v>0</v>
      </c>
      <c r="C1508" s="142">
        <f>'HITUNG SEGMEN'!C2165</f>
        <v>0</v>
      </c>
      <c r="D1508" s="143">
        <f>'HITUNG SEGMEN'!D2165</f>
        <v>0</v>
      </c>
      <c r="E1508" s="144">
        <f>'HITUNG SEGMEN'!E2165</f>
        <v>0</v>
      </c>
      <c r="F1508" s="145" t="str">
        <f>'HITUNG SEGMEN'!F2165</f>
        <v>3+600</v>
      </c>
      <c r="G1508" s="145" t="str">
        <f>'HITUNG SEGMEN'!G2165</f>
        <v>3+800</v>
      </c>
      <c r="H1508" s="172">
        <v>4</v>
      </c>
      <c r="I1508" s="178"/>
      <c r="J1508" s="178"/>
      <c r="K1508" s="178"/>
      <c r="L1508" s="138"/>
      <c r="M1508" s="146"/>
      <c r="N1508" s="146"/>
    </row>
    <row r="1509" spans="2:14" s="141" customFormat="1" ht="20.100000000000001" hidden="1" customHeight="1">
      <c r="B1509" s="142">
        <f>'HITUNG SEGMEN'!B2166</f>
        <v>0</v>
      </c>
      <c r="C1509" s="142">
        <f>'HITUNG SEGMEN'!C2166</f>
        <v>0</v>
      </c>
      <c r="D1509" s="143">
        <f>'HITUNG SEGMEN'!D2166</f>
        <v>0</v>
      </c>
      <c r="E1509" s="144">
        <f>'HITUNG SEGMEN'!E2166</f>
        <v>0</v>
      </c>
      <c r="F1509" s="145" t="str">
        <f>'HITUNG SEGMEN'!F2166</f>
        <v>3+800</v>
      </c>
      <c r="G1509" s="145" t="str">
        <f>'HITUNG SEGMEN'!G2166</f>
        <v>4+000</v>
      </c>
      <c r="H1509" s="172">
        <v>4</v>
      </c>
      <c r="I1509" s="178"/>
      <c r="J1509" s="178"/>
      <c r="K1509" s="178"/>
      <c r="L1509" s="138"/>
      <c r="M1509" s="146"/>
      <c r="N1509" s="146"/>
    </row>
    <row r="1510" spans="2:14" s="141" customFormat="1" ht="20.100000000000001" hidden="1" customHeight="1">
      <c r="B1510" s="142">
        <f>'HITUNG SEGMEN'!B2167</f>
        <v>0</v>
      </c>
      <c r="C1510" s="142">
        <f>'HITUNG SEGMEN'!C2167</f>
        <v>0</v>
      </c>
      <c r="D1510" s="143">
        <f>'HITUNG SEGMEN'!D2167</f>
        <v>0</v>
      </c>
      <c r="E1510" s="144">
        <f>'HITUNG SEGMEN'!E2167</f>
        <v>0</v>
      </c>
      <c r="F1510" s="145" t="str">
        <f>'HITUNG SEGMEN'!F2167</f>
        <v>4+000</v>
      </c>
      <c r="G1510" s="145" t="str">
        <f>'HITUNG SEGMEN'!G2167</f>
        <v>4+200</v>
      </c>
      <c r="H1510" s="172">
        <v>4</v>
      </c>
      <c r="I1510" s="178"/>
      <c r="J1510" s="178"/>
      <c r="K1510" s="178"/>
      <c r="L1510" s="138"/>
      <c r="M1510" s="146"/>
      <c r="N1510" s="146"/>
    </row>
    <row r="1511" spans="2:14" s="141" customFormat="1" ht="20.100000000000001" hidden="1" customHeight="1">
      <c r="B1511" s="142">
        <f>'HITUNG SEGMEN'!B2168</f>
        <v>0</v>
      </c>
      <c r="C1511" s="142">
        <f>'HITUNG SEGMEN'!C2168</f>
        <v>0</v>
      </c>
      <c r="D1511" s="143">
        <f>'HITUNG SEGMEN'!D2168</f>
        <v>0</v>
      </c>
      <c r="E1511" s="144">
        <f>'HITUNG SEGMEN'!E2168</f>
        <v>0</v>
      </c>
      <c r="F1511" s="145" t="str">
        <f>'HITUNG SEGMEN'!F2168</f>
        <v>4+200</v>
      </c>
      <c r="G1511" s="145" t="str">
        <f>'HITUNG SEGMEN'!G2168</f>
        <v>4+400</v>
      </c>
      <c r="H1511" s="172">
        <v>4</v>
      </c>
      <c r="I1511" s="178"/>
      <c r="J1511" s="178"/>
      <c r="K1511" s="178"/>
      <c r="L1511" s="138"/>
      <c r="M1511" s="146"/>
      <c r="N1511" s="146"/>
    </row>
    <row r="1512" spans="2:14" s="141" customFormat="1" ht="20.100000000000001" hidden="1" customHeight="1">
      <c r="B1512" s="142">
        <f>'HITUNG SEGMEN'!B2169</f>
        <v>0</v>
      </c>
      <c r="C1512" s="142">
        <f>'HITUNG SEGMEN'!C2169</f>
        <v>0</v>
      </c>
      <c r="D1512" s="143">
        <f>'HITUNG SEGMEN'!D2169</f>
        <v>0</v>
      </c>
      <c r="E1512" s="144">
        <f>'HITUNG SEGMEN'!E2169</f>
        <v>0</v>
      </c>
      <c r="F1512" s="145" t="str">
        <f>'HITUNG SEGMEN'!F2169</f>
        <v>4+400</v>
      </c>
      <c r="G1512" s="145" t="str">
        <f>'HITUNG SEGMEN'!G2169</f>
        <v>4+600</v>
      </c>
      <c r="H1512" s="172"/>
      <c r="I1512" s="178"/>
      <c r="J1512" s="178"/>
      <c r="K1512" s="178"/>
      <c r="L1512" s="138"/>
      <c r="M1512" s="146"/>
      <c r="N1512" s="146"/>
    </row>
    <row r="1513" spans="2:14" s="141" customFormat="1" ht="20.100000000000001" hidden="1" customHeight="1">
      <c r="B1513" s="142">
        <f>'HITUNG SEGMEN'!B2170</f>
        <v>0</v>
      </c>
      <c r="C1513" s="142">
        <f>'HITUNG SEGMEN'!C2170</f>
        <v>0</v>
      </c>
      <c r="D1513" s="143">
        <f>'HITUNG SEGMEN'!D2170</f>
        <v>0</v>
      </c>
      <c r="E1513" s="144">
        <f>'HITUNG SEGMEN'!E2170</f>
        <v>0</v>
      </c>
      <c r="F1513" s="145" t="str">
        <f>'HITUNG SEGMEN'!F2170</f>
        <v>4+600</v>
      </c>
      <c r="G1513" s="145" t="str">
        <f>'HITUNG SEGMEN'!G2170</f>
        <v>4+800</v>
      </c>
      <c r="H1513" s="172">
        <v>4</v>
      </c>
      <c r="I1513" s="178"/>
      <c r="J1513" s="178"/>
      <c r="K1513" s="178"/>
      <c r="L1513" s="138"/>
      <c r="M1513" s="146"/>
      <c r="N1513" s="146"/>
    </row>
    <row r="1514" spans="2:14" s="141" customFormat="1" ht="20.100000000000001" hidden="1" customHeight="1">
      <c r="B1514" s="142">
        <f>'HITUNG SEGMEN'!B2171</f>
        <v>0</v>
      </c>
      <c r="C1514" s="142">
        <f>'HITUNG SEGMEN'!C2171</f>
        <v>0</v>
      </c>
      <c r="D1514" s="143">
        <f>'HITUNG SEGMEN'!D2171</f>
        <v>0</v>
      </c>
      <c r="E1514" s="144">
        <f>'HITUNG SEGMEN'!E2171</f>
        <v>0</v>
      </c>
      <c r="F1514" s="145" t="str">
        <f>'HITUNG SEGMEN'!F2171</f>
        <v>4+800</v>
      </c>
      <c r="G1514" s="145" t="str">
        <f>'HITUNG SEGMEN'!G2171</f>
        <v>5+000</v>
      </c>
      <c r="H1514" s="172">
        <v>4</v>
      </c>
      <c r="I1514" s="178"/>
      <c r="J1514" s="178"/>
      <c r="K1514" s="178"/>
      <c r="L1514" s="138"/>
      <c r="M1514" s="146"/>
      <c r="N1514" s="146"/>
    </row>
    <row r="1515" spans="2:14" s="141" customFormat="1" ht="20.100000000000001" hidden="1" customHeight="1">
      <c r="B1515" s="142">
        <f>'HITUNG SEGMEN'!B2172</f>
        <v>0</v>
      </c>
      <c r="C1515" s="142">
        <f>'HITUNG SEGMEN'!C2172</f>
        <v>0</v>
      </c>
      <c r="D1515" s="143">
        <f>'HITUNG SEGMEN'!D2172</f>
        <v>0</v>
      </c>
      <c r="E1515" s="144">
        <f>'HITUNG SEGMEN'!E2172</f>
        <v>0</v>
      </c>
      <c r="F1515" s="145" t="str">
        <f>'HITUNG SEGMEN'!F2172</f>
        <v>5+000</v>
      </c>
      <c r="G1515" s="145" t="str">
        <f>'HITUNG SEGMEN'!G2172</f>
        <v>5+200</v>
      </c>
      <c r="H1515" s="172"/>
      <c r="I1515" s="178"/>
      <c r="J1515" s="178"/>
      <c r="K1515" s="178"/>
      <c r="L1515" s="138"/>
      <c r="M1515" s="146"/>
      <c r="N1515" s="146"/>
    </row>
    <row r="1516" spans="2:14" s="141" customFormat="1" ht="20.100000000000001" hidden="1" customHeight="1">
      <c r="B1516" s="142">
        <f>'HITUNG SEGMEN'!B2173</f>
        <v>0</v>
      </c>
      <c r="C1516" s="142">
        <f>'HITUNG SEGMEN'!C2173</f>
        <v>0</v>
      </c>
      <c r="D1516" s="143">
        <f>'HITUNG SEGMEN'!D2173</f>
        <v>0</v>
      </c>
      <c r="E1516" s="144">
        <f>'HITUNG SEGMEN'!E2173</f>
        <v>0</v>
      </c>
      <c r="F1516" s="145" t="str">
        <f>'HITUNG SEGMEN'!F2173</f>
        <v>5+200</v>
      </c>
      <c r="G1516" s="145" t="str">
        <f>'HITUNG SEGMEN'!G2173</f>
        <v>5+400</v>
      </c>
      <c r="H1516" s="172">
        <v>5</v>
      </c>
      <c r="I1516" s="178"/>
      <c r="J1516" s="178"/>
      <c r="K1516" s="178"/>
      <c r="L1516" s="138"/>
      <c r="M1516" s="146"/>
      <c r="N1516" s="146"/>
    </row>
    <row r="1517" spans="2:14" s="141" customFormat="1" ht="20.100000000000001" hidden="1" customHeight="1">
      <c r="B1517" s="142">
        <f>'HITUNG SEGMEN'!B2174</f>
        <v>0</v>
      </c>
      <c r="C1517" s="142">
        <f>'HITUNG SEGMEN'!C2174</f>
        <v>0</v>
      </c>
      <c r="D1517" s="143">
        <f>'HITUNG SEGMEN'!D2174</f>
        <v>0</v>
      </c>
      <c r="E1517" s="144">
        <f>'HITUNG SEGMEN'!E2174</f>
        <v>0</v>
      </c>
      <c r="F1517" s="145" t="str">
        <f>'HITUNG SEGMEN'!F2174</f>
        <v>5+400</v>
      </c>
      <c r="G1517" s="145" t="str">
        <f>'HITUNG SEGMEN'!G2174</f>
        <v>5+600</v>
      </c>
      <c r="H1517" s="172">
        <v>5</v>
      </c>
      <c r="I1517" s="178"/>
      <c r="J1517" s="178"/>
      <c r="K1517" s="178"/>
      <c r="L1517" s="138"/>
      <c r="M1517" s="146"/>
      <c r="N1517" s="146"/>
    </row>
    <row r="1518" spans="2:14" s="141" customFormat="1" ht="20.100000000000001" hidden="1" customHeight="1">
      <c r="B1518" s="142">
        <f>'HITUNG SEGMEN'!B2175</f>
        <v>0</v>
      </c>
      <c r="C1518" s="142">
        <f>'HITUNG SEGMEN'!C2175</f>
        <v>0</v>
      </c>
      <c r="D1518" s="143">
        <f>'HITUNG SEGMEN'!D2175</f>
        <v>0</v>
      </c>
      <c r="E1518" s="144">
        <f>'HITUNG SEGMEN'!E2175</f>
        <v>0</v>
      </c>
      <c r="F1518" s="145" t="str">
        <f>'HITUNG SEGMEN'!F2175</f>
        <v>5+600</v>
      </c>
      <c r="G1518" s="145" t="str">
        <f>'HITUNG SEGMEN'!G2175</f>
        <v>5+800</v>
      </c>
      <c r="H1518" s="172">
        <v>5</v>
      </c>
      <c r="I1518" s="178"/>
      <c r="J1518" s="178"/>
      <c r="K1518" s="178"/>
      <c r="L1518" s="138"/>
      <c r="M1518" s="146"/>
      <c r="N1518" s="146"/>
    </row>
    <row r="1519" spans="2:14" s="141" customFormat="1" ht="20.100000000000001" hidden="1" customHeight="1">
      <c r="B1519" s="142">
        <f>'HITUNG SEGMEN'!B2176</f>
        <v>0</v>
      </c>
      <c r="C1519" s="142">
        <f>'HITUNG SEGMEN'!C2176</f>
        <v>0</v>
      </c>
      <c r="D1519" s="143">
        <f>'HITUNG SEGMEN'!D2176</f>
        <v>0</v>
      </c>
      <c r="E1519" s="144">
        <f>'HITUNG SEGMEN'!E2176</f>
        <v>0</v>
      </c>
      <c r="F1519" s="145" t="str">
        <f>'HITUNG SEGMEN'!F2176</f>
        <v>5+800</v>
      </c>
      <c r="G1519" s="145" t="str">
        <f>'HITUNG SEGMEN'!G2176</f>
        <v>6+000</v>
      </c>
      <c r="H1519" s="172">
        <v>5</v>
      </c>
      <c r="I1519" s="178"/>
      <c r="J1519" s="178"/>
      <c r="K1519" s="178"/>
      <c r="L1519" s="138"/>
      <c r="M1519" s="146"/>
      <c r="N1519" s="146"/>
    </row>
    <row r="1520" spans="2:14" s="141" customFormat="1" ht="20.100000000000001" hidden="1" customHeight="1">
      <c r="B1520" s="142">
        <f>'HITUNG SEGMEN'!B2177</f>
        <v>0</v>
      </c>
      <c r="C1520" s="142">
        <f>'HITUNG SEGMEN'!C2177</f>
        <v>0</v>
      </c>
      <c r="D1520" s="143">
        <f>'HITUNG SEGMEN'!D2177</f>
        <v>0</v>
      </c>
      <c r="E1520" s="144">
        <f>'HITUNG SEGMEN'!E2177</f>
        <v>0</v>
      </c>
      <c r="F1520" s="145" t="str">
        <f>'HITUNG SEGMEN'!F2177</f>
        <v>6+000</v>
      </c>
      <c r="G1520" s="145" t="str">
        <f>'HITUNG SEGMEN'!G2177</f>
        <v>6+200</v>
      </c>
      <c r="H1520" s="172">
        <v>5</v>
      </c>
      <c r="I1520" s="178"/>
      <c r="J1520" s="178"/>
      <c r="K1520" s="178"/>
      <c r="L1520" s="138"/>
      <c r="M1520" s="146"/>
      <c r="N1520" s="146"/>
    </row>
    <row r="1521" spans="2:14" s="141" customFormat="1" ht="20.100000000000001" hidden="1" customHeight="1">
      <c r="B1521" s="142">
        <f>'HITUNG SEGMEN'!B2178</f>
        <v>0</v>
      </c>
      <c r="C1521" s="142">
        <f>'HITUNG SEGMEN'!C2178</f>
        <v>0</v>
      </c>
      <c r="D1521" s="143">
        <f>'HITUNG SEGMEN'!D2178</f>
        <v>0</v>
      </c>
      <c r="E1521" s="144">
        <f>'HITUNG SEGMEN'!E2178</f>
        <v>0</v>
      </c>
      <c r="F1521" s="145" t="str">
        <f>'HITUNG SEGMEN'!F2178</f>
        <v>6+200</v>
      </c>
      <c r="G1521" s="145" t="str">
        <f>'HITUNG SEGMEN'!G2178</f>
        <v>6+246</v>
      </c>
      <c r="H1521" s="172">
        <v>5</v>
      </c>
      <c r="I1521" s="178"/>
      <c r="J1521" s="178"/>
      <c r="K1521" s="178"/>
      <c r="L1521" s="138"/>
      <c r="M1521" s="146"/>
      <c r="N1521" s="146"/>
    </row>
    <row r="1522" spans="2:14" s="141" customFormat="1" ht="20.100000000000001" hidden="1" customHeight="1">
      <c r="B1522" s="142">
        <f>'HITUNG SEGMEN'!B2179</f>
        <v>0</v>
      </c>
      <c r="C1522" s="142">
        <f>'HITUNG SEGMEN'!C2179</f>
        <v>0</v>
      </c>
      <c r="D1522" s="143">
        <f>'HITUNG SEGMEN'!D2179</f>
        <v>0</v>
      </c>
      <c r="E1522" s="144">
        <f>'HITUNG SEGMEN'!E2179</f>
        <v>0</v>
      </c>
      <c r="F1522" s="145">
        <f>'HITUNG SEGMEN'!F2179</f>
        <v>0</v>
      </c>
      <c r="G1522" s="145">
        <f>'HITUNG SEGMEN'!G2179</f>
        <v>0</v>
      </c>
      <c r="H1522" s="172">
        <v>5</v>
      </c>
      <c r="I1522" s="178"/>
      <c r="J1522" s="178"/>
      <c r="K1522" s="178"/>
      <c r="L1522" s="138"/>
      <c r="M1522" s="146"/>
      <c r="N1522" s="146"/>
    </row>
    <row r="1523" spans="2:14" s="141" customFormat="1" ht="20.100000000000001" hidden="1" customHeight="1">
      <c r="B1523" s="142">
        <f>'HITUNG SEGMEN'!B2180</f>
        <v>0</v>
      </c>
      <c r="C1523" s="142">
        <f>'HITUNG SEGMEN'!C2180</f>
        <v>0</v>
      </c>
      <c r="D1523" s="143">
        <f>'HITUNG SEGMEN'!D2180</f>
        <v>0</v>
      </c>
      <c r="E1523" s="144">
        <f>'HITUNG SEGMEN'!E2180</f>
        <v>0</v>
      </c>
      <c r="F1523" s="145">
        <f>'HITUNG SEGMEN'!F2180</f>
        <v>0</v>
      </c>
      <c r="G1523" s="145">
        <f>'HITUNG SEGMEN'!G2180</f>
        <v>0</v>
      </c>
      <c r="H1523" s="172">
        <v>5</v>
      </c>
      <c r="I1523" s="178"/>
      <c r="J1523" s="178"/>
      <c r="K1523" s="178"/>
      <c r="L1523" s="138"/>
      <c r="M1523" s="146"/>
      <c r="N1523" s="146"/>
    </row>
    <row r="1524" spans="2:14" s="141" customFormat="1" ht="20.100000000000001" hidden="1" customHeight="1">
      <c r="B1524" s="142">
        <f>'HITUNG SEGMEN'!B2181</f>
        <v>163</v>
      </c>
      <c r="C1524" s="142">
        <f>'HITUNG SEGMEN'!C2181</f>
        <v>2.008</v>
      </c>
      <c r="D1524" s="143" t="str">
        <f>'HITUNG SEGMEN'!D2181</f>
        <v>Sinduraja - Pasunggingan</v>
      </c>
      <c r="E1524" s="144">
        <f>'HITUNG SEGMEN'!E2181</f>
        <v>4.1429999999999998</v>
      </c>
      <c r="F1524" s="145" t="str">
        <f>'HITUNG SEGMEN'!F2181</f>
        <v>0+000</v>
      </c>
      <c r="G1524" s="145" t="str">
        <f>'HITUNG SEGMEN'!G2181</f>
        <v>0+200</v>
      </c>
      <c r="H1524" s="172">
        <v>5</v>
      </c>
      <c r="I1524" s="178"/>
      <c r="J1524" s="178"/>
      <c r="K1524" s="178"/>
      <c r="L1524" s="138"/>
      <c r="M1524" s="146"/>
      <c r="N1524" s="146"/>
    </row>
    <row r="1525" spans="2:14" s="141" customFormat="1" ht="20.100000000000001" hidden="1" customHeight="1">
      <c r="B1525" s="142">
        <f>'HITUNG SEGMEN'!B2182</f>
        <v>0</v>
      </c>
      <c r="C1525" s="142">
        <f>'HITUNG SEGMEN'!C2182</f>
        <v>0</v>
      </c>
      <c r="D1525" s="143">
        <f>'HITUNG SEGMEN'!D2182</f>
        <v>0</v>
      </c>
      <c r="E1525" s="144">
        <f>'HITUNG SEGMEN'!E2182</f>
        <v>0</v>
      </c>
      <c r="F1525" s="145" t="str">
        <f>'HITUNG SEGMEN'!F2182</f>
        <v>0+200</v>
      </c>
      <c r="G1525" s="145" t="str">
        <f>'HITUNG SEGMEN'!G2182</f>
        <v>0+400</v>
      </c>
      <c r="H1525" s="172">
        <v>5</v>
      </c>
      <c r="I1525" s="178"/>
      <c r="J1525" s="178"/>
      <c r="K1525" s="178"/>
      <c r="L1525" s="138"/>
      <c r="M1525" s="146"/>
      <c r="N1525" s="146"/>
    </row>
    <row r="1526" spans="2:14" s="141" customFormat="1" ht="20.100000000000001" hidden="1" customHeight="1">
      <c r="B1526" s="142">
        <f>'HITUNG SEGMEN'!B2183</f>
        <v>0</v>
      </c>
      <c r="C1526" s="142">
        <f>'HITUNG SEGMEN'!C2183</f>
        <v>0</v>
      </c>
      <c r="D1526" s="143">
        <f>'HITUNG SEGMEN'!D2183</f>
        <v>0</v>
      </c>
      <c r="E1526" s="144">
        <f>'HITUNG SEGMEN'!E2183</f>
        <v>0</v>
      </c>
      <c r="F1526" s="145" t="str">
        <f>'HITUNG SEGMEN'!F2183</f>
        <v>0+400</v>
      </c>
      <c r="G1526" s="145" t="str">
        <f>'HITUNG SEGMEN'!G2183</f>
        <v>0+600</v>
      </c>
      <c r="H1526" s="172">
        <v>5</v>
      </c>
      <c r="I1526" s="178"/>
      <c r="J1526" s="178"/>
      <c r="K1526" s="178"/>
      <c r="L1526" s="138"/>
      <c r="M1526" s="146"/>
      <c r="N1526" s="146"/>
    </row>
    <row r="1527" spans="2:14" s="141" customFormat="1" ht="20.100000000000001" hidden="1" customHeight="1">
      <c r="B1527" s="142">
        <f>'HITUNG SEGMEN'!B2184</f>
        <v>0</v>
      </c>
      <c r="C1527" s="142">
        <f>'HITUNG SEGMEN'!C2184</f>
        <v>0</v>
      </c>
      <c r="D1527" s="143">
        <f>'HITUNG SEGMEN'!D2184</f>
        <v>0</v>
      </c>
      <c r="E1527" s="144">
        <f>'HITUNG SEGMEN'!E2184</f>
        <v>0</v>
      </c>
      <c r="F1527" s="145" t="str">
        <f>'HITUNG SEGMEN'!F2184</f>
        <v>0+600</v>
      </c>
      <c r="G1527" s="145" t="str">
        <f>'HITUNG SEGMEN'!G2184</f>
        <v>0+800</v>
      </c>
      <c r="H1527" s="172">
        <v>5</v>
      </c>
      <c r="I1527" s="178"/>
      <c r="J1527" s="178"/>
      <c r="K1527" s="178"/>
      <c r="L1527" s="138"/>
      <c r="M1527" s="146"/>
      <c r="N1527" s="146"/>
    </row>
    <row r="1528" spans="2:14" s="141" customFormat="1" ht="20.100000000000001" hidden="1" customHeight="1">
      <c r="B1528" s="142">
        <f>'HITUNG SEGMEN'!B2185</f>
        <v>0</v>
      </c>
      <c r="C1528" s="142">
        <f>'HITUNG SEGMEN'!C2185</f>
        <v>0</v>
      </c>
      <c r="D1528" s="143">
        <f>'HITUNG SEGMEN'!D2185</f>
        <v>0</v>
      </c>
      <c r="E1528" s="144">
        <f>'HITUNG SEGMEN'!E2185</f>
        <v>0</v>
      </c>
      <c r="F1528" s="145" t="str">
        <f>'HITUNG SEGMEN'!F2185</f>
        <v>0+800</v>
      </c>
      <c r="G1528" s="145" t="str">
        <f>'HITUNG SEGMEN'!G2185</f>
        <v>1+000</v>
      </c>
      <c r="H1528" s="172">
        <v>5</v>
      </c>
      <c r="I1528" s="178"/>
      <c r="J1528" s="178"/>
      <c r="K1528" s="178"/>
      <c r="L1528" s="138"/>
      <c r="M1528" s="146"/>
      <c r="N1528" s="146"/>
    </row>
    <row r="1529" spans="2:14" s="141" customFormat="1" ht="20.100000000000001" hidden="1" customHeight="1">
      <c r="B1529" s="142">
        <f>'HITUNG SEGMEN'!B2186</f>
        <v>0</v>
      </c>
      <c r="C1529" s="142">
        <f>'HITUNG SEGMEN'!C2186</f>
        <v>0</v>
      </c>
      <c r="D1529" s="143">
        <f>'HITUNG SEGMEN'!D2186</f>
        <v>0</v>
      </c>
      <c r="E1529" s="144">
        <f>'HITUNG SEGMEN'!E2186</f>
        <v>0</v>
      </c>
      <c r="F1529" s="145" t="str">
        <f>'HITUNG SEGMEN'!F2186</f>
        <v>1+000</v>
      </c>
      <c r="G1529" s="145" t="str">
        <f>'HITUNG SEGMEN'!G2186</f>
        <v>1+200</v>
      </c>
      <c r="H1529" s="172">
        <v>5</v>
      </c>
      <c r="I1529" s="178"/>
      <c r="J1529" s="178"/>
      <c r="K1529" s="178"/>
      <c r="L1529" s="138"/>
      <c r="M1529" s="146"/>
      <c r="N1529" s="146"/>
    </row>
    <row r="1530" spans="2:14" s="141" customFormat="1" ht="20.100000000000001" hidden="1" customHeight="1">
      <c r="B1530" s="142">
        <f>'HITUNG SEGMEN'!B2187</f>
        <v>0</v>
      </c>
      <c r="C1530" s="142">
        <f>'HITUNG SEGMEN'!C2187</f>
        <v>0</v>
      </c>
      <c r="D1530" s="143">
        <f>'HITUNG SEGMEN'!D2187</f>
        <v>0</v>
      </c>
      <c r="E1530" s="144">
        <f>'HITUNG SEGMEN'!E2187</f>
        <v>0</v>
      </c>
      <c r="F1530" s="145" t="str">
        <f>'HITUNG SEGMEN'!F2187</f>
        <v>1+200</v>
      </c>
      <c r="G1530" s="145" t="str">
        <f>'HITUNG SEGMEN'!G2187</f>
        <v>1+400</v>
      </c>
      <c r="H1530" s="172">
        <v>5</v>
      </c>
      <c r="I1530" s="178"/>
      <c r="J1530" s="178"/>
      <c r="K1530" s="178"/>
      <c r="L1530" s="138"/>
      <c r="M1530" s="146"/>
      <c r="N1530" s="146"/>
    </row>
    <row r="1531" spans="2:14" s="141" customFormat="1" ht="20.100000000000001" hidden="1" customHeight="1">
      <c r="B1531" s="142">
        <f>'HITUNG SEGMEN'!B2188</f>
        <v>0</v>
      </c>
      <c r="C1531" s="142">
        <f>'HITUNG SEGMEN'!C2188</f>
        <v>0</v>
      </c>
      <c r="D1531" s="143">
        <f>'HITUNG SEGMEN'!D2188</f>
        <v>0</v>
      </c>
      <c r="E1531" s="144">
        <f>'HITUNG SEGMEN'!E2188</f>
        <v>0</v>
      </c>
      <c r="F1531" s="145" t="str">
        <f>'HITUNG SEGMEN'!F2188</f>
        <v>1+400</v>
      </c>
      <c r="G1531" s="145" t="str">
        <f>'HITUNG SEGMEN'!G2188</f>
        <v>1+600</v>
      </c>
      <c r="H1531" s="172">
        <v>5</v>
      </c>
      <c r="I1531" s="178"/>
      <c r="J1531" s="178"/>
      <c r="K1531" s="178"/>
      <c r="L1531" s="138"/>
      <c r="M1531" s="146"/>
      <c r="N1531" s="146"/>
    </row>
    <row r="1532" spans="2:14" s="141" customFormat="1" ht="20.100000000000001" hidden="1" customHeight="1">
      <c r="B1532" s="142">
        <f>'HITUNG SEGMEN'!B2189</f>
        <v>0</v>
      </c>
      <c r="C1532" s="142">
        <f>'HITUNG SEGMEN'!C2189</f>
        <v>0</v>
      </c>
      <c r="D1532" s="143">
        <f>'HITUNG SEGMEN'!D2189</f>
        <v>0</v>
      </c>
      <c r="E1532" s="144">
        <f>'HITUNG SEGMEN'!E2189</f>
        <v>0</v>
      </c>
      <c r="F1532" s="145" t="str">
        <f>'HITUNG SEGMEN'!F2189</f>
        <v>1+600</v>
      </c>
      <c r="G1532" s="145" t="str">
        <f>'HITUNG SEGMEN'!G2189</f>
        <v>1+800</v>
      </c>
      <c r="H1532" s="172">
        <v>5</v>
      </c>
      <c r="I1532" s="178"/>
      <c r="J1532" s="178"/>
      <c r="K1532" s="178"/>
      <c r="L1532" s="138"/>
      <c r="M1532" s="146"/>
      <c r="N1532" s="146"/>
    </row>
    <row r="1533" spans="2:14" s="141" customFormat="1" ht="20.100000000000001" hidden="1" customHeight="1">
      <c r="B1533" s="142">
        <f>'HITUNG SEGMEN'!B2190</f>
        <v>0</v>
      </c>
      <c r="C1533" s="142">
        <f>'HITUNG SEGMEN'!C2190</f>
        <v>0</v>
      </c>
      <c r="D1533" s="143">
        <f>'HITUNG SEGMEN'!D2190</f>
        <v>0</v>
      </c>
      <c r="E1533" s="144">
        <f>'HITUNG SEGMEN'!E2190</f>
        <v>0</v>
      </c>
      <c r="F1533" s="145" t="str">
        <f>'HITUNG SEGMEN'!F2190</f>
        <v>1+800</v>
      </c>
      <c r="G1533" s="145" t="str">
        <f>'HITUNG SEGMEN'!G2190</f>
        <v>2+000</v>
      </c>
      <c r="H1533" s="172">
        <v>5</v>
      </c>
      <c r="I1533" s="178"/>
      <c r="J1533" s="178"/>
      <c r="K1533" s="178"/>
      <c r="L1533" s="138"/>
      <c r="M1533" s="146"/>
      <c r="N1533" s="146"/>
    </row>
    <row r="1534" spans="2:14" s="141" customFormat="1" ht="20.100000000000001" hidden="1" customHeight="1">
      <c r="B1534" s="142">
        <f>'HITUNG SEGMEN'!B2191</f>
        <v>0</v>
      </c>
      <c r="C1534" s="142">
        <f>'HITUNG SEGMEN'!C2191</f>
        <v>0</v>
      </c>
      <c r="D1534" s="143">
        <f>'HITUNG SEGMEN'!D2191</f>
        <v>0</v>
      </c>
      <c r="E1534" s="144">
        <f>'HITUNG SEGMEN'!E2191</f>
        <v>0</v>
      </c>
      <c r="F1534" s="145" t="str">
        <f>'HITUNG SEGMEN'!F2191</f>
        <v>2+000</v>
      </c>
      <c r="G1534" s="145" t="str">
        <f>'HITUNG SEGMEN'!G2191</f>
        <v>2+200</v>
      </c>
      <c r="H1534" s="172">
        <v>5</v>
      </c>
      <c r="I1534" s="178"/>
      <c r="J1534" s="178"/>
      <c r="K1534" s="178"/>
      <c r="L1534" s="138"/>
      <c r="M1534" s="146"/>
      <c r="N1534" s="146"/>
    </row>
    <row r="1535" spans="2:14" s="141" customFormat="1" ht="20.100000000000001" hidden="1" customHeight="1">
      <c r="B1535" s="142">
        <f>'HITUNG SEGMEN'!B2192</f>
        <v>0</v>
      </c>
      <c r="C1535" s="142">
        <f>'HITUNG SEGMEN'!C2192</f>
        <v>0</v>
      </c>
      <c r="D1535" s="143">
        <f>'HITUNG SEGMEN'!D2192</f>
        <v>0</v>
      </c>
      <c r="E1535" s="144">
        <f>'HITUNG SEGMEN'!E2192</f>
        <v>0</v>
      </c>
      <c r="F1535" s="145" t="str">
        <f>'HITUNG SEGMEN'!F2192</f>
        <v>2+200</v>
      </c>
      <c r="G1535" s="145" t="str">
        <f>'HITUNG SEGMEN'!G2192</f>
        <v>2+400</v>
      </c>
      <c r="H1535" s="172">
        <v>5</v>
      </c>
      <c r="I1535" s="178"/>
      <c r="J1535" s="178"/>
      <c r="K1535" s="178"/>
      <c r="L1535" s="138"/>
      <c r="M1535" s="146"/>
      <c r="N1535" s="146"/>
    </row>
    <row r="1536" spans="2:14" s="141" customFormat="1" ht="20.100000000000001" hidden="1" customHeight="1">
      <c r="B1536" s="142">
        <f>'HITUNG SEGMEN'!B2193</f>
        <v>0</v>
      </c>
      <c r="C1536" s="142">
        <f>'HITUNG SEGMEN'!C2193</f>
        <v>0</v>
      </c>
      <c r="D1536" s="143">
        <f>'HITUNG SEGMEN'!D2193</f>
        <v>0</v>
      </c>
      <c r="E1536" s="144">
        <f>'HITUNG SEGMEN'!E2193</f>
        <v>0</v>
      </c>
      <c r="F1536" s="145" t="str">
        <f>'HITUNG SEGMEN'!F2193</f>
        <v>2+400</v>
      </c>
      <c r="G1536" s="145" t="str">
        <f>'HITUNG SEGMEN'!G2193</f>
        <v>2+600</v>
      </c>
      <c r="H1536" s="172">
        <v>5</v>
      </c>
      <c r="I1536" s="178"/>
      <c r="J1536" s="178"/>
      <c r="K1536" s="178"/>
      <c r="L1536" s="138"/>
      <c r="M1536" s="146"/>
      <c r="N1536" s="146"/>
    </row>
    <row r="1537" spans="2:14" s="141" customFormat="1" ht="20.100000000000001" hidden="1" customHeight="1">
      <c r="B1537" s="142">
        <f>'HITUNG SEGMEN'!B2194</f>
        <v>0</v>
      </c>
      <c r="C1537" s="142">
        <f>'HITUNG SEGMEN'!C2194</f>
        <v>0</v>
      </c>
      <c r="D1537" s="143">
        <f>'HITUNG SEGMEN'!D2194</f>
        <v>0</v>
      </c>
      <c r="E1537" s="144">
        <f>'HITUNG SEGMEN'!E2194</f>
        <v>0</v>
      </c>
      <c r="F1537" s="145" t="str">
        <f>'HITUNG SEGMEN'!F2194</f>
        <v>2+600</v>
      </c>
      <c r="G1537" s="145" t="str">
        <f>'HITUNG SEGMEN'!G2194</f>
        <v>2+800</v>
      </c>
      <c r="H1537" s="172">
        <v>5</v>
      </c>
      <c r="I1537" s="178"/>
      <c r="J1537" s="178"/>
      <c r="K1537" s="178"/>
      <c r="L1537" s="138"/>
      <c r="M1537" s="146"/>
      <c r="N1537" s="146"/>
    </row>
    <row r="1538" spans="2:14" s="141" customFormat="1" ht="20.100000000000001" hidden="1" customHeight="1">
      <c r="B1538" s="142">
        <f>'HITUNG SEGMEN'!B2195</f>
        <v>0</v>
      </c>
      <c r="C1538" s="142">
        <f>'HITUNG SEGMEN'!C2195</f>
        <v>0</v>
      </c>
      <c r="D1538" s="143">
        <f>'HITUNG SEGMEN'!D2195</f>
        <v>0</v>
      </c>
      <c r="E1538" s="144">
        <f>'HITUNG SEGMEN'!E2195</f>
        <v>0</v>
      </c>
      <c r="F1538" s="145" t="str">
        <f>'HITUNG SEGMEN'!F2195</f>
        <v>2+800</v>
      </c>
      <c r="G1538" s="145" t="str">
        <f>'HITUNG SEGMEN'!G2195</f>
        <v>3+000</v>
      </c>
      <c r="H1538" s="172">
        <v>5</v>
      </c>
      <c r="I1538" s="178"/>
      <c r="J1538" s="178"/>
      <c r="K1538" s="178"/>
      <c r="L1538" s="138"/>
      <c r="M1538" s="146"/>
      <c r="N1538" s="146"/>
    </row>
    <row r="1539" spans="2:14" s="141" customFormat="1" ht="20.100000000000001" hidden="1" customHeight="1">
      <c r="B1539" s="142">
        <f>'HITUNG SEGMEN'!B2196</f>
        <v>0</v>
      </c>
      <c r="C1539" s="142">
        <f>'HITUNG SEGMEN'!C2196</f>
        <v>0</v>
      </c>
      <c r="D1539" s="143">
        <f>'HITUNG SEGMEN'!D2196</f>
        <v>0</v>
      </c>
      <c r="E1539" s="144">
        <f>'HITUNG SEGMEN'!E2196</f>
        <v>0</v>
      </c>
      <c r="F1539" s="145" t="str">
        <f>'HITUNG SEGMEN'!F2196</f>
        <v>3+000</v>
      </c>
      <c r="G1539" s="145" t="str">
        <f>'HITUNG SEGMEN'!G2196</f>
        <v>3+200</v>
      </c>
      <c r="H1539" s="172"/>
      <c r="I1539" s="178"/>
      <c r="J1539" s="178"/>
      <c r="K1539" s="178"/>
      <c r="L1539" s="138"/>
      <c r="M1539" s="146"/>
      <c r="N1539" s="146"/>
    </row>
    <row r="1540" spans="2:14" s="141" customFormat="1" ht="20.100000000000001" hidden="1" customHeight="1">
      <c r="B1540" s="142">
        <f>'HITUNG SEGMEN'!B2197</f>
        <v>0</v>
      </c>
      <c r="C1540" s="142">
        <f>'HITUNG SEGMEN'!C2197</f>
        <v>0</v>
      </c>
      <c r="D1540" s="143">
        <f>'HITUNG SEGMEN'!D2197</f>
        <v>0</v>
      </c>
      <c r="E1540" s="144">
        <f>'HITUNG SEGMEN'!E2197</f>
        <v>0</v>
      </c>
      <c r="F1540" s="145" t="str">
        <f>'HITUNG SEGMEN'!F2197</f>
        <v>3+200</v>
      </c>
      <c r="G1540" s="145" t="str">
        <f>'HITUNG SEGMEN'!G2197</f>
        <v>3+400</v>
      </c>
      <c r="H1540" s="172">
        <v>4</v>
      </c>
      <c r="I1540" s="178"/>
      <c r="J1540" s="178"/>
      <c r="K1540" s="178"/>
      <c r="L1540" s="138"/>
      <c r="M1540" s="146"/>
      <c r="N1540" s="146"/>
    </row>
    <row r="1541" spans="2:14" s="141" customFormat="1" ht="20.100000000000001" hidden="1" customHeight="1">
      <c r="B1541" s="142">
        <f>'HITUNG SEGMEN'!B2198</f>
        <v>0</v>
      </c>
      <c r="C1541" s="142">
        <f>'HITUNG SEGMEN'!C2198</f>
        <v>0</v>
      </c>
      <c r="D1541" s="143">
        <f>'HITUNG SEGMEN'!D2198</f>
        <v>0</v>
      </c>
      <c r="E1541" s="144">
        <f>'HITUNG SEGMEN'!E2198</f>
        <v>0</v>
      </c>
      <c r="F1541" s="145" t="str">
        <f>'HITUNG SEGMEN'!F2198</f>
        <v>3+400</v>
      </c>
      <c r="G1541" s="145" t="str">
        <f>'HITUNG SEGMEN'!G2198</f>
        <v>3+600</v>
      </c>
      <c r="H1541" s="172">
        <v>4</v>
      </c>
      <c r="I1541" s="178"/>
      <c r="J1541" s="178"/>
      <c r="K1541" s="178"/>
      <c r="L1541" s="138"/>
      <c r="M1541" s="146"/>
      <c r="N1541" s="146"/>
    </row>
    <row r="1542" spans="2:14" s="141" customFormat="1" ht="20.100000000000001" hidden="1" customHeight="1">
      <c r="B1542" s="142">
        <f>'HITUNG SEGMEN'!B2199</f>
        <v>0</v>
      </c>
      <c r="C1542" s="142">
        <f>'HITUNG SEGMEN'!C2199</f>
        <v>0</v>
      </c>
      <c r="D1542" s="143">
        <f>'HITUNG SEGMEN'!D2199</f>
        <v>0</v>
      </c>
      <c r="E1542" s="144">
        <f>'HITUNG SEGMEN'!E2199</f>
        <v>0</v>
      </c>
      <c r="F1542" s="145" t="str">
        <f>'HITUNG SEGMEN'!F2199</f>
        <v>3+600</v>
      </c>
      <c r="G1542" s="145" t="str">
        <f>'HITUNG SEGMEN'!G2199</f>
        <v>3+800</v>
      </c>
      <c r="H1542" s="172">
        <v>4</v>
      </c>
      <c r="I1542" s="178"/>
      <c r="J1542" s="178"/>
      <c r="K1542" s="178"/>
      <c r="L1542" s="138"/>
      <c r="M1542" s="146"/>
      <c r="N1542" s="146"/>
    </row>
    <row r="1543" spans="2:14" s="141" customFormat="1" ht="20.100000000000001" hidden="1" customHeight="1">
      <c r="B1543" s="142">
        <f>'HITUNG SEGMEN'!B2200</f>
        <v>0</v>
      </c>
      <c r="C1543" s="142">
        <f>'HITUNG SEGMEN'!C2200</f>
        <v>0</v>
      </c>
      <c r="D1543" s="143">
        <f>'HITUNG SEGMEN'!D2200</f>
        <v>0</v>
      </c>
      <c r="E1543" s="144">
        <f>'HITUNG SEGMEN'!E2200</f>
        <v>0</v>
      </c>
      <c r="F1543" s="145" t="str">
        <f>'HITUNG SEGMEN'!F2200</f>
        <v>3+800</v>
      </c>
      <c r="G1543" s="145" t="str">
        <f>'HITUNG SEGMEN'!G2200</f>
        <v>4+000</v>
      </c>
      <c r="H1543" s="172">
        <v>4</v>
      </c>
      <c r="I1543" s="178"/>
      <c r="J1543" s="178"/>
      <c r="K1543" s="178"/>
      <c r="L1543" s="138"/>
      <c r="M1543" s="146"/>
      <c r="N1543" s="146"/>
    </row>
    <row r="1544" spans="2:14" s="141" customFormat="1" ht="20.100000000000001" hidden="1" customHeight="1">
      <c r="B1544" s="142">
        <f>'HITUNG SEGMEN'!B2201</f>
        <v>0</v>
      </c>
      <c r="C1544" s="142">
        <f>'HITUNG SEGMEN'!C2201</f>
        <v>0</v>
      </c>
      <c r="D1544" s="143">
        <f>'HITUNG SEGMEN'!D2201</f>
        <v>0</v>
      </c>
      <c r="E1544" s="144">
        <f>'HITUNG SEGMEN'!E2201</f>
        <v>0</v>
      </c>
      <c r="F1544" s="145" t="str">
        <f>'HITUNG SEGMEN'!F2201</f>
        <v>4+000</v>
      </c>
      <c r="G1544" s="145" t="str">
        <f>'HITUNG SEGMEN'!G2201</f>
        <v>4+143</v>
      </c>
      <c r="H1544" s="172">
        <v>4</v>
      </c>
      <c r="I1544" s="178"/>
      <c r="J1544" s="178"/>
      <c r="K1544" s="178"/>
      <c r="L1544" s="138"/>
      <c r="M1544" s="146"/>
      <c r="N1544" s="146"/>
    </row>
    <row r="1545" spans="2:14" s="141" customFormat="1" ht="20.100000000000001" hidden="1" customHeight="1">
      <c r="B1545" s="142">
        <f>'HITUNG SEGMEN'!B2202</f>
        <v>0</v>
      </c>
      <c r="C1545" s="142">
        <f>'HITUNG SEGMEN'!C2202</f>
        <v>0</v>
      </c>
      <c r="D1545" s="143">
        <f>'HITUNG SEGMEN'!D2202</f>
        <v>0</v>
      </c>
      <c r="E1545" s="144">
        <f>'HITUNG SEGMEN'!E2202</f>
        <v>0</v>
      </c>
      <c r="F1545" s="145">
        <f>'HITUNG SEGMEN'!F2202</f>
        <v>0</v>
      </c>
      <c r="G1545" s="145">
        <f>'HITUNG SEGMEN'!G2202</f>
        <v>0</v>
      </c>
      <c r="H1545" s="172">
        <v>4</v>
      </c>
      <c r="I1545" s="178"/>
      <c r="J1545" s="178"/>
      <c r="K1545" s="178"/>
      <c r="L1545" s="138"/>
      <c r="M1545" s="146"/>
      <c r="N1545" s="146"/>
    </row>
    <row r="1546" spans="2:14" s="141" customFormat="1" ht="20.100000000000001" hidden="1" customHeight="1">
      <c r="B1546" s="142">
        <f>'HITUNG SEGMEN'!B2203</f>
        <v>0</v>
      </c>
      <c r="C1546" s="142">
        <f>'HITUNG SEGMEN'!C2203</f>
        <v>0</v>
      </c>
      <c r="D1546" s="143">
        <f>'HITUNG SEGMEN'!D2203</f>
        <v>0</v>
      </c>
      <c r="E1546" s="144">
        <f>'HITUNG SEGMEN'!E2203</f>
        <v>0</v>
      </c>
      <c r="F1546" s="145">
        <f>'HITUNG SEGMEN'!F2203</f>
        <v>0</v>
      </c>
      <c r="G1546" s="145">
        <f>'HITUNG SEGMEN'!G2203</f>
        <v>0</v>
      </c>
      <c r="H1546" s="172">
        <v>4</v>
      </c>
      <c r="I1546" s="178"/>
      <c r="J1546" s="178"/>
      <c r="K1546" s="178"/>
      <c r="L1546" s="138"/>
      <c r="M1546" s="146"/>
      <c r="N1546" s="146"/>
    </row>
    <row r="1547" spans="2:14" s="141" customFormat="1" ht="20.100000000000001" hidden="1" customHeight="1">
      <c r="B1547" s="142">
        <f>'HITUNG SEGMEN'!B2204</f>
        <v>164</v>
      </c>
      <c r="C1547" s="142">
        <f>'HITUNG SEGMEN'!C2204</f>
        <v>2.0089999999999999</v>
      </c>
      <c r="D1547" s="143" t="str">
        <f>'HITUNG SEGMEN'!D2204</f>
        <v>Selanegara - Tejasari</v>
      </c>
      <c r="E1547" s="144">
        <f>'HITUNG SEGMEN'!E2204</f>
        <v>3.423</v>
      </c>
      <c r="F1547" s="145" t="str">
        <f>'HITUNG SEGMEN'!F2204</f>
        <v>0+000</v>
      </c>
      <c r="G1547" s="145" t="str">
        <f>'HITUNG SEGMEN'!G2204</f>
        <v>0+200</v>
      </c>
      <c r="H1547" s="172">
        <v>4</v>
      </c>
      <c r="I1547" s="178"/>
      <c r="J1547" s="178"/>
      <c r="K1547" s="178"/>
      <c r="L1547" s="138"/>
      <c r="M1547" s="146"/>
      <c r="N1547" s="146"/>
    </row>
    <row r="1548" spans="2:14" s="141" customFormat="1" ht="20.100000000000001" hidden="1" customHeight="1">
      <c r="B1548" s="142">
        <f>'HITUNG SEGMEN'!B2205</f>
        <v>0</v>
      </c>
      <c r="C1548" s="142">
        <f>'HITUNG SEGMEN'!C2205</f>
        <v>0</v>
      </c>
      <c r="D1548" s="143">
        <f>'HITUNG SEGMEN'!D2205</f>
        <v>0</v>
      </c>
      <c r="E1548" s="144">
        <f>'HITUNG SEGMEN'!E2205</f>
        <v>0</v>
      </c>
      <c r="F1548" s="145" t="str">
        <f>'HITUNG SEGMEN'!F2205</f>
        <v>0+200</v>
      </c>
      <c r="G1548" s="145" t="str">
        <f>'HITUNG SEGMEN'!G2205</f>
        <v>0+400</v>
      </c>
      <c r="H1548" s="172">
        <v>4</v>
      </c>
      <c r="I1548" s="178"/>
      <c r="J1548" s="178"/>
      <c r="K1548" s="178"/>
      <c r="L1548" s="138"/>
      <c r="M1548" s="146"/>
      <c r="N1548" s="146"/>
    </row>
    <row r="1549" spans="2:14" s="141" customFormat="1" ht="20.100000000000001" hidden="1" customHeight="1">
      <c r="B1549" s="142">
        <f>'HITUNG SEGMEN'!B2206</f>
        <v>0</v>
      </c>
      <c r="C1549" s="142">
        <f>'HITUNG SEGMEN'!C2206</f>
        <v>0</v>
      </c>
      <c r="D1549" s="143">
        <f>'HITUNG SEGMEN'!D2206</f>
        <v>0</v>
      </c>
      <c r="E1549" s="144">
        <f>'HITUNG SEGMEN'!E2206</f>
        <v>0</v>
      </c>
      <c r="F1549" s="145" t="str">
        <f>'HITUNG SEGMEN'!F2206</f>
        <v>0+400</v>
      </c>
      <c r="G1549" s="145" t="str">
        <f>'HITUNG SEGMEN'!G2206</f>
        <v>0+600</v>
      </c>
      <c r="H1549" s="172">
        <v>4</v>
      </c>
      <c r="I1549" s="178"/>
      <c r="J1549" s="178"/>
      <c r="K1549" s="178"/>
      <c r="L1549" s="138"/>
      <c r="M1549" s="146"/>
      <c r="N1549" s="146"/>
    </row>
    <row r="1550" spans="2:14" s="141" customFormat="1" ht="20.100000000000001" hidden="1" customHeight="1">
      <c r="B1550" s="142">
        <f>'HITUNG SEGMEN'!B2207</f>
        <v>0</v>
      </c>
      <c r="C1550" s="142">
        <f>'HITUNG SEGMEN'!C2207</f>
        <v>0</v>
      </c>
      <c r="D1550" s="143">
        <f>'HITUNG SEGMEN'!D2207</f>
        <v>0</v>
      </c>
      <c r="E1550" s="144">
        <f>'HITUNG SEGMEN'!E2207</f>
        <v>0</v>
      </c>
      <c r="F1550" s="145" t="str">
        <f>'HITUNG SEGMEN'!F2207</f>
        <v>0+600</v>
      </c>
      <c r="G1550" s="145" t="str">
        <f>'HITUNG SEGMEN'!G2207</f>
        <v>0+800</v>
      </c>
      <c r="H1550" s="172">
        <v>4</v>
      </c>
      <c r="I1550" s="178"/>
      <c r="J1550" s="178"/>
      <c r="K1550" s="178"/>
      <c r="L1550" s="138"/>
      <c r="M1550" s="146"/>
      <c r="N1550" s="146"/>
    </row>
    <row r="1551" spans="2:14" s="141" customFormat="1" ht="20.100000000000001" hidden="1" customHeight="1">
      <c r="B1551" s="142">
        <f>'HITUNG SEGMEN'!B2208</f>
        <v>0</v>
      </c>
      <c r="C1551" s="142">
        <f>'HITUNG SEGMEN'!C2208</f>
        <v>0</v>
      </c>
      <c r="D1551" s="143">
        <f>'HITUNG SEGMEN'!D2208</f>
        <v>0</v>
      </c>
      <c r="E1551" s="144">
        <f>'HITUNG SEGMEN'!E2208</f>
        <v>0</v>
      </c>
      <c r="F1551" s="145" t="str">
        <f>'HITUNG SEGMEN'!F2208</f>
        <v>0+800</v>
      </c>
      <c r="G1551" s="145" t="str">
        <f>'HITUNG SEGMEN'!G2208</f>
        <v>1+000</v>
      </c>
      <c r="H1551" s="172">
        <v>4</v>
      </c>
      <c r="I1551" s="178"/>
      <c r="J1551" s="178"/>
      <c r="K1551" s="178"/>
      <c r="L1551" s="138"/>
      <c r="M1551" s="146"/>
      <c r="N1551" s="146"/>
    </row>
    <row r="1552" spans="2:14" s="141" customFormat="1" ht="20.100000000000001" hidden="1" customHeight="1">
      <c r="B1552" s="142">
        <f>'HITUNG SEGMEN'!B2209</f>
        <v>0</v>
      </c>
      <c r="C1552" s="142">
        <f>'HITUNG SEGMEN'!C2209</f>
        <v>0</v>
      </c>
      <c r="D1552" s="143">
        <f>'HITUNG SEGMEN'!D2209</f>
        <v>0</v>
      </c>
      <c r="E1552" s="144">
        <f>'HITUNG SEGMEN'!E2209</f>
        <v>0</v>
      </c>
      <c r="F1552" s="145" t="str">
        <f>'HITUNG SEGMEN'!F2209</f>
        <v>1+000</v>
      </c>
      <c r="G1552" s="145" t="str">
        <f>'HITUNG SEGMEN'!G2209</f>
        <v>1+200</v>
      </c>
      <c r="H1552" s="172"/>
      <c r="I1552" s="178"/>
      <c r="J1552" s="178"/>
      <c r="K1552" s="178"/>
      <c r="L1552" s="138"/>
      <c r="M1552" s="146"/>
      <c r="N1552" s="146"/>
    </row>
    <row r="1553" spans="2:14" s="141" customFormat="1" ht="20.100000000000001" hidden="1" customHeight="1">
      <c r="B1553" s="142">
        <f>'HITUNG SEGMEN'!B2210</f>
        <v>0</v>
      </c>
      <c r="C1553" s="142">
        <f>'HITUNG SEGMEN'!C2210</f>
        <v>0</v>
      </c>
      <c r="D1553" s="143">
        <f>'HITUNG SEGMEN'!D2210</f>
        <v>0</v>
      </c>
      <c r="E1553" s="144">
        <f>'HITUNG SEGMEN'!E2210</f>
        <v>0</v>
      </c>
      <c r="F1553" s="145" t="str">
        <f>'HITUNG SEGMEN'!F2210</f>
        <v>1+200</v>
      </c>
      <c r="G1553" s="145" t="str">
        <f>'HITUNG SEGMEN'!G2210</f>
        <v>1+400</v>
      </c>
      <c r="H1553" s="172">
        <v>3</v>
      </c>
      <c r="I1553" s="178"/>
      <c r="J1553" s="178"/>
      <c r="K1553" s="178"/>
      <c r="L1553" s="138"/>
      <c r="M1553" s="146"/>
      <c r="N1553" s="146"/>
    </row>
    <row r="1554" spans="2:14" s="141" customFormat="1" ht="20.100000000000001" hidden="1" customHeight="1">
      <c r="B1554" s="142">
        <f>'HITUNG SEGMEN'!B2211</f>
        <v>0</v>
      </c>
      <c r="C1554" s="142">
        <f>'HITUNG SEGMEN'!C2211</f>
        <v>0</v>
      </c>
      <c r="D1554" s="143">
        <f>'HITUNG SEGMEN'!D2211</f>
        <v>0</v>
      </c>
      <c r="E1554" s="144">
        <f>'HITUNG SEGMEN'!E2211</f>
        <v>0</v>
      </c>
      <c r="F1554" s="145" t="str">
        <f>'HITUNG SEGMEN'!F2211</f>
        <v>1+400</v>
      </c>
      <c r="G1554" s="145" t="str">
        <f>'HITUNG SEGMEN'!G2211</f>
        <v>1+600</v>
      </c>
      <c r="H1554" s="172">
        <v>3</v>
      </c>
      <c r="I1554" s="178"/>
      <c r="J1554" s="178"/>
      <c r="K1554" s="178"/>
      <c r="L1554" s="138"/>
      <c r="M1554" s="146"/>
      <c r="N1554" s="146"/>
    </row>
    <row r="1555" spans="2:14" s="141" customFormat="1" ht="20.100000000000001" hidden="1" customHeight="1">
      <c r="B1555" s="142">
        <f>'HITUNG SEGMEN'!B2212</f>
        <v>0</v>
      </c>
      <c r="C1555" s="142">
        <f>'HITUNG SEGMEN'!C2212</f>
        <v>0</v>
      </c>
      <c r="D1555" s="143">
        <f>'HITUNG SEGMEN'!D2212</f>
        <v>0</v>
      </c>
      <c r="E1555" s="144">
        <f>'HITUNG SEGMEN'!E2212</f>
        <v>0</v>
      </c>
      <c r="F1555" s="145" t="str">
        <f>'HITUNG SEGMEN'!F2212</f>
        <v>1+600</v>
      </c>
      <c r="G1555" s="145" t="str">
        <f>'HITUNG SEGMEN'!G2212</f>
        <v>1+800</v>
      </c>
      <c r="H1555" s="172">
        <v>3</v>
      </c>
      <c r="I1555" s="178"/>
      <c r="J1555" s="178"/>
      <c r="K1555" s="178"/>
      <c r="L1555" s="138"/>
      <c r="M1555" s="146"/>
      <c r="N1555" s="146"/>
    </row>
    <row r="1556" spans="2:14" s="141" customFormat="1" ht="20.100000000000001" hidden="1" customHeight="1">
      <c r="B1556" s="142">
        <f>'HITUNG SEGMEN'!B2213</f>
        <v>0</v>
      </c>
      <c r="C1556" s="142">
        <f>'HITUNG SEGMEN'!C2213</f>
        <v>0</v>
      </c>
      <c r="D1556" s="143">
        <f>'HITUNG SEGMEN'!D2213</f>
        <v>0</v>
      </c>
      <c r="E1556" s="144">
        <f>'HITUNG SEGMEN'!E2213</f>
        <v>0</v>
      </c>
      <c r="F1556" s="145" t="str">
        <f>'HITUNG SEGMEN'!F2213</f>
        <v>1+800</v>
      </c>
      <c r="G1556" s="145" t="str">
        <f>'HITUNG SEGMEN'!G2213</f>
        <v>2+000</v>
      </c>
      <c r="H1556" s="172">
        <v>3</v>
      </c>
      <c r="I1556" s="178"/>
      <c r="J1556" s="178"/>
      <c r="K1556" s="178"/>
      <c r="L1556" s="138"/>
      <c r="M1556" s="146"/>
      <c r="N1556" s="146"/>
    </row>
    <row r="1557" spans="2:14" s="141" customFormat="1" ht="20.100000000000001" hidden="1" customHeight="1">
      <c r="B1557" s="142">
        <f>'HITUNG SEGMEN'!B2214</f>
        <v>0</v>
      </c>
      <c r="C1557" s="142">
        <f>'HITUNG SEGMEN'!C2214</f>
        <v>0</v>
      </c>
      <c r="D1557" s="143">
        <f>'HITUNG SEGMEN'!D2214</f>
        <v>0</v>
      </c>
      <c r="E1557" s="144">
        <f>'HITUNG SEGMEN'!E2214</f>
        <v>0</v>
      </c>
      <c r="F1557" s="145" t="str">
        <f>'HITUNG SEGMEN'!F2214</f>
        <v>2+000</v>
      </c>
      <c r="G1557" s="145" t="str">
        <f>'HITUNG SEGMEN'!G2214</f>
        <v>2+200</v>
      </c>
      <c r="H1557" s="172">
        <v>3</v>
      </c>
      <c r="I1557" s="178"/>
      <c r="J1557" s="178"/>
      <c r="K1557" s="178"/>
      <c r="L1557" s="138"/>
      <c r="M1557" s="146"/>
      <c r="N1557" s="146"/>
    </row>
    <row r="1558" spans="2:14" s="141" customFormat="1" ht="20.100000000000001" hidden="1" customHeight="1">
      <c r="B1558" s="142">
        <f>'HITUNG SEGMEN'!B2215</f>
        <v>0</v>
      </c>
      <c r="C1558" s="142">
        <f>'HITUNG SEGMEN'!C2215</f>
        <v>0</v>
      </c>
      <c r="D1558" s="143">
        <f>'HITUNG SEGMEN'!D2215</f>
        <v>0</v>
      </c>
      <c r="E1558" s="144">
        <f>'HITUNG SEGMEN'!E2215</f>
        <v>0</v>
      </c>
      <c r="F1558" s="145" t="str">
        <f>'HITUNG SEGMEN'!F2215</f>
        <v>2+200</v>
      </c>
      <c r="G1558" s="145" t="str">
        <f>'HITUNG SEGMEN'!G2215</f>
        <v>2+400</v>
      </c>
      <c r="H1558" s="172">
        <v>3</v>
      </c>
      <c r="I1558" s="178"/>
      <c r="J1558" s="178"/>
      <c r="K1558" s="178"/>
      <c r="L1558" s="138"/>
      <c r="M1558" s="146"/>
      <c r="N1558" s="146"/>
    </row>
    <row r="1559" spans="2:14" s="141" customFormat="1" ht="20.100000000000001" hidden="1" customHeight="1">
      <c r="B1559" s="142">
        <f>'HITUNG SEGMEN'!B2216</f>
        <v>0</v>
      </c>
      <c r="C1559" s="142">
        <f>'HITUNG SEGMEN'!C2216</f>
        <v>0</v>
      </c>
      <c r="D1559" s="143">
        <f>'HITUNG SEGMEN'!D2216</f>
        <v>0</v>
      </c>
      <c r="E1559" s="144">
        <f>'HITUNG SEGMEN'!E2216</f>
        <v>0</v>
      </c>
      <c r="F1559" s="145" t="str">
        <f>'HITUNG SEGMEN'!F2216</f>
        <v>2+400</v>
      </c>
      <c r="G1559" s="145" t="str">
        <f>'HITUNG SEGMEN'!G2216</f>
        <v>2+600</v>
      </c>
      <c r="H1559" s="172">
        <v>3</v>
      </c>
      <c r="I1559" s="178"/>
      <c r="J1559" s="178"/>
      <c r="K1559" s="178"/>
      <c r="L1559" s="138"/>
      <c r="M1559" s="146"/>
      <c r="N1559" s="146"/>
    </row>
    <row r="1560" spans="2:14" s="141" customFormat="1" ht="20.100000000000001" hidden="1" customHeight="1">
      <c r="B1560" s="142">
        <f>'HITUNG SEGMEN'!B2217</f>
        <v>0</v>
      </c>
      <c r="C1560" s="142">
        <f>'HITUNG SEGMEN'!C2217</f>
        <v>0</v>
      </c>
      <c r="D1560" s="143">
        <f>'HITUNG SEGMEN'!D2217</f>
        <v>0</v>
      </c>
      <c r="E1560" s="144">
        <f>'HITUNG SEGMEN'!E2217</f>
        <v>0</v>
      </c>
      <c r="F1560" s="145" t="str">
        <f>'HITUNG SEGMEN'!F2217</f>
        <v>2+600</v>
      </c>
      <c r="G1560" s="145" t="str">
        <f>'HITUNG SEGMEN'!G2217</f>
        <v>2+800</v>
      </c>
      <c r="H1560" s="172">
        <v>3</v>
      </c>
      <c r="I1560" s="178"/>
      <c r="J1560" s="178"/>
      <c r="K1560" s="178"/>
      <c r="L1560" s="138"/>
      <c r="M1560" s="146"/>
      <c r="N1560" s="146"/>
    </row>
    <row r="1561" spans="2:14" s="141" customFormat="1" ht="20.100000000000001" hidden="1" customHeight="1">
      <c r="B1561" s="142">
        <f>'HITUNG SEGMEN'!B2218</f>
        <v>0</v>
      </c>
      <c r="C1561" s="142">
        <f>'HITUNG SEGMEN'!C2218</f>
        <v>0</v>
      </c>
      <c r="D1561" s="143">
        <f>'HITUNG SEGMEN'!D2218</f>
        <v>0</v>
      </c>
      <c r="E1561" s="144">
        <f>'HITUNG SEGMEN'!E2218</f>
        <v>0</v>
      </c>
      <c r="F1561" s="145" t="str">
        <f>'HITUNG SEGMEN'!F2218</f>
        <v>2+800</v>
      </c>
      <c r="G1561" s="145" t="str">
        <f>'HITUNG SEGMEN'!G2218</f>
        <v>3+000</v>
      </c>
      <c r="H1561" s="172"/>
      <c r="I1561" s="178"/>
      <c r="J1561" s="178"/>
      <c r="K1561" s="178"/>
      <c r="L1561" s="138"/>
      <c r="M1561" s="146"/>
      <c r="N1561" s="146"/>
    </row>
    <row r="1562" spans="2:14" s="141" customFormat="1" ht="20.100000000000001" hidden="1" customHeight="1">
      <c r="B1562" s="142">
        <f>'HITUNG SEGMEN'!B2219</f>
        <v>0</v>
      </c>
      <c r="C1562" s="142">
        <f>'HITUNG SEGMEN'!C2219</f>
        <v>0</v>
      </c>
      <c r="D1562" s="143">
        <f>'HITUNG SEGMEN'!D2219</f>
        <v>0</v>
      </c>
      <c r="E1562" s="144">
        <f>'HITUNG SEGMEN'!E2219</f>
        <v>0</v>
      </c>
      <c r="F1562" s="145" t="str">
        <f>'HITUNG SEGMEN'!F2219</f>
        <v>3+000</v>
      </c>
      <c r="G1562" s="145" t="str">
        <f>'HITUNG SEGMEN'!G2219</f>
        <v>3+200</v>
      </c>
      <c r="H1562" s="172">
        <v>4</v>
      </c>
      <c r="I1562" s="178"/>
      <c r="J1562" s="178"/>
      <c r="K1562" s="178"/>
      <c r="L1562" s="138"/>
      <c r="M1562" s="146"/>
      <c r="N1562" s="146"/>
    </row>
    <row r="1563" spans="2:14" s="141" customFormat="1" ht="20.100000000000001" hidden="1" customHeight="1">
      <c r="B1563" s="142">
        <f>'HITUNG SEGMEN'!B2220</f>
        <v>0</v>
      </c>
      <c r="C1563" s="142">
        <f>'HITUNG SEGMEN'!C2220</f>
        <v>0</v>
      </c>
      <c r="D1563" s="143">
        <f>'HITUNG SEGMEN'!D2220</f>
        <v>0</v>
      </c>
      <c r="E1563" s="144">
        <f>'HITUNG SEGMEN'!E2220</f>
        <v>0</v>
      </c>
      <c r="F1563" s="145" t="str">
        <f>'HITUNG SEGMEN'!F2220</f>
        <v>3+200</v>
      </c>
      <c r="G1563" s="145" t="str">
        <f>'HITUNG SEGMEN'!G2220</f>
        <v>3+400</v>
      </c>
      <c r="H1563" s="172">
        <v>4</v>
      </c>
      <c r="I1563" s="178"/>
      <c r="J1563" s="178"/>
      <c r="K1563" s="178"/>
      <c r="L1563" s="138"/>
      <c r="M1563" s="146"/>
      <c r="N1563" s="146"/>
    </row>
    <row r="1564" spans="2:14" s="141" customFormat="1" ht="20.100000000000001" hidden="1" customHeight="1">
      <c r="B1564" s="142">
        <f>'HITUNG SEGMEN'!B2221</f>
        <v>0</v>
      </c>
      <c r="C1564" s="142">
        <f>'HITUNG SEGMEN'!C2221</f>
        <v>0</v>
      </c>
      <c r="D1564" s="143">
        <f>'HITUNG SEGMEN'!D2221</f>
        <v>0</v>
      </c>
      <c r="E1564" s="144">
        <f>'HITUNG SEGMEN'!E2221</f>
        <v>0</v>
      </c>
      <c r="F1564" s="145" t="str">
        <f>'HITUNG SEGMEN'!F2221</f>
        <v>3+400</v>
      </c>
      <c r="G1564" s="145" t="str">
        <f>'HITUNG SEGMEN'!G2221</f>
        <v>3+423</v>
      </c>
      <c r="H1564" s="172">
        <v>4</v>
      </c>
      <c r="I1564" s="178"/>
      <c r="J1564" s="178"/>
      <c r="K1564" s="178"/>
      <c r="L1564" s="138"/>
      <c r="M1564" s="146"/>
      <c r="N1564" s="146"/>
    </row>
    <row r="1565" spans="2:14" s="141" customFormat="1" ht="20.100000000000001" hidden="1" customHeight="1">
      <c r="B1565" s="142">
        <f>'HITUNG SEGMEN'!B2222</f>
        <v>0</v>
      </c>
      <c r="C1565" s="142">
        <f>'HITUNG SEGMEN'!C2222</f>
        <v>0</v>
      </c>
      <c r="D1565" s="143">
        <f>'HITUNG SEGMEN'!D2222</f>
        <v>0</v>
      </c>
      <c r="E1565" s="144">
        <f>'HITUNG SEGMEN'!E2222</f>
        <v>0</v>
      </c>
      <c r="F1565" s="145">
        <f>'HITUNG SEGMEN'!F2222</f>
        <v>0</v>
      </c>
      <c r="G1565" s="145">
        <f>'HITUNG SEGMEN'!G2222</f>
        <v>0</v>
      </c>
      <c r="H1565" s="172">
        <v>4</v>
      </c>
      <c r="I1565" s="178"/>
      <c r="J1565" s="178"/>
      <c r="K1565" s="178"/>
      <c r="L1565" s="138"/>
      <c r="M1565" s="146"/>
      <c r="N1565" s="146"/>
    </row>
    <row r="1566" spans="2:14" s="141" customFormat="1" ht="20.100000000000001" hidden="1" customHeight="1">
      <c r="B1566" s="142">
        <f>'HITUNG SEGMEN'!B2223</f>
        <v>0</v>
      </c>
      <c r="C1566" s="142">
        <f>'HITUNG SEGMEN'!C2223</f>
        <v>0</v>
      </c>
      <c r="D1566" s="143">
        <f>'HITUNG SEGMEN'!D2223</f>
        <v>0</v>
      </c>
      <c r="E1566" s="144">
        <f>'HITUNG SEGMEN'!E2223</f>
        <v>0</v>
      </c>
      <c r="F1566" s="145">
        <f>'HITUNG SEGMEN'!F2223</f>
        <v>0</v>
      </c>
      <c r="G1566" s="145">
        <f>'HITUNG SEGMEN'!G2223</f>
        <v>0</v>
      </c>
      <c r="H1566" s="172">
        <v>4</v>
      </c>
      <c r="I1566" s="178"/>
      <c r="J1566" s="178"/>
      <c r="K1566" s="178"/>
      <c r="L1566" s="138"/>
      <c r="M1566" s="146"/>
      <c r="N1566" s="146"/>
    </row>
    <row r="1567" spans="2:14" s="141" customFormat="1" ht="20.100000000000001" hidden="1" customHeight="1">
      <c r="B1567" s="142">
        <f>'HITUNG SEGMEN'!B2224</f>
        <v>165</v>
      </c>
      <c r="C1567" s="142">
        <f>'HITUNG SEGMEN'!C2224</f>
        <v>2.0099999999999998</v>
      </c>
      <c r="D1567" s="143" t="str">
        <f>'HITUNG SEGMEN'!D2224</f>
        <v>Kaligondang - Arenan</v>
      </c>
      <c r="E1567" s="144">
        <f>'HITUNG SEGMEN'!E2224</f>
        <v>1.5880000000000001</v>
      </c>
      <c r="F1567" s="145" t="str">
        <f>'HITUNG SEGMEN'!F2224</f>
        <v>0+000</v>
      </c>
      <c r="G1567" s="145" t="str">
        <f>'HITUNG SEGMEN'!G2224</f>
        <v>0+200</v>
      </c>
      <c r="H1567" s="172">
        <v>4</v>
      </c>
      <c r="I1567" s="178"/>
      <c r="J1567" s="178"/>
      <c r="K1567" s="178"/>
      <c r="L1567" s="138"/>
      <c r="M1567" s="146"/>
      <c r="N1567" s="146"/>
    </row>
    <row r="1568" spans="2:14" s="141" customFormat="1" ht="20.100000000000001" hidden="1" customHeight="1">
      <c r="B1568" s="142">
        <f>'HITUNG SEGMEN'!B2225</f>
        <v>0</v>
      </c>
      <c r="C1568" s="142">
        <f>'HITUNG SEGMEN'!C2225</f>
        <v>0</v>
      </c>
      <c r="D1568" s="143">
        <f>'HITUNG SEGMEN'!D2225</f>
        <v>0</v>
      </c>
      <c r="E1568" s="144">
        <f>'HITUNG SEGMEN'!E2225</f>
        <v>0</v>
      </c>
      <c r="F1568" s="145" t="str">
        <f>'HITUNG SEGMEN'!F2225</f>
        <v>0+200</v>
      </c>
      <c r="G1568" s="145" t="str">
        <f>'HITUNG SEGMEN'!G2225</f>
        <v>0+400</v>
      </c>
      <c r="H1568" s="172">
        <v>4</v>
      </c>
      <c r="I1568" s="178"/>
      <c r="J1568" s="178"/>
      <c r="K1568" s="178"/>
      <c r="L1568" s="138"/>
      <c r="M1568" s="146"/>
      <c r="N1568" s="146"/>
    </row>
    <row r="1569" spans="2:14" s="141" customFormat="1" ht="20.100000000000001" hidden="1" customHeight="1">
      <c r="B1569" s="142">
        <f>'HITUNG SEGMEN'!B2226</f>
        <v>0</v>
      </c>
      <c r="C1569" s="142">
        <f>'HITUNG SEGMEN'!C2226</f>
        <v>0</v>
      </c>
      <c r="D1569" s="143">
        <f>'HITUNG SEGMEN'!D2226</f>
        <v>0</v>
      </c>
      <c r="E1569" s="144">
        <f>'HITUNG SEGMEN'!E2226</f>
        <v>0</v>
      </c>
      <c r="F1569" s="145" t="str">
        <f>'HITUNG SEGMEN'!F2226</f>
        <v>0+400</v>
      </c>
      <c r="G1569" s="145" t="str">
        <f>'HITUNG SEGMEN'!G2226</f>
        <v>0+600</v>
      </c>
      <c r="H1569" s="172">
        <v>4</v>
      </c>
      <c r="I1569" s="178"/>
      <c r="J1569" s="178"/>
      <c r="K1569" s="178"/>
      <c r="L1569" s="138"/>
      <c r="M1569" s="146"/>
      <c r="N1569" s="146"/>
    </row>
    <row r="1570" spans="2:14" s="141" customFormat="1" ht="20.100000000000001" hidden="1" customHeight="1">
      <c r="B1570" s="142">
        <f>'HITUNG SEGMEN'!B2227</f>
        <v>0</v>
      </c>
      <c r="C1570" s="142">
        <f>'HITUNG SEGMEN'!C2227</f>
        <v>0</v>
      </c>
      <c r="D1570" s="143">
        <f>'HITUNG SEGMEN'!D2227</f>
        <v>0</v>
      </c>
      <c r="E1570" s="144">
        <f>'HITUNG SEGMEN'!E2227</f>
        <v>0</v>
      </c>
      <c r="F1570" s="145" t="str">
        <f>'HITUNG SEGMEN'!F2227</f>
        <v>0+600</v>
      </c>
      <c r="G1570" s="145" t="str">
        <f>'HITUNG SEGMEN'!G2227</f>
        <v>0+800</v>
      </c>
      <c r="H1570" s="172">
        <v>4</v>
      </c>
      <c r="I1570" s="178"/>
      <c r="J1570" s="178"/>
      <c r="K1570" s="178"/>
      <c r="L1570" s="138"/>
      <c r="M1570" s="146"/>
      <c r="N1570" s="146"/>
    </row>
    <row r="1571" spans="2:14" s="141" customFormat="1" ht="20.100000000000001" hidden="1" customHeight="1">
      <c r="B1571" s="142">
        <f>'HITUNG SEGMEN'!B2228</f>
        <v>0</v>
      </c>
      <c r="C1571" s="142">
        <f>'HITUNG SEGMEN'!C2228</f>
        <v>0</v>
      </c>
      <c r="D1571" s="143">
        <f>'HITUNG SEGMEN'!D2228</f>
        <v>0</v>
      </c>
      <c r="E1571" s="144">
        <f>'HITUNG SEGMEN'!E2228</f>
        <v>0</v>
      </c>
      <c r="F1571" s="145" t="str">
        <f>'HITUNG SEGMEN'!F2228</f>
        <v>0+800</v>
      </c>
      <c r="G1571" s="145" t="str">
        <f>'HITUNG SEGMEN'!G2228</f>
        <v>1+000</v>
      </c>
      <c r="H1571" s="172">
        <v>4</v>
      </c>
      <c r="I1571" s="178"/>
      <c r="J1571" s="178"/>
      <c r="K1571" s="178"/>
      <c r="L1571" s="138"/>
      <c r="M1571" s="146"/>
      <c r="N1571" s="146"/>
    </row>
    <row r="1572" spans="2:14" s="141" customFormat="1" ht="20.100000000000001" hidden="1" customHeight="1">
      <c r="B1572" s="142">
        <f>'HITUNG SEGMEN'!B2229</f>
        <v>0</v>
      </c>
      <c r="C1572" s="142">
        <f>'HITUNG SEGMEN'!C2229</f>
        <v>0</v>
      </c>
      <c r="D1572" s="143">
        <f>'HITUNG SEGMEN'!D2229</f>
        <v>0</v>
      </c>
      <c r="E1572" s="144">
        <f>'HITUNG SEGMEN'!E2229</f>
        <v>0</v>
      </c>
      <c r="F1572" s="145" t="str">
        <f>'HITUNG SEGMEN'!F2229</f>
        <v>1+000</v>
      </c>
      <c r="G1572" s="145" t="str">
        <f>'HITUNG SEGMEN'!G2229</f>
        <v>1+200</v>
      </c>
      <c r="H1572" s="172">
        <v>4</v>
      </c>
      <c r="I1572" s="178"/>
      <c r="J1572" s="178"/>
      <c r="K1572" s="178"/>
      <c r="L1572" s="138"/>
      <c r="M1572" s="146"/>
      <c r="N1572" s="146"/>
    </row>
    <row r="1573" spans="2:14" s="141" customFormat="1" ht="20.100000000000001" hidden="1" customHeight="1">
      <c r="B1573" s="142">
        <f>'HITUNG SEGMEN'!B2230</f>
        <v>0</v>
      </c>
      <c r="C1573" s="142">
        <f>'HITUNG SEGMEN'!C2230</f>
        <v>0</v>
      </c>
      <c r="D1573" s="143">
        <f>'HITUNG SEGMEN'!D2230</f>
        <v>0</v>
      </c>
      <c r="E1573" s="144">
        <f>'HITUNG SEGMEN'!E2230</f>
        <v>0</v>
      </c>
      <c r="F1573" s="145" t="str">
        <f>'HITUNG SEGMEN'!F2230</f>
        <v>1+200</v>
      </c>
      <c r="G1573" s="145" t="str">
        <f>'HITUNG SEGMEN'!G2230</f>
        <v>1+400</v>
      </c>
      <c r="H1573" s="172"/>
      <c r="I1573" s="178"/>
      <c r="J1573" s="178"/>
      <c r="K1573" s="178"/>
      <c r="L1573" s="138"/>
      <c r="M1573" s="146"/>
      <c r="N1573" s="146"/>
    </row>
    <row r="1574" spans="2:14" s="141" customFormat="1" ht="20.100000000000001" hidden="1" customHeight="1">
      <c r="B1574" s="142">
        <f>'HITUNG SEGMEN'!B2231</f>
        <v>0</v>
      </c>
      <c r="C1574" s="142">
        <f>'HITUNG SEGMEN'!C2231</f>
        <v>0</v>
      </c>
      <c r="D1574" s="143">
        <f>'HITUNG SEGMEN'!D2231</f>
        <v>0</v>
      </c>
      <c r="E1574" s="144">
        <f>'HITUNG SEGMEN'!E2231</f>
        <v>0</v>
      </c>
      <c r="F1574" s="145" t="str">
        <f>'HITUNG SEGMEN'!F2231</f>
        <v>1+400</v>
      </c>
      <c r="G1574" s="145" t="str">
        <f>'HITUNG SEGMEN'!G2231</f>
        <v>1+588</v>
      </c>
      <c r="H1574" s="172">
        <v>4</v>
      </c>
      <c r="I1574" s="178"/>
      <c r="J1574" s="178"/>
      <c r="K1574" s="178"/>
      <c r="L1574" s="138"/>
      <c r="M1574" s="146"/>
      <c r="N1574" s="146"/>
    </row>
    <row r="1575" spans="2:14" s="141" customFormat="1" ht="20.100000000000001" hidden="1" customHeight="1">
      <c r="B1575" s="142">
        <f>'HITUNG SEGMEN'!B2232</f>
        <v>0</v>
      </c>
      <c r="C1575" s="142">
        <f>'HITUNG SEGMEN'!C2232</f>
        <v>0</v>
      </c>
      <c r="D1575" s="143">
        <f>'HITUNG SEGMEN'!D2232</f>
        <v>0</v>
      </c>
      <c r="E1575" s="144">
        <f>'HITUNG SEGMEN'!E2232</f>
        <v>0</v>
      </c>
      <c r="F1575" s="145">
        <f>'HITUNG SEGMEN'!F2232</f>
        <v>0</v>
      </c>
      <c r="G1575" s="145">
        <f>'HITUNG SEGMEN'!G2232</f>
        <v>0</v>
      </c>
      <c r="H1575" s="172">
        <v>4</v>
      </c>
      <c r="I1575" s="178"/>
      <c r="J1575" s="178"/>
      <c r="K1575" s="178"/>
      <c r="L1575" s="138"/>
      <c r="M1575" s="146"/>
      <c r="N1575" s="146"/>
    </row>
    <row r="1576" spans="2:14" s="141" customFormat="1" ht="20.100000000000001" hidden="1" customHeight="1">
      <c r="B1576" s="142">
        <f>'HITUNG SEGMEN'!B2233</f>
        <v>0</v>
      </c>
      <c r="C1576" s="142">
        <f>'HITUNG SEGMEN'!C2233</f>
        <v>0</v>
      </c>
      <c r="D1576" s="143">
        <f>'HITUNG SEGMEN'!D2233</f>
        <v>0</v>
      </c>
      <c r="E1576" s="144">
        <f>'HITUNG SEGMEN'!E2233</f>
        <v>0</v>
      </c>
      <c r="F1576" s="145">
        <f>'HITUNG SEGMEN'!F2233</f>
        <v>0</v>
      </c>
      <c r="G1576" s="145">
        <f>'HITUNG SEGMEN'!G2233</f>
        <v>0</v>
      </c>
      <c r="H1576" s="172">
        <v>4</v>
      </c>
      <c r="I1576" s="178"/>
      <c r="J1576" s="178"/>
      <c r="K1576" s="178"/>
      <c r="L1576" s="138"/>
      <c r="M1576" s="146"/>
      <c r="N1576" s="146"/>
    </row>
    <row r="1577" spans="2:14" s="141" customFormat="1" ht="20.100000000000001" hidden="1" customHeight="1">
      <c r="B1577" s="142">
        <f>'HITUNG SEGMEN'!B2234</f>
        <v>166</v>
      </c>
      <c r="C1577" s="142">
        <f>'HITUNG SEGMEN'!C2234</f>
        <v>2.0110000000000001</v>
      </c>
      <c r="D1577" s="143" t="str">
        <f>'HITUNG SEGMEN'!D2234</f>
        <v>Penaruban - Kembaran Wetan</v>
      </c>
      <c r="E1577" s="144">
        <f>'HITUNG SEGMEN'!E2234</f>
        <v>2.6379999999999999</v>
      </c>
      <c r="F1577" s="145" t="str">
        <f>'HITUNG SEGMEN'!F2234</f>
        <v>0+000</v>
      </c>
      <c r="G1577" s="145" t="str">
        <f>'HITUNG SEGMEN'!G2234</f>
        <v>0+200</v>
      </c>
      <c r="H1577" s="172">
        <v>4</v>
      </c>
      <c r="I1577" s="178"/>
      <c r="J1577" s="178"/>
      <c r="K1577" s="178"/>
      <c r="L1577" s="138"/>
      <c r="M1577" s="146"/>
      <c r="N1577" s="146"/>
    </row>
    <row r="1578" spans="2:14" s="141" customFormat="1" ht="20.100000000000001" hidden="1" customHeight="1">
      <c r="B1578" s="142">
        <f>'HITUNG SEGMEN'!B2235</f>
        <v>0</v>
      </c>
      <c r="C1578" s="142">
        <f>'HITUNG SEGMEN'!C2235</f>
        <v>0</v>
      </c>
      <c r="D1578" s="143">
        <f>'HITUNG SEGMEN'!D2235</f>
        <v>0</v>
      </c>
      <c r="E1578" s="144">
        <f>'HITUNG SEGMEN'!E2235</f>
        <v>0</v>
      </c>
      <c r="F1578" s="145" t="str">
        <f>'HITUNG SEGMEN'!F2235</f>
        <v>0+200</v>
      </c>
      <c r="G1578" s="145" t="str">
        <f>'HITUNG SEGMEN'!G2235</f>
        <v>0+400</v>
      </c>
      <c r="H1578" s="172">
        <v>4</v>
      </c>
      <c r="I1578" s="178"/>
      <c r="J1578" s="178"/>
      <c r="K1578" s="178"/>
      <c r="L1578" s="138"/>
      <c r="M1578" s="146"/>
      <c r="N1578" s="146"/>
    </row>
    <row r="1579" spans="2:14" s="141" customFormat="1" ht="20.100000000000001" hidden="1" customHeight="1">
      <c r="B1579" s="142">
        <f>'HITUNG SEGMEN'!B2236</f>
        <v>0</v>
      </c>
      <c r="C1579" s="142">
        <f>'HITUNG SEGMEN'!C2236</f>
        <v>0</v>
      </c>
      <c r="D1579" s="143">
        <f>'HITUNG SEGMEN'!D2236</f>
        <v>0</v>
      </c>
      <c r="E1579" s="144">
        <f>'HITUNG SEGMEN'!E2236</f>
        <v>0</v>
      </c>
      <c r="F1579" s="145" t="str">
        <f>'HITUNG SEGMEN'!F2236</f>
        <v>0+400</v>
      </c>
      <c r="G1579" s="145" t="str">
        <f>'HITUNG SEGMEN'!G2236</f>
        <v>0+600</v>
      </c>
      <c r="H1579" s="172">
        <v>4</v>
      </c>
      <c r="I1579" s="178"/>
      <c r="J1579" s="178"/>
      <c r="K1579" s="178"/>
      <c r="L1579" s="138"/>
      <c r="M1579" s="146"/>
      <c r="N1579" s="146"/>
    </row>
    <row r="1580" spans="2:14" s="141" customFormat="1" ht="20.100000000000001" hidden="1" customHeight="1">
      <c r="B1580" s="142">
        <f>'HITUNG SEGMEN'!B2237</f>
        <v>0</v>
      </c>
      <c r="C1580" s="142">
        <f>'HITUNG SEGMEN'!C2237</f>
        <v>0</v>
      </c>
      <c r="D1580" s="143">
        <f>'HITUNG SEGMEN'!D2237</f>
        <v>0</v>
      </c>
      <c r="E1580" s="144">
        <f>'HITUNG SEGMEN'!E2237</f>
        <v>0</v>
      </c>
      <c r="F1580" s="145" t="str">
        <f>'HITUNG SEGMEN'!F2237</f>
        <v>0+600</v>
      </c>
      <c r="G1580" s="145" t="str">
        <f>'HITUNG SEGMEN'!G2237</f>
        <v>0+800</v>
      </c>
      <c r="H1580" s="172">
        <v>4</v>
      </c>
      <c r="I1580" s="178"/>
      <c r="J1580" s="178"/>
      <c r="K1580" s="178"/>
      <c r="L1580" s="138"/>
      <c r="M1580" s="146"/>
      <c r="N1580" s="146"/>
    </row>
    <row r="1581" spans="2:14" s="141" customFormat="1" ht="20.100000000000001" hidden="1" customHeight="1">
      <c r="B1581" s="182">
        <f>'HITUNG SEGMEN'!B2238</f>
        <v>0</v>
      </c>
      <c r="C1581" s="222">
        <f>'HITUNG SEGMEN'!C2238</f>
        <v>0</v>
      </c>
      <c r="D1581" s="223">
        <f>'HITUNG SEGMEN'!D2238</f>
        <v>0</v>
      </c>
      <c r="E1581" s="224">
        <f>'HITUNG SEGMEN'!E2238</f>
        <v>0</v>
      </c>
      <c r="F1581" s="225" t="str">
        <f>'HITUNG SEGMEN'!F2238</f>
        <v>0+800</v>
      </c>
      <c r="G1581" s="225" t="str">
        <f>'HITUNG SEGMEN'!G2238</f>
        <v>1+000</v>
      </c>
      <c r="H1581" s="172">
        <v>4</v>
      </c>
      <c r="I1581" s="178"/>
      <c r="J1581" s="178"/>
      <c r="K1581" s="178"/>
      <c r="L1581" s="138"/>
      <c r="M1581" s="146"/>
      <c r="N1581" s="146"/>
    </row>
    <row r="1582" spans="2:14" s="141" customFormat="1" ht="20.100000000000001" hidden="1" customHeight="1">
      <c r="B1582" s="182">
        <f>'HITUNG SEGMEN'!B2239</f>
        <v>0</v>
      </c>
      <c r="C1582" s="222">
        <f>'HITUNG SEGMEN'!C2239</f>
        <v>0</v>
      </c>
      <c r="D1582" s="223">
        <f>'HITUNG SEGMEN'!D2239</f>
        <v>0</v>
      </c>
      <c r="E1582" s="224">
        <f>'HITUNG SEGMEN'!E2239</f>
        <v>0</v>
      </c>
      <c r="F1582" s="225" t="str">
        <f>'HITUNG SEGMEN'!F2239</f>
        <v>1+000</v>
      </c>
      <c r="G1582" s="225" t="str">
        <f>'HITUNG SEGMEN'!G2239</f>
        <v>1+200</v>
      </c>
      <c r="H1582" s="172">
        <v>4</v>
      </c>
      <c r="I1582" s="178"/>
      <c r="J1582" s="178"/>
      <c r="K1582" s="178"/>
      <c r="L1582" s="138"/>
      <c r="M1582" s="146"/>
      <c r="N1582" s="146"/>
    </row>
    <row r="1583" spans="2:14" s="141" customFormat="1" ht="20.100000000000001" hidden="1" customHeight="1">
      <c r="B1583" s="182">
        <f>'HITUNG SEGMEN'!B2240</f>
        <v>0</v>
      </c>
      <c r="C1583" s="222">
        <f>'HITUNG SEGMEN'!C2240</f>
        <v>0</v>
      </c>
      <c r="D1583" s="223">
        <f>'HITUNG SEGMEN'!D2240</f>
        <v>0</v>
      </c>
      <c r="E1583" s="224">
        <f>'HITUNG SEGMEN'!E2240</f>
        <v>0</v>
      </c>
      <c r="F1583" s="225" t="str">
        <f>'HITUNG SEGMEN'!F2240</f>
        <v>1+200</v>
      </c>
      <c r="G1583" s="225" t="str">
        <f>'HITUNG SEGMEN'!G2240</f>
        <v>1+400</v>
      </c>
      <c r="H1583" s="172">
        <v>4</v>
      </c>
      <c r="I1583" s="178"/>
      <c r="J1583" s="178"/>
      <c r="K1583" s="178"/>
      <c r="L1583" s="138"/>
      <c r="M1583" s="146"/>
      <c r="N1583" s="146"/>
    </row>
    <row r="1584" spans="2:14" s="141" customFormat="1" ht="20.100000000000001" hidden="1" customHeight="1">
      <c r="B1584" s="182">
        <f>'HITUNG SEGMEN'!B2241</f>
        <v>0</v>
      </c>
      <c r="C1584" s="222">
        <f>'HITUNG SEGMEN'!C2241</f>
        <v>0</v>
      </c>
      <c r="D1584" s="223">
        <f>'HITUNG SEGMEN'!D2241</f>
        <v>0</v>
      </c>
      <c r="E1584" s="224">
        <f>'HITUNG SEGMEN'!E2241</f>
        <v>0</v>
      </c>
      <c r="F1584" s="225" t="str">
        <f>'HITUNG SEGMEN'!F2241</f>
        <v>1+400</v>
      </c>
      <c r="G1584" s="225" t="str">
        <f>'HITUNG SEGMEN'!G2241</f>
        <v>1+600</v>
      </c>
      <c r="H1584" s="172">
        <v>4</v>
      </c>
      <c r="I1584" s="178"/>
      <c r="J1584" s="178"/>
      <c r="K1584" s="178"/>
      <c r="L1584" s="138"/>
      <c r="M1584" s="146"/>
      <c r="N1584" s="146"/>
    </row>
    <row r="1585" spans="2:14" s="141" customFormat="1" ht="20.100000000000001" hidden="1" customHeight="1">
      <c r="B1585" s="182">
        <f>'HITUNG SEGMEN'!B2242</f>
        <v>0</v>
      </c>
      <c r="C1585" s="222">
        <f>'HITUNG SEGMEN'!C2242</f>
        <v>0</v>
      </c>
      <c r="D1585" s="223">
        <f>'HITUNG SEGMEN'!D2242</f>
        <v>0</v>
      </c>
      <c r="E1585" s="224">
        <f>'HITUNG SEGMEN'!E2242</f>
        <v>0</v>
      </c>
      <c r="F1585" s="225" t="str">
        <f>'HITUNG SEGMEN'!F2242</f>
        <v>1+600</v>
      </c>
      <c r="G1585" s="225" t="str">
        <f>'HITUNG SEGMEN'!G2242</f>
        <v>1+800</v>
      </c>
      <c r="H1585" s="172">
        <v>4</v>
      </c>
      <c r="I1585" s="178"/>
      <c r="J1585" s="178"/>
      <c r="K1585" s="178"/>
      <c r="L1585" s="138"/>
      <c r="M1585" s="146"/>
      <c r="N1585" s="146"/>
    </row>
    <row r="1586" spans="2:14" s="141" customFormat="1" ht="20.100000000000001" hidden="1" customHeight="1">
      <c r="B1586" s="182">
        <f>'HITUNG SEGMEN'!B2243</f>
        <v>0</v>
      </c>
      <c r="C1586" s="222">
        <f>'HITUNG SEGMEN'!C2243</f>
        <v>0</v>
      </c>
      <c r="D1586" s="223">
        <f>'HITUNG SEGMEN'!D2243</f>
        <v>0</v>
      </c>
      <c r="E1586" s="224">
        <f>'HITUNG SEGMEN'!E2243</f>
        <v>0</v>
      </c>
      <c r="F1586" s="225" t="str">
        <f>'HITUNG SEGMEN'!F2243</f>
        <v>1+800</v>
      </c>
      <c r="G1586" s="225" t="str">
        <f>'HITUNG SEGMEN'!G2243</f>
        <v>2+000</v>
      </c>
      <c r="H1586" s="172">
        <v>4</v>
      </c>
      <c r="I1586" s="178"/>
      <c r="J1586" s="178"/>
      <c r="K1586" s="178"/>
      <c r="L1586" s="138"/>
      <c r="M1586" s="146"/>
      <c r="N1586" s="146"/>
    </row>
    <row r="1587" spans="2:14" s="141" customFormat="1" ht="20.100000000000001" hidden="1" customHeight="1">
      <c r="B1587" s="182">
        <f>'HITUNG SEGMEN'!B2244</f>
        <v>0</v>
      </c>
      <c r="C1587" s="222">
        <f>'HITUNG SEGMEN'!C2244</f>
        <v>0</v>
      </c>
      <c r="D1587" s="223">
        <f>'HITUNG SEGMEN'!D2244</f>
        <v>0</v>
      </c>
      <c r="E1587" s="224">
        <f>'HITUNG SEGMEN'!E2244</f>
        <v>0</v>
      </c>
      <c r="F1587" s="225" t="str">
        <f>'HITUNG SEGMEN'!F2244</f>
        <v>2+000</v>
      </c>
      <c r="G1587" s="225" t="str">
        <f>'HITUNG SEGMEN'!G2244</f>
        <v>2+200</v>
      </c>
      <c r="H1587" s="172">
        <v>4</v>
      </c>
      <c r="I1587" s="178"/>
      <c r="J1587" s="178"/>
      <c r="K1587" s="178"/>
      <c r="L1587" s="138"/>
      <c r="M1587" s="146"/>
      <c r="N1587" s="146"/>
    </row>
    <row r="1588" spans="2:14" s="141" customFormat="1" ht="20.100000000000001" hidden="1" customHeight="1">
      <c r="B1588" s="182">
        <f>'HITUNG SEGMEN'!B2245</f>
        <v>0</v>
      </c>
      <c r="C1588" s="222">
        <f>'HITUNG SEGMEN'!C2245</f>
        <v>0</v>
      </c>
      <c r="D1588" s="223">
        <f>'HITUNG SEGMEN'!D2245</f>
        <v>0</v>
      </c>
      <c r="E1588" s="224">
        <f>'HITUNG SEGMEN'!E2245</f>
        <v>0</v>
      </c>
      <c r="F1588" s="225" t="str">
        <f>'HITUNG SEGMEN'!F2245</f>
        <v>2+200</v>
      </c>
      <c r="G1588" s="225" t="str">
        <f>'HITUNG SEGMEN'!G2245</f>
        <v>2+400</v>
      </c>
      <c r="H1588" s="172">
        <v>4</v>
      </c>
      <c r="I1588" s="178"/>
      <c r="J1588" s="178"/>
      <c r="K1588" s="178"/>
      <c r="L1588" s="138"/>
      <c r="M1588" s="146"/>
      <c r="N1588" s="146"/>
    </row>
    <row r="1589" spans="2:14" s="141" customFormat="1" ht="20.100000000000001" hidden="1" customHeight="1">
      <c r="B1589" s="182">
        <f>'HITUNG SEGMEN'!B2246</f>
        <v>0</v>
      </c>
      <c r="C1589" s="222">
        <f>'HITUNG SEGMEN'!C2246</f>
        <v>0</v>
      </c>
      <c r="D1589" s="223">
        <f>'HITUNG SEGMEN'!D2246</f>
        <v>0</v>
      </c>
      <c r="E1589" s="224">
        <f>'HITUNG SEGMEN'!E2246</f>
        <v>0</v>
      </c>
      <c r="F1589" s="225" t="str">
        <f>'HITUNG SEGMEN'!F2246</f>
        <v>2+400</v>
      </c>
      <c r="G1589" s="225" t="str">
        <f>'HITUNG SEGMEN'!G2246</f>
        <v>2+600</v>
      </c>
      <c r="H1589" s="172">
        <v>4</v>
      </c>
      <c r="I1589" s="178"/>
      <c r="J1589" s="178"/>
      <c r="K1589" s="178"/>
      <c r="L1589" s="138"/>
      <c r="M1589" s="146"/>
      <c r="N1589" s="146"/>
    </row>
    <row r="1590" spans="2:14" s="141" customFormat="1" ht="20.100000000000001" hidden="1" customHeight="1">
      <c r="B1590" s="182">
        <f>'HITUNG SEGMEN'!B2247</f>
        <v>0</v>
      </c>
      <c r="C1590" s="222">
        <f>'HITUNG SEGMEN'!C2247</f>
        <v>0</v>
      </c>
      <c r="D1590" s="223">
        <f>'HITUNG SEGMEN'!D2247</f>
        <v>0</v>
      </c>
      <c r="E1590" s="224">
        <f>'HITUNG SEGMEN'!E2247</f>
        <v>0</v>
      </c>
      <c r="F1590" s="225" t="str">
        <f>'HITUNG SEGMEN'!F2247</f>
        <v>2+600</v>
      </c>
      <c r="G1590" s="225" t="str">
        <f>'HITUNG SEGMEN'!G2247</f>
        <v>2+638</v>
      </c>
      <c r="H1590" s="172"/>
      <c r="I1590" s="178"/>
      <c r="J1590" s="178"/>
      <c r="K1590" s="178"/>
      <c r="L1590" s="138"/>
      <c r="M1590" s="146"/>
      <c r="N1590" s="146"/>
    </row>
    <row r="1591" spans="2:14" s="141" customFormat="1" ht="20.100000000000001" hidden="1" customHeight="1">
      <c r="B1591" s="182">
        <f>'HITUNG SEGMEN'!B2248</f>
        <v>0</v>
      </c>
      <c r="C1591" s="222">
        <f>'HITUNG SEGMEN'!C2248</f>
        <v>0</v>
      </c>
      <c r="D1591" s="223">
        <f>'HITUNG SEGMEN'!D2248</f>
        <v>0</v>
      </c>
      <c r="E1591" s="224">
        <f>'HITUNG SEGMEN'!E2248</f>
        <v>0</v>
      </c>
      <c r="F1591" s="225">
        <f>'HITUNG SEGMEN'!F2248</f>
        <v>0</v>
      </c>
      <c r="G1591" s="225">
        <f>'HITUNG SEGMEN'!G2248</f>
        <v>0</v>
      </c>
      <c r="H1591" s="172">
        <v>3</v>
      </c>
      <c r="I1591" s="178"/>
      <c r="J1591" s="178"/>
      <c r="K1591" s="178"/>
      <c r="L1591" s="138"/>
      <c r="M1591" s="146"/>
      <c r="N1591" s="146"/>
    </row>
    <row r="1592" spans="2:14" s="141" customFormat="1" ht="20.100000000000001" hidden="1" customHeight="1">
      <c r="B1592" s="182">
        <f>'HITUNG SEGMEN'!B2249</f>
        <v>0</v>
      </c>
      <c r="C1592" s="222">
        <f>'HITUNG SEGMEN'!C2249</f>
        <v>0</v>
      </c>
      <c r="D1592" s="223">
        <f>'HITUNG SEGMEN'!D2249</f>
        <v>0</v>
      </c>
      <c r="E1592" s="224">
        <f>'HITUNG SEGMEN'!E2249</f>
        <v>0</v>
      </c>
      <c r="F1592" s="225">
        <f>'HITUNG SEGMEN'!F2249</f>
        <v>0</v>
      </c>
      <c r="G1592" s="225">
        <f>'HITUNG SEGMEN'!G2249</f>
        <v>0</v>
      </c>
      <c r="H1592" s="172">
        <v>3</v>
      </c>
      <c r="I1592" s="178"/>
      <c r="J1592" s="178"/>
      <c r="K1592" s="178"/>
      <c r="L1592" s="138"/>
      <c r="M1592" s="146"/>
      <c r="N1592" s="146"/>
    </row>
    <row r="1593" spans="2:14" s="141" customFormat="1" ht="20.100000000000001" hidden="1" customHeight="1">
      <c r="B1593" s="182">
        <f>'HITUNG SEGMEN'!B2250</f>
        <v>167</v>
      </c>
      <c r="C1593" s="222">
        <f>'HITUNG SEGMEN'!C2250</f>
        <v>2.012</v>
      </c>
      <c r="D1593" s="223" t="str">
        <f>'HITUNG SEGMEN'!D2250</f>
        <v>Kaligondang - Sempor Lor</v>
      </c>
      <c r="E1593" s="224">
        <f>'HITUNG SEGMEN'!E2250</f>
        <v>4.2</v>
      </c>
      <c r="F1593" s="225" t="str">
        <f>'HITUNG SEGMEN'!F2250</f>
        <v>0+000</v>
      </c>
      <c r="G1593" s="225" t="str">
        <f>'HITUNG SEGMEN'!G2250</f>
        <v>0+200</v>
      </c>
      <c r="H1593" s="172">
        <v>3</v>
      </c>
      <c r="I1593" s="178"/>
      <c r="J1593" s="178"/>
      <c r="K1593" s="178"/>
      <c r="L1593" s="138"/>
      <c r="M1593" s="146"/>
      <c r="N1593" s="146"/>
    </row>
    <row r="1594" spans="2:14" s="141" customFormat="1" ht="20.100000000000001" hidden="1" customHeight="1">
      <c r="B1594" s="182">
        <f>'HITUNG SEGMEN'!B2251</f>
        <v>0</v>
      </c>
      <c r="C1594" s="222">
        <f>'HITUNG SEGMEN'!C2251</f>
        <v>0</v>
      </c>
      <c r="D1594" s="223">
        <f>'HITUNG SEGMEN'!D2251</f>
        <v>0</v>
      </c>
      <c r="E1594" s="224">
        <f>'HITUNG SEGMEN'!E2251</f>
        <v>0</v>
      </c>
      <c r="F1594" s="225" t="str">
        <f>'HITUNG SEGMEN'!F2251</f>
        <v>0+200</v>
      </c>
      <c r="G1594" s="225" t="str">
        <f>'HITUNG SEGMEN'!G2251</f>
        <v>0+400</v>
      </c>
      <c r="H1594" s="172">
        <v>3</v>
      </c>
      <c r="I1594" s="178"/>
      <c r="J1594" s="178"/>
      <c r="K1594" s="178"/>
      <c r="L1594" s="138"/>
      <c r="M1594" s="146"/>
      <c r="N1594" s="146"/>
    </row>
    <row r="1595" spans="2:14" s="141" customFormat="1" ht="20.100000000000001" hidden="1" customHeight="1">
      <c r="B1595" s="182">
        <f>'HITUNG SEGMEN'!B2252</f>
        <v>0</v>
      </c>
      <c r="C1595" s="222">
        <f>'HITUNG SEGMEN'!C2252</f>
        <v>0</v>
      </c>
      <c r="D1595" s="223">
        <f>'HITUNG SEGMEN'!D2252</f>
        <v>0</v>
      </c>
      <c r="E1595" s="224">
        <f>'HITUNG SEGMEN'!E2252</f>
        <v>0</v>
      </c>
      <c r="F1595" s="225" t="str">
        <f>'HITUNG SEGMEN'!F2252</f>
        <v>0+400</v>
      </c>
      <c r="G1595" s="225" t="str">
        <f>'HITUNG SEGMEN'!G2252</f>
        <v>0+600</v>
      </c>
      <c r="H1595" s="172">
        <v>3</v>
      </c>
      <c r="I1595" s="178"/>
      <c r="J1595" s="178"/>
      <c r="K1595" s="178"/>
      <c r="L1595" s="138"/>
      <c r="M1595" s="146"/>
      <c r="N1595" s="146"/>
    </row>
    <row r="1596" spans="2:14" s="141" customFormat="1" ht="20.100000000000001" hidden="1" customHeight="1">
      <c r="B1596" s="182">
        <f>'HITUNG SEGMEN'!B2253</f>
        <v>0</v>
      </c>
      <c r="C1596" s="222">
        <f>'HITUNG SEGMEN'!C2253</f>
        <v>0</v>
      </c>
      <c r="D1596" s="223">
        <f>'HITUNG SEGMEN'!D2253</f>
        <v>0</v>
      </c>
      <c r="E1596" s="224">
        <f>'HITUNG SEGMEN'!E2253</f>
        <v>0</v>
      </c>
      <c r="F1596" s="225" t="str">
        <f>'HITUNG SEGMEN'!F2253</f>
        <v>0+600</v>
      </c>
      <c r="G1596" s="225" t="str">
        <f>'HITUNG SEGMEN'!G2253</f>
        <v>0+800</v>
      </c>
      <c r="H1596" s="172">
        <v>3</v>
      </c>
      <c r="I1596" s="178"/>
      <c r="J1596" s="178"/>
      <c r="K1596" s="178"/>
      <c r="L1596" s="138"/>
      <c r="M1596" s="146"/>
      <c r="N1596" s="146"/>
    </row>
    <row r="1597" spans="2:14" s="141" customFormat="1" ht="20.100000000000001" hidden="1" customHeight="1">
      <c r="B1597" s="182">
        <f>'HITUNG SEGMEN'!B2254</f>
        <v>0</v>
      </c>
      <c r="C1597" s="222">
        <f>'HITUNG SEGMEN'!C2254</f>
        <v>0</v>
      </c>
      <c r="D1597" s="223">
        <f>'HITUNG SEGMEN'!D2254</f>
        <v>0</v>
      </c>
      <c r="E1597" s="224">
        <f>'HITUNG SEGMEN'!E2254</f>
        <v>0</v>
      </c>
      <c r="F1597" s="225" t="str">
        <f>'HITUNG SEGMEN'!F2254</f>
        <v>0+800</v>
      </c>
      <c r="G1597" s="225" t="str">
        <f>'HITUNG SEGMEN'!G2254</f>
        <v>1+000</v>
      </c>
      <c r="H1597" s="172">
        <v>3</v>
      </c>
      <c r="I1597" s="178"/>
      <c r="J1597" s="178"/>
      <c r="K1597" s="178"/>
      <c r="L1597" s="138"/>
      <c r="M1597" s="146"/>
      <c r="N1597" s="146"/>
    </row>
    <row r="1598" spans="2:14" s="141" customFormat="1" ht="20.100000000000001" hidden="1" customHeight="1">
      <c r="B1598" s="182">
        <f>'HITUNG SEGMEN'!B2255</f>
        <v>0</v>
      </c>
      <c r="C1598" s="222">
        <f>'HITUNG SEGMEN'!C2255</f>
        <v>0</v>
      </c>
      <c r="D1598" s="223">
        <f>'HITUNG SEGMEN'!D2255</f>
        <v>0</v>
      </c>
      <c r="E1598" s="224">
        <f>'HITUNG SEGMEN'!E2255</f>
        <v>0</v>
      </c>
      <c r="F1598" s="225" t="str">
        <f>'HITUNG SEGMEN'!F2255</f>
        <v>1+000</v>
      </c>
      <c r="G1598" s="225" t="str">
        <f>'HITUNG SEGMEN'!G2255</f>
        <v>1+200</v>
      </c>
      <c r="H1598" s="172">
        <v>3</v>
      </c>
      <c r="I1598" s="178"/>
      <c r="J1598" s="178"/>
      <c r="K1598" s="178"/>
      <c r="L1598" s="138"/>
      <c r="M1598" s="146"/>
      <c r="N1598" s="146"/>
    </row>
    <row r="1599" spans="2:14" s="141" customFormat="1" ht="20.100000000000001" hidden="1" customHeight="1">
      <c r="B1599" s="182">
        <f>'HITUNG SEGMEN'!B2256</f>
        <v>0</v>
      </c>
      <c r="C1599" s="222">
        <f>'HITUNG SEGMEN'!C2256</f>
        <v>0</v>
      </c>
      <c r="D1599" s="223">
        <f>'HITUNG SEGMEN'!D2256</f>
        <v>0</v>
      </c>
      <c r="E1599" s="224">
        <f>'HITUNG SEGMEN'!E2256</f>
        <v>0</v>
      </c>
      <c r="F1599" s="225" t="str">
        <f>'HITUNG SEGMEN'!F2256</f>
        <v>1+200</v>
      </c>
      <c r="G1599" s="225" t="str">
        <f>'HITUNG SEGMEN'!G2256</f>
        <v>1+400</v>
      </c>
      <c r="H1599" s="172">
        <v>3</v>
      </c>
      <c r="I1599" s="178"/>
      <c r="J1599" s="178"/>
      <c r="K1599" s="178"/>
      <c r="L1599" s="138"/>
      <c r="M1599" s="146"/>
      <c r="N1599" s="146"/>
    </row>
    <row r="1600" spans="2:14" s="141" customFormat="1" ht="20.100000000000001" hidden="1" customHeight="1">
      <c r="B1600" s="182">
        <f>'HITUNG SEGMEN'!B2257</f>
        <v>0</v>
      </c>
      <c r="C1600" s="222">
        <f>'HITUNG SEGMEN'!C2257</f>
        <v>0</v>
      </c>
      <c r="D1600" s="223">
        <f>'HITUNG SEGMEN'!D2257</f>
        <v>0</v>
      </c>
      <c r="E1600" s="224">
        <f>'HITUNG SEGMEN'!E2257</f>
        <v>0</v>
      </c>
      <c r="F1600" s="225" t="str">
        <f>'HITUNG SEGMEN'!F2257</f>
        <v>1+400</v>
      </c>
      <c r="G1600" s="225" t="str">
        <f>'HITUNG SEGMEN'!G2257</f>
        <v>1+600</v>
      </c>
      <c r="H1600" s="172">
        <v>3</v>
      </c>
      <c r="I1600" s="178"/>
      <c r="J1600" s="178"/>
      <c r="K1600" s="178"/>
      <c r="L1600" s="138"/>
      <c r="M1600" s="146"/>
      <c r="N1600" s="146"/>
    </row>
    <row r="1601" spans="2:14" s="141" customFormat="1" ht="20.100000000000001" hidden="1" customHeight="1">
      <c r="B1601" s="182">
        <f>'HITUNG SEGMEN'!B2258</f>
        <v>0</v>
      </c>
      <c r="C1601" s="222">
        <f>'HITUNG SEGMEN'!C2258</f>
        <v>0</v>
      </c>
      <c r="D1601" s="223">
        <f>'HITUNG SEGMEN'!D2258</f>
        <v>0</v>
      </c>
      <c r="E1601" s="224">
        <f>'HITUNG SEGMEN'!E2258</f>
        <v>0</v>
      </c>
      <c r="F1601" s="225" t="str">
        <f>'HITUNG SEGMEN'!F2258</f>
        <v>1+600</v>
      </c>
      <c r="G1601" s="225" t="str">
        <f>'HITUNG SEGMEN'!G2258</f>
        <v>1+800</v>
      </c>
      <c r="H1601" s="172"/>
      <c r="I1601" s="178"/>
      <c r="J1601" s="178"/>
      <c r="K1601" s="178"/>
      <c r="L1601" s="138"/>
      <c r="M1601" s="146"/>
      <c r="N1601" s="146"/>
    </row>
    <row r="1602" spans="2:14" s="141" customFormat="1" ht="20.100000000000001" hidden="1" customHeight="1">
      <c r="B1602" s="182">
        <f>'HITUNG SEGMEN'!B2259</f>
        <v>0</v>
      </c>
      <c r="C1602" s="222">
        <f>'HITUNG SEGMEN'!C2259</f>
        <v>0</v>
      </c>
      <c r="D1602" s="223">
        <f>'HITUNG SEGMEN'!D2259</f>
        <v>0</v>
      </c>
      <c r="E1602" s="224">
        <f>'HITUNG SEGMEN'!E2259</f>
        <v>0</v>
      </c>
      <c r="F1602" s="225" t="str">
        <f>'HITUNG SEGMEN'!F2259</f>
        <v>1+800</v>
      </c>
      <c r="G1602" s="225" t="str">
        <f>'HITUNG SEGMEN'!G2259</f>
        <v>2+000</v>
      </c>
      <c r="H1602" s="174">
        <v>4</v>
      </c>
      <c r="I1602" s="1094"/>
      <c r="J1602" s="1094"/>
      <c r="K1602" s="1094"/>
      <c r="L1602" s="148"/>
      <c r="M1602" s="146"/>
      <c r="N1602" s="146"/>
    </row>
    <row r="1603" spans="2:14" s="141" customFormat="1" ht="20.100000000000001" hidden="1" customHeight="1">
      <c r="B1603" s="182">
        <f>'HITUNG SEGMEN'!B2260</f>
        <v>0</v>
      </c>
      <c r="C1603" s="222">
        <f>'HITUNG SEGMEN'!C2260</f>
        <v>0</v>
      </c>
      <c r="D1603" s="223">
        <f>'HITUNG SEGMEN'!D2260</f>
        <v>0</v>
      </c>
      <c r="E1603" s="224">
        <f>'HITUNG SEGMEN'!E2260</f>
        <v>0</v>
      </c>
      <c r="F1603" s="225" t="str">
        <f>'HITUNG SEGMEN'!F2260</f>
        <v>2+000</v>
      </c>
      <c r="G1603" s="225" t="str">
        <f>'HITUNG SEGMEN'!G2260</f>
        <v>2+200</v>
      </c>
      <c r="H1603" s="174">
        <v>4</v>
      </c>
      <c r="I1603" s="1094"/>
      <c r="J1603" s="1094"/>
      <c r="K1603" s="1094"/>
      <c r="L1603" s="148"/>
      <c r="M1603" s="146"/>
      <c r="N1603" s="146"/>
    </row>
    <row r="1604" spans="2:14" s="141" customFormat="1" ht="20.100000000000001" hidden="1" customHeight="1">
      <c r="B1604" s="182">
        <f>'HITUNG SEGMEN'!B2261</f>
        <v>0</v>
      </c>
      <c r="C1604" s="222">
        <f>'HITUNG SEGMEN'!C2261</f>
        <v>0</v>
      </c>
      <c r="D1604" s="223">
        <f>'HITUNG SEGMEN'!D2261</f>
        <v>0</v>
      </c>
      <c r="E1604" s="224">
        <f>'HITUNG SEGMEN'!E2261</f>
        <v>0</v>
      </c>
      <c r="F1604" s="225" t="str">
        <f>'HITUNG SEGMEN'!F2261</f>
        <v>2+200</v>
      </c>
      <c r="G1604" s="225" t="str">
        <f>'HITUNG SEGMEN'!G2261</f>
        <v>2+400</v>
      </c>
      <c r="H1604" s="174">
        <v>4</v>
      </c>
      <c r="I1604" s="1094"/>
      <c r="J1604" s="1094"/>
      <c r="K1604" s="1094"/>
      <c r="L1604" s="148"/>
      <c r="M1604" s="146"/>
      <c r="N1604" s="146"/>
    </row>
    <row r="1605" spans="2:14" s="141" customFormat="1" ht="20.100000000000001" hidden="1" customHeight="1">
      <c r="B1605" s="182">
        <f>'HITUNG SEGMEN'!B2262</f>
        <v>0</v>
      </c>
      <c r="C1605" s="222">
        <f>'HITUNG SEGMEN'!C2262</f>
        <v>0</v>
      </c>
      <c r="D1605" s="223">
        <f>'HITUNG SEGMEN'!D2262</f>
        <v>0</v>
      </c>
      <c r="E1605" s="224">
        <f>'HITUNG SEGMEN'!E2262</f>
        <v>0</v>
      </c>
      <c r="F1605" s="225" t="str">
        <f>'HITUNG SEGMEN'!F2262</f>
        <v>2+400</v>
      </c>
      <c r="G1605" s="225" t="str">
        <f>'HITUNG SEGMEN'!G2262</f>
        <v>2+600</v>
      </c>
      <c r="H1605" s="174">
        <v>4</v>
      </c>
      <c r="I1605" s="1094"/>
      <c r="J1605" s="1094"/>
      <c r="K1605" s="1094"/>
      <c r="L1605" s="148"/>
      <c r="M1605" s="146"/>
      <c r="N1605" s="146"/>
    </row>
    <row r="1606" spans="2:14" s="141" customFormat="1" ht="20.100000000000001" hidden="1" customHeight="1">
      <c r="B1606" s="182">
        <f>'HITUNG SEGMEN'!B2263</f>
        <v>0</v>
      </c>
      <c r="C1606" s="222">
        <f>'HITUNG SEGMEN'!C2263</f>
        <v>0</v>
      </c>
      <c r="D1606" s="223">
        <f>'HITUNG SEGMEN'!D2263</f>
        <v>0</v>
      </c>
      <c r="E1606" s="224">
        <f>'HITUNG SEGMEN'!E2263</f>
        <v>0</v>
      </c>
      <c r="F1606" s="225" t="str">
        <f>'HITUNG SEGMEN'!F2263</f>
        <v>2+600</v>
      </c>
      <c r="G1606" s="225" t="str">
        <f>'HITUNG SEGMEN'!G2263</f>
        <v>2+800</v>
      </c>
      <c r="H1606" s="174">
        <v>4</v>
      </c>
      <c r="I1606" s="1094"/>
      <c r="J1606" s="1094"/>
      <c r="K1606" s="1094"/>
      <c r="L1606" s="148"/>
      <c r="M1606" s="146"/>
      <c r="N1606" s="146"/>
    </row>
    <row r="1607" spans="2:14" s="141" customFormat="1" ht="20.100000000000001" hidden="1" customHeight="1">
      <c r="B1607" s="182">
        <f>'HITUNG SEGMEN'!B2264</f>
        <v>0</v>
      </c>
      <c r="C1607" s="222">
        <f>'HITUNG SEGMEN'!C2264</f>
        <v>0</v>
      </c>
      <c r="D1607" s="223">
        <f>'HITUNG SEGMEN'!D2264</f>
        <v>0</v>
      </c>
      <c r="E1607" s="224">
        <f>'HITUNG SEGMEN'!E2264</f>
        <v>0</v>
      </c>
      <c r="F1607" s="225" t="str">
        <f>'HITUNG SEGMEN'!F2264</f>
        <v>2+800</v>
      </c>
      <c r="G1607" s="225" t="str">
        <f>'HITUNG SEGMEN'!G2264</f>
        <v>3+000</v>
      </c>
      <c r="H1607" s="174">
        <v>4</v>
      </c>
      <c r="I1607" s="1094"/>
      <c r="J1607" s="1094"/>
      <c r="K1607" s="1094"/>
      <c r="L1607" s="148"/>
      <c r="M1607" s="146"/>
      <c r="N1607" s="146"/>
    </row>
    <row r="1608" spans="2:14" s="141" customFormat="1" ht="20.100000000000001" hidden="1" customHeight="1">
      <c r="B1608" s="182">
        <f>'HITUNG SEGMEN'!B2265</f>
        <v>0</v>
      </c>
      <c r="C1608" s="222">
        <f>'HITUNG SEGMEN'!C2265</f>
        <v>0</v>
      </c>
      <c r="D1608" s="223">
        <f>'HITUNG SEGMEN'!D2265</f>
        <v>0</v>
      </c>
      <c r="E1608" s="224">
        <f>'HITUNG SEGMEN'!E2265</f>
        <v>0</v>
      </c>
      <c r="F1608" s="225" t="str">
        <f>'HITUNG SEGMEN'!F2265</f>
        <v>3+000</v>
      </c>
      <c r="G1608" s="225" t="str">
        <f>'HITUNG SEGMEN'!G2265</f>
        <v>3+200</v>
      </c>
      <c r="H1608" s="174">
        <v>4</v>
      </c>
      <c r="I1608" s="1094"/>
      <c r="J1608" s="1094"/>
      <c r="K1608" s="1094"/>
      <c r="L1608" s="148"/>
      <c r="M1608" s="146"/>
      <c r="N1608" s="146"/>
    </row>
    <row r="1609" spans="2:14" s="141" customFormat="1" ht="20.100000000000001" hidden="1" customHeight="1">
      <c r="B1609" s="182">
        <f>'HITUNG SEGMEN'!B2266</f>
        <v>0</v>
      </c>
      <c r="C1609" s="222">
        <f>'HITUNG SEGMEN'!C2266</f>
        <v>0</v>
      </c>
      <c r="D1609" s="223">
        <f>'HITUNG SEGMEN'!D2266</f>
        <v>0</v>
      </c>
      <c r="E1609" s="224">
        <f>'HITUNG SEGMEN'!E2266</f>
        <v>0</v>
      </c>
      <c r="F1609" s="225" t="str">
        <f>'HITUNG SEGMEN'!F2266</f>
        <v>3+200</v>
      </c>
      <c r="G1609" s="225" t="str">
        <f>'HITUNG SEGMEN'!G2266</f>
        <v>3+400</v>
      </c>
      <c r="H1609" s="174">
        <v>4</v>
      </c>
      <c r="I1609" s="1094"/>
      <c r="J1609" s="1094"/>
      <c r="K1609" s="1094"/>
      <c r="L1609" s="148"/>
      <c r="M1609" s="146"/>
      <c r="N1609" s="146"/>
    </row>
    <row r="1610" spans="2:14" s="141" customFormat="1" ht="20.100000000000001" hidden="1" customHeight="1">
      <c r="B1610" s="182">
        <f>'HITUNG SEGMEN'!B2267</f>
        <v>0</v>
      </c>
      <c r="C1610" s="222">
        <f>'HITUNG SEGMEN'!C2267</f>
        <v>0</v>
      </c>
      <c r="D1610" s="223">
        <f>'HITUNG SEGMEN'!D2267</f>
        <v>0</v>
      </c>
      <c r="E1610" s="224">
        <f>'HITUNG SEGMEN'!E2267</f>
        <v>0</v>
      </c>
      <c r="F1610" s="225" t="str">
        <f>'HITUNG SEGMEN'!F2267</f>
        <v>3+400</v>
      </c>
      <c r="G1610" s="225" t="str">
        <f>'HITUNG SEGMEN'!G2267</f>
        <v>3+600</v>
      </c>
      <c r="H1610" s="174">
        <v>4</v>
      </c>
      <c r="I1610" s="1094"/>
      <c r="J1610" s="1094"/>
      <c r="K1610" s="1094"/>
      <c r="L1610" s="148"/>
      <c r="M1610" s="146"/>
      <c r="N1610" s="146"/>
    </row>
    <row r="1611" spans="2:14" s="141" customFormat="1" ht="20.100000000000001" hidden="1" customHeight="1">
      <c r="B1611" s="182">
        <f>'HITUNG SEGMEN'!B2268</f>
        <v>0</v>
      </c>
      <c r="C1611" s="222">
        <f>'HITUNG SEGMEN'!C2268</f>
        <v>0</v>
      </c>
      <c r="D1611" s="223">
        <f>'HITUNG SEGMEN'!D2268</f>
        <v>0</v>
      </c>
      <c r="E1611" s="224">
        <f>'HITUNG SEGMEN'!E2268</f>
        <v>0</v>
      </c>
      <c r="F1611" s="225" t="str">
        <f>'HITUNG SEGMEN'!F2268</f>
        <v>3+600</v>
      </c>
      <c r="G1611" s="225" t="str">
        <f>'HITUNG SEGMEN'!G2268</f>
        <v>3+800</v>
      </c>
      <c r="H1611" s="174">
        <v>4</v>
      </c>
      <c r="I1611" s="1094"/>
      <c r="J1611" s="1094"/>
      <c r="K1611" s="1094"/>
      <c r="L1611" s="148"/>
      <c r="M1611" s="146"/>
      <c r="N1611" s="146"/>
    </row>
    <row r="1612" spans="2:14" s="141" customFormat="1" ht="20.100000000000001" hidden="1" customHeight="1">
      <c r="B1612" s="182">
        <f>'HITUNG SEGMEN'!B2269</f>
        <v>0</v>
      </c>
      <c r="C1612" s="222">
        <f>'HITUNG SEGMEN'!C2269</f>
        <v>0</v>
      </c>
      <c r="D1612" s="223">
        <f>'HITUNG SEGMEN'!D2269</f>
        <v>0</v>
      </c>
      <c r="E1612" s="224">
        <f>'HITUNG SEGMEN'!E2269</f>
        <v>0</v>
      </c>
      <c r="F1612" s="225" t="str">
        <f>'HITUNG SEGMEN'!F2269</f>
        <v>3+800</v>
      </c>
      <c r="G1612" s="225" t="str">
        <f>'HITUNG SEGMEN'!G2269</f>
        <v>4+000</v>
      </c>
      <c r="H1612" s="174">
        <v>4</v>
      </c>
      <c r="I1612" s="1094"/>
      <c r="J1612" s="1094"/>
      <c r="K1612" s="1094"/>
      <c r="L1612" s="148"/>
      <c r="M1612" s="146"/>
      <c r="N1612" s="146"/>
    </row>
    <row r="1613" spans="2:14" s="141" customFormat="1" ht="20.100000000000001" hidden="1" customHeight="1">
      <c r="B1613" s="182">
        <f>'HITUNG SEGMEN'!B2270</f>
        <v>0</v>
      </c>
      <c r="C1613" s="222">
        <f>'HITUNG SEGMEN'!C2270</f>
        <v>0</v>
      </c>
      <c r="D1613" s="223">
        <f>'HITUNG SEGMEN'!D2270</f>
        <v>0</v>
      </c>
      <c r="E1613" s="224">
        <f>'HITUNG SEGMEN'!E2270</f>
        <v>0</v>
      </c>
      <c r="F1613" s="225" t="str">
        <f>'HITUNG SEGMEN'!F2270</f>
        <v>4+000</v>
      </c>
      <c r="G1613" s="225" t="str">
        <f>'HITUNG SEGMEN'!G2270</f>
        <v>4+200</v>
      </c>
      <c r="H1613" s="174">
        <v>4</v>
      </c>
      <c r="I1613" s="1094"/>
      <c r="J1613" s="1094"/>
      <c r="K1613" s="1094"/>
      <c r="L1613" s="148"/>
      <c r="M1613" s="146"/>
      <c r="N1613" s="146"/>
    </row>
    <row r="1614" spans="2:14" s="141" customFormat="1" ht="20.100000000000001" hidden="1" customHeight="1">
      <c r="B1614" s="182">
        <f>'HITUNG SEGMEN'!B2271</f>
        <v>0</v>
      </c>
      <c r="C1614" s="222">
        <f>'HITUNG SEGMEN'!C2271</f>
        <v>0</v>
      </c>
      <c r="D1614" s="223">
        <f>'HITUNG SEGMEN'!D2271</f>
        <v>0</v>
      </c>
      <c r="E1614" s="224">
        <f>'HITUNG SEGMEN'!E2271</f>
        <v>0</v>
      </c>
      <c r="F1614" s="225">
        <f>'HITUNG SEGMEN'!F2271</f>
        <v>0</v>
      </c>
      <c r="G1614" s="225">
        <f>'HITUNG SEGMEN'!G2271</f>
        <v>0</v>
      </c>
      <c r="H1614" s="172"/>
      <c r="I1614" s="178"/>
      <c r="J1614" s="178"/>
      <c r="K1614" s="178"/>
      <c r="L1614" s="138"/>
      <c r="M1614" s="146"/>
      <c r="N1614" s="146"/>
    </row>
    <row r="1615" spans="2:14" s="141" customFormat="1" ht="20.100000000000001" hidden="1" customHeight="1">
      <c r="B1615" s="182">
        <f>'HITUNG SEGMEN'!B2272</f>
        <v>0</v>
      </c>
      <c r="C1615" s="222">
        <f>'HITUNG SEGMEN'!C2272</f>
        <v>0</v>
      </c>
      <c r="D1615" s="223">
        <f>'HITUNG SEGMEN'!D2272</f>
        <v>0</v>
      </c>
      <c r="E1615" s="224">
        <f>'HITUNG SEGMEN'!E2272</f>
        <v>0</v>
      </c>
      <c r="F1615" s="225">
        <f>'HITUNG SEGMEN'!F2272</f>
        <v>0</v>
      </c>
      <c r="G1615" s="225">
        <f>'HITUNG SEGMEN'!G2272</f>
        <v>0</v>
      </c>
      <c r="H1615" s="172">
        <v>3.5</v>
      </c>
      <c r="I1615" s="178"/>
      <c r="J1615" s="178"/>
      <c r="K1615" s="178"/>
      <c r="L1615" s="138"/>
      <c r="M1615" s="146"/>
      <c r="N1615" s="146"/>
    </row>
    <row r="1616" spans="2:14" s="141" customFormat="1" ht="20.100000000000001" hidden="1" customHeight="1">
      <c r="B1616" s="182">
        <f>'HITUNG SEGMEN'!B2273</f>
        <v>168</v>
      </c>
      <c r="C1616" s="222">
        <f>'HITUNG SEGMEN'!C2273</f>
        <v>2.0129999999999999</v>
      </c>
      <c r="D1616" s="223" t="str">
        <f>'HITUNG SEGMEN'!D2273</f>
        <v>Penolih - Nangkasawit</v>
      </c>
      <c r="E1616" s="224">
        <f>'HITUNG SEGMEN'!E2273</f>
        <v>6.056</v>
      </c>
      <c r="F1616" s="225" t="str">
        <f>'HITUNG SEGMEN'!F2273</f>
        <v>0+000</v>
      </c>
      <c r="G1616" s="225" t="str">
        <f>'HITUNG SEGMEN'!G2273</f>
        <v>0+200</v>
      </c>
      <c r="H1616" s="172">
        <v>3.5</v>
      </c>
      <c r="I1616" s="178"/>
      <c r="J1616" s="178"/>
      <c r="K1616" s="178"/>
      <c r="L1616" s="138"/>
      <c r="M1616" s="146"/>
      <c r="N1616" s="146"/>
    </row>
    <row r="1617" spans="2:14" s="141" customFormat="1" ht="20.100000000000001" hidden="1" customHeight="1">
      <c r="B1617" s="182">
        <f>'HITUNG SEGMEN'!B2274</f>
        <v>0</v>
      </c>
      <c r="C1617" s="222">
        <f>'HITUNG SEGMEN'!C2274</f>
        <v>0</v>
      </c>
      <c r="D1617" s="223">
        <f>'HITUNG SEGMEN'!D2274</f>
        <v>0</v>
      </c>
      <c r="E1617" s="224">
        <f>'HITUNG SEGMEN'!E2274</f>
        <v>0</v>
      </c>
      <c r="F1617" s="225" t="str">
        <f>'HITUNG SEGMEN'!F2274</f>
        <v>0+200</v>
      </c>
      <c r="G1617" s="225" t="str">
        <f>'HITUNG SEGMEN'!G2274</f>
        <v>0+400</v>
      </c>
      <c r="H1617" s="172">
        <v>3.5</v>
      </c>
      <c r="I1617" s="178"/>
      <c r="J1617" s="178"/>
      <c r="K1617" s="178"/>
      <c r="L1617" s="138"/>
      <c r="M1617" s="146"/>
      <c r="N1617" s="146"/>
    </row>
    <row r="1618" spans="2:14" s="141" customFormat="1" ht="20.100000000000001" hidden="1" customHeight="1">
      <c r="B1618" s="182">
        <f>'HITUNG SEGMEN'!B2275</f>
        <v>0</v>
      </c>
      <c r="C1618" s="222">
        <f>'HITUNG SEGMEN'!C2275</f>
        <v>0</v>
      </c>
      <c r="D1618" s="223">
        <f>'HITUNG SEGMEN'!D2275</f>
        <v>0</v>
      </c>
      <c r="E1618" s="224">
        <f>'HITUNG SEGMEN'!E2275</f>
        <v>0</v>
      </c>
      <c r="F1618" s="225" t="str">
        <f>'HITUNG SEGMEN'!F2275</f>
        <v>0+400</v>
      </c>
      <c r="G1618" s="225" t="str">
        <f>'HITUNG SEGMEN'!G2275</f>
        <v>0+600</v>
      </c>
      <c r="H1618" s="172">
        <v>3.5</v>
      </c>
      <c r="I1618" s="178"/>
      <c r="J1618" s="178"/>
      <c r="K1618" s="178"/>
      <c r="L1618" s="138"/>
      <c r="M1618" s="146"/>
      <c r="N1618" s="146"/>
    </row>
    <row r="1619" spans="2:14" s="141" customFormat="1" ht="20.100000000000001" hidden="1" customHeight="1">
      <c r="B1619" s="182">
        <f>'HITUNG SEGMEN'!B2276</f>
        <v>0</v>
      </c>
      <c r="C1619" s="222">
        <f>'HITUNG SEGMEN'!C2276</f>
        <v>0</v>
      </c>
      <c r="D1619" s="223">
        <f>'HITUNG SEGMEN'!D2276</f>
        <v>0</v>
      </c>
      <c r="E1619" s="224">
        <f>'HITUNG SEGMEN'!E2276</f>
        <v>0</v>
      </c>
      <c r="F1619" s="225" t="str">
        <f>'HITUNG SEGMEN'!F2276</f>
        <v>0+600</v>
      </c>
      <c r="G1619" s="225" t="str">
        <f>'HITUNG SEGMEN'!G2276</f>
        <v>0+800</v>
      </c>
      <c r="H1619" s="172">
        <v>3.5</v>
      </c>
      <c r="I1619" s="178"/>
      <c r="J1619" s="178"/>
      <c r="K1619" s="178"/>
      <c r="L1619" s="138"/>
      <c r="M1619" s="146"/>
      <c r="N1619" s="146"/>
    </row>
    <row r="1620" spans="2:14" s="141" customFormat="1" ht="20.100000000000001" hidden="1" customHeight="1">
      <c r="B1620" s="182">
        <f>'HITUNG SEGMEN'!B2277</f>
        <v>0</v>
      </c>
      <c r="C1620" s="222">
        <f>'HITUNG SEGMEN'!C2277</f>
        <v>0</v>
      </c>
      <c r="D1620" s="223">
        <f>'HITUNG SEGMEN'!D2277</f>
        <v>0</v>
      </c>
      <c r="E1620" s="224">
        <f>'HITUNG SEGMEN'!E2277</f>
        <v>0</v>
      </c>
      <c r="F1620" s="225" t="str">
        <f>'HITUNG SEGMEN'!F2277</f>
        <v>0+800</v>
      </c>
      <c r="G1620" s="225" t="str">
        <f>'HITUNG SEGMEN'!G2277</f>
        <v>1+000</v>
      </c>
      <c r="H1620" s="172">
        <v>3.5</v>
      </c>
      <c r="I1620" s="178"/>
      <c r="J1620" s="178"/>
      <c r="K1620" s="178"/>
      <c r="L1620" s="138"/>
      <c r="M1620" s="146"/>
      <c r="N1620" s="146"/>
    </row>
    <row r="1621" spans="2:14" s="141" customFormat="1" ht="20.100000000000001" hidden="1" customHeight="1">
      <c r="B1621" s="182">
        <f>'HITUNG SEGMEN'!B2278</f>
        <v>0</v>
      </c>
      <c r="C1621" s="222">
        <f>'HITUNG SEGMEN'!C2278</f>
        <v>0</v>
      </c>
      <c r="D1621" s="223">
        <f>'HITUNG SEGMEN'!D2278</f>
        <v>0</v>
      </c>
      <c r="E1621" s="224">
        <f>'HITUNG SEGMEN'!E2278</f>
        <v>0</v>
      </c>
      <c r="F1621" s="225" t="str">
        <f>'HITUNG SEGMEN'!F2278</f>
        <v>1+000</v>
      </c>
      <c r="G1621" s="225" t="str">
        <f>'HITUNG SEGMEN'!G2278</f>
        <v>1+200</v>
      </c>
      <c r="H1621" s="172">
        <v>3.5</v>
      </c>
      <c r="I1621" s="178"/>
      <c r="J1621" s="178"/>
      <c r="K1621" s="178"/>
      <c r="L1621" s="138"/>
      <c r="M1621" s="146"/>
      <c r="N1621" s="146"/>
    </row>
    <row r="1622" spans="2:14" s="141" customFormat="1" ht="20.100000000000001" hidden="1" customHeight="1">
      <c r="B1622" s="182">
        <f>'HITUNG SEGMEN'!B2279</f>
        <v>0</v>
      </c>
      <c r="C1622" s="222">
        <f>'HITUNG SEGMEN'!C2279</f>
        <v>0</v>
      </c>
      <c r="D1622" s="223">
        <f>'HITUNG SEGMEN'!D2279</f>
        <v>0</v>
      </c>
      <c r="E1622" s="224">
        <f>'HITUNG SEGMEN'!E2279</f>
        <v>0</v>
      </c>
      <c r="F1622" s="225" t="str">
        <f>'HITUNG SEGMEN'!F2279</f>
        <v>1+200</v>
      </c>
      <c r="G1622" s="225" t="str">
        <f>'HITUNG SEGMEN'!G2279</f>
        <v>1+400</v>
      </c>
      <c r="H1622" s="172">
        <v>3.5</v>
      </c>
      <c r="I1622" s="178"/>
      <c r="J1622" s="178"/>
      <c r="K1622" s="178"/>
      <c r="L1622" s="138"/>
      <c r="M1622" s="146"/>
      <c r="N1622" s="146"/>
    </row>
    <row r="1623" spans="2:14" s="141" customFormat="1" ht="20.100000000000001" hidden="1" customHeight="1">
      <c r="B1623" s="182">
        <f>'HITUNG SEGMEN'!B2280</f>
        <v>0</v>
      </c>
      <c r="C1623" s="222">
        <f>'HITUNG SEGMEN'!C2280</f>
        <v>0</v>
      </c>
      <c r="D1623" s="223">
        <f>'HITUNG SEGMEN'!D2280</f>
        <v>0</v>
      </c>
      <c r="E1623" s="224">
        <f>'HITUNG SEGMEN'!E2280</f>
        <v>0</v>
      </c>
      <c r="F1623" s="225" t="str">
        <f>'HITUNG SEGMEN'!F2280</f>
        <v>1+400</v>
      </c>
      <c r="G1623" s="225" t="str">
        <f>'HITUNG SEGMEN'!G2280</f>
        <v>1+600</v>
      </c>
      <c r="H1623" s="172">
        <v>3.5</v>
      </c>
      <c r="I1623" s="178"/>
      <c r="J1623" s="178"/>
      <c r="K1623" s="178"/>
      <c r="L1623" s="138"/>
      <c r="M1623" s="146"/>
      <c r="N1623" s="146"/>
    </row>
    <row r="1624" spans="2:14" s="141" customFormat="1" ht="20.100000000000001" hidden="1" customHeight="1">
      <c r="B1624" s="182">
        <f>'HITUNG SEGMEN'!B2281</f>
        <v>0</v>
      </c>
      <c r="C1624" s="222">
        <f>'HITUNG SEGMEN'!C2281</f>
        <v>0</v>
      </c>
      <c r="D1624" s="223">
        <f>'HITUNG SEGMEN'!D2281</f>
        <v>0</v>
      </c>
      <c r="E1624" s="224">
        <f>'HITUNG SEGMEN'!E2281</f>
        <v>0</v>
      </c>
      <c r="F1624" s="225" t="str">
        <f>'HITUNG SEGMEN'!F2281</f>
        <v>1+600</v>
      </c>
      <c r="G1624" s="225" t="str">
        <f>'HITUNG SEGMEN'!G2281</f>
        <v>1+800</v>
      </c>
      <c r="H1624" s="172">
        <v>3.5</v>
      </c>
      <c r="I1624" s="178"/>
      <c r="J1624" s="178"/>
      <c r="K1624" s="178"/>
      <c r="L1624" s="138"/>
      <c r="M1624" s="146"/>
      <c r="N1624" s="146"/>
    </row>
    <row r="1625" spans="2:14" s="141" customFormat="1" ht="20.100000000000001" hidden="1" customHeight="1">
      <c r="B1625" s="182">
        <f>'HITUNG SEGMEN'!B2282</f>
        <v>0</v>
      </c>
      <c r="C1625" s="222">
        <f>'HITUNG SEGMEN'!C2282</f>
        <v>0</v>
      </c>
      <c r="D1625" s="223">
        <f>'HITUNG SEGMEN'!D2282</f>
        <v>0</v>
      </c>
      <c r="E1625" s="224">
        <f>'HITUNG SEGMEN'!E2282</f>
        <v>0</v>
      </c>
      <c r="F1625" s="225" t="str">
        <f>'HITUNG SEGMEN'!F2282</f>
        <v>1+800</v>
      </c>
      <c r="G1625" s="225" t="str">
        <f>'HITUNG SEGMEN'!G2282</f>
        <v>2+000</v>
      </c>
      <c r="H1625" s="172">
        <v>3.5</v>
      </c>
      <c r="I1625" s="178"/>
      <c r="J1625" s="178"/>
      <c r="K1625" s="178"/>
      <c r="L1625" s="138"/>
      <c r="M1625" s="146"/>
      <c r="N1625" s="146"/>
    </row>
    <row r="1626" spans="2:14" s="141" customFormat="1" ht="20.100000000000001" hidden="1" customHeight="1">
      <c r="B1626" s="182">
        <f>'HITUNG SEGMEN'!B2283</f>
        <v>0</v>
      </c>
      <c r="C1626" s="222">
        <f>'HITUNG SEGMEN'!C2283</f>
        <v>0</v>
      </c>
      <c r="D1626" s="223">
        <f>'HITUNG SEGMEN'!D2283</f>
        <v>0</v>
      </c>
      <c r="E1626" s="224">
        <f>'HITUNG SEGMEN'!E2283</f>
        <v>0</v>
      </c>
      <c r="F1626" s="225" t="str">
        <f>'HITUNG SEGMEN'!F2283</f>
        <v>2+000</v>
      </c>
      <c r="G1626" s="225" t="str">
        <f>'HITUNG SEGMEN'!G2283</f>
        <v>2+200</v>
      </c>
      <c r="H1626" s="172">
        <v>3.5</v>
      </c>
      <c r="I1626" s="178"/>
      <c r="J1626" s="178"/>
      <c r="K1626" s="178"/>
      <c r="L1626" s="138"/>
      <c r="M1626" s="146"/>
      <c r="N1626" s="146"/>
    </row>
    <row r="1627" spans="2:14" s="141" customFormat="1" ht="20.100000000000001" hidden="1" customHeight="1">
      <c r="B1627" s="182">
        <f>'HITUNG SEGMEN'!B2284</f>
        <v>0</v>
      </c>
      <c r="C1627" s="222">
        <f>'HITUNG SEGMEN'!C2284</f>
        <v>0</v>
      </c>
      <c r="D1627" s="223">
        <f>'HITUNG SEGMEN'!D2284</f>
        <v>0</v>
      </c>
      <c r="E1627" s="224">
        <f>'HITUNG SEGMEN'!E2284</f>
        <v>0</v>
      </c>
      <c r="F1627" s="225" t="str">
        <f>'HITUNG SEGMEN'!F2284</f>
        <v>2+200</v>
      </c>
      <c r="G1627" s="225" t="str">
        <f>'HITUNG SEGMEN'!G2284</f>
        <v>2+400</v>
      </c>
      <c r="H1627" s="172"/>
      <c r="I1627" s="178"/>
      <c r="J1627" s="178"/>
      <c r="K1627" s="178"/>
      <c r="L1627" s="138"/>
      <c r="M1627" s="146"/>
      <c r="N1627" s="146"/>
    </row>
    <row r="1628" spans="2:14" s="141" customFormat="1" ht="20.100000000000001" hidden="1" customHeight="1">
      <c r="B1628" s="182">
        <f>'HITUNG SEGMEN'!B2285</f>
        <v>0</v>
      </c>
      <c r="C1628" s="222">
        <f>'HITUNG SEGMEN'!C2285</f>
        <v>0</v>
      </c>
      <c r="D1628" s="223">
        <f>'HITUNG SEGMEN'!D2285</f>
        <v>0</v>
      </c>
      <c r="E1628" s="224">
        <f>'HITUNG SEGMEN'!E2285</f>
        <v>0</v>
      </c>
      <c r="F1628" s="225" t="str">
        <f>'HITUNG SEGMEN'!F2285</f>
        <v>2+400</v>
      </c>
      <c r="G1628" s="225" t="str">
        <f>'HITUNG SEGMEN'!G2285</f>
        <v>2+600</v>
      </c>
      <c r="H1628" s="172">
        <v>3</v>
      </c>
      <c r="I1628" s="178"/>
      <c r="J1628" s="178"/>
      <c r="K1628" s="178"/>
      <c r="L1628" s="138"/>
      <c r="M1628" s="146"/>
      <c r="N1628" s="146"/>
    </row>
    <row r="1629" spans="2:14" s="141" customFormat="1" ht="20.100000000000001" hidden="1" customHeight="1">
      <c r="B1629" s="182">
        <f>'HITUNG SEGMEN'!B2286</f>
        <v>0</v>
      </c>
      <c r="C1629" s="222">
        <f>'HITUNG SEGMEN'!C2286</f>
        <v>0</v>
      </c>
      <c r="D1629" s="223">
        <f>'HITUNG SEGMEN'!D2286</f>
        <v>0</v>
      </c>
      <c r="E1629" s="224">
        <f>'HITUNG SEGMEN'!E2286</f>
        <v>0</v>
      </c>
      <c r="F1629" s="225" t="str">
        <f>'HITUNG SEGMEN'!F2286</f>
        <v>2+600</v>
      </c>
      <c r="G1629" s="225" t="str">
        <f>'HITUNG SEGMEN'!G2286</f>
        <v>2+800</v>
      </c>
      <c r="H1629" s="172">
        <v>3</v>
      </c>
      <c r="I1629" s="178"/>
      <c r="J1629" s="178"/>
      <c r="K1629" s="178"/>
      <c r="L1629" s="138"/>
      <c r="M1629" s="146"/>
      <c r="N1629" s="146"/>
    </row>
    <row r="1630" spans="2:14" s="141" customFormat="1" ht="20.100000000000001" hidden="1" customHeight="1">
      <c r="B1630" s="182">
        <f>'HITUNG SEGMEN'!B2287</f>
        <v>0</v>
      </c>
      <c r="C1630" s="222">
        <f>'HITUNG SEGMEN'!C2287</f>
        <v>0</v>
      </c>
      <c r="D1630" s="223">
        <f>'HITUNG SEGMEN'!D2287</f>
        <v>0</v>
      </c>
      <c r="E1630" s="224">
        <f>'HITUNG SEGMEN'!E2287</f>
        <v>0</v>
      </c>
      <c r="F1630" s="225" t="str">
        <f>'HITUNG SEGMEN'!F2287</f>
        <v>2+800</v>
      </c>
      <c r="G1630" s="225" t="str">
        <f>'HITUNG SEGMEN'!G2287</f>
        <v>3+000</v>
      </c>
      <c r="H1630" s="172">
        <v>3</v>
      </c>
      <c r="I1630" s="178"/>
      <c r="J1630" s="178"/>
      <c r="K1630" s="178"/>
      <c r="L1630" s="138"/>
      <c r="M1630" s="146"/>
      <c r="N1630" s="146"/>
    </row>
    <row r="1631" spans="2:14" s="141" customFormat="1" ht="20.100000000000001" hidden="1" customHeight="1">
      <c r="B1631" s="182">
        <f>'HITUNG SEGMEN'!B2288</f>
        <v>0</v>
      </c>
      <c r="C1631" s="222">
        <f>'HITUNG SEGMEN'!C2288</f>
        <v>0</v>
      </c>
      <c r="D1631" s="223">
        <f>'HITUNG SEGMEN'!D2288</f>
        <v>0</v>
      </c>
      <c r="E1631" s="224">
        <f>'HITUNG SEGMEN'!E2288</f>
        <v>0</v>
      </c>
      <c r="F1631" s="225" t="str">
        <f>'HITUNG SEGMEN'!F2288</f>
        <v>3+000</v>
      </c>
      <c r="G1631" s="225" t="str">
        <f>'HITUNG SEGMEN'!G2288</f>
        <v>3+200</v>
      </c>
      <c r="H1631" s="172">
        <v>3</v>
      </c>
      <c r="I1631" s="178"/>
      <c r="J1631" s="178"/>
      <c r="K1631" s="178"/>
      <c r="L1631" s="138"/>
      <c r="M1631" s="146"/>
      <c r="N1631" s="146"/>
    </row>
    <row r="1632" spans="2:14" s="141" customFormat="1" ht="20.100000000000001" hidden="1" customHeight="1">
      <c r="B1632" s="182">
        <f>'HITUNG SEGMEN'!B2289</f>
        <v>0</v>
      </c>
      <c r="C1632" s="222">
        <f>'HITUNG SEGMEN'!C2289</f>
        <v>0</v>
      </c>
      <c r="D1632" s="223">
        <f>'HITUNG SEGMEN'!D2289</f>
        <v>0</v>
      </c>
      <c r="E1632" s="224">
        <f>'HITUNG SEGMEN'!E2289</f>
        <v>0</v>
      </c>
      <c r="F1632" s="225" t="str">
        <f>'HITUNG SEGMEN'!F2289</f>
        <v>3+200</v>
      </c>
      <c r="G1632" s="225" t="str">
        <f>'HITUNG SEGMEN'!G2289</f>
        <v>3+400</v>
      </c>
      <c r="H1632" s="172">
        <v>3</v>
      </c>
      <c r="I1632" s="178"/>
      <c r="J1632" s="178"/>
      <c r="K1632" s="178"/>
      <c r="L1632" s="138"/>
      <c r="M1632" s="146"/>
      <c r="N1632" s="146"/>
    </row>
    <row r="1633" spans="2:14" s="141" customFormat="1" ht="20.100000000000001" hidden="1" customHeight="1">
      <c r="B1633" s="182">
        <f>'HITUNG SEGMEN'!B2290</f>
        <v>0</v>
      </c>
      <c r="C1633" s="222">
        <f>'HITUNG SEGMEN'!C2290</f>
        <v>0</v>
      </c>
      <c r="D1633" s="223">
        <f>'HITUNG SEGMEN'!D2290</f>
        <v>0</v>
      </c>
      <c r="E1633" s="224">
        <f>'HITUNG SEGMEN'!E2290</f>
        <v>0</v>
      </c>
      <c r="F1633" s="225" t="str">
        <f>'HITUNG SEGMEN'!F2290</f>
        <v>3+400</v>
      </c>
      <c r="G1633" s="225" t="str">
        <f>'HITUNG SEGMEN'!G2290</f>
        <v>3+600</v>
      </c>
      <c r="H1633" s="172">
        <v>3</v>
      </c>
      <c r="I1633" s="178"/>
      <c r="J1633" s="178"/>
      <c r="K1633" s="178"/>
      <c r="L1633" s="138"/>
      <c r="M1633" s="146"/>
      <c r="N1633" s="146"/>
    </row>
    <row r="1634" spans="2:14" s="141" customFormat="1" ht="20.100000000000001" hidden="1" customHeight="1">
      <c r="B1634" s="182">
        <f>'HITUNG SEGMEN'!B2291</f>
        <v>0</v>
      </c>
      <c r="C1634" s="222">
        <f>'HITUNG SEGMEN'!C2291</f>
        <v>0</v>
      </c>
      <c r="D1634" s="223">
        <f>'HITUNG SEGMEN'!D2291</f>
        <v>0</v>
      </c>
      <c r="E1634" s="224">
        <f>'HITUNG SEGMEN'!E2291</f>
        <v>0</v>
      </c>
      <c r="F1634" s="225" t="str">
        <f>'HITUNG SEGMEN'!F2291</f>
        <v>3+600</v>
      </c>
      <c r="G1634" s="225" t="str">
        <f>'HITUNG SEGMEN'!G2291</f>
        <v>3+800</v>
      </c>
      <c r="H1634" s="172">
        <v>3</v>
      </c>
      <c r="I1634" s="178"/>
      <c r="J1634" s="178"/>
      <c r="K1634" s="178"/>
      <c r="L1634" s="138"/>
      <c r="M1634" s="146"/>
      <c r="N1634" s="146"/>
    </row>
    <row r="1635" spans="2:14" s="141" customFormat="1" ht="20.100000000000001" hidden="1" customHeight="1">
      <c r="B1635" s="182">
        <f>'HITUNG SEGMEN'!B2292</f>
        <v>0</v>
      </c>
      <c r="C1635" s="222">
        <f>'HITUNG SEGMEN'!C2292</f>
        <v>0</v>
      </c>
      <c r="D1635" s="223">
        <f>'HITUNG SEGMEN'!D2292</f>
        <v>0</v>
      </c>
      <c r="E1635" s="224">
        <f>'HITUNG SEGMEN'!E2292</f>
        <v>0</v>
      </c>
      <c r="F1635" s="225" t="str">
        <f>'HITUNG SEGMEN'!F2292</f>
        <v>3+800</v>
      </c>
      <c r="G1635" s="225" t="str">
        <f>'HITUNG SEGMEN'!G2292</f>
        <v>4+000</v>
      </c>
      <c r="H1635" s="172">
        <v>3</v>
      </c>
      <c r="I1635" s="178"/>
      <c r="J1635" s="178"/>
      <c r="K1635" s="178"/>
      <c r="L1635" s="138"/>
      <c r="M1635" s="146"/>
      <c r="N1635" s="146"/>
    </row>
    <row r="1636" spans="2:14" s="141" customFormat="1" ht="20.100000000000001" hidden="1" customHeight="1">
      <c r="B1636" s="182">
        <f>'HITUNG SEGMEN'!B2293</f>
        <v>0</v>
      </c>
      <c r="C1636" s="222">
        <f>'HITUNG SEGMEN'!C2293</f>
        <v>0</v>
      </c>
      <c r="D1636" s="223">
        <f>'HITUNG SEGMEN'!D2293</f>
        <v>0</v>
      </c>
      <c r="E1636" s="224">
        <f>'HITUNG SEGMEN'!E2293</f>
        <v>0</v>
      </c>
      <c r="F1636" s="225" t="str">
        <f>'HITUNG SEGMEN'!F2293</f>
        <v>4+000</v>
      </c>
      <c r="G1636" s="225" t="str">
        <f>'HITUNG SEGMEN'!G2293</f>
        <v>4+200</v>
      </c>
      <c r="H1636" s="172"/>
      <c r="I1636" s="178"/>
      <c r="J1636" s="178"/>
      <c r="K1636" s="178"/>
      <c r="L1636" s="138"/>
      <c r="M1636" s="146"/>
      <c r="N1636" s="146"/>
    </row>
    <row r="1637" spans="2:14" s="141" customFormat="1" ht="20.100000000000001" hidden="1" customHeight="1">
      <c r="B1637" s="182">
        <f>'HITUNG SEGMEN'!B2294</f>
        <v>0</v>
      </c>
      <c r="C1637" s="222">
        <f>'HITUNG SEGMEN'!C2294</f>
        <v>0</v>
      </c>
      <c r="D1637" s="223">
        <f>'HITUNG SEGMEN'!D2294</f>
        <v>0</v>
      </c>
      <c r="E1637" s="224">
        <f>'HITUNG SEGMEN'!E2294</f>
        <v>0</v>
      </c>
      <c r="F1637" s="225" t="str">
        <f>'HITUNG SEGMEN'!F2294</f>
        <v>4+200</v>
      </c>
      <c r="G1637" s="225" t="str">
        <f>'HITUNG SEGMEN'!G2294</f>
        <v>4+400</v>
      </c>
      <c r="H1637" s="172">
        <v>3</v>
      </c>
      <c r="I1637" s="178"/>
      <c r="J1637" s="178"/>
      <c r="K1637" s="178"/>
      <c r="L1637" s="138"/>
      <c r="M1637" s="146"/>
      <c r="N1637" s="146"/>
    </row>
    <row r="1638" spans="2:14" s="141" customFormat="1" ht="20.100000000000001" hidden="1" customHeight="1">
      <c r="B1638" s="182">
        <f>'HITUNG SEGMEN'!B2295</f>
        <v>0</v>
      </c>
      <c r="C1638" s="222">
        <f>'HITUNG SEGMEN'!C2295</f>
        <v>0</v>
      </c>
      <c r="D1638" s="223">
        <f>'HITUNG SEGMEN'!D2295</f>
        <v>0</v>
      </c>
      <c r="E1638" s="224">
        <f>'HITUNG SEGMEN'!E2295</f>
        <v>0</v>
      </c>
      <c r="F1638" s="225" t="str">
        <f>'HITUNG SEGMEN'!F2295</f>
        <v>4+400</v>
      </c>
      <c r="G1638" s="225" t="str">
        <f>'HITUNG SEGMEN'!G2295</f>
        <v>4+600</v>
      </c>
      <c r="H1638" s="172">
        <v>3</v>
      </c>
      <c r="I1638" s="178"/>
      <c r="J1638" s="178"/>
      <c r="K1638" s="178"/>
      <c r="L1638" s="138"/>
      <c r="M1638" s="146"/>
      <c r="N1638" s="146"/>
    </row>
    <row r="1639" spans="2:14" s="141" customFormat="1" ht="20.100000000000001" hidden="1" customHeight="1">
      <c r="B1639" s="182">
        <f>'HITUNG SEGMEN'!B2296</f>
        <v>0</v>
      </c>
      <c r="C1639" s="222">
        <f>'HITUNG SEGMEN'!C2296</f>
        <v>0</v>
      </c>
      <c r="D1639" s="223">
        <f>'HITUNG SEGMEN'!D2296</f>
        <v>0</v>
      </c>
      <c r="E1639" s="224">
        <f>'HITUNG SEGMEN'!E2296</f>
        <v>0</v>
      </c>
      <c r="F1639" s="225" t="str">
        <f>'HITUNG SEGMEN'!F2296</f>
        <v>4+600</v>
      </c>
      <c r="G1639" s="225" t="str">
        <f>'HITUNG SEGMEN'!G2296</f>
        <v>4+800</v>
      </c>
      <c r="H1639" s="172">
        <v>3</v>
      </c>
      <c r="I1639" s="178"/>
      <c r="J1639" s="178"/>
      <c r="K1639" s="178"/>
      <c r="L1639" s="138"/>
      <c r="M1639" s="146"/>
      <c r="N1639" s="146"/>
    </row>
    <row r="1640" spans="2:14" s="141" customFormat="1" ht="20.100000000000001" hidden="1" customHeight="1">
      <c r="B1640" s="182">
        <f>'HITUNG SEGMEN'!B2297</f>
        <v>0</v>
      </c>
      <c r="C1640" s="222">
        <f>'HITUNG SEGMEN'!C2297</f>
        <v>0</v>
      </c>
      <c r="D1640" s="223">
        <f>'HITUNG SEGMEN'!D2297</f>
        <v>0</v>
      </c>
      <c r="E1640" s="224">
        <f>'HITUNG SEGMEN'!E2297</f>
        <v>0</v>
      </c>
      <c r="F1640" s="225" t="str">
        <f>'HITUNG SEGMEN'!F2297</f>
        <v>4+800</v>
      </c>
      <c r="G1640" s="225" t="str">
        <f>'HITUNG SEGMEN'!G2297</f>
        <v>5+000</v>
      </c>
      <c r="H1640" s="172">
        <v>3</v>
      </c>
      <c r="I1640" s="178"/>
      <c r="J1640" s="178"/>
      <c r="K1640" s="178"/>
      <c r="L1640" s="138"/>
      <c r="M1640" s="146"/>
      <c r="N1640" s="146"/>
    </row>
    <row r="1641" spans="2:14" s="141" customFormat="1" ht="20.100000000000001" hidden="1" customHeight="1">
      <c r="B1641" s="182">
        <f>'HITUNG SEGMEN'!B2298</f>
        <v>0</v>
      </c>
      <c r="C1641" s="222">
        <f>'HITUNG SEGMEN'!C2298</f>
        <v>0</v>
      </c>
      <c r="D1641" s="223">
        <f>'HITUNG SEGMEN'!D2298</f>
        <v>0</v>
      </c>
      <c r="E1641" s="224">
        <f>'HITUNG SEGMEN'!E2298</f>
        <v>0</v>
      </c>
      <c r="F1641" s="225" t="str">
        <f>'HITUNG SEGMEN'!F2298</f>
        <v>5+000</v>
      </c>
      <c r="G1641" s="225" t="str">
        <f>'HITUNG SEGMEN'!G2298</f>
        <v>5+200</v>
      </c>
      <c r="H1641" s="172">
        <v>3</v>
      </c>
      <c r="I1641" s="178"/>
      <c r="J1641" s="178"/>
      <c r="K1641" s="178"/>
      <c r="L1641" s="138"/>
      <c r="M1641" s="146"/>
      <c r="N1641" s="146"/>
    </row>
    <row r="1642" spans="2:14" s="141" customFormat="1" ht="20.100000000000001" hidden="1" customHeight="1">
      <c r="B1642" s="182">
        <f>'HITUNG SEGMEN'!B2299</f>
        <v>0</v>
      </c>
      <c r="C1642" s="222">
        <f>'HITUNG SEGMEN'!C2299</f>
        <v>0</v>
      </c>
      <c r="D1642" s="223">
        <f>'HITUNG SEGMEN'!D2299</f>
        <v>0</v>
      </c>
      <c r="E1642" s="224">
        <f>'HITUNG SEGMEN'!E2299</f>
        <v>0</v>
      </c>
      <c r="F1642" s="225" t="str">
        <f>'HITUNG SEGMEN'!F2299</f>
        <v>5+200</v>
      </c>
      <c r="G1642" s="225" t="str">
        <f>'HITUNG SEGMEN'!G2299</f>
        <v>5+400</v>
      </c>
      <c r="H1642" s="172">
        <v>3</v>
      </c>
      <c r="I1642" s="178"/>
      <c r="J1642" s="178"/>
      <c r="K1642" s="178"/>
      <c r="L1642" s="138"/>
      <c r="M1642" s="146"/>
      <c r="N1642" s="146"/>
    </row>
    <row r="1643" spans="2:14" s="141" customFormat="1" ht="20.100000000000001" hidden="1" customHeight="1">
      <c r="B1643" s="182">
        <f>'HITUNG SEGMEN'!B2300</f>
        <v>0</v>
      </c>
      <c r="C1643" s="222">
        <f>'HITUNG SEGMEN'!C2300</f>
        <v>0</v>
      </c>
      <c r="D1643" s="223">
        <f>'HITUNG SEGMEN'!D2300</f>
        <v>0</v>
      </c>
      <c r="E1643" s="224">
        <f>'HITUNG SEGMEN'!E2300</f>
        <v>0</v>
      </c>
      <c r="F1643" s="225" t="str">
        <f>'HITUNG SEGMEN'!F2300</f>
        <v>5+400</v>
      </c>
      <c r="G1643" s="225" t="str">
        <f>'HITUNG SEGMEN'!G2300</f>
        <v>5+600</v>
      </c>
      <c r="H1643" s="172">
        <v>3</v>
      </c>
      <c r="I1643" s="178"/>
      <c r="J1643" s="178"/>
      <c r="K1643" s="178"/>
      <c r="L1643" s="138"/>
      <c r="M1643" s="146"/>
      <c r="N1643" s="146"/>
    </row>
    <row r="1644" spans="2:14" s="141" customFormat="1" ht="20.100000000000001" hidden="1" customHeight="1">
      <c r="B1644" s="182">
        <f>'HITUNG SEGMEN'!B2301</f>
        <v>0</v>
      </c>
      <c r="C1644" s="222">
        <f>'HITUNG SEGMEN'!C2301</f>
        <v>0</v>
      </c>
      <c r="D1644" s="223">
        <f>'HITUNG SEGMEN'!D2301</f>
        <v>0</v>
      </c>
      <c r="E1644" s="224">
        <f>'HITUNG SEGMEN'!E2301</f>
        <v>0</v>
      </c>
      <c r="F1644" s="225" t="str">
        <f>'HITUNG SEGMEN'!F2301</f>
        <v>5+600</v>
      </c>
      <c r="G1644" s="225" t="str">
        <f>'HITUNG SEGMEN'!G2301</f>
        <v>5+800</v>
      </c>
      <c r="H1644" s="172">
        <v>3</v>
      </c>
      <c r="I1644" s="178"/>
      <c r="J1644" s="178"/>
      <c r="K1644" s="178"/>
      <c r="L1644" s="138"/>
      <c r="M1644" s="146"/>
      <c r="N1644" s="146"/>
    </row>
    <row r="1645" spans="2:14" s="141" customFormat="1" ht="20.100000000000001" hidden="1" customHeight="1">
      <c r="B1645" s="182">
        <f>'HITUNG SEGMEN'!B2302</f>
        <v>0</v>
      </c>
      <c r="C1645" s="222">
        <f>'HITUNG SEGMEN'!C2302</f>
        <v>0</v>
      </c>
      <c r="D1645" s="223">
        <f>'HITUNG SEGMEN'!D2302</f>
        <v>0</v>
      </c>
      <c r="E1645" s="224">
        <f>'HITUNG SEGMEN'!E2302</f>
        <v>0</v>
      </c>
      <c r="F1645" s="225" t="str">
        <f>'HITUNG SEGMEN'!F2302</f>
        <v>5+800</v>
      </c>
      <c r="G1645" s="225" t="str">
        <f>'HITUNG SEGMEN'!G2302</f>
        <v>6+000</v>
      </c>
      <c r="H1645" s="172">
        <v>3</v>
      </c>
      <c r="I1645" s="178"/>
      <c r="J1645" s="178"/>
      <c r="K1645" s="178"/>
      <c r="L1645" s="138"/>
      <c r="M1645" s="146"/>
      <c r="N1645" s="146"/>
    </row>
    <row r="1646" spans="2:14" s="141" customFormat="1" ht="20.100000000000001" hidden="1" customHeight="1">
      <c r="B1646" s="182">
        <f>'HITUNG SEGMEN'!B2303</f>
        <v>0</v>
      </c>
      <c r="C1646" s="222">
        <f>'HITUNG SEGMEN'!C2303</f>
        <v>0</v>
      </c>
      <c r="D1646" s="223">
        <f>'HITUNG SEGMEN'!D2303</f>
        <v>0</v>
      </c>
      <c r="E1646" s="224">
        <f>'HITUNG SEGMEN'!E2303</f>
        <v>0</v>
      </c>
      <c r="F1646" s="225" t="str">
        <f>'HITUNG SEGMEN'!F2303</f>
        <v>6+000</v>
      </c>
      <c r="G1646" s="225" t="str">
        <f>'HITUNG SEGMEN'!G2303</f>
        <v>6+056</v>
      </c>
      <c r="H1646" s="172"/>
      <c r="I1646" s="178"/>
      <c r="J1646" s="178"/>
      <c r="K1646" s="178"/>
      <c r="L1646" s="138"/>
      <c r="M1646" s="146"/>
      <c r="N1646" s="146"/>
    </row>
    <row r="1647" spans="2:14" s="141" customFormat="1" ht="20.100000000000001" hidden="1" customHeight="1">
      <c r="B1647" s="182">
        <f>'HITUNG SEGMEN'!B2304</f>
        <v>0</v>
      </c>
      <c r="C1647" s="222">
        <f>'HITUNG SEGMEN'!C2304</f>
        <v>0</v>
      </c>
      <c r="D1647" s="223">
        <f>'HITUNG SEGMEN'!D2304</f>
        <v>0</v>
      </c>
      <c r="E1647" s="224">
        <f>'HITUNG SEGMEN'!E2304</f>
        <v>0</v>
      </c>
      <c r="F1647" s="225">
        <f>'HITUNG SEGMEN'!F2304</f>
        <v>0</v>
      </c>
      <c r="G1647" s="225">
        <f>'HITUNG SEGMEN'!G2304</f>
        <v>0</v>
      </c>
      <c r="H1647" s="172">
        <v>4</v>
      </c>
      <c r="I1647" s="178"/>
      <c r="J1647" s="178"/>
      <c r="K1647" s="178"/>
      <c r="L1647" s="138"/>
      <c r="M1647" s="146"/>
      <c r="N1647" s="146"/>
    </row>
    <row r="1648" spans="2:14" s="141" customFormat="1" ht="20.100000000000001" hidden="1" customHeight="1">
      <c r="B1648" s="182">
        <f>'HITUNG SEGMEN'!B2305</f>
        <v>0</v>
      </c>
      <c r="C1648" s="222">
        <f>'HITUNG SEGMEN'!C2305</f>
        <v>0</v>
      </c>
      <c r="D1648" s="223">
        <f>'HITUNG SEGMEN'!D2305</f>
        <v>0</v>
      </c>
      <c r="E1648" s="224">
        <f>'HITUNG SEGMEN'!E2305</f>
        <v>0</v>
      </c>
      <c r="F1648" s="225">
        <f>'HITUNG SEGMEN'!F2305</f>
        <v>0</v>
      </c>
      <c r="G1648" s="225">
        <f>'HITUNG SEGMEN'!G2305</f>
        <v>0</v>
      </c>
      <c r="H1648" s="172">
        <v>4</v>
      </c>
      <c r="I1648" s="178"/>
      <c r="J1648" s="178"/>
      <c r="K1648" s="178"/>
      <c r="L1648" s="138"/>
      <c r="M1648" s="146"/>
      <c r="N1648" s="146"/>
    </row>
    <row r="1649" spans="2:14" s="141" customFormat="1" ht="20.100000000000001" hidden="1" customHeight="1">
      <c r="B1649" s="182">
        <f>'HITUNG SEGMEN'!B2306</f>
        <v>169</v>
      </c>
      <c r="C1649" s="222">
        <f>'HITUNG SEGMEN'!C2306</f>
        <v>2.0139999999999998</v>
      </c>
      <c r="D1649" s="223" t="str">
        <f>'HITUNG SEGMEN'!D2306</f>
        <v>Penolih - Sinduraja</v>
      </c>
      <c r="E1649" s="224">
        <f>'HITUNG SEGMEN'!E2306</f>
        <v>1.752</v>
      </c>
      <c r="F1649" s="225" t="str">
        <f>'HITUNG SEGMEN'!F2306</f>
        <v>0+000</v>
      </c>
      <c r="G1649" s="225" t="str">
        <f>'HITUNG SEGMEN'!G2306</f>
        <v>0+200</v>
      </c>
      <c r="H1649" s="172">
        <v>4</v>
      </c>
      <c r="I1649" s="178"/>
      <c r="J1649" s="178"/>
      <c r="K1649" s="178"/>
      <c r="L1649" s="138"/>
      <c r="M1649" s="146"/>
      <c r="N1649" s="146"/>
    </row>
    <row r="1650" spans="2:14" s="141" customFormat="1" ht="20.100000000000001" hidden="1" customHeight="1">
      <c r="B1650" s="182">
        <f>'HITUNG SEGMEN'!B2307</f>
        <v>0</v>
      </c>
      <c r="C1650" s="222">
        <f>'HITUNG SEGMEN'!C2307</f>
        <v>0</v>
      </c>
      <c r="D1650" s="223">
        <f>'HITUNG SEGMEN'!D2307</f>
        <v>0</v>
      </c>
      <c r="E1650" s="224">
        <f>'HITUNG SEGMEN'!E2307</f>
        <v>0</v>
      </c>
      <c r="F1650" s="225" t="str">
        <f>'HITUNG SEGMEN'!F2307</f>
        <v>0+200</v>
      </c>
      <c r="G1650" s="225" t="str">
        <f>'HITUNG SEGMEN'!G2307</f>
        <v>0+400</v>
      </c>
      <c r="H1650" s="172">
        <v>4</v>
      </c>
      <c r="I1650" s="178"/>
      <c r="J1650" s="178"/>
      <c r="K1650" s="178"/>
      <c r="L1650" s="138"/>
      <c r="M1650" s="146"/>
      <c r="N1650" s="146"/>
    </row>
    <row r="1651" spans="2:14" s="141" customFormat="1" ht="20.100000000000001" hidden="1" customHeight="1">
      <c r="B1651" s="182">
        <f>'HITUNG SEGMEN'!B2308</f>
        <v>0</v>
      </c>
      <c r="C1651" s="222">
        <f>'HITUNG SEGMEN'!C2308</f>
        <v>0</v>
      </c>
      <c r="D1651" s="223">
        <f>'HITUNG SEGMEN'!D2308</f>
        <v>0</v>
      </c>
      <c r="E1651" s="224">
        <f>'HITUNG SEGMEN'!E2308</f>
        <v>0</v>
      </c>
      <c r="F1651" s="225" t="str">
        <f>'HITUNG SEGMEN'!F2308</f>
        <v>0+400</v>
      </c>
      <c r="G1651" s="225" t="str">
        <f>'HITUNG SEGMEN'!G2308</f>
        <v>0+600</v>
      </c>
      <c r="H1651" s="172">
        <v>4</v>
      </c>
      <c r="I1651" s="178"/>
      <c r="J1651" s="178"/>
      <c r="K1651" s="178"/>
      <c r="L1651" s="138"/>
      <c r="M1651" s="146"/>
      <c r="N1651" s="146"/>
    </row>
    <row r="1652" spans="2:14" s="141" customFormat="1" ht="20.100000000000001" hidden="1" customHeight="1">
      <c r="B1652" s="182">
        <f>'HITUNG SEGMEN'!B2309</f>
        <v>0</v>
      </c>
      <c r="C1652" s="222">
        <f>'HITUNG SEGMEN'!C2309</f>
        <v>0</v>
      </c>
      <c r="D1652" s="223">
        <f>'HITUNG SEGMEN'!D2309</f>
        <v>0</v>
      </c>
      <c r="E1652" s="224">
        <f>'HITUNG SEGMEN'!E2309</f>
        <v>0</v>
      </c>
      <c r="F1652" s="225" t="str">
        <f>'HITUNG SEGMEN'!F2309</f>
        <v>0+600</v>
      </c>
      <c r="G1652" s="225" t="str">
        <f>'HITUNG SEGMEN'!G2309</f>
        <v>0+800</v>
      </c>
      <c r="H1652" s="172">
        <v>4</v>
      </c>
      <c r="I1652" s="178"/>
      <c r="J1652" s="178"/>
      <c r="K1652" s="178"/>
      <c r="L1652" s="138"/>
      <c r="M1652" s="146"/>
      <c r="N1652" s="146"/>
    </row>
    <row r="1653" spans="2:14" s="141" customFormat="1" ht="20.100000000000001" hidden="1" customHeight="1">
      <c r="B1653" s="182">
        <f>'HITUNG SEGMEN'!B2310</f>
        <v>0</v>
      </c>
      <c r="C1653" s="222">
        <f>'HITUNG SEGMEN'!C2310</f>
        <v>0</v>
      </c>
      <c r="D1653" s="223">
        <f>'HITUNG SEGMEN'!D2310</f>
        <v>0</v>
      </c>
      <c r="E1653" s="224">
        <f>'HITUNG SEGMEN'!E2310</f>
        <v>0</v>
      </c>
      <c r="F1653" s="225" t="str">
        <f>'HITUNG SEGMEN'!F2310</f>
        <v>0+800</v>
      </c>
      <c r="G1653" s="225" t="str">
        <f>'HITUNG SEGMEN'!G2310</f>
        <v>1+000</v>
      </c>
      <c r="H1653" s="172">
        <v>4</v>
      </c>
      <c r="I1653" s="178"/>
      <c r="J1653" s="178"/>
      <c r="K1653" s="178"/>
      <c r="L1653" s="138"/>
      <c r="M1653" s="146"/>
      <c r="N1653" s="146"/>
    </row>
    <row r="1654" spans="2:14" s="141" customFormat="1" ht="20.100000000000001" hidden="1" customHeight="1">
      <c r="B1654" s="182">
        <f>'HITUNG SEGMEN'!B2311</f>
        <v>0</v>
      </c>
      <c r="C1654" s="222">
        <f>'HITUNG SEGMEN'!C2311</f>
        <v>0</v>
      </c>
      <c r="D1654" s="223">
        <f>'HITUNG SEGMEN'!D2311</f>
        <v>0</v>
      </c>
      <c r="E1654" s="224">
        <f>'HITUNG SEGMEN'!E2311</f>
        <v>0</v>
      </c>
      <c r="F1654" s="225" t="str">
        <f>'HITUNG SEGMEN'!F2311</f>
        <v>1+000</v>
      </c>
      <c r="G1654" s="225" t="str">
        <f>'HITUNG SEGMEN'!G2311</f>
        <v>1+200</v>
      </c>
      <c r="H1654" s="172">
        <v>4</v>
      </c>
      <c r="I1654" s="178"/>
      <c r="J1654" s="178"/>
      <c r="K1654" s="178"/>
      <c r="L1654" s="138"/>
      <c r="M1654" s="146"/>
      <c r="N1654" s="146"/>
    </row>
    <row r="1655" spans="2:14" s="141" customFormat="1" ht="20.100000000000001" hidden="1" customHeight="1">
      <c r="B1655" s="182">
        <f>'HITUNG SEGMEN'!B2312</f>
        <v>0</v>
      </c>
      <c r="C1655" s="222">
        <f>'HITUNG SEGMEN'!C2312</f>
        <v>0</v>
      </c>
      <c r="D1655" s="223">
        <f>'HITUNG SEGMEN'!D2312</f>
        <v>0</v>
      </c>
      <c r="E1655" s="224">
        <f>'HITUNG SEGMEN'!E2312</f>
        <v>0</v>
      </c>
      <c r="F1655" s="225" t="str">
        <f>'HITUNG SEGMEN'!F2312</f>
        <v>1+200</v>
      </c>
      <c r="G1655" s="225" t="str">
        <f>'HITUNG SEGMEN'!G2312</f>
        <v>1+400</v>
      </c>
      <c r="H1655" s="172">
        <v>4</v>
      </c>
      <c r="I1655" s="178"/>
      <c r="J1655" s="178"/>
      <c r="K1655" s="178"/>
      <c r="L1655" s="138"/>
      <c r="M1655" s="146"/>
      <c r="N1655" s="146"/>
    </row>
    <row r="1656" spans="2:14" s="141" customFormat="1" ht="20.100000000000001" hidden="1" customHeight="1">
      <c r="B1656" s="182">
        <f>'HITUNG SEGMEN'!B2313</f>
        <v>0</v>
      </c>
      <c r="C1656" s="222">
        <f>'HITUNG SEGMEN'!C2313</f>
        <v>0</v>
      </c>
      <c r="D1656" s="223">
        <f>'HITUNG SEGMEN'!D2313</f>
        <v>0</v>
      </c>
      <c r="E1656" s="224">
        <f>'HITUNG SEGMEN'!E2313</f>
        <v>0</v>
      </c>
      <c r="F1656" s="225" t="str">
        <f>'HITUNG SEGMEN'!F2313</f>
        <v>1+400</v>
      </c>
      <c r="G1656" s="225" t="str">
        <f>'HITUNG SEGMEN'!G2313</f>
        <v>1+600</v>
      </c>
      <c r="H1656" s="172">
        <v>4</v>
      </c>
      <c r="I1656" s="178"/>
      <c r="J1656" s="178"/>
      <c r="K1656" s="178"/>
      <c r="L1656" s="138"/>
      <c r="M1656" s="146"/>
      <c r="N1656" s="146"/>
    </row>
    <row r="1657" spans="2:14" s="141" customFormat="1" ht="20.100000000000001" hidden="1" customHeight="1">
      <c r="B1657" s="182">
        <f>'HITUNG SEGMEN'!B2314</f>
        <v>0</v>
      </c>
      <c r="C1657" s="222">
        <f>'HITUNG SEGMEN'!C2314</f>
        <v>0</v>
      </c>
      <c r="D1657" s="223">
        <f>'HITUNG SEGMEN'!D2314</f>
        <v>0</v>
      </c>
      <c r="E1657" s="224">
        <f>'HITUNG SEGMEN'!E2314</f>
        <v>0</v>
      </c>
      <c r="F1657" s="225" t="str">
        <f>'HITUNG SEGMEN'!F2314</f>
        <v>1+600</v>
      </c>
      <c r="G1657" s="225" t="str">
        <f>'HITUNG SEGMEN'!G2314</f>
        <v>1+752</v>
      </c>
      <c r="H1657" s="172">
        <v>4</v>
      </c>
      <c r="I1657" s="178"/>
      <c r="J1657" s="178"/>
      <c r="K1657" s="178"/>
      <c r="L1657" s="138"/>
      <c r="M1657" s="146"/>
      <c r="N1657" s="146"/>
    </row>
    <row r="1658" spans="2:14" s="141" customFormat="1" ht="20.100000000000001" hidden="1" customHeight="1">
      <c r="B1658" s="182">
        <f>'HITUNG SEGMEN'!B2315</f>
        <v>0</v>
      </c>
      <c r="C1658" s="222">
        <f>'HITUNG SEGMEN'!C2315</f>
        <v>0</v>
      </c>
      <c r="D1658" s="223">
        <f>'HITUNG SEGMEN'!D2315</f>
        <v>0</v>
      </c>
      <c r="E1658" s="224">
        <f>'HITUNG SEGMEN'!E2315</f>
        <v>0</v>
      </c>
      <c r="F1658" s="225">
        <f>'HITUNG SEGMEN'!F2315</f>
        <v>0</v>
      </c>
      <c r="G1658" s="225">
        <f>'HITUNG SEGMEN'!G2315</f>
        <v>0</v>
      </c>
      <c r="H1658" s="172">
        <v>4</v>
      </c>
      <c r="I1658" s="178"/>
      <c r="J1658" s="178"/>
      <c r="K1658" s="178"/>
      <c r="L1658" s="138"/>
      <c r="M1658" s="146"/>
      <c r="N1658" s="146"/>
    </row>
    <row r="1659" spans="2:14" s="141" customFormat="1" ht="20.100000000000001" hidden="1" customHeight="1">
      <c r="B1659" s="182">
        <f>'HITUNG SEGMEN'!B2316</f>
        <v>0</v>
      </c>
      <c r="C1659" s="222">
        <f>'HITUNG SEGMEN'!C2316</f>
        <v>0</v>
      </c>
      <c r="D1659" s="223">
        <f>'HITUNG SEGMEN'!D2316</f>
        <v>0</v>
      </c>
      <c r="E1659" s="224">
        <f>'HITUNG SEGMEN'!E2316</f>
        <v>0</v>
      </c>
      <c r="F1659" s="225">
        <f>'HITUNG SEGMEN'!F2316</f>
        <v>0</v>
      </c>
      <c r="G1659" s="225">
        <f>'HITUNG SEGMEN'!G2316</f>
        <v>0</v>
      </c>
      <c r="H1659" s="172">
        <v>4</v>
      </c>
      <c r="I1659" s="178"/>
      <c r="J1659" s="178"/>
      <c r="K1659" s="178"/>
      <c r="L1659" s="138"/>
      <c r="M1659" s="146"/>
      <c r="N1659" s="146"/>
    </row>
    <row r="1660" spans="2:14" s="141" customFormat="1" ht="20.100000000000001" hidden="1" customHeight="1">
      <c r="B1660" s="182">
        <f>'HITUNG SEGMEN'!B2317</f>
        <v>170</v>
      </c>
      <c r="C1660" s="222">
        <f>'HITUNG SEGMEN'!C2317</f>
        <v>2.0150000000000001</v>
      </c>
      <c r="D1660" s="223" t="str">
        <f>'HITUNG SEGMEN'!D2317</f>
        <v>Sidareja - Tetel</v>
      </c>
      <c r="E1660" s="224">
        <f>'HITUNG SEGMEN'!E2317</f>
        <v>1.6</v>
      </c>
      <c r="F1660" s="225" t="str">
        <f>'HITUNG SEGMEN'!F2317</f>
        <v>0+000</v>
      </c>
      <c r="G1660" s="225" t="str">
        <f>'HITUNG SEGMEN'!G2317</f>
        <v>0+200</v>
      </c>
      <c r="H1660" s="172"/>
      <c r="I1660" s="178"/>
      <c r="J1660" s="178"/>
      <c r="K1660" s="178"/>
      <c r="L1660" s="138"/>
      <c r="M1660" s="146"/>
      <c r="N1660" s="146"/>
    </row>
    <row r="1661" spans="2:14" s="141" customFormat="1" ht="20.100000000000001" hidden="1" customHeight="1">
      <c r="B1661" s="182">
        <f>'HITUNG SEGMEN'!B2318</f>
        <v>0</v>
      </c>
      <c r="C1661" s="222">
        <f>'HITUNG SEGMEN'!C2318</f>
        <v>0</v>
      </c>
      <c r="D1661" s="223">
        <f>'HITUNG SEGMEN'!D2318</f>
        <v>0</v>
      </c>
      <c r="E1661" s="224">
        <f>'HITUNG SEGMEN'!E2318</f>
        <v>0</v>
      </c>
      <c r="F1661" s="225" t="str">
        <f>'HITUNG SEGMEN'!F2318</f>
        <v>0+200</v>
      </c>
      <c r="G1661" s="225" t="str">
        <f>'HITUNG SEGMEN'!G2318</f>
        <v>0+400</v>
      </c>
      <c r="H1661" s="172">
        <v>3.5</v>
      </c>
      <c r="I1661" s="178"/>
      <c r="J1661" s="178"/>
      <c r="K1661" s="178"/>
      <c r="L1661" s="138"/>
      <c r="M1661" s="146"/>
      <c r="N1661" s="146"/>
    </row>
    <row r="1662" spans="2:14" s="141" customFormat="1" ht="20.100000000000001" hidden="1" customHeight="1">
      <c r="B1662" s="182">
        <f>'HITUNG SEGMEN'!B2319</f>
        <v>0</v>
      </c>
      <c r="C1662" s="222">
        <f>'HITUNG SEGMEN'!C2319</f>
        <v>0</v>
      </c>
      <c r="D1662" s="223">
        <f>'HITUNG SEGMEN'!D2319</f>
        <v>0</v>
      </c>
      <c r="E1662" s="224">
        <f>'HITUNG SEGMEN'!E2319</f>
        <v>0</v>
      </c>
      <c r="F1662" s="225" t="str">
        <f>'HITUNG SEGMEN'!F2319</f>
        <v>0+400</v>
      </c>
      <c r="G1662" s="225" t="str">
        <f>'HITUNG SEGMEN'!G2319</f>
        <v>0+600</v>
      </c>
      <c r="H1662" s="172">
        <v>3.5</v>
      </c>
      <c r="I1662" s="178"/>
      <c r="J1662" s="178"/>
      <c r="K1662" s="178"/>
      <c r="L1662" s="138"/>
      <c r="M1662" s="146"/>
      <c r="N1662" s="146"/>
    </row>
    <row r="1663" spans="2:14" s="141" customFormat="1" ht="20.100000000000001" hidden="1" customHeight="1">
      <c r="B1663" s="182">
        <f>'HITUNG SEGMEN'!B2320</f>
        <v>0</v>
      </c>
      <c r="C1663" s="222">
        <f>'HITUNG SEGMEN'!C2320</f>
        <v>0</v>
      </c>
      <c r="D1663" s="223">
        <f>'HITUNG SEGMEN'!D2320</f>
        <v>0</v>
      </c>
      <c r="E1663" s="224">
        <f>'HITUNG SEGMEN'!E2320</f>
        <v>0</v>
      </c>
      <c r="F1663" s="225" t="str">
        <f>'HITUNG SEGMEN'!F2320</f>
        <v>0+600</v>
      </c>
      <c r="G1663" s="225" t="str">
        <f>'HITUNG SEGMEN'!G2320</f>
        <v>0+800</v>
      </c>
      <c r="H1663" s="172">
        <v>3.5</v>
      </c>
      <c r="I1663" s="178"/>
      <c r="J1663" s="178"/>
      <c r="K1663" s="178"/>
      <c r="L1663" s="138"/>
      <c r="M1663" s="146"/>
      <c r="N1663" s="146"/>
    </row>
    <row r="1664" spans="2:14" s="141" customFormat="1" ht="20.100000000000001" hidden="1" customHeight="1">
      <c r="B1664" s="182">
        <f>'HITUNG SEGMEN'!B2321</f>
        <v>0</v>
      </c>
      <c r="C1664" s="222">
        <f>'HITUNG SEGMEN'!C2321</f>
        <v>0</v>
      </c>
      <c r="D1664" s="223">
        <f>'HITUNG SEGMEN'!D2321</f>
        <v>0</v>
      </c>
      <c r="E1664" s="224">
        <f>'HITUNG SEGMEN'!E2321</f>
        <v>0</v>
      </c>
      <c r="F1664" s="225" t="str">
        <f>'HITUNG SEGMEN'!F2321</f>
        <v>0+800</v>
      </c>
      <c r="G1664" s="225" t="str">
        <f>'HITUNG SEGMEN'!G2321</f>
        <v>1+000</v>
      </c>
      <c r="H1664" s="172">
        <v>3.5</v>
      </c>
      <c r="I1664" s="178"/>
      <c r="J1664" s="178"/>
      <c r="K1664" s="178"/>
      <c r="L1664" s="138"/>
      <c r="M1664" s="146"/>
      <c r="N1664" s="146"/>
    </row>
    <row r="1665" spans="2:14" s="141" customFormat="1" ht="20.100000000000001" hidden="1" customHeight="1">
      <c r="B1665" s="182">
        <f>'HITUNG SEGMEN'!B2322</f>
        <v>0</v>
      </c>
      <c r="C1665" s="222">
        <f>'HITUNG SEGMEN'!C2322</f>
        <v>0</v>
      </c>
      <c r="D1665" s="223">
        <f>'HITUNG SEGMEN'!D2322</f>
        <v>0</v>
      </c>
      <c r="E1665" s="224">
        <f>'HITUNG SEGMEN'!E2322</f>
        <v>0</v>
      </c>
      <c r="F1665" s="225" t="str">
        <f>'HITUNG SEGMEN'!F2322</f>
        <v>1+000</v>
      </c>
      <c r="G1665" s="225" t="str">
        <f>'HITUNG SEGMEN'!G2322</f>
        <v>1+200</v>
      </c>
      <c r="H1665" s="172">
        <v>3.5</v>
      </c>
      <c r="I1665" s="178"/>
      <c r="J1665" s="178"/>
      <c r="K1665" s="178"/>
      <c r="L1665" s="138"/>
      <c r="M1665" s="146"/>
      <c r="N1665" s="146"/>
    </row>
    <row r="1666" spans="2:14" s="141" customFormat="1" ht="20.100000000000001" hidden="1" customHeight="1">
      <c r="B1666" s="182">
        <f>'HITUNG SEGMEN'!B2323</f>
        <v>0</v>
      </c>
      <c r="C1666" s="222">
        <f>'HITUNG SEGMEN'!C2323</f>
        <v>0</v>
      </c>
      <c r="D1666" s="223">
        <f>'HITUNG SEGMEN'!D2323</f>
        <v>0</v>
      </c>
      <c r="E1666" s="224">
        <f>'HITUNG SEGMEN'!E2323</f>
        <v>0</v>
      </c>
      <c r="F1666" s="225" t="str">
        <f>'HITUNG SEGMEN'!F2323</f>
        <v>1+200</v>
      </c>
      <c r="G1666" s="225" t="str">
        <f>'HITUNG SEGMEN'!G2323</f>
        <v>1+400</v>
      </c>
      <c r="H1666" s="172">
        <v>3.5</v>
      </c>
      <c r="I1666" s="178"/>
      <c r="J1666" s="178"/>
      <c r="K1666" s="178"/>
      <c r="L1666" s="138"/>
      <c r="M1666" s="146"/>
      <c r="N1666" s="146"/>
    </row>
    <row r="1667" spans="2:14" s="141" customFormat="1" ht="20.100000000000001" hidden="1" customHeight="1">
      <c r="B1667" s="182">
        <f>'HITUNG SEGMEN'!B2324</f>
        <v>0</v>
      </c>
      <c r="C1667" s="222">
        <f>'HITUNG SEGMEN'!C2324</f>
        <v>0</v>
      </c>
      <c r="D1667" s="223">
        <f>'HITUNG SEGMEN'!D2324</f>
        <v>0</v>
      </c>
      <c r="E1667" s="224">
        <f>'HITUNG SEGMEN'!E2324</f>
        <v>0</v>
      </c>
      <c r="F1667" s="225" t="str">
        <f>'HITUNG SEGMEN'!F2324</f>
        <v>1+400</v>
      </c>
      <c r="G1667" s="225" t="str">
        <f>'HITUNG SEGMEN'!G2324</f>
        <v>1+600</v>
      </c>
      <c r="H1667" s="172">
        <v>3.5</v>
      </c>
      <c r="I1667" s="178"/>
      <c r="J1667" s="178"/>
      <c r="K1667" s="178"/>
      <c r="L1667" s="138"/>
      <c r="M1667" s="146"/>
      <c r="N1667" s="146"/>
    </row>
    <row r="1668" spans="2:14" s="141" customFormat="1" ht="20.100000000000001" hidden="1" customHeight="1">
      <c r="B1668" s="182">
        <f>'HITUNG SEGMEN'!B2325</f>
        <v>0</v>
      </c>
      <c r="C1668" s="222">
        <f>'HITUNG SEGMEN'!C2325</f>
        <v>0</v>
      </c>
      <c r="D1668" s="223">
        <f>'HITUNG SEGMEN'!D2325</f>
        <v>0</v>
      </c>
      <c r="E1668" s="224">
        <f>'HITUNG SEGMEN'!E2325</f>
        <v>0</v>
      </c>
      <c r="F1668" s="225">
        <f>'HITUNG SEGMEN'!F2325</f>
        <v>0</v>
      </c>
      <c r="G1668" s="225">
        <f>'HITUNG SEGMEN'!G2325</f>
        <v>0</v>
      </c>
      <c r="H1668" s="172">
        <v>3.5</v>
      </c>
      <c r="I1668" s="178"/>
      <c r="J1668" s="178"/>
      <c r="K1668" s="178"/>
      <c r="L1668" s="138"/>
      <c r="M1668" s="146"/>
      <c r="N1668" s="146"/>
    </row>
    <row r="1669" spans="2:14" s="141" customFormat="1" ht="20.100000000000001" hidden="1" customHeight="1">
      <c r="B1669" s="182">
        <f>'HITUNG SEGMEN'!B2326</f>
        <v>0</v>
      </c>
      <c r="C1669" s="222">
        <f>'HITUNG SEGMEN'!C2326</f>
        <v>0</v>
      </c>
      <c r="D1669" s="223">
        <f>'HITUNG SEGMEN'!D2326</f>
        <v>0</v>
      </c>
      <c r="E1669" s="224">
        <f>'HITUNG SEGMEN'!E2326</f>
        <v>0</v>
      </c>
      <c r="F1669" s="225">
        <f>'HITUNG SEGMEN'!F2326</f>
        <v>0</v>
      </c>
      <c r="G1669" s="225">
        <f>'HITUNG SEGMEN'!G2326</f>
        <v>0</v>
      </c>
      <c r="H1669" s="172"/>
      <c r="I1669" s="178"/>
      <c r="J1669" s="178"/>
      <c r="K1669" s="178"/>
      <c r="L1669" s="138"/>
      <c r="M1669" s="146"/>
      <c r="N1669" s="146"/>
    </row>
    <row r="1670" spans="2:14" s="141" customFormat="1" ht="20.100000000000001" hidden="1" customHeight="1">
      <c r="B1670" s="182">
        <f>'HITUNG SEGMEN'!B2327</f>
        <v>171</v>
      </c>
      <c r="C1670" s="222">
        <f>'HITUNG SEGMEN'!C2327</f>
        <v>2.016</v>
      </c>
      <c r="D1670" s="223" t="str">
        <f>'HITUNG SEGMEN'!D2327</f>
        <v>Pagembrungan - Pengadegan</v>
      </c>
      <c r="E1670" s="224">
        <f>'HITUNG SEGMEN'!E2327</f>
        <v>4.18</v>
      </c>
      <c r="F1670" s="225" t="str">
        <f>'HITUNG SEGMEN'!F2327</f>
        <v>0+000</v>
      </c>
      <c r="G1670" s="225" t="str">
        <f>'HITUNG SEGMEN'!G2327</f>
        <v>0+200</v>
      </c>
      <c r="H1670" s="172">
        <v>6</v>
      </c>
      <c r="I1670" s="178"/>
      <c r="J1670" s="178"/>
      <c r="K1670" s="178"/>
      <c r="L1670" s="138"/>
      <c r="M1670" s="146"/>
      <c r="N1670" s="146"/>
    </row>
    <row r="1671" spans="2:14" s="141" customFormat="1" ht="20.100000000000001" hidden="1" customHeight="1">
      <c r="B1671" s="182">
        <f>'HITUNG SEGMEN'!B2328</f>
        <v>0</v>
      </c>
      <c r="C1671" s="222">
        <f>'HITUNG SEGMEN'!C2328</f>
        <v>0</v>
      </c>
      <c r="D1671" s="223">
        <f>'HITUNG SEGMEN'!D2328</f>
        <v>0</v>
      </c>
      <c r="E1671" s="224">
        <f>'HITUNG SEGMEN'!E2328</f>
        <v>0</v>
      </c>
      <c r="F1671" s="225" t="str">
        <f>'HITUNG SEGMEN'!F2328</f>
        <v>0+200</v>
      </c>
      <c r="G1671" s="225" t="str">
        <f>'HITUNG SEGMEN'!G2328</f>
        <v>0+400</v>
      </c>
      <c r="H1671" s="172">
        <v>6</v>
      </c>
      <c r="I1671" s="178"/>
      <c r="J1671" s="178"/>
      <c r="K1671" s="178"/>
      <c r="L1671" s="138"/>
      <c r="M1671" s="146"/>
      <c r="N1671" s="146"/>
    </row>
    <row r="1672" spans="2:14" s="141" customFormat="1" ht="20.100000000000001" hidden="1" customHeight="1">
      <c r="B1672" s="182">
        <f>'HITUNG SEGMEN'!B2329</f>
        <v>0</v>
      </c>
      <c r="C1672" s="222">
        <f>'HITUNG SEGMEN'!C2329</f>
        <v>0</v>
      </c>
      <c r="D1672" s="223">
        <f>'HITUNG SEGMEN'!D2329</f>
        <v>0</v>
      </c>
      <c r="E1672" s="224">
        <f>'HITUNG SEGMEN'!E2329</f>
        <v>0</v>
      </c>
      <c r="F1672" s="225" t="str">
        <f>'HITUNG SEGMEN'!F2329</f>
        <v>0+400</v>
      </c>
      <c r="G1672" s="225" t="str">
        <f>'HITUNG SEGMEN'!G2329</f>
        <v>0+600</v>
      </c>
      <c r="H1672" s="172">
        <v>6</v>
      </c>
      <c r="I1672" s="178"/>
      <c r="J1672" s="178"/>
      <c r="K1672" s="178"/>
      <c r="L1672" s="138"/>
      <c r="M1672" s="146"/>
      <c r="N1672" s="146"/>
    </row>
    <row r="1673" spans="2:14" s="141" customFormat="1" ht="20.100000000000001" hidden="1" customHeight="1">
      <c r="B1673" s="182">
        <f>'HITUNG SEGMEN'!B2330</f>
        <v>0</v>
      </c>
      <c r="C1673" s="222">
        <f>'HITUNG SEGMEN'!C2330</f>
        <v>0</v>
      </c>
      <c r="D1673" s="223">
        <f>'HITUNG SEGMEN'!D2330</f>
        <v>0</v>
      </c>
      <c r="E1673" s="224">
        <f>'HITUNG SEGMEN'!E2330</f>
        <v>0</v>
      </c>
      <c r="F1673" s="225" t="str">
        <f>'HITUNG SEGMEN'!F2330</f>
        <v>0+600</v>
      </c>
      <c r="G1673" s="225" t="str">
        <f>'HITUNG SEGMEN'!G2330</f>
        <v>0+800</v>
      </c>
      <c r="H1673" s="172">
        <v>6</v>
      </c>
      <c r="I1673" s="178"/>
      <c r="J1673" s="178"/>
      <c r="K1673" s="178"/>
      <c r="L1673" s="138"/>
      <c r="M1673" s="146"/>
      <c r="N1673" s="146"/>
    </row>
    <row r="1674" spans="2:14" s="141" customFormat="1" ht="20.100000000000001" hidden="1" customHeight="1">
      <c r="B1674" s="182">
        <f>'HITUNG SEGMEN'!B2331</f>
        <v>0</v>
      </c>
      <c r="C1674" s="222">
        <f>'HITUNG SEGMEN'!C2331</f>
        <v>0</v>
      </c>
      <c r="D1674" s="223">
        <f>'HITUNG SEGMEN'!D2331</f>
        <v>0</v>
      </c>
      <c r="E1674" s="224">
        <f>'HITUNG SEGMEN'!E2331</f>
        <v>0</v>
      </c>
      <c r="F1674" s="225" t="str">
        <f>'HITUNG SEGMEN'!F2331</f>
        <v>0+800</v>
      </c>
      <c r="G1674" s="225" t="str">
        <f>'HITUNG SEGMEN'!G2331</f>
        <v>1+000</v>
      </c>
      <c r="H1674" s="172">
        <v>6</v>
      </c>
      <c r="I1674" s="178"/>
      <c r="J1674" s="178"/>
      <c r="K1674" s="178"/>
      <c r="L1674" s="138"/>
      <c r="M1674" s="146"/>
      <c r="N1674" s="146"/>
    </row>
    <row r="1675" spans="2:14" s="141" customFormat="1" ht="20.100000000000001" hidden="1" customHeight="1">
      <c r="B1675" s="182">
        <f>'HITUNG SEGMEN'!B2332</f>
        <v>0</v>
      </c>
      <c r="C1675" s="222">
        <f>'HITUNG SEGMEN'!C2332</f>
        <v>0</v>
      </c>
      <c r="D1675" s="223">
        <f>'HITUNG SEGMEN'!D2332</f>
        <v>0</v>
      </c>
      <c r="E1675" s="224">
        <f>'HITUNG SEGMEN'!E2332</f>
        <v>0</v>
      </c>
      <c r="F1675" s="225" t="str">
        <f>'HITUNG SEGMEN'!F2332</f>
        <v>1+000</v>
      </c>
      <c r="G1675" s="225" t="str">
        <f>'HITUNG SEGMEN'!G2332</f>
        <v>1+200</v>
      </c>
      <c r="H1675" s="172">
        <v>6</v>
      </c>
      <c r="I1675" s="178"/>
      <c r="J1675" s="178"/>
      <c r="K1675" s="178"/>
      <c r="L1675" s="138"/>
      <c r="M1675" s="146"/>
      <c r="N1675" s="146"/>
    </row>
    <row r="1676" spans="2:14" s="141" customFormat="1" ht="20.100000000000001" hidden="1" customHeight="1">
      <c r="B1676" s="182">
        <f>'HITUNG SEGMEN'!B2333</f>
        <v>0</v>
      </c>
      <c r="C1676" s="222">
        <f>'HITUNG SEGMEN'!C2333</f>
        <v>0</v>
      </c>
      <c r="D1676" s="223">
        <f>'HITUNG SEGMEN'!D2333</f>
        <v>0</v>
      </c>
      <c r="E1676" s="224">
        <f>'HITUNG SEGMEN'!E2333</f>
        <v>0</v>
      </c>
      <c r="F1676" s="225" t="str">
        <f>'HITUNG SEGMEN'!F2333</f>
        <v>1+200</v>
      </c>
      <c r="G1676" s="225" t="str">
        <f>'HITUNG SEGMEN'!G2333</f>
        <v>1+400</v>
      </c>
      <c r="H1676" s="172">
        <v>6</v>
      </c>
      <c r="I1676" s="178"/>
      <c r="J1676" s="178"/>
      <c r="K1676" s="178"/>
      <c r="L1676" s="138"/>
      <c r="M1676" s="146"/>
      <c r="N1676" s="146"/>
    </row>
    <row r="1677" spans="2:14" s="141" customFormat="1" ht="20.100000000000001" hidden="1" customHeight="1">
      <c r="B1677" s="182">
        <f>'HITUNG SEGMEN'!B2334</f>
        <v>0</v>
      </c>
      <c r="C1677" s="222">
        <f>'HITUNG SEGMEN'!C2334</f>
        <v>0</v>
      </c>
      <c r="D1677" s="223">
        <f>'HITUNG SEGMEN'!D2334</f>
        <v>0</v>
      </c>
      <c r="E1677" s="224">
        <f>'HITUNG SEGMEN'!E2334</f>
        <v>0</v>
      </c>
      <c r="F1677" s="225" t="str">
        <f>'HITUNG SEGMEN'!F2334</f>
        <v>1+400</v>
      </c>
      <c r="G1677" s="225" t="str">
        <f>'HITUNG SEGMEN'!G2334</f>
        <v>1+600</v>
      </c>
      <c r="H1677" s="172">
        <v>6</v>
      </c>
      <c r="I1677" s="178"/>
      <c r="J1677" s="178"/>
      <c r="K1677" s="178"/>
      <c r="L1677" s="138"/>
      <c r="M1677" s="146"/>
      <c r="N1677" s="146"/>
    </row>
    <row r="1678" spans="2:14" s="141" customFormat="1" ht="20.100000000000001" hidden="1" customHeight="1">
      <c r="B1678" s="182">
        <f>'HITUNG SEGMEN'!B2335</f>
        <v>0</v>
      </c>
      <c r="C1678" s="222">
        <f>'HITUNG SEGMEN'!C2335</f>
        <v>0</v>
      </c>
      <c r="D1678" s="223">
        <f>'HITUNG SEGMEN'!D2335</f>
        <v>0</v>
      </c>
      <c r="E1678" s="224">
        <f>'HITUNG SEGMEN'!E2335</f>
        <v>0</v>
      </c>
      <c r="F1678" s="225" t="str">
        <f>'HITUNG SEGMEN'!F2335</f>
        <v>1+600</v>
      </c>
      <c r="G1678" s="225" t="str">
        <f>'HITUNG SEGMEN'!G2335</f>
        <v>1+800</v>
      </c>
      <c r="H1678" s="172">
        <v>6</v>
      </c>
      <c r="I1678" s="178"/>
      <c r="J1678" s="178"/>
      <c r="K1678" s="178"/>
      <c r="L1678" s="138"/>
      <c r="M1678" s="146"/>
      <c r="N1678" s="146"/>
    </row>
    <row r="1679" spans="2:14" s="141" customFormat="1" ht="20.100000000000001" hidden="1" customHeight="1">
      <c r="B1679" s="182">
        <f>'HITUNG SEGMEN'!B2336</f>
        <v>0</v>
      </c>
      <c r="C1679" s="222">
        <f>'HITUNG SEGMEN'!C2336</f>
        <v>0</v>
      </c>
      <c r="D1679" s="223">
        <f>'HITUNG SEGMEN'!D2336</f>
        <v>0</v>
      </c>
      <c r="E1679" s="224">
        <f>'HITUNG SEGMEN'!E2336</f>
        <v>0</v>
      </c>
      <c r="F1679" s="225" t="str">
        <f>'HITUNG SEGMEN'!F2336</f>
        <v>1+800</v>
      </c>
      <c r="G1679" s="225" t="str">
        <f>'HITUNG SEGMEN'!G2336</f>
        <v>2+000</v>
      </c>
      <c r="H1679" s="172">
        <v>6</v>
      </c>
      <c r="I1679" s="178"/>
      <c r="J1679" s="178"/>
      <c r="K1679" s="178"/>
      <c r="L1679" s="138"/>
      <c r="M1679" s="146"/>
      <c r="N1679" s="146"/>
    </row>
    <row r="1680" spans="2:14" s="141" customFormat="1" ht="20.100000000000001" hidden="1" customHeight="1">
      <c r="B1680" s="182">
        <f>'HITUNG SEGMEN'!B2337</f>
        <v>0</v>
      </c>
      <c r="C1680" s="222">
        <f>'HITUNG SEGMEN'!C2337</f>
        <v>0</v>
      </c>
      <c r="D1680" s="223">
        <f>'HITUNG SEGMEN'!D2337</f>
        <v>0</v>
      </c>
      <c r="E1680" s="224">
        <f>'HITUNG SEGMEN'!E2337</f>
        <v>0</v>
      </c>
      <c r="F1680" s="225" t="str">
        <f>'HITUNG SEGMEN'!F2337</f>
        <v>2+000</v>
      </c>
      <c r="G1680" s="225" t="str">
        <f>'HITUNG SEGMEN'!G2337</f>
        <v>2+200</v>
      </c>
      <c r="H1680" s="172">
        <v>6</v>
      </c>
      <c r="I1680" s="178"/>
      <c r="J1680" s="178"/>
      <c r="K1680" s="178"/>
      <c r="L1680" s="138"/>
      <c r="M1680" s="146"/>
      <c r="N1680" s="146"/>
    </row>
    <row r="1681" spans="2:14" s="141" customFormat="1" ht="20.100000000000001" hidden="1" customHeight="1">
      <c r="B1681" s="182">
        <f>'HITUNG SEGMEN'!B2338</f>
        <v>0</v>
      </c>
      <c r="C1681" s="222">
        <f>'HITUNG SEGMEN'!C2338</f>
        <v>0</v>
      </c>
      <c r="D1681" s="223">
        <f>'HITUNG SEGMEN'!D2338</f>
        <v>0</v>
      </c>
      <c r="E1681" s="224">
        <f>'HITUNG SEGMEN'!E2338</f>
        <v>0</v>
      </c>
      <c r="F1681" s="225" t="str">
        <f>'HITUNG SEGMEN'!F2338</f>
        <v>2+200</v>
      </c>
      <c r="G1681" s="225" t="str">
        <f>'HITUNG SEGMEN'!G2338</f>
        <v>2+400</v>
      </c>
      <c r="H1681" s="172">
        <v>6</v>
      </c>
      <c r="I1681" s="178"/>
      <c r="J1681" s="178"/>
      <c r="K1681" s="178"/>
      <c r="L1681" s="138"/>
      <c r="M1681" s="146"/>
      <c r="N1681" s="146"/>
    </row>
    <row r="1682" spans="2:14" s="141" customFormat="1" ht="20.100000000000001" hidden="1" customHeight="1">
      <c r="B1682" s="182">
        <f>'HITUNG SEGMEN'!B2339</f>
        <v>0</v>
      </c>
      <c r="C1682" s="222">
        <f>'HITUNG SEGMEN'!C2339</f>
        <v>0</v>
      </c>
      <c r="D1682" s="223">
        <f>'HITUNG SEGMEN'!D2339</f>
        <v>0</v>
      </c>
      <c r="E1682" s="224">
        <f>'HITUNG SEGMEN'!E2339</f>
        <v>0</v>
      </c>
      <c r="F1682" s="225" t="str">
        <f>'HITUNG SEGMEN'!F2339</f>
        <v>2+400</v>
      </c>
      <c r="G1682" s="225" t="str">
        <f>'HITUNG SEGMEN'!G2339</f>
        <v>2+600</v>
      </c>
      <c r="H1682" s="172">
        <v>6</v>
      </c>
      <c r="I1682" s="178"/>
      <c r="J1682" s="178"/>
      <c r="K1682" s="178"/>
      <c r="L1682" s="138"/>
      <c r="M1682" s="146"/>
      <c r="N1682" s="146"/>
    </row>
    <row r="1683" spans="2:14" s="141" customFormat="1" ht="20.100000000000001" hidden="1" customHeight="1">
      <c r="B1683" s="182">
        <f>'HITUNG SEGMEN'!B2340</f>
        <v>0</v>
      </c>
      <c r="C1683" s="222">
        <f>'HITUNG SEGMEN'!C2340</f>
        <v>0</v>
      </c>
      <c r="D1683" s="223">
        <f>'HITUNG SEGMEN'!D2340</f>
        <v>0</v>
      </c>
      <c r="E1683" s="224">
        <f>'HITUNG SEGMEN'!E2340</f>
        <v>0</v>
      </c>
      <c r="F1683" s="225" t="str">
        <f>'HITUNG SEGMEN'!F2340</f>
        <v>2+600</v>
      </c>
      <c r="G1683" s="225" t="str">
        <f>'HITUNG SEGMEN'!G2340</f>
        <v>2+800</v>
      </c>
      <c r="H1683" s="172">
        <v>6</v>
      </c>
      <c r="I1683" s="178"/>
      <c r="J1683" s="178"/>
      <c r="K1683" s="178"/>
      <c r="L1683" s="138"/>
      <c r="M1683" s="146"/>
      <c r="N1683" s="146"/>
    </row>
    <row r="1684" spans="2:14" s="141" customFormat="1" ht="20.100000000000001" hidden="1" customHeight="1">
      <c r="B1684" s="182">
        <f>'HITUNG SEGMEN'!B2341</f>
        <v>0</v>
      </c>
      <c r="C1684" s="222">
        <f>'HITUNG SEGMEN'!C2341</f>
        <v>0</v>
      </c>
      <c r="D1684" s="223">
        <f>'HITUNG SEGMEN'!D2341</f>
        <v>0</v>
      </c>
      <c r="E1684" s="224">
        <f>'HITUNG SEGMEN'!E2341</f>
        <v>0</v>
      </c>
      <c r="F1684" s="225" t="str">
        <f>'HITUNG SEGMEN'!F2341</f>
        <v>2+800</v>
      </c>
      <c r="G1684" s="225" t="str">
        <f>'HITUNG SEGMEN'!G2341</f>
        <v>3+000</v>
      </c>
      <c r="H1684" s="172">
        <v>6</v>
      </c>
      <c r="I1684" s="178"/>
      <c r="J1684" s="178"/>
      <c r="K1684" s="178"/>
      <c r="L1684" s="138"/>
      <c r="M1684" s="146"/>
      <c r="N1684" s="146"/>
    </row>
    <row r="1685" spans="2:14" s="141" customFormat="1" ht="20.100000000000001" hidden="1" customHeight="1">
      <c r="B1685" s="182">
        <f>'HITUNG SEGMEN'!B2342</f>
        <v>0</v>
      </c>
      <c r="C1685" s="222">
        <f>'HITUNG SEGMEN'!C2342</f>
        <v>0</v>
      </c>
      <c r="D1685" s="223">
        <f>'HITUNG SEGMEN'!D2342</f>
        <v>0</v>
      </c>
      <c r="E1685" s="224">
        <f>'HITUNG SEGMEN'!E2342</f>
        <v>0</v>
      </c>
      <c r="F1685" s="225" t="str">
        <f>'HITUNG SEGMEN'!F2342</f>
        <v>3+000</v>
      </c>
      <c r="G1685" s="225" t="str">
        <f>'HITUNG SEGMEN'!G2342</f>
        <v>3+200</v>
      </c>
      <c r="H1685" s="172">
        <v>6</v>
      </c>
      <c r="I1685" s="178"/>
      <c r="J1685" s="178"/>
      <c r="K1685" s="178"/>
      <c r="L1685" s="138"/>
      <c r="M1685" s="146"/>
      <c r="N1685" s="146"/>
    </row>
    <row r="1686" spans="2:14" s="141" customFormat="1" ht="20.100000000000001" hidden="1" customHeight="1">
      <c r="B1686" s="182">
        <f>'HITUNG SEGMEN'!B2343</f>
        <v>0</v>
      </c>
      <c r="C1686" s="222">
        <f>'HITUNG SEGMEN'!C2343</f>
        <v>0</v>
      </c>
      <c r="D1686" s="223">
        <f>'HITUNG SEGMEN'!D2343</f>
        <v>0</v>
      </c>
      <c r="E1686" s="224">
        <f>'HITUNG SEGMEN'!E2343</f>
        <v>0</v>
      </c>
      <c r="F1686" s="225" t="str">
        <f>'HITUNG SEGMEN'!F2343</f>
        <v>3+200</v>
      </c>
      <c r="G1686" s="225" t="str">
        <f>'HITUNG SEGMEN'!G2343</f>
        <v>3+400</v>
      </c>
      <c r="H1686" s="172">
        <v>6</v>
      </c>
      <c r="I1686" s="178"/>
      <c r="J1686" s="178"/>
      <c r="K1686" s="178"/>
      <c r="L1686" s="138"/>
      <c r="M1686" s="146"/>
      <c r="N1686" s="146"/>
    </row>
    <row r="1687" spans="2:14" s="141" customFormat="1" ht="20.100000000000001" hidden="1" customHeight="1">
      <c r="B1687" s="182">
        <f>'HITUNG SEGMEN'!B2344</f>
        <v>0</v>
      </c>
      <c r="C1687" s="222">
        <f>'HITUNG SEGMEN'!C2344</f>
        <v>0</v>
      </c>
      <c r="D1687" s="223">
        <f>'HITUNG SEGMEN'!D2344</f>
        <v>0</v>
      </c>
      <c r="E1687" s="224">
        <f>'HITUNG SEGMEN'!E2344</f>
        <v>0</v>
      </c>
      <c r="F1687" s="225" t="str">
        <f>'HITUNG SEGMEN'!F2344</f>
        <v>3+400</v>
      </c>
      <c r="G1687" s="225" t="str">
        <f>'HITUNG SEGMEN'!G2344</f>
        <v>3+600</v>
      </c>
      <c r="H1687" s="172">
        <v>6</v>
      </c>
      <c r="I1687" s="178"/>
      <c r="J1687" s="178"/>
      <c r="K1687" s="178"/>
      <c r="L1687" s="138"/>
      <c r="M1687" s="146"/>
      <c r="N1687" s="146"/>
    </row>
    <row r="1688" spans="2:14" s="141" customFormat="1" ht="20.100000000000001" hidden="1" customHeight="1">
      <c r="B1688" s="182">
        <f>'HITUNG SEGMEN'!B2345</f>
        <v>0</v>
      </c>
      <c r="C1688" s="222">
        <f>'HITUNG SEGMEN'!C2345</f>
        <v>0</v>
      </c>
      <c r="D1688" s="223">
        <f>'HITUNG SEGMEN'!D2345</f>
        <v>0</v>
      </c>
      <c r="E1688" s="224">
        <f>'HITUNG SEGMEN'!E2345</f>
        <v>0</v>
      </c>
      <c r="F1688" s="225" t="str">
        <f>'HITUNG SEGMEN'!F2345</f>
        <v>3+600</v>
      </c>
      <c r="G1688" s="225" t="str">
        <f>'HITUNG SEGMEN'!G2345</f>
        <v>3+800</v>
      </c>
      <c r="H1688" s="172">
        <v>6</v>
      </c>
      <c r="I1688" s="178"/>
      <c r="J1688" s="178"/>
      <c r="K1688" s="178"/>
      <c r="L1688" s="138"/>
      <c r="M1688" s="146"/>
      <c r="N1688" s="146"/>
    </row>
    <row r="1689" spans="2:14" s="141" customFormat="1" ht="20.100000000000001" hidden="1" customHeight="1">
      <c r="B1689" s="182">
        <f>'HITUNG SEGMEN'!B2346</f>
        <v>0</v>
      </c>
      <c r="C1689" s="222">
        <f>'HITUNG SEGMEN'!C2346</f>
        <v>0</v>
      </c>
      <c r="D1689" s="223">
        <f>'HITUNG SEGMEN'!D2346</f>
        <v>0</v>
      </c>
      <c r="E1689" s="224">
        <f>'HITUNG SEGMEN'!E2346</f>
        <v>0</v>
      </c>
      <c r="F1689" s="225" t="str">
        <f>'HITUNG SEGMEN'!F2346</f>
        <v>3+800</v>
      </c>
      <c r="G1689" s="225" t="str">
        <f>'HITUNG SEGMEN'!G2346</f>
        <v>4+000</v>
      </c>
      <c r="H1689" s="172">
        <v>6</v>
      </c>
      <c r="I1689" s="178"/>
      <c r="J1689" s="178"/>
      <c r="K1689" s="178"/>
      <c r="L1689" s="138"/>
      <c r="M1689" s="146"/>
      <c r="N1689" s="146"/>
    </row>
    <row r="1690" spans="2:14" s="141" customFormat="1" ht="20.100000000000001" hidden="1" customHeight="1">
      <c r="B1690" s="182">
        <f>'HITUNG SEGMEN'!B2347</f>
        <v>0</v>
      </c>
      <c r="C1690" s="222">
        <f>'HITUNG SEGMEN'!C2347</f>
        <v>0</v>
      </c>
      <c r="D1690" s="223">
        <f>'HITUNG SEGMEN'!D2347</f>
        <v>0</v>
      </c>
      <c r="E1690" s="224">
        <f>'HITUNG SEGMEN'!E2347</f>
        <v>0</v>
      </c>
      <c r="F1690" s="225" t="str">
        <f>'HITUNG SEGMEN'!F2347</f>
        <v>4+000</v>
      </c>
      <c r="G1690" s="225" t="str">
        <f>'HITUNG SEGMEN'!G2347</f>
        <v>4+180</v>
      </c>
      <c r="H1690" s="172">
        <v>6</v>
      </c>
      <c r="I1690" s="178"/>
      <c r="J1690" s="178"/>
      <c r="K1690" s="178"/>
      <c r="L1690" s="138"/>
      <c r="M1690" s="146"/>
      <c r="N1690" s="146"/>
    </row>
    <row r="1691" spans="2:14" s="141" customFormat="1" ht="20.100000000000001" hidden="1" customHeight="1">
      <c r="B1691" s="182">
        <f>'HITUNG SEGMEN'!B2348</f>
        <v>0</v>
      </c>
      <c r="C1691" s="222">
        <f>'HITUNG SEGMEN'!C2348</f>
        <v>0</v>
      </c>
      <c r="D1691" s="223">
        <f>'HITUNG SEGMEN'!D2348</f>
        <v>0</v>
      </c>
      <c r="E1691" s="224">
        <f>'HITUNG SEGMEN'!E2348</f>
        <v>0</v>
      </c>
      <c r="F1691" s="225">
        <f>'HITUNG SEGMEN'!F2348</f>
        <v>0</v>
      </c>
      <c r="G1691" s="225">
        <f>'HITUNG SEGMEN'!G2348</f>
        <v>0</v>
      </c>
      <c r="H1691" s="172">
        <v>6</v>
      </c>
      <c r="I1691" s="178"/>
      <c r="J1691" s="178"/>
      <c r="K1691" s="178"/>
      <c r="L1691" s="138"/>
      <c r="M1691" s="146"/>
      <c r="N1691" s="146"/>
    </row>
    <row r="1692" spans="2:14" s="141" customFormat="1" ht="20.100000000000001" hidden="1" customHeight="1">
      <c r="B1692" s="182">
        <f>'HITUNG SEGMEN'!B2349</f>
        <v>0</v>
      </c>
      <c r="C1692" s="222">
        <f>'HITUNG SEGMEN'!C2349</f>
        <v>0</v>
      </c>
      <c r="D1692" s="223">
        <f>'HITUNG SEGMEN'!D2349</f>
        <v>0</v>
      </c>
      <c r="E1692" s="224">
        <f>'HITUNG SEGMEN'!E2349</f>
        <v>0</v>
      </c>
      <c r="F1692" s="225">
        <f>'HITUNG SEGMEN'!F2349</f>
        <v>0</v>
      </c>
      <c r="G1692" s="225">
        <f>'HITUNG SEGMEN'!G2349</f>
        <v>0</v>
      </c>
      <c r="H1692" s="172">
        <v>6</v>
      </c>
      <c r="I1692" s="178"/>
      <c r="J1692" s="178"/>
      <c r="K1692" s="178"/>
      <c r="L1692" s="138"/>
      <c r="M1692" s="146"/>
      <c r="N1692" s="146"/>
    </row>
    <row r="1693" spans="2:14" s="141" customFormat="1" ht="20.100000000000001" hidden="1" customHeight="1">
      <c r="B1693" s="182">
        <f>'HITUNG SEGMEN'!B2350</f>
        <v>172</v>
      </c>
      <c r="C1693" s="222">
        <f>'HITUNG SEGMEN'!C2350</f>
        <v>2.0169999999999999</v>
      </c>
      <c r="D1693" s="223" t="str">
        <f>'HITUNG SEGMEN'!D2350</f>
        <v>Penolih - Cilapar</v>
      </c>
      <c r="E1693" s="224">
        <f>'HITUNG SEGMEN'!E2350</f>
        <v>1.946</v>
      </c>
      <c r="F1693" s="225" t="str">
        <f>'HITUNG SEGMEN'!F2350</f>
        <v>0+000</v>
      </c>
      <c r="G1693" s="225" t="str">
        <f>'HITUNG SEGMEN'!G2350</f>
        <v>0+200</v>
      </c>
      <c r="H1693" s="172">
        <v>6</v>
      </c>
      <c r="I1693" s="178"/>
      <c r="J1693" s="178"/>
      <c r="K1693" s="178"/>
      <c r="L1693" s="138"/>
      <c r="M1693" s="146"/>
      <c r="N1693" s="146"/>
    </row>
    <row r="1694" spans="2:14" s="141" customFormat="1" ht="20.100000000000001" hidden="1" customHeight="1">
      <c r="B1694" s="182">
        <f>'HITUNG SEGMEN'!B2351</f>
        <v>0</v>
      </c>
      <c r="C1694" s="222">
        <f>'HITUNG SEGMEN'!C2351</f>
        <v>0</v>
      </c>
      <c r="D1694" s="223">
        <f>'HITUNG SEGMEN'!D2351</f>
        <v>0</v>
      </c>
      <c r="E1694" s="224">
        <f>'HITUNG SEGMEN'!E2351</f>
        <v>0</v>
      </c>
      <c r="F1694" s="225" t="str">
        <f>'HITUNG SEGMEN'!F2351</f>
        <v>0+200</v>
      </c>
      <c r="G1694" s="225" t="str">
        <f>'HITUNG SEGMEN'!G2351</f>
        <v>0+400</v>
      </c>
      <c r="H1694" s="172">
        <v>6</v>
      </c>
      <c r="I1694" s="178"/>
      <c r="J1694" s="178"/>
      <c r="K1694" s="178"/>
      <c r="L1694" s="138"/>
      <c r="M1694" s="146"/>
      <c r="N1694" s="146"/>
    </row>
    <row r="1695" spans="2:14" s="141" customFormat="1" ht="20.100000000000001" hidden="1" customHeight="1">
      <c r="B1695" s="182">
        <f>'HITUNG SEGMEN'!B2352</f>
        <v>0</v>
      </c>
      <c r="C1695" s="222">
        <f>'HITUNG SEGMEN'!C2352</f>
        <v>0</v>
      </c>
      <c r="D1695" s="223">
        <f>'HITUNG SEGMEN'!D2352</f>
        <v>0</v>
      </c>
      <c r="E1695" s="224">
        <f>'HITUNG SEGMEN'!E2352</f>
        <v>0</v>
      </c>
      <c r="F1695" s="225" t="str">
        <f>'HITUNG SEGMEN'!F2352</f>
        <v>0+400</v>
      </c>
      <c r="G1695" s="225" t="str">
        <f>'HITUNG SEGMEN'!G2352</f>
        <v>0+600</v>
      </c>
      <c r="H1695" s="172">
        <v>6</v>
      </c>
      <c r="I1695" s="178"/>
      <c r="J1695" s="178"/>
      <c r="K1695" s="178"/>
      <c r="L1695" s="138"/>
      <c r="M1695" s="146"/>
      <c r="N1695" s="146"/>
    </row>
    <row r="1696" spans="2:14" s="141" customFormat="1" ht="20.100000000000001" hidden="1" customHeight="1">
      <c r="B1696" s="182">
        <f>'HITUNG SEGMEN'!B2353</f>
        <v>0</v>
      </c>
      <c r="C1696" s="222">
        <f>'HITUNG SEGMEN'!C2353</f>
        <v>0</v>
      </c>
      <c r="D1696" s="223">
        <f>'HITUNG SEGMEN'!D2353</f>
        <v>0</v>
      </c>
      <c r="E1696" s="224">
        <f>'HITUNG SEGMEN'!E2353</f>
        <v>0</v>
      </c>
      <c r="F1696" s="225" t="str">
        <f>'HITUNG SEGMEN'!F2353</f>
        <v>0+600</v>
      </c>
      <c r="G1696" s="225" t="str">
        <f>'HITUNG SEGMEN'!G2353</f>
        <v>0+800</v>
      </c>
      <c r="H1696" s="172">
        <v>6</v>
      </c>
      <c r="I1696" s="178"/>
      <c r="J1696" s="178"/>
      <c r="K1696" s="178"/>
      <c r="L1696" s="138"/>
      <c r="M1696" s="146"/>
      <c r="N1696" s="146"/>
    </row>
    <row r="1697" spans="2:14" s="141" customFormat="1" ht="20.100000000000001" hidden="1" customHeight="1">
      <c r="B1697" s="182">
        <f>'HITUNG SEGMEN'!B2354</f>
        <v>0</v>
      </c>
      <c r="C1697" s="222">
        <f>'HITUNG SEGMEN'!C2354</f>
        <v>0</v>
      </c>
      <c r="D1697" s="223">
        <f>'HITUNG SEGMEN'!D2354</f>
        <v>0</v>
      </c>
      <c r="E1697" s="224">
        <f>'HITUNG SEGMEN'!E2354</f>
        <v>0</v>
      </c>
      <c r="F1697" s="225" t="str">
        <f>'HITUNG SEGMEN'!F2354</f>
        <v>0+800</v>
      </c>
      <c r="G1697" s="225" t="str">
        <f>'HITUNG SEGMEN'!G2354</f>
        <v>1+000</v>
      </c>
      <c r="H1697" s="172">
        <v>6</v>
      </c>
      <c r="I1697" s="178"/>
      <c r="J1697" s="178"/>
      <c r="K1697" s="178"/>
      <c r="L1697" s="138"/>
      <c r="M1697" s="146"/>
      <c r="N1697" s="146"/>
    </row>
    <row r="1698" spans="2:14" s="141" customFormat="1" ht="20.100000000000001" hidden="1" customHeight="1">
      <c r="B1698" s="182">
        <f>'HITUNG SEGMEN'!B2355</f>
        <v>0</v>
      </c>
      <c r="C1698" s="222">
        <f>'HITUNG SEGMEN'!C2355</f>
        <v>0</v>
      </c>
      <c r="D1698" s="223">
        <f>'HITUNG SEGMEN'!D2355</f>
        <v>0</v>
      </c>
      <c r="E1698" s="224">
        <f>'HITUNG SEGMEN'!E2355</f>
        <v>0</v>
      </c>
      <c r="F1698" s="225" t="str">
        <f>'HITUNG SEGMEN'!F2355</f>
        <v>1+000</v>
      </c>
      <c r="G1698" s="225" t="str">
        <f>'HITUNG SEGMEN'!G2355</f>
        <v>1+200</v>
      </c>
      <c r="H1698" s="172">
        <v>6</v>
      </c>
      <c r="I1698" s="178"/>
      <c r="J1698" s="178"/>
      <c r="K1698" s="178"/>
      <c r="L1698" s="138"/>
      <c r="M1698" s="146"/>
      <c r="N1698" s="146"/>
    </row>
    <row r="1699" spans="2:14" s="141" customFormat="1" ht="20.100000000000001" hidden="1" customHeight="1">
      <c r="B1699" s="182">
        <f>'HITUNG SEGMEN'!B2356</f>
        <v>0</v>
      </c>
      <c r="C1699" s="222">
        <f>'HITUNG SEGMEN'!C2356</f>
        <v>0</v>
      </c>
      <c r="D1699" s="223">
        <f>'HITUNG SEGMEN'!D2356</f>
        <v>0</v>
      </c>
      <c r="E1699" s="224">
        <f>'HITUNG SEGMEN'!E2356</f>
        <v>0</v>
      </c>
      <c r="F1699" s="225" t="str">
        <f>'HITUNG SEGMEN'!F2356</f>
        <v>1+200</v>
      </c>
      <c r="G1699" s="225" t="str">
        <f>'HITUNG SEGMEN'!G2356</f>
        <v>1+400</v>
      </c>
      <c r="H1699" s="172">
        <v>6</v>
      </c>
      <c r="I1699" s="178"/>
      <c r="J1699" s="178"/>
      <c r="K1699" s="178"/>
      <c r="L1699" s="138"/>
      <c r="M1699" s="146"/>
      <c r="N1699" s="146"/>
    </row>
    <row r="1700" spans="2:14" s="141" customFormat="1" ht="20.100000000000001" hidden="1" customHeight="1">
      <c r="B1700" s="182">
        <f>'HITUNG SEGMEN'!B2357</f>
        <v>0</v>
      </c>
      <c r="C1700" s="222">
        <f>'HITUNG SEGMEN'!C2357</f>
        <v>0</v>
      </c>
      <c r="D1700" s="223">
        <f>'HITUNG SEGMEN'!D2357</f>
        <v>0</v>
      </c>
      <c r="E1700" s="224">
        <f>'HITUNG SEGMEN'!E2357</f>
        <v>0</v>
      </c>
      <c r="F1700" s="225" t="str">
        <f>'HITUNG SEGMEN'!F2357</f>
        <v>1+400</v>
      </c>
      <c r="G1700" s="225" t="str">
        <f>'HITUNG SEGMEN'!G2357</f>
        <v>1+600</v>
      </c>
      <c r="H1700" s="172">
        <v>6</v>
      </c>
      <c r="I1700" s="178"/>
      <c r="J1700" s="178"/>
      <c r="K1700" s="178"/>
      <c r="L1700" s="138"/>
      <c r="M1700" s="146"/>
      <c r="N1700" s="146"/>
    </row>
    <row r="1701" spans="2:14" s="141" customFormat="1" ht="20.100000000000001" hidden="1" customHeight="1">
      <c r="B1701" s="182">
        <f>'HITUNG SEGMEN'!B2358</f>
        <v>0</v>
      </c>
      <c r="C1701" s="222">
        <f>'HITUNG SEGMEN'!C2358</f>
        <v>0</v>
      </c>
      <c r="D1701" s="223">
        <f>'HITUNG SEGMEN'!D2358</f>
        <v>0</v>
      </c>
      <c r="E1701" s="224">
        <f>'HITUNG SEGMEN'!E2358</f>
        <v>0</v>
      </c>
      <c r="F1701" s="225" t="str">
        <f>'HITUNG SEGMEN'!F2358</f>
        <v>1+600</v>
      </c>
      <c r="G1701" s="225" t="str">
        <f>'HITUNG SEGMEN'!G2358</f>
        <v>1+800</v>
      </c>
      <c r="H1701" s="172"/>
      <c r="I1701" s="178"/>
      <c r="J1701" s="178"/>
      <c r="K1701" s="178"/>
      <c r="L1701" s="138"/>
      <c r="M1701" s="146"/>
      <c r="N1701" s="146"/>
    </row>
    <row r="1702" spans="2:14" s="141" customFormat="1" ht="20.100000000000001" hidden="1" customHeight="1">
      <c r="B1702" s="182">
        <f>'HITUNG SEGMEN'!B2359</f>
        <v>0</v>
      </c>
      <c r="C1702" s="222">
        <f>'HITUNG SEGMEN'!C2359</f>
        <v>0</v>
      </c>
      <c r="D1702" s="223">
        <f>'HITUNG SEGMEN'!D2359</f>
        <v>0</v>
      </c>
      <c r="E1702" s="224">
        <f>'HITUNG SEGMEN'!E2359</f>
        <v>0</v>
      </c>
      <c r="F1702" s="225" t="str">
        <f>'HITUNG SEGMEN'!F2359</f>
        <v>1+800</v>
      </c>
      <c r="G1702" s="225" t="str">
        <f>'HITUNG SEGMEN'!G2359</f>
        <v>1+946</v>
      </c>
      <c r="H1702" s="172">
        <v>6</v>
      </c>
      <c r="I1702" s="178"/>
      <c r="J1702" s="178"/>
      <c r="K1702" s="178"/>
      <c r="L1702" s="138"/>
      <c r="M1702" s="146"/>
      <c r="N1702" s="146"/>
    </row>
    <row r="1703" spans="2:14" s="141" customFormat="1" ht="20.100000000000001" hidden="1" customHeight="1">
      <c r="B1703" s="182">
        <f>'HITUNG SEGMEN'!B2360</f>
        <v>0</v>
      </c>
      <c r="C1703" s="222">
        <f>'HITUNG SEGMEN'!C2360</f>
        <v>0</v>
      </c>
      <c r="D1703" s="223">
        <f>'HITUNG SEGMEN'!D2360</f>
        <v>0</v>
      </c>
      <c r="E1703" s="224">
        <f>'HITUNG SEGMEN'!E2360</f>
        <v>0</v>
      </c>
      <c r="F1703" s="225">
        <f>'HITUNG SEGMEN'!F2360</f>
        <v>0</v>
      </c>
      <c r="G1703" s="225">
        <f>'HITUNG SEGMEN'!G2360</f>
        <v>0</v>
      </c>
      <c r="H1703" s="172">
        <v>6</v>
      </c>
      <c r="I1703" s="178"/>
      <c r="J1703" s="178"/>
      <c r="K1703" s="178"/>
      <c r="L1703" s="138"/>
      <c r="M1703" s="146"/>
      <c r="N1703" s="146"/>
    </row>
    <row r="1704" spans="2:14" s="141" customFormat="1" ht="20.100000000000001" hidden="1" customHeight="1">
      <c r="B1704" s="182">
        <f>'HITUNG SEGMEN'!B2361</f>
        <v>0</v>
      </c>
      <c r="C1704" s="222">
        <f>'HITUNG SEGMEN'!C2361</f>
        <v>0</v>
      </c>
      <c r="D1704" s="223">
        <f>'HITUNG SEGMEN'!D2361</f>
        <v>0</v>
      </c>
      <c r="E1704" s="224">
        <f>'HITUNG SEGMEN'!E2361</f>
        <v>0</v>
      </c>
      <c r="F1704" s="225">
        <f>'HITUNG SEGMEN'!F2361</f>
        <v>0</v>
      </c>
      <c r="G1704" s="225">
        <f>'HITUNG SEGMEN'!G2361</f>
        <v>0</v>
      </c>
      <c r="H1704" s="172">
        <v>6</v>
      </c>
      <c r="I1704" s="178"/>
      <c r="J1704" s="178"/>
      <c r="K1704" s="178"/>
      <c r="L1704" s="138"/>
      <c r="M1704" s="146"/>
      <c r="N1704" s="146"/>
    </row>
    <row r="1705" spans="2:14" s="141" customFormat="1" ht="20.100000000000001" hidden="1" customHeight="1">
      <c r="B1705" s="182">
        <f>'HITUNG SEGMEN'!B2362</f>
        <v>173</v>
      </c>
      <c r="C1705" s="222">
        <f>'HITUNG SEGMEN'!C2362</f>
        <v>2.0179999999999998</v>
      </c>
      <c r="D1705" s="223" t="str">
        <f>'HITUNG SEGMEN'!D2362</f>
        <v>Kalikajar - Slinga</v>
      </c>
      <c r="E1705" s="224">
        <f>'HITUNG SEGMEN'!E2362</f>
        <v>1.667</v>
      </c>
      <c r="F1705" s="225" t="str">
        <f>'HITUNG SEGMEN'!F2362</f>
        <v>0+000</v>
      </c>
      <c r="G1705" s="225" t="str">
        <f>'HITUNG SEGMEN'!G2362</f>
        <v>0+200</v>
      </c>
      <c r="H1705" s="172">
        <v>6</v>
      </c>
      <c r="I1705" s="178"/>
      <c r="J1705" s="178"/>
      <c r="K1705" s="178"/>
      <c r="L1705" s="138"/>
      <c r="M1705" s="146"/>
      <c r="N1705" s="146"/>
    </row>
    <row r="1706" spans="2:14" s="141" customFormat="1" ht="20.100000000000001" hidden="1" customHeight="1">
      <c r="B1706" s="182">
        <f>'HITUNG SEGMEN'!B2363</f>
        <v>0</v>
      </c>
      <c r="C1706" s="222">
        <f>'HITUNG SEGMEN'!C2363</f>
        <v>0</v>
      </c>
      <c r="D1706" s="223">
        <f>'HITUNG SEGMEN'!D2363</f>
        <v>0</v>
      </c>
      <c r="E1706" s="224">
        <f>'HITUNG SEGMEN'!E2363</f>
        <v>0</v>
      </c>
      <c r="F1706" s="225" t="str">
        <f>'HITUNG SEGMEN'!F2363</f>
        <v>0+200</v>
      </c>
      <c r="G1706" s="225" t="str">
        <f>'HITUNG SEGMEN'!G2363</f>
        <v>0+400</v>
      </c>
      <c r="H1706" s="172">
        <v>6</v>
      </c>
      <c r="I1706" s="178"/>
      <c r="J1706" s="178"/>
      <c r="K1706" s="178"/>
      <c r="L1706" s="138"/>
      <c r="M1706" s="146"/>
      <c r="N1706" s="146"/>
    </row>
    <row r="1707" spans="2:14" s="141" customFormat="1" ht="20.100000000000001" hidden="1" customHeight="1">
      <c r="B1707" s="182">
        <f>'HITUNG SEGMEN'!B2364</f>
        <v>0</v>
      </c>
      <c r="C1707" s="222">
        <f>'HITUNG SEGMEN'!C2364</f>
        <v>0</v>
      </c>
      <c r="D1707" s="223">
        <f>'HITUNG SEGMEN'!D2364</f>
        <v>0</v>
      </c>
      <c r="E1707" s="224">
        <f>'HITUNG SEGMEN'!E2364</f>
        <v>0</v>
      </c>
      <c r="F1707" s="225" t="str">
        <f>'HITUNG SEGMEN'!F2364</f>
        <v>0+400</v>
      </c>
      <c r="G1707" s="225" t="str">
        <f>'HITUNG SEGMEN'!G2364</f>
        <v>0+600</v>
      </c>
      <c r="H1707" s="172">
        <v>6</v>
      </c>
      <c r="I1707" s="178"/>
      <c r="J1707" s="178"/>
      <c r="K1707" s="178"/>
      <c r="L1707" s="138"/>
      <c r="M1707" s="146"/>
      <c r="N1707" s="146"/>
    </row>
    <row r="1708" spans="2:14" s="141" customFormat="1" ht="20.100000000000001" hidden="1" customHeight="1">
      <c r="B1708" s="182">
        <f>'HITUNG SEGMEN'!B2365</f>
        <v>0</v>
      </c>
      <c r="C1708" s="222">
        <f>'HITUNG SEGMEN'!C2365</f>
        <v>0</v>
      </c>
      <c r="D1708" s="223">
        <f>'HITUNG SEGMEN'!D2365</f>
        <v>0</v>
      </c>
      <c r="E1708" s="224">
        <f>'HITUNG SEGMEN'!E2365</f>
        <v>0</v>
      </c>
      <c r="F1708" s="225" t="str">
        <f>'HITUNG SEGMEN'!F2365</f>
        <v>0+600</v>
      </c>
      <c r="G1708" s="225" t="str">
        <f>'HITUNG SEGMEN'!G2365</f>
        <v>0+800</v>
      </c>
      <c r="H1708" s="172">
        <v>6</v>
      </c>
      <c r="I1708" s="178"/>
      <c r="J1708" s="178"/>
      <c r="K1708" s="178"/>
      <c r="L1708" s="138"/>
      <c r="M1708" s="146"/>
      <c r="N1708" s="146"/>
    </row>
    <row r="1709" spans="2:14" s="141" customFormat="1" ht="20.100000000000001" hidden="1" customHeight="1">
      <c r="B1709" s="182">
        <f>'HITUNG SEGMEN'!B2366</f>
        <v>0</v>
      </c>
      <c r="C1709" s="222">
        <f>'HITUNG SEGMEN'!C2366</f>
        <v>0</v>
      </c>
      <c r="D1709" s="223">
        <f>'HITUNG SEGMEN'!D2366</f>
        <v>0</v>
      </c>
      <c r="E1709" s="224">
        <f>'HITUNG SEGMEN'!E2366</f>
        <v>0</v>
      </c>
      <c r="F1709" s="225" t="str">
        <f>'HITUNG SEGMEN'!F2366</f>
        <v>0+800</v>
      </c>
      <c r="G1709" s="225" t="str">
        <f>'HITUNG SEGMEN'!G2366</f>
        <v>1+000</v>
      </c>
      <c r="H1709" s="172">
        <v>6</v>
      </c>
      <c r="I1709" s="178"/>
      <c r="J1709" s="178"/>
      <c r="K1709" s="178"/>
      <c r="L1709" s="138"/>
      <c r="M1709" s="146"/>
      <c r="N1709" s="146"/>
    </row>
    <row r="1710" spans="2:14" s="141" customFormat="1" ht="20.100000000000001" hidden="1" customHeight="1">
      <c r="B1710" s="182">
        <f>'HITUNG SEGMEN'!B2367</f>
        <v>0</v>
      </c>
      <c r="C1710" s="222">
        <f>'HITUNG SEGMEN'!C2367</f>
        <v>0</v>
      </c>
      <c r="D1710" s="223">
        <f>'HITUNG SEGMEN'!D2367</f>
        <v>0</v>
      </c>
      <c r="E1710" s="224">
        <f>'HITUNG SEGMEN'!E2367</f>
        <v>0</v>
      </c>
      <c r="F1710" s="225" t="str">
        <f>'HITUNG SEGMEN'!F2367</f>
        <v>1+000</v>
      </c>
      <c r="G1710" s="225" t="str">
        <f>'HITUNG SEGMEN'!G2367</f>
        <v>1+200</v>
      </c>
      <c r="H1710" s="172">
        <v>6</v>
      </c>
      <c r="I1710" s="178"/>
      <c r="J1710" s="178"/>
      <c r="K1710" s="178"/>
      <c r="L1710" s="138"/>
      <c r="M1710" s="146"/>
      <c r="N1710" s="146"/>
    </row>
    <row r="1711" spans="2:14" s="141" customFormat="1" ht="20.100000000000001" hidden="1" customHeight="1">
      <c r="B1711" s="182">
        <f>'HITUNG SEGMEN'!B2368</f>
        <v>0</v>
      </c>
      <c r="C1711" s="222">
        <f>'HITUNG SEGMEN'!C2368</f>
        <v>0</v>
      </c>
      <c r="D1711" s="223">
        <f>'HITUNG SEGMEN'!D2368</f>
        <v>0</v>
      </c>
      <c r="E1711" s="224">
        <f>'HITUNG SEGMEN'!E2368</f>
        <v>0</v>
      </c>
      <c r="F1711" s="225" t="str">
        <f>'HITUNG SEGMEN'!F2368</f>
        <v>1+200</v>
      </c>
      <c r="G1711" s="225" t="str">
        <f>'HITUNG SEGMEN'!G2368</f>
        <v>1+400</v>
      </c>
      <c r="H1711" s="172">
        <v>6</v>
      </c>
      <c r="I1711" s="178"/>
      <c r="J1711" s="178"/>
      <c r="K1711" s="178"/>
      <c r="L1711" s="138"/>
      <c r="M1711" s="146"/>
      <c r="N1711" s="146"/>
    </row>
    <row r="1712" spans="2:14" s="141" customFormat="1" ht="20.100000000000001" hidden="1" customHeight="1">
      <c r="B1712" s="182">
        <f>'HITUNG SEGMEN'!B2369</f>
        <v>0</v>
      </c>
      <c r="C1712" s="222">
        <f>'HITUNG SEGMEN'!C2369</f>
        <v>0</v>
      </c>
      <c r="D1712" s="223">
        <f>'HITUNG SEGMEN'!D2369</f>
        <v>0</v>
      </c>
      <c r="E1712" s="224">
        <f>'HITUNG SEGMEN'!E2369</f>
        <v>0</v>
      </c>
      <c r="F1712" s="225" t="str">
        <f>'HITUNG SEGMEN'!F2369</f>
        <v>1+400</v>
      </c>
      <c r="G1712" s="225" t="str">
        <f>'HITUNG SEGMEN'!G2369</f>
        <v>1+600</v>
      </c>
      <c r="H1712" s="172">
        <v>6</v>
      </c>
      <c r="I1712" s="178"/>
      <c r="J1712" s="178"/>
      <c r="K1712" s="178"/>
      <c r="L1712" s="138"/>
      <c r="M1712" s="146"/>
      <c r="N1712" s="146"/>
    </row>
    <row r="1713" spans="2:14" s="141" customFormat="1" ht="20.100000000000001" hidden="1" customHeight="1">
      <c r="B1713" s="182">
        <f>'HITUNG SEGMEN'!B2370</f>
        <v>0</v>
      </c>
      <c r="C1713" s="222">
        <f>'HITUNG SEGMEN'!C2370</f>
        <v>0</v>
      </c>
      <c r="D1713" s="223">
        <f>'HITUNG SEGMEN'!D2370</f>
        <v>0</v>
      </c>
      <c r="E1713" s="224">
        <f>'HITUNG SEGMEN'!E2370</f>
        <v>0</v>
      </c>
      <c r="F1713" s="225" t="str">
        <f>'HITUNG SEGMEN'!F2370</f>
        <v>1+600</v>
      </c>
      <c r="G1713" s="225" t="str">
        <f>'HITUNG SEGMEN'!G2370</f>
        <v>1+667</v>
      </c>
      <c r="H1713" s="172">
        <v>6</v>
      </c>
      <c r="I1713" s="178"/>
      <c r="J1713" s="178"/>
      <c r="K1713" s="178"/>
      <c r="L1713" s="138"/>
      <c r="M1713" s="146"/>
      <c r="N1713" s="146"/>
    </row>
    <row r="1714" spans="2:14" s="141" customFormat="1" ht="20.100000000000001" hidden="1" customHeight="1">
      <c r="B1714" s="182">
        <f>'HITUNG SEGMEN'!B2371</f>
        <v>0</v>
      </c>
      <c r="C1714" s="222">
        <f>'HITUNG SEGMEN'!C2371</f>
        <v>0</v>
      </c>
      <c r="D1714" s="223">
        <f>'HITUNG SEGMEN'!D2371</f>
        <v>0</v>
      </c>
      <c r="E1714" s="224">
        <f>'HITUNG SEGMEN'!E2371</f>
        <v>0</v>
      </c>
      <c r="F1714" s="225">
        <f>'HITUNG SEGMEN'!F2371</f>
        <v>0</v>
      </c>
      <c r="G1714" s="225">
        <f>'HITUNG SEGMEN'!G2371</f>
        <v>0</v>
      </c>
      <c r="H1714" s="172">
        <v>6</v>
      </c>
      <c r="I1714" s="178"/>
      <c r="J1714" s="178"/>
      <c r="K1714" s="178"/>
      <c r="L1714" s="138"/>
      <c r="M1714" s="146"/>
      <c r="N1714" s="146"/>
    </row>
    <row r="1715" spans="2:14" s="141" customFormat="1" ht="20.100000000000001" hidden="1" customHeight="1">
      <c r="B1715" s="182">
        <f>'HITUNG SEGMEN'!B2372</f>
        <v>0</v>
      </c>
      <c r="C1715" s="222">
        <f>'HITUNG SEGMEN'!C2372</f>
        <v>0</v>
      </c>
      <c r="D1715" s="223">
        <f>'HITUNG SEGMEN'!D2372</f>
        <v>0</v>
      </c>
      <c r="E1715" s="224">
        <f>'HITUNG SEGMEN'!E2372</f>
        <v>0</v>
      </c>
      <c r="F1715" s="225">
        <f>'HITUNG SEGMEN'!F2372</f>
        <v>0</v>
      </c>
      <c r="G1715" s="225">
        <f>'HITUNG SEGMEN'!G2372</f>
        <v>0</v>
      </c>
      <c r="H1715" s="172">
        <v>6</v>
      </c>
      <c r="I1715" s="178"/>
      <c r="J1715" s="178"/>
      <c r="K1715" s="178"/>
      <c r="L1715" s="138"/>
      <c r="M1715" s="146"/>
      <c r="N1715" s="146"/>
    </row>
    <row r="1716" spans="2:14" s="141" customFormat="1" ht="20.100000000000001" hidden="1" customHeight="1">
      <c r="B1716" s="182">
        <f>'HITUNG SEGMEN'!B2373</f>
        <v>174</v>
      </c>
      <c r="C1716" s="222">
        <f>'HITUNG SEGMEN'!C2373</f>
        <v>2.0190000000000001</v>
      </c>
      <c r="D1716" s="223" t="str">
        <f>'HITUNG SEGMEN'!D2373</f>
        <v>Kalikajar - Penaruban</v>
      </c>
      <c r="E1716" s="224">
        <f>'HITUNG SEGMEN'!E2373</f>
        <v>2.391</v>
      </c>
      <c r="F1716" s="225" t="str">
        <f>'HITUNG SEGMEN'!F2373</f>
        <v>0+000</v>
      </c>
      <c r="G1716" s="225" t="str">
        <f>'HITUNG SEGMEN'!G2373</f>
        <v>0+200</v>
      </c>
      <c r="H1716" s="172">
        <v>6</v>
      </c>
      <c r="I1716" s="178"/>
      <c r="J1716" s="178"/>
      <c r="K1716" s="178"/>
      <c r="L1716" s="138"/>
      <c r="M1716" s="146"/>
      <c r="N1716" s="146"/>
    </row>
    <row r="1717" spans="2:14" s="141" customFormat="1" ht="20.100000000000001" hidden="1" customHeight="1">
      <c r="B1717" s="182">
        <f>'HITUNG SEGMEN'!B2374</f>
        <v>0</v>
      </c>
      <c r="C1717" s="222">
        <f>'HITUNG SEGMEN'!C2374</f>
        <v>0</v>
      </c>
      <c r="D1717" s="223">
        <f>'HITUNG SEGMEN'!D2374</f>
        <v>0</v>
      </c>
      <c r="E1717" s="224">
        <f>'HITUNG SEGMEN'!E2374</f>
        <v>0</v>
      </c>
      <c r="F1717" s="225" t="str">
        <f>'HITUNG SEGMEN'!F2374</f>
        <v>0+200</v>
      </c>
      <c r="G1717" s="225" t="str">
        <f>'HITUNG SEGMEN'!G2374</f>
        <v>0+400</v>
      </c>
      <c r="H1717" s="172">
        <v>6</v>
      </c>
      <c r="I1717" s="178"/>
      <c r="J1717" s="178"/>
      <c r="K1717" s="178"/>
      <c r="L1717" s="138"/>
      <c r="M1717" s="146"/>
      <c r="N1717" s="146"/>
    </row>
    <row r="1718" spans="2:14" s="141" customFormat="1" ht="20.100000000000001" hidden="1" customHeight="1">
      <c r="B1718" s="182">
        <f>'HITUNG SEGMEN'!B2375</f>
        <v>0</v>
      </c>
      <c r="C1718" s="222">
        <f>'HITUNG SEGMEN'!C2375</f>
        <v>0</v>
      </c>
      <c r="D1718" s="223">
        <f>'HITUNG SEGMEN'!D2375</f>
        <v>0</v>
      </c>
      <c r="E1718" s="224">
        <f>'HITUNG SEGMEN'!E2375</f>
        <v>0</v>
      </c>
      <c r="F1718" s="225" t="str">
        <f>'HITUNG SEGMEN'!F2375</f>
        <v>0+400</v>
      </c>
      <c r="G1718" s="225" t="str">
        <f>'HITUNG SEGMEN'!G2375</f>
        <v>0+600</v>
      </c>
      <c r="H1718" s="172">
        <v>6</v>
      </c>
      <c r="I1718" s="178"/>
      <c r="J1718" s="178"/>
      <c r="K1718" s="178"/>
      <c r="L1718" s="138"/>
      <c r="M1718" s="146"/>
      <c r="N1718" s="146"/>
    </row>
    <row r="1719" spans="2:14" s="141" customFormat="1" ht="20.100000000000001" hidden="1" customHeight="1">
      <c r="B1719" s="182">
        <f>'HITUNG SEGMEN'!B2376</f>
        <v>0</v>
      </c>
      <c r="C1719" s="222">
        <f>'HITUNG SEGMEN'!C2376</f>
        <v>0</v>
      </c>
      <c r="D1719" s="223">
        <f>'HITUNG SEGMEN'!D2376</f>
        <v>0</v>
      </c>
      <c r="E1719" s="224">
        <f>'HITUNG SEGMEN'!E2376</f>
        <v>0</v>
      </c>
      <c r="F1719" s="225" t="str">
        <f>'HITUNG SEGMEN'!F2376</f>
        <v>0+600</v>
      </c>
      <c r="G1719" s="225" t="str">
        <f>'HITUNG SEGMEN'!G2376</f>
        <v>0+800</v>
      </c>
      <c r="H1719" s="172">
        <v>6</v>
      </c>
      <c r="I1719" s="178"/>
      <c r="J1719" s="178"/>
      <c r="K1719" s="178"/>
      <c r="L1719" s="138"/>
      <c r="M1719" s="146"/>
      <c r="N1719" s="146"/>
    </row>
    <row r="1720" spans="2:14" s="141" customFormat="1" ht="20.100000000000001" hidden="1" customHeight="1">
      <c r="B1720" s="182">
        <f>'HITUNG SEGMEN'!B2377</f>
        <v>0</v>
      </c>
      <c r="C1720" s="222">
        <f>'HITUNG SEGMEN'!C2377</f>
        <v>0</v>
      </c>
      <c r="D1720" s="223">
        <f>'HITUNG SEGMEN'!D2377</f>
        <v>0</v>
      </c>
      <c r="E1720" s="224">
        <f>'HITUNG SEGMEN'!E2377</f>
        <v>0</v>
      </c>
      <c r="F1720" s="225" t="str">
        <f>'HITUNG SEGMEN'!F2377</f>
        <v>0+800</v>
      </c>
      <c r="G1720" s="225" t="str">
        <f>'HITUNG SEGMEN'!G2377</f>
        <v>1+000</v>
      </c>
      <c r="H1720" s="172">
        <v>6</v>
      </c>
      <c r="I1720" s="178"/>
      <c r="J1720" s="178"/>
      <c r="K1720" s="178"/>
      <c r="L1720" s="138"/>
      <c r="M1720" s="146"/>
      <c r="N1720" s="146"/>
    </row>
    <row r="1721" spans="2:14" s="141" customFormat="1" ht="20.100000000000001" hidden="1" customHeight="1">
      <c r="B1721" s="182">
        <f>'HITUNG SEGMEN'!B2378</f>
        <v>0</v>
      </c>
      <c r="C1721" s="222">
        <f>'HITUNG SEGMEN'!C2378</f>
        <v>0</v>
      </c>
      <c r="D1721" s="223">
        <f>'HITUNG SEGMEN'!D2378</f>
        <v>0</v>
      </c>
      <c r="E1721" s="224">
        <f>'HITUNG SEGMEN'!E2378</f>
        <v>0</v>
      </c>
      <c r="F1721" s="225" t="str">
        <f>'HITUNG SEGMEN'!F2378</f>
        <v>1+000</v>
      </c>
      <c r="G1721" s="225" t="str">
        <f>'HITUNG SEGMEN'!G2378</f>
        <v>1+200</v>
      </c>
      <c r="H1721" s="172">
        <v>6</v>
      </c>
      <c r="I1721" s="178"/>
      <c r="J1721" s="178"/>
      <c r="K1721" s="178"/>
      <c r="L1721" s="138"/>
      <c r="M1721" s="146"/>
      <c r="N1721" s="146"/>
    </row>
    <row r="1722" spans="2:14" s="141" customFormat="1" ht="20.100000000000001" hidden="1" customHeight="1">
      <c r="B1722" s="182">
        <f>'HITUNG SEGMEN'!B2379</f>
        <v>0</v>
      </c>
      <c r="C1722" s="222">
        <f>'HITUNG SEGMEN'!C2379</f>
        <v>0</v>
      </c>
      <c r="D1722" s="223">
        <f>'HITUNG SEGMEN'!D2379</f>
        <v>0</v>
      </c>
      <c r="E1722" s="224">
        <f>'HITUNG SEGMEN'!E2379</f>
        <v>0</v>
      </c>
      <c r="F1722" s="225" t="str">
        <f>'HITUNG SEGMEN'!F2379</f>
        <v>1+200</v>
      </c>
      <c r="G1722" s="225" t="str">
        <f>'HITUNG SEGMEN'!G2379</f>
        <v>1+400</v>
      </c>
      <c r="H1722" s="172">
        <v>6</v>
      </c>
      <c r="I1722" s="178"/>
      <c r="J1722" s="178"/>
      <c r="K1722" s="178"/>
      <c r="L1722" s="138"/>
      <c r="M1722" s="146"/>
      <c r="N1722" s="146"/>
    </row>
    <row r="1723" spans="2:14" s="141" customFormat="1" ht="20.100000000000001" hidden="1" customHeight="1">
      <c r="B1723" s="182">
        <f>'HITUNG SEGMEN'!B2380</f>
        <v>0</v>
      </c>
      <c r="C1723" s="222">
        <f>'HITUNG SEGMEN'!C2380</f>
        <v>0</v>
      </c>
      <c r="D1723" s="223">
        <f>'HITUNG SEGMEN'!D2380</f>
        <v>0</v>
      </c>
      <c r="E1723" s="224">
        <f>'HITUNG SEGMEN'!E2380</f>
        <v>0</v>
      </c>
      <c r="F1723" s="225" t="str">
        <f>'HITUNG SEGMEN'!F2380</f>
        <v>1+400</v>
      </c>
      <c r="G1723" s="225" t="str">
        <f>'HITUNG SEGMEN'!G2380</f>
        <v>1+600</v>
      </c>
      <c r="H1723" s="172">
        <v>6</v>
      </c>
      <c r="I1723" s="178"/>
      <c r="J1723" s="178"/>
      <c r="K1723" s="178"/>
      <c r="L1723" s="138"/>
      <c r="M1723" s="146"/>
      <c r="N1723" s="146"/>
    </row>
    <row r="1724" spans="2:14" s="141" customFormat="1" ht="20.100000000000001" hidden="1" customHeight="1">
      <c r="B1724" s="182">
        <f>'HITUNG SEGMEN'!B2381</f>
        <v>0</v>
      </c>
      <c r="C1724" s="222">
        <f>'HITUNG SEGMEN'!C2381</f>
        <v>0</v>
      </c>
      <c r="D1724" s="223">
        <f>'HITUNG SEGMEN'!D2381</f>
        <v>0</v>
      </c>
      <c r="E1724" s="224">
        <f>'HITUNG SEGMEN'!E2381</f>
        <v>0</v>
      </c>
      <c r="F1724" s="225" t="str">
        <f>'HITUNG SEGMEN'!F2381</f>
        <v>1+600</v>
      </c>
      <c r="G1724" s="225" t="str">
        <f>'HITUNG SEGMEN'!G2381</f>
        <v>1+800</v>
      </c>
      <c r="H1724" s="172">
        <v>6</v>
      </c>
      <c r="I1724" s="178"/>
      <c r="J1724" s="178"/>
      <c r="K1724" s="178"/>
      <c r="L1724" s="138"/>
      <c r="M1724" s="146"/>
      <c r="N1724" s="146"/>
    </row>
    <row r="1725" spans="2:14" s="141" customFormat="1" ht="20.100000000000001" hidden="1" customHeight="1">
      <c r="B1725" s="182">
        <f>'HITUNG SEGMEN'!B2382</f>
        <v>0</v>
      </c>
      <c r="C1725" s="222">
        <f>'HITUNG SEGMEN'!C2382</f>
        <v>0</v>
      </c>
      <c r="D1725" s="223">
        <f>'HITUNG SEGMEN'!D2382</f>
        <v>0</v>
      </c>
      <c r="E1725" s="224">
        <f>'HITUNG SEGMEN'!E2382</f>
        <v>0</v>
      </c>
      <c r="F1725" s="225" t="str">
        <f>'HITUNG SEGMEN'!F2382</f>
        <v>1+800</v>
      </c>
      <c r="G1725" s="225" t="str">
        <f>'HITUNG SEGMEN'!G2382</f>
        <v>2+000</v>
      </c>
      <c r="H1725" s="172">
        <v>6</v>
      </c>
      <c r="I1725" s="178"/>
      <c r="J1725" s="178"/>
      <c r="K1725" s="178"/>
      <c r="L1725" s="138"/>
      <c r="M1725" s="146"/>
      <c r="N1725" s="146"/>
    </row>
    <row r="1726" spans="2:14" s="141" customFormat="1" ht="20.100000000000001" hidden="1" customHeight="1">
      <c r="B1726" s="182">
        <f>'HITUNG SEGMEN'!B2383</f>
        <v>0</v>
      </c>
      <c r="C1726" s="222">
        <f>'HITUNG SEGMEN'!C2383</f>
        <v>0</v>
      </c>
      <c r="D1726" s="223">
        <f>'HITUNG SEGMEN'!D2383</f>
        <v>0</v>
      </c>
      <c r="E1726" s="224">
        <f>'HITUNG SEGMEN'!E2383</f>
        <v>0</v>
      </c>
      <c r="F1726" s="225" t="str">
        <f>'HITUNG SEGMEN'!F2383</f>
        <v>2+000</v>
      </c>
      <c r="G1726" s="225" t="str">
        <f>'HITUNG SEGMEN'!G2383</f>
        <v>2+200</v>
      </c>
      <c r="H1726" s="172">
        <v>6</v>
      </c>
      <c r="I1726" s="178"/>
      <c r="J1726" s="178"/>
      <c r="K1726" s="178"/>
      <c r="L1726" s="138"/>
      <c r="M1726" s="146"/>
      <c r="N1726" s="146"/>
    </row>
    <row r="1727" spans="2:14" s="141" customFormat="1" ht="20.100000000000001" hidden="1" customHeight="1">
      <c r="B1727" s="182">
        <f>'HITUNG SEGMEN'!B2384</f>
        <v>0</v>
      </c>
      <c r="C1727" s="222">
        <f>'HITUNG SEGMEN'!C2384</f>
        <v>0</v>
      </c>
      <c r="D1727" s="223">
        <f>'HITUNG SEGMEN'!D2384</f>
        <v>0</v>
      </c>
      <c r="E1727" s="224">
        <f>'HITUNG SEGMEN'!E2384</f>
        <v>0</v>
      </c>
      <c r="F1727" s="225" t="str">
        <f>'HITUNG SEGMEN'!F2384</f>
        <v>2+200</v>
      </c>
      <c r="G1727" s="225" t="str">
        <f>'HITUNG SEGMEN'!G2384</f>
        <v>2+391</v>
      </c>
      <c r="H1727" s="172">
        <v>6</v>
      </c>
      <c r="I1727" s="178"/>
      <c r="J1727" s="178"/>
      <c r="K1727" s="178"/>
      <c r="L1727" s="138"/>
      <c r="M1727" s="146"/>
      <c r="N1727" s="146"/>
    </row>
    <row r="1728" spans="2:14" s="141" customFormat="1" ht="20.100000000000001" hidden="1" customHeight="1">
      <c r="B1728" s="182">
        <f>'HITUNG SEGMEN'!B2385</f>
        <v>0</v>
      </c>
      <c r="C1728" s="222">
        <f>'HITUNG SEGMEN'!C2385</f>
        <v>0</v>
      </c>
      <c r="D1728" s="223">
        <f>'HITUNG SEGMEN'!D2385</f>
        <v>0</v>
      </c>
      <c r="E1728" s="224">
        <f>'HITUNG SEGMEN'!E2385</f>
        <v>0</v>
      </c>
      <c r="F1728" s="225">
        <f>'HITUNG SEGMEN'!F2385</f>
        <v>0</v>
      </c>
      <c r="G1728" s="225">
        <f>'HITUNG SEGMEN'!G2385</f>
        <v>0</v>
      </c>
      <c r="H1728" s="172">
        <v>6</v>
      </c>
      <c r="I1728" s="178"/>
      <c r="J1728" s="178"/>
      <c r="K1728" s="178"/>
      <c r="L1728" s="138"/>
      <c r="M1728" s="146"/>
      <c r="N1728" s="146"/>
    </row>
    <row r="1729" spans="2:14" s="141" customFormat="1" ht="20.100000000000001" hidden="1" customHeight="1">
      <c r="B1729" s="182">
        <f>'HITUNG SEGMEN'!B2386</f>
        <v>0</v>
      </c>
      <c r="C1729" s="222">
        <f>'HITUNG SEGMEN'!C2386</f>
        <v>0</v>
      </c>
      <c r="D1729" s="223">
        <f>'HITUNG SEGMEN'!D2386</f>
        <v>0</v>
      </c>
      <c r="E1729" s="224">
        <f>'HITUNG SEGMEN'!E2386</f>
        <v>0</v>
      </c>
      <c r="F1729" s="225">
        <f>'HITUNG SEGMEN'!F2386</f>
        <v>0</v>
      </c>
      <c r="G1729" s="225">
        <f>'HITUNG SEGMEN'!G2386</f>
        <v>0</v>
      </c>
      <c r="H1729" s="172">
        <v>6</v>
      </c>
      <c r="I1729" s="178"/>
      <c r="J1729" s="178"/>
      <c r="K1729" s="178"/>
      <c r="L1729" s="138"/>
      <c r="M1729" s="146"/>
      <c r="N1729" s="146"/>
    </row>
    <row r="1730" spans="2:14" s="141" customFormat="1" ht="20.100000000000001" hidden="1" customHeight="1">
      <c r="B1730" s="182">
        <f>'HITUNG SEGMEN'!B2387</f>
        <v>175</v>
      </c>
      <c r="C1730" s="222">
        <f>'HITUNG SEGMEN'!C2387</f>
        <v>2.02</v>
      </c>
      <c r="D1730" s="223" t="str">
        <f>'HITUNG SEGMEN'!D2387</f>
        <v>Selanegara-Sidareja (SMP Kaligondang - Sidanegara)</v>
      </c>
      <c r="E1730" s="224">
        <f>'HITUNG SEGMEN'!E2387</f>
        <v>2.3159999999999998</v>
      </c>
      <c r="F1730" s="225" t="str">
        <f>'HITUNG SEGMEN'!F2387</f>
        <v>0+000</v>
      </c>
      <c r="G1730" s="225" t="str">
        <f>'HITUNG SEGMEN'!G2387</f>
        <v>0+200</v>
      </c>
      <c r="H1730" s="172">
        <v>6</v>
      </c>
      <c r="I1730" s="178"/>
      <c r="J1730" s="178"/>
      <c r="K1730" s="178"/>
      <c r="L1730" s="138"/>
      <c r="M1730" s="146"/>
      <c r="N1730" s="146"/>
    </row>
    <row r="1731" spans="2:14" s="141" customFormat="1" ht="20.100000000000001" hidden="1" customHeight="1">
      <c r="B1731" s="182">
        <f>'HITUNG SEGMEN'!B2388</f>
        <v>0</v>
      </c>
      <c r="C1731" s="222">
        <f>'HITUNG SEGMEN'!C2388</f>
        <v>0</v>
      </c>
      <c r="D1731" s="223">
        <f>'HITUNG SEGMEN'!D2388</f>
        <v>0</v>
      </c>
      <c r="E1731" s="224">
        <f>'HITUNG SEGMEN'!E2388</f>
        <v>0</v>
      </c>
      <c r="F1731" s="225" t="str">
        <f>'HITUNG SEGMEN'!F2388</f>
        <v>0+200</v>
      </c>
      <c r="G1731" s="225" t="str">
        <f>'HITUNG SEGMEN'!G2388</f>
        <v>0+400</v>
      </c>
      <c r="H1731" s="172">
        <v>6</v>
      </c>
      <c r="I1731" s="178"/>
      <c r="J1731" s="178"/>
      <c r="K1731" s="178"/>
      <c r="L1731" s="138"/>
      <c r="M1731" s="146"/>
      <c r="N1731" s="146"/>
    </row>
    <row r="1732" spans="2:14" s="141" customFormat="1" ht="20.100000000000001" hidden="1" customHeight="1">
      <c r="B1732" s="182">
        <f>'HITUNG SEGMEN'!B2389</f>
        <v>0</v>
      </c>
      <c r="C1732" s="222">
        <f>'HITUNG SEGMEN'!C2389</f>
        <v>0</v>
      </c>
      <c r="D1732" s="223">
        <f>'HITUNG SEGMEN'!D2389</f>
        <v>0</v>
      </c>
      <c r="E1732" s="224">
        <f>'HITUNG SEGMEN'!E2389</f>
        <v>0</v>
      </c>
      <c r="F1732" s="225" t="str">
        <f>'HITUNG SEGMEN'!F2389</f>
        <v>0+400</v>
      </c>
      <c r="G1732" s="225" t="str">
        <f>'HITUNG SEGMEN'!G2389</f>
        <v>0+600</v>
      </c>
      <c r="H1732" s="172">
        <v>6</v>
      </c>
      <c r="I1732" s="178"/>
      <c r="J1732" s="178"/>
      <c r="K1732" s="178"/>
      <c r="L1732" s="138"/>
      <c r="M1732" s="146"/>
      <c r="N1732" s="146"/>
    </row>
    <row r="1733" spans="2:14" s="141" customFormat="1" ht="20.100000000000001" hidden="1" customHeight="1">
      <c r="B1733" s="182">
        <f>'HITUNG SEGMEN'!B2390</f>
        <v>0</v>
      </c>
      <c r="C1733" s="222">
        <f>'HITUNG SEGMEN'!C2390</f>
        <v>0</v>
      </c>
      <c r="D1733" s="223">
        <f>'HITUNG SEGMEN'!D2390</f>
        <v>0</v>
      </c>
      <c r="E1733" s="224">
        <f>'HITUNG SEGMEN'!E2390</f>
        <v>0</v>
      </c>
      <c r="F1733" s="225" t="str">
        <f>'HITUNG SEGMEN'!F2390</f>
        <v>0+600</v>
      </c>
      <c r="G1733" s="225" t="str">
        <f>'HITUNG SEGMEN'!G2390</f>
        <v>0+800</v>
      </c>
      <c r="H1733" s="172">
        <v>6</v>
      </c>
      <c r="I1733" s="178"/>
      <c r="J1733" s="178"/>
      <c r="K1733" s="178"/>
      <c r="L1733" s="138"/>
      <c r="M1733" s="146"/>
      <c r="N1733" s="146"/>
    </row>
    <row r="1734" spans="2:14" s="141" customFormat="1" ht="20.100000000000001" hidden="1" customHeight="1">
      <c r="B1734" s="182">
        <f>'HITUNG SEGMEN'!B2391</f>
        <v>0</v>
      </c>
      <c r="C1734" s="222">
        <f>'HITUNG SEGMEN'!C2391</f>
        <v>0</v>
      </c>
      <c r="D1734" s="223">
        <f>'HITUNG SEGMEN'!D2391</f>
        <v>0</v>
      </c>
      <c r="E1734" s="224">
        <f>'HITUNG SEGMEN'!E2391</f>
        <v>0</v>
      </c>
      <c r="F1734" s="225" t="str">
        <f>'HITUNG SEGMEN'!F2391</f>
        <v>0+800</v>
      </c>
      <c r="G1734" s="225" t="str">
        <f>'HITUNG SEGMEN'!G2391</f>
        <v>1+000</v>
      </c>
      <c r="H1734" s="172"/>
      <c r="I1734" s="178"/>
      <c r="J1734" s="178"/>
      <c r="K1734" s="178"/>
      <c r="L1734" s="138"/>
      <c r="M1734" s="146"/>
      <c r="N1734" s="146"/>
    </row>
    <row r="1735" spans="2:14" s="141" customFormat="1" ht="20.100000000000001" hidden="1" customHeight="1">
      <c r="B1735" s="182">
        <f>'HITUNG SEGMEN'!B2392</f>
        <v>0</v>
      </c>
      <c r="C1735" s="222">
        <f>'HITUNG SEGMEN'!C2392</f>
        <v>0</v>
      </c>
      <c r="D1735" s="223">
        <f>'HITUNG SEGMEN'!D2392</f>
        <v>0</v>
      </c>
      <c r="E1735" s="224">
        <f>'HITUNG SEGMEN'!E2392</f>
        <v>0</v>
      </c>
      <c r="F1735" s="225" t="str">
        <f>'HITUNG SEGMEN'!F2392</f>
        <v>1+000</v>
      </c>
      <c r="G1735" s="225" t="str">
        <f>'HITUNG SEGMEN'!G2392</f>
        <v>1+200</v>
      </c>
      <c r="H1735" s="172">
        <v>3</v>
      </c>
      <c r="I1735" s="178"/>
      <c r="J1735" s="178"/>
      <c r="K1735" s="178"/>
      <c r="L1735" s="138"/>
      <c r="M1735" s="146"/>
      <c r="N1735" s="146"/>
    </row>
    <row r="1736" spans="2:14" s="141" customFormat="1" ht="20.100000000000001" hidden="1" customHeight="1">
      <c r="B1736" s="182">
        <f>'HITUNG SEGMEN'!B2393</f>
        <v>0</v>
      </c>
      <c r="C1736" s="222">
        <f>'HITUNG SEGMEN'!C2393</f>
        <v>0</v>
      </c>
      <c r="D1736" s="223">
        <f>'HITUNG SEGMEN'!D2393</f>
        <v>0</v>
      </c>
      <c r="E1736" s="224">
        <f>'HITUNG SEGMEN'!E2393</f>
        <v>0</v>
      </c>
      <c r="F1736" s="225" t="str">
        <f>'HITUNG SEGMEN'!F2393</f>
        <v>1+200</v>
      </c>
      <c r="G1736" s="225" t="str">
        <f>'HITUNG SEGMEN'!G2393</f>
        <v>1+400</v>
      </c>
      <c r="H1736" s="172">
        <v>3</v>
      </c>
      <c r="I1736" s="178"/>
      <c r="J1736" s="178"/>
      <c r="K1736" s="178"/>
      <c r="L1736" s="138"/>
      <c r="M1736" s="146"/>
      <c r="N1736" s="146"/>
    </row>
    <row r="1737" spans="2:14" s="141" customFormat="1" ht="20.100000000000001" hidden="1" customHeight="1">
      <c r="B1737" s="182">
        <f>'HITUNG SEGMEN'!B2394</f>
        <v>0</v>
      </c>
      <c r="C1737" s="222">
        <f>'HITUNG SEGMEN'!C2394</f>
        <v>0</v>
      </c>
      <c r="D1737" s="223">
        <f>'HITUNG SEGMEN'!D2394</f>
        <v>0</v>
      </c>
      <c r="E1737" s="224">
        <f>'HITUNG SEGMEN'!E2394</f>
        <v>0</v>
      </c>
      <c r="F1737" s="225" t="str">
        <f>'HITUNG SEGMEN'!F2394</f>
        <v>1+400</v>
      </c>
      <c r="G1737" s="225" t="str">
        <f>'HITUNG SEGMEN'!G2394</f>
        <v>1+600</v>
      </c>
      <c r="H1737" s="172">
        <v>3</v>
      </c>
      <c r="I1737" s="178"/>
      <c r="J1737" s="178"/>
      <c r="K1737" s="178"/>
      <c r="L1737" s="138"/>
      <c r="M1737" s="146"/>
      <c r="N1737" s="146"/>
    </row>
    <row r="1738" spans="2:14" s="141" customFormat="1" ht="20.100000000000001" hidden="1" customHeight="1">
      <c r="B1738" s="182">
        <f>'HITUNG SEGMEN'!B2395</f>
        <v>0</v>
      </c>
      <c r="C1738" s="222">
        <f>'HITUNG SEGMEN'!C2395</f>
        <v>0</v>
      </c>
      <c r="D1738" s="223">
        <f>'HITUNG SEGMEN'!D2395</f>
        <v>0</v>
      </c>
      <c r="E1738" s="224">
        <f>'HITUNG SEGMEN'!E2395</f>
        <v>0</v>
      </c>
      <c r="F1738" s="225" t="str">
        <f>'HITUNG SEGMEN'!F2395</f>
        <v>1+600</v>
      </c>
      <c r="G1738" s="225" t="str">
        <f>'HITUNG SEGMEN'!G2395</f>
        <v>1+800</v>
      </c>
      <c r="H1738" s="172">
        <v>3</v>
      </c>
      <c r="I1738" s="178"/>
      <c r="J1738" s="178"/>
      <c r="K1738" s="178"/>
      <c r="L1738" s="138"/>
      <c r="M1738" s="146"/>
      <c r="N1738" s="146"/>
    </row>
    <row r="1739" spans="2:14" s="141" customFormat="1" ht="20.100000000000001" hidden="1" customHeight="1">
      <c r="B1739" s="182">
        <f>'HITUNG SEGMEN'!B2396</f>
        <v>0</v>
      </c>
      <c r="C1739" s="222">
        <f>'HITUNG SEGMEN'!C2396</f>
        <v>0</v>
      </c>
      <c r="D1739" s="223">
        <f>'HITUNG SEGMEN'!D2396</f>
        <v>0</v>
      </c>
      <c r="E1739" s="224">
        <f>'HITUNG SEGMEN'!E2396</f>
        <v>0</v>
      </c>
      <c r="F1739" s="225" t="str">
        <f>'HITUNG SEGMEN'!F2396</f>
        <v>1+800</v>
      </c>
      <c r="G1739" s="225" t="str">
        <f>'HITUNG SEGMEN'!G2396</f>
        <v>2+000</v>
      </c>
      <c r="H1739" s="172">
        <v>3</v>
      </c>
      <c r="I1739" s="178"/>
      <c r="J1739" s="178"/>
      <c r="K1739" s="178"/>
      <c r="L1739" s="138"/>
      <c r="M1739" s="146"/>
      <c r="N1739" s="146"/>
    </row>
    <row r="1740" spans="2:14" s="141" customFormat="1" ht="20.100000000000001" hidden="1" customHeight="1">
      <c r="B1740" s="182">
        <f>'HITUNG SEGMEN'!B2397</f>
        <v>0</v>
      </c>
      <c r="C1740" s="222">
        <f>'HITUNG SEGMEN'!C2397</f>
        <v>0</v>
      </c>
      <c r="D1740" s="223">
        <f>'HITUNG SEGMEN'!D2397</f>
        <v>0</v>
      </c>
      <c r="E1740" s="224">
        <f>'HITUNG SEGMEN'!E2397</f>
        <v>0</v>
      </c>
      <c r="F1740" s="225" t="str">
        <f>'HITUNG SEGMEN'!F2397</f>
        <v>2+000</v>
      </c>
      <c r="G1740" s="225" t="str">
        <f>'HITUNG SEGMEN'!G2397</f>
        <v>2+200</v>
      </c>
      <c r="H1740" s="172">
        <v>3</v>
      </c>
      <c r="I1740" s="178"/>
      <c r="J1740" s="178"/>
      <c r="K1740" s="178"/>
      <c r="L1740" s="138"/>
      <c r="M1740" s="146"/>
      <c r="N1740" s="146"/>
    </row>
    <row r="1741" spans="2:14" s="141" customFormat="1" ht="20.100000000000001" hidden="1" customHeight="1">
      <c r="B1741" s="182">
        <f>'HITUNG SEGMEN'!B2398</f>
        <v>0</v>
      </c>
      <c r="C1741" s="222">
        <f>'HITUNG SEGMEN'!C2398</f>
        <v>0</v>
      </c>
      <c r="D1741" s="223">
        <f>'HITUNG SEGMEN'!D2398</f>
        <v>0</v>
      </c>
      <c r="E1741" s="224">
        <f>'HITUNG SEGMEN'!E2398</f>
        <v>0</v>
      </c>
      <c r="F1741" s="225" t="str">
        <f>'HITUNG SEGMEN'!F2398</f>
        <v>2+200</v>
      </c>
      <c r="G1741" s="225" t="str">
        <f>'HITUNG SEGMEN'!G2398</f>
        <v>2+316</v>
      </c>
      <c r="H1741" s="172">
        <v>3</v>
      </c>
      <c r="I1741" s="178"/>
      <c r="J1741" s="178"/>
      <c r="K1741" s="178"/>
      <c r="L1741" s="138"/>
      <c r="M1741" s="146"/>
      <c r="N1741" s="146"/>
    </row>
    <row r="1742" spans="2:14" s="141" customFormat="1" ht="20.100000000000001" hidden="1" customHeight="1">
      <c r="B1742" s="182">
        <f>'HITUNG SEGMEN'!B2399</f>
        <v>0</v>
      </c>
      <c r="C1742" s="222">
        <f>'HITUNG SEGMEN'!C2399</f>
        <v>0</v>
      </c>
      <c r="D1742" s="223">
        <f>'HITUNG SEGMEN'!D2399</f>
        <v>0</v>
      </c>
      <c r="E1742" s="224">
        <f>'HITUNG SEGMEN'!E2399</f>
        <v>0</v>
      </c>
      <c r="F1742" s="225">
        <f>'HITUNG SEGMEN'!F2399</f>
        <v>0</v>
      </c>
      <c r="G1742" s="225">
        <f>'HITUNG SEGMEN'!G2399</f>
        <v>0</v>
      </c>
      <c r="H1742" s="172">
        <v>3</v>
      </c>
      <c r="I1742" s="178"/>
      <c r="J1742" s="178"/>
      <c r="K1742" s="178"/>
      <c r="L1742" s="138"/>
      <c r="M1742" s="146"/>
      <c r="N1742" s="146"/>
    </row>
    <row r="1743" spans="2:14" s="141" customFormat="1" ht="20.100000000000001" hidden="1" customHeight="1">
      <c r="B1743" s="182">
        <f>'HITUNG SEGMEN'!B2400</f>
        <v>0</v>
      </c>
      <c r="C1743" s="222">
        <f>'HITUNG SEGMEN'!C2400</f>
        <v>0</v>
      </c>
      <c r="D1743" s="223">
        <f>'HITUNG SEGMEN'!D2400</f>
        <v>0</v>
      </c>
      <c r="E1743" s="224">
        <f>'HITUNG SEGMEN'!E2400</f>
        <v>0</v>
      </c>
      <c r="F1743" s="225">
        <f>'HITUNG SEGMEN'!F2400</f>
        <v>0</v>
      </c>
      <c r="G1743" s="225">
        <f>'HITUNG SEGMEN'!G2400</f>
        <v>0</v>
      </c>
      <c r="H1743" s="172">
        <v>3</v>
      </c>
      <c r="I1743" s="178"/>
      <c r="J1743" s="178"/>
      <c r="K1743" s="178"/>
      <c r="L1743" s="138"/>
      <c r="M1743" s="146"/>
      <c r="N1743" s="146"/>
    </row>
    <row r="1744" spans="2:14" s="141" customFormat="1" ht="20.100000000000001" hidden="1" customHeight="1">
      <c r="B1744" s="182">
        <f>'HITUNG SEGMEN'!B2401</f>
        <v>176</v>
      </c>
      <c r="C1744" s="222">
        <f>'HITUNG SEGMEN'!C2401</f>
        <v>2.0209999999999999</v>
      </c>
      <c r="D1744" s="223" t="str">
        <f>'HITUNG SEGMEN'!D2401</f>
        <v xml:space="preserve">Sidanegara - Selanegara </v>
      </c>
      <c r="E1744" s="224">
        <f>'HITUNG SEGMEN'!E2401</f>
        <v>1.764</v>
      </c>
      <c r="F1744" s="225" t="str">
        <f>'HITUNG SEGMEN'!F2401</f>
        <v>0+000</v>
      </c>
      <c r="G1744" s="225" t="str">
        <f>'HITUNG SEGMEN'!G2401</f>
        <v>0+200</v>
      </c>
      <c r="H1744" s="172">
        <v>3</v>
      </c>
      <c r="I1744" s="178"/>
      <c r="J1744" s="178"/>
      <c r="K1744" s="178"/>
      <c r="L1744" s="138"/>
      <c r="M1744" s="146"/>
      <c r="N1744" s="146"/>
    </row>
    <row r="1745" spans="2:14" s="141" customFormat="1" ht="20.100000000000001" hidden="1" customHeight="1">
      <c r="B1745" s="182">
        <f>'HITUNG SEGMEN'!B2402</f>
        <v>0</v>
      </c>
      <c r="C1745" s="222">
        <f>'HITUNG SEGMEN'!C2402</f>
        <v>0</v>
      </c>
      <c r="D1745" s="223">
        <f>'HITUNG SEGMEN'!D2402</f>
        <v>0</v>
      </c>
      <c r="E1745" s="224">
        <f>'HITUNG SEGMEN'!E2402</f>
        <v>0</v>
      </c>
      <c r="F1745" s="225" t="str">
        <f>'HITUNG SEGMEN'!F2402</f>
        <v>0+200</v>
      </c>
      <c r="G1745" s="225" t="str">
        <f>'HITUNG SEGMEN'!G2402</f>
        <v>0+400</v>
      </c>
      <c r="H1745" s="172">
        <v>3</v>
      </c>
      <c r="I1745" s="178"/>
      <c r="J1745" s="178"/>
      <c r="K1745" s="178"/>
      <c r="L1745" s="138"/>
      <c r="M1745" s="146"/>
      <c r="N1745" s="146"/>
    </row>
    <row r="1746" spans="2:14" s="141" customFormat="1" ht="20.100000000000001" hidden="1" customHeight="1">
      <c r="B1746" s="182">
        <f>'HITUNG SEGMEN'!B2403</f>
        <v>0</v>
      </c>
      <c r="C1746" s="222">
        <f>'HITUNG SEGMEN'!C2403</f>
        <v>0</v>
      </c>
      <c r="D1746" s="223">
        <f>'HITUNG SEGMEN'!D2403</f>
        <v>0</v>
      </c>
      <c r="E1746" s="224">
        <f>'HITUNG SEGMEN'!E2403</f>
        <v>0</v>
      </c>
      <c r="F1746" s="225" t="str">
        <f>'HITUNG SEGMEN'!F2403</f>
        <v>0+400</v>
      </c>
      <c r="G1746" s="225" t="str">
        <f>'HITUNG SEGMEN'!G2403</f>
        <v>0+600</v>
      </c>
      <c r="H1746" s="172">
        <v>3</v>
      </c>
      <c r="I1746" s="178"/>
      <c r="J1746" s="178"/>
      <c r="K1746" s="178"/>
      <c r="L1746" s="138"/>
      <c r="M1746" s="146"/>
      <c r="N1746" s="146"/>
    </row>
    <row r="1747" spans="2:14" s="141" customFormat="1" ht="20.100000000000001" hidden="1" customHeight="1">
      <c r="B1747" s="182">
        <f>'HITUNG SEGMEN'!B2404</f>
        <v>0</v>
      </c>
      <c r="C1747" s="222">
        <f>'HITUNG SEGMEN'!C2404</f>
        <v>0</v>
      </c>
      <c r="D1747" s="223">
        <f>'HITUNG SEGMEN'!D2404</f>
        <v>0</v>
      </c>
      <c r="E1747" s="224">
        <f>'HITUNG SEGMEN'!E2404</f>
        <v>0</v>
      </c>
      <c r="F1747" s="225" t="str">
        <f>'HITUNG SEGMEN'!F2404</f>
        <v>0+600</v>
      </c>
      <c r="G1747" s="225" t="str">
        <f>'HITUNG SEGMEN'!G2404</f>
        <v>0+800</v>
      </c>
      <c r="H1747" s="172"/>
      <c r="I1747" s="178"/>
      <c r="J1747" s="178"/>
      <c r="K1747" s="178"/>
      <c r="L1747" s="138"/>
      <c r="M1747" s="146"/>
      <c r="N1747" s="146"/>
    </row>
    <row r="1748" spans="2:14" s="141" customFormat="1" ht="20.100000000000001" hidden="1" customHeight="1">
      <c r="B1748" s="182">
        <f>'HITUNG SEGMEN'!B2405</f>
        <v>0</v>
      </c>
      <c r="C1748" s="222">
        <f>'HITUNG SEGMEN'!C2405</f>
        <v>0</v>
      </c>
      <c r="D1748" s="223">
        <f>'HITUNG SEGMEN'!D2405</f>
        <v>0</v>
      </c>
      <c r="E1748" s="224">
        <f>'HITUNG SEGMEN'!E2405</f>
        <v>0</v>
      </c>
      <c r="F1748" s="225" t="str">
        <f>'HITUNG SEGMEN'!F2405</f>
        <v>0+800</v>
      </c>
      <c r="G1748" s="225" t="str">
        <f>'HITUNG SEGMEN'!G2405</f>
        <v>1+000</v>
      </c>
      <c r="H1748" s="172">
        <v>6</v>
      </c>
      <c r="I1748" s="178"/>
      <c r="J1748" s="178"/>
      <c r="K1748" s="178"/>
      <c r="L1748" s="138"/>
      <c r="M1748" s="146"/>
      <c r="N1748" s="146"/>
    </row>
    <row r="1749" spans="2:14" s="141" customFormat="1" ht="20.100000000000001" hidden="1" customHeight="1">
      <c r="B1749" s="182">
        <f>'HITUNG SEGMEN'!B2406</f>
        <v>0</v>
      </c>
      <c r="C1749" s="222">
        <f>'HITUNG SEGMEN'!C2406</f>
        <v>0</v>
      </c>
      <c r="D1749" s="223">
        <f>'HITUNG SEGMEN'!D2406</f>
        <v>0</v>
      </c>
      <c r="E1749" s="224">
        <f>'HITUNG SEGMEN'!E2406</f>
        <v>0</v>
      </c>
      <c r="F1749" s="225" t="str">
        <f>'HITUNG SEGMEN'!F2406</f>
        <v>1+000</v>
      </c>
      <c r="G1749" s="225" t="str">
        <f>'HITUNG SEGMEN'!G2406</f>
        <v>1+200</v>
      </c>
      <c r="H1749" s="172">
        <v>6</v>
      </c>
      <c r="I1749" s="178"/>
      <c r="J1749" s="178"/>
      <c r="K1749" s="178"/>
      <c r="L1749" s="138"/>
      <c r="M1749" s="146"/>
      <c r="N1749" s="146"/>
    </row>
    <row r="1750" spans="2:14" s="141" customFormat="1" ht="20.100000000000001" hidden="1" customHeight="1">
      <c r="B1750" s="182">
        <f>'HITUNG SEGMEN'!B2407</f>
        <v>0</v>
      </c>
      <c r="C1750" s="222">
        <f>'HITUNG SEGMEN'!C2407</f>
        <v>0</v>
      </c>
      <c r="D1750" s="223">
        <f>'HITUNG SEGMEN'!D2407</f>
        <v>0</v>
      </c>
      <c r="E1750" s="224">
        <f>'HITUNG SEGMEN'!E2407</f>
        <v>0</v>
      </c>
      <c r="F1750" s="225" t="str">
        <f>'HITUNG SEGMEN'!F2407</f>
        <v>1+200</v>
      </c>
      <c r="G1750" s="225" t="str">
        <f>'HITUNG SEGMEN'!G2407</f>
        <v>1+400</v>
      </c>
      <c r="H1750" s="172">
        <v>6</v>
      </c>
      <c r="I1750" s="178"/>
      <c r="J1750" s="178"/>
      <c r="K1750" s="178"/>
      <c r="L1750" s="138"/>
      <c r="M1750" s="146"/>
      <c r="N1750" s="146"/>
    </row>
    <row r="1751" spans="2:14" s="141" customFormat="1" ht="20.100000000000001" hidden="1" customHeight="1">
      <c r="B1751" s="182">
        <f>'HITUNG SEGMEN'!B2408</f>
        <v>0</v>
      </c>
      <c r="C1751" s="222">
        <f>'HITUNG SEGMEN'!C2408</f>
        <v>0</v>
      </c>
      <c r="D1751" s="223">
        <f>'HITUNG SEGMEN'!D2408</f>
        <v>0</v>
      </c>
      <c r="E1751" s="224">
        <f>'HITUNG SEGMEN'!E2408</f>
        <v>0</v>
      </c>
      <c r="F1751" s="225" t="str">
        <f>'HITUNG SEGMEN'!F2408</f>
        <v>1+400</v>
      </c>
      <c r="G1751" s="225" t="str">
        <f>'HITUNG SEGMEN'!G2408</f>
        <v>1+600</v>
      </c>
      <c r="H1751" s="172">
        <v>6</v>
      </c>
      <c r="I1751" s="178"/>
      <c r="J1751" s="178"/>
      <c r="K1751" s="178"/>
      <c r="L1751" s="138"/>
      <c r="M1751" s="146"/>
      <c r="N1751" s="146"/>
    </row>
    <row r="1752" spans="2:14" s="141" customFormat="1" ht="20.100000000000001" hidden="1" customHeight="1">
      <c r="B1752" s="182">
        <f>'HITUNG SEGMEN'!B2409</f>
        <v>0</v>
      </c>
      <c r="C1752" s="222">
        <f>'HITUNG SEGMEN'!C2409</f>
        <v>0</v>
      </c>
      <c r="D1752" s="223">
        <f>'HITUNG SEGMEN'!D2409</f>
        <v>0</v>
      </c>
      <c r="E1752" s="224">
        <f>'HITUNG SEGMEN'!E2409</f>
        <v>0</v>
      </c>
      <c r="F1752" s="225" t="str">
        <f>'HITUNG SEGMEN'!F2409</f>
        <v>1+600</v>
      </c>
      <c r="G1752" s="225" t="str">
        <f>'HITUNG SEGMEN'!G2409</f>
        <v>1+764</v>
      </c>
      <c r="H1752" s="172">
        <v>6</v>
      </c>
      <c r="I1752" s="178"/>
      <c r="J1752" s="178"/>
      <c r="K1752" s="178"/>
      <c r="L1752" s="138"/>
      <c r="M1752" s="146"/>
      <c r="N1752" s="146"/>
    </row>
    <row r="1753" spans="2:14" s="141" customFormat="1" ht="20.100000000000001" hidden="1" customHeight="1">
      <c r="B1753" s="182">
        <f>'HITUNG SEGMEN'!B2410</f>
        <v>0</v>
      </c>
      <c r="C1753" s="222">
        <f>'HITUNG SEGMEN'!C2410</f>
        <v>0</v>
      </c>
      <c r="D1753" s="223">
        <f>'HITUNG SEGMEN'!D2410</f>
        <v>0</v>
      </c>
      <c r="E1753" s="224">
        <f>'HITUNG SEGMEN'!E2410</f>
        <v>0</v>
      </c>
      <c r="F1753" s="225">
        <f>'HITUNG SEGMEN'!F2410</f>
        <v>0</v>
      </c>
      <c r="G1753" s="225">
        <f>'HITUNG SEGMEN'!G2410</f>
        <v>0</v>
      </c>
      <c r="H1753" s="172">
        <v>6</v>
      </c>
      <c r="I1753" s="178"/>
      <c r="J1753" s="178"/>
      <c r="K1753" s="178"/>
      <c r="L1753" s="138"/>
      <c r="M1753" s="146"/>
      <c r="N1753" s="146"/>
    </row>
    <row r="1754" spans="2:14" s="141" customFormat="1" ht="20.100000000000001" hidden="1" customHeight="1">
      <c r="B1754" s="182">
        <f>'HITUNG SEGMEN'!B2411</f>
        <v>0</v>
      </c>
      <c r="C1754" s="222">
        <f>'HITUNG SEGMEN'!C2411</f>
        <v>0</v>
      </c>
      <c r="D1754" s="223">
        <f>'HITUNG SEGMEN'!D2411</f>
        <v>0</v>
      </c>
      <c r="E1754" s="224">
        <f>'HITUNG SEGMEN'!E2411</f>
        <v>0</v>
      </c>
      <c r="F1754" s="225">
        <f>'HITUNG SEGMEN'!F2411</f>
        <v>0</v>
      </c>
      <c r="G1754" s="225">
        <f>'HITUNG SEGMEN'!G2411</f>
        <v>0</v>
      </c>
      <c r="H1754" s="172">
        <v>6</v>
      </c>
      <c r="I1754" s="178"/>
      <c r="J1754" s="178"/>
      <c r="K1754" s="178"/>
      <c r="L1754" s="138"/>
      <c r="M1754" s="146"/>
      <c r="N1754" s="146"/>
    </row>
    <row r="1755" spans="2:14" s="141" customFormat="1" ht="20.100000000000001" hidden="1" customHeight="1">
      <c r="B1755" s="182">
        <f>'HITUNG SEGMEN'!B2412</f>
        <v>177</v>
      </c>
      <c r="C1755" s="222">
        <f>'HITUNG SEGMEN'!C2412</f>
        <v>2.0219999999999998</v>
      </c>
      <c r="D1755" s="223" t="str">
        <f>'HITUNG SEGMEN'!D2412</f>
        <v>Slinga - Kembaran Wetan</v>
      </c>
      <c r="E1755" s="224">
        <f>'HITUNG SEGMEN'!E2412</f>
        <v>1.1859999999999999</v>
      </c>
      <c r="F1755" s="225" t="str">
        <f>'HITUNG SEGMEN'!F2412</f>
        <v>0+000</v>
      </c>
      <c r="G1755" s="225" t="str">
        <f>'HITUNG SEGMEN'!G2412</f>
        <v>0+200</v>
      </c>
      <c r="H1755" s="172">
        <v>6</v>
      </c>
      <c r="I1755" s="178"/>
      <c r="J1755" s="178"/>
      <c r="K1755" s="178"/>
      <c r="L1755" s="138"/>
      <c r="M1755" s="146"/>
      <c r="N1755" s="146"/>
    </row>
    <row r="1756" spans="2:14" s="141" customFormat="1" ht="20.100000000000001" hidden="1" customHeight="1">
      <c r="B1756" s="182">
        <f>'HITUNG SEGMEN'!B2413</f>
        <v>0</v>
      </c>
      <c r="C1756" s="222">
        <f>'HITUNG SEGMEN'!C2413</f>
        <v>0</v>
      </c>
      <c r="D1756" s="223">
        <f>'HITUNG SEGMEN'!D2413</f>
        <v>0</v>
      </c>
      <c r="E1756" s="224">
        <f>'HITUNG SEGMEN'!E2413</f>
        <v>0</v>
      </c>
      <c r="F1756" s="225" t="str">
        <f>'HITUNG SEGMEN'!F2413</f>
        <v>0+200</v>
      </c>
      <c r="G1756" s="225" t="str">
        <f>'HITUNG SEGMEN'!G2413</f>
        <v>0+400</v>
      </c>
      <c r="H1756" s="172">
        <v>6</v>
      </c>
      <c r="I1756" s="178"/>
      <c r="J1756" s="178"/>
      <c r="K1756" s="178"/>
      <c r="L1756" s="138"/>
      <c r="M1756" s="146"/>
      <c r="N1756" s="146"/>
    </row>
    <row r="1757" spans="2:14" s="141" customFormat="1" ht="20.100000000000001" hidden="1" customHeight="1">
      <c r="B1757" s="182">
        <f>'HITUNG SEGMEN'!B2414</f>
        <v>0</v>
      </c>
      <c r="C1757" s="222">
        <f>'HITUNG SEGMEN'!C2414</f>
        <v>0</v>
      </c>
      <c r="D1757" s="223">
        <f>'HITUNG SEGMEN'!D2414</f>
        <v>0</v>
      </c>
      <c r="E1757" s="224">
        <f>'HITUNG SEGMEN'!E2414</f>
        <v>0</v>
      </c>
      <c r="F1757" s="225" t="str">
        <f>'HITUNG SEGMEN'!F2414</f>
        <v>0+400</v>
      </c>
      <c r="G1757" s="225" t="str">
        <f>'HITUNG SEGMEN'!G2414</f>
        <v>0+600</v>
      </c>
      <c r="H1757" s="172">
        <v>6</v>
      </c>
      <c r="I1757" s="178"/>
      <c r="J1757" s="178"/>
      <c r="K1757" s="178"/>
      <c r="L1757" s="138"/>
      <c r="M1757" s="146"/>
      <c r="N1757" s="146"/>
    </row>
    <row r="1758" spans="2:14" s="141" customFormat="1" ht="20.100000000000001" hidden="1" customHeight="1">
      <c r="B1758" s="182">
        <f>'HITUNG SEGMEN'!B2415</f>
        <v>0</v>
      </c>
      <c r="C1758" s="222">
        <f>'HITUNG SEGMEN'!C2415</f>
        <v>0</v>
      </c>
      <c r="D1758" s="223">
        <f>'HITUNG SEGMEN'!D2415</f>
        <v>0</v>
      </c>
      <c r="E1758" s="224">
        <f>'HITUNG SEGMEN'!E2415</f>
        <v>0</v>
      </c>
      <c r="F1758" s="225" t="str">
        <f>'HITUNG SEGMEN'!F2415</f>
        <v>0+600</v>
      </c>
      <c r="G1758" s="225" t="str">
        <f>'HITUNG SEGMEN'!G2415</f>
        <v>0+800</v>
      </c>
      <c r="H1758" s="172">
        <v>6</v>
      </c>
      <c r="I1758" s="178"/>
      <c r="J1758" s="178"/>
      <c r="K1758" s="178"/>
      <c r="L1758" s="138"/>
      <c r="M1758" s="146"/>
      <c r="N1758" s="146"/>
    </row>
    <row r="1759" spans="2:14" s="141" customFormat="1" ht="20.100000000000001" hidden="1" customHeight="1">
      <c r="B1759" s="182">
        <f>'HITUNG SEGMEN'!B2416</f>
        <v>0</v>
      </c>
      <c r="C1759" s="222">
        <f>'HITUNG SEGMEN'!C2416</f>
        <v>0</v>
      </c>
      <c r="D1759" s="223">
        <f>'HITUNG SEGMEN'!D2416</f>
        <v>0</v>
      </c>
      <c r="E1759" s="224">
        <f>'HITUNG SEGMEN'!E2416</f>
        <v>0</v>
      </c>
      <c r="F1759" s="225" t="str">
        <f>'HITUNG SEGMEN'!F2416</f>
        <v>0+800</v>
      </c>
      <c r="G1759" s="225" t="str">
        <f>'HITUNG SEGMEN'!G2416</f>
        <v>1+000</v>
      </c>
      <c r="H1759" s="172">
        <v>6</v>
      </c>
      <c r="I1759" s="178"/>
      <c r="J1759" s="178"/>
      <c r="K1759" s="178"/>
      <c r="L1759" s="138"/>
      <c r="M1759" s="146"/>
      <c r="N1759" s="146"/>
    </row>
    <row r="1760" spans="2:14" s="141" customFormat="1" ht="20.100000000000001" hidden="1" customHeight="1">
      <c r="B1760" s="182">
        <f>'HITUNG SEGMEN'!B2417</f>
        <v>0</v>
      </c>
      <c r="C1760" s="222">
        <f>'HITUNG SEGMEN'!C2417</f>
        <v>0</v>
      </c>
      <c r="D1760" s="223">
        <f>'HITUNG SEGMEN'!D2417</f>
        <v>0</v>
      </c>
      <c r="E1760" s="224">
        <f>'HITUNG SEGMEN'!E2417</f>
        <v>0</v>
      </c>
      <c r="F1760" s="225" t="str">
        <f>'HITUNG SEGMEN'!F2417</f>
        <v>1+000</v>
      </c>
      <c r="G1760" s="225" t="str">
        <f>'HITUNG SEGMEN'!G2417</f>
        <v>1+186</v>
      </c>
      <c r="H1760" s="172">
        <v>6</v>
      </c>
      <c r="I1760" s="178"/>
      <c r="J1760" s="178"/>
      <c r="K1760" s="178"/>
      <c r="L1760" s="138"/>
      <c r="M1760" s="146"/>
      <c r="N1760" s="146"/>
    </row>
    <row r="1761" spans="2:14" s="141" customFormat="1" ht="20.100000000000001" hidden="1" customHeight="1">
      <c r="B1761" s="182">
        <f>'HITUNG SEGMEN'!B2418</f>
        <v>0</v>
      </c>
      <c r="C1761" s="222">
        <f>'HITUNG SEGMEN'!C2418</f>
        <v>0</v>
      </c>
      <c r="D1761" s="223">
        <f>'HITUNG SEGMEN'!D2418</f>
        <v>0</v>
      </c>
      <c r="E1761" s="224">
        <f>'HITUNG SEGMEN'!E2418</f>
        <v>0</v>
      </c>
      <c r="F1761" s="225">
        <f>'HITUNG SEGMEN'!F2418</f>
        <v>0</v>
      </c>
      <c r="G1761" s="225">
        <f>'HITUNG SEGMEN'!G2418</f>
        <v>0</v>
      </c>
      <c r="H1761" s="172">
        <v>6</v>
      </c>
      <c r="I1761" s="178"/>
      <c r="J1761" s="178"/>
      <c r="K1761" s="178"/>
      <c r="L1761" s="138"/>
      <c r="M1761" s="146"/>
      <c r="N1761" s="146"/>
    </row>
    <row r="1762" spans="2:14" s="141" customFormat="1" ht="20.100000000000001" hidden="1" customHeight="1">
      <c r="B1762" s="182">
        <f>'HITUNG SEGMEN'!B2419</f>
        <v>0</v>
      </c>
      <c r="C1762" s="222">
        <f>'HITUNG SEGMEN'!C2419</f>
        <v>0</v>
      </c>
      <c r="D1762" s="223">
        <f>'HITUNG SEGMEN'!D2419</f>
        <v>0</v>
      </c>
      <c r="E1762" s="224">
        <f>'HITUNG SEGMEN'!E2419</f>
        <v>0</v>
      </c>
      <c r="F1762" s="225">
        <f>'HITUNG SEGMEN'!F2419</f>
        <v>0</v>
      </c>
      <c r="G1762" s="225">
        <f>'HITUNG SEGMEN'!G2419</f>
        <v>0</v>
      </c>
      <c r="H1762" s="172">
        <v>6</v>
      </c>
      <c r="I1762" s="178"/>
      <c r="J1762" s="178"/>
      <c r="K1762" s="178"/>
      <c r="L1762" s="138"/>
      <c r="M1762" s="146"/>
      <c r="N1762" s="146"/>
    </row>
    <row r="1763" spans="2:14" s="141" customFormat="1" ht="20.100000000000001" hidden="1" customHeight="1">
      <c r="B1763" s="182">
        <f>'HITUNG SEGMEN'!B2420</f>
        <v>178</v>
      </c>
      <c r="C1763" s="222">
        <f>'HITUNG SEGMEN'!C2420</f>
        <v>2.0230000000000001</v>
      </c>
      <c r="D1763" s="223" t="str">
        <f>'HITUNG SEGMEN'!D2420</f>
        <v>Wirocondro</v>
      </c>
      <c r="E1763" s="224">
        <f>'HITUNG SEGMEN'!E2420</f>
        <v>0.51400000000000001</v>
      </c>
      <c r="F1763" s="225" t="str">
        <f>'HITUNG SEGMEN'!F2420</f>
        <v>0+000</v>
      </c>
      <c r="G1763" s="225" t="str">
        <f>'HITUNG SEGMEN'!G2420</f>
        <v>0+200</v>
      </c>
      <c r="H1763" s="172">
        <v>6</v>
      </c>
      <c r="I1763" s="178"/>
      <c r="J1763" s="178"/>
      <c r="K1763" s="178"/>
      <c r="L1763" s="138"/>
      <c r="M1763" s="146"/>
      <c r="N1763" s="146"/>
    </row>
    <row r="1764" spans="2:14" s="141" customFormat="1" ht="20.100000000000001" hidden="1" customHeight="1">
      <c r="B1764" s="182">
        <f>'HITUNG SEGMEN'!B2421</f>
        <v>0</v>
      </c>
      <c r="C1764" s="222">
        <f>'HITUNG SEGMEN'!C2421</f>
        <v>0</v>
      </c>
      <c r="D1764" s="223">
        <f>'HITUNG SEGMEN'!D2421</f>
        <v>0</v>
      </c>
      <c r="E1764" s="224">
        <f>'HITUNG SEGMEN'!E2421</f>
        <v>0</v>
      </c>
      <c r="F1764" s="225" t="str">
        <f>'HITUNG SEGMEN'!F2421</f>
        <v>0+200</v>
      </c>
      <c r="G1764" s="225" t="str">
        <f>'HITUNG SEGMEN'!G2421</f>
        <v>0+400</v>
      </c>
      <c r="H1764" s="172">
        <v>6</v>
      </c>
      <c r="I1764" s="178"/>
      <c r="J1764" s="178"/>
      <c r="K1764" s="178"/>
      <c r="L1764" s="138"/>
      <c r="M1764" s="146"/>
      <c r="N1764" s="146"/>
    </row>
    <row r="1765" spans="2:14" s="141" customFormat="1" ht="20.100000000000001" hidden="1" customHeight="1">
      <c r="B1765" s="182">
        <f>'HITUNG SEGMEN'!B2422</f>
        <v>0</v>
      </c>
      <c r="C1765" s="222">
        <f>'HITUNG SEGMEN'!C2422</f>
        <v>0</v>
      </c>
      <c r="D1765" s="223">
        <f>'HITUNG SEGMEN'!D2422</f>
        <v>0</v>
      </c>
      <c r="E1765" s="224">
        <f>'HITUNG SEGMEN'!E2422</f>
        <v>0</v>
      </c>
      <c r="F1765" s="225" t="str">
        <f>'HITUNG SEGMEN'!F2422</f>
        <v>0+400</v>
      </c>
      <c r="G1765" s="225" t="str">
        <f>'HITUNG SEGMEN'!G2422</f>
        <v>0+514</v>
      </c>
      <c r="H1765" s="172">
        <v>6</v>
      </c>
      <c r="I1765" s="178"/>
      <c r="J1765" s="178"/>
      <c r="K1765" s="178"/>
      <c r="L1765" s="138"/>
      <c r="M1765" s="146"/>
      <c r="N1765" s="146"/>
    </row>
    <row r="1766" spans="2:14" s="141" customFormat="1" ht="20.100000000000001" hidden="1" customHeight="1">
      <c r="B1766" s="182">
        <f>'HITUNG SEGMEN'!B2423</f>
        <v>0</v>
      </c>
      <c r="C1766" s="222">
        <f>'HITUNG SEGMEN'!C2423</f>
        <v>0</v>
      </c>
      <c r="D1766" s="223">
        <f>'HITUNG SEGMEN'!D2423</f>
        <v>0</v>
      </c>
      <c r="E1766" s="224">
        <f>'HITUNG SEGMEN'!E2423</f>
        <v>0</v>
      </c>
      <c r="F1766" s="225">
        <f>'HITUNG SEGMEN'!F2423</f>
        <v>0</v>
      </c>
      <c r="G1766" s="225">
        <f>'HITUNG SEGMEN'!G2423</f>
        <v>0</v>
      </c>
      <c r="H1766" s="172">
        <v>6</v>
      </c>
      <c r="I1766" s="178"/>
      <c r="J1766" s="178"/>
      <c r="K1766" s="178"/>
      <c r="L1766" s="138"/>
      <c r="M1766" s="146"/>
      <c r="N1766" s="146"/>
    </row>
    <row r="1767" spans="2:14" s="141" customFormat="1" ht="20.100000000000001" hidden="1" customHeight="1">
      <c r="B1767" s="182">
        <f>'HITUNG SEGMEN'!B2424</f>
        <v>0</v>
      </c>
      <c r="C1767" s="222">
        <f>'HITUNG SEGMEN'!C2424</f>
        <v>0</v>
      </c>
      <c r="D1767" s="223">
        <f>'HITUNG SEGMEN'!D2424</f>
        <v>0</v>
      </c>
      <c r="E1767" s="224">
        <f>'HITUNG SEGMEN'!E2424</f>
        <v>0</v>
      </c>
      <c r="F1767" s="225">
        <f>'HITUNG SEGMEN'!F2424</f>
        <v>0</v>
      </c>
      <c r="G1767" s="225">
        <f>'HITUNG SEGMEN'!G2424</f>
        <v>0</v>
      </c>
      <c r="H1767" s="172">
        <v>6</v>
      </c>
      <c r="I1767" s="178"/>
      <c r="J1767" s="178"/>
      <c r="K1767" s="178"/>
      <c r="L1767" s="138"/>
      <c r="M1767" s="146"/>
      <c r="N1767" s="146"/>
    </row>
    <row r="1768" spans="2:14" s="141" customFormat="1" ht="20.100000000000001" hidden="1" customHeight="1">
      <c r="B1768" s="182">
        <f>'HITUNG SEGMEN'!B2425</f>
        <v>0</v>
      </c>
      <c r="C1768" s="222">
        <f>'HITUNG SEGMEN'!C2425</f>
        <v>0</v>
      </c>
      <c r="D1768" s="223">
        <f>'HITUNG SEGMEN'!D2425</f>
        <v>0</v>
      </c>
      <c r="E1768" s="224">
        <f>'HITUNG SEGMEN'!E2425</f>
        <v>0</v>
      </c>
      <c r="F1768" s="225">
        <f>'HITUNG SEGMEN'!F2425</f>
        <v>0</v>
      </c>
      <c r="G1768" s="225">
        <f>'HITUNG SEGMEN'!G2425</f>
        <v>0</v>
      </c>
      <c r="H1768" s="172"/>
      <c r="I1768" s="178"/>
      <c r="J1768" s="178"/>
      <c r="K1768" s="178"/>
      <c r="L1768" s="138"/>
      <c r="M1768" s="146"/>
      <c r="N1768" s="146"/>
    </row>
    <row r="1769" spans="2:14" s="141" customFormat="1" ht="20.100000000000001" hidden="1" customHeight="1">
      <c r="B1769" s="182">
        <f>'HITUNG SEGMEN'!B2426</f>
        <v>0</v>
      </c>
      <c r="C1769" s="222">
        <f>'HITUNG SEGMEN'!C2426</f>
        <v>0</v>
      </c>
      <c r="D1769" s="223">
        <f>'HITUNG SEGMEN'!D2426</f>
        <v>0</v>
      </c>
      <c r="E1769" s="224">
        <f>'HITUNG SEGMEN'!E2426</f>
        <v>0</v>
      </c>
      <c r="F1769" s="225">
        <f>'HITUNG SEGMEN'!F2426</f>
        <v>0</v>
      </c>
      <c r="G1769" s="225">
        <f>'HITUNG SEGMEN'!G2426</f>
        <v>0</v>
      </c>
      <c r="H1769" s="172">
        <v>3.5</v>
      </c>
      <c r="I1769" s="178"/>
      <c r="J1769" s="178"/>
      <c r="K1769" s="178"/>
      <c r="L1769" s="138"/>
      <c r="M1769" s="146"/>
      <c r="N1769" s="146"/>
    </row>
    <row r="1770" spans="2:14" s="141" customFormat="1" ht="20.100000000000001" hidden="1" customHeight="1">
      <c r="B1770" s="182">
        <f>'HITUNG SEGMEN'!B2427</f>
        <v>179</v>
      </c>
      <c r="C1770" s="222">
        <f>'HITUNG SEGMEN'!C2427</f>
        <v>2.024</v>
      </c>
      <c r="D1770" s="223" t="str">
        <f>'HITUNG SEGMEN'!D2427</f>
        <v>Warudoyong</v>
      </c>
      <c r="E1770" s="224">
        <f>'HITUNG SEGMEN'!E2427</f>
        <v>0.61199999999999999</v>
      </c>
      <c r="F1770" s="225" t="str">
        <f>'HITUNG SEGMEN'!F2427</f>
        <v>0+000</v>
      </c>
      <c r="G1770" s="225" t="str">
        <f>'HITUNG SEGMEN'!G2427</f>
        <v>0+200</v>
      </c>
      <c r="H1770" s="172">
        <v>3.5</v>
      </c>
      <c r="I1770" s="178"/>
      <c r="J1770" s="178"/>
      <c r="K1770" s="178"/>
      <c r="L1770" s="138"/>
      <c r="M1770" s="146"/>
      <c r="N1770" s="146"/>
    </row>
    <row r="1771" spans="2:14" s="141" customFormat="1" ht="20.100000000000001" hidden="1" customHeight="1">
      <c r="B1771" s="182">
        <f>'HITUNG SEGMEN'!B2428</f>
        <v>0</v>
      </c>
      <c r="C1771" s="222">
        <f>'HITUNG SEGMEN'!C2428</f>
        <v>0</v>
      </c>
      <c r="D1771" s="223">
        <f>'HITUNG SEGMEN'!D2428</f>
        <v>0</v>
      </c>
      <c r="E1771" s="224">
        <f>'HITUNG SEGMEN'!E2428</f>
        <v>0</v>
      </c>
      <c r="F1771" s="225" t="str">
        <f>'HITUNG SEGMEN'!F2428</f>
        <v>0+200</v>
      </c>
      <c r="G1771" s="225" t="str">
        <f>'HITUNG SEGMEN'!G2428</f>
        <v>0+400</v>
      </c>
      <c r="H1771" s="172">
        <v>3.5</v>
      </c>
      <c r="I1771" s="178"/>
      <c r="J1771" s="178"/>
      <c r="K1771" s="178"/>
      <c r="L1771" s="138"/>
      <c r="M1771" s="146"/>
      <c r="N1771" s="146"/>
    </row>
    <row r="1772" spans="2:14" s="141" customFormat="1" ht="20.100000000000001" hidden="1" customHeight="1">
      <c r="B1772" s="182">
        <f>'HITUNG SEGMEN'!B2429</f>
        <v>0</v>
      </c>
      <c r="C1772" s="222">
        <f>'HITUNG SEGMEN'!C2429</f>
        <v>0</v>
      </c>
      <c r="D1772" s="223">
        <f>'HITUNG SEGMEN'!D2429</f>
        <v>0</v>
      </c>
      <c r="E1772" s="224">
        <f>'HITUNG SEGMEN'!E2429</f>
        <v>0</v>
      </c>
      <c r="F1772" s="225" t="str">
        <f>'HITUNG SEGMEN'!F2429</f>
        <v>0+400</v>
      </c>
      <c r="G1772" s="225" t="str">
        <f>'HITUNG SEGMEN'!G2429</f>
        <v>0+600</v>
      </c>
      <c r="H1772" s="172">
        <v>3.5</v>
      </c>
      <c r="I1772" s="178"/>
      <c r="J1772" s="178"/>
      <c r="K1772" s="178"/>
      <c r="L1772" s="138"/>
      <c r="M1772" s="146"/>
      <c r="N1772" s="146"/>
    </row>
    <row r="1773" spans="2:14" s="141" customFormat="1" ht="20.100000000000001" hidden="1" customHeight="1">
      <c r="B1773" s="182">
        <f>'HITUNG SEGMEN'!B2430</f>
        <v>0</v>
      </c>
      <c r="C1773" s="222">
        <f>'HITUNG SEGMEN'!C2430</f>
        <v>0</v>
      </c>
      <c r="D1773" s="223">
        <f>'HITUNG SEGMEN'!D2430</f>
        <v>0</v>
      </c>
      <c r="E1773" s="224">
        <f>'HITUNG SEGMEN'!E2430</f>
        <v>0</v>
      </c>
      <c r="F1773" s="225" t="str">
        <f>'HITUNG SEGMEN'!F2430</f>
        <v>0+600</v>
      </c>
      <c r="G1773" s="225" t="str">
        <f>'HITUNG SEGMEN'!G2430</f>
        <v>0+612</v>
      </c>
      <c r="H1773" s="172"/>
      <c r="I1773" s="178"/>
      <c r="J1773" s="178"/>
      <c r="K1773" s="178"/>
      <c r="L1773" s="138"/>
      <c r="M1773" s="146"/>
      <c r="N1773" s="146"/>
    </row>
    <row r="1774" spans="2:14" s="141" customFormat="1" ht="20.100000000000001" hidden="1" customHeight="1">
      <c r="B1774" s="182">
        <f>'HITUNG SEGMEN'!B2431</f>
        <v>0</v>
      </c>
      <c r="C1774" s="222">
        <f>'HITUNG SEGMEN'!C2431</f>
        <v>0</v>
      </c>
      <c r="D1774" s="223">
        <f>'HITUNG SEGMEN'!D2431</f>
        <v>0</v>
      </c>
      <c r="E1774" s="224">
        <f>'HITUNG SEGMEN'!E2431</f>
        <v>0</v>
      </c>
      <c r="F1774" s="225">
        <f>'HITUNG SEGMEN'!F2431</f>
        <v>0</v>
      </c>
      <c r="G1774" s="225">
        <f>'HITUNG SEGMEN'!G2431</f>
        <v>0</v>
      </c>
      <c r="H1774" s="172">
        <v>4</v>
      </c>
      <c r="I1774" s="178"/>
      <c r="J1774" s="178"/>
      <c r="K1774" s="178"/>
      <c r="L1774" s="138"/>
      <c r="M1774" s="146"/>
      <c r="N1774" s="146"/>
    </row>
    <row r="1775" spans="2:14" s="141" customFormat="1" ht="20.100000000000001" hidden="1" customHeight="1">
      <c r="B1775" s="182">
        <f>'HITUNG SEGMEN'!B2432</f>
        <v>0</v>
      </c>
      <c r="C1775" s="222">
        <f>'HITUNG SEGMEN'!C2432</f>
        <v>0</v>
      </c>
      <c r="D1775" s="223">
        <f>'HITUNG SEGMEN'!D2432</f>
        <v>0</v>
      </c>
      <c r="E1775" s="224">
        <f>'HITUNG SEGMEN'!E2432</f>
        <v>0</v>
      </c>
      <c r="F1775" s="225">
        <f>'HITUNG SEGMEN'!F2432</f>
        <v>0</v>
      </c>
      <c r="G1775" s="225">
        <f>'HITUNG SEGMEN'!G2432</f>
        <v>0</v>
      </c>
      <c r="H1775" s="172">
        <v>4</v>
      </c>
      <c r="I1775" s="178"/>
      <c r="J1775" s="178"/>
      <c r="K1775" s="178"/>
      <c r="L1775" s="138"/>
      <c r="M1775" s="146"/>
      <c r="N1775" s="146"/>
    </row>
    <row r="1776" spans="2:14" s="141" customFormat="1" ht="20.100000000000001" hidden="1" customHeight="1">
      <c r="B1776" s="182">
        <f>'HITUNG SEGMEN'!B2433</f>
        <v>0</v>
      </c>
      <c r="C1776" s="222">
        <f>'HITUNG SEGMEN'!C2433</f>
        <v>0</v>
      </c>
      <c r="D1776" s="223">
        <f>'HITUNG SEGMEN'!D2433</f>
        <v>0</v>
      </c>
      <c r="E1776" s="224">
        <f>'HITUNG SEGMEN'!E2433</f>
        <v>0</v>
      </c>
      <c r="F1776" s="225">
        <f>'HITUNG SEGMEN'!F2433</f>
        <v>0</v>
      </c>
      <c r="G1776" s="225">
        <f>'HITUNG SEGMEN'!G2433</f>
        <v>0</v>
      </c>
      <c r="H1776" s="172">
        <v>4</v>
      </c>
      <c r="I1776" s="178"/>
      <c r="J1776" s="178"/>
      <c r="K1776" s="178"/>
      <c r="L1776" s="138"/>
      <c r="M1776" s="146"/>
      <c r="N1776" s="146"/>
    </row>
    <row r="1777" spans="2:14" s="141" customFormat="1" ht="20.100000000000001" hidden="1" customHeight="1">
      <c r="B1777" s="182">
        <f>'HITUNG SEGMEN'!B2434</f>
        <v>180</v>
      </c>
      <c r="C1777" s="222">
        <f>'HITUNG SEGMEN'!C2434</f>
        <v>2.0249999999999999</v>
      </c>
      <c r="D1777" s="223" t="str">
        <f>'HITUNG SEGMEN'!D2434</f>
        <v>Wirojoyo</v>
      </c>
      <c r="E1777" s="224">
        <f>'HITUNG SEGMEN'!E2434</f>
        <v>0.84699999999999998</v>
      </c>
      <c r="F1777" s="225" t="str">
        <f>'HITUNG SEGMEN'!F2434</f>
        <v>0+000</v>
      </c>
      <c r="G1777" s="225" t="str">
        <f>'HITUNG SEGMEN'!G2434</f>
        <v>0+200</v>
      </c>
      <c r="H1777" s="172"/>
      <c r="I1777" s="178"/>
      <c r="J1777" s="178"/>
      <c r="K1777" s="178"/>
      <c r="L1777" s="138"/>
      <c r="M1777" s="146"/>
      <c r="N1777" s="146"/>
    </row>
    <row r="1778" spans="2:14" s="141" customFormat="1" ht="20.100000000000001" hidden="1" customHeight="1">
      <c r="B1778" s="182">
        <f>'HITUNG SEGMEN'!B2435</f>
        <v>0</v>
      </c>
      <c r="C1778" s="222">
        <f>'HITUNG SEGMEN'!C2435</f>
        <v>0</v>
      </c>
      <c r="D1778" s="223">
        <f>'HITUNG SEGMEN'!D2435</f>
        <v>0</v>
      </c>
      <c r="E1778" s="224">
        <f>'HITUNG SEGMEN'!E2435</f>
        <v>0</v>
      </c>
      <c r="F1778" s="225" t="str">
        <f>'HITUNG SEGMEN'!F2435</f>
        <v>0+200</v>
      </c>
      <c r="G1778" s="225" t="str">
        <f>'HITUNG SEGMEN'!G2435</f>
        <v>0+400</v>
      </c>
      <c r="H1778" s="172">
        <v>3</v>
      </c>
      <c r="I1778" s="178"/>
      <c r="J1778" s="178"/>
      <c r="K1778" s="178"/>
      <c r="L1778" s="138"/>
      <c r="M1778" s="146"/>
      <c r="N1778" s="146"/>
    </row>
    <row r="1779" spans="2:14" s="141" customFormat="1" ht="20.100000000000001" hidden="1" customHeight="1">
      <c r="B1779" s="182">
        <f>'HITUNG SEGMEN'!B2436</f>
        <v>0</v>
      </c>
      <c r="C1779" s="222">
        <f>'HITUNG SEGMEN'!C2436</f>
        <v>0</v>
      </c>
      <c r="D1779" s="223">
        <f>'HITUNG SEGMEN'!D2436</f>
        <v>0</v>
      </c>
      <c r="E1779" s="224">
        <f>'HITUNG SEGMEN'!E2436</f>
        <v>0</v>
      </c>
      <c r="F1779" s="225" t="str">
        <f>'HITUNG SEGMEN'!F2436</f>
        <v>0+400</v>
      </c>
      <c r="G1779" s="225" t="str">
        <f>'HITUNG SEGMEN'!G2436</f>
        <v>0+600</v>
      </c>
      <c r="H1779" s="172"/>
      <c r="I1779" s="178"/>
      <c r="J1779" s="178"/>
      <c r="K1779" s="178"/>
      <c r="L1779" s="138"/>
      <c r="M1779" s="146"/>
      <c r="N1779" s="146"/>
    </row>
    <row r="1780" spans="2:14" s="141" customFormat="1" ht="20.100000000000001" hidden="1" customHeight="1">
      <c r="B1780" s="182">
        <f>'HITUNG SEGMEN'!B2437</f>
        <v>0</v>
      </c>
      <c r="C1780" s="222">
        <f>'HITUNG SEGMEN'!C2437</f>
        <v>0</v>
      </c>
      <c r="D1780" s="223">
        <f>'HITUNG SEGMEN'!D2437</f>
        <v>0</v>
      </c>
      <c r="E1780" s="224">
        <f>'HITUNG SEGMEN'!E2437</f>
        <v>0</v>
      </c>
      <c r="F1780" s="225" t="str">
        <f>'HITUNG SEGMEN'!F2437</f>
        <v>0+600</v>
      </c>
      <c r="G1780" s="225" t="str">
        <f>'HITUNG SEGMEN'!G2437</f>
        <v>0+800</v>
      </c>
      <c r="H1780" s="172">
        <v>4</v>
      </c>
      <c r="I1780" s="178"/>
      <c r="J1780" s="178"/>
      <c r="K1780" s="178"/>
      <c r="L1780" s="138"/>
      <c r="M1780" s="146"/>
      <c r="N1780" s="146"/>
    </row>
    <row r="1781" spans="2:14" s="141" customFormat="1" ht="20.100000000000001" hidden="1" customHeight="1">
      <c r="B1781" s="182">
        <f>'HITUNG SEGMEN'!B2438</f>
        <v>0</v>
      </c>
      <c r="C1781" s="222">
        <f>'HITUNG SEGMEN'!C2438</f>
        <v>0</v>
      </c>
      <c r="D1781" s="223">
        <f>'HITUNG SEGMEN'!D2438</f>
        <v>0</v>
      </c>
      <c r="E1781" s="224">
        <f>'HITUNG SEGMEN'!E2438</f>
        <v>0</v>
      </c>
      <c r="F1781" s="225" t="str">
        <f>'HITUNG SEGMEN'!F2438</f>
        <v>0+800</v>
      </c>
      <c r="G1781" s="225" t="str">
        <f>'HITUNG SEGMEN'!G2438</f>
        <v>0+847</v>
      </c>
      <c r="H1781" s="172">
        <v>4</v>
      </c>
      <c r="I1781" s="178"/>
      <c r="J1781" s="178"/>
      <c r="K1781" s="178"/>
      <c r="L1781" s="138"/>
      <c r="M1781" s="146"/>
      <c r="N1781" s="146"/>
    </row>
    <row r="1782" spans="2:14" s="141" customFormat="1" ht="20.100000000000001" hidden="1" customHeight="1">
      <c r="B1782" s="182">
        <f>'HITUNG SEGMEN'!B2439</f>
        <v>0</v>
      </c>
      <c r="C1782" s="222">
        <f>'HITUNG SEGMEN'!C2439</f>
        <v>0</v>
      </c>
      <c r="D1782" s="223">
        <f>'HITUNG SEGMEN'!D2439</f>
        <v>0</v>
      </c>
      <c r="E1782" s="224">
        <f>'HITUNG SEGMEN'!E2439</f>
        <v>0</v>
      </c>
      <c r="F1782" s="225">
        <f>'HITUNG SEGMEN'!F2439</f>
        <v>0</v>
      </c>
      <c r="G1782" s="225">
        <f>'HITUNG SEGMEN'!G2439</f>
        <v>0</v>
      </c>
      <c r="H1782" s="172">
        <v>4</v>
      </c>
      <c r="I1782" s="178"/>
      <c r="J1782" s="178"/>
      <c r="K1782" s="178"/>
      <c r="L1782" s="138"/>
      <c r="M1782" s="146"/>
      <c r="N1782" s="146"/>
    </row>
    <row r="1783" spans="2:14" s="141" customFormat="1" ht="20.100000000000001" hidden="1" customHeight="1">
      <c r="B1783" s="182">
        <f>'HITUNG SEGMEN'!B2440</f>
        <v>0</v>
      </c>
      <c r="C1783" s="222">
        <f>'HITUNG SEGMEN'!C2440</f>
        <v>0</v>
      </c>
      <c r="D1783" s="223">
        <f>'HITUNG SEGMEN'!D2440</f>
        <v>0</v>
      </c>
      <c r="E1783" s="224">
        <f>'HITUNG SEGMEN'!E2440</f>
        <v>0</v>
      </c>
      <c r="F1783" s="225">
        <f>'HITUNG SEGMEN'!F2440</f>
        <v>0</v>
      </c>
      <c r="G1783" s="225">
        <f>'HITUNG SEGMEN'!G2440</f>
        <v>0</v>
      </c>
      <c r="H1783" s="172">
        <v>4</v>
      </c>
      <c r="I1783" s="178"/>
      <c r="J1783" s="178"/>
      <c r="K1783" s="178"/>
      <c r="L1783" s="138"/>
      <c r="M1783" s="146"/>
      <c r="N1783" s="146"/>
    </row>
    <row r="1784" spans="2:14" s="141" customFormat="1" ht="20.100000000000001" hidden="1" customHeight="1">
      <c r="B1784" s="182">
        <f>'HITUNG SEGMEN'!B2441</f>
        <v>181</v>
      </c>
      <c r="C1784" s="222">
        <f>'HITUNG SEGMEN'!C2441</f>
        <v>2.0259999999999998</v>
      </c>
      <c r="D1784" s="223" t="str">
        <f>'HITUNG SEGMEN'!D2441</f>
        <v>Agni</v>
      </c>
      <c r="E1784" s="224">
        <f>'HITUNG SEGMEN'!E2441</f>
        <v>0.17799999999999999</v>
      </c>
      <c r="F1784" s="225" t="str">
        <f>'HITUNG SEGMEN'!F2441</f>
        <v>0+000</v>
      </c>
      <c r="G1784" s="225" t="str">
        <f>'HITUNG SEGMEN'!G2441</f>
        <v>0+178</v>
      </c>
      <c r="H1784" s="172">
        <v>4</v>
      </c>
      <c r="I1784" s="178"/>
      <c r="J1784" s="178"/>
      <c r="K1784" s="178"/>
      <c r="L1784" s="138"/>
      <c r="M1784" s="146"/>
      <c r="N1784" s="146"/>
    </row>
    <row r="1785" spans="2:14" s="141" customFormat="1" ht="20.100000000000001" hidden="1" customHeight="1">
      <c r="B1785" s="182">
        <f>'HITUNG SEGMEN'!B2442</f>
        <v>0</v>
      </c>
      <c r="C1785" s="222">
        <f>'HITUNG SEGMEN'!C2442</f>
        <v>0</v>
      </c>
      <c r="D1785" s="223">
        <f>'HITUNG SEGMEN'!D2442</f>
        <v>0</v>
      </c>
      <c r="E1785" s="224">
        <f>'HITUNG SEGMEN'!E2442</f>
        <v>0</v>
      </c>
      <c r="F1785" s="225">
        <f>'HITUNG SEGMEN'!F2442</f>
        <v>0</v>
      </c>
      <c r="G1785" s="225">
        <f>'HITUNG SEGMEN'!G2442</f>
        <v>0</v>
      </c>
      <c r="H1785" s="172">
        <v>4</v>
      </c>
      <c r="I1785" s="178"/>
      <c r="J1785" s="178"/>
      <c r="K1785" s="178"/>
      <c r="L1785" s="138"/>
      <c r="M1785" s="146"/>
      <c r="N1785" s="146"/>
    </row>
    <row r="1786" spans="2:14" s="141" customFormat="1" ht="20.100000000000001" hidden="1" customHeight="1">
      <c r="B1786" s="182">
        <f>'HITUNG SEGMEN'!B2443</f>
        <v>0</v>
      </c>
      <c r="C1786" s="222">
        <f>'HITUNG SEGMEN'!C2443</f>
        <v>0</v>
      </c>
      <c r="D1786" s="223">
        <f>'HITUNG SEGMEN'!D2443</f>
        <v>0</v>
      </c>
      <c r="E1786" s="224">
        <f>'HITUNG SEGMEN'!E2443</f>
        <v>0</v>
      </c>
      <c r="F1786" s="225">
        <f>'HITUNG SEGMEN'!F2443</f>
        <v>0</v>
      </c>
      <c r="G1786" s="225">
        <f>'HITUNG SEGMEN'!G2443</f>
        <v>0</v>
      </c>
      <c r="H1786" s="172">
        <v>4</v>
      </c>
      <c r="I1786" s="178"/>
      <c r="J1786" s="178"/>
      <c r="K1786" s="178"/>
      <c r="L1786" s="138"/>
      <c r="M1786" s="146"/>
      <c r="N1786" s="146"/>
    </row>
    <row r="1787" spans="2:14" s="141" customFormat="1" ht="20.100000000000001" hidden="1" customHeight="1">
      <c r="B1787" s="182">
        <f>'HITUNG SEGMEN'!B2444</f>
        <v>0</v>
      </c>
      <c r="C1787" s="222">
        <f>'HITUNG SEGMEN'!C2444</f>
        <v>0</v>
      </c>
      <c r="D1787" s="223">
        <f>'HITUNG SEGMEN'!D2444</f>
        <v>0</v>
      </c>
      <c r="E1787" s="224">
        <f>'HITUNG SEGMEN'!E2444</f>
        <v>0</v>
      </c>
      <c r="F1787" s="225">
        <f>'HITUNG SEGMEN'!F2444</f>
        <v>0</v>
      </c>
      <c r="G1787" s="225">
        <f>'HITUNG SEGMEN'!G2444</f>
        <v>0</v>
      </c>
      <c r="H1787" s="172">
        <v>4</v>
      </c>
      <c r="I1787" s="178"/>
      <c r="J1787" s="178"/>
      <c r="K1787" s="178"/>
      <c r="L1787" s="138"/>
      <c r="M1787" s="146"/>
      <c r="N1787" s="146"/>
    </row>
    <row r="1788" spans="2:14" s="141" customFormat="1" ht="20.100000000000001" hidden="1" customHeight="1">
      <c r="B1788" s="182">
        <f>'HITUNG SEGMEN'!B2445</f>
        <v>0</v>
      </c>
      <c r="C1788" s="222">
        <f>'HITUNG SEGMEN'!C2445</f>
        <v>0</v>
      </c>
      <c r="D1788" s="223">
        <f>'HITUNG SEGMEN'!D2445</f>
        <v>0</v>
      </c>
      <c r="E1788" s="224">
        <f>'HITUNG SEGMEN'!E2445</f>
        <v>0</v>
      </c>
      <c r="F1788" s="225">
        <f>'HITUNG SEGMEN'!F2445</f>
        <v>0</v>
      </c>
      <c r="G1788" s="225">
        <f>'HITUNG SEGMEN'!G2445</f>
        <v>0</v>
      </c>
      <c r="H1788" s="172">
        <v>4</v>
      </c>
      <c r="I1788" s="178"/>
      <c r="J1788" s="178"/>
      <c r="K1788" s="178"/>
      <c r="L1788" s="138"/>
      <c r="M1788" s="146"/>
      <c r="N1788" s="146"/>
    </row>
    <row r="1789" spans="2:14" s="141" customFormat="1" ht="20.100000000000001" hidden="1" customHeight="1">
      <c r="B1789" s="182">
        <f>'HITUNG SEGMEN'!B2446</f>
        <v>0</v>
      </c>
      <c r="C1789" s="222">
        <f>'HITUNG SEGMEN'!C2446</f>
        <v>0</v>
      </c>
      <c r="D1789" s="223">
        <f>'HITUNG SEGMEN'!D2446</f>
        <v>0</v>
      </c>
      <c r="E1789" s="224">
        <f>'HITUNG SEGMEN'!E2446</f>
        <v>0</v>
      </c>
      <c r="F1789" s="225">
        <f>'HITUNG SEGMEN'!F2446</f>
        <v>0</v>
      </c>
      <c r="G1789" s="225">
        <f>'HITUNG SEGMEN'!G2446</f>
        <v>0</v>
      </c>
      <c r="H1789" s="172">
        <v>4</v>
      </c>
      <c r="I1789" s="178"/>
      <c r="J1789" s="178"/>
      <c r="K1789" s="178"/>
      <c r="L1789" s="138"/>
      <c r="M1789" s="146"/>
      <c r="N1789" s="146"/>
    </row>
    <row r="1790" spans="2:14" s="141" customFormat="1" ht="20.100000000000001" hidden="1" customHeight="1">
      <c r="B1790" s="182">
        <f>'HITUNG SEGMEN'!B2447</f>
        <v>0</v>
      </c>
      <c r="C1790" s="222">
        <f>'HITUNG SEGMEN'!C2447</f>
        <v>0</v>
      </c>
      <c r="D1790" s="223">
        <f>'HITUNG SEGMEN'!D2447</f>
        <v>0</v>
      </c>
      <c r="E1790" s="224">
        <f>'HITUNG SEGMEN'!E2447</f>
        <v>0</v>
      </c>
      <c r="F1790" s="225">
        <f>'HITUNG SEGMEN'!F2447</f>
        <v>0</v>
      </c>
      <c r="G1790" s="225">
        <f>'HITUNG SEGMEN'!G2447</f>
        <v>0</v>
      </c>
      <c r="H1790" s="172"/>
      <c r="I1790" s="178"/>
      <c r="J1790" s="178"/>
      <c r="K1790" s="178"/>
      <c r="L1790" s="138"/>
      <c r="M1790" s="146"/>
      <c r="N1790" s="146"/>
    </row>
    <row r="1791" spans="2:14" s="141" customFormat="1" ht="20.100000000000001" hidden="1" customHeight="1">
      <c r="B1791" s="182">
        <f>'HITUNG SEGMEN'!B2448</f>
        <v>182</v>
      </c>
      <c r="C1791" s="222">
        <f>'HITUNG SEGMEN'!C2448</f>
        <v>2.0270000000000001</v>
      </c>
      <c r="D1791" s="223" t="str">
        <f>'HITUNG SEGMEN'!D2448</f>
        <v>Baskoro</v>
      </c>
      <c r="E1791" s="224">
        <f>'HITUNG SEGMEN'!E2448</f>
        <v>0.11899999999999999</v>
      </c>
      <c r="F1791" s="225" t="str">
        <f>'HITUNG SEGMEN'!F2448</f>
        <v>0+000</v>
      </c>
      <c r="G1791" s="225" t="str">
        <f>'HITUNG SEGMEN'!G2448</f>
        <v>0+119</v>
      </c>
      <c r="H1791" s="172">
        <v>3</v>
      </c>
      <c r="I1791" s="178"/>
      <c r="J1791" s="178"/>
      <c r="K1791" s="178"/>
      <c r="L1791" s="138"/>
      <c r="M1791" s="146"/>
      <c r="N1791" s="146"/>
    </row>
    <row r="1792" spans="2:14" s="141" customFormat="1" ht="20.100000000000001" hidden="1" customHeight="1">
      <c r="B1792" s="182">
        <f>'HITUNG SEGMEN'!B2449</f>
        <v>0</v>
      </c>
      <c r="C1792" s="222">
        <f>'HITUNG SEGMEN'!C2449</f>
        <v>0</v>
      </c>
      <c r="D1792" s="223">
        <f>'HITUNG SEGMEN'!D2449</f>
        <v>0</v>
      </c>
      <c r="E1792" s="224">
        <f>'HITUNG SEGMEN'!E2449</f>
        <v>0</v>
      </c>
      <c r="F1792" s="225">
        <f>'HITUNG SEGMEN'!F2449</f>
        <v>0</v>
      </c>
      <c r="G1792" s="225">
        <f>'HITUNG SEGMEN'!G2449</f>
        <v>0</v>
      </c>
      <c r="H1792" s="172">
        <v>3</v>
      </c>
      <c r="I1792" s="178"/>
      <c r="J1792" s="178"/>
      <c r="K1792" s="178"/>
      <c r="L1792" s="138"/>
      <c r="M1792" s="146"/>
      <c r="N1792" s="146"/>
    </row>
    <row r="1793" spans="2:14" s="141" customFormat="1" ht="20.100000000000001" hidden="1" customHeight="1">
      <c r="B1793" s="182">
        <f>'HITUNG SEGMEN'!B2450</f>
        <v>0</v>
      </c>
      <c r="C1793" s="222">
        <f>'HITUNG SEGMEN'!C2450</f>
        <v>0</v>
      </c>
      <c r="D1793" s="223">
        <f>'HITUNG SEGMEN'!D2450</f>
        <v>0</v>
      </c>
      <c r="E1793" s="224">
        <f>'HITUNG SEGMEN'!E2450</f>
        <v>0</v>
      </c>
      <c r="F1793" s="225">
        <f>'HITUNG SEGMEN'!F2450</f>
        <v>0</v>
      </c>
      <c r="G1793" s="225">
        <f>'HITUNG SEGMEN'!G2450</f>
        <v>0</v>
      </c>
      <c r="H1793" s="172">
        <v>3</v>
      </c>
      <c r="I1793" s="178"/>
      <c r="J1793" s="178"/>
      <c r="K1793" s="178"/>
      <c r="L1793" s="138"/>
      <c r="M1793" s="146"/>
      <c r="N1793" s="146"/>
    </row>
    <row r="1794" spans="2:14" s="141" customFormat="1" ht="20.100000000000001" hidden="1" customHeight="1">
      <c r="B1794" s="182">
        <f>'HITUNG SEGMEN'!B2451</f>
        <v>0</v>
      </c>
      <c r="C1794" s="222">
        <f>'HITUNG SEGMEN'!C2451</f>
        <v>0</v>
      </c>
      <c r="D1794" s="223">
        <f>'HITUNG SEGMEN'!D2451</f>
        <v>0</v>
      </c>
      <c r="E1794" s="224">
        <f>'HITUNG SEGMEN'!E2451</f>
        <v>0</v>
      </c>
      <c r="F1794" s="225">
        <f>'HITUNG SEGMEN'!F2451</f>
        <v>0</v>
      </c>
      <c r="G1794" s="225">
        <f>'HITUNG SEGMEN'!G2451</f>
        <v>0</v>
      </c>
      <c r="H1794" s="172">
        <v>3</v>
      </c>
      <c r="I1794" s="178"/>
      <c r="J1794" s="178"/>
      <c r="K1794" s="178"/>
      <c r="L1794" s="138"/>
      <c r="M1794" s="146"/>
      <c r="N1794" s="146"/>
    </row>
    <row r="1795" spans="2:14" s="141" customFormat="1" ht="20.100000000000001" hidden="1" customHeight="1">
      <c r="B1795" s="182">
        <f>'HITUNG SEGMEN'!B2452</f>
        <v>0</v>
      </c>
      <c r="C1795" s="222">
        <f>'HITUNG SEGMEN'!C2452</f>
        <v>0</v>
      </c>
      <c r="D1795" s="223">
        <f>'HITUNG SEGMEN'!D2452</f>
        <v>0</v>
      </c>
      <c r="E1795" s="224">
        <f>'HITUNG SEGMEN'!E2452</f>
        <v>0</v>
      </c>
      <c r="F1795" s="225">
        <f>'HITUNG SEGMEN'!F2452</f>
        <v>0</v>
      </c>
      <c r="G1795" s="225">
        <f>'HITUNG SEGMEN'!G2452</f>
        <v>0</v>
      </c>
      <c r="H1795" s="172">
        <v>3</v>
      </c>
      <c r="I1795" s="178"/>
      <c r="J1795" s="178"/>
      <c r="K1795" s="178"/>
      <c r="L1795" s="138"/>
      <c r="M1795" s="146"/>
      <c r="N1795" s="146"/>
    </row>
    <row r="1796" spans="2:14" s="141" customFormat="1" ht="20.100000000000001" hidden="1" customHeight="1">
      <c r="B1796" s="182">
        <f>'HITUNG SEGMEN'!B2453</f>
        <v>0</v>
      </c>
      <c r="C1796" s="222">
        <f>'HITUNG SEGMEN'!C2453</f>
        <v>0</v>
      </c>
      <c r="D1796" s="223">
        <f>'HITUNG SEGMEN'!D2453</f>
        <v>0</v>
      </c>
      <c r="E1796" s="224">
        <f>'HITUNG SEGMEN'!E2453</f>
        <v>0</v>
      </c>
      <c r="F1796" s="225">
        <f>'HITUNG SEGMEN'!F2453</f>
        <v>0</v>
      </c>
      <c r="G1796" s="225">
        <f>'HITUNG SEGMEN'!G2453</f>
        <v>0</v>
      </c>
      <c r="H1796" s="172">
        <v>3</v>
      </c>
      <c r="I1796" s="178"/>
      <c r="J1796" s="178"/>
      <c r="K1796" s="178"/>
      <c r="L1796" s="138"/>
      <c r="M1796" s="146"/>
      <c r="N1796" s="146"/>
    </row>
    <row r="1797" spans="2:14" s="141" customFormat="1" ht="20.100000000000001" hidden="1" customHeight="1">
      <c r="B1797" s="182">
        <f>'HITUNG SEGMEN'!B2454</f>
        <v>0</v>
      </c>
      <c r="C1797" s="222">
        <f>'HITUNG SEGMEN'!C2454</f>
        <v>0</v>
      </c>
      <c r="D1797" s="223">
        <f>'HITUNG SEGMEN'!D2454</f>
        <v>0</v>
      </c>
      <c r="E1797" s="224">
        <f>'HITUNG SEGMEN'!E2454</f>
        <v>0</v>
      </c>
      <c r="F1797" s="225">
        <f>'HITUNG SEGMEN'!F2454</f>
        <v>0</v>
      </c>
      <c r="G1797" s="225">
        <f>'HITUNG SEGMEN'!G2454</f>
        <v>0</v>
      </c>
      <c r="H1797" s="172">
        <v>3</v>
      </c>
      <c r="I1797" s="178"/>
      <c r="J1797" s="178"/>
      <c r="K1797" s="178"/>
      <c r="L1797" s="138"/>
      <c r="M1797" s="146"/>
      <c r="N1797" s="146"/>
    </row>
    <row r="1798" spans="2:14" s="141" customFormat="1" ht="20.100000000000001" hidden="1" customHeight="1">
      <c r="B1798" s="182">
        <f>'HITUNG SEGMEN'!B2455</f>
        <v>183</v>
      </c>
      <c r="C1798" s="222">
        <f>'HITUNG SEGMEN'!C2455</f>
        <v>2.028</v>
      </c>
      <c r="D1798" s="223" t="str">
        <f>'HITUNG SEGMEN'!D2455</f>
        <v>Bayu</v>
      </c>
      <c r="E1798" s="224">
        <f>'HITUNG SEGMEN'!E2455</f>
        <v>0.09</v>
      </c>
      <c r="F1798" s="225" t="str">
        <f>'HITUNG SEGMEN'!F2455</f>
        <v>0+000</v>
      </c>
      <c r="G1798" s="225" t="str">
        <f>'HITUNG SEGMEN'!G2455</f>
        <v>0+090</v>
      </c>
      <c r="H1798" s="172"/>
      <c r="I1798" s="178"/>
      <c r="J1798" s="178"/>
      <c r="K1798" s="178"/>
      <c r="L1798" s="138"/>
      <c r="M1798" s="146"/>
      <c r="N1798" s="146"/>
    </row>
    <row r="1799" spans="2:14" s="141" customFormat="1" ht="20.100000000000001" hidden="1" customHeight="1">
      <c r="B1799" s="182">
        <f>'HITUNG SEGMEN'!B2456</f>
        <v>0</v>
      </c>
      <c r="C1799" s="222">
        <f>'HITUNG SEGMEN'!C2456</f>
        <v>0</v>
      </c>
      <c r="D1799" s="223">
        <f>'HITUNG SEGMEN'!D2456</f>
        <v>0</v>
      </c>
      <c r="E1799" s="224">
        <f>'HITUNG SEGMEN'!E2456</f>
        <v>0</v>
      </c>
      <c r="F1799" s="225">
        <f>'HITUNG SEGMEN'!F2456</f>
        <v>0</v>
      </c>
      <c r="G1799" s="225">
        <f>'HITUNG SEGMEN'!G2456</f>
        <v>0</v>
      </c>
      <c r="H1799" s="172">
        <v>15.5</v>
      </c>
      <c r="I1799" s="178"/>
      <c r="J1799" s="178"/>
      <c r="K1799" s="178"/>
      <c r="L1799" s="138"/>
      <c r="M1799" s="146"/>
      <c r="N1799" s="146"/>
    </row>
    <row r="1800" spans="2:14" s="141" customFormat="1" ht="20.100000000000001" hidden="1" customHeight="1">
      <c r="B1800" s="182">
        <f>'HITUNG SEGMEN'!B2457</f>
        <v>0</v>
      </c>
      <c r="C1800" s="222">
        <f>'HITUNG SEGMEN'!C2457</f>
        <v>0</v>
      </c>
      <c r="D1800" s="223">
        <f>'HITUNG SEGMEN'!D2457</f>
        <v>0</v>
      </c>
      <c r="E1800" s="224">
        <f>'HITUNG SEGMEN'!E2457</f>
        <v>0</v>
      </c>
      <c r="F1800" s="225">
        <f>'HITUNG SEGMEN'!F2457</f>
        <v>0</v>
      </c>
      <c r="G1800" s="225">
        <f>'HITUNG SEGMEN'!G2457</f>
        <v>0</v>
      </c>
      <c r="H1800" s="172">
        <v>15.5</v>
      </c>
      <c r="I1800" s="178"/>
      <c r="J1800" s="178"/>
      <c r="K1800" s="178"/>
      <c r="L1800" s="138"/>
      <c r="M1800" s="146"/>
      <c r="N1800" s="146"/>
    </row>
    <row r="1801" spans="2:14" s="141" customFormat="1" ht="20.100000000000001" hidden="1" customHeight="1">
      <c r="B1801" s="182">
        <f>'HITUNG SEGMEN'!B2458</f>
        <v>0</v>
      </c>
      <c r="C1801" s="222">
        <f>'HITUNG SEGMEN'!C2458</f>
        <v>0</v>
      </c>
      <c r="D1801" s="223">
        <f>'HITUNG SEGMEN'!D2458</f>
        <v>0</v>
      </c>
      <c r="E1801" s="224">
        <f>'HITUNG SEGMEN'!E2458</f>
        <v>0</v>
      </c>
      <c r="F1801" s="225">
        <f>'HITUNG SEGMEN'!F2458</f>
        <v>0</v>
      </c>
      <c r="G1801" s="225">
        <f>'HITUNG SEGMEN'!G2458</f>
        <v>0</v>
      </c>
      <c r="H1801" s="172">
        <v>15.5</v>
      </c>
      <c r="I1801" s="178"/>
      <c r="J1801" s="178"/>
      <c r="K1801" s="178"/>
      <c r="L1801" s="138"/>
      <c r="M1801" s="146"/>
      <c r="N1801" s="146"/>
    </row>
    <row r="1802" spans="2:14" s="141" customFormat="1" ht="20.100000000000001" hidden="1" customHeight="1">
      <c r="B1802" s="182">
        <f>'HITUNG SEGMEN'!B2459</f>
        <v>0</v>
      </c>
      <c r="C1802" s="222">
        <f>'HITUNG SEGMEN'!C2459</f>
        <v>0</v>
      </c>
      <c r="D1802" s="223">
        <f>'HITUNG SEGMEN'!D2459</f>
        <v>0</v>
      </c>
      <c r="E1802" s="224">
        <f>'HITUNG SEGMEN'!E2459</f>
        <v>0</v>
      </c>
      <c r="F1802" s="225">
        <f>'HITUNG SEGMEN'!F2459</f>
        <v>0</v>
      </c>
      <c r="G1802" s="225">
        <f>'HITUNG SEGMEN'!G2459</f>
        <v>0</v>
      </c>
      <c r="H1802" s="172">
        <v>15.5</v>
      </c>
      <c r="I1802" s="178"/>
      <c r="J1802" s="178"/>
      <c r="K1802" s="178"/>
      <c r="L1802" s="138"/>
      <c r="M1802" s="146"/>
      <c r="N1802" s="146"/>
    </row>
    <row r="1803" spans="2:14" s="141" customFormat="1" ht="20.100000000000001" hidden="1" customHeight="1">
      <c r="B1803" s="182">
        <f>'HITUNG SEGMEN'!B2460</f>
        <v>0</v>
      </c>
      <c r="C1803" s="222">
        <f>'HITUNG SEGMEN'!C2460</f>
        <v>0</v>
      </c>
      <c r="D1803" s="223">
        <f>'HITUNG SEGMEN'!D2460</f>
        <v>0</v>
      </c>
      <c r="E1803" s="224">
        <f>'HITUNG SEGMEN'!E2460</f>
        <v>0</v>
      </c>
      <c r="F1803" s="225">
        <f>'HITUNG SEGMEN'!F2460</f>
        <v>0</v>
      </c>
      <c r="G1803" s="225">
        <f>'HITUNG SEGMEN'!G2460</f>
        <v>0</v>
      </c>
      <c r="H1803" s="172">
        <v>15.5</v>
      </c>
      <c r="I1803" s="178"/>
      <c r="J1803" s="178"/>
      <c r="K1803" s="178"/>
      <c r="L1803" s="138"/>
      <c r="M1803" s="146"/>
      <c r="N1803" s="146"/>
    </row>
    <row r="1804" spans="2:14" s="141" customFormat="1" ht="20.100000000000001" hidden="1" customHeight="1">
      <c r="B1804" s="182">
        <f>'HITUNG SEGMEN'!B2461</f>
        <v>0</v>
      </c>
      <c r="C1804" s="222">
        <f>'HITUNG SEGMEN'!C2461</f>
        <v>0</v>
      </c>
      <c r="D1804" s="223">
        <f>'HITUNG SEGMEN'!D2461</f>
        <v>0</v>
      </c>
      <c r="E1804" s="224">
        <f>'HITUNG SEGMEN'!E2461</f>
        <v>0</v>
      </c>
      <c r="F1804" s="225">
        <f>'HITUNG SEGMEN'!F2461</f>
        <v>0</v>
      </c>
      <c r="G1804" s="225">
        <f>'HITUNG SEGMEN'!G2461</f>
        <v>0</v>
      </c>
      <c r="H1804" s="172">
        <v>15.5</v>
      </c>
      <c r="I1804" s="178"/>
      <c r="J1804" s="178"/>
      <c r="K1804" s="178"/>
      <c r="L1804" s="138"/>
      <c r="M1804" s="146"/>
      <c r="N1804" s="146"/>
    </row>
    <row r="1805" spans="2:14" s="141" customFormat="1" ht="20.100000000000001" hidden="1" customHeight="1">
      <c r="B1805" s="182">
        <f>'HITUNG SEGMEN'!B2462</f>
        <v>184</v>
      </c>
      <c r="C1805" s="222">
        <f>'HITUNG SEGMEN'!C2462</f>
        <v>2.0289999999999999</v>
      </c>
      <c r="D1805" s="223" t="str">
        <f>'HITUNG SEGMEN'!D2462</f>
        <v>Empu</v>
      </c>
      <c r="E1805" s="224">
        <f>'HITUNG SEGMEN'!E2462</f>
        <v>0.08</v>
      </c>
      <c r="F1805" s="225" t="str">
        <f>'HITUNG SEGMEN'!F2462</f>
        <v>0+000</v>
      </c>
      <c r="G1805" s="225" t="str">
        <f>'HITUNG SEGMEN'!G2462</f>
        <v>0+080</v>
      </c>
      <c r="H1805" s="172"/>
      <c r="I1805" s="178"/>
      <c r="J1805" s="178"/>
      <c r="K1805" s="178"/>
      <c r="L1805" s="138"/>
      <c r="M1805" s="146"/>
      <c r="N1805" s="146"/>
    </row>
    <row r="1806" spans="2:14" s="141" customFormat="1" ht="20.100000000000001" hidden="1" customHeight="1">
      <c r="B1806" s="182">
        <f>'HITUNG SEGMEN'!B2463</f>
        <v>0</v>
      </c>
      <c r="C1806" s="222">
        <f>'HITUNG SEGMEN'!C2463</f>
        <v>0</v>
      </c>
      <c r="D1806" s="223">
        <f>'HITUNG SEGMEN'!D2463</f>
        <v>0</v>
      </c>
      <c r="E1806" s="224">
        <f>'HITUNG SEGMEN'!E2463</f>
        <v>0</v>
      </c>
      <c r="F1806" s="225">
        <f>'HITUNG SEGMEN'!F2463</f>
        <v>0</v>
      </c>
      <c r="G1806" s="225">
        <f>'HITUNG SEGMEN'!G2463</f>
        <v>0</v>
      </c>
      <c r="H1806" s="172">
        <v>5</v>
      </c>
      <c r="I1806" s="178"/>
      <c r="J1806" s="178"/>
      <c r="K1806" s="178"/>
      <c r="L1806" s="138"/>
      <c r="M1806" s="146"/>
      <c r="N1806" s="146"/>
    </row>
    <row r="1807" spans="2:14" s="141" customFormat="1" ht="20.100000000000001" hidden="1" customHeight="1">
      <c r="B1807" s="182">
        <f>'HITUNG SEGMEN'!B2464</f>
        <v>0</v>
      </c>
      <c r="C1807" s="222">
        <f>'HITUNG SEGMEN'!C2464</f>
        <v>0</v>
      </c>
      <c r="D1807" s="223">
        <f>'HITUNG SEGMEN'!D2464</f>
        <v>0</v>
      </c>
      <c r="E1807" s="224">
        <f>'HITUNG SEGMEN'!E2464</f>
        <v>0</v>
      </c>
      <c r="F1807" s="225">
        <f>'HITUNG SEGMEN'!F2464</f>
        <v>0</v>
      </c>
      <c r="G1807" s="225">
        <f>'HITUNG SEGMEN'!G2464</f>
        <v>0</v>
      </c>
      <c r="H1807" s="172">
        <v>5</v>
      </c>
      <c r="I1807" s="178"/>
      <c r="J1807" s="178"/>
      <c r="K1807" s="178"/>
      <c r="L1807" s="138"/>
      <c r="M1807" s="146"/>
      <c r="N1807" s="146"/>
    </row>
    <row r="1808" spans="2:14" s="141" customFormat="1" ht="20.100000000000001" hidden="1" customHeight="1">
      <c r="B1808" s="182">
        <f>'HITUNG SEGMEN'!B2465</f>
        <v>0</v>
      </c>
      <c r="C1808" s="222">
        <f>'HITUNG SEGMEN'!C2465</f>
        <v>0</v>
      </c>
      <c r="D1808" s="223">
        <f>'HITUNG SEGMEN'!D2465</f>
        <v>0</v>
      </c>
      <c r="E1808" s="224">
        <f>'HITUNG SEGMEN'!E2465</f>
        <v>0</v>
      </c>
      <c r="F1808" s="225">
        <f>'HITUNG SEGMEN'!F2465</f>
        <v>0</v>
      </c>
      <c r="G1808" s="225">
        <f>'HITUNG SEGMEN'!G2465</f>
        <v>0</v>
      </c>
      <c r="H1808" s="172">
        <v>5</v>
      </c>
      <c r="I1808" s="178"/>
      <c r="J1808" s="178"/>
      <c r="K1808" s="178"/>
      <c r="L1808" s="138"/>
      <c r="M1808" s="146"/>
      <c r="N1808" s="146"/>
    </row>
    <row r="1809" spans="2:14" s="141" customFormat="1" ht="20.100000000000001" hidden="1" customHeight="1">
      <c r="B1809" s="182">
        <f>'HITUNG SEGMEN'!B2466</f>
        <v>0</v>
      </c>
      <c r="C1809" s="222">
        <f>'HITUNG SEGMEN'!C2466</f>
        <v>0</v>
      </c>
      <c r="D1809" s="223">
        <f>'HITUNG SEGMEN'!D2466</f>
        <v>0</v>
      </c>
      <c r="E1809" s="224">
        <f>'HITUNG SEGMEN'!E2466</f>
        <v>0</v>
      </c>
      <c r="F1809" s="225">
        <f>'HITUNG SEGMEN'!F2466</f>
        <v>0</v>
      </c>
      <c r="G1809" s="225">
        <f>'HITUNG SEGMEN'!G2466</f>
        <v>0</v>
      </c>
      <c r="H1809" s="172">
        <v>5</v>
      </c>
      <c r="I1809" s="178"/>
      <c r="J1809" s="178"/>
      <c r="K1809" s="178"/>
      <c r="L1809" s="138"/>
      <c r="M1809" s="146"/>
      <c r="N1809" s="146"/>
    </row>
    <row r="1810" spans="2:14" s="141" customFormat="1" ht="20.100000000000001" hidden="1" customHeight="1">
      <c r="B1810" s="182">
        <f>'HITUNG SEGMEN'!B2467</f>
        <v>0</v>
      </c>
      <c r="C1810" s="222">
        <f>'HITUNG SEGMEN'!C2467</f>
        <v>0</v>
      </c>
      <c r="D1810" s="223">
        <f>'HITUNG SEGMEN'!D2467</f>
        <v>0</v>
      </c>
      <c r="E1810" s="224">
        <f>'HITUNG SEGMEN'!E2467</f>
        <v>0</v>
      </c>
      <c r="F1810" s="225">
        <f>'HITUNG SEGMEN'!F2467</f>
        <v>0</v>
      </c>
      <c r="G1810" s="225">
        <f>'HITUNG SEGMEN'!G2467</f>
        <v>0</v>
      </c>
      <c r="H1810" s="172">
        <v>5</v>
      </c>
      <c r="I1810" s="178"/>
      <c r="J1810" s="178"/>
      <c r="K1810" s="178"/>
      <c r="L1810" s="138"/>
      <c r="M1810" s="146"/>
      <c r="N1810" s="146"/>
    </row>
    <row r="1811" spans="2:14" s="141" customFormat="1" ht="20.100000000000001" hidden="1" customHeight="1">
      <c r="B1811" s="182">
        <f>'HITUNG SEGMEN'!B2468</f>
        <v>0</v>
      </c>
      <c r="C1811" s="222">
        <f>'HITUNG SEGMEN'!C2468</f>
        <v>0</v>
      </c>
      <c r="D1811" s="223">
        <f>'HITUNG SEGMEN'!D2468</f>
        <v>0</v>
      </c>
      <c r="E1811" s="224">
        <f>'HITUNG SEGMEN'!E2468</f>
        <v>0</v>
      </c>
      <c r="F1811" s="225">
        <f>'HITUNG SEGMEN'!F2468</f>
        <v>0</v>
      </c>
      <c r="G1811" s="225">
        <f>'HITUNG SEGMEN'!G2468</f>
        <v>0</v>
      </c>
      <c r="H1811" s="172">
        <v>5</v>
      </c>
      <c r="I1811" s="178"/>
      <c r="J1811" s="178"/>
      <c r="K1811" s="178"/>
      <c r="L1811" s="138"/>
      <c r="M1811" s="146"/>
      <c r="N1811" s="146"/>
    </row>
    <row r="1812" spans="2:14" s="141" customFormat="1" ht="20.100000000000001" hidden="1" customHeight="1">
      <c r="B1812" s="182">
        <f>'HITUNG SEGMEN'!B2469</f>
        <v>185</v>
      </c>
      <c r="C1812" s="222">
        <f>'HITUNG SEGMEN'!C2469</f>
        <v>2.0299999999999998</v>
      </c>
      <c r="D1812" s="223" t="str">
        <f>'HITUNG SEGMEN'!D2469</f>
        <v>Kedung Brangsong</v>
      </c>
      <c r="E1812" s="224">
        <f>'HITUNG SEGMEN'!E2469</f>
        <v>0.28899999999999998</v>
      </c>
      <c r="F1812" s="225" t="str">
        <f>'HITUNG SEGMEN'!F2469</f>
        <v>0+000</v>
      </c>
      <c r="G1812" s="225" t="str">
        <f>'HITUNG SEGMEN'!G2469</f>
        <v>0+200</v>
      </c>
      <c r="H1812" s="172">
        <v>5</v>
      </c>
      <c r="I1812" s="178"/>
      <c r="J1812" s="178"/>
      <c r="K1812" s="178"/>
      <c r="L1812" s="138"/>
      <c r="M1812" s="146"/>
      <c r="N1812" s="146"/>
    </row>
    <row r="1813" spans="2:14" s="141" customFormat="1" ht="20.100000000000001" hidden="1" customHeight="1">
      <c r="B1813" s="182">
        <f>'HITUNG SEGMEN'!B2470</f>
        <v>0</v>
      </c>
      <c r="C1813" s="222">
        <f>'HITUNG SEGMEN'!C2470</f>
        <v>0</v>
      </c>
      <c r="D1813" s="223">
        <f>'HITUNG SEGMEN'!D2470</f>
        <v>0</v>
      </c>
      <c r="E1813" s="224">
        <f>'HITUNG SEGMEN'!E2470</f>
        <v>0</v>
      </c>
      <c r="F1813" s="225" t="str">
        <f>'HITUNG SEGMEN'!F2470</f>
        <v>0+200</v>
      </c>
      <c r="G1813" s="225" t="str">
        <f>'HITUNG SEGMEN'!G2470</f>
        <v>0+289</v>
      </c>
      <c r="H1813" s="172">
        <v>5</v>
      </c>
      <c r="I1813" s="178"/>
      <c r="J1813" s="178"/>
      <c r="K1813" s="178"/>
      <c r="L1813" s="138"/>
      <c r="M1813" s="146"/>
      <c r="N1813" s="146"/>
    </row>
    <row r="1814" spans="2:14" s="141" customFormat="1" ht="20.100000000000001" hidden="1" customHeight="1">
      <c r="B1814" s="182">
        <f>'HITUNG SEGMEN'!B2471</f>
        <v>0</v>
      </c>
      <c r="C1814" s="222">
        <f>'HITUNG SEGMEN'!C2471</f>
        <v>0</v>
      </c>
      <c r="D1814" s="223">
        <f>'HITUNG SEGMEN'!D2471</f>
        <v>0</v>
      </c>
      <c r="E1814" s="224">
        <f>'HITUNG SEGMEN'!E2471</f>
        <v>0</v>
      </c>
      <c r="F1814" s="225">
        <f>'HITUNG SEGMEN'!F2471</f>
        <v>0</v>
      </c>
      <c r="G1814" s="225">
        <f>'HITUNG SEGMEN'!G2471</f>
        <v>0</v>
      </c>
      <c r="H1814" s="172">
        <v>5</v>
      </c>
      <c r="I1814" s="178"/>
      <c r="J1814" s="178"/>
      <c r="K1814" s="178"/>
      <c r="L1814" s="138"/>
      <c r="M1814" s="146"/>
      <c r="N1814" s="146"/>
    </row>
    <row r="1815" spans="2:14" s="141" customFormat="1" ht="20.100000000000001" hidden="1" customHeight="1">
      <c r="B1815" s="182">
        <f>'HITUNG SEGMEN'!B2472</f>
        <v>0</v>
      </c>
      <c r="C1815" s="222">
        <f>'HITUNG SEGMEN'!C2472</f>
        <v>0</v>
      </c>
      <c r="D1815" s="223">
        <f>'HITUNG SEGMEN'!D2472</f>
        <v>0</v>
      </c>
      <c r="E1815" s="224">
        <f>'HITUNG SEGMEN'!E2472</f>
        <v>0</v>
      </c>
      <c r="F1815" s="225">
        <f>'HITUNG SEGMEN'!F2472</f>
        <v>0</v>
      </c>
      <c r="G1815" s="225">
        <f>'HITUNG SEGMEN'!G2472</f>
        <v>0</v>
      </c>
      <c r="H1815" s="172">
        <v>5</v>
      </c>
      <c r="I1815" s="178"/>
      <c r="J1815" s="178"/>
      <c r="K1815" s="178"/>
      <c r="L1815" s="138"/>
      <c r="M1815" s="146"/>
      <c r="N1815" s="146"/>
    </row>
    <row r="1816" spans="2:14" s="141" customFormat="1" ht="20.100000000000001" hidden="1" customHeight="1">
      <c r="B1816" s="182">
        <f>'HITUNG SEGMEN'!B2473</f>
        <v>0</v>
      </c>
      <c r="C1816" s="222">
        <f>'HITUNG SEGMEN'!C2473</f>
        <v>0</v>
      </c>
      <c r="D1816" s="223">
        <f>'HITUNG SEGMEN'!D2473</f>
        <v>0</v>
      </c>
      <c r="E1816" s="224">
        <f>'HITUNG SEGMEN'!E2473</f>
        <v>0</v>
      </c>
      <c r="F1816" s="225">
        <f>'HITUNG SEGMEN'!F2473</f>
        <v>0</v>
      </c>
      <c r="G1816" s="225">
        <f>'HITUNG SEGMEN'!G2473</f>
        <v>0</v>
      </c>
      <c r="H1816" s="172">
        <v>5</v>
      </c>
      <c r="I1816" s="178"/>
      <c r="J1816" s="178"/>
      <c r="K1816" s="178"/>
      <c r="L1816" s="138"/>
      <c r="M1816" s="146"/>
      <c r="N1816" s="146"/>
    </row>
    <row r="1817" spans="2:14" s="141" customFormat="1" ht="20.100000000000001" hidden="1" customHeight="1">
      <c r="B1817" s="182">
        <f>'HITUNG SEGMEN'!B2474</f>
        <v>0</v>
      </c>
      <c r="C1817" s="222">
        <f>'HITUNG SEGMEN'!C2474</f>
        <v>0</v>
      </c>
      <c r="D1817" s="223">
        <f>'HITUNG SEGMEN'!D2474</f>
        <v>0</v>
      </c>
      <c r="E1817" s="224">
        <f>'HITUNG SEGMEN'!E2474</f>
        <v>0</v>
      </c>
      <c r="F1817" s="225">
        <f>'HITUNG SEGMEN'!F2474</f>
        <v>0</v>
      </c>
      <c r="G1817" s="225">
        <f>'HITUNG SEGMEN'!G2474</f>
        <v>0</v>
      </c>
      <c r="H1817" s="172">
        <v>5</v>
      </c>
      <c r="I1817" s="178"/>
      <c r="J1817" s="178"/>
      <c r="K1817" s="178"/>
      <c r="L1817" s="138"/>
      <c r="M1817" s="146"/>
      <c r="N1817" s="146"/>
    </row>
    <row r="1818" spans="2:14" s="141" customFormat="1" ht="20.100000000000001" hidden="1" customHeight="1">
      <c r="B1818" s="182">
        <f>'HITUNG SEGMEN'!B2475</f>
        <v>0</v>
      </c>
      <c r="C1818" s="222">
        <f>'HITUNG SEGMEN'!C2475</f>
        <v>0</v>
      </c>
      <c r="D1818" s="223">
        <f>'HITUNG SEGMEN'!D2475</f>
        <v>0</v>
      </c>
      <c r="E1818" s="224">
        <f>'HITUNG SEGMEN'!E2475</f>
        <v>0</v>
      </c>
      <c r="F1818" s="225">
        <f>'HITUNG SEGMEN'!F2475</f>
        <v>0</v>
      </c>
      <c r="G1818" s="225">
        <f>'HITUNG SEGMEN'!G2475</f>
        <v>0</v>
      </c>
      <c r="H1818" s="172">
        <v>5</v>
      </c>
      <c r="I1818" s="178"/>
      <c r="J1818" s="178"/>
      <c r="K1818" s="178"/>
      <c r="L1818" s="138"/>
      <c r="M1818" s="146"/>
      <c r="N1818" s="146"/>
    </row>
    <row r="1819" spans="2:14" s="141" customFormat="1" ht="20.100000000000001" hidden="1" customHeight="1">
      <c r="B1819" s="182">
        <f>'HITUNG SEGMEN'!B2476</f>
        <v>186</v>
      </c>
      <c r="C1819" s="222">
        <f>'HITUNG SEGMEN'!C2476</f>
        <v>2.0310000000000001</v>
      </c>
      <c r="D1819" s="223" t="str">
        <f>'HITUNG SEGMEN'!D2476</f>
        <v>Kedung Conas</v>
      </c>
      <c r="E1819" s="224">
        <f>'HITUNG SEGMEN'!E2476</f>
        <v>7.6999999999999999E-2</v>
      </c>
      <c r="F1819" s="225" t="str">
        <f>'HITUNG SEGMEN'!F2476</f>
        <v>0+000</v>
      </c>
      <c r="G1819" s="225" t="str">
        <f>'HITUNG SEGMEN'!G2476</f>
        <v>0+077</v>
      </c>
      <c r="H1819" s="172">
        <v>5</v>
      </c>
      <c r="I1819" s="178"/>
      <c r="J1819" s="178"/>
      <c r="K1819" s="178"/>
      <c r="L1819" s="138"/>
      <c r="M1819" s="146"/>
      <c r="N1819" s="146"/>
    </row>
    <row r="1820" spans="2:14" s="141" customFormat="1" ht="20.100000000000001" hidden="1" customHeight="1">
      <c r="B1820" s="182">
        <f>'HITUNG SEGMEN'!B2477</f>
        <v>0</v>
      </c>
      <c r="C1820" s="222">
        <f>'HITUNG SEGMEN'!C2477</f>
        <v>0</v>
      </c>
      <c r="D1820" s="223">
        <f>'HITUNG SEGMEN'!D2477</f>
        <v>0</v>
      </c>
      <c r="E1820" s="224">
        <f>'HITUNG SEGMEN'!E2477</f>
        <v>0</v>
      </c>
      <c r="F1820" s="225">
        <f>'HITUNG SEGMEN'!F2477</f>
        <v>0</v>
      </c>
      <c r="G1820" s="225">
        <f>'HITUNG SEGMEN'!G2477</f>
        <v>0</v>
      </c>
      <c r="H1820" s="172">
        <v>5</v>
      </c>
      <c r="I1820" s="178"/>
      <c r="J1820" s="178"/>
      <c r="K1820" s="178"/>
      <c r="L1820" s="138"/>
      <c r="M1820" s="146"/>
      <c r="N1820" s="146"/>
    </row>
    <row r="1821" spans="2:14" s="141" customFormat="1" ht="20.100000000000001" hidden="1" customHeight="1">
      <c r="B1821" s="182">
        <f>'HITUNG SEGMEN'!B2478</f>
        <v>0</v>
      </c>
      <c r="C1821" s="222">
        <f>'HITUNG SEGMEN'!C2478</f>
        <v>0</v>
      </c>
      <c r="D1821" s="223">
        <f>'HITUNG SEGMEN'!D2478</f>
        <v>0</v>
      </c>
      <c r="E1821" s="224">
        <f>'HITUNG SEGMEN'!E2478</f>
        <v>0</v>
      </c>
      <c r="F1821" s="225">
        <f>'HITUNG SEGMEN'!F2478</f>
        <v>0</v>
      </c>
      <c r="G1821" s="225">
        <f>'HITUNG SEGMEN'!G2478</f>
        <v>0</v>
      </c>
      <c r="H1821" s="172">
        <v>5</v>
      </c>
      <c r="I1821" s="178"/>
      <c r="J1821" s="178"/>
      <c r="K1821" s="178"/>
      <c r="L1821" s="138"/>
      <c r="M1821" s="146"/>
      <c r="N1821" s="146"/>
    </row>
    <row r="1822" spans="2:14" s="141" customFormat="1" ht="20.100000000000001" hidden="1" customHeight="1">
      <c r="B1822" s="182">
        <f>'HITUNG SEGMEN'!B2479</f>
        <v>0</v>
      </c>
      <c r="C1822" s="222">
        <f>'HITUNG SEGMEN'!C2479</f>
        <v>0</v>
      </c>
      <c r="D1822" s="223">
        <f>'HITUNG SEGMEN'!D2479</f>
        <v>0</v>
      </c>
      <c r="E1822" s="224">
        <f>'HITUNG SEGMEN'!E2479</f>
        <v>0</v>
      </c>
      <c r="F1822" s="225">
        <f>'HITUNG SEGMEN'!F2479</f>
        <v>0</v>
      </c>
      <c r="G1822" s="225">
        <f>'HITUNG SEGMEN'!G2479</f>
        <v>0</v>
      </c>
      <c r="H1822" s="172">
        <v>5</v>
      </c>
      <c r="I1822" s="178"/>
      <c r="J1822" s="178"/>
      <c r="K1822" s="178"/>
      <c r="L1822" s="138"/>
      <c r="M1822" s="146"/>
      <c r="N1822" s="146"/>
    </row>
    <row r="1823" spans="2:14" s="141" customFormat="1" ht="20.100000000000001" hidden="1" customHeight="1">
      <c r="B1823" s="182">
        <f>'HITUNG SEGMEN'!B2480</f>
        <v>0</v>
      </c>
      <c r="C1823" s="222">
        <f>'HITUNG SEGMEN'!C2480</f>
        <v>0</v>
      </c>
      <c r="D1823" s="223">
        <f>'HITUNG SEGMEN'!D2480</f>
        <v>0</v>
      </c>
      <c r="E1823" s="224">
        <f>'HITUNG SEGMEN'!E2480</f>
        <v>0</v>
      </c>
      <c r="F1823" s="225">
        <f>'HITUNG SEGMEN'!F2480</f>
        <v>0</v>
      </c>
      <c r="G1823" s="225">
        <f>'HITUNG SEGMEN'!G2480</f>
        <v>0</v>
      </c>
      <c r="H1823" s="172">
        <v>5</v>
      </c>
      <c r="I1823" s="178"/>
      <c r="J1823" s="178"/>
      <c r="K1823" s="178"/>
      <c r="L1823" s="138"/>
      <c r="M1823" s="146"/>
      <c r="N1823" s="146"/>
    </row>
    <row r="1824" spans="2:14" s="141" customFormat="1" ht="20.100000000000001" hidden="1" customHeight="1">
      <c r="B1824" s="182">
        <f>'HITUNG SEGMEN'!B2481</f>
        <v>0</v>
      </c>
      <c r="C1824" s="222">
        <f>'HITUNG SEGMEN'!C2481</f>
        <v>0</v>
      </c>
      <c r="D1824" s="223">
        <f>'HITUNG SEGMEN'!D2481</f>
        <v>0</v>
      </c>
      <c r="E1824" s="224">
        <f>'HITUNG SEGMEN'!E2481</f>
        <v>0</v>
      </c>
      <c r="F1824" s="225">
        <f>'HITUNG SEGMEN'!F2481</f>
        <v>0</v>
      </c>
      <c r="G1824" s="225">
        <f>'HITUNG SEGMEN'!G2481</f>
        <v>0</v>
      </c>
      <c r="H1824" s="172">
        <v>5</v>
      </c>
      <c r="I1824" s="178"/>
      <c r="J1824" s="178"/>
      <c r="K1824" s="178"/>
      <c r="L1824" s="138"/>
      <c r="M1824" s="146"/>
      <c r="N1824" s="146"/>
    </row>
    <row r="1825" spans="2:14" s="141" customFormat="1" ht="20.100000000000001" hidden="1" customHeight="1">
      <c r="B1825" s="182">
        <f>'HITUNG SEGMEN'!B2482</f>
        <v>0</v>
      </c>
      <c r="C1825" s="222">
        <f>'HITUNG SEGMEN'!C2482</f>
        <v>0</v>
      </c>
      <c r="D1825" s="223">
        <f>'HITUNG SEGMEN'!D2482</f>
        <v>0</v>
      </c>
      <c r="E1825" s="224">
        <f>'HITUNG SEGMEN'!E2482</f>
        <v>0</v>
      </c>
      <c r="F1825" s="225">
        <f>'HITUNG SEGMEN'!F2482</f>
        <v>0</v>
      </c>
      <c r="G1825" s="225">
        <f>'HITUNG SEGMEN'!G2482</f>
        <v>0</v>
      </c>
      <c r="H1825" s="172">
        <v>5</v>
      </c>
      <c r="I1825" s="178"/>
      <c r="J1825" s="178"/>
      <c r="K1825" s="178"/>
      <c r="L1825" s="138"/>
      <c r="M1825" s="146"/>
      <c r="N1825" s="146"/>
    </row>
    <row r="1826" spans="2:14" s="141" customFormat="1" ht="20.100000000000001" hidden="1" customHeight="1">
      <c r="B1826" s="182">
        <f>'HITUNG SEGMEN'!B2483</f>
        <v>187</v>
      </c>
      <c r="C1826" s="222">
        <f>'HITUNG SEGMEN'!C2483</f>
        <v>2.032</v>
      </c>
      <c r="D1826" s="223" t="str">
        <f>'HITUNG SEGMEN'!D2483</f>
        <v>Kedung Cucruk</v>
      </c>
      <c r="E1826" s="224">
        <f>'HITUNG SEGMEN'!E2483</f>
        <v>0.09</v>
      </c>
      <c r="F1826" s="225" t="str">
        <f>'HITUNG SEGMEN'!F2483</f>
        <v>0+000</v>
      </c>
      <c r="G1826" s="225" t="str">
        <f>'HITUNG SEGMEN'!G2483</f>
        <v>0+090</v>
      </c>
      <c r="H1826" s="172">
        <v>5</v>
      </c>
      <c r="I1826" s="178"/>
      <c r="J1826" s="178"/>
      <c r="K1826" s="178"/>
      <c r="L1826" s="138"/>
      <c r="M1826" s="146"/>
      <c r="N1826" s="146"/>
    </row>
    <row r="1827" spans="2:14" s="141" customFormat="1" ht="20.100000000000001" hidden="1" customHeight="1">
      <c r="B1827" s="182">
        <f>'HITUNG SEGMEN'!B2484</f>
        <v>0</v>
      </c>
      <c r="C1827" s="222">
        <f>'HITUNG SEGMEN'!C2484</f>
        <v>0</v>
      </c>
      <c r="D1827" s="223">
        <f>'HITUNG SEGMEN'!D2484</f>
        <v>0</v>
      </c>
      <c r="E1827" s="224">
        <f>'HITUNG SEGMEN'!E2484</f>
        <v>0</v>
      </c>
      <c r="F1827" s="225">
        <f>'HITUNG SEGMEN'!F2484</f>
        <v>0</v>
      </c>
      <c r="G1827" s="225">
        <f>'HITUNG SEGMEN'!G2484</f>
        <v>0</v>
      </c>
      <c r="H1827" s="172">
        <v>5</v>
      </c>
      <c r="I1827" s="178"/>
      <c r="J1827" s="178"/>
      <c r="K1827" s="178"/>
      <c r="L1827" s="138"/>
      <c r="M1827" s="146"/>
      <c r="N1827" s="146"/>
    </row>
    <row r="1828" spans="2:14" s="141" customFormat="1" ht="20.100000000000001" hidden="1" customHeight="1">
      <c r="B1828" s="182">
        <f>'HITUNG SEGMEN'!B2485</f>
        <v>0</v>
      </c>
      <c r="C1828" s="222">
        <f>'HITUNG SEGMEN'!C2485</f>
        <v>0</v>
      </c>
      <c r="D1828" s="223">
        <f>'HITUNG SEGMEN'!D2485</f>
        <v>0</v>
      </c>
      <c r="E1828" s="224">
        <f>'HITUNG SEGMEN'!E2485</f>
        <v>0</v>
      </c>
      <c r="F1828" s="225">
        <f>'HITUNG SEGMEN'!F2485</f>
        <v>0</v>
      </c>
      <c r="G1828" s="225">
        <f>'HITUNG SEGMEN'!G2485</f>
        <v>0</v>
      </c>
      <c r="H1828" s="172">
        <v>5</v>
      </c>
      <c r="I1828" s="178"/>
      <c r="J1828" s="178"/>
      <c r="K1828" s="178"/>
      <c r="L1828" s="138"/>
      <c r="M1828" s="146"/>
      <c r="N1828" s="146"/>
    </row>
    <row r="1829" spans="2:14" s="141" customFormat="1" ht="20.100000000000001" hidden="1" customHeight="1">
      <c r="B1829" s="182">
        <f>'HITUNG SEGMEN'!B2486</f>
        <v>0</v>
      </c>
      <c r="C1829" s="222">
        <f>'HITUNG SEGMEN'!C2486</f>
        <v>0</v>
      </c>
      <c r="D1829" s="223">
        <f>'HITUNG SEGMEN'!D2486</f>
        <v>0</v>
      </c>
      <c r="E1829" s="224">
        <f>'HITUNG SEGMEN'!E2486</f>
        <v>0</v>
      </c>
      <c r="F1829" s="225">
        <f>'HITUNG SEGMEN'!F2486</f>
        <v>0</v>
      </c>
      <c r="G1829" s="225">
        <f>'HITUNG SEGMEN'!G2486</f>
        <v>0</v>
      </c>
      <c r="H1829" s="172">
        <v>5</v>
      </c>
      <c r="I1829" s="178"/>
      <c r="J1829" s="178"/>
      <c r="K1829" s="178"/>
      <c r="L1829" s="138"/>
      <c r="M1829" s="146"/>
      <c r="N1829" s="146"/>
    </row>
    <row r="1830" spans="2:14" s="141" customFormat="1" ht="20.100000000000001" hidden="1" customHeight="1">
      <c r="B1830" s="182">
        <f>'HITUNG SEGMEN'!B2487</f>
        <v>0</v>
      </c>
      <c r="C1830" s="222">
        <f>'HITUNG SEGMEN'!C2487</f>
        <v>0</v>
      </c>
      <c r="D1830" s="223">
        <f>'HITUNG SEGMEN'!D2487</f>
        <v>0</v>
      </c>
      <c r="E1830" s="224">
        <f>'HITUNG SEGMEN'!E2487</f>
        <v>0</v>
      </c>
      <c r="F1830" s="225">
        <f>'HITUNG SEGMEN'!F2487</f>
        <v>0</v>
      </c>
      <c r="G1830" s="225">
        <f>'HITUNG SEGMEN'!G2487</f>
        <v>0</v>
      </c>
      <c r="H1830" s="172">
        <v>5</v>
      </c>
      <c r="I1830" s="178"/>
      <c r="J1830" s="178"/>
      <c r="K1830" s="178"/>
      <c r="L1830" s="138"/>
      <c r="M1830" s="146"/>
      <c r="N1830" s="146"/>
    </row>
    <row r="1831" spans="2:14" s="141" customFormat="1" ht="20.100000000000001" hidden="1" customHeight="1">
      <c r="B1831" s="182">
        <f>'HITUNG SEGMEN'!B2488</f>
        <v>0</v>
      </c>
      <c r="C1831" s="222">
        <f>'HITUNG SEGMEN'!C2488</f>
        <v>0</v>
      </c>
      <c r="D1831" s="223">
        <f>'HITUNG SEGMEN'!D2488</f>
        <v>0</v>
      </c>
      <c r="E1831" s="224">
        <f>'HITUNG SEGMEN'!E2488</f>
        <v>0</v>
      </c>
      <c r="F1831" s="225">
        <f>'HITUNG SEGMEN'!F2488</f>
        <v>0</v>
      </c>
      <c r="G1831" s="225">
        <f>'HITUNG SEGMEN'!G2488</f>
        <v>0</v>
      </c>
      <c r="H1831" s="172">
        <v>5</v>
      </c>
      <c r="I1831" s="178"/>
      <c r="J1831" s="178"/>
      <c r="K1831" s="178"/>
      <c r="L1831" s="138"/>
      <c r="M1831" s="146"/>
      <c r="N1831" s="146"/>
    </row>
    <row r="1832" spans="2:14" s="141" customFormat="1" ht="20.100000000000001" hidden="1" customHeight="1">
      <c r="B1832" s="182">
        <f>'HITUNG SEGMEN'!B2489</f>
        <v>0</v>
      </c>
      <c r="C1832" s="222">
        <f>'HITUNG SEGMEN'!C2489</f>
        <v>0</v>
      </c>
      <c r="D1832" s="223">
        <f>'HITUNG SEGMEN'!D2489</f>
        <v>0</v>
      </c>
      <c r="E1832" s="224">
        <f>'HITUNG SEGMEN'!E2489</f>
        <v>0</v>
      </c>
      <c r="F1832" s="225">
        <f>'HITUNG SEGMEN'!F2489</f>
        <v>0</v>
      </c>
      <c r="G1832" s="225">
        <f>'HITUNG SEGMEN'!G2489</f>
        <v>0</v>
      </c>
      <c r="H1832" s="172">
        <v>5</v>
      </c>
      <c r="I1832" s="178"/>
      <c r="J1832" s="178"/>
      <c r="K1832" s="178"/>
      <c r="L1832" s="138"/>
      <c r="M1832" s="146"/>
      <c r="N1832" s="146"/>
    </row>
    <row r="1833" spans="2:14" s="141" customFormat="1" ht="20.100000000000001" hidden="1" customHeight="1">
      <c r="B1833" s="182">
        <f>'HITUNG SEGMEN'!B2490</f>
        <v>188</v>
      </c>
      <c r="C1833" s="222">
        <f>'HITUNG SEGMEN'!C2490</f>
        <v>2.0329999999999999</v>
      </c>
      <c r="D1833" s="223" t="str">
        <f>'HITUNG SEGMEN'!D2490</f>
        <v>Juala</v>
      </c>
      <c r="E1833" s="224">
        <f>'HITUNG SEGMEN'!E2490</f>
        <v>7.0999999999999994E-2</v>
      </c>
      <c r="F1833" s="225" t="str">
        <f>'HITUNG SEGMEN'!F2490</f>
        <v>0+000</v>
      </c>
      <c r="G1833" s="225" t="str">
        <f>'HITUNG SEGMEN'!G2490</f>
        <v>0+071</v>
      </c>
      <c r="H1833" s="172">
        <v>5</v>
      </c>
      <c r="I1833" s="178"/>
      <c r="J1833" s="178"/>
      <c r="K1833" s="178"/>
      <c r="L1833" s="138"/>
      <c r="M1833" s="146"/>
      <c r="N1833" s="146"/>
    </row>
    <row r="1834" spans="2:14" s="141" customFormat="1" ht="20.100000000000001" hidden="1" customHeight="1">
      <c r="B1834" s="182">
        <f>'HITUNG SEGMEN'!B2491</f>
        <v>0</v>
      </c>
      <c r="C1834" s="222">
        <f>'HITUNG SEGMEN'!C2491</f>
        <v>0</v>
      </c>
      <c r="D1834" s="223">
        <f>'HITUNG SEGMEN'!D2491</f>
        <v>0</v>
      </c>
      <c r="E1834" s="224">
        <f>'HITUNG SEGMEN'!E2491</f>
        <v>0</v>
      </c>
      <c r="F1834" s="225">
        <f>'HITUNG SEGMEN'!F2491</f>
        <v>0</v>
      </c>
      <c r="G1834" s="225">
        <f>'HITUNG SEGMEN'!G2491</f>
        <v>0</v>
      </c>
      <c r="H1834" s="172">
        <v>5</v>
      </c>
      <c r="I1834" s="178"/>
      <c r="J1834" s="178"/>
      <c r="K1834" s="178"/>
      <c r="L1834" s="138"/>
      <c r="M1834" s="146"/>
      <c r="N1834" s="146"/>
    </row>
    <row r="1835" spans="2:14" s="141" customFormat="1" ht="20.100000000000001" hidden="1" customHeight="1">
      <c r="B1835" s="182">
        <f>'HITUNG SEGMEN'!B2492</f>
        <v>0</v>
      </c>
      <c r="C1835" s="222">
        <f>'HITUNG SEGMEN'!C2492</f>
        <v>0</v>
      </c>
      <c r="D1835" s="223">
        <f>'HITUNG SEGMEN'!D2492</f>
        <v>0</v>
      </c>
      <c r="E1835" s="224">
        <f>'HITUNG SEGMEN'!E2492</f>
        <v>0</v>
      </c>
      <c r="F1835" s="225">
        <f>'HITUNG SEGMEN'!F2492</f>
        <v>0</v>
      </c>
      <c r="G1835" s="225">
        <f>'HITUNG SEGMEN'!G2492</f>
        <v>0</v>
      </c>
      <c r="H1835" s="172">
        <v>5</v>
      </c>
      <c r="I1835" s="178"/>
      <c r="J1835" s="178"/>
      <c r="K1835" s="178"/>
      <c r="L1835" s="138"/>
      <c r="M1835" s="146"/>
      <c r="N1835" s="146"/>
    </row>
    <row r="1836" spans="2:14" s="141" customFormat="1" ht="20.100000000000001" hidden="1" customHeight="1">
      <c r="B1836" s="182">
        <f>'HITUNG SEGMEN'!B2493</f>
        <v>0</v>
      </c>
      <c r="C1836" s="222">
        <f>'HITUNG SEGMEN'!C2493</f>
        <v>0</v>
      </c>
      <c r="D1836" s="223">
        <f>'HITUNG SEGMEN'!D2493</f>
        <v>0</v>
      </c>
      <c r="E1836" s="224">
        <f>'HITUNG SEGMEN'!E2493</f>
        <v>0</v>
      </c>
      <c r="F1836" s="225">
        <f>'HITUNG SEGMEN'!F2493</f>
        <v>0</v>
      </c>
      <c r="G1836" s="225">
        <f>'HITUNG SEGMEN'!G2493</f>
        <v>0</v>
      </c>
      <c r="H1836" s="172">
        <v>5</v>
      </c>
      <c r="I1836" s="178"/>
      <c r="J1836" s="178"/>
      <c r="K1836" s="178"/>
      <c r="L1836" s="138"/>
      <c r="M1836" s="146"/>
      <c r="N1836" s="146"/>
    </row>
    <row r="1837" spans="2:14" s="141" customFormat="1" ht="20.100000000000001" hidden="1" customHeight="1">
      <c r="B1837" s="182">
        <f>'HITUNG SEGMEN'!B2494</f>
        <v>0</v>
      </c>
      <c r="C1837" s="222">
        <f>'HITUNG SEGMEN'!C2494</f>
        <v>0</v>
      </c>
      <c r="D1837" s="223">
        <f>'HITUNG SEGMEN'!D2494</f>
        <v>0</v>
      </c>
      <c r="E1837" s="224">
        <f>'HITUNG SEGMEN'!E2494</f>
        <v>0</v>
      </c>
      <c r="F1837" s="225">
        <f>'HITUNG SEGMEN'!F2494</f>
        <v>0</v>
      </c>
      <c r="G1837" s="225">
        <f>'HITUNG SEGMEN'!G2494</f>
        <v>0</v>
      </c>
      <c r="H1837" s="172">
        <v>5</v>
      </c>
      <c r="I1837" s="178"/>
      <c r="J1837" s="178"/>
      <c r="K1837" s="178"/>
      <c r="L1837" s="138"/>
      <c r="M1837" s="146"/>
      <c r="N1837" s="146"/>
    </row>
    <row r="1838" spans="2:14" s="141" customFormat="1" ht="20.100000000000001" hidden="1" customHeight="1">
      <c r="B1838" s="182">
        <f>'HITUNG SEGMEN'!B2495</f>
        <v>0</v>
      </c>
      <c r="C1838" s="222">
        <f>'HITUNG SEGMEN'!C2495</f>
        <v>0</v>
      </c>
      <c r="D1838" s="223">
        <f>'HITUNG SEGMEN'!D2495</f>
        <v>0</v>
      </c>
      <c r="E1838" s="224">
        <f>'HITUNG SEGMEN'!E2495</f>
        <v>0</v>
      </c>
      <c r="F1838" s="225">
        <f>'HITUNG SEGMEN'!F2495</f>
        <v>0</v>
      </c>
      <c r="G1838" s="225">
        <f>'HITUNG SEGMEN'!G2495</f>
        <v>0</v>
      </c>
      <c r="H1838" s="172">
        <v>5</v>
      </c>
      <c r="I1838" s="178"/>
      <c r="J1838" s="178"/>
      <c r="K1838" s="178"/>
      <c r="L1838" s="138"/>
      <c r="M1838" s="146"/>
      <c r="N1838" s="146"/>
    </row>
    <row r="1839" spans="2:14" s="141" customFormat="1" ht="20.100000000000001" hidden="1" customHeight="1">
      <c r="B1839" s="182">
        <f>'HITUNG SEGMEN'!B2496</f>
        <v>0</v>
      </c>
      <c r="C1839" s="222">
        <f>'HITUNG SEGMEN'!C2496</f>
        <v>0</v>
      </c>
      <c r="D1839" s="223">
        <f>'HITUNG SEGMEN'!D2496</f>
        <v>0</v>
      </c>
      <c r="E1839" s="224">
        <f>'HITUNG SEGMEN'!E2496</f>
        <v>0</v>
      </c>
      <c r="F1839" s="225">
        <f>'HITUNG SEGMEN'!F2496</f>
        <v>0</v>
      </c>
      <c r="G1839" s="225">
        <f>'HITUNG SEGMEN'!G2496</f>
        <v>0</v>
      </c>
      <c r="H1839" s="172">
        <v>5</v>
      </c>
      <c r="I1839" s="178"/>
      <c r="J1839" s="178"/>
      <c r="K1839" s="178"/>
      <c r="L1839" s="138"/>
      <c r="M1839" s="146"/>
      <c r="N1839" s="146"/>
    </row>
    <row r="1840" spans="2:14" s="141" customFormat="1" ht="20.100000000000001" hidden="1" customHeight="1">
      <c r="B1840" s="182">
        <f>'HITUNG SEGMEN'!B2497</f>
        <v>189</v>
      </c>
      <c r="C1840" s="222" t="str">
        <f>'HITUNG SEGMEN'!C2497</f>
        <v>2,034</v>
      </c>
      <c r="D1840" s="223" t="str">
        <f>'HITUNG SEGMEN'!D2497</f>
        <v>Kedung Tangkil</v>
      </c>
      <c r="E1840" s="224">
        <f>'HITUNG SEGMEN'!E2497</f>
        <v>0.111</v>
      </c>
      <c r="F1840" s="225" t="str">
        <f>'HITUNG SEGMEN'!F2497</f>
        <v>0+000</v>
      </c>
      <c r="G1840" s="225" t="str">
        <f>'HITUNG SEGMEN'!G2497</f>
        <v>0+111</v>
      </c>
      <c r="H1840" s="172">
        <v>5</v>
      </c>
      <c r="I1840" s="178"/>
      <c r="J1840" s="178"/>
      <c r="K1840" s="178"/>
      <c r="L1840" s="138"/>
      <c r="M1840" s="146"/>
      <c r="N1840" s="146"/>
    </row>
    <row r="1841" spans="2:14" s="141" customFormat="1" ht="20.100000000000001" hidden="1" customHeight="1">
      <c r="B1841" s="182">
        <f>'HITUNG SEGMEN'!B2498</f>
        <v>0</v>
      </c>
      <c r="C1841" s="222">
        <f>'HITUNG SEGMEN'!C2498</f>
        <v>0</v>
      </c>
      <c r="D1841" s="223">
        <f>'HITUNG SEGMEN'!D2498</f>
        <v>0</v>
      </c>
      <c r="E1841" s="224">
        <f>'HITUNG SEGMEN'!E2498</f>
        <v>0</v>
      </c>
      <c r="F1841" s="225">
        <f>'HITUNG SEGMEN'!F2498</f>
        <v>0</v>
      </c>
      <c r="G1841" s="225">
        <f>'HITUNG SEGMEN'!G2498</f>
        <v>0</v>
      </c>
      <c r="H1841" s="172">
        <v>5</v>
      </c>
      <c r="I1841" s="178"/>
      <c r="J1841" s="178"/>
      <c r="K1841" s="178"/>
      <c r="L1841" s="138"/>
      <c r="M1841" s="146"/>
      <c r="N1841" s="146"/>
    </row>
    <row r="1842" spans="2:14" s="141" customFormat="1" ht="20.100000000000001" hidden="1" customHeight="1">
      <c r="B1842" s="182">
        <f>'HITUNG SEGMEN'!B2499</f>
        <v>0</v>
      </c>
      <c r="C1842" s="222">
        <f>'HITUNG SEGMEN'!C2499</f>
        <v>0</v>
      </c>
      <c r="D1842" s="223">
        <f>'HITUNG SEGMEN'!D2499</f>
        <v>0</v>
      </c>
      <c r="E1842" s="224">
        <f>'HITUNG SEGMEN'!E2499</f>
        <v>0</v>
      </c>
      <c r="F1842" s="225">
        <f>'HITUNG SEGMEN'!F2499</f>
        <v>0</v>
      </c>
      <c r="G1842" s="225">
        <f>'HITUNG SEGMEN'!G2499</f>
        <v>0</v>
      </c>
      <c r="H1842" s="172">
        <v>5</v>
      </c>
      <c r="I1842" s="178"/>
      <c r="J1842" s="178"/>
      <c r="K1842" s="178"/>
      <c r="L1842" s="138"/>
      <c r="M1842" s="146"/>
      <c r="N1842" s="146"/>
    </row>
    <row r="1843" spans="2:14" s="141" customFormat="1" ht="20.100000000000001" hidden="1" customHeight="1">
      <c r="B1843" s="182">
        <f>'HITUNG SEGMEN'!B2500</f>
        <v>0</v>
      </c>
      <c r="C1843" s="222">
        <f>'HITUNG SEGMEN'!C2500</f>
        <v>0</v>
      </c>
      <c r="D1843" s="223">
        <f>'HITUNG SEGMEN'!D2500</f>
        <v>0</v>
      </c>
      <c r="E1843" s="224">
        <f>'HITUNG SEGMEN'!E2500</f>
        <v>0</v>
      </c>
      <c r="F1843" s="225">
        <f>'HITUNG SEGMEN'!F2500</f>
        <v>0</v>
      </c>
      <c r="G1843" s="225">
        <f>'HITUNG SEGMEN'!G2500</f>
        <v>0</v>
      </c>
      <c r="H1843" s="172">
        <v>5</v>
      </c>
      <c r="I1843" s="178"/>
      <c r="J1843" s="178"/>
      <c r="K1843" s="178"/>
      <c r="L1843" s="138"/>
      <c r="M1843" s="146"/>
      <c r="N1843" s="146"/>
    </row>
    <row r="1844" spans="2:14" s="141" customFormat="1" ht="20.100000000000001" hidden="1" customHeight="1">
      <c r="B1844" s="182">
        <f>'HITUNG SEGMEN'!B2501</f>
        <v>0</v>
      </c>
      <c r="C1844" s="222">
        <f>'HITUNG SEGMEN'!C2501</f>
        <v>0</v>
      </c>
      <c r="D1844" s="223">
        <f>'HITUNG SEGMEN'!D2501</f>
        <v>0</v>
      </c>
      <c r="E1844" s="224">
        <f>'HITUNG SEGMEN'!E2501</f>
        <v>0</v>
      </c>
      <c r="F1844" s="225">
        <f>'HITUNG SEGMEN'!F2501</f>
        <v>0</v>
      </c>
      <c r="G1844" s="225">
        <f>'HITUNG SEGMEN'!G2501</f>
        <v>0</v>
      </c>
      <c r="H1844" s="172">
        <v>5</v>
      </c>
      <c r="I1844" s="178"/>
      <c r="J1844" s="178"/>
      <c r="K1844" s="178"/>
      <c r="L1844" s="138"/>
      <c r="M1844" s="146"/>
      <c r="N1844" s="146"/>
    </row>
    <row r="1845" spans="2:14" s="141" customFormat="1" ht="20.100000000000001" hidden="1" customHeight="1">
      <c r="B1845" s="182">
        <f>'HITUNG SEGMEN'!B2502</f>
        <v>0</v>
      </c>
      <c r="C1845" s="222">
        <f>'HITUNG SEGMEN'!C2502</f>
        <v>0</v>
      </c>
      <c r="D1845" s="223">
        <f>'HITUNG SEGMEN'!D2502</f>
        <v>0</v>
      </c>
      <c r="E1845" s="224">
        <f>'HITUNG SEGMEN'!E2502</f>
        <v>0</v>
      </c>
      <c r="F1845" s="225">
        <f>'HITUNG SEGMEN'!F2502</f>
        <v>0</v>
      </c>
      <c r="G1845" s="225">
        <f>'HITUNG SEGMEN'!G2502</f>
        <v>0</v>
      </c>
      <c r="H1845" s="172">
        <v>5</v>
      </c>
      <c r="I1845" s="178"/>
      <c r="J1845" s="178"/>
      <c r="K1845" s="178"/>
      <c r="L1845" s="138"/>
      <c r="M1845" s="146"/>
      <c r="N1845" s="146"/>
    </row>
    <row r="1846" spans="2:14" s="141" customFormat="1" ht="20.100000000000001" hidden="1" customHeight="1">
      <c r="B1846" s="182">
        <f>'HITUNG SEGMEN'!B2503</f>
        <v>0</v>
      </c>
      <c r="C1846" s="222">
        <f>'HITUNG SEGMEN'!C2503</f>
        <v>0</v>
      </c>
      <c r="D1846" s="223">
        <f>'HITUNG SEGMEN'!D2503</f>
        <v>0</v>
      </c>
      <c r="E1846" s="224">
        <f>'HITUNG SEGMEN'!E2503</f>
        <v>0</v>
      </c>
      <c r="F1846" s="225">
        <f>'HITUNG SEGMEN'!F2503</f>
        <v>0</v>
      </c>
      <c r="G1846" s="225">
        <f>'HITUNG SEGMEN'!G2503</f>
        <v>0</v>
      </c>
      <c r="H1846" s="172">
        <v>5</v>
      </c>
      <c r="I1846" s="178"/>
      <c r="J1846" s="178"/>
      <c r="K1846" s="178"/>
      <c r="L1846" s="138"/>
      <c r="M1846" s="146"/>
      <c r="N1846" s="146"/>
    </row>
    <row r="1847" spans="2:14" s="141" customFormat="1" ht="20.100000000000001" hidden="1" customHeight="1">
      <c r="B1847" s="182">
        <f>'HITUNG SEGMEN'!B2504</f>
        <v>190</v>
      </c>
      <c r="C1847" s="222">
        <f>'HITUNG SEGMEN'!C2504</f>
        <v>2.0350000000000001</v>
      </c>
      <c r="D1847" s="223" t="str">
        <f>'HITUNG SEGMEN'!D2504</f>
        <v>Kopral Sumadi</v>
      </c>
      <c r="E1847" s="224">
        <f>'HITUNG SEGMEN'!E2504</f>
        <v>0.47399999999999998</v>
      </c>
      <c r="F1847" s="225" t="str">
        <f>'HITUNG SEGMEN'!F2504</f>
        <v>0+000</v>
      </c>
      <c r="G1847" s="225" t="str">
        <f>'HITUNG SEGMEN'!G2504</f>
        <v>0+200</v>
      </c>
      <c r="H1847" s="172">
        <v>5</v>
      </c>
      <c r="I1847" s="178"/>
      <c r="J1847" s="178"/>
      <c r="K1847" s="178"/>
      <c r="L1847" s="138"/>
      <c r="M1847" s="146"/>
      <c r="N1847" s="146"/>
    </row>
    <row r="1848" spans="2:14" s="141" customFormat="1" ht="20.100000000000001" hidden="1" customHeight="1">
      <c r="B1848" s="142">
        <f>'HITUNG SEGMEN'!B2502</f>
        <v>0</v>
      </c>
      <c r="C1848" s="222">
        <f>'HITUNG SEGMEN'!C2505</f>
        <v>0</v>
      </c>
      <c r="D1848" s="223">
        <f>'HITUNG SEGMEN'!D2505</f>
        <v>0</v>
      </c>
      <c r="E1848" s="224">
        <f>'HITUNG SEGMEN'!E2505</f>
        <v>0</v>
      </c>
      <c r="F1848" s="225" t="str">
        <f>'HITUNG SEGMEN'!F2505</f>
        <v>0+200</v>
      </c>
      <c r="G1848" s="225" t="str">
        <f>'HITUNG SEGMEN'!G2505</f>
        <v>0+400</v>
      </c>
      <c r="H1848" s="172">
        <v>5</v>
      </c>
      <c r="I1848" s="178"/>
      <c r="J1848" s="178"/>
      <c r="K1848" s="178"/>
      <c r="L1848" s="138"/>
      <c r="M1848" s="146"/>
      <c r="N1848" s="146"/>
    </row>
    <row r="1849" spans="2:14" s="141" customFormat="1" ht="20.100000000000001" hidden="1" customHeight="1">
      <c r="B1849" s="142">
        <f>'HITUNG SEGMEN'!B2503</f>
        <v>0</v>
      </c>
      <c r="C1849" s="222">
        <f>'HITUNG SEGMEN'!C2506</f>
        <v>0</v>
      </c>
      <c r="D1849" s="223">
        <f>'HITUNG SEGMEN'!D2506</f>
        <v>0</v>
      </c>
      <c r="E1849" s="224">
        <f>'HITUNG SEGMEN'!E2506</f>
        <v>0</v>
      </c>
      <c r="F1849" s="225" t="str">
        <f>'HITUNG SEGMEN'!F2506</f>
        <v>0+400</v>
      </c>
      <c r="G1849" s="225" t="str">
        <f>'HITUNG SEGMEN'!G2506</f>
        <v>0+474</v>
      </c>
      <c r="H1849" s="172">
        <v>5</v>
      </c>
      <c r="I1849" s="178"/>
      <c r="J1849" s="178"/>
      <c r="K1849" s="178"/>
      <c r="L1849" s="138"/>
      <c r="M1849" s="146"/>
      <c r="N1849" s="146"/>
    </row>
    <row r="1850" spans="2:14" s="141" customFormat="1" ht="20.100000000000001" hidden="1" customHeight="1">
      <c r="B1850" s="142">
        <f>'HITUNG SEGMEN'!B2504</f>
        <v>190</v>
      </c>
      <c r="C1850" s="142">
        <f>'HITUNG SEGMEN'!C2504</f>
        <v>2.0350000000000001</v>
      </c>
      <c r="D1850" s="143" t="str">
        <f>'HITUNG SEGMEN'!D2504</f>
        <v>Kopral Sumadi</v>
      </c>
      <c r="E1850" s="144">
        <f>'HITUNG SEGMEN'!E2504</f>
        <v>0.47399999999999998</v>
      </c>
      <c r="F1850" s="145" t="str">
        <f>'HITUNG SEGMEN'!F2504</f>
        <v>0+000</v>
      </c>
      <c r="G1850" s="145" t="str">
        <f>'HITUNG SEGMEN'!G2504</f>
        <v>0+200</v>
      </c>
      <c r="H1850" s="172">
        <v>5</v>
      </c>
      <c r="I1850" s="178"/>
      <c r="J1850" s="178"/>
      <c r="K1850" s="178"/>
      <c r="L1850" s="138"/>
      <c r="M1850" s="146"/>
      <c r="N1850" s="146"/>
    </row>
    <row r="1851" spans="2:14" s="141" customFormat="1" ht="20.100000000000001" hidden="1" customHeight="1">
      <c r="B1851" s="142">
        <f>'HITUNG SEGMEN'!B2505</f>
        <v>0</v>
      </c>
      <c r="C1851" s="142">
        <f>'HITUNG SEGMEN'!C2505</f>
        <v>0</v>
      </c>
      <c r="D1851" s="143">
        <f>'HITUNG SEGMEN'!D2505</f>
        <v>0</v>
      </c>
      <c r="E1851" s="144">
        <f>'HITUNG SEGMEN'!E2505</f>
        <v>0</v>
      </c>
      <c r="F1851" s="145" t="str">
        <f>'HITUNG SEGMEN'!F2505</f>
        <v>0+200</v>
      </c>
      <c r="G1851" s="145" t="str">
        <f>'HITUNG SEGMEN'!G2505</f>
        <v>0+400</v>
      </c>
      <c r="H1851" s="172">
        <v>5</v>
      </c>
      <c r="I1851" s="178"/>
      <c r="J1851" s="178"/>
      <c r="K1851" s="178"/>
      <c r="L1851" s="138"/>
      <c r="M1851" s="146"/>
      <c r="N1851" s="146"/>
    </row>
    <row r="1852" spans="2:14" s="141" customFormat="1" ht="20.100000000000001" hidden="1" customHeight="1">
      <c r="B1852" s="142">
        <f>'HITUNG SEGMEN'!B2506</f>
        <v>0</v>
      </c>
      <c r="C1852" s="142">
        <f>'HITUNG SEGMEN'!C2506</f>
        <v>0</v>
      </c>
      <c r="D1852" s="143">
        <f>'HITUNG SEGMEN'!D2506</f>
        <v>0</v>
      </c>
      <c r="E1852" s="144">
        <f>'HITUNG SEGMEN'!E2506</f>
        <v>0</v>
      </c>
      <c r="F1852" s="145" t="str">
        <f>'HITUNG SEGMEN'!F2506</f>
        <v>0+400</v>
      </c>
      <c r="G1852" s="145" t="str">
        <f>'HITUNG SEGMEN'!G2506</f>
        <v>0+474</v>
      </c>
      <c r="H1852" s="172"/>
      <c r="I1852" s="178"/>
      <c r="J1852" s="178"/>
      <c r="K1852" s="178"/>
      <c r="L1852" s="138"/>
      <c r="M1852" s="146"/>
      <c r="N1852" s="146"/>
    </row>
    <row r="1853" spans="2:14" s="141" customFormat="1" ht="20.100000000000001" hidden="1" customHeight="1">
      <c r="B1853" s="142">
        <f>'HITUNG SEGMEN'!B2507</f>
        <v>0</v>
      </c>
      <c r="C1853" s="142">
        <f>'HITUNG SEGMEN'!C2507</f>
        <v>0</v>
      </c>
      <c r="D1853" s="143">
        <f>'HITUNG SEGMEN'!D2507</f>
        <v>0</v>
      </c>
      <c r="E1853" s="144">
        <f>'HITUNG SEGMEN'!E2507</f>
        <v>0</v>
      </c>
      <c r="F1853" s="145">
        <f>'HITUNG SEGMEN'!F2507</f>
        <v>0</v>
      </c>
      <c r="G1853" s="145">
        <f>'HITUNG SEGMEN'!G2507</f>
        <v>0</v>
      </c>
      <c r="H1853" s="172">
        <v>3</v>
      </c>
      <c r="I1853" s="178"/>
      <c r="J1853" s="178"/>
      <c r="K1853" s="178"/>
      <c r="L1853" s="138"/>
      <c r="M1853" s="146"/>
      <c r="N1853" s="146"/>
    </row>
    <row r="1854" spans="2:14" s="141" customFormat="1" ht="20.100000000000001" hidden="1" customHeight="1">
      <c r="B1854" s="142">
        <f>'HITUNG SEGMEN'!B2508</f>
        <v>0</v>
      </c>
      <c r="C1854" s="142">
        <f>'HITUNG SEGMEN'!C2508</f>
        <v>0</v>
      </c>
      <c r="D1854" s="143">
        <f>'HITUNG SEGMEN'!D2508</f>
        <v>0</v>
      </c>
      <c r="E1854" s="144">
        <f>'HITUNG SEGMEN'!E2508</f>
        <v>0</v>
      </c>
      <c r="F1854" s="145">
        <f>'HITUNG SEGMEN'!F2508</f>
        <v>0</v>
      </c>
      <c r="G1854" s="145">
        <f>'HITUNG SEGMEN'!G2508</f>
        <v>0</v>
      </c>
      <c r="H1854" s="172">
        <v>3</v>
      </c>
      <c r="I1854" s="178"/>
      <c r="J1854" s="178"/>
      <c r="K1854" s="178"/>
      <c r="L1854" s="138"/>
      <c r="M1854" s="146"/>
      <c r="N1854" s="146"/>
    </row>
    <row r="1855" spans="2:14" s="141" customFormat="1" ht="20.100000000000001" hidden="1" customHeight="1">
      <c r="B1855" s="142">
        <f>'HITUNG SEGMEN'!B2509</f>
        <v>0</v>
      </c>
      <c r="C1855" s="142">
        <f>'HITUNG SEGMEN'!C2509</f>
        <v>0</v>
      </c>
      <c r="D1855" s="143">
        <f>'HITUNG SEGMEN'!D2509</f>
        <v>0</v>
      </c>
      <c r="E1855" s="144">
        <f>'HITUNG SEGMEN'!E2509</f>
        <v>0</v>
      </c>
      <c r="F1855" s="145">
        <f>'HITUNG SEGMEN'!F2509</f>
        <v>0</v>
      </c>
      <c r="G1855" s="145">
        <f>'HITUNG SEGMEN'!G2509</f>
        <v>0</v>
      </c>
      <c r="H1855" s="172">
        <v>3</v>
      </c>
      <c r="I1855" s="178"/>
      <c r="J1855" s="178"/>
      <c r="K1855" s="178"/>
      <c r="L1855" s="138"/>
      <c r="M1855" s="146"/>
      <c r="N1855" s="146"/>
    </row>
    <row r="1856" spans="2:14" s="141" customFormat="1" ht="20.100000000000001" hidden="1" customHeight="1">
      <c r="B1856" s="142">
        <f>'HITUNG SEGMEN'!B2510</f>
        <v>0</v>
      </c>
      <c r="C1856" s="142">
        <f>'HITUNG SEGMEN'!C2510</f>
        <v>0</v>
      </c>
      <c r="D1856" s="143">
        <f>'HITUNG SEGMEN'!D2510</f>
        <v>0</v>
      </c>
      <c r="E1856" s="144">
        <f>'HITUNG SEGMEN'!E2510</f>
        <v>0</v>
      </c>
      <c r="F1856" s="145">
        <f>'HITUNG SEGMEN'!F2510</f>
        <v>0</v>
      </c>
      <c r="G1856" s="145">
        <f>'HITUNG SEGMEN'!G2510</f>
        <v>0</v>
      </c>
      <c r="H1856" s="172">
        <v>3</v>
      </c>
      <c r="I1856" s="178"/>
      <c r="J1856" s="178"/>
      <c r="K1856" s="178"/>
      <c r="L1856" s="138"/>
      <c r="M1856" s="146"/>
      <c r="N1856" s="146"/>
    </row>
    <row r="1857" spans="2:14" s="141" customFormat="1" ht="20.100000000000001" hidden="1" customHeight="1">
      <c r="B1857" s="142">
        <f>'HITUNG SEGMEN'!B2511</f>
        <v>191</v>
      </c>
      <c r="C1857" s="142">
        <f>'HITUNG SEGMEN'!C2511</f>
        <v>2.036</v>
      </c>
      <c r="D1857" s="143" t="str">
        <f>'HITUNG SEGMEN'!D2511</f>
        <v>Mandrowo</v>
      </c>
      <c r="E1857" s="144">
        <f>'HITUNG SEGMEN'!E2511</f>
        <v>0.121</v>
      </c>
      <c r="F1857" s="145" t="str">
        <f>'HITUNG SEGMEN'!F2511</f>
        <v>0+000</v>
      </c>
      <c r="G1857" s="145" t="str">
        <f>'HITUNG SEGMEN'!G2511</f>
        <v>0+121</v>
      </c>
      <c r="H1857" s="172"/>
      <c r="I1857" s="178"/>
      <c r="J1857" s="178"/>
      <c r="K1857" s="178"/>
      <c r="L1857" s="138"/>
      <c r="M1857" s="146"/>
      <c r="N1857" s="146"/>
    </row>
    <row r="1858" spans="2:14" s="141" customFormat="1" ht="20.100000000000001" hidden="1" customHeight="1">
      <c r="B1858" s="142">
        <f>'HITUNG SEGMEN'!B2512</f>
        <v>0</v>
      </c>
      <c r="C1858" s="142">
        <f>'HITUNG SEGMEN'!C2512</f>
        <v>0</v>
      </c>
      <c r="D1858" s="143">
        <f>'HITUNG SEGMEN'!D2512</f>
        <v>0</v>
      </c>
      <c r="E1858" s="144">
        <f>'HITUNG SEGMEN'!E2512</f>
        <v>0</v>
      </c>
      <c r="F1858" s="145">
        <f>'HITUNG SEGMEN'!F2512</f>
        <v>0</v>
      </c>
      <c r="G1858" s="145">
        <f>'HITUNG SEGMEN'!G2512</f>
        <v>0</v>
      </c>
      <c r="H1858" s="172">
        <v>5</v>
      </c>
      <c r="I1858" s="178"/>
      <c r="J1858" s="178"/>
      <c r="K1858" s="178"/>
      <c r="L1858" s="138"/>
      <c r="M1858" s="146"/>
      <c r="N1858" s="146"/>
    </row>
    <row r="1859" spans="2:14" s="141" customFormat="1" ht="20.100000000000001" hidden="1" customHeight="1">
      <c r="B1859" s="142">
        <f>'HITUNG SEGMEN'!B2513</f>
        <v>0</v>
      </c>
      <c r="C1859" s="142">
        <f>'HITUNG SEGMEN'!C2513</f>
        <v>0</v>
      </c>
      <c r="D1859" s="143">
        <f>'HITUNG SEGMEN'!D2513</f>
        <v>0</v>
      </c>
      <c r="E1859" s="144">
        <f>'HITUNG SEGMEN'!E2513</f>
        <v>0</v>
      </c>
      <c r="F1859" s="145">
        <f>'HITUNG SEGMEN'!F2513</f>
        <v>0</v>
      </c>
      <c r="G1859" s="145">
        <f>'HITUNG SEGMEN'!G2513</f>
        <v>0</v>
      </c>
      <c r="H1859" s="172">
        <v>5</v>
      </c>
      <c r="I1859" s="178"/>
      <c r="J1859" s="178"/>
      <c r="K1859" s="178"/>
      <c r="L1859" s="138"/>
      <c r="M1859" s="146"/>
      <c r="N1859" s="146"/>
    </row>
    <row r="1860" spans="2:14" s="141" customFormat="1" ht="20.100000000000001" hidden="1" customHeight="1">
      <c r="B1860" s="145"/>
      <c r="C1860" s="145"/>
      <c r="D1860" s="143"/>
      <c r="E1860" s="144"/>
      <c r="F1860" s="145" t="s">
        <v>451</v>
      </c>
      <c r="G1860" s="145" t="s">
        <v>454</v>
      </c>
      <c r="H1860" s="172">
        <v>5</v>
      </c>
      <c r="I1860" s="178"/>
      <c r="J1860" s="178"/>
      <c r="K1860" s="178"/>
      <c r="L1860" s="138"/>
      <c r="M1860" s="146"/>
      <c r="N1860" s="146"/>
    </row>
    <row r="1861" spans="2:14" s="141" customFormat="1" ht="20.100000000000001" hidden="1" customHeight="1">
      <c r="B1861" s="145"/>
      <c r="C1861" s="145"/>
      <c r="D1861" s="143"/>
      <c r="E1861" s="144"/>
      <c r="F1861" s="145" t="s">
        <v>454</v>
      </c>
      <c r="G1861" s="145" t="s">
        <v>455</v>
      </c>
      <c r="H1861" s="172">
        <v>5</v>
      </c>
      <c r="I1861" s="178"/>
      <c r="J1861" s="178"/>
      <c r="K1861" s="178"/>
      <c r="L1861" s="138"/>
      <c r="M1861" s="146"/>
      <c r="N1861" s="146"/>
    </row>
    <row r="1862" spans="2:14" s="141" customFormat="1" ht="20.100000000000001" hidden="1" customHeight="1">
      <c r="B1862" s="145"/>
      <c r="C1862" s="145"/>
      <c r="D1862" s="143"/>
      <c r="E1862" s="144"/>
      <c r="F1862" s="145" t="s">
        <v>455</v>
      </c>
      <c r="G1862" s="145" t="s">
        <v>456</v>
      </c>
      <c r="H1862" s="172">
        <v>5</v>
      </c>
      <c r="I1862" s="178"/>
      <c r="J1862" s="178"/>
      <c r="K1862" s="178"/>
      <c r="L1862" s="138"/>
      <c r="M1862" s="146"/>
      <c r="N1862" s="146"/>
    </row>
    <row r="1863" spans="2:14" s="141" customFormat="1" ht="20.100000000000001" hidden="1" customHeight="1">
      <c r="B1863" s="145"/>
      <c r="C1863" s="145"/>
      <c r="D1863" s="143"/>
      <c r="E1863" s="144"/>
      <c r="F1863" s="145" t="s">
        <v>456</v>
      </c>
      <c r="G1863" s="145" t="s">
        <v>457</v>
      </c>
      <c r="H1863" s="172">
        <v>5</v>
      </c>
      <c r="I1863" s="178"/>
      <c r="J1863" s="178"/>
      <c r="K1863" s="178"/>
      <c r="L1863" s="138"/>
      <c r="M1863" s="146"/>
      <c r="N1863" s="146"/>
    </row>
    <row r="1864" spans="2:14" s="141" customFormat="1" ht="20.100000000000001" hidden="1" customHeight="1">
      <c r="B1864" s="145"/>
      <c r="C1864" s="145"/>
      <c r="D1864" s="143"/>
      <c r="E1864" s="144"/>
      <c r="F1864" s="145" t="s">
        <v>457</v>
      </c>
      <c r="G1864" s="145" t="s">
        <v>460</v>
      </c>
      <c r="H1864" s="172">
        <v>5</v>
      </c>
      <c r="I1864" s="178"/>
      <c r="J1864" s="178"/>
      <c r="K1864" s="178"/>
      <c r="L1864" s="138"/>
      <c r="M1864" s="146"/>
      <c r="N1864" s="146"/>
    </row>
    <row r="1865" spans="2:14" s="141" customFormat="1" ht="20.100000000000001" hidden="1" customHeight="1">
      <c r="B1865" s="145"/>
      <c r="C1865" s="145"/>
      <c r="D1865" s="143"/>
      <c r="E1865" s="144"/>
      <c r="F1865" s="145" t="s">
        <v>460</v>
      </c>
      <c r="G1865" s="145" t="s">
        <v>463</v>
      </c>
      <c r="H1865" s="172">
        <v>5</v>
      </c>
      <c r="I1865" s="178"/>
      <c r="J1865" s="178"/>
      <c r="K1865" s="178"/>
      <c r="L1865" s="138"/>
      <c r="M1865" s="146"/>
      <c r="N1865" s="146"/>
    </row>
    <row r="1866" spans="2:14" s="141" customFormat="1" ht="20.100000000000001" hidden="1" customHeight="1">
      <c r="B1866" s="145"/>
      <c r="C1866" s="145"/>
      <c r="D1866" s="143"/>
      <c r="E1866" s="144"/>
      <c r="F1866" s="145" t="s">
        <v>463</v>
      </c>
      <c r="G1866" s="145" t="s">
        <v>464</v>
      </c>
      <c r="H1866" s="172">
        <v>5</v>
      </c>
      <c r="I1866" s="178"/>
      <c r="J1866" s="178"/>
      <c r="K1866" s="178"/>
      <c r="L1866" s="138"/>
      <c r="M1866" s="146"/>
      <c r="N1866" s="146"/>
    </row>
    <row r="1867" spans="2:14" s="141" customFormat="1" ht="20.100000000000001" hidden="1" customHeight="1">
      <c r="B1867" s="145"/>
      <c r="C1867" s="145"/>
      <c r="D1867" s="143"/>
      <c r="E1867" s="144"/>
      <c r="F1867" s="145" t="s">
        <v>464</v>
      </c>
      <c r="G1867" s="145" t="s">
        <v>465</v>
      </c>
      <c r="H1867" s="172">
        <v>5</v>
      </c>
      <c r="I1867" s="178"/>
      <c r="J1867" s="178"/>
      <c r="K1867" s="178"/>
      <c r="L1867" s="138"/>
      <c r="M1867" s="146"/>
      <c r="N1867" s="146"/>
    </row>
    <row r="1868" spans="2:14" s="141" customFormat="1" ht="20.100000000000001" hidden="1" customHeight="1">
      <c r="B1868" s="145"/>
      <c r="C1868" s="145"/>
      <c r="D1868" s="143"/>
      <c r="E1868" s="144"/>
      <c r="F1868" s="145" t="s">
        <v>465</v>
      </c>
      <c r="G1868" s="145" t="s">
        <v>466</v>
      </c>
      <c r="H1868" s="172">
        <v>5</v>
      </c>
      <c r="I1868" s="178"/>
      <c r="J1868" s="178"/>
      <c r="K1868" s="178"/>
      <c r="L1868" s="138"/>
      <c r="M1868" s="146"/>
      <c r="N1868" s="146"/>
    </row>
    <row r="1869" spans="2:14" s="141" customFormat="1" ht="20.100000000000001" hidden="1" customHeight="1">
      <c r="B1869" s="145"/>
      <c r="C1869" s="145"/>
      <c r="D1869" s="143"/>
      <c r="E1869" s="144"/>
      <c r="F1869" s="145" t="s">
        <v>466</v>
      </c>
      <c r="G1869" s="145" t="s">
        <v>467</v>
      </c>
      <c r="H1869" s="172">
        <v>5</v>
      </c>
      <c r="I1869" s="178"/>
      <c r="J1869" s="178"/>
      <c r="K1869" s="178"/>
      <c r="L1869" s="138"/>
      <c r="M1869" s="146"/>
      <c r="N1869" s="146"/>
    </row>
    <row r="1870" spans="2:14" s="141" customFormat="1" ht="20.100000000000001" hidden="1" customHeight="1">
      <c r="B1870" s="145"/>
      <c r="C1870" s="145"/>
      <c r="D1870" s="143"/>
      <c r="E1870" s="144"/>
      <c r="F1870" s="145" t="s">
        <v>467</v>
      </c>
      <c r="G1870" s="145" t="s">
        <v>468</v>
      </c>
      <c r="H1870" s="172">
        <v>5</v>
      </c>
      <c r="I1870" s="178"/>
      <c r="J1870" s="178"/>
      <c r="K1870" s="178"/>
      <c r="L1870" s="138"/>
      <c r="M1870" s="146"/>
      <c r="N1870" s="146"/>
    </row>
    <row r="1871" spans="2:14" s="141" customFormat="1" ht="20.100000000000001" hidden="1" customHeight="1">
      <c r="B1871" s="145"/>
      <c r="C1871" s="145"/>
      <c r="D1871" s="143"/>
      <c r="E1871" s="144"/>
      <c r="F1871" s="145" t="s">
        <v>468</v>
      </c>
      <c r="G1871" s="145" t="s">
        <v>469</v>
      </c>
      <c r="H1871" s="172">
        <v>5</v>
      </c>
      <c r="I1871" s="178"/>
      <c r="J1871" s="178"/>
      <c r="K1871" s="178"/>
      <c r="L1871" s="138"/>
      <c r="M1871" s="146"/>
      <c r="N1871" s="146"/>
    </row>
    <row r="1872" spans="2:14" s="141" customFormat="1" ht="20.100000000000001" hidden="1" customHeight="1">
      <c r="B1872" s="145"/>
      <c r="C1872" s="145"/>
      <c r="D1872" s="143"/>
      <c r="E1872" s="144"/>
      <c r="F1872" s="145" t="s">
        <v>469</v>
      </c>
      <c r="G1872" s="145" t="s">
        <v>470</v>
      </c>
      <c r="H1872" s="172">
        <v>5</v>
      </c>
      <c r="I1872" s="178"/>
      <c r="J1872" s="178"/>
      <c r="K1872" s="178"/>
      <c r="L1872" s="138"/>
      <c r="M1872" s="146"/>
      <c r="N1872" s="146"/>
    </row>
    <row r="1873" spans="2:14" s="141" customFormat="1" ht="20.100000000000001" hidden="1" customHeight="1">
      <c r="B1873" s="145"/>
      <c r="C1873" s="145"/>
      <c r="D1873" s="143"/>
      <c r="E1873" s="144"/>
      <c r="F1873" s="145" t="s">
        <v>470</v>
      </c>
      <c r="G1873" s="145" t="s">
        <v>471</v>
      </c>
      <c r="H1873" s="172">
        <v>5</v>
      </c>
      <c r="I1873" s="178"/>
      <c r="J1873" s="178"/>
      <c r="K1873" s="178"/>
      <c r="L1873" s="138"/>
      <c r="M1873" s="146"/>
      <c r="N1873" s="146"/>
    </row>
    <row r="1874" spans="2:14" s="141" customFormat="1" ht="20.100000000000001" hidden="1" customHeight="1">
      <c r="B1874" s="145"/>
      <c r="C1874" s="145"/>
      <c r="D1874" s="143"/>
      <c r="E1874" s="144"/>
      <c r="F1874" s="145" t="s">
        <v>471</v>
      </c>
      <c r="G1874" s="145" t="s">
        <v>473</v>
      </c>
      <c r="H1874" s="172">
        <v>5</v>
      </c>
      <c r="I1874" s="178"/>
      <c r="J1874" s="178"/>
      <c r="K1874" s="178"/>
      <c r="L1874" s="138"/>
      <c r="M1874" s="146"/>
      <c r="N1874" s="146"/>
    </row>
    <row r="1875" spans="2:14" s="141" customFormat="1" ht="20.100000000000001" hidden="1" customHeight="1">
      <c r="B1875" s="145"/>
      <c r="C1875" s="145"/>
      <c r="D1875" s="143"/>
      <c r="E1875" s="144"/>
      <c r="F1875" s="145" t="s">
        <v>473</v>
      </c>
      <c r="G1875" s="145" t="s">
        <v>474</v>
      </c>
      <c r="H1875" s="172">
        <v>5</v>
      </c>
      <c r="I1875" s="178"/>
      <c r="J1875" s="178"/>
      <c r="K1875" s="178"/>
      <c r="L1875" s="138"/>
      <c r="M1875" s="146"/>
      <c r="N1875" s="146"/>
    </row>
    <row r="1876" spans="2:14" s="141" customFormat="1" ht="20.100000000000001" hidden="1" customHeight="1">
      <c r="B1876" s="145"/>
      <c r="C1876" s="145"/>
      <c r="D1876" s="143"/>
      <c r="E1876" s="144"/>
      <c r="F1876" s="145" t="s">
        <v>474</v>
      </c>
      <c r="G1876" s="145" t="s">
        <v>475</v>
      </c>
      <c r="H1876" s="172">
        <v>5</v>
      </c>
      <c r="I1876" s="178"/>
      <c r="J1876" s="178"/>
      <c r="K1876" s="178"/>
      <c r="L1876" s="138"/>
      <c r="M1876" s="146"/>
      <c r="N1876" s="146"/>
    </row>
    <row r="1877" spans="2:14" s="141" customFormat="1" ht="20.100000000000001" hidden="1" customHeight="1">
      <c r="B1877" s="145"/>
      <c r="C1877" s="145"/>
      <c r="D1877" s="143"/>
      <c r="E1877" s="144"/>
      <c r="F1877" s="145" t="s">
        <v>475</v>
      </c>
      <c r="G1877" s="145" t="s">
        <v>899</v>
      </c>
      <c r="H1877" s="172">
        <v>5</v>
      </c>
      <c r="I1877" s="178"/>
      <c r="J1877" s="178"/>
      <c r="K1877" s="178"/>
      <c r="L1877" s="138"/>
      <c r="M1877" s="146"/>
      <c r="N1877" s="146"/>
    </row>
    <row r="1878" spans="2:14" s="141" customFormat="1" ht="20.100000000000001" hidden="1" customHeight="1">
      <c r="B1878" s="145"/>
      <c r="C1878" s="145"/>
      <c r="D1878" s="143"/>
      <c r="E1878" s="144"/>
      <c r="F1878" s="145"/>
      <c r="G1878" s="145"/>
      <c r="H1878" s="172"/>
      <c r="I1878" s="178"/>
      <c r="J1878" s="178"/>
      <c r="K1878" s="178"/>
      <c r="L1878" s="138"/>
      <c r="M1878" s="146"/>
      <c r="N1878" s="146"/>
    </row>
    <row r="1879" spans="2:14" s="141" customFormat="1" ht="20.100000000000001" hidden="1" customHeight="1">
      <c r="B1879" s="145">
        <v>235</v>
      </c>
      <c r="C1879" s="145"/>
      <c r="D1879" s="143" t="s">
        <v>250</v>
      </c>
      <c r="E1879" s="144">
        <v>4.8330000000000002</v>
      </c>
      <c r="F1879" s="145" t="s">
        <v>433</v>
      </c>
      <c r="G1879" s="145" t="s">
        <v>447</v>
      </c>
      <c r="H1879" s="172">
        <v>7</v>
      </c>
      <c r="I1879" s="178"/>
      <c r="J1879" s="178"/>
      <c r="K1879" s="178"/>
      <c r="L1879" s="138"/>
      <c r="M1879" s="146"/>
      <c r="N1879" s="146"/>
    </row>
    <row r="1880" spans="2:14" s="141" customFormat="1" ht="20.100000000000001" hidden="1" customHeight="1">
      <c r="B1880" s="145"/>
      <c r="C1880" s="145"/>
      <c r="D1880" s="143"/>
      <c r="E1880" s="144"/>
      <c r="F1880" s="145" t="s">
        <v>447</v>
      </c>
      <c r="G1880" s="145" t="s">
        <v>451</v>
      </c>
      <c r="H1880" s="172">
        <v>7</v>
      </c>
      <c r="I1880" s="178"/>
      <c r="J1880" s="178"/>
      <c r="K1880" s="178"/>
      <c r="L1880" s="138"/>
      <c r="M1880" s="146"/>
      <c r="N1880" s="146"/>
    </row>
    <row r="1881" spans="2:14" s="141" customFormat="1" ht="20.100000000000001" hidden="1" customHeight="1">
      <c r="B1881" s="145"/>
      <c r="C1881" s="145"/>
      <c r="D1881" s="143"/>
      <c r="E1881" s="144"/>
      <c r="F1881" s="145" t="s">
        <v>451</v>
      </c>
      <c r="G1881" s="145" t="s">
        <v>454</v>
      </c>
      <c r="H1881" s="172">
        <v>7</v>
      </c>
      <c r="I1881" s="178"/>
      <c r="J1881" s="178"/>
      <c r="K1881" s="178"/>
      <c r="L1881" s="138"/>
      <c r="M1881" s="146"/>
      <c r="N1881" s="146"/>
    </row>
    <row r="1882" spans="2:14" s="141" customFormat="1" ht="20.100000000000001" hidden="1" customHeight="1">
      <c r="B1882" s="145"/>
      <c r="C1882" s="145"/>
      <c r="D1882" s="143"/>
      <c r="E1882" s="144"/>
      <c r="F1882" s="145" t="s">
        <v>454</v>
      </c>
      <c r="G1882" s="145" t="s">
        <v>455</v>
      </c>
      <c r="H1882" s="172">
        <v>7</v>
      </c>
      <c r="I1882" s="178"/>
      <c r="J1882" s="178"/>
      <c r="K1882" s="178"/>
      <c r="L1882" s="138"/>
      <c r="M1882" s="146"/>
      <c r="N1882" s="146"/>
    </row>
    <row r="1883" spans="2:14" s="141" customFormat="1" ht="20.100000000000001" hidden="1" customHeight="1">
      <c r="B1883" s="145"/>
      <c r="C1883" s="145"/>
      <c r="D1883" s="143"/>
      <c r="E1883" s="144"/>
      <c r="F1883" s="145" t="s">
        <v>455</v>
      </c>
      <c r="G1883" s="145" t="s">
        <v>456</v>
      </c>
      <c r="H1883" s="172">
        <v>7</v>
      </c>
      <c r="I1883" s="178"/>
      <c r="J1883" s="178"/>
      <c r="K1883" s="178"/>
      <c r="L1883" s="138"/>
      <c r="M1883" s="146"/>
      <c r="N1883" s="146"/>
    </row>
    <row r="1884" spans="2:14" s="141" customFormat="1" ht="20.100000000000001" hidden="1" customHeight="1">
      <c r="B1884" s="145"/>
      <c r="C1884" s="145"/>
      <c r="D1884" s="143"/>
      <c r="E1884" s="144"/>
      <c r="F1884" s="145" t="s">
        <v>456</v>
      </c>
      <c r="G1884" s="145" t="s">
        <v>457</v>
      </c>
      <c r="H1884" s="172">
        <v>7</v>
      </c>
      <c r="I1884" s="178"/>
      <c r="J1884" s="178"/>
      <c r="K1884" s="178"/>
      <c r="L1884" s="138"/>
      <c r="M1884" s="146"/>
      <c r="N1884" s="146"/>
    </row>
    <row r="1885" spans="2:14" s="141" customFormat="1" ht="20.100000000000001" hidden="1" customHeight="1">
      <c r="B1885" s="145"/>
      <c r="C1885" s="145"/>
      <c r="D1885" s="143"/>
      <c r="E1885" s="144"/>
      <c r="F1885" s="145" t="s">
        <v>457</v>
      </c>
      <c r="G1885" s="145" t="s">
        <v>460</v>
      </c>
      <c r="H1885" s="172">
        <v>7</v>
      </c>
      <c r="I1885" s="178"/>
      <c r="J1885" s="178"/>
      <c r="K1885" s="178"/>
      <c r="L1885" s="138"/>
      <c r="M1885" s="146"/>
      <c r="N1885" s="146"/>
    </row>
    <row r="1886" spans="2:14" s="141" customFormat="1" ht="20.100000000000001" hidden="1" customHeight="1">
      <c r="B1886" s="145"/>
      <c r="C1886" s="145"/>
      <c r="D1886" s="143"/>
      <c r="E1886" s="144"/>
      <c r="F1886" s="145" t="s">
        <v>460</v>
      </c>
      <c r="G1886" s="145" t="s">
        <v>463</v>
      </c>
      <c r="H1886" s="172">
        <v>7</v>
      </c>
      <c r="I1886" s="178"/>
      <c r="J1886" s="178"/>
      <c r="K1886" s="178"/>
      <c r="L1886" s="138"/>
      <c r="M1886" s="146"/>
      <c r="N1886" s="146"/>
    </row>
    <row r="1887" spans="2:14" s="141" customFormat="1" ht="20.100000000000001" hidden="1" customHeight="1">
      <c r="B1887" s="145"/>
      <c r="C1887" s="145"/>
      <c r="D1887" s="143"/>
      <c r="E1887" s="144"/>
      <c r="F1887" s="145" t="s">
        <v>463</v>
      </c>
      <c r="G1887" s="145" t="s">
        <v>464</v>
      </c>
      <c r="H1887" s="172">
        <v>7</v>
      </c>
      <c r="I1887" s="178"/>
      <c r="J1887" s="178"/>
      <c r="K1887" s="178"/>
      <c r="L1887" s="138"/>
      <c r="M1887" s="146"/>
      <c r="N1887" s="146"/>
    </row>
    <row r="1888" spans="2:14" s="141" customFormat="1" ht="20.100000000000001" hidden="1" customHeight="1">
      <c r="B1888" s="145"/>
      <c r="C1888" s="145"/>
      <c r="D1888" s="143"/>
      <c r="E1888" s="144"/>
      <c r="F1888" s="145" t="s">
        <v>464</v>
      </c>
      <c r="G1888" s="145" t="s">
        <v>465</v>
      </c>
      <c r="H1888" s="172">
        <v>7</v>
      </c>
      <c r="I1888" s="178"/>
      <c r="J1888" s="178"/>
      <c r="K1888" s="178"/>
      <c r="L1888" s="138"/>
      <c r="M1888" s="146"/>
      <c r="N1888" s="146"/>
    </row>
    <row r="1889" spans="2:14" s="141" customFormat="1" ht="20.100000000000001" hidden="1" customHeight="1">
      <c r="B1889" s="145"/>
      <c r="C1889" s="145"/>
      <c r="D1889" s="143"/>
      <c r="E1889" s="144"/>
      <c r="F1889" s="145" t="s">
        <v>465</v>
      </c>
      <c r="G1889" s="145" t="s">
        <v>466</v>
      </c>
      <c r="H1889" s="172">
        <v>7</v>
      </c>
      <c r="I1889" s="178"/>
      <c r="J1889" s="178"/>
      <c r="K1889" s="178"/>
      <c r="L1889" s="138"/>
      <c r="M1889" s="146"/>
      <c r="N1889" s="146"/>
    </row>
    <row r="1890" spans="2:14" s="141" customFormat="1" ht="20.100000000000001" hidden="1" customHeight="1">
      <c r="B1890" s="145"/>
      <c r="C1890" s="145"/>
      <c r="D1890" s="143"/>
      <c r="E1890" s="144"/>
      <c r="F1890" s="145" t="s">
        <v>466</v>
      </c>
      <c r="G1890" s="145" t="s">
        <v>467</v>
      </c>
      <c r="H1890" s="172">
        <v>7</v>
      </c>
      <c r="I1890" s="178"/>
      <c r="J1890" s="178"/>
      <c r="K1890" s="178"/>
      <c r="L1890" s="138"/>
      <c r="M1890" s="146"/>
      <c r="N1890" s="146"/>
    </row>
    <row r="1891" spans="2:14" s="141" customFormat="1" ht="20.100000000000001" hidden="1" customHeight="1">
      <c r="B1891" s="145"/>
      <c r="C1891" s="145"/>
      <c r="D1891" s="143"/>
      <c r="E1891" s="144"/>
      <c r="F1891" s="145" t="s">
        <v>467</v>
      </c>
      <c r="G1891" s="145" t="s">
        <v>468</v>
      </c>
      <c r="H1891" s="172">
        <v>7</v>
      </c>
      <c r="I1891" s="178"/>
      <c r="J1891" s="178"/>
      <c r="K1891" s="178"/>
      <c r="L1891" s="138"/>
      <c r="M1891" s="146"/>
      <c r="N1891" s="146"/>
    </row>
    <row r="1892" spans="2:14" s="141" customFormat="1" ht="20.100000000000001" hidden="1" customHeight="1">
      <c r="B1892" s="145"/>
      <c r="C1892" s="145"/>
      <c r="D1892" s="143"/>
      <c r="E1892" s="144"/>
      <c r="F1892" s="145" t="s">
        <v>468</v>
      </c>
      <c r="G1892" s="145" t="s">
        <v>469</v>
      </c>
      <c r="H1892" s="172">
        <v>7</v>
      </c>
      <c r="I1892" s="178"/>
      <c r="J1892" s="178"/>
      <c r="K1892" s="178"/>
      <c r="L1892" s="138"/>
      <c r="M1892" s="146"/>
      <c r="N1892" s="146"/>
    </row>
    <row r="1893" spans="2:14" s="141" customFormat="1" ht="20.100000000000001" hidden="1" customHeight="1">
      <c r="B1893" s="145"/>
      <c r="C1893" s="145"/>
      <c r="D1893" s="143"/>
      <c r="E1893" s="144"/>
      <c r="F1893" s="145" t="s">
        <v>469</v>
      </c>
      <c r="G1893" s="145" t="s">
        <v>470</v>
      </c>
      <c r="H1893" s="172">
        <v>7</v>
      </c>
      <c r="I1893" s="178"/>
      <c r="J1893" s="178"/>
      <c r="K1893" s="178"/>
      <c r="L1893" s="138"/>
      <c r="M1893" s="146"/>
      <c r="N1893" s="146"/>
    </row>
    <row r="1894" spans="2:14" s="141" customFormat="1" ht="20.100000000000001" hidden="1" customHeight="1">
      <c r="B1894" s="145"/>
      <c r="C1894" s="145"/>
      <c r="D1894" s="143"/>
      <c r="E1894" s="144"/>
      <c r="F1894" s="145" t="s">
        <v>470</v>
      </c>
      <c r="G1894" s="145" t="s">
        <v>471</v>
      </c>
      <c r="H1894" s="172">
        <v>7</v>
      </c>
      <c r="I1894" s="178"/>
      <c r="J1894" s="178"/>
      <c r="K1894" s="178"/>
      <c r="L1894" s="138"/>
      <c r="M1894" s="146"/>
      <c r="N1894" s="146"/>
    </row>
    <row r="1895" spans="2:14" s="141" customFormat="1" ht="20.100000000000001" hidden="1" customHeight="1">
      <c r="B1895" s="145"/>
      <c r="C1895" s="145"/>
      <c r="D1895" s="143"/>
      <c r="E1895" s="144"/>
      <c r="F1895" s="145" t="s">
        <v>471</v>
      </c>
      <c r="G1895" s="145" t="s">
        <v>473</v>
      </c>
      <c r="H1895" s="172">
        <v>7</v>
      </c>
      <c r="I1895" s="178"/>
      <c r="J1895" s="178"/>
      <c r="K1895" s="178"/>
      <c r="L1895" s="138"/>
      <c r="M1895" s="146"/>
      <c r="N1895" s="146"/>
    </row>
    <row r="1896" spans="2:14" s="141" customFormat="1" ht="20.100000000000001" hidden="1" customHeight="1">
      <c r="B1896" s="145"/>
      <c r="C1896" s="145"/>
      <c r="D1896" s="143"/>
      <c r="E1896" s="144"/>
      <c r="F1896" s="145" t="s">
        <v>473</v>
      </c>
      <c r="G1896" s="145" t="s">
        <v>474</v>
      </c>
      <c r="H1896" s="172">
        <v>7</v>
      </c>
      <c r="I1896" s="178"/>
      <c r="J1896" s="178"/>
      <c r="K1896" s="178"/>
      <c r="L1896" s="138"/>
      <c r="M1896" s="146"/>
      <c r="N1896" s="146"/>
    </row>
    <row r="1897" spans="2:14" s="141" customFormat="1" ht="20.100000000000001" hidden="1" customHeight="1">
      <c r="B1897" s="145"/>
      <c r="C1897" s="145"/>
      <c r="D1897" s="143"/>
      <c r="E1897" s="144"/>
      <c r="F1897" s="145" t="s">
        <v>474</v>
      </c>
      <c r="G1897" s="145" t="s">
        <v>475</v>
      </c>
      <c r="H1897" s="172">
        <v>7</v>
      </c>
      <c r="I1897" s="178"/>
      <c r="J1897" s="178"/>
      <c r="K1897" s="178"/>
      <c r="L1897" s="138"/>
      <c r="M1897" s="146"/>
      <c r="N1897" s="146"/>
    </row>
    <row r="1898" spans="2:14" s="141" customFormat="1" ht="20.100000000000001" hidden="1" customHeight="1">
      <c r="B1898" s="145"/>
      <c r="C1898" s="145"/>
      <c r="D1898" s="143"/>
      <c r="E1898" s="144"/>
      <c r="F1898" s="145" t="s">
        <v>475</v>
      </c>
      <c r="G1898" s="145" t="s">
        <v>476</v>
      </c>
      <c r="H1898" s="172">
        <v>7</v>
      </c>
      <c r="I1898" s="178"/>
      <c r="J1898" s="178"/>
      <c r="K1898" s="178"/>
      <c r="L1898" s="138"/>
      <c r="M1898" s="146"/>
      <c r="N1898" s="146"/>
    </row>
    <row r="1899" spans="2:14" s="141" customFormat="1" ht="20.100000000000001" hidden="1" customHeight="1">
      <c r="B1899" s="145"/>
      <c r="C1899" s="145"/>
      <c r="D1899" s="143"/>
      <c r="E1899" s="144"/>
      <c r="F1899" s="145" t="s">
        <v>476</v>
      </c>
      <c r="G1899" s="145" t="s">
        <v>477</v>
      </c>
      <c r="H1899" s="172">
        <v>7</v>
      </c>
      <c r="I1899" s="178"/>
      <c r="J1899" s="178"/>
      <c r="K1899" s="178"/>
      <c r="L1899" s="138"/>
      <c r="M1899" s="146"/>
      <c r="N1899" s="146"/>
    </row>
    <row r="1900" spans="2:14" s="141" customFormat="1" ht="20.100000000000001" hidden="1" customHeight="1">
      <c r="B1900" s="145"/>
      <c r="C1900" s="145"/>
      <c r="D1900" s="143"/>
      <c r="E1900" s="144"/>
      <c r="F1900" s="145" t="s">
        <v>477</v>
      </c>
      <c r="G1900" s="145" t="s">
        <v>543</v>
      </c>
      <c r="H1900" s="172">
        <v>7</v>
      </c>
      <c r="I1900" s="178"/>
      <c r="J1900" s="178"/>
      <c r="K1900" s="178"/>
      <c r="L1900" s="138"/>
      <c r="M1900" s="146"/>
      <c r="N1900" s="146"/>
    </row>
    <row r="1901" spans="2:14" s="141" customFormat="1" ht="20.100000000000001" hidden="1" customHeight="1">
      <c r="B1901" s="145"/>
      <c r="C1901" s="145"/>
      <c r="D1901" s="143"/>
      <c r="E1901" s="144"/>
      <c r="F1901" s="145" t="s">
        <v>543</v>
      </c>
      <c r="G1901" s="145" t="s">
        <v>550</v>
      </c>
      <c r="H1901" s="172">
        <v>7</v>
      </c>
      <c r="I1901" s="178"/>
      <c r="J1901" s="178"/>
      <c r="K1901" s="178"/>
      <c r="L1901" s="138"/>
      <c r="M1901" s="146"/>
      <c r="N1901" s="146"/>
    </row>
    <row r="1902" spans="2:14" s="141" customFormat="1" ht="20.100000000000001" hidden="1" customHeight="1">
      <c r="B1902" s="145"/>
      <c r="C1902" s="145"/>
      <c r="D1902" s="143"/>
      <c r="E1902" s="144"/>
      <c r="F1902" s="145" t="s">
        <v>550</v>
      </c>
      <c r="G1902" s="145" t="s">
        <v>551</v>
      </c>
      <c r="H1902" s="172">
        <v>7</v>
      </c>
      <c r="I1902" s="178"/>
      <c r="J1902" s="178"/>
      <c r="K1902" s="178"/>
      <c r="L1902" s="138"/>
      <c r="M1902" s="146"/>
      <c r="N1902" s="146"/>
    </row>
    <row r="1903" spans="2:14" s="141" customFormat="1" ht="20.100000000000001" hidden="1" customHeight="1">
      <c r="B1903" s="145"/>
      <c r="C1903" s="145"/>
      <c r="D1903" s="143"/>
      <c r="E1903" s="144"/>
      <c r="F1903" s="145" t="s">
        <v>551</v>
      </c>
      <c r="G1903" s="145" t="s">
        <v>900</v>
      </c>
      <c r="H1903" s="172">
        <v>7</v>
      </c>
      <c r="I1903" s="178"/>
      <c r="J1903" s="178"/>
      <c r="K1903" s="178"/>
      <c r="L1903" s="138"/>
      <c r="M1903" s="146"/>
      <c r="N1903" s="146"/>
    </row>
    <row r="1904" spans="2:14" s="141" customFormat="1" ht="20.100000000000001" hidden="1" customHeight="1">
      <c r="B1904" s="145"/>
      <c r="C1904" s="145"/>
      <c r="D1904" s="143"/>
      <c r="E1904" s="144"/>
      <c r="F1904" s="145"/>
      <c r="G1904" s="145"/>
      <c r="H1904" s="172"/>
      <c r="I1904" s="178"/>
      <c r="J1904" s="178"/>
      <c r="K1904" s="178"/>
      <c r="L1904" s="138"/>
      <c r="M1904" s="146"/>
      <c r="N1904" s="146"/>
    </row>
    <row r="1905" spans="2:14" s="141" customFormat="1" ht="20.100000000000001" hidden="1" customHeight="1">
      <c r="B1905" s="145">
        <v>236</v>
      </c>
      <c r="C1905" s="145"/>
      <c r="D1905" s="143" t="s">
        <v>650</v>
      </c>
      <c r="E1905" s="144">
        <v>0.68300000000000005</v>
      </c>
      <c r="F1905" s="145" t="s">
        <v>433</v>
      </c>
      <c r="G1905" s="145" t="s">
        <v>447</v>
      </c>
      <c r="H1905" s="172">
        <v>3</v>
      </c>
      <c r="I1905" s="178"/>
      <c r="J1905" s="178"/>
      <c r="K1905" s="178"/>
      <c r="L1905" s="138"/>
      <c r="M1905" s="146"/>
      <c r="N1905" s="146"/>
    </row>
    <row r="1906" spans="2:14" s="141" customFormat="1" ht="20.100000000000001" hidden="1" customHeight="1">
      <c r="B1906" s="145"/>
      <c r="C1906" s="145"/>
      <c r="D1906" s="143"/>
      <c r="E1906" s="144"/>
      <c r="F1906" s="145" t="s">
        <v>447</v>
      </c>
      <c r="G1906" s="145" t="s">
        <v>451</v>
      </c>
      <c r="H1906" s="172">
        <v>3</v>
      </c>
      <c r="I1906" s="178"/>
      <c r="J1906" s="178"/>
      <c r="K1906" s="178"/>
      <c r="L1906" s="138"/>
      <c r="M1906" s="146"/>
      <c r="N1906" s="146"/>
    </row>
    <row r="1907" spans="2:14" s="141" customFormat="1" ht="20.100000000000001" hidden="1" customHeight="1">
      <c r="B1907" s="145"/>
      <c r="C1907" s="145"/>
      <c r="D1907" s="143"/>
      <c r="E1907" s="144"/>
      <c r="F1907" s="145" t="s">
        <v>451</v>
      </c>
      <c r="G1907" s="145" t="s">
        <v>454</v>
      </c>
      <c r="H1907" s="172">
        <v>3</v>
      </c>
      <c r="I1907" s="178"/>
      <c r="J1907" s="178"/>
      <c r="K1907" s="178"/>
      <c r="L1907" s="138"/>
      <c r="M1907" s="146"/>
      <c r="N1907" s="146"/>
    </row>
    <row r="1908" spans="2:14" s="141" customFormat="1" ht="20.100000000000001" hidden="1" customHeight="1">
      <c r="B1908" s="145"/>
      <c r="C1908" s="145"/>
      <c r="D1908" s="143"/>
      <c r="E1908" s="144"/>
      <c r="F1908" s="145" t="s">
        <v>454</v>
      </c>
      <c r="G1908" s="145" t="s">
        <v>651</v>
      </c>
      <c r="H1908" s="172">
        <v>3</v>
      </c>
      <c r="I1908" s="178"/>
      <c r="J1908" s="178"/>
      <c r="K1908" s="178"/>
      <c r="L1908" s="138"/>
      <c r="M1908" s="146"/>
      <c r="N1908" s="146"/>
    </row>
    <row r="1909" spans="2:14" s="141" customFormat="1" ht="20.100000000000001" hidden="1" customHeight="1">
      <c r="B1909" s="145"/>
      <c r="C1909" s="145"/>
      <c r="D1909" s="143"/>
      <c r="E1909" s="144"/>
      <c r="F1909" s="145"/>
      <c r="G1909" s="145"/>
      <c r="H1909" s="172"/>
      <c r="I1909" s="178"/>
      <c r="J1909" s="178"/>
      <c r="K1909" s="178"/>
      <c r="L1909" s="138"/>
      <c r="M1909" s="146"/>
      <c r="N1909" s="146"/>
    </row>
    <row r="1910" spans="2:14" s="141" customFormat="1" ht="20.100000000000001" hidden="1" customHeight="1">
      <c r="B1910" s="145">
        <v>237</v>
      </c>
      <c r="C1910" s="145"/>
      <c r="D1910" s="143" t="s">
        <v>252</v>
      </c>
      <c r="E1910" s="144">
        <v>6.0670000000000002</v>
      </c>
      <c r="F1910" s="145" t="s">
        <v>433</v>
      </c>
      <c r="G1910" s="145" t="s">
        <v>447</v>
      </c>
      <c r="H1910" s="172">
        <v>3.5</v>
      </c>
      <c r="I1910" s="178"/>
      <c r="J1910" s="178"/>
      <c r="K1910" s="178"/>
      <c r="L1910" s="138"/>
      <c r="M1910" s="146"/>
      <c r="N1910" s="146"/>
    </row>
    <row r="1911" spans="2:14" s="141" customFormat="1" ht="20.100000000000001" hidden="1" customHeight="1">
      <c r="B1911" s="145"/>
      <c r="C1911" s="145"/>
      <c r="D1911" s="143"/>
      <c r="E1911" s="144"/>
      <c r="F1911" s="145" t="s">
        <v>447</v>
      </c>
      <c r="G1911" s="145" t="s">
        <v>451</v>
      </c>
      <c r="H1911" s="172">
        <v>3.5</v>
      </c>
      <c r="I1911" s="178"/>
      <c r="J1911" s="178"/>
      <c r="K1911" s="178"/>
      <c r="L1911" s="138"/>
      <c r="M1911" s="146"/>
      <c r="N1911" s="146"/>
    </row>
    <row r="1912" spans="2:14" s="141" customFormat="1" ht="20.100000000000001" hidden="1" customHeight="1">
      <c r="B1912" s="145"/>
      <c r="C1912" s="145"/>
      <c r="D1912" s="143"/>
      <c r="E1912" s="144"/>
      <c r="F1912" s="145" t="s">
        <v>451</v>
      </c>
      <c r="G1912" s="145" t="s">
        <v>454</v>
      </c>
      <c r="H1912" s="172">
        <v>3.5</v>
      </c>
      <c r="I1912" s="178"/>
      <c r="J1912" s="178"/>
      <c r="K1912" s="178"/>
      <c r="L1912" s="138"/>
      <c r="M1912" s="146"/>
      <c r="N1912" s="146"/>
    </row>
    <row r="1913" spans="2:14" s="141" customFormat="1" ht="20.100000000000001" hidden="1" customHeight="1">
      <c r="B1913" s="145"/>
      <c r="C1913" s="145"/>
      <c r="D1913" s="143"/>
      <c r="E1913" s="144"/>
      <c r="F1913" s="145" t="s">
        <v>454</v>
      </c>
      <c r="G1913" s="145" t="s">
        <v>455</v>
      </c>
      <c r="H1913" s="172">
        <v>3.5</v>
      </c>
      <c r="I1913" s="178"/>
      <c r="J1913" s="178"/>
      <c r="K1913" s="178"/>
      <c r="L1913" s="138"/>
      <c r="M1913" s="146"/>
      <c r="N1913" s="146"/>
    </row>
    <row r="1914" spans="2:14" s="141" customFormat="1" ht="20.100000000000001" hidden="1" customHeight="1">
      <c r="B1914" s="145"/>
      <c r="C1914" s="145"/>
      <c r="D1914" s="143"/>
      <c r="E1914" s="144"/>
      <c r="F1914" s="145" t="s">
        <v>455</v>
      </c>
      <c r="G1914" s="145" t="s">
        <v>456</v>
      </c>
      <c r="H1914" s="172">
        <v>3.5</v>
      </c>
      <c r="I1914" s="178"/>
      <c r="J1914" s="178"/>
      <c r="K1914" s="178"/>
      <c r="L1914" s="138"/>
      <c r="M1914" s="146"/>
      <c r="N1914" s="146"/>
    </row>
    <row r="1915" spans="2:14" s="141" customFormat="1" ht="20.100000000000001" hidden="1" customHeight="1">
      <c r="B1915" s="145"/>
      <c r="C1915" s="145"/>
      <c r="D1915" s="143"/>
      <c r="E1915" s="144"/>
      <c r="F1915" s="145" t="s">
        <v>456</v>
      </c>
      <c r="G1915" s="145" t="s">
        <v>457</v>
      </c>
      <c r="H1915" s="172">
        <v>3.5</v>
      </c>
      <c r="I1915" s="178"/>
      <c r="J1915" s="178"/>
      <c r="K1915" s="178"/>
      <c r="L1915" s="138"/>
      <c r="M1915" s="146"/>
      <c r="N1915" s="146"/>
    </row>
    <row r="1916" spans="2:14" s="141" customFormat="1" ht="20.100000000000001" hidden="1" customHeight="1">
      <c r="B1916" s="145"/>
      <c r="C1916" s="145"/>
      <c r="D1916" s="143"/>
      <c r="E1916" s="144"/>
      <c r="F1916" s="145" t="s">
        <v>457</v>
      </c>
      <c r="G1916" s="145" t="s">
        <v>460</v>
      </c>
      <c r="H1916" s="172">
        <v>3.5</v>
      </c>
      <c r="I1916" s="178"/>
      <c r="J1916" s="178"/>
      <c r="K1916" s="178"/>
      <c r="L1916" s="138"/>
      <c r="M1916" s="146"/>
      <c r="N1916" s="146"/>
    </row>
    <row r="1917" spans="2:14" s="141" customFormat="1" ht="20.100000000000001" hidden="1" customHeight="1">
      <c r="B1917" s="145"/>
      <c r="C1917" s="145"/>
      <c r="D1917" s="143"/>
      <c r="E1917" s="144"/>
      <c r="F1917" s="145" t="s">
        <v>460</v>
      </c>
      <c r="G1917" s="145" t="s">
        <v>463</v>
      </c>
      <c r="H1917" s="172">
        <v>3.5</v>
      </c>
      <c r="I1917" s="178"/>
      <c r="J1917" s="178"/>
      <c r="K1917" s="178"/>
      <c r="L1917" s="138"/>
      <c r="M1917" s="146"/>
      <c r="N1917" s="146"/>
    </row>
    <row r="1918" spans="2:14" s="141" customFormat="1" ht="20.100000000000001" hidden="1" customHeight="1">
      <c r="B1918" s="145"/>
      <c r="C1918" s="145"/>
      <c r="D1918" s="143"/>
      <c r="E1918" s="144"/>
      <c r="F1918" s="145" t="s">
        <v>463</v>
      </c>
      <c r="G1918" s="145" t="s">
        <v>464</v>
      </c>
      <c r="H1918" s="172">
        <v>3.5</v>
      </c>
      <c r="I1918" s="178"/>
      <c r="J1918" s="178"/>
      <c r="K1918" s="178"/>
      <c r="L1918" s="138"/>
      <c r="M1918" s="146"/>
      <c r="N1918" s="146"/>
    </row>
    <row r="1919" spans="2:14" s="141" customFormat="1" ht="20.100000000000001" hidden="1" customHeight="1">
      <c r="B1919" s="145"/>
      <c r="C1919" s="145"/>
      <c r="D1919" s="143"/>
      <c r="E1919" s="144"/>
      <c r="F1919" s="145" t="s">
        <v>464</v>
      </c>
      <c r="G1919" s="145" t="s">
        <v>465</v>
      </c>
      <c r="H1919" s="172">
        <v>3.5</v>
      </c>
      <c r="I1919" s="178"/>
      <c r="J1919" s="178"/>
      <c r="K1919" s="178"/>
      <c r="L1919" s="138"/>
      <c r="M1919" s="146"/>
      <c r="N1919" s="146"/>
    </row>
    <row r="1920" spans="2:14" s="141" customFormat="1" ht="20.100000000000001" hidden="1" customHeight="1">
      <c r="B1920" s="145"/>
      <c r="C1920" s="145"/>
      <c r="D1920" s="143"/>
      <c r="E1920" s="144"/>
      <c r="F1920" s="145" t="s">
        <v>465</v>
      </c>
      <c r="G1920" s="145" t="s">
        <v>466</v>
      </c>
      <c r="H1920" s="172">
        <v>3.5</v>
      </c>
      <c r="I1920" s="178"/>
      <c r="J1920" s="178"/>
      <c r="K1920" s="178"/>
      <c r="L1920" s="138"/>
      <c r="M1920" s="146"/>
      <c r="N1920" s="146"/>
    </row>
    <row r="1921" spans="2:14" s="141" customFormat="1" ht="20.100000000000001" hidden="1" customHeight="1">
      <c r="B1921" s="145"/>
      <c r="C1921" s="145"/>
      <c r="D1921" s="143"/>
      <c r="E1921" s="144"/>
      <c r="F1921" s="145" t="s">
        <v>466</v>
      </c>
      <c r="G1921" s="145" t="s">
        <v>467</v>
      </c>
      <c r="H1921" s="172">
        <v>3.5</v>
      </c>
      <c r="I1921" s="178"/>
      <c r="J1921" s="178"/>
      <c r="K1921" s="178"/>
      <c r="L1921" s="138"/>
      <c r="M1921" s="146"/>
      <c r="N1921" s="146"/>
    </row>
    <row r="1922" spans="2:14" s="141" customFormat="1" ht="20.100000000000001" hidden="1" customHeight="1">
      <c r="B1922" s="145"/>
      <c r="C1922" s="145"/>
      <c r="D1922" s="143"/>
      <c r="E1922" s="144"/>
      <c r="F1922" s="145" t="s">
        <v>467</v>
      </c>
      <c r="G1922" s="145" t="s">
        <v>468</v>
      </c>
      <c r="H1922" s="172">
        <v>3.5</v>
      </c>
      <c r="I1922" s="178"/>
      <c r="J1922" s="178"/>
      <c r="K1922" s="178"/>
      <c r="L1922" s="138"/>
      <c r="M1922" s="146"/>
      <c r="N1922" s="146"/>
    </row>
    <row r="1923" spans="2:14" s="141" customFormat="1" ht="20.100000000000001" hidden="1" customHeight="1">
      <c r="B1923" s="145"/>
      <c r="C1923" s="145"/>
      <c r="D1923" s="143"/>
      <c r="E1923" s="144"/>
      <c r="F1923" s="145" t="s">
        <v>468</v>
      </c>
      <c r="G1923" s="145" t="s">
        <v>469</v>
      </c>
      <c r="H1923" s="172">
        <v>3.5</v>
      </c>
      <c r="I1923" s="178"/>
      <c r="J1923" s="178"/>
      <c r="K1923" s="178"/>
      <c r="L1923" s="138"/>
      <c r="M1923" s="146"/>
      <c r="N1923" s="146"/>
    </row>
    <row r="1924" spans="2:14" s="141" customFormat="1" ht="20.100000000000001" hidden="1" customHeight="1">
      <c r="B1924" s="145"/>
      <c r="C1924" s="145"/>
      <c r="D1924" s="143"/>
      <c r="E1924" s="144"/>
      <c r="F1924" s="145" t="s">
        <v>469</v>
      </c>
      <c r="G1924" s="145" t="s">
        <v>470</v>
      </c>
      <c r="H1924" s="172">
        <v>3.5</v>
      </c>
      <c r="I1924" s="178"/>
      <c r="J1924" s="178"/>
      <c r="K1924" s="178"/>
      <c r="L1924" s="138"/>
      <c r="M1924" s="146"/>
      <c r="N1924" s="146"/>
    </row>
    <row r="1925" spans="2:14" s="141" customFormat="1" ht="20.100000000000001" hidden="1" customHeight="1">
      <c r="B1925" s="145"/>
      <c r="C1925" s="145"/>
      <c r="D1925" s="143"/>
      <c r="E1925" s="144"/>
      <c r="F1925" s="145" t="s">
        <v>470</v>
      </c>
      <c r="G1925" s="145" t="s">
        <v>471</v>
      </c>
      <c r="H1925" s="172">
        <v>3.5</v>
      </c>
      <c r="I1925" s="178"/>
      <c r="J1925" s="178"/>
      <c r="K1925" s="178"/>
      <c r="L1925" s="138"/>
      <c r="M1925" s="146"/>
      <c r="N1925" s="146"/>
    </row>
    <row r="1926" spans="2:14" s="141" customFormat="1" ht="20.100000000000001" hidden="1" customHeight="1">
      <c r="B1926" s="145"/>
      <c r="C1926" s="145"/>
      <c r="D1926" s="143"/>
      <c r="E1926" s="144"/>
      <c r="F1926" s="145" t="s">
        <v>471</v>
      </c>
      <c r="G1926" s="145" t="s">
        <v>473</v>
      </c>
      <c r="H1926" s="172">
        <v>3.5</v>
      </c>
      <c r="I1926" s="178"/>
      <c r="J1926" s="178"/>
      <c r="K1926" s="178"/>
      <c r="L1926" s="138"/>
      <c r="M1926" s="146"/>
      <c r="N1926" s="146"/>
    </row>
    <row r="1927" spans="2:14" s="141" customFormat="1" ht="20.100000000000001" hidden="1" customHeight="1">
      <c r="B1927" s="145"/>
      <c r="C1927" s="145"/>
      <c r="D1927" s="143"/>
      <c r="E1927" s="144"/>
      <c r="F1927" s="145" t="s">
        <v>473</v>
      </c>
      <c r="G1927" s="145" t="s">
        <v>474</v>
      </c>
      <c r="H1927" s="172">
        <v>3.5</v>
      </c>
      <c r="I1927" s="178"/>
      <c r="J1927" s="178"/>
      <c r="K1927" s="178"/>
      <c r="L1927" s="138"/>
      <c r="M1927" s="146"/>
      <c r="N1927" s="146"/>
    </row>
    <row r="1928" spans="2:14" s="141" customFormat="1" ht="20.100000000000001" hidden="1" customHeight="1">
      <c r="B1928" s="145"/>
      <c r="C1928" s="145"/>
      <c r="D1928" s="143"/>
      <c r="E1928" s="144"/>
      <c r="F1928" s="145" t="s">
        <v>474</v>
      </c>
      <c r="G1928" s="145" t="s">
        <v>475</v>
      </c>
      <c r="H1928" s="172">
        <v>3.5</v>
      </c>
      <c r="I1928" s="178"/>
      <c r="J1928" s="178"/>
      <c r="K1928" s="178"/>
      <c r="L1928" s="138"/>
      <c r="M1928" s="146"/>
      <c r="N1928" s="146"/>
    </row>
    <row r="1929" spans="2:14" s="141" customFormat="1" ht="20.100000000000001" hidden="1" customHeight="1">
      <c r="B1929" s="145"/>
      <c r="C1929" s="145"/>
      <c r="D1929" s="143"/>
      <c r="E1929" s="144"/>
      <c r="F1929" s="145" t="s">
        <v>475</v>
      </c>
      <c r="G1929" s="145" t="s">
        <v>476</v>
      </c>
      <c r="H1929" s="172">
        <v>3.5</v>
      </c>
      <c r="I1929" s="178"/>
      <c r="J1929" s="178"/>
      <c r="K1929" s="178"/>
      <c r="L1929" s="138"/>
      <c r="M1929" s="146"/>
      <c r="N1929" s="146"/>
    </row>
    <row r="1930" spans="2:14" s="141" customFormat="1" ht="20.100000000000001" hidden="1" customHeight="1">
      <c r="B1930" s="145"/>
      <c r="C1930" s="145"/>
      <c r="D1930" s="143"/>
      <c r="E1930" s="144"/>
      <c r="F1930" s="145" t="s">
        <v>476</v>
      </c>
      <c r="G1930" s="145" t="s">
        <v>477</v>
      </c>
      <c r="H1930" s="172">
        <v>3.5</v>
      </c>
      <c r="I1930" s="178"/>
      <c r="J1930" s="178"/>
      <c r="K1930" s="178"/>
      <c r="L1930" s="138"/>
      <c r="M1930" s="146"/>
      <c r="N1930" s="146"/>
    </row>
    <row r="1931" spans="2:14" s="141" customFormat="1" ht="20.100000000000001" hidden="1" customHeight="1">
      <c r="B1931" s="145"/>
      <c r="C1931" s="145"/>
      <c r="D1931" s="143"/>
      <c r="E1931" s="144"/>
      <c r="F1931" s="145" t="s">
        <v>477</v>
      </c>
      <c r="G1931" s="145" t="s">
        <v>543</v>
      </c>
      <c r="H1931" s="172">
        <v>3.5</v>
      </c>
      <c r="I1931" s="178"/>
      <c r="J1931" s="178"/>
      <c r="K1931" s="178"/>
      <c r="L1931" s="138"/>
      <c r="M1931" s="146"/>
      <c r="N1931" s="146"/>
    </row>
    <row r="1932" spans="2:14" s="141" customFormat="1" ht="20.100000000000001" hidden="1" customHeight="1">
      <c r="B1932" s="145"/>
      <c r="C1932" s="145"/>
      <c r="D1932" s="143"/>
      <c r="E1932" s="144"/>
      <c r="F1932" s="145" t="s">
        <v>543</v>
      </c>
      <c r="G1932" s="145" t="s">
        <v>550</v>
      </c>
      <c r="H1932" s="172">
        <v>3.5</v>
      </c>
      <c r="I1932" s="178"/>
      <c r="J1932" s="178"/>
      <c r="K1932" s="178"/>
      <c r="L1932" s="138"/>
      <c r="M1932" s="146"/>
      <c r="N1932" s="146"/>
    </row>
    <row r="1933" spans="2:14" s="141" customFormat="1" ht="20.100000000000001" hidden="1" customHeight="1">
      <c r="B1933" s="145"/>
      <c r="C1933" s="145"/>
      <c r="D1933" s="143"/>
      <c r="E1933" s="144"/>
      <c r="F1933" s="145" t="s">
        <v>550</v>
      </c>
      <c r="G1933" s="145" t="s">
        <v>551</v>
      </c>
      <c r="H1933" s="172">
        <v>3.5</v>
      </c>
      <c r="I1933" s="178"/>
      <c r="J1933" s="178"/>
      <c r="K1933" s="178"/>
      <c r="L1933" s="138"/>
      <c r="M1933" s="146"/>
      <c r="N1933" s="146"/>
    </row>
    <row r="1934" spans="2:14" s="141" customFormat="1" ht="20.100000000000001" hidden="1" customHeight="1">
      <c r="B1934" s="145"/>
      <c r="C1934" s="145"/>
      <c r="D1934" s="143"/>
      <c r="E1934" s="144"/>
      <c r="F1934" s="145" t="s">
        <v>551</v>
      </c>
      <c r="G1934" s="145" t="s">
        <v>552</v>
      </c>
      <c r="H1934" s="172">
        <v>3.5</v>
      </c>
      <c r="I1934" s="178"/>
      <c r="J1934" s="178"/>
      <c r="K1934" s="178"/>
      <c r="L1934" s="138"/>
      <c r="M1934" s="146"/>
      <c r="N1934" s="146"/>
    </row>
    <row r="1935" spans="2:14" s="141" customFormat="1" ht="20.100000000000001" hidden="1" customHeight="1">
      <c r="B1935" s="145"/>
      <c r="C1935" s="145"/>
      <c r="D1935" s="143"/>
      <c r="E1935" s="144"/>
      <c r="F1935" s="145" t="s">
        <v>552</v>
      </c>
      <c r="G1935" s="145" t="s">
        <v>553</v>
      </c>
      <c r="H1935" s="172">
        <v>3.5</v>
      </c>
      <c r="I1935" s="178"/>
      <c r="J1935" s="178"/>
      <c r="K1935" s="178"/>
      <c r="L1935" s="138"/>
      <c r="M1935" s="146"/>
      <c r="N1935" s="146"/>
    </row>
    <row r="1936" spans="2:14" s="141" customFormat="1" ht="20.100000000000001" hidden="1" customHeight="1">
      <c r="B1936" s="145"/>
      <c r="C1936" s="145"/>
      <c r="D1936" s="143"/>
      <c r="E1936" s="144"/>
      <c r="F1936" s="145" t="s">
        <v>553</v>
      </c>
      <c r="G1936" s="145" t="s">
        <v>554</v>
      </c>
      <c r="H1936" s="172">
        <v>3.5</v>
      </c>
      <c r="I1936" s="178"/>
      <c r="J1936" s="178"/>
      <c r="K1936" s="178"/>
      <c r="L1936" s="138"/>
      <c r="M1936" s="146"/>
      <c r="N1936" s="146"/>
    </row>
    <row r="1937" spans="2:14" s="141" customFormat="1" ht="20.100000000000001" hidden="1" customHeight="1">
      <c r="B1937" s="145"/>
      <c r="C1937" s="145"/>
      <c r="D1937" s="143"/>
      <c r="E1937" s="144"/>
      <c r="F1937" s="145" t="s">
        <v>554</v>
      </c>
      <c r="G1937" s="145" t="s">
        <v>555</v>
      </c>
      <c r="H1937" s="172">
        <v>3.5</v>
      </c>
      <c r="I1937" s="178"/>
      <c r="J1937" s="178"/>
      <c r="K1937" s="178"/>
      <c r="L1937" s="138"/>
      <c r="M1937" s="146"/>
      <c r="N1937" s="146"/>
    </row>
    <row r="1938" spans="2:14" s="141" customFormat="1" ht="20.100000000000001" hidden="1" customHeight="1">
      <c r="B1938" s="145"/>
      <c r="C1938" s="145"/>
      <c r="D1938" s="143"/>
      <c r="E1938" s="144"/>
      <c r="F1938" s="145" t="s">
        <v>555</v>
      </c>
      <c r="G1938" s="145" t="s">
        <v>556</v>
      </c>
      <c r="H1938" s="172">
        <v>3.5</v>
      </c>
      <c r="I1938" s="178"/>
      <c r="J1938" s="178"/>
      <c r="K1938" s="178"/>
      <c r="L1938" s="138"/>
      <c r="M1938" s="146"/>
      <c r="N1938" s="146"/>
    </row>
    <row r="1939" spans="2:14" s="141" customFormat="1" ht="20.100000000000001" hidden="1" customHeight="1">
      <c r="B1939" s="145"/>
      <c r="C1939" s="145"/>
      <c r="D1939" s="143"/>
      <c r="E1939" s="144"/>
      <c r="F1939" s="145" t="s">
        <v>556</v>
      </c>
      <c r="G1939" s="145" t="s">
        <v>557</v>
      </c>
      <c r="H1939" s="172">
        <v>3.5</v>
      </c>
      <c r="I1939" s="178"/>
      <c r="J1939" s="178"/>
      <c r="K1939" s="178"/>
      <c r="L1939" s="138"/>
      <c r="M1939" s="146"/>
      <c r="N1939" s="146"/>
    </row>
    <row r="1940" spans="2:14" s="141" customFormat="1" ht="20.100000000000001" hidden="1" customHeight="1">
      <c r="B1940" s="145"/>
      <c r="C1940" s="145"/>
      <c r="D1940" s="143"/>
      <c r="E1940" s="144"/>
      <c r="F1940" s="145" t="s">
        <v>557</v>
      </c>
      <c r="G1940" s="145" t="s">
        <v>901</v>
      </c>
      <c r="H1940" s="172">
        <v>3.5</v>
      </c>
      <c r="I1940" s="178"/>
      <c r="J1940" s="178"/>
      <c r="K1940" s="178"/>
      <c r="L1940" s="138"/>
      <c r="M1940" s="146"/>
      <c r="N1940" s="146"/>
    </row>
    <row r="1941" spans="2:14" s="141" customFormat="1" ht="20.100000000000001" hidden="1" customHeight="1">
      <c r="B1941" s="145"/>
      <c r="C1941" s="145"/>
      <c r="D1941" s="143"/>
      <c r="E1941" s="144"/>
      <c r="F1941" s="145"/>
      <c r="G1941" s="145"/>
      <c r="H1941" s="172"/>
      <c r="I1941" s="178"/>
      <c r="J1941" s="178"/>
      <c r="K1941" s="178"/>
      <c r="L1941" s="138"/>
      <c r="M1941" s="146"/>
      <c r="N1941" s="146"/>
    </row>
    <row r="1942" spans="2:14" s="141" customFormat="1" ht="20.100000000000001" hidden="1" customHeight="1">
      <c r="B1942" s="145">
        <v>238</v>
      </c>
      <c r="C1942" s="145"/>
      <c r="D1942" s="143" t="s">
        <v>253</v>
      </c>
      <c r="E1942" s="144">
        <v>5.0609999999999999</v>
      </c>
      <c r="F1942" s="145" t="s">
        <v>433</v>
      </c>
      <c r="G1942" s="145" t="s">
        <v>447</v>
      </c>
      <c r="H1942" s="172">
        <v>3</v>
      </c>
      <c r="I1942" s="178"/>
      <c r="J1942" s="178"/>
      <c r="K1942" s="178"/>
      <c r="L1942" s="138"/>
      <c r="M1942" s="146"/>
      <c r="N1942" s="146"/>
    </row>
    <row r="1943" spans="2:14" s="141" customFormat="1" ht="20.100000000000001" hidden="1" customHeight="1">
      <c r="B1943" s="145"/>
      <c r="C1943" s="145"/>
      <c r="D1943" s="143"/>
      <c r="E1943" s="144"/>
      <c r="F1943" s="145" t="s">
        <v>447</v>
      </c>
      <c r="G1943" s="145" t="s">
        <v>451</v>
      </c>
      <c r="H1943" s="172">
        <v>3</v>
      </c>
      <c r="I1943" s="178"/>
      <c r="J1943" s="178"/>
      <c r="K1943" s="178"/>
      <c r="L1943" s="138"/>
      <c r="M1943" s="146"/>
      <c r="N1943" s="146"/>
    </row>
    <row r="1944" spans="2:14" s="141" customFormat="1" ht="20.100000000000001" hidden="1" customHeight="1">
      <c r="B1944" s="145"/>
      <c r="C1944" s="145"/>
      <c r="D1944" s="143"/>
      <c r="E1944" s="144"/>
      <c r="F1944" s="145" t="s">
        <v>451</v>
      </c>
      <c r="G1944" s="145" t="s">
        <v>454</v>
      </c>
      <c r="H1944" s="172">
        <v>3</v>
      </c>
      <c r="I1944" s="178"/>
      <c r="J1944" s="178"/>
      <c r="K1944" s="178"/>
      <c r="L1944" s="138"/>
      <c r="M1944" s="146"/>
      <c r="N1944" s="146"/>
    </row>
    <row r="1945" spans="2:14" s="141" customFormat="1" ht="20.100000000000001" hidden="1" customHeight="1">
      <c r="B1945" s="145"/>
      <c r="C1945" s="145"/>
      <c r="D1945" s="143"/>
      <c r="E1945" s="144"/>
      <c r="F1945" s="145" t="s">
        <v>454</v>
      </c>
      <c r="G1945" s="145" t="s">
        <v>455</v>
      </c>
      <c r="H1945" s="172">
        <v>3</v>
      </c>
      <c r="I1945" s="178"/>
      <c r="J1945" s="178"/>
      <c r="K1945" s="178"/>
      <c r="L1945" s="138"/>
      <c r="M1945" s="146"/>
      <c r="N1945" s="146"/>
    </row>
    <row r="1946" spans="2:14" s="141" customFormat="1" ht="20.100000000000001" hidden="1" customHeight="1">
      <c r="B1946" s="145"/>
      <c r="C1946" s="145"/>
      <c r="D1946" s="143"/>
      <c r="E1946" s="144"/>
      <c r="F1946" s="145" t="s">
        <v>455</v>
      </c>
      <c r="G1946" s="145" t="s">
        <v>456</v>
      </c>
      <c r="H1946" s="172">
        <v>3</v>
      </c>
      <c r="I1946" s="178"/>
      <c r="J1946" s="178"/>
      <c r="K1946" s="178"/>
      <c r="L1946" s="138"/>
      <c r="M1946" s="146"/>
      <c r="N1946" s="146"/>
    </row>
    <row r="1947" spans="2:14" s="141" customFormat="1" ht="20.100000000000001" hidden="1" customHeight="1">
      <c r="B1947" s="145"/>
      <c r="C1947" s="145"/>
      <c r="D1947" s="143"/>
      <c r="E1947" s="144"/>
      <c r="F1947" s="145" t="s">
        <v>456</v>
      </c>
      <c r="G1947" s="145" t="s">
        <v>457</v>
      </c>
      <c r="H1947" s="172">
        <v>3</v>
      </c>
      <c r="I1947" s="178"/>
      <c r="J1947" s="178"/>
      <c r="K1947" s="178"/>
      <c r="L1947" s="138"/>
      <c r="M1947" s="146"/>
      <c r="N1947" s="146"/>
    </row>
    <row r="1948" spans="2:14" s="141" customFormat="1" ht="20.100000000000001" hidden="1" customHeight="1">
      <c r="B1948" s="145"/>
      <c r="C1948" s="145"/>
      <c r="D1948" s="143"/>
      <c r="E1948" s="144"/>
      <c r="F1948" s="145" t="s">
        <v>457</v>
      </c>
      <c r="G1948" s="145" t="s">
        <v>460</v>
      </c>
      <c r="H1948" s="172">
        <v>3</v>
      </c>
      <c r="I1948" s="178"/>
      <c r="J1948" s="178"/>
      <c r="K1948" s="178"/>
      <c r="L1948" s="138"/>
      <c r="M1948" s="146"/>
      <c r="N1948" s="146"/>
    </row>
    <row r="1949" spans="2:14" s="141" customFormat="1" ht="20.100000000000001" hidden="1" customHeight="1">
      <c r="B1949" s="145"/>
      <c r="C1949" s="145"/>
      <c r="D1949" s="143"/>
      <c r="E1949" s="144"/>
      <c r="F1949" s="145" t="s">
        <v>460</v>
      </c>
      <c r="G1949" s="145" t="s">
        <v>463</v>
      </c>
      <c r="H1949" s="172">
        <v>3</v>
      </c>
      <c r="I1949" s="178"/>
      <c r="J1949" s="178"/>
      <c r="K1949" s="178"/>
      <c r="L1949" s="138"/>
      <c r="M1949" s="146"/>
      <c r="N1949" s="146"/>
    </row>
    <row r="1950" spans="2:14" s="141" customFormat="1" ht="20.100000000000001" hidden="1" customHeight="1">
      <c r="B1950" s="145"/>
      <c r="C1950" s="145"/>
      <c r="D1950" s="143"/>
      <c r="E1950" s="144"/>
      <c r="F1950" s="145" t="s">
        <v>463</v>
      </c>
      <c r="G1950" s="145" t="s">
        <v>464</v>
      </c>
      <c r="H1950" s="172">
        <v>3</v>
      </c>
      <c r="I1950" s="178"/>
      <c r="J1950" s="178"/>
      <c r="K1950" s="178"/>
      <c r="L1950" s="138"/>
      <c r="M1950" s="146"/>
      <c r="N1950" s="146"/>
    </row>
    <row r="1951" spans="2:14" s="141" customFormat="1" ht="20.100000000000001" hidden="1" customHeight="1">
      <c r="B1951" s="145"/>
      <c r="C1951" s="145"/>
      <c r="D1951" s="143"/>
      <c r="E1951" s="144"/>
      <c r="F1951" s="145" t="s">
        <v>464</v>
      </c>
      <c r="G1951" s="145" t="s">
        <v>465</v>
      </c>
      <c r="H1951" s="172">
        <v>3</v>
      </c>
      <c r="I1951" s="178"/>
      <c r="J1951" s="178"/>
      <c r="K1951" s="178"/>
      <c r="L1951" s="138"/>
      <c r="M1951" s="146"/>
      <c r="N1951" s="146"/>
    </row>
    <row r="1952" spans="2:14" s="141" customFormat="1" ht="20.100000000000001" hidden="1" customHeight="1">
      <c r="B1952" s="145"/>
      <c r="C1952" s="145"/>
      <c r="D1952" s="143"/>
      <c r="E1952" s="144"/>
      <c r="F1952" s="145" t="s">
        <v>465</v>
      </c>
      <c r="G1952" s="145" t="s">
        <v>466</v>
      </c>
      <c r="H1952" s="172">
        <v>3</v>
      </c>
      <c r="I1952" s="178"/>
      <c r="J1952" s="178"/>
      <c r="K1952" s="178"/>
      <c r="L1952" s="138"/>
      <c r="M1952" s="146"/>
      <c r="N1952" s="146"/>
    </row>
    <row r="1953" spans="2:14" s="141" customFormat="1" ht="20.100000000000001" hidden="1" customHeight="1">
      <c r="B1953" s="145"/>
      <c r="C1953" s="145"/>
      <c r="D1953" s="143"/>
      <c r="E1953" s="144"/>
      <c r="F1953" s="145" t="s">
        <v>466</v>
      </c>
      <c r="G1953" s="145" t="s">
        <v>467</v>
      </c>
      <c r="H1953" s="172">
        <v>3</v>
      </c>
      <c r="I1953" s="178"/>
      <c r="J1953" s="178"/>
      <c r="K1953" s="178"/>
      <c r="L1953" s="138"/>
      <c r="M1953" s="146"/>
      <c r="N1953" s="146"/>
    </row>
    <row r="1954" spans="2:14" s="141" customFormat="1" ht="20.100000000000001" hidden="1" customHeight="1">
      <c r="B1954" s="145"/>
      <c r="C1954" s="145"/>
      <c r="D1954" s="143"/>
      <c r="E1954" s="144"/>
      <c r="F1954" s="145" t="s">
        <v>467</v>
      </c>
      <c r="G1954" s="145" t="s">
        <v>468</v>
      </c>
      <c r="H1954" s="172">
        <v>3</v>
      </c>
      <c r="I1954" s="178"/>
      <c r="J1954" s="178"/>
      <c r="K1954" s="178"/>
      <c r="L1954" s="138"/>
      <c r="M1954" s="146"/>
      <c r="N1954" s="146"/>
    </row>
    <row r="1955" spans="2:14" s="141" customFormat="1" ht="20.100000000000001" hidden="1" customHeight="1">
      <c r="B1955" s="145"/>
      <c r="C1955" s="145"/>
      <c r="D1955" s="143"/>
      <c r="E1955" s="144"/>
      <c r="F1955" s="145" t="s">
        <v>468</v>
      </c>
      <c r="G1955" s="145" t="s">
        <v>469</v>
      </c>
      <c r="H1955" s="172">
        <v>3</v>
      </c>
      <c r="I1955" s="178"/>
      <c r="J1955" s="178"/>
      <c r="K1955" s="178"/>
      <c r="L1955" s="138"/>
      <c r="M1955" s="146"/>
      <c r="N1955" s="146"/>
    </row>
    <row r="1956" spans="2:14" s="141" customFormat="1" ht="20.100000000000001" hidden="1" customHeight="1">
      <c r="B1956" s="145"/>
      <c r="C1956" s="145"/>
      <c r="D1956" s="143"/>
      <c r="E1956" s="144"/>
      <c r="F1956" s="145" t="s">
        <v>469</v>
      </c>
      <c r="G1956" s="145" t="s">
        <v>470</v>
      </c>
      <c r="H1956" s="172">
        <v>3</v>
      </c>
      <c r="I1956" s="178"/>
      <c r="J1956" s="178"/>
      <c r="K1956" s="178"/>
      <c r="L1956" s="138"/>
      <c r="M1956" s="146"/>
      <c r="N1956" s="146"/>
    </row>
    <row r="1957" spans="2:14" s="141" customFormat="1" ht="20.100000000000001" hidden="1" customHeight="1">
      <c r="B1957" s="145"/>
      <c r="C1957" s="145"/>
      <c r="D1957" s="143"/>
      <c r="E1957" s="144"/>
      <c r="F1957" s="145" t="s">
        <v>470</v>
      </c>
      <c r="G1957" s="145" t="s">
        <v>471</v>
      </c>
      <c r="H1957" s="172">
        <v>3</v>
      </c>
      <c r="I1957" s="178"/>
      <c r="J1957" s="178"/>
      <c r="K1957" s="178"/>
      <c r="L1957" s="138"/>
      <c r="M1957" s="146"/>
      <c r="N1957" s="146"/>
    </row>
    <row r="1958" spans="2:14" s="141" customFormat="1" ht="20.100000000000001" hidden="1" customHeight="1">
      <c r="B1958" s="145"/>
      <c r="C1958" s="145"/>
      <c r="D1958" s="143"/>
      <c r="E1958" s="144"/>
      <c r="F1958" s="145" t="s">
        <v>471</v>
      </c>
      <c r="G1958" s="145" t="s">
        <v>473</v>
      </c>
      <c r="H1958" s="172">
        <v>3</v>
      </c>
      <c r="I1958" s="178"/>
      <c r="J1958" s="178"/>
      <c r="K1958" s="178"/>
      <c r="L1958" s="138"/>
      <c r="M1958" s="146"/>
      <c r="N1958" s="146"/>
    </row>
    <row r="1959" spans="2:14" s="141" customFormat="1" ht="20.100000000000001" hidden="1" customHeight="1">
      <c r="B1959" s="145"/>
      <c r="C1959" s="145"/>
      <c r="D1959" s="143"/>
      <c r="E1959" s="144"/>
      <c r="F1959" s="145" t="s">
        <v>473</v>
      </c>
      <c r="G1959" s="145" t="s">
        <v>474</v>
      </c>
      <c r="H1959" s="172">
        <v>3</v>
      </c>
      <c r="I1959" s="178"/>
      <c r="J1959" s="178"/>
      <c r="K1959" s="178"/>
      <c r="L1959" s="138"/>
      <c r="M1959" s="146"/>
      <c r="N1959" s="146"/>
    </row>
    <row r="1960" spans="2:14" s="141" customFormat="1" ht="20.100000000000001" hidden="1" customHeight="1">
      <c r="B1960" s="145"/>
      <c r="C1960" s="145"/>
      <c r="D1960" s="143"/>
      <c r="E1960" s="144"/>
      <c r="F1960" s="145" t="s">
        <v>474</v>
      </c>
      <c r="G1960" s="145" t="s">
        <v>475</v>
      </c>
      <c r="H1960" s="172">
        <v>3</v>
      </c>
      <c r="I1960" s="178"/>
      <c r="J1960" s="178"/>
      <c r="K1960" s="178"/>
      <c r="L1960" s="138"/>
      <c r="M1960" s="146"/>
      <c r="N1960" s="146"/>
    </row>
    <row r="1961" spans="2:14" s="141" customFormat="1" ht="20.100000000000001" hidden="1" customHeight="1">
      <c r="B1961" s="145"/>
      <c r="C1961" s="145"/>
      <c r="D1961" s="143"/>
      <c r="E1961" s="144"/>
      <c r="F1961" s="145" t="s">
        <v>475</v>
      </c>
      <c r="G1961" s="145" t="s">
        <v>476</v>
      </c>
      <c r="H1961" s="172">
        <v>3</v>
      </c>
      <c r="I1961" s="178"/>
      <c r="J1961" s="178"/>
      <c r="K1961" s="178"/>
      <c r="L1961" s="138"/>
      <c r="M1961" s="146"/>
      <c r="N1961" s="146"/>
    </row>
    <row r="1962" spans="2:14" s="141" customFormat="1" ht="20.100000000000001" hidden="1" customHeight="1">
      <c r="B1962" s="145"/>
      <c r="C1962" s="145"/>
      <c r="D1962" s="143"/>
      <c r="E1962" s="144"/>
      <c r="F1962" s="145" t="s">
        <v>476</v>
      </c>
      <c r="G1962" s="145" t="s">
        <v>477</v>
      </c>
      <c r="H1962" s="172">
        <v>3</v>
      </c>
      <c r="I1962" s="178"/>
      <c r="J1962" s="178"/>
      <c r="K1962" s="178"/>
      <c r="L1962" s="138"/>
      <c r="M1962" s="146"/>
      <c r="N1962" s="146"/>
    </row>
    <row r="1963" spans="2:14" s="141" customFormat="1" ht="20.100000000000001" hidden="1" customHeight="1">
      <c r="B1963" s="145"/>
      <c r="C1963" s="145"/>
      <c r="D1963" s="143"/>
      <c r="E1963" s="144"/>
      <c r="F1963" s="145" t="s">
        <v>477</v>
      </c>
      <c r="G1963" s="145" t="s">
        <v>543</v>
      </c>
      <c r="H1963" s="172">
        <v>3</v>
      </c>
      <c r="I1963" s="178"/>
      <c r="J1963" s="178"/>
      <c r="K1963" s="178"/>
      <c r="L1963" s="138"/>
      <c r="M1963" s="146"/>
      <c r="N1963" s="146"/>
    </row>
    <row r="1964" spans="2:14" s="141" customFormat="1" ht="20.100000000000001" hidden="1" customHeight="1">
      <c r="B1964" s="145"/>
      <c r="C1964" s="145"/>
      <c r="D1964" s="143"/>
      <c r="E1964" s="144"/>
      <c r="F1964" s="145" t="s">
        <v>543</v>
      </c>
      <c r="G1964" s="145" t="s">
        <v>550</v>
      </c>
      <c r="H1964" s="172">
        <v>3</v>
      </c>
      <c r="I1964" s="178"/>
      <c r="J1964" s="178"/>
      <c r="K1964" s="178"/>
      <c r="L1964" s="138"/>
      <c r="M1964" s="146"/>
      <c r="N1964" s="146"/>
    </row>
    <row r="1965" spans="2:14" s="141" customFormat="1" ht="20.100000000000001" hidden="1" customHeight="1">
      <c r="B1965" s="145"/>
      <c r="C1965" s="145"/>
      <c r="D1965" s="143"/>
      <c r="E1965" s="144"/>
      <c r="F1965" s="145" t="s">
        <v>550</v>
      </c>
      <c r="G1965" s="145" t="s">
        <v>551</v>
      </c>
      <c r="H1965" s="172">
        <v>3</v>
      </c>
      <c r="I1965" s="178"/>
      <c r="J1965" s="178"/>
      <c r="K1965" s="178"/>
      <c r="L1965" s="138"/>
      <c r="M1965" s="146"/>
      <c r="N1965" s="146"/>
    </row>
    <row r="1966" spans="2:14" s="141" customFormat="1" ht="20.100000000000001" hidden="1" customHeight="1">
      <c r="B1966" s="145"/>
      <c r="C1966" s="145"/>
      <c r="D1966" s="143"/>
      <c r="E1966" s="144"/>
      <c r="F1966" s="145" t="s">
        <v>551</v>
      </c>
      <c r="G1966" s="145" t="s">
        <v>552</v>
      </c>
      <c r="H1966" s="172">
        <v>3</v>
      </c>
      <c r="I1966" s="178"/>
      <c r="J1966" s="178"/>
      <c r="K1966" s="178"/>
      <c r="L1966" s="138"/>
      <c r="M1966" s="146"/>
      <c r="N1966" s="146"/>
    </row>
    <row r="1967" spans="2:14" s="141" customFormat="1" ht="20.100000000000001" hidden="1" customHeight="1">
      <c r="B1967" s="145"/>
      <c r="C1967" s="145"/>
      <c r="D1967" s="143"/>
      <c r="E1967" s="144"/>
      <c r="F1967" s="145" t="s">
        <v>552</v>
      </c>
      <c r="G1967" s="145" t="s">
        <v>902</v>
      </c>
      <c r="H1967" s="172">
        <v>3</v>
      </c>
      <c r="I1967" s="178"/>
      <c r="J1967" s="178"/>
      <c r="K1967" s="178"/>
      <c r="L1967" s="138"/>
      <c r="M1967" s="146"/>
      <c r="N1967" s="146"/>
    </row>
    <row r="1968" spans="2:14" s="141" customFormat="1" ht="20.100000000000001" hidden="1" customHeight="1">
      <c r="B1968" s="145"/>
      <c r="C1968" s="145"/>
      <c r="D1968" s="143"/>
      <c r="E1968" s="144"/>
      <c r="F1968" s="145"/>
      <c r="G1968" s="145"/>
      <c r="H1968" s="172"/>
      <c r="I1968" s="178"/>
      <c r="J1968" s="178"/>
      <c r="K1968" s="178"/>
      <c r="L1968" s="138"/>
      <c r="M1968" s="146"/>
      <c r="N1968" s="146"/>
    </row>
    <row r="1969" spans="2:14" s="141" customFormat="1" ht="20.100000000000001" hidden="1" customHeight="1">
      <c r="B1969" s="145">
        <v>239</v>
      </c>
      <c r="C1969" s="145"/>
      <c r="D1969" s="143" t="s">
        <v>254</v>
      </c>
      <c r="E1969" s="144">
        <v>2.2749999999999999</v>
      </c>
      <c r="F1969" s="145" t="s">
        <v>433</v>
      </c>
      <c r="G1969" s="145" t="s">
        <v>447</v>
      </c>
      <c r="H1969" s="172">
        <v>3.5</v>
      </c>
      <c r="I1969" s="178"/>
      <c r="J1969" s="178"/>
      <c r="K1969" s="178"/>
      <c r="L1969" s="138"/>
      <c r="M1969" s="146"/>
      <c r="N1969" s="146"/>
    </row>
    <row r="1970" spans="2:14" s="141" customFormat="1" ht="20.100000000000001" hidden="1" customHeight="1">
      <c r="B1970" s="145"/>
      <c r="C1970" s="145"/>
      <c r="D1970" s="143"/>
      <c r="E1970" s="144"/>
      <c r="F1970" s="145" t="s">
        <v>447</v>
      </c>
      <c r="G1970" s="145" t="s">
        <v>451</v>
      </c>
      <c r="H1970" s="172">
        <v>3.5</v>
      </c>
      <c r="I1970" s="178"/>
      <c r="J1970" s="178"/>
      <c r="K1970" s="178"/>
      <c r="L1970" s="138"/>
      <c r="M1970" s="146"/>
      <c r="N1970" s="146"/>
    </row>
    <row r="1971" spans="2:14" s="141" customFormat="1" ht="20.100000000000001" hidden="1" customHeight="1">
      <c r="B1971" s="145"/>
      <c r="C1971" s="145"/>
      <c r="D1971" s="143"/>
      <c r="E1971" s="144"/>
      <c r="F1971" s="145" t="s">
        <v>451</v>
      </c>
      <c r="G1971" s="145" t="s">
        <v>454</v>
      </c>
      <c r="H1971" s="172">
        <v>3.5</v>
      </c>
      <c r="I1971" s="178"/>
      <c r="J1971" s="178"/>
      <c r="K1971" s="178"/>
      <c r="L1971" s="138"/>
      <c r="M1971" s="146"/>
      <c r="N1971" s="146"/>
    </row>
    <row r="1972" spans="2:14" s="141" customFormat="1" ht="20.100000000000001" hidden="1" customHeight="1">
      <c r="B1972" s="145"/>
      <c r="C1972" s="145"/>
      <c r="D1972" s="143"/>
      <c r="E1972" s="144"/>
      <c r="F1972" s="145" t="s">
        <v>454</v>
      </c>
      <c r="G1972" s="145" t="s">
        <v>455</v>
      </c>
      <c r="H1972" s="172">
        <v>3.5</v>
      </c>
      <c r="I1972" s="178"/>
      <c r="J1972" s="178"/>
      <c r="K1972" s="178"/>
      <c r="L1972" s="138"/>
      <c r="M1972" s="146"/>
      <c r="N1972" s="146"/>
    </row>
    <row r="1973" spans="2:14" s="141" customFormat="1" ht="20.100000000000001" hidden="1" customHeight="1">
      <c r="B1973" s="145"/>
      <c r="C1973" s="145"/>
      <c r="D1973" s="143"/>
      <c r="E1973" s="144"/>
      <c r="F1973" s="145" t="s">
        <v>455</v>
      </c>
      <c r="G1973" s="145" t="s">
        <v>456</v>
      </c>
      <c r="H1973" s="172">
        <v>3.5</v>
      </c>
      <c r="I1973" s="178"/>
      <c r="J1973" s="178"/>
      <c r="K1973" s="178"/>
      <c r="L1973" s="138"/>
      <c r="M1973" s="146"/>
      <c r="N1973" s="146"/>
    </row>
    <row r="1974" spans="2:14" s="141" customFormat="1" ht="20.100000000000001" hidden="1" customHeight="1">
      <c r="B1974" s="145"/>
      <c r="C1974" s="145"/>
      <c r="D1974" s="143"/>
      <c r="E1974" s="144"/>
      <c r="F1974" s="145" t="s">
        <v>456</v>
      </c>
      <c r="G1974" s="145" t="s">
        <v>457</v>
      </c>
      <c r="H1974" s="172">
        <v>3.5</v>
      </c>
      <c r="I1974" s="178"/>
      <c r="J1974" s="178"/>
      <c r="K1974" s="178"/>
      <c r="L1974" s="138"/>
      <c r="M1974" s="146"/>
      <c r="N1974" s="146"/>
    </row>
    <row r="1975" spans="2:14" s="141" customFormat="1" ht="20.100000000000001" hidden="1" customHeight="1">
      <c r="B1975" s="145"/>
      <c r="C1975" s="145"/>
      <c r="D1975" s="143"/>
      <c r="E1975" s="144"/>
      <c r="F1975" s="145" t="s">
        <v>457</v>
      </c>
      <c r="G1975" s="145" t="s">
        <v>460</v>
      </c>
      <c r="H1975" s="172">
        <v>3.5</v>
      </c>
      <c r="I1975" s="178"/>
      <c r="J1975" s="178"/>
      <c r="K1975" s="178"/>
      <c r="L1975" s="138"/>
      <c r="M1975" s="146"/>
      <c r="N1975" s="146"/>
    </row>
    <row r="1976" spans="2:14" s="141" customFormat="1" ht="20.100000000000001" hidden="1" customHeight="1">
      <c r="B1976" s="145"/>
      <c r="C1976" s="145"/>
      <c r="D1976" s="143"/>
      <c r="E1976" s="144"/>
      <c r="F1976" s="145" t="s">
        <v>460</v>
      </c>
      <c r="G1976" s="145" t="s">
        <v>463</v>
      </c>
      <c r="H1976" s="172">
        <v>3.5</v>
      </c>
      <c r="I1976" s="178"/>
      <c r="J1976" s="178"/>
      <c r="K1976" s="178"/>
      <c r="L1976" s="138"/>
      <c r="M1976" s="146"/>
      <c r="N1976" s="146"/>
    </row>
    <row r="1977" spans="2:14" s="141" customFormat="1" ht="20.100000000000001" hidden="1" customHeight="1">
      <c r="B1977" s="145"/>
      <c r="C1977" s="145"/>
      <c r="D1977" s="143"/>
      <c r="E1977" s="144"/>
      <c r="F1977" s="145" t="s">
        <v>463</v>
      </c>
      <c r="G1977" s="145" t="s">
        <v>464</v>
      </c>
      <c r="H1977" s="172">
        <v>3.5</v>
      </c>
      <c r="I1977" s="178"/>
      <c r="J1977" s="178"/>
      <c r="K1977" s="178"/>
      <c r="L1977" s="138"/>
      <c r="M1977" s="146"/>
      <c r="N1977" s="146"/>
    </row>
    <row r="1978" spans="2:14" s="141" customFormat="1" ht="20.100000000000001" hidden="1" customHeight="1">
      <c r="B1978" s="145"/>
      <c r="C1978" s="145"/>
      <c r="D1978" s="143"/>
      <c r="E1978" s="144"/>
      <c r="F1978" s="145" t="s">
        <v>464</v>
      </c>
      <c r="G1978" s="145" t="s">
        <v>465</v>
      </c>
      <c r="H1978" s="172">
        <v>3.5</v>
      </c>
      <c r="I1978" s="178"/>
      <c r="J1978" s="178"/>
      <c r="K1978" s="178"/>
      <c r="L1978" s="138"/>
      <c r="M1978" s="146"/>
      <c r="N1978" s="146"/>
    </row>
    <row r="1979" spans="2:14" s="141" customFormat="1" ht="20.100000000000001" hidden="1" customHeight="1">
      <c r="B1979" s="145"/>
      <c r="C1979" s="145"/>
      <c r="D1979" s="143"/>
      <c r="E1979" s="144"/>
      <c r="F1979" s="145" t="s">
        <v>465</v>
      </c>
      <c r="G1979" s="145" t="s">
        <v>466</v>
      </c>
      <c r="H1979" s="172">
        <v>3.5</v>
      </c>
      <c r="I1979" s="178"/>
      <c r="J1979" s="178"/>
      <c r="K1979" s="178"/>
      <c r="L1979" s="138"/>
      <c r="M1979" s="146"/>
      <c r="N1979" s="146"/>
    </row>
    <row r="1980" spans="2:14" s="141" customFormat="1" ht="20.100000000000001" hidden="1" customHeight="1">
      <c r="B1980" s="145"/>
      <c r="C1980" s="145"/>
      <c r="D1980" s="143"/>
      <c r="E1980" s="144"/>
      <c r="F1980" s="145" t="s">
        <v>466</v>
      </c>
      <c r="G1980" s="145" t="s">
        <v>903</v>
      </c>
      <c r="H1980" s="172">
        <v>3.5</v>
      </c>
      <c r="I1980" s="178"/>
      <c r="J1980" s="178"/>
      <c r="K1980" s="178"/>
      <c r="L1980" s="138"/>
      <c r="M1980" s="146"/>
      <c r="N1980" s="146"/>
    </row>
    <row r="1981" spans="2:14" s="141" customFormat="1" ht="20.100000000000001" hidden="1" customHeight="1">
      <c r="B1981" s="145"/>
      <c r="C1981" s="145"/>
      <c r="D1981" s="143"/>
      <c r="E1981" s="144"/>
      <c r="F1981" s="145"/>
      <c r="G1981" s="145"/>
      <c r="H1981" s="172"/>
      <c r="I1981" s="178"/>
      <c r="J1981" s="178"/>
      <c r="K1981" s="178"/>
      <c r="L1981" s="138"/>
      <c r="M1981" s="146"/>
      <c r="N1981" s="146"/>
    </row>
    <row r="1982" spans="2:14" s="141" customFormat="1" ht="20.100000000000001" hidden="1" customHeight="1">
      <c r="B1982" s="145">
        <v>240</v>
      </c>
      <c r="C1982" s="145"/>
      <c r="D1982" s="143" t="s">
        <v>255</v>
      </c>
      <c r="E1982" s="144">
        <v>2.2989999999999999</v>
      </c>
      <c r="F1982" s="145" t="s">
        <v>433</v>
      </c>
      <c r="G1982" s="145" t="s">
        <v>447</v>
      </c>
      <c r="H1982" s="172">
        <v>3</v>
      </c>
      <c r="I1982" s="178"/>
      <c r="J1982" s="178"/>
      <c r="K1982" s="178"/>
      <c r="L1982" s="138"/>
      <c r="M1982" s="146"/>
      <c r="N1982" s="146"/>
    </row>
    <row r="1983" spans="2:14" s="141" customFormat="1" ht="20.100000000000001" hidden="1" customHeight="1">
      <c r="B1983" s="145"/>
      <c r="C1983" s="145"/>
      <c r="D1983" s="143"/>
      <c r="E1983" s="144"/>
      <c r="F1983" s="145" t="s">
        <v>447</v>
      </c>
      <c r="G1983" s="145" t="s">
        <v>451</v>
      </c>
      <c r="H1983" s="172">
        <v>3</v>
      </c>
      <c r="I1983" s="178"/>
      <c r="J1983" s="178"/>
      <c r="K1983" s="178"/>
      <c r="L1983" s="138"/>
      <c r="M1983" s="146"/>
      <c r="N1983" s="146"/>
    </row>
    <row r="1984" spans="2:14" s="141" customFormat="1" ht="20.100000000000001" hidden="1" customHeight="1">
      <c r="B1984" s="145"/>
      <c r="C1984" s="145"/>
      <c r="D1984" s="143"/>
      <c r="E1984" s="144"/>
      <c r="F1984" s="145" t="s">
        <v>451</v>
      </c>
      <c r="G1984" s="145" t="s">
        <v>454</v>
      </c>
      <c r="H1984" s="172">
        <v>3</v>
      </c>
      <c r="I1984" s="178"/>
      <c r="J1984" s="178"/>
      <c r="K1984" s="178"/>
      <c r="L1984" s="138"/>
      <c r="M1984" s="146"/>
      <c r="N1984" s="146"/>
    </row>
    <row r="1985" spans="2:14" s="141" customFormat="1" ht="20.100000000000001" hidden="1" customHeight="1">
      <c r="B1985" s="145"/>
      <c r="C1985" s="145"/>
      <c r="D1985" s="143"/>
      <c r="E1985" s="144"/>
      <c r="F1985" s="145" t="s">
        <v>454</v>
      </c>
      <c r="G1985" s="145" t="s">
        <v>455</v>
      </c>
      <c r="H1985" s="172">
        <v>3</v>
      </c>
      <c r="I1985" s="178"/>
      <c r="J1985" s="178"/>
      <c r="K1985" s="178"/>
      <c r="L1985" s="138"/>
      <c r="M1985" s="146"/>
      <c r="N1985" s="146"/>
    </row>
    <row r="1986" spans="2:14" s="141" customFormat="1" ht="20.100000000000001" hidden="1" customHeight="1">
      <c r="B1986" s="145"/>
      <c r="C1986" s="145"/>
      <c r="D1986" s="143"/>
      <c r="E1986" s="144"/>
      <c r="F1986" s="145" t="s">
        <v>455</v>
      </c>
      <c r="G1986" s="145" t="s">
        <v>456</v>
      </c>
      <c r="H1986" s="172">
        <v>3</v>
      </c>
      <c r="I1986" s="178"/>
      <c r="J1986" s="178"/>
      <c r="K1986" s="178"/>
      <c r="L1986" s="138"/>
      <c r="M1986" s="146"/>
      <c r="N1986" s="146"/>
    </row>
    <row r="1987" spans="2:14" s="141" customFormat="1" ht="20.100000000000001" hidden="1" customHeight="1">
      <c r="B1987" s="145"/>
      <c r="C1987" s="145"/>
      <c r="D1987" s="143"/>
      <c r="E1987" s="144"/>
      <c r="F1987" s="145" t="s">
        <v>456</v>
      </c>
      <c r="G1987" s="145" t="s">
        <v>457</v>
      </c>
      <c r="H1987" s="172">
        <v>3</v>
      </c>
      <c r="I1987" s="178"/>
      <c r="J1987" s="178"/>
      <c r="K1987" s="178"/>
      <c r="L1987" s="138"/>
      <c r="M1987" s="146"/>
      <c r="N1987" s="146"/>
    </row>
    <row r="1988" spans="2:14" s="141" customFormat="1" ht="20.100000000000001" hidden="1" customHeight="1">
      <c r="B1988" s="145"/>
      <c r="C1988" s="145"/>
      <c r="D1988" s="143"/>
      <c r="E1988" s="144"/>
      <c r="F1988" s="145" t="s">
        <v>457</v>
      </c>
      <c r="G1988" s="145" t="s">
        <v>460</v>
      </c>
      <c r="H1988" s="172">
        <v>3</v>
      </c>
      <c r="I1988" s="178"/>
      <c r="J1988" s="178"/>
      <c r="K1988" s="178"/>
      <c r="L1988" s="138"/>
      <c r="M1988" s="146"/>
      <c r="N1988" s="146"/>
    </row>
    <row r="1989" spans="2:14" s="141" customFormat="1" ht="20.100000000000001" hidden="1" customHeight="1">
      <c r="B1989" s="145"/>
      <c r="C1989" s="145"/>
      <c r="D1989" s="143"/>
      <c r="E1989" s="144"/>
      <c r="F1989" s="145" t="s">
        <v>460</v>
      </c>
      <c r="G1989" s="145" t="s">
        <v>463</v>
      </c>
      <c r="H1989" s="172">
        <v>3</v>
      </c>
      <c r="I1989" s="178"/>
      <c r="J1989" s="178"/>
      <c r="K1989" s="178"/>
      <c r="L1989" s="138"/>
      <c r="M1989" s="146"/>
      <c r="N1989" s="146"/>
    </row>
    <row r="1990" spans="2:14" s="141" customFormat="1" ht="20.100000000000001" hidden="1" customHeight="1">
      <c r="B1990" s="145"/>
      <c r="C1990" s="145"/>
      <c r="D1990" s="143"/>
      <c r="E1990" s="144"/>
      <c r="F1990" s="145" t="s">
        <v>463</v>
      </c>
      <c r="G1990" s="145" t="s">
        <v>464</v>
      </c>
      <c r="H1990" s="172">
        <v>3</v>
      </c>
      <c r="I1990" s="178"/>
      <c r="J1990" s="178"/>
      <c r="K1990" s="178"/>
      <c r="L1990" s="138"/>
      <c r="M1990" s="146"/>
      <c r="N1990" s="146"/>
    </row>
    <row r="1991" spans="2:14" s="141" customFormat="1" ht="20.100000000000001" hidden="1" customHeight="1">
      <c r="B1991" s="145"/>
      <c r="C1991" s="145"/>
      <c r="D1991" s="143"/>
      <c r="E1991" s="144"/>
      <c r="F1991" s="145" t="s">
        <v>464</v>
      </c>
      <c r="G1991" s="145" t="s">
        <v>465</v>
      </c>
      <c r="H1991" s="172">
        <v>3</v>
      </c>
      <c r="I1991" s="178"/>
      <c r="J1991" s="178"/>
      <c r="K1991" s="178"/>
      <c r="L1991" s="138"/>
      <c r="M1991" s="146"/>
      <c r="N1991" s="146"/>
    </row>
    <row r="1992" spans="2:14" s="141" customFormat="1" ht="20.100000000000001" hidden="1" customHeight="1">
      <c r="B1992" s="145"/>
      <c r="C1992" s="145"/>
      <c r="D1992" s="143"/>
      <c r="E1992" s="144"/>
      <c r="F1992" s="145" t="s">
        <v>465</v>
      </c>
      <c r="G1992" s="145" t="s">
        <v>466</v>
      </c>
      <c r="H1992" s="172">
        <v>3</v>
      </c>
      <c r="I1992" s="178"/>
      <c r="J1992" s="178"/>
      <c r="K1992" s="178"/>
      <c r="L1992" s="138"/>
      <c r="M1992" s="146"/>
      <c r="N1992" s="146"/>
    </row>
    <row r="1993" spans="2:14" s="141" customFormat="1" ht="20.100000000000001" hidden="1" customHeight="1">
      <c r="B1993" s="145"/>
      <c r="C1993" s="145"/>
      <c r="D1993" s="143"/>
      <c r="E1993" s="144"/>
      <c r="F1993" s="145" t="s">
        <v>466</v>
      </c>
      <c r="G1993" s="145" t="s">
        <v>904</v>
      </c>
      <c r="H1993" s="172">
        <v>3</v>
      </c>
      <c r="I1993" s="178"/>
      <c r="J1993" s="178"/>
      <c r="K1993" s="178"/>
      <c r="L1993" s="138"/>
      <c r="M1993" s="146"/>
      <c r="N1993" s="146"/>
    </row>
    <row r="1994" spans="2:14" s="141" customFormat="1" ht="20.100000000000001" hidden="1" customHeight="1">
      <c r="B1994" s="145"/>
      <c r="C1994" s="145"/>
      <c r="D1994" s="143"/>
      <c r="E1994" s="144"/>
      <c r="F1994" s="145"/>
      <c r="G1994" s="145"/>
      <c r="H1994" s="172"/>
      <c r="I1994" s="178"/>
      <c r="J1994" s="178"/>
      <c r="K1994" s="178"/>
      <c r="L1994" s="138"/>
      <c r="M1994" s="146"/>
      <c r="N1994" s="146"/>
    </row>
    <row r="1995" spans="2:14" s="141" customFormat="1" ht="20.100000000000001" hidden="1" customHeight="1">
      <c r="B1995" s="145">
        <v>241</v>
      </c>
      <c r="C1995" s="145"/>
      <c r="D1995" s="143" t="s">
        <v>251</v>
      </c>
      <c r="E1995" s="144">
        <v>2.9089999999999998</v>
      </c>
      <c r="F1995" s="145" t="s">
        <v>433</v>
      </c>
      <c r="G1995" s="145" t="s">
        <v>447</v>
      </c>
      <c r="H1995" s="172">
        <v>4</v>
      </c>
      <c r="I1995" s="178"/>
      <c r="J1995" s="178"/>
      <c r="K1995" s="178"/>
      <c r="L1995" s="138"/>
      <c r="M1995" s="146"/>
      <c r="N1995" s="146"/>
    </row>
    <row r="1996" spans="2:14" s="141" customFormat="1" ht="20.100000000000001" hidden="1" customHeight="1">
      <c r="B1996" s="145"/>
      <c r="C1996" s="145"/>
      <c r="D1996" s="143"/>
      <c r="E1996" s="144"/>
      <c r="F1996" s="145" t="s">
        <v>447</v>
      </c>
      <c r="G1996" s="145" t="s">
        <v>451</v>
      </c>
      <c r="H1996" s="172">
        <v>4</v>
      </c>
      <c r="I1996" s="178"/>
      <c r="J1996" s="178"/>
      <c r="K1996" s="178"/>
      <c r="L1996" s="138"/>
      <c r="M1996" s="146"/>
      <c r="N1996" s="146"/>
    </row>
    <row r="1997" spans="2:14" s="141" customFormat="1" ht="20.100000000000001" hidden="1" customHeight="1">
      <c r="B1997" s="145"/>
      <c r="C1997" s="145"/>
      <c r="D1997" s="143"/>
      <c r="E1997" s="144"/>
      <c r="F1997" s="145" t="s">
        <v>451</v>
      </c>
      <c r="G1997" s="145" t="s">
        <v>454</v>
      </c>
      <c r="H1997" s="172">
        <v>4</v>
      </c>
      <c r="I1997" s="178"/>
      <c r="J1997" s="178"/>
      <c r="K1997" s="178"/>
      <c r="L1997" s="138"/>
      <c r="M1997" s="146"/>
      <c r="N1997" s="146"/>
    </row>
    <row r="1998" spans="2:14" s="141" customFormat="1" ht="20.100000000000001" hidden="1" customHeight="1">
      <c r="B1998" s="145"/>
      <c r="C1998" s="145"/>
      <c r="D1998" s="143"/>
      <c r="E1998" s="144"/>
      <c r="F1998" s="145" t="s">
        <v>454</v>
      </c>
      <c r="G1998" s="145" t="s">
        <v>455</v>
      </c>
      <c r="H1998" s="172">
        <v>4</v>
      </c>
      <c r="I1998" s="178"/>
      <c r="J1998" s="178"/>
      <c r="K1998" s="178"/>
      <c r="L1998" s="138"/>
      <c r="M1998" s="146"/>
      <c r="N1998" s="146"/>
    </row>
    <row r="1999" spans="2:14" s="141" customFormat="1" ht="20.100000000000001" hidden="1" customHeight="1">
      <c r="B1999" s="145"/>
      <c r="C1999" s="145"/>
      <c r="D1999" s="143"/>
      <c r="E1999" s="144"/>
      <c r="F1999" s="145" t="s">
        <v>455</v>
      </c>
      <c r="G1999" s="145" t="s">
        <v>456</v>
      </c>
      <c r="H1999" s="172">
        <v>4</v>
      </c>
      <c r="I1999" s="178"/>
      <c r="J1999" s="178"/>
      <c r="K1999" s="178"/>
      <c r="L1999" s="138"/>
      <c r="M1999" s="146"/>
      <c r="N1999" s="146"/>
    </row>
    <row r="2000" spans="2:14" s="141" customFormat="1" ht="20.100000000000001" hidden="1" customHeight="1">
      <c r="B2000" s="145"/>
      <c r="C2000" s="145"/>
      <c r="D2000" s="143"/>
      <c r="E2000" s="144"/>
      <c r="F2000" s="145" t="s">
        <v>456</v>
      </c>
      <c r="G2000" s="145" t="s">
        <v>457</v>
      </c>
      <c r="H2000" s="172">
        <v>4</v>
      </c>
      <c r="I2000" s="178"/>
      <c r="J2000" s="178"/>
      <c r="K2000" s="178"/>
      <c r="L2000" s="138"/>
      <c r="M2000" s="146"/>
      <c r="N2000" s="146"/>
    </row>
    <row r="2001" spans="2:14" s="141" customFormat="1" ht="20.100000000000001" hidden="1" customHeight="1">
      <c r="B2001" s="145"/>
      <c r="C2001" s="145"/>
      <c r="D2001" s="143"/>
      <c r="E2001" s="144"/>
      <c r="F2001" s="145" t="s">
        <v>457</v>
      </c>
      <c r="G2001" s="145" t="s">
        <v>460</v>
      </c>
      <c r="H2001" s="172">
        <v>4</v>
      </c>
      <c r="I2001" s="178"/>
      <c r="J2001" s="178"/>
      <c r="K2001" s="178"/>
      <c r="L2001" s="138"/>
      <c r="M2001" s="146"/>
      <c r="N2001" s="146"/>
    </row>
    <row r="2002" spans="2:14" s="141" customFormat="1" ht="20.100000000000001" hidden="1" customHeight="1">
      <c r="B2002" s="145"/>
      <c r="C2002" s="145"/>
      <c r="D2002" s="143"/>
      <c r="E2002" s="144"/>
      <c r="F2002" s="145" t="s">
        <v>460</v>
      </c>
      <c r="G2002" s="145" t="s">
        <v>463</v>
      </c>
      <c r="H2002" s="172">
        <v>4</v>
      </c>
      <c r="I2002" s="178"/>
      <c r="J2002" s="178"/>
      <c r="K2002" s="178"/>
      <c r="L2002" s="138"/>
      <c r="M2002" s="146"/>
      <c r="N2002" s="146"/>
    </row>
    <row r="2003" spans="2:14" s="141" customFormat="1" ht="20.100000000000001" hidden="1" customHeight="1">
      <c r="B2003" s="145"/>
      <c r="C2003" s="145"/>
      <c r="D2003" s="143"/>
      <c r="E2003" s="144"/>
      <c r="F2003" s="145" t="s">
        <v>463</v>
      </c>
      <c r="G2003" s="145" t="s">
        <v>464</v>
      </c>
      <c r="H2003" s="172">
        <v>4</v>
      </c>
      <c r="I2003" s="178"/>
      <c r="J2003" s="178"/>
      <c r="K2003" s="178"/>
      <c r="L2003" s="138"/>
      <c r="M2003" s="146"/>
      <c r="N2003" s="146"/>
    </row>
    <row r="2004" spans="2:14" s="141" customFormat="1" ht="20.100000000000001" hidden="1" customHeight="1">
      <c r="B2004" s="145"/>
      <c r="C2004" s="145"/>
      <c r="D2004" s="143"/>
      <c r="E2004" s="144"/>
      <c r="F2004" s="145" t="s">
        <v>464</v>
      </c>
      <c r="G2004" s="145" t="s">
        <v>465</v>
      </c>
      <c r="H2004" s="172">
        <v>4</v>
      </c>
      <c r="I2004" s="178"/>
      <c r="J2004" s="178"/>
      <c r="K2004" s="178"/>
      <c r="L2004" s="138"/>
      <c r="M2004" s="146"/>
      <c r="N2004" s="146"/>
    </row>
    <row r="2005" spans="2:14" s="141" customFormat="1" ht="20.100000000000001" hidden="1" customHeight="1">
      <c r="B2005" s="145"/>
      <c r="C2005" s="145"/>
      <c r="D2005" s="143"/>
      <c r="E2005" s="144"/>
      <c r="F2005" s="145" t="s">
        <v>465</v>
      </c>
      <c r="G2005" s="145" t="s">
        <v>466</v>
      </c>
      <c r="H2005" s="172">
        <v>4</v>
      </c>
      <c r="I2005" s="178"/>
      <c r="J2005" s="178"/>
      <c r="K2005" s="178"/>
      <c r="L2005" s="138"/>
      <c r="M2005" s="146"/>
      <c r="N2005" s="146"/>
    </row>
    <row r="2006" spans="2:14" s="141" customFormat="1" ht="20.100000000000001" hidden="1" customHeight="1">
      <c r="B2006" s="145"/>
      <c r="C2006" s="145"/>
      <c r="D2006" s="143"/>
      <c r="E2006" s="144"/>
      <c r="F2006" s="145" t="s">
        <v>466</v>
      </c>
      <c r="G2006" s="145" t="s">
        <v>467</v>
      </c>
      <c r="H2006" s="172">
        <v>4</v>
      </c>
      <c r="I2006" s="178"/>
      <c r="J2006" s="178"/>
      <c r="K2006" s="178"/>
      <c r="L2006" s="138"/>
      <c r="M2006" s="146"/>
      <c r="N2006" s="146"/>
    </row>
    <row r="2007" spans="2:14" s="141" customFormat="1" ht="20.100000000000001" hidden="1" customHeight="1">
      <c r="B2007" s="145"/>
      <c r="C2007" s="145"/>
      <c r="D2007" s="143"/>
      <c r="E2007" s="144"/>
      <c r="F2007" s="145" t="s">
        <v>467</v>
      </c>
      <c r="G2007" s="145" t="s">
        <v>468</v>
      </c>
      <c r="H2007" s="172">
        <v>4</v>
      </c>
      <c r="I2007" s="178"/>
      <c r="J2007" s="178"/>
      <c r="K2007" s="178"/>
      <c r="L2007" s="138"/>
      <c r="M2007" s="146"/>
      <c r="N2007" s="146"/>
    </row>
    <row r="2008" spans="2:14" s="141" customFormat="1" ht="20.100000000000001" hidden="1" customHeight="1">
      <c r="B2008" s="145"/>
      <c r="C2008" s="145"/>
      <c r="D2008" s="143"/>
      <c r="E2008" s="144"/>
      <c r="F2008" s="145" t="s">
        <v>468</v>
      </c>
      <c r="G2008" s="145" t="s">
        <v>469</v>
      </c>
      <c r="H2008" s="172">
        <v>4</v>
      </c>
      <c r="I2008" s="178"/>
      <c r="J2008" s="178"/>
      <c r="K2008" s="178"/>
      <c r="L2008" s="138"/>
      <c r="M2008" s="146"/>
      <c r="N2008" s="146"/>
    </row>
    <row r="2009" spans="2:14" s="141" customFormat="1" ht="20.100000000000001" hidden="1" customHeight="1">
      <c r="B2009" s="145"/>
      <c r="C2009" s="145"/>
      <c r="D2009" s="143"/>
      <c r="E2009" s="144"/>
      <c r="F2009" s="145" t="s">
        <v>469</v>
      </c>
      <c r="G2009" s="145" t="s">
        <v>905</v>
      </c>
      <c r="H2009" s="172">
        <v>4</v>
      </c>
      <c r="I2009" s="178"/>
      <c r="J2009" s="178"/>
      <c r="K2009" s="178"/>
      <c r="L2009" s="138"/>
      <c r="M2009" s="146"/>
      <c r="N2009" s="146"/>
    </row>
    <row r="2010" spans="2:14" s="141" customFormat="1" ht="20.100000000000001" hidden="1" customHeight="1">
      <c r="B2010" s="145"/>
      <c r="C2010" s="145"/>
      <c r="D2010" s="143"/>
      <c r="E2010" s="144"/>
      <c r="F2010" s="145"/>
      <c r="G2010" s="145"/>
      <c r="H2010" s="172"/>
      <c r="I2010" s="178"/>
      <c r="J2010" s="178"/>
      <c r="K2010" s="178"/>
      <c r="L2010" s="138"/>
      <c r="M2010" s="146"/>
      <c r="N2010" s="146"/>
    </row>
    <row r="2011" spans="2:14" s="141" customFormat="1" ht="20.100000000000001" hidden="1" customHeight="1">
      <c r="B2011" s="145">
        <v>242</v>
      </c>
      <c r="C2011" s="145"/>
      <c r="D2011" s="143" t="s">
        <v>256</v>
      </c>
      <c r="E2011" s="144">
        <v>3.13</v>
      </c>
      <c r="F2011" s="145" t="s">
        <v>433</v>
      </c>
      <c r="G2011" s="145" t="s">
        <v>447</v>
      </c>
      <c r="H2011" s="172">
        <v>4</v>
      </c>
      <c r="I2011" s="178"/>
      <c r="J2011" s="178"/>
      <c r="K2011" s="178"/>
      <c r="L2011" s="138"/>
      <c r="M2011" s="146"/>
      <c r="N2011" s="146"/>
    </row>
    <row r="2012" spans="2:14" s="141" customFormat="1" ht="20.100000000000001" hidden="1" customHeight="1">
      <c r="B2012" s="145"/>
      <c r="C2012" s="145"/>
      <c r="D2012" s="143"/>
      <c r="E2012" s="144"/>
      <c r="F2012" s="145" t="s">
        <v>447</v>
      </c>
      <c r="G2012" s="145" t="s">
        <v>451</v>
      </c>
      <c r="H2012" s="172">
        <v>4</v>
      </c>
      <c r="I2012" s="178"/>
      <c r="J2012" s="178"/>
      <c r="K2012" s="178"/>
      <c r="L2012" s="138"/>
      <c r="M2012" s="146"/>
      <c r="N2012" s="146"/>
    </row>
    <row r="2013" spans="2:14" s="141" customFormat="1" ht="20.100000000000001" hidden="1" customHeight="1">
      <c r="B2013" s="145"/>
      <c r="C2013" s="145"/>
      <c r="D2013" s="143"/>
      <c r="E2013" s="144"/>
      <c r="F2013" s="145" t="s">
        <v>451</v>
      </c>
      <c r="G2013" s="145" t="s">
        <v>454</v>
      </c>
      <c r="H2013" s="172">
        <v>4</v>
      </c>
      <c r="I2013" s="178"/>
      <c r="J2013" s="178"/>
      <c r="K2013" s="178"/>
      <c r="L2013" s="138"/>
      <c r="M2013" s="146"/>
      <c r="N2013" s="146"/>
    </row>
    <row r="2014" spans="2:14" s="141" customFormat="1" ht="20.100000000000001" hidden="1" customHeight="1">
      <c r="B2014" s="145"/>
      <c r="C2014" s="145"/>
      <c r="D2014" s="143"/>
      <c r="E2014" s="144"/>
      <c r="F2014" s="145" t="s">
        <v>454</v>
      </c>
      <c r="G2014" s="145" t="s">
        <v>455</v>
      </c>
      <c r="H2014" s="172">
        <v>4</v>
      </c>
      <c r="I2014" s="178"/>
      <c r="J2014" s="178"/>
      <c r="K2014" s="178"/>
      <c r="L2014" s="138"/>
      <c r="M2014" s="146"/>
      <c r="N2014" s="146"/>
    </row>
    <row r="2015" spans="2:14" s="141" customFormat="1" ht="20.100000000000001" hidden="1" customHeight="1">
      <c r="B2015" s="145"/>
      <c r="C2015" s="145"/>
      <c r="D2015" s="143"/>
      <c r="E2015" s="144"/>
      <c r="F2015" s="145" t="s">
        <v>455</v>
      </c>
      <c r="G2015" s="145" t="s">
        <v>456</v>
      </c>
      <c r="H2015" s="172">
        <v>4</v>
      </c>
      <c r="I2015" s="178"/>
      <c r="J2015" s="178"/>
      <c r="K2015" s="178"/>
      <c r="L2015" s="138"/>
      <c r="M2015" s="146"/>
      <c r="N2015" s="146"/>
    </row>
    <row r="2016" spans="2:14" s="141" customFormat="1" ht="20.100000000000001" hidden="1" customHeight="1">
      <c r="B2016" s="145"/>
      <c r="C2016" s="145"/>
      <c r="D2016" s="143"/>
      <c r="E2016" s="144"/>
      <c r="F2016" s="145" t="s">
        <v>456</v>
      </c>
      <c r="G2016" s="145" t="s">
        <v>457</v>
      </c>
      <c r="H2016" s="172">
        <v>4</v>
      </c>
      <c r="I2016" s="178"/>
      <c r="J2016" s="178"/>
      <c r="K2016" s="178"/>
      <c r="L2016" s="138"/>
      <c r="M2016" s="146"/>
      <c r="N2016" s="146"/>
    </row>
    <row r="2017" spans="2:14" s="141" customFormat="1" ht="20.100000000000001" hidden="1" customHeight="1">
      <c r="B2017" s="145"/>
      <c r="C2017" s="145"/>
      <c r="D2017" s="143"/>
      <c r="E2017" s="144"/>
      <c r="F2017" s="145" t="s">
        <v>457</v>
      </c>
      <c r="G2017" s="145" t="s">
        <v>460</v>
      </c>
      <c r="H2017" s="172">
        <v>4</v>
      </c>
      <c r="I2017" s="178"/>
      <c r="J2017" s="178"/>
      <c r="K2017" s="178"/>
      <c r="L2017" s="138"/>
      <c r="M2017" s="146"/>
      <c r="N2017" s="146"/>
    </row>
    <row r="2018" spans="2:14" s="141" customFormat="1" ht="20.100000000000001" hidden="1" customHeight="1">
      <c r="B2018" s="145"/>
      <c r="C2018" s="145"/>
      <c r="D2018" s="143"/>
      <c r="E2018" s="144"/>
      <c r="F2018" s="145" t="s">
        <v>460</v>
      </c>
      <c r="G2018" s="145" t="s">
        <v>463</v>
      </c>
      <c r="H2018" s="172">
        <v>4</v>
      </c>
      <c r="I2018" s="178"/>
      <c r="J2018" s="178"/>
      <c r="K2018" s="178"/>
      <c r="L2018" s="138"/>
      <c r="M2018" s="146"/>
      <c r="N2018" s="146"/>
    </row>
    <row r="2019" spans="2:14" s="141" customFormat="1" ht="20.100000000000001" hidden="1" customHeight="1">
      <c r="B2019" s="145"/>
      <c r="C2019" s="145"/>
      <c r="D2019" s="143"/>
      <c r="E2019" s="144"/>
      <c r="F2019" s="145" t="s">
        <v>463</v>
      </c>
      <c r="G2019" s="145" t="s">
        <v>464</v>
      </c>
      <c r="H2019" s="172">
        <v>4</v>
      </c>
      <c r="I2019" s="178"/>
      <c r="J2019" s="178"/>
      <c r="K2019" s="178"/>
      <c r="L2019" s="138"/>
      <c r="M2019" s="146"/>
      <c r="N2019" s="146"/>
    </row>
    <row r="2020" spans="2:14" s="141" customFormat="1" ht="20.100000000000001" hidden="1" customHeight="1">
      <c r="B2020" s="145"/>
      <c r="C2020" s="145"/>
      <c r="D2020" s="143"/>
      <c r="E2020" s="144"/>
      <c r="F2020" s="145" t="s">
        <v>464</v>
      </c>
      <c r="G2020" s="145" t="s">
        <v>465</v>
      </c>
      <c r="H2020" s="172">
        <v>4</v>
      </c>
      <c r="I2020" s="178"/>
      <c r="J2020" s="178"/>
      <c r="K2020" s="178"/>
      <c r="L2020" s="138"/>
      <c r="M2020" s="146"/>
      <c r="N2020" s="146"/>
    </row>
    <row r="2021" spans="2:14" s="141" customFormat="1" ht="20.100000000000001" hidden="1" customHeight="1">
      <c r="B2021" s="145"/>
      <c r="C2021" s="145"/>
      <c r="D2021" s="143"/>
      <c r="E2021" s="144"/>
      <c r="F2021" s="145" t="s">
        <v>465</v>
      </c>
      <c r="G2021" s="145" t="s">
        <v>466</v>
      </c>
      <c r="H2021" s="172">
        <v>4</v>
      </c>
      <c r="I2021" s="178"/>
      <c r="J2021" s="178"/>
      <c r="K2021" s="178"/>
      <c r="L2021" s="138"/>
      <c r="M2021" s="146"/>
      <c r="N2021" s="146"/>
    </row>
    <row r="2022" spans="2:14" s="141" customFormat="1" ht="20.100000000000001" hidden="1" customHeight="1">
      <c r="B2022" s="145"/>
      <c r="C2022" s="145"/>
      <c r="D2022" s="143"/>
      <c r="E2022" s="144"/>
      <c r="F2022" s="145" t="s">
        <v>466</v>
      </c>
      <c r="G2022" s="145" t="s">
        <v>467</v>
      </c>
      <c r="H2022" s="172">
        <v>4</v>
      </c>
      <c r="I2022" s="178"/>
      <c r="J2022" s="178"/>
      <c r="K2022" s="178"/>
      <c r="L2022" s="138"/>
      <c r="M2022" s="146"/>
      <c r="N2022" s="146"/>
    </row>
    <row r="2023" spans="2:14" s="141" customFormat="1" ht="20.100000000000001" hidden="1" customHeight="1">
      <c r="B2023" s="145"/>
      <c r="C2023" s="145"/>
      <c r="D2023" s="143"/>
      <c r="E2023" s="144"/>
      <c r="F2023" s="145" t="s">
        <v>467</v>
      </c>
      <c r="G2023" s="145" t="s">
        <v>468</v>
      </c>
      <c r="H2023" s="172">
        <v>4</v>
      </c>
      <c r="I2023" s="178"/>
      <c r="J2023" s="178"/>
      <c r="K2023" s="178"/>
      <c r="L2023" s="138"/>
      <c r="M2023" s="146"/>
      <c r="N2023" s="146"/>
    </row>
    <row r="2024" spans="2:14" s="141" customFormat="1" ht="20.100000000000001" hidden="1" customHeight="1">
      <c r="B2024" s="145"/>
      <c r="C2024" s="145"/>
      <c r="D2024" s="143"/>
      <c r="E2024" s="144"/>
      <c r="F2024" s="145" t="s">
        <v>468</v>
      </c>
      <c r="G2024" s="145" t="s">
        <v>469</v>
      </c>
      <c r="H2024" s="172">
        <v>4</v>
      </c>
      <c r="I2024" s="178"/>
      <c r="J2024" s="178"/>
      <c r="K2024" s="178"/>
      <c r="L2024" s="138"/>
      <c r="M2024" s="146"/>
      <c r="N2024" s="146"/>
    </row>
    <row r="2025" spans="2:14" s="141" customFormat="1" ht="20.100000000000001" hidden="1" customHeight="1">
      <c r="B2025" s="145"/>
      <c r="C2025" s="145"/>
      <c r="D2025" s="143"/>
      <c r="E2025" s="144"/>
      <c r="F2025" s="145" t="s">
        <v>469</v>
      </c>
      <c r="G2025" s="145" t="s">
        <v>470</v>
      </c>
      <c r="H2025" s="172">
        <v>4</v>
      </c>
      <c r="I2025" s="178"/>
      <c r="J2025" s="178"/>
      <c r="K2025" s="178"/>
      <c r="L2025" s="138"/>
      <c r="M2025" s="146"/>
      <c r="N2025" s="146"/>
    </row>
    <row r="2026" spans="2:14" s="141" customFormat="1" ht="20.100000000000001" hidden="1" customHeight="1">
      <c r="B2026" s="145"/>
      <c r="C2026" s="145"/>
      <c r="D2026" s="143"/>
      <c r="E2026" s="144"/>
      <c r="F2026" s="145" t="s">
        <v>470</v>
      </c>
      <c r="G2026" s="145" t="s">
        <v>906</v>
      </c>
      <c r="H2026" s="172">
        <v>4</v>
      </c>
      <c r="I2026" s="178"/>
      <c r="J2026" s="178"/>
      <c r="K2026" s="178"/>
      <c r="L2026" s="138"/>
      <c r="M2026" s="146"/>
      <c r="N2026" s="146"/>
    </row>
    <row r="2027" spans="2:14" s="141" customFormat="1" ht="20.100000000000001" hidden="1" customHeight="1">
      <c r="B2027" s="145"/>
      <c r="C2027" s="145"/>
      <c r="D2027" s="143"/>
      <c r="E2027" s="144"/>
      <c r="F2027" s="145"/>
      <c r="G2027" s="145"/>
      <c r="H2027" s="172"/>
      <c r="I2027" s="178"/>
      <c r="J2027" s="178"/>
      <c r="K2027" s="178"/>
      <c r="L2027" s="138"/>
      <c r="M2027" s="146"/>
      <c r="N2027" s="146"/>
    </row>
    <row r="2028" spans="2:14" s="141" customFormat="1" ht="20.100000000000001" hidden="1" customHeight="1">
      <c r="B2028" s="145">
        <v>243</v>
      </c>
      <c r="C2028" s="145"/>
      <c r="D2028" s="143" t="s">
        <v>257</v>
      </c>
      <c r="E2028" s="144">
        <v>2.6970000000000001</v>
      </c>
      <c r="F2028" s="145" t="s">
        <v>433</v>
      </c>
      <c r="G2028" s="145" t="s">
        <v>447</v>
      </c>
      <c r="H2028" s="172">
        <v>3.5</v>
      </c>
      <c r="I2028" s="178"/>
      <c r="J2028" s="178"/>
      <c r="K2028" s="178"/>
      <c r="L2028" s="138"/>
      <c r="M2028" s="146"/>
      <c r="N2028" s="146"/>
    </row>
    <row r="2029" spans="2:14" s="141" customFormat="1" ht="20.100000000000001" hidden="1" customHeight="1">
      <c r="B2029" s="145"/>
      <c r="C2029" s="145"/>
      <c r="D2029" s="143"/>
      <c r="E2029" s="144"/>
      <c r="F2029" s="145" t="s">
        <v>447</v>
      </c>
      <c r="G2029" s="145" t="s">
        <v>451</v>
      </c>
      <c r="H2029" s="172">
        <v>3.5</v>
      </c>
      <c r="I2029" s="178"/>
      <c r="J2029" s="178"/>
      <c r="K2029" s="178"/>
      <c r="L2029" s="138"/>
      <c r="M2029" s="146"/>
      <c r="N2029" s="146"/>
    </row>
    <row r="2030" spans="2:14" s="141" customFormat="1" ht="20.100000000000001" hidden="1" customHeight="1">
      <c r="B2030" s="145"/>
      <c r="C2030" s="145"/>
      <c r="D2030" s="143"/>
      <c r="E2030" s="144"/>
      <c r="F2030" s="145" t="s">
        <v>451</v>
      </c>
      <c r="G2030" s="145" t="s">
        <v>454</v>
      </c>
      <c r="H2030" s="172">
        <v>3.5</v>
      </c>
      <c r="I2030" s="178"/>
      <c r="J2030" s="178"/>
      <c r="K2030" s="178"/>
      <c r="L2030" s="138"/>
      <c r="M2030" s="146"/>
      <c r="N2030" s="146"/>
    </row>
    <row r="2031" spans="2:14" s="141" customFormat="1" ht="20.100000000000001" hidden="1" customHeight="1">
      <c r="B2031" s="145"/>
      <c r="C2031" s="145"/>
      <c r="D2031" s="143"/>
      <c r="E2031" s="144"/>
      <c r="F2031" s="145" t="s">
        <v>454</v>
      </c>
      <c r="G2031" s="145" t="s">
        <v>455</v>
      </c>
      <c r="H2031" s="172">
        <v>3.5</v>
      </c>
      <c r="I2031" s="178"/>
      <c r="J2031" s="178"/>
      <c r="K2031" s="178"/>
      <c r="L2031" s="138"/>
      <c r="M2031" s="146"/>
      <c r="N2031" s="146"/>
    </row>
    <row r="2032" spans="2:14" s="141" customFormat="1" ht="20.100000000000001" hidden="1" customHeight="1">
      <c r="B2032" s="145"/>
      <c r="C2032" s="145"/>
      <c r="D2032" s="143"/>
      <c r="E2032" s="144"/>
      <c r="F2032" s="145" t="s">
        <v>455</v>
      </c>
      <c r="G2032" s="145" t="s">
        <v>456</v>
      </c>
      <c r="H2032" s="172">
        <v>3.5</v>
      </c>
      <c r="I2032" s="178"/>
      <c r="J2032" s="178"/>
      <c r="K2032" s="178"/>
      <c r="L2032" s="138"/>
      <c r="M2032" s="146"/>
      <c r="N2032" s="146"/>
    </row>
    <row r="2033" spans="2:14" s="141" customFormat="1" ht="20.100000000000001" hidden="1" customHeight="1">
      <c r="B2033" s="145"/>
      <c r="C2033" s="145"/>
      <c r="D2033" s="143"/>
      <c r="E2033" s="144"/>
      <c r="F2033" s="145" t="s">
        <v>456</v>
      </c>
      <c r="G2033" s="145" t="s">
        <v>457</v>
      </c>
      <c r="H2033" s="172">
        <v>3.5</v>
      </c>
      <c r="I2033" s="178"/>
      <c r="J2033" s="178"/>
      <c r="K2033" s="178"/>
      <c r="L2033" s="138"/>
      <c r="M2033" s="146"/>
      <c r="N2033" s="146"/>
    </row>
    <row r="2034" spans="2:14" s="141" customFormat="1" ht="20.100000000000001" hidden="1" customHeight="1">
      <c r="B2034" s="145"/>
      <c r="C2034" s="145"/>
      <c r="D2034" s="143"/>
      <c r="E2034" s="144"/>
      <c r="F2034" s="145" t="s">
        <v>457</v>
      </c>
      <c r="G2034" s="145" t="s">
        <v>460</v>
      </c>
      <c r="H2034" s="172">
        <v>3.5</v>
      </c>
      <c r="I2034" s="178"/>
      <c r="J2034" s="178"/>
      <c r="K2034" s="178"/>
      <c r="L2034" s="138"/>
      <c r="M2034" s="146"/>
      <c r="N2034" s="146"/>
    </row>
    <row r="2035" spans="2:14" s="141" customFormat="1" ht="20.100000000000001" hidden="1" customHeight="1">
      <c r="B2035" s="145"/>
      <c r="C2035" s="145"/>
      <c r="D2035" s="143"/>
      <c r="E2035" s="144"/>
      <c r="F2035" s="145" t="s">
        <v>460</v>
      </c>
      <c r="G2035" s="145" t="s">
        <v>463</v>
      </c>
      <c r="H2035" s="172">
        <v>3.5</v>
      </c>
      <c r="I2035" s="178"/>
      <c r="J2035" s="178"/>
      <c r="K2035" s="178"/>
      <c r="L2035" s="138"/>
      <c r="M2035" s="146"/>
      <c r="N2035" s="146"/>
    </row>
    <row r="2036" spans="2:14" s="141" customFormat="1" ht="20.100000000000001" hidden="1" customHeight="1">
      <c r="B2036" s="145"/>
      <c r="C2036" s="145"/>
      <c r="D2036" s="143"/>
      <c r="E2036" s="144"/>
      <c r="F2036" s="145" t="s">
        <v>463</v>
      </c>
      <c r="G2036" s="145" t="s">
        <v>464</v>
      </c>
      <c r="H2036" s="172">
        <v>3.5</v>
      </c>
      <c r="I2036" s="178"/>
      <c r="J2036" s="178"/>
      <c r="K2036" s="178"/>
      <c r="L2036" s="138"/>
      <c r="M2036" s="146"/>
      <c r="N2036" s="146"/>
    </row>
    <row r="2037" spans="2:14" s="141" customFormat="1" ht="20.100000000000001" hidden="1" customHeight="1">
      <c r="B2037" s="145"/>
      <c r="C2037" s="145"/>
      <c r="D2037" s="143"/>
      <c r="E2037" s="144"/>
      <c r="F2037" s="145" t="s">
        <v>464</v>
      </c>
      <c r="G2037" s="145" t="s">
        <v>465</v>
      </c>
      <c r="H2037" s="172">
        <v>3.5</v>
      </c>
      <c r="I2037" s="178"/>
      <c r="J2037" s="178"/>
      <c r="K2037" s="178"/>
      <c r="L2037" s="138"/>
      <c r="M2037" s="146"/>
      <c r="N2037" s="146"/>
    </row>
    <row r="2038" spans="2:14" s="141" customFormat="1" ht="20.100000000000001" hidden="1" customHeight="1">
      <c r="B2038" s="145"/>
      <c r="C2038" s="145"/>
      <c r="D2038" s="143"/>
      <c r="E2038" s="144"/>
      <c r="F2038" s="145" t="s">
        <v>465</v>
      </c>
      <c r="G2038" s="145" t="s">
        <v>466</v>
      </c>
      <c r="H2038" s="172">
        <v>3.5</v>
      </c>
      <c r="I2038" s="178"/>
      <c r="J2038" s="178"/>
      <c r="K2038" s="178"/>
      <c r="L2038" s="138"/>
      <c r="M2038" s="146"/>
      <c r="N2038" s="146"/>
    </row>
    <row r="2039" spans="2:14" s="141" customFormat="1" ht="20.100000000000001" hidden="1" customHeight="1">
      <c r="B2039" s="145"/>
      <c r="C2039" s="145"/>
      <c r="D2039" s="143"/>
      <c r="E2039" s="144"/>
      <c r="F2039" s="145" t="s">
        <v>466</v>
      </c>
      <c r="G2039" s="145" t="s">
        <v>467</v>
      </c>
      <c r="H2039" s="172">
        <v>3.5</v>
      </c>
      <c r="I2039" s="178"/>
      <c r="J2039" s="178"/>
      <c r="K2039" s="178"/>
      <c r="L2039" s="138"/>
      <c r="M2039" s="146"/>
      <c r="N2039" s="146"/>
    </row>
    <row r="2040" spans="2:14" s="141" customFormat="1" ht="20.100000000000001" hidden="1" customHeight="1">
      <c r="B2040" s="145"/>
      <c r="C2040" s="145"/>
      <c r="D2040" s="143"/>
      <c r="E2040" s="144"/>
      <c r="F2040" s="145" t="s">
        <v>467</v>
      </c>
      <c r="G2040" s="145" t="s">
        <v>468</v>
      </c>
      <c r="H2040" s="172">
        <v>3.5</v>
      </c>
      <c r="I2040" s="178"/>
      <c r="J2040" s="178"/>
      <c r="K2040" s="178"/>
      <c r="L2040" s="138"/>
      <c r="M2040" s="146"/>
      <c r="N2040" s="146"/>
    </row>
    <row r="2041" spans="2:14" s="141" customFormat="1" ht="20.100000000000001" hidden="1" customHeight="1">
      <c r="B2041" s="145"/>
      <c r="C2041" s="145"/>
      <c r="D2041" s="143"/>
      <c r="E2041" s="144"/>
      <c r="F2041" s="145" t="s">
        <v>468</v>
      </c>
      <c r="G2041" s="145" t="s">
        <v>907</v>
      </c>
      <c r="H2041" s="172">
        <v>3.5</v>
      </c>
      <c r="I2041" s="178"/>
      <c r="J2041" s="178"/>
      <c r="K2041" s="178"/>
      <c r="L2041" s="138"/>
      <c r="M2041" s="146"/>
      <c r="N2041" s="146"/>
    </row>
    <row r="2042" spans="2:14" s="141" customFormat="1" ht="20.100000000000001" hidden="1" customHeight="1">
      <c r="B2042" s="145"/>
      <c r="C2042" s="145"/>
      <c r="D2042" s="143"/>
      <c r="E2042" s="144"/>
      <c r="F2042" s="145"/>
      <c r="G2042" s="145"/>
      <c r="H2042" s="172"/>
      <c r="I2042" s="178"/>
      <c r="J2042" s="178"/>
      <c r="K2042" s="178"/>
      <c r="L2042" s="138"/>
      <c r="M2042" s="146"/>
      <c r="N2042" s="146"/>
    </row>
    <row r="2043" spans="2:14" s="141" customFormat="1" ht="20.100000000000001" hidden="1" customHeight="1">
      <c r="B2043" s="145">
        <v>244</v>
      </c>
      <c r="C2043" s="145"/>
      <c r="D2043" s="143" t="s">
        <v>258</v>
      </c>
      <c r="E2043" s="144">
        <v>0.56100000000000005</v>
      </c>
      <c r="F2043" s="145" t="s">
        <v>433</v>
      </c>
      <c r="G2043" s="145" t="s">
        <v>447</v>
      </c>
      <c r="H2043" s="172">
        <v>3</v>
      </c>
      <c r="I2043" s="178"/>
      <c r="J2043" s="178"/>
      <c r="K2043" s="178"/>
      <c r="L2043" s="138"/>
      <c r="M2043" s="146"/>
      <c r="N2043" s="146"/>
    </row>
    <row r="2044" spans="2:14" s="141" customFormat="1" ht="20.100000000000001" hidden="1" customHeight="1">
      <c r="B2044" s="145"/>
      <c r="C2044" s="145"/>
      <c r="D2044" s="143"/>
      <c r="E2044" s="144"/>
      <c r="F2044" s="145" t="s">
        <v>447</v>
      </c>
      <c r="G2044" s="145" t="s">
        <v>451</v>
      </c>
      <c r="H2044" s="172">
        <v>3</v>
      </c>
      <c r="I2044" s="178"/>
      <c r="J2044" s="178"/>
      <c r="K2044" s="178"/>
      <c r="L2044" s="138"/>
      <c r="M2044" s="146"/>
      <c r="N2044" s="146"/>
    </row>
    <row r="2045" spans="2:14" s="141" customFormat="1" ht="20.100000000000001" hidden="1" customHeight="1">
      <c r="B2045" s="145"/>
      <c r="C2045" s="145"/>
      <c r="D2045" s="143"/>
      <c r="E2045" s="144"/>
      <c r="F2045" s="145" t="s">
        <v>451</v>
      </c>
      <c r="G2045" s="145" t="s">
        <v>908</v>
      </c>
      <c r="H2045" s="172">
        <v>3</v>
      </c>
      <c r="I2045" s="178"/>
      <c r="J2045" s="178"/>
      <c r="K2045" s="178"/>
      <c r="L2045" s="138"/>
      <c r="M2045" s="146"/>
      <c r="N2045" s="146"/>
    </row>
    <row r="2046" spans="2:14" s="141" customFormat="1" ht="20.100000000000001" hidden="1" customHeight="1">
      <c r="B2046" s="145"/>
      <c r="C2046" s="145"/>
      <c r="D2046" s="143"/>
      <c r="E2046" s="144"/>
      <c r="F2046" s="145"/>
      <c r="G2046" s="145"/>
      <c r="H2046" s="172"/>
      <c r="I2046" s="178"/>
      <c r="J2046" s="178"/>
      <c r="K2046" s="178"/>
      <c r="L2046" s="138"/>
      <c r="M2046" s="146"/>
      <c r="N2046" s="146"/>
    </row>
    <row r="2047" spans="2:14" s="141" customFormat="1" ht="20.100000000000001" hidden="1" customHeight="1">
      <c r="B2047" s="145">
        <v>245</v>
      </c>
      <c r="C2047" s="145"/>
      <c r="D2047" s="143" t="s">
        <v>259</v>
      </c>
      <c r="E2047" s="144">
        <v>1.2190000000000001</v>
      </c>
      <c r="F2047" s="145" t="s">
        <v>433</v>
      </c>
      <c r="G2047" s="145" t="s">
        <v>447</v>
      </c>
      <c r="H2047" s="172">
        <v>3</v>
      </c>
      <c r="I2047" s="178"/>
      <c r="J2047" s="178"/>
      <c r="K2047" s="178"/>
      <c r="L2047" s="138"/>
      <c r="M2047" s="146"/>
      <c r="N2047" s="146"/>
    </row>
    <row r="2048" spans="2:14" s="141" customFormat="1" ht="20.100000000000001" hidden="1" customHeight="1">
      <c r="B2048" s="145"/>
      <c r="C2048" s="145"/>
      <c r="D2048" s="143"/>
      <c r="E2048" s="144"/>
      <c r="F2048" s="145" t="s">
        <v>447</v>
      </c>
      <c r="G2048" s="145" t="s">
        <v>451</v>
      </c>
      <c r="H2048" s="172">
        <v>3</v>
      </c>
      <c r="I2048" s="178"/>
      <c r="J2048" s="178"/>
      <c r="K2048" s="178"/>
      <c r="L2048" s="138"/>
      <c r="M2048" s="146"/>
      <c r="N2048" s="146"/>
    </row>
    <row r="2049" spans="2:14" s="141" customFormat="1" ht="20.100000000000001" hidden="1" customHeight="1">
      <c r="B2049" s="145"/>
      <c r="C2049" s="145"/>
      <c r="D2049" s="143"/>
      <c r="E2049" s="144"/>
      <c r="F2049" s="145" t="s">
        <v>451</v>
      </c>
      <c r="G2049" s="145" t="s">
        <v>454</v>
      </c>
      <c r="H2049" s="172">
        <v>3</v>
      </c>
      <c r="I2049" s="178"/>
      <c r="J2049" s="178"/>
      <c r="K2049" s="178"/>
      <c r="L2049" s="138"/>
      <c r="M2049" s="146"/>
      <c r="N2049" s="146"/>
    </row>
    <row r="2050" spans="2:14" s="141" customFormat="1" ht="20.100000000000001" hidden="1" customHeight="1">
      <c r="B2050" s="145"/>
      <c r="C2050" s="145"/>
      <c r="D2050" s="143"/>
      <c r="E2050" s="144"/>
      <c r="F2050" s="145" t="s">
        <v>454</v>
      </c>
      <c r="G2050" s="145" t="s">
        <v>455</v>
      </c>
      <c r="H2050" s="172">
        <v>3</v>
      </c>
      <c r="I2050" s="178"/>
      <c r="J2050" s="178"/>
      <c r="K2050" s="178"/>
      <c r="L2050" s="138"/>
      <c r="M2050" s="146"/>
      <c r="N2050" s="146"/>
    </row>
    <row r="2051" spans="2:14" s="141" customFormat="1" ht="20.100000000000001" hidden="1" customHeight="1">
      <c r="B2051" s="145"/>
      <c r="C2051" s="145"/>
      <c r="D2051" s="143"/>
      <c r="E2051" s="144"/>
      <c r="F2051" s="145" t="s">
        <v>455</v>
      </c>
      <c r="G2051" s="145" t="s">
        <v>456</v>
      </c>
      <c r="H2051" s="172">
        <v>3</v>
      </c>
      <c r="I2051" s="178"/>
      <c r="J2051" s="178"/>
      <c r="K2051" s="178"/>
      <c r="L2051" s="138"/>
      <c r="M2051" s="146"/>
      <c r="N2051" s="146"/>
    </row>
    <row r="2052" spans="2:14" s="141" customFormat="1" ht="20.100000000000001" hidden="1" customHeight="1">
      <c r="B2052" s="145"/>
      <c r="C2052" s="145"/>
      <c r="D2052" s="143"/>
      <c r="E2052" s="144"/>
      <c r="F2052" s="145" t="s">
        <v>456</v>
      </c>
      <c r="G2052" s="145" t="s">
        <v>457</v>
      </c>
      <c r="H2052" s="172">
        <v>3</v>
      </c>
      <c r="I2052" s="178"/>
      <c r="J2052" s="178"/>
      <c r="K2052" s="178"/>
      <c r="L2052" s="138"/>
      <c r="M2052" s="146"/>
      <c r="N2052" s="146"/>
    </row>
    <row r="2053" spans="2:14" s="141" customFormat="1" ht="20.100000000000001" hidden="1" customHeight="1">
      <c r="B2053" s="145"/>
      <c r="C2053" s="145"/>
      <c r="D2053" s="143"/>
      <c r="E2053" s="144"/>
      <c r="F2053" s="145" t="s">
        <v>457</v>
      </c>
      <c r="G2053" s="145" t="s">
        <v>909</v>
      </c>
      <c r="H2053" s="172">
        <v>3</v>
      </c>
      <c r="I2053" s="178"/>
      <c r="J2053" s="178"/>
      <c r="K2053" s="178"/>
      <c r="L2053" s="138"/>
      <c r="M2053" s="146"/>
      <c r="N2053" s="146"/>
    </row>
    <row r="2054" spans="2:14" s="141" customFormat="1" ht="20.100000000000001" hidden="1" customHeight="1">
      <c r="B2054" s="145"/>
      <c r="C2054" s="145"/>
      <c r="D2054" s="143"/>
      <c r="E2054" s="144"/>
      <c r="F2054" s="145"/>
      <c r="G2054" s="145"/>
      <c r="H2054" s="172"/>
      <c r="I2054" s="178"/>
      <c r="J2054" s="178"/>
      <c r="K2054" s="178"/>
      <c r="L2054" s="138"/>
      <c r="M2054" s="146"/>
      <c r="N2054" s="146"/>
    </row>
    <row r="2055" spans="2:14" s="141" customFormat="1" ht="20.100000000000001" hidden="1" customHeight="1">
      <c r="B2055" s="145">
        <v>246</v>
      </c>
      <c r="C2055" s="145"/>
      <c r="D2055" s="143" t="s">
        <v>260</v>
      </c>
      <c r="E2055" s="144">
        <v>6.8739999999999997</v>
      </c>
      <c r="F2055" s="145" t="s">
        <v>433</v>
      </c>
      <c r="G2055" s="145" t="s">
        <v>447</v>
      </c>
      <c r="H2055" s="172">
        <v>3.5</v>
      </c>
      <c r="I2055" s="178"/>
      <c r="J2055" s="178"/>
      <c r="K2055" s="178"/>
      <c r="L2055" s="138"/>
      <c r="M2055" s="146"/>
      <c r="N2055" s="146"/>
    </row>
    <row r="2056" spans="2:14" s="141" customFormat="1" ht="20.100000000000001" hidden="1" customHeight="1">
      <c r="B2056" s="145"/>
      <c r="C2056" s="145"/>
      <c r="D2056" s="143"/>
      <c r="E2056" s="144"/>
      <c r="F2056" s="145" t="s">
        <v>447</v>
      </c>
      <c r="G2056" s="145" t="s">
        <v>451</v>
      </c>
      <c r="H2056" s="172">
        <v>3.5</v>
      </c>
      <c r="I2056" s="178"/>
      <c r="J2056" s="178"/>
      <c r="K2056" s="178"/>
      <c r="L2056" s="138"/>
      <c r="M2056" s="146"/>
      <c r="N2056" s="146"/>
    </row>
    <row r="2057" spans="2:14" s="141" customFormat="1" ht="20.100000000000001" hidden="1" customHeight="1">
      <c r="B2057" s="145"/>
      <c r="C2057" s="145"/>
      <c r="D2057" s="143"/>
      <c r="E2057" s="144"/>
      <c r="F2057" s="145" t="s">
        <v>451</v>
      </c>
      <c r="G2057" s="145" t="s">
        <v>454</v>
      </c>
      <c r="H2057" s="172">
        <v>3.5</v>
      </c>
      <c r="I2057" s="178"/>
      <c r="J2057" s="178"/>
      <c r="K2057" s="178"/>
      <c r="L2057" s="138"/>
      <c r="M2057" s="146"/>
      <c r="N2057" s="146"/>
    </row>
    <row r="2058" spans="2:14" s="141" customFormat="1" ht="20.100000000000001" hidden="1" customHeight="1">
      <c r="B2058" s="145"/>
      <c r="C2058" s="145"/>
      <c r="D2058" s="143"/>
      <c r="E2058" s="144"/>
      <c r="F2058" s="145" t="s">
        <v>454</v>
      </c>
      <c r="G2058" s="145" t="s">
        <v>455</v>
      </c>
      <c r="H2058" s="172">
        <v>3.5</v>
      </c>
      <c r="I2058" s="178"/>
      <c r="J2058" s="178"/>
      <c r="K2058" s="178"/>
      <c r="L2058" s="138"/>
      <c r="M2058" s="146"/>
      <c r="N2058" s="146"/>
    </row>
    <row r="2059" spans="2:14" s="141" customFormat="1" ht="20.100000000000001" hidden="1" customHeight="1">
      <c r="B2059" s="145"/>
      <c r="C2059" s="145"/>
      <c r="D2059" s="143"/>
      <c r="E2059" s="144"/>
      <c r="F2059" s="145" t="s">
        <v>455</v>
      </c>
      <c r="G2059" s="145" t="s">
        <v>456</v>
      </c>
      <c r="H2059" s="172">
        <v>3.5</v>
      </c>
      <c r="I2059" s="178"/>
      <c r="J2059" s="178"/>
      <c r="K2059" s="178"/>
      <c r="L2059" s="138"/>
      <c r="M2059" s="146"/>
      <c r="N2059" s="146"/>
    </row>
    <row r="2060" spans="2:14" s="141" customFormat="1" ht="20.100000000000001" hidden="1" customHeight="1">
      <c r="B2060" s="145"/>
      <c r="C2060" s="145"/>
      <c r="D2060" s="143"/>
      <c r="E2060" s="144"/>
      <c r="F2060" s="145" t="s">
        <v>456</v>
      </c>
      <c r="G2060" s="145" t="s">
        <v>457</v>
      </c>
      <c r="H2060" s="172">
        <v>3.5</v>
      </c>
      <c r="I2060" s="178"/>
      <c r="J2060" s="178"/>
      <c r="K2060" s="178"/>
      <c r="L2060" s="138"/>
      <c r="M2060" s="146"/>
      <c r="N2060" s="146"/>
    </row>
    <row r="2061" spans="2:14" s="141" customFormat="1" ht="20.100000000000001" hidden="1" customHeight="1">
      <c r="B2061" s="145"/>
      <c r="C2061" s="145"/>
      <c r="D2061" s="143"/>
      <c r="E2061" s="144"/>
      <c r="F2061" s="145" t="s">
        <v>457</v>
      </c>
      <c r="G2061" s="145" t="s">
        <v>460</v>
      </c>
      <c r="H2061" s="172">
        <v>3.5</v>
      </c>
      <c r="I2061" s="178"/>
      <c r="J2061" s="178"/>
      <c r="K2061" s="178"/>
      <c r="L2061" s="138"/>
      <c r="M2061" s="146"/>
      <c r="N2061" s="146"/>
    </row>
    <row r="2062" spans="2:14" s="141" customFormat="1" ht="20.100000000000001" hidden="1" customHeight="1">
      <c r="B2062" s="145"/>
      <c r="C2062" s="145"/>
      <c r="D2062" s="143"/>
      <c r="E2062" s="144"/>
      <c r="F2062" s="145" t="s">
        <v>460</v>
      </c>
      <c r="G2062" s="145" t="s">
        <v>463</v>
      </c>
      <c r="H2062" s="172">
        <v>3.5</v>
      </c>
      <c r="I2062" s="178"/>
      <c r="J2062" s="178"/>
      <c r="K2062" s="178"/>
      <c r="L2062" s="138"/>
      <c r="M2062" s="146"/>
      <c r="N2062" s="146"/>
    </row>
    <row r="2063" spans="2:14" s="141" customFormat="1" ht="20.100000000000001" hidden="1" customHeight="1">
      <c r="B2063" s="145"/>
      <c r="C2063" s="145"/>
      <c r="D2063" s="143"/>
      <c r="E2063" s="144"/>
      <c r="F2063" s="145" t="s">
        <v>463</v>
      </c>
      <c r="G2063" s="145" t="s">
        <v>464</v>
      </c>
      <c r="H2063" s="172">
        <v>3.5</v>
      </c>
      <c r="I2063" s="178"/>
      <c r="J2063" s="178"/>
      <c r="K2063" s="178"/>
      <c r="L2063" s="138"/>
      <c r="M2063" s="146"/>
      <c r="N2063" s="146"/>
    </row>
    <row r="2064" spans="2:14" s="141" customFormat="1" ht="20.100000000000001" hidden="1" customHeight="1">
      <c r="B2064" s="145"/>
      <c r="C2064" s="145"/>
      <c r="D2064" s="143"/>
      <c r="E2064" s="144"/>
      <c r="F2064" s="145" t="s">
        <v>464</v>
      </c>
      <c r="G2064" s="145" t="s">
        <v>465</v>
      </c>
      <c r="H2064" s="172">
        <v>3.5</v>
      </c>
      <c r="I2064" s="178"/>
      <c r="J2064" s="178"/>
      <c r="K2064" s="178"/>
      <c r="L2064" s="138"/>
      <c r="M2064" s="146"/>
      <c r="N2064" s="146"/>
    </row>
    <row r="2065" spans="2:14" s="141" customFormat="1" ht="20.100000000000001" hidden="1" customHeight="1">
      <c r="B2065" s="145"/>
      <c r="C2065" s="145"/>
      <c r="D2065" s="143"/>
      <c r="E2065" s="144"/>
      <c r="F2065" s="145" t="s">
        <v>465</v>
      </c>
      <c r="G2065" s="145" t="s">
        <v>466</v>
      </c>
      <c r="H2065" s="172">
        <v>3.5</v>
      </c>
      <c r="I2065" s="178"/>
      <c r="J2065" s="178"/>
      <c r="K2065" s="178"/>
      <c r="L2065" s="138"/>
      <c r="M2065" s="146"/>
      <c r="N2065" s="146"/>
    </row>
    <row r="2066" spans="2:14" s="141" customFormat="1" ht="20.100000000000001" hidden="1" customHeight="1">
      <c r="B2066" s="145"/>
      <c r="C2066" s="145"/>
      <c r="D2066" s="143"/>
      <c r="E2066" s="144"/>
      <c r="F2066" s="145" t="s">
        <v>466</v>
      </c>
      <c r="G2066" s="145" t="s">
        <v>467</v>
      </c>
      <c r="H2066" s="172">
        <v>3.5</v>
      </c>
      <c r="I2066" s="178"/>
      <c r="J2066" s="178"/>
      <c r="K2066" s="178"/>
      <c r="L2066" s="138"/>
      <c r="M2066" s="146"/>
      <c r="N2066" s="146"/>
    </row>
    <row r="2067" spans="2:14" s="141" customFormat="1" ht="20.100000000000001" hidden="1" customHeight="1">
      <c r="B2067" s="145"/>
      <c r="C2067" s="145"/>
      <c r="D2067" s="143"/>
      <c r="E2067" s="144"/>
      <c r="F2067" s="145" t="s">
        <v>467</v>
      </c>
      <c r="G2067" s="145" t="s">
        <v>468</v>
      </c>
      <c r="H2067" s="172">
        <v>3.5</v>
      </c>
      <c r="I2067" s="178"/>
      <c r="J2067" s="178"/>
      <c r="K2067" s="178"/>
      <c r="L2067" s="138"/>
      <c r="M2067" s="146"/>
      <c r="N2067" s="146"/>
    </row>
    <row r="2068" spans="2:14" s="141" customFormat="1" ht="20.100000000000001" hidden="1" customHeight="1">
      <c r="B2068" s="145"/>
      <c r="C2068" s="145"/>
      <c r="D2068" s="143"/>
      <c r="E2068" s="144"/>
      <c r="F2068" s="145" t="s">
        <v>468</v>
      </c>
      <c r="G2068" s="145" t="s">
        <v>469</v>
      </c>
      <c r="H2068" s="172">
        <v>3.5</v>
      </c>
      <c r="I2068" s="178"/>
      <c r="J2068" s="178"/>
      <c r="K2068" s="178"/>
      <c r="L2068" s="138"/>
      <c r="M2068" s="146"/>
      <c r="N2068" s="146"/>
    </row>
    <row r="2069" spans="2:14" s="141" customFormat="1" ht="20.100000000000001" hidden="1" customHeight="1">
      <c r="B2069" s="145"/>
      <c r="C2069" s="145"/>
      <c r="D2069" s="143"/>
      <c r="E2069" s="144"/>
      <c r="F2069" s="145" t="s">
        <v>469</v>
      </c>
      <c r="G2069" s="145" t="s">
        <v>470</v>
      </c>
      <c r="H2069" s="172">
        <v>3.5</v>
      </c>
      <c r="I2069" s="178"/>
      <c r="J2069" s="178"/>
      <c r="K2069" s="178"/>
      <c r="L2069" s="138"/>
      <c r="M2069" s="146"/>
      <c r="N2069" s="146"/>
    </row>
    <row r="2070" spans="2:14" s="141" customFormat="1" ht="20.100000000000001" hidden="1" customHeight="1">
      <c r="B2070" s="145"/>
      <c r="C2070" s="145"/>
      <c r="D2070" s="143"/>
      <c r="E2070" s="144"/>
      <c r="F2070" s="145" t="s">
        <v>470</v>
      </c>
      <c r="G2070" s="145" t="s">
        <v>471</v>
      </c>
      <c r="H2070" s="172">
        <v>3.5</v>
      </c>
      <c r="I2070" s="178"/>
      <c r="J2070" s="178"/>
      <c r="K2070" s="178"/>
      <c r="L2070" s="138"/>
      <c r="M2070" s="146"/>
      <c r="N2070" s="146"/>
    </row>
    <row r="2071" spans="2:14" s="141" customFormat="1" ht="20.100000000000001" hidden="1" customHeight="1">
      <c r="B2071" s="145"/>
      <c r="C2071" s="145"/>
      <c r="D2071" s="143"/>
      <c r="E2071" s="144"/>
      <c r="F2071" s="145" t="s">
        <v>471</v>
      </c>
      <c r="G2071" s="145" t="s">
        <v>473</v>
      </c>
      <c r="H2071" s="172">
        <v>3.5</v>
      </c>
      <c r="I2071" s="178"/>
      <c r="J2071" s="178"/>
      <c r="K2071" s="178"/>
      <c r="L2071" s="138"/>
      <c r="M2071" s="146"/>
      <c r="N2071" s="146"/>
    </row>
    <row r="2072" spans="2:14" s="141" customFormat="1" ht="20.100000000000001" hidden="1" customHeight="1">
      <c r="B2072" s="145"/>
      <c r="C2072" s="145"/>
      <c r="D2072" s="143"/>
      <c r="E2072" s="144"/>
      <c r="F2072" s="145" t="s">
        <v>473</v>
      </c>
      <c r="G2072" s="145" t="s">
        <v>474</v>
      </c>
      <c r="H2072" s="172">
        <v>3.5</v>
      </c>
      <c r="I2072" s="178"/>
      <c r="J2072" s="178"/>
      <c r="K2072" s="178"/>
      <c r="L2072" s="138"/>
      <c r="M2072" s="146"/>
      <c r="N2072" s="146"/>
    </row>
    <row r="2073" spans="2:14" s="141" customFormat="1" ht="20.100000000000001" hidden="1" customHeight="1">
      <c r="B2073" s="145"/>
      <c r="C2073" s="145"/>
      <c r="D2073" s="143"/>
      <c r="E2073" s="144"/>
      <c r="F2073" s="145" t="s">
        <v>474</v>
      </c>
      <c r="G2073" s="145" t="s">
        <v>475</v>
      </c>
      <c r="H2073" s="172">
        <v>3.5</v>
      </c>
      <c r="I2073" s="178"/>
      <c r="J2073" s="178"/>
      <c r="K2073" s="178"/>
      <c r="L2073" s="138"/>
      <c r="M2073" s="146"/>
      <c r="N2073" s="146"/>
    </row>
    <row r="2074" spans="2:14" s="141" customFormat="1" ht="20.100000000000001" hidden="1" customHeight="1">
      <c r="B2074" s="145"/>
      <c r="C2074" s="145"/>
      <c r="D2074" s="143"/>
      <c r="E2074" s="144"/>
      <c r="F2074" s="145" t="s">
        <v>475</v>
      </c>
      <c r="G2074" s="145" t="s">
        <v>476</v>
      </c>
      <c r="H2074" s="172">
        <v>3.5</v>
      </c>
      <c r="I2074" s="178"/>
      <c r="J2074" s="178"/>
      <c r="K2074" s="178"/>
      <c r="L2074" s="138"/>
      <c r="M2074" s="146"/>
      <c r="N2074" s="146"/>
    </row>
    <row r="2075" spans="2:14" s="141" customFormat="1" ht="20.100000000000001" hidden="1" customHeight="1">
      <c r="B2075" s="145"/>
      <c r="C2075" s="145"/>
      <c r="D2075" s="143"/>
      <c r="E2075" s="144"/>
      <c r="F2075" s="145" t="s">
        <v>476</v>
      </c>
      <c r="G2075" s="145" t="s">
        <v>477</v>
      </c>
      <c r="H2075" s="172">
        <v>3.5</v>
      </c>
      <c r="I2075" s="178"/>
      <c r="J2075" s="178"/>
      <c r="K2075" s="178"/>
      <c r="L2075" s="138"/>
      <c r="M2075" s="146"/>
      <c r="N2075" s="146"/>
    </row>
    <row r="2076" spans="2:14" s="141" customFormat="1" ht="20.100000000000001" hidden="1" customHeight="1">
      <c r="B2076" s="145"/>
      <c r="C2076" s="145"/>
      <c r="D2076" s="143"/>
      <c r="E2076" s="144"/>
      <c r="F2076" s="145" t="s">
        <v>477</v>
      </c>
      <c r="G2076" s="145" t="s">
        <v>543</v>
      </c>
      <c r="H2076" s="172">
        <v>3.5</v>
      </c>
      <c r="I2076" s="178"/>
      <c r="J2076" s="178"/>
      <c r="K2076" s="178"/>
      <c r="L2076" s="138"/>
      <c r="M2076" s="146"/>
      <c r="N2076" s="146"/>
    </row>
    <row r="2077" spans="2:14" s="141" customFormat="1" ht="20.100000000000001" hidden="1" customHeight="1">
      <c r="B2077" s="145"/>
      <c r="C2077" s="145"/>
      <c r="D2077" s="143"/>
      <c r="E2077" s="144"/>
      <c r="F2077" s="145" t="s">
        <v>543</v>
      </c>
      <c r="G2077" s="145" t="s">
        <v>550</v>
      </c>
      <c r="H2077" s="172">
        <v>3.5</v>
      </c>
      <c r="I2077" s="178"/>
      <c r="J2077" s="178"/>
      <c r="K2077" s="178"/>
      <c r="L2077" s="138"/>
      <c r="M2077" s="146"/>
      <c r="N2077" s="146"/>
    </row>
    <row r="2078" spans="2:14" s="141" customFormat="1" ht="20.100000000000001" hidden="1" customHeight="1">
      <c r="B2078" s="145"/>
      <c r="C2078" s="145"/>
      <c r="D2078" s="143"/>
      <c r="E2078" s="144"/>
      <c r="F2078" s="145" t="s">
        <v>550</v>
      </c>
      <c r="G2078" s="145" t="s">
        <v>551</v>
      </c>
      <c r="H2078" s="172">
        <v>3.5</v>
      </c>
      <c r="I2078" s="178"/>
      <c r="J2078" s="178"/>
      <c r="K2078" s="178"/>
      <c r="L2078" s="138"/>
      <c r="M2078" s="146"/>
      <c r="N2078" s="146"/>
    </row>
    <row r="2079" spans="2:14" s="141" customFormat="1" ht="20.100000000000001" hidden="1" customHeight="1">
      <c r="B2079" s="145"/>
      <c r="C2079" s="145"/>
      <c r="D2079" s="143"/>
      <c r="E2079" s="144"/>
      <c r="F2079" s="145" t="s">
        <v>551</v>
      </c>
      <c r="G2079" s="145" t="s">
        <v>552</v>
      </c>
      <c r="H2079" s="172">
        <v>3.5</v>
      </c>
      <c r="I2079" s="178"/>
      <c r="J2079" s="178"/>
      <c r="K2079" s="178"/>
      <c r="L2079" s="138"/>
      <c r="M2079" s="146"/>
      <c r="N2079" s="146"/>
    </row>
    <row r="2080" spans="2:14" s="141" customFormat="1" ht="20.100000000000001" hidden="1" customHeight="1">
      <c r="B2080" s="145"/>
      <c r="C2080" s="145"/>
      <c r="D2080" s="143"/>
      <c r="E2080" s="144"/>
      <c r="F2080" s="145" t="s">
        <v>552</v>
      </c>
      <c r="G2080" s="145" t="s">
        <v>553</v>
      </c>
      <c r="H2080" s="172">
        <v>3.5</v>
      </c>
      <c r="I2080" s="178"/>
      <c r="J2080" s="178"/>
      <c r="K2080" s="178"/>
      <c r="L2080" s="138"/>
      <c r="M2080" s="146"/>
      <c r="N2080" s="146"/>
    </row>
    <row r="2081" spans="2:14" s="141" customFormat="1" ht="20.100000000000001" hidden="1" customHeight="1">
      <c r="B2081" s="145"/>
      <c r="C2081" s="145"/>
      <c r="D2081" s="143"/>
      <c r="E2081" s="144"/>
      <c r="F2081" s="145" t="s">
        <v>553</v>
      </c>
      <c r="G2081" s="145" t="s">
        <v>554</v>
      </c>
      <c r="H2081" s="172">
        <v>3.5</v>
      </c>
      <c r="I2081" s="178"/>
      <c r="J2081" s="178"/>
      <c r="K2081" s="178"/>
      <c r="L2081" s="138"/>
      <c r="M2081" s="146"/>
      <c r="N2081" s="146"/>
    </row>
    <row r="2082" spans="2:14" s="141" customFormat="1" ht="20.100000000000001" hidden="1" customHeight="1">
      <c r="B2082" s="145"/>
      <c r="C2082" s="145"/>
      <c r="D2082" s="143"/>
      <c r="E2082" s="144"/>
      <c r="F2082" s="145" t="s">
        <v>554</v>
      </c>
      <c r="G2082" s="145" t="s">
        <v>555</v>
      </c>
      <c r="H2082" s="172">
        <v>3.5</v>
      </c>
      <c r="I2082" s="178"/>
      <c r="J2082" s="178"/>
      <c r="K2082" s="178"/>
      <c r="L2082" s="138"/>
      <c r="M2082" s="146"/>
      <c r="N2082" s="146"/>
    </row>
    <row r="2083" spans="2:14" s="141" customFormat="1" ht="20.100000000000001" hidden="1" customHeight="1">
      <c r="B2083" s="145"/>
      <c r="C2083" s="145"/>
      <c r="D2083" s="143"/>
      <c r="E2083" s="144"/>
      <c r="F2083" s="145" t="s">
        <v>555</v>
      </c>
      <c r="G2083" s="145" t="s">
        <v>556</v>
      </c>
      <c r="H2083" s="172">
        <v>3.5</v>
      </c>
      <c r="I2083" s="178"/>
      <c r="J2083" s="178"/>
      <c r="K2083" s="178"/>
      <c r="L2083" s="138"/>
      <c r="M2083" s="146"/>
      <c r="N2083" s="146"/>
    </row>
    <row r="2084" spans="2:14" s="141" customFormat="1" ht="20.100000000000001" hidden="1" customHeight="1">
      <c r="B2084" s="145"/>
      <c r="C2084" s="145"/>
      <c r="D2084" s="143"/>
      <c r="E2084" s="144"/>
      <c r="F2084" s="145" t="s">
        <v>556</v>
      </c>
      <c r="G2084" s="145" t="s">
        <v>557</v>
      </c>
      <c r="H2084" s="172">
        <v>3.5</v>
      </c>
      <c r="I2084" s="178"/>
      <c r="J2084" s="178"/>
      <c r="K2084" s="178"/>
      <c r="L2084" s="138"/>
      <c r="M2084" s="146"/>
      <c r="N2084" s="146"/>
    </row>
    <row r="2085" spans="2:14" s="141" customFormat="1" ht="20.100000000000001" hidden="1" customHeight="1">
      <c r="B2085" s="145"/>
      <c r="C2085" s="145"/>
      <c r="D2085" s="143"/>
      <c r="E2085" s="144"/>
      <c r="F2085" s="145" t="s">
        <v>557</v>
      </c>
      <c r="G2085" s="145" t="s">
        <v>558</v>
      </c>
      <c r="H2085" s="172">
        <v>3.5</v>
      </c>
      <c r="I2085" s="178"/>
      <c r="J2085" s="178"/>
      <c r="K2085" s="178"/>
      <c r="L2085" s="138"/>
      <c r="M2085" s="146"/>
      <c r="N2085" s="146"/>
    </row>
    <row r="2086" spans="2:14" s="141" customFormat="1" ht="20.100000000000001" hidden="1" customHeight="1">
      <c r="B2086" s="145"/>
      <c r="C2086" s="145"/>
      <c r="D2086" s="143"/>
      <c r="E2086" s="144"/>
      <c r="F2086" s="145" t="s">
        <v>558</v>
      </c>
      <c r="G2086" s="145" t="s">
        <v>559</v>
      </c>
      <c r="H2086" s="172">
        <v>3.5</v>
      </c>
      <c r="I2086" s="178"/>
      <c r="J2086" s="178"/>
      <c r="K2086" s="178"/>
      <c r="L2086" s="138"/>
      <c r="M2086" s="146"/>
      <c r="N2086" s="146"/>
    </row>
    <row r="2087" spans="2:14" s="141" customFormat="1" ht="20.100000000000001" hidden="1" customHeight="1">
      <c r="B2087" s="145"/>
      <c r="C2087" s="145"/>
      <c r="D2087" s="143"/>
      <c r="E2087" s="144"/>
      <c r="F2087" s="145" t="s">
        <v>559</v>
      </c>
      <c r="G2087" s="145" t="s">
        <v>560</v>
      </c>
      <c r="H2087" s="172">
        <v>3.5</v>
      </c>
      <c r="I2087" s="178"/>
      <c r="J2087" s="178"/>
      <c r="K2087" s="178"/>
      <c r="L2087" s="138"/>
      <c r="M2087" s="146"/>
      <c r="N2087" s="146"/>
    </row>
    <row r="2088" spans="2:14" s="141" customFormat="1" ht="20.100000000000001" hidden="1" customHeight="1">
      <c r="B2088" s="145"/>
      <c r="C2088" s="145"/>
      <c r="D2088" s="143"/>
      <c r="E2088" s="144"/>
      <c r="F2088" s="145" t="s">
        <v>560</v>
      </c>
      <c r="G2088" s="145" t="s">
        <v>561</v>
      </c>
      <c r="H2088" s="172">
        <v>3.5</v>
      </c>
      <c r="I2088" s="178"/>
      <c r="J2088" s="178"/>
      <c r="K2088" s="178"/>
      <c r="L2088" s="138"/>
      <c r="M2088" s="146"/>
      <c r="N2088" s="146"/>
    </row>
    <row r="2089" spans="2:14" s="141" customFormat="1" ht="20.100000000000001" hidden="1" customHeight="1">
      <c r="B2089" s="145"/>
      <c r="C2089" s="145"/>
      <c r="D2089" s="143"/>
      <c r="E2089" s="144"/>
      <c r="F2089" s="145" t="s">
        <v>561</v>
      </c>
      <c r="G2089" s="145" t="s">
        <v>910</v>
      </c>
      <c r="H2089" s="172">
        <v>3.5</v>
      </c>
      <c r="I2089" s="178"/>
      <c r="J2089" s="178"/>
      <c r="K2089" s="178"/>
      <c r="L2089" s="138"/>
      <c r="M2089" s="146"/>
      <c r="N2089" s="146"/>
    </row>
    <row r="2090" spans="2:14" s="141" customFormat="1" ht="20.100000000000001" hidden="1" customHeight="1">
      <c r="B2090" s="145"/>
      <c r="C2090" s="145"/>
      <c r="D2090" s="143"/>
      <c r="E2090" s="144"/>
      <c r="F2090" s="145"/>
      <c r="G2090" s="145"/>
      <c r="H2090" s="172"/>
      <c r="I2090" s="178"/>
      <c r="J2090" s="178"/>
      <c r="K2090" s="178"/>
      <c r="L2090" s="138"/>
      <c r="M2090" s="146"/>
      <c r="N2090" s="146"/>
    </row>
    <row r="2091" spans="2:14" s="141" customFormat="1" ht="20.100000000000001" hidden="1" customHeight="1">
      <c r="B2091" s="145">
        <v>247</v>
      </c>
      <c r="C2091" s="145"/>
      <c r="D2091" s="143" t="s">
        <v>261</v>
      </c>
      <c r="E2091" s="144">
        <v>1.7</v>
      </c>
      <c r="F2091" s="145" t="s">
        <v>433</v>
      </c>
      <c r="G2091" s="145" t="s">
        <v>447</v>
      </c>
      <c r="H2091" s="172">
        <v>3</v>
      </c>
      <c r="I2091" s="178"/>
      <c r="J2091" s="178"/>
      <c r="K2091" s="178"/>
      <c r="L2091" s="138"/>
      <c r="M2091" s="146"/>
      <c r="N2091" s="146"/>
    </row>
    <row r="2092" spans="2:14" s="141" customFormat="1" ht="20.100000000000001" hidden="1" customHeight="1">
      <c r="B2092" s="145"/>
      <c r="C2092" s="145"/>
      <c r="D2092" s="143"/>
      <c r="E2092" s="144"/>
      <c r="F2092" s="145" t="s">
        <v>447</v>
      </c>
      <c r="G2092" s="145" t="s">
        <v>451</v>
      </c>
      <c r="H2092" s="172">
        <v>3</v>
      </c>
      <c r="I2092" s="178"/>
      <c r="J2092" s="178"/>
      <c r="K2092" s="178"/>
      <c r="L2092" s="138"/>
      <c r="M2092" s="146"/>
      <c r="N2092" s="146"/>
    </row>
    <row r="2093" spans="2:14" s="141" customFormat="1" ht="20.100000000000001" hidden="1" customHeight="1">
      <c r="B2093" s="145"/>
      <c r="C2093" s="145"/>
      <c r="D2093" s="143"/>
      <c r="E2093" s="144"/>
      <c r="F2093" s="145" t="s">
        <v>451</v>
      </c>
      <c r="G2093" s="145" t="s">
        <v>454</v>
      </c>
      <c r="H2093" s="172">
        <v>3</v>
      </c>
      <c r="I2093" s="178"/>
      <c r="J2093" s="178"/>
      <c r="K2093" s="178"/>
      <c r="L2093" s="138"/>
      <c r="M2093" s="146"/>
      <c r="N2093" s="146"/>
    </row>
    <row r="2094" spans="2:14" s="141" customFormat="1" ht="20.100000000000001" hidden="1" customHeight="1">
      <c r="B2094" s="145"/>
      <c r="C2094" s="145"/>
      <c r="D2094" s="143"/>
      <c r="E2094" s="144"/>
      <c r="F2094" s="145" t="s">
        <v>454</v>
      </c>
      <c r="G2094" s="145" t="s">
        <v>455</v>
      </c>
      <c r="H2094" s="172">
        <v>3</v>
      </c>
      <c r="I2094" s="178"/>
      <c r="J2094" s="178"/>
      <c r="K2094" s="178"/>
      <c r="L2094" s="138"/>
      <c r="M2094" s="146"/>
      <c r="N2094" s="146"/>
    </row>
    <row r="2095" spans="2:14" s="141" customFormat="1" ht="20.100000000000001" hidden="1" customHeight="1">
      <c r="B2095" s="145"/>
      <c r="C2095" s="145"/>
      <c r="D2095" s="143"/>
      <c r="E2095" s="144"/>
      <c r="F2095" s="145" t="s">
        <v>455</v>
      </c>
      <c r="G2095" s="145" t="s">
        <v>456</v>
      </c>
      <c r="H2095" s="172">
        <v>3</v>
      </c>
      <c r="I2095" s="178"/>
      <c r="J2095" s="178"/>
      <c r="K2095" s="178"/>
      <c r="L2095" s="138"/>
      <c r="M2095" s="146"/>
      <c r="N2095" s="146"/>
    </row>
    <row r="2096" spans="2:14" s="141" customFormat="1" ht="20.100000000000001" hidden="1" customHeight="1">
      <c r="B2096" s="145"/>
      <c r="C2096" s="145"/>
      <c r="D2096" s="143"/>
      <c r="E2096" s="144"/>
      <c r="F2096" s="145" t="s">
        <v>456</v>
      </c>
      <c r="G2096" s="145" t="s">
        <v>457</v>
      </c>
      <c r="H2096" s="172">
        <v>3</v>
      </c>
      <c r="I2096" s="178"/>
      <c r="J2096" s="178"/>
      <c r="K2096" s="178"/>
      <c r="L2096" s="138"/>
      <c r="M2096" s="146"/>
      <c r="N2096" s="146"/>
    </row>
    <row r="2097" spans="2:14" s="141" customFormat="1" ht="20.100000000000001" hidden="1" customHeight="1">
      <c r="B2097" s="145"/>
      <c r="C2097" s="145"/>
      <c r="D2097" s="143"/>
      <c r="E2097" s="144"/>
      <c r="F2097" s="145" t="s">
        <v>457</v>
      </c>
      <c r="G2097" s="145" t="s">
        <v>460</v>
      </c>
      <c r="H2097" s="172">
        <v>3</v>
      </c>
      <c r="I2097" s="178"/>
      <c r="J2097" s="178"/>
      <c r="K2097" s="178"/>
      <c r="L2097" s="138"/>
      <c r="M2097" s="146"/>
      <c r="N2097" s="146"/>
    </row>
    <row r="2098" spans="2:14" s="141" customFormat="1" ht="20.100000000000001" hidden="1" customHeight="1">
      <c r="B2098" s="145"/>
      <c r="C2098" s="145"/>
      <c r="D2098" s="143"/>
      <c r="E2098" s="144"/>
      <c r="F2098" s="145" t="s">
        <v>460</v>
      </c>
      <c r="G2098" s="145" t="s">
        <v>463</v>
      </c>
      <c r="H2098" s="172">
        <v>3</v>
      </c>
      <c r="I2098" s="178"/>
      <c r="J2098" s="178"/>
      <c r="K2098" s="178"/>
      <c r="L2098" s="138"/>
      <c r="M2098" s="146"/>
      <c r="N2098" s="146"/>
    </row>
    <row r="2099" spans="2:14" s="141" customFormat="1" ht="20.100000000000001" hidden="1" customHeight="1">
      <c r="B2099" s="145"/>
      <c r="C2099" s="145"/>
      <c r="D2099" s="143"/>
      <c r="E2099" s="144"/>
      <c r="F2099" s="145" t="s">
        <v>463</v>
      </c>
      <c r="G2099" s="145" t="s">
        <v>911</v>
      </c>
      <c r="H2099" s="172">
        <v>3</v>
      </c>
      <c r="I2099" s="178"/>
      <c r="J2099" s="178"/>
      <c r="K2099" s="178"/>
      <c r="L2099" s="138"/>
      <c r="M2099" s="146"/>
      <c r="N2099" s="146"/>
    </row>
    <row r="2100" spans="2:14" s="141" customFormat="1" ht="20.100000000000001" hidden="1" customHeight="1">
      <c r="B2100" s="145"/>
      <c r="C2100" s="145"/>
      <c r="D2100" s="143"/>
      <c r="E2100" s="144"/>
      <c r="F2100" s="145"/>
      <c r="G2100" s="145"/>
      <c r="H2100" s="172"/>
      <c r="I2100" s="178"/>
      <c r="J2100" s="178"/>
      <c r="K2100" s="178"/>
      <c r="L2100" s="138"/>
      <c r="M2100" s="146"/>
      <c r="N2100" s="146"/>
    </row>
    <row r="2101" spans="2:14" s="141" customFormat="1" ht="20.100000000000001" hidden="1" customHeight="1">
      <c r="B2101" s="145">
        <v>248</v>
      </c>
      <c r="C2101" s="145"/>
      <c r="D2101" s="143" t="s">
        <v>262</v>
      </c>
      <c r="E2101" s="144">
        <v>1.5</v>
      </c>
      <c r="F2101" s="145" t="s">
        <v>433</v>
      </c>
      <c r="G2101" s="145" t="s">
        <v>447</v>
      </c>
      <c r="H2101" s="172">
        <v>3</v>
      </c>
      <c r="I2101" s="178"/>
      <c r="J2101" s="178"/>
      <c r="K2101" s="178"/>
      <c r="L2101" s="138"/>
      <c r="M2101" s="146"/>
      <c r="N2101" s="146"/>
    </row>
    <row r="2102" spans="2:14" s="141" customFormat="1" ht="20.100000000000001" hidden="1" customHeight="1">
      <c r="B2102" s="145"/>
      <c r="C2102" s="145"/>
      <c r="D2102" s="143"/>
      <c r="E2102" s="144"/>
      <c r="F2102" s="145" t="s">
        <v>447</v>
      </c>
      <c r="G2102" s="145" t="s">
        <v>451</v>
      </c>
      <c r="H2102" s="172">
        <v>3</v>
      </c>
      <c r="I2102" s="178"/>
      <c r="J2102" s="178"/>
      <c r="K2102" s="178"/>
      <c r="L2102" s="138"/>
      <c r="M2102" s="146"/>
      <c r="N2102" s="146"/>
    </row>
    <row r="2103" spans="2:14" s="141" customFormat="1" ht="20.100000000000001" hidden="1" customHeight="1">
      <c r="B2103" s="145"/>
      <c r="C2103" s="145"/>
      <c r="D2103" s="143"/>
      <c r="E2103" s="144"/>
      <c r="F2103" s="145" t="s">
        <v>451</v>
      </c>
      <c r="G2103" s="145" t="s">
        <v>454</v>
      </c>
      <c r="H2103" s="172">
        <v>3</v>
      </c>
      <c r="I2103" s="178"/>
      <c r="J2103" s="178"/>
      <c r="K2103" s="178"/>
      <c r="L2103" s="138"/>
      <c r="M2103" s="146"/>
      <c r="N2103" s="146"/>
    </row>
    <row r="2104" spans="2:14" s="141" customFormat="1" ht="20.100000000000001" hidden="1" customHeight="1">
      <c r="B2104" s="145"/>
      <c r="C2104" s="145"/>
      <c r="D2104" s="143"/>
      <c r="E2104" s="144"/>
      <c r="F2104" s="145" t="s">
        <v>454</v>
      </c>
      <c r="G2104" s="145" t="s">
        <v>455</v>
      </c>
      <c r="H2104" s="172">
        <v>3</v>
      </c>
      <c r="I2104" s="178"/>
      <c r="J2104" s="178"/>
      <c r="K2104" s="178"/>
      <c r="L2104" s="138"/>
      <c r="M2104" s="146"/>
      <c r="N2104" s="146"/>
    </row>
    <row r="2105" spans="2:14" s="141" customFormat="1" ht="20.100000000000001" hidden="1" customHeight="1">
      <c r="B2105" s="145"/>
      <c r="C2105" s="145"/>
      <c r="D2105" s="143"/>
      <c r="E2105" s="144"/>
      <c r="F2105" s="145" t="s">
        <v>455</v>
      </c>
      <c r="G2105" s="145" t="s">
        <v>456</v>
      </c>
      <c r="H2105" s="172">
        <v>3</v>
      </c>
      <c r="I2105" s="178"/>
      <c r="J2105" s="178"/>
      <c r="K2105" s="178"/>
      <c r="L2105" s="138"/>
      <c r="M2105" s="146"/>
      <c r="N2105" s="146"/>
    </row>
    <row r="2106" spans="2:14" s="141" customFormat="1" ht="20.100000000000001" hidden="1" customHeight="1">
      <c r="B2106" s="145"/>
      <c r="C2106" s="145"/>
      <c r="D2106" s="143"/>
      <c r="E2106" s="144"/>
      <c r="F2106" s="145" t="s">
        <v>456</v>
      </c>
      <c r="G2106" s="145" t="s">
        <v>457</v>
      </c>
      <c r="H2106" s="172">
        <v>3</v>
      </c>
      <c r="I2106" s="178"/>
      <c r="J2106" s="178"/>
      <c r="K2106" s="178"/>
      <c r="L2106" s="138"/>
      <c r="M2106" s="146"/>
      <c r="N2106" s="146"/>
    </row>
    <row r="2107" spans="2:14" s="141" customFormat="1" ht="20.100000000000001" hidden="1" customHeight="1">
      <c r="B2107" s="145"/>
      <c r="C2107" s="145"/>
      <c r="D2107" s="143"/>
      <c r="E2107" s="144"/>
      <c r="F2107" s="145" t="s">
        <v>457</v>
      </c>
      <c r="G2107" s="145" t="s">
        <v>460</v>
      </c>
      <c r="H2107" s="172">
        <v>3</v>
      </c>
      <c r="I2107" s="178"/>
      <c r="J2107" s="178"/>
      <c r="K2107" s="178"/>
      <c r="L2107" s="138"/>
      <c r="M2107" s="146"/>
      <c r="N2107" s="146"/>
    </row>
    <row r="2108" spans="2:14" s="141" customFormat="1" ht="20.100000000000001" hidden="1" customHeight="1">
      <c r="B2108" s="145"/>
      <c r="C2108" s="145"/>
      <c r="D2108" s="143"/>
      <c r="E2108" s="144"/>
      <c r="F2108" s="145" t="s">
        <v>460</v>
      </c>
      <c r="G2108" s="145" t="s">
        <v>887</v>
      </c>
      <c r="H2108" s="172">
        <v>3</v>
      </c>
      <c r="I2108" s="178"/>
      <c r="J2108" s="178"/>
      <c r="K2108" s="178"/>
      <c r="L2108" s="138"/>
      <c r="M2108" s="146"/>
      <c r="N2108" s="146"/>
    </row>
    <row r="2109" spans="2:14" s="141" customFormat="1" ht="20.100000000000001" hidden="1" customHeight="1">
      <c r="B2109" s="145"/>
      <c r="C2109" s="145"/>
      <c r="D2109" s="143"/>
      <c r="E2109" s="144"/>
      <c r="F2109" s="145"/>
      <c r="G2109" s="145"/>
      <c r="H2109" s="172"/>
      <c r="I2109" s="178"/>
      <c r="J2109" s="178"/>
      <c r="K2109" s="178"/>
      <c r="L2109" s="138"/>
      <c r="M2109" s="146"/>
      <c r="N2109" s="146"/>
    </row>
    <row r="2110" spans="2:14" s="141" customFormat="1" ht="20.100000000000001" hidden="1" customHeight="1">
      <c r="B2110" s="145">
        <v>249</v>
      </c>
      <c r="C2110" s="145"/>
      <c r="D2110" s="143" t="s">
        <v>263</v>
      </c>
      <c r="E2110" s="144">
        <v>1.161</v>
      </c>
      <c r="F2110" s="145" t="s">
        <v>433</v>
      </c>
      <c r="G2110" s="145" t="s">
        <v>447</v>
      </c>
      <c r="H2110" s="172">
        <v>3.5</v>
      </c>
      <c r="I2110" s="178"/>
      <c r="J2110" s="178"/>
      <c r="K2110" s="178"/>
      <c r="L2110" s="138"/>
      <c r="M2110" s="146"/>
      <c r="N2110" s="146"/>
    </row>
    <row r="2111" spans="2:14" s="141" customFormat="1" ht="20.100000000000001" hidden="1" customHeight="1">
      <c r="B2111" s="145"/>
      <c r="C2111" s="145"/>
      <c r="D2111" s="143"/>
      <c r="E2111" s="144"/>
      <c r="F2111" s="145" t="s">
        <v>447</v>
      </c>
      <c r="G2111" s="145" t="s">
        <v>451</v>
      </c>
      <c r="H2111" s="172">
        <v>3.5</v>
      </c>
      <c r="I2111" s="178"/>
      <c r="J2111" s="178"/>
      <c r="K2111" s="178"/>
      <c r="L2111" s="138"/>
      <c r="M2111" s="146"/>
      <c r="N2111" s="146"/>
    </row>
    <row r="2112" spans="2:14" s="141" customFormat="1" ht="20.100000000000001" hidden="1" customHeight="1">
      <c r="B2112" s="145"/>
      <c r="C2112" s="145"/>
      <c r="D2112" s="143"/>
      <c r="E2112" s="144"/>
      <c r="F2112" s="145" t="s">
        <v>451</v>
      </c>
      <c r="G2112" s="145" t="s">
        <v>454</v>
      </c>
      <c r="H2112" s="172">
        <v>3.5</v>
      </c>
      <c r="I2112" s="178"/>
      <c r="J2112" s="178"/>
      <c r="K2112" s="178"/>
      <c r="L2112" s="138"/>
      <c r="M2112" s="146"/>
      <c r="N2112" s="146"/>
    </row>
    <row r="2113" spans="2:14" s="141" customFormat="1" ht="20.100000000000001" hidden="1" customHeight="1">
      <c r="B2113" s="145"/>
      <c r="C2113" s="145"/>
      <c r="D2113" s="143"/>
      <c r="E2113" s="144"/>
      <c r="F2113" s="145" t="s">
        <v>454</v>
      </c>
      <c r="G2113" s="145" t="s">
        <v>455</v>
      </c>
      <c r="H2113" s="172">
        <v>3.5</v>
      </c>
      <c r="I2113" s="178"/>
      <c r="J2113" s="178"/>
      <c r="K2113" s="178"/>
      <c r="L2113" s="138"/>
      <c r="M2113" s="146"/>
      <c r="N2113" s="146"/>
    </row>
    <row r="2114" spans="2:14" s="141" customFormat="1" ht="20.100000000000001" hidden="1" customHeight="1">
      <c r="B2114" s="145"/>
      <c r="C2114" s="145"/>
      <c r="D2114" s="143"/>
      <c r="E2114" s="144"/>
      <c r="F2114" s="145" t="s">
        <v>455</v>
      </c>
      <c r="G2114" s="145" t="s">
        <v>456</v>
      </c>
      <c r="H2114" s="172">
        <v>3.5</v>
      </c>
      <c r="I2114" s="178"/>
      <c r="J2114" s="178"/>
      <c r="K2114" s="178"/>
      <c r="L2114" s="138"/>
      <c r="M2114" s="146"/>
      <c r="N2114" s="146"/>
    </row>
    <row r="2115" spans="2:14" s="141" customFormat="1" ht="20.100000000000001" hidden="1" customHeight="1">
      <c r="B2115" s="145"/>
      <c r="C2115" s="145"/>
      <c r="D2115" s="143"/>
      <c r="E2115" s="144"/>
      <c r="F2115" s="145" t="s">
        <v>456</v>
      </c>
      <c r="G2115" s="145" t="s">
        <v>912</v>
      </c>
      <c r="H2115" s="172">
        <v>3.5</v>
      </c>
      <c r="I2115" s="178"/>
      <c r="J2115" s="178"/>
      <c r="K2115" s="178"/>
      <c r="L2115" s="138"/>
      <c r="M2115" s="146"/>
      <c r="N2115" s="146"/>
    </row>
    <row r="2116" spans="2:14" s="141" customFormat="1" ht="20.100000000000001" hidden="1" customHeight="1">
      <c r="B2116" s="145"/>
      <c r="C2116" s="145"/>
      <c r="D2116" s="143"/>
      <c r="E2116" s="144"/>
      <c r="F2116" s="145"/>
      <c r="G2116" s="145"/>
      <c r="H2116" s="172"/>
      <c r="I2116" s="178"/>
      <c r="J2116" s="178"/>
      <c r="K2116" s="178"/>
      <c r="L2116" s="138"/>
      <c r="M2116" s="146"/>
      <c r="N2116" s="146"/>
    </row>
    <row r="2117" spans="2:14" s="141" customFormat="1" ht="20.100000000000001" hidden="1" customHeight="1">
      <c r="B2117" s="145">
        <v>250</v>
      </c>
      <c r="C2117" s="145"/>
      <c r="D2117" s="143" t="s">
        <v>264</v>
      </c>
      <c r="E2117" s="144">
        <v>1.95</v>
      </c>
      <c r="F2117" s="145" t="s">
        <v>433</v>
      </c>
      <c r="G2117" s="145" t="s">
        <v>447</v>
      </c>
      <c r="H2117" s="172">
        <v>3</v>
      </c>
      <c r="I2117" s="178"/>
      <c r="J2117" s="178"/>
      <c r="K2117" s="178"/>
      <c r="L2117" s="138"/>
      <c r="M2117" s="146"/>
      <c r="N2117" s="146"/>
    </row>
    <row r="2118" spans="2:14" s="141" customFormat="1" ht="20.100000000000001" hidden="1" customHeight="1">
      <c r="B2118" s="145"/>
      <c r="C2118" s="145"/>
      <c r="D2118" s="143"/>
      <c r="E2118" s="144"/>
      <c r="F2118" s="145" t="s">
        <v>447</v>
      </c>
      <c r="G2118" s="145" t="s">
        <v>451</v>
      </c>
      <c r="H2118" s="172">
        <v>3</v>
      </c>
      <c r="I2118" s="178"/>
      <c r="J2118" s="178"/>
      <c r="K2118" s="178"/>
      <c r="L2118" s="138"/>
      <c r="M2118" s="146"/>
      <c r="N2118" s="146"/>
    </row>
    <row r="2119" spans="2:14" s="141" customFormat="1" ht="20.100000000000001" hidden="1" customHeight="1">
      <c r="B2119" s="145"/>
      <c r="C2119" s="145"/>
      <c r="D2119" s="143"/>
      <c r="E2119" s="144"/>
      <c r="F2119" s="145" t="s">
        <v>451</v>
      </c>
      <c r="G2119" s="145" t="s">
        <v>454</v>
      </c>
      <c r="H2119" s="172">
        <v>3</v>
      </c>
      <c r="I2119" s="178"/>
      <c r="J2119" s="178"/>
      <c r="K2119" s="178"/>
      <c r="L2119" s="138"/>
      <c r="M2119" s="146"/>
      <c r="N2119" s="146"/>
    </row>
    <row r="2120" spans="2:14" s="141" customFormat="1" ht="20.100000000000001" hidden="1" customHeight="1">
      <c r="B2120" s="145"/>
      <c r="C2120" s="145"/>
      <c r="D2120" s="143"/>
      <c r="E2120" s="144"/>
      <c r="F2120" s="145" t="s">
        <v>454</v>
      </c>
      <c r="G2120" s="145" t="s">
        <v>455</v>
      </c>
      <c r="H2120" s="172">
        <v>3</v>
      </c>
      <c r="I2120" s="178"/>
      <c r="J2120" s="178"/>
      <c r="K2120" s="178"/>
      <c r="L2120" s="138"/>
      <c r="M2120" s="146"/>
      <c r="N2120" s="146"/>
    </row>
    <row r="2121" spans="2:14" s="141" customFormat="1" ht="20.100000000000001" hidden="1" customHeight="1">
      <c r="B2121" s="145"/>
      <c r="C2121" s="145"/>
      <c r="D2121" s="143"/>
      <c r="E2121" s="144"/>
      <c r="F2121" s="145" t="s">
        <v>455</v>
      </c>
      <c r="G2121" s="145" t="s">
        <v>456</v>
      </c>
      <c r="H2121" s="172">
        <v>3</v>
      </c>
      <c r="I2121" s="178"/>
      <c r="J2121" s="178"/>
      <c r="K2121" s="178"/>
      <c r="L2121" s="138"/>
      <c r="M2121" s="146"/>
      <c r="N2121" s="146"/>
    </row>
    <row r="2122" spans="2:14" s="141" customFormat="1" ht="20.100000000000001" hidden="1" customHeight="1">
      <c r="B2122" s="145"/>
      <c r="C2122" s="145"/>
      <c r="D2122" s="143"/>
      <c r="E2122" s="144"/>
      <c r="F2122" s="145" t="s">
        <v>456</v>
      </c>
      <c r="G2122" s="145" t="s">
        <v>457</v>
      </c>
      <c r="H2122" s="172">
        <v>3</v>
      </c>
      <c r="I2122" s="178"/>
      <c r="J2122" s="178"/>
      <c r="K2122" s="178"/>
      <c r="L2122" s="138"/>
      <c r="M2122" s="146"/>
      <c r="N2122" s="146"/>
    </row>
    <row r="2123" spans="2:14" s="141" customFormat="1" ht="20.100000000000001" hidden="1" customHeight="1">
      <c r="B2123" s="145"/>
      <c r="C2123" s="145"/>
      <c r="D2123" s="143"/>
      <c r="E2123" s="144"/>
      <c r="F2123" s="145" t="s">
        <v>457</v>
      </c>
      <c r="G2123" s="145" t="s">
        <v>460</v>
      </c>
      <c r="H2123" s="172">
        <v>3</v>
      </c>
      <c r="I2123" s="178"/>
      <c r="J2123" s="178"/>
      <c r="K2123" s="178"/>
      <c r="L2123" s="138"/>
      <c r="M2123" s="146"/>
      <c r="N2123" s="146"/>
    </row>
    <row r="2124" spans="2:14" s="141" customFormat="1" ht="20.100000000000001" hidden="1" customHeight="1">
      <c r="B2124" s="145"/>
      <c r="C2124" s="145"/>
      <c r="D2124" s="143"/>
      <c r="E2124" s="144"/>
      <c r="F2124" s="145" t="s">
        <v>460</v>
      </c>
      <c r="G2124" s="145" t="s">
        <v>463</v>
      </c>
      <c r="H2124" s="172">
        <v>3</v>
      </c>
      <c r="I2124" s="178"/>
      <c r="J2124" s="178"/>
      <c r="K2124" s="178"/>
      <c r="L2124" s="138"/>
      <c r="M2124" s="146"/>
      <c r="N2124" s="146"/>
    </row>
    <row r="2125" spans="2:14" s="141" customFormat="1" ht="20.100000000000001" hidden="1" customHeight="1">
      <c r="B2125" s="145"/>
      <c r="C2125" s="145"/>
      <c r="D2125" s="143"/>
      <c r="E2125" s="144"/>
      <c r="F2125" s="145" t="s">
        <v>463</v>
      </c>
      <c r="G2125" s="145" t="s">
        <v>464</v>
      </c>
      <c r="H2125" s="172">
        <v>3</v>
      </c>
      <c r="I2125" s="178"/>
      <c r="J2125" s="178"/>
      <c r="K2125" s="178"/>
      <c r="L2125" s="138"/>
      <c r="M2125" s="146"/>
      <c r="N2125" s="146"/>
    </row>
    <row r="2126" spans="2:14" s="141" customFormat="1" ht="20.100000000000001" hidden="1" customHeight="1">
      <c r="B2126" s="145"/>
      <c r="C2126" s="145"/>
      <c r="D2126" s="143"/>
      <c r="E2126" s="144"/>
      <c r="F2126" s="145" t="s">
        <v>464</v>
      </c>
      <c r="G2126" s="145" t="s">
        <v>547</v>
      </c>
      <c r="H2126" s="172">
        <v>3</v>
      </c>
      <c r="I2126" s="178"/>
      <c r="J2126" s="178"/>
      <c r="K2126" s="178"/>
      <c r="L2126" s="138"/>
      <c r="M2126" s="146"/>
      <c r="N2126" s="146"/>
    </row>
    <row r="2127" spans="2:14" s="141" customFormat="1" ht="20.100000000000001" hidden="1" customHeight="1">
      <c r="B2127" s="145"/>
      <c r="C2127" s="145"/>
      <c r="D2127" s="143"/>
      <c r="E2127" s="144"/>
      <c r="F2127" s="145"/>
      <c r="G2127" s="145"/>
      <c r="H2127" s="172"/>
      <c r="I2127" s="178"/>
      <c r="J2127" s="178"/>
      <c r="K2127" s="178"/>
      <c r="L2127" s="138"/>
      <c r="M2127" s="146"/>
      <c r="N2127" s="146"/>
    </row>
    <row r="2128" spans="2:14" s="141" customFormat="1" ht="20.100000000000001" hidden="1" customHeight="1">
      <c r="B2128" s="145">
        <v>251</v>
      </c>
      <c r="C2128" s="145"/>
      <c r="D2128" s="143" t="s">
        <v>265</v>
      </c>
      <c r="E2128" s="144">
        <v>1.3</v>
      </c>
      <c r="F2128" s="145" t="s">
        <v>433</v>
      </c>
      <c r="G2128" s="145" t="s">
        <v>447</v>
      </c>
      <c r="H2128" s="172">
        <v>3</v>
      </c>
      <c r="I2128" s="178"/>
      <c r="J2128" s="178"/>
      <c r="K2128" s="178"/>
      <c r="L2128" s="138"/>
      <c r="M2128" s="146"/>
      <c r="N2128" s="146"/>
    </row>
    <row r="2129" spans="2:14" s="141" customFormat="1" ht="20.100000000000001" hidden="1" customHeight="1">
      <c r="B2129" s="145"/>
      <c r="C2129" s="145"/>
      <c r="D2129" s="143"/>
      <c r="E2129" s="144"/>
      <c r="F2129" s="145" t="s">
        <v>447</v>
      </c>
      <c r="G2129" s="145" t="s">
        <v>451</v>
      </c>
      <c r="H2129" s="172">
        <v>3</v>
      </c>
      <c r="I2129" s="178"/>
      <c r="J2129" s="178"/>
      <c r="K2129" s="178"/>
      <c r="L2129" s="138"/>
      <c r="M2129" s="146"/>
      <c r="N2129" s="146"/>
    </row>
    <row r="2130" spans="2:14" s="141" customFormat="1" ht="20.100000000000001" hidden="1" customHeight="1">
      <c r="B2130" s="145"/>
      <c r="C2130" s="145"/>
      <c r="D2130" s="143"/>
      <c r="E2130" s="144"/>
      <c r="F2130" s="145" t="s">
        <v>451</v>
      </c>
      <c r="G2130" s="145" t="s">
        <v>454</v>
      </c>
      <c r="H2130" s="172">
        <v>3</v>
      </c>
      <c r="I2130" s="178"/>
      <c r="J2130" s="178"/>
      <c r="K2130" s="178"/>
      <c r="L2130" s="138"/>
      <c r="M2130" s="146"/>
      <c r="N2130" s="146"/>
    </row>
    <row r="2131" spans="2:14" s="141" customFormat="1" ht="20.100000000000001" hidden="1" customHeight="1">
      <c r="B2131" s="145"/>
      <c r="C2131" s="145"/>
      <c r="D2131" s="143"/>
      <c r="E2131" s="144"/>
      <c r="F2131" s="145" t="s">
        <v>454</v>
      </c>
      <c r="G2131" s="145" t="s">
        <v>455</v>
      </c>
      <c r="H2131" s="172">
        <v>3</v>
      </c>
      <c r="I2131" s="178"/>
      <c r="J2131" s="178"/>
      <c r="K2131" s="178"/>
      <c r="L2131" s="138"/>
      <c r="M2131" s="146"/>
      <c r="N2131" s="146"/>
    </row>
    <row r="2132" spans="2:14" s="141" customFormat="1" ht="20.100000000000001" hidden="1" customHeight="1">
      <c r="B2132" s="145"/>
      <c r="C2132" s="145"/>
      <c r="D2132" s="143"/>
      <c r="E2132" s="144"/>
      <c r="F2132" s="145" t="s">
        <v>455</v>
      </c>
      <c r="G2132" s="145" t="s">
        <v>456</v>
      </c>
      <c r="H2132" s="172">
        <v>3</v>
      </c>
      <c r="I2132" s="178"/>
      <c r="J2132" s="178"/>
      <c r="K2132" s="178"/>
      <c r="L2132" s="138"/>
      <c r="M2132" s="146"/>
      <c r="N2132" s="146"/>
    </row>
    <row r="2133" spans="2:14" s="141" customFormat="1" ht="20.100000000000001" hidden="1" customHeight="1">
      <c r="B2133" s="145"/>
      <c r="C2133" s="145"/>
      <c r="D2133" s="143"/>
      <c r="E2133" s="144"/>
      <c r="F2133" s="145" t="s">
        <v>456</v>
      </c>
      <c r="G2133" s="145" t="s">
        <v>457</v>
      </c>
      <c r="H2133" s="172">
        <v>3</v>
      </c>
      <c r="I2133" s="178"/>
      <c r="J2133" s="178"/>
      <c r="K2133" s="178"/>
      <c r="L2133" s="138"/>
      <c r="M2133" s="146"/>
      <c r="N2133" s="146"/>
    </row>
    <row r="2134" spans="2:14" s="141" customFormat="1" ht="20.100000000000001" hidden="1" customHeight="1">
      <c r="B2134" s="145"/>
      <c r="C2134" s="145"/>
      <c r="D2134" s="143"/>
      <c r="E2134" s="144"/>
      <c r="F2134" s="145" t="s">
        <v>457</v>
      </c>
      <c r="G2134" s="145" t="s">
        <v>569</v>
      </c>
      <c r="H2134" s="172">
        <v>3</v>
      </c>
      <c r="I2134" s="178"/>
      <c r="J2134" s="178"/>
      <c r="K2134" s="178"/>
      <c r="L2134" s="138"/>
      <c r="M2134" s="146"/>
      <c r="N2134" s="146"/>
    </row>
    <row r="2135" spans="2:14" s="141" customFormat="1" ht="20.100000000000001" hidden="1" customHeight="1">
      <c r="B2135" s="145"/>
      <c r="C2135" s="145"/>
      <c r="D2135" s="143"/>
      <c r="E2135" s="144"/>
      <c r="F2135" s="145"/>
      <c r="G2135" s="145"/>
      <c r="H2135" s="172"/>
      <c r="I2135" s="178"/>
      <c r="J2135" s="178"/>
      <c r="K2135" s="178"/>
      <c r="L2135" s="138"/>
      <c r="M2135" s="146"/>
      <c r="N2135" s="146"/>
    </row>
    <row r="2136" spans="2:14" s="141" customFormat="1" ht="20.100000000000001" hidden="1" customHeight="1">
      <c r="B2136" s="145">
        <v>252</v>
      </c>
      <c r="C2136" s="145"/>
      <c r="D2136" s="143" t="s">
        <v>266</v>
      </c>
      <c r="E2136" s="144">
        <v>0.7</v>
      </c>
      <c r="F2136" s="145" t="s">
        <v>433</v>
      </c>
      <c r="G2136" s="145" t="s">
        <v>447</v>
      </c>
      <c r="H2136" s="172">
        <v>3</v>
      </c>
      <c r="I2136" s="178"/>
      <c r="J2136" s="178"/>
      <c r="K2136" s="178"/>
      <c r="L2136" s="138"/>
      <c r="M2136" s="146"/>
      <c r="N2136" s="146"/>
    </row>
    <row r="2137" spans="2:14" s="141" customFormat="1" ht="20.100000000000001" hidden="1" customHeight="1">
      <c r="B2137" s="145"/>
      <c r="C2137" s="145"/>
      <c r="D2137" s="143"/>
      <c r="E2137" s="144"/>
      <c r="F2137" s="145" t="s">
        <v>447</v>
      </c>
      <c r="G2137" s="145" t="s">
        <v>451</v>
      </c>
      <c r="H2137" s="172">
        <v>3</v>
      </c>
      <c r="I2137" s="178"/>
      <c r="J2137" s="178"/>
      <c r="K2137" s="178"/>
      <c r="L2137" s="138"/>
      <c r="M2137" s="146"/>
      <c r="N2137" s="146"/>
    </row>
    <row r="2138" spans="2:14" s="141" customFormat="1" ht="20.100000000000001" hidden="1" customHeight="1">
      <c r="B2138" s="145"/>
      <c r="C2138" s="145"/>
      <c r="D2138" s="143"/>
      <c r="E2138" s="144"/>
      <c r="F2138" s="145" t="s">
        <v>451</v>
      </c>
      <c r="G2138" s="145" t="s">
        <v>913</v>
      </c>
      <c r="H2138" s="172">
        <v>3</v>
      </c>
      <c r="I2138" s="178"/>
      <c r="J2138" s="178"/>
      <c r="K2138" s="178"/>
      <c r="L2138" s="138"/>
      <c r="M2138" s="146"/>
      <c r="N2138" s="146"/>
    </row>
    <row r="2139" spans="2:14" s="141" customFormat="1" ht="20.100000000000001" hidden="1" customHeight="1">
      <c r="B2139" s="145"/>
      <c r="C2139" s="145"/>
      <c r="D2139" s="143"/>
      <c r="E2139" s="144"/>
      <c r="F2139" s="145"/>
      <c r="G2139" s="145"/>
      <c r="H2139" s="172"/>
      <c r="I2139" s="178"/>
      <c r="J2139" s="178"/>
      <c r="K2139" s="178"/>
      <c r="L2139" s="138"/>
      <c r="M2139" s="146"/>
      <c r="N2139" s="146"/>
    </row>
    <row r="2140" spans="2:14" s="141" customFormat="1" ht="20.100000000000001" hidden="1" customHeight="1">
      <c r="B2140" s="145">
        <v>253</v>
      </c>
      <c r="C2140" s="145"/>
      <c r="D2140" s="143" t="s">
        <v>267</v>
      </c>
      <c r="E2140" s="144">
        <v>1.3</v>
      </c>
      <c r="F2140" s="145" t="s">
        <v>433</v>
      </c>
      <c r="G2140" s="145" t="s">
        <v>447</v>
      </c>
      <c r="H2140" s="172">
        <v>3</v>
      </c>
      <c r="I2140" s="178"/>
      <c r="J2140" s="178"/>
      <c r="K2140" s="178"/>
      <c r="L2140" s="138"/>
      <c r="M2140" s="146"/>
      <c r="N2140" s="146"/>
    </row>
    <row r="2141" spans="2:14" s="141" customFormat="1" ht="20.100000000000001" hidden="1" customHeight="1">
      <c r="B2141" s="145"/>
      <c r="C2141" s="145"/>
      <c r="D2141" s="143"/>
      <c r="E2141" s="144"/>
      <c r="F2141" s="145" t="s">
        <v>447</v>
      </c>
      <c r="G2141" s="145" t="s">
        <v>451</v>
      </c>
      <c r="H2141" s="172">
        <v>3</v>
      </c>
      <c r="I2141" s="178"/>
      <c r="J2141" s="178"/>
      <c r="K2141" s="178"/>
      <c r="L2141" s="138"/>
      <c r="M2141" s="146"/>
      <c r="N2141" s="146"/>
    </row>
    <row r="2142" spans="2:14" s="141" customFormat="1" ht="20.100000000000001" hidden="1" customHeight="1">
      <c r="B2142" s="145"/>
      <c r="C2142" s="145"/>
      <c r="D2142" s="143"/>
      <c r="E2142" s="144"/>
      <c r="F2142" s="145" t="s">
        <v>451</v>
      </c>
      <c r="G2142" s="145" t="s">
        <v>454</v>
      </c>
      <c r="H2142" s="172">
        <v>3</v>
      </c>
      <c r="I2142" s="178"/>
      <c r="J2142" s="178"/>
      <c r="K2142" s="178"/>
      <c r="L2142" s="138"/>
      <c r="M2142" s="146"/>
      <c r="N2142" s="146"/>
    </row>
    <row r="2143" spans="2:14" s="141" customFormat="1" ht="20.100000000000001" hidden="1" customHeight="1">
      <c r="B2143" s="145"/>
      <c r="C2143" s="145"/>
      <c r="D2143" s="143"/>
      <c r="E2143" s="144"/>
      <c r="F2143" s="145" t="s">
        <v>454</v>
      </c>
      <c r="G2143" s="145" t="s">
        <v>455</v>
      </c>
      <c r="H2143" s="172">
        <v>3</v>
      </c>
      <c r="I2143" s="178"/>
      <c r="J2143" s="178"/>
      <c r="K2143" s="178"/>
      <c r="L2143" s="138"/>
      <c r="M2143" s="146"/>
      <c r="N2143" s="146"/>
    </row>
    <row r="2144" spans="2:14" s="141" customFormat="1" ht="20.100000000000001" hidden="1" customHeight="1">
      <c r="B2144" s="145"/>
      <c r="C2144" s="145"/>
      <c r="D2144" s="143"/>
      <c r="E2144" s="144"/>
      <c r="F2144" s="145" t="s">
        <v>455</v>
      </c>
      <c r="G2144" s="145" t="s">
        <v>456</v>
      </c>
      <c r="H2144" s="172">
        <v>3</v>
      </c>
      <c r="I2144" s="178"/>
      <c r="J2144" s="178"/>
      <c r="K2144" s="178"/>
      <c r="L2144" s="138"/>
      <c r="M2144" s="146"/>
      <c r="N2144" s="146"/>
    </row>
    <row r="2145" spans="2:14" s="141" customFormat="1" ht="20.100000000000001" hidden="1" customHeight="1">
      <c r="B2145" s="145"/>
      <c r="C2145" s="145"/>
      <c r="D2145" s="143"/>
      <c r="E2145" s="144"/>
      <c r="F2145" s="145" t="s">
        <v>456</v>
      </c>
      <c r="G2145" s="145" t="s">
        <v>457</v>
      </c>
      <c r="H2145" s="172">
        <v>3</v>
      </c>
      <c r="I2145" s="178"/>
      <c r="J2145" s="178"/>
      <c r="K2145" s="178"/>
      <c r="L2145" s="138"/>
      <c r="M2145" s="146"/>
      <c r="N2145" s="146"/>
    </row>
    <row r="2146" spans="2:14" s="141" customFormat="1" ht="20.100000000000001" hidden="1" customHeight="1">
      <c r="B2146" s="145"/>
      <c r="C2146" s="145"/>
      <c r="D2146" s="143"/>
      <c r="E2146" s="144"/>
      <c r="F2146" s="145" t="s">
        <v>457</v>
      </c>
      <c r="G2146" s="145" t="s">
        <v>569</v>
      </c>
      <c r="H2146" s="172">
        <v>3</v>
      </c>
      <c r="I2146" s="178"/>
      <c r="J2146" s="178"/>
      <c r="K2146" s="178"/>
      <c r="L2146" s="138"/>
      <c r="M2146" s="146"/>
      <c r="N2146" s="146"/>
    </row>
    <row r="2147" spans="2:14" s="141" customFormat="1" ht="20.100000000000001" hidden="1" customHeight="1">
      <c r="B2147" s="145"/>
      <c r="C2147" s="145"/>
      <c r="D2147" s="143"/>
      <c r="E2147" s="144"/>
      <c r="F2147" s="145"/>
      <c r="G2147" s="145"/>
      <c r="H2147" s="172"/>
      <c r="I2147" s="178"/>
      <c r="J2147" s="178"/>
      <c r="K2147" s="178"/>
      <c r="L2147" s="138"/>
      <c r="M2147" s="146"/>
      <c r="N2147" s="146"/>
    </row>
    <row r="2148" spans="2:14" s="141" customFormat="1" ht="20.100000000000001" hidden="1" customHeight="1">
      <c r="B2148" s="145">
        <v>254</v>
      </c>
      <c r="C2148" s="145"/>
      <c r="D2148" s="143" t="s">
        <v>268</v>
      </c>
      <c r="E2148" s="144">
        <v>4.5650000000000004</v>
      </c>
      <c r="F2148" s="145" t="s">
        <v>433</v>
      </c>
      <c r="G2148" s="145" t="s">
        <v>447</v>
      </c>
      <c r="H2148" s="172">
        <v>6</v>
      </c>
      <c r="I2148" s="178"/>
      <c r="J2148" s="178"/>
      <c r="K2148" s="178"/>
      <c r="L2148" s="138"/>
      <c r="M2148" s="146"/>
      <c r="N2148" s="146"/>
    </row>
    <row r="2149" spans="2:14" s="141" customFormat="1" ht="20.100000000000001" hidden="1" customHeight="1">
      <c r="B2149" s="145"/>
      <c r="C2149" s="145"/>
      <c r="D2149" s="143"/>
      <c r="E2149" s="144"/>
      <c r="F2149" s="145" t="s">
        <v>447</v>
      </c>
      <c r="G2149" s="145" t="s">
        <v>451</v>
      </c>
      <c r="H2149" s="172">
        <v>6</v>
      </c>
      <c r="I2149" s="178"/>
      <c r="J2149" s="178"/>
      <c r="K2149" s="178"/>
      <c r="L2149" s="138"/>
      <c r="M2149" s="146"/>
      <c r="N2149" s="146"/>
    </row>
    <row r="2150" spans="2:14" s="141" customFormat="1" ht="20.100000000000001" hidden="1" customHeight="1">
      <c r="B2150" s="145"/>
      <c r="C2150" s="145"/>
      <c r="D2150" s="143"/>
      <c r="E2150" s="144"/>
      <c r="F2150" s="145" t="s">
        <v>451</v>
      </c>
      <c r="G2150" s="145" t="s">
        <v>454</v>
      </c>
      <c r="H2150" s="172">
        <v>6</v>
      </c>
      <c r="I2150" s="178"/>
      <c r="J2150" s="178"/>
      <c r="K2150" s="178"/>
      <c r="L2150" s="138"/>
      <c r="M2150" s="146"/>
      <c r="N2150" s="146"/>
    </row>
    <row r="2151" spans="2:14" s="141" customFormat="1" ht="20.100000000000001" hidden="1" customHeight="1">
      <c r="B2151" s="145"/>
      <c r="C2151" s="145"/>
      <c r="D2151" s="143"/>
      <c r="E2151" s="144"/>
      <c r="F2151" s="145" t="s">
        <v>454</v>
      </c>
      <c r="G2151" s="145" t="s">
        <v>455</v>
      </c>
      <c r="H2151" s="172">
        <v>6</v>
      </c>
      <c r="I2151" s="178"/>
      <c r="J2151" s="178"/>
      <c r="K2151" s="178"/>
      <c r="L2151" s="138"/>
      <c r="M2151" s="146"/>
      <c r="N2151" s="146"/>
    </row>
    <row r="2152" spans="2:14" s="141" customFormat="1" ht="20.100000000000001" hidden="1" customHeight="1">
      <c r="B2152" s="145"/>
      <c r="C2152" s="145"/>
      <c r="D2152" s="143"/>
      <c r="E2152" s="144"/>
      <c r="F2152" s="145" t="s">
        <v>455</v>
      </c>
      <c r="G2152" s="145" t="s">
        <v>456</v>
      </c>
      <c r="H2152" s="172">
        <v>6</v>
      </c>
      <c r="I2152" s="178"/>
      <c r="J2152" s="178"/>
      <c r="K2152" s="178"/>
      <c r="L2152" s="138"/>
      <c r="M2152" s="146"/>
      <c r="N2152" s="146"/>
    </row>
    <row r="2153" spans="2:14" s="141" customFormat="1" ht="20.100000000000001" hidden="1" customHeight="1">
      <c r="B2153" s="145"/>
      <c r="C2153" s="145"/>
      <c r="D2153" s="143"/>
      <c r="E2153" s="144"/>
      <c r="F2153" s="145" t="s">
        <v>456</v>
      </c>
      <c r="G2153" s="145" t="s">
        <v>457</v>
      </c>
      <c r="H2153" s="172">
        <v>6</v>
      </c>
      <c r="I2153" s="178"/>
      <c r="J2153" s="178"/>
      <c r="K2153" s="178"/>
      <c r="L2153" s="138"/>
      <c r="M2153" s="146"/>
      <c r="N2153" s="146"/>
    </row>
    <row r="2154" spans="2:14" s="141" customFormat="1" ht="20.100000000000001" hidden="1" customHeight="1">
      <c r="B2154" s="145"/>
      <c r="C2154" s="145"/>
      <c r="D2154" s="143"/>
      <c r="E2154" s="144"/>
      <c r="F2154" s="145" t="s">
        <v>457</v>
      </c>
      <c r="G2154" s="145" t="s">
        <v>460</v>
      </c>
      <c r="H2154" s="172">
        <v>6</v>
      </c>
      <c r="I2154" s="178"/>
      <c r="J2154" s="178"/>
      <c r="K2154" s="178"/>
      <c r="L2154" s="138"/>
      <c r="M2154" s="146"/>
      <c r="N2154" s="146"/>
    </row>
    <row r="2155" spans="2:14" s="141" customFormat="1" ht="20.100000000000001" hidden="1" customHeight="1">
      <c r="B2155" s="145"/>
      <c r="C2155" s="145"/>
      <c r="D2155" s="143"/>
      <c r="E2155" s="144"/>
      <c r="F2155" s="145" t="s">
        <v>460</v>
      </c>
      <c r="G2155" s="145" t="s">
        <v>463</v>
      </c>
      <c r="H2155" s="172">
        <v>6</v>
      </c>
      <c r="I2155" s="178"/>
      <c r="J2155" s="178"/>
      <c r="K2155" s="178"/>
      <c r="L2155" s="138"/>
      <c r="M2155" s="146"/>
      <c r="N2155" s="146"/>
    </row>
    <row r="2156" spans="2:14" s="141" customFormat="1" ht="20.100000000000001" hidden="1" customHeight="1">
      <c r="B2156" s="145"/>
      <c r="C2156" s="145"/>
      <c r="D2156" s="143"/>
      <c r="E2156" s="144"/>
      <c r="F2156" s="145" t="s">
        <v>463</v>
      </c>
      <c r="G2156" s="145" t="s">
        <v>464</v>
      </c>
      <c r="H2156" s="172">
        <v>6</v>
      </c>
      <c r="I2156" s="178"/>
      <c r="J2156" s="178"/>
      <c r="K2156" s="178"/>
      <c r="L2156" s="138"/>
      <c r="M2156" s="146"/>
      <c r="N2156" s="146"/>
    </row>
    <row r="2157" spans="2:14" s="141" customFormat="1" ht="20.100000000000001" hidden="1" customHeight="1">
      <c r="B2157" s="145"/>
      <c r="C2157" s="145"/>
      <c r="D2157" s="143"/>
      <c r="E2157" s="144"/>
      <c r="F2157" s="145" t="s">
        <v>464</v>
      </c>
      <c r="G2157" s="145" t="s">
        <v>465</v>
      </c>
      <c r="H2157" s="172">
        <v>6</v>
      </c>
      <c r="I2157" s="178"/>
      <c r="J2157" s="178"/>
      <c r="K2157" s="178"/>
      <c r="L2157" s="138"/>
      <c r="M2157" s="146"/>
      <c r="N2157" s="146"/>
    </row>
    <row r="2158" spans="2:14" s="141" customFormat="1" ht="20.100000000000001" hidden="1" customHeight="1">
      <c r="B2158" s="145"/>
      <c r="C2158" s="145"/>
      <c r="D2158" s="143"/>
      <c r="E2158" s="144"/>
      <c r="F2158" s="145" t="s">
        <v>465</v>
      </c>
      <c r="G2158" s="145" t="s">
        <v>466</v>
      </c>
      <c r="H2158" s="172">
        <v>6</v>
      </c>
      <c r="I2158" s="178"/>
      <c r="J2158" s="178"/>
      <c r="K2158" s="178"/>
      <c r="L2158" s="138"/>
      <c r="M2158" s="146"/>
      <c r="N2158" s="146"/>
    </row>
    <row r="2159" spans="2:14" s="141" customFormat="1" ht="20.100000000000001" hidden="1" customHeight="1">
      <c r="B2159" s="145"/>
      <c r="C2159" s="145"/>
      <c r="D2159" s="143"/>
      <c r="E2159" s="144"/>
      <c r="F2159" s="145" t="s">
        <v>466</v>
      </c>
      <c r="G2159" s="145" t="s">
        <v>467</v>
      </c>
      <c r="H2159" s="172">
        <v>6</v>
      </c>
      <c r="I2159" s="178"/>
      <c r="J2159" s="178"/>
      <c r="K2159" s="178"/>
      <c r="L2159" s="138"/>
      <c r="M2159" s="146"/>
      <c r="N2159" s="146"/>
    </row>
    <row r="2160" spans="2:14" s="141" customFormat="1" ht="20.100000000000001" hidden="1" customHeight="1">
      <c r="B2160" s="145"/>
      <c r="C2160" s="145"/>
      <c r="D2160" s="143"/>
      <c r="E2160" s="144"/>
      <c r="F2160" s="145" t="s">
        <v>467</v>
      </c>
      <c r="G2160" s="145" t="s">
        <v>468</v>
      </c>
      <c r="H2160" s="172">
        <v>6</v>
      </c>
      <c r="I2160" s="178"/>
      <c r="J2160" s="178"/>
      <c r="K2160" s="178"/>
      <c r="L2160" s="138"/>
      <c r="M2160" s="146"/>
      <c r="N2160" s="146"/>
    </row>
    <row r="2161" spans="2:14" s="141" customFormat="1" ht="20.100000000000001" hidden="1" customHeight="1">
      <c r="B2161" s="145"/>
      <c r="C2161" s="145"/>
      <c r="D2161" s="143"/>
      <c r="E2161" s="144"/>
      <c r="F2161" s="145" t="s">
        <v>468</v>
      </c>
      <c r="G2161" s="145" t="s">
        <v>469</v>
      </c>
      <c r="H2161" s="172">
        <v>6</v>
      </c>
      <c r="I2161" s="178"/>
      <c r="J2161" s="178"/>
      <c r="K2161" s="178"/>
      <c r="L2161" s="138"/>
      <c r="M2161" s="146"/>
      <c r="N2161" s="146"/>
    </row>
    <row r="2162" spans="2:14" s="141" customFormat="1" ht="20.100000000000001" hidden="1" customHeight="1">
      <c r="B2162" s="145"/>
      <c r="C2162" s="145"/>
      <c r="D2162" s="143"/>
      <c r="E2162" s="144"/>
      <c r="F2162" s="145" t="s">
        <v>469</v>
      </c>
      <c r="G2162" s="145" t="s">
        <v>470</v>
      </c>
      <c r="H2162" s="172">
        <v>6</v>
      </c>
      <c r="I2162" s="178"/>
      <c r="J2162" s="178"/>
      <c r="K2162" s="178"/>
      <c r="L2162" s="138"/>
      <c r="M2162" s="146"/>
      <c r="N2162" s="146"/>
    </row>
    <row r="2163" spans="2:14" s="141" customFormat="1" ht="20.100000000000001" hidden="1" customHeight="1">
      <c r="B2163" s="145"/>
      <c r="C2163" s="145"/>
      <c r="D2163" s="143"/>
      <c r="E2163" s="144"/>
      <c r="F2163" s="145" t="s">
        <v>470</v>
      </c>
      <c r="G2163" s="145" t="s">
        <v>471</v>
      </c>
      <c r="H2163" s="172">
        <v>6</v>
      </c>
      <c r="I2163" s="178"/>
      <c r="J2163" s="178"/>
      <c r="K2163" s="178"/>
      <c r="L2163" s="138"/>
      <c r="M2163" s="146"/>
      <c r="N2163" s="146"/>
    </row>
    <row r="2164" spans="2:14" s="141" customFormat="1" ht="20.100000000000001" hidden="1" customHeight="1">
      <c r="B2164" s="145"/>
      <c r="C2164" s="145"/>
      <c r="D2164" s="143"/>
      <c r="E2164" s="144"/>
      <c r="F2164" s="145" t="s">
        <v>471</v>
      </c>
      <c r="G2164" s="145" t="s">
        <v>473</v>
      </c>
      <c r="H2164" s="172">
        <v>6</v>
      </c>
      <c r="I2164" s="178"/>
      <c r="J2164" s="178"/>
      <c r="K2164" s="178"/>
      <c r="L2164" s="138"/>
      <c r="M2164" s="146"/>
      <c r="N2164" s="146"/>
    </row>
    <row r="2165" spans="2:14" s="141" customFormat="1" ht="20.100000000000001" hidden="1" customHeight="1">
      <c r="B2165" s="145"/>
      <c r="C2165" s="145"/>
      <c r="D2165" s="143"/>
      <c r="E2165" s="144"/>
      <c r="F2165" s="145" t="s">
        <v>473</v>
      </c>
      <c r="G2165" s="145" t="s">
        <v>474</v>
      </c>
      <c r="H2165" s="172">
        <v>6</v>
      </c>
      <c r="I2165" s="178"/>
      <c r="J2165" s="178"/>
      <c r="K2165" s="178"/>
      <c r="L2165" s="138"/>
      <c r="M2165" s="146"/>
      <c r="N2165" s="146"/>
    </row>
    <row r="2166" spans="2:14" s="141" customFormat="1" ht="20.100000000000001" hidden="1" customHeight="1">
      <c r="B2166" s="145"/>
      <c r="C2166" s="145"/>
      <c r="D2166" s="143"/>
      <c r="E2166" s="144"/>
      <c r="F2166" s="145" t="s">
        <v>474</v>
      </c>
      <c r="G2166" s="145" t="s">
        <v>475</v>
      </c>
      <c r="H2166" s="172">
        <v>6</v>
      </c>
      <c r="I2166" s="178"/>
      <c r="J2166" s="178"/>
      <c r="K2166" s="178"/>
      <c r="L2166" s="138"/>
      <c r="M2166" s="146"/>
      <c r="N2166" s="146"/>
    </row>
    <row r="2167" spans="2:14" s="141" customFormat="1" ht="20.100000000000001" hidden="1" customHeight="1">
      <c r="B2167" s="145"/>
      <c r="C2167" s="145"/>
      <c r="D2167" s="143"/>
      <c r="E2167" s="144"/>
      <c r="F2167" s="145" t="s">
        <v>475</v>
      </c>
      <c r="G2167" s="145" t="s">
        <v>476</v>
      </c>
      <c r="H2167" s="172">
        <v>6</v>
      </c>
      <c r="I2167" s="178"/>
      <c r="J2167" s="178"/>
      <c r="K2167" s="178"/>
      <c r="L2167" s="138"/>
      <c r="M2167" s="146"/>
      <c r="N2167" s="146"/>
    </row>
    <row r="2168" spans="2:14" s="141" customFormat="1" ht="20.100000000000001" hidden="1" customHeight="1">
      <c r="B2168" s="145"/>
      <c r="C2168" s="145"/>
      <c r="D2168" s="143"/>
      <c r="E2168" s="144"/>
      <c r="F2168" s="145" t="s">
        <v>476</v>
      </c>
      <c r="G2168" s="145" t="s">
        <v>477</v>
      </c>
      <c r="H2168" s="172">
        <v>6</v>
      </c>
      <c r="I2168" s="178"/>
      <c r="J2168" s="178"/>
      <c r="K2168" s="178"/>
      <c r="L2168" s="138"/>
      <c r="M2168" s="146"/>
      <c r="N2168" s="146"/>
    </row>
    <row r="2169" spans="2:14" s="141" customFormat="1" ht="20.100000000000001" hidden="1" customHeight="1">
      <c r="B2169" s="145"/>
      <c r="C2169" s="145"/>
      <c r="D2169" s="143"/>
      <c r="E2169" s="144"/>
      <c r="F2169" s="145" t="s">
        <v>477</v>
      </c>
      <c r="G2169" s="145" t="s">
        <v>543</v>
      </c>
      <c r="H2169" s="172">
        <v>6</v>
      </c>
      <c r="I2169" s="178"/>
      <c r="J2169" s="178"/>
      <c r="K2169" s="178"/>
      <c r="L2169" s="138"/>
      <c r="M2169" s="146"/>
      <c r="N2169" s="146"/>
    </row>
    <row r="2170" spans="2:14" s="141" customFormat="1" ht="20.100000000000001" hidden="1" customHeight="1">
      <c r="B2170" s="145"/>
      <c r="C2170" s="145"/>
      <c r="D2170" s="143"/>
      <c r="E2170" s="144"/>
      <c r="F2170" s="145" t="s">
        <v>543</v>
      </c>
      <c r="G2170" s="145" t="s">
        <v>670</v>
      </c>
      <c r="H2170" s="172">
        <v>6</v>
      </c>
      <c r="I2170" s="178"/>
      <c r="J2170" s="178"/>
      <c r="K2170" s="178"/>
      <c r="L2170" s="138"/>
      <c r="M2170" s="146"/>
      <c r="N2170" s="146"/>
    </row>
    <row r="2171" spans="2:14" s="141" customFormat="1" ht="20.100000000000001" hidden="1" customHeight="1">
      <c r="B2171" s="145"/>
      <c r="C2171" s="145"/>
      <c r="D2171" s="143"/>
      <c r="E2171" s="144"/>
      <c r="F2171" s="145"/>
      <c r="G2171" s="145"/>
      <c r="H2171" s="172"/>
      <c r="I2171" s="178"/>
      <c r="J2171" s="178"/>
      <c r="K2171" s="178"/>
      <c r="L2171" s="138"/>
      <c r="M2171" s="146"/>
      <c r="N2171" s="146"/>
    </row>
    <row r="2172" spans="2:14" s="141" customFormat="1" ht="20.100000000000001" hidden="1" customHeight="1">
      <c r="B2172" s="145">
        <v>255</v>
      </c>
      <c r="C2172" s="145"/>
      <c r="D2172" s="143" t="s">
        <v>269</v>
      </c>
      <c r="E2172" s="144">
        <v>8.6549999999999994</v>
      </c>
      <c r="F2172" s="145" t="s">
        <v>433</v>
      </c>
      <c r="G2172" s="145" t="s">
        <v>447</v>
      </c>
      <c r="H2172" s="172">
        <v>7</v>
      </c>
      <c r="I2172" s="178"/>
      <c r="J2172" s="178"/>
      <c r="K2172" s="178"/>
      <c r="L2172" s="138"/>
      <c r="M2172" s="146"/>
      <c r="N2172" s="146"/>
    </row>
    <row r="2173" spans="2:14" s="141" customFormat="1" ht="20.100000000000001" hidden="1" customHeight="1">
      <c r="B2173" s="145"/>
      <c r="C2173" s="145"/>
      <c r="D2173" s="143"/>
      <c r="E2173" s="144"/>
      <c r="F2173" s="145" t="s">
        <v>447</v>
      </c>
      <c r="G2173" s="145" t="s">
        <v>451</v>
      </c>
      <c r="H2173" s="172">
        <v>7</v>
      </c>
      <c r="I2173" s="178"/>
      <c r="J2173" s="178"/>
      <c r="K2173" s="178"/>
      <c r="L2173" s="138"/>
      <c r="M2173" s="146"/>
      <c r="N2173" s="146"/>
    </row>
    <row r="2174" spans="2:14" s="141" customFormat="1" ht="20.100000000000001" hidden="1" customHeight="1">
      <c r="B2174" s="145"/>
      <c r="C2174" s="145"/>
      <c r="D2174" s="143"/>
      <c r="E2174" s="144"/>
      <c r="F2174" s="145" t="s">
        <v>451</v>
      </c>
      <c r="G2174" s="145" t="s">
        <v>454</v>
      </c>
      <c r="H2174" s="172">
        <v>7</v>
      </c>
      <c r="I2174" s="178"/>
      <c r="J2174" s="178"/>
      <c r="K2174" s="178"/>
      <c r="L2174" s="138"/>
      <c r="M2174" s="146"/>
      <c r="N2174" s="146"/>
    </row>
    <row r="2175" spans="2:14" s="141" customFormat="1" ht="20.100000000000001" hidden="1" customHeight="1">
      <c r="B2175" s="145"/>
      <c r="C2175" s="145"/>
      <c r="D2175" s="143"/>
      <c r="E2175" s="144"/>
      <c r="F2175" s="145" t="s">
        <v>454</v>
      </c>
      <c r="G2175" s="145" t="s">
        <v>455</v>
      </c>
      <c r="H2175" s="172">
        <v>7</v>
      </c>
      <c r="I2175" s="178"/>
      <c r="J2175" s="178"/>
      <c r="K2175" s="178"/>
      <c r="L2175" s="138"/>
      <c r="M2175" s="146"/>
      <c r="N2175" s="146"/>
    </row>
    <row r="2176" spans="2:14" s="141" customFormat="1" ht="20.100000000000001" hidden="1" customHeight="1">
      <c r="B2176" s="145"/>
      <c r="C2176" s="145"/>
      <c r="D2176" s="143"/>
      <c r="E2176" s="144"/>
      <c r="F2176" s="145" t="s">
        <v>455</v>
      </c>
      <c r="G2176" s="145" t="s">
        <v>456</v>
      </c>
      <c r="H2176" s="172">
        <v>7</v>
      </c>
      <c r="I2176" s="178"/>
      <c r="J2176" s="178"/>
      <c r="K2176" s="178"/>
      <c r="L2176" s="138"/>
      <c r="M2176" s="146"/>
      <c r="N2176" s="146"/>
    </row>
    <row r="2177" spans="2:14" s="141" customFormat="1" ht="20.100000000000001" hidden="1" customHeight="1">
      <c r="B2177" s="145"/>
      <c r="C2177" s="145"/>
      <c r="D2177" s="143"/>
      <c r="E2177" s="144"/>
      <c r="F2177" s="145" t="s">
        <v>456</v>
      </c>
      <c r="G2177" s="145" t="s">
        <v>457</v>
      </c>
      <c r="H2177" s="172">
        <v>7</v>
      </c>
      <c r="I2177" s="178"/>
      <c r="J2177" s="178"/>
      <c r="K2177" s="178"/>
      <c r="L2177" s="138"/>
      <c r="M2177" s="146"/>
      <c r="N2177" s="146"/>
    </row>
    <row r="2178" spans="2:14" s="141" customFormat="1" ht="20.100000000000001" hidden="1" customHeight="1">
      <c r="B2178" s="145"/>
      <c r="C2178" s="145"/>
      <c r="D2178" s="143"/>
      <c r="E2178" s="144"/>
      <c r="F2178" s="145" t="s">
        <v>457</v>
      </c>
      <c r="G2178" s="145" t="s">
        <v>460</v>
      </c>
      <c r="H2178" s="172">
        <v>7</v>
      </c>
      <c r="I2178" s="178"/>
      <c r="J2178" s="178"/>
      <c r="K2178" s="178"/>
      <c r="L2178" s="138"/>
      <c r="M2178" s="146"/>
      <c r="N2178" s="146"/>
    </row>
    <row r="2179" spans="2:14" s="141" customFormat="1" ht="20.100000000000001" hidden="1" customHeight="1">
      <c r="B2179" s="145"/>
      <c r="C2179" s="145"/>
      <c r="D2179" s="143"/>
      <c r="E2179" s="144"/>
      <c r="F2179" s="145" t="s">
        <v>460</v>
      </c>
      <c r="G2179" s="145" t="s">
        <v>463</v>
      </c>
      <c r="H2179" s="172">
        <v>7</v>
      </c>
      <c r="I2179" s="178"/>
      <c r="J2179" s="178"/>
      <c r="K2179" s="178"/>
      <c r="L2179" s="138"/>
      <c r="M2179" s="146"/>
      <c r="N2179" s="146"/>
    </row>
    <row r="2180" spans="2:14" s="141" customFormat="1" ht="20.100000000000001" hidden="1" customHeight="1">
      <c r="B2180" s="145"/>
      <c r="C2180" s="145"/>
      <c r="D2180" s="143"/>
      <c r="E2180" s="144"/>
      <c r="F2180" s="145" t="s">
        <v>463</v>
      </c>
      <c r="G2180" s="145" t="s">
        <v>464</v>
      </c>
      <c r="H2180" s="172">
        <v>7</v>
      </c>
      <c r="I2180" s="178"/>
      <c r="J2180" s="178"/>
      <c r="K2180" s="178"/>
      <c r="L2180" s="138"/>
      <c r="M2180" s="146"/>
      <c r="N2180" s="146"/>
    </row>
    <row r="2181" spans="2:14" s="141" customFormat="1" ht="20.100000000000001" hidden="1" customHeight="1">
      <c r="B2181" s="145"/>
      <c r="C2181" s="145"/>
      <c r="D2181" s="143"/>
      <c r="E2181" s="144"/>
      <c r="F2181" s="145" t="s">
        <v>464</v>
      </c>
      <c r="G2181" s="145" t="s">
        <v>465</v>
      </c>
      <c r="H2181" s="172">
        <v>7</v>
      </c>
      <c r="I2181" s="178"/>
      <c r="J2181" s="178"/>
      <c r="K2181" s="178"/>
      <c r="L2181" s="138"/>
      <c r="M2181" s="146"/>
      <c r="N2181" s="146"/>
    </row>
    <row r="2182" spans="2:14" s="141" customFormat="1" ht="20.100000000000001" hidden="1" customHeight="1">
      <c r="B2182" s="145"/>
      <c r="C2182" s="145"/>
      <c r="D2182" s="143"/>
      <c r="E2182" s="144"/>
      <c r="F2182" s="145" t="s">
        <v>465</v>
      </c>
      <c r="G2182" s="145" t="s">
        <v>466</v>
      </c>
      <c r="H2182" s="172">
        <v>7</v>
      </c>
      <c r="I2182" s="178"/>
      <c r="J2182" s="178"/>
      <c r="K2182" s="178"/>
      <c r="L2182" s="138"/>
      <c r="M2182" s="146"/>
      <c r="N2182" s="146"/>
    </row>
    <row r="2183" spans="2:14" s="141" customFormat="1" ht="20.100000000000001" hidden="1" customHeight="1">
      <c r="B2183" s="145"/>
      <c r="C2183" s="145"/>
      <c r="D2183" s="143"/>
      <c r="E2183" s="144"/>
      <c r="F2183" s="145" t="s">
        <v>466</v>
      </c>
      <c r="G2183" s="145" t="s">
        <v>467</v>
      </c>
      <c r="H2183" s="172">
        <v>7</v>
      </c>
      <c r="I2183" s="178"/>
      <c r="J2183" s="178"/>
      <c r="K2183" s="178"/>
      <c r="L2183" s="138"/>
      <c r="M2183" s="146"/>
      <c r="N2183" s="146"/>
    </row>
    <row r="2184" spans="2:14" s="141" customFormat="1" ht="20.100000000000001" hidden="1" customHeight="1">
      <c r="B2184" s="145"/>
      <c r="C2184" s="145"/>
      <c r="D2184" s="143"/>
      <c r="E2184" s="144"/>
      <c r="F2184" s="145" t="s">
        <v>467</v>
      </c>
      <c r="G2184" s="145" t="s">
        <v>468</v>
      </c>
      <c r="H2184" s="172">
        <v>7</v>
      </c>
      <c r="I2184" s="178"/>
      <c r="J2184" s="178"/>
      <c r="K2184" s="178"/>
      <c r="L2184" s="138"/>
      <c r="M2184" s="146"/>
      <c r="N2184" s="146"/>
    </row>
    <row r="2185" spans="2:14" s="141" customFormat="1" ht="20.100000000000001" hidden="1" customHeight="1">
      <c r="B2185" s="145"/>
      <c r="C2185" s="145"/>
      <c r="D2185" s="143"/>
      <c r="E2185" s="144"/>
      <c r="F2185" s="145" t="s">
        <v>468</v>
      </c>
      <c r="G2185" s="145" t="s">
        <v>469</v>
      </c>
      <c r="H2185" s="172">
        <v>7</v>
      </c>
      <c r="I2185" s="178"/>
      <c r="J2185" s="178"/>
      <c r="K2185" s="178"/>
      <c r="L2185" s="138"/>
      <c r="M2185" s="146"/>
      <c r="N2185" s="146"/>
    </row>
    <row r="2186" spans="2:14" s="141" customFormat="1" ht="20.100000000000001" hidden="1" customHeight="1">
      <c r="B2186" s="145"/>
      <c r="C2186" s="145"/>
      <c r="D2186" s="143"/>
      <c r="E2186" s="144"/>
      <c r="F2186" s="145" t="s">
        <v>469</v>
      </c>
      <c r="G2186" s="145" t="s">
        <v>470</v>
      </c>
      <c r="H2186" s="172">
        <v>7</v>
      </c>
      <c r="I2186" s="178"/>
      <c r="J2186" s="178"/>
      <c r="K2186" s="178"/>
      <c r="L2186" s="138"/>
      <c r="M2186" s="146"/>
      <c r="N2186" s="146"/>
    </row>
    <row r="2187" spans="2:14" s="141" customFormat="1" ht="20.100000000000001" hidden="1" customHeight="1">
      <c r="B2187" s="145"/>
      <c r="C2187" s="145"/>
      <c r="D2187" s="143"/>
      <c r="E2187" s="144"/>
      <c r="F2187" s="145" t="s">
        <v>470</v>
      </c>
      <c r="G2187" s="145" t="s">
        <v>471</v>
      </c>
      <c r="H2187" s="172">
        <v>7</v>
      </c>
      <c r="I2187" s="178"/>
      <c r="J2187" s="178"/>
      <c r="K2187" s="178"/>
      <c r="L2187" s="138"/>
      <c r="M2187" s="146"/>
      <c r="N2187" s="146"/>
    </row>
    <row r="2188" spans="2:14" s="141" customFormat="1" ht="20.100000000000001" hidden="1" customHeight="1">
      <c r="B2188" s="145"/>
      <c r="C2188" s="145"/>
      <c r="D2188" s="143"/>
      <c r="E2188" s="144"/>
      <c r="F2188" s="145" t="s">
        <v>471</v>
      </c>
      <c r="G2188" s="145" t="s">
        <v>473</v>
      </c>
      <c r="H2188" s="172">
        <v>7</v>
      </c>
      <c r="I2188" s="178"/>
      <c r="J2188" s="178"/>
      <c r="K2188" s="178"/>
      <c r="L2188" s="138"/>
      <c r="M2188" s="146"/>
      <c r="N2188" s="146"/>
    </row>
    <row r="2189" spans="2:14" s="141" customFormat="1" ht="20.100000000000001" hidden="1" customHeight="1">
      <c r="B2189" s="145"/>
      <c r="C2189" s="145"/>
      <c r="D2189" s="143"/>
      <c r="E2189" s="144"/>
      <c r="F2189" s="145" t="s">
        <v>473</v>
      </c>
      <c r="G2189" s="145" t="s">
        <v>474</v>
      </c>
      <c r="H2189" s="172">
        <v>7</v>
      </c>
      <c r="I2189" s="178"/>
      <c r="J2189" s="178"/>
      <c r="K2189" s="178"/>
      <c r="L2189" s="138"/>
      <c r="M2189" s="146"/>
      <c r="N2189" s="146"/>
    </row>
    <row r="2190" spans="2:14" s="141" customFormat="1" ht="20.100000000000001" hidden="1" customHeight="1">
      <c r="B2190" s="145"/>
      <c r="C2190" s="145"/>
      <c r="D2190" s="143"/>
      <c r="E2190" s="144"/>
      <c r="F2190" s="145" t="s">
        <v>474</v>
      </c>
      <c r="G2190" s="145" t="s">
        <v>475</v>
      </c>
      <c r="H2190" s="172">
        <v>7</v>
      </c>
      <c r="I2190" s="178"/>
      <c r="J2190" s="178"/>
      <c r="K2190" s="178"/>
      <c r="L2190" s="138"/>
      <c r="M2190" s="146"/>
      <c r="N2190" s="146"/>
    </row>
    <row r="2191" spans="2:14" s="141" customFormat="1" ht="20.100000000000001" hidden="1" customHeight="1">
      <c r="B2191" s="145"/>
      <c r="C2191" s="145"/>
      <c r="D2191" s="143"/>
      <c r="E2191" s="144"/>
      <c r="F2191" s="145" t="s">
        <v>475</v>
      </c>
      <c r="G2191" s="145" t="s">
        <v>476</v>
      </c>
      <c r="H2191" s="172">
        <v>7</v>
      </c>
      <c r="I2191" s="178"/>
      <c r="J2191" s="178"/>
      <c r="K2191" s="178"/>
      <c r="L2191" s="138"/>
      <c r="M2191" s="146"/>
      <c r="N2191" s="146"/>
    </row>
    <row r="2192" spans="2:14" s="141" customFormat="1" ht="20.100000000000001" hidden="1" customHeight="1">
      <c r="B2192" s="145"/>
      <c r="C2192" s="145"/>
      <c r="D2192" s="143"/>
      <c r="E2192" s="144"/>
      <c r="F2192" s="145" t="s">
        <v>476</v>
      </c>
      <c r="G2192" s="145" t="s">
        <v>477</v>
      </c>
      <c r="H2192" s="172">
        <v>7</v>
      </c>
      <c r="I2192" s="178"/>
      <c r="J2192" s="178"/>
      <c r="K2192" s="178"/>
      <c r="L2192" s="138"/>
      <c r="M2192" s="146"/>
      <c r="N2192" s="146"/>
    </row>
    <row r="2193" spans="2:14" s="141" customFormat="1" ht="20.100000000000001" hidden="1" customHeight="1">
      <c r="B2193" s="145"/>
      <c r="C2193" s="145"/>
      <c r="D2193" s="143"/>
      <c r="E2193" s="144"/>
      <c r="F2193" s="145" t="s">
        <v>477</v>
      </c>
      <c r="G2193" s="145" t="s">
        <v>543</v>
      </c>
      <c r="H2193" s="172">
        <v>7</v>
      </c>
      <c r="I2193" s="178"/>
      <c r="J2193" s="178"/>
      <c r="K2193" s="178"/>
      <c r="L2193" s="138"/>
      <c r="M2193" s="146"/>
      <c r="N2193" s="146"/>
    </row>
    <row r="2194" spans="2:14" s="141" customFormat="1" ht="20.100000000000001" hidden="1" customHeight="1">
      <c r="B2194" s="145"/>
      <c r="C2194" s="145"/>
      <c r="D2194" s="143"/>
      <c r="E2194" s="144"/>
      <c r="F2194" s="145" t="s">
        <v>543</v>
      </c>
      <c r="G2194" s="145" t="s">
        <v>550</v>
      </c>
      <c r="H2194" s="172">
        <v>7</v>
      </c>
      <c r="I2194" s="178"/>
      <c r="J2194" s="178"/>
      <c r="K2194" s="178"/>
      <c r="L2194" s="138"/>
      <c r="M2194" s="146"/>
      <c r="N2194" s="146"/>
    </row>
    <row r="2195" spans="2:14" s="141" customFormat="1" ht="20.100000000000001" hidden="1" customHeight="1">
      <c r="B2195" s="145"/>
      <c r="C2195" s="145"/>
      <c r="D2195" s="143"/>
      <c r="E2195" s="144"/>
      <c r="F2195" s="145" t="s">
        <v>550</v>
      </c>
      <c r="G2195" s="145" t="s">
        <v>551</v>
      </c>
      <c r="H2195" s="172">
        <v>7</v>
      </c>
      <c r="I2195" s="178"/>
      <c r="J2195" s="178"/>
      <c r="K2195" s="178"/>
      <c r="L2195" s="138"/>
      <c r="M2195" s="146"/>
      <c r="N2195" s="146"/>
    </row>
    <row r="2196" spans="2:14" s="141" customFormat="1" ht="20.100000000000001" hidden="1" customHeight="1">
      <c r="B2196" s="145"/>
      <c r="C2196" s="145"/>
      <c r="D2196" s="143"/>
      <c r="E2196" s="144"/>
      <c r="F2196" s="145" t="s">
        <v>551</v>
      </c>
      <c r="G2196" s="145" t="s">
        <v>552</v>
      </c>
      <c r="H2196" s="172">
        <v>7</v>
      </c>
      <c r="I2196" s="178"/>
      <c r="J2196" s="178"/>
      <c r="K2196" s="178"/>
      <c r="L2196" s="138"/>
      <c r="M2196" s="146"/>
      <c r="N2196" s="146"/>
    </row>
    <row r="2197" spans="2:14" s="141" customFormat="1" ht="20.100000000000001" hidden="1" customHeight="1">
      <c r="B2197" s="145"/>
      <c r="C2197" s="145"/>
      <c r="D2197" s="143"/>
      <c r="E2197" s="144"/>
      <c r="F2197" s="145" t="s">
        <v>552</v>
      </c>
      <c r="G2197" s="145" t="s">
        <v>553</v>
      </c>
      <c r="H2197" s="172">
        <v>7</v>
      </c>
      <c r="I2197" s="178"/>
      <c r="J2197" s="178"/>
      <c r="K2197" s="178"/>
      <c r="L2197" s="138"/>
      <c r="M2197" s="146"/>
      <c r="N2197" s="146"/>
    </row>
    <row r="2198" spans="2:14" s="141" customFormat="1" ht="20.100000000000001" hidden="1" customHeight="1">
      <c r="B2198" s="145"/>
      <c r="C2198" s="145"/>
      <c r="D2198" s="143"/>
      <c r="E2198" s="144"/>
      <c r="F2198" s="145" t="s">
        <v>553</v>
      </c>
      <c r="G2198" s="145" t="s">
        <v>554</v>
      </c>
      <c r="H2198" s="172">
        <v>7</v>
      </c>
      <c r="I2198" s="178"/>
      <c r="J2198" s="178"/>
      <c r="K2198" s="178"/>
      <c r="L2198" s="138"/>
      <c r="M2198" s="146"/>
      <c r="N2198" s="146"/>
    </row>
    <row r="2199" spans="2:14" s="141" customFormat="1" ht="20.100000000000001" hidden="1" customHeight="1">
      <c r="B2199" s="145"/>
      <c r="C2199" s="145"/>
      <c r="D2199" s="143"/>
      <c r="E2199" s="144"/>
      <c r="F2199" s="145" t="s">
        <v>554</v>
      </c>
      <c r="G2199" s="145" t="s">
        <v>555</v>
      </c>
      <c r="H2199" s="172">
        <v>7</v>
      </c>
      <c r="I2199" s="178"/>
      <c r="J2199" s="178"/>
      <c r="K2199" s="178"/>
      <c r="L2199" s="138"/>
      <c r="M2199" s="146"/>
      <c r="N2199" s="146"/>
    </row>
    <row r="2200" spans="2:14" s="141" customFormat="1" ht="20.100000000000001" hidden="1" customHeight="1">
      <c r="B2200" s="145"/>
      <c r="C2200" s="145"/>
      <c r="D2200" s="143"/>
      <c r="E2200" s="144"/>
      <c r="F2200" s="145" t="s">
        <v>555</v>
      </c>
      <c r="G2200" s="145" t="s">
        <v>556</v>
      </c>
      <c r="H2200" s="172">
        <v>7</v>
      </c>
      <c r="I2200" s="178"/>
      <c r="J2200" s="178"/>
      <c r="K2200" s="178"/>
      <c r="L2200" s="138"/>
      <c r="M2200" s="146"/>
      <c r="N2200" s="146"/>
    </row>
    <row r="2201" spans="2:14" s="141" customFormat="1" ht="20.100000000000001" hidden="1" customHeight="1">
      <c r="B2201" s="145"/>
      <c r="C2201" s="145"/>
      <c r="D2201" s="143"/>
      <c r="E2201" s="144"/>
      <c r="F2201" s="145" t="s">
        <v>556</v>
      </c>
      <c r="G2201" s="145" t="s">
        <v>557</v>
      </c>
      <c r="H2201" s="172">
        <v>7</v>
      </c>
      <c r="I2201" s="178"/>
      <c r="J2201" s="178"/>
      <c r="K2201" s="178"/>
      <c r="L2201" s="138"/>
      <c r="M2201" s="146"/>
      <c r="N2201" s="146"/>
    </row>
    <row r="2202" spans="2:14" s="141" customFormat="1" ht="20.100000000000001" hidden="1" customHeight="1">
      <c r="B2202" s="145"/>
      <c r="C2202" s="145"/>
      <c r="D2202" s="143"/>
      <c r="E2202" s="144"/>
      <c r="F2202" s="145" t="s">
        <v>557</v>
      </c>
      <c r="G2202" s="145" t="s">
        <v>558</v>
      </c>
      <c r="H2202" s="172">
        <v>7</v>
      </c>
      <c r="I2202" s="178"/>
      <c r="J2202" s="178"/>
      <c r="K2202" s="178"/>
      <c r="L2202" s="138"/>
      <c r="M2202" s="146"/>
      <c r="N2202" s="146"/>
    </row>
    <row r="2203" spans="2:14" s="141" customFormat="1" ht="20.100000000000001" hidden="1" customHeight="1">
      <c r="B2203" s="145"/>
      <c r="C2203" s="145"/>
      <c r="D2203" s="143"/>
      <c r="E2203" s="144"/>
      <c r="F2203" s="145" t="s">
        <v>558</v>
      </c>
      <c r="G2203" s="145" t="s">
        <v>559</v>
      </c>
      <c r="H2203" s="172">
        <v>7</v>
      </c>
      <c r="I2203" s="178"/>
      <c r="J2203" s="178"/>
      <c r="K2203" s="178"/>
      <c r="L2203" s="138"/>
      <c r="M2203" s="146"/>
      <c r="N2203" s="146"/>
    </row>
    <row r="2204" spans="2:14" s="141" customFormat="1" ht="20.100000000000001" hidden="1" customHeight="1">
      <c r="B2204" s="145"/>
      <c r="C2204" s="145"/>
      <c r="D2204" s="143"/>
      <c r="E2204" s="144"/>
      <c r="F2204" s="145" t="s">
        <v>559</v>
      </c>
      <c r="G2204" s="145" t="s">
        <v>560</v>
      </c>
      <c r="H2204" s="172">
        <v>7</v>
      </c>
      <c r="I2204" s="178"/>
      <c r="J2204" s="178"/>
      <c r="K2204" s="178"/>
      <c r="L2204" s="138"/>
      <c r="M2204" s="146"/>
      <c r="N2204" s="146"/>
    </row>
    <row r="2205" spans="2:14" s="141" customFormat="1" ht="20.100000000000001" hidden="1" customHeight="1">
      <c r="B2205" s="145"/>
      <c r="C2205" s="145"/>
      <c r="D2205" s="143"/>
      <c r="E2205" s="144"/>
      <c r="F2205" s="145" t="s">
        <v>560</v>
      </c>
      <c r="G2205" s="145" t="s">
        <v>561</v>
      </c>
      <c r="H2205" s="172">
        <v>7</v>
      </c>
      <c r="I2205" s="178"/>
      <c r="J2205" s="178"/>
      <c r="K2205" s="178"/>
      <c r="L2205" s="138"/>
      <c r="M2205" s="146"/>
      <c r="N2205" s="146"/>
    </row>
    <row r="2206" spans="2:14" s="141" customFormat="1" ht="20.100000000000001" hidden="1" customHeight="1">
      <c r="B2206" s="145"/>
      <c r="C2206" s="145"/>
      <c r="D2206" s="143"/>
      <c r="E2206" s="144"/>
      <c r="F2206" s="145" t="s">
        <v>561</v>
      </c>
      <c r="G2206" s="145" t="s">
        <v>562</v>
      </c>
      <c r="H2206" s="172">
        <v>7</v>
      </c>
      <c r="I2206" s="178"/>
      <c r="J2206" s="178"/>
      <c r="K2206" s="178"/>
      <c r="L2206" s="138"/>
      <c r="M2206" s="146"/>
      <c r="N2206" s="146"/>
    </row>
    <row r="2207" spans="2:14" s="141" customFormat="1" ht="20.100000000000001" hidden="1" customHeight="1">
      <c r="B2207" s="145"/>
      <c r="C2207" s="145"/>
      <c r="D2207" s="143"/>
      <c r="E2207" s="144"/>
      <c r="F2207" s="145" t="s">
        <v>562</v>
      </c>
      <c r="G2207" s="145" t="s">
        <v>563</v>
      </c>
      <c r="H2207" s="172">
        <v>7</v>
      </c>
      <c r="I2207" s="178"/>
      <c r="J2207" s="178"/>
      <c r="K2207" s="178"/>
      <c r="L2207" s="138"/>
      <c r="M2207" s="146"/>
      <c r="N2207" s="146"/>
    </row>
    <row r="2208" spans="2:14" s="141" customFormat="1" ht="20.100000000000001" hidden="1" customHeight="1">
      <c r="B2208" s="145"/>
      <c r="C2208" s="145"/>
      <c r="D2208" s="143"/>
      <c r="E2208" s="144"/>
      <c r="F2208" s="145" t="s">
        <v>563</v>
      </c>
      <c r="G2208" s="145" t="s">
        <v>564</v>
      </c>
      <c r="H2208" s="172">
        <v>7</v>
      </c>
      <c r="I2208" s="178"/>
      <c r="J2208" s="178"/>
      <c r="K2208" s="178"/>
      <c r="L2208" s="138"/>
      <c r="M2208" s="146"/>
      <c r="N2208" s="146"/>
    </row>
    <row r="2209" spans="2:14" s="141" customFormat="1" ht="20.100000000000001" hidden="1" customHeight="1">
      <c r="B2209" s="145"/>
      <c r="C2209" s="145"/>
      <c r="D2209" s="143"/>
      <c r="E2209" s="144"/>
      <c r="F2209" s="145" t="s">
        <v>564</v>
      </c>
      <c r="G2209" s="145" t="s">
        <v>565</v>
      </c>
      <c r="H2209" s="172">
        <v>7</v>
      </c>
      <c r="I2209" s="178"/>
      <c r="J2209" s="178"/>
      <c r="K2209" s="178"/>
      <c r="L2209" s="138"/>
      <c r="M2209" s="146"/>
      <c r="N2209" s="146"/>
    </row>
    <row r="2210" spans="2:14" s="141" customFormat="1" ht="20.100000000000001" hidden="1" customHeight="1">
      <c r="B2210" s="145"/>
      <c r="C2210" s="145"/>
      <c r="D2210" s="143"/>
      <c r="E2210" s="144"/>
      <c r="F2210" s="145" t="s">
        <v>565</v>
      </c>
      <c r="G2210" s="145" t="s">
        <v>566</v>
      </c>
      <c r="H2210" s="172">
        <v>7</v>
      </c>
      <c r="I2210" s="178"/>
      <c r="J2210" s="178"/>
      <c r="K2210" s="178"/>
      <c r="L2210" s="138"/>
      <c r="M2210" s="146"/>
      <c r="N2210" s="146"/>
    </row>
    <row r="2211" spans="2:14" s="141" customFormat="1" ht="20.100000000000001" hidden="1" customHeight="1">
      <c r="B2211" s="145"/>
      <c r="C2211" s="145"/>
      <c r="D2211" s="143"/>
      <c r="E2211" s="144"/>
      <c r="F2211" s="145" t="s">
        <v>566</v>
      </c>
      <c r="G2211" s="145" t="s">
        <v>567</v>
      </c>
      <c r="H2211" s="172">
        <v>7</v>
      </c>
      <c r="I2211" s="178"/>
      <c r="J2211" s="178"/>
      <c r="K2211" s="178"/>
      <c r="L2211" s="138"/>
      <c r="M2211" s="146"/>
      <c r="N2211" s="146"/>
    </row>
    <row r="2212" spans="2:14" s="141" customFormat="1" ht="20.100000000000001" hidden="1" customHeight="1">
      <c r="B2212" s="145"/>
      <c r="C2212" s="145"/>
      <c r="D2212" s="143"/>
      <c r="E2212" s="144"/>
      <c r="F2212" s="145" t="s">
        <v>567</v>
      </c>
      <c r="G2212" s="145" t="s">
        <v>642</v>
      </c>
      <c r="H2212" s="172">
        <v>7</v>
      </c>
      <c r="I2212" s="178"/>
      <c r="J2212" s="178"/>
      <c r="K2212" s="178"/>
      <c r="L2212" s="138"/>
      <c r="M2212" s="146"/>
      <c r="N2212" s="146"/>
    </row>
    <row r="2213" spans="2:14" s="141" customFormat="1" ht="20.100000000000001" hidden="1" customHeight="1">
      <c r="B2213" s="145"/>
      <c r="C2213" s="145"/>
      <c r="D2213" s="143"/>
      <c r="E2213" s="144"/>
      <c r="F2213" s="145" t="s">
        <v>642</v>
      </c>
      <c r="G2213" s="145" t="s">
        <v>643</v>
      </c>
      <c r="H2213" s="172">
        <v>7</v>
      </c>
      <c r="I2213" s="178"/>
      <c r="J2213" s="178"/>
      <c r="K2213" s="178"/>
      <c r="L2213" s="138"/>
      <c r="M2213" s="146"/>
      <c r="N2213" s="146"/>
    </row>
    <row r="2214" spans="2:14" s="141" customFormat="1" ht="20.100000000000001" hidden="1" customHeight="1">
      <c r="B2214" s="145"/>
      <c r="C2214" s="145"/>
      <c r="D2214" s="143"/>
      <c r="E2214" s="144"/>
      <c r="F2214" s="145" t="s">
        <v>643</v>
      </c>
      <c r="G2214" s="145" t="s">
        <v>644</v>
      </c>
      <c r="H2214" s="172">
        <v>7</v>
      </c>
      <c r="I2214" s="178"/>
      <c r="J2214" s="178"/>
      <c r="K2214" s="178"/>
      <c r="L2214" s="138"/>
      <c r="M2214" s="146"/>
      <c r="N2214" s="146"/>
    </row>
    <row r="2215" spans="2:14" s="141" customFormat="1" ht="20.100000000000001" hidden="1" customHeight="1">
      <c r="B2215" s="145"/>
      <c r="C2215" s="145"/>
      <c r="D2215" s="143"/>
      <c r="E2215" s="144"/>
      <c r="F2215" s="145" t="s">
        <v>644</v>
      </c>
      <c r="G2215" s="145" t="s">
        <v>914</v>
      </c>
      <c r="H2215" s="172">
        <v>7</v>
      </c>
      <c r="I2215" s="178"/>
      <c r="J2215" s="178"/>
      <c r="K2215" s="178"/>
      <c r="L2215" s="138"/>
      <c r="M2215" s="146"/>
      <c r="N2215" s="146"/>
    </row>
    <row r="2216" spans="2:14" s="141" customFormat="1" ht="20.100000000000001" hidden="1" customHeight="1">
      <c r="B2216" s="145"/>
      <c r="C2216" s="145"/>
      <c r="D2216" s="143"/>
      <c r="E2216" s="144"/>
      <c r="F2216" s="145"/>
      <c r="G2216" s="145"/>
      <c r="H2216" s="172"/>
      <c r="I2216" s="178"/>
      <c r="J2216" s="178"/>
      <c r="K2216" s="178"/>
      <c r="L2216" s="138"/>
      <c r="M2216" s="146"/>
      <c r="N2216" s="146"/>
    </row>
    <row r="2217" spans="2:14" s="141" customFormat="1" ht="20.100000000000001" hidden="1" customHeight="1">
      <c r="B2217" s="145">
        <v>256</v>
      </c>
      <c r="C2217" s="145"/>
      <c r="D2217" s="143" t="s">
        <v>270</v>
      </c>
      <c r="E2217" s="144">
        <v>4.3710000000000004</v>
      </c>
      <c r="F2217" s="145" t="s">
        <v>433</v>
      </c>
      <c r="G2217" s="145" t="s">
        <v>447</v>
      </c>
      <c r="H2217" s="172">
        <v>4</v>
      </c>
      <c r="I2217" s="178"/>
      <c r="J2217" s="178"/>
      <c r="K2217" s="178"/>
      <c r="L2217" s="138"/>
      <c r="M2217" s="146"/>
      <c r="N2217" s="146"/>
    </row>
    <row r="2218" spans="2:14" s="141" customFormat="1" ht="20.100000000000001" hidden="1" customHeight="1">
      <c r="B2218" s="145"/>
      <c r="C2218" s="145"/>
      <c r="D2218" s="143"/>
      <c r="E2218" s="144"/>
      <c r="F2218" s="145" t="s">
        <v>447</v>
      </c>
      <c r="G2218" s="145" t="s">
        <v>451</v>
      </c>
      <c r="H2218" s="172">
        <v>4</v>
      </c>
      <c r="I2218" s="178"/>
      <c r="J2218" s="178"/>
      <c r="K2218" s="178"/>
      <c r="L2218" s="138"/>
      <c r="M2218" s="146"/>
      <c r="N2218" s="146"/>
    </row>
    <row r="2219" spans="2:14" s="141" customFormat="1" ht="20.100000000000001" hidden="1" customHeight="1">
      <c r="B2219" s="145"/>
      <c r="C2219" s="145"/>
      <c r="D2219" s="143"/>
      <c r="E2219" s="144"/>
      <c r="F2219" s="145" t="s">
        <v>451</v>
      </c>
      <c r="G2219" s="145" t="s">
        <v>454</v>
      </c>
      <c r="H2219" s="172">
        <v>4</v>
      </c>
      <c r="I2219" s="178"/>
      <c r="J2219" s="178"/>
      <c r="K2219" s="178"/>
      <c r="L2219" s="138"/>
      <c r="M2219" s="146"/>
      <c r="N2219" s="146"/>
    </row>
    <row r="2220" spans="2:14" s="141" customFormat="1" ht="20.100000000000001" hidden="1" customHeight="1">
      <c r="B2220" s="145"/>
      <c r="C2220" s="145"/>
      <c r="D2220" s="143"/>
      <c r="E2220" s="144"/>
      <c r="F2220" s="145" t="s">
        <v>454</v>
      </c>
      <c r="G2220" s="145" t="s">
        <v>455</v>
      </c>
      <c r="H2220" s="172">
        <v>4</v>
      </c>
      <c r="I2220" s="178"/>
      <c r="J2220" s="178"/>
      <c r="K2220" s="178"/>
      <c r="L2220" s="138"/>
      <c r="M2220" s="146"/>
      <c r="N2220" s="146"/>
    </row>
    <row r="2221" spans="2:14" s="141" customFormat="1" ht="20.100000000000001" hidden="1" customHeight="1">
      <c r="B2221" s="145"/>
      <c r="C2221" s="145"/>
      <c r="D2221" s="143"/>
      <c r="E2221" s="144"/>
      <c r="F2221" s="145" t="s">
        <v>455</v>
      </c>
      <c r="G2221" s="145" t="s">
        <v>456</v>
      </c>
      <c r="H2221" s="172">
        <v>4</v>
      </c>
      <c r="I2221" s="178"/>
      <c r="J2221" s="178"/>
      <c r="K2221" s="178"/>
      <c r="L2221" s="138"/>
      <c r="M2221" s="146"/>
      <c r="N2221" s="146"/>
    </row>
    <row r="2222" spans="2:14" s="141" customFormat="1" ht="20.100000000000001" hidden="1" customHeight="1">
      <c r="B2222" s="145"/>
      <c r="C2222" s="145"/>
      <c r="D2222" s="143"/>
      <c r="E2222" s="144"/>
      <c r="F2222" s="145" t="s">
        <v>456</v>
      </c>
      <c r="G2222" s="145" t="s">
        <v>457</v>
      </c>
      <c r="H2222" s="172">
        <v>4</v>
      </c>
      <c r="I2222" s="178"/>
      <c r="J2222" s="178"/>
      <c r="K2222" s="178"/>
      <c r="L2222" s="138"/>
      <c r="M2222" s="146"/>
      <c r="N2222" s="146"/>
    </row>
    <row r="2223" spans="2:14" s="141" customFormat="1" ht="20.100000000000001" hidden="1" customHeight="1">
      <c r="B2223" s="145"/>
      <c r="C2223" s="145"/>
      <c r="D2223" s="143"/>
      <c r="E2223" s="144"/>
      <c r="F2223" s="145" t="s">
        <v>457</v>
      </c>
      <c r="G2223" s="145" t="s">
        <v>460</v>
      </c>
      <c r="H2223" s="172">
        <v>4</v>
      </c>
      <c r="I2223" s="178"/>
      <c r="J2223" s="178"/>
      <c r="K2223" s="178"/>
      <c r="L2223" s="138"/>
      <c r="M2223" s="146"/>
      <c r="N2223" s="146"/>
    </row>
    <row r="2224" spans="2:14" s="141" customFormat="1" ht="20.100000000000001" hidden="1" customHeight="1">
      <c r="B2224" s="145"/>
      <c r="C2224" s="145"/>
      <c r="D2224" s="143"/>
      <c r="E2224" s="144"/>
      <c r="F2224" s="145" t="s">
        <v>460</v>
      </c>
      <c r="G2224" s="145" t="s">
        <v>463</v>
      </c>
      <c r="H2224" s="172">
        <v>4</v>
      </c>
      <c r="I2224" s="178"/>
      <c r="J2224" s="178"/>
      <c r="K2224" s="178"/>
      <c r="L2224" s="138"/>
      <c r="M2224" s="146"/>
      <c r="N2224" s="146"/>
    </row>
    <row r="2225" spans="2:14" s="141" customFormat="1" ht="20.100000000000001" hidden="1" customHeight="1">
      <c r="B2225" s="145"/>
      <c r="C2225" s="145"/>
      <c r="D2225" s="143"/>
      <c r="E2225" s="144"/>
      <c r="F2225" s="145" t="s">
        <v>463</v>
      </c>
      <c r="G2225" s="145" t="s">
        <v>464</v>
      </c>
      <c r="H2225" s="172">
        <v>4</v>
      </c>
      <c r="I2225" s="178"/>
      <c r="J2225" s="178"/>
      <c r="K2225" s="178"/>
      <c r="L2225" s="138"/>
      <c r="M2225" s="146"/>
      <c r="N2225" s="146"/>
    </row>
    <row r="2226" spans="2:14" s="141" customFormat="1" ht="20.100000000000001" hidden="1" customHeight="1">
      <c r="B2226" s="145"/>
      <c r="C2226" s="145"/>
      <c r="D2226" s="143"/>
      <c r="E2226" s="144"/>
      <c r="F2226" s="145" t="s">
        <v>464</v>
      </c>
      <c r="G2226" s="145" t="s">
        <v>465</v>
      </c>
      <c r="H2226" s="172">
        <v>4</v>
      </c>
      <c r="I2226" s="178"/>
      <c r="J2226" s="178"/>
      <c r="K2226" s="178"/>
      <c r="L2226" s="138"/>
      <c r="M2226" s="146"/>
      <c r="N2226" s="146"/>
    </row>
    <row r="2227" spans="2:14" s="141" customFormat="1" ht="20.100000000000001" hidden="1" customHeight="1">
      <c r="B2227" s="145"/>
      <c r="C2227" s="145"/>
      <c r="D2227" s="143"/>
      <c r="E2227" s="144"/>
      <c r="F2227" s="145" t="s">
        <v>465</v>
      </c>
      <c r="G2227" s="145" t="s">
        <v>466</v>
      </c>
      <c r="H2227" s="172">
        <v>4</v>
      </c>
      <c r="I2227" s="178"/>
      <c r="J2227" s="178"/>
      <c r="K2227" s="178"/>
      <c r="L2227" s="138"/>
      <c r="M2227" s="146"/>
      <c r="N2227" s="146"/>
    </row>
    <row r="2228" spans="2:14" s="141" customFormat="1" ht="20.100000000000001" hidden="1" customHeight="1">
      <c r="B2228" s="145"/>
      <c r="C2228" s="145"/>
      <c r="D2228" s="143"/>
      <c r="E2228" s="144"/>
      <c r="F2228" s="145" t="s">
        <v>466</v>
      </c>
      <c r="G2228" s="145" t="s">
        <v>467</v>
      </c>
      <c r="H2228" s="172">
        <v>4</v>
      </c>
      <c r="I2228" s="178"/>
      <c r="J2228" s="178"/>
      <c r="K2228" s="178"/>
      <c r="L2228" s="138"/>
      <c r="M2228" s="146"/>
      <c r="N2228" s="146"/>
    </row>
    <row r="2229" spans="2:14" s="141" customFormat="1" ht="20.100000000000001" hidden="1" customHeight="1">
      <c r="B2229" s="145"/>
      <c r="C2229" s="145"/>
      <c r="D2229" s="143"/>
      <c r="E2229" s="144"/>
      <c r="F2229" s="145" t="s">
        <v>467</v>
      </c>
      <c r="G2229" s="145" t="s">
        <v>468</v>
      </c>
      <c r="H2229" s="172">
        <v>4</v>
      </c>
      <c r="I2229" s="178"/>
      <c r="J2229" s="178"/>
      <c r="K2229" s="178"/>
      <c r="L2229" s="138"/>
      <c r="M2229" s="146"/>
      <c r="N2229" s="146"/>
    </row>
    <row r="2230" spans="2:14" s="141" customFormat="1" ht="20.100000000000001" hidden="1" customHeight="1">
      <c r="B2230" s="145"/>
      <c r="C2230" s="145"/>
      <c r="D2230" s="143"/>
      <c r="E2230" s="144"/>
      <c r="F2230" s="145" t="s">
        <v>468</v>
      </c>
      <c r="G2230" s="145" t="s">
        <v>469</v>
      </c>
      <c r="H2230" s="172">
        <v>4</v>
      </c>
      <c r="I2230" s="178"/>
      <c r="J2230" s="178"/>
      <c r="K2230" s="178"/>
      <c r="L2230" s="138"/>
      <c r="M2230" s="146"/>
      <c r="N2230" s="146"/>
    </row>
    <row r="2231" spans="2:14" s="141" customFormat="1" ht="20.100000000000001" hidden="1" customHeight="1">
      <c r="B2231" s="145"/>
      <c r="C2231" s="145"/>
      <c r="D2231" s="143"/>
      <c r="E2231" s="144"/>
      <c r="F2231" s="145" t="s">
        <v>469</v>
      </c>
      <c r="G2231" s="145" t="s">
        <v>470</v>
      </c>
      <c r="H2231" s="172">
        <v>4</v>
      </c>
      <c r="I2231" s="178"/>
      <c r="J2231" s="178"/>
      <c r="K2231" s="178"/>
      <c r="L2231" s="138"/>
      <c r="M2231" s="146"/>
      <c r="N2231" s="146"/>
    </row>
    <row r="2232" spans="2:14" s="141" customFormat="1" ht="20.100000000000001" hidden="1" customHeight="1">
      <c r="B2232" s="145"/>
      <c r="C2232" s="145"/>
      <c r="D2232" s="143"/>
      <c r="E2232" s="144"/>
      <c r="F2232" s="145" t="s">
        <v>470</v>
      </c>
      <c r="G2232" s="145" t="s">
        <v>471</v>
      </c>
      <c r="H2232" s="172">
        <v>4</v>
      </c>
      <c r="I2232" s="178"/>
      <c r="J2232" s="178"/>
      <c r="K2232" s="178"/>
      <c r="L2232" s="138"/>
      <c r="M2232" s="146"/>
      <c r="N2232" s="146"/>
    </row>
    <row r="2233" spans="2:14" s="141" customFormat="1" ht="20.100000000000001" hidden="1" customHeight="1">
      <c r="B2233" s="145"/>
      <c r="C2233" s="145"/>
      <c r="D2233" s="143"/>
      <c r="E2233" s="144"/>
      <c r="F2233" s="145" t="s">
        <v>471</v>
      </c>
      <c r="G2233" s="145" t="s">
        <v>473</v>
      </c>
      <c r="H2233" s="172">
        <v>4</v>
      </c>
      <c r="I2233" s="178"/>
      <c r="J2233" s="178"/>
      <c r="K2233" s="178"/>
      <c r="L2233" s="138"/>
      <c r="M2233" s="146"/>
      <c r="N2233" s="146"/>
    </row>
    <row r="2234" spans="2:14" s="141" customFormat="1" ht="20.100000000000001" hidden="1" customHeight="1">
      <c r="B2234" s="145"/>
      <c r="C2234" s="145"/>
      <c r="D2234" s="143"/>
      <c r="E2234" s="144"/>
      <c r="F2234" s="145" t="s">
        <v>473</v>
      </c>
      <c r="G2234" s="145" t="s">
        <v>474</v>
      </c>
      <c r="H2234" s="172">
        <v>4</v>
      </c>
      <c r="I2234" s="178"/>
      <c r="J2234" s="178"/>
      <c r="K2234" s="178"/>
      <c r="L2234" s="138"/>
      <c r="M2234" s="146"/>
      <c r="N2234" s="146"/>
    </row>
    <row r="2235" spans="2:14" s="141" customFormat="1" ht="20.100000000000001" hidden="1" customHeight="1">
      <c r="B2235" s="145"/>
      <c r="C2235" s="145"/>
      <c r="D2235" s="143"/>
      <c r="E2235" s="144"/>
      <c r="F2235" s="145" t="s">
        <v>474</v>
      </c>
      <c r="G2235" s="145" t="s">
        <v>475</v>
      </c>
      <c r="H2235" s="172">
        <v>4</v>
      </c>
      <c r="I2235" s="178"/>
      <c r="J2235" s="178"/>
      <c r="K2235" s="178"/>
      <c r="L2235" s="138"/>
      <c r="M2235" s="146"/>
      <c r="N2235" s="146"/>
    </row>
    <row r="2236" spans="2:14" s="141" customFormat="1" ht="20.100000000000001" hidden="1" customHeight="1">
      <c r="B2236" s="145"/>
      <c r="C2236" s="145"/>
      <c r="D2236" s="143"/>
      <c r="E2236" s="144"/>
      <c r="F2236" s="145" t="s">
        <v>475</v>
      </c>
      <c r="G2236" s="145" t="s">
        <v>476</v>
      </c>
      <c r="H2236" s="172">
        <v>4</v>
      </c>
      <c r="I2236" s="178"/>
      <c r="J2236" s="178"/>
      <c r="K2236" s="178"/>
      <c r="L2236" s="138"/>
      <c r="M2236" s="146"/>
      <c r="N2236" s="146"/>
    </row>
    <row r="2237" spans="2:14" s="141" customFormat="1" ht="20.100000000000001" hidden="1" customHeight="1">
      <c r="B2237" s="145"/>
      <c r="C2237" s="145"/>
      <c r="D2237" s="143"/>
      <c r="E2237" s="144"/>
      <c r="F2237" s="145" t="s">
        <v>476</v>
      </c>
      <c r="G2237" s="145" t="s">
        <v>477</v>
      </c>
      <c r="H2237" s="172">
        <v>4</v>
      </c>
      <c r="I2237" s="178"/>
      <c r="J2237" s="178"/>
      <c r="K2237" s="178"/>
      <c r="L2237" s="138"/>
      <c r="M2237" s="146"/>
      <c r="N2237" s="146"/>
    </row>
    <row r="2238" spans="2:14" s="141" customFormat="1" ht="20.100000000000001" hidden="1" customHeight="1">
      <c r="B2238" s="145"/>
      <c r="C2238" s="145"/>
      <c r="D2238" s="143"/>
      <c r="E2238" s="144"/>
      <c r="F2238" s="145" t="s">
        <v>477</v>
      </c>
      <c r="G2238" s="145" t="s">
        <v>915</v>
      </c>
      <c r="H2238" s="172">
        <v>4</v>
      </c>
      <c r="I2238" s="178"/>
      <c r="J2238" s="178"/>
      <c r="K2238" s="178"/>
      <c r="L2238" s="138"/>
      <c r="M2238" s="146"/>
      <c r="N2238" s="146"/>
    </row>
    <row r="2239" spans="2:14" s="141" customFormat="1" ht="20.100000000000001" hidden="1" customHeight="1">
      <c r="B2239" s="145"/>
      <c r="C2239" s="145"/>
      <c r="D2239" s="143"/>
      <c r="E2239" s="144"/>
      <c r="F2239" s="145"/>
      <c r="G2239" s="145"/>
      <c r="H2239" s="172"/>
      <c r="I2239" s="178"/>
      <c r="J2239" s="178"/>
      <c r="K2239" s="178"/>
      <c r="L2239" s="138"/>
      <c r="M2239" s="146"/>
      <c r="N2239" s="146"/>
    </row>
    <row r="2240" spans="2:14" s="141" customFormat="1" ht="20.100000000000001" hidden="1" customHeight="1">
      <c r="B2240" s="145">
        <v>257</v>
      </c>
      <c r="C2240" s="145"/>
      <c r="D2240" s="143" t="s">
        <v>271</v>
      </c>
      <c r="E2240" s="144">
        <v>1.4319999999999999</v>
      </c>
      <c r="F2240" s="145" t="s">
        <v>433</v>
      </c>
      <c r="G2240" s="145" t="s">
        <v>447</v>
      </c>
      <c r="H2240" s="172">
        <v>5</v>
      </c>
      <c r="I2240" s="178"/>
      <c r="J2240" s="178"/>
      <c r="K2240" s="178"/>
      <c r="L2240" s="138"/>
      <c r="M2240" s="146"/>
      <c r="N2240" s="146"/>
    </row>
    <row r="2241" spans="2:14" s="141" customFormat="1" ht="20.100000000000001" hidden="1" customHeight="1">
      <c r="B2241" s="145"/>
      <c r="C2241" s="145"/>
      <c r="D2241" s="143"/>
      <c r="E2241" s="144"/>
      <c r="F2241" s="145" t="s">
        <v>447</v>
      </c>
      <c r="G2241" s="145" t="s">
        <v>451</v>
      </c>
      <c r="H2241" s="172">
        <v>5</v>
      </c>
      <c r="I2241" s="178"/>
      <c r="J2241" s="178"/>
      <c r="K2241" s="178"/>
      <c r="L2241" s="138"/>
      <c r="M2241" s="146"/>
      <c r="N2241" s="146"/>
    </row>
    <row r="2242" spans="2:14" s="141" customFormat="1" ht="20.100000000000001" hidden="1" customHeight="1">
      <c r="B2242" s="145"/>
      <c r="C2242" s="145"/>
      <c r="D2242" s="143"/>
      <c r="E2242" s="144"/>
      <c r="F2242" s="145" t="s">
        <v>451</v>
      </c>
      <c r="G2242" s="145" t="s">
        <v>454</v>
      </c>
      <c r="H2242" s="172">
        <v>5</v>
      </c>
      <c r="I2242" s="178"/>
      <c r="J2242" s="178"/>
      <c r="K2242" s="178"/>
      <c r="L2242" s="138"/>
      <c r="M2242" s="146"/>
      <c r="N2242" s="146"/>
    </row>
    <row r="2243" spans="2:14" s="141" customFormat="1" ht="20.100000000000001" hidden="1" customHeight="1">
      <c r="B2243" s="145"/>
      <c r="C2243" s="145"/>
      <c r="D2243" s="143"/>
      <c r="E2243" s="144"/>
      <c r="F2243" s="145" t="s">
        <v>454</v>
      </c>
      <c r="G2243" s="145" t="s">
        <v>455</v>
      </c>
      <c r="H2243" s="172">
        <v>5</v>
      </c>
      <c r="I2243" s="178"/>
      <c r="J2243" s="178"/>
      <c r="K2243" s="178"/>
      <c r="L2243" s="138"/>
      <c r="M2243" s="146"/>
      <c r="N2243" s="146"/>
    </row>
    <row r="2244" spans="2:14" s="141" customFormat="1" ht="20.100000000000001" hidden="1" customHeight="1">
      <c r="B2244" s="145"/>
      <c r="C2244" s="145"/>
      <c r="D2244" s="143"/>
      <c r="E2244" s="144"/>
      <c r="F2244" s="145" t="s">
        <v>455</v>
      </c>
      <c r="G2244" s="145" t="s">
        <v>456</v>
      </c>
      <c r="H2244" s="172">
        <v>5</v>
      </c>
      <c r="I2244" s="178"/>
      <c r="J2244" s="178"/>
      <c r="K2244" s="178"/>
      <c r="L2244" s="138"/>
      <c r="M2244" s="146"/>
      <c r="N2244" s="146"/>
    </row>
    <row r="2245" spans="2:14" s="141" customFormat="1" ht="20.100000000000001" hidden="1" customHeight="1">
      <c r="B2245" s="145"/>
      <c r="C2245" s="145"/>
      <c r="D2245" s="143"/>
      <c r="E2245" s="144"/>
      <c r="F2245" s="145" t="s">
        <v>456</v>
      </c>
      <c r="G2245" s="145" t="s">
        <v>457</v>
      </c>
      <c r="H2245" s="172">
        <v>5</v>
      </c>
      <c r="I2245" s="178"/>
      <c r="J2245" s="178"/>
      <c r="K2245" s="178"/>
      <c r="L2245" s="138"/>
      <c r="M2245" s="146"/>
      <c r="N2245" s="146"/>
    </row>
    <row r="2246" spans="2:14" s="141" customFormat="1" ht="20.100000000000001" hidden="1" customHeight="1">
      <c r="B2246" s="145"/>
      <c r="C2246" s="145"/>
      <c r="D2246" s="143"/>
      <c r="E2246" s="144"/>
      <c r="F2246" s="145" t="s">
        <v>457</v>
      </c>
      <c r="G2246" s="145" t="s">
        <v>460</v>
      </c>
      <c r="H2246" s="172">
        <v>5</v>
      </c>
      <c r="I2246" s="178"/>
      <c r="J2246" s="178"/>
      <c r="K2246" s="178"/>
      <c r="L2246" s="138"/>
      <c r="M2246" s="146"/>
      <c r="N2246" s="146"/>
    </row>
    <row r="2247" spans="2:14" s="141" customFormat="1" ht="20.100000000000001" hidden="1" customHeight="1">
      <c r="B2247" s="145"/>
      <c r="C2247" s="145"/>
      <c r="D2247" s="143"/>
      <c r="E2247" s="144"/>
      <c r="F2247" s="145" t="s">
        <v>460</v>
      </c>
      <c r="G2247" s="145" t="s">
        <v>916</v>
      </c>
      <c r="H2247" s="172">
        <v>5</v>
      </c>
      <c r="I2247" s="178"/>
      <c r="J2247" s="178"/>
      <c r="K2247" s="178"/>
      <c r="L2247" s="138"/>
      <c r="M2247" s="146"/>
      <c r="N2247" s="146"/>
    </row>
    <row r="2248" spans="2:14" s="141" customFormat="1" ht="20.100000000000001" hidden="1" customHeight="1">
      <c r="B2248" s="145"/>
      <c r="C2248" s="145"/>
      <c r="D2248" s="143"/>
      <c r="E2248" s="144"/>
      <c r="F2248" s="145"/>
      <c r="G2248" s="145"/>
      <c r="H2248" s="172"/>
      <c r="I2248" s="178"/>
      <c r="J2248" s="178"/>
      <c r="K2248" s="178"/>
      <c r="L2248" s="138"/>
      <c r="M2248" s="146"/>
      <c r="N2248" s="146"/>
    </row>
    <row r="2249" spans="2:14" s="141" customFormat="1" ht="20.100000000000001" hidden="1" customHeight="1">
      <c r="B2249" s="145">
        <v>258</v>
      </c>
      <c r="C2249" s="145"/>
      <c r="D2249" s="143" t="s">
        <v>272</v>
      </c>
      <c r="E2249" s="144">
        <v>3.2549999999999999</v>
      </c>
      <c r="F2249" s="145" t="s">
        <v>433</v>
      </c>
      <c r="G2249" s="145" t="s">
        <v>447</v>
      </c>
      <c r="H2249" s="172">
        <v>4</v>
      </c>
      <c r="I2249" s="178"/>
      <c r="J2249" s="178"/>
      <c r="K2249" s="178"/>
      <c r="L2249" s="138"/>
      <c r="M2249" s="146"/>
      <c r="N2249" s="146"/>
    </row>
    <row r="2250" spans="2:14" s="141" customFormat="1" ht="20.100000000000001" hidden="1" customHeight="1">
      <c r="B2250" s="145"/>
      <c r="C2250" s="145"/>
      <c r="D2250" s="143"/>
      <c r="E2250" s="144"/>
      <c r="F2250" s="145" t="s">
        <v>447</v>
      </c>
      <c r="G2250" s="145" t="s">
        <v>451</v>
      </c>
      <c r="H2250" s="172">
        <v>4</v>
      </c>
      <c r="I2250" s="178"/>
      <c r="J2250" s="178"/>
      <c r="K2250" s="178"/>
      <c r="L2250" s="138"/>
      <c r="M2250" s="146"/>
      <c r="N2250" s="146"/>
    </row>
    <row r="2251" spans="2:14" s="141" customFormat="1" ht="20.100000000000001" hidden="1" customHeight="1">
      <c r="B2251" s="145"/>
      <c r="C2251" s="145"/>
      <c r="D2251" s="143"/>
      <c r="E2251" s="144"/>
      <c r="F2251" s="145" t="s">
        <v>451</v>
      </c>
      <c r="G2251" s="145" t="s">
        <v>454</v>
      </c>
      <c r="H2251" s="172">
        <v>4</v>
      </c>
      <c r="I2251" s="178"/>
      <c r="J2251" s="178"/>
      <c r="K2251" s="178"/>
      <c r="L2251" s="138"/>
      <c r="M2251" s="146"/>
      <c r="N2251" s="146"/>
    </row>
    <row r="2252" spans="2:14" s="141" customFormat="1" ht="20.100000000000001" hidden="1" customHeight="1">
      <c r="B2252" s="145"/>
      <c r="C2252" s="145"/>
      <c r="D2252" s="143"/>
      <c r="E2252" s="144"/>
      <c r="F2252" s="145" t="s">
        <v>454</v>
      </c>
      <c r="G2252" s="145" t="s">
        <v>455</v>
      </c>
      <c r="H2252" s="172">
        <v>4</v>
      </c>
      <c r="I2252" s="178"/>
      <c r="J2252" s="178"/>
      <c r="K2252" s="178"/>
      <c r="L2252" s="138"/>
      <c r="M2252" s="146"/>
      <c r="N2252" s="146"/>
    </row>
    <row r="2253" spans="2:14" s="141" customFormat="1" ht="20.100000000000001" hidden="1" customHeight="1">
      <c r="B2253" s="145"/>
      <c r="C2253" s="145"/>
      <c r="D2253" s="143"/>
      <c r="E2253" s="144"/>
      <c r="F2253" s="145" t="s">
        <v>455</v>
      </c>
      <c r="G2253" s="145" t="s">
        <v>456</v>
      </c>
      <c r="H2253" s="172">
        <v>4</v>
      </c>
      <c r="I2253" s="178"/>
      <c r="J2253" s="178"/>
      <c r="K2253" s="178"/>
      <c r="L2253" s="138"/>
      <c r="M2253" s="146"/>
      <c r="N2253" s="146"/>
    </row>
    <row r="2254" spans="2:14" s="141" customFormat="1" ht="20.100000000000001" hidden="1" customHeight="1">
      <c r="B2254" s="145"/>
      <c r="C2254" s="145"/>
      <c r="D2254" s="143"/>
      <c r="E2254" s="144"/>
      <c r="F2254" s="145" t="s">
        <v>456</v>
      </c>
      <c r="G2254" s="145" t="s">
        <v>457</v>
      </c>
      <c r="H2254" s="172">
        <v>4</v>
      </c>
      <c r="I2254" s="178"/>
      <c r="J2254" s="178"/>
      <c r="K2254" s="178"/>
      <c r="L2254" s="138"/>
      <c r="M2254" s="146"/>
      <c r="N2254" s="146"/>
    </row>
    <row r="2255" spans="2:14" s="141" customFormat="1" ht="20.100000000000001" hidden="1" customHeight="1">
      <c r="B2255" s="145"/>
      <c r="C2255" s="145"/>
      <c r="D2255" s="143"/>
      <c r="E2255" s="144"/>
      <c r="F2255" s="145" t="s">
        <v>457</v>
      </c>
      <c r="G2255" s="145" t="s">
        <v>460</v>
      </c>
      <c r="H2255" s="172">
        <v>4</v>
      </c>
      <c r="I2255" s="178"/>
      <c r="J2255" s="178"/>
      <c r="K2255" s="178"/>
      <c r="L2255" s="138"/>
      <c r="M2255" s="146"/>
      <c r="N2255" s="146"/>
    </row>
    <row r="2256" spans="2:14" s="141" customFormat="1" ht="20.100000000000001" hidden="1" customHeight="1">
      <c r="B2256" s="145"/>
      <c r="C2256" s="145"/>
      <c r="D2256" s="143"/>
      <c r="E2256" s="144"/>
      <c r="F2256" s="145" t="s">
        <v>460</v>
      </c>
      <c r="G2256" s="145" t="s">
        <v>463</v>
      </c>
      <c r="H2256" s="172">
        <v>4</v>
      </c>
      <c r="I2256" s="178"/>
      <c r="J2256" s="178"/>
      <c r="K2256" s="178"/>
      <c r="L2256" s="138"/>
      <c r="M2256" s="146"/>
      <c r="N2256" s="146"/>
    </row>
    <row r="2257" spans="2:14" s="141" customFormat="1" ht="20.100000000000001" hidden="1" customHeight="1">
      <c r="B2257" s="145"/>
      <c r="C2257" s="145"/>
      <c r="D2257" s="143"/>
      <c r="E2257" s="144"/>
      <c r="F2257" s="145" t="s">
        <v>463</v>
      </c>
      <c r="G2257" s="145" t="s">
        <v>464</v>
      </c>
      <c r="H2257" s="172">
        <v>4</v>
      </c>
      <c r="I2257" s="178"/>
      <c r="J2257" s="178"/>
      <c r="K2257" s="178"/>
      <c r="L2257" s="138"/>
      <c r="M2257" s="146"/>
      <c r="N2257" s="146"/>
    </row>
    <row r="2258" spans="2:14" s="141" customFormat="1" ht="20.100000000000001" hidden="1" customHeight="1">
      <c r="B2258" s="145"/>
      <c r="C2258" s="145"/>
      <c r="D2258" s="143"/>
      <c r="E2258" s="144"/>
      <c r="F2258" s="145" t="s">
        <v>464</v>
      </c>
      <c r="G2258" s="145" t="s">
        <v>465</v>
      </c>
      <c r="H2258" s="172">
        <v>4</v>
      </c>
      <c r="I2258" s="178"/>
      <c r="J2258" s="178"/>
      <c r="K2258" s="178"/>
      <c r="L2258" s="138"/>
      <c r="M2258" s="146"/>
      <c r="N2258" s="146"/>
    </row>
    <row r="2259" spans="2:14" s="141" customFormat="1" ht="20.100000000000001" hidden="1" customHeight="1">
      <c r="B2259" s="145"/>
      <c r="C2259" s="145"/>
      <c r="D2259" s="143"/>
      <c r="E2259" s="144"/>
      <c r="F2259" s="145" t="s">
        <v>465</v>
      </c>
      <c r="G2259" s="145" t="s">
        <v>466</v>
      </c>
      <c r="H2259" s="172">
        <v>4</v>
      </c>
      <c r="I2259" s="178"/>
      <c r="J2259" s="178"/>
      <c r="K2259" s="178"/>
      <c r="L2259" s="138"/>
      <c r="M2259" s="146"/>
      <c r="N2259" s="146"/>
    </row>
    <row r="2260" spans="2:14" s="141" customFormat="1" ht="20.100000000000001" hidden="1" customHeight="1">
      <c r="B2260" s="145"/>
      <c r="C2260" s="145"/>
      <c r="D2260" s="143"/>
      <c r="E2260" s="144"/>
      <c r="F2260" s="145" t="s">
        <v>466</v>
      </c>
      <c r="G2260" s="145" t="s">
        <v>467</v>
      </c>
      <c r="H2260" s="172">
        <v>4</v>
      </c>
      <c r="I2260" s="178"/>
      <c r="J2260" s="178"/>
      <c r="K2260" s="178"/>
      <c r="L2260" s="138"/>
      <c r="M2260" s="146"/>
      <c r="N2260" s="146"/>
    </row>
    <row r="2261" spans="2:14" s="141" customFormat="1" ht="20.100000000000001" hidden="1" customHeight="1">
      <c r="B2261" s="145"/>
      <c r="C2261" s="145"/>
      <c r="D2261" s="143"/>
      <c r="E2261" s="144"/>
      <c r="F2261" s="145" t="s">
        <v>467</v>
      </c>
      <c r="G2261" s="145" t="s">
        <v>468</v>
      </c>
      <c r="H2261" s="172">
        <v>4</v>
      </c>
      <c r="I2261" s="178"/>
      <c r="J2261" s="178"/>
      <c r="K2261" s="178"/>
      <c r="L2261" s="138"/>
      <c r="M2261" s="146"/>
      <c r="N2261" s="146"/>
    </row>
    <row r="2262" spans="2:14" s="141" customFormat="1" ht="20.100000000000001" hidden="1" customHeight="1">
      <c r="B2262" s="145"/>
      <c r="C2262" s="145"/>
      <c r="D2262" s="143"/>
      <c r="E2262" s="144"/>
      <c r="F2262" s="145" t="s">
        <v>468</v>
      </c>
      <c r="G2262" s="145" t="s">
        <v>469</v>
      </c>
      <c r="H2262" s="172">
        <v>4</v>
      </c>
      <c r="I2262" s="178"/>
      <c r="J2262" s="178"/>
      <c r="K2262" s="178"/>
      <c r="L2262" s="138"/>
      <c r="M2262" s="146"/>
      <c r="N2262" s="146"/>
    </row>
    <row r="2263" spans="2:14" s="141" customFormat="1" ht="20.100000000000001" hidden="1" customHeight="1">
      <c r="B2263" s="145"/>
      <c r="C2263" s="145"/>
      <c r="D2263" s="143"/>
      <c r="E2263" s="144"/>
      <c r="F2263" s="145" t="s">
        <v>469</v>
      </c>
      <c r="G2263" s="145" t="s">
        <v>470</v>
      </c>
      <c r="H2263" s="172">
        <v>4</v>
      </c>
      <c r="I2263" s="178"/>
      <c r="J2263" s="178"/>
      <c r="K2263" s="178"/>
      <c r="L2263" s="138"/>
      <c r="M2263" s="146"/>
      <c r="N2263" s="146"/>
    </row>
    <row r="2264" spans="2:14" s="141" customFormat="1" ht="20.100000000000001" hidden="1" customHeight="1">
      <c r="B2264" s="145"/>
      <c r="C2264" s="145"/>
      <c r="D2264" s="143"/>
      <c r="E2264" s="144"/>
      <c r="F2264" s="145" t="s">
        <v>470</v>
      </c>
      <c r="G2264" s="145" t="s">
        <v>471</v>
      </c>
      <c r="H2264" s="172">
        <v>4</v>
      </c>
      <c r="I2264" s="178"/>
      <c r="J2264" s="178"/>
      <c r="K2264" s="178"/>
      <c r="L2264" s="138"/>
      <c r="M2264" s="146"/>
      <c r="N2264" s="146"/>
    </row>
    <row r="2265" spans="2:14" s="141" customFormat="1" ht="20.100000000000001" hidden="1" customHeight="1">
      <c r="B2265" s="145"/>
      <c r="C2265" s="145"/>
      <c r="D2265" s="143"/>
      <c r="E2265" s="144"/>
      <c r="F2265" s="145" t="s">
        <v>471</v>
      </c>
      <c r="G2265" s="145" t="s">
        <v>917</v>
      </c>
      <c r="H2265" s="172">
        <v>4</v>
      </c>
      <c r="I2265" s="178"/>
      <c r="J2265" s="178"/>
      <c r="K2265" s="178"/>
      <c r="L2265" s="138"/>
      <c r="M2265" s="146"/>
      <c r="N2265" s="146"/>
    </row>
    <row r="2266" spans="2:14" s="141" customFormat="1" ht="20.100000000000001" hidden="1" customHeight="1">
      <c r="B2266" s="145"/>
      <c r="C2266" s="145"/>
      <c r="D2266" s="143"/>
      <c r="E2266" s="144"/>
      <c r="F2266" s="145"/>
      <c r="G2266" s="145"/>
      <c r="H2266" s="172"/>
      <c r="I2266" s="178"/>
      <c r="J2266" s="178"/>
      <c r="K2266" s="178"/>
      <c r="L2266" s="138"/>
      <c r="M2266" s="146"/>
      <c r="N2266" s="146"/>
    </row>
    <row r="2267" spans="2:14" s="141" customFormat="1" ht="20.100000000000001" hidden="1" customHeight="1">
      <c r="B2267" s="145">
        <v>259</v>
      </c>
      <c r="C2267" s="145"/>
      <c r="D2267" s="143" t="s">
        <v>273</v>
      </c>
      <c r="E2267" s="144">
        <v>2.2240000000000002</v>
      </c>
      <c r="F2267" s="145" t="s">
        <v>433</v>
      </c>
      <c r="G2267" s="145" t="s">
        <v>447</v>
      </c>
      <c r="H2267" s="172">
        <v>4</v>
      </c>
      <c r="I2267" s="178"/>
      <c r="J2267" s="178"/>
      <c r="K2267" s="178"/>
      <c r="L2267" s="138"/>
      <c r="M2267" s="146"/>
      <c r="N2267" s="146"/>
    </row>
    <row r="2268" spans="2:14" s="141" customFormat="1" ht="20.100000000000001" hidden="1" customHeight="1">
      <c r="B2268" s="145"/>
      <c r="C2268" s="145"/>
      <c r="D2268" s="143"/>
      <c r="E2268" s="144"/>
      <c r="F2268" s="145" t="s">
        <v>447</v>
      </c>
      <c r="G2268" s="145" t="s">
        <v>451</v>
      </c>
      <c r="H2268" s="172">
        <v>4</v>
      </c>
      <c r="I2268" s="178"/>
      <c r="J2268" s="178"/>
      <c r="K2268" s="178"/>
      <c r="L2268" s="138"/>
      <c r="M2268" s="146"/>
      <c r="N2268" s="146"/>
    </row>
    <row r="2269" spans="2:14" s="141" customFormat="1" ht="20.100000000000001" hidden="1" customHeight="1">
      <c r="B2269" s="145"/>
      <c r="C2269" s="145"/>
      <c r="D2269" s="143"/>
      <c r="E2269" s="144"/>
      <c r="F2269" s="145" t="s">
        <v>451</v>
      </c>
      <c r="G2269" s="145" t="s">
        <v>454</v>
      </c>
      <c r="H2269" s="172">
        <v>4</v>
      </c>
      <c r="I2269" s="178"/>
      <c r="J2269" s="178"/>
      <c r="K2269" s="178"/>
      <c r="L2269" s="138"/>
      <c r="M2269" s="146"/>
      <c r="N2269" s="146"/>
    </row>
    <row r="2270" spans="2:14" s="141" customFormat="1" ht="20.100000000000001" hidden="1" customHeight="1">
      <c r="B2270" s="145"/>
      <c r="C2270" s="145"/>
      <c r="D2270" s="143"/>
      <c r="E2270" s="144"/>
      <c r="F2270" s="145" t="s">
        <v>454</v>
      </c>
      <c r="G2270" s="145" t="s">
        <v>455</v>
      </c>
      <c r="H2270" s="172">
        <v>4</v>
      </c>
      <c r="I2270" s="178"/>
      <c r="J2270" s="178"/>
      <c r="K2270" s="178"/>
      <c r="L2270" s="138"/>
      <c r="M2270" s="146"/>
      <c r="N2270" s="146"/>
    </row>
    <row r="2271" spans="2:14" s="141" customFormat="1" ht="20.100000000000001" hidden="1" customHeight="1">
      <c r="B2271" s="145"/>
      <c r="C2271" s="145"/>
      <c r="D2271" s="143"/>
      <c r="E2271" s="144"/>
      <c r="F2271" s="145" t="s">
        <v>455</v>
      </c>
      <c r="G2271" s="145" t="s">
        <v>456</v>
      </c>
      <c r="H2271" s="172">
        <v>4</v>
      </c>
      <c r="I2271" s="178"/>
      <c r="J2271" s="178"/>
      <c r="K2271" s="178"/>
      <c r="L2271" s="138"/>
      <c r="M2271" s="146"/>
      <c r="N2271" s="146"/>
    </row>
    <row r="2272" spans="2:14" s="141" customFormat="1" ht="20.100000000000001" hidden="1" customHeight="1">
      <c r="B2272" s="145"/>
      <c r="C2272" s="145"/>
      <c r="D2272" s="143"/>
      <c r="E2272" s="144"/>
      <c r="F2272" s="145" t="s">
        <v>456</v>
      </c>
      <c r="G2272" s="145" t="s">
        <v>457</v>
      </c>
      <c r="H2272" s="172">
        <v>4</v>
      </c>
      <c r="I2272" s="178"/>
      <c r="J2272" s="178"/>
      <c r="K2272" s="178"/>
      <c r="L2272" s="138"/>
      <c r="M2272" s="146"/>
      <c r="N2272" s="146"/>
    </row>
    <row r="2273" spans="2:14" s="141" customFormat="1" ht="20.100000000000001" hidden="1" customHeight="1">
      <c r="B2273" s="145"/>
      <c r="C2273" s="145"/>
      <c r="D2273" s="143"/>
      <c r="E2273" s="144"/>
      <c r="F2273" s="145" t="s">
        <v>457</v>
      </c>
      <c r="G2273" s="145" t="s">
        <v>460</v>
      </c>
      <c r="H2273" s="172">
        <v>4</v>
      </c>
      <c r="I2273" s="178"/>
      <c r="J2273" s="178"/>
      <c r="K2273" s="178"/>
      <c r="L2273" s="138"/>
      <c r="M2273" s="146"/>
      <c r="N2273" s="146"/>
    </row>
    <row r="2274" spans="2:14" s="141" customFormat="1" ht="20.100000000000001" hidden="1" customHeight="1">
      <c r="B2274" s="145"/>
      <c r="C2274" s="145"/>
      <c r="D2274" s="143"/>
      <c r="E2274" s="144"/>
      <c r="F2274" s="145" t="s">
        <v>460</v>
      </c>
      <c r="G2274" s="145" t="s">
        <v>463</v>
      </c>
      <c r="H2274" s="172">
        <v>4</v>
      </c>
      <c r="I2274" s="178"/>
      <c r="J2274" s="178"/>
      <c r="K2274" s="178"/>
      <c r="L2274" s="138"/>
      <c r="M2274" s="146"/>
      <c r="N2274" s="146"/>
    </row>
    <row r="2275" spans="2:14" s="141" customFormat="1" ht="20.100000000000001" hidden="1" customHeight="1">
      <c r="B2275" s="145"/>
      <c r="C2275" s="145"/>
      <c r="D2275" s="143"/>
      <c r="E2275" s="144"/>
      <c r="F2275" s="145" t="s">
        <v>463</v>
      </c>
      <c r="G2275" s="145" t="s">
        <v>464</v>
      </c>
      <c r="H2275" s="172">
        <v>4</v>
      </c>
      <c r="I2275" s="178"/>
      <c r="J2275" s="178"/>
      <c r="K2275" s="178"/>
      <c r="L2275" s="138"/>
      <c r="M2275" s="146"/>
      <c r="N2275" s="146"/>
    </row>
    <row r="2276" spans="2:14" s="141" customFormat="1" ht="20.100000000000001" hidden="1" customHeight="1">
      <c r="B2276" s="145"/>
      <c r="C2276" s="145"/>
      <c r="D2276" s="143"/>
      <c r="E2276" s="144"/>
      <c r="F2276" s="145" t="s">
        <v>464</v>
      </c>
      <c r="G2276" s="145" t="s">
        <v>465</v>
      </c>
      <c r="H2276" s="172">
        <v>4</v>
      </c>
      <c r="I2276" s="178"/>
      <c r="J2276" s="178"/>
      <c r="K2276" s="178"/>
      <c r="L2276" s="138"/>
      <c r="M2276" s="146"/>
      <c r="N2276" s="146"/>
    </row>
    <row r="2277" spans="2:14" s="141" customFormat="1" ht="20.100000000000001" hidden="1" customHeight="1">
      <c r="B2277" s="145"/>
      <c r="C2277" s="145"/>
      <c r="D2277" s="143"/>
      <c r="E2277" s="144"/>
      <c r="F2277" s="145" t="s">
        <v>465</v>
      </c>
      <c r="G2277" s="145" t="s">
        <v>466</v>
      </c>
      <c r="H2277" s="172">
        <v>4</v>
      </c>
      <c r="I2277" s="178"/>
      <c r="J2277" s="178"/>
      <c r="K2277" s="178"/>
      <c r="L2277" s="138"/>
      <c r="M2277" s="146"/>
      <c r="N2277" s="146"/>
    </row>
    <row r="2278" spans="2:14" s="141" customFormat="1" ht="20.100000000000001" hidden="1" customHeight="1">
      <c r="B2278" s="145"/>
      <c r="C2278" s="145"/>
      <c r="D2278" s="143"/>
      <c r="E2278" s="144"/>
      <c r="F2278" s="145" t="s">
        <v>466</v>
      </c>
      <c r="G2278" s="145" t="s">
        <v>918</v>
      </c>
      <c r="H2278" s="172">
        <v>4</v>
      </c>
      <c r="I2278" s="178"/>
      <c r="J2278" s="178"/>
      <c r="K2278" s="178"/>
      <c r="L2278" s="138"/>
      <c r="M2278" s="146"/>
      <c r="N2278" s="146"/>
    </row>
    <row r="2279" spans="2:14" s="141" customFormat="1" ht="20.100000000000001" hidden="1" customHeight="1">
      <c r="B2279" s="145"/>
      <c r="C2279" s="145"/>
      <c r="D2279" s="143"/>
      <c r="E2279" s="144"/>
      <c r="F2279" s="145"/>
      <c r="G2279" s="145"/>
      <c r="H2279" s="172"/>
      <c r="I2279" s="178"/>
      <c r="J2279" s="178"/>
      <c r="K2279" s="178"/>
      <c r="L2279" s="138"/>
      <c r="M2279" s="146"/>
      <c r="N2279" s="146"/>
    </row>
    <row r="2280" spans="2:14" s="141" customFormat="1" ht="20.100000000000001" hidden="1" customHeight="1">
      <c r="B2280" s="145">
        <v>260</v>
      </c>
      <c r="C2280" s="145"/>
      <c r="D2280" s="143" t="s">
        <v>274</v>
      </c>
      <c r="E2280" s="144">
        <v>5.7549999999999999</v>
      </c>
      <c r="F2280" s="145" t="s">
        <v>433</v>
      </c>
      <c r="G2280" s="145" t="s">
        <v>447</v>
      </c>
      <c r="H2280" s="172">
        <v>4</v>
      </c>
      <c r="I2280" s="178"/>
      <c r="J2280" s="178"/>
      <c r="K2280" s="178"/>
      <c r="L2280" s="138"/>
      <c r="M2280" s="146"/>
      <c r="N2280" s="146"/>
    </row>
    <row r="2281" spans="2:14" s="141" customFormat="1" ht="20.100000000000001" hidden="1" customHeight="1">
      <c r="B2281" s="145"/>
      <c r="C2281" s="145"/>
      <c r="D2281" s="143"/>
      <c r="E2281" s="144"/>
      <c r="F2281" s="145" t="s">
        <v>447</v>
      </c>
      <c r="G2281" s="145" t="s">
        <v>451</v>
      </c>
      <c r="H2281" s="172">
        <v>4</v>
      </c>
      <c r="I2281" s="178"/>
      <c r="J2281" s="178"/>
      <c r="K2281" s="178"/>
      <c r="L2281" s="138"/>
      <c r="M2281" s="146"/>
      <c r="N2281" s="146"/>
    </row>
    <row r="2282" spans="2:14" s="141" customFormat="1" ht="20.100000000000001" hidden="1" customHeight="1">
      <c r="B2282" s="145"/>
      <c r="C2282" s="145"/>
      <c r="D2282" s="143"/>
      <c r="E2282" s="144"/>
      <c r="F2282" s="145" t="s">
        <v>451</v>
      </c>
      <c r="G2282" s="145" t="s">
        <v>454</v>
      </c>
      <c r="H2282" s="172">
        <v>4</v>
      </c>
      <c r="I2282" s="178"/>
      <c r="J2282" s="178"/>
      <c r="K2282" s="178"/>
      <c r="L2282" s="138"/>
      <c r="M2282" s="146"/>
      <c r="N2282" s="146"/>
    </row>
    <row r="2283" spans="2:14" s="141" customFormat="1" ht="20.100000000000001" hidden="1" customHeight="1">
      <c r="B2283" s="145"/>
      <c r="C2283" s="145"/>
      <c r="D2283" s="143"/>
      <c r="E2283" s="144"/>
      <c r="F2283" s="145" t="s">
        <v>454</v>
      </c>
      <c r="G2283" s="145" t="s">
        <v>455</v>
      </c>
      <c r="H2283" s="172">
        <v>4</v>
      </c>
      <c r="I2283" s="178"/>
      <c r="J2283" s="178"/>
      <c r="K2283" s="178"/>
      <c r="L2283" s="138"/>
      <c r="M2283" s="146"/>
      <c r="N2283" s="146"/>
    </row>
    <row r="2284" spans="2:14" s="141" customFormat="1" ht="20.100000000000001" hidden="1" customHeight="1">
      <c r="B2284" s="145"/>
      <c r="C2284" s="145"/>
      <c r="D2284" s="143"/>
      <c r="E2284" s="144"/>
      <c r="F2284" s="145" t="s">
        <v>455</v>
      </c>
      <c r="G2284" s="145" t="s">
        <v>456</v>
      </c>
      <c r="H2284" s="172">
        <v>4</v>
      </c>
      <c r="I2284" s="178"/>
      <c r="J2284" s="178"/>
      <c r="K2284" s="178"/>
      <c r="L2284" s="138"/>
      <c r="M2284" s="146"/>
      <c r="N2284" s="146"/>
    </row>
    <row r="2285" spans="2:14" s="141" customFormat="1" ht="20.100000000000001" hidden="1" customHeight="1">
      <c r="B2285" s="145"/>
      <c r="C2285" s="145"/>
      <c r="D2285" s="143"/>
      <c r="E2285" s="144"/>
      <c r="F2285" s="145" t="s">
        <v>456</v>
      </c>
      <c r="G2285" s="145" t="s">
        <v>457</v>
      </c>
      <c r="H2285" s="172">
        <v>4</v>
      </c>
      <c r="I2285" s="178"/>
      <c r="J2285" s="178"/>
      <c r="K2285" s="178"/>
      <c r="L2285" s="138"/>
      <c r="M2285" s="146"/>
      <c r="N2285" s="146"/>
    </row>
    <row r="2286" spans="2:14" s="141" customFormat="1" ht="20.100000000000001" hidden="1" customHeight="1">
      <c r="B2286" s="145"/>
      <c r="C2286" s="145"/>
      <c r="D2286" s="143"/>
      <c r="E2286" s="144"/>
      <c r="F2286" s="145" t="s">
        <v>457</v>
      </c>
      <c r="G2286" s="145" t="s">
        <v>460</v>
      </c>
      <c r="H2286" s="172">
        <v>4</v>
      </c>
      <c r="I2286" s="178"/>
      <c r="J2286" s="178"/>
      <c r="K2286" s="178"/>
      <c r="L2286" s="138"/>
      <c r="M2286" s="146"/>
      <c r="N2286" s="146"/>
    </row>
    <row r="2287" spans="2:14" s="141" customFormat="1" ht="20.100000000000001" hidden="1" customHeight="1">
      <c r="B2287" s="145"/>
      <c r="C2287" s="145"/>
      <c r="D2287" s="143"/>
      <c r="E2287" s="144"/>
      <c r="F2287" s="145" t="s">
        <v>460</v>
      </c>
      <c r="G2287" s="145" t="s">
        <v>463</v>
      </c>
      <c r="H2287" s="172">
        <v>4</v>
      </c>
      <c r="I2287" s="178"/>
      <c r="J2287" s="178"/>
      <c r="K2287" s="178"/>
      <c r="L2287" s="138"/>
      <c r="M2287" s="146"/>
      <c r="N2287" s="146"/>
    </row>
    <row r="2288" spans="2:14" s="141" customFormat="1" ht="20.100000000000001" hidden="1" customHeight="1">
      <c r="B2288" s="145"/>
      <c r="C2288" s="145"/>
      <c r="D2288" s="143"/>
      <c r="E2288" s="144"/>
      <c r="F2288" s="145" t="s">
        <v>463</v>
      </c>
      <c r="G2288" s="145" t="s">
        <v>464</v>
      </c>
      <c r="H2288" s="172">
        <v>4</v>
      </c>
      <c r="I2288" s="178"/>
      <c r="J2288" s="178"/>
      <c r="K2288" s="178"/>
      <c r="L2288" s="138"/>
      <c r="M2288" s="146"/>
      <c r="N2288" s="146"/>
    </row>
    <row r="2289" spans="2:14" s="141" customFormat="1" ht="20.100000000000001" hidden="1" customHeight="1">
      <c r="B2289" s="145"/>
      <c r="C2289" s="145"/>
      <c r="D2289" s="143"/>
      <c r="E2289" s="144"/>
      <c r="F2289" s="145" t="s">
        <v>464</v>
      </c>
      <c r="G2289" s="145" t="s">
        <v>465</v>
      </c>
      <c r="H2289" s="172">
        <v>4</v>
      </c>
      <c r="I2289" s="178"/>
      <c r="J2289" s="178"/>
      <c r="K2289" s="178"/>
      <c r="L2289" s="138"/>
      <c r="M2289" s="146"/>
      <c r="N2289" s="146"/>
    </row>
    <row r="2290" spans="2:14" s="141" customFormat="1" ht="20.100000000000001" hidden="1" customHeight="1">
      <c r="B2290" s="145"/>
      <c r="C2290" s="145"/>
      <c r="D2290" s="143"/>
      <c r="E2290" s="144"/>
      <c r="F2290" s="145" t="s">
        <v>465</v>
      </c>
      <c r="G2290" s="145" t="s">
        <v>466</v>
      </c>
      <c r="H2290" s="172">
        <v>4</v>
      </c>
      <c r="I2290" s="178"/>
      <c r="J2290" s="178"/>
      <c r="K2290" s="178"/>
      <c r="L2290" s="138"/>
      <c r="M2290" s="146"/>
      <c r="N2290" s="146"/>
    </row>
    <row r="2291" spans="2:14" s="141" customFormat="1" ht="20.100000000000001" hidden="1" customHeight="1">
      <c r="B2291" s="145"/>
      <c r="C2291" s="145"/>
      <c r="D2291" s="143"/>
      <c r="E2291" s="144"/>
      <c r="F2291" s="145" t="s">
        <v>466</v>
      </c>
      <c r="G2291" s="145" t="s">
        <v>467</v>
      </c>
      <c r="H2291" s="172">
        <v>4</v>
      </c>
      <c r="I2291" s="178"/>
      <c r="J2291" s="178"/>
      <c r="K2291" s="178"/>
      <c r="L2291" s="138"/>
      <c r="M2291" s="146"/>
      <c r="N2291" s="146"/>
    </row>
    <row r="2292" spans="2:14" s="141" customFormat="1" ht="20.100000000000001" hidden="1" customHeight="1">
      <c r="B2292" s="145"/>
      <c r="C2292" s="145"/>
      <c r="D2292" s="143"/>
      <c r="E2292" s="144"/>
      <c r="F2292" s="145" t="s">
        <v>467</v>
      </c>
      <c r="G2292" s="145" t="s">
        <v>468</v>
      </c>
      <c r="H2292" s="172">
        <v>4</v>
      </c>
      <c r="I2292" s="178"/>
      <c r="J2292" s="178"/>
      <c r="K2292" s="178"/>
      <c r="L2292" s="138"/>
      <c r="M2292" s="146"/>
      <c r="N2292" s="146"/>
    </row>
    <row r="2293" spans="2:14" s="141" customFormat="1" ht="20.100000000000001" hidden="1" customHeight="1">
      <c r="B2293" s="145"/>
      <c r="C2293" s="145"/>
      <c r="D2293" s="143"/>
      <c r="E2293" s="144"/>
      <c r="F2293" s="145" t="s">
        <v>468</v>
      </c>
      <c r="G2293" s="145" t="s">
        <v>469</v>
      </c>
      <c r="H2293" s="172">
        <v>4</v>
      </c>
      <c r="I2293" s="178"/>
      <c r="J2293" s="178"/>
      <c r="K2293" s="178"/>
      <c r="L2293" s="138"/>
      <c r="M2293" s="146"/>
      <c r="N2293" s="146"/>
    </row>
    <row r="2294" spans="2:14" s="141" customFormat="1" ht="20.100000000000001" hidden="1" customHeight="1">
      <c r="B2294" s="145"/>
      <c r="C2294" s="145"/>
      <c r="D2294" s="143"/>
      <c r="E2294" s="144"/>
      <c r="F2294" s="145" t="s">
        <v>469</v>
      </c>
      <c r="G2294" s="145" t="s">
        <v>470</v>
      </c>
      <c r="H2294" s="172">
        <v>4</v>
      </c>
      <c r="I2294" s="178"/>
      <c r="J2294" s="178"/>
      <c r="K2294" s="178"/>
      <c r="L2294" s="138"/>
      <c r="M2294" s="146"/>
      <c r="N2294" s="146"/>
    </row>
    <row r="2295" spans="2:14" s="141" customFormat="1" ht="20.100000000000001" hidden="1" customHeight="1">
      <c r="B2295" s="145"/>
      <c r="C2295" s="145"/>
      <c r="D2295" s="143"/>
      <c r="E2295" s="144"/>
      <c r="F2295" s="145" t="s">
        <v>470</v>
      </c>
      <c r="G2295" s="145" t="s">
        <v>471</v>
      </c>
      <c r="H2295" s="172">
        <v>4</v>
      </c>
      <c r="I2295" s="178"/>
      <c r="J2295" s="178"/>
      <c r="K2295" s="178"/>
      <c r="L2295" s="138"/>
      <c r="M2295" s="146"/>
      <c r="N2295" s="146"/>
    </row>
    <row r="2296" spans="2:14" s="141" customFormat="1" ht="20.100000000000001" hidden="1" customHeight="1">
      <c r="B2296" s="145"/>
      <c r="C2296" s="145"/>
      <c r="D2296" s="143"/>
      <c r="E2296" s="144"/>
      <c r="F2296" s="145" t="s">
        <v>471</v>
      </c>
      <c r="G2296" s="145" t="s">
        <v>473</v>
      </c>
      <c r="H2296" s="172">
        <v>4</v>
      </c>
      <c r="I2296" s="178"/>
      <c r="J2296" s="178"/>
      <c r="K2296" s="178"/>
      <c r="L2296" s="138"/>
      <c r="M2296" s="146"/>
      <c r="N2296" s="146"/>
    </row>
    <row r="2297" spans="2:14" s="141" customFormat="1" ht="20.100000000000001" hidden="1" customHeight="1">
      <c r="B2297" s="145"/>
      <c r="C2297" s="145"/>
      <c r="D2297" s="143"/>
      <c r="E2297" s="144"/>
      <c r="F2297" s="145" t="s">
        <v>473</v>
      </c>
      <c r="G2297" s="145" t="s">
        <v>474</v>
      </c>
      <c r="H2297" s="172">
        <v>4</v>
      </c>
      <c r="I2297" s="178"/>
      <c r="J2297" s="178"/>
      <c r="K2297" s="178"/>
      <c r="L2297" s="138"/>
      <c r="M2297" s="146"/>
      <c r="N2297" s="146"/>
    </row>
    <row r="2298" spans="2:14" s="141" customFormat="1" ht="20.100000000000001" hidden="1" customHeight="1">
      <c r="B2298" s="145"/>
      <c r="C2298" s="145"/>
      <c r="D2298" s="143"/>
      <c r="E2298" s="144"/>
      <c r="F2298" s="145" t="s">
        <v>474</v>
      </c>
      <c r="G2298" s="145" t="s">
        <v>475</v>
      </c>
      <c r="H2298" s="172">
        <v>4</v>
      </c>
      <c r="I2298" s="178"/>
      <c r="J2298" s="178"/>
      <c r="K2298" s="178"/>
      <c r="L2298" s="138"/>
      <c r="M2298" s="146"/>
      <c r="N2298" s="146"/>
    </row>
    <row r="2299" spans="2:14" s="141" customFormat="1" ht="20.100000000000001" hidden="1" customHeight="1">
      <c r="B2299" s="145"/>
      <c r="C2299" s="145"/>
      <c r="D2299" s="143"/>
      <c r="E2299" s="144"/>
      <c r="F2299" s="145" t="s">
        <v>475</v>
      </c>
      <c r="G2299" s="145" t="s">
        <v>476</v>
      </c>
      <c r="H2299" s="172">
        <v>4</v>
      </c>
      <c r="I2299" s="178"/>
      <c r="J2299" s="178"/>
      <c r="K2299" s="178"/>
      <c r="L2299" s="138"/>
      <c r="M2299" s="146"/>
      <c r="N2299" s="146"/>
    </row>
    <row r="2300" spans="2:14" s="141" customFormat="1" ht="20.100000000000001" hidden="1" customHeight="1">
      <c r="B2300" s="145"/>
      <c r="C2300" s="145"/>
      <c r="D2300" s="143"/>
      <c r="E2300" s="144"/>
      <c r="F2300" s="145" t="s">
        <v>476</v>
      </c>
      <c r="G2300" s="145" t="s">
        <v>477</v>
      </c>
      <c r="H2300" s="172">
        <v>4</v>
      </c>
      <c r="I2300" s="178"/>
      <c r="J2300" s="178"/>
      <c r="K2300" s="178"/>
      <c r="L2300" s="138"/>
      <c r="M2300" s="146"/>
      <c r="N2300" s="146"/>
    </row>
    <row r="2301" spans="2:14" s="141" customFormat="1" ht="20.100000000000001" hidden="1" customHeight="1">
      <c r="B2301" s="145"/>
      <c r="C2301" s="145"/>
      <c r="D2301" s="143"/>
      <c r="E2301" s="144"/>
      <c r="F2301" s="145" t="s">
        <v>477</v>
      </c>
      <c r="G2301" s="145" t="s">
        <v>543</v>
      </c>
      <c r="H2301" s="172">
        <v>4</v>
      </c>
      <c r="I2301" s="178"/>
      <c r="J2301" s="178"/>
      <c r="K2301" s="178"/>
      <c r="L2301" s="138"/>
      <c r="M2301" s="146"/>
      <c r="N2301" s="146"/>
    </row>
    <row r="2302" spans="2:14" s="141" customFormat="1" ht="20.100000000000001" hidden="1" customHeight="1">
      <c r="B2302" s="145"/>
      <c r="C2302" s="145"/>
      <c r="D2302" s="143"/>
      <c r="E2302" s="144"/>
      <c r="F2302" s="145" t="s">
        <v>543</v>
      </c>
      <c r="G2302" s="145" t="s">
        <v>550</v>
      </c>
      <c r="H2302" s="172">
        <v>4</v>
      </c>
      <c r="I2302" s="178"/>
      <c r="J2302" s="178"/>
      <c r="K2302" s="178"/>
      <c r="L2302" s="138"/>
      <c r="M2302" s="146"/>
      <c r="N2302" s="146"/>
    </row>
    <row r="2303" spans="2:14" s="141" customFormat="1" ht="20.100000000000001" hidden="1" customHeight="1">
      <c r="B2303" s="145"/>
      <c r="C2303" s="145"/>
      <c r="D2303" s="143"/>
      <c r="E2303" s="144"/>
      <c r="F2303" s="145" t="s">
        <v>550</v>
      </c>
      <c r="G2303" s="145" t="s">
        <v>551</v>
      </c>
      <c r="H2303" s="172">
        <v>4</v>
      </c>
      <c r="I2303" s="178"/>
      <c r="J2303" s="178"/>
      <c r="K2303" s="178"/>
      <c r="L2303" s="138"/>
      <c r="M2303" s="146"/>
      <c r="N2303" s="146"/>
    </row>
    <row r="2304" spans="2:14" s="141" customFormat="1" ht="20.100000000000001" hidden="1" customHeight="1">
      <c r="B2304" s="145"/>
      <c r="C2304" s="145"/>
      <c r="D2304" s="143"/>
      <c r="E2304" s="144"/>
      <c r="F2304" s="145" t="s">
        <v>551</v>
      </c>
      <c r="G2304" s="145" t="s">
        <v>552</v>
      </c>
      <c r="H2304" s="172">
        <v>4</v>
      </c>
      <c r="I2304" s="178"/>
      <c r="J2304" s="178"/>
      <c r="K2304" s="178"/>
      <c r="L2304" s="138"/>
      <c r="M2304" s="146"/>
      <c r="N2304" s="146"/>
    </row>
    <row r="2305" spans="2:14" s="141" customFormat="1" ht="20.100000000000001" hidden="1" customHeight="1">
      <c r="B2305" s="145"/>
      <c r="C2305" s="145"/>
      <c r="D2305" s="143"/>
      <c r="E2305" s="144"/>
      <c r="F2305" s="145" t="s">
        <v>552</v>
      </c>
      <c r="G2305" s="145" t="s">
        <v>553</v>
      </c>
      <c r="H2305" s="172">
        <v>4</v>
      </c>
      <c r="I2305" s="178"/>
      <c r="J2305" s="178"/>
      <c r="K2305" s="178"/>
      <c r="L2305" s="138"/>
      <c r="M2305" s="146"/>
      <c r="N2305" s="146"/>
    </row>
    <row r="2306" spans="2:14" s="141" customFormat="1" ht="20.100000000000001" hidden="1" customHeight="1">
      <c r="B2306" s="145"/>
      <c r="C2306" s="145"/>
      <c r="D2306" s="143"/>
      <c r="E2306" s="144"/>
      <c r="F2306" s="145" t="s">
        <v>553</v>
      </c>
      <c r="G2306" s="145" t="s">
        <v>554</v>
      </c>
      <c r="H2306" s="172">
        <v>4</v>
      </c>
      <c r="I2306" s="178"/>
      <c r="J2306" s="178"/>
      <c r="K2306" s="178"/>
      <c r="L2306" s="138"/>
      <c r="M2306" s="146"/>
      <c r="N2306" s="146"/>
    </row>
    <row r="2307" spans="2:14" s="141" customFormat="1" ht="20.100000000000001" hidden="1" customHeight="1">
      <c r="B2307" s="145"/>
      <c r="C2307" s="145"/>
      <c r="D2307" s="143"/>
      <c r="E2307" s="144"/>
      <c r="F2307" s="145" t="s">
        <v>554</v>
      </c>
      <c r="G2307" s="145" t="s">
        <v>555</v>
      </c>
      <c r="H2307" s="172">
        <v>4</v>
      </c>
      <c r="I2307" s="178"/>
      <c r="J2307" s="178"/>
      <c r="K2307" s="178"/>
      <c r="L2307" s="138"/>
      <c r="M2307" s="146"/>
      <c r="N2307" s="146"/>
    </row>
    <row r="2308" spans="2:14" s="141" customFormat="1" ht="20.100000000000001" hidden="1" customHeight="1">
      <c r="B2308" s="145"/>
      <c r="C2308" s="145"/>
      <c r="D2308" s="143"/>
      <c r="E2308" s="144"/>
      <c r="F2308" s="145" t="s">
        <v>555</v>
      </c>
      <c r="G2308" s="145" t="s">
        <v>674</v>
      </c>
      <c r="H2308" s="172">
        <v>4</v>
      </c>
      <c r="I2308" s="178"/>
      <c r="J2308" s="178"/>
      <c r="K2308" s="178"/>
      <c r="L2308" s="138"/>
      <c r="M2308" s="146"/>
      <c r="N2308" s="146"/>
    </row>
    <row r="2309" spans="2:14" s="141" customFormat="1" ht="20.100000000000001" hidden="1" customHeight="1">
      <c r="B2309" s="145"/>
      <c r="C2309" s="145"/>
      <c r="D2309" s="143"/>
      <c r="E2309" s="144"/>
      <c r="F2309" s="145"/>
      <c r="G2309" s="145"/>
      <c r="H2309" s="172"/>
      <c r="I2309" s="178"/>
      <c r="J2309" s="178"/>
      <c r="K2309" s="178"/>
      <c r="L2309" s="138"/>
      <c r="M2309" s="146"/>
      <c r="N2309" s="146"/>
    </row>
    <row r="2310" spans="2:14" s="141" customFormat="1" ht="20.100000000000001" hidden="1" customHeight="1">
      <c r="B2310" s="145">
        <v>261</v>
      </c>
      <c r="C2310" s="145"/>
      <c r="D2310" s="143" t="s">
        <v>275</v>
      </c>
      <c r="E2310" s="144">
        <v>3.23</v>
      </c>
      <c r="F2310" s="145" t="s">
        <v>433</v>
      </c>
      <c r="G2310" s="145" t="s">
        <v>447</v>
      </c>
      <c r="H2310" s="172">
        <v>4</v>
      </c>
      <c r="I2310" s="178"/>
      <c r="J2310" s="178"/>
      <c r="K2310" s="178"/>
      <c r="L2310" s="138"/>
      <c r="M2310" s="146"/>
      <c r="N2310" s="146"/>
    </row>
    <row r="2311" spans="2:14" s="141" customFormat="1" ht="20.100000000000001" hidden="1" customHeight="1">
      <c r="B2311" s="145"/>
      <c r="C2311" s="145"/>
      <c r="D2311" s="143"/>
      <c r="E2311" s="144"/>
      <c r="F2311" s="145" t="s">
        <v>447</v>
      </c>
      <c r="G2311" s="145" t="s">
        <v>451</v>
      </c>
      <c r="H2311" s="172">
        <v>4</v>
      </c>
      <c r="I2311" s="178"/>
      <c r="J2311" s="178"/>
      <c r="K2311" s="178"/>
      <c r="L2311" s="138"/>
      <c r="M2311" s="146"/>
      <c r="N2311" s="146"/>
    </row>
    <row r="2312" spans="2:14" s="141" customFormat="1" ht="20.100000000000001" hidden="1" customHeight="1">
      <c r="B2312" s="145"/>
      <c r="C2312" s="145"/>
      <c r="D2312" s="143"/>
      <c r="E2312" s="144"/>
      <c r="F2312" s="145" t="s">
        <v>451</v>
      </c>
      <c r="G2312" s="145" t="s">
        <v>454</v>
      </c>
      <c r="H2312" s="172">
        <v>4</v>
      </c>
      <c r="I2312" s="178"/>
      <c r="J2312" s="178"/>
      <c r="K2312" s="178"/>
      <c r="L2312" s="138"/>
      <c r="M2312" s="146"/>
      <c r="N2312" s="146"/>
    </row>
    <row r="2313" spans="2:14" s="141" customFormat="1" ht="20.100000000000001" hidden="1" customHeight="1">
      <c r="B2313" s="145"/>
      <c r="C2313" s="145"/>
      <c r="D2313" s="143"/>
      <c r="E2313" s="144"/>
      <c r="F2313" s="145" t="s">
        <v>454</v>
      </c>
      <c r="G2313" s="145" t="s">
        <v>455</v>
      </c>
      <c r="H2313" s="172">
        <v>4</v>
      </c>
      <c r="I2313" s="178"/>
      <c r="J2313" s="178"/>
      <c r="K2313" s="178"/>
      <c r="L2313" s="138"/>
      <c r="M2313" s="146"/>
      <c r="N2313" s="146"/>
    </row>
    <row r="2314" spans="2:14" s="141" customFormat="1" ht="20.100000000000001" hidden="1" customHeight="1">
      <c r="B2314" s="145"/>
      <c r="C2314" s="145"/>
      <c r="D2314" s="143"/>
      <c r="E2314" s="144"/>
      <c r="F2314" s="145" t="s">
        <v>455</v>
      </c>
      <c r="G2314" s="145" t="s">
        <v>456</v>
      </c>
      <c r="H2314" s="172">
        <v>4</v>
      </c>
      <c r="I2314" s="178"/>
      <c r="J2314" s="178"/>
      <c r="K2314" s="178"/>
      <c r="L2314" s="138"/>
      <c r="M2314" s="146"/>
      <c r="N2314" s="146"/>
    </row>
    <row r="2315" spans="2:14" s="141" customFormat="1" ht="20.100000000000001" hidden="1" customHeight="1">
      <c r="B2315" s="145"/>
      <c r="C2315" s="145"/>
      <c r="D2315" s="143"/>
      <c r="E2315" s="144"/>
      <c r="F2315" s="145" t="s">
        <v>456</v>
      </c>
      <c r="G2315" s="145" t="s">
        <v>457</v>
      </c>
      <c r="H2315" s="172">
        <v>4</v>
      </c>
      <c r="I2315" s="178"/>
      <c r="J2315" s="178"/>
      <c r="K2315" s="178"/>
      <c r="L2315" s="138"/>
      <c r="M2315" s="146"/>
      <c r="N2315" s="146"/>
    </row>
    <row r="2316" spans="2:14" s="141" customFormat="1" ht="20.100000000000001" hidden="1" customHeight="1">
      <c r="B2316" s="145"/>
      <c r="C2316" s="145"/>
      <c r="D2316" s="143"/>
      <c r="E2316" s="144"/>
      <c r="F2316" s="145" t="s">
        <v>457</v>
      </c>
      <c r="G2316" s="145" t="s">
        <v>460</v>
      </c>
      <c r="H2316" s="172">
        <v>4</v>
      </c>
      <c r="I2316" s="178"/>
      <c r="J2316" s="178"/>
      <c r="K2316" s="178"/>
      <c r="L2316" s="138"/>
      <c r="M2316" s="146"/>
      <c r="N2316" s="146"/>
    </row>
    <row r="2317" spans="2:14" s="141" customFormat="1" ht="20.100000000000001" hidden="1" customHeight="1">
      <c r="B2317" s="145"/>
      <c r="C2317" s="145"/>
      <c r="D2317" s="143"/>
      <c r="E2317" s="144"/>
      <c r="F2317" s="145" t="s">
        <v>460</v>
      </c>
      <c r="G2317" s="145" t="s">
        <v>463</v>
      </c>
      <c r="H2317" s="172">
        <v>4</v>
      </c>
      <c r="I2317" s="178"/>
      <c r="J2317" s="178"/>
      <c r="K2317" s="178"/>
      <c r="L2317" s="138"/>
      <c r="M2317" s="146"/>
      <c r="N2317" s="146"/>
    </row>
    <row r="2318" spans="2:14" s="141" customFormat="1" ht="20.100000000000001" hidden="1" customHeight="1">
      <c r="B2318" s="145"/>
      <c r="C2318" s="145"/>
      <c r="D2318" s="143"/>
      <c r="E2318" s="144"/>
      <c r="F2318" s="145" t="s">
        <v>463</v>
      </c>
      <c r="G2318" s="145" t="s">
        <v>464</v>
      </c>
      <c r="H2318" s="172">
        <v>4</v>
      </c>
      <c r="I2318" s="178"/>
      <c r="J2318" s="178"/>
      <c r="K2318" s="178"/>
      <c r="L2318" s="138"/>
      <c r="M2318" s="146"/>
      <c r="N2318" s="146"/>
    </row>
    <row r="2319" spans="2:14" s="141" customFormat="1" ht="20.100000000000001" hidden="1" customHeight="1">
      <c r="B2319" s="145"/>
      <c r="C2319" s="145"/>
      <c r="D2319" s="143"/>
      <c r="E2319" s="144"/>
      <c r="F2319" s="145" t="s">
        <v>464</v>
      </c>
      <c r="G2319" s="145" t="s">
        <v>465</v>
      </c>
      <c r="H2319" s="172">
        <v>4</v>
      </c>
      <c r="I2319" s="178"/>
      <c r="J2319" s="178"/>
      <c r="K2319" s="178"/>
      <c r="L2319" s="138"/>
      <c r="M2319" s="146"/>
      <c r="N2319" s="146"/>
    </row>
    <row r="2320" spans="2:14" s="141" customFormat="1" ht="20.100000000000001" hidden="1" customHeight="1">
      <c r="B2320" s="145"/>
      <c r="C2320" s="145"/>
      <c r="D2320" s="143"/>
      <c r="E2320" s="144"/>
      <c r="F2320" s="145" t="s">
        <v>465</v>
      </c>
      <c r="G2320" s="145" t="s">
        <v>466</v>
      </c>
      <c r="H2320" s="172">
        <v>4</v>
      </c>
      <c r="I2320" s="178"/>
      <c r="J2320" s="178"/>
      <c r="K2320" s="178"/>
      <c r="L2320" s="138"/>
      <c r="M2320" s="146"/>
      <c r="N2320" s="146"/>
    </row>
    <row r="2321" spans="2:14" s="141" customFormat="1" ht="20.100000000000001" hidden="1" customHeight="1">
      <c r="B2321" s="145"/>
      <c r="C2321" s="145"/>
      <c r="D2321" s="143"/>
      <c r="E2321" s="144"/>
      <c r="F2321" s="145" t="s">
        <v>466</v>
      </c>
      <c r="G2321" s="145" t="s">
        <v>467</v>
      </c>
      <c r="H2321" s="172">
        <v>4</v>
      </c>
      <c r="I2321" s="178"/>
      <c r="J2321" s="178"/>
      <c r="K2321" s="178"/>
      <c r="L2321" s="138"/>
      <c r="M2321" s="146"/>
      <c r="N2321" s="146"/>
    </row>
    <row r="2322" spans="2:14" s="141" customFormat="1" ht="20.100000000000001" hidden="1" customHeight="1">
      <c r="B2322" s="145"/>
      <c r="C2322" s="145"/>
      <c r="D2322" s="143"/>
      <c r="E2322" s="144"/>
      <c r="F2322" s="145" t="s">
        <v>467</v>
      </c>
      <c r="G2322" s="145" t="s">
        <v>468</v>
      </c>
      <c r="H2322" s="172">
        <v>4</v>
      </c>
      <c r="I2322" s="178"/>
      <c r="J2322" s="178"/>
      <c r="K2322" s="178"/>
      <c r="L2322" s="138"/>
      <c r="M2322" s="146"/>
      <c r="N2322" s="146"/>
    </row>
    <row r="2323" spans="2:14" s="141" customFormat="1" ht="20.100000000000001" hidden="1" customHeight="1">
      <c r="B2323" s="145"/>
      <c r="C2323" s="145"/>
      <c r="D2323" s="143"/>
      <c r="E2323" s="144"/>
      <c r="F2323" s="145" t="s">
        <v>468</v>
      </c>
      <c r="G2323" s="145" t="s">
        <v>469</v>
      </c>
      <c r="H2323" s="172">
        <v>4</v>
      </c>
      <c r="I2323" s="178"/>
      <c r="J2323" s="178"/>
      <c r="K2323" s="178"/>
      <c r="L2323" s="138"/>
      <c r="M2323" s="146"/>
      <c r="N2323" s="146"/>
    </row>
    <row r="2324" spans="2:14" s="141" customFormat="1" ht="20.100000000000001" hidden="1" customHeight="1">
      <c r="B2324" s="145"/>
      <c r="C2324" s="145"/>
      <c r="D2324" s="143"/>
      <c r="E2324" s="144"/>
      <c r="F2324" s="145" t="s">
        <v>469</v>
      </c>
      <c r="G2324" s="145" t="s">
        <v>470</v>
      </c>
      <c r="H2324" s="172">
        <v>4</v>
      </c>
      <c r="I2324" s="178"/>
      <c r="J2324" s="178"/>
      <c r="K2324" s="178"/>
      <c r="L2324" s="138"/>
      <c r="M2324" s="146"/>
      <c r="N2324" s="146"/>
    </row>
    <row r="2325" spans="2:14" s="141" customFormat="1" ht="20.100000000000001" hidden="1" customHeight="1">
      <c r="B2325" s="145"/>
      <c r="C2325" s="145"/>
      <c r="D2325" s="143"/>
      <c r="E2325" s="144"/>
      <c r="F2325" s="145" t="s">
        <v>470</v>
      </c>
      <c r="G2325" s="145" t="s">
        <v>471</v>
      </c>
      <c r="H2325" s="172">
        <v>4</v>
      </c>
      <c r="I2325" s="178"/>
      <c r="J2325" s="178"/>
      <c r="K2325" s="178"/>
      <c r="L2325" s="138"/>
      <c r="M2325" s="146"/>
      <c r="N2325" s="146"/>
    </row>
    <row r="2326" spans="2:14" s="141" customFormat="1" ht="20.100000000000001" hidden="1" customHeight="1">
      <c r="B2326" s="145"/>
      <c r="C2326" s="145"/>
      <c r="D2326" s="143"/>
      <c r="E2326" s="144"/>
      <c r="F2326" s="145" t="s">
        <v>471</v>
      </c>
      <c r="G2326" s="145" t="s">
        <v>919</v>
      </c>
      <c r="H2326" s="172">
        <v>4</v>
      </c>
      <c r="I2326" s="178"/>
      <c r="J2326" s="178"/>
      <c r="K2326" s="178"/>
      <c r="L2326" s="138"/>
      <c r="M2326" s="146"/>
      <c r="N2326" s="146"/>
    </row>
    <row r="2327" spans="2:14" s="141" customFormat="1" ht="20.100000000000001" hidden="1" customHeight="1">
      <c r="B2327" s="145"/>
      <c r="C2327" s="145"/>
      <c r="D2327" s="143"/>
      <c r="E2327" s="144"/>
      <c r="F2327" s="145"/>
      <c r="G2327" s="145"/>
      <c r="H2327" s="172"/>
      <c r="I2327" s="178"/>
      <c r="J2327" s="178"/>
      <c r="K2327" s="178"/>
      <c r="L2327" s="138"/>
      <c r="M2327" s="146"/>
      <c r="N2327" s="146"/>
    </row>
    <row r="2328" spans="2:14" s="141" customFormat="1" ht="20.100000000000001" hidden="1" customHeight="1">
      <c r="B2328" s="145">
        <v>262</v>
      </c>
      <c r="C2328" s="145"/>
      <c r="D2328" s="143" t="s">
        <v>276</v>
      </c>
      <c r="E2328" s="144">
        <v>3.9870000000000001</v>
      </c>
      <c r="F2328" s="145" t="s">
        <v>433</v>
      </c>
      <c r="G2328" s="145" t="s">
        <v>447</v>
      </c>
      <c r="H2328" s="172">
        <v>4</v>
      </c>
      <c r="I2328" s="178"/>
      <c r="J2328" s="178"/>
      <c r="K2328" s="178"/>
      <c r="L2328" s="138"/>
      <c r="M2328" s="146"/>
      <c r="N2328" s="146"/>
    </row>
    <row r="2329" spans="2:14" s="141" customFormat="1" ht="20.100000000000001" hidden="1" customHeight="1">
      <c r="B2329" s="145"/>
      <c r="C2329" s="145"/>
      <c r="D2329" s="143"/>
      <c r="E2329" s="144"/>
      <c r="F2329" s="145" t="s">
        <v>447</v>
      </c>
      <c r="G2329" s="145" t="s">
        <v>451</v>
      </c>
      <c r="H2329" s="172">
        <v>4</v>
      </c>
      <c r="I2329" s="178"/>
      <c r="J2329" s="178"/>
      <c r="K2329" s="178"/>
      <c r="L2329" s="138"/>
      <c r="M2329" s="146"/>
      <c r="N2329" s="146"/>
    </row>
    <row r="2330" spans="2:14" s="141" customFormat="1" ht="20.100000000000001" hidden="1" customHeight="1">
      <c r="B2330" s="145"/>
      <c r="C2330" s="145"/>
      <c r="D2330" s="143"/>
      <c r="E2330" s="144"/>
      <c r="F2330" s="145" t="s">
        <v>451</v>
      </c>
      <c r="G2330" s="145" t="s">
        <v>454</v>
      </c>
      <c r="H2330" s="172">
        <v>4</v>
      </c>
      <c r="I2330" s="178"/>
      <c r="J2330" s="178"/>
      <c r="K2330" s="178"/>
      <c r="L2330" s="138"/>
      <c r="M2330" s="146"/>
      <c r="N2330" s="146"/>
    </row>
    <row r="2331" spans="2:14" s="141" customFormat="1" ht="20.100000000000001" hidden="1" customHeight="1">
      <c r="B2331" s="145"/>
      <c r="C2331" s="145"/>
      <c r="D2331" s="143"/>
      <c r="E2331" s="144"/>
      <c r="F2331" s="145" t="s">
        <v>454</v>
      </c>
      <c r="G2331" s="145" t="s">
        <v>455</v>
      </c>
      <c r="H2331" s="172">
        <v>4</v>
      </c>
      <c r="I2331" s="178"/>
      <c r="J2331" s="178"/>
      <c r="K2331" s="178"/>
      <c r="L2331" s="138"/>
      <c r="M2331" s="146"/>
      <c r="N2331" s="146"/>
    </row>
    <row r="2332" spans="2:14" s="141" customFormat="1" ht="20.100000000000001" hidden="1" customHeight="1">
      <c r="B2332" s="145"/>
      <c r="C2332" s="145"/>
      <c r="D2332" s="143"/>
      <c r="E2332" s="144"/>
      <c r="F2332" s="145" t="s">
        <v>455</v>
      </c>
      <c r="G2332" s="145" t="s">
        <v>456</v>
      </c>
      <c r="H2332" s="172">
        <v>4</v>
      </c>
      <c r="I2332" s="178"/>
      <c r="J2332" s="178"/>
      <c r="K2332" s="178"/>
      <c r="L2332" s="138"/>
      <c r="M2332" s="146"/>
      <c r="N2332" s="146"/>
    </row>
    <row r="2333" spans="2:14" s="141" customFormat="1" ht="20.100000000000001" hidden="1" customHeight="1">
      <c r="B2333" s="145"/>
      <c r="C2333" s="145"/>
      <c r="D2333" s="143"/>
      <c r="E2333" s="144"/>
      <c r="F2333" s="145" t="s">
        <v>456</v>
      </c>
      <c r="G2333" s="145" t="s">
        <v>457</v>
      </c>
      <c r="H2333" s="172">
        <v>4</v>
      </c>
      <c r="I2333" s="178"/>
      <c r="J2333" s="178"/>
      <c r="K2333" s="178"/>
      <c r="L2333" s="138"/>
      <c r="M2333" s="146"/>
      <c r="N2333" s="146"/>
    </row>
    <row r="2334" spans="2:14" s="141" customFormat="1" ht="20.100000000000001" hidden="1" customHeight="1">
      <c r="B2334" s="145"/>
      <c r="C2334" s="145"/>
      <c r="D2334" s="143"/>
      <c r="E2334" s="144"/>
      <c r="F2334" s="145" t="s">
        <v>457</v>
      </c>
      <c r="G2334" s="145" t="s">
        <v>460</v>
      </c>
      <c r="H2334" s="172">
        <v>4</v>
      </c>
      <c r="I2334" s="178"/>
      <c r="J2334" s="178"/>
      <c r="K2334" s="178"/>
      <c r="L2334" s="138"/>
      <c r="M2334" s="146"/>
      <c r="N2334" s="146"/>
    </row>
    <row r="2335" spans="2:14" s="141" customFormat="1" ht="20.100000000000001" hidden="1" customHeight="1">
      <c r="B2335" s="145"/>
      <c r="C2335" s="145"/>
      <c r="D2335" s="143"/>
      <c r="E2335" s="144"/>
      <c r="F2335" s="145" t="s">
        <v>460</v>
      </c>
      <c r="G2335" s="145" t="s">
        <v>463</v>
      </c>
      <c r="H2335" s="172">
        <v>4</v>
      </c>
      <c r="I2335" s="178"/>
      <c r="J2335" s="178"/>
      <c r="K2335" s="178"/>
      <c r="L2335" s="138"/>
      <c r="M2335" s="146"/>
      <c r="N2335" s="146"/>
    </row>
    <row r="2336" spans="2:14" s="141" customFormat="1" ht="20.100000000000001" hidden="1" customHeight="1">
      <c r="B2336" s="145"/>
      <c r="C2336" s="145"/>
      <c r="D2336" s="143"/>
      <c r="E2336" s="144"/>
      <c r="F2336" s="145" t="s">
        <v>463</v>
      </c>
      <c r="G2336" s="145" t="s">
        <v>464</v>
      </c>
      <c r="H2336" s="172">
        <v>4</v>
      </c>
      <c r="I2336" s="178"/>
      <c r="J2336" s="178"/>
      <c r="K2336" s="178"/>
      <c r="L2336" s="138"/>
      <c r="M2336" s="146"/>
      <c r="N2336" s="146"/>
    </row>
    <row r="2337" spans="2:14" s="141" customFormat="1" ht="20.100000000000001" hidden="1" customHeight="1">
      <c r="B2337" s="145"/>
      <c r="C2337" s="145"/>
      <c r="D2337" s="143"/>
      <c r="E2337" s="144"/>
      <c r="F2337" s="145" t="s">
        <v>464</v>
      </c>
      <c r="G2337" s="145" t="s">
        <v>465</v>
      </c>
      <c r="H2337" s="172">
        <v>4</v>
      </c>
      <c r="I2337" s="178"/>
      <c r="J2337" s="178"/>
      <c r="K2337" s="178"/>
      <c r="L2337" s="138"/>
      <c r="M2337" s="146"/>
      <c r="N2337" s="146"/>
    </row>
    <row r="2338" spans="2:14" s="141" customFormat="1" ht="20.100000000000001" hidden="1" customHeight="1">
      <c r="B2338" s="145"/>
      <c r="C2338" s="145"/>
      <c r="D2338" s="143"/>
      <c r="E2338" s="144"/>
      <c r="F2338" s="145" t="s">
        <v>465</v>
      </c>
      <c r="G2338" s="145" t="s">
        <v>466</v>
      </c>
      <c r="H2338" s="172">
        <v>4</v>
      </c>
      <c r="I2338" s="178"/>
      <c r="J2338" s="178"/>
      <c r="K2338" s="178"/>
      <c r="L2338" s="138"/>
      <c r="M2338" s="146"/>
      <c r="N2338" s="146"/>
    </row>
    <row r="2339" spans="2:14" s="141" customFormat="1" ht="20.100000000000001" hidden="1" customHeight="1">
      <c r="B2339" s="145"/>
      <c r="C2339" s="145"/>
      <c r="D2339" s="143"/>
      <c r="E2339" s="144"/>
      <c r="F2339" s="145" t="s">
        <v>466</v>
      </c>
      <c r="G2339" s="145" t="s">
        <v>467</v>
      </c>
      <c r="H2339" s="172">
        <v>4</v>
      </c>
      <c r="I2339" s="178"/>
      <c r="J2339" s="178"/>
      <c r="K2339" s="178"/>
      <c r="L2339" s="138"/>
      <c r="M2339" s="146"/>
      <c r="N2339" s="146"/>
    </row>
    <row r="2340" spans="2:14" s="141" customFormat="1" ht="20.100000000000001" hidden="1" customHeight="1">
      <c r="B2340" s="145"/>
      <c r="C2340" s="145"/>
      <c r="D2340" s="143"/>
      <c r="E2340" s="144"/>
      <c r="F2340" s="145" t="s">
        <v>467</v>
      </c>
      <c r="G2340" s="145" t="s">
        <v>468</v>
      </c>
      <c r="H2340" s="172">
        <v>4</v>
      </c>
      <c r="I2340" s="178"/>
      <c r="J2340" s="178"/>
      <c r="K2340" s="178"/>
      <c r="L2340" s="138"/>
      <c r="M2340" s="146"/>
      <c r="N2340" s="146"/>
    </row>
    <row r="2341" spans="2:14" s="141" customFormat="1" ht="20.100000000000001" hidden="1" customHeight="1">
      <c r="B2341" s="145"/>
      <c r="C2341" s="145"/>
      <c r="D2341" s="143"/>
      <c r="E2341" s="144"/>
      <c r="F2341" s="145" t="s">
        <v>468</v>
      </c>
      <c r="G2341" s="145" t="s">
        <v>469</v>
      </c>
      <c r="H2341" s="172">
        <v>4</v>
      </c>
      <c r="I2341" s="178"/>
      <c r="J2341" s="178"/>
      <c r="K2341" s="178"/>
      <c r="L2341" s="138"/>
      <c r="M2341" s="146"/>
      <c r="N2341" s="146"/>
    </row>
    <row r="2342" spans="2:14" s="141" customFormat="1" ht="20.100000000000001" hidden="1" customHeight="1">
      <c r="B2342" s="145"/>
      <c r="C2342" s="145"/>
      <c r="D2342" s="143"/>
      <c r="E2342" s="144"/>
      <c r="F2342" s="145" t="s">
        <v>469</v>
      </c>
      <c r="G2342" s="145" t="s">
        <v>470</v>
      </c>
      <c r="H2342" s="172">
        <v>4</v>
      </c>
      <c r="I2342" s="178"/>
      <c r="J2342" s="178"/>
      <c r="K2342" s="178"/>
      <c r="L2342" s="138"/>
      <c r="M2342" s="146"/>
      <c r="N2342" s="146"/>
    </row>
    <row r="2343" spans="2:14" s="141" customFormat="1" ht="20.100000000000001" hidden="1" customHeight="1">
      <c r="B2343" s="145"/>
      <c r="C2343" s="145"/>
      <c r="D2343" s="143"/>
      <c r="E2343" s="144"/>
      <c r="F2343" s="145" t="s">
        <v>470</v>
      </c>
      <c r="G2343" s="145" t="s">
        <v>471</v>
      </c>
      <c r="H2343" s="172">
        <v>4</v>
      </c>
      <c r="I2343" s="178"/>
      <c r="J2343" s="178"/>
      <c r="K2343" s="178"/>
      <c r="L2343" s="138"/>
      <c r="M2343" s="146"/>
      <c r="N2343" s="146"/>
    </row>
    <row r="2344" spans="2:14" s="141" customFormat="1" ht="20.100000000000001" hidden="1" customHeight="1">
      <c r="B2344" s="145"/>
      <c r="C2344" s="145"/>
      <c r="D2344" s="143"/>
      <c r="E2344" s="144"/>
      <c r="F2344" s="145" t="s">
        <v>471</v>
      </c>
      <c r="G2344" s="145" t="s">
        <v>473</v>
      </c>
      <c r="H2344" s="172">
        <v>4</v>
      </c>
      <c r="I2344" s="178"/>
      <c r="J2344" s="178"/>
      <c r="K2344" s="178"/>
      <c r="L2344" s="138"/>
      <c r="M2344" s="146"/>
      <c r="N2344" s="146"/>
    </row>
    <row r="2345" spans="2:14" s="141" customFormat="1" ht="20.100000000000001" hidden="1" customHeight="1">
      <c r="B2345" s="145"/>
      <c r="C2345" s="145"/>
      <c r="D2345" s="143"/>
      <c r="E2345" s="144"/>
      <c r="F2345" s="145" t="s">
        <v>473</v>
      </c>
      <c r="G2345" s="145" t="s">
        <v>474</v>
      </c>
      <c r="H2345" s="172">
        <v>4</v>
      </c>
      <c r="I2345" s="178"/>
      <c r="J2345" s="178"/>
      <c r="K2345" s="178"/>
      <c r="L2345" s="138"/>
      <c r="M2345" s="146"/>
      <c r="N2345" s="146"/>
    </row>
    <row r="2346" spans="2:14" s="141" customFormat="1" ht="20.100000000000001" hidden="1" customHeight="1">
      <c r="B2346" s="145"/>
      <c r="C2346" s="145"/>
      <c r="D2346" s="143"/>
      <c r="E2346" s="144"/>
      <c r="F2346" s="145" t="s">
        <v>474</v>
      </c>
      <c r="G2346" s="145" t="s">
        <v>475</v>
      </c>
      <c r="H2346" s="172">
        <v>4</v>
      </c>
      <c r="I2346" s="178"/>
      <c r="J2346" s="178"/>
      <c r="K2346" s="178"/>
      <c r="L2346" s="138"/>
      <c r="M2346" s="146"/>
      <c r="N2346" s="146"/>
    </row>
    <row r="2347" spans="2:14" s="141" customFormat="1" ht="20.100000000000001" hidden="1" customHeight="1">
      <c r="B2347" s="145"/>
      <c r="C2347" s="145"/>
      <c r="D2347" s="143"/>
      <c r="E2347" s="144"/>
      <c r="F2347" s="145" t="s">
        <v>475</v>
      </c>
      <c r="G2347" s="145" t="s">
        <v>920</v>
      </c>
      <c r="H2347" s="172">
        <v>4</v>
      </c>
      <c r="I2347" s="178"/>
      <c r="J2347" s="178"/>
      <c r="K2347" s="178"/>
      <c r="L2347" s="138"/>
      <c r="M2347" s="146"/>
      <c r="N2347" s="146"/>
    </row>
    <row r="2348" spans="2:14" s="141" customFormat="1" ht="20.100000000000001" hidden="1" customHeight="1">
      <c r="B2348" s="145"/>
      <c r="C2348" s="145"/>
      <c r="D2348" s="143"/>
      <c r="E2348" s="144"/>
      <c r="F2348" s="145"/>
      <c r="G2348" s="145"/>
      <c r="H2348" s="172"/>
      <c r="I2348" s="178"/>
      <c r="J2348" s="178"/>
      <c r="K2348" s="178"/>
      <c r="L2348" s="138"/>
      <c r="M2348" s="146"/>
      <c r="N2348" s="146"/>
    </row>
    <row r="2349" spans="2:14" s="141" customFormat="1" ht="20.100000000000001" hidden="1" customHeight="1">
      <c r="B2349" s="145">
        <v>263</v>
      </c>
      <c r="C2349" s="145"/>
      <c r="D2349" s="143" t="s">
        <v>277</v>
      </c>
      <c r="E2349" s="144">
        <v>4.4370000000000003</v>
      </c>
      <c r="F2349" s="145" t="s">
        <v>433</v>
      </c>
      <c r="G2349" s="145" t="s">
        <v>447</v>
      </c>
      <c r="H2349" s="172">
        <v>4</v>
      </c>
      <c r="I2349" s="178"/>
      <c r="J2349" s="178"/>
      <c r="K2349" s="178"/>
      <c r="L2349" s="138"/>
      <c r="M2349" s="146"/>
      <c r="N2349" s="146"/>
    </row>
    <row r="2350" spans="2:14" s="141" customFormat="1" ht="20.100000000000001" hidden="1" customHeight="1">
      <c r="B2350" s="145"/>
      <c r="C2350" s="145"/>
      <c r="D2350" s="143"/>
      <c r="E2350" s="144"/>
      <c r="F2350" s="145" t="s">
        <v>447</v>
      </c>
      <c r="G2350" s="145" t="s">
        <v>451</v>
      </c>
      <c r="H2350" s="172">
        <v>4</v>
      </c>
      <c r="I2350" s="178"/>
      <c r="J2350" s="178"/>
      <c r="K2350" s="178"/>
      <c r="L2350" s="138"/>
      <c r="M2350" s="146"/>
      <c r="N2350" s="146"/>
    </row>
    <row r="2351" spans="2:14" s="141" customFormat="1" ht="20.100000000000001" hidden="1" customHeight="1">
      <c r="B2351" s="145"/>
      <c r="C2351" s="145"/>
      <c r="D2351" s="143"/>
      <c r="E2351" s="144"/>
      <c r="F2351" s="145" t="s">
        <v>451</v>
      </c>
      <c r="G2351" s="145" t="s">
        <v>454</v>
      </c>
      <c r="H2351" s="172">
        <v>4</v>
      </c>
      <c r="I2351" s="178"/>
      <c r="J2351" s="178"/>
      <c r="K2351" s="178"/>
      <c r="L2351" s="138"/>
      <c r="M2351" s="146"/>
      <c r="N2351" s="146"/>
    </row>
    <row r="2352" spans="2:14" s="141" customFormat="1" ht="20.100000000000001" hidden="1" customHeight="1">
      <c r="B2352" s="145"/>
      <c r="C2352" s="145"/>
      <c r="D2352" s="143"/>
      <c r="E2352" s="144"/>
      <c r="F2352" s="145" t="s">
        <v>454</v>
      </c>
      <c r="G2352" s="145" t="s">
        <v>455</v>
      </c>
      <c r="H2352" s="172">
        <v>4</v>
      </c>
      <c r="I2352" s="178"/>
      <c r="J2352" s="178"/>
      <c r="K2352" s="178"/>
      <c r="L2352" s="138"/>
      <c r="M2352" s="146"/>
      <c r="N2352" s="146"/>
    </row>
    <row r="2353" spans="2:14" s="141" customFormat="1" ht="20.100000000000001" hidden="1" customHeight="1">
      <c r="B2353" s="145"/>
      <c r="C2353" s="145"/>
      <c r="D2353" s="143"/>
      <c r="E2353" s="144"/>
      <c r="F2353" s="145" t="s">
        <v>455</v>
      </c>
      <c r="G2353" s="145" t="s">
        <v>456</v>
      </c>
      <c r="H2353" s="172">
        <v>4</v>
      </c>
      <c r="I2353" s="178"/>
      <c r="J2353" s="178"/>
      <c r="K2353" s="178"/>
      <c r="L2353" s="138"/>
      <c r="M2353" s="146"/>
      <c r="N2353" s="146"/>
    </row>
    <row r="2354" spans="2:14" s="141" customFormat="1" ht="20.100000000000001" hidden="1" customHeight="1">
      <c r="B2354" s="145"/>
      <c r="C2354" s="145"/>
      <c r="D2354" s="143"/>
      <c r="E2354" s="144"/>
      <c r="F2354" s="145" t="s">
        <v>456</v>
      </c>
      <c r="G2354" s="145" t="s">
        <v>457</v>
      </c>
      <c r="H2354" s="172">
        <v>4</v>
      </c>
      <c r="I2354" s="178"/>
      <c r="J2354" s="178"/>
      <c r="K2354" s="178"/>
      <c r="L2354" s="138"/>
      <c r="M2354" s="146"/>
      <c r="N2354" s="146"/>
    </row>
    <row r="2355" spans="2:14" s="141" customFormat="1" ht="20.100000000000001" hidden="1" customHeight="1">
      <c r="B2355" s="145"/>
      <c r="C2355" s="145"/>
      <c r="D2355" s="143"/>
      <c r="E2355" s="144"/>
      <c r="F2355" s="145" t="s">
        <v>457</v>
      </c>
      <c r="G2355" s="145" t="s">
        <v>460</v>
      </c>
      <c r="H2355" s="172">
        <v>4</v>
      </c>
      <c r="I2355" s="178"/>
      <c r="J2355" s="178"/>
      <c r="K2355" s="178"/>
      <c r="L2355" s="138"/>
      <c r="M2355" s="146"/>
      <c r="N2355" s="146"/>
    </row>
    <row r="2356" spans="2:14" s="141" customFormat="1" ht="20.100000000000001" hidden="1" customHeight="1">
      <c r="B2356" s="145"/>
      <c r="C2356" s="145"/>
      <c r="D2356" s="143"/>
      <c r="E2356" s="144"/>
      <c r="F2356" s="145" t="s">
        <v>460</v>
      </c>
      <c r="G2356" s="145" t="s">
        <v>463</v>
      </c>
      <c r="H2356" s="172">
        <v>4</v>
      </c>
      <c r="I2356" s="178"/>
      <c r="J2356" s="178"/>
      <c r="K2356" s="178"/>
      <c r="L2356" s="138"/>
      <c r="M2356" s="146"/>
      <c r="N2356" s="146"/>
    </row>
    <row r="2357" spans="2:14" s="141" customFormat="1" ht="20.100000000000001" hidden="1" customHeight="1">
      <c r="B2357" s="145"/>
      <c r="C2357" s="145"/>
      <c r="D2357" s="143"/>
      <c r="E2357" s="144"/>
      <c r="F2357" s="145" t="s">
        <v>463</v>
      </c>
      <c r="G2357" s="145" t="s">
        <v>464</v>
      </c>
      <c r="H2357" s="172">
        <v>4</v>
      </c>
      <c r="I2357" s="178"/>
      <c r="J2357" s="178"/>
      <c r="K2357" s="178"/>
      <c r="L2357" s="138"/>
      <c r="M2357" s="146"/>
      <c r="N2357" s="146"/>
    </row>
    <row r="2358" spans="2:14" s="141" customFormat="1" ht="20.100000000000001" hidden="1" customHeight="1">
      <c r="B2358" s="145"/>
      <c r="C2358" s="145"/>
      <c r="D2358" s="143"/>
      <c r="E2358" s="144"/>
      <c r="F2358" s="145" t="s">
        <v>464</v>
      </c>
      <c r="G2358" s="145" t="s">
        <v>465</v>
      </c>
      <c r="H2358" s="172">
        <v>4</v>
      </c>
      <c r="I2358" s="178"/>
      <c r="J2358" s="178"/>
      <c r="K2358" s="178"/>
      <c r="L2358" s="138"/>
      <c r="M2358" s="146"/>
      <c r="N2358" s="146"/>
    </row>
    <row r="2359" spans="2:14" s="141" customFormat="1" ht="20.100000000000001" hidden="1" customHeight="1">
      <c r="B2359" s="145"/>
      <c r="C2359" s="145"/>
      <c r="D2359" s="143"/>
      <c r="E2359" s="144"/>
      <c r="F2359" s="145" t="s">
        <v>465</v>
      </c>
      <c r="G2359" s="145" t="s">
        <v>466</v>
      </c>
      <c r="H2359" s="172">
        <v>4</v>
      </c>
      <c r="I2359" s="178"/>
      <c r="J2359" s="178"/>
      <c r="K2359" s="178"/>
      <c r="L2359" s="138"/>
      <c r="M2359" s="146"/>
      <c r="N2359" s="146"/>
    </row>
    <row r="2360" spans="2:14" s="141" customFormat="1" ht="20.100000000000001" hidden="1" customHeight="1">
      <c r="B2360" s="145"/>
      <c r="C2360" s="145"/>
      <c r="D2360" s="143"/>
      <c r="E2360" s="144"/>
      <c r="F2360" s="145" t="s">
        <v>466</v>
      </c>
      <c r="G2360" s="145" t="s">
        <v>467</v>
      </c>
      <c r="H2360" s="172">
        <v>4</v>
      </c>
      <c r="I2360" s="178"/>
      <c r="J2360" s="178"/>
      <c r="K2360" s="178"/>
      <c r="L2360" s="138"/>
      <c r="M2360" s="146"/>
      <c r="N2360" s="146"/>
    </row>
    <row r="2361" spans="2:14" s="141" customFormat="1" ht="20.100000000000001" hidden="1" customHeight="1">
      <c r="B2361" s="145"/>
      <c r="C2361" s="145"/>
      <c r="D2361" s="143"/>
      <c r="E2361" s="144"/>
      <c r="F2361" s="145" t="s">
        <v>467</v>
      </c>
      <c r="G2361" s="145" t="s">
        <v>468</v>
      </c>
      <c r="H2361" s="172">
        <v>4</v>
      </c>
      <c r="I2361" s="178"/>
      <c r="J2361" s="178"/>
      <c r="K2361" s="178"/>
      <c r="L2361" s="138"/>
      <c r="M2361" s="146"/>
      <c r="N2361" s="146"/>
    </row>
    <row r="2362" spans="2:14" s="141" customFormat="1" ht="20.100000000000001" hidden="1" customHeight="1">
      <c r="B2362" s="145"/>
      <c r="C2362" s="145"/>
      <c r="D2362" s="143"/>
      <c r="E2362" s="144"/>
      <c r="F2362" s="145" t="s">
        <v>468</v>
      </c>
      <c r="G2362" s="145" t="s">
        <v>469</v>
      </c>
      <c r="H2362" s="172">
        <v>4</v>
      </c>
      <c r="I2362" s="178"/>
      <c r="J2362" s="178"/>
      <c r="K2362" s="178"/>
      <c r="L2362" s="138"/>
      <c r="M2362" s="146"/>
      <c r="N2362" s="146"/>
    </row>
    <row r="2363" spans="2:14" s="141" customFormat="1" ht="20.100000000000001" hidden="1" customHeight="1">
      <c r="B2363" s="145"/>
      <c r="C2363" s="145"/>
      <c r="D2363" s="143"/>
      <c r="E2363" s="144"/>
      <c r="F2363" s="145" t="s">
        <v>469</v>
      </c>
      <c r="G2363" s="145" t="s">
        <v>470</v>
      </c>
      <c r="H2363" s="172">
        <v>4</v>
      </c>
      <c r="I2363" s="178"/>
      <c r="J2363" s="178"/>
      <c r="K2363" s="178"/>
      <c r="L2363" s="138"/>
      <c r="M2363" s="146"/>
      <c r="N2363" s="146"/>
    </row>
    <row r="2364" spans="2:14" s="141" customFormat="1" ht="20.100000000000001" hidden="1" customHeight="1">
      <c r="B2364" s="145"/>
      <c r="C2364" s="145"/>
      <c r="D2364" s="143"/>
      <c r="E2364" s="144"/>
      <c r="F2364" s="145" t="s">
        <v>470</v>
      </c>
      <c r="G2364" s="145" t="s">
        <v>471</v>
      </c>
      <c r="H2364" s="172">
        <v>4</v>
      </c>
      <c r="I2364" s="178"/>
      <c r="J2364" s="178"/>
      <c r="K2364" s="178"/>
      <c r="L2364" s="138"/>
      <c r="M2364" s="146"/>
      <c r="N2364" s="146"/>
    </row>
    <row r="2365" spans="2:14" s="141" customFormat="1" ht="20.100000000000001" hidden="1" customHeight="1">
      <c r="B2365" s="145"/>
      <c r="C2365" s="145"/>
      <c r="D2365" s="143"/>
      <c r="E2365" s="144"/>
      <c r="F2365" s="145" t="s">
        <v>471</v>
      </c>
      <c r="G2365" s="145" t="s">
        <v>473</v>
      </c>
      <c r="H2365" s="172">
        <v>4</v>
      </c>
      <c r="I2365" s="178"/>
      <c r="J2365" s="178"/>
      <c r="K2365" s="178"/>
      <c r="L2365" s="138"/>
      <c r="M2365" s="146"/>
      <c r="N2365" s="146"/>
    </row>
    <row r="2366" spans="2:14" s="141" customFormat="1" ht="20.100000000000001" hidden="1" customHeight="1">
      <c r="B2366" s="145"/>
      <c r="C2366" s="145"/>
      <c r="D2366" s="143"/>
      <c r="E2366" s="144"/>
      <c r="F2366" s="145" t="s">
        <v>473</v>
      </c>
      <c r="G2366" s="145" t="s">
        <v>474</v>
      </c>
      <c r="H2366" s="172">
        <v>4</v>
      </c>
      <c r="I2366" s="178"/>
      <c r="J2366" s="178"/>
      <c r="K2366" s="178"/>
      <c r="L2366" s="138"/>
      <c r="M2366" s="146"/>
      <c r="N2366" s="146"/>
    </row>
    <row r="2367" spans="2:14" s="141" customFormat="1" ht="20.100000000000001" hidden="1" customHeight="1">
      <c r="B2367" s="145"/>
      <c r="C2367" s="145"/>
      <c r="D2367" s="143"/>
      <c r="E2367" s="144"/>
      <c r="F2367" s="145" t="s">
        <v>474</v>
      </c>
      <c r="G2367" s="145" t="s">
        <v>475</v>
      </c>
      <c r="H2367" s="172">
        <v>4</v>
      </c>
      <c r="I2367" s="178"/>
      <c r="J2367" s="178"/>
      <c r="K2367" s="178"/>
      <c r="L2367" s="138"/>
      <c r="M2367" s="146"/>
      <c r="N2367" s="146"/>
    </row>
    <row r="2368" spans="2:14" s="141" customFormat="1" ht="20.100000000000001" hidden="1" customHeight="1">
      <c r="B2368" s="145"/>
      <c r="C2368" s="145"/>
      <c r="D2368" s="143"/>
      <c r="E2368" s="144"/>
      <c r="F2368" s="145" t="s">
        <v>475</v>
      </c>
      <c r="G2368" s="145" t="s">
        <v>476</v>
      </c>
      <c r="H2368" s="172">
        <v>4</v>
      </c>
      <c r="I2368" s="178"/>
      <c r="J2368" s="178"/>
      <c r="K2368" s="178"/>
      <c r="L2368" s="138"/>
      <c r="M2368" s="146"/>
      <c r="N2368" s="146"/>
    </row>
    <row r="2369" spans="2:14" s="141" customFormat="1" ht="20.100000000000001" hidden="1" customHeight="1">
      <c r="B2369" s="145"/>
      <c r="C2369" s="145"/>
      <c r="D2369" s="143"/>
      <c r="E2369" s="144"/>
      <c r="F2369" s="145" t="s">
        <v>476</v>
      </c>
      <c r="G2369" s="145" t="s">
        <v>477</v>
      </c>
      <c r="H2369" s="172">
        <v>4</v>
      </c>
      <c r="I2369" s="178"/>
      <c r="J2369" s="178"/>
      <c r="K2369" s="178"/>
      <c r="L2369" s="138"/>
      <c r="M2369" s="146"/>
      <c r="N2369" s="146"/>
    </row>
    <row r="2370" spans="2:14" s="141" customFormat="1" ht="20.100000000000001" hidden="1" customHeight="1">
      <c r="B2370" s="145"/>
      <c r="C2370" s="145"/>
      <c r="D2370" s="143"/>
      <c r="E2370" s="144"/>
      <c r="F2370" s="145" t="s">
        <v>477</v>
      </c>
      <c r="G2370" s="145" t="s">
        <v>543</v>
      </c>
      <c r="H2370" s="172">
        <v>4</v>
      </c>
      <c r="I2370" s="178"/>
      <c r="J2370" s="178"/>
      <c r="K2370" s="178"/>
      <c r="L2370" s="138"/>
      <c r="M2370" s="146"/>
      <c r="N2370" s="146"/>
    </row>
    <row r="2371" spans="2:14" s="141" customFormat="1" ht="20.100000000000001" hidden="1" customHeight="1">
      <c r="B2371" s="145"/>
      <c r="C2371" s="145"/>
      <c r="D2371" s="143"/>
      <c r="E2371" s="144"/>
      <c r="F2371" s="145" t="s">
        <v>543</v>
      </c>
      <c r="G2371" s="145" t="s">
        <v>921</v>
      </c>
      <c r="H2371" s="172">
        <v>4</v>
      </c>
      <c r="I2371" s="178"/>
      <c r="J2371" s="178"/>
      <c r="K2371" s="178"/>
      <c r="L2371" s="138"/>
      <c r="M2371" s="146"/>
      <c r="N2371" s="146"/>
    </row>
    <row r="2372" spans="2:14" s="141" customFormat="1" ht="20.100000000000001" hidden="1" customHeight="1">
      <c r="B2372" s="145"/>
      <c r="C2372" s="145"/>
      <c r="D2372" s="143"/>
      <c r="E2372" s="144"/>
      <c r="F2372" s="145"/>
      <c r="G2372" s="145"/>
      <c r="H2372" s="172"/>
      <c r="I2372" s="178"/>
      <c r="J2372" s="178"/>
      <c r="K2372" s="178"/>
      <c r="L2372" s="138"/>
      <c r="M2372" s="146"/>
      <c r="N2372" s="146"/>
    </row>
    <row r="2373" spans="2:14" s="141" customFormat="1" ht="20.100000000000001" hidden="1" customHeight="1">
      <c r="B2373" s="145">
        <v>264</v>
      </c>
      <c r="C2373" s="145"/>
      <c r="D2373" s="143" t="s">
        <v>278</v>
      </c>
      <c r="E2373" s="144">
        <v>4.2729999999999997</v>
      </c>
      <c r="F2373" s="145" t="s">
        <v>433</v>
      </c>
      <c r="G2373" s="145" t="s">
        <v>447</v>
      </c>
      <c r="H2373" s="172">
        <v>3.5</v>
      </c>
      <c r="I2373" s="178"/>
      <c r="J2373" s="178"/>
      <c r="K2373" s="178"/>
      <c r="L2373" s="138"/>
      <c r="M2373" s="146"/>
      <c r="N2373" s="146"/>
    </row>
    <row r="2374" spans="2:14" s="141" customFormat="1" ht="20.100000000000001" hidden="1" customHeight="1">
      <c r="B2374" s="145"/>
      <c r="C2374" s="145"/>
      <c r="D2374" s="143"/>
      <c r="E2374" s="144"/>
      <c r="F2374" s="145" t="s">
        <v>447</v>
      </c>
      <c r="G2374" s="145" t="s">
        <v>451</v>
      </c>
      <c r="H2374" s="172">
        <v>3.5</v>
      </c>
      <c r="I2374" s="178"/>
      <c r="J2374" s="178"/>
      <c r="K2374" s="178"/>
      <c r="L2374" s="138"/>
      <c r="M2374" s="146"/>
      <c r="N2374" s="146"/>
    </row>
    <row r="2375" spans="2:14" s="141" customFormat="1" ht="20.100000000000001" hidden="1" customHeight="1">
      <c r="B2375" s="145"/>
      <c r="C2375" s="145"/>
      <c r="D2375" s="143"/>
      <c r="E2375" s="144"/>
      <c r="F2375" s="145" t="s">
        <v>451</v>
      </c>
      <c r="G2375" s="145" t="s">
        <v>454</v>
      </c>
      <c r="H2375" s="172">
        <v>3.5</v>
      </c>
      <c r="I2375" s="178"/>
      <c r="J2375" s="178"/>
      <c r="K2375" s="178"/>
      <c r="L2375" s="138"/>
      <c r="M2375" s="146"/>
      <c r="N2375" s="146"/>
    </row>
    <row r="2376" spans="2:14" s="141" customFormat="1" ht="20.100000000000001" hidden="1" customHeight="1">
      <c r="B2376" s="145"/>
      <c r="C2376" s="145"/>
      <c r="D2376" s="143"/>
      <c r="E2376" s="144"/>
      <c r="F2376" s="145" t="s">
        <v>454</v>
      </c>
      <c r="G2376" s="145" t="s">
        <v>455</v>
      </c>
      <c r="H2376" s="172">
        <v>3.5</v>
      </c>
      <c r="I2376" s="178"/>
      <c r="J2376" s="178"/>
      <c r="K2376" s="178"/>
      <c r="L2376" s="138"/>
      <c r="M2376" s="146"/>
      <c r="N2376" s="146"/>
    </row>
    <row r="2377" spans="2:14" s="141" customFormat="1" ht="20.100000000000001" hidden="1" customHeight="1">
      <c r="B2377" s="145"/>
      <c r="C2377" s="145"/>
      <c r="D2377" s="143"/>
      <c r="E2377" s="144"/>
      <c r="F2377" s="145" t="s">
        <v>455</v>
      </c>
      <c r="G2377" s="145" t="s">
        <v>456</v>
      </c>
      <c r="H2377" s="172">
        <v>3.5</v>
      </c>
      <c r="I2377" s="178"/>
      <c r="J2377" s="178"/>
      <c r="K2377" s="178"/>
      <c r="L2377" s="138"/>
      <c r="M2377" s="146"/>
      <c r="N2377" s="146"/>
    </row>
    <row r="2378" spans="2:14" s="141" customFormat="1" ht="20.100000000000001" hidden="1" customHeight="1">
      <c r="B2378" s="145"/>
      <c r="C2378" s="145"/>
      <c r="D2378" s="143"/>
      <c r="E2378" s="144"/>
      <c r="F2378" s="145" t="s">
        <v>456</v>
      </c>
      <c r="G2378" s="145" t="s">
        <v>457</v>
      </c>
      <c r="H2378" s="172">
        <v>3.5</v>
      </c>
      <c r="I2378" s="178"/>
      <c r="J2378" s="178"/>
      <c r="K2378" s="178"/>
      <c r="L2378" s="138"/>
      <c r="M2378" s="146"/>
      <c r="N2378" s="146"/>
    </row>
    <row r="2379" spans="2:14" s="141" customFormat="1" ht="20.100000000000001" hidden="1" customHeight="1">
      <c r="B2379" s="145"/>
      <c r="C2379" s="145"/>
      <c r="D2379" s="143"/>
      <c r="E2379" s="144"/>
      <c r="F2379" s="145" t="s">
        <v>457</v>
      </c>
      <c r="G2379" s="145" t="s">
        <v>460</v>
      </c>
      <c r="H2379" s="172">
        <v>3.5</v>
      </c>
      <c r="I2379" s="178"/>
      <c r="J2379" s="178"/>
      <c r="K2379" s="178"/>
      <c r="L2379" s="138"/>
      <c r="M2379" s="146"/>
      <c r="N2379" s="146"/>
    </row>
    <row r="2380" spans="2:14" s="141" customFormat="1" ht="20.100000000000001" hidden="1" customHeight="1">
      <c r="B2380" s="145"/>
      <c r="C2380" s="145"/>
      <c r="D2380" s="143"/>
      <c r="E2380" s="144"/>
      <c r="F2380" s="145" t="s">
        <v>460</v>
      </c>
      <c r="G2380" s="145" t="s">
        <v>463</v>
      </c>
      <c r="H2380" s="172">
        <v>3.5</v>
      </c>
      <c r="I2380" s="178"/>
      <c r="J2380" s="178"/>
      <c r="K2380" s="178"/>
      <c r="L2380" s="138"/>
      <c r="M2380" s="146"/>
      <c r="N2380" s="146"/>
    </row>
    <row r="2381" spans="2:14" s="141" customFormat="1" ht="20.100000000000001" hidden="1" customHeight="1">
      <c r="B2381" s="145"/>
      <c r="C2381" s="145"/>
      <c r="D2381" s="143"/>
      <c r="E2381" s="144"/>
      <c r="F2381" s="145" t="s">
        <v>463</v>
      </c>
      <c r="G2381" s="145" t="s">
        <v>464</v>
      </c>
      <c r="H2381" s="172">
        <v>3.5</v>
      </c>
      <c r="I2381" s="178"/>
      <c r="J2381" s="178"/>
      <c r="K2381" s="178"/>
      <c r="L2381" s="138"/>
      <c r="M2381" s="146"/>
      <c r="N2381" s="146"/>
    </row>
    <row r="2382" spans="2:14" s="141" customFormat="1" ht="20.100000000000001" hidden="1" customHeight="1">
      <c r="B2382" s="145"/>
      <c r="C2382" s="145"/>
      <c r="D2382" s="143"/>
      <c r="E2382" s="144"/>
      <c r="F2382" s="145" t="s">
        <v>464</v>
      </c>
      <c r="G2382" s="145" t="s">
        <v>465</v>
      </c>
      <c r="H2382" s="172">
        <v>3.5</v>
      </c>
      <c r="I2382" s="178"/>
      <c r="J2382" s="178"/>
      <c r="K2382" s="178"/>
      <c r="L2382" s="138"/>
      <c r="M2382" s="146"/>
      <c r="N2382" s="146"/>
    </row>
    <row r="2383" spans="2:14" s="141" customFormat="1" ht="20.100000000000001" hidden="1" customHeight="1">
      <c r="B2383" s="145"/>
      <c r="C2383" s="145"/>
      <c r="D2383" s="143"/>
      <c r="E2383" s="144"/>
      <c r="F2383" s="145" t="s">
        <v>465</v>
      </c>
      <c r="G2383" s="145" t="s">
        <v>466</v>
      </c>
      <c r="H2383" s="172">
        <v>3.5</v>
      </c>
      <c r="I2383" s="178"/>
      <c r="J2383" s="178"/>
      <c r="K2383" s="178"/>
      <c r="L2383" s="138"/>
      <c r="M2383" s="146"/>
      <c r="N2383" s="146"/>
    </row>
    <row r="2384" spans="2:14" s="141" customFormat="1" ht="20.100000000000001" hidden="1" customHeight="1">
      <c r="B2384" s="145"/>
      <c r="C2384" s="145"/>
      <c r="D2384" s="143"/>
      <c r="E2384" s="144"/>
      <c r="F2384" s="145" t="s">
        <v>466</v>
      </c>
      <c r="G2384" s="145" t="s">
        <v>467</v>
      </c>
      <c r="H2384" s="172">
        <v>3.5</v>
      </c>
      <c r="I2384" s="178"/>
      <c r="J2384" s="178"/>
      <c r="K2384" s="178"/>
      <c r="L2384" s="138"/>
      <c r="M2384" s="146"/>
      <c r="N2384" s="146"/>
    </row>
    <row r="2385" spans="2:14" s="141" customFormat="1" ht="20.100000000000001" hidden="1" customHeight="1">
      <c r="B2385" s="145"/>
      <c r="C2385" s="145"/>
      <c r="D2385" s="143"/>
      <c r="E2385" s="144"/>
      <c r="F2385" s="145" t="s">
        <v>467</v>
      </c>
      <c r="G2385" s="145" t="s">
        <v>468</v>
      </c>
      <c r="H2385" s="172">
        <v>3.5</v>
      </c>
      <c r="I2385" s="178"/>
      <c r="J2385" s="178"/>
      <c r="K2385" s="178"/>
      <c r="L2385" s="138"/>
      <c r="M2385" s="146"/>
      <c r="N2385" s="146"/>
    </row>
    <row r="2386" spans="2:14" s="141" customFormat="1" ht="20.100000000000001" hidden="1" customHeight="1">
      <c r="B2386" s="145"/>
      <c r="C2386" s="145"/>
      <c r="D2386" s="143"/>
      <c r="E2386" s="144"/>
      <c r="F2386" s="145" t="s">
        <v>468</v>
      </c>
      <c r="G2386" s="145" t="s">
        <v>469</v>
      </c>
      <c r="H2386" s="172">
        <v>3.5</v>
      </c>
      <c r="I2386" s="178"/>
      <c r="J2386" s="178"/>
      <c r="K2386" s="178"/>
      <c r="L2386" s="138"/>
      <c r="M2386" s="146"/>
      <c r="N2386" s="146"/>
    </row>
    <row r="2387" spans="2:14" s="141" customFormat="1" ht="20.100000000000001" hidden="1" customHeight="1">
      <c r="B2387" s="145"/>
      <c r="C2387" s="145"/>
      <c r="D2387" s="143"/>
      <c r="E2387" s="144"/>
      <c r="F2387" s="145" t="s">
        <v>469</v>
      </c>
      <c r="G2387" s="145" t="s">
        <v>470</v>
      </c>
      <c r="H2387" s="172">
        <v>3.5</v>
      </c>
      <c r="I2387" s="178"/>
      <c r="J2387" s="178"/>
      <c r="K2387" s="178"/>
      <c r="L2387" s="138"/>
      <c r="M2387" s="146"/>
      <c r="N2387" s="146"/>
    </row>
    <row r="2388" spans="2:14" s="141" customFormat="1" ht="20.100000000000001" hidden="1" customHeight="1">
      <c r="B2388" s="145"/>
      <c r="C2388" s="145"/>
      <c r="D2388" s="143"/>
      <c r="E2388" s="144"/>
      <c r="F2388" s="145" t="s">
        <v>470</v>
      </c>
      <c r="G2388" s="145" t="s">
        <v>471</v>
      </c>
      <c r="H2388" s="172">
        <v>3.5</v>
      </c>
      <c r="I2388" s="178"/>
      <c r="J2388" s="178"/>
      <c r="K2388" s="178"/>
      <c r="L2388" s="138"/>
      <c r="M2388" s="146"/>
      <c r="N2388" s="146"/>
    </row>
    <row r="2389" spans="2:14" s="141" customFormat="1" ht="20.100000000000001" hidden="1" customHeight="1">
      <c r="B2389" s="145"/>
      <c r="C2389" s="145"/>
      <c r="D2389" s="143"/>
      <c r="E2389" s="144"/>
      <c r="F2389" s="145" t="s">
        <v>471</v>
      </c>
      <c r="G2389" s="145" t="s">
        <v>473</v>
      </c>
      <c r="H2389" s="172">
        <v>3.5</v>
      </c>
      <c r="I2389" s="178"/>
      <c r="J2389" s="178"/>
      <c r="K2389" s="178"/>
      <c r="L2389" s="138"/>
      <c r="M2389" s="146"/>
      <c r="N2389" s="146"/>
    </row>
    <row r="2390" spans="2:14" s="141" customFormat="1" ht="20.100000000000001" hidden="1" customHeight="1">
      <c r="B2390" s="145"/>
      <c r="C2390" s="145"/>
      <c r="D2390" s="143"/>
      <c r="E2390" s="144"/>
      <c r="F2390" s="145" t="s">
        <v>473</v>
      </c>
      <c r="G2390" s="145" t="s">
        <v>474</v>
      </c>
      <c r="H2390" s="172">
        <v>3.5</v>
      </c>
      <c r="I2390" s="178"/>
      <c r="J2390" s="178"/>
      <c r="K2390" s="178"/>
      <c r="L2390" s="138"/>
      <c r="M2390" s="146"/>
      <c r="N2390" s="146"/>
    </row>
    <row r="2391" spans="2:14" s="141" customFormat="1" ht="20.100000000000001" hidden="1" customHeight="1">
      <c r="B2391" s="145"/>
      <c r="C2391" s="145"/>
      <c r="D2391" s="143"/>
      <c r="E2391" s="144"/>
      <c r="F2391" s="145" t="s">
        <v>474</v>
      </c>
      <c r="G2391" s="145" t="s">
        <v>475</v>
      </c>
      <c r="H2391" s="172">
        <v>3.5</v>
      </c>
      <c r="I2391" s="178"/>
      <c r="J2391" s="178"/>
      <c r="K2391" s="178"/>
      <c r="L2391" s="138"/>
      <c r="M2391" s="146"/>
      <c r="N2391" s="146"/>
    </row>
    <row r="2392" spans="2:14" s="141" customFormat="1" ht="20.100000000000001" hidden="1" customHeight="1">
      <c r="B2392" s="145"/>
      <c r="C2392" s="145"/>
      <c r="D2392" s="143"/>
      <c r="E2392" s="144"/>
      <c r="F2392" s="145" t="s">
        <v>475</v>
      </c>
      <c r="G2392" s="145" t="s">
        <v>476</v>
      </c>
      <c r="H2392" s="172">
        <v>3.5</v>
      </c>
      <c r="I2392" s="178"/>
      <c r="J2392" s="178"/>
      <c r="K2392" s="178"/>
      <c r="L2392" s="138"/>
      <c r="M2392" s="146"/>
      <c r="N2392" s="146"/>
    </row>
    <row r="2393" spans="2:14" s="141" customFormat="1" ht="20.100000000000001" hidden="1" customHeight="1">
      <c r="B2393" s="145"/>
      <c r="C2393" s="145"/>
      <c r="D2393" s="143"/>
      <c r="E2393" s="144"/>
      <c r="F2393" s="145" t="s">
        <v>476</v>
      </c>
      <c r="G2393" s="145" t="s">
        <v>477</v>
      </c>
      <c r="H2393" s="172">
        <v>3.5</v>
      </c>
      <c r="I2393" s="178"/>
      <c r="J2393" s="178"/>
      <c r="K2393" s="178"/>
      <c r="L2393" s="138"/>
      <c r="M2393" s="146"/>
      <c r="N2393" s="146"/>
    </row>
    <row r="2394" spans="2:14" s="141" customFormat="1" ht="20.100000000000001" hidden="1" customHeight="1">
      <c r="B2394" s="145"/>
      <c r="C2394" s="145"/>
      <c r="D2394" s="143"/>
      <c r="E2394" s="144"/>
      <c r="F2394" s="145" t="s">
        <v>477</v>
      </c>
      <c r="G2394" s="145" t="s">
        <v>922</v>
      </c>
      <c r="H2394" s="172">
        <v>3.5</v>
      </c>
      <c r="I2394" s="178"/>
      <c r="J2394" s="178"/>
      <c r="K2394" s="178"/>
      <c r="L2394" s="138"/>
      <c r="M2394" s="146"/>
      <c r="N2394" s="146"/>
    </row>
    <row r="2395" spans="2:14" s="141" customFormat="1" ht="20.100000000000001" hidden="1" customHeight="1">
      <c r="B2395" s="145"/>
      <c r="C2395" s="145"/>
      <c r="D2395" s="143"/>
      <c r="E2395" s="144"/>
      <c r="F2395" s="145"/>
      <c r="G2395" s="145"/>
      <c r="H2395" s="172"/>
      <c r="I2395" s="178"/>
      <c r="J2395" s="178"/>
      <c r="K2395" s="178"/>
      <c r="L2395" s="138"/>
      <c r="M2395" s="146"/>
      <c r="N2395" s="146"/>
    </row>
    <row r="2396" spans="2:14" s="141" customFormat="1" ht="20.100000000000001" hidden="1" customHeight="1">
      <c r="B2396" s="145">
        <v>265</v>
      </c>
      <c r="C2396" s="145"/>
      <c r="D2396" s="143" t="s">
        <v>279</v>
      </c>
      <c r="E2396" s="144">
        <v>0.95299999999999996</v>
      </c>
      <c r="F2396" s="145" t="s">
        <v>433</v>
      </c>
      <c r="G2396" s="145" t="s">
        <v>447</v>
      </c>
      <c r="H2396" s="172">
        <v>3</v>
      </c>
      <c r="I2396" s="178"/>
      <c r="J2396" s="178"/>
      <c r="K2396" s="178"/>
      <c r="L2396" s="138"/>
      <c r="M2396" s="146"/>
      <c r="N2396" s="146"/>
    </row>
    <row r="2397" spans="2:14" s="141" customFormat="1" ht="20.100000000000001" hidden="1" customHeight="1">
      <c r="B2397" s="145"/>
      <c r="C2397" s="145"/>
      <c r="D2397" s="143"/>
      <c r="E2397" s="144"/>
      <c r="F2397" s="145" t="s">
        <v>447</v>
      </c>
      <c r="G2397" s="145" t="s">
        <v>451</v>
      </c>
      <c r="H2397" s="172">
        <v>3</v>
      </c>
      <c r="I2397" s="178"/>
      <c r="J2397" s="178"/>
      <c r="K2397" s="178"/>
      <c r="L2397" s="138"/>
      <c r="M2397" s="146"/>
      <c r="N2397" s="146"/>
    </row>
    <row r="2398" spans="2:14" s="141" customFormat="1" ht="20.100000000000001" hidden="1" customHeight="1">
      <c r="B2398" s="145"/>
      <c r="C2398" s="145"/>
      <c r="D2398" s="143"/>
      <c r="E2398" s="144"/>
      <c r="F2398" s="145" t="s">
        <v>451</v>
      </c>
      <c r="G2398" s="145" t="s">
        <v>454</v>
      </c>
      <c r="H2398" s="172">
        <v>3</v>
      </c>
      <c r="I2398" s="178"/>
      <c r="J2398" s="178"/>
      <c r="K2398" s="178"/>
      <c r="L2398" s="138"/>
      <c r="M2398" s="146"/>
      <c r="N2398" s="146"/>
    </row>
    <row r="2399" spans="2:14" s="141" customFormat="1" ht="20.100000000000001" hidden="1" customHeight="1">
      <c r="B2399" s="145"/>
      <c r="C2399" s="145"/>
      <c r="D2399" s="143"/>
      <c r="E2399" s="144"/>
      <c r="F2399" s="145" t="s">
        <v>454</v>
      </c>
      <c r="G2399" s="145" t="s">
        <v>455</v>
      </c>
      <c r="H2399" s="172">
        <v>3</v>
      </c>
      <c r="I2399" s="178"/>
      <c r="J2399" s="178"/>
      <c r="K2399" s="178"/>
      <c r="L2399" s="138"/>
      <c r="M2399" s="146"/>
      <c r="N2399" s="146"/>
    </row>
    <row r="2400" spans="2:14" s="141" customFormat="1" ht="20.100000000000001" hidden="1" customHeight="1">
      <c r="B2400" s="145"/>
      <c r="C2400" s="145"/>
      <c r="D2400" s="143"/>
      <c r="E2400" s="144"/>
      <c r="F2400" s="145" t="s">
        <v>455</v>
      </c>
      <c r="G2400" s="145" t="s">
        <v>923</v>
      </c>
      <c r="H2400" s="172">
        <v>3</v>
      </c>
      <c r="I2400" s="178"/>
      <c r="J2400" s="178"/>
      <c r="K2400" s="178"/>
      <c r="L2400" s="138"/>
      <c r="M2400" s="146"/>
      <c r="N2400" s="146"/>
    </row>
    <row r="2401" spans="2:14" s="141" customFormat="1" ht="20.100000000000001" hidden="1" customHeight="1">
      <c r="B2401" s="145"/>
      <c r="C2401" s="145"/>
      <c r="D2401" s="143"/>
      <c r="E2401" s="144"/>
      <c r="F2401" s="145"/>
      <c r="G2401" s="145"/>
      <c r="H2401" s="172"/>
      <c r="I2401" s="178"/>
      <c r="J2401" s="178"/>
      <c r="K2401" s="178"/>
      <c r="L2401" s="138"/>
      <c r="M2401" s="146"/>
      <c r="N2401" s="146"/>
    </row>
    <row r="2402" spans="2:14" s="141" customFormat="1" ht="20.100000000000001" hidden="1" customHeight="1">
      <c r="B2402" s="145">
        <v>266</v>
      </c>
      <c r="C2402" s="145"/>
      <c r="D2402" s="143" t="s">
        <v>280</v>
      </c>
      <c r="E2402" s="144">
        <v>3.06</v>
      </c>
      <c r="F2402" s="145" t="s">
        <v>433</v>
      </c>
      <c r="G2402" s="145" t="s">
        <v>447</v>
      </c>
      <c r="H2402" s="172">
        <v>5</v>
      </c>
      <c r="I2402" s="178"/>
      <c r="J2402" s="178"/>
      <c r="K2402" s="178"/>
      <c r="L2402" s="138"/>
      <c r="M2402" s="146"/>
      <c r="N2402" s="146"/>
    </row>
    <row r="2403" spans="2:14" s="141" customFormat="1" ht="20.100000000000001" hidden="1" customHeight="1">
      <c r="B2403" s="145"/>
      <c r="C2403" s="145"/>
      <c r="D2403" s="143"/>
      <c r="E2403" s="144"/>
      <c r="F2403" s="145" t="s">
        <v>447</v>
      </c>
      <c r="G2403" s="145" t="s">
        <v>451</v>
      </c>
      <c r="H2403" s="172">
        <v>5</v>
      </c>
      <c r="I2403" s="178"/>
      <c r="J2403" s="178"/>
      <c r="K2403" s="178"/>
      <c r="L2403" s="138"/>
      <c r="M2403" s="146"/>
      <c r="N2403" s="146"/>
    </row>
    <row r="2404" spans="2:14" s="141" customFormat="1" ht="20.100000000000001" hidden="1" customHeight="1">
      <c r="B2404" s="145"/>
      <c r="C2404" s="145"/>
      <c r="D2404" s="143"/>
      <c r="E2404" s="144"/>
      <c r="F2404" s="145" t="s">
        <v>451</v>
      </c>
      <c r="G2404" s="145" t="s">
        <v>454</v>
      </c>
      <c r="H2404" s="172">
        <v>5</v>
      </c>
      <c r="I2404" s="178"/>
      <c r="J2404" s="178"/>
      <c r="K2404" s="178"/>
      <c r="L2404" s="138"/>
      <c r="M2404" s="146"/>
      <c r="N2404" s="146"/>
    </row>
    <row r="2405" spans="2:14" s="141" customFormat="1" ht="20.100000000000001" hidden="1" customHeight="1">
      <c r="B2405" s="145"/>
      <c r="C2405" s="145"/>
      <c r="D2405" s="143"/>
      <c r="E2405" s="144"/>
      <c r="F2405" s="145" t="s">
        <v>454</v>
      </c>
      <c r="G2405" s="145" t="s">
        <v>455</v>
      </c>
      <c r="H2405" s="172">
        <v>5</v>
      </c>
      <c r="I2405" s="178"/>
      <c r="J2405" s="178"/>
      <c r="K2405" s="178"/>
      <c r="L2405" s="138"/>
      <c r="M2405" s="146"/>
      <c r="N2405" s="146"/>
    </row>
    <row r="2406" spans="2:14" s="141" customFormat="1" ht="20.100000000000001" hidden="1" customHeight="1">
      <c r="B2406" s="145"/>
      <c r="C2406" s="145"/>
      <c r="D2406" s="143"/>
      <c r="E2406" s="144"/>
      <c r="F2406" s="145" t="s">
        <v>455</v>
      </c>
      <c r="G2406" s="145" t="s">
        <v>456</v>
      </c>
      <c r="H2406" s="172">
        <v>5</v>
      </c>
      <c r="I2406" s="178"/>
      <c r="J2406" s="178"/>
      <c r="K2406" s="178"/>
      <c r="L2406" s="138"/>
      <c r="M2406" s="146"/>
      <c r="N2406" s="146"/>
    </row>
    <row r="2407" spans="2:14" s="141" customFormat="1" ht="20.100000000000001" hidden="1" customHeight="1">
      <c r="B2407" s="145"/>
      <c r="C2407" s="145"/>
      <c r="D2407" s="143"/>
      <c r="E2407" s="144"/>
      <c r="F2407" s="145" t="s">
        <v>456</v>
      </c>
      <c r="G2407" s="145" t="s">
        <v>457</v>
      </c>
      <c r="H2407" s="172">
        <v>5</v>
      </c>
      <c r="I2407" s="178"/>
      <c r="J2407" s="178"/>
      <c r="K2407" s="178"/>
      <c r="L2407" s="138"/>
      <c r="M2407" s="146"/>
      <c r="N2407" s="146"/>
    </row>
    <row r="2408" spans="2:14" s="141" customFormat="1" ht="20.100000000000001" hidden="1" customHeight="1">
      <c r="B2408" s="145"/>
      <c r="C2408" s="145"/>
      <c r="D2408" s="143"/>
      <c r="E2408" s="144"/>
      <c r="F2408" s="145" t="s">
        <v>457</v>
      </c>
      <c r="G2408" s="145" t="s">
        <v>460</v>
      </c>
      <c r="H2408" s="172">
        <v>5</v>
      </c>
      <c r="I2408" s="178"/>
      <c r="J2408" s="178"/>
      <c r="K2408" s="178"/>
      <c r="L2408" s="138"/>
      <c r="M2408" s="146"/>
      <c r="N2408" s="146"/>
    </row>
    <row r="2409" spans="2:14" s="141" customFormat="1" ht="20.100000000000001" hidden="1" customHeight="1">
      <c r="B2409" s="145"/>
      <c r="C2409" s="145"/>
      <c r="D2409" s="143"/>
      <c r="E2409" s="144"/>
      <c r="F2409" s="145" t="s">
        <v>460</v>
      </c>
      <c r="G2409" s="145" t="s">
        <v>463</v>
      </c>
      <c r="H2409" s="172">
        <v>5</v>
      </c>
      <c r="I2409" s="178"/>
      <c r="J2409" s="178"/>
      <c r="K2409" s="178"/>
      <c r="L2409" s="138"/>
      <c r="M2409" s="146"/>
      <c r="N2409" s="146"/>
    </row>
    <row r="2410" spans="2:14" s="141" customFormat="1" ht="20.100000000000001" hidden="1" customHeight="1">
      <c r="B2410" s="145"/>
      <c r="C2410" s="145"/>
      <c r="D2410" s="143"/>
      <c r="E2410" s="144"/>
      <c r="F2410" s="145" t="s">
        <v>463</v>
      </c>
      <c r="G2410" s="145" t="s">
        <v>464</v>
      </c>
      <c r="H2410" s="172">
        <v>5</v>
      </c>
      <c r="I2410" s="178"/>
      <c r="J2410" s="178"/>
      <c r="K2410" s="178"/>
      <c r="L2410" s="138"/>
      <c r="M2410" s="146"/>
      <c r="N2410" s="146"/>
    </row>
    <row r="2411" spans="2:14" s="141" customFormat="1" ht="20.100000000000001" hidden="1" customHeight="1">
      <c r="B2411" s="145"/>
      <c r="C2411" s="145"/>
      <c r="D2411" s="143"/>
      <c r="E2411" s="144"/>
      <c r="F2411" s="145" t="s">
        <v>464</v>
      </c>
      <c r="G2411" s="145" t="s">
        <v>465</v>
      </c>
      <c r="H2411" s="172">
        <v>5</v>
      </c>
      <c r="I2411" s="178"/>
      <c r="J2411" s="178"/>
      <c r="K2411" s="178"/>
      <c r="L2411" s="138"/>
      <c r="M2411" s="146"/>
      <c r="N2411" s="146"/>
    </row>
    <row r="2412" spans="2:14" s="141" customFormat="1" ht="20.100000000000001" hidden="1" customHeight="1">
      <c r="B2412" s="145"/>
      <c r="C2412" s="145"/>
      <c r="D2412" s="143"/>
      <c r="E2412" s="144"/>
      <c r="F2412" s="145" t="s">
        <v>465</v>
      </c>
      <c r="G2412" s="145" t="s">
        <v>466</v>
      </c>
      <c r="H2412" s="172">
        <v>5</v>
      </c>
      <c r="I2412" s="178"/>
      <c r="J2412" s="178"/>
      <c r="K2412" s="178"/>
      <c r="L2412" s="138"/>
      <c r="M2412" s="146"/>
      <c r="N2412" s="146"/>
    </row>
    <row r="2413" spans="2:14" s="141" customFormat="1" ht="20.100000000000001" hidden="1" customHeight="1">
      <c r="B2413" s="145"/>
      <c r="C2413" s="145"/>
      <c r="D2413" s="143"/>
      <c r="E2413" s="144"/>
      <c r="F2413" s="145" t="s">
        <v>466</v>
      </c>
      <c r="G2413" s="145" t="s">
        <v>467</v>
      </c>
      <c r="H2413" s="172">
        <v>5</v>
      </c>
      <c r="I2413" s="178"/>
      <c r="J2413" s="178"/>
      <c r="K2413" s="178"/>
      <c r="L2413" s="138"/>
      <c r="M2413" s="146"/>
      <c r="N2413" s="146"/>
    </row>
    <row r="2414" spans="2:14" s="141" customFormat="1" ht="20.100000000000001" hidden="1" customHeight="1">
      <c r="B2414" s="145"/>
      <c r="C2414" s="145"/>
      <c r="D2414" s="143"/>
      <c r="E2414" s="144"/>
      <c r="F2414" s="145" t="s">
        <v>467</v>
      </c>
      <c r="G2414" s="145" t="s">
        <v>468</v>
      </c>
      <c r="H2414" s="172">
        <v>5</v>
      </c>
      <c r="I2414" s="178"/>
      <c r="J2414" s="178"/>
      <c r="K2414" s="178"/>
      <c r="L2414" s="138"/>
      <c r="M2414" s="146"/>
      <c r="N2414" s="146"/>
    </row>
    <row r="2415" spans="2:14" s="141" customFormat="1" ht="20.100000000000001" hidden="1" customHeight="1">
      <c r="B2415" s="145"/>
      <c r="C2415" s="145"/>
      <c r="D2415" s="143"/>
      <c r="E2415" s="144"/>
      <c r="F2415" s="145" t="s">
        <v>468</v>
      </c>
      <c r="G2415" s="145" t="s">
        <v>469</v>
      </c>
      <c r="H2415" s="172">
        <v>5</v>
      </c>
      <c r="I2415" s="178"/>
      <c r="J2415" s="178"/>
      <c r="K2415" s="178"/>
      <c r="L2415" s="138"/>
      <c r="M2415" s="146"/>
      <c r="N2415" s="146"/>
    </row>
    <row r="2416" spans="2:14" s="141" customFormat="1" ht="20.100000000000001" hidden="1" customHeight="1">
      <c r="B2416" s="145"/>
      <c r="C2416" s="145"/>
      <c r="D2416" s="143"/>
      <c r="E2416" s="144"/>
      <c r="F2416" s="145" t="s">
        <v>469</v>
      </c>
      <c r="G2416" s="145" t="s">
        <v>470</v>
      </c>
      <c r="H2416" s="172">
        <v>5</v>
      </c>
      <c r="I2416" s="178"/>
      <c r="J2416" s="178"/>
      <c r="K2416" s="178"/>
      <c r="L2416" s="138"/>
      <c r="M2416" s="146"/>
      <c r="N2416" s="146"/>
    </row>
    <row r="2417" spans="2:14" s="141" customFormat="1" ht="20.100000000000001" hidden="1" customHeight="1">
      <c r="B2417" s="145"/>
      <c r="C2417" s="145"/>
      <c r="D2417" s="143"/>
      <c r="E2417" s="144"/>
      <c r="F2417" s="145" t="s">
        <v>470</v>
      </c>
      <c r="G2417" s="145" t="s">
        <v>924</v>
      </c>
      <c r="H2417" s="172">
        <v>5</v>
      </c>
      <c r="I2417" s="178"/>
      <c r="J2417" s="178"/>
      <c r="K2417" s="178"/>
      <c r="L2417" s="138"/>
      <c r="M2417" s="146"/>
      <c r="N2417" s="146"/>
    </row>
    <row r="2418" spans="2:14" s="141" customFormat="1" ht="20.100000000000001" hidden="1" customHeight="1">
      <c r="B2418" s="145"/>
      <c r="C2418" s="145"/>
      <c r="D2418" s="143"/>
      <c r="E2418" s="144"/>
      <c r="F2418" s="145"/>
      <c r="G2418" s="145"/>
      <c r="H2418" s="172"/>
      <c r="I2418" s="178"/>
      <c r="J2418" s="178"/>
      <c r="K2418" s="178"/>
      <c r="L2418" s="138"/>
      <c r="M2418" s="146"/>
      <c r="N2418" s="146"/>
    </row>
    <row r="2419" spans="2:14" s="141" customFormat="1" ht="20.100000000000001" hidden="1" customHeight="1">
      <c r="B2419" s="145">
        <v>267</v>
      </c>
      <c r="C2419" s="145"/>
      <c r="D2419" s="143" t="s">
        <v>281</v>
      </c>
      <c r="E2419" s="144">
        <v>4.2320000000000002</v>
      </c>
      <c r="F2419" s="145" t="s">
        <v>433</v>
      </c>
      <c r="G2419" s="145" t="s">
        <v>447</v>
      </c>
      <c r="H2419" s="172">
        <v>3</v>
      </c>
      <c r="I2419" s="178"/>
      <c r="J2419" s="178"/>
      <c r="K2419" s="178"/>
      <c r="L2419" s="138"/>
      <c r="M2419" s="146"/>
      <c r="N2419" s="146"/>
    </row>
    <row r="2420" spans="2:14" s="141" customFormat="1" ht="20.100000000000001" hidden="1" customHeight="1">
      <c r="B2420" s="145"/>
      <c r="C2420" s="145"/>
      <c r="D2420" s="143"/>
      <c r="E2420" s="144"/>
      <c r="F2420" s="145" t="s">
        <v>447</v>
      </c>
      <c r="G2420" s="145" t="s">
        <v>451</v>
      </c>
      <c r="H2420" s="172">
        <v>3</v>
      </c>
      <c r="I2420" s="178"/>
      <c r="J2420" s="178"/>
      <c r="K2420" s="178"/>
      <c r="L2420" s="138"/>
      <c r="M2420" s="146"/>
      <c r="N2420" s="146"/>
    </row>
    <row r="2421" spans="2:14" s="141" customFormat="1" ht="20.100000000000001" hidden="1" customHeight="1">
      <c r="B2421" s="145"/>
      <c r="C2421" s="145"/>
      <c r="D2421" s="143"/>
      <c r="E2421" s="144"/>
      <c r="F2421" s="145" t="s">
        <v>451</v>
      </c>
      <c r="G2421" s="145" t="s">
        <v>454</v>
      </c>
      <c r="H2421" s="172">
        <v>3</v>
      </c>
      <c r="I2421" s="178"/>
      <c r="J2421" s="178"/>
      <c r="K2421" s="178"/>
      <c r="L2421" s="138"/>
      <c r="M2421" s="146"/>
      <c r="N2421" s="146"/>
    </row>
    <row r="2422" spans="2:14" s="141" customFormat="1" ht="20.100000000000001" hidden="1" customHeight="1">
      <c r="B2422" s="145"/>
      <c r="C2422" s="145"/>
      <c r="D2422" s="143"/>
      <c r="E2422" s="144"/>
      <c r="F2422" s="145" t="s">
        <v>454</v>
      </c>
      <c r="G2422" s="145" t="s">
        <v>455</v>
      </c>
      <c r="H2422" s="172">
        <v>3</v>
      </c>
      <c r="I2422" s="178"/>
      <c r="J2422" s="178"/>
      <c r="K2422" s="178"/>
      <c r="L2422" s="138"/>
      <c r="M2422" s="146"/>
      <c r="N2422" s="146"/>
    </row>
    <row r="2423" spans="2:14" s="141" customFormat="1" ht="20.100000000000001" hidden="1" customHeight="1">
      <c r="B2423" s="145"/>
      <c r="C2423" s="145"/>
      <c r="D2423" s="143"/>
      <c r="E2423" s="144"/>
      <c r="F2423" s="145" t="s">
        <v>455</v>
      </c>
      <c r="G2423" s="145" t="s">
        <v>456</v>
      </c>
      <c r="H2423" s="172">
        <v>3</v>
      </c>
      <c r="I2423" s="178"/>
      <c r="J2423" s="178"/>
      <c r="K2423" s="178"/>
      <c r="L2423" s="138"/>
      <c r="M2423" s="146"/>
      <c r="N2423" s="146"/>
    </row>
    <row r="2424" spans="2:14" s="141" customFormat="1" ht="20.100000000000001" hidden="1" customHeight="1">
      <c r="B2424" s="145"/>
      <c r="C2424" s="145"/>
      <c r="D2424" s="143"/>
      <c r="E2424" s="144"/>
      <c r="F2424" s="145" t="s">
        <v>456</v>
      </c>
      <c r="G2424" s="145" t="s">
        <v>457</v>
      </c>
      <c r="H2424" s="172">
        <v>3</v>
      </c>
      <c r="I2424" s="178"/>
      <c r="J2424" s="178"/>
      <c r="K2424" s="178"/>
      <c r="L2424" s="138"/>
      <c r="M2424" s="146"/>
      <c r="N2424" s="146"/>
    </row>
    <row r="2425" spans="2:14" s="141" customFormat="1" ht="20.100000000000001" hidden="1" customHeight="1">
      <c r="B2425" s="145"/>
      <c r="C2425" s="145"/>
      <c r="D2425" s="143"/>
      <c r="E2425" s="144"/>
      <c r="F2425" s="145" t="s">
        <v>457</v>
      </c>
      <c r="G2425" s="145" t="s">
        <v>460</v>
      </c>
      <c r="H2425" s="172">
        <v>3</v>
      </c>
      <c r="I2425" s="178"/>
      <c r="J2425" s="178"/>
      <c r="K2425" s="178"/>
      <c r="L2425" s="138"/>
      <c r="M2425" s="146"/>
      <c r="N2425" s="146"/>
    </row>
    <row r="2426" spans="2:14" s="141" customFormat="1" ht="20.100000000000001" hidden="1" customHeight="1">
      <c r="B2426" s="145"/>
      <c r="C2426" s="145"/>
      <c r="D2426" s="143"/>
      <c r="E2426" s="144"/>
      <c r="F2426" s="145" t="s">
        <v>460</v>
      </c>
      <c r="G2426" s="145" t="s">
        <v>463</v>
      </c>
      <c r="H2426" s="172">
        <v>3</v>
      </c>
      <c r="I2426" s="178"/>
      <c r="J2426" s="178"/>
      <c r="K2426" s="178"/>
      <c r="L2426" s="138"/>
      <c r="M2426" s="146"/>
      <c r="N2426" s="146"/>
    </row>
    <row r="2427" spans="2:14" s="141" customFormat="1" ht="20.100000000000001" hidden="1" customHeight="1">
      <c r="B2427" s="145"/>
      <c r="C2427" s="145"/>
      <c r="D2427" s="143"/>
      <c r="E2427" s="144"/>
      <c r="F2427" s="145" t="s">
        <v>463</v>
      </c>
      <c r="G2427" s="145" t="s">
        <v>464</v>
      </c>
      <c r="H2427" s="172">
        <v>3</v>
      </c>
      <c r="I2427" s="178"/>
      <c r="J2427" s="178"/>
      <c r="K2427" s="178"/>
      <c r="L2427" s="138"/>
      <c r="M2427" s="146"/>
      <c r="N2427" s="146"/>
    </row>
    <row r="2428" spans="2:14" s="141" customFormat="1" ht="20.100000000000001" hidden="1" customHeight="1">
      <c r="B2428" s="145"/>
      <c r="C2428" s="145"/>
      <c r="D2428" s="143"/>
      <c r="E2428" s="144"/>
      <c r="F2428" s="145" t="s">
        <v>464</v>
      </c>
      <c r="G2428" s="145" t="s">
        <v>465</v>
      </c>
      <c r="H2428" s="172">
        <v>3</v>
      </c>
      <c r="I2428" s="178"/>
      <c r="J2428" s="178"/>
      <c r="K2428" s="178"/>
      <c r="L2428" s="138"/>
      <c r="M2428" s="146"/>
      <c r="N2428" s="146"/>
    </row>
    <row r="2429" spans="2:14" s="141" customFormat="1" ht="20.100000000000001" hidden="1" customHeight="1">
      <c r="B2429" s="145"/>
      <c r="C2429" s="145"/>
      <c r="D2429" s="143"/>
      <c r="E2429" s="144"/>
      <c r="F2429" s="145" t="s">
        <v>465</v>
      </c>
      <c r="G2429" s="145" t="s">
        <v>466</v>
      </c>
      <c r="H2429" s="172">
        <v>3</v>
      </c>
      <c r="I2429" s="178"/>
      <c r="J2429" s="178"/>
      <c r="K2429" s="178"/>
      <c r="L2429" s="138"/>
      <c r="M2429" s="146"/>
      <c r="N2429" s="146"/>
    </row>
    <row r="2430" spans="2:14" s="141" customFormat="1" ht="20.100000000000001" hidden="1" customHeight="1">
      <c r="B2430" s="145"/>
      <c r="C2430" s="145"/>
      <c r="D2430" s="143"/>
      <c r="E2430" s="144"/>
      <c r="F2430" s="145" t="s">
        <v>466</v>
      </c>
      <c r="G2430" s="145" t="s">
        <v>467</v>
      </c>
      <c r="H2430" s="172">
        <v>3</v>
      </c>
      <c r="I2430" s="178"/>
      <c r="J2430" s="178"/>
      <c r="K2430" s="178"/>
      <c r="L2430" s="138"/>
      <c r="M2430" s="146"/>
      <c r="N2430" s="146"/>
    </row>
    <row r="2431" spans="2:14" s="141" customFormat="1" ht="20.100000000000001" hidden="1" customHeight="1">
      <c r="B2431" s="145"/>
      <c r="C2431" s="145"/>
      <c r="D2431" s="143"/>
      <c r="E2431" s="144"/>
      <c r="F2431" s="145" t="s">
        <v>467</v>
      </c>
      <c r="G2431" s="145" t="s">
        <v>468</v>
      </c>
      <c r="H2431" s="172">
        <v>3</v>
      </c>
      <c r="I2431" s="178"/>
      <c r="J2431" s="178"/>
      <c r="K2431" s="178"/>
      <c r="L2431" s="138"/>
      <c r="M2431" s="146"/>
      <c r="N2431" s="146"/>
    </row>
    <row r="2432" spans="2:14" s="141" customFormat="1" ht="20.100000000000001" hidden="1" customHeight="1">
      <c r="B2432" s="145"/>
      <c r="C2432" s="145"/>
      <c r="D2432" s="143"/>
      <c r="E2432" s="144"/>
      <c r="F2432" s="145" t="s">
        <v>468</v>
      </c>
      <c r="G2432" s="145" t="s">
        <v>469</v>
      </c>
      <c r="H2432" s="172">
        <v>3</v>
      </c>
      <c r="I2432" s="178"/>
      <c r="J2432" s="178"/>
      <c r="K2432" s="178"/>
      <c r="L2432" s="138"/>
      <c r="M2432" s="146"/>
      <c r="N2432" s="146"/>
    </row>
    <row r="2433" spans="2:14" s="141" customFormat="1" ht="20.100000000000001" hidden="1" customHeight="1">
      <c r="B2433" s="145"/>
      <c r="C2433" s="145"/>
      <c r="D2433" s="143"/>
      <c r="E2433" s="144"/>
      <c r="F2433" s="145" t="s">
        <v>469</v>
      </c>
      <c r="G2433" s="145" t="s">
        <v>470</v>
      </c>
      <c r="H2433" s="172">
        <v>3</v>
      </c>
      <c r="I2433" s="178"/>
      <c r="J2433" s="178"/>
      <c r="K2433" s="178"/>
      <c r="L2433" s="138"/>
      <c r="M2433" s="146"/>
      <c r="N2433" s="146"/>
    </row>
    <row r="2434" spans="2:14" s="141" customFormat="1" ht="20.100000000000001" hidden="1" customHeight="1">
      <c r="B2434" s="145"/>
      <c r="C2434" s="145"/>
      <c r="D2434" s="143"/>
      <c r="E2434" s="144"/>
      <c r="F2434" s="145" t="s">
        <v>470</v>
      </c>
      <c r="G2434" s="145" t="s">
        <v>471</v>
      </c>
      <c r="H2434" s="172">
        <v>3</v>
      </c>
      <c r="I2434" s="178"/>
      <c r="J2434" s="178"/>
      <c r="K2434" s="178"/>
      <c r="L2434" s="138"/>
      <c r="M2434" s="146"/>
      <c r="N2434" s="146"/>
    </row>
    <row r="2435" spans="2:14" s="141" customFormat="1" ht="20.100000000000001" hidden="1" customHeight="1">
      <c r="B2435" s="145"/>
      <c r="C2435" s="145"/>
      <c r="D2435" s="143"/>
      <c r="E2435" s="144"/>
      <c r="F2435" s="145" t="s">
        <v>471</v>
      </c>
      <c r="G2435" s="145" t="s">
        <v>473</v>
      </c>
      <c r="H2435" s="172">
        <v>3</v>
      </c>
      <c r="I2435" s="178"/>
      <c r="J2435" s="178"/>
      <c r="K2435" s="178"/>
      <c r="L2435" s="138"/>
      <c r="M2435" s="146"/>
      <c r="N2435" s="146"/>
    </row>
    <row r="2436" spans="2:14" s="141" customFormat="1" ht="20.100000000000001" hidden="1" customHeight="1">
      <c r="B2436" s="145"/>
      <c r="C2436" s="145"/>
      <c r="D2436" s="143"/>
      <c r="E2436" s="144"/>
      <c r="F2436" s="145" t="s">
        <v>473</v>
      </c>
      <c r="G2436" s="145" t="s">
        <v>474</v>
      </c>
      <c r="H2436" s="172">
        <v>3</v>
      </c>
      <c r="I2436" s="178"/>
      <c r="J2436" s="178"/>
      <c r="K2436" s="178"/>
      <c r="L2436" s="138"/>
      <c r="M2436" s="146"/>
      <c r="N2436" s="146"/>
    </row>
    <row r="2437" spans="2:14" s="141" customFormat="1" ht="20.100000000000001" hidden="1" customHeight="1">
      <c r="B2437" s="145"/>
      <c r="C2437" s="145"/>
      <c r="D2437" s="143"/>
      <c r="E2437" s="144"/>
      <c r="F2437" s="145" t="s">
        <v>474</v>
      </c>
      <c r="G2437" s="145" t="s">
        <v>475</v>
      </c>
      <c r="H2437" s="172">
        <v>3</v>
      </c>
      <c r="I2437" s="178"/>
      <c r="J2437" s="178"/>
      <c r="K2437" s="178"/>
      <c r="L2437" s="138"/>
      <c r="M2437" s="146"/>
      <c r="N2437" s="146"/>
    </row>
    <row r="2438" spans="2:14" s="141" customFormat="1" ht="20.100000000000001" hidden="1" customHeight="1">
      <c r="B2438" s="145"/>
      <c r="C2438" s="145"/>
      <c r="D2438" s="143"/>
      <c r="E2438" s="144"/>
      <c r="F2438" s="145" t="s">
        <v>475</v>
      </c>
      <c r="G2438" s="145" t="s">
        <v>476</v>
      </c>
      <c r="H2438" s="172">
        <v>3</v>
      </c>
      <c r="I2438" s="178"/>
      <c r="J2438" s="178"/>
      <c r="K2438" s="178"/>
      <c r="L2438" s="138"/>
      <c r="M2438" s="146"/>
      <c r="N2438" s="146"/>
    </row>
    <row r="2439" spans="2:14" s="141" customFormat="1" ht="20.100000000000001" hidden="1" customHeight="1">
      <c r="B2439" s="145"/>
      <c r="C2439" s="145"/>
      <c r="D2439" s="143"/>
      <c r="E2439" s="144"/>
      <c r="F2439" s="145" t="s">
        <v>476</v>
      </c>
      <c r="G2439" s="145" t="s">
        <v>477</v>
      </c>
      <c r="H2439" s="172">
        <v>3</v>
      </c>
      <c r="I2439" s="178"/>
      <c r="J2439" s="178"/>
      <c r="K2439" s="178"/>
      <c r="L2439" s="138"/>
      <c r="M2439" s="146"/>
      <c r="N2439" s="146"/>
    </row>
    <row r="2440" spans="2:14" s="141" customFormat="1" ht="20.100000000000001" hidden="1" customHeight="1">
      <c r="B2440" s="145"/>
      <c r="C2440" s="145"/>
      <c r="D2440" s="143"/>
      <c r="E2440" s="144"/>
      <c r="F2440" s="145" t="s">
        <v>477</v>
      </c>
      <c r="G2440" s="145" t="s">
        <v>925</v>
      </c>
      <c r="H2440" s="172">
        <v>3</v>
      </c>
      <c r="I2440" s="178"/>
      <c r="J2440" s="178"/>
      <c r="K2440" s="178"/>
      <c r="L2440" s="138"/>
      <c r="M2440" s="146"/>
      <c r="N2440" s="146"/>
    </row>
    <row r="2441" spans="2:14" s="141" customFormat="1" ht="20.100000000000001" hidden="1" customHeight="1">
      <c r="B2441" s="145"/>
      <c r="C2441" s="145"/>
      <c r="D2441" s="143"/>
      <c r="E2441" s="144"/>
      <c r="F2441" s="145"/>
      <c r="G2441" s="145"/>
      <c r="H2441" s="172"/>
      <c r="I2441" s="178"/>
      <c r="J2441" s="178"/>
      <c r="K2441" s="178"/>
      <c r="L2441" s="138"/>
      <c r="M2441" s="146"/>
      <c r="N2441" s="146"/>
    </row>
    <row r="2442" spans="2:14" s="141" customFormat="1" ht="20.100000000000001" hidden="1" customHeight="1">
      <c r="B2442" s="145">
        <v>268</v>
      </c>
      <c r="C2442" s="145"/>
      <c r="D2442" s="143" t="s">
        <v>282</v>
      </c>
      <c r="E2442" s="144">
        <v>2.298</v>
      </c>
      <c r="F2442" s="145" t="s">
        <v>433</v>
      </c>
      <c r="G2442" s="145" t="s">
        <v>447</v>
      </c>
      <c r="H2442" s="172">
        <v>3</v>
      </c>
      <c r="I2442" s="178"/>
      <c r="J2442" s="178"/>
      <c r="K2442" s="178"/>
      <c r="L2442" s="138"/>
      <c r="M2442" s="146"/>
      <c r="N2442" s="146"/>
    </row>
    <row r="2443" spans="2:14" s="141" customFormat="1" ht="20.100000000000001" hidden="1" customHeight="1">
      <c r="B2443" s="145"/>
      <c r="C2443" s="145"/>
      <c r="D2443" s="143"/>
      <c r="E2443" s="144"/>
      <c r="F2443" s="145" t="s">
        <v>447</v>
      </c>
      <c r="G2443" s="145" t="s">
        <v>451</v>
      </c>
      <c r="H2443" s="172">
        <v>3</v>
      </c>
      <c r="I2443" s="178"/>
      <c r="J2443" s="178"/>
      <c r="K2443" s="178"/>
      <c r="L2443" s="138"/>
      <c r="M2443" s="146"/>
      <c r="N2443" s="146"/>
    </row>
    <row r="2444" spans="2:14" s="141" customFormat="1" ht="20.100000000000001" hidden="1" customHeight="1">
      <c r="B2444" s="145"/>
      <c r="C2444" s="145"/>
      <c r="D2444" s="143"/>
      <c r="E2444" s="144"/>
      <c r="F2444" s="145" t="s">
        <v>451</v>
      </c>
      <c r="G2444" s="145" t="s">
        <v>454</v>
      </c>
      <c r="H2444" s="172">
        <v>3</v>
      </c>
      <c r="I2444" s="178"/>
      <c r="J2444" s="178"/>
      <c r="K2444" s="178"/>
      <c r="L2444" s="138"/>
      <c r="M2444" s="146"/>
      <c r="N2444" s="146"/>
    </row>
    <row r="2445" spans="2:14" s="141" customFormat="1" ht="20.100000000000001" hidden="1" customHeight="1">
      <c r="B2445" s="145"/>
      <c r="C2445" s="145"/>
      <c r="D2445" s="143"/>
      <c r="E2445" s="144"/>
      <c r="F2445" s="145" t="s">
        <v>454</v>
      </c>
      <c r="G2445" s="145" t="s">
        <v>455</v>
      </c>
      <c r="H2445" s="172">
        <v>3</v>
      </c>
      <c r="I2445" s="178"/>
      <c r="J2445" s="178"/>
      <c r="K2445" s="178"/>
      <c r="L2445" s="138"/>
      <c r="M2445" s="146"/>
      <c r="N2445" s="146"/>
    </row>
    <row r="2446" spans="2:14" s="141" customFormat="1" ht="20.100000000000001" hidden="1" customHeight="1">
      <c r="B2446" s="145"/>
      <c r="C2446" s="145"/>
      <c r="D2446" s="143"/>
      <c r="E2446" s="144"/>
      <c r="F2446" s="145" t="s">
        <v>455</v>
      </c>
      <c r="G2446" s="145" t="s">
        <v>456</v>
      </c>
      <c r="H2446" s="172">
        <v>3</v>
      </c>
      <c r="I2446" s="178"/>
      <c r="J2446" s="178"/>
      <c r="K2446" s="178"/>
      <c r="L2446" s="138"/>
      <c r="M2446" s="146"/>
      <c r="N2446" s="146"/>
    </row>
    <row r="2447" spans="2:14" s="141" customFormat="1" ht="20.100000000000001" hidden="1" customHeight="1">
      <c r="B2447" s="145"/>
      <c r="C2447" s="145"/>
      <c r="D2447" s="143"/>
      <c r="E2447" s="144"/>
      <c r="F2447" s="145" t="s">
        <v>456</v>
      </c>
      <c r="G2447" s="145" t="s">
        <v>457</v>
      </c>
      <c r="H2447" s="172">
        <v>3</v>
      </c>
      <c r="I2447" s="178"/>
      <c r="J2447" s="178"/>
      <c r="K2447" s="178"/>
      <c r="L2447" s="138"/>
      <c r="M2447" s="146"/>
      <c r="N2447" s="146"/>
    </row>
    <row r="2448" spans="2:14" s="141" customFormat="1" ht="20.100000000000001" hidden="1" customHeight="1">
      <c r="B2448" s="145"/>
      <c r="C2448" s="145"/>
      <c r="D2448" s="143"/>
      <c r="E2448" s="144"/>
      <c r="F2448" s="145" t="s">
        <v>457</v>
      </c>
      <c r="G2448" s="145" t="s">
        <v>460</v>
      </c>
      <c r="H2448" s="172">
        <v>3</v>
      </c>
      <c r="I2448" s="178"/>
      <c r="J2448" s="178"/>
      <c r="K2448" s="178"/>
      <c r="L2448" s="138"/>
      <c r="M2448" s="146"/>
      <c r="N2448" s="146"/>
    </row>
    <row r="2449" spans="2:14" s="141" customFormat="1" ht="20.100000000000001" hidden="1" customHeight="1">
      <c r="B2449" s="145"/>
      <c r="C2449" s="145"/>
      <c r="D2449" s="143"/>
      <c r="E2449" s="144"/>
      <c r="F2449" s="145" t="s">
        <v>460</v>
      </c>
      <c r="G2449" s="145" t="s">
        <v>463</v>
      </c>
      <c r="H2449" s="172">
        <v>3</v>
      </c>
      <c r="I2449" s="178"/>
      <c r="J2449" s="178"/>
      <c r="K2449" s="178"/>
      <c r="L2449" s="138"/>
      <c r="M2449" s="146"/>
      <c r="N2449" s="146"/>
    </row>
    <row r="2450" spans="2:14" s="141" customFormat="1" ht="20.100000000000001" hidden="1" customHeight="1">
      <c r="B2450" s="145"/>
      <c r="C2450" s="145"/>
      <c r="D2450" s="143"/>
      <c r="E2450" s="144"/>
      <c r="F2450" s="145" t="s">
        <v>463</v>
      </c>
      <c r="G2450" s="145" t="s">
        <v>464</v>
      </c>
      <c r="H2450" s="172">
        <v>3</v>
      </c>
      <c r="I2450" s="178"/>
      <c r="J2450" s="178"/>
      <c r="K2450" s="178"/>
      <c r="L2450" s="138"/>
      <c r="M2450" s="146"/>
      <c r="N2450" s="146"/>
    </row>
    <row r="2451" spans="2:14" s="141" customFormat="1" ht="20.100000000000001" hidden="1" customHeight="1">
      <c r="B2451" s="145"/>
      <c r="C2451" s="145"/>
      <c r="D2451" s="143"/>
      <c r="E2451" s="144"/>
      <c r="F2451" s="145" t="s">
        <v>464</v>
      </c>
      <c r="G2451" s="145" t="s">
        <v>465</v>
      </c>
      <c r="H2451" s="172">
        <v>3</v>
      </c>
      <c r="I2451" s="178"/>
      <c r="J2451" s="178"/>
      <c r="K2451" s="178"/>
      <c r="L2451" s="138"/>
      <c r="M2451" s="146"/>
      <c r="N2451" s="146"/>
    </row>
    <row r="2452" spans="2:14" s="141" customFormat="1" ht="20.100000000000001" hidden="1" customHeight="1">
      <c r="B2452" s="145"/>
      <c r="C2452" s="145"/>
      <c r="D2452" s="143"/>
      <c r="E2452" s="144"/>
      <c r="F2452" s="145" t="s">
        <v>465</v>
      </c>
      <c r="G2452" s="145" t="s">
        <v>466</v>
      </c>
      <c r="H2452" s="172">
        <v>3</v>
      </c>
      <c r="I2452" s="178"/>
      <c r="J2452" s="178"/>
      <c r="K2452" s="178"/>
      <c r="L2452" s="138"/>
      <c r="M2452" s="146"/>
      <c r="N2452" s="146"/>
    </row>
    <row r="2453" spans="2:14" s="141" customFormat="1" ht="20.100000000000001" hidden="1" customHeight="1">
      <c r="B2453" s="145"/>
      <c r="C2453" s="145"/>
      <c r="D2453" s="143"/>
      <c r="E2453" s="144"/>
      <c r="F2453" s="145" t="s">
        <v>466</v>
      </c>
      <c r="G2453" s="145" t="s">
        <v>926</v>
      </c>
      <c r="H2453" s="172">
        <v>3</v>
      </c>
      <c r="I2453" s="178"/>
      <c r="J2453" s="178"/>
      <c r="K2453" s="178"/>
      <c r="L2453" s="138"/>
      <c r="M2453" s="146"/>
      <c r="N2453" s="146"/>
    </row>
    <row r="2454" spans="2:14" s="141" customFormat="1" ht="20.100000000000001" hidden="1" customHeight="1">
      <c r="B2454" s="145"/>
      <c r="C2454" s="145"/>
      <c r="D2454" s="143"/>
      <c r="E2454" s="144"/>
      <c r="F2454" s="145"/>
      <c r="G2454" s="145"/>
      <c r="H2454" s="172"/>
      <c r="I2454" s="178"/>
      <c r="J2454" s="178"/>
      <c r="K2454" s="178"/>
      <c r="L2454" s="138"/>
      <c r="M2454" s="146"/>
      <c r="N2454" s="146"/>
    </row>
    <row r="2455" spans="2:14" s="141" customFormat="1" ht="20.100000000000001" hidden="1" customHeight="1">
      <c r="B2455" s="145">
        <v>269</v>
      </c>
      <c r="C2455" s="145"/>
      <c r="D2455" s="143" t="s">
        <v>283</v>
      </c>
      <c r="E2455" s="144">
        <v>3.2</v>
      </c>
      <c r="F2455" s="145" t="s">
        <v>433</v>
      </c>
      <c r="G2455" s="145" t="s">
        <v>447</v>
      </c>
      <c r="H2455" s="172">
        <v>3</v>
      </c>
      <c r="I2455" s="178"/>
      <c r="J2455" s="178"/>
      <c r="K2455" s="178"/>
      <c r="L2455" s="138"/>
      <c r="M2455" s="146"/>
      <c r="N2455" s="146"/>
    </row>
    <row r="2456" spans="2:14" s="141" customFormat="1" ht="20.100000000000001" hidden="1" customHeight="1">
      <c r="B2456" s="145"/>
      <c r="C2456" s="145"/>
      <c r="D2456" s="143"/>
      <c r="E2456" s="144"/>
      <c r="F2456" s="145" t="s">
        <v>447</v>
      </c>
      <c r="G2456" s="145" t="s">
        <v>451</v>
      </c>
      <c r="H2456" s="172">
        <v>3</v>
      </c>
      <c r="I2456" s="178"/>
      <c r="J2456" s="178"/>
      <c r="K2456" s="178"/>
      <c r="L2456" s="138"/>
      <c r="M2456" s="146"/>
      <c r="N2456" s="146"/>
    </row>
    <row r="2457" spans="2:14" s="141" customFormat="1" ht="20.100000000000001" hidden="1" customHeight="1">
      <c r="B2457" s="145"/>
      <c r="C2457" s="145"/>
      <c r="D2457" s="143"/>
      <c r="E2457" s="144"/>
      <c r="F2457" s="145" t="s">
        <v>451</v>
      </c>
      <c r="G2457" s="145" t="s">
        <v>454</v>
      </c>
      <c r="H2457" s="172">
        <v>3</v>
      </c>
      <c r="I2457" s="178"/>
      <c r="J2457" s="178"/>
      <c r="K2457" s="178"/>
      <c r="L2457" s="138"/>
      <c r="M2457" s="146"/>
      <c r="N2457" s="146"/>
    </row>
    <row r="2458" spans="2:14" s="141" customFormat="1" ht="20.100000000000001" hidden="1" customHeight="1">
      <c r="B2458" s="145"/>
      <c r="C2458" s="145"/>
      <c r="D2458" s="143"/>
      <c r="E2458" s="144"/>
      <c r="F2458" s="145" t="s">
        <v>454</v>
      </c>
      <c r="G2458" s="145" t="s">
        <v>455</v>
      </c>
      <c r="H2458" s="172">
        <v>3</v>
      </c>
      <c r="I2458" s="178"/>
      <c r="J2458" s="178"/>
      <c r="K2458" s="178"/>
      <c r="L2458" s="138"/>
      <c r="M2458" s="146"/>
      <c r="N2458" s="146"/>
    </row>
    <row r="2459" spans="2:14" s="141" customFormat="1" ht="20.100000000000001" hidden="1" customHeight="1">
      <c r="B2459" s="145"/>
      <c r="C2459" s="145"/>
      <c r="D2459" s="143"/>
      <c r="E2459" s="144"/>
      <c r="F2459" s="145" t="s">
        <v>455</v>
      </c>
      <c r="G2459" s="145" t="s">
        <v>456</v>
      </c>
      <c r="H2459" s="172">
        <v>3</v>
      </c>
      <c r="I2459" s="178"/>
      <c r="J2459" s="178"/>
      <c r="K2459" s="178"/>
      <c r="L2459" s="138"/>
      <c r="M2459" s="146"/>
      <c r="N2459" s="146"/>
    </row>
    <row r="2460" spans="2:14" s="141" customFormat="1" ht="20.100000000000001" hidden="1" customHeight="1">
      <c r="B2460" s="145"/>
      <c r="C2460" s="145"/>
      <c r="D2460" s="143"/>
      <c r="E2460" s="144"/>
      <c r="F2460" s="145" t="s">
        <v>456</v>
      </c>
      <c r="G2460" s="145" t="s">
        <v>457</v>
      </c>
      <c r="H2460" s="172">
        <v>3</v>
      </c>
      <c r="I2460" s="178"/>
      <c r="J2460" s="178"/>
      <c r="K2460" s="178"/>
      <c r="L2460" s="138"/>
      <c r="M2460" s="146"/>
      <c r="N2460" s="146"/>
    </row>
    <row r="2461" spans="2:14" s="141" customFormat="1" ht="20.100000000000001" hidden="1" customHeight="1">
      <c r="B2461" s="145"/>
      <c r="C2461" s="145"/>
      <c r="D2461" s="143"/>
      <c r="E2461" s="144"/>
      <c r="F2461" s="145" t="s">
        <v>457</v>
      </c>
      <c r="G2461" s="145" t="s">
        <v>460</v>
      </c>
      <c r="H2461" s="172">
        <v>3</v>
      </c>
      <c r="I2461" s="178"/>
      <c r="J2461" s="178"/>
      <c r="K2461" s="178"/>
      <c r="L2461" s="138"/>
      <c r="M2461" s="146"/>
      <c r="N2461" s="146"/>
    </row>
    <row r="2462" spans="2:14" s="141" customFormat="1" ht="20.100000000000001" hidden="1" customHeight="1">
      <c r="B2462" s="145"/>
      <c r="C2462" s="145"/>
      <c r="D2462" s="143"/>
      <c r="E2462" s="144"/>
      <c r="F2462" s="145" t="s">
        <v>460</v>
      </c>
      <c r="G2462" s="145" t="s">
        <v>463</v>
      </c>
      <c r="H2462" s="172">
        <v>3</v>
      </c>
      <c r="I2462" s="178"/>
      <c r="J2462" s="178"/>
      <c r="K2462" s="178"/>
      <c r="L2462" s="138"/>
      <c r="M2462" s="146"/>
      <c r="N2462" s="146"/>
    </row>
    <row r="2463" spans="2:14" s="141" customFormat="1" ht="20.100000000000001" hidden="1" customHeight="1">
      <c r="B2463" s="145"/>
      <c r="C2463" s="145"/>
      <c r="D2463" s="143"/>
      <c r="E2463" s="144"/>
      <c r="F2463" s="145" t="s">
        <v>463</v>
      </c>
      <c r="G2463" s="145" t="s">
        <v>464</v>
      </c>
      <c r="H2463" s="172">
        <v>3</v>
      </c>
      <c r="I2463" s="178"/>
      <c r="J2463" s="178"/>
      <c r="K2463" s="178"/>
      <c r="L2463" s="138"/>
      <c r="M2463" s="146"/>
      <c r="N2463" s="146"/>
    </row>
    <row r="2464" spans="2:14" s="141" customFormat="1" ht="20.100000000000001" hidden="1" customHeight="1">
      <c r="B2464" s="145"/>
      <c r="C2464" s="145"/>
      <c r="D2464" s="143"/>
      <c r="E2464" s="144"/>
      <c r="F2464" s="145" t="s">
        <v>464</v>
      </c>
      <c r="G2464" s="145" t="s">
        <v>465</v>
      </c>
      <c r="H2464" s="172">
        <v>3</v>
      </c>
      <c r="I2464" s="178"/>
      <c r="J2464" s="178"/>
      <c r="K2464" s="178"/>
      <c r="L2464" s="138"/>
      <c r="M2464" s="146"/>
      <c r="N2464" s="146"/>
    </row>
    <row r="2465" spans="2:14" s="141" customFormat="1" ht="20.100000000000001" hidden="1" customHeight="1">
      <c r="B2465" s="145"/>
      <c r="C2465" s="145"/>
      <c r="D2465" s="143"/>
      <c r="E2465" s="144"/>
      <c r="F2465" s="145" t="s">
        <v>465</v>
      </c>
      <c r="G2465" s="145" t="s">
        <v>466</v>
      </c>
      <c r="H2465" s="172">
        <v>3</v>
      </c>
      <c r="I2465" s="178"/>
      <c r="J2465" s="178"/>
      <c r="K2465" s="178"/>
      <c r="L2465" s="138"/>
      <c r="M2465" s="146"/>
      <c r="N2465" s="146"/>
    </row>
    <row r="2466" spans="2:14" s="141" customFormat="1" ht="20.100000000000001" hidden="1" customHeight="1">
      <c r="B2466" s="145"/>
      <c r="C2466" s="145"/>
      <c r="D2466" s="143"/>
      <c r="E2466" s="144"/>
      <c r="F2466" s="145" t="s">
        <v>466</v>
      </c>
      <c r="G2466" s="145" t="s">
        <v>467</v>
      </c>
      <c r="H2466" s="172">
        <v>3</v>
      </c>
      <c r="I2466" s="178"/>
      <c r="J2466" s="178"/>
      <c r="K2466" s="178"/>
      <c r="L2466" s="138"/>
      <c r="M2466" s="146"/>
      <c r="N2466" s="146"/>
    </row>
    <row r="2467" spans="2:14" s="141" customFormat="1" ht="20.100000000000001" hidden="1" customHeight="1">
      <c r="B2467" s="145"/>
      <c r="C2467" s="145"/>
      <c r="D2467" s="143"/>
      <c r="E2467" s="144"/>
      <c r="F2467" s="145" t="s">
        <v>467</v>
      </c>
      <c r="G2467" s="145" t="s">
        <v>468</v>
      </c>
      <c r="H2467" s="172">
        <v>3</v>
      </c>
      <c r="I2467" s="178"/>
      <c r="J2467" s="178"/>
      <c r="K2467" s="178"/>
      <c r="L2467" s="138"/>
      <c r="M2467" s="146"/>
      <c r="N2467" s="146"/>
    </row>
    <row r="2468" spans="2:14" s="141" customFormat="1" ht="20.100000000000001" hidden="1" customHeight="1">
      <c r="B2468" s="145"/>
      <c r="C2468" s="145"/>
      <c r="D2468" s="143"/>
      <c r="E2468" s="144"/>
      <c r="F2468" s="145" t="s">
        <v>468</v>
      </c>
      <c r="G2468" s="145" t="s">
        <v>469</v>
      </c>
      <c r="H2468" s="172">
        <v>3</v>
      </c>
      <c r="I2468" s="178"/>
      <c r="J2468" s="178"/>
      <c r="K2468" s="178"/>
      <c r="L2468" s="138"/>
      <c r="M2468" s="146"/>
      <c r="N2468" s="146"/>
    </row>
    <row r="2469" spans="2:14" s="141" customFormat="1" ht="20.100000000000001" hidden="1" customHeight="1">
      <c r="B2469" s="145"/>
      <c r="C2469" s="145"/>
      <c r="D2469" s="143"/>
      <c r="E2469" s="144"/>
      <c r="F2469" s="145" t="s">
        <v>469</v>
      </c>
      <c r="G2469" s="145" t="s">
        <v>470</v>
      </c>
      <c r="H2469" s="172">
        <v>3</v>
      </c>
      <c r="I2469" s="178"/>
      <c r="J2469" s="178"/>
      <c r="K2469" s="178"/>
      <c r="L2469" s="138"/>
      <c r="M2469" s="146"/>
      <c r="N2469" s="146"/>
    </row>
    <row r="2470" spans="2:14" s="141" customFormat="1" ht="20.100000000000001" hidden="1" customHeight="1">
      <c r="B2470" s="145"/>
      <c r="C2470" s="145"/>
      <c r="D2470" s="143"/>
      <c r="E2470" s="144"/>
      <c r="F2470" s="145" t="s">
        <v>470</v>
      </c>
      <c r="G2470" s="145" t="s">
        <v>471</v>
      </c>
      <c r="H2470" s="172">
        <v>3</v>
      </c>
      <c r="I2470" s="178"/>
      <c r="J2470" s="178"/>
      <c r="K2470" s="178"/>
      <c r="L2470" s="138"/>
      <c r="M2470" s="146"/>
      <c r="N2470" s="146"/>
    </row>
    <row r="2471" spans="2:14" s="141" customFormat="1" ht="20.100000000000001" hidden="1" customHeight="1">
      <c r="B2471" s="145"/>
      <c r="C2471" s="145"/>
      <c r="D2471" s="143"/>
      <c r="E2471" s="144"/>
      <c r="F2471" s="145"/>
      <c r="G2471" s="145"/>
      <c r="H2471" s="172"/>
      <c r="I2471" s="178"/>
      <c r="J2471" s="178"/>
      <c r="K2471" s="178"/>
      <c r="L2471" s="138"/>
      <c r="M2471" s="146"/>
      <c r="N2471" s="146"/>
    </row>
    <row r="2472" spans="2:14" s="141" customFormat="1" ht="20.100000000000001" hidden="1" customHeight="1">
      <c r="B2472" s="145">
        <v>270</v>
      </c>
      <c r="C2472" s="145"/>
      <c r="D2472" s="143" t="s">
        <v>284</v>
      </c>
      <c r="E2472" s="144">
        <v>4.6639999999999997</v>
      </c>
      <c r="F2472" s="145" t="s">
        <v>433</v>
      </c>
      <c r="G2472" s="145" t="s">
        <v>447</v>
      </c>
      <c r="H2472" s="172">
        <v>7</v>
      </c>
      <c r="I2472" s="178"/>
      <c r="J2472" s="178"/>
      <c r="K2472" s="178"/>
      <c r="L2472" s="138"/>
      <c r="M2472" s="146"/>
      <c r="N2472" s="146"/>
    </row>
    <row r="2473" spans="2:14" s="141" customFormat="1" ht="20.100000000000001" hidden="1" customHeight="1">
      <c r="B2473" s="145"/>
      <c r="C2473" s="145"/>
      <c r="D2473" s="143"/>
      <c r="E2473" s="144"/>
      <c r="F2473" s="145" t="s">
        <v>447</v>
      </c>
      <c r="G2473" s="145" t="s">
        <v>451</v>
      </c>
      <c r="H2473" s="172">
        <v>7</v>
      </c>
      <c r="I2473" s="178"/>
      <c r="J2473" s="178"/>
      <c r="K2473" s="178"/>
      <c r="L2473" s="138"/>
      <c r="M2473" s="146"/>
      <c r="N2473" s="146"/>
    </row>
    <row r="2474" spans="2:14" s="141" customFormat="1" ht="20.100000000000001" hidden="1" customHeight="1">
      <c r="B2474" s="145"/>
      <c r="C2474" s="145"/>
      <c r="D2474" s="143"/>
      <c r="E2474" s="144"/>
      <c r="F2474" s="145" t="s">
        <v>451</v>
      </c>
      <c r="G2474" s="145" t="s">
        <v>454</v>
      </c>
      <c r="H2474" s="172">
        <v>7</v>
      </c>
      <c r="I2474" s="178"/>
      <c r="J2474" s="178"/>
      <c r="K2474" s="178"/>
      <c r="L2474" s="138"/>
      <c r="M2474" s="146"/>
      <c r="N2474" s="146"/>
    </row>
    <row r="2475" spans="2:14" s="141" customFormat="1" ht="20.100000000000001" hidden="1" customHeight="1">
      <c r="B2475" s="145"/>
      <c r="C2475" s="145"/>
      <c r="D2475" s="143"/>
      <c r="E2475" s="144"/>
      <c r="F2475" s="145" t="s">
        <v>454</v>
      </c>
      <c r="G2475" s="145" t="s">
        <v>455</v>
      </c>
      <c r="H2475" s="172">
        <v>7</v>
      </c>
      <c r="I2475" s="178"/>
      <c r="J2475" s="178"/>
      <c r="K2475" s="178"/>
      <c r="L2475" s="138"/>
      <c r="M2475" s="146"/>
      <c r="N2475" s="146"/>
    </row>
    <row r="2476" spans="2:14" s="141" customFormat="1" ht="20.100000000000001" hidden="1" customHeight="1">
      <c r="B2476" s="145"/>
      <c r="C2476" s="145"/>
      <c r="D2476" s="143"/>
      <c r="E2476" s="144"/>
      <c r="F2476" s="145" t="s">
        <v>455</v>
      </c>
      <c r="G2476" s="145" t="s">
        <v>456</v>
      </c>
      <c r="H2476" s="172">
        <v>7</v>
      </c>
      <c r="I2476" s="178"/>
      <c r="J2476" s="178"/>
      <c r="K2476" s="178"/>
      <c r="L2476" s="138"/>
      <c r="M2476" s="146"/>
      <c r="N2476" s="146"/>
    </row>
    <row r="2477" spans="2:14" s="141" customFormat="1" ht="20.100000000000001" hidden="1" customHeight="1">
      <c r="B2477" s="145"/>
      <c r="C2477" s="145"/>
      <c r="D2477" s="143"/>
      <c r="E2477" s="144"/>
      <c r="F2477" s="145" t="s">
        <v>456</v>
      </c>
      <c r="G2477" s="145" t="s">
        <v>457</v>
      </c>
      <c r="H2477" s="172">
        <v>7</v>
      </c>
      <c r="I2477" s="178"/>
      <c r="J2477" s="178"/>
      <c r="K2477" s="178"/>
      <c r="L2477" s="138"/>
      <c r="M2477" s="146"/>
      <c r="N2477" s="146"/>
    </row>
    <row r="2478" spans="2:14" s="141" customFormat="1" ht="20.100000000000001" hidden="1" customHeight="1">
      <c r="B2478" s="145"/>
      <c r="C2478" s="145"/>
      <c r="D2478" s="143"/>
      <c r="E2478" s="144"/>
      <c r="F2478" s="145" t="s">
        <v>457</v>
      </c>
      <c r="G2478" s="145" t="s">
        <v>460</v>
      </c>
      <c r="H2478" s="172">
        <v>7</v>
      </c>
      <c r="I2478" s="178"/>
      <c r="J2478" s="178"/>
      <c r="K2478" s="178"/>
      <c r="L2478" s="138"/>
      <c r="M2478" s="146"/>
      <c r="N2478" s="146"/>
    </row>
    <row r="2479" spans="2:14" s="141" customFormat="1" ht="20.100000000000001" hidden="1" customHeight="1">
      <c r="B2479" s="145"/>
      <c r="C2479" s="145"/>
      <c r="D2479" s="143"/>
      <c r="E2479" s="144"/>
      <c r="F2479" s="145" t="s">
        <v>460</v>
      </c>
      <c r="G2479" s="145" t="s">
        <v>463</v>
      </c>
      <c r="H2479" s="172">
        <v>7</v>
      </c>
      <c r="I2479" s="178"/>
      <c r="J2479" s="178"/>
      <c r="K2479" s="178"/>
      <c r="L2479" s="138"/>
      <c r="M2479" s="146"/>
      <c r="N2479" s="146"/>
    </row>
    <row r="2480" spans="2:14" s="141" customFormat="1" ht="20.100000000000001" hidden="1" customHeight="1">
      <c r="B2480" s="145"/>
      <c r="C2480" s="145"/>
      <c r="D2480" s="143"/>
      <c r="E2480" s="144"/>
      <c r="F2480" s="145" t="s">
        <v>463</v>
      </c>
      <c r="G2480" s="145" t="s">
        <v>464</v>
      </c>
      <c r="H2480" s="172">
        <v>7</v>
      </c>
      <c r="I2480" s="178"/>
      <c r="J2480" s="178"/>
      <c r="K2480" s="178"/>
      <c r="L2480" s="138"/>
      <c r="M2480" s="146"/>
      <c r="N2480" s="146"/>
    </row>
    <row r="2481" spans="2:14" s="141" customFormat="1" ht="20.100000000000001" hidden="1" customHeight="1">
      <c r="B2481" s="145"/>
      <c r="C2481" s="145"/>
      <c r="D2481" s="143"/>
      <c r="E2481" s="144"/>
      <c r="F2481" s="145" t="s">
        <v>464</v>
      </c>
      <c r="G2481" s="145" t="s">
        <v>465</v>
      </c>
      <c r="H2481" s="172">
        <v>7</v>
      </c>
      <c r="I2481" s="178"/>
      <c r="J2481" s="178"/>
      <c r="K2481" s="178"/>
      <c r="L2481" s="138"/>
      <c r="M2481" s="146"/>
      <c r="N2481" s="146"/>
    </row>
    <row r="2482" spans="2:14" s="141" customFormat="1" ht="20.100000000000001" hidden="1" customHeight="1">
      <c r="B2482" s="145"/>
      <c r="C2482" s="145"/>
      <c r="D2482" s="143"/>
      <c r="E2482" s="144"/>
      <c r="F2482" s="145" t="s">
        <v>465</v>
      </c>
      <c r="G2482" s="145" t="s">
        <v>466</v>
      </c>
      <c r="H2482" s="172">
        <v>7</v>
      </c>
      <c r="I2482" s="178"/>
      <c r="J2482" s="178"/>
      <c r="K2482" s="178"/>
      <c r="L2482" s="138"/>
      <c r="M2482" s="146"/>
      <c r="N2482" s="146"/>
    </row>
    <row r="2483" spans="2:14" s="141" customFormat="1" ht="20.100000000000001" hidden="1" customHeight="1">
      <c r="B2483" s="145"/>
      <c r="C2483" s="145"/>
      <c r="D2483" s="143"/>
      <c r="E2483" s="144"/>
      <c r="F2483" s="145" t="s">
        <v>466</v>
      </c>
      <c r="G2483" s="145" t="s">
        <v>467</v>
      </c>
      <c r="H2483" s="172">
        <v>7</v>
      </c>
      <c r="I2483" s="178"/>
      <c r="J2483" s="178"/>
      <c r="K2483" s="178"/>
      <c r="L2483" s="138"/>
      <c r="M2483" s="146"/>
      <c r="N2483" s="146"/>
    </row>
    <row r="2484" spans="2:14" s="141" customFormat="1" ht="20.100000000000001" hidden="1" customHeight="1">
      <c r="B2484" s="145"/>
      <c r="C2484" s="145"/>
      <c r="D2484" s="143"/>
      <c r="E2484" s="144"/>
      <c r="F2484" s="145" t="s">
        <v>467</v>
      </c>
      <c r="G2484" s="145" t="s">
        <v>468</v>
      </c>
      <c r="H2484" s="172">
        <v>7</v>
      </c>
      <c r="I2484" s="178"/>
      <c r="J2484" s="178"/>
      <c r="K2484" s="178"/>
      <c r="L2484" s="138"/>
      <c r="M2484" s="146"/>
      <c r="N2484" s="146"/>
    </row>
    <row r="2485" spans="2:14" s="141" customFormat="1" ht="20.100000000000001" hidden="1" customHeight="1">
      <c r="B2485" s="145"/>
      <c r="C2485" s="145"/>
      <c r="D2485" s="143"/>
      <c r="E2485" s="144"/>
      <c r="F2485" s="145" t="s">
        <v>468</v>
      </c>
      <c r="G2485" s="145" t="s">
        <v>469</v>
      </c>
      <c r="H2485" s="172">
        <v>7</v>
      </c>
      <c r="I2485" s="178"/>
      <c r="J2485" s="178"/>
      <c r="K2485" s="178"/>
      <c r="L2485" s="138"/>
      <c r="M2485" s="146"/>
      <c r="N2485" s="146"/>
    </row>
    <row r="2486" spans="2:14" s="141" customFormat="1" ht="20.100000000000001" hidden="1" customHeight="1">
      <c r="B2486" s="145"/>
      <c r="C2486" s="145"/>
      <c r="D2486" s="143"/>
      <c r="E2486" s="144"/>
      <c r="F2486" s="145" t="s">
        <v>469</v>
      </c>
      <c r="G2486" s="145" t="s">
        <v>470</v>
      </c>
      <c r="H2486" s="172">
        <v>7</v>
      </c>
      <c r="I2486" s="178"/>
      <c r="J2486" s="178"/>
      <c r="K2486" s="178"/>
      <c r="L2486" s="138"/>
      <c r="M2486" s="146"/>
      <c r="N2486" s="146"/>
    </row>
    <row r="2487" spans="2:14" s="141" customFormat="1" ht="20.100000000000001" hidden="1" customHeight="1">
      <c r="B2487" s="145"/>
      <c r="C2487" s="145"/>
      <c r="D2487" s="143"/>
      <c r="E2487" s="144"/>
      <c r="F2487" s="145" t="s">
        <v>470</v>
      </c>
      <c r="G2487" s="145" t="s">
        <v>471</v>
      </c>
      <c r="H2487" s="172">
        <v>7</v>
      </c>
      <c r="I2487" s="178"/>
      <c r="J2487" s="178"/>
      <c r="K2487" s="178"/>
      <c r="L2487" s="138"/>
      <c r="M2487" s="146"/>
      <c r="N2487" s="146"/>
    </row>
    <row r="2488" spans="2:14" s="141" customFormat="1" ht="20.100000000000001" hidden="1" customHeight="1">
      <c r="B2488" s="145"/>
      <c r="C2488" s="145"/>
      <c r="D2488" s="143"/>
      <c r="E2488" s="144"/>
      <c r="F2488" s="145" t="s">
        <v>471</v>
      </c>
      <c r="G2488" s="145" t="s">
        <v>473</v>
      </c>
      <c r="H2488" s="172">
        <v>7</v>
      </c>
      <c r="I2488" s="178"/>
      <c r="J2488" s="178"/>
      <c r="K2488" s="178"/>
      <c r="L2488" s="138"/>
      <c r="M2488" s="146"/>
      <c r="N2488" s="146"/>
    </row>
    <row r="2489" spans="2:14" s="141" customFormat="1" ht="20.100000000000001" hidden="1" customHeight="1">
      <c r="B2489" s="145"/>
      <c r="C2489" s="145"/>
      <c r="D2489" s="143"/>
      <c r="E2489" s="144"/>
      <c r="F2489" s="145" t="s">
        <v>473</v>
      </c>
      <c r="G2489" s="145" t="s">
        <v>474</v>
      </c>
      <c r="H2489" s="172">
        <v>7</v>
      </c>
      <c r="I2489" s="178"/>
      <c r="J2489" s="178"/>
      <c r="K2489" s="178"/>
      <c r="L2489" s="138"/>
      <c r="M2489" s="146"/>
      <c r="N2489" s="146"/>
    </row>
    <row r="2490" spans="2:14" s="141" customFormat="1" ht="20.100000000000001" hidden="1" customHeight="1">
      <c r="B2490" s="145"/>
      <c r="C2490" s="145"/>
      <c r="D2490" s="143"/>
      <c r="E2490" s="144"/>
      <c r="F2490" s="145" t="s">
        <v>474</v>
      </c>
      <c r="G2490" s="145" t="s">
        <v>475</v>
      </c>
      <c r="H2490" s="172">
        <v>7</v>
      </c>
      <c r="I2490" s="178"/>
      <c r="J2490" s="178"/>
      <c r="K2490" s="178"/>
      <c r="L2490" s="138"/>
      <c r="M2490" s="146"/>
      <c r="N2490" s="146"/>
    </row>
    <row r="2491" spans="2:14" s="141" customFormat="1" ht="20.100000000000001" hidden="1" customHeight="1">
      <c r="B2491" s="145"/>
      <c r="C2491" s="145"/>
      <c r="D2491" s="143"/>
      <c r="E2491" s="144"/>
      <c r="F2491" s="145" t="s">
        <v>475</v>
      </c>
      <c r="G2491" s="145" t="s">
        <v>476</v>
      </c>
      <c r="H2491" s="172">
        <v>7</v>
      </c>
      <c r="I2491" s="178"/>
      <c r="J2491" s="178"/>
      <c r="K2491" s="178"/>
      <c r="L2491" s="138"/>
      <c r="M2491" s="146"/>
      <c r="N2491" s="146"/>
    </row>
    <row r="2492" spans="2:14" s="141" customFormat="1" ht="20.100000000000001" hidden="1" customHeight="1">
      <c r="B2492" s="145"/>
      <c r="C2492" s="145"/>
      <c r="D2492" s="143"/>
      <c r="E2492" s="144"/>
      <c r="F2492" s="145" t="s">
        <v>476</v>
      </c>
      <c r="G2492" s="145" t="s">
        <v>477</v>
      </c>
      <c r="H2492" s="172">
        <v>7</v>
      </c>
      <c r="I2492" s="178"/>
      <c r="J2492" s="178"/>
      <c r="K2492" s="178"/>
      <c r="L2492" s="138"/>
      <c r="M2492" s="146"/>
      <c r="N2492" s="146"/>
    </row>
    <row r="2493" spans="2:14" s="141" customFormat="1" ht="20.100000000000001" hidden="1" customHeight="1">
      <c r="B2493" s="145"/>
      <c r="C2493" s="145"/>
      <c r="D2493" s="143"/>
      <c r="E2493" s="144"/>
      <c r="F2493" s="145" t="s">
        <v>477</v>
      </c>
      <c r="G2493" s="145" t="s">
        <v>543</v>
      </c>
      <c r="H2493" s="172">
        <v>7</v>
      </c>
      <c r="I2493" s="178"/>
      <c r="J2493" s="178"/>
      <c r="K2493" s="178"/>
      <c r="L2493" s="138"/>
      <c r="M2493" s="146"/>
      <c r="N2493" s="146"/>
    </row>
    <row r="2494" spans="2:14" s="141" customFormat="1" ht="20.100000000000001" hidden="1" customHeight="1">
      <c r="B2494" s="145"/>
      <c r="C2494" s="145"/>
      <c r="D2494" s="143"/>
      <c r="E2494" s="144"/>
      <c r="F2494" s="145" t="s">
        <v>543</v>
      </c>
      <c r="G2494" s="145" t="s">
        <v>550</v>
      </c>
      <c r="H2494" s="172">
        <v>7</v>
      </c>
      <c r="I2494" s="178"/>
      <c r="J2494" s="178"/>
      <c r="K2494" s="178"/>
      <c r="L2494" s="138"/>
      <c r="M2494" s="146"/>
      <c r="N2494" s="146"/>
    </row>
    <row r="2495" spans="2:14" s="141" customFormat="1" ht="20.100000000000001" hidden="1" customHeight="1">
      <c r="B2495" s="145"/>
      <c r="C2495" s="145"/>
      <c r="D2495" s="143"/>
      <c r="E2495" s="144"/>
      <c r="F2495" s="145" t="s">
        <v>550</v>
      </c>
      <c r="G2495" s="145" t="s">
        <v>927</v>
      </c>
      <c r="H2495" s="172">
        <v>7</v>
      </c>
      <c r="I2495" s="178"/>
      <c r="J2495" s="178"/>
      <c r="K2495" s="178"/>
      <c r="L2495" s="138"/>
      <c r="M2495" s="146"/>
      <c r="N2495" s="146"/>
    </row>
    <row r="2496" spans="2:14" s="141" customFormat="1" ht="20.100000000000001" hidden="1" customHeight="1">
      <c r="B2496" s="145"/>
      <c r="C2496" s="145"/>
      <c r="D2496" s="143"/>
      <c r="E2496" s="144"/>
      <c r="F2496" s="145"/>
      <c r="G2496" s="145"/>
      <c r="H2496" s="172"/>
      <c r="I2496" s="178"/>
      <c r="J2496" s="178"/>
      <c r="K2496" s="178"/>
      <c r="L2496" s="138"/>
      <c r="M2496" s="146"/>
      <c r="N2496" s="146"/>
    </row>
    <row r="2497" spans="2:14" s="141" customFormat="1" ht="20.100000000000001" hidden="1" customHeight="1">
      <c r="B2497" s="145">
        <v>271</v>
      </c>
      <c r="C2497" s="145"/>
      <c r="D2497" s="143" t="s">
        <v>285</v>
      </c>
      <c r="E2497" s="144">
        <v>4.1950000000000003</v>
      </c>
      <c r="F2497" s="145" t="s">
        <v>433</v>
      </c>
      <c r="G2497" s="145" t="s">
        <v>447</v>
      </c>
      <c r="H2497" s="172">
        <v>7</v>
      </c>
      <c r="I2497" s="178"/>
      <c r="J2497" s="178"/>
      <c r="K2497" s="178"/>
      <c r="L2497" s="138"/>
      <c r="M2497" s="146"/>
      <c r="N2497" s="146"/>
    </row>
    <row r="2498" spans="2:14" s="141" customFormat="1" ht="20.100000000000001" hidden="1" customHeight="1">
      <c r="B2498" s="145"/>
      <c r="C2498" s="145"/>
      <c r="D2498" s="143"/>
      <c r="E2498" s="144"/>
      <c r="F2498" s="145" t="s">
        <v>447</v>
      </c>
      <c r="G2498" s="145" t="s">
        <v>451</v>
      </c>
      <c r="H2498" s="172">
        <v>7</v>
      </c>
      <c r="I2498" s="178"/>
      <c r="J2498" s="178"/>
      <c r="K2498" s="178"/>
      <c r="L2498" s="138"/>
      <c r="M2498" s="146"/>
      <c r="N2498" s="146"/>
    </row>
    <row r="2499" spans="2:14" s="141" customFormat="1" ht="20.100000000000001" hidden="1" customHeight="1">
      <c r="B2499" s="145"/>
      <c r="C2499" s="145"/>
      <c r="D2499" s="143"/>
      <c r="E2499" s="144"/>
      <c r="F2499" s="145" t="s">
        <v>451</v>
      </c>
      <c r="G2499" s="145" t="s">
        <v>454</v>
      </c>
      <c r="H2499" s="172">
        <v>7</v>
      </c>
      <c r="I2499" s="178"/>
      <c r="J2499" s="178"/>
      <c r="K2499" s="178"/>
      <c r="L2499" s="138"/>
      <c r="M2499" s="146"/>
      <c r="N2499" s="146"/>
    </row>
    <row r="2500" spans="2:14" s="141" customFormat="1" ht="20.100000000000001" hidden="1" customHeight="1">
      <c r="B2500" s="145"/>
      <c r="C2500" s="145"/>
      <c r="D2500" s="143"/>
      <c r="E2500" s="144"/>
      <c r="F2500" s="145" t="s">
        <v>454</v>
      </c>
      <c r="G2500" s="145" t="s">
        <v>455</v>
      </c>
      <c r="H2500" s="172">
        <v>7</v>
      </c>
      <c r="I2500" s="178"/>
      <c r="J2500" s="178"/>
      <c r="K2500" s="178"/>
      <c r="L2500" s="138"/>
      <c r="M2500" s="146"/>
      <c r="N2500" s="146"/>
    </row>
    <row r="2501" spans="2:14" s="141" customFormat="1" ht="20.100000000000001" hidden="1" customHeight="1">
      <c r="B2501" s="145"/>
      <c r="C2501" s="145"/>
      <c r="D2501" s="143"/>
      <c r="E2501" s="144"/>
      <c r="F2501" s="145" t="s">
        <v>455</v>
      </c>
      <c r="G2501" s="145" t="s">
        <v>456</v>
      </c>
      <c r="H2501" s="172">
        <v>7</v>
      </c>
      <c r="I2501" s="178"/>
      <c r="J2501" s="178"/>
      <c r="K2501" s="178"/>
      <c r="L2501" s="138"/>
      <c r="M2501" s="146"/>
      <c r="N2501" s="146"/>
    </row>
    <row r="2502" spans="2:14" s="141" customFormat="1" ht="20.100000000000001" hidden="1" customHeight="1">
      <c r="B2502" s="145"/>
      <c r="C2502" s="145"/>
      <c r="D2502" s="143"/>
      <c r="E2502" s="144"/>
      <c r="F2502" s="145" t="s">
        <v>456</v>
      </c>
      <c r="G2502" s="145" t="s">
        <v>457</v>
      </c>
      <c r="H2502" s="172">
        <v>7</v>
      </c>
      <c r="I2502" s="178"/>
      <c r="J2502" s="178"/>
      <c r="K2502" s="178"/>
      <c r="L2502" s="138"/>
      <c r="M2502" s="146"/>
      <c r="N2502" s="146"/>
    </row>
    <row r="2503" spans="2:14" s="141" customFormat="1" ht="20.100000000000001" hidden="1" customHeight="1">
      <c r="B2503" s="145"/>
      <c r="C2503" s="145"/>
      <c r="D2503" s="143"/>
      <c r="E2503" s="144"/>
      <c r="F2503" s="145" t="s">
        <v>457</v>
      </c>
      <c r="G2503" s="145" t="s">
        <v>460</v>
      </c>
      <c r="H2503" s="172">
        <v>7</v>
      </c>
      <c r="I2503" s="178"/>
      <c r="J2503" s="178"/>
      <c r="K2503" s="178"/>
      <c r="L2503" s="138"/>
      <c r="M2503" s="146"/>
      <c r="N2503" s="146"/>
    </row>
    <row r="2504" spans="2:14" s="141" customFormat="1" ht="20.100000000000001" hidden="1" customHeight="1">
      <c r="B2504" s="145"/>
      <c r="C2504" s="145"/>
      <c r="D2504" s="143"/>
      <c r="E2504" s="144"/>
      <c r="F2504" s="145" t="s">
        <v>460</v>
      </c>
      <c r="G2504" s="145" t="s">
        <v>463</v>
      </c>
      <c r="H2504" s="172">
        <v>7</v>
      </c>
      <c r="I2504" s="178"/>
      <c r="J2504" s="178"/>
      <c r="K2504" s="178"/>
      <c r="L2504" s="138"/>
      <c r="M2504" s="146"/>
      <c r="N2504" s="146"/>
    </row>
    <row r="2505" spans="2:14" s="141" customFormat="1" ht="20.100000000000001" hidden="1" customHeight="1">
      <c r="B2505" s="145"/>
      <c r="C2505" s="145"/>
      <c r="D2505" s="143"/>
      <c r="E2505" s="144"/>
      <c r="F2505" s="145" t="s">
        <v>463</v>
      </c>
      <c r="G2505" s="145" t="s">
        <v>464</v>
      </c>
      <c r="H2505" s="172">
        <v>7</v>
      </c>
      <c r="I2505" s="178"/>
      <c r="J2505" s="178"/>
      <c r="K2505" s="178"/>
      <c r="L2505" s="138"/>
      <c r="M2505" s="146"/>
      <c r="N2505" s="146"/>
    </row>
    <row r="2506" spans="2:14" s="141" customFormat="1" ht="20.100000000000001" hidden="1" customHeight="1">
      <c r="B2506" s="145"/>
      <c r="C2506" s="145"/>
      <c r="D2506" s="143"/>
      <c r="E2506" s="144"/>
      <c r="F2506" s="145" t="s">
        <v>464</v>
      </c>
      <c r="G2506" s="145" t="s">
        <v>465</v>
      </c>
      <c r="H2506" s="172">
        <v>7</v>
      </c>
      <c r="I2506" s="178"/>
      <c r="J2506" s="178"/>
      <c r="K2506" s="178"/>
      <c r="L2506" s="138"/>
      <c r="M2506" s="146"/>
      <c r="N2506" s="146"/>
    </row>
    <row r="2507" spans="2:14" s="141" customFormat="1" ht="20.100000000000001" hidden="1" customHeight="1">
      <c r="B2507" s="145"/>
      <c r="C2507" s="145"/>
      <c r="D2507" s="143"/>
      <c r="E2507" s="144"/>
      <c r="F2507" s="145" t="s">
        <v>465</v>
      </c>
      <c r="G2507" s="145" t="s">
        <v>466</v>
      </c>
      <c r="H2507" s="172">
        <v>7</v>
      </c>
      <c r="I2507" s="178"/>
      <c r="J2507" s="178"/>
      <c r="K2507" s="178"/>
      <c r="L2507" s="138"/>
      <c r="M2507" s="146"/>
      <c r="N2507" s="146"/>
    </row>
    <row r="2508" spans="2:14" s="141" customFormat="1" ht="20.100000000000001" hidden="1" customHeight="1">
      <c r="B2508" s="145"/>
      <c r="C2508" s="145"/>
      <c r="D2508" s="143"/>
      <c r="E2508" s="144"/>
      <c r="F2508" s="145" t="s">
        <v>466</v>
      </c>
      <c r="G2508" s="145" t="s">
        <v>467</v>
      </c>
      <c r="H2508" s="172">
        <v>7</v>
      </c>
      <c r="I2508" s="178"/>
      <c r="J2508" s="178"/>
      <c r="K2508" s="178"/>
      <c r="L2508" s="138"/>
      <c r="M2508" s="146"/>
      <c r="N2508" s="146"/>
    </row>
    <row r="2509" spans="2:14" s="141" customFormat="1" ht="20.100000000000001" hidden="1" customHeight="1">
      <c r="B2509" s="145"/>
      <c r="C2509" s="145"/>
      <c r="D2509" s="143"/>
      <c r="E2509" s="144"/>
      <c r="F2509" s="145" t="s">
        <v>467</v>
      </c>
      <c r="G2509" s="145" t="s">
        <v>468</v>
      </c>
      <c r="H2509" s="172">
        <v>7</v>
      </c>
      <c r="I2509" s="178"/>
      <c r="J2509" s="178"/>
      <c r="K2509" s="178"/>
      <c r="L2509" s="138"/>
      <c r="M2509" s="146"/>
      <c r="N2509" s="146"/>
    </row>
    <row r="2510" spans="2:14" s="141" customFormat="1" ht="20.100000000000001" hidden="1" customHeight="1">
      <c r="B2510" s="145"/>
      <c r="C2510" s="145"/>
      <c r="D2510" s="143"/>
      <c r="E2510" s="144"/>
      <c r="F2510" s="145" t="s">
        <v>468</v>
      </c>
      <c r="G2510" s="145" t="s">
        <v>469</v>
      </c>
      <c r="H2510" s="172">
        <v>7</v>
      </c>
      <c r="I2510" s="178"/>
      <c r="J2510" s="178"/>
      <c r="K2510" s="178"/>
      <c r="L2510" s="138"/>
      <c r="M2510" s="146"/>
      <c r="N2510" s="146"/>
    </row>
    <row r="2511" spans="2:14" s="141" customFormat="1" ht="20.100000000000001" hidden="1" customHeight="1">
      <c r="B2511" s="145"/>
      <c r="C2511" s="145"/>
      <c r="D2511" s="143"/>
      <c r="E2511" s="144"/>
      <c r="F2511" s="145" t="s">
        <v>469</v>
      </c>
      <c r="G2511" s="145" t="s">
        <v>470</v>
      </c>
      <c r="H2511" s="172">
        <v>7</v>
      </c>
      <c r="I2511" s="178"/>
      <c r="J2511" s="178"/>
      <c r="K2511" s="178"/>
      <c r="L2511" s="138"/>
      <c r="M2511" s="146"/>
      <c r="N2511" s="146"/>
    </row>
    <row r="2512" spans="2:14" s="141" customFormat="1" ht="20.100000000000001" hidden="1" customHeight="1">
      <c r="B2512" s="145"/>
      <c r="C2512" s="145"/>
      <c r="D2512" s="143"/>
      <c r="E2512" s="144"/>
      <c r="F2512" s="145" t="s">
        <v>470</v>
      </c>
      <c r="G2512" s="145" t="s">
        <v>471</v>
      </c>
      <c r="H2512" s="172">
        <v>7</v>
      </c>
      <c r="I2512" s="178"/>
      <c r="J2512" s="178"/>
      <c r="K2512" s="178"/>
      <c r="L2512" s="138"/>
      <c r="M2512" s="146"/>
      <c r="N2512" s="146"/>
    </row>
    <row r="2513" spans="2:14" s="141" customFormat="1" ht="20.100000000000001" hidden="1" customHeight="1">
      <c r="B2513" s="145"/>
      <c r="C2513" s="145"/>
      <c r="D2513" s="143"/>
      <c r="E2513" s="144"/>
      <c r="F2513" s="145" t="s">
        <v>471</v>
      </c>
      <c r="G2513" s="145" t="s">
        <v>473</v>
      </c>
      <c r="H2513" s="172">
        <v>7</v>
      </c>
      <c r="I2513" s="178"/>
      <c r="J2513" s="178"/>
      <c r="K2513" s="178"/>
      <c r="L2513" s="138"/>
      <c r="M2513" s="146"/>
      <c r="N2513" s="146"/>
    </row>
    <row r="2514" spans="2:14" s="141" customFormat="1" ht="20.100000000000001" hidden="1" customHeight="1">
      <c r="B2514" s="145"/>
      <c r="C2514" s="145"/>
      <c r="D2514" s="143"/>
      <c r="E2514" s="144"/>
      <c r="F2514" s="145" t="s">
        <v>473</v>
      </c>
      <c r="G2514" s="145" t="s">
        <v>474</v>
      </c>
      <c r="H2514" s="172">
        <v>7</v>
      </c>
      <c r="I2514" s="178"/>
      <c r="J2514" s="178"/>
      <c r="K2514" s="178"/>
      <c r="L2514" s="138"/>
      <c r="M2514" s="146"/>
      <c r="N2514" s="146"/>
    </row>
    <row r="2515" spans="2:14" s="141" customFormat="1" ht="20.100000000000001" hidden="1" customHeight="1">
      <c r="B2515" s="145"/>
      <c r="C2515" s="145"/>
      <c r="D2515" s="143"/>
      <c r="E2515" s="144"/>
      <c r="F2515" s="145" t="s">
        <v>474</v>
      </c>
      <c r="G2515" s="145" t="s">
        <v>475</v>
      </c>
      <c r="H2515" s="172">
        <v>7</v>
      </c>
      <c r="I2515" s="178"/>
      <c r="J2515" s="178"/>
      <c r="K2515" s="178"/>
      <c r="L2515" s="138"/>
      <c r="M2515" s="146"/>
      <c r="N2515" s="146"/>
    </row>
    <row r="2516" spans="2:14" s="141" customFormat="1" ht="20.100000000000001" hidden="1" customHeight="1">
      <c r="B2516" s="145"/>
      <c r="C2516" s="145"/>
      <c r="D2516" s="143"/>
      <c r="E2516" s="144"/>
      <c r="F2516" s="145" t="s">
        <v>475</v>
      </c>
      <c r="G2516" s="145" t="s">
        <v>476</v>
      </c>
      <c r="H2516" s="172">
        <v>7</v>
      </c>
      <c r="I2516" s="178"/>
      <c r="J2516" s="178"/>
      <c r="K2516" s="178"/>
      <c r="L2516" s="138"/>
      <c r="M2516" s="146"/>
      <c r="N2516" s="146"/>
    </row>
    <row r="2517" spans="2:14" s="141" customFormat="1" ht="20.100000000000001" hidden="1" customHeight="1">
      <c r="B2517" s="145"/>
      <c r="C2517" s="145"/>
      <c r="D2517" s="143"/>
      <c r="E2517" s="144"/>
      <c r="F2517" s="145" t="s">
        <v>476</v>
      </c>
      <c r="G2517" s="145" t="s">
        <v>928</v>
      </c>
      <c r="H2517" s="172">
        <v>7</v>
      </c>
      <c r="I2517" s="178"/>
      <c r="J2517" s="178"/>
      <c r="K2517" s="178"/>
      <c r="L2517" s="138"/>
      <c r="M2517" s="146"/>
      <c r="N2517" s="146"/>
    </row>
    <row r="2518" spans="2:14" s="141" customFormat="1" ht="20.100000000000001" hidden="1" customHeight="1">
      <c r="B2518" s="145"/>
      <c r="C2518" s="145"/>
      <c r="D2518" s="143"/>
      <c r="E2518" s="144"/>
      <c r="F2518" s="145"/>
      <c r="G2518" s="145"/>
      <c r="H2518" s="172"/>
      <c r="I2518" s="178"/>
      <c r="J2518" s="178"/>
      <c r="K2518" s="178"/>
      <c r="L2518" s="138"/>
      <c r="M2518" s="146"/>
      <c r="N2518" s="146"/>
    </row>
    <row r="2519" spans="2:14" s="141" customFormat="1" ht="20.100000000000001" hidden="1" customHeight="1">
      <c r="B2519" s="145">
        <v>272</v>
      </c>
      <c r="C2519" s="145"/>
      <c r="D2519" s="143" t="s">
        <v>286</v>
      </c>
      <c r="E2519" s="144">
        <v>3.851</v>
      </c>
      <c r="F2519" s="145" t="s">
        <v>433</v>
      </c>
      <c r="G2519" s="145" t="s">
        <v>447</v>
      </c>
      <c r="H2519" s="172">
        <v>4</v>
      </c>
      <c r="I2519" s="178"/>
      <c r="J2519" s="178"/>
      <c r="K2519" s="178"/>
      <c r="L2519" s="138"/>
      <c r="M2519" s="146"/>
      <c r="N2519" s="146"/>
    </row>
    <row r="2520" spans="2:14" s="141" customFormat="1" ht="20.100000000000001" hidden="1" customHeight="1">
      <c r="B2520" s="145"/>
      <c r="C2520" s="145"/>
      <c r="D2520" s="143"/>
      <c r="E2520" s="144"/>
      <c r="F2520" s="145" t="s">
        <v>447</v>
      </c>
      <c r="G2520" s="145" t="s">
        <v>451</v>
      </c>
      <c r="H2520" s="172">
        <v>4</v>
      </c>
      <c r="I2520" s="178"/>
      <c r="J2520" s="178"/>
      <c r="K2520" s="178"/>
      <c r="L2520" s="138"/>
      <c r="M2520" s="146"/>
      <c r="N2520" s="146"/>
    </row>
    <row r="2521" spans="2:14" s="141" customFormat="1" ht="20.100000000000001" hidden="1" customHeight="1">
      <c r="B2521" s="145"/>
      <c r="C2521" s="145"/>
      <c r="D2521" s="143"/>
      <c r="E2521" s="144"/>
      <c r="F2521" s="145" t="s">
        <v>451</v>
      </c>
      <c r="G2521" s="145" t="s">
        <v>454</v>
      </c>
      <c r="H2521" s="172">
        <v>4</v>
      </c>
      <c r="I2521" s="178"/>
      <c r="J2521" s="178"/>
      <c r="K2521" s="178"/>
      <c r="L2521" s="138"/>
      <c r="M2521" s="146"/>
      <c r="N2521" s="146"/>
    </row>
    <row r="2522" spans="2:14" s="141" customFormat="1" ht="20.100000000000001" hidden="1" customHeight="1">
      <c r="B2522" s="145"/>
      <c r="C2522" s="145"/>
      <c r="D2522" s="143"/>
      <c r="E2522" s="144"/>
      <c r="F2522" s="145" t="s">
        <v>454</v>
      </c>
      <c r="G2522" s="145" t="s">
        <v>455</v>
      </c>
      <c r="H2522" s="172">
        <v>4</v>
      </c>
      <c r="I2522" s="178"/>
      <c r="J2522" s="178"/>
      <c r="K2522" s="178"/>
      <c r="L2522" s="138"/>
      <c r="M2522" s="146"/>
      <c r="N2522" s="146"/>
    </row>
    <row r="2523" spans="2:14" s="141" customFormat="1" ht="20.100000000000001" hidden="1" customHeight="1">
      <c r="B2523" s="145"/>
      <c r="C2523" s="145"/>
      <c r="D2523" s="143"/>
      <c r="E2523" s="144"/>
      <c r="F2523" s="145" t="s">
        <v>455</v>
      </c>
      <c r="G2523" s="145" t="s">
        <v>456</v>
      </c>
      <c r="H2523" s="172">
        <v>4</v>
      </c>
      <c r="I2523" s="178"/>
      <c r="J2523" s="178"/>
      <c r="K2523" s="178"/>
      <c r="L2523" s="138"/>
      <c r="M2523" s="146"/>
      <c r="N2523" s="146"/>
    </row>
    <row r="2524" spans="2:14" s="141" customFormat="1" ht="20.100000000000001" hidden="1" customHeight="1">
      <c r="B2524" s="145"/>
      <c r="C2524" s="145"/>
      <c r="D2524" s="143"/>
      <c r="E2524" s="144"/>
      <c r="F2524" s="145" t="s">
        <v>456</v>
      </c>
      <c r="G2524" s="145" t="s">
        <v>457</v>
      </c>
      <c r="H2524" s="172">
        <v>4</v>
      </c>
      <c r="I2524" s="178"/>
      <c r="J2524" s="178"/>
      <c r="K2524" s="178"/>
      <c r="L2524" s="138"/>
      <c r="M2524" s="146"/>
      <c r="N2524" s="146"/>
    </row>
    <row r="2525" spans="2:14" s="141" customFormat="1" ht="20.100000000000001" hidden="1" customHeight="1">
      <c r="B2525" s="145"/>
      <c r="C2525" s="145"/>
      <c r="D2525" s="143"/>
      <c r="E2525" s="144"/>
      <c r="F2525" s="145" t="s">
        <v>457</v>
      </c>
      <c r="G2525" s="145" t="s">
        <v>460</v>
      </c>
      <c r="H2525" s="172">
        <v>4</v>
      </c>
      <c r="I2525" s="178"/>
      <c r="J2525" s="178"/>
      <c r="K2525" s="178"/>
      <c r="L2525" s="138"/>
      <c r="M2525" s="146"/>
      <c r="N2525" s="146"/>
    </row>
    <row r="2526" spans="2:14" s="141" customFormat="1" ht="20.100000000000001" hidden="1" customHeight="1">
      <c r="B2526" s="145"/>
      <c r="C2526" s="145"/>
      <c r="D2526" s="143"/>
      <c r="E2526" s="144"/>
      <c r="F2526" s="145" t="s">
        <v>460</v>
      </c>
      <c r="G2526" s="145" t="s">
        <v>463</v>
      </c>
      <c r="H2526" s="172">
        <v>4</v>
      </c>
      <c r="I2526" s="178"/>
      <c r="J2526" s="178"/>
      <c r="K2526" s="178"/>
      <c r="L2526" s="138"/>
      <c r="M2526" s="146"/>
      <c r="N2526" s="146"/>
    </row>
    <row r="2527" spans="2:14" s="141" customFormat="1" ht="20.100000000000001" hidden="1" customHeight="1">
      <c r="B2527" s="145"/>
      <c r="C2527" s="145"/>
      <c r="D2527" s="143"/>
      <c r="E2527" s="144"/>
      <c r="F2527" s="145" t="s">
        <v>463</v>
      </c>
      <c r="G2527" s="145" t="s">
        <v>464</v>
      </c>
      <c r="H2527" s="172">
        <v>4</v>
      </c>
      <c r="I2527" s="178"/>
      <c r="J2527" s="178"/>
      <c r="K2527" s="178"/>
      <c r="L2527" s="138"/>
      <c r="M2527" s="146"/>
      <c r="N2527" s="146"/>
    </row>
    <row r="2528" spans="2:14" s="141" customFormat="1" ht="20.100000000000001" hidden="1" customHeight="1">
      <c r="B2528" s="145"/>
      <c r="C2528" s="145"/>
      <c r="D2528" s="143"/>
      <c r="E2528" s="144"/>
      <c r="F2528" s="145" t="s">
        <v>464</v>
      </c>
      <c r="G2528" s="145" t="s">
        <v>465</v>
      </c>
      <c r="H2528" s="172">
        <v>4</v>
      </c>
      <c r="I2528" s="178"/>
      <c r="J2528" s="178"/>
      <c r="K2528" s="178"/>
      <c r="L2528" s="138"/>
      <c r="M2528" s="146"/>
      <c r="N2528" s="146"/>
    </row>
    <row r="2529" spans="2:14" s="141" customFormat="1" ht="20.100000000000001" hidden="1" customHeight="1">
      <c r="B2529" s="145"/>
      <c r="C2529" s="145"/>
      <c r="D2529" s="143"/>
      <c r="E2529" s="144"/>
      <c r="F2529" s="145" t="s">
        <v>465</v>
      </c>
      <c r="G2529" s="145" t="s">
        <v>466</v>
      </c>
      <c r="H2529" s="172">
        <v>4</v>
      </c>
      <c r="I2529" s="178"/>
      <c r="J2529" s="178"/>
      <c r="K2529" s="178"/>
      <c r="L2529" s="138"/>
      <c r="M2529" s="146"/>
      <c r="N2529" s="146"/>
    </row>
    <row r="2530" spans="2:14" s="141" customFormat="1" ht="20.100000000000001" hidden="1" customHeight="1">
      <c r="B2530" s="145"/>
      <c r="C2530" s="145"/>
      <c r="D2530" s="143"/>
      <c r="E2530" s="144"/>
      <c r="F2530" s="145" t="s">
        <v>466</v>
      </c>
      <c r="G2530" s="145" t="s">
        <v>467</v>
      </c>
      <c r="H2530" s="172">
        <v>4</v>
      </c>
      <c r="I2530" s="178"/>
      <c r="J2530" s="178"/>
      <c r="K2530" s="178"/>
      <c r="L2530" s="138"/>
      <c r="M2530" s="146"/>
      <c r="N2530" s="146"/>
    </row>
    <row r="2531" spans="2:14" s="141" customFormat="1" ht="20.100000000000001" hidden="1" customHeight="1">
      <c r="B2531" s="145"/>
      <c r="C2531" s="145"/>
      <c r="D2531" s="143"/>
      <c r="E2531" s="144"/>
      <c r="F2531" s="145" t="s">
        <v>467</v>
      </c>
      <c r="G2531" s="145" t="s">
        <v>468</v>
      </c>
      <c r="H2531" s="172">
        <v>4</v>
      </c>
      <c r="I2531" s="178"/>
      <c r="J2531" s="178"/>
      <c r="K2531" s="178"/>
      <c r="L2531" s="138"/>
      <c r="M2531" s="146"/>
      <c r="N2531" s="146"/>
    </row>
    <row r="2532" spans="2:14" s="141" customFormat="1" ht="20.100000000000001" hidden="1" customHeight="1">
      <c r="B2532" s="145"/>
      <c r="C2532" s="145"/>
      <c r="D2532" s="143"/>
      <c r="E2532" s="144"/>
      <c r="F2532" s="145" t="s">
        <v>468</v>
      </c>
      <c r="G2532" s="145" t="s">
        <v>469</v>
      </c>
      <c r="H2532" s="172">
        <v>4</v>
      </c>
      <c r="I2532" s="178"/>
      <c r="J2532" s="178"/>
      <c r="K2532" s="178"/>
      <c r="L2532" s="138"/>
      <c r="M2532" s="146"/>
      <c r="N2532" s="146"/>
    </row>
    <row r="2533" spans="2:14" s="141" customFormat="1" ht="20.100000000000001" hidden="1" customHeight="1">
      <c r="B2533" s="145"/>
      <c r="C2533" s="145"/>
      <c r="D2533" s="143"/>
      <c r="E2533" s="144"/>
      <c r="F2533" s="145" t="s">
        <v>469</v>
      </c>
      <c r="G2533" s="145" t="s">
        <v>470</v>
      </c>
      <c r="H2533" s="172">
        <v>4</v>
      </c>
      <c r="I2533" s="178"/>
      <c r="J2533" s="178"/>
      <c r="K2533" s="178"/>
      <c r="L2533" s="138"/>
      <c r="M2533" s="146"/>
      <c r="N2533" s="146"/>
    </row>
    <row r="2534" spans="2:14" s="141" customFormat="1" ht="20.100000000000001" hidden="1" customHeight="1">
      <c r="B2534" s="145"/>
      <c r="C2534" s="145"/>
      <c r="D2534" s="143"/>
      <c r="E2534" s="144"/>
      <c r="F2534" s="145" t="s">
        <v>470</v>
      </c>
      <c r="G2534" s="145" t="s">
        <v>471</v>
      </c>
      <c r="H2534" s="172">
        <v>4</v>
      </c>
      <c r="I2534" s="178"/>
      <c r="J2534" s="178"/>
      <c r="K2534" s="178"/>
      <c r="L2534" s="138"/>
      <c r="M2534" s="146"/>
      <c r="N2534" s="146"/>
    </row>
    <row r="2535" spans="2:14" s="141" customFormat="1" ht="20.100000000000001" hidden="1" customHeight="1">
      <c r="B2535" s="145"/>
      <c r="C2535" s="145"/>
      <c r="D2535" s="143"/>
      <c r="E2535" s="144"/>
      <c r="F2535" s="145" t="s">
        <v>471</v>
      </c>
      <c r="G2535" s="145" t="s">
        <v>473</v>
      </c>
      <c r="H2535" s="172">
        <v>4</v>
      </c>
      <c r="I2535" s="178"/>
      <c r="J2535" s="178"/>
      <c r="K2535" s="178"/>
      <c r="L2535" s="138"/>
      <c r="M2535" s="146"/>
      <c r="N2535" s="146"/>
    </row>
    <row r="2536" spans="2:14" s="141" customFormat="1" ht="20.100000000000001" hidden="1" customHeight="1">
      <c r="B2536" s="145"/>
      <c r="C2536" s="145"/>
      <c r="D2536" s="143"/>
      <c r="E2536" s="144"/>
      <c r="F2536" s="145" t="s">
        <v>473</v>
      </c>
      <c r="G2536" s="145" t="s">
        <v>474</v>
      </c>
      <c r="H2536" s="172">
        <v>4</v>
      </c>
      <c r="I2536" s="178"/>
      <c r="J2536" s="178"/>
      <c r="K2536" s="178"/>
      <c r="L2536" s="138"/>
      <c r="M2536" s="146"/>
      <c r="N2536" s="146"/>
    </row>
    <row r="2537" spans="2:14" s="141" customFormat="1" ht="20.100000000000001" hidden="1" customHeight="1">
      <c r="B2537" s="145"/>
      <c r="C2537" s="145"/>
      <c r="D2537" s="143"/>
      <c r="E2537" s="144"/>
      <c r="F2537" s="145" t="s">
        <v>474</v>
      </c>
      <c r="G2537" s="145" t="s">
        <v>475</v>
      </c>
      <c r="H2537" s="172">
        <v>4</v>
      </c>
      <c r="I2537" s="178"/>
      <c r="J2537" s="178"/>
      <c r="K2537" s="178"/>
      <c r="L2537" s="138"/>
      <c r="M2537" s="146"/>
      <c r="N2537" s="146"/>
    </row>
    <row r="2538" spans="2:14" s="141" customFormat="1" ht="20.100000000000001" hidden="1" customHeight="1">
      <c r="B2538" s="145"/>
      <c r="C2538" s="145"/>
      <c r="D2538" s="143"/>
      <c r="E2538" s="144"/>
      <c r="F2538" s="145" t="s">
        <v>475</v>
      </c>
      <c r="G2538" s="145" t="s">
        <v>929</v>
      </c>
      <c r="H2538" s="172">
        <v>4</v>
      </c>
      <c r="I2538" s="178"/>
      <c r="J2538" s="178"/>
      <c r="K2538" s="178"/>
      <c r="L2538" s="138"/>
      <c r="M2538" s="146"/>
      <c r="N2538" s="146"/>
    </row>
    <row r="2539" spans="2:14" s="141" customFormat="1" ht="20.100000000000001" hidden="1" customHeight="1">
      <c r="B2539" s="145"/>
      <c r="C2539" s="145"/>
      <c r="D2539" s="143"/>
      <c r="E2539" s="144"/>
      <c r="F2539" s="145"/>
      <c r="G2539" s="145"/>
      <c r="H2539" s="172"/>
      <c r="I2539" s="178"/>
      <c r="J2539" s="178"/>
      <c r="K2539" s="178"/>
      <c r="L2539" s="138"/>
      <c r="M2539" s="146"/>
      <c r="N2539" s="146"/>
    </row>
    <row r="2540" spans="2:14" s="141" customFormat="1" ht="20.100000000000001" hidden="1" customHeight="1">
      <c r="B2540" s="145">
        <v>273</v>
      </c>
      <c r="C2540" s="145"/>
      <c r="D2540" s="143" t="s">
        <v>287</v>
      </c>
      <c r="E2540" s="144">
        <v>6.7240000000000002</v>
      </c>
      <c r="F2540" s="145" t="s">
        <v>433</v>
      </c>
      <c r="G2540" s="145" t="s">
        <v>447</v>
      </c>
      <c r="H2540" s="172">
        <v>4</v>
      </c>
      <c r="I2540" s="178"/>
      <c r="J2540" s="178"/>
      <c r="K2540" s="178"/>
      <c r="L2540" s="138"/>
      <c r="M2540" s="146"/>
      <c r="N2540" s="146"/>
    </row>
    <row r="2541" spans="2:14" s="141" customFormat="1" ht="20.100000000000001" hidden="1" customHeight="1">
      <c r="B2541" s="145"/>
      <c r="C2541" s="145"/>
      <c r="D2541" s="143"/>
      <c r="E2541" s="144"/>
      <c r="F2541" s="145" t="s">
        <v>447</v>
      </c>
      <c r="G2541" s="145" t="s">
        <v>451</v>
      </c>
      <c r="H2541" s="172">
        <v>4</v>
      </c>
      <c r="I2541" s="178"/>
      <c r="J2541" s="178"/>
      <c r="K2541" s="178"/>
      <c r="L2541" s="138"/>
      <c r="M2541" s="146"/>
      <c r="N2541" s="146"/>
    </row>
    <row r="2542" spans="2:14" s="141" customFormat="1" ht="20.100000000000001" hidden="1" customHeight="1">
      <c r="B2542" s="145"/>
      <c r="C2542" s="145"/>
      <c r="D2542" s="143"/>
      <c r="E2542" s="144"/>
      <c r="F2542" s="145" t="s">
        <v>451</v>
      </c>
      <c r="G2542" s="145" t="s">
        <v>454</v>
      </c>
      <c r="H2542" s="172">
        <v>4</v>
      </c>
      <c r="I2542" s="178"/>
      <c r="J2542" s="178"/>
      <c r="K2542" s="178"/>
      <c r="L2542" s="138"/>
      <c r="M2542" s="146"/>
      <c r="N2542" s="146"/>
    </row>
    <row r="2543" spans="2:14" s="141" customFormat="1" ht="20.100000000000001" hidden="1" customHeight="1">
      <c r="B2543" s="145"/>
      <c r="C2543" s="145"/>
      <c r="D2543" s="143"/>
      <c r="E2543" s="144"/>
      <c r="F2543" s="145" t="s">
        <v>454</v>
      </c>
      <c r="G2543" s="145" t="s">
        <v>455</v>
      </c>
      <c r="H2543" s="172">
        <v>4</v>
      </c>
      <c r="I2543" s="178"/>
      <c r="J2543" s="178"/>
      <c r="K2543" s="178"/>
      <c r="L2543" s="138"/>
      <c r="M2543" s="146"/>
      <c r="N2543" s="146"/>
    </row>
    <row r="2544" spans="2:14" s="141" customFormat="1" ht="20.100000000000001" hidden="1" customHeight="1">
      <c r="B2544" s="145"/>
      <c r="C2544" s="145"/>
      <c r="D2544" s="143"/>
      <c r="E2544" s="144"/>
      <c r="F2544" s="145" t="s">
        <v>455</v>
      </c>
      <c r="G2544" s="145" t="s">
        <v>456</v>
      </c>
      <c r="H2544" s="172">
        <v>4</v>
      </c>
      <c r="I2544" s="178"/>
      <c r="J2544" s="178"/>
      <c r="K2544" s="178"/>
      <c r="L2544" s="138"/>
      <c r="M2544" s="146"/>
      <c r="N2544" s="146"/>
    </row>
    <row r="2545" spans="2:14" s="141" customFormat="1" ht="20.100000000000001" hidden="1" customHeight="1">
      <c r="B2545" s="145"/>
      <c r="C2545" s="145"/>
      <c r="D2545" s="143"/>
      <c r="E2545" s="144"/>
      <c r="F2545" s="145" t="s">
        <v>456</v>
      </c>
      <c r="G2545" s="145" t="s">
        <v>457</v>
      </c>
      <c r="H2545" s="172">
        <v>4</v>
      </c>
      <c r="I2545" s="178"/>
      <c r="J2545" s="178"/>
      <c r="K2545" s="178"/>
      <c r="L2545" s="138"/>
      <c r="M2545" s="146"/>
      <c r="N2545" s="146"/>
    </row>
    <row r="2546" spans="2:14" s="141" customFormat="1" ht="20.100000000000001" hidden="1" customHeight="1">
      <c r="B2546" s="145"/>
      <c r="C2546" s="145"/>
      <c r="D2546" s="143"/>
      <c r="E2546" s="144"/>
      <c r="F2546" s="145" t="s">
        <v>457</v>
      </c>
      <c r="G2546" s="145" t="s">
        <v>460</v>
      </c>
      <c r="H2546" s="172">
        <v>4</v>
      </c>
      <c r="I2546" s="178"/>
      <c r="J2546" s="178"/>
      <c r="K2546" s="178"/>
      <c r="L2546" s="138"/>
      <c r="M2546" s="146"/>
      <c r="N2546" s="146"/>
    </row>
    <row r="2547" spans="2:14" s="141" customFormat="1" ht="20.100000000000001" hidden="1" customHeight="1">
      <c r="B2547" s="145"/>
      <c r="C2547" s="145"/>
      <c r="D2547" s="143"/>
      <c r="E2547" s="144"/>
      <c r="F2547" s="145" t="s">
        <v>460</v>
      </c>
      <c r="G2547" s="145" t="s">
        <v>463</v>
      </c>
      <c r="H2547" s="172">
        <v>4</v>
      </c>
      <c r="I2547" s="178"/>
      <c r="J2547" s="178"/>
      <c r="K2547" s="178"/>
      <c r="L2547" s="138"/>
      <c r="M2547" s="146"/>
      <c r="N2547" s="146"/>
    </row>
    <row r="2548" spans="2:14" s="141" customFormat="1" ht="20.100000000000001" hidden="1" customHeight="1">
      <c r="B2548" s="145"/>
      <c r="C2548" s="145"/>
      <c r="D2548" s="143"/>
      <c r="E2548" s="144"/>
      <c r="F2548" s="145" t="s">
        <v>463</v>
      </c>
      <c r="G2548" s="145" t="s">
        <v>464</v>
      </c>
      <c r="H2548" s="172">
        <v>4</v>
      </c>
      <c r="I2548" s="178"/>
      <c r="J2548" s="178"/>
      <c r="K2548" s="178"/>
      <c r="L2548" s="138"/>
      <c r="M2548" s="146"/>
      <c r="N2548" s="146"/>
    </row>
    <row r="2549" spans="2:14" s="141" customFormat="1" ht="20.100000000000001" hidden="1" customHeight="1">
      <c r="B2549" s="145"/>
      <c r="C2549" s="145"/>
      <c r="D2549" s="143"/>
      <c r="E2549" s="144"/>
      <c r="F2549" s="145" t="s">
        <v>464</v>
      </c>
      <c r="G2549" s="145" t="s">
        <v>465</v>
      </c>
      <c r="H2549" s="172">
        <v>4</v>
      </c>
      <c r="I2549" s="178"/>
      <c r="J2549" s="178"/>
      <c r="K2549" s="178"/>
      <c r="L2549" s="138"/>
      <c r="M2549" s="146"/>
      <c r="N2549" s="146"/>
    </row>
    <row r="2550" spans="2:14" s="141" customFormat="1" ht="20.100000000000001" hidden="1" customHeight="1">
      <c r="B2550" s="145"/>
      <c r="C2550" s="145"/>
      <c r="D2550" s="143"/>
      <c r="E2550" s="144"/>
      <c r="F2550" s="145" t="s">
        <v>465</v>
      </c>
      <c r="G2550" s="145" t="s">
        <v>466</v>
      </c>
      <c r="H2550" s="172">
        <v>4</v>
      </c>
      <c r="I2550" s="178"/>
      <c r="J2550" s="178"/>
      <c r="K2550" s="178"/>
      <c r="L2550" s="138"/>
      <c r="M2550" s="146"/>
      <c r="N2550" s="146"/>
    </row>
    <row r="2551" spans="2:14" s="141" customFormat="1" ht="20.100000000000001" hidden="1" customHeight="1">
      <c r="B2551" s="145"/>
      <c r="C2551" s="145"/>
      <c r="D2551" s="143"/>
      <c r="E2551" s="144"/>
      <c r="F2551" s="145" t="s">
        <v>466</v>
      </c>
      <c r="G2551" s="145" t="s">
        <v>467</v>
      </c>
      <c r="H2551" s="172">
        <v>4</v>
      </c>
      <c r="I2551" s="178"/>
      <c r="J2551" s="178"/>
      <c r="K2551" s="178"/>
      <c r="L2551" s="138"/>
      <c r="M2551" s="146"/>
      <c r="N2551" s="146"/>
    </row>
    <row r="2552" spans="2:14" s="141" customFormat="1" ht="20.100000000000001" hidden="1" customHeight="1">
      <c r="B2552" s="145"/>
      <c r="C2552" s="145"/>
      <c r="D2552" s="143"/>
      <c r="E2552" s="144"/>
      <c r="F2552" s="145" t="s">
        <v>467</v>
      </c>
      <c r="G2552" s="145" t="s">
        <v>468</v>
      </c>
      <c r="H2552" s="172">
        <v>4</v>
      </c>
      <c r="I2552" s="178"/>
      <c r="J2552" s="178"/>
      <c r="K2552" s="178"/>
      <c r="L2552" s="138"/>
      <c r="M2552" s="146"/>
      <c r="N2552" s="146"/>
    </row>
    <row r="2553" spans="2:14" s="141" customFormat="1" ht="20.100000000000001" hidden="1" customHeight="1">
      <c r="B2553" s="145"/>
      <c r="C2553" s="145"/>
      <c r="D2553" s="143"/>
      <c r="E2553" s="144"/>
      <c r="F2553" s="145" t="s">
        <v>468</v>
      </c>
      <c r="G2553" s="145" t="s">
        <v>469</v>
      </c>
      <c r="H2553" s="172">
        <v>4</v>
      </c>
      <c r="I2553" s="178"/>
      <c r="J2553" s="178"/>
      <c r="K2553" s="178"/>
      <c r="L2553" s="138"/>
      <c r="M2553" s="146"/>
      <c r="N2553" s="146"/>
    </row>
    <row r="2554" spans="2:14" s="141" customFormat="1" ht="20.100000000000001" hidden="1" customHeight="1">
      <c r="B2554" s="145"/>
      <c r="C2554" s="145"/>
      <c r="D2554" s="143"/>
      <c r="E2554" s="144"/>
      <c r="F2554" s="145" t="s">
        <v>469</v>
      </c>
      <c r="G2554" s="145" t="s">
        <v>470</v>
      </c>
      <c r="H2554" s="172">
        <v>4</v>
      </c>
      <c r="I2554" s="178"/>
      <c r="J2554" s="178"/>
      <c r="K2554" s="178"/>
      <c r="L2554" s="138"/>
      <c r="M2554" s="146"/>
      <c r="N2554" s="146"/>
    </row>
    <row r="2555" spans="2:14" s="141" customFormat="1" ht="20.100000000000001" hidden="1" customHeight="1">
      <c r="B2555" s="145"/>
      <c r="C2555" s="145"/>
      <c r="D2555" s="143"/>
      <c r="E2555" s="144"/>
      <c r="F2555" s="145" t="s">
        <v>470</v>
      </c>
      <c r="G2555" s="145" t="s">
        <v>471</v>
      </c>
      <c r="H2555" s="172">
        <v>4</v>
      </c>
      <c r="I2555" s="178"/>
      <c r="J2555" s="178"/>
      <c r="K2555" s="178"/>
      <c r="L2555" s="138"/>
      <c r="M2555" s="146"/>
      <c r="N2555" s="146"/>
    </row>
    <row r="2556" spans="2:14" s="141" customFormat="1" ht="20.100000000000001" hidden="1" customHeight="1">
      <c r="B2556" s="145"/>
      <c r="C2556" s="145"/>
      <c r="D2556" s="143"/>
      <c r="E2556" s="144"/>
      <c r="F2556" s="145" t="s">
        <v>471</v>
      </c>
      <c r="G2556" s="145" t="s">
        <v>473</v>
      </c>
      <c r="H2556" s="172">
        <v>4</v>
      </c>
      <c r="I2556" s="178"/>
      <c r="J2556" s="178"/>
      <c r="K2556" s="178"/>
      <c r="L2556" s="138"/>
      <c r="M2556" s="146"/>
      <c r="N2556" s="146"/>
    </row>
    <row r="2557" spans="2:14" s="141" customFormat="1" ht="20.100000000000001" hidden="1" customHeight="1">
      <c r="B2557" s="145"/>
      <c r="C2557" s="145"/>
      <c r="D2557" s="143"/>
      <c r="E2557" s="144"/>
      <c r="F2557" s="145" t="s">
        <v>473</v>
      </c>
      <c r="G2557" s="145" t="s">
        <v>474</v>
      </c>
      <c r="H2557" s="172">
        <v>4</v>
      </c>
      <c r="I2557" s="178"/>
      <c r="J2557" s="178"/>
      <c r="K2557" s="178"/>
      <c r="L2557" s="138"/>
      <c r="M2557" s="146"/>
      <c r="N2557" s="146"/>
    </row>
    <row r="2558" spans="2:14" s="141" customFormat="1" ht="20.100000000000001" hidden="1" customHeight="1">
      <c r="B2558" s="145"/>
      <c r="C2558" s="145"/>
      <c r="D2558" s="143"/>
      <c r="E2558" s="144"/>
      <c r="F2558" s="145" t="s">
        <v>474</v>
      </c>
      <c r="G2558" s="145" t="s">
        <v>475</v>
      </c>
      <c r="H2558" s="172">
        <v>4</v>
      </c>
      <c r="I2558" s="178"/>
      <c r="J2558" s="178"/>
      <c r="K2558" s="178"/>
      <c r="L2558" s="138"/>
      <c r="M2558" s="146"/>
      <c r="N2558" s="146"/>
    </row>
    <row r="2559" spans="2:14" s="141" customFormat="1" ht="20.100000000000001" hidden="1" customHeight="1">
      <c r="B2559" s="145"/>
      <c r="C2559" s="145"/>
      <c r="D2559" s="143"/>
      <c r="E2559" s="144"/>
      <c r="F2559" s="145" t="s">
        <v>475</v>
      </c>
      <c r="G2559" s="145" t="s">
        <v>476</v>
      </c>
      <c r="H2559" s="172">
        <v>4</v>
      </c>
      <c r="I2559" s="178"/>
      <c r="J2559" s="178"/>
      <c r="K2559" s="178"/>
      <c r="L2559" s="138"/>
      <c r="M2559" s="146"/>
      <c r="N2559" s="146"/>
    </row>
    <row r="2560" spans="2:14" s="141" customFormat="1" ht="20.100000000000001" hidden="1" customHeight="1">
      <c r="B2560" s="145"/>
      <c r="C2560" s="145"/>
      <c r="D2560" s="143"/>
      <c r="E2560" s="144"/>
      <c r="F2560" s="145" t="s">
        <v>476</v>
      </c>
      <c r="G2560" s="145" t="s">
        <v>477</v>
      </c>
      <c r="H2560" s="172">
        <v>4</v>
      </c>
      <c r="I2560" s="178"/>
      <c r="J2560" s="178"/>
      <c r="K2560" s="178"/>
      <c r="L2560" s="138"/>
      <c r="M2560" s="146"/>
      <c r="N2560" s="146"/>
    </row>
    <row r="2561" spans="2:14" s="141" customFormat="1" ht="20.100000000000001" hidden="1" customHeight="1">
      <c r="B2561" s="145"/>
      <c r="C2561" s="145"/>
      <c r="D2561" s="143"/>
      <c r="E2561" s="144"/>
      <c r="F2561" s="145" t="s">
        <v>477</v>
      </c>
      <c r="G2561" s="145" t="s">
        <v>543</v>
      </c>
      <c r="H2561" s="172">
        <v>4</v>
      </c>
      <c r="I2561" s="178"/>
      <c r="J2561" s="178"/>
      <c r="K2561" s="178"/>
      <c r="L2561" s="138"/>
      <c r="M2561" s="146"/>
      <c r="N2561" s="146"/>
    </row>
    <row r="2562" spans="2:14" s="141" customFormat="1" ht="20.100000000000001" hidden="1" customHeight="1">
      <c r="B2562" s="145"/>
      <c r="C2562" s="145"/>
      <c r="D2562" s="143"/>
      <c r="E2562" s="144"/>
      <c r="F2562" s="145" t="s">
        <v>543</v>
      </c>
      <c r="G2562" s="145" t="s">
        <v>550</v>
      </c>
      <c r="H2562" s="172">
        <v>4</v>
      </c>
      <c r="I2562" s="178"/>
      <c r="J2562" s="178"/>
      <c r="K2562" s="178"/>
      <c r="L2562" s="138"/>
      <c r="M2562" s="146"/>
      <c r="N2562" s="146"/>
    </row>
    <row r="2563" spans="2:14" s="141" customFormat="1" ht="20.100000000000001" hidden="1" customHeight="1">
      <c r="B2563" s="145"/>
      <c r="C2563" s="145"/>
      <c r="D2563" s="143"/>
      <c r="E2563" s="144"/>
      <c r="F2563" s="145" t="s">
        <v>550</v>
      </c>
      <c r="G2563" s="145" t="s">
        <v>551</v>
      </c>
      <c r="H2563" s="172">
        <v>4</v>
      </c>
      <c r="I2563" s="178"/>
      <c r="J2563" s="178"/>
      <c r="K2563" s="178"/>
      <c r="L2563" s="138"/>
      <c r="M2563" s="146"/>
      <c r="N2563" s="146"/>
    </row>
    <row r="2564" spans="2:14" s="141" customFormat="1" ht="20.100000000000001" hidden="1" customHeight="1">
      <c r="B2564" s="145"/>
      <c r="C2564" s="145"/>
      <c r="D2564" s="143"/>
      <c r="E2564" s="144"/>
      <c r="F2564" s="145" t="s">
        <v>551</v>
      </c>
      <c r="G2564" s="145" t="s">
        <v>552</v>
      </c>
      <c r="H2564" s="172">
        <v>4</v>
      </c>
      <c r="I2564" s="178"/>
      <c r="J2564" s="178"/>
      <c r="K2564" s="178"/>
      <c r="L2564" s="138"/>
      <c r="M2564" s="146"/>
      <c r="N2564" s="146"/>
    </row>
    <row r="2565" spans="2:14" s="141" customFormat="1" ht="20.100000000000001" hidden="1" customHeight="1">
      <c r="B2565" s="145"/>
      <c r="C2565" s="145"/>
      <c r="D2565" s="143"/>
      <c r="E2565" s="144"/>
      <c r="F2565" s="145" t="s">
        <v>552</v>
      </c>
      <c r="G2565" s="145" t="s">
        <v>553</v>
      </c>
      <c r="H2565" s="172">
        <v>4</v>
      </c>
      <c r="I2565" s="178"/>
      <c r="J2565" s="178"/>
      <c r="K2565" s="178"/>
      <c r="L2565" s="138"/>
      <c r="M2565" s="146"/>
      <c r="N2565" s="146"/>
    </row>
    <row r="2566" spans="2:14" s="141" customFormat="1" ht="20.100000000000001" hidden="1" customHeight="1">
      <c r="B2566" s="145"/>
      <c r="C2566" s="145"/>
      <c r="D2566" s="143"/>
      <c r="E2566" s="144"/>
      <c r="F2566" s="145" t="s">
        <v>553</v>
      </c>
      <c r="G2566" s="145" t="s">
        <v>554</v>
      </c>
      <c r="H2566" s="172">
        <v>4</v>
      </c>
      <c r="I2566" s="178"/>
      <c r="J2566" s="178"/>
      <c r="K2566" s="178"/>
      <c r="L2566" s="138"/>
      <c r="M2566" s="146"/>
      <c r="N2566" s="146"/>
    </row>
    <row r="2567" spans="2:14" s="141" customFormat="1" ht="20.100000000000001" hidden="1" customHeight="1">
      <c r="B2567" s="145"/>
      <c r="C2567" s="145"/>
      <c r="D2567" s="143"/>
      <c r="E2567" s="144"/>
      <c r="F2567" s="145" t="s">
        <v>554</v>
      </c>
      <c r="G2567" s="145" t="s">
        <v>555</v>
      </c>
      <c r="H2567" s="172">
        <v>4</v>
      </c>
      <c r="I2567" s="178"/>
      <c r="J2567" s="178"/>
      <c r="K2567" s="178"/>
      <c r="L2567" s="138"/>
      <c r="M2567" s="146"/>
      <c r="N2567" s="146"/>
    </row>
    <row r="2568" spans="2:14" s="141" customFormat="1" ht="20.100000000000001" hidden="1" customHeight="1">
      <c r="B2568" s="145"/>
      <c r="C2568" s="145"/>
      <c r="D2568" s="143"/>
      <c r="E2568" s="144"/>
      <c r="F2568" s="145" t="s">
        <v>555</v>
      </c>
      <c r="G2568" s="145" t="s">
        <v>556</v>
      </c>
      <c r="H2568" s="172">
        <v>4</v>
      </c>
      <c r="I2568" s="178"/>
      <c r="J2568" s="178"/>
      <c r="K2568" s="178"/>
      <c r="L2568" s="138"/>
      <c r="M2568" s="146"/>
      <c r="N2568" s="146"/>
    </row>
    <row r="2569" spans="2:14" s="141" customFormat="1" ht="20.100000000000001" hidden="1" customHeight="1">
      <c r="B2569" s="145"/>
      <c r="C2569" s="145"/>
      <c r="D2569" s="143"/>
      <c r="E2569" s="144"/>
      <c r="F2569" s="145" t="s">
        <v>556</v>
      </c>
      <c r="G2569" s="145" t="s">
        <v>557</v>
      </c>
      <c r="H2569" s="172">
        <v>4</v>
      </c>
      <c r="I2569" s="178"/>
      <c r="J2569" s="178"/>
      <c r="K2569" s="178"/>
      <c r="L2569" s="138"/>
      <c r="M2569" s="146"/>
      <c r="N2569" s="146"/>
    </row>
    <row r="2570" spans="2:14" s="141" customFormat="1" ht="20.100000000000001" hidden="1" customHeight="1">
      <c r="B2570" s="145"/>
      <c r="C2570" s="145"/>
      <c r="D2570" s="143"/>
      <c r="E2570" s="144"/>
      <c r="F2570" s="145" t="s">
        <v>557</v>
      </c>
      <c r="G2570" s="145" t="s">
        <v>558</v>
      </c>
      <c r="H2570" s="172">
        <v>4</v>
      </c>
      <c r="I2570" s="178"/>
      <c r="J2570" s="178"/>
      <c r="K2570" s="178"/>
      <c r="L2570" s="138"/>
      <c r="M2570" s="146"/>
      <c r="N2570" s="146"/>
    </row>
    <row r="2571" spans="2:14" s="141" customFormat="1" ht="20.100000000000001" hidden="1" customHeight="1">
      <c r="B2571" s="145"/>
      <c r="C2571" s="145"/>
      <c r="D2571" s="143"/>
      <c r="E2571" s="144"/>
      <c r="F2571" s="145" t="s">
        <v>558</v>
      </c>
      <c r="G2571" s="145" t="s">
        <v>559</v>
      </c>
      <c r="H2571" s="172">
        <v>4</v>
      </c>
      <c r="I2571" s="178"/>
      <c r="J2571" s="178"/>
      <c r="K2571" s="178"/>
      <c r="L2571" s="138"/>
      <c r="M2571" s="146"/>
      <c r="N2571" s="146"/>
    </row>
    <row r="2572" spans="2:14" s="141" customFormat="1" ht="20.100000000000001" hidden="1" customHeight="1">
      <c r="B2572" s="145"/>
      <c r="C2572" s="145"/>
      <c r="D2572" s="143"/>
      <c r="E2572" s="144"/>
      <c r="F2572" s="145" t="s">
        <v>559</v>
      </c>
      <c r="G2572" s="145" t="s">
        <v>560</v>
      </c>
      <c r="H2572" s="172">
        <v>4</v>
      </c>
      <c r="I2572" s="178"/>
      <c r="J2572" s="178"/>
      <c r="K2572" s="178"/>
      <c r="L2572" s="138"/>
      <c r="M2572" s="146"/>
      <c r="N2572" s="146"/>
    </row>
    <row r="2573" spans="2:14" s="141" customFormat="1" ht="20.100000000000001" hidden="1" customHeight="1">
      <c r="B2573" s="145"/>
      <c r="C2573" s="145"/>
      <c r="D2573" s="143"/>
      <c r="E2573" s="144"/>
      <c r="F2573" s="145" t="s">
        <v>560</v>
      </c>
      <c r="G2573" s="145" t="s">
        <v>930</v>
      </c>
      <c r="H2573" s="172">
        <v>4</v>
      </c>
      <c r="I2573" s="178"/>
      <c r="J2573" s="178"/>
      <c r="K2573" s="178"/>
      <c r="L2573" s="138"/>
      <c r="M2573" s="146"/>
      <c r="N2573" s="146"/>
    </row>
    <row r="2574" spans="2:14" s="141" customFormat="1" ht="20.100000000000001" hidden="1" customHeight="1">
      <c r="B2574" s="145"/>
      <c r="C2574" s="145"/>
      <c r="D2574" s="143"/>
      <c r="E2574" s="144"/>
      <c r="F2574" s="145"/>
      <c r="G2574" s="145"/>
      <c r="H2574" s="172"/>
      <c r="I2574" s="178"/>
      <c r="J2574" s="178"/>
      <c r="K2574" s="178"/>
      <c r="L2574" s="138"/>
      <c r="M2574" s="146"/>
      <c r="N2574" s="146"/>
    </row>
    <row r="2575" spans="2:14" s="141" customFormat="1" ht="20.100000000000001" hidden="1" customHeight="1">
      <c r="B2575" s="145">
        <v>274</v>
      </c>
      <c r="C2575" s="145"/>
      <c r="D2575" s="143" t="s">
        <v>288</v>
      </c>
      <c r="E2575" s="144">
        <v>3.77</v>
      </c>
      <c r="F2575" s="145" t="s">
        <v>433</v>
      </c>
      <c r="G2575" s="145" t="s">
        <v>447</v>
      </c>
      <c r="H2575" s="172">
        <v>3</v>
      </c>
      <c r="I2575" s="178"/>
      <c r="J2575" s="178"/>
      <c r="K2575" s="178"/>
      <c r="L2575" s="138"/>
      <c r="M2575" s="146"/>
      <c r="N2575" s="146"/>
    </row>
    <row r="2576" spans="2:14" s="141" customFormat="1" ht="20.100000000000001" hidden="1" customHeight="1">
      <c r="B2576" s="145"/>
      <c r="C2576" s="145"/>
      <c r="D2576" s="143"/>
      <c r="E2576" s="144"/>
      <c r="F2576" s="145" t="s">
        <v>447</v>
      </c>
      <c r="G2576" s="145" t="s">
        <v>451</v>
      </c>
      <c r="H2576" s="172">
        <v>3</v>
      </c>
      <c r="I2576" s="178"/>
      <c r="J2576" s="178"/>
      <c r="K2576" s="178"/>
      <c r="L2576" s="138"/>
      <c r="M2576" s="146"/>
      <c r="N2576" s="146"/>
    </row>
    <row r="2577" spans="2:14" s="141" customFormat="1" ht="20.100000000000001" hidden="1" customHeight="1">
      <c r="B2577" s="145"/>
      <c r="C2577" s="145"/>
      <c r="D2577" s="143"/>
      <c r="E2577" s="144"/>
      <c r="F2577" s="145" t="s">
        <v>451</v>
      </c>
      <c r="G2577" s="145" t="s">
        <v>454</v>
      </c>
      <c r="H2577" s="172">
        <v>3</v>
      </c>
      <c r="I2577" s="178"/>
      <c r="J2577" s="178"/>
      <c r="K2577" s="178"/>
      <c r="L2577" s="138"/>
      <c r="M2577" s="146"/>
      <c r="N2577" s="146"/>
    </row>
    <row r="2578" spans="2:14" s="141" customFormat="1" ht="20.100000000000001" hidden="1" customHeight="1">
      <c r="B2578" s="145"/>
      <c r="C2578" s="145"/>
      <c r="D2578" s="143"/>
      <c r="E2578" s="144"/>
      <c r="F2578" s="145" t="s">
        <v>454</v>
      </c>
      <c r="G2578" s="145" t="s">
        <v>455</v>
      </c>
      <c r="H2578" s="172">
        <v>3</v>
      </c>
      <c r="I2578" s="178"/>
      <c r="J2578" s="178"/>
      <c r="K2578" s="178"/>
      <c r="L2578" s="138"/>
      <c r="M2578" s="146"/>
      <c r="N2578" s="146"/>
    </row>
    <row r="2579" spans="2:14" s="141" customFormat="1" ht="20.100000000000001" hidden="1" customHeight="1">
      <c r="B2579" s="145"/>
      <c r="C2579" s="145"/>
      <c r="D2579" s="143"/>
      <c r="E2579" s="144"/>
      <c r="F2579" s="145" t="s">
        <v>455</v>
      </c>
      <c r="G2579" s="145" t="s">
        <v>456</v>
      </c>
      <c r="H2579" s="172">
        <v>3</v>
      </c>
      <c r="I2579" s="178"/>
      <c r="J2579" s="178"/>
      <c r="K2579" s="178"/>
      <c r="L2579" s="138"/>
      <c r="M2579" s="146"/>
      <c r="N2579" s="146"/>
    </row>
    <row r="2580" spans="2:14" s="141" customFormat="1" ht="20.100000000000001" hidden="1" customHeight="1">
      <c r="B2580" s="145"/>
      <c r="C2580" s="145"/>
      <c r="D2580" s="143"/>
      <c r="E2580" s="144"/>
      <c r="F2580" s="145" t="s">
        <v>456</v>
      </c>
      <c r="G2580" s="145" t="s">
        <v>457</v>
      </c>
      <c r="H2580" s="172">
        <v>3</v>
      </c>
      <c r="I2580" s="178"/>
      <c r="J2580" s="178"/>
      <c r="K2580" s="178"/>
      <c r="L2580" s="138"/>
      <c r="M2580" s="146"/>
      <c r="N2580" s="146"/>
    </row>
    <row r="2581" spans="2:14" s="141" customFormat="1" ht="20.100000000000001" hidden="1" customHeight="1">
      <c r="B2581" s="145"/>
      <c r="C2581" s="145"/>
      <c r="D2581" s="143"/>
      <c r="E2581" s="144"/>
      <c r="F2581" s="145" t="s">
        <v>457</v>
      </c>
      <c r="G2581" s="145" t="s">
        <v>460</v>
      </c>
      <c r="H2581" s="172">
        <v>3</v>
      </c>
      <c r="I2581" s="178"/>
      <c r="J2581" s="178"/>
      <c r="K2581" s="178"/>
      <c r="L2581" s="138"/>
      <c r="M2581" s="146"/>
      <c r="N2581" s="146"/>
    </row>
    <row r="2582" spans="2:14" s="141" customFormat="1" ht="20.100000000000001" hidden="1" customHeight="1">
      <c r="B2582" s="145"/>
      <c r="C2582" s="145"/>
      <c r="D2582" s="143"/>
      <c r="E2582" s="144"/>
      <c r="F2582" s="145" t="s">
        <v>460</v>
      </c>
      <c r="G2582" s="145" t="s">
        <v>463</v>
      </c>
      <c r="H2582" s="172">
        <v>3</v>
      </c>
      <c r="I2582" s="178"/>
      <c r="J2582" s="178"/>
      <c r="K2582" s="178"/>
      <c r="L2582" s="138"/>
      <c r="M2582" s="146"/>
      <c r="N2582" s="146"/>
    </row>
    <row r="2583" spans="2:14" s="141" customFormat="1" ht="20.100000000000001" hidden="1" customHeight="1">
      <c r="B2583" s="145"/>
      <c r="C2583" s="145"/>
      <c r="D2583" s="143"/>
      <c r="E2583" s="144"/>
      <c r="F2583" s="145" t="s">
        <v>463</v>
      </c>
      <c r="G2583" s="145" t="s">
        <v>464</v>
      </c>
      <c r="H2583" s="172">
        <v>3</v>
      </c>
      <c r="I2583" s="178"/>
      <c r="J2583" s="178"/>
      <c r="K2583" s="178"/>
      <c r="L2583" s="138"/>
      <c r="M2583" s="146"/>
      <c r="N2583" s="146"/>
    </row>
    <row r="2584" spans="2:14" s="141" customFormat="1" ht="20.100000000000001" hidden="1" customHeight="1">
      <c r="B2584" s="145"/>
      <c r="C2584" s="145"/>
      <c r="D2584" s="143"/>
      <c r="E2584" s="144"/>
      <c r="F2584" s="145" t="s">
        <v>464</v>
      </c>
      <c r="G2584" s="145" t="s">
        <v>465</v>
      </c>
      <c r="H2584" s="172">
        <v>3</v>
      </c>
      <c r="I2584" s="178"/>
      <c r="J2584" s="178"/>
      <c r="K2584" s="178"/>
      <c r="L2584" s="138"/>
      <c r="M2584" s="146"/>
      <c r="N2584" s="146"/>
    </row>
    <row r="2585" spans="2:14" s="141" customFormat="1" ht="20.100000000000001" hidden="1" customHeight="1">
      <c r="B2585" s="145"/>
      <c r="C2585" s="145"/>
      <c r="D2585" s="143"/>
      <c r="E2585" s="144"/>
      <c r="F2585" s="145" t="s">
        <v>465</v>
      </c>
      <c r="G2585" s="145" t="s">
        <v>466</v>
      </c>
      <c r="H2585" s="172">
        <v>3</v>
      </c>
      <c r="I2585" s="178"/>
      <c r="J2585" s="178"/>
      <c r="K2585" s="178"/>
      <c r="L2585" s="138"/>
      <c r="M2585" s="146"/>
      <c r="N2585" s="146"/>
    </row>
    <row r="2586" spans="2:14" s="141" customFormat="1" ht="20.100000000000001" hidden="1" customHeight="1">
      <c r="B2586" s="145"/>
      <c r="C2586" s="145"/>
      <c r="D2586" s="143"/>
      <c r="E2586" s="144"/>
      <c r="F2586" s="145" t="s">
        <v>466</v>
      </c>
      <c r="G2586" s="145" t="s">
        <v>467</v>
      </c>
      <c r="H2586" s="172">
        <v>3</v>
      </c>
      <c r="I2586" s="178"/>
      <c r="J2586" s="178"/>
      <c r="K2586" s="178"/>
      <c r="L2586" s="138"/>
      <c r="M2586" s="146"/>
      <c r="N2586" s="146"/>
    </row>
    <row r="2587" spans="2:14" s="141" customFormat="1" ht="20.100000000000001" hidden="1" customHeight="1">
      <c r="B2587" s="145"/>
      <c r="C2587" s="145"/>
      <c r="D2587" s="143"/>
      <c r="E2587" s="144"/>
      <c r="F2587" s="145" t="s">
        <v>467</v>
      </c>
      <c r="G2587" s="145" t="s">
        <v>468</v>
      </c>
      <c r="H2587" s="172">
        <v>3</v>
      </c>
      <c r="I2587" s="178"/>
      <c r="J2587" s="178"/>
      <c r="K2587" s="178"/>
      <c r="L2587" s="138"/>
      <c r="M2587" s="146"/>
      <c r="N2587" s="146"/>
    </row>
    <row r="2588" spans="2:14" s="141" customFormat="1" ht="20.100000000000001" hidden="1" customHeight="1">
      <c r="B2588" s="145"/>
      <c r="C2588" s="145"/>
      <c r="D2588" s="143"/>
      <c r="E2588" s="144"/>
      <c r="F2588" s="145" t="s">
        <v>468</v>
      </c>
      <c r="G2588" s="145" t="s">
        <v>469</v>
      </c>
      <c r="H2588" s="172">
        <v>3</v>
      </c>
      <c r="I2588" s="178"/>
      <c r="J2588" s="178"/>
      <c r="K2588" s="178"/>
      <c r="L2588" s="138"/>
      <c r="M2588" s="146"/>
      <c r="N2588" s="146"/>
    </row>
    <row r="2589" spans="2:14" s="141" customFormat="1" ht="20.100000000000001" hidden="1" customHeight="1">
      <c r="B2589" s="145"/>
      <c r="C2589" s="145"/>
      <c r="D2589" s="143"/>
      <c r="E2589" s="144"/>
      <c r="F2589" s="145" t="s">
        <v>469</v>
      </c>
      <c r="G2589" s="145" t="s">
        <v>470</v>
      </c>
      <c r="H2589" s="172">
        <v>3</v>
      </c>
      <c r="I2589" s="178"/>
      <c r="J2589" s="178"/>
      <c r="K2589" s="178"/>
      <c r="L2589" s="138"/>
      <c r="M2589" s="146"/>
      <c r="N2589" s="146"/>
    </row>
    <row r="2590" spans="2:14" s="141" customFormat="1" ht="20.100000000000001" hidden="1" customHeight="1">
      <c r="B2590" s="145"/>
      <c r="C2590" s="145"/>
      <c r="D2590" s="143"/>
      <c r="E2590" s="144"/>
      <c r="F2590" s="145" t="s">
        <v>470</v>
      </c>
      <c r="G2590" s="145" t="s">
        <v>471</v>
      </c>
      <c r="H2590" s="172">
        <v>3</v>
      </c>
      <c r="I2590" s="178"/>
      <c r="J2590" s="178"/>
      <c r="K2590" s="178"/>
      <c r="L2590" s="138"/>
      <c r="M2590" s="146"/>
      <c r="N2590" s="146"/>
    </row>
    <row r="2591" spans="2:14" s="141" customFormat="1" ht="20.100000000000001" hidden="1" customHeight="1">
      <c r="B2591" s="145"/>
      <c r="C2591" s="145"/>
      <c r="D2591" s="143"/>
      <c r="E2591" s="144"/>
      <c r="F2591" s="145" t="s">
        <v>471</v>
      </c>
      <c r="G2591" s="145" t="s">
        <v>473</v>
      </c>
      <c r="H2591" s="172">
        <v>3</v>
      </c>
      <c r="I2591" s="178"/>
      <c r="J2591" s="178"/>
      <c r="K2591" s="178"/>
      <c r="L2591" s="138"/>
      <c r="M2591" s="146"/>
      <c r="N2591" s="146"/>
    </row>
    <row r="2592" spans="2:14" s="141" customFormat="1" ht="20.100000000000001" hidden="1" customHeight="1">
      <c r="B2592" s="145"/>
      <c r="C2592" s="145"/>
      <c r="D2592" s="143"/>
      <c r="E2592" s="144"/>
      <c r="F2592" s="145" t="s">
        <v>473</v>
      </c>
      <c r="G2592" s="145" t="s">
        <v>474</v>
      </c>
      <c r="H2592" s="172">
        <v>3</v>
      </c>
      <c r="I2592" s="178"/>
      <c r="J2592" s="178"/>
      <c r="K2592" s="178"/>
      <c r="L2592" s="138"/>
      <c r="M2592" s="146"/>
      <c r="N2592" s="146"/>
    </row>
    <row r="2593" spans="2:14" s="141" customFormat="1" ht="20.100000000000001" hidden="1" customHeight="1">
      <c r="B2593" s="145"/>
      <c r="C2593" s="145"/>
      <c r="D2593" s="143"/>
      <c r="E2593" s="144"/>
      <c r="F2593" s="145" t="s">
        <v>474</v>
      </c>
      <c r="G2593" s="145" t="s">
        <v>931</v>
      </c>
      <c r="H2593" s="172">
        <v>3</v>
      </c>
      <c r="I2593" s="178"/>
      <c r="J2593" s="178"/>
      <c r="K2593" s="178"/>
      <c r="L2593" s="138"/>
      <c r="M2593" s="146"/>
      <c r="N2593" s="146"/>
    </row>
    <row r="2594" spans="2:14" s="141" customFormat="1" ht="20.100000000000001" hidden="1" customHeight="1">
      <c r="B2594" s="145"/>
      <c r="C2594" s="145"/>
      <c r="D2594" s="143"/>
      <c r="E2594" s="144"/>
      <c r="F2594" s="145"/>
      <c r="G2594" s="145"/>
      <c r="H2594" s="172"/>
      <c r="I2594" s="178"/>
      <c r="J2594" s="178"/>
      <c r="K2594" s="178"/>
      <c r="L2594" s="138"/>
      <c r="M2594" s="146"/>
      <c r="N2594" s="146"/>
    </row>
    <row r="2595" spans="2:14" s="141" customFormat="1" ht="20.100000000000001" hidden="1" customHeight="1">
      <c r="B2595" s="145">
        <v>275</v>
      </c>
      <c r="C2595" s="145"/>
      <c r="D2595" s="143" t="s">
        <v>289</v>
      </c>
      <c r="E2595" s="144">
        <v>2.3220000000000001</v>
      </c>
      <c r="F2595" s="145" t="s">
        <v>433</v>
      </c>
      <c r="G2595" s="145" t="s">
        <v>447</v>
      </c>
      <c r="H2595" s="172">
        <v>4</v>
      </c>
      <c r="I2595" s="178"/>
      <c r="J2595" s="178"/>
      <c r="K2595" s="178"/>
      <c r="L2595" s="138"/>
      <c r="M2595" s="146"/>
      <c r="N2595" s="146"/>
    </row>
    <row r="2596" spans="2:14" s="141" customFormat="1" ht="20.100000000000001" hidden="1" customHeight="1">
      <c r="B2596" s="145"/>
      <c r="C2596" s="145"/>
      <c r="D2596" s="143"/>
      <c r="E2596" s="144"/>
      <c r="F2596" s="145" t="s">
        <v>447</v>
      </c>
      <c r="G2596" s="145" t="s">
        <v>451</v>
      </c>
      <c r="H2596" s="172">
        <v>4</v>
      </c>
      <c r="I2596" s="178"/>
      <c r="J2596" s="178"/>
      <c r="K2596" s="178"/>
      <c r="L2596" s="138"/>
      <c r="M2596" s="146"/>
      <c r="N2596" s="146"/>
    </row>
    <row r="2597" spans="2:14" s="141" customFormat="1" ht="20.100000000000001" hidden="1" customHeight="1">
      <c r="B2597" s="145"/>
      <c r="C2597" s="145"/>
      <c r="D2597" s="143"/>
      <c r="E2597" s="144"/>
      <c r="F2597" s="145" t="s">
        <v>451</v>
      </c>
      <c r="G2597" s="145" t="s">
        <v>454</v>
      </c>
      <c r="H2597" s="172">
        <v>4</v>
      </c>
      <c r="I2597" s="178"/>
      <c r="J2597" s="178"/>
      <c r="K2597" s="178"/>
      <c r="L2597" s="138"/>
      <c r="M2597" s="146"/>
      <c r="N2597" s="146"/>
    </row>
    <row r="2598" spans="2:14" s="141" customFormat="1" ht="20.100000000000001" hidden="1" customHeight="1">
      <c r="B2598" s="145"/>
      <c r="C2598" s="145"/>
      <c r="D2598" s="143"/>
      <c r="E2598" s="144"/>
      <c r="F2598" s="145" t="s">
        <v>454</v>
      </c>
      <c r="G2598" s="145" t="s">
        <v>455</v>
      </c>
      <c r="H2598" s="172">
        <v>4</v>
      </c>
      <c r="I2598" s="178"/>
      <c r="J2598" s="178"/>
      <c r="K2598" s="178"/>
      <c r="L2598" s="138"/>
      <c r="M2598" s="146"/>
      <c r="N2598" s="146"/>
    </row>
    <row r="2599" spans="2:14" s="141" customFormat="1" ht="20.100000000000001" hidden="1" customHeight="1">
      <c r="B2599" s="145"/>
      <c r="C2599" s="145"/>
      <c r="D2599" s="143"/>
      <c r="E2599" s="144"/>
      <c r="F2599" s="145" t="s">
        <v>455</v>
      </c>
      <c r="G2599" s="145" t="s">
        <v>456</v>
      </c>
      <c r="H2599" s="172">
        <v>4</v>
      </c>
      <c r="I2599" s="178"/>
      <c r="J2599" s="178"/>
      <c r="K2599" s="178"/>
      <c r="L2599" s="138"/>
      <c r="M2599" s="146"/>
      <c r="N2599" s="146"/>
    </row>
    <row r="2600" spans="2:14" s="141" customFormat="1" ht="20.100000000000001" hidden="1" customHeight="1">
      <c r="B2600" s="145"/>
      <c r="C2600" s="145"/>
      <c r="D2600" s="143"/>
      <c r="E2600" s="144"/>
      <c r="F2600" s="145" t="s">
        <v>456</v>
      </c>
      <c r="G2600" s="145" t="s">
        <v>457</v>
      </c>
      <c r="H2600" s="172">
        <v>4</v>
      </c>
      <c r="I2600" s="178"/>
      <c r="J2600" s="178"/>
      <c r="K2600" s="178"/>
      <c r="L2600" s="138"/>
      <c r="M2600" s="146"/>
      <c r="N2600" s="146"/>
    </row>
    <row r="2601" spans="2:14" s="141" customFormat="1" ht="20.100000000000001" hidden="1" customHeight="1">
      <c r="B2601" s="145"/>
      <c r="C2601" s="145"/>
      <c r="D2601" s="143"/>
      <c r="E2601" s="144"/>
      <c r="F2601" s="145" t="s">
        <v>457</v>
      </c>
      <c r="G2601" s="145" t="s">
        <v>460</v>
      </c>
      <c r="H2601" s="172">
        <v>4</v>
      </c>
      <c r="I2601" s="178"/>
      <c r="J2601" s="178"/>
      <c r="K2601" s="178"/>
      <c r="L2601" s="138"/>
      <c r="M2601" s="146"/>
      <c r="N2601" s="146"/>
    </row>
    <row r="2602" spans="2:14" s="141" customFormat="1" ht="20.100000000000001" hidden="1" customHeight="1">
      <c r="B2602" s="145"/>
      <c r="C2602" s="145"/>
      <c r="D2602" s="143"/>
      <c r="E2602" s="144"/>
      <c r="F2602" s="145" t="s">
        <v>460</v>
      </c>
      <c r="G2602" s="145" t="s">
        <v>463</v>
      </c>
      <c r="H2602" s="172">
        <v>4</v>
      </c>
      <c r="I2602" s="178"/>
      <c r="J2602" s="178"/>
      <c r="K2602" s="178"/>
      <c r="L2602" s="138"/>
      <c r="M2602" s="146"/>
      <c r="N2602" s="146"/>
    </row>
    <row r="2603" spans="2:14" s="141" customFormat="1" ht="20.100000000000001" hidden="1" customHeight="1">
      <c r="B2603" s="145"/>
      <c r="C2603" s="145"/>
      <c r="D2603" s="143"/>
      <c r="E2603" s="144"/>
      <c r="F2603" s="145" t="s">
        <v>463</v>
      </c>
      <c r="G2603" s="145" t="s">
        <v>464</v>
      </c>
      <c r="H2603" s="172">
        <v>4</v>
      </c>
      <c r="I2603" s="178"/>
      <c r="J2603" s="178"/>
      <c r="K2603" s="178"/>
      <c r="L2603" s="138"/>
      <c r="M2603" s="146"/>
      <c r="N2603" s="146"/>
    </row>
    <row r="2604" spans="2:14" s="141" customFormat="1" ht="20.100000000000001" hidden="1" customHeight="1">
      <c r="B2604" s="145"/>
      <c r="C2604" s="145"/>
      <c r="D2604" s="143"/>
      <c r="E2604" s="144"/>
      <c r="F2604" s="145" t="s">
        <v>464</v>
      </c>
      <c r="G2604" s="145" t="s">
        <v>465</v>
      </c>
      <c r="H2604" s="172">
        <v>4</v>
      </c>
      <c r="I2604" s="178"/>
      <c r="J2604" s="178"/>
      <c r="K2604" s="178"/>
      <c r="L2604" s="138"/>
      <c r="M2604" s="146"/>
      <c r="N2604" s="146"/>
    </row>
    <row r="2605" spans="2:14" s="141" customFormat="1" ht="20.100000000000001" hidden="1" customHeight="1">
      <c r="B2605" s="145"/>
      <c r="C2605" s="145"/>
      <c r="D2605" s="143"/>
      <c r="E2605" s="144"/>
      <c r="F2605" s="145" t="s">
        <v>465</v>
      </c>
      <c r="G2605" s="145" t="s">
        <v>466</v>
      </c>
      <c r="H2605" s="172">
        <v>4</v>
      </c>
      <c r="I2605" s="178"/>
      <c r="J2605" s="178"/>
      <c r="K2605" s="178"/>
      <c r="L2605" s="138"/>
      <c r="M2605" s="146"/>
      <c r="N2605" s="146"/>
    </row>
    <row r="2606" spans="2:14" s="141" customFormat="1" ht="20.100000000000001" hidden="1" customHeight="1">
      <c r="B2606" s="145"/>
      <c r="C2606" s="145"/>
      <c r="D2606" s="143"/>
      <c r="E2606" s="144"/>
      <c r="F2606" s="145" t="s">
        <v>466</v>
      </c>
      <c r="G2606" s="145" t="s">
        <v>793</v>
      </c>
      <c r="H2606" s="172">
        <v>4</v>
      </c>
      <c r="I2606" s="178"/>
      <c r="J2606" s="178"/>
      <c r="K2606" s="178"/>
      <c r="L2606" s="138"/>
      <c r="M2606" s="146"/>
      <c r="N2606" s="146"/>
    </row>
    <row r="2607" spans="2:14" s="141" customFormat="1" ht="20.100000000000001" hidden="1" customHeight="1">
      <c r="B2607" s="145"/>
      <c r="C2607" s="145"/>
      <c r="D2607" s="143"/>
      <c r="E2607" s="144"/>
      <c r="F2607" s="145"/>
      <c r="G2607" s="145"/>
      <c r="H2607" s="172"/>
      <c r="I2607" s="178"/>
      <c r="J2607" s="178"/>
      <c r="K2607" s="178"/>
      <c r="L2607" s="138"/>
      <c r="M2607" s="146"/>
      <c r="N2607" s="146"/>
    </row>
    <row r="2608" spans="2:14" s="141" customFormat="1" ht="20.100000000000001" hidden="1" customHeight="1">
      <c r="B2608" s="145">
        <v>276</v>
      </c>
      <c r="C2608" s="145"/>
      <c r="D2608" s="143" t="s">
        <v>290</v>
      </c>
      <c r="E2608" s="144">
        <v>3.9020000000000001</v>
      </c>
      <c r="F2608" s="145" t="s">
        <v>433</v>
      </c>
      <c r="G2608" s="145" t="s">
        <v>447</v>
      </c>
      <c r="H2608" s="172">
        <v>4</v>
      </c>
      <c r="I2608" s="178"/>
      <c r="J2608" s="178"/>
      <c r="K2608" s="178"/>
      <c r="L2608" s="138"/>
      <c r="M2608" s="146"/>
      <c r="N2608" s="146"/>
    </row>
    <row r="2609" spans="2:14" s="141" customFormat="1" ht="20.100000000000001" hidden="1" customHeight="1">
      <c r="B2609" s="145"/>
      <c r="C2609" s="145"/>
      <c r="D2609" s="143"/>
      <c r="E2609" s="144"/>
      <c r="F2609" s="145" t="s">
        <v>447</v>
      </c>
      <c r="G2609" s="145" t="s">
        <v>451</v>
      </c>
      <c r="H2609" s="172">
        <v>4</v>
      </c>
      <c r="I2609" s="178"/>
      <c r="J2609" s="178"/>
      <c r="K2609" s="178"/>
      <c r="L2609" s="138"/>
      <c r="M2609" s="146"/>
      <c r="N2609" s="146"/>
    </row>
    <row r="2610" spans="2:14" s="141" customFormat="1" ht="20.100000000000001" hidden="1" customHeight="1">
      <c r="B2610" s="145"/>
      <c r="C2610" s="145"/>
      <c r="D2610" s="143"/>
      <c r="E2610" s="144"/>
      <c r="F2610" s="145" t="s">
        <v>451</v>
      </c>
      <c r="G2610" s="145" t="s">
        <v>454</v>
      </c>
      <c r="H2610" s="172">
        <v>4</v>
      </c>
      <c r="I2610" s="178"/>
      <c r="J2610" s="178"/>
      <c r="K2610" s="178"/>
      <c r="L2610" s="138"/>
      <c r="M2610" s="146"/>
      <c r="N2610" s="146"/>
    </row>
    <row r="2611" spans="2:14" s="141" customFormat="1" ht="20.100000000000001" hidden="1" customHeight="1">
      <c r="B2611" s="145"/>
      <c r="C2611" s="145"/>
      <c r="D2611" s="143"/>
      <c r="E2611" s="144"/>
      <c r="F2611" s="145" t="s">
        <v>454</v>
      </c>
      <c r="G2611" s="145" t="s">
        <v>455</v>
      </c>
      <c r="H2611" s="172">
        <v>4</v>
      </c>
      <c r="I2611" s="178"/>
      <c r="J2611" s="178"/>
      <c r="K2611" s="178"/>
      <c r="L2611" s="138"/>
      <c r="M2611" s="146"/>
      <c r="N2611" s="146"/>
    </row>
    <row r="2612" spans="2:14" s="141" customFormat="1" ht="20.100000000000001" hidden="1" customHeight="1">
      <c r="B2612" s="145"/>
      <c r="C2612" s="145"/>
      <c r="D2612" s="143"/>
      <c r="E2612" s="144"/>
      <c r="F2612" s="145" t="s">
        <v>455</v>
      </c>
      <c r="G2612" s="145" t="s">
        <v>456</v>
      </c>
      <c r="H2612" s="172">
        <v>4</v>
      </c>
      <c r="I2612" s="178"/>
      <c r="J2612" s="178"/>
      <c r="K2612" s="178"/>
      <c r="L2612" s="138"/>
      <c r="M2612" s="146"/>
      <c r="N2612" s="146"/>
    </row>
    <row r="2613" spans="2:14" s="141" customFormat="1" ht="20.100000000000001" hidden="1" customHeight="1">
      <c r="B2613" s="145"/>
      <c r="C2613" s="145"/>
      <c r="D2613" s="143"/>
      <c r="E2613" s="144"/>
      <c r="F2613" s="145" t="s">
        <v>456</v>
      </c>
      <c r="G2613" s="145" t="s">
        <v>457</v>
      </c>
      <c r="H2613" s="172">
        <v>4</v>
      </c>
      <c r="I2613" s="178"/>
      <c r="J2613" s="178"/>
      <c r="K2613" s="178"/>
      <c r="L2613" s="138"/>
      <c r="M2613" s="146"/>
      <c r="N2613" s="146"/>
    </row>
    <row r="2614" spans="2:14" s="141" customFormat="1" ht="20.100000000000001" hidden="1" customHeight="1">
      <c r="B2614" s="145"/>
      <c r="C2614" s="145"/>
      <c r="D2614" s="143"/>
      <c r="E2614" s="144"/>
      <c r="F2614" s="145" t="s">
        <v>457</v>
      </c>
      <c r="G2614" s="145" t="s">
        <v>460</v>
      </c>
      <c r="H2614" s="172">
        <v>4</v>
      </c>
      <c r="I2614" s="178"/>
      <c r="J2614" s="178"/>
      <c r="K2614" s="178"/>
      <c r="L2614" s="138"/>
      <c r="M2614" s="146"/>
      <c r="N2614" s="146"/>
    </row>
    <row r="2615" spans="2:14" s="141" customFormat="1" ht="20.100000000000001" hidden="1" customHeight="1">
      <c r="B2615" s="145"/>
      <c r="C2615" s="145"/>
      <c r="D2615" s="143"/>
      <c r="E2615" s="144"/>
      <c r="F2615" s="145" t="s">
        <v>460</v>
      </c>
      <c r="G2615" s="145" t="s">
        <v>463</v>
      </c>
      <c r="H2615" s="172">
        <v>4</v>
      </c>
      <c r="I2615" s="178"/>
      <c r="J2615" s="178"/>
      <c r="K2615" s="178"/>
      <c r="L2615" s="138"/>
      <c r="M2615" s="146"/>
      <c r="N2615" s="146"/>
    </row>
    <row r="2616" spans="2:14" s="141" customFormat="1" ht="20.100000000000001" hidden="1" customHeight="1">
      <c r="B2616" s="145"/>
      <c r="C2616" s="145"/>
      <c r="D2616" s="143"/>
      <c r="E2616" s="144"/>
      <c r="F2616" s="145" t="s">
        <v>463</v>
      </c>
      <c r="G2616" s="145" t="s">
        <v>464</v>
      </c>
      <c r="H2616" s="172">
        <v>4</v>
      </c>
      <c r="I2616" s="178"/>
      <c r="J2616" s="178"/>
      <c r="K2616" s="178"/>
      <c r="L2616" s="138"/>
      <c r="M2616" s="146"/>
      <c r="N2616" s="146"/>
    </row>
    <row r="2617" spans="2:14" s="141" customFormat="1" ht="20.100000000000001" hidden="1" customHeight="1">
      <c r="B2617" s="145"/>
      <c r="C2617" s="145"/>
      <c r="D2617" s="143"/>
      <c r="E2617" s="144"/>
      <c r="F2617" s="145" t="s">
        <v>464</v>
      </c>
      <c r="G2617" s="145" t="s">
        <v>465</v>
      </c>
      <c r="H2617" s="172">
        <v>4</v>
      </c>
      <c r="I2617" s="178"/>
      <c r="J2617" s="178"/>
      <c r="K2617" s="178"/>
      <c r="L2617" s="138"/>
      <c r="M2617" s="146"/>
      <c r="N2617" s="146"/>
    </row>
    <row r="2618" spans="2:14" s="141" customFormat="1" ht="20.100000000000001" hidden="1" customHeight="1">
      <c r="B2618" s="145"/>
      <c r="C2618" s="145"/>
      <c r="D2618" s="143"/>
      <c r="E2618" s="144"/>
      <c r="F2618" s="145" t="s">
        <v>465</v>
      </c>
      <c r="G2618" s="145" t="s">
        <v>466</v>
      </c>
      <c r="H2618" s="172">
        <v>4</v>
      </c>
      <c r="I2618" s="178"/>
      <c r="J2618" s="178"/>
      <c r="K2618" s="178"/>
      <c r="L2618" s="138"/>
      <c r="M2618" s="146"/>
      <c r="N2618" s="146"/>
    </row>
    <row r="2619" spans="2:14" s="141" customFormat="1" ht="20.100000000000001" hidden="1" customHeight="1">
      <c r="B2619" s="145"/>
      <c r="C2619" s="145"/>
      <c r="D2619" s="143"/>
      <c r="E2619" s="144"/>
      <c r="F2619" s="145" t="s">
        <v>466</v>
      </c>
      <c r="G2619" s="145" t="s">
        <v>467</v>
      </c>
      <c r="H2619" s="172">
        <v>4</v>
      </c>
      <c r="I2619" s="178"/>
      <c r="J2619" s="178"/>
      <c r="K2619" s="178"/>
      <c r="L2619" s="138"/>
      <c r="M2619" s="146"/>
      <c r="N2619" s="146"/>
    </row>
    <row r="2620" spans="2:14" s="141" customFormat="1" ht="20.100000000000001" hidden="1" customHeight="1">
      <c r="B2620" s="145"/>
      <c r="C2620" s="145"/>
      <c r="D2620" s="143"/>
      <c r="E2620" s="144"/>
      <c r="F2620" s="145" t="s">
        <v>467</v>
      </c>
      <c r="G2620" s="145" t="s">
        <v>468</v>
      </c>
      <c r="H2620" s="172">
        <v>4</v>
      </c>
      <c r="I2620" s="178"/>
      <c r="J2620" s="178"/>
      <c r="K2620" s="178"/>
      <c r="L2620" s="138"/>
      <c r="M2620" s="146"/>
      <c r="N2620" s="146"/>
    </row>
    <row r="2621" spans="2:14" s="141" customFormat="1" ht="20.100000000000001" hidden="1" customHeight="1">
      <c r="B2621" s="145"/>
      <c r="C2621" s="145"/>
      <c r="D2621" s="143"/>
      <c r="E2621" s="144"/>
      <c r="F2621" s="145" t="s">
        <v>468</v>
      </c>
      <c r="G2621" s="145" t="s">
        <v>469</v>
      </c>
      <c r="H2621" s="172">
        <v>4</v>
      </c>
      <c r="I2621" s="178"/>
      <c r="J2621" s="178"/>
      <c r="K2621" s="178"/>
      <c r="L2621" s="138"/>
      <c r="M2621" s="146"/>
      <c r="N2621" s="146"/>
    </row>
    <row r="2622" spans="2:14" s="141" customFormat="1" ht="20.100000000000001" hidden="1" customHeight="1">
      <c r="B2622" s="145"/>
      <c r="C2622" s="145"/>
      <c r="D2622" s="143"/>
      <c r="E2622" s="144"/>
      <c r="F2622" s="145" t="s">
        <v>469</v>
      </c>
      <c r="G2622" s="145" t="s">
        <v>470</v>
      </c>
      <c r="H2622" s="172">
        <v>4</v>
      </c>
      <c r="I2622" s="178"/>
      <c r="J2622" s="178"/>
      <c r="K2622" s="178"/>
      <c r="L2622" s="138"/>
      <c r="M2622" s="146"/>
      <c r="N2622" s="146"/>
    </row>
    <row r="2623" spans="2:14" s="141" customFormat="1" ht="20.100000000000001" hidden="1" customHeight="1">
      <c r="B2623" s="145"/>
      <c r="C2623" s="145"/>
      <c r="D2623" s="143"/>
      <c r="E2623" s="144"/>
      <c r="F2623" s="145" t="s">
        <v>470</v>
      </c>
      <c r="G2623" s="145" t="s">
        <v>471</v>
      </c>
      <c r="H2623" s="172">
        <v>4</v>
      </c>
      <c r="I2623" s="178"/>
      <c r="J2623" s="178"/>
      <c r="K2623" s="178"/>
      <c r="L2623" s="138"/>
      <c r="M2623" s="146"/>
      <c r="N2623" s="146"/>
    </row>
    <row r="2624" spans="2:14" s="141" customFormat="1" ht="20.100000000000001" hidden="1" customHeight="1">
      <c r="B2624" s="145"/>
      <c r="C2624" s="145"/>
      <c r="D2624" s="143"/>
      <c r="E2624" s="144"/>
      <c r="F2624" s="145" t="s">
        <v>471</v>
      </c>
      <c r="G2624" s="145" t="s">
        <v>473</v>
      </c>
      <c r="H2624" s="172">
        <v>4</v>
      </c>
      <c r="I2624" s="178"/>
      <c r="J2624" s="178"/>
      <c r="K2624" s="178"/>
      <c r="L2624" s="138"/>
      <c r="M2624" s="146"/>
      <c r="N2624" s="146"/>
    </row>
    <row r="2625" spans="2:14" s="141" customFormat="1" ht="20.100000000000001" hidden="1" customHeight="1">
      <c r="B2625" s="145"/>
      <c r="C2625" s="145"/>
      <c r="D2625" s="143"/>
      <c r="E2625" s="144"/>
      <c r="F2625" s="145" t="s">
        <v>473</v>
      </c>
      <c r="G2625" s="145" t="s">
        <v>474</v>
      </c>
      <c r="H2625" s="172">
        <v>4</v>
      </c>
      <c r="I2625" s="178"/>
      <c r="J2625" s="178"/>
      <c r="K2625" s="178"/>
      <c r="L2625" s="138"/>
      <c r="M2625" s="146"/>
      <c r="N2625" s="146"/>
    </row>
    <row r="2626" spans="2:14" s="141" customFormat="1" ht="20.100000000000001" hidden="1" customHeight="1">
      <c r="B2626" s="145"/>
      <c r="C2626" s="145"/>
      <c r="D2626" s="143"/>
      <c r="E2626" s="144"/>
      <c r="F2626" s="145" t="s">
        <v>474</v>
      </c>
      <c r="G2626" s="145" t="s">
        <v>475</v>
      </c>
      <c r="H2626" s="172">
        <v>4</v>
      </c>
      <c r="I2626" s="178"/>
      <c r="J2626" s="178"/>
      <c r="K2626" s="178"/>
      <c r="L2626" s="138"/>
      <c r="M2626" s="146"/>
      <c r="N2626" s="146"/>
    </row>
    <row r="2627" spans="2:14" s="141" customFormat="1" ht="20.100000000000001" hidden="1" customHeight="1">
      <c r="B2627" s="145"/>
      <c r="C2627" s="145"/>
      <c r="D2627" s="143"/>
      <c r="E2627" s="144"/>
      <c r="F2627" s="145" t="s">
        <v>475</v>
      </c>
      <c r="G2627" s="145" t="s">
        <v>932</v>
      </c>
      <c r="H2627" s="172">
        <v>4</v>
      </c>
      <c r="I2627" s="178"/>
      <c r="J2627" s="178"/>
      <c r="K2627" s="178"/>
      <c r="L2627" s="138"/>
      <c r="M2627" s="146"/>
      <c r="N2627" s="146"/>
    </row>
    <row r="2628" spans="2:14" s="141" customFormat="1" ht="20.100000000000001" hidden="1" customHeight="1">
      <c r="B2628" s="145"/>
      <c r="C2628" s="145"/>
      <c r="D2628" s="143"/>
      <c r="E2628" s="144"/>
      <c r="F2628" s="145"/>
      <c r="G2628" s="145"/>
      <c r="H2628" s="172"/>
      <c r="I2628" s="178"/>
      <c r="J2628" s="178"/>
      <c r="K2628" s="178"/>
      <c r="L2628" s="138"/>
      <c r="M2628" s="146"/>
      <c r="N2628" s="146"/>
    </row>
    <row r="2629" spans="2:14" s="141" customFormat="1" ht="20.100000000000001" hidden="1" customHeight="1">
      <c r="B2629" s="145">
        <v>277</v>
      </c>
      <c r="C2629" s="145"/>
      <c r="D2629" s="143" t="s">
        <v>291</v>
      </c>
      <c r="E2629" s="144">
        <v>6.2610000000000001</v>
      </c>
      <c r="F2629" s="145" t="s">
        <v>433</v>
      </c>
      <c r="G2629" s="145" t="s">
        <v>447</v>
      </c>
      <c r="H2629" s="172">
        <v>6</v>
      </c>
      <c r="I2629" s="178"/>
      <c r="J2629" s="178"/>
      <c r="K2629" s="178"/>
      <c r="L2629" s="138"/>
      <c r="M2629" s="146"/>
      <c r="N2629" s="146"/>
    </row>
    <row r="2630" spans="2:14" s="141" customFormat="1" ht="20.100000000000001" hidden="1" customHeight="1">
      <c r="B2630" s="145"/>
      <c r="C2630" s="145"/>
      <c r="D2630" s="143"/>
      <c r="E2630" s="144"/>
      <c r="F2630" s="145" t="s">
        <v>447</v>
      </c>
      <c r="G2630" s="145" t="s">
        <v>451</v>
      </c>
      <c r="H2630" s="172">
        <v>6</v>
      </c>
      <c r="I2630" s="178"/>
      <c r="J2630" s="178"/>
      <c r="K2630" s="178"/>
      <c r="L2630" s="138"/>
      <c r="M2630" s="146"/>
      <c r="N2630" s="146"/>
    </row>
    <row r="2631" spans="2:14" s="141" customFormat="1" ht="20.100000000000001" hidden="1" customHeight="1">
      <c r="B2631" s="145"/>
      <c r="C2631" s="145"/>
      <c r="D2631" s="143"/>
      <c r="E2631" s="144"/>
      <c r="F2631" s="145" t="s">
        <v>451</v>
      </c>
      <c r="G2631" s="145" t="s">
        <v>454</v>
      </c>
      <c r="H2631" s="172">
        <v>6</v>
      </c>
      <c r="I2631" s="178"/>
      <c r="J2631" s="178"/>
      <c r="K2631" s="178"/>
      <c r="L2631" s="138"/>
      <c r="M2631" s="146"/>
      <c r="N2631" s="146"/>
    </row>
    <row r="2632" spans="2:14" s="141" customFormat="1" ht="20.100000000000001" hidden="1" customHeight="1">
      <c r="B2632" s="145"/>
      <c r="C2632" s="145"/>
      <c r="D2632" s="143"/>
      <c r="E2632" s="144"/>
      <c r="F2632" s="145" t="s">
        <v>454</v>
      </c>
      <c r="G2632" s="145" t="s">
        <v>455</v>
      </c>
      <c r="H2632" s="172">
        <v>6</v>
      </c>
      <c r="I2632" s="178"/>
      <c r="J2632" s="178"/>
      <c r="K2632" s="178"/>
      <c r="L2632" s="138"/>
      <c r="M2632" s="146"/>
      <c r="N2632" s="146"/>
    </row>
    <row r="2633" spans="2:14" s="141" customFormat="1" ht="20.100000000000001" hidden="1" customHeight="1">
      <c r="B2633" s="145"/>
      <c r="C2633" s="145"/>
      <c r="D2633" s="143"/>
      <c r="E2633" s="144"/>
      <c r="F2633" s="145" t="s">
        <v>455</v>
      </c>
      <c r="G2633" s="145" t="s">
        <v>456</v>
      </c>
      <c r="H2633" s="172">
        <v>6</v>
      </c>
      <c r="I2633" s="178"/>
      <c r="J2633" s="178"/>
      <c r="K2633" s="178"/>
      <c r="L2633" s="138"/>
      <c r="M2633" s="146"/>
      <c r="N2633" s="146"/>
    </row>
    <row r="2634" spans="2:14" s="141" customFormat="1" ht="20.100000000000001" hidden="1" customHeight="1">
      <c r="B2634" s="145"/>
      <c r="C2634" s="145"/>
      <c r="D2634" s="143"/>
      <c r="E2634" s="144"/>
      <c r="F2634" s="145" t="s">
        <v>456</v>
      </c>
      <c r="G2634" s="145" t="s">
        <v>457</v>
      </c>
      <c r="H2634" s="172">
        <v>6</v>
      </c>
      <c r="I2634" s="178"/>
      <c r="J2634" s="178"/>
      <c r="K2634" s="178"/>
      <c r="L2634" s="138"/>
      <c r="M2634" s="146"/>
      <c r="N2634" s="146"/>
    </row>
    <row r="2635" spans="2:14" s="141" customFormat="1" ht="20.100000000000001" hidden="1" customHeight="1">
      <c r="B2635" s="145"/>
      <c r="C2635" s="145"/>
      <c r="D2635" s="143"/>
      <c r="E2635" s="144"/>
      <c r="F2635" s="145" t="s">
        <v>457</v>
      </c>
      <c r="G2635" s="145" t="s">
        <v>460</v>
      </c>
      <c r="H2635" s="172">
        <v>6</v>
      </c>
      <c r="I2635" s="178"/>
      <c r="J2635" s="178"/>
      <c r="K2635" s="178"/>
      <c r="L2635" s="138"/>
      <c r="M2635" s="146"/>
      <c r="N2635" s="146"/>
    </row>
    <row r="2636" spans="2:14" s="141" customFormat="1" ht="20.100000000000001" hidden="1" customHeight="1">
      <c r="B2636" s="145"/>
      <c r="C2636" s="145"/>
      <c r="D2636" s="143"/>
      <c r="E2636" s="144"/>
      <c r="F2636" s="145" t="s">
        <v>460</v>
      </c>
      <c r="G2636" s="145" t="s">
        <v>463</v>
      </c>
      <c r="H2636" s="172">
        <v>6</v>
      </c>
      <c r="I2636" s="178"/>
      <c r="J2636" s="178"/>
      <c r="K2636" s="178"/>
      <c r="L2636" s="138"/>
      <c r="M2636" s="146"/>
      <c r="N2636" s="146"/>
    </row>
    <row r="2637" spans="2:14" s="141" customFormat="1" ht="20.100000000000001" hidden="1" customHeight="1">
      <c r="B2637" s="145"/>
      <c r="C2637" s="145"/>
      <c r="D2637" s="143"/>
      <c r="E2637" s="144"/>
      <c r="F2637" s="145" t="s">
        <v>463</v>
      </c>
      <c r="G2637" s="145" t="s">
        <v>464</v>
      </c>
      <c r="H2637" s="172">
        <v>6</v>
      </c>
      <c r="I2637" s="178"/>
      <c r="J2637" s="178"/>
      <c r="K2637" s="178"/>
      <c r="L2637" s="138"/>
      <c r="M2637" s="146"/>
      <c r="N2637" s="146"/>
    </row>
    <row r="2638" spans="2:14" s="141" customFormat="1" ht="20.100000000000001" hidden="1" customHeight="1">
      <c r="B2638" s="145"/>
      <c r="C2638" s="145"/>
      <c r="D2638" s="143"/>
      <c r="E2638" s="144"/>
      <c r="F2638" s="145" t="s">
        <v>464</v>
      </c>
      <c r="G2638" s="145" t="s">
        <v>465</v>
      </c>
      <c r="H2638" s="172">
        <v>6</v>
      </c>
      <c r="I2638" s="178"/>
      <c r="J2638" s="178"/>
      <c r="K2638" s="178"/>
      <c r="L2638" s="138"/>
      <c r="M2638" s="146"/>
      <c r="N2638" s="146"/>
    </row>
    <row r="2639" spans="2:14" s="141" customFormat="1" ht="20.100000000000001" hidden="1" customHeight="1">
      <c r="B2639" s="145"/>
      <c r="C2639" s="145"/>
      <c r="D2639" s="143"/>
      <c r="E2639" s="144"/>
      <c r="F2639" s="145" t="s">
        <v>465</v>
      </c>
      <c r="G2639" s="145" t="s">
        <v>466</v>
      </c>
      <c r="H2639" s="172">
        <v>6</v>
      </c>
      <c r="I2639" s="178"/>
      <c r="J2639" s="178"/>
      <c r="K2639" s="178"/>
      <c r="L2639" s="138"/>
      <c r="M2639" s="146"/>
      <c r="N2639" s="146"/>
    </row>
    <row r="2640" spans="2:14" s="141" customFormat="1" ht="20.100000000000001" hidden="1" customHeight="1">
      <c r="B2640" s="145"/>
      <c r="C2640" s="145"/>
      <c r="D2640" s="143"/>
      <c r="E2640" s="144"/>
      <c r="F2640" s="145" t="s">
        <v>466</v>
      </c>
      <c r="G2640" s="145" t="s">
        <v>467</v>
      </c>
      <c r="H2640" s="172">
        <v>6</v>
      </c>
      <c r="I2640" s="178"/>
      <c r="J2640" s="178"/>
      <c r="K2640" s="178"/>
      <c r="L2640" s="138"/>
      <c r="M2640" s="146"/>
      <c r="N2640" s="146"/>
    </row>
    <row r="2641" spans="2:14" s="141" customFormat="1" ht="20.100000000000001" hidden="1" customHeight="1">
      <c r="B2641" s="145"/>
      <c r="C2641" s="145"/>
      <c r="D2641" s="143"/>
      <c r="E2641" s="144"/>
      <c r="F2641" s="145" t="s">
        <v>467</v>
      </c>
      <c r="G2641" s="145" t="s">
        <v>468</v>
      </c>
      <c r="H2641" s="172">
        <v>6</v>
      </c>
      <c r="I2641" s="178"/>
      <c r="J2641" s="178"/>
      <c r="K2641" s="178"/>
      <c r="L2641" s="138"/>
      <c r="M2641" s="146"/>
      <c r="N2641" s="146"/>
    </row>
    <row r="2642" spans="2:14" s="141" customFormat="1" ht="20.100000000000001" hidden="1" customHeight="1">
      <c r="B2642" s="145"/>
      <c r="C2642" s="145"/>
      <c r="D2642" s="143"/>
      <c r="E2642" s="144"/>
      <c r="F2642" s="145" t="s">
        <v>468</v>
      </c>
      <c r="G2642" s="145" t="s">
        <v>469</v>
      </c>
      <c r="H2642" s="172">
        <v>6</v>
      </c>
      <c r="I2642" s="178"/>
      <c r="J2642" s="178"/>
      <c r="K2642" s="178"/>
      <c r="L2642" s="138"/>
      <c r="M2642" s="146"/>
      <c r="N2642" s="146"/>
    </row>
    <row r="2643" spans="2:14" s="141" customFormat="1" ht="20.100000000000001" hidden="1" customHeight="1">
      <c r="B2643" s="145"/>
      <c r="C2643" s="145"/>
      <c r="D2643" s="143"/>
      <c r="E2643" s="144"/>
      <c r="F2643" s="145" t="s">
        <v>469</v>
      </c>
      <c r="G2643" s="145" t="s">
        <v>470</v>
      </c>
      <c r="H2643" s="172">
        <v>6</v>
      </c>
      <c r="I2643" s="178"/>
      <c r="J2643" s="178"/>
      <c r="K2643" s="178"/>
      <c r="L2643" s="138"/>
      <c r="M2643" s="146"/>
      <c r="N2643" s="146"/>
    </row>
    <row r="2644" spans="2:14" s="141" customFormat="1" ht="20.100000000000001" hidden="1" customHeight="1">
      <c r="B2644" s="145"/>
      <c r="C2644" s="145"/>
      <c r="D2644" s="143"/>
      <c r="E2644" s="144"/>
      <c r="F2644" s="145" t="s">
        <v>470</v>
      </c>
      <c r="G2644" s="145" t="s">
        <v>471</v>
      </c>
      <c r="H2644" s="172">
        <v>6</v>
      </c>
      <c r="I2644" s="178"/>
      <c r="J2644" s="178"/>
      <c r="K2644" s="178"/>
      <c r="L2644" s="138"/>
      <c r="M2644" s="146"/>
      <c r="N2644" s="146"/>
    </row>
    <row r="2645" spans="2:14" s="141" customFormat="1" ht="20.100000000000001" hidden="1" customHeight="1">
      <c r="B2645" s="145"/>
      <c r="C2645" s="145"/>
      <c r="D2645" s="143"/>
      <c r="E2645" s="144"/>
      <c r="F2645" s="145" t="s">
        <v>471</v>
      </c>
      <c r="G2645" s="145" t="s">
        <v>473</v>
      </c>
      <c r="H2645" s="172">
        <v>6</v>
      </c>
      <c r="I2645" s="178"/>
      <c r="J2645" s="178"/>
      <c r="K2645" s="178"/>
      <c r="L2645" s="138"/>
      <c r="M2645" s="146"/>
      <c r="N2645" s="146"/>
    </row>
    <row r="2646" spans="2:14" s="141" customFormat="1" ht="20.100000000000001" hidden="1" customHeight="1">
      <c r="B2646" s="145"/>
      <c r="C2646" s="145"/>
      <c r="D2646" s="143"/>
      <c r="E2646" s="144"/>
      <c r="F2646" s="145" t="s">
        <v>473</v>
      </c>
      <c r="G2646" s="145" t="s">
        <v>474</v>
      </c>
      <c r="H2646" s="172">
        <v>6</v>
      </c>
      <c r="I2646" s="178"/>
      <c r="J2646" s="178"/>
      <c r="K2646" s="178"/>
      <c r="L2646" s="138"/>
      <c r="M2646" s="146"/>
      <c r="N2646" s="146"/>
    </row>
    <row r="2647" spans="2:14" s="141" customFormat="1" ht="20.100000000000001" hidden="1" customHeight="1">
      <c r="B2647" s="145"/>
      <c r="C2647" s="145"/>
      <c r="D2647" s="143"/>
      <c r="E2647" s="144"/>
      <c r="F2647" s="145" t="s">
        <v>474</v>
      </c>
      <c r="G2647" s="145" t="s">
        <v>475</v>
      </c>
      <c r="H2647" s="172">
        <v>6</v>
      </c>
      <c r="I2647" s="178"/>
      <c r="J2647" s="178"/>
      <c r="K2647" s="178"/>
      <c r="L2647" s="138"/>
      <c r="M2647" s="146"/>
      <c r="N2647" s="146"/>
    </row>
    <row r="2648" spans="2:14" s="141" customFormat="1" ht="20.100000000000001" hidden="1" customHeight="1">
      <c r="B2648" s="145"/>
      <c r="C2648" s="145"/>
      <c r="D2648" s="143"/>
      <c r="E2648" s="144"/>
      <c r="F2648" s="145" t="s">
        <v>475</v>
      </c>
      <c r="G2648" s="145" t="s">
        <v>476</v>
      </c>
      <c r="H2648" s="172">
        <v>6</v>
      </c>
      <c r="I2648" s="178"/>
      <c r="J2648" s="178"/>
      <c r="K2648" s="178"/>
      <c r="L2648" s="138"/>
      <c r="M2648" s="146"/>
      <c r="N2648" s="146"/>
    </row>
    <row r="2649" spans="2:14" s="141" customFormat="1" ht="20.100000000000001" hidden="1" customHeight="1">
      <c r="B2649" s="145"/>
      <c r="C2649" s="145"/>
      <c r="D2649" s="143"/>
      <c r="E2649" s="144"/>
      <c r="F2649" s="145" t="s">
        <v>476</v>
      </c>
      <c r="G2649" s="145" t="s">
        <v>477</v>
      </c>
      <c r="H2649" s="172">
        <v>6</v>
      </c>
      <c r="I2649" s="178"/>
      <c r="J2649" s="178"/>
      <c r="K2649" s="178"/>
      <c r="L2649" s="138"/>
      <c r="M2649" s="146"/>
      <c r="N2649" s="146"/>
    </row>
    <row r="2650" spans="2:14" s="141" customFormat="1" ht="20.100000000000001" hidden="1" customHeight="1">
      <c r="B2650" s="145"/>
      <c r="C2650" s="145"/>
      <c r="D2650" s="143"/>
      <c r="E2650" s="144"/>
      <c r="F2650" s="145" t="s">
        <v>477</v>
      </c>
      <c r="G2650" s="145" t="s">
        <v>543</v>
      </c>
      <c r="H2650" s="172">
        <v>6</v>
      </c>
      <c r="I2650" s="178"/>
      <c r="J2650" s="178"/>
      <c r="K2650" s="178"/>
      <c r="L2650" s="138"/>
      <c r="M2650" s="146"/>
      <c r="N2650" s="146"/>
    </row>
    <row r="2651" spans="2:14" s="141" customFormat="1" ht="20.100000000000001" hidden="1" customHeight="1">
      <c r="B2651" s="145"/>
      <c r="C2651" s="145"/>
      <c r="D2651" s="143"/>
      <c r="E2651" s="144"/>
      <c r="F2651" s="145" t="s">
        <v>543</v>
      </c>
      <c r="G2651" s="145" t="s">
        <v>550</v>
      </c>
      <c r="H2651" s="172">
        <v>6</v>
      </c>
      <c r="I2651" s="178"/>
      <c r="J2651" s="178"/>
      <c r="K2651" s="178"/>
      <c r="L2651" s="138"/>
      <c r="M2651" s="146"/>
      <c r="N2651" s="146"/>
    </row>
    <row r="2652" spans="2:14" s="141" customFormat="1" ht="20.100000000000001" hidden="1" customHeight="1">
      <c r="B2652" s="145"/>
      <c r="C2652" s="145"/>
      <c r="D2652" s="143"/>
      <c r="E2652" s="144"/>
      <c r="F2652" s="145" t="s">
        <v>550</v>
      </c>
      <c r="G2652" s="145" t="s">
        <v>551</v>
      </c>
      <c r="H2652" s="172">
        <v>6</v>
      </c>
      <c r="I2652" s="178"/>
      <c r="J2652" s="178"/>
      <c r="K2652" s="178"/>
      <c r="L2652" s="138"/>
      <c r="M2652" s="146"/>
      <c r="N2652" s="146"/>
    </row>
    <row r="2653" spans="2:14" s="141" customFormat="1" ht="20.100000000000001" hidden="1" customHeight="1">
      <c r="B2653" s="145"/>
      <c r="C2653" s="145"/>
      <c r="D2653" s="143"/>
      <c r="E2653" s="144"/>
      <c r="F2653" s="145" t="s">
        <v>551</v>
      </c>
      <c r="G2653" s="145" t="s">
        <v>552</v>
      </c>
      <c r="H2653" s="172">
        <v>6</v>
      </c>
      <c r="I2653" s="178"/>
      <c r="J2653" s="178"/>
      <c r="K2653" s="178"/>
      <c r="L2653" s="138"/>
      <c r="M2653" s="146"/>
      <c r="N2653" s="146"/>
    </row>
    <row r="2654" spans="2:14" s="141" customFormat="1" ht="20.100000000000001" hidden="1" customHeight="1">
      <c r="B2654" s="145"/>
      <c r="C2654" s="145"/>
      <c r="D2654" s="143"/>
      <c r="E2654" s="144"/>
      <c r="F2654" s="145" t="s">
        <v>552</v>
      </c>
      <c r="G2654" s="145" t="s">
        <v>553</v>
      </c>
      <c r="H2654" s="172">
        <v>6</v>
      </c>
      <c r="I2654" s="178"/>
      <c r="J2654" s="178"/>
      <c r="K2654" s="178"/>
      <c r="L2654" s="138"/>
      <c r="M2654" s="146"/>
      <c r="N2654" s="146"/>
    </row>
    <row r="2655" spans="2:14" s="141" customFormat="1" ht="20.100000000000001" hidden="1" customHeight="1">
      <c r="B2655" s="145"/>
      <c r="C2655" s="145"/>
      <c r="D2655" s="143"/>
      <c r="E2655" s="144"/>
      <c r="F2655" s="145" t="s">
        <v>553</v>
      </c>
      <c r="G2655" s="145" t="s">
        <v>554</v>
      </c>
      <c r="H2655" s="172">
        <v>6</v>
      </c>
      <c r="I2655" s="178"/>
      <c r="J2655" s="178"/>
      <c r="K2655" s="178"/>
      <c r="L2655" s="138"/>
      <c r="M2655" s="146"/>
      <c r="N2655" s="146"/>
    </row>
    <row r="2656" spans="2:14" s="141" customFormat="1" ht="20.100000000000001" hidden="1" customHeight="1">
      <c r="B2656" s="145"/>
      <c r="C2656" s="145"/>
      <c r="D2656" s="143"/>
      <c r="E2656" s="144"/>
      <c r="F2656" s="145" t="s">
        <v>554</v>
      </c>
      <c r="G2656" s="145" t="s">
        <v>555</v>
      </c>
      <c r="H2656" s="172">
        <v>6</v>
      </c>
      <c r="I2656" s="178"/>
      <c r="J2656" s="178"/>
      <c r="K2656" s="178"/>
      <c r="L2656" s="138"/>
      <c r="M2656" s="146"/>
      <c r="N2656" s="146"/>
    </row>
    <row r="2657" spans="2:14" s="141" customFormat="1" ht="20.100000000000001" hidden="1" customHeight="1">
      <c r="B2657" s="145"/>
      <c r="C2657" s="145"/>
      <c r="D2657" s="143"/>
      <c r="E2657" s="144"/>
      <c r="F2657" s="145" t="s">
        <v>555</v>
      </c>
      <c r="G2657" s="145" t="s">
        <v>556</v>
      </c>
      <c r="H2657" s="172">
        <v>6</v>
      </c>
      <c r="I2657" s="178"/>
      <c r="J2657" s="178"/>
      <c r="K2657" s="178"/>
      <c r="L2657" s="138"/>
      <c r="M2657" s="146"/>
      <c r="N2657" s="146"/>
    </row>
    <row r="2658" spans="2:14" s="141" customFormat="1" ht="20.100000000000001" hidden="1" customHeight="1">
      <c r="B2658" s="145"/>
      <c r="C2658" s="145"/>
      <c r="D2658" s="143"/>
      <c r="E2658" s="144"/>
      <c r="F2658" s="145" t="s">
        <v>556</v>
      </c>
      <c r="G2658" s="145" t="s">
        <v>557</v>
      </c>
      <c r="H2658" s="172">
        <v>6</v>
      </c>
      <c r="I2658" s="178"/>
      <c r="J2658" s="178"/>
      <c r="K2658" s="178"/>
      <c r="L2658" s="138"/>
      <c r="M2658" s="146"/>
      <c r="N2658" s="146"/>
    </row>
    <row r="2659" spans="2:14" s="141" customFormat="1" ht="20.100000000000001" hidden="1" customHeight="1">
      <c r="B2659" s="145"/>
      <c r="C2659" s="145"/>
      <c r="D2659" s="143"/>
      <c r="E2659" s="144"/>
      <c r="F2659" s="145" t="s">
        <v>557</v>
      </c>
      <c r="G2659" s="145" t="s">
        <v>558</v>
      </c>
      <c r="H2659" s="172">
        <v>6</v>
      </c>
      <c r="I2659" s="178"/>
      <c r="J2659" s="178"/>
      <c r="K2659" s="178"/>
      <c r="L2659" s="138"/>
      <c r="M2659" s="146"/>
      <c r="N2659" s="146"/>
    </row>
    <row r="2660" spans="2:14" s="141" customFormat="1" ht="20.100000000000001" hidden="1" customHeight="1">
      <c r="B2660" s="145"/>
      <c r="C2660" s="145"/>
      <c r="D2660" s="143"/>
      <c r="E2660" s="144"/>
      <c r="F2660" s="145" t="s">
        <v>558</v>
      </c>
      <c r="G2660" s="145" t="s">
        <v>692</v>
      </c>
      <c r="H2660" s="172">
        <v>6</v>
      </c>
      <c r="I2660" s="178"/>
      <c r="J2660" s="178"/>
      <c r="K2660" s="178"/>
      <c r="L2660" s="138"/>
      <c r="M2660" s="146"/>
      <c r="N2660" s="146"/>
    </row>
    <row r="2661" spans="2:14" s="141" customFormat="1" ht="20.100000000000001" hidden="1" customHeight="1">
      <c r="B2661" s="145"/>
      <c r="C2661" s="145"/>
      <c r="D2661" s="143"/>
      <c r="E2661" s="144"/>
      <c r="F2661" s="145"/>
      <c r="G2661" s="145"/>
      <c r="H2661" s="172"/>
      <c r="I2661" s="178"/>
      <c r="J2661" s="178"/>
      <c r="K2661" s="178"/>
      <c r="L2661" s="138"/>
      <c r="M2661" s="146"/>
      <c r="N2661" s="146"/>
    </row>
    <row r="2662" spans="2:14" s="141" customFormat="1" ht="20.100000000000001" hidden="1" customHeight="1">
      <c r="B2662" s="145">
        <v>278</v>
      </c>
      <c r="C2662" s="145"/>
      <c r="D2662" s="143" t="s">
        <v>292</v>
      </c>
      <c r="E2662" s="144">
        <v>3.472</v>
      </c>
      <c r="F2662" s="145" t="s">
        <v>433</v>
      </c>
      <c r="G2662" s="145" t="s">
        <v>447</v>
      </c>
      <c r="H2662" s="172">
        <v>3.5</v>
      </c>
      <c r="I2662" s="178"/>
      <c r="J2662" s="178"/>
      <c r="K2662" s="178"/>
      <c r="L2662" s="138"/>
      <c r="M2662" s="146"/>
      <c r="N2662" s="146"/>
    </row>
    <row r="2663" spans="2:14" s="141" customFormat="1" ht="20.100000000000001" hidden="1" customHeight="1">
      <c r="B2663" s="145"/>
      <c r="C2663" s="145"/>
      <c r="D2663" s="143"/>
      <c r="E2663" s="144"/>
      <c r="F2663" s="145" t="s">
        <v>447</v>
      </c>
      <c r="G2663" s="145" t="s">
        <v>451</v>
      </c>
      <c r="H2663" s="172">
        <v>3.5</v>
      </c>
      <c r="I2663" s="178"/>
      <c r="J2663" s="178"/>
      <c r="K2663" s="178"/>
      <c r="L2663" s="138"/>
      <c r="M2663" s="146"/>
      <c r="N2663" s="146"/>
    </row>
    <row r="2664" spans="2:14" s="141" customFormat="1" ht="20.100000000000001" hidden="1" customHeight="1">
      <c r="B2664" s="145"/>
      <c r="C2664" s="145"/>
      <c r="D2664" s="143"/>
      <c r="E2664" s="144"/>
      <c r="F2664" s="145" t="s">
        <v>451</v>
      </c>
      <c r="G2664" s="145" t="s">
        <v>454</v>
      </c>
      <c r="H2664" s="172">
        <v>3.5</v>
      </c>
      <c r="I2664" s="178"/>
      <c r="J2664" s="178"/>
      <c r="K2664" s="178"/>
      <c r="L2664" s="138"/>
      <c r="M2664" s="146"/>
      <c r="N2664" s="146"/>
    </row>
    <row r="2665" spans="2:14" s="141" customFormat="1" ht="20.100000000000001" hidden="1" customHeight="1">
      <c r="B2665" s="145"/>
      <c r="C2665" s="145"/>
      <c r="D2665" s="143"/>
      <c r="E2665" s="144"/>
      <c r="F2665" s="145" t="s">
        <v>454</v>
      </c>
      <c r="G2665" s="145" t="s">
        <v>455</v>
      </c>
      <c r="H2665" s="172">
        <v>3.5</v>
      </c>
      <c r="I2665" s="178"/>
      <c r="J2665" s="178"/>
      <c r="K2665" s="178"/>
      <c r="L2665" s="138"/>
      <c r="M2665" s="146"/>
      <c r="N2665" s="146"/>
    </row>
    <row r="2666" spans="2:14" s="141" customFormat="1" ht="20.100000000000001" hidden="1" customHeight="1">
      <c r="B2666" s="145"/>
      <c r="C2666" s="145"/>
      <c r="D2666" s="143"/>
      <c r="E2666" s="144"/>
      <c r="F2666" s="145" t="s">
        <v>455</v>
      </c>
      <c r="G2666" s="145" t="s">
        <v>456</v>
      </c>
      <c r="H2666" s="172">
        <v>3.5</v>
      </c>
      <c r="I2666" s="178"/>
      <c r="J2666" s="178"/>
      <c r="K2666" s="178"/>
      <c r="L2666" s="138"/>
      <c r="M2666" s="146"/>
      <c r="N2666" s="146"/>
    </row>
    <row r="2667" spans="2:14" s="141" customFormat="1" ht="20.100000000000001" hidden="1" customHeight="1">
      <c r="B2667" s="145"/>
      <c r="C2667" s="145"/>
      <c r="D2667" s="143"/>
      <c r="E2667" s="144"/>
      <c r="F2667" s="145" t="s">
        <v>456</v>
      </c>
      <c r="G2667" s="145" t="s">
        <v>457</v>
      </c>
      <c r="H2667" s="172">
        <v>3.5</v>
      </c>
      <c r="I2667" s="178"/>
      <c r="J2667" s="178"/>
      <c r="K2667" s="178"/>
      <c r="L2667" s="138"/>
      <c r="M2667" s="146"/>
      <c r="N2667" s="146"/>
    </row>
    <row r="2668" spans="2:14" s="141" customFormat="1" ht="20.100000000000001" hidden="1" customHeight="1">
      <c r="B2668" s="145"/>
      <c r="C2668" s="145"/>
      <c r="D2668" s="143"/>
      <c r="E2668" s="144"/>
      <c r="F2668" s="145" t="s">
        <v>457</v>
      </c>
      <c r="G2668" s="145" t="s">
        <v>460</v>
      </c>
      <c r="H2668" s="172">
        <v>3.5</v>
      </c>
      <c r="I2668" s="178"/>
      <c r="J2668" s="178"/>
      <c r="K2668" s="178"/>
      <c r="L2668" s="138"/>
      <c r="M2668" s="146"/>
      <c r="N2668" s="146"/>
    </row>
    <row r="2669" spans="2:14" s="141" customFormat="1" ht="20.100000000000001" hidden="1" customHeight="1">
      <c r="B2669" s="145"/>
      <c r="C2669" s="145"/>
      <c r="D2669" s="143"/>
      <c r="E2669" s="144"/>
      <c r="F2669" s="145" t="s">
        <v>460</v>
      </c>
      <c r="G2669" s="145" t="s">
        <v>463</v>
      </c>
      <c r="H2669" s="172">
        <v>3.5</v>
      </c>
      <c r="I2669" s="178"/>
      <c r="J2669" s="178"/>
      <c r="K2669" s="178"/>
      <c r="L2669" s="138"/>
      <c r="M2669" s="146"/>
      <c r="N2669" s="146"/>
    </row>
    <row r="2670" spans="2:14" s="141" customFormat="1" ht="20.100000000000001" hidden="1" customHeight="1">
      <c r="B2670" s="145"/>
      <c r="C2670" s="145"/>
      <c r="D2670" s="143"/>
      <c r="E2670" s="144"/>
      <c r="F2670" s="145" t="s">
        <v>463</v>
      </c>
      <c r="G2670" s="145" t="s">
        <v>464</v>
      </c>
      <c r="H2670" s="172">
        <v>3.5</v>
      </c>
      <c r="I2670" s="178"/>
      <c r="J2670" s="178"/>
      <c r="K2670" s="178"/>
      <c r="L2670" s="138"/>
      <c r="M2670" s="146"/>
      <c r="N2670" s="146"/>
    </row>
    <row r="2671" spans="2:14" s="141" customFormat="1" ht="20.100000000000001" hidden="1" customHeight="1">
      <c r="B2671" s="145"/>
      <c r="C2671" s="145"/>
      <c r="D2671" s="143"/>
      <c r="E2671" s="144"/>
      <c r="F2671" s="145" t="s">
        <v>464</v>
      </c>
      <c r="G2671" s="145" t="s">
        <v>465</v>
      </c>
      <c r="H2671" s="172">
        <v>3.5</v>
      </c>
      <c r="I2671" s="178"/>
      <c r="J2671" s="178"/>
      <c r="K2671" s="178"/>
      <c r="L2671" s="138"/>
      <c r="M2671" s="146"/>
      <c r="N2671" s="146"/>
    </row>
    <row r="2672" spans="2:14" s="141" customFormat="1" ht="20.100000000000001" hidden="1" customHeight="1">
      <c r="B2672" s="145"/>
      <c r="C2672" s="145"/>
      <c r="D2672" s="143"/>
      <c r="E2672" s="144"/>
      <c r="F2672" s="145" t="s">
        <v>465</v>
      </c>
      <c r="G2672" s="145" t="s">
        <v>466</v>
      </c>
      <c r="H2672" s="172">
        <v>3.5</v>
      </c>
      <c r="I2672" s="178"/>
      <c r="J2672" s="178"/>
      <c r="K2672" s="178"/>
      <c r="L2672" s="138"/>
      <c r="M2672" s="146"/>
      <c r="N2672" s="146"/>
    </row>
    <row r="2673" spans="2:14" s="141" customFormat="1" ht="20.100000000000001" hidden="1" customHeight="1">
      <c r="B2673" s="145"/>
      <c r="C2673" s="145"/>
      <c r="D2673" s="143"/>
      <c r="E2673" s="144"/>
      <c r="F2673" s="145" t="s">
        <v>466</v>
      </c>
      <c r="G2673" s="145" t="s">
        <v>467</v>
      </c>
      <c r="H2673" s="172">
        <v>3.5</v>
      </c>
      <c r="I2673" s="178"/>
      <c r="J2673" s="178"/>
      <c r="K2673" s="178"/>
      <c r="L2673" s="138"/>
      <c r="M2673" s="146"/>
      <c r="N2673" s="146"/>
    </row>
    <row r="2674" spans="2:14" s="141" customFormat="1" ht="20.100000000000001" hidden="1" customHeight="1">
      <c r="B2674" s="145"/>
      <c r="C2674" s="145"/>
      <c r="D2674" s="143"/>
      <c r="E2674" s="144"/>
      <c r="F2674" s="145" t="s">
        <v>467</v>
      </c>
      <c r="G2674" s="145" t="s">
        <v>468</v>
      </c>
      <c r="H2674" s="172">
        <v>3.5</v>
      </c>
      <c r="I2674" s="178"/>
      <c r="J2674" s="178"/>
      <c r="K2674" s="178"/>
      <c r="L2674" s="138"/>
      <c r="M2674" s="146"/>
      <c r="N2674" s="146"/>
    </row>
    <row r="2675" spans="2:14" s="141" customFormat="1" ht="20.100000000000001" hidden="1" customHeight="1">
      <c r="B2675" s="145"/>
      <c r="C2675" s="145"/>
      <c r="D2675" s="143"/>
      <c r="E2675" s="144"/>
      <c r="F2675" s="145" t="s">
        <v>468</v>
      </c>
      <c r="G2675" s="145" t="s">
        <v>469</v>
      </c>
      <c r="H2675" s="172">
        <v>3.5</v>
      </c>
      <c r="I2675" s="178"/>
      <c r="J2675" s="178"/>
      <c r="K2675" s="178"/>
      <c r="L2675" s="138"/>
      <c r="M2675" s="146"/>
      <c r="N2675" s="146"/>
    </row>
    <row r="2676" spans="2:14" s="141" customFormat="1" ht="20.100000000000001" hidden="1" customHeight="1">
      <c r="B2676" s="145"/>
      <c r="C2676" s="145"/>
      <c r="D2676" s="143"/>
      <c r="E2676" s="144"/>
      <c r="F2676" s="145" t="s">
        <v>469</v>
      </c>
      <c r="G2676" s="145" t="s">
        <v>470</v>
      </c>
      <c r="H2676" s="172">
        <v>3.5</v>
      </c>
      <c r="I2676" s="178"/>
      <c r="J2676" s="178"/>
      <c r="K2676" s="178"/>
      <c r="L2676" s="138"/>
      <c r="M2676" s="146"/>
      <c r="N2676" s="146"/>
    </row>
    <row r="2677" spans="2:14" s="141" customFormat="1" ht="20.100000000000001" hidden="1" customHeight="1">
      <c r="B2677" s="145"/>
      <c r="C2677" s="145"/>
      <c r="D2677" s="143"/>
      <c r="E2677" s="144"/>
      <c r="F2677" s="145" t="s">
        <v>470</v>
      </c>
      <c r="G2677" s="145" t="s">
        <v>471</v>
      </c>
      <c r="H2677" s="172">
        <v>3.5</v>
      </c>
      <c r="I2677" s="178"/>
      <c r="J2677" s="178"/>
      <c r="K2677" s="178"/>
      <c r="L2677" s="138"/>
      <c r="M2677" s="146"/>
      <c r="N2677" s="146"/>
    </row>
    <row r="2678" spans="2:14" s="141" customFormat="1" ht="20.100000000000001" hidden="1" customHeight="1">
      <c r="B2678" s="145"/>
      <c r="C2678" s="145"/>
      <c r="D2678" s="143"/>
      <c r="E2678" s="144"/>
      <c r="F2678" s="145" t="s">
        <v>471</v>
      </c>
      <c r="G2678" s="145" t="s">
        <v>473</v>
      </c>
      <c r="H2678" s="172">
        <v>3.5</v>
      </c>
      <c r="I2678" s="178"/>
      <c r="J2678" s="178"/>
      <c r="K2678" s="178"/>
      <c r="L2678" s="138"/>
      <c r="M2678" s="146"/>
      <c r="N2678" s="146"/>
    </row>
    <row r="2679" spans="2:14" s="141" customFormat="1" ht="20.100000000000001" hidden="1" customHeight="1">
      <c r="B2679" s="145"/>
      <c r="C2679" s="145"/>
      <c r="D2679" s="143"/>
      <c r="E2679" s="144"/>
      <c r="F2679" s="145" t="s">
        <v>473</v>
      </c>
      <c r="G2679" s="145" t="s">
        <v>933</v>
      </c>
      <c r="H2679" s="172">
        <v>3.5</v>
      </c>
      <c r="I2679" s="178"/>
      <c r="J2679" s="178"/>
      <c r="K2679" s="178"/>
      <c r="L2679" s="138"/>
      <c r="M2679" s="146"/>
      <c r="N2679" s="146"/>
    </row>
    <row r="2680" spans="2:14" s="141" customFormat="1" ht="20.100000000000001" hidden="1" customHeight="1">
      <c r="B2680" s="145"/>
      <c r="C2680" s="145"/>
      <c r="D2680" s="143"/>
      <c r="E2680" s="144"/>
      <c r="F2680" s="145"/>
      <c r="G2680" s="145"/>
      <c r="H2680" s="172"/>
      <c r="I2680" s="178"/>
      <c r="J2680" s="178"/>
      <c r="K2680" s="178"/>
      <c r="L2680" s="138"/>
      <c r="M2680" s="146"/>
      <c r="N2680" s="146"/>
    </row>
    <row r="2681" spans="2:14" s="141" customFormat="1" ht="20.100000000000001" hidden="1" customHeight="1">
      <c r="B2681" s="145">
        <v>279</v>
      </c>
      <c r="C2681" s="145"/>
      <c r="D2681" s="143" t="s">
        <v>293</v>
      </c>
      <c r="E2681" s="144">
        <v>2.9980000000000002</v>
      </c>
      <c r="F2681" s="145" t="s">
        <v>433</v>
      </c>
      <c r="G2681" s="145" t="s">
        <v>447</v>
      </c>
      <c r="H2681" s="172">
        <v>3</v>
      </c>
      <c r="I2681" s="178"/>
      <c r="J2681" s="178"/>
      <c r="K2681" s="178"/>
      <c r="L2681" s="138"/>
      <c r="M2681" s="146"/>
      <c r="N2681" s="146"/>
    </row>
    <row r="2682" spans="2:14" s="141" customFormat="1" ht="20.100000000000001" hidden="1" customHeight="1">
      <c r="B2682" s="145"/>
      <c r="C2682" s="145"/>
      <c r="D2682" s="143"/>
      <c r="E2682" s="144"/>
      <c r="F2682" s="145" t="s">
        <v>447</v>
      </c>
      <c r="G2682" s="145" t="s">
        <v>451</v>
      </c>
      <c r="H2682" s="172">
        <v>3</v>
      </c>
      <c r="I2682" s="178"/>
      <c r="J2682" s="178"/>
      <c r="K2682" s="178"/>
      <c r="L2682" s="138"/>
      <c r="M2682" s="146"/>
      <c r="N2682" s="146"/>
    </row>
    <row r="2683" spans="2:14" s="141" customFormat="1" ht="20.100000000000001" hidden="1" customHeight="1">
      <c r="B2683" s="145"/>
      <c r="C2683" s="145"/>
      <c r="D2683" s="143"/>
      <c r="E2683" s="144"/>
      <c r="F2683" s="145" t="s">
        <v>451</v>
      </c>
      <c r="G2683" s="145" t="s">
        <v>454</v>
      </c>
      <c r="H2683" s="172">
        <v>3</v>
      </c>
      <c r="I2683" s="178"/>
      <c r="J2683" s="178"/>
      <c r="K2683" s="178"/>
      <c r="L2683" s="138"/>
      <c r="M2683" s="146"/>
      <c r="N2683" s="146"/>
    </row>
    <row r="2684" spans="2:14" s="141" customFormat="1" ht="20.100000000000001" hidden="1" customHeight="1">
      <c r="B2684" s="145"/>
      <c r="C2684" s="145"/>
      <c r="D2684" s="143"/>
      <c r="E2684" s="144"/>
      <c r="F2684" s="145" t="s">
        <v>454</v>
      </c>
      <c r="G2684" s="145" t="s">
        <v>455</v>
      </c>
      <c r="H2684" s="172">
        <v>3</v>
      </c>
      <c r="I2684" s="178"/>
      <c r="J2684" s="178"/>
      <c r="K2684" s="178"/>
      <c r="L2684" s="138"/>
      <c r="M2684" s="146"/>
      <c r="N2684" s="146"/>
    </row>
    <row r="2685" spans="2:14" s="141" customFormat="1" ht="20.100000000000001" hidden="1" customHeight="1">
      <c r="B2685" s="145"/>
      <c r="C2685" s="145"/>
      <c r="D2685" s="143"/>
      <c r="E2685" s="144"/>
      <c r="F2685" s="145" t="s">
        <v>455</v>
      </c>
      <c r="G2685" s="145" t="s">
        <v>456</v>
      </c>
      <c r="H2685" s="172">
        <v>3</v>
      </c>
      <c r="I2685" s="178"/>
      <c r="J2685" s="178"/>
      <c r="K2685" s="178"/>
      <c r="L2685" s="138"/>
      <c r="M2685" s="146"/>
      <c r="N2685" s="146"/>
    </row>
    <row r="2686" spans="2:14" s="141" customFormat="1" ht="20.100000000000001" hidden="1" customHeight="1">
      <c r="B2686" s="145"/>
      <c r="C2686" s="145"/>
      <c r="D2686" s="143"/>
      <c r="E2686" s="144"/>
      <c r="F2686" s="145" t="s">
        <v>456</v>
      </c>
      <c r="G2686" s="145" t="s">
        <v>457</v>
      </c>
      <c r="H2686" s="172">
        <v>3</v>
      </c>
      <c r="I2686" s="178"/>
      <c r="J2686" s="178"/>
      <c r="K2686" s="178"/>
      <c r="L2686" s="138"/>
      <c r="M2686" s="146"/>
      <c r="N2686" s="146"/>
    </row>
    <row r="2687" spans="2:14" s="141" customFormat="1" ht="20.100000000000001" hidden="1" customHeight="1">
      <c r="B2687" s="145"/>
      <c r="C2687" s="145"/>
      <c r="D2687" s="143"/>
      <c r="E2687" s="144"/>
      <c r="F2687" s="145" t="s">
        <v>457</v>
      </c>
      <c r="G2687" s="145" t="s">
        <v>460</v>
      </c>
      <c r="H2687" s="172">
        <v>3</v>
      </c>
      <c r="I2687" s="178"/>
      <c r="J2687" s="178"/>
      <c r="K2687" s="178"/>
      <c r="L2687" s="138"/>
      <c r="M2687" s="146"/>
      <c r="N2687" s="146"/>
    </row>
    <row r="2688" spans="2:14" s="141" customFormat="1" ht="20.100000000000001" hidden="1" customHeight="1">
      <c r="B2688" s="145"/>
      <c r="C2688" s="145"/>
      <c r="D2688" s="143"/>
      <c r="E2688" s="144"/>
      <c r="F2688" s="145" t="s">
        <v>460</v>
      </c>
      <c r="G2688" s="145" t="s">
        <v>463</v>
      </c>
      <c r="H2688" s="172">
        <v>3</v>
      </c>
      <c r="I2688" s="178"/>
      <c r="J2688" s="178"/>
      <c r="K2688" s="178"/>
      <c r="L2688" s="138"/>
      <c r="M2688" s="146"/>
      <c r="N2688" s="146"/>
    </row>
    <row r="2689" spans="2:14" s="141" customFormat="1" ht="20.100000000000001" hidden="1" customHeight="1">
      <c r="B2689" s="145"/>
      <c r="C2689" s="145"/>
      <c r="D2689" s="143"/>
      <c r="E2689" s="144"/>
      <c r="F2689" s="145" t="s">
        <v>463</v>
      </c>
      <c r="G2689" s="145" t="s">
        <v>464</v>
      </c>
      <c r="H2689" s="172">
        <v>3</v>
      </c>
      <c r="I2689" s="178"/>
      <c r="J2689" s="178"/>
      <c r="K2689" s="178"/>
      <c r="L2689" s="138"/>
      <c r="M2689" s="146"/>
      <c r="N2689" s="146"/>
    </row>
    <row r="2690" spans="2:14" s="141" customFormat="1" ht="20.100000000000001" hidden="1" customHeight="1">
      <c r="B2690" s="145"/>
      <c r="C2690" s="145"/>
      <c r="D2690" s="143"/>
      <c r="E2690" s="144"/>
      <c r="F2690" s="145" t="s">
        <v>464</v>
      </c>
      <c r="G2690" s="145" t="s">
        <v>465</v>
      </c>
      <c r="H2690" s="172">
        <v>3</v>
      </c>
      <c r="I2690" s="178"/>
      <c r="J2690" s="178"/>
      <c r="K2690" s="178"/>
      <c r="L2690" s="138"/>
      <c r="M2690" s="146"/>
      <c r="N2690" s="146"/>
    </row>
    <row r="2691" spans="2:14" s="141" customFormat="1" ht="20.100000000000001" hidden="1" customHeight="1">
      <c r="B2691" s="145"/>
      <c r="C2691" s="145"/>
      <c r="D2691" s="143"/>
      <c r="E2691" s="144"/>
      <c r="F2691" s="145" t="s">
        <v>465</v>
      </c>
      <c r="G2691" s="145" t="s">
        <v>466</v>
      </c>
      <c r="H2691" s="172">
        <v>3</v>
      </c>
      <c r="I2691" s="178"/>
      <c r="J2691" s="178"/>
      <c r="K2691" s="178"/>
      <c r="L2691" s="138"/>
      <c r="M2691" s="146"/>
      <c r="N2691" s="146"/>
    </row>
    <row r="2692" spans="2:14" s="141" customFormat="1" ht="20.100000000000001" hidden="1" customHeight="1">
      <c r="B2692" s="145"/>
      <c r="C2692" s="145"/>
      <c r="D2692" s="143"/>
      <c r="E2692" s="144"/>
      <c r="F2692" s="145" t="s">
        <v>466</v>
      </c>
      <c r="G2692" s="145" t="s">
        <v>467</v>
      </c>
      <c r="H2692" s="172">
        <v>3</v>
      </c>
      <c r="I2692" s="178"/>
      <c r="J2692" s="178"/>
      <c r="K2692" s="178"/>
      <c r="L2692" s="138"/>
      <c r="M2692" s="146"/>
      <c r="N2692" s="146"/>
    </row>
    <row r="2693" spans="2:14" s="141" customFormat="1" ht="20.100000000000001" hidden="1" customHeight="1">
      <c r="B2693" s="145"/>
      <c r="C2693" s="145"/>
      <c r="D2693" s="143"/>
      <c r="E2693" s="144"/>
      <c r="F2693" s="145" t="s">
        <v>467</v>
      </c>
      <c r="G2693" s="145" t="s">
        <v>468</v>
      </c>
      <c r="H2693" s="172">
        <v>3</v>
      </c>
      <c r="I2693" s="178"/>
      <c r="J2693" s="178"/>
      <c r="K2693" s="178"/>
      <c r="L2693" s="138"/>
      <c r="M2693" s="146"/>
      <c r="N2693" s="146"/>
    </row>
    <row r="2694" spans="2:14" s="141" customFormat="1" ht="20.100000000000001" hidden="1" customHeight="1">
      <c r="B2694" s="145"/>
      <c r="C2694" s="145"/>
      <c r="D2694" s="143"/>
      <c r="E2694" s="144"/>
      <c r="F2694" s="145" t="s">
        <v>468</v>
      </c>
      <c r="G2694" s="145" t="s">
        <v>469</v>
      </c>
      <c r="H2694" s="172">
        <v>3</v>
      </c>
      <c r="I2694" s="178"/>
      <c r="J2694" s="178"/>
      <c r="K2694" s="178"/>
      <c r="L2694" s="138"/>
      <c r="M2694" s="146"/>
      <c r="N2694" s="146"/>
    </row>
    <row r="2695" spans="2:14" s="141" customFormat="1" ht="20.100000000000001" hidden="1" customHeight="1">
      <c r="B2695" s="145"/>
      <c r="C2695" s="145"/>
      <c r="D2695" s="143"/>
      <c r="E2695" s="144"/>
      <c r="F2695" s="145" t="s">
        <v>469</v>
      </c>
      <c r="G2695" s="145" t="s">
        <v>934</v>
      </c>
      <c r="H2695" s="172">
        <v>3</v>
      </c>
      <c r="I2695" s="178"/>
      <c r="J2695" s="178"/>
      <c r="K2695" s="178"/>
      <c r="L2695" s="138"/>
      <c r="M2695" s="146"/>
      <c r="N2695" s="146"/>
    </row>
    <row r="2696" spans="2:14" s="141" customFormat="1" ht="20.100000000000001" hidden="1" customHeight="1">
      <c r="B2696" s="145"/>
      <c r="C2696" s="145"/>
      <c r="D2696" s="143"/>
      <c r="E2696" s="144"/>
      <c r="F2696" s="145"/>
      <c r="G2696" s="145"/>
      <c r="H2696" s="172"/>
      <c r="I2696" s="178"/>
      <c r="J2696" s="178"/>
      <c r="K2696" s="178"/>
      <c r="L2696" s="138"/>
      <c r="M2696" s="146"/>
      <c r="N2696" s="146"/>
    </row>
    <row r="2697" spans="2:14" s="141" customFormat="1" ht="20.100000000000001" hidden="1" customHeight="1">
      <c r="B2697" s="145">
        <v>280</v>
      </c>
      <c r="C2697" s="145"/>
      <c r="D2697" s="143" t="s">
        <v>294</v>
      </c>
      <c r="E2697" s="144">
        <v>2.6970000000000001</v>
      </c>
      <c r="F2697" s="145" t="s">
        <v>433</v>
      </c>
      <c r="G2697" s="145" t="s">
        <v>447</v>
      </c>
      <c r="H2697" s="172">
        <v>4</v>
      </c>
      <c r="I2697" s="178"/>
      <c r="J2697" s="178"/>
      <c r="K2697" s="178"/>
      <c r="L2697" s="138"/>
      <c r="M2697" s="146"/>
      <c r="N2697" s="146"/>
    </row>
    <row r="2698" spans="2:14" s="141" customFormat="1" ht="20.100000000000001" hidden="1" customHeight="1">
      <c r="B2698" s="145"/>
      <c r="C2698" s="145"/>
      <c r="D2698" s="143"/>
      <c r="E2698" s="144"/>
      <c r="F2698" s="145" t="s">
        <v>447</v>
      </c>
      <c r="G2698" s="145" t="s">
        <v>451</v>
      </c>
      <c r="H2698" s="172">
        <v>4</v>
      </c>
      <c r="I2698" s="178"/>
      <c r="J2698" s="178"/>
      <c r="K2698" s="178"/>
      <c r="L2698" s="138"/>
      <c r="M2698" s="146"/>
      <c r="N2698" s="146"/>
    </row>
    <row r="2699" spans="2:14" s="141" customFormat="1" ht="20.100000000000001" hidden="1" customHeight="1">
      <c r="B2699" s="145"/>
      <c r="C2699" s="145"/>
      <c r="D2699" s="143"/>
      <c r="E2699" s="144"/>
      <c r="F2699" s="145" t="s">
        <v>451</v>
      </c>
      <c r="G2699" s="145" t="s">
        <v>454</v>
      </c>
      <c r="H2699" s="172">
        <v>4</v>
      </c>
      <c r="I2699" s="178"/>
      <c r="J2699" s="178"/>
      <c r="K2699" s="178"/>
      <c r="L2699" s="138"/>
      <c r="M2699" s="146"/>
      <c r="N2699" s="146"/>
    </row>
    <row r="2700" spans="2:14" s="141" customFormat="1" ht="20.100000000000001" hidden="1" customHeight="1">
      <c r="B2700" s="145"/>
      <c r="C2700" s="145"/>
      <c r="D2700" s="143"/>
      <c r="E2700" s="144"/>
      <c r="F2700" s="145" t="s">
        <v>454</v>
      </c>
      <c r="G2700" s="145" t="s">
        <v>455</v>
      </c>
      <c r="H2700" s="172">
        <v>4</v>
      </c>
      <c r="I2700" s="178"/>
      <c r="J2700" s="178"/>
      <c r="K2700" s="178"/>
      <c r="L2700" s="138"/>
      <c r="M2700" s="146"/>
      <c r="N2700" s="146"/>
    </row>
    <row r="2701" spans="2:14" s="141" customFormat="1" ht="20.100000000000001" hidden="1" customHeight="1">
      <c r="B2701" s="145"/>
      <c r="C2701" s="145"/>
      <c r="D2701" s="143"/>
      <c r="E2701" s="144"/>
      <c r="F2701" s="145" t="s">
        <v>455</v>
      </c>
      <c r="G2701" s="145" t="s">
        <v>456</v>
      </c>
      <c r="H2701" s="172">
        <v>4</v>
      </c>
      <c r="I2701" s="178"/>
      <c r="J2701" s="178"/>
      <c r="K2701" s="178"/>
      <c r="L2701" s="138"/>
      <c r="M2701" s="146"/>
      <c r="N2701" s="146"/>
    </row>
    <row r="2702" spans="2:14" s="141" customFormat="1" ht="20.100000000000001" hidden="1" customHeight="1">
      <c r="B2702" s="145"/>
      <c r="C2702" s="145"/>
      <c r="D2702" s="143"/>
      <c r="E2702" s="144"/>
      <c r="F2702" s="145" t="s">
        <v>456</v>
      </c>
      <c r="G2702" s="145" t="s">
        <v>457</v>
      </c>
      <c r="H2702" s="172">
        <v>4</v>
      </c>
      <c r="I2702" s="178"/>
      <c r="J2702" s="178"/>
      <c r="K2702" s="178"/>
      <c r="L2702" s="138"/>
      <c r="M2702" s="146"/>
      <c r="N2702" s="146"/>
    </row>
    <row r="2703" spans="2:14" s="141" customFormat="1" ht="20.100000000000001" hidden="1" customHeight="1">
      <c r="B2703" s="145"/>
      <c r="C2703" s="145"/>
      <c r="D2703" s="143"/>
      <c r="E2703" s="144"/>
      <c r="F2703" s="145" t="s">
        <v>457</v>
      </c>
      <c r="G2703" s="145" t="s">
        <v>460</v>
      </c>
      <c r="H2703" s="172">
        <v>4</v>
      </c>
      <c r="I2703" s="178"/>
      <c r="J2703" s="178"/>
      <c r="K2703" s="178"/>
      <c r="L2703" s="138"/>
      <c r="M2703" s="146"/>
      <c r="N2703" s="146"/>
    </row>
    <row r="2704" spans="2:14" s="141" customFormat="1" ht="20.100000000000001" hidden="1" customHeight="1">
      <c r="B2704" s="145"/>
      <c r="C2704" s="145"/>
      <c r="D2704" s="143"/>
      <c r="E2704" s="144"/>
      <c r="F2704" s="145" t="s">
        <v>460</v>
      </c>
      <c r="G2704" s="145" t="s">
        <v>463</v>
      </c>
      <c r="H2704" s="172">
        <v>4</v>
      </c>
      <c r="I2704" s="178"/>
      <c r="J2704" s="178"/>
      <c r="K2704" s="178"/>
      <c r="L2704" s="138"/>
      <c r="M2704" s="146"/>
      <c r="N2704" s="146"/>
    </row>
    <row r="2705" spans="2:14" s="141" customFormat="1" ht="20.100000000000001" hidden="1" customHeight="1">
      <c r="B2705" s="145"/>
      <c r="C2705" s="145"/>
      <c r="D2705" s="143"/>
      <c r="E2705" s="144"/>
      <c r="F2705" s="145" t="s">
        <v>463</v>
      </c>
      <c r="G2705" s="145" t="s">
        <v>464</v>
      </c>
      <c r="H2705" s="172">
        <v>4</v>
      </c>
      <c r="I2705" s="178"/>
      <c r="J2705" s="178"/>
      <c r="K2705" s="178"/>
      <c r="L2705" s="138"/>
      <c r="M2705" s="146"/>
      <c r="N2705" s="146"/>
    </row>
    <row r="2706" spans="2:14" s="141" customFormat="1" ht="20.100000000000001" hidden="1" customHeight="1">
      <c r="B2706" s="145"/>
      <c r="C2706" s="145"/>
      <c r="D2706" s="143"/>
      <c r="E2706" s="144"/>
      <c r="F2706" s="145" t="s">
        <v>464</v>
      </c>
      <c r="G2706" s="145" t="s">
        <v>465</v>
      </c>
      <c r="H2706" s="172">
        <v>4</v>
      </c>
      <c r="I2706" s="178"/>
      <c r="J2706" s="178"/>
      <c r="K2706" s="178"/>
      <c r="L2706" s="138"/>
      <c r="M2706" s="146"/>
      <c r="N2706" s="146"/>
    </row>
    <row r="2707" spans="2:14" s="141" customFormat="1" ht="20.100000000000001" hidden="1" customHeight="1">
      <c r="B2707" s="145"/>
      <c r="C2707" s="145"/>
      <c r="D2707" s="143"/>
      <c r="E2707" s="144"/>
      <c r="F2707" s="145" t="s">
        <v>465</v>
      </c>
      <c r="G2707" s="145" t="s">
        <v>466</v>
      </c>
      <c r="H2707" s="172">
        <v>4</v>
      </c>
      <c r="I2707" s="178"/>
      <c r="J2707" s="178"/>
      <c r="K2707" s="178"/>
      <c r="L2707" s="138"/>
      <c r="M2707" s="146"/>
      <c r="N2707" s="146"/>
    </row>
    <row r="2708" spans="2:14" s="141" customFormat="1" ht="20.100000000000001" hidden="1" customHeight="1">
      <c r="B2708" s="145"/>
      <c r="C2708" s="145"/>
      <c r="D2708" s="143"/>
      <c r="E2708" s="144"/>
      <c r="F2708" s="145" t="s">
        <v>466</v>
      </c>
      <c r="G2708" s="145" t="s">
        <v>467</v>
      </c>
      <c r="H2708" s="172">
        <v>4</v>
      </c>
      <c r="I2708" s="178"/>
      <c r="J2708" s="178"/>
      <c r="K2708" s="178"/>
      <c r="L2708" s="138"/>
      <c r="M2708" s="146"/>
      <c r="N2708" s="146"/>
    </row>
    <row r="2709" spans="2:14" s="141" customFormat="1" ht="20.100000000000001" hidden="1" customHeight="1">
      <c r="B2709" s="145"/>
      <c r="C2709" s="145"/>
      <c r="D2709" s="143"/>
      <c r="E2709" s="144"/>
      <c r="F2709" s="145" t="s">
        <v>467</v>
      </c>
      <c r="G2709" s="145" t="s">
        <v>468</v>
      </c>
      <c r="H2709" s="172">
        <v>4</v>
      </c>
      <c r="I2709" s="178"/>
      <c r="J2709" s="178"/>
      <c r="K2709" s="178"/>
      <c r="L2709" s="138"/>
      <c r="M2709" s="146"/>
      <c r="N2709" s="146"/>
    </row>
    <row r="2710" spans="2:14" s="141" customFormat="1" ht="20.100000000000001" hidden="1" customHeight="1">
      <c r="B2710" s="145"/>
      <c r="C2710" s="145"/>
      <c r="D2710" s="143"/>
      <c r="E2710" s="144"/>
      <c r="F2710" s="145" t="s">
        <v>468</v>
      </c>
      <c r="G2710" s="145" t="s">
        <v>907</v>
      </c>
      <c r="H2710" s="172">
        <v>4</v>
      </c>
      <c r="I2710" s="178"/>
      <c r="J2710" s="178"/>
      <c r="K2710" s="178"/>
      <c r="L2710" s="138"/>
      <c r="M2710" s="146"/>
      <c r="N2710" s="146"/>
    </row>
    <row r="2711" spans="2:14" s="141" customFormat="1" ht="20.100000000000001" hidden="1" customHeight="1">
      <c r="B2711" s="145"/>
      <c r="C2711" s="145"/>
      <c r="D2711" s="143"/>
      <c r="E2711" s="144"/>
      <c r="F2711" s="145"/>
      <c r="G2711" s="145"/>
      <c r="H2711" s="172"/>
      <c r="I2711" s="178"/>
      <c r="J2711" s="178"/>
      <c r="K2711" s="178"/>
      <c r="L2711" s="138"/>
      <c r="M2711" s="146"/>
      <c r="N2711" s="146"/>
    </row>
    <row r="2712" spans="2:14" s="141" customFormat="1" ht="20.100000000000001" hidden="1" customHeight="1">
      <c r="B2712" s="145">
        <v>281</v>
      </c>
      <c r="C2712" s="145"/>
      <c r="D2712" s="143" t="s">
        <v>295</v>
      </c>
      <c r="E2712" s="144">
        <v>2.1640000000000001</v>
      </c>
      <c r="F2712" s="145" t="s">
        <v>433</v>
      </c>
      <c r="G2712" s="145" t="s">
        <v>447</v>
      </c>
      <c r="H2712" s="172">
        <v>3</v>
      </c>
      <c r="I2712" s="178"/>
      <c r="J2712" s="178"/>
      <c r="K2712" s="178"/>
      <c r="L2712" s="138"/>
      <c r="M2712" s="146"/>
      <c r="N2712" s="146"/>
    </row>
    <row r="2713" spans="2:14" s="141" customFormat="1" ht="20.100000000000001" hidden="1" customHeight="1">
      <c r="B2713" s="145"/>
      <c r="C2713" s="145"/>
      <c r="D2713" s="143"/>
      <c r="E2713" s="144"/>
      <c r="F2713" s="145" t="s">
        <v>447</v>
      </c>
      <c r="G2713" s="145" t="s">
        <v>451</v>
      </c>
      <c r="H2713" s="172">
        <v>3</v>
      </c>
      <c r="I2713" s="178"/>
      <c r="J2713" s="178"/>
      <c r="K2713" s="178"/>
      <c r="L2713" s="138"/>
      <c r="M2713" s="146"/>
      <c r="N2713" s="146"/>
    </row>
    <row r="2714" spans="2:14" s="141" customFormat="1" ht="20.100000000000001" hidden="1" customHeight="1">
      <c r="B2714" s="145"/>
      <c r="C2714" s="145"/>
      <c r="D2714" s="143"/>
      <c r="E2714" s="144"/>
      <c r="F2714" s="145" t="s">
        <v>451</v>
      </c>
      <c r="G2714" s="145" t="s">
        <v>454</v>
      </c>
      <c r="H2714" s="172">
        <v>3</v>
      </c>
      <c r="I2714" s="178"/>
      <c r="J2714" s="178"/>
      <c r="K2714" s="178"/>
      <c r="L2714" s="138"/>
      <c r="M2714" s="146"/>
      <c r="N2714" s="146"/>
    </row>
    <row r="2715" spans="2:14" s="141" customFormat="1" ht="20.100000000000001" hidden="1" customHeight="1">
      <c r="B2715" s="145"/>
      <c r="C2715" s="145"/>
      <c r="D2715" s="143"/>
      <c r="E2715" s="144"/>
      <c r="F2715" s="145" t="s">
        <v>454</v>
      </c>
      <c r="G2715" s="145" t="s">
        <v>455</v>
      </c>
      <c r="H2715" s="172">
        <v>3</v>
      </c>
      <c r="I2715" s="178"/>
      <c r="J2715" s="178"/>
      <c r="K2715" s="178"/>
      <c r="L2715" s="138"/>
      <c r="M2715" s="146"/>
      <c r="N2715" s="146"/>
    </row>
    <row r="2716" spans="2:14" s="141" customFormat="1" ht="20.100000000000001" hidden="1" customHeight="1">
      <c r="B2716" s="145"/>
      <c r="C2716" s="145"/>
      <c r="D2716" s="143"/>
      <c r="E2716" s="144"/>
      <c r="F2716" s="145" t="s">
        <v>455</v>
      </c>
      <c r="G2716" s="145" t="s">
        <v>456</v>
      </c>
      <c r="H2716" s="172">
        <v>3</v>
      </c>
      <c r="I2716" s="178"/>
      <c r="J2716" s="178"/>
      <c r="K2716" s="178"/>
      <c r="L2716" s="138"/>
      <c r="M2716" s="146"/>
      <c r="N2716" s="146"/>
    </row>
    <row r="2717" spans="2:14" s="141" customFormat="1" ht="20.100000000000001" hidden="1" customHeight="1">
      <c r="B2717" s="145"/>
      <c r="C2717" s="145"/>
      <c r="D2717" s="143"/>
      <c r="E2717" s="144"/>
      <c r="F2717" s="145" t="s">
        <v>456</v>
      </c>
      <c r="G2717" s="145" t="s">
        <v>457</v>
      </c>
      <c r="H2717" s="172">
        <v>3</v>
      </c>
      <c r="I2717" s="178"/>
      <c r="J2717" s="178"/>
      <c r="K2717" s="178"/>
      <c r="L2717" s="138"/>
      <c r="M2717" s="146"/>
      <c r="N2717" s="146"/>
    </row>
    <row r="2718" spans="2:14" s="141" customFormat="1" ht="20.100000000000001" hidden="1" customHeight="1">
      <c r="B2718" s="145"/>
      <c r="C2718" s="145"/>
      <c r="D2718" s="143"/>
      <c r="E2718" s="144"/>
      <c r="F2718" s="145" t="s">
        <v>457</v>
      </c>
      <c r="G2718" s="145" t="s">
        <v>460</v>
      </c>
      <c r="H2718" s="172">
        <v>3</v>
      </c>
      <c r="I2718" s="178"/>
      <c r="J2718" s="178"/>
      <c r="K2718" s="178"/>
      <c r="L2718" s="138"/>
      <c r="M2718" s="146"/>
      <c r="N2718" s="146"/>
    </row>
    <row r="2719" spans="2:14" s="141" customFormat="1" ht="20.100000000000001" hidden="1" customHeight="1">
      <c r="B2719" s="145"/>
      <c r="C2719" s="145"/>
      <c r="D2719" s="143"/>
      <c r="E2719" s="144"/>
      <c r="F2719" s="145" t="s">
        <v>460</v>
      </c>
      <c r="G2719" s="145" t="s">
        <v>463</v>
      </c>
      <c r="H2719" s="172">
        <v>3</v>
      </c>
      <c r="I2719" s="178"/>
      <c r="J2719" s="178"/>
      <c r="K2719" s="178"/>
      <c r="L2719" s="138"/>
      <c r="M2719" s="146"/>
      <c r="N2719" s="146"/>
    </row>
    <row r="2720" spans="2:14" s="141" customFormat="1" ht="20.100000000000001" hidden="1" customHeight="1">
      <c r="B2720" s="145"/>
      <c r="C2720" s="145"/>
      <c r="D2720" s="143"/>
      <c r="E2720" s="144"/>
      <c r="F2720" s="145" t="s">
        <v>463</v>
      </c>
      <c r="G2720" s="145" t="s">
        <v>464</v>
      </c>
      <c r="H2720" s="172">
        <v>3</v>
      </c>
      <c r="I2720" s="178"/>
      <c r="J2720" s="178"/>
      <c r="K2720" s="178"/>
      <c r="L2720" s="138"/>
      <c r="M2720" s="146"/>
      <c r="N2720" s="146"/>
    </row>
    <row r="2721" spans="2:14" s="141" customFormat="1" ht="20.100000000000001" hidden="1" customHeight="1">
      <c r="B2721" s="145"/>
      <c r="C2721" s="145"/>
      <c r="D2721" s="143"/>
      <c r="E2721" s="144"/>
      <c r="F2721" s="145" t="s">
        <v>464</v>
      </c>
      <c r="G2721" s="145" t="s">
        <v>465</v>
      </c>
      <c r="H2721" s="172">
        <v>3</v>
      </c>
      <c r="I2721" s="178"/>
      <c r="J2721" s="178"/>
      <c r="K2721" s="178"/>
      <c r="L2721" s="138"/>
      <c r="M2721" s="146"/>
      <c r="N2721" s="146"/>
    </row>
    <row r="2722" spans="2:14" s="141" customFormat="1" ht="20.100000000000001" hidden="1" customHeight="1">
      <c r="B2722" s="145"/>
      <c r="C2722" s="145"/>
      <c r="D2722" s="143"/>
      <c r="E2722" s="144"/>
      <c r="F2722" s="145" t="s">
        <v>465</v>
      </c>
      <c r="G2722" s="145" t="s">
        <v>935</v>
      </c>
      <c r="H2722" s="172">
        <v>3</v>
      </c>
      <c r="I2722" s="178"/>
      <c r="J2722" s="178"/>
      <c r="K2722" s="178"/>
      <c r="L2722" s="138"/>
      <c r="M2722" s="146"/>
      <c r="N2722" s="146"/>
    </row>
    <row r="2723" spans="2:14" s="141" customFormat="1" ht="20.100000000000001" hidden="1" customHeight="1">
      <c r="B2723" s="145"/>
      <c r="C2723" s="145"/>
      <c r="D2723" s="143"/>
      <c r="E2723" s="144"/>
      <c r="F2723" s="145"/>
      <c r="G2723" s="145"/>
      <c r="H2723" s="172"/>
      <c r="I2723" s="178"/>
      <c r="J2723" s="178"/>
      <c r="K2723" s="178"/>
      <c r="L2723" s="138"/>
      <c r="M2723" s="146"/>
      <c r="N2723" s="146"/>
    </row>
    <row r="2724" spans="2:14" s="141" customFormat="1" ht="20.100000000000001" hidden="1" customHeight="1">
      <c r="B2724" s="145">
        <v>282</v>
      </c>
      <c r="C2724" s="145"/>
      <c r="D2724" s="143" t="s">
        <v>296</v>
      </c>
      <c r="E2724" s="144">
        <v>1.3069999999999999</v>
      </c>
      <c r="F2724" s="145" t="s">
        <v>433</v>
      </c>
      <c r="G2724" s="145" t="s">
        <v>447</v>
      </c>
      <c r="H2724" s="172">
        <v>3</v>
      </c>
      <c r="I2724" s="178"/>
      <c r="J2724" s="178"/>
      <c r="K2724" s="178"/>
      <c r="L2724" s="138"/>
      <c r="M2724" s="146"/>
      <c r="N2724" s="146"/>
    </row>
    <row r="2725" spans="2:14" s="141" customFormat="1" ht="20.100000000000001" hidden="1" customHeight="1">
      <c r="B2725" s="145"/>
      <c r="C2725" s="145"/>
      <c r="D2725" s="143"/>
      <c r="E2725" s="144"/>
      <c r="F2725" s="145" t="s">
        <v>447</v>
      </c>
      <c r="G2725" s="145" t="s">
        <v>451</v>
      </c>
      <c r="H2725" s="172">
        <v>3</v>
      </c>
      <c r="I2725" s="178"/>
      <c r="J2725" s="178"/>
      <c r="K2725" s="178"/>
      <c r="L2725" s="138"/>
      <c r="M2725" s="146"/>
      <c r="N2725" s="146"/>
    </row>
    <row r="2726" spans="2:14" s="141" customFormat="1" ht="20.100000000000001" hidden="1" customHeight="1">
      <c r="B2726" s="145"/>
      <c r="C2726" s="145"/>
      <c r="D2726" s="143"/>
      <c r="E2726" s="144"/>
      <c r="F2726" s="145" t="s">
        <v>451</v>
      </c>
      <c r="G2726" s="145" t="s">
        <v>454</v>
      </c>
      <c r="H2726" s="172">
        <v>3</v>
      </c>
      <c r="I2726" s="178"/>
      <c r="J2726" s="178"/>
      <c r="K2726" s="178"/>
      <c r="L2726" s="138"/>
      <c r="M2726" s="146"/>
      <c r="N2726" s="146"/>
    </row>
    <row r="2727" spans="2:14" s="141" customFormat="1" ht="20.100000000000001" hidden="1" customHeight="1">
      <c r="B2727" s="145"/>
      <c r="C2727" s="145"/>
      <c r="D2727" s="143"/>
      <c r="E2727" s="144"/>
      <c r="F2727" s="145" t="s">
        <v>454</v>
      </c>
      <c r="G2727" s="145" t="s">
        <v>455</v>
      </c>
      <c r="H2727" s="172">
        <v>3</v>
      </c>
      <c r="I2727" s="178"/>
      <c r="J2727" s="178"/>
      <c r="K2727" s="178"/>
      <c r="L2727" s="138"/>
      <c r="M2727" s="146"/>
      <c r="N2727" s="146"/>
    </row>
    <row r="2728" spans="2:14" s="141" customFormat="1" ht="20.100000000000001" hidden="1" customHeight="1">
      <c r="B2728" s="145"/>
      <c r="C2728" s="145"/>
      <c r="D2728" s="143"/>
      <c r="E2728" s="144"/>
      <c r="F2728" s="145" t="s">
        <v>455</v>
      </c>
      <c r="G2728" s="145" t="s">
        <v>456</v>
      </c>
      <c r="H2728" s="172">
        <v>3</v>
      </c>
      <c r="I2728" s="178"/>
      <c r="J2728" s="178"/>
      <c r="K2728" s="178"/>
      <c r="L2728" s="138"/>
      <c r="M2728" s="146"/>
      <c r="N2728" s="146"/>
    </row>
    <row r="2729" spans="2:14" s="141" customFormat="1" ht="20.100000000000001" hidden="1" customHeight="1">
      <c r="B2729" s="145"/>
      <c r="C2729" s="145"/>
      <c r="D2729" s="143"/>
      <c r="E2729" s="144"/>
      <c r="F2729" s="145" t="s">
        <v>456</v>
      </c>
      <c r="G2729" s="145" t="s">
        <v>457</v>
      </c>
      <c r="H2729" s="172">
        <v>3</v>
      </c>
      <c r="I2729" s="178"/>
      <c r="J2729" s="178"/>
      <c r="K2729" s="178"/>
      <c r="L2729" s="138"/>
      <c r="M2729" s="146"/>
      <c r="N2729" s="146"/>
    </row>
    <row r="2730" spans="2:14" s="141" customFormat="1" ht="20.100000000000001" hidden="1" customHeight="1">
      <c r="B2730" s="145"/>
      <c r="C2730" s="145"/>
      <c r="D2730" s="143"/>
      <c r="E2730" s="144"/>
      <c r="F2730" s="145" t="s">
        <v>457</v>
      </c>
      <c r="G2730" s="145" t="s">
        <v>936</v>
      </c>
      <c r="H2730" s="172">
        <v>3</v>
      </c>
      <c r="I2730" s="178"/>
      <c r="J2730" s="178"/>
      <c r="K2730" s="178"/>
      <c r="L2730" s="138"/>
      <c r="M2730" s="146"/>
      <c r="N2730" s="146"/>
    </row>
    <row r="2731" spans="2:14" s="141" customFormat="1" ht="20.100000000000001" hidden="1" customHeight="1">
      <c r="B2731" s="145"/>
      <c r="C2731" s="145"/>
      <c r="D2731" s="143"/>
      <c r="E2731" s="144"/>
      <c r="F2731" s="145"/>
      <c r="G2731" s="145"/>
      <c r="H2731" s="172"/>
      <c r="I2731" s="178"/>
      <c r="J2731" s="178"/>
      <c r="K2731" s="178"/>
      <c r="L2731" s="138"/>
      <c r="M2731" s="146"/>
      <c r="N2731" s="146"/>
    </row>
    <row r="2732" spans="2:14" s="141" customFormat="1" ht="20.100000000000001" hidden="1" customHeight="1">
      <c r="B2732" s="145">
        <v>283</v>
      </c>
      <c r="C2732" s="145"/>
      <c r="D2732" s="143" t="s">
        <v>297</v>
      </c>
      <c r="E2732" s="144">
        <v>3.0990000000000002</v>
      </c>
      <c r="F2732" s="145" t="s">
        <v>433</v>
      </c>
      <c r="G2732" s="145" t="s">
        <v>447</v>
      </c>
      <c r="H2732" s="172">
        <v>4</v>
      </c>
      <c r="I2732" s="178"/>
      <c r="J2732" s="178"/>
      <c r="K2732" s="178"/>
      <c r="L2732" s="138"/>
      <c r="M2732" s="146"/>
      <c r="N2732" s="146"/>
    </row>
    <row r="2733" spans="2:14" s="141" customFormat="1" ht="20.100000000000001" hidden="1" customHeight="1">
      <c r="B2733" s="145"/>
      <c r="C2733" s="145"/>
      <c r="D2733" s="143"/>
      <c r="E2733" s="144"/>
      <c r="F2733" s="145" t="s">
        <v>447</v>
      </c>
      <c r="G2733" s="145" t="s">
        <v>451</v>
      </c>
      <c r="H2733" s="172">
        <v>4</v>
      </c>
      <c r="I2733" s="178"/>
      <c r="J2733" s="178"/>
      <c r="K2733" s="178"/>
      <c r="L2733" s="138"/>
      <c r="M2733" s="146"/>
      <c r="N2733" s="146"/>
    </row>
    <row r="2734" spans="2:14" s="141" customFormat="1" ht="20.100000000000001" hidden="1" customHeight="1">
      <c r="B2734" s="145"/>
      <c r="C2734" s="145"/>
      <c r="D2734" s="143"/>
      <c r="E2734" s="144"/>
      <c r="F2734" s="145" t="s">
        <v>451</v>
      </c>
      <c r="G2734" s="145" t="s">
        <v>454</v>
      </c>
      <c r="H2734" s="172">
        <v>4</v>
      </c>
      <c r="I2734" s="178"/>
      <c r="J2734" s="178"/>
      <c r="K2734" s="178"/>
      <c r="L2734" s="138"/>
      <c r="M2734" s="146"/>
      <c r="N2734" s="146"/>
    </row>
    <row r="2735" spans="2:14" s="141" customFormat="1" ht="20.100000000000001" hidden="1" customHeight="1">
      <c r="B2735" s="145"/>
      <c r="C2735" s="145"/>
      <c r="D2735" s="143"/>
      <c r="E2735" s="144"/>
      <c r="F2735" s="145" t="s">
        <v>454</v>
      </c>
      <c r="G2735" s="145" t="s">
        <v>455</v>
      </c>
      <c r="H2735" s="172">
        <v>4</v>
      </c>
      <c r="I2735" s="178"/>
      <c r="J2735" s="178"/>
      <c r="K2735" s="178"/>
      <c r="L2735" s="138"/>
      <c r="M2735" s="146"/>
      <c r="N2735" s="146"/>
    </row>
    <row r="2736" spans="2:14" s="141" customFormat="1" ht="20.100000000000001" hidden="1" customHeight="1">
      <c r="B2736" s="145"/>
      <c r="C2736" s="145"/>
      <c r="D2736" s="143"/>
      <c r="E2736" s="144"/>
      <c r="F2736" s="145" t="s">
        <v>455</v>
      </c>
      <c r="G2736" s="145" t="s">
        <v>456</v>
      </c>
      <c r="H2736" s="172">
        <v>4</v>
      </c>
      <c r="I2736" s="178"/>
      <c r="J2736" s="178"/>
      <c r="K2736" s="178"/>
      <c r="L2736" s="138"/>
      <c r="M2736" s="146"/>
      <c r="N2736" s="146"/>
    </row>
    <row r="2737" spans="2:14" s="141" customFormat="1" ht="20.100000000000001" hidden="1" customHeight="1">
      <c r="B2737" s="145"/>
      <c r="C2737" s="145"/>
      <c r="D2737" s="143"/>
      <c r="E2737" s="144"/>
      <c r="F2737" s="145" t="s">
        <v>456</v>
      </c>
      <c r="G2737" s="145" t="s">
        <v>457</v>
      </c>
      <c r="H2737" s="172">
        <v>4</v>
      </c>
      <c r="I2737" s="178"/>
      <c r="J2737" s="178"/>
      <c r="K2737" s="178"/>
      <c r="L2737" s="138"/>
      <c r="M2737" s="146"/>
      <c r="N2737" s="146"/>
    </row>
    <row r="2738" spans="2:14" s="141" customFormat="1" ht="20.100000000000001" hidden="1" customHeight="1">
      <c r="B2738" s="145"/>
      <c r="C2738" s="145"/>
      <c r="D2738" s="143"/>
      <c r="E2738" s="144"/>
      <c r="F2738" s="145" t="s">
        <v>457</v>
      </c>
      <c r="G2738" s="145" t="s">
        <v>460</v>
      </c>
      <c r="H2738" s="172">
        <v>4</v>
      </c>
      <c r="I2738" s="178"/>
      <c r="J2738" s="178"/>
      <c r="K2738" s="178"/>
      <c r="L2738" s="138"/>
      <c r="M2738" s="146"/>
      <c r="N2738" s="146"/>
    </row>
    <row r="2739" spans="2:14" s="141" customFormat="1" ht="20.100000000000001" hidden="1" customHeight="1">
      <c r="B2739" s="145"/>
      <c r="C2739" s="145"/>
      <c r="D2739" s="143"/>
      <c r="E2739" s="144"/>
      <c r="F2739" s="145" t="s">
        <v>460</v>
      </c>
      <c r="G2739" s="145" t="s">
        <v>463</v>
      </c>
      <c r="H2739" s="172">
        <v>4</v>
      </c>
      <c r="I2739" s="178"/>
      <c r="J2739" s="178"/>
      <c r="K2739" s="178"/>
      <c r="L2739" s="138"/>
      <c r="M2739" s="146"/>
      <c r="N2739" s="146"/>
    </row>
    <row r="2740" spans="2:14" s="141" customFormat="1" ht="20.100000000000001" hidden="1" customHeight="1">
      <c r="B2740" s="145"/>
      <c r="C2740" s="145"/>
      <c r="D2740" s="143"/>
      <c r="E2740" s="144"/>
      <c r="F2740" s="145" t="s">
        <v>463</v>
      </c>
      <c r="G2740" s="145" t="s">
        <v>464</v>
      </c>
      <c r="H2740" s="172">
        <v>4</v>
      </c>
      <c r="I2740" s="178"/>
      <c r="J2740" s="178"/>
      <c r="K2740" s="178"/>
      <c r="L2740" s="138"/>
      <c r="M2740" s="146"/>
      <c r="N2740" s="146"/>
    </row>
    <row r="2741" spans="2:14" s="141" customFormat="1" ht="20.100000000000001" hidden="1" customHeight="1">
      <c r="B2741" s="145"/>
      <c r="C2741" s="145"/>
      <c r="D2741" s="143"/>
      <c r="E2741" s="144"/>
      <c r="F2741" s="145" t="s">
        <v>464</v>
      </c>
      <c r="G2741" s="145" t="s">
        <v>465</v>
      </c>
      <c r="H2741" s="172">
        <v>4</v>
      </c>
      <c r="I2741" s="178"/>
      <c r="J2741" s="178"/>
      <c r="K2741" s="178"/>
      <c r="L2741" s="138"/>
      <c r="M2741" s="146"/>
      <c r="N2741" s="146"/>
    </row>
    <row r="2742" spans="2:14" s="141" customFormat="1" ht="20.100000000000001" hidden="1" customHeight="1">
      <c r="B2742" s="145"/>
      <c r="C2742" s="145"/>
      <c r="D2742" s="143"/>
      <c r="E2742" s="144"/>
      <c r="F2742" s="145" t="s">
        <v>465</v>
      </c>
      <c r="G2742" s="145" t="s">
        <v>466</v>
      </c>
      <c r="H2742" s="172">
        <v>4</v>
      </c>
      <c r="I2742" s="178"/>
      <c r="J2742" s="178"/>
      <c r="K2742" s="178"/>
      <c r="L2742" s="138"/>
      <c r="M2742" s="146"/>
      <c r="N2742" s="146"/>
    </row>
    <row r="2743" spans="2:14" s="141" customFormat="1" ht="20.100000000000001" hidden="1" customHeight="1">
      <c r="B2743" s="145"/>
      <c r="C2743" s="145"/>
      <c r="D2743" s="143"/>
      <c r="E2743" s="144"/>
      <c r="F2743" s="145" t="s">
        <v>466</v>
      </c>
      <c r="G2743" s="145" t="s">
        <v>467</v>
      </c>
      <c r="H2743" s="172">
        <v>4</v>
      </c>
      <c r="I2743" s="178"/>
      <c r="J2743" s="178"/>
      <c r="K2743" s="178"/>
      <c r="L2743" s="138"/>
      <c r="M2743" s="146"/>
      <c r="N2743" s="146"/>
    </row>
    <row r="2744" spans="2:14" s="141" customFormat="1" ht="20.100000000000001" hidden="1" customHeight="1">
      <c r="B2744" s="145"/>
      <c r="C2744" s="145"/>
      <c r="D2744" s="143"/>
      <c r="E2744" s="144"/>
      <c r="F2744" s="145" t="s">
        <v>467</v>
      </c>
      <c r="G2744" s="145" t="s">
        <v>468</v>
      </c>
      <c r="H2744" s="172">
        <v>4</v>
      </c>
      <c r="I2744" s="178"/>
      <c r="J2744" s="178"/>
      <c r="K2744" s="178"/>
      <c r="L2744" s="138"/>
      <c r="M2744" s="146"/>
      <c r="N2744" s="146"/>
    </row>
    <row r="2745" spans="2:14" s="141" customFormat="1" ht="20.100000000000001" hidden="1" customHeight="1">
      <c r="B2745" s="145"/>
      <c r="C2745" s="145"/>
      <c r="D2745" s="143"/>
      <c r="E2745" s="144"/>
      <c r="F2745" s="145" t="s">
        <v>468</v>
      </c>
      <c r="G2745" s="145" t="s">
        <v>469</v>
      </c>
      <c r="H2745" s="172">
        <v>4</v>
      </c>
      <c r="I2745" s="178"/>
      <c r="J2745" s="178"/>
      <c r="K2745" s="178"/>
      <c r="L2745" s="138"/>
      <c r="M2745" s="146"/>
      <c r="N2745" s="146"/>
    </row>
    <row r="2746" spans="2:14" s="141" customFormat="1" ht="20.100000000000001" hidden="1" customHeight="1">
      <c r="B2746" s="145"/>
      <c r="C2746" s="145"/>
      <c r="D2746" s="143"/>
      <c r="E2746" s="144"/>
      <c r="F2746" s="145" t="s">
        <v>469</v>
      </c>
      <c r="G2746" s="145" t="s">
        <v>470</v>
      </c>
      <c r="H2746" s="172">
        <v>4</v>
      </c>
      <c r="I2746" s="178"/>
      <c r="J2746" s="178"/>
      <c r="K2746" s="178"/>
      <c r="L2746" s="138"/>
      <c r="M2746" s="146"/>
      <c r="N2746" s="146"/>
    </row>
    <row r="2747" spans="2:14" s="141" customFormat="1" ht="20.100000000000001" hidden="1" customHeight="1">
      <c r="B2747" s="145"/>
      <c r="C2747" s="145"/>
      <c r="D2747" s="143"/>
      <c r="E2747" s="144"/>
      <c r="F2747" s="145" t="s">
        <v>470</v>
      </c>
      <c r="G2747" s="145" t="s">
        <v>937</v>
      </c>
      <c r="H2747" s="172">
        <v>4</v>
      </c>
      <c r="I2747" s="178"/>
      <c r="J2747" s="178"/>
      <c r="K2747" s="178"/>
      <c r="L2747" s="138"/>
      <c r="M2747" s="146"/>
      <c r="N2747" s="146"/>
    </row>
    <row r="2748" spans="2:14" s="141" customFormat="1" ht="20.100000000000001" hidden="1" customHeight="1">
      <c r="B2748" s="145"/>
      <c r="C2748" s="145"/>
      <c r="D2748" s="143"/>
      <c r="E2748" s="144"/>
      <c r="F2748" s="145"/>
      <c r="G2748" s="145"/>
      <c r="H2748" s="172"/>
      <c r="I2748" s="178"/>
      <c r="J2748" s="178"/>
      <c r="K2748" s="178"/>
      <c r="L2748" s="138"/>
      <c r="M2748" s="146"/>
      <c r="N2748" s="146"/>
    </row>
    <row r="2749" spans="2:14" s="141" customFormat="1" ht="20.100000000000001" hidden="1" customHeight="1">
      <c r="B2749" s="145">
        <v>284</v>
      </c>
      <c r="C2749" s="145"/>
      <c r="D2749" s="143" t="s">
        <v>298</v>
      </c>
      <c r="E2749" s="144">
        <v>4.1070000000000002</v>
      </c>
      <c r="F2749" s="145" t="s">
        <v>433</v>
      </c>
      <c r="G2749" s="145" t="s">
        <v>447</v>
      </c>
      <c r="H2749" s="172">
        <v>3</v>
      </c>
      <c r="I2749" s="178"/>
      <c r="J2749" s="178"/>
      <c r="K2749" s="178"/>
      <c r="L2749" s="138"/>
      <c r="M2749" s="146"/>
      <c r="N2749" s="146"/>
    </row>
    <row r="2750" spans="2:14" s="141" customFormat="1" ht="20.100000000000001" hidden="1" customHeight="1">
      <c r="B2750" s="145"/>
      <c r="C2750" s="145"/>
      <c r="D2750" s="143"/>
      <c r="E2750" s="144"/>
      <c r="F2750" s="145" t="s">
        <v>447</v>
      </c>
      <c r="G2750" s="145" t="s">
        <v>451</v>
      </c>
      <c r="H2750" s="172">
        <v>3</v>
      </c>
      <c r="I2750" s="178"/>
      <c r="J2750" s="178"/>
      <c r="K2750" s="178"/>
      <c r="L2750" s="138"/>
      <c r="M2750" s="146"/>
      <c r="N2750" s="146"/>
    </row>
    <row r="2751" spans="2:14" s="141" customFormat="1" ht="20.100000000000001" hidden="1" customHeight="1">
      <c r="B2751" s="145"/>
      <c r="C2751" s="145"/>
      <c r="D2751" s="143"/>
      <c r="E2751" s="144"/>
      <c r="F2751" s="145" t="s">
        <v>451</v>
      </c>
      <c r="G2751" s="145" t="s">
        <v>454</v>
      </c>
      <c r="H2751" s="172">
        <v>3</v>
      </c>
      <c r="I2751" s="178"/>
      <c r="J2751" s="178"/>
      <c r="K2751" s="178"/>
      <c r="L2751" s="138"/>
      <c r="M2751" s="146"/>
      <c r="N2751" s="146"/>
    </row>
    <row r="2752" spans="2:14" s="141" customFormat="1" ht="20.100000000000001" hidden="1" customHeight="1">
      <c r="B2752" s="145"/>
      <c r="C2752" s="145"/>
      <c r="D2752" s="143"/>
      <c r="E2752" s="144"/>
      <c r="F2752" s="145" t="s">
        <v>454</v>
      </c>
      <c r="G2752" s="145" t="s">
        <v>455</v>
      </c>
      <c r="H2752" s="172">
        <v>3</v>
      </c>
      <c r="I2752" s="178"/>
      <c r="J2752" s="178"/>
      <c r="K2752" s="178"/>
      <c r="L2752" s="138"/>
      <c r="M2752" s="146"/>
      <c r="N2752" s="146"/>
    </row>
    <row r="2753" spans="2:14" s="141" customFormat="1" ht="20.100000000000001" hidden="1" customHeight="1">
      <c r="B2753" s="145"/>
      <c r="C2753" s="145"/>
      <c r="D2753" s="143"/>
      <c r="E2753" s="144"/>
      <c r="F2753" s="145" t="s">
        <v>455</v>
      </c>
      <c r="G2753" s="145" t="s">
        <v>456</v>
      </c>
      <c r="H2753" s="172">
        <v>3</v>
      </c>
      <c r="I2753" s="178"/>
      <c r="J2753" s="178"/>
      <c r="K2753" s="178"/>
      <c r="L2753" s="138"/>
      <c r="M2753" s="146"/>
      <c r="N2753" s="146"/>
    </row>
    <row r="2754" spans="2:14" s="141" customFormat="1" ht="20.100000000000001" hidden="1" customHeight="1">
      <c r="B2754" s="145"/>
      <c r="C2754" s="145"/>
      <c r="D2754" s="143"/>
      <c r="E2754" s="144"/>
      <c r="F2754" s="145" t="s">
        <v>456</v>
      </c>
      <c r="G2754" s="145" t="s">
        <v>457</v>
      </c>
      <c r="H2754" s="172">
        <v>3</v>
      </c>
      <c r="I2754" s="178"/>
      <c r="J2754" s="178"/>
      <c r="K2754" s="178"/>
      <c r="L2754" s="138"/>
      <c r="M2754" s="146"/>
      <c r="N2754" s="146"/>
    </row>
    <row r="2755" spans="2:14" s="141" customFormat="1" ht="20.100000000000001" hidden="1" customHeight="1">
      <c r="B2755" s="145"/>
      <c r="C2755" s="145"/>
      <c r="D2755" s="143"/>
      <c r="E2755" s="144"/>
      <c r="F2755" s="145" t="s">
        <v>457</v>
      </c>
      <c r="G2755" s="145" t="s">
        <v>460</v>
      </c>
      <c r="H2755" s="172">
        <v>3</v>
      </c>
      <c r="I2755" s="178"/>
      <c r="J2755" s="178"/>
      <c r="K2755" s="178"/>
      <c r="L2755" s="138"/>
      <c r="M2755" s="146"/>
      <c r="N2755" s="146"/>
    </row>
    <row r="2756" spans="2:14" s="141" customFormat="1" ht="20.100000000000001" hidden="1" customHeight="1">
      <c r="B2756" s="145"/>
      <c r="C2756" s="145"/>
      <c r="D2756" s="143"/>
      <c r="E2756" s="144"/>
      <c r="F2756" s="145" t="s">
        <v>460</v>
      </c>
      <c r="G2756" s="145" t="s">
        <v>463</v>
      </c>
      <c r="H2756" s="172">
        <v>3</v>
      </c>
      <c r="I2756" s="178"/>
      <c r="J2756" s="178"/>
      <c r="K2756" s="178"/>
      <c r="L2756" s="138"/>
      <c r="M2756" s="146"/>
      <c r="N2756" s="146"/>
    </row>
    <row r="2757" spans="2:14" s="141" customFormat="1" ht="20.100000000000001" hidden="1" customHeight="1">
      <c r="B2757" s="145"/>
      <c r="C2757" s="145"/>
      <c r="D2757" s="143"/>
      <c r="E2757" s="144"/>
      <c r="F2757" s="145" t="s">
        <v>463</v>
      </c>
      <c r="G2757" s="145" t="s">
        <v>464</v>
      </c>
      <c r="H2757" s="172">
        <v>3</v>
      </c>
      <c r="I2757" s="178"/>
      <c r="J2757" s="178"/>
      <c r="K2757" s="178"/>
      <c r="L2757" s="138"/>
      <c r="M2757" s="146"/>
      <c r="N2757" s="146"/>
    </row>
    <row r="2758" spans="2:14" s="141" customFormat="1" ht="20.100000000000001" hidden="1" customHeight="1">
      <c r="B2758" s="145"/>
      <c r="C2758" s="145"/>
      <c r="D2758" s="143"/>
      <c r="E2758" s="144"/>
      <c r="F2758" s="145" t="s">
        <v>464</v>
      </c>
      <c r="G2758" s="145" t="s">
        <v>465</v>
      </c>
      <c r="H2758" s="172">
        <v>3</v>
      </c>
      <c r="I2758" s="178"/>
      <c r="J2758" s="178"/>
      <c r="K2758" s="178"/>
      <c r="L2758" s="138"/>
      <c r="M2758" s="146"/>
      <c r="N2758" s="146"/>
    </row>
    <row r="2759" spans="2:14" s="141" customFormat="1" ht="20.100000000000001" hidden="1" customHeight="1">
      <c r="B2759" s="145"/>
      <c r="C2759" s="145"/>
      <c r="D2759" s="143"/>
      <c r="E2759" s="144"/>
      <c r="F2759" s="145" t="s">
        <v>465</v>
      </c>
      <c r="G2759" s="145" t="s">
        <v>466</v>
      </c>
      <c r="H2759" s="172">
        <v>3</v>
      </c>
      <c r="I2759" s="178"/>
      <c r="J2759" s="178"/>
      <c r="K2759" s="178"/>
      <c r="L2759" s="138"/>
      <c r="M2759" s="146"/>
      <c r="N2759" s="146"/>
    </row>
    <row r="2760" spans="2:14" s="141" customFormat="1" ht="20.100000000000001" hidden="1" customHeight="1">
      <c r="B2760" s="145"/>
      <c r="C2760" s="145"/>
      <c r="D2760" s="143"/>
      <c r="E2760" s="144"/>
      <c r="F2760" s="145" t="s">
        <v>466</v>
      </c>
      <c r="G2760" s="145" t="s">
        <v>467</v>
      </c>
      <c r="H2760" s="172">
        <v>3</v>
      </c>
      <c r="I2760" s="178"/>
      <c r="J2760" s="178"/>
      <c r="K2760" s="178"/>
      <c r="L2760" s="138"/>
      <c r="M2760" s="146"/>
      <c r="N2760" s="146"/>
    </row>
    <row r="2761" spans="2:14" s="141" customFormat="1" ht="20.100000000000001" hidden="1" customHeight="1">
      <c r="B2761" s="145"/>
      <c r="C2761" s="145"/>
      <c r="D2761" s="143"/>
      <c r="E2761" s="144"/>
      <c r="F2761" s="145" t="s">
        <v>467</v>
      </c>
      <c r="G2761" s="145" t="s">
        <v>468</v>
      </c>
      <c r="H2761" s="172">
        <v>3</v>
      </c>
      <c r="I2761" s="178"/>
      <c r="J2761" s="178"/>
      <c r="K2761" s="178"/>
      <c r="L2761" s="138"/>
      <c r="M2761" s="146"/>
      <c r="N2761" s="146"/>
    </row>
    <row r="2762" spans="2:14" s="141" customFormat="1" ht="20.100000000000001" hidden="1" customHeight="1">
      <c r="B2762" s="145"/>
      <c r="C2762" s="145"/>
      <c r="D2762" s="143"/>
      <c r="E2762" s="144"/>
      <c r="F2762" s="145" t="s">
        <v>468</v>
      </c>
      <c r="G2762" s="145" t="s">
        <v>469</v>
      </c>
      <c r="H2762" s="172">
        <v>3</v>
      </c>
      <c r="I2762" s="178"/>
      <c r="J2762" s="178"/>
      <c r="K2762" s="178"/>
      <c r="L2762" s="138"/>
      <c r="M2762" s="146"/>
      <c r="N2762" s="146"/>
    </row>
    <row r="2763" spans="2:14" s="141" customFormat="1" ht="20.100000000000001" hidden="1" customHeight="1">
      <c r="B2763" s="145"/>
      <c r="C2763" s="145"/>
      <c r="D2763" s="143"/>
      <c r="E2763" s="144"/>
      <c r="F2763" s="145" t="s">
        <v>469</v>
      </c>
      <c r="G2763" s="145" t="s">
        <v>470</v>
      </c>
      <c r="H2763" s="172">
        <v>3</v>
      </c>
      <c r="I2763" s="178"/>
      <c r="J2763" s="178"/>
      <c r="K2763" s="178"/>
      <c r="L2763" s="138"/>
      <c r="M2763" s="146"/>
      <c r="N2763" s="146"/>
    </row>
    <row r="2764" spans="2:14" s="141" customFormat="1" ht="20.100000000000001" hidden="1" customHeight="1">
      <c r="B2764" s="145"/>
      <c r="C2764" s="145"/>
      <c r="D2764" s="143"/>
      <c r="E2764" s="144"/>
      <c r="F2764" s="145" t="s">
        <v>470</v>
      </c>
      <c r="G2764" s="145" t="s">
        <v>471</v>
      </c>
      <c r="H2764" s="172">
        <v>3</v>
      </c>
      <c r="I2764" s="178"/>
      <c r="J2764" s="178"/>
      <c r="K2764" s="178"/>
      <c r="L2764" s="138"/>
      <c r="M2764" s="146"/>
      <c r="N2764" s="146"/>
    </row>
    <row r="2765" spans="2:14" s="141" customFormat="1" ht="20.100000000000001" hidden="1" customHeight="1">
      <c r="B2765" s="145"/>
      <c r="C2765" s="145"/>
      <c r="D2765" s="143"/>
      <c r="E2765" s="144"/>
      <c r="F2765" s="145" t="s">
        <v>471</v>
      </c>
      <c r="G2765" s="145" t="s">
        <v>473</v>
      </c>
      <c r="H2765" s="172">
        <v>3</v>
      </c>
      <c r="I2765" s="178"/>
      <c r="J2765" s="178"/>
      <c r="K2765" s="178"/>
      <c r="L2765" s="138"/>
      <c r="M2765" s="146"/>
      <c r="N2765" s="146"/>
    </row>
    <row r="2766" spans="2:14" s="141" customFormat="1" ht="20.100000000000001" hidden="1" customHeight="1">
      <c r="B2766" s="145"/>
      <c r="C2766" s="145"/>
      <c r="D2766" s="143"/>
      <c r="E2766" s="144"/>
      <c r="F2766" s="145" t="s">
        <v>473</v>
      </c>
      <c r="G2766" s="145" t="s">
        <v>474</v>
      </c>
      <c r="H2766" s="172">
        <v>3</v>
      </c>
      <c r="I2766" s="178"/>
      <c r="J2766" s="178"/>
      <c r="K2766" s="178"/>
      <c r="L2766" s="138"/>
      <c r="M2766" s="146"/>
      <c r="N2766" s="146"/>
    </row>
    <row r="2767" spans="2:14" s="141" customFormat="1" ht="20.100000000000001" hidden="1" customHeight="1">
      <c r="B2767" s="145"/>
      <c r="C2767" s="145"/>
      <c r="D2767" s="143"/>
      <c r="E2767" s="144"/>
      <c r="F2767" s="145" t="s">
        <v>474</v>
      </c>
      <c r="G2767" s="145" t="s">
        <v>475</v>
      </c>
      <c r="H2767" s="172">
        <v>3</v>
      </c>
      <c r="I2767" s="178"/>
      <c r="J2767" s="178"/>
      <c r="K2767" s="178"/>
      <c r="L2767" s="138"/>
      <c r="M2767" s="146"/>
      <c r="N2767" s="146"/>
    </row>
    <row r="2768" spans="2:14" s="141" customFormat="1" ht="20.100000000000001" hidden="1" customHeight="1">
      <c r="B2768" s="145"/>
      <c r="C2768" s="145"/>
      <c r="D2768" s="143"/>
      <c r="E2768" s="144"/>
      <c r="F2768" s="145" t="s">
        <v>475</v>
      </c>
      <c r="G2768" s="145" t="s">
        <v>476</v>
      </c>
      <c r="H2768" s="172">
        <v>3</v>
      </c>
      <c r="I2768" s="178"/>
      <c r="J2768" s="178"/>
      <c r="K2768" s="178"/>
      <c r="L2768" s="138"/>
      <c r="M2768" s="146"/>
      <c r="N2768" s="146"/>
    </row>
    <row r="2769" spans="2:14" s="141" customFormat="1" ht="20.100000000000001" hidden="1" customHeight="1">
      <c r="B2769" s="145"/>
      <c r="C2769" s="145"/>
      <c r="D2769" s="143"/>
      <c r="E2769" s="144"/>
      <c r="F2769" s="145" t="s">
        <v>476</v>
      </c>
      <c r="G2769" s="145" t="s">
        <v>938</v>
      </c>
      <c r="H2769" s="172">
        <v>3</v>
      </c>
      <c r="I2769" s="178"/>
      <c r="J2769" s="178"/>
      <c r="K2769" s="178"/>
      <c r="L2769" s="138"/>
      <c r="M2769" s="146"/>
      <c r="N2769" s="146"/>
    </row>
    <row r="2770" spans="2:14" s="141" customFormat="1" ht="20.100000000000001" hidden="1" customHeight="1">
      <c r="B2770" s="145"/>
      <c r="C2770" s="145"/>
      <c r="D2770" s="143"/>
      <c r="E2770" s="144"/>
      <c r="F2770" s="145"/>
      <c r="G2770" s="145"/>
      <c r="H2770" s="172"/>
      <c r="I2770" s="178"/>
      <c r="J2770" s="178"/>
      <c r="K2770" s="178"/>
      <c r="L2770" s="138"/>
      <c r="M2770" s="146"/>
      <c r="N2770" s="146"/>
    </row>
    <row r="2771" spans="2:14" s="141" customFormat="1" ht="20.100000000000001" hidden="1" customHeight="1">
      <c r="B2771" s="145">
        <v>285</v>
      </c>
      <c r="C2771" s="145"/>
      <c r="D2771" s="143" t="s">
        <v>299</v>
      </c>
      <c r="E2771" s="144">
        <v>2.5</v>
      </c>
      <c r="F2771" s="145" t="s">
        <v>433</v>
      </c>
      <c r="G2771" s="145" t="s">
        <v>447</v>
      </c>
      <c r="H2771" s="172">
        <v>3</v>
      </c>
      <c r="I2771" s="178"/>
      <c r="J2771" s="178"/>
      <c r="K2771" s="178"/>
      <c r="L2771" s="138"/>
      <c r="M2771" s="146"/>
      <c r="N2771" s="146"/>
    </row>
    <row r="2772" spans="2:14" s="141" customFormat="1" ht="20.100000000000001" hidden="1" customHeight="1">
      <c r="B2772" s="145"/>
      <c r="C2772" s="145"/>
      <c r="D2772" s="143"/>
      <c r="E2772" s="144"/>
      <c r="F2772" s="145" t="s">
        <v>447</v>
      </c>
      <c r="G2772" s="145" t="s">
        <v>451</v>
      </c>
      <c r="H2772" s="172">
        <v>3</v>
      </c>
      <c r="I2772" s="178"/>
      <c r="J2772" s="178"/>
      <c r="K2772" s="178"/>
      <c r="L2772" s="138"/>
      <c r="M2772" s="146"/>
      <c r="N2772" s="146"/>
    </row>
    <row r="2773" spans="2:14" s="141" customFormat="1" ht="20.100000000000001" hidden="1" customHeight="1">
      <c r="B2773" s="145"/>
      <c r="C2773" s="145"/>
      <c r="D2773" s="143"/>
      <c r="E2773" s="144"/>
      <c r="F2773" s="145" t="s">
        <v>451</v>
      </c>
      <c r="G2773" s="145" t="s">
        <v>454</v>
      </c>
      <c r="H2773" s="172">
        <v>3</v>
      </c>
      <c r="I2773" s="178"/>
      <c r="J2773" s="178"/>
      <c r="K2773" s="178"/>
      <c r="L2773" s="138"/>
      <c r="M2773" s="146"/>
      <c r="N2773" s="146"/>
    </row>
    <row r="2774" spans="2:14" s="141" customFormat="1" ht="20.100000000000001" hidden="1" customHeight="1">
      <c r="B2774" s="145"/>
      <c r="C2774" s="145"/>
      <c r="D2774" s="143"/>
      <c r="E2774" s="144"/>
      <c r="F2774" s="145" t="s">
        <v>454</v>
      </c>
      <c r="G2774" s="145" t="s">
        <v>455</v>
      </c>
      <c r="H2774" s="172">
        <v>3</v>
      </c>
      <c r="I2774" s="178"/>
      <c r="J2774" s="178"/>
      <c r="K2774" s="178"/>
      <c r="L2774" s="138"/>
      <c r="M2774" s="146"/>
      <c r="N2774" s="146"/>
    </row>
    <row r="2775" spans="2:14" s="141" customFormat="1" ht="20.100000000000001" hidden="1" customHeight="1">
      <c r="B2775" s="145"/>
      <c r="C2775" s="145"/>
      <c r="D2775" s="143"/>
      <c r="E2775" s="144"/>
      <c r="F2775" s="145" t="s">
        <v>455</v>
      </c>
      <c r="G2775" s="145" t="s">
        <v>456</v>
      </c>
      <c r="H2775" s="172">
        <v>3</v>
      </c>
      <c r="I2775" s="178"/>
      <c r="J2775" s="178"/>
      <c r="K2775" s="178"/>
      <c r="L2775" s="138"/>
      <c r="M2775" s="146"/>
      <c r="N2775" s="146"/>
    </row>
    <row r="2776" spans="2:14" s="141" customFormat="1" ht="20.100000000000001" hidden="1" customHeight="1">
      <c r="B2776" s="145"/>
      <c r="C2776" s="145"/>
      <c r="D2776" s="143"/>
      <c r="E2776" s="144"/>
      <c r="F2776" s="145" t="s">
        <v>456</v>
      </c>
      <c r="G2776" s="145" t="s">
        <v>457</v>
      </c>
      <c r="H2776" s="172">
        <v>3</v>
      </c>
      <c r="I2776" s="178"/>
      <c r="J2776" s="178"/>
      <c r="K2776" s="178"/>
      <c r="L2776" s="138"/>
      <c r="M2776" s="146"/>
      <c r="N2776" s="146"/>
    </row>
    <row r="2777" spans="2:14" s="141" customFormat="1" ht="20.100000000000001" hidden="1" customHeight="1">
      <c r="B2777" s="145"/>
      <c r="C2777" s="145"/>
      <c r="D2777" s="143"/>
      <c r="E2777" s="144"/>
      <c r="F2777" s="145" t="s">
        <v>457</v>
      </c>
      <c r="G2777" s="145" t="s">
        <v>460</v>
      </c>
      <c r="H2777" s="172">
        <v>3</v>
      </c>
      <c r="I2777" s="178"/>
      <c r="J2777" s="178"/>
      <c r="K2777" s="178"/>
      <c r="L2777" s="138"/>
      <c r="M2777" s="146"/>
      <c r="N2777" s="146"/>
    </row>
    <row r="2778" spans="2:14" s="141" customFormat="1" ht="20.100000000000001" hidden="1" customHeight="1">
      <c r="B2778" s="145"/>
      <c r="C2778" s="145"/>
      <c r="D2778" s="143"/>
      <c r="E2778" s="144"/>
      <c r="F2778" s="145" t="s">
        <v>460</v>
      </c>
      <c r="G2778" s="145" t="s">
        <v>463</v>
      </c>
      <c r="H2778" s="172">
        <v>3</v>
      </c>
      <c r="I2778" s="178"/>
      <c r="J2778" s="178"/>
      <c r="K2778" s="178"/>
      <c r="L2778" s="138"/>
      <c r="M2778" s="146"/>
      <c r="N2778" s="146"/>
    </row>
    <row r="2779" spans="2:14" s="141" customFormat="1" ht="20.100000000000001" hidden="1" customHeight="1">
      <c r="B2779" s="145"/>
      <c r="C2779" s="145"/>
      <c r="D2779" s="143"/>
      <c r="E2779" s="144"/>
      <c r="F2779" s="145" t="s">
        <v>463</v>
      </c>
      <c r="G2779" s="145" t="s">
        <v>464</v>
      </c>
      <c r="H2779" s="172">
        <v>3</v>
      </c>
      <c r="I2779" s="178"/>
      <c r="J2779" s="178"/>
      <c r="K2779" s="178"/>
      <c r="L2779" s="138"/>
      <c r="M2779" s="146"/>
      <c r="N2779" s="146"/>
    </row>
    <row r="2780" spans="2:14" s="141" customFormat="1" ht="20.100000000000001" hidden="1" customHeight="1">
      <c r="B2780" s="145"/>
      <c r="C2780" s="145"/>
      <c r="D2780" s="143"/>
      <c r="E2780" s="144"/>
      <c r="F2780" s="145" t="s">
        <v>464</v>
      </c>
      <c r="G2780" s="145" t="s">
        <v>465</v>
      </c>
      <c r="H2780" s="172">
        <v>3</v>
      </c>
      <c r="I2780" s="178"/>
      <c r="J2780" s="178"/>
      <c r="K2780" s="178"/>
      <c r="L2780" s="138"/>
      <c r="M2780" s="146"/>
      <c r="N2780" s="146"/>
    </row>
    <row r="2781" spans="2:14" s="141" customFormat="1" ht="20.100000000000001" hidden="1" customHeight="1">
      <c r="B2781" s="145"/>
      <c r="C2781" s="145"/>
      <c r="D2781" s="143"/>
      <c r="E2781" s="144"/>
      <c r="F2781" s="145" t="s">
        <v>465</v>
      </c>
      <c r="G2781" s="145" t="s">
        <v>466</v>
      </c>
      <c r="H2781" s="172">
        <v>3</v>
      </c>
      <c r="I2781" s="178"/>
      <c r="J2781" s="178"/>
      <c r="K2781" s="178"/>
      <c r="L2781" s="138"/>
      <c r="M2781" s="146"/>
      <c r="N2781" s="146"/>
    </row>
    <row r="2782" spans="2:14" s="141" customFormat="1" ht="20.100000000000001" hidden="1" customHeight="1">
      <c r="B2782" s="145"/>
      <c r="C2782" s="145"/>
      <c r="D2782" s="143"/>
      <c r="E2782" s="144"/>
      <c r="F2782" s="145" t="s">
        <v>466</v>
      </c>
      <c r="G2782" s="145" t="s">
        <v>467</v>
      </c>
      <c r="H2782" s="172">
        <v>3</v>
      </c>
      <c r="I2782" s="178"/>
      <c r="J2782" s="178"/>
      <c r="K2782" s="178"/>
      <c r="L2782" s="138"/>
      <c r="M2782" s="146"/>
      <c r="N2782" s="146"/>
    </row>
    <row r="2783" spans="2:14" s="141" customFormat="1" ht="20.100000000000001" hidden="1" customHeight="1">
      <c r="B2783" s="145"/>
      <c r="C2783" s="145"/>
      <c r="D2783" s="143"/>
      <c r="E2783" s="144"/>
      <c r="F2783" s="145" t="s">
        <v>467</v>
      </c>
      <c r="G2783" s="145" t="s">
        <v>837</v>
      </c>
      <c r="H2783" s="172">
        <v>3</v>
      </c>
      <c r="I2783" s="178"/>
      <c r="J2783" s="178"/>
      <c r="K2783" s="178"/>
      <c r="L2783" s="138"/>
      <c r="M2783" s="146"/>
      <c r="N2783" s="146"/>
    </row>
    <row r="2784" spans="2:14" s="141" customFormat="1" ht="20.100000000000001" hidden="1" customHeight="1">
      <c r="B2784" s="145"/>
      <c r="C2784" s="145"/>
      <c r="D2784" s="143"/>
      <c r="E2784" s="144"/>
      <c r="F2784" s="145"/>
      <c r="G2784" s="145"/>
      <c r="H2784" s="172"/>
      <c r="I2784" s="178"/>
      <c r="J2784" s="178"/>
      <c r="K2784" s="178"/>
      <c r="L2784" s="138"/>
      <c r="M2784" s="146"/>
      <c r="N2784" s="146"/>
    </row>
    <row r="2785" spans="2:14" s="141" customFormat="1" ht="20.100000000000001" hidden="1" customHeight="1">
      <c r="B2785" s="145">
        <v>286</v>
      </c>
      <c r="C2785" s="145"/>
      <c r="D2785" s="143" t="s">
        <v>300</v>
      </c>
      <c r="E2785" s="144">
        <v>2.7530000000000001</v>
      </c>
      <c r="F2785" s="145" t="s">
        <v>433</v>
      </c>
      <c r="G2785" s="145" t="s">
        <v>447</v>
      </c>
      <c r="H2785" s="172">
        <v>3</v>
      </c>
      <c r="I2785" s="178"/>
      <c r="J2785" s="178"/>
      <c r="K2785" s="178"/>
      <c r="L2785" s="138"/>
      <c r="M2785" s="146"/>
      <c r="N2785" s="146"/>
    </row>
    <row r="2786" spans="2:14" s="141" customFormat="1" ht="20.100000000000001" hidden="1" customHeight="1">
      <c r="B2786" s="145"/>
      <c r="C2786" s="145"/>
      <c r="D2786" s="143"/>
      <c r="E2786" s="144"/>
      <c r="F2786" s="145" t="s">
        <v>447</v>
      </c>
      <c r="G2786" s="145" t="s">
        <v>451</v>
      </c>
      <c r="H2786" s="172">
        <v>3</v>
      </c>
      <c r="I2786" s="178"/>
      <c r="J2786" s="178"/>
      <c r="K2786" s="178"/>
      <c r="L2786" s="138"/>
      <c r="M2786" s="146"/>
      <c r="N2786" s="146"/>
    </row>
    <row r="2787" spans="2:14" s="141" customFormat="1" ht="20.100000000000001" hidden="1" customHeight="1">
      <c r="B2787" s="145"/>
      <c r="C2787" s="145"/>
      <c r="D2787" s="143"/>
      <c r="E2787" s="144"/>
      <c r="F2787" s="145" t="s">
        <v>451</v>
      </c>
      <c r="G2787" s="145" t="s">
        <v>454</v>
      </c>
      <c r="H2787" s="172">
        <v>3</v>
      </c>
      <c r="I2787" s="178"/>
      <c r="J2787" s="178"/>
      <c r="K2787" s="178"/>
      <c r="L2787" s="138"/>
      <c r="M2787" s="146"/>
      <c r="N2787" s="146"/>
    </row>
    <row r="2788" spans="2:14" s="141" customFormat="1" ht="20.100000000000001" hidden="1" customHeight="1">
      <c r="B2788" s="145"/>
      <c r="C2788" s="145"/>
      <c r="D2788" s="143"/>
      <c r="E2788" s="144"/>
      <c r="F2788" s="145" t="s">
        <v>454</v>
      </c>
      <c r="G2788" s="145" t="s">
        <v>455</v>
      </c>
      <c r="H2788" s="172">
        <v>3</v>
      </c>
      <c r="I2788" s="178"/>
      <c r="J2788" s="178"/>
      <c r="K2788" s="178"/>
      <c r="L2788" s="138"/>
      <c r="M2788" s="146"/>
      <c r="N2788" s="146"/>
    </row>
    <row r="2789" spans="2:14" s="141" customFormat="1" ht="20.100000000000001" hidden="1" customHeight="1">
      <c r="B2789" s="145"/>
      <c r="C2789" s="145"/>
      <c r="D2789" s="143"/>
      <c r="E2789" s="144"/>
      <c r="F2789" s="145" t="s">
        <v>455</v>
      </c>
      <c r="G2789" s="145" t="s">
        <v>456</v>
      </c>
      <c r="H2789" s="172">
        <v>3</v>
      </c>
      <c r="I2789" s="178"/>
      <c r="J2789" s="178"/>
      <c r="K2789" s="178"/>
      <c r="L2789" s="138"/>
      <c r="M2789" s="146"/>
      <c r="N2789" s="146"/>
    </row>
    <row r="2790" spans="2:14" s="141" customFormat="1" ht="20.100000000000001" hidden="1" customHeight="1">
      <c r="B2790" s="145"/>
      <c r="C2790" s="145"/>
      <c r="D2790" s="143"/>
      <c r="E2790" s="144"/>
      <c r="F2790" s="145" t="s">
        <v>456</v>
      </c>
      <c r="G2790" s="145" t="s">
        <v>457</v>
      </c>
      <c r="H2790" s="172">
        <v>3</v>
      </c>
      <c r="I2790" s="178"/>
      <c r="J2790" s="178"/>
      <c r="K2790" s="178"/>
      <c r="L2790" s="138"/>
      <c r="M2790" s="146"/>
      <c r="N2790" s="146"/>
    </row>
    <row r="2791" spans="2:14" s="141" customFormat="1" ht="20.100000000000001" hidden="1" customHeight="1">
      <c r="B2791" s="145"/>
      <c r="C2791" s="145"/>
      <c r="D2791" s="143"/>
      <c r="E2791" s="144"/>
      <c r="F2791" s="145" t="s">
        <v>457</v>
      </c>
      <c r="G2791" s="145" t="s">
        <v>460</v>
      </c>
      <c r="H2791" s="172">
        <v>3</v>
      </c>
      <c r="I2791" s="178"/>
      <c r="J2791" s="178"/>
      <c r="K2791" s="178"/>
      <c r="L2791" s="138"/>
      <c r="M2791" s="146"/>
      <c r="N2791" s="146"/>
    </row>
    <row r="2792" spans="2:14" s="141" customFormat="1" ht="20.100000000000001" hidden="1" customHeight="1">
      <c r="B2792" s="145"/>
      <c r="C2792" s="145"/>
      <c r="D2792" s="143"/>
      <c r="E2792" s="144"/>
      <c r="F2792" s="145" t="s">
        <v>460</v>
      </c>
      <c r="G2792" s="145" t="s">
        <v>463</v>
      </c>
      <c r="H2792" s="172">
        <v>3</v>
      </c>
      <c r="I2792" s="178"/>
      <c r="J2792" s="178"/>
      <c r="K2792" s="178"/>
      <c r="L2792" s="138"/>
      <c r="M2792" s="146"/>
      <c r="N2792" s="146"/>
    </row>
    <row r="2793" spans="2:14" s="141" customFormat="1" ht="20.100000000000001" hidden="1" customHeight="1">
      <c r="B2793" s="145"/>
      <c r="C2793" s="145"/>
      <c r="D2793" s="143"/>
      <c r="E2793" s="144"/>
      <c r="F2793" s="145" t="s">
        <v>463</v>
      </c>
      <c r="G2793" s="145" t="s">
        <v>464</v>
      </c>
      <c r="H2793" s="172">
        <v>3</v>
      </c>
      <c r="I2793" s="178"/>
      <c r="J2793" s="178"/>
      <c r="K2793" s="178"/>
      <c r="L2793" s="138"/>
      <c r="M2793" s="146"/>
      <c r="N2793" s="146"/>
    </row>
    <row r="2794" spans="2:14" s="141" customFormat="1" ht="20.100000000000001" hidden="1" customHeight="1">
      <c r="B2794" s="145"/>
      <c r="C2794" s="145"/>
      <c r="D2794" s="143"/>
      <c r="E2794" s="144"/>
      <c r="F2794" s="145" t="s">
        <v>464</v>
      </c>
      <c r="G2794" s="145" t="s">
        <v>465</v>
      </c>
      <c r="H2794" s="172">
        <v>3</v>
      </c>
      <c r="I2794" s="178"/>
      <c r="J2794" s="178"/>
      <c r="K2794" s="178"/>
      <c r="L2794" s="138"/>
      <c r="M2794" s="146"/>
      <c r="N2794" s="146"/>
    </row>
    <row r="2795" spans="2:14" s="141" customFormat="1" ht="20.100000000000001" hidden="1" customHeight="1">
      <c r="B2795" s="145"/>
      <c r="C2795" s="145"/>
      <c r="D2795" s="143"/>
      <c r="E2795" s="144"/>
      <c r="F2795" s="145" t="s">
        <v>465</v>
      </c>
      <c r="G2795" s="145" t="s">
        <v>466</v>
      </c>
      <c r="H2795" s="172">
        <v>3</v>
      </c>
      <c r="I2795" s="178"/>
      <c r="J2795" s="178"/>
      <c r="K2795" s="178"/>
      <c r="L2795" s="138"/>
      <c r="M2795" s="146"/>
      <c r="N2795" s="146"/>
    </row>
    <row r="2796" spans="2:14" s="141" customFormat="1" ht="20.100000000000001" hidden="1" customHeight="1">
      <c r="B2796" s="145"/>
      <c r="C2796" s="145"/>
      <c r="D2796" s="143"/>
      <c r="E2796" s="144"/>
      <c r="F2796" s="145" t="s">
        <v>466</v>
      </c>
      <c r="G2796" s="145" t="s">
        <v>467</v>
      </c>
      <c r="H2796" s="172">
        <v>3</v>
      </c>
      <c r="I2796" s="178"/>
      <c r="J2796" s="178"/>
      <c r="K2796" s="178"/>
      <c r="L2796" s="138"/>
      <c r="M2796" s="146"/>
      <c r="N2796" s="146"/>
    </row>
    <row r="2797" spans="2:14" s="141" customFormat="1" ht="20.100000000000001" hidden="1" customHeight="1">
      <c r="B2797" s="145"/>
      <c r="C2797" s="145"/>
      <c r="D2797" s="143"/>
      <c r="E2797" s="144"/>
      <c r="F2797" s="145" t="s">
        <v>467</v>
      </c>
      <c r="G2797" s="145" t="s">
        <v>468</v>
      </c>
      <c r="H2797" s="172">
        <v>3</v>
      </c>
      <c r="I2797" s="178"/>
      <c r="J2797" s="178"/>
      <c r="K2797" s="178"/>
      <c r="L2797" s="138"/>
      <c r="M2797" s="146"/>
      <c r="N2797" s="146"/>
    </row>
    <row r="2798" spans="2:14" s="141" customFormat="1" ht="20.100000000000001" hidden="1" customHeight="1">
      <c r="B2798" s="145"/>
      <c r="C2798" s="145"/>
      <c r="D2798" s="143"/>
      <c r="E2798" s="144"/>
      <c r="F2798" s="145" t="s">
        <v>468</v>
      </c>
      <c r="G2798" s="145" t="s">
        <v>939</v>
      </c>
      <c r="H2798" s="172">
        <v>3</v>
      </c>
      <c r="I2798" s="178"/>
      <c r="J2798" s="178"/>
      <c r="K2798" s="178"/>
      <c r="L2798" s="138"/>
      <c r="M2798" s="146"/>
      <c r="N2798" s="146"/>
    </row>
    <row r="2799" spans="2:14" s="141" customFormat="1" ht="20.100000000000001" hidden="1" customHeight="1">
      <c r="B2799" s="145"/>
      <c r="C2799" s="145"/>
      <c r="D2799" s="143"/>
      <c r="E2799" s="144"/>
      <c r="F2799" s="145"/>
      <c r="G2799" s="145"/>
      <c r="H2799" s="172"/>
      <c r="I2799" s="178"/>
      <c r="J2799" s="178"/>
      <c r="K2799" s="178"/>
      <c r="L2799" s="138"/>
      <c r="M2799" s="146"/>
      <c r="N2799" s="146"/>
    </row>
    <row r="2800" spans="2:14" s="141" customFormat="1" ht="20.100000000000001" hidden="1" customHeight="1">
      <c r="B2800" s="145">
        <v>287</v>
      </c>
      <c r="C2800" s="145"/>
      <c r="D2800" s="143" t="s">
        <v>301</v>
      </c>
      <c r="E2800" s="144">
        <v>3.55</v>
      </c>
      <c r="F2800" s="145" t="s">
        <v>433</v>
      </c>
      <c r="G2800" s="145" t="s">
        <v>447</v>
      </c>
      <c r="H2800" s="172">
        <v>3</v>
      </c>
      <c r="I2800" s="178"/>
      <c r="J2800" s="178"/>
      <c r="K2800" s="178"/>
      <c r="L2800" s="138"/>
      <c r="M2800" s="146"/>
      <c r="N2800" s="146"/>
    </row>
    <row r="2801" spans="2:14" s="141" customFormat="1" ht="20.100000000000001" hidden="1" customHeight="1">
      <c r="B2801" s="145"/>
      <c r="C2801" s="145"/>
      <c r="D2801" s="143"/>
      <c r="E2801" s="144"/>
      <c r="F2801" s="145" t="s">
        <v>447</v>
      </c>
      <c r="G2801" s="145" t="s">
        <v>451</v>
      </c>
      <c r="H2801" s="172">
        <v>3</v>
      </c>
      <c r="I2801" s="178"/>
      <c r="J2801" s="178"/>
      <c r="K2801" s="178"/>
      <c r="L2801" s="138"/>
      <c r="M2801" s="146"/>
      <c r="N2801" s="146"/>
    </row>
    <row r="2802" spans="2:14" s="141" customFormat="1" ht="20.100000000000001" hidden="1" customHeight="1">
      <c r="B2802" s="145"/>
      <c r="C2802" s="145"/>
      <c r="D2802" s="143"/>
      <c r="E2802" s="144"/>
      <c r="F2802" s="145" t="s">
        <v>451</v>
      </c>
      <c r="G2802" s="145" t="s">
        <v>454</v>
      </c>
      <c r="H2802" s="172">
        <v>3</v>
      </c>
      <c r="I2802" s="178"/>
      <c r="J2802" s="178"/>
      <c r="K2802" s="178"/>
      <c r="L2802" s="138"/>
      <c r="M2802" s="146"/>
      <c r="N2802" s="146"/>
    </row>
    <row r="2803" spans="2:14" s="141" customFormat="1" ht="20.100000000000001" hidden="1" customHeight="1">
      <c r="B2803" s="145"/>
      <c r="C2803" s="145"/>
      <c r="D2803" s="143"/>
      <c r="E2803" s="144"/>
      <c r="F2803" s="145" t="s">
        <v>454</v>
      </c>
      <c r="G2803" s="145" t="s">
        <v>455</v>
      </c>
      <c r="H2803" s="172">
        <v>3</v>
      </c>
      <c r="I2803" s="178"/>
      <c r="J2803" s="178"/>
      <c r="K2803" s="178"/>
      <c r="L2803" s="138"/>
      <c r="M2803" s="146"/>
      <c r="N2803" s="146"/>
    </row>
    <row r="2804" spans="2:14" s="141" customFormat="1" ht="20.100000000000001" hidden="1" customHeight="1">
      <c r="B2804" s="145"/>
      <c r="C2804" s="145"/>
      <c r="D2804" s="143"/>
      <c r="E2804" s="144"/>
      <c r="F2804" s="145" t="s">
        <v>455</v>
      </c>
      <c r="G2804" s="145" t="s">
        <v>456</v>
      </c>
      <c r="H2804" s="172">
        <v>3</v>
      </c>
      <c r="I2804" s="178"/>
      <c r="J2804" s="178"/>
      <c r="K2804" s="178"/>
      <c r="L2804" s="138"/>
      <c r="M2804" s="146"/>
      <c r="N2804" s="146"/>
    </row>
    <row r="2805" spans="2:14" s="141" customFormat="1" ht="20.100000000000001" hidden="1" customHeight="1">
      <c r="B2805" s="145"/>
      <c r="C2805" s="145"/>
      <c r="D2805" s="143"/>
      <c r="E2805" s="144"/>
      <c r="F2805" s="145" t="s">
        <v>456</v>
      </c>
      <c r="G2805" s="145" t="s">
        <v>457</v>
      </c>
      <c r="H2805" s="172">
        <v>3</v>
      </c>
      <c r="I2805" s="178"/>
      <c r="J2805" s="178"/>
      <c r="K2805" s="178"/>
      <c r="L2805" s="138"/>
      <c r="M2805" s="146"/>
      <c r="N2805" s="146"/>
    </row>
    <row r="2806" spans="2:14" s="141" customFormat="1" ht="20.100000000000001" hidden="1" customHeight="1">
      <c r="B2806" s="145"/>
      <c r="C2806" s="145"/>
      <c r="D2806" s="143"/>
      <c r="E2806" s="144"/>
      <c r="F2806" s="145" t="s">
        <v>457</v>
      </c>
      <c r="G2806" s="145" t="s">
        <v>460</v>
      </c>
      <c r="H2806" s="172">
        <v>3</v>
      </c>
      <c r="I2806" s="178"/>
      <c r="J2806" s="178"/>
      <c r="K2806" s="178"/>
      <c r="L2806" s="138"/>
      <c r="M2806" s="146"/>
      <c r="N2806" s="146"/>
    </row>
    <row r="2807" spans="2:14" s="141" customFormat="1" ht="20.100000000000001" hidden="1" customHeight="1">
      <c r="B2807" s="145"/>
      <c r="C2807" s="145"/>
      <c r="D2807" s="143"/>
      <c r="E2807" s="144"/>
      <c r="F2807" s="145" t="s">
        <v>460</v>
      </c>
      <c r="G2807" s="145" t="s">
        <v>463</v>
      </c>
      <c r="H2807" s="172">
        <v>3</v>
      </c>
      <c r="I2807" s="178"/>
      <c r="J2807" s="178"/>
      <c r="K2807" s="178"/>
      <c r="L2807" s="138"/>
      <c r="M2807" s="146"/>
      <c r="N2807" s="146"/>
    </row>
    <row r="2808" spans="2:14" s="141" customFormat="1" ht="20.100000000000001" hidden="1" customHeight="1">
      <c r="B2808" s="145"/>
      <c r="C2808" s="145"/>
      <c r="D2808" s="143"/>
      <c r="E2808" s="144"/>
      <c r="F2808" s="145" t="s">
        <v>463</v>
      </c>
      <c r="G2808" s="145" t="s">
        <v>464</v>
      </c>
      <c r="H2808" s="172">
        <v>3</v>
      </c>
      <c r="I2808" s="178"/>
      <c r="J2808" s="178"/>
      <c r="K2808" s="178"/>
      <c r="L2808" s="138"/>
      <c r="M2808" s="146"/>
      <c r="N2808" s="146"/>
    </row>
    <row r="2809" spans="2:14" s="141" customFormat="1" ht="20.100000000000001" hidden="1" customHeight="1">
      <c r="B2809" s="145"/>
      <c r="C2809" s="145"/>
      <c r="D2809" s="143"/>
      <c r="E2809" s="144"/>
      <c r="F2809" s="145" t="s">
        <v>464</v>
      </c>
      <c r="G2809" s="145" t="s">
        <v>465</v>
      </c>
      <c r="H2809" s="172">
        <v>3</v>
      </c>
      <c r="I2809" s="178"/>
      <c r="J2809" s="178"/>
      <c r="K2809" s="178"/>
      <c r="L2809" s="138"/>
      <c r="M2809" s="146"/>
      <c r="N2809" s="146"/>
    </row>
    <row r="2810" spans="2:14" s="141" customFormat="1" ht="20.100000000000001" hidden="1" customHeight="1">
      <c r="B2810" s="145"/>
      <c r="C2810" s="145"/>
      <c r="D2810" s="143"/>
      <c r="E2810" s="144"/>
      <c r="F2810" s="145" t="s">
        <v>465</v>
      </c>
      <c r="G2810" s="145" t="s">
        <v>466</v>
      </c>
      <c r="H2810" s="172">
        <v>3</v>
      </c>
      <c r="I2810" s="178"/>
      <c r="J2810" s="178"/>
      <c r="K2810" s="178"/>
      <c r="L2810" s="138"/>
      <c r="M2810" s="146"/>
      <c r="N2810" s="146"/>
    </row>
    <row r="2811" spans="2:14" s="141" customFormat="1" ht="20.100000000000001" hidden="1" customHeight="1">
      <c r="B2811" s="145"/>
      <c r="C2811" s="145"/>
      <c r="D2811" s="143"/>
      <c r="E2811" s="144"/>
      <c r="F2811" s="145" t="s">
        <v>466</v>
      </c>
      <c r="G2811" s="145" t="s">
        <v>467</v>
      </c>
      <c r="H2811" s="172">
        <v>3</v>
      </c>
      <c r="I2811" s="178"/>
      <c r="J2811" s="178"/>
      <c r="K2811" s="178"/>
      <c r="L2811" s="138"/>
      <c r="M2811" s="146"/>
      <c r="N2811" s="146"/>
    </row>
    <row r="2812" spans="2:14" s="141" customFormat="1" ht="20.100000000000001" hidden="1" customHeight="1">
      <c r="B2812" s="145"/>
      <c r="C2812" s="145"/>
      <c r="D2812" s="143"/>
      <c r="E2812" s="144"/>
      <c r="F2812" s="145" t="s">
        <v>467</v>
      </c>
      <c r="G2812" s="145" t="s">
        <v>468</v>
      </c>
      <c r="H2812" s="172">
        <v>3</v>
      </c>
      <c r="I2812" s="178"/>
      <c r="J2812" s="178"/>
      <c r="K2812" s="178"/>
      <c r="L2812" s="138"/>
      <c r="M2812" s="146"/>
      <c r="N2812" s="146"/>
    </row>
    <row r="2813" spans="2:14" s="141" customFormat="1" ht="20.100000000000001" hidden="1" customHeight="1">
      <c r="B2813" s="145"/>
      <c r="C2813" s="145"/>
      <c r="D2813" s="143"/>
      <c r="E2813" s="144"/>
      <c r="F2813" s="145" t="s">
        <v>468</v>
      </c>
      <c r="G2813" s="145" t="s">
        <v>469</v>
      </c>
      <c r="H2813" s="172">
        <v>3</v>
      </c>
      <c r="I2813" s="178"/>
      <c r="J2813" s="178"/>
      <c r="K2813" s="178"/>
      <c r="L2813" s="138"/>
      <c r="M2813" s="146"/>
      <c r="N2813" s="146"/>
    </row>
    <row r="2814" spans="2:14" s="141" customFormat="1" ht="20.100000000000001" hidden="1" customHeight="1">
      <c r="B2814" s="145"/>
      <c r="C2814" s="145"/>
      <c r="D2814" s="143"/>
      <c r="E2814" s="144"/>
      <c r="F2814" s="145" t="s">
        <v>469</v>
      </c>
      <c r="G2814" s="145" t="s">
        <v>470</v>
      </c>
      <c r="H2814" s="172">
        <v>3</v>
      </c>
      <c r="I2814" s="178"/>
      <c r="J2814" s="178"/>
      <c r="K2814" s="178"/>
      <c r="L2814" s="138"/>
      <c r="M2814" s="146"/>
      <c r="N2814" s="146"/>
    </row>
    <row r="2815" spans="2:14" s="141" customFormat="1" ht="20.100000000000001" hidden="1" customHeight="1">
      <c r="B2815" s="145"/>
      <c r="C2815" s="145"/>
      <c r="D2815" s="143"/>
      <c r="E2815" s="144"/>
      <c r="F2815" s="145" t="s">
        <v>470</v>
      </c>
      <c r="G2815" s="145" t="s">
        <v>471</v>
      </c>
      <c r="H2815" s="172">
        <v>3</v>
      </c>
      <c r="I2815" s="178"/>
      <c r="J2815" s="178"/>
      <c r="K2815" s="178"/>
      <c r="L2815" s="138"/>
      <c r="M2815" s="146"/>
      <c r="N2815" s="146"/>
    </row>
    <row r="2816" spans="2:14" s="141" customFormat="1" ht="20.100000000000001" hidden="1" customHeight="1">
      <c r="B2816" s="145"/>
      <c r="C2816" s="145"/>
      <c r="D2816" s="143"/>
      <c r="E2816" s="144"/>
      <c r="F2816" s="145" t="s">
        <v>471</v>
      </c>
      <c r="G2816" s="145" t="s">
        <v>473</v>
      </c>
      <c r="H2816" s="172">
        <v>3</v>
      </c>
      <c r="I2816" s="178"/>
      <c r="J2816" s="178"/>
      <c r="K2816" s="178"/>
      <c r="L2816" s="138"/>
      <c r="M2816" s="146"/>
      <c r="N2816" s="146"/>
    </row>
    <row r="2817" spans="2:14" s="141" customFormat="1" ht="20.100000000000001" hidden="1" customHeight="1">
      <c r="B2817" s="145"/>
      <c r="C2817" s="145"/>
      <c r="D2817" s="143"/>
      <c r="E2817" s="144"/>
      <c r="F2817" s="145" t="s">
        <v>473</v>
      </c>
      <c r="G2817" s="145" t="s">
        <v>940</v>
      </c>
      <c r="H2817" s="172">
        <v>3</v>
      </c>
      <c r="I2817" s="178"/>
      <c r="J2817" s="178"/>
      <c r="K2817" s="178"/>
      <c r="L2817" s="138"/>
      <c r="M2817" s="146"/>
      <c r="N2817" s="146"/>
    </row>
    <row r="2818" spans="2:14" s="141" customFormat="1" ht="20.100000000000001" hidden="1" customHeight="1">
      <c r="B2818" s="145"/>
      <c r="C2818" s="145"/>
      <c r="D2818" s="143"/>
      <c r="E2818" s="144"/>
      <c r="F2818" s="145"/>
      <c r="G2818" s="145"/>
      <c r="H2818" s="172"/>
      <c r="I2818" s="178"/>
      <c r="J2818" s="178"/>
      <c r="K2818" s="178"/>
      <c r="L2818" s="138"/>
      <c r="M2818" s="146"/>
      <c r="N2818" s="146"/>
    </row>
    <row r="2819" spans="2:14" s="141" customFormat="1" ht="20.100000000000001" hidden="1" customHeight="1">
      <c r="B2819" s="145">
        <v>288</v>
      </c>
      <c r="C2819" s="145"/>
      <c r="D2819" s="143" t="s">
        <v>302</v>
      </c>
      <c r="E2819" s="144">
        <v>0.68200000000000005</v>
      </c>
      <c r="F2819" s="145" t="s">
        <v>433</v>
      </c>
      <c r="G2819" s="145" t="s">
        <v>447</v>
      </c>
      <c r="H2819" s="172">
        <v>6</v>
      </c>
      <c r="I2819" s="178"/>
      <c r="J2819" s="178"/>
      <c r="K2819" s="178"/>
      <c r="L2819" s="138"/>
      <c r="M2819" s="146"/>
      <c r="N2819" s="146"/>
    </row>
    <row r="2820" spans="2:14" s="141" customFormat="1" ht="20.100000000000001" hidden="1" customHeight="1">
      <c r="B2820" s="145"/>
      <c r="C2820" s="145"/>
      <c r="D2820" s="143"/>
      <c r="E2820" s="144"/>
      <c r="F2820" s="145" t="s">
        <v>447</v>
      </c>
      <c r="G2820" s="145" t="s">
        <v>451</v>
      </c>
      <c r="H2820" s="172">
        <v>6</v>
      </c>
      <c r="I2820" s="178"/>
      <c r="J2820" s="178"/>
      <c r="K2820" s="178"/>
      <c r="L2820" s="138"/>
      <c r="M2820" s="146"/>
      <c r="N2820" s="146"/>
    </row>
    <row r="2821" spans="2:14" s="141" customFormat="1" ht="20.100000000000001" hidden="1" customHeight="1">
      <c r="B2821" s="145"/>
      <c r="C2821" s="145"/>
      <c r="D2821" s="143"/>
      <c r="E2821" s="144"/>
      <c r="F2821" s="145" t="s">
        <v>451</v>
      </c>
      <c r="G2821" s="145" t="s">
        <v>454</v>
      </c>
      <c r="H2821" s="172">
        <v>6</v>
      </c>
      <c r="I2821" s="178"/>
      <c r="J2821" s="178"/>
      <c r="K2821" s="178"/>
      <c r="L2821" s="138"/>
      <c r="M2821" s="146"/>
      <c r="N2821" s="146"/>
    </row>
    <row r="2822" spans="2:14" s="141" customFormat="1" ht="20.100000000000001" hidden="1" customHeight="1">
      <c r="B2822" s="145"/>
      <c r="C2822" s="145"/>
      <c r="D2822" s="143"/>
      <c r="E2822" s="144"/>
      <c r="F2822" s="145" t="s">
        <v>454</v>
      </c>
      <c r="G2822" s="145" t="s">
        <v>941</v>
      </c>
      <c r="H2822" s="172">
        <v>6</v>
      </c>
      <c r="I2822" s="178"/>
      <c r="J2822" s="178"/>
      <c r="K2822" s="178"/>
      <c r="L2822" s="138"/>
      <c r="M2822" s="146"/>
      <c r="N2822" s="146"/>
    </row>
    <row r="2823" spans="2:14" s="141" customFormat="1" ht="20.100000000000001" hidden="1" customHeight="1">
      <c r="B2823" s="145"/>
      <c r="C2823" s="145"/>
      <c r="D2823" s="143"/>
      <c r="E2823" s="144"/>
      <c r="F2823" s="145"/>
      <c r="G2823" s="145"/>
      <c r="H2823" s="172"/>
      <c r="I2823" s="178"/>
      <c r="J2823" s="178"/>
      <c r="K2823" s="178"/>
      <c r="L2823" s="138"/>
      <c r="M2823" s="146"/>
      <c r="N2823" s="146"/>
    </row>
    <row r="2824" spans="2:14" s="141" customFormat="1" ht="20.100000000000001" hidden="1" customHeight="1">
      <c r="B2824" s="145">
        <v>289</v>
      </c>
      <c r="C2824" s="145"/>
      <c r="D2824" s="143" t="s">
        <v>303</v>
      </c>
      <c r="E2824" s="144">
        <v>0.14499999999999999</v>
      </c>
      <c r="F2824" s="145" t="s">
        <v>433</v>
      </c>
      <c r="G2824" s="145" t="s">
        <v>717</v>
      </c>
      <c r="H2824" s="172">
        <v>6</v>
      </c>
      <c r="I2824" s="178"/>
      <c r="J2824" s="178"/>
      <c r="K2824" s="178"/>
      <c r="L2824" s="138"/>
      <c r="M2824" s="146"/>
      <c r="N2824" s="146"/>
    </row>
    <row r="2825" spans="2:14" s="141" customFormat="1" ht="20.100000000000001" hidden="1" customHeight="1">
      <c r="B2825" s="145"/>
      <c r="C2825" s="145"/>
      <c r="D2825" s="143"/>
      <c r="E2825" s="144"/>
      <c r="F2825" s="145"/>
      <c r="G2825" s="145"/>
      <c r="H2825" s="172"/>
      <c r="I2825" s="178"/>
      <c r="J2825" s="178"/>
      <c r="K2825" s="178"/>
      <c r="L2825" s="138"/>
      <c r="M2825" s="146"/>
      <c r="N2825" s="146"/>
    </row>
    <row r="2826" spans="2:14" s="141" customFormat="1" ht="20.100000000000001" hidden="1" customHeight="1">
      <c r="B2826" s="145">
        <v>290</v>
      </c>
      <c r="C2826" s="145"/>
      <c r="D2826" s="143" t="s">
        <v>304</v>
      </c>
      <c r="E2826" s="144">
        <v>0.58899999999999997</v>
      </c>
      <c r="F2826" s="145" t="s">
        <v>433</v>
      </c>
      <c r="G2826" s="145" t="s">
        <v>447</v>
      </c>
      <c r="H2826" s="172">
        <v>4</v>
      </c>
      <c r="I2826" s="178"/>
      <c r="J2826" s="178"/>
      <c r="K2826" s="178"/>
      <c r="L2826" s="138"/>
      <c r="M2826" s="146"/>
      <c r="N2826" s="146"/>
    </row>
    <row r="2827" spans="2:14" s="141" customFormat="1" ht="20.100000000000001" hidden="1" customHeight="1">
      <c r="B2827" s="145"/>
      <c r="C2827" s="145"/>
      <c r="D2827" s="143"/>
      <c r="E2827" s="144"/>
      <c r="F2827" s="145" t="s">
        <v>447</v>
      </c>
      <c r="G2827" s="145" t="s">
        <v>451</v>
      </c>
      <c r="H2827" s="172">
        <v>4</v>
      </c>
      <c r="I2827" s="178"/>
      <c r="J2827" s="178"/>
      <c r="K2827" s="178"/>
      <c r="L2827" s="138"/>
      <c r="M2827" s="146"/>
      <c r="N2827" s="146"/>
    </row>
    <row r="2828" spans="2:14" s="141" customFormat="1" ht="20.100000000000001" hidden="1" customHeight="1">
      <c r="B2828" s="145"/>
      <c r="C2828" s="145"/>
      <c r="D2828" s="143"/>
      <c r="E2828" s="144"/>
      <c r="F2828" s="145" t="s">
        <v>451</v>
      </c>
      <c r="G2828" s="145" t="s">
        <v>942</v>
      </c>
      <c r="H2828" s="172">
        <v>4</v>
      </c>
      <c r="I2828" s="178"/>
      <c r="J2828" s="178"/>
      <c r="K2828" s="178"/>
      <c r="L2828" s="138"/>
      <c r="M2828" s="146"/>
      <c r="N2828" s="146"/>
    </row>
    <row r="2829" spans="2:14" s="141" customFormat="1" ht="20.100000000000001" hidden="1" customHeight="1">
      <c r="B2829" s="145"/>
      <c r="C2829" s="145"/>
      <c r="D2829" s="143"/>
      <c r="E2829" s="144"/>
      <c r="F2829" s="145"/>
      <c r="G2829" s="145"/>
      <c r="H2829" s="172"/>
      <c r="I2829" s="178"/>
      <c r="J2829" s="178"/>
      <c r="K2829" s="178"/>
      <c r="L2829" s="138"/>
      <c r="M2829" s="146"/>
      <c r="N2829" s="146"/>
    </row>
    <row r="2830" spans="2:14" s="141" customFormat="1" ht="20.100000000000001" hidden="1" customHeight="1">
      <c r="B2830" s="145">
        <v>291</v>
      </c>
      <c r="C2830" s="145"/>
      <c r="D2830" s="143" t="s">
        <v>305</v>
      </c>
      <c r="E2830" s="144">
        <v>0.371</v>
      </c>
      <c r="F2830" s="145" t="s">
        <v>433</v>
      </c>
      <c r="G2830" s="145" t="s">
        <v>447</v>
      </c>
      <c r="H2830" s="172">
        <v>4</v>
      </c>
      <c r="I2830" s="178"/>
      <c r="J2830" s="178"/>
      <c r="K2830" s="178"/>
      <c r="L2830" s="138"/>
      <c r="M2830" s="146"/>
      <c r="N2830" s="146"/>
    </row>
    <row r="2831" spans="2:14" s="141" customFormat="1" ht="20.100000000000001" hidden="1" customHeight="1">
      <c r="B2831" s="145"/>
      <c r="C2831" s="145"/>
      <c r="D2831" s="143"/>
      <c r="E2831" s="144"/>
      <c r="F2831" s="145" t="s">
        <v>447</v>
      </c>
      <c r="G2831" s="145" t="s">
        <v>943</v>
      </c>
      <c r="H2831" s="172">
        <v>4</v>
      </c>
      <c r="I2831" s="178"/>
      <c r="J2831" s="178"/>
      <c r="K2831" s="178"/>
      <c r="L2831" s="138"/>
      <c r="M2831" s="146"/>
      <c r="N2831" s="146"/>
    </row>
    <row r="2832" spans="2:14" s="141" customFormat="1" ht="20.100000000000001" hidden="1" customHeight="1">
      <c r="B2832" s="145"/>
      <c r="C2832" s="145"/>
      <c r="D2832" s="143"/>
      <c r="E2832" s="144"/>
      <c r="F2832" s="145"/>
      <c r="G2832" s="145"/>
      <c r="H2832" s="172"/>
      <c r="I2832" s="178"/>
      <c r="J2832" s="178"/>
      <c r="K2832" s="178"/>
      <c r="L2832" s="138"/>
      <c r="M2832" s="146"/>
      <c r="N2832" s="146"/>
    </row>
    <row r="2833" spans="2:14" s="141" customFormat="1" ht="20.100000000000001" hidden="1" customHeight="1">
      <c r="B2833" s="145">
        <v>292</v>
      </c>
      <c r="C2833" s="145"/>
      <c r="D2833" s="143" t="s">
        <v>306</v>
      </c>
      <c r="E2833" s="144">
        <v>0.51300000000000001</v>
      </c>
      <c r="F2833" s="145" t="s">
        <v>433</v>
      </c>
      <c r="G2833" s="145" t="s">
        <v>447</v>
      </c>
      <c r="H2833" s="172">
        <v>4</v>
      </c>
      <c r="I2833" s="178"/>
      <c r="J2833" s="178"/>
      <c r="K2833" s="178"/>
      <c r="L2833" s="138"/>
      <c r="M2833" s="146"/>
      <c r="N2833" s="146"/>
    </row>
    <row r="2834" spans="2:14" s="141" customFormat="1" ht="20.100000000000001" hidden="1" customHeight="1">
      <c r="B2834" s="145"/>
      <c r="C2834" s="145"/>
      <c r="D2834" s="143"/>
      <c r="E2834" s="144"/>
      <c r="F2834" s="145" t="s">
        <v>447</v>
      </c>
      <c r="G2834" s="145" t="s">
        <v>451</v>
      </c>
      <c r="H2834" s="172">
        <v>4</v>
      </c>
      <c r="I2834" s="178"/>
      <c r="J2834" s="178"/>
      <c r="K2834" s="178"/>
      <c r="L2834" s="138"/>
      <c r="M2834" s="146"/>
      <c r="N2834" s="146"/>
    </row>
    <row r="2835" spans="2:14" s="141" customFormat="1" ht="20.100000000000001" hidden="1" customHeight="1">
      <c r="B2835" s="145"/>
      <c r="C2835" s="145"/>
      <c r="D2835" s="143"/>
      <c r="E2835" s="144"/>
      <c r="F2835" s="145" t="s">
        <v>451</v>
      </c>
      <c r="G2835" s="145" t="s">
        <v>838</v>
      </c>
      <c r="H2835" s="172">
        <v>4</v>
      </c>
      <c r="I2835" s="178"/>
      <c r="J2835" s="178"/>
      <c r="K2835" s="178"/>
      <c r="L2835" s="138"/>
      <c r="M2835" s="146"/>
      <c r="N2835" s="146"/>
    </row>
    <row r="2836" spans="2:14" s="141" customFormat="1" ht="20.100000000000001" hidden="1" customHeight="1">
      <c r="B2836" s="145"/>
      <c r="C2836" s="145"/>
      <c r="D2836" s="143"/>
      <c r="E2836" s="144"/>
      <c r="F2836" s="145"/>
      <c r="G2836" s="145"/>
      <c r="H2836" s="172"/>
      <c r="I2836" s="178"/>
      <c r="J2836" s="178"/>
      <c r="K2836" s="178"/>
      <c r="L2836" s="138"/>
      <c r="M2836" s="146"/>
      <c r="N2836" s="146"/>
    </row>
    <row r="2837" spans="2:14" s="141" customFormat="1" ht="20.100000000000001" hidden="1" customHeight="1">
      <c r="B2837" s="145">
        <v>293</v>
      </c>
      <c r="C2837" s="145"/>
      <c r="D2837" s="143" t="s">
        <v>307</v>
      </c>
      <c r="E2837" s="144">
        <v>0.14399999999999999</v>
      </c>
      <c r="F2837" s="145" t="s">
        <v>433</v>
      </c>
      <c r="G2837" s="145" t="s">
        <v>602</v>
      </c>
      <c r="H2837" s="172">
        <v>5</v>
      </c>
      <c r="I2837" s="178"/>
      <c r="J2837" s="178"/>
      <c r="K2837" s="178"/>
      <c r="L2837" s="138"/>
      <c r="M2837" s="146"/>
      <c r="N2837" s="146"/>
    </row>
    <row r="2838" spans="2:14" s="141" customFormat="1" ht="20.100000000000001" hidden="1" customHeight="1">
      <c r="B2838" s="145"/>
      <c r="C2838" s="145"/>
      <c r="D2838" s="143"/>
      <c r="E2838" s="144"/>
      <c r="F2838" s="145"/>
      <c r="G2838" s="145"/>
      <c r="H2838" s="172"/>
      <c r="I2838" s="178"/>
      <c r="J2838" s="178"/>
      <c r="K2838" s="178"/>
      <c r="L2838" s="138"/>
      <c r="M2838" s="146"/>
      <c r="N2838" s="146"/>
    </row>
    <row r="2839" spans="2:14" s="141" customFormat="1" ht="20.100000000000001" hidden="1" customHeight="1">
      <c r="B2839" s="145">
        <v>294</v>
      </c>
      <c r="C2839" s="145"/>
      <c r="D2839" s="143" t="s">
        <v>308</v>
      </c>
      <c r="E2839" s="144">
        <v>0.161</v>
      </c>
      <c r="F2839" s="145" t="s">
        <v>433</v>
      </c>
      <c r="G2839" s="145" t="s">
        <v>944</v>
      </c>
      <c r="H2839" s="172">
        <v>4</v>
      </c>
      <c r="I2839" s="178"/>
      <c r="J2839" s="178"/>
      <c r="K2839" s="178"/>
      <c r="L2839" s="138"/>
      <c r="M2839" s="146"/>
      <c r="N2839" s="146"/>
    </row>
    <row r="2840" spans="2:14" s="141" customFormat="1" ht="20.100000000000001" hidden="1" customHeight="1">
      <c r="B2840" s="145"/>
      <c r="C2840" s="145"/>
      <c r="D2840" s="143"/>
      <c r="E2840" s="144"/>
      <c r="F2840" s="145"/>
      <c r="G2840" s="145"/>
      <c r="H2840" s="172"/>
      <c r="I2840" s="178"/>
      <c r="J2840" s="178"/>
      <c r="K2840" s="178"/>
      <c r="L2840" s="138"/>
      <c r="M2840" s="146"/>
      <c r="N2840" s="146"/>
    </row>
    <row r="2841" spans="2:14" s="141" customFormat="1" ht="20.100000000000001" hidden="1" customHeight="1">
      <c r="B2841" s="145">
        <v>295</v>
      </c>
      <c r="C2841" s="145"/>
      <c r="D2841" s="143" t="s">
        <v>309</v>
      </c>
      <c r="E2841" s="144">
        <v>0.255</v>
      </c>
      <c r="F2841" s="145" t="s">
        <v>433</v>
      </c>
      <c r="G2841" s="145" t="s">
        <v>447</v>
      </c>
      <c r="H2841" s="172">
        <v>3</v>
      </c>
      <c r="I2841" s="178"/>
      <c r="J2841" s="178"/>
      <c r="K2841" s="178"/>
      <c r="L2841" s="138"/>
      <c r="M2841" s="146"/>
      <c r="N2841" s="146"/>
    </row>
    <row r="2842" spans="2:14" s="141" customFormat="1" ht="20.100000000000001" hidden="1" customHeight="1">
      <c r="B2842" s="145"/>
      <c r="C2842" s="145"/>
      <c r="D2842" s="143"/>
      <c r="E2842" s="144"/>
      <c r="F2842" s="145" t="s">
        <v>447</v>
      </c>
      <c r="G2842" s="145" t="s">
        <v>507</v>
      </c>
      <c r="H2842" s="172">
        <v>3</v>
      </c>
      <c r="I2842" s="178"/>
      <c r="J2842" s="178"/>
      <c r="K2842" s="178"/>
      <c r="L2842" s="138"/>
      <c r="M2842" s="146"/>
      <c r="N2842" s="146"/>
    </row>
    <row r="2843" spans="2:14" s="141" customFormat="1" ht="20.100000000000001" hidden="1" customHeight="1">
      <c r="B2843" s="145"/>
      <c r="C2843" s="145"/>
      <c r="D2843" s="143"/>
      <c r="E2843" s="144"/>
      <c r="F2843" s="145"/>
      <c r="G2843" s="145"/>
      <c r="H2843" s="172"/>
      <c r="I2843" s="178"/>
      <c r="J2843" s="178"/>
      <c r="K2843" s="178"/>
      <c r="L2843" s="138"/>
      <c r="M2843" s="146"/>
      <c r="N2843" s="146"/>
    </row>
    <row r="2844" spans="2:14" s="141" customFormat="1" ht="20.100000000000001" hidden="1" customHeight="1">
      <c r="B2844" s="145">
        <v>296</v>
      </c>
      <c r="C2844" s="145"/>
      <c r="D2844" s="143" t="s">
        <v>310</v>
      </c>
      <c r="E2844" s="144">
        <v>0.46500000000000002</v>
      </c>
      <c r="F2844" s="145" t="s">
        <v>433</v>
      </c>
      <c r="G2844" s="145" t="s">
        <v>447</v>
      </c>
      <c r="H2844" s="172">
        <v>4</v>
      </c>
      <c r="I2844" s="178"/>
      <c r="J2844" s="178"/>
      <c r="K2844" s="178"/>
      <c r="L2844" s="138"/>
      <c r="M2844" s="146"/>
      <c r="N2844" s="146"/>
    </row>
    <row r="2845" spans="2:14" s="141" customFormat="1" ht="20.100000000000001" hidden="1" customHeight="1">
      <c r="B2845" s="145"/>
      <c r="C2845" s="145"/>
      <c r="D2845" s="143"/>
      <c r="E2845" s="144"/>
      <c r="F2845" s="145" t="s">
        <v>447</v>
      </c>
      <c r="G2845" s="145" t="s">
        <v>451</v>
      </c>
      <c r="H2845" s="172">
        <v>4</v>
      </c>
      <c r="I2845" s="178"/>
      <c r="J2845" s="178"/>
      <c r="K2845" s="178"/>
      <c r="L2845" s="138"/>
      <c r="M2845" s="146"/>
      <c r="N2845" s="146"/>
    </row>
    <row r="2846" spans="2:14" s="141" customFormat="1" ht="20.100000000000001" hidden="1" customHeight="1">
      <c r="B2846" s="145"/>
      <c r="C2846" s="145"/>
      <c r="D2846" s="143"/>
      <c r="E2846" s="144"/>
      <c r="F2846" s="145" t="s">
        <v>451</v>
      </c>
      <c r="G2846" s="145" t="s">
        <v>945</v>
      </c>
      <c r="H2846" s="172">
        <v>4</v>
      </c>
      <c r="I2846" s="178"/>
      <c r="J2846" s="178"/>
      <c r="K2846" s="178"/>
      <c r="L2846" s="138"/>
      <c r="M2846" s="146"/>
      <c r="N2846" s="146"/>
    </row>
    <row r="2847" spans="2:14" s="141" customFormat="1" ht="20.100000000000001" hidden="1" customHeight="1">
      <c r="B2847" s="145"/>
      <c r="C2847" s="145"/>
      <c r="D2847" s="143"/>
      <c r="E2847" s="144"/>
      <c r="F2847" s="145"/>
      <c r="G2847" s="145"/>
      <c r="H2847" s="172"/>
      <c r="I2847" s="178"/>
      <c r="J2847" s="178"/>
      <c r="K2847" s="178"/>
      <c r="L2847" s="138"/>
      <c r="M2847" s="146"/>
      <c r="N2847" s="146"/>
    </row>
    <row r="2848" spans="2:14" s="141" customFormat="1" ht="20.100000000000001" hidden="1" customHeight="1">
      <c r="B2848" s="145">
        <v>297</v>
      </c>
      <c r="C2848" s="145"/>
      <c r="D2848" s="143" t="s">
        <v>311</v>
      </c>
      <c r="E2848" s="144">
        <v>0.441</v>
      </c>
      <c r="F2848" s="145" t="s">
        <v>433</v>
      </c>
      <c r="G2848" s="145" t="s">
        <v>447</v>
      </c>
      <c r="H2848" s="172">
        <v>3</v>
      </c>
      <c r="I2848" s="178"/>
      <c r="J2848" s="178"/>
      <c r="K2848" s="178"/>
      <c r="L2848" s="138"/>
      <c r="M2848" s="146"/>
      <c r="N2848" s="146"/>
    </row>
    <row r="2849" spans="2:14" s="141" customFormat="1" ht="20.100000000000001" hidden="1" customHeight="1">
      <c r="B2849" s="145"/>
      <c r="C2849" s="145"/>
      <c r="D2849" s="143"/>
      <c r="E2849" s="144"/>
      <c r="F2849" s="145" t="s">
        <v>447</v>
      </c>
      <c r="G2849" s="145" t="s">
        <v>451</v>
      </c>
      <c r="H2849" s="172">
        <v>3</v>
      </c>
      <c r="I2849" s="178"/>
      <c r="J2849" s="178"/>
      <c r="K2849" s="178"/>
      <c r="L2849" s="138"/>
      <c r="M2849" s="146"/>
      <c r="N2849" s="146"/>
    </row>
    <row r="2850" spans="2:14" s="141" customFormat="1" ht="20.100000000000001" hidden="1" customHeight="1">
      <c r="B2850" s="145"/>
      <c r="C2850" s="145"/>
      <c r="D2850" s="143"/>
      <c r="E2850" s="144"/>
      <c r="F2850" s="145" t="s">
        <v>451</v>
      </c>
      <c r="G2850" s="145" t="s">
        <v>946</v>
      </c>
      <c r="H2850" s="172">
        <v>3</v>
      </c>
      <c r="I2850" s="178"/>
      <c r="J2850" s="178"/>
      <c r="K2850" s="178"/>
      <c r="L2850" s="138"/>
      <c r="M2850" s="146"/>
      <c r="N2850" s="146"/>
    </row>
    <row r="2851" spans="2:14" s="141" customFormat="1" ht="20.100000000000001" hidden="1" customHeight="1">
      <c r="B2851" s="145"/>
      <c r="C2851" s="145"/>
      <c r="D2851" s="143"/>
      <c r="E2851" s="144"/>
      <c r="F2851" s="145"/>
      <c r="G2851" s="145"/>
      <c r="H2851" s="172"/>
      <c r="I2851" s="178"/>
      <c r="J2851" s="178"/>
      <c r="K2851" s="178"/>
      <c r="L2851" s="138"/>
      <c r="M2851" s="146"/>
      <c r="N2851" s="146"/>
    </row>
    <row r="2852" spans="2:14" s="141" customFormat="1" ht="20.100000000000001" hidden="1" customHeight="1">
      <c r="B2852" s="145">
        <v>298</v>
      </c>
      <c r="C2852" s="145"/>
      <c r="D2852" s="143" t="s">
        <v>312</v>
      </c>
      <c r="E2852" s="144">
        <v>1.76</v>
      </c>
      <c r="F2852" s="145" t="s">
        <v>433</v>
      </c>
      <c r="G2852" s="145" t="s">
        <v>447</v>
      </c>
      <c r="H2852" s="172">
        <v>7</v>
      </c>
      <c r="I2852" s="178"/>
      <c r="J2852" s="178"/>
      <c r="K2852" s="178"/>
      <c r="L2852" s="138"/>
      <c r="M2852" s="146"/>
      <c r="N2852" s="146"/>
    </row>
    <row r="2853" spans="2:14" s="141" customFormat="1" ht="20.100000000000001" hidden="1" customHeight="1">
      <c r="B2853" s="145"/>
      <c r="C2853" s="145"/>
      <c r="D2853" s="143"/>
      <c r="E2853" s="144"/>
      <c r="F2853" s="145" t="s">
        <v>447</v>
      </c>
      <c r="G2853" s="145" t="s">
        <v>451</v>
      </c>
      <c r="H2853" s="172">
        <v>7</v>
      </c>
      <c r="I2853" s="178"/>
      <c r="J2853" s="178"/>
      <c r="K2853" s="178"/>
      <c r="L2853" s="138"/>
      <c r="M2853" s="146"/>
      <c r="N2853" s="146"/>
    </row>
    <row r="2854" spans="2:14" s="141" customFormat="1" ht="20.100000000000001" hidden="1" customHeight="1">
      <c r="B2854" s="145"/>
      <c r="C2854" s="145"/>
      <c r="D2854" s="143"/>
      <c r="E2854" s="144"/>
      <c r="F2854" s="145" t="s">
        <v>451</v>
      </c>
      <c r="G2854" s="145" t="s">
        <v>454</v>
      </c>
      <c r="H2854" s="172">
        <v>7</v>
      </c>
      <c r="I2854" s="178"/>
      <c r="J2854" s="178"/>
      <c r="K2854" s="178"/>
      <c r="L2854" s="138"/>
      <c r="M2854" s="146"/>
      <c r="N2854" s="146"/>
    </row>
    <row r="2855" spans="2:14" s="141" customFormat="1" ht="20.100000000000001" hidden="1" customHeight="1">
      <c r="B2855" s="145"/>
      <c r="C2855" s="145"/>
      <c r="D2855" s="143"/>
      <c r="E2855" s="144"/>
      <c r="F2855" s="145" t="s">
        <v>454</v>
      </c>
      <c r="G2855" s="145" t="s">
        <v>455</v>
      </c>
      <c r="H2855" s="172">
        <v>7</v>
      </c>
      <c r="I2855" s="178"/>
      <c r="J2855" s="178"/>
      <c r="K2855" s="178"/>
      <c r="L2855" s="138"/>
      <c r="M2855" s="146"/>
      <c r="N2855" s="146"/>
    </row>
    <row r="2856" spans="2:14" s="141" customFormat="1" ht="20.100000000000001" hidden="1" customHeight="1">
      <c r="B2856" s="145"/>
      <c r="C2856" s="145"/>
      <c r="D2856" s="143"/>
      <c r="E2856" s="144"/>
      <c r="F2856" s="145" t="s">
        <v>455</v>
      </c>
      <c r="G2856" s="145" t="s">
        <v>456</v>
      </c>
      <c r="H2856" s="172">
        <v>7</v>
      </c>
      <c r="I2856" s="178"/>
      <c r="J2856" s="178"/>
      <c r="K2856" s="178"/>
      <c r="L2856" s="138"/>
      <c r="M2856" s="146"/>
      <c r="N2856" s="146"/>
    </row>
    <row r="2857" spans="2:14" s="141" customFormat="1" ht="20.100000000000001" hidden="1" customHeight="1">
      <c r="B2857" s="145"/>
      <c r="C2857" s="145"/>
      <c r="D2857" s="143"/>
      <c r="E2857" s="144"/>
      <c r="F2857" s="145" t="s">
        <v>456</v>
      </c>
      <c r="G2857" s="145" t="s">
        <v>457</v>
      </c>
      <c r="H2857" s="172">
        <v>7</v>
      </c>
      <c r="I2857" s="178"/>
      <c r="J2857" s="178"/>
      <c r="K2857" s="178"/>
      <c r="L2857" s="138"/>
      <c r="M2857" s="146"/>
      <c r="N2857" s="146"/>
    </row>
    <row r="2858" spans="2:14" s="141" customFormat="1" ht="20.100000000000001" hidden="1" customHeight="1">
      <c r="B2858" s="145"/>
      <c r="C2858" s="145"/>
      <c r="D2858" s="143"/>
      <c r="E2858" s="144"/>
      <c r="F2858" s="145" t="s">
        <v>457</v>
      </c>
      <c r="G2858" s="145" t="s">
        <v>460</v>
      </c>
      <c r="H2858" s="172">
        <v>7</v>
      </c>
      <c r="I2858" s="178"/>
      <c r="J2858" s="178"/>
      <c r="K2858" s="178"/>
      <c r="L2858" s="138"/>
      <c r="M2858" s="146"/>
      <c r="N2858" s="146"/>
    </row>
    <row r="2859" spans="2:14" s="141" customFormat="1" ht="20.100000000000001" hidden="1" customHeight="1">
      <c r="B2859" s="145"/>
      <c r="C2859" s="145"/>
      <c r="D2859" s="143"/>
      <c r="E2859" s="144"/>
      <c r="F2859" s="145" t="s">
        <v>460</v>
      </c>
      <c r="G2859" s="145" t="s">
        <v>463</v>
      </c>
      <c r="H2859" s="172">
        <v>7</v>
      </c>
      <c r="I2859" s="178"/>
      <c r="J2859" s="178"/>
      <c r="K2859" s="178"/>
      <c r="L2859" s="138"/>
      <c r="M2859" s="146"/>
      <c r="N2859" s="146"/>
    </row>
    <row r="2860" spans="2:14" s="141" customFormat="1" ht="20.100000000000001" hidden="1" customHeight="1">
      <c r="B2860" s="145"/>
      <c r="C2860" s="145"/>
      <c r="D2860" s="143"/>
      <c r="E2860" s="144"/>
      <c r="F2860" s="145" t="s">
        <v>463</v>
      </c>
      <c r="G2860" s="145" t="s">
        <v>947</v>
      </c>
      <c r="H2860" s="172">
        <v>7</v>
      </c>
      <c r="I2860" s="178"/>
      <c r="J2860" s="178"/>
      <c r="K2860" s="178"/>
      <c r="L2860" s="138"/>
      <c r="M2860" s="146"/>
      <c r="N2860" s="146"/>
    </row>
    <row r="2861" spans="2:14" s="141" customFormat="1" ht="20.100000000000001" hidden="1" customHeight="1">
      <c r="B2861" s="145"/>
      <c r="C2861" s="145"/>
      <c r="D2861" s="143"/>
      <c r="E2861" s="144"/>
      <c r="F2861" s="145"/>
      <c r="G2861" s="145"/>
      <c r="H2861" s="172"/>
      <c r="I2861" s="178"/>
      <c r="J2861" s="178"/>
      <c r="K2861" s="178"/>
      <c r="L2861" s="138"/>
      <c r="M2861" s="146"/>
      <c r="N2861" s="146"/>
    </row>
    <row r="2862" spans="2:14" s="141" customFormat="1" ht="20.100000000000001" hidden="1" customHeight="1">
      <c r="B2862" s="145">
        <v>299</v>
      </c>
      <c r="C2862" s="145"/>
      <c r="D2862" s="143" t="s">
        <v>313</v>
      </c>
      <c r="E2862" s="144">
        <v>0.33700000000000002</v>
      </c>
      <c r="F2862" s="145" t="s">
        <v>433</v>
      </c>
      <c r="G2862" s="145" t="s">
        <v>447</v>
      </c>
      <c r="H2862" s="172">
        <v>10</v>
      </c>
      <c r="I2862" s="178"/>
      <c r="J2862" s="178"/>
      <c r="K2862" s="178"/>
      <c r="L2862" s="138"/>
      <c r="M2862" s="146"/>
      <c r="N2862" s="146"/>
    </row>
    <row r="2863" spans="2:14" s="141" customFormat="1" ht="20.100000000000001" hidden="1" customHeight="1">
      <c r="B2863" s="145"/>
      <c r="C2863" s="145"/>
      <c r="D2863" s="143"/>
      <c r="E2863" s="144"/>
      <c r="F2863" s="145" t="s">
        <v>447</v>
      </c>
      <c r="G2863" s="145" t="s">
        <v>948</v>
      </c>
      <c r="H2863" s="172">
        <v>10</v>
      </c>
      <c r="I2863" s="178"/>
      <c r="J2863" s="178"/>
      <c r="K2863" s="178"/>
      <c r="L2863" s="138"/>
      <c r="M2863" s="146"/>
      <c r="N2863" s="146"/>
    </row>
    <row r="2864" spans="2:14" s="141" customFormat="1" ht="20.100000000000001" hidden="1" customHeight="1">
      <c r="B2864" s="145"/>
      <c r="C2864" s="145"/>
      <c r="D2864" s="143"/>
      <c r="E2864" s="144"/>
      <c r="F2864" s="145"/>
      <c r="G2864" s="145"/>
      <c r="H2864" s="172"/>
      <c r="I2864" s="178"/>
      <c r="J2864" s="178"/>
      <c r="K2864" s="178"/>
      <c r="L2864" s="138"/>
      <c r="M2864" s="146"/>
      <c r="N2864" s="146"/>
    </row>
    <row r="2865" spans="2:14" s="141" customFormat="1" ht="20.100000000000001" hidden="1" customHeight="1">
      <c r="B2865" s="145">
        <v>300</v>
      </c>
      <c r="C2865" s="145"/>
      <c r="D2865" s="143" t="s">
        <v>314</v>
      </c>
      <c r="E2865" s="144">
        <v>0.93300000000000005</v>
      </c>
      <c r="F2865" s="145" t="s">
        <v>433</v>
      </c>
      <c r="G2865" s="145" t="s">
        <v>447</v>
      </c>
      <c r="H2865" s="172">
        <v>10</v>
      </c>
      <c r="I2865" s="178"/>
      <c r="J2865" s="178"/>
      <c r="K2865" s="178"/>
      <c r="L2865" s="138"/>
      <c r="M2865" s="146"/>
      <c r="N2865" s="146"/>
    </row>
    <row r="2866" spans="2:14" s="141" customFormat="1" ht="20.100000000000001" hidden="1" customHeight="1">
      <c r="B2866" s="145"/>
      <c r="C2866" s="145"/>
      <c r="D2866" s="143"/>
      <c r="E2866" s="144"/>
      <c r="F2866" s="145" t="s">
        <v>447</v>
      </c>
      <c r="G2866" s="145" t="s">
        <v>451</v>
      </c>
      <c r="H2866" s="172">
        <v>10</v>
      </c>
      <c r="I2866" s="178"/>
      <c r="J2866" s="178"/>
      <c r="K2866" s="178"/>
      <c r="L2866" s="138"/>
      <c r="M2866" s="146"/>
      <c r="N2866" s="146"/>
    </row>
    <row r="2867" spans="2:14" s="141" customFormat="1" ht="20.100000000000001" hidden="1" customHeight="1">
      <c r="B2867" s="145"/>
      <c r="C2867" s="145"/>
      <c r="D2867" s="143"/>
      <c r="E2867" s="144"/>
      <c r="F2867" s="145" t="s">
        <v>451</v>
      </c>
      <c r="G2867" s="145" t="s">
        <v>454</v>
      </c>
      <c r="H2867" s="172">
        <v>10</v>
      </c>
      <c r="I2867" s="178"/>
      <c r="J2867" s="178"/>
      <c r="K2867" s="178"/>
      <c r="L2867" s="138"/>
      <c r="M2867" s="146"/>
      <c r="N2867" s="146"/>
    </row>
    <row r="2868" spans="2:14" s="141" customFormat="1" ht="20.100000000000001" hidden="1" customHeight="1">
      <c r="B2868" s="145"/>
      <c r="C2868" s="145"/>
      <c r="D2868" s="143"/>
      <c r="E2868" s="144"/>
      <c r="F2868" s="145" t="s">
        <v>454</v>
      </c>
      <c r="G2868" s="145" t="s">
        <v>455</v>
      </c>
      <c r="H2868" s="172">
        <v>10</v>
      </c>
      <c r="I2868" s="178"/>
      <c r="J2868" s="178"/>
      <c r="K2868" s="178"/>
      <c r="L2868" s="138"/>
      <c r="M2868" s="146"/>
      <c r="N2868" s="146"/>
    </row>
    <row r="2869" spans="2:14" s="141" customFormat="1" ht="20.100000000000001" hidden="1" customHeight="1">
      <c r="B2869" s="145"/>
      <c r="C2869" s="145"/>
      <c r="D2869" s="143"/>
      <c r="E2869" s="144"/>
      <c r="F2869" s="145" t="s">
        <v>455</v>
      </c>
      <c r="G2869" s="145" t="s">
        <v>949</v>
      </c>
      <c r="H2869" s="172">
        <v>10</v>
      </c>
      <c r="I2869" s="178"/>
      <c r="J2869" s="178"/>
      <c r="K2869" s="178"/>
      <c r="L2869" s="138"/>
      <c r="M2869" s="146"/>
      <c r="N2869" s="146"/>
    </row>
    <row r="2870" spans="2:14" s="141" customFormat="1" ht="20.100000000000001" hidden="1" customHeight="1">
      <c r="B2870" s="145"/>
      <c r="C2870" s="145"/>
      <c r="D2870" s="143"/>
      <c r="E2870" s="144"/>
      <c r="F2870" s="145"/>
      <c r="G2870" s="145"/>
      <c r="H2870" s="172"/>
      <c r="I2870" s="178"/>
      <c r="J2870" s="178"/>
      <c r="K2870" s="178"/>
      <c r="L2870" s="138"/>
      <c r="M2870" s="146"/>
      <c r="N2870" s="146"/>
    </row>
    <row r="2871" spans="2:14" s="141" customFormat="1" ht="20.100000000000001" hidden="1" customHeight="1">
      <c r="B2871" s="145">
        <v>301</v>
      </c>
      <c r="C2871" s="145"/>
      <c r="D2871" s="143" t="s">
        <v>315</v>
      </c>
      <c r="E2871" s="144">
        <v>0.36499999999999999</v>
      </c>
      <c r="F2871" s="145" t="s">
        <v>433</v>
      </c>
      <c r="G2871" s="145" t="s">
        <v>447</v>
      </c>
      <c r="H2871" s="172">
        <v>6</v>
      </c>
      <c r="I2871" s="178"/>
      <c r="J2871" s="178"/>
      <c r="K2871" s="178"/>
      <c r="L2871" s="138"/>
      <c r="M2871" s="146"/>
      <c r="N2871" s="146"/>
    </row>
    <row r="2872" spans="2:14" s="141" customFormat="1" ht="20.100000000000001" hidden="1" customHeight="1">
      <c r="B2872" s="145"/>
      <c r="C2872" s="145"/>
      <c r="D2872" s="143"/>
      <c r="E2872" s="144"/>
      <c r="F2872" s="145" t="s">
        <v>447</v>
      </c>
      <c r="G2872" s="145" t="s">
        <v>950</v>
      </c>
      <c r="H2872" s="172">
        <v>6</v>
      </c>
      <c r="I2872" s="178"/>
      <c r="J2872" s="178"/>
      <c r="K2872" s="178"/>
      <c r="L2872" s="138"/>
      <c r="M2872" s="146"/>
      <c r="N2872" s="146"/>
    </row>
    <row r="2873" spans="2:14" s="141" customFormat="1" ht="20.100000000000001" hidden="1" customHeight="1">
      <c r="B2873" s="145"/>
      <c r="C2873" s="145"/>
      <c r="D2873" s="143"/>
      <c r="E2873" s="144"/>
      <c r="F2873" s="145"/>
      <c r="G2873" s="145"/>
      <c r="H2873" s="172"/>
      <c r="I2873" s="178"/>
      <c r="J2873" s="178"/>
      <c r="K2873" s="178"/>
      <c r="L2873" s="138"/>
      <c r="M2873" s="146"/>
      <c r="N2873" s="146"/>
    </row>
    <row r="2874" spans="2:14" s="141" customFormat="1" ht="20.100000000000001" hidden="1" customHeight="1">
      <c r="B2874" s="145">
        <v>302</v>
      </c>
      <c r="C2874" s="145"/>
      <c r="D2874" s="143" t="s">
        <v>316</v>
      </c>
      <c r="E2874" s="144">
        <v>0.54800000000000004</v>
      </c>
      <c r="F2874" s="145" t="s">
        <v>433</v>
      </c>
      <c r="G2874" s="145" t="s">
        <v>447</v>
      </c>
      <c r="H2874" s="172">
        <v>10</v>
      </c>
      <c r="I2874" s="178"/>
      <c r="J2874" s="178"/>
      <c r="K2874" s="178"/>
      <c r="L2874" s="138"/>
      <c r="M2874" s="146"/>
      <c r="N2874" s="146"/>
    </row>
    <row r="2875" spans="2:14" s="141" customFormat="1" ht="20.100000000000001" hidden="1" customHeight="1">
      <c r="B2875" s="145"/>
      <c r="C2875" s="145"/>
      <c r="D2875" s="143"/>
      <c r="E2875" s="144"/>
      <c r="F2875" s="145" t="s">
        <v>447</v>
      </c>
      <c r="G2875" s="145" t="s">
        <v>451</v>
      </c>
      <c r="H2875" s="172">
        <v>10</v>
      </c>
      <c r="I2875" s="178"/>
      <c r="J2875" s="178"/>
      <c r="K2875" s="178"/>
      <c r="L2875" s="138"/>
      <c r="M2875" s="146"/>
      <c r="N2875" s="146"/>
    </row>
    <row r="2876" spans="2:14" s="141" customFormat="1" ht="20.100000000000001" hidden="1" customHeight="1">
      <c r="B2876" s="145"/>
      <c r="C2876" s="145"/>
      <c r="D2876" s="143"/>
      <c r="E2876" s="144"/>
      <c r="F2876" s="145" t="s">
        <v>451</v>
      </c>
      <c r="G2876" s="145" t="s">
        <v>951</v>
      </c>
      <c r="H2876" s="172">
        <v>10</v>
      </c>
      <c r="I2876" s="178"/>
      <c r="J2876" s="178"/>
      <c r="K2876" s="178"/>
      <c r="L2876" s="138"/>
      <c r="M2876" s="146"/>
      <c r="N2876" s="146"/>
    </row>
    <row r="2877" spans="2:14" s="141" customFormat="1" ht="20.100000000000001" hidden="1" customHeight="1">
      <c r="B2877" s="145"/>
      <c r="C2877" s="145"/>
      <c r="D2877" s="143"/>
      <c r="E2877" s="144"/>
      <c r="F2877" s="145"/>
      <c r="G2877" s="145"/>
      <c r="H2877" s="172"/>
      <c r="I2877" s="178"/>
      <c r="J2877" s="178"/>
      <c r="K2877" s="178"/>
      <c r="L2877" s="138"/>
      <c r="M2877" s="146"/>
      <c r="N2877" s="146"/>
    </row>
    <row r="2878" spans="2:14" s="141" customFormat="1" ht="20.100000000000001" hidden="1" customHeight="1">
      <c r="B2878" s="145">
        <v>303</v>
      </c>
      <c r="C2878" s="145"/>
      <c r="D2878" s="143" t="s">
        <v>317</v>
      </c>
      <c r="E2878" s="144">
        <v>0.43099999999999999</v>
      </c>
      <c r="F2878" s="145" t="s">
        <v>433</v>
      </c>
      <c r="G2878" s="145" t="s">
        <v>447</v>
      </c>
      <c r="H2878" s="172">
        <v>4</v>
      </c>
      <c r="I2878" s="178"/>
      <c r="J2878" s="178"/>
      <c r="K2878" s="178"/>
      <c r="L2878" s="138"/>
      <c r="M2878" s="146"/>
      <c r="N2878" s="146"/>
    </row>
    <row r="2879" spans="2:14" s="141" customFormat="1" ht="20.100000000000001" hidden="1" customHeight="1">
      <c r="B2879" s="145"/>
      <c r="C2879" s="145"/>
      <c r="D2879" s="143"/>
      <c r="E2879" s="144"/>
      <c r="F2879" s="145" t="s">
        <v>447</v>
      </c>
      <c r="G2879" s="145" t="s">
        <v>451</v>
      </c>
      <c r="H2879" s="172">
        <v>4</v>
      </c>
      <c r="I2879" s="178"/>
      <c r="J2879" s="178"/>
      <c r="K2879" s="178"/>
      <c r="L2879" s="138"/>
      <c r="M2879" s="146"/>
      <c r="N2879" s="146"/>
    </row>
    <row r="2880" spans="2:14" s="141" customFormat="1" ht="20.100000000000001" hidden="1" customHeight="1">
      <c r="B2880" s="145"/>
      <c r="C2880" s="145"/>
      <c r="D2880" s="143"/>
      <c r="E2880" s="144"/>
      <c r="F2880" s="145" t="s">
        <v>451</v>
      </c>
      <c r="G2880" s="145" t="s">
        <v>952</v>
      </c>
      <c r="H2880" s="172">
        <v>4</v>
      </c>
      <c r="I2880" s="178"/>
      <c r="J2880" s="178"/>
      <c r="K2880" s="178"/>
      <c r="L2880" s="138"/>
      <c r="M2880" s="146"/>
      <c r="N2880" s="146"/>
    </row>
    <row r="2881" spans="2:14" s="141" customFormat="1" ht="20.100000000000001" hidden="1" customHeight="1">
      <c r="B2881" s="145"/>
      <c r="C2881" s="145"/>
      <c r="D2881" s="143"/>
      <c r="E2881" s="144"/>
      <c r="F2881" s="145"/>
      <c r="G2881" s="145"/>
      <c r="H2881" s="172"/>
      <c r="I2881" s="178"/>
      <c r="J2881" s="178"/>
      <c r="K2881" s="178"/>
      <c r="L2881" s="138"/>
      <c r="M2881" s="146"/>
      <c r="N2881" s="146"/>
    </row>
    <row r="2882" spans="2:14" s="141" customFormat="1" ht="20.100000000000001" hidden="1" customHeight="1">
      <c r="B2882" s="145">
        <v>304</v>
      </c>
      <c r="C2882" s="145"/>
      <c r="D2882" s="143" t="s">
        <v>318</v>
      </c>
      <c r="E2882" s="144">
        <v>1.0629999999999999</v>
      </c>
      <c r="F2882" s="145" t="s">
        <v>433</v>
      </c>
      <c r="G2882" s="145" t="s">
        <v>447</v>
      </c>
      <c r="H2882" s="172">
        <v>3</v>
      </c>
      <c r="I2882" s="178"/>
      <c r="J2882" s="178"/>
      <c r="K2882" s="178"/>
      <c r="L2882" s="138"/>
      <c r="M2882" s="146"/>
      <c r="N2882" s="146"/>
    </row>
    <row r="2883" spans="2:14" s="141" customFormat="1" ht="20.100000000000001" hidden="1" customHeight="1">
      <c r="B2883" s="145"/>
      <c r="C2883" s="145"/>
      <c r="D2883" s="143"/>
      <c r="E2883" s="144"/>
      <c r="F2883" s="145" t="s">
        <v>447</v>
      </c>
      <c r="G2883" s="145" t="s">
        <v>451</v>
      </c>
      <c r="H2883" s="172">
        <v>3</v>
      </c>
      <c r="I2883" s="178"/>
      <c r="J2883" s="178"/>
      <c r="K2883" s="178"/>
      <c r="L2883" s="138"/>
      <c r="M2883" s="146"/>
      <c r="N2883" s="146"/>
    </row>
    <row r="2884" spans="2:14" s="141" customFormat="1" ht="20.100000000000001" hidden="1" customHeight="1">
      <c r="B2884" s="145"/>
      <c r="C2884" s="145"/>
      <c r="D2884" s="143"/>
      <c r="E2884" s="144"/>
      <c r="F2884" s="145" t="s">
        <v>451</v>
      </c>
      <c r="G2884" s="145" t="s">
        <v>454</v>
      </c>
      <c r="H2884" s="172">
        <v>3</v>
      </c>
      <c r="I2884" s="178"/>
      <c r="J2884" s="178"/>
      <c r="K2884" s="178"/>
      <c r="L2884" s="138"/>
      <c r="M2884" s="146"/>
      <c r="N2884" s="146"/>
    </row>
    <row r="2885" spans="2:14" s="141" customFormat="1" ht="20.100000000000001" hidden="1" customHeight="1">
      <c r="B2885" s="145"/>
      <c r="C2885" s="145"/>
      <c r="D2885" s="143"/>
      <c r="E2885" s="144"/>
      <c r="F2885" s="145" t="s">
        <v>454</v>
      </c>
      <c r="G2885" s="145" t="s">
        <v>455</v>
      </c>
      <c r="H2885" s="172">
        <v>3</v>
      </c>
      <c r="I2885" s="178"/>
      <c r="J2885" s="178"/>
      <c r="K2885" s="178"/>
      <c r="L2885" s="138"/>
      <c r="M2885" s="146"/>
      <c r="N2885" s="146"/>
    </row>
    <row r="2886" spans="2:14" s="141" customFormat="1" ht="20.100000000000001" hidden="1" customHeight="1">
      <c r="B2886" s="145"/>
      <c r="C2886" s="145"/>
      <c r="D2886" s="143"/>
      <c r="E2886" s="144"/>
      <c r="F2886" s="145" t="s">
        <v>455</v>
      </c>
      <c r="G2886" s="145" t="s">
        <v>456</v>
      </c>
      <c r="H2886" s="172">
        <v>3</v>
      </c>
      <c r="I2886" s="178"/>
      <c r="J2886" s="178"/>
      <c r="K2886" s="178"/>
      <c r="L2886" s="138"/>
      <c r="M2886" s="146"/>
      <c r="N2886" s="146"/>
    </row>
    <row r="2887" spans="2:14" s="141" customFormat="1" ht="20.100000000000001" hidden="1" customHeight="1">
      <c r="B2887" s="145"/>
      <c r="C2887" s="145"/>
      <c r="D2887" s="143"/>
      <c r="E2887" s="144"/>
      <c r="F2887" s="145" t="s">
        <v>456</v>
      </c>
      <c r="G2887" s="145" t="s">
        <v>953</v>
      </c>
      <c r="H2887" s="172">
        <v>3</v>
      </c>
      <c r="I2887" s="178"/>
      <c r="J2887" s="178"/>
      <c r="K2887" s="178"/>
      <c r="L2887" s="138"/>
      <c r="M2887" s="146"/>
      <c r="N2887" s="146"/>
    </row>
    <row r="2888" spans="2:14" s="141" customFormat="1" ht="20.100000000000001" hidden="1" customHeight="1">
      <c r="B2888" s="145"/>
      <c r="C2888" s="145"/>
      <c r="D2888" s="143"/>
      <c r="E2888" s="144"/>
      <c r="F2888" s="145"/>
      <c r="G2888" s="145"/>
      <c r="H2888" s="172"/>
      <c r="I2888" s="178"/>
      <c r="J2888" s="178"/>
      <c r="K2888" s="178"/>
      <c r="L2888" s="138"/>
      <c r="M2888" s="146"/>
      <c r="N2888" s="146"/>
    </row>
    <row r="2889" spans="2:14" s="141" customFormat="1" ht="20.100000000000001" hidden="1" customHeight="1">
      <c r="B2889" s="145">
        <v>305</v>
      </c>
      <c r="C2889" s="145"/>
      <c r="D2889" s="143" t="s">
        <v>319</v>
      </c>
      <c r="E2889" s="144">
        <v>0.14899999999999999</v>
      </c>
      <c r="F2889" s="145" t="s">
        <v>433</v>
      </c>
      <c r="G2889" s="145" t="s">
        <v>954</v>
      </c>
      <c r="H2889" s="172">
        <v>3</v>
      </c>
      <c r="I2889" s="178"/>
      <c r="J2889" s="178"/>
      <c r="K2889" s="178"/>
      <c r="L2889" s="138"/>
      <c r="M2889" s="146"/>
      <c r="N2889" s="146"/>
    </row>
    <row r="2890" spans="2:14" s="141" customFormat="1" ht="20.100000000000001" hidden="1" customHeight="1">
      <c r="B2890" s="145"/>
      <c r="C2890" s="145"/>
      <c r="D2890" s="143"/>
      <c r="E2890" s="144"/>
      <c r="F2890" s="145"/>
      <c r="G2890" s="145"/>
      <c r="H2890" s="172"/>
      <c r="I2890" s="178"/>
      <c r="J2890" s="178"/>
      <c r="K2890" s="178"/>
      <c r="L2890" s="138"/>
      <c r="M2890" s="146"/>
      <c r="N2890" s="146"/>
    </row>
    <row r="2891" spans="2:14" s="141" customFormat="1" ht="20.100000000000001" hidden="1" customHeight="1">
      <c r="B2891" s="145">
        <v>306</v>
      </c>
      <c r="C2891" s="145"/>
      <c r="D2891" s="143" t="s">
        <v>320</v>
      </c>
      <c r="E2891" s="144">
        <v>0.17199999999999999</v>
      </c>
      <c r="F2891" s="145" t="s">
        <v>433</v>
      </c>
      <c r="G2891" s="145" t="s">
        <v>608</v>
      </c>
      <c r="H2891" s="172">
        <v>3</v>
      </c>
      <c r="I2891" s="178"/>
      <c r="J2891" s="178"/>
      <c r="K2891" s="178"/>
      <c r="L2891" s="138"/>
      <c r="M2891" s="146"/>
      <c r="N2891" s="146"/>
    </row>
    <row r="2892" spans="2:14" s="141" customFormat="1" ht="20.100000000000001" hidden="1" customHeight="1">
      <c r="B2892" s="145"/>
      <c r="C2892" s="145"/>
      <c r="D2892" s="143"/>
      <c r="E2892" s="144"/>
      <c r="F2892" s="145"/>
      <c r="G2892" s="145"/>
      <c r="H2892" s="172"/>
      <c r="I2892" s="178"/>
      <c r="J2892" s="178"/>
      <c r="K2892" s="178"/>
      <c r="L2892" s="138"/>
      <c r="M2892" s="146"/>
      <c r="N2892" s="146"/>
    </row>
    <row r="2893" spans="2:14" s="141" customFormat="1" ht="20.100000000000001" hidden="1" customHeight="1">
      <c r="B2893" s="145">
        <v>307</v>
      </c>
      <c r="C2893" s="145"/>
      <c r="D2893" s="143" t="s">
        <v>321</v>
      </c>
      <c r="E2893" s="144">
        <v>0.22</v>
      </c>
      <c r="F2893" s="145" t="s">
        <v>433</v>
      </c>
      <c r="G2893" s="145" t="s">
        <v>447</v>
      </c>
      <c r="H2893" s="172">
        <v>3</v>
      </c>
      <c r="I2893" s="178"/>
      <c r="J2893" s="178"/>
      <c r="K2893" s="178"/>
      <c r="L2893" s="138"/>
      <c r="M2893" s="146"/>
      <c r="N2893" s="146"/>
    </row>
    <row r="2894" spans="2:14" s="141" customFormat="1" ht="20.100000000000001" hidden="1" customHeight="1">
      <c r="B2894" s="145"/>
      <c r="C2894" s="145"/>
      <c r="D2894" s="143"/>
      <c r="E2894" s="144"/>
      <c r="F2894" s="145" t="s">
        <v>447</v>
      </c>
      <c r="G2894" s="145" t="s">
        <v>955</v>
      </c>
      <c r="H2894" s="172">
        <v>3</v>
      </c>
      <c r="I2894" s="178"/>
      <c r="J2894" s="178"/>
      <c r="K2894" s="178"/>
      <c r="L2894" s="138"/>
      <c r="M2894" s="146"/>
      <c r="N2894" s="146"/>
    </row>
    <row r="2895" spans="2:14" s="141" customFormat="1" ht="20.100000000000001" hidden="1" customHeight="1">
      <c r="B2895" s="145"/>
      <c r="C2895" s="145"/>
      <c r="D2895" s="143"/>
      <c r="E2895" s="144"/>
      <c r="F2895" s="145"/>
      <c r="G2895" s="145"/>
      <c r="H2895" s="172"/>
      <c r="I2895" s="178"/>
      <c r="J2895" s="178"/>
      <c r="K2895" s="178"/>
      <c r="L2895" s="138"/>
      <c r="M2895" s="146"/>
      <c r="N2895" s="146"/>
    </row>
    <row r="2896" spans="2:14" s="141" customFormat="1" ht="20.100000000000001" hidden="1" customHeight="1">
      <c r="B2896" s="145">
        <v>308</v>
      </c>
      <c r="C2896" s="145"/>
      <c r="D2896" s="143" t="s">
        <v>322</v>
      </c>
      <c r="E2896" s="144">
        <v>0.14299999999999999</v>
      </c>
      <c r="F2896" s="145" t="s">
        <v>433</v>
      </c>
      <c r="G2896" s="145" t="s">
        <v>604</v>
      </c>
      <c r="H2896" s="172">
        <v>3</v>
      </c>
      <c r="I2896" s="178"/>
      <c r="J2896" s="178"/>
      <c r="K2896" s="178"/>
      <c r="L2896" s="138"/>
      <c r="M2896" s="146"/>
      <c r="N2896" s="146"/>
    </row>
    <row r="2897" spans="2:14" s="141" customFormat="1" ht="20.100000000000001" hidden="1" customHeight="1">
      <c r="B2897" s="145"/>
      <c r="C2897" s="145"/>
      <c r="D2897" s="143"/>
      <c r="E2897" s="144"/>
      <c r="F2897" s="145"/>
      <c r="G2897" s="145"/>
      <c r="H2897" s="172"/>
      <c r="I2897" s="178"/>
      <c r="J2897" s="178"/>
      <c r="K2897" s="178"/>
      <c r="L2897" s="138"/>
      <c r="M2897" s="146"/>
      <c r="N2897" s="146"/>
    </row>
    <row r="2898" spans="2:14" s="141" customFormat="1" ht="20.100000000000001" hidden="1" customHeight="1">
      <c r="B2898" s="145">
        <v>309</v>
      </c>
      <c r="C2898" s="145"/>
      <c r="D2898" s="143" t="s">
        <v>323</v>
      </c>
      <c r="E2898" s="144">
        <v>0.13600000000000001</v>
      </c>
      <c r="F2898" s="145" t="s">
        <v>433</v>
      </c>
      <c r="G2898" s="145" t="s">
        <v>956</v>
      </c>
      <c r="H2898" s="172">
        <v>2.5</v>
      </c>
      <c r="I2898" s="178"/>
      <c r="J2898" s="178"/>
      <c r="K2898" s="178"/>
      <c r="L2898" s="138"/>
      <c r="M2898" s="146"/>
      <c r="N2898" s="146"/>
    </row>
    <row r="2899" spans="2:14" s="141" customFormat="1" ht="20.100000000000001" hidden="1" customHeight="1">
      <c r="B2899" s="145"/>
      <c r="C2899" s="145"/>
      <c r="D2899" s="143"/>
      <c r="E2899" s="144"/>
      <c r="F2899" s="145"/>
      <c r="G2899" s="145"/>
      <c r="H2899" s="172"/>
      <c r="I2899" s="178"/>
      <c r="J2899" s="178"/>
      <c r="K2899" s="178"/>
      <c r="L2899" s="138"/>
      <c r="M2899" s="146"/>
      <c r="N2899" s="146"/>
    </row>
    <row r="2900" spans="2:14" s="141" customFormat="1" ht="20.100000000000001" hidden="1" customHeight="1">
      <c r="B2900" s="145">
        <v>310</v>
      </c>
      <c r="C2900" s="145"/>
      <c r="D2900" s="143" t="s">
        <v>324</v>
      </c>
      <c r="E2900" s="144">
        <v>1.071</v>
      </c>
      <c r="F2900" s="145" t="s">
        <v>433</v>
      </c>
      <c r="G2900" s="145" t="s">
        <v>447</v>
      </c>
      <c r="H2900" s="172">
        <v>3.5</v>
      </c>
      <c r="I2900" s="178"/>
      <c r="J2900" s="178"/>
      <c r="K2900" s="178"/>
      <c r="L2900" s="138"/>
      <c r="M2900" s="146"/>
      <c r="N2900" s="146"/>
    </row>
    <row r="2901" spans="2:14" s="141" customFormat="1" ht="20.100000000000001" hidden="1" customHeight="1">
      <c r="B2901" s="145"/>
      <c r="C2901" s="145"/>
      <c r="D2901" s="143"/>
      <c r="E2901" s="144"/>
      <c r="F2901" s="145" t="s">
        <v>447</v>
      </c>
      <c r="G2901" s="145" t="s">
        <v>451</v>
      </c>
      <c r="H2901" s="172">
        <v>3.5</v>
      </c>
      <c r="I2901" s="178"/>
      <c r="J2901" s="178"/>
      <c r="K2901" s="178"/>
      <c r="L2901" s="138"/>
      <c r="M2901" s="146"/>
      <c r="N2901" s="146"/>
    </row>
    <row r="2902" spans="2:14" s="141" customFormat="1" ht="20.100000000000001" hidden="1" customHeight="1">
      <c r="B2902" s="145"/>
      <c r="C2902" s="145"/>
      <c r="D2902" s="143"/>
      <c r="E2902" s="144"/>
      <c r="F2902" s="145" t="s">
        <v>451</v>
      </c>
      <c r="G2902" s="145" t="s">
        <v>454</v>
      </c>
      <c r="H2902" s="172">
        <v>3.5</v>
      </c>
      <c r="I2902" s="178"/>
      <c r="J2902" s="178"/>
      <c r="K2902" s="178"/>
      <c r="L2902" s="138"/>
      <c r="M2902" s="146"/>
      <c r="N2902" s="146"/>
    </row>
    <row r="2903" spans="2:14" s="141" customFormat="1" ht="20.100000000000001" hidden="1" customHeight="1">
      <c r="B2903" s="145"/>
      <c r="C2903" s="145"/>
      <c r="D2903" s="143"/>
      <c r="E2903" s="144"/>
      <c r="F2903" s="145" t="s">
        <v>454</v>
      </c>
      <c r="G2903" s="145" t="s">
        <v>455</v>
      </c>
      <c r="H2903" s="172">
        <v>3.5</v>
      </c>
      <c r="I2903" s="178"/>
      <c r="J2903" s="178"/>
      <c r="K2903" s="178"/>
      <c r="L2903" s="138"/>
      <c r="M2903" s="146"/>
      <c r="N2903" s="146"/>
    </row>
    <row r="2904" spans="2:14" s="141" customFormat="1" ht="20.100000000000001" hidden="1" customHeight="1">
      <c r="B2904" s="145"/>
      <c r="C2904" s="145"/>
      <c r="D2904" s="143"/>
      <c r="E2904" s="144"/>
      <c r="F2904" s="145" t="s">
        <v>455</v>
      </c>
      <c r="G2904" s="145" t="s">
        <v>456</v>
      </c>
      <c r="H2904" s="172">
        <v>3.5</v>
      </c>
      <c r="I2904" s="178"/>
      <c r="J2904" s="178"/>
      <c r="K2904" s="178"/>
      <c r="L2904" s="138"/>
      <c r="M2904" s="146"/>
      <c r="N2904" s="146"/>
    </row>
    <row r="2905" spans="2:14" s="141" customFormat="1" ht="20.100000000000001" hidden="1" customHeight="1">
      <c r="B2905" s="145"/>
      <c r="C2905" s="145"/>
      <c r="D2905" s="143"/>
      <c r="E2905" s="144"/>
      <c r="F2905" s="145" t="s">
        <v>456</v>
      </c>
      <c r="G2905" s="145" t="s">
        <v>957</v>
      </c>
      <c r="H2905" s="172">
        <v>3.5</v>
      </c>
      <c r="I2905" s="178"/>
      <c r="J2905" s="178"/>
      <c r="K2905" s="178"/>
      <c r="L2905" s="138"/>
      <c r="M2905" s="146"/>
      <c r="N2905" s="146"/>
    </row>
    <row r="2906" spans="2:14" s="141" customFormat="1" ht="20.100000000000001" hidden="1" customHeight="1">
      <c r="B2906" s="145"/>
      <c r="C2906" s="145"/>
      <c r="D2906" s="143"/>
      <c r="E2906" s="144"/>
      <c r="F2906" s="145"/>
      <c r="G2906" s="145"/>
      <c r="H2906" s="172"/>
      <c r="I2906" s="178"/>
      <c r="J2906" s="178"/>
      <c r="K2906" s="178"/>
      <c r="L2906" s="138"/>
      <c r="M2906" s="146"/>
      <c r="N2906" s="146"/>
    </row>
    <row r="2907" spans="2:14" s="141" customFormat="1" ht="20.100000000000001" hidden="1" customHeight="1">
      <c r="B2907" s="145">
        <v>311</v>
      </c>
      <c r="C2907" s="145"/>
      <c r="D2907" s="143" t="s">
        <v>325</v>
      </c>
      <c r="E2907" s="144">
        <v>0.47</v>
      </c>
      <c r="F2907" s="145" t="s">
        <v>433</v>
      </c>
      <c r="G2907" s="145" t="s">
        <v>447</v>
      </c>
      <c r="H2907" s="172">
        <v>3</v>
      </c>
      <c r="I2907" s="178"/>
      <c r="J2907" s="178"/>
      <c r="K2907" s="178"/>
      <c r="L2907" s="138"/>
      <c r="M2907" s="146"/>
      <c r="N2907" s="146"/>
    </row>
    <row r="2908" spans="2:14" s="141" customFormat="1" ht="20.100000000000001" hidden="1" customHeight="1">
      <c r="B2908" s="145"/>
      <c r="C2908" s="145"/>
      <c r="D2908" s="143"/>
      <c r="E2908" s="144"/>
      <c r="F2908" s="145" t="s">
        <v>447</v>
      </c>
      <c r="G2908" s="145" t="s">
        <v>451</v>
      </c>
      <c r="H2908" s="172">
        <v>3</v>
      </c>
      <c r="I2908" s="178"/>
      <c r="J2908" s="178"/>
      <c r="K2908" s="178"/>
      <c r="L2908" s="138"/>
      <c r="M2908" s="146"/>
      <c r="N2908" s="146"/>
    </row>
    <row r="2909" spans="2:14" s="141" customFormat="1" ht="20.100000000000001" hidden="1" customHeight="1">
      <c r="B2909" s="145"/>
      <c r="C2909" s="145"/>
      <c r="D2909" s="143"/>
      <c r="E2909" s="144"/>
      <c r="F2909" s="145" t="s">
        <v>451</v>
      </c>
      <c r="G2909" s="145" t="s">
        <v>720</v>
      </c>
      <c r="H2909" s="172">
        <v>3</v>
      </c>
      <c r="I2909" s="178"/>
      <c r="J2909" s="178"/>
      <c r="K2909" s="178"/>
      <c r="L2909" s="138"/>
      <c r="M2909" s="146"/>
      <c r="N2909" s="146"/>
    </row>
    <row r="2910" spans="2:14" s="141" customFormat="1" ht="20.100000000000001" hidden="1" customHeight="1">
      <c r="B2910" s="145"/>
      <c r="C2910" s="145"/>
      <c r="D2910" s="143"/>
      <c r="E2910" s="144"/>
      <c r="F2910" s="145"/>
      <c r="G2910" s="145"/>
      <c r="H2910" s="172"/>
      <c r="I2910" s="178"/>
      <c r="J2910" s="178"/>
      <c r="K2910" s="178"/>
      <c r="L2910" s="138"/>
      <c r="M2910" s="146"/>
      <c r="N2910" s="146"/>
    </row>
    <row r="2911" spans="2:14" s="141" customFormat="1" ht="20.100000000000001" hidden="1" customHeight="1">
      <c r="B2911" s="145">
        <v>312</v>
      </c>
      <c r="C2911" s="145"/>
      <c r="D2911" s="143" t="s">
        <v>326</v>
      </c>
      <c r="E2911" s="144">
        <v>4.1500000000000004</v>
      </c>
      <c r="F2911" s="145" t="s">
        <v>433</v>
      </c>
      <c r="G2911" s="145" t="s">
        <v>447</v>
      </c>
      <c r="H2911" s="172">
        <v>7</v>
      </c>
      <c r="I2911" s="178"/>
      <c r="J2911" s="178"/>
      <c r="K2911" s="178"/>
      <c r="L2911" s="138"/>
      <c r="M2911" s="146"/>
      <c r="N2911" s="146"/>
    </row>
    <row r="2912" spans="2:14" s="141" customFormat="1" ht="20.100000000000001" hidden="1" customHeight="1">
      <c r="B2912" s="145"/>
      <c r="C2912" s="145"/>
      <c r="D2912" s="143"/>
      <c r="E2912" s="144"/>
      <c r="F2912" s="145" t="s">
        <v>447</v>
      </c>
      <c r="G2912" s="145" t="s">
        <v>451</v>
      </c>
      <c r="H2912" s="172">
        <v>7</v>
      </c>
      <c r="I2912" s="178"/>
      <c r="J2912" s="178"/>
      <c r="K2912" s="178"/>
      <c r="L2912" s="138"/>
      <c r="M2912" s="146"/>
      <c r="N2912" s="146"/>
    </row>
    <row r="2913" spans="2:14" s="141" customFormat="1" ht="20.100000000000001" hidden="1" customHeight="1">
      <c r="B2913" s="145"/>
      <c r="C2913" s="145"/>
      <c r="D2913" s="143"/>
      <c r="E2913" s="144"/>
      <c r="F2913" s="145" t="s">
        <v>451</v>
      </c>
      <c r="G2913" s="145" t="s">
        <v>454</v>
      </c>
      <c r="H2913" s="172">
        <v>7</v>
      </c>
      <c r="I2913" s="178"/>
      <c r="J2913" s="178"/>
      <c r="K2913" s="178"/>
      <c r="L2913" s="138"/>
      <c r="M2913" s="146"/>
      <c r="N2913" s="146"/>
    </row>
    <row r="2914" spans="2:14" s="141" customFormat="1" ht="20.100000000000001" hidden="1" customHeight="1">
      <c r="B2914" s="145"/>
      <c r="C2914" s="145"/>
      <c r="D2914" s="143"/>
      <c r="E2914" s="144"/>
      <c r="F2914" s="145" t="s">
        <v>454</v>
      </c>
      <c r="G2914" s="145" t="s">
        <v>455</v>
      </c>
      <c r="H2914" s="172">
        <v>7</v>
      </c>
      <c r="I2914" s="178"/>
      <c r="J2914" s="178"/>
      <c r="K2914" s="178"/>
      <c r="L2914" s="138"/>
      <c r="M2914" s="146"/>
      <c r="N2914" s="146"/>
    </row>
    <row r="2915" spans="2:14" s="141" customFormat="1" ht="20.100000000000001" hidden="1" customHeight="1">
      <c r="B2915" s="145"/>
      <c r="C2915" s="145"/>
      <c r="D2915" s="143"/>
      <c r="E2915" s="144"/>
      <c r="F2915" s="145" t="s">
        <v>455</v>
      </c>
      <c r="G2915" s="145" t="s">
        <v>456</v>
      </c>
      <c r="H2915" s="172">
        <v>7</v>
      </c>
      <c r="I2915" s="178"/>
      <c r="J2915" s="178"/>
      <c r="K2915" s="178"/>
      <c r="L2915" s="138"/>
      <c r="M2915" s="146"/>
      <c r="N2915" s="146"/>
    </row>
    <row r="2916" spans="2:14" s="141" customFormat="1" ht="20.100000000000001" hidden="1" customHeight="1">
      <c r="B2916" s="145"/>
      <c r="C2916" s="145"/>
      <c r="D2916" s="143"/>
      <c r="E2916" s="144"/>
      <c r="F2916" s="145" t="s">
        <v>456</v>
      </c>
      <c r="G2916" s="145" t="s">
        <v>457</v>
      </c>
      <c r="H2916" s="172">
        <v>7</v>
      </c>
      <c r="I2916" s="178"/>
      <c r="J2916" s="178"/>
      <c r="K2916" s="178"/>
      <c r="L2916" s="138"/>
      <c r="M2916" s="146"/>
      <c r="N2916" s="146"/>
    </row>
    <row r="2917" spans="2:14" s="141" customFormat="1" ht="20.100000000000001" hidden="1" customHeight="1">
      <c r="B2917" s="145"/>
      <c r="C2917" s="145"/>
      <c r="D2917" s="143"/>
      <c r="E2917" s="144"/>
      <c r="F2917" s="145" t="s">
        <v>457</v>
      </c>
      <c r="G2917" s="145" t="s">
        <v>460</v>
      </c>
      <c r="H2917" s="172">
        <v>7</v>
      </c>
      <c r="I2917" s="178"/>
      <c r="J2917" s="178"/>
      <c r="K2917" s="178"/>
      <c r="L2917" s="138"/>
      <c r="M2917" s="146"/>
      <c r="N2917" s="146"/>
    </row>
    <row r="2918" spans="2:14" s="141" customFormat="1" ht="20.100000000000001" hidden="1" customHeight="1">
      <c r="B2918" s="145"/>
      <c r="C2918" s="145"/>
      <c r="D2918" s="143"/>
      <c r="E2918" s="144"/>
      <c r="F2918" s="145" t="s">
        <v>460</v>
      </c>
      <c r="G2918" s="145" t="s">
        <v>463</v>
      </c>
      <c r="H2918" s="172">
        <v>7</v>
      </c>
      <c r="I2918" s="178"/>
      <c r="J2918" s="178"/>
      <c r="K2918" s="178"/>
      <c r="L2918" s="138"/>
      <c r="M2918" s="146"/>
      <c r="N2918" s="146"/>
    </row>
    <row r="2919" spans="2:14" s="141" customFormat="1" ht="20.100000000000001" hidden="1" customHeight="1">
      <c r="B2919" s="145"/>
      <c r="C2919" s="145"/>
      <c r="D2919" s="143"/>
      <c r="E2919" s="144"/>
      <c r="F2919" s="145" t="s">
        <v>463</v>
      </c>
      <c r="G2919" s="145" t="s">
        <v>464</v>
      </c>
      <c r="H2919" s="172">
        <v>7</v>
      </c>
      <c r="I2919" s="178"/>
      <c r="J2919" s="178"/>
      <c r="K2919" s="178"/>
      <c r="L2919" s="138"/>
      <c r="M2919" s="146"/>
      <c r="N2919" s="146"/>
    </row>
    <row r="2920" spans="2:14" s="141" customFormat="1" ht="20.100000000000001" hidden="1" customHeight="1">
      <c r="B2920" s="145"/>
      <c r="C2920" s="145"/>
      <c r="D2920" s="143"/>
      <c r="E2920" s="144"/>
      <c r="F2920" s="145" t="s">
        <v>464</v>
      </c>
      <c r="G2920" s="145" t="s">
        <v>465</v>
      </c>
      <c r="H2920" s="172">
        <v>7</v>
      </c>
      <c r="I2920" s="178"/>
      <c r="J2920" s="178"/>
      <c r="K2920" s="178"/>
      <c r="L2920" s="138"/>
      <c r="M2920" s="146"/>
      <c r="N2920" s="146"/>
    </row>
    <row r="2921" spans="2:14" s="141" customFormat="1" ht="20.100000000000001" hidden="1" customHeight="1">
      <c r="B2921" s="145"/>
      <c r="C2921" s="145"/>
      <c r="D2921" s="143"/>
      <c r="E2921" s="144"/>
      <c r="F2921" s="145" t="s">
        <v>465</v>
      </c>
      <c r="G2921" s="145" t="s">
        <v>466</v>
      </c>
      <c r="H2921" s="172">
        <v>7</v>
      </c>
      <c r="I2921" s="178"/>
      <c r="J2921" s="178"/>
      <c r="K2921" s="178"/>
      <c r="L2921" s="138"/>
      <c r="M2921" s="146"/>
      <c r="N2921" s="146"/>
    </row>
    <row r="2922" spans="2:14" s="141" customFormat="1" ht="20.100000000000001" hidden="1" customHeight="1">
      <c r="B2922" s="145"/>
      <c r="C2922" s="145"/>
      <c r="D2922" s="143"/>
      <c r="E2922" s="144"/>
      <c r="F2922" s="145" t="s">
        <v>466</v>
      </c>
      <c r="G2922" s="145" t="s">
        <v>467</v>
      </c>
      <c r="H2922" s="172">
        <v>7</v>
      </c>
      <c r="I2922" s="178"/>
      <c r="J2922" s="178"/>
      <c r="K2922" s="178"/>
      <c r="L2922" s="138"/>
      <c r="M2922" s="146"/>
      <c r="N2922" s="146"/>
    </row>
    <row r="2923" spans="2:14" s="141" customFormat="1" ht="20.100000000000001" hidden="1" customHeight="1">
      <c r="B2923" s="145"/>
      <c r="C2923" s="145"/>
      <c r="D2923" s="143"/>
      <c r="E2923" s="144"/>
      <c r="F2923" s="145" t="s">
        <v>467</v>
      </c>
      <c r="G2923" s="145" t="s">
        <v>468</v>
      </c>
      <c r="H2923" s="172">
        <v>7</v>
      </c>
      <c r="I2923" s="178"/>
      <c r="J2923" s="178"/>
      <c r="K2923" s="178"/>
      <c r="L2923" s="138"/>
      <c r="M2923" s="146"/>
      <c r="N2923" s="146"/>
    </row>
    <row r="2924" spans="2:14" s="141" customFormat="1" ht="20.100000000000001" hidden="1" customHeight="1">
      <c r="B2924" s="145"/>
      <c r="C2924" s="145"/>
      <c r="D2924" s="143"/>
      <c r="E2924" s="144"/>
      <c r="F2924" s="145" t="s">
        <v>468</v>
      </c>
      <c r="G2924" s="145" t="s">
        <v>469</v>
      </c>
      <c r="H2924" s="172">
        <v>7</v>
      </c>
      <c r="I2924" s="178"/>
      <c r="J2924" s="178"/>
      <c r="K2924" s="178"/>
      <c r="L2924" s="138"/>
      <c r="M2924" s="146"/>
      <c r="N2924" s="146"/>
    </row>
    <row r="2925" spans="2:14" s="141" customFormat="1" ht="20.100000000000001" hidden="1" customHeight="1">
      <c r="B2925" s="145"/>
      <c r="C2925" s="145"/>
      <c r="D2925" s="143"/>
      <c r="E2925" s="144"/>
      <c r="F2925" s="145" t="s">
        <v>469</v>
      </c>
      <c r="G2925" s="145" t="s">
        <v>470</v>
      </c>
      <c r="H2925" s="172">
        <v>7</v>
      </c>
      <c r="I2925" s="178"/>
      <c r="J2925" s="178"/>
      <c r="K2925" s="178"/>
      <c r="L2925" s="138"/>
      <c r="M2925" s="146"/>
      <c r="N2925" s="146"/>
    </row>
    <row r="2926" spans="2:14" s="141" customFormat="1" ht="20.100000000000001" hidden="1" customHeight="1">
      <c r="B2926" s="145"/>
      <c r="C2926" s="145"/>
      <c r="D2926" s="143"/>
      <c r="E2926" s="144"/>
      <c r="F2926" s="145" t="s">
        <v>470</v>
      </c>
      <c r="G2926" s="145" t="s">
        <v>471</v>
      </c>
      <c r="H2926" s="172">
        <v>7</v>
      </c>
      <c r="I2926" s="178"/>
      <c r="J2926" s="178"/>
      <c r="K2926" s="178"/>
      <c r="L2926" s="138"/>
      <c r="M2926" s="146"/>
      <c r="N2926" s="146"/>
    </row>
    <row r="2927" spans="2:14" s="141" customFormat="1" ht="20.100000000000001" hidden="1" customHeight="1">
      <c r="B2927" s="145"/>
      <c r="C2927" s="145"/>
      <c r="D2927" s="143"/>
      <c r="E2927" s="144"/>
      <c r="F2927" s="145" t="s">
        <v>471</v>
      </c>
      <c r="G2927" s="145" t="s">
        <v>473</v>
      </c>
      <c r="H2927" s="172">
        <v>7</v>
      </c>
      <c r="I2927" s="178"/>
      <c r="J2927" s="178"/>
      <c r="K2927" s="178"/>
      <c r="L2927" s="138"/>
      <c r="M2927" s="146"/>
      <c r="N2927" s="146"/>
    </row>
    <row r="2928" spans="2:14" s="141" customFormat="1" ht="20.100000000000001" hidden="1" customHeight="1">
      <c r="B2928" s="145"/>
      <c r="C2928" s="145"/>
      <c r="D2928" s="143"/>
      <c r="E2928" s="144"/>
      <c r="F2928" s="145" t="s">
        <v>473</v>
      </c>
      <c r="G2928" s="145" t="s">
        <v>474</v>
      </c>
      <c r="H2928" s="172">
        <v>7</v>
      </c>
      <c r="I2928" s="178"/>
      <c r="J2928" s="178"/>
      <c r="K2928" s="178"/>
      <c r="L2928" s="138"/>
      <c r="M2928" s="146"/>
      <c r="N2928" s="146"/>
    </row>
    <row r="2929" spans="2:14" s="141" customFormat="1" ht="20.100000000000001" hidden="1" customHeight="1">
      <c r="B2929" s="145"/>
      <c r="C2929" s="145"/>
      <c r="D2929" s="143"/>
      <c r="E2929" s="144"/>
      <c r="F2929" s="145" t="s">
        <v>474</v>
      </c>
      <c r="G2929" s="145" t="s">
        <v>475</v>
      </c>
      <c r="H2929" s="172">
        <v>7</v>
      </c>
      <c r="I2929" s="178"/>
      <c r="J2929" s="178"/>
      <c r="K2929" s="178"/>
      <c r="L2929" s="138"/>
      <c r="M2929" s="146"/>
      <c r="N2929" s="146"/>
    </row>
    <row r="2930" spans="2:14" s="141" customFormat="1" ht="20.100000000000001" hidden="1" customHeight="1">
      <c r="B2930" s="145"/>
      <c r="C2930" s="145"/>
      <c r="D2930" s="143"/>
      <c r="E2930" s="144"/>
      <c r="F2930" s="145" t="s">
        <v>475</v>
      </c>
      <c r="G2930" s="145" t="s">
        <v>476</v>
      </c>
      <c r="H2930" s="172">
        <v>7</v>
      </c>
      <c r="I2930" s="178"/>
      <c r="J2930" s="178"/>
      <c r="K2930" s="178"/>
      <c r="L2930" s="138"/>
      <c r="M2930" s="146"/>
      <c r="N2930" s="146"/>
    </row>
    <row r="2931" spans="2:14" s="141" customFormat="1" ht="20.100000000000001" hidden="1" customHeight="1">
      <c r="B2931" s="145"/>
      <c r="C2931" s="145"/>
      <c r="D2931" s="143"/>
      <c r="E2931" s="144"/>
      <c r="F2931" s="145" t="s">
        <v>476</v>
      </c>
      <c r="G2931" s="145" t="s">
        <v>958</v>
      </c>
      <c r="H2931" s="172">
        <v>7</v>
      </c>
      <c r="I2931" s="178"/>
      <c r="J2931" s="178"/>
      <c r="K2931" s="178"/>
      <c r="L2931" s="138"/>
      <c r="M2931" s="146"/>
      <c r="N2931" s="146"/>
    </row>
    <row r="2932" spans="2:14" s="141" customFormat="1" ht="20.100000000000001" hidden="1" customHeight="1">
      <c r="B2932" s="145"/>
      <c r="C2932" s="145"/>
      <c r="D2932" s="143"/>
      <c r="E2932" s="144"/>
      <c r="F2932" s="145"/>
      <c r="G2932" s="145"/>
      <c r="H2932" s="172"/>
      <c r="I2932" s="178"/>
      <c r="J2932" s="178"/>
      <c r="K2932" s="178"/>
      <c r="L2932" s="138"/>
      <c r="M2932" s="146"/>
      <c r="N2932" s="146"/>
    </row>
    <row r="2933" spans="2:14" s="141" customFormat="1" ht="20.100000000000001" hidden="1" customHeight="1">
      <c r="B2933" s="145">
        <v>313</v>
      </c>
      <c r="C2933" s="145"/>
      <c r="D2933" s="143" t="s">
        <v>327</v>
      </c>
      <c r="E2933" s="144">
        <v>2.4809999999999999</v>
      </c>
      <c r="F2933" s="145" t="s">
        <v>433</v>
      </c>
      <c r="G2933" s="145" t="s">
        <v>447</v>
      </c>
      <c r="H2933" s="172">
        <v>4</v>
      </c>
      <c r="I2933" s="178"/>
      <c r="J2933" s="178"/>
      <c r="K2933" s="178"/>
      <c r="L2933" s="138"/>
      <c r="M2933" s="146"/>
      <c r="N2933" s="146"/>
    </row>
    <row r="2934" spans="2:14" s="141" customFormat="1" ht="20.100000000000001" hidden="1" customHeight="1">
      <c r="B2934" s="145"/>
      <c r="C2934" s="145"/>
      <c r="D2934" s="143"/>
      <c r="E2934" s="144"/>
      <c r="F2934" s="145" t="s">
        <v>447</v>
      </c>
      <c r="G2934" s="145" t="s">
        <v>451</v>
      </c>
      <c r="H2934" s="172">
        <v>4</v>
      </c>
      <c r="I2934" s="178"/>
      <c r="J2934" s="178"/>
      <c r="K2934" s="178"/>
      <c r="L2934" s="138"/>
      <c r="M2934" s="146"/>
      <c r="N2934" s="146"/>
    </row>
    <row r="2935" spans="2:14" s="141" customFormat="1" ht="20.100000000000001" hidden="1" customHeight="1">
      <c r="B2935" s="145"/>
      <c r="C2935" s="145"/>
      <c r="D2935" s="143"/>
      <c r="E2935" s="144"/>
      <c r="F2935" s="145" t="s">
        <v>451</v>
      </c>
      <c r="G2935" s="145" t="s">
        <v>454</v>
      </c>
      <c r="H2935" s="172">
        <v>4</v>
      </c>
      <c r="I2935" s="178"/>
      <c r="J2935" s="178"/>
      <c r="K2935" s="178"/>
      <c r="L2935" s="138"/>
      <c r="M2935" s="146"/>
      <c r="N2935" s="146"/>
    </row>
    <row r="2936" spans="2:14" s="141" customFormat="1" ht="20.100000000000001" hidden="1" customHeight="1">
      <c r="B2936" s="145"/>
      <c r="C2936" s="145"/>
      <c r="D2936" s="143"/>
      <c r="E2936" s="144"/>
      <c r="F2936" s="145" t="s">
        <v>454</v>
      </c>
      <c r="G2936" s="145" t="s">
        <v>455</v>
      </c>
      <c r="H2936" s="172">
        <v>4</v>
      </c>
      <c r="I2936" s="178"/>
      <c r="J2936" s="178"/>
      <c r="K2936" s="178"/>
      <c r="L2936" s="138"/>
      <c r="M2936" s="146"/>
      <c r="N2936" s="146"/>
    </row>
    <row r="2937" spans="2:14" s="141" customFormat="1" ht="20.100000000000001" hidden="1" customHeight="1">
      <c r="B2937" s="145"/>
      <c r="C2937" s="145"/>
      <c r="D2937" s="143"/>
      <c r="E2937" s="144"/>
      <c r="F2937" s="145" t="s">
        <v>455</v>
      </c>
      <c r="G2937" s="145" t="s">
        <v>456</v>
      </c>
      <c r="H2937" s="172">
        <v>4</v>
      </c>
      <c r="I2937" s="178"/>
      <c r="J2937" s="178"/>
      <c r="K2937" s="178"/>
      <c r="L2937" s="138"/>
      <c r="M2937" s="146"/>
      <c r="N2937" s="146"/>
    </row>
    <row r="2938" spans="2:14" s="141" customFormat="1" ht="20.100000000000001" hidden="1" customHeight="1">
      <c r="B2938" s="145"/>
      <c r="C2938" s="145"/>
      <c r="D2938" s="143"/>
      <c r="E2938" s="144"/>
      <c r="F2938" s="145" t="s">
        <v>456</v>
      </c>
      <c r="G2938" s="145" t="s">
        <v>457</v>
      </c>
      <c r="H2938" s="172">
        <v>4</v>
      </c>
      <c r="I2938" s="178"/>
      <c r="J2938" s="178"/>
      <c r="K2938" s="178"/>
      <c r="L2938" s="138"/>
      <c r="M2938" s="146"/>
      <c r="N2938" s="146"/>
    </row>
    <row r="2939" spans="2:14" s="141" customFormat="1" ht="20.100000000000001" hidden="1" customHeight="1">
      <c r="B2939" s="145"/>
      <c r="C2939" s="145"/>
      <c r="D2939" s="143"/>
      <c r="E2939" s="144"/>
      <c r="F2939" s="145" t="s">
        <v>457</v>
      </c>
      <c r="G2939" s="145" t="s">
        <v>460</v>
      </c>
      <c r="H2939" s="172">
        <v>4</v>
      </c>
      <c r="I2939" s="178"/>
      <c r="J2939" s="178"/>
      <c r="K2939" s="178"/>
      <c r="L2939" s="138"/>
      <c r="M2939" s="146"/>
      <c r="N2939" s="146"/>
    </row>
    <row r="2940" spans="2:14" s="141" customFormat="1" ht="20.100000000000001" hidden="1" customHeight="1">
      <c r="B2940" s="145"/>
      <c r="C2940" s="145"/>
      <c r="D2940" s="143"/>
      <c r="E2940" s="144"/>
      <c r="F2940" s="145" t="s">
        <v>460</v>
      </c>
      <c r="G2940" s="145" t="s">
        <v>463</v>
      </c>
      <c r="H2940" s="172">
        <v>4</v>
      </c>
      <c r="I2940" s="178"/>
      <c r="J2940" s="178"/>
      <c r="K2940" s="178"/>
      <c r="L2940" s="138"/>
      <c r="M2940" s="146"/>
      <c r="N2940" s="146"/>
    </row>
    <row r="2941" spans="2:14" s="141" customFormat="1" ht="20.100000000000001" hidden="1" customHeight="1">
      <c r="B2941" s="145"/>
      <c r="C2941" s="145"/>
      <c r="D2941" s="143"/>
      <c r="E2941" s="144"/>
      <c r="F2941" s="145" t="s">
        <v>463</v>
      </c>
      <c r="G2941" s="145" t="s">
        <v>464</v>
      </c>
      <c r="H2941" s="172">
        <v>4</v>
      </c>
      <c r="I2941" s="178"/>
      <c r="J2941" s="178"/>
      <c r="K2941" s="178"/>
      <c r="L2941" s="138"/>
      <c r="M2941" s="146"/>
      <c r="N2941" s="146"/>
    </row>
    <row r="2942" spans="2:14" s="141" customFormat="1" ht="20.100000000000001" hidden="1" customHeight="1">
      <c r="B2942" s="145"/>
      <c r="C2942" s="145"/>
      <c r="D2942" s="143"/>
      <c r="E2942" s="144"/>
      <c r="F2942" s="145" t="s">
        <v>464</v>
      </c>
      <c r="G2942" s="145" t="s">
        <v>465</v>
      </c>
      <c r="H2942" s="172">
        <v>4</v>
      </c>
      <c r="I2942" s="178"/>
      <c r="J2942" s="178"/>
      <c r="K2942" s="178"/>
      <c r="L2942" s="138"/>
      <c r="M2942" s="146"/>
      <c r="N2942" s="146"/>
    </row>
    <row r="2943" spans="2:14" s="141" customFormat="1" ht="20.100000000000001" hidden="1" customHeight="1">
      <c r="B2943" s="145"/>
      <c r="C2943" s="145"/>
      <c r="D2943" s="143"/>
      <c r="E2943" s="144"/>
      <c r="F2943" s="145" t="s">
        <v>465</v>
      </c>
      <c r="G2943" s="145" t="s">
        <v>466</v>
      </c>
      <c r="H2943" s="172">
        <v>4</v>
      </c>
      <c r="I2943" s="178"/>
      <c r="J2943" s="178"/>
      <c r="K2943" s="178"/>
      <c r="L2943" s="138"/>
      <c r="M2943" s="146"/>
      <c r="N2943" s="146"/>
    </row>
    <row r="2944" spans="2:14" s="141" customFormat="1" ht="20.100000000000001" hidden="1" customHeight="1">
      <c r="B2944" s="145"/>
      <c r="C2944" s="145"/>
      <c r="D2944" s="143"/>
      <c r="E2944" s="144"/>
      <c r="F2944" s="145" t="s">
        <v>466</v>
      </c>
      <c r="G2944" s="145" t="s">
        <v>467</v>
      </c>
      <c r="H2944" s="172">
        <v>4</v>
      </c>
      <c r="I2944" s="178"/>
      <c r="J2944" s="178"/>
      <c r="K2944" s="178"/>
      <c r="L2944" s="138"/>
      <c r="M2944" s="146"/>
      <c r="N2944" s="146"/>
    </row>
    <row r="2945" spans="2:14" s="141" customFormat="1" ht="20.100000000000001" hidden="1" customHeight="1">
      <c r="B2945" s="145"/>
      <c r="C2945" s="145"/>
      <c r="D2945" s="143"/>
      <c r="E2945" s="144"/>
      <c r="F2945" s="145" t="s">
        <v>467</v>
      </c>
      <c r="G2945" s="145" t="s">
        <v>959</v>
      </c>
      <c r="H2945" s="172">
        <v>4</v>
      </c>
      <c r="I2945" s="178"/>
      <c r="J2945" s="178"/>
      <c r="K2945" s="178"/>
      <c r="L2945" s="138"/>
      <c r="M2945" s="146"/>
      <c r="N2945" s="146"/>
    </row>
    <row r="2946" spans="2:14" s="141" customFormat="1" ht="20.100000000000001" hidden="1" customHeight="1">
      <c r="B2946" s="145"/>
      <c r="C2946" s="145"/>
      <c r="D2946" s="143"/>
      <c r="E2946" s="144"/>
      <c r="F2946" s="145"/>
      <c r="G2946" s="145"/>
      <c r="H2946" s="172"/>
      <c r="I2946" s="178"/>
      <c r="J2946" s="178"/>
      <c r="K2946" s="178"/>
      <c r="L2946" s="138"/>
      <c r="M2946" s="146"/>
      <c r="N2946" s="146"/>
    </row>
    <row r="2947" spans="2:14" s="141" customFormat="1" ht="20.100000000000001" hidden="1" customHeight="1">
      <c r="B2947" s="145">
        <v>314</v>
      </c>
      <c r="C2947" s="145"/>
      <c r="D2947" s="143" t="s">
        <v>328</v>
      </c>
      <c r="E2947" s="144">
        <v>2</v>
      </c>
      <c r="F2947" s="145" t="s">
        <v>433</v>
      </c>
      <c r="G2947" s="145" t="s">
        <v>447</v>
      </c>
      <c r="H2947" s="172">
        <v>3</v>
      </c>
      <c r="I2947" s="178"/>
      <c r="J2947" s="178"/>
      <c r="K2947" s="178"/>
      <c r="L2947" s="138"/>
      <c r="M2947" s="146"/>
      <c r="N2947" s="146"/>
    </row>
    <row r="2948" spans="2:14" s="141" customFormat="1" ht="20.100000000000001" hidden="1" customHeight="1">
      <c r="B2948" s="145"/>
      <c r="C2948" s="145"/>
      <c r="D2948" s="143"/>
      <c r="E2948" s="144"/>
      <c r="F2948" s="145" t="s">
        <v>447</v>
      </c>
      <c r="G2948" s="145" t="s">
        <v>451</v>
      </c>
      <c r="H2948" s="172">
        <v>3</v>
      </c>
      <c r="I2948" s="178"/>
      <c r="J2948" s="178"/>
      <c r="K2948" s="178"/>
      <c r="L2948" s="138"/>
      <c r="M2948" s="146"/>
      <c r="N2948" s="146"/>
    </row>
    <row r="2949" spans="2:14" s="141" customFormat="1" ht="20.100000000000001" hidden="1" customHeight="1">
      <c r="B2949" s="145"/>
      <c r="C2949" s="145"/>
      <c r="D2949" s="143"/>
      <c r="E2949" s="144"/>
      <c r="F2949" s="145" t="s">
        <v>451</v>
      </c>
      <c r="G2949" s="145" t="s">
        <v>454</v>
      </c>
      <c r="H2949" s="172">
        <v>3</v>
      </c>
      <c r="I2949" s="178"/>
      <c r="J2949" s="178"/>
      <c r="K2949" s="178"/>
      <c r="L2949" s="138"/>
      <c r="M2949" s="146"/>
      <c r="N2949" s="146"/>
    </row>
    <row r="2950" spans="2:14" s="141" customFormat="1" ht="20.100000000000001" hidden="1" customHeight="1">
      <c r="B2950" s="145"/>
      <c r="C2950" s="145"/>
      <c r="D2950" s="143"/>
      <c r="E2950" s="144"/>
      <c r="F2950" s="145" t="s">
        <v>454</v>
      </c>
      <c r="G2950" s="145" t="s">
        <v>455</v>
      </c>
      <c r="H2950" s="172">
        <v>3</v>
      </c>
      <c r="I2950" s="178"/>
      <c r="J2950" s="178"/>
      <c r="K2950" s="178"/>
      <c r="L2950" s="138"/>
      <c r="M2950" s="146"/>
      <c r="N2950" s="146"/>
    </row>
    <row r="2951" spans="2:14" s="141" customFormat="1" ht="20.100000000000001" hidden="1" customHeight="1">
      <c r="B2951" s="145"/>
      <c r="C2951" s="145"/>
      <c r="D2951" s="143"/>
      <c r="E2951" s="144"/>
      <c r="F2951" s="145" t="s">
        <v>455</v>
      </c>
      <c r="G2951" s="145" t="s">
        <v>456</v>
      </c>
      <c r="H2951" s="172">
        <v>3</v>
      </c>
      <c r="I2951" s="178"/>
      <c r="J2951" s="178"/>
      <c r="K2951" s="178"/>
      <c r="L2951" s="138"/>
      <c r="M2951" s="146"/>
      <c r="N2951" s="146"/>
    </row>
    <row r="2952" spans="2:14" s="141" customFormat="1" ht="20.100000000000001" hidden="1" customHeight="1">
      <c r="B2952" s="145"/>
      <c r="C2952" s="145"/>
      <c r="D2952" s="143"/>
      <c r="E2952" s="144"/>
      <c r="F2952" s="145" t="s">
        <v>456</v>
      </c>
      <c r="G2952" s="145" t="s">
        <v>457</v>
      </c>
      <c r="H2952" s="172">
        <v>3</v>
      </c>
      <c r="I2952" s="178"/>
      <c r="J2952" s="178"/>
      <c r="K2952" s="178"/>
      <c r="L2952" s="138"/>
      <c r="M2952" s="146"/>
      <c r="N2952" s="146"/>
    </row>
    <row r="2953" spans="2:14" s="141" customFormat="1" ht="20.100000000000001" hidden="1" customHeight="1">
      <c r="B2953" s="145"/>
      <c r="C2953" s="145"/>
      <c r="D2953" s="143"/>
      <c r="E2953" s="144"/>
      <c r="F2953" s="145" t="s">
        <v>457</v>
      </c>
      <c r="G2953" s="145" t="s">
        <v>460</v>
      </c>
      <c r="H2953" s="172">
        <v>3</v>
      </c>
      <c r="I2953" s="178"/>
      <c r="J2953" s="178"/>
      <c r="K2953" s="178"/>
      <c r="L2953" s="138"/>
      <c r="M2953" s="146"/>
      <c r="N2953" s="146"/>
    </row>
    <row r="2954" spans="2:14" s="141" customFormat="1" ht="20.100000000000001" hidden="1" customHeight="1">
      <c r="B2954" s="145"/>
      <c r="C2954" s="145"/>
      <c r="D2954" s="143"/>
      <c r="E2954" s="144"/>
      <c r="F2954" s="145" t="s">
        <v>460</v>
      </c>
      <c r="G2954" s="145" t="s">
        <v>463</v>
      </c>
      <c r="H2954" s="172">
        <v>3</v>
      </c>
      <c r="I2954" s="178"/>
      <c r="J2954" s="178"/>
      <c r="K2954" s="178"/>
      <c r="L2954" s="138"/>
      <c r="M2954" s="146"/>
      <c r="N2954" s="146"/>
    </row>
    <row r="2955" spans="2:14" s="141" customFormat="1" ht="20.100000000000001" hidden="1" customHeight="1">
      <c r="B2955" s="145"/>
      <c r="C2955" s="145"/>
      <c r="D2955" s="143"/>
      <c r="E2955" s="144"/>
      <c r="F2955" s="145" t="s">
        <v>463</v>
      </c>
      <c r="G2955" s="145" t="s">
        <v>464</v>
      </c>
      <c r="H2955" s="172">
        <v>3</v>
      </c>
      <c r="I2955" s="178"/>
      <c r="J2955" s="178"/>
      <c r="K2955" s="178"/>
      <c r="L2955" s="138"/>
      <c r="M2955" s="146"/>
      <c r="N2955" s="146"/>
    </row>
    <row r="2956" spans="2:14" s="141" customFormat="1" ht="20.100000000000001" hidden="1" customHeight="1">
      <c r="B2956" s="145"/>
      <c r="C2956" s="145"/>
      <c r="D2956" s="143"/>
      <c r="E2956" s="144"/>
      <c r="F2956" s="145" t="s">
        <v>464</v>
      </c>
      <c r="G2956" s="145" t="s">
        <v>465</v>
      </c>
      <c r="H2956" s="172">
        <v>3</v>
      </c>
      <c r="I2956" s="178"/>
      <c r="J2956" s="178"/>
      <c r="K2956" s="178"/>
      <c r="L2956" s="138"/>
      <c r="M2956" s="146"/>
      <c r="N2956" s="146"/>
    </row>
    <row r="2957" spans="2:14" s="141" customFormat="1" ht="20.100000000000001" hidden="1" customHeight="1">
      <c r="B2957" s="145"/>
      <c r="C2957" s="145"/>
      <c r="D2957" s="143"/>
      <c r="E2957" s="144"/>
      <c r="F2957" s="145"/>
      <c r="G2957" s="145"/>
      <c r="H2957" s="172"/>
      <c r="I2957" s="178"/>
      <c r="J2957" s="178"/>
      <c r="K2957" s="178"/>
      <c r="L2957" s="138"/>
      <c r="M2957" s="146"/>
      <c r="N2957" s="146"/>
    </row>
    <row r="2958" spans="2:14" s="141" customFormat="1" ht="20.100000000000001" hidden="1" customHeight="1">
      <c r="B2958" s="145">
        <v>315</v>
      </c>
      <c r="C2958" s="145"/>
      <c r="D2958" s="143" t="s">
        <v>329</v>
      </c>
      <c r="E2958" s="144">
        <v>7.9000000000000001E-2</v>
      </c>
      <c r="F2958" s="145" t="s">
        <v>433</v>
      </c>
      <c r="G2958" s="145" t="s">
        <v>603</v>
      </c>
      <c r="H2958" s="172">
        <v>3</v>
      </c>
      <c r="I2958" s="178"/>
      <c r="J2958" s="178"/>
      <c r="K2958" s="178"/>
      <c r="L2958" s="138"/>
      <c r="M2958" s="146"/>
      <c r="N2958" s="146"/>
    </row>
    <row r="2959" spans="2:14" s="141" customFormat="1" ht="20.100000000000001" hidden="1" customHeight="1">
      <c r="B2959" s="145"/>
      <c r="C2959" s="145"/>
      <c r="D2959" s="143"/>
      <c r="E2959" s="144"/>
      <c r="F2959" s="145"/>
      <c r="G2959" s="145"/>
      <c r="H2959" s="172"/>
      <c r="I2959" s="178"/>
      <c r="J2959" s="178"/>
      <c r="K2959" s="178"/>
      <c r="L2959" s="138"/>
      <c r="M2959" s="146"/>
      <c r="N2959" s="146"/>
    </row>
    <row r="2960" spans="2:14" s="141" customFormat="1" ht="20.100000000000001" hidden="1" customHeight="1">
      <c r="B2960" s="145">
        <v>316</v>
      </c>
      <c r="C2960" s="145"/>
      <c r="D2960" s="143" t="s">
        <v>725</v>
      </c>
      <c r="E2960" s="144">
        <v>1.3</v>
      </c>
      <c r="F2960" s="145" t="s">
        <v>433</v>
      </c>
      <c r="G2960" s="145" t="s">
        <v>447</v>
      </c>
      <c r="H2960" s="172">
        <v>3</v>
      </c>
      <c r="I2960" s="178"/>
      <c r="J2960" s="178"/>
      <c r="K2960" s="178"/>
      <c r="L2960" s="138"/>
      <c r="M2960" s="146"/>
      <c r="N2960" s="146"/>
    </row>
    <row r="2961" spans="2:14" s="141" customFormat="1" ht="20.100000000000001" hidden="1" customHeight="1">
      <c r="B2961" s="145"/>
      <c r="C2961" s="145"/>
      <c r="D2961" s="143"/>
      <c r="E2961" s="144"/>
      <c r="F2961" s="145" t="s">
        <v>447</v>
      </c>
      <c r="G2961" s="145" t="s">
        <v>451</v>
      </c>
      <c r="H2961" s="172">
        <v>3</v>
      </c>
      <c r="I2961" s="178"/>
      <c r="J2961" s="178"/>
      <c r="K2961" s="178"/>
      <c r="L2961" s="138"/>
      <c r="M2961" s="146"/>
      <c r="N2961" s="146"/>
    </row>
    <row r="2962" spans="2:14" s="141" customFormat="1" ht="20.100000000000001" hidden="1" customHeight="1">
      <c r="B2962" s="145"/>
      <c r="C2962" s="145"/>
      <c r="D2962" s="143"/>
      <c r="E2962" s="144"/>
      <c r="F2962" s="145" t="s">
        <v>451</v>
      </c>
      <c r="G2962" s="145" t="s">
        <v>454</v>
      </c>
      <c r="H2962" s="172">
        <v>3</v>
      </c>
      <c r="I2962" s="178"/>
      <c r="J2962" s="178"/>
      <c r="K2962" s="178"/>
      <c r="L2962" s="138"/>
      <c r="M2962" s="146"/>
      <c r="N2962" s="146"/>
    </row>
    <row r="2963" spans="2:14" s="141" customFormat="1" ht="20.100000000000001" hidden="1" customHeight="1">
      <c r="B2963" s="145"/>
      <c r="C2963" s="145"/>
      <c r="D2963" s="143"/>
      <c r="E2963" s="144"/>
      <c r="F2963" s="145" t="s">
        <v>454</v>
      </c>
      <c r="G2963" s="145" t="s">
        <v>455</v>
      </c>
      <c r="H2963" s="172">
        <v>3</v>
      </c>
      <c r="I2963" s="178"/>
      <c r="J2963" s="178"/>
      <c r="K2963" s="178"/>
      <c r="L2963" s="138"/>
      <c r="M2963" s="146"/>
      <c r="N2963" s="146"/>
    </row>
    <row r="2964" spans="2:14" s="141" customFormat="1" ht="20.100000000000001" hidden="1" customHeight="1">
      <c r="B2964" s="145"/>
      <c r="C2964" s="145"/>
      <c r="D2964" s="143"/>
      <c r="E2964" s="144"/>
      <c r="F2964" s="145" t="s">
        <v>455</v>
      </c>
      <c r="G2964" s="145" t="s">
        <v>456</v>
      </c>
      <c r="H2964" s="172">
        <v>3</v>
      </c>
      <c r="I2964" s="178"/>
      <c r="J2964" s="178"/>
      <c r="K2964" s="178"/>
      <c r="L2964" s="138"/>
      <c r="M2964" s="146"/>
      <c r="N2964" s="146"/>
    </row>
    <row r="2965" spans="2:14" s="141" customFormat="1" ht="20.100000000000001" hidden="1" customHeight="1">
      <c r="B2965" s="145"/>
      <c r="C2965" s="145"/>
      <c r="D2965" s="143"/>
      <c r="E2965" s="144"/>
      <c r="F2965" s="145" t="s">
        <v>456</v>
      </c>
      <c r="G2965" s="145" t="s">
        <v>457</v>
      </c>
      <c r="H2965" s="172">
        <v>3</v>
      </c>
      <c r="I2965" s="178"/>
      <c r="J2965" s="178"/>
      <c r="K2965" s="178"/>
      <c r="L2965" s="138"/>
      <c r="M2965" s="146"/>
      <c r="N2965" s="146"/>
    </row>
    <row r="2966" spans="2:14" s="141" customFormat="1" ht="20.100000000000001" hidden="1" customHeight="1">
      <c r="B2966" s="145"/>
      <c r="C2966" s="145"/>
      <c r="D2966" s="143"/>
      <c r="E2966" s="144"/>
      <c r="F2966" s="145" t="s">
        <v>457</v>
      </c>
      <c r="G2966" s="145" t="s">
        <v>569</v>
      </c>
      <c r="H2966" s="172">
        <v>3</v>
      </c>
      <c r="I2966" s="178"/>
      <c r="J2966" s="178"/>
      <c r="K2966" s="178"/>
      <c r="L2966" s="138"/>
      <c r="M2966" s="146"/>
      <c r="N2966" s="146"/>
    </row>
    <row r="2967" spans="2:14" s="141" customFormat="1" ht="20.100000000000001" hidden="1" customHeight="1">
      <c r="B2967" s="145"/>
      <c r="C2967" s="145"/>
      <c r="D2967" s="143"/>
      <c r="E2967" s="144"/>
      <c r="F2967" s="145"/>
      <c r="G2967" s="145"/>
      <c r="H2967" s="172"/>
      <c r="I2967" s="178"/>
      <c r="J2967" s="178"/>
      <c r="K2967" s="178"/>
      <c r="L2967" s="138"/>
      <c r="M2967" s="146"/>
      <c r="N2967" s="146"/>
    </row>
    <row r="2968" spans="2:14" s="141" customFormat="1" ht="20.100000000000001" hidden="1" customHeight="1">
      <c r="B2968" s="145">
        <v>317</v>
      </c>
      <c r="C2968" s="145"/>
      <c r="D2968" s="143" t="s">
        <v>330</v>
      </c>
      <c r="E2968" s="144">
        <v>2.52</v>
      </c>
      <c r="F2968" s="145" t="s">
        <v>433</v>
      </c>
      <c r="G2968" s="145" t="s">
        <v>447</v>
      </c>
      <c r="H2968" s="172">
        <v>3.5</v>
      </c>
      <c r="I2968" s="178"/>
      <c r="J2968" s="178"/>
      <c r="K2968" s="178"/>
      <c r="L2968" s="138"/>
      <c r="M2968" s="146"/>
      <c r="N2968" s="146"/>
    </row>
    <row r="2969" spans="2:14" s="141" customFormat="1" ht="20.100000000000001" hidden="1" customHeight="1">
      <c r="B2969" s="145"/>
      <c r="C2969" s="145"/>
      <c r="D2969" s="143"/>
      <c r="E2969" s="144"/>
      <c r="F2969" s="145" t="s">
        <v>447</v>
      </c>
      <c r="G2969" s="145" t="s">
        <v>451</v>
      </c>
      <c r="H2969" s="172">
        <v>3.5</v>
      </c>
      <c r="I2969" s="178"/>
      <c r="J2969" s="178"/>
      <c r="K2969" s="178"/>
      <c r="L2969" s="138"/>
      <c r="M2969" s="146"/>
      <c r="N2969" s="146"/>
    </row>
    <row r="2970" spans="2:14" s="141" customFormat="1" ht="20.100000000000001" hidden="1" customHeight="1">
      <c r="B2970" s="145"/>
      <c r="C2970" s="145"/>
      <c r="D2970" s="143"/>
      <c r="E2970" s="144"/>
      <c r="F2970" s="145" t="s">
        <v>451</v>
      </c>
      <c r="G2970" s="145" t="s">
        <v>454</v>
      </c>
      <c r="H2970" s="172">
        <v>3.5</v>
      </c>
      <c r="I2970" s="178"/>
      <c r="J2970" s="178"/>
      <c r="K2970" s="178"/>
      <c r="L2970" s="138"/>
      <c r="M2970" s="146"/>
      <c r="N2970" s="146"/>
    </row>
    <row r="2971" spans="2:14" s="141" customFormat="1" ht="20.100000000000001" hidden="1" customHeight="1">
      <c r="B2971" s="145"/>
      <c r="C2971" s="145"/>
      <c r="D2971" s="143"/>
      <c r="E2971" s="144"/>
      <c r="F2971" s="145" t="s">
        <v>454</v>
      </c>
      <c r="G2971" s="145" t="s">
        <v>455</v>
      </c>
      <c r="H2971" s="172">
        <v>3.5</v>
      </c>
      <c r="I2971" s="178"/>
      <c r="J2971" s="178"/>
      <c r="K2971" s="178"/>
      <c r="L2971" s="138"/>
      <c r="M2971" s="146"/>
      <c r="N2971" s="146"/>
    </row>
    <row r="2972" spans="2:14" s="141" customFormat="1" ht="20.100000000000001" hidden="1" customHeight="1">
      <c r="B2972" s="145"/>
      <c r="C2972" s="145"/>
      <c r="D2972" s="143"/>
      <c r="E2972" s="144"/>
      <c r="F2972" s="145" t="s">
        <v>455</v>
      </c>
      <c r="G2972" s="145" t="s">
        <v>456</v>
      </c>
      <c r="H2972" s="172">
        <v>3.5</v>
      </c>
      <c r="I2972" s="178"/>
      <c r="J2972" s="178"/>
      <c r="K2972" s="178"/>
      <c r="L2972" s="138"/>
      <c r="M2972" s="146"/>
      <c r="N2972" s="146"/>
    </row>
    <row r="2973" spans="2:14" s="141" customFormat="1" ht="20.100000000000001" hidden="1" customHeight="1">
      <c r="B2973" s="145"/>
      <c r="C2973" s="145"/>
      <c r="D2973" s="143"/>
      <c r="E2973" s="144"/>
      <c r="F2973" s="145" t="s">
        <v>456</v>
      </c>
      <c r="G2973" s="145" t="s">
        <v>457</v>
      </c>
      <c r="H2973" s="172">
        <v>3.5</v>
      </c>
      <c r="I2973" s="178"/>
      <c r="J2973" s="178"/>
      <c r="K2973" s="178"/>
      <c r="L2973" s="138"/>
      <c r="M2973" s="146"/>
      <c r="N2973" s="146"/>
    </row>
    <row r="2974" spans="2:14" s="141" customFormat="1" ht="20.100000000000001" hidden="1" customHeight="1">
      <c r="B2974" s="145"/>
      <c r="C2974" s="145"/>
      <c r="D2974" s="143"/>
      <c r="E2974" s="144"/>
      <c r="F2974" s="145" t="s">
        <v>457</v>
      </c>
      <c r="G2974" s="145" t="s">
        <v>460</v>
      </c>
      <c r="H2974" s="172">
        <v>3.5</v>
      </c>
      <c r="I2974" s="178"/>
      <c r="J2974" s="178"/>
      <c r="K2974" s="178"/>
      <c r="L2974" s="138"/>
      <c r="M2974" s="146"/>
      <c r="N2974" s="146"/>
    </row>
    <row r="2975" spans="2:14" s="141" customFormat="1" ht="20.100000000000001" hidden="1" customHeight="1">
      <c r="B2975" s="145"/>
      <c r="C2975" s="145"/>
      <c r="D2975" s="143"/>
      <c r="E2975" s="144"/>
      <c r="F2975" s="145" t="s">
        <v>460</v>
      </c>
      <c r="G2975" s="145" t="s">
        <v>463</v>
      </c>
      <c r="H2975" s="172">
        <v>3.5</v>
      </c>
      <c r="I2975" s="178"/>
      <c r="J2975" s="178"/>
      <c r="K2975" s="178"/>
      <c r="L2975" s="138"/>
      <c r="M2975" s="146"/>
      <c r="N2975" s="146"/>
    </row>
    <row r="2976" spans="2:14" s="141" customFormat="1" ht="20.100000000000001" hidden="1" customHeight="1">
      <c r="B2976" s="145"/>
      <c r="C2976" s="145"/>
      <c r="D2976" s="143"/>
      <c r="E2976" s="144"/>
      <c r="F2976" s="145" t="s">
        <v>463</v>
      </c>
      <c r="G2976" s="145" t="s">
        <v>464</v>
      </c>
      <c r="H2976" s="172">
        <v>3.5</v>
      </c>
      <c r="I2976" s="178"/>
      <c r="J2976" s="178"/>
      <c r="K2976" s="178"/>
      <c r="L2976" s="138"/>
      <c r="M2976" s="146"/>
      <c r="N2976" s="146"/>
    </row>
    <row r="2977" spans="2:14" s="141" customFormat="1" ht="20.100000000000001" hidden="1" customHeight="1">
      <c r="B2977" s="145"/>
      <c r="C2977" s="145"/>
      <c r="D2977" s="143"/>
      <c r="E2977" s="144"/>
      <c r="F2977" s="145" t="s">
        <v>464</v>
      </c>
      <c r="G2977" s="145" t="s">
        <v>465</v>
      </c>
      <c r="H2977" s="172">
        <v>3.5</v>
      </c>
      <c r="I2977" s="178"/>
      <c r="J2977" s="178"/>
      <c r="K2977" s="178"/>
      <c r="L2977" s="138"/>
      <c r="M2977" s="146"/>
      <c r="N2977" s="146"/>
    </row>
    <row r="2978" spans="2:14" s="141" customFormat="1" ht="20.100000000000001" hidden="1" customHeight="1">
      <c r="B2978" s="145"/>
      <c r="C2978" s="145"/>
      <c r="D2978" s="143"/>
      <c r="E2978" s="144"/>
      <c r="F2978" s="145" t="s">
        <v>465</v>
      </c>
      <c r="G2978" s="145" t="s">
        <v>465</v>
      </c>
      <c r="H2978" s="172">
        <v>3.5</v>
      </c>
      <c r="I2978" s="178"/>
      <c r="J2978" s="178"/>
      <c r="K2978" s="178"/>
      <c r="L2978" s="138"/>
      <c r="M2978" s="146"/>
      <c r="N2978" s="146"/>
    </row>
    <row r="2979" spans="2:14" s="141" customFormat="1" ht="20.100000000000001" hidden="1" customHeight="1">
      <c r="B2979" s="145"/>
      <c r="C2979" s="145"/>
      <c r="D2979" s="143"/>
      <c r="E2979" s="144"/>
      <c r="F2979" s="145" t="s">
        <v>465</v>
      </c>
      <c r="G2979" s="145" t="s">
        <v>467</v>
      </c>
      <c r="H2979" s="172">
        <v>3.5</v>
      </c>
      <c r="I2979" s="178"/>
      <c r="J2979" s="178"/>
      <c r="K2979" s="178"/>
      <c r="L2979" s="138"/>
      <c r="M2979" s="146"/>
      <c r="N2979" s="146"/>
    </row>
    <row r="2980" spans="2:14" s="141" customFormat="1" ht="20.100000000000001" hidden="1" customHeight="1">
      <c r="B2980" s="145"/>
      <c r="C2980" s="145"/>
      <c r="D2980" s="143"/>
      <c r="E2980" s="144"/>
      <c r="F2980" s="145" t="s">
        <v>467</v>
      </c>
      <c r="G2980" s="145" t="s">
        <v>960</v>
      </c>
      <c r="H2980" s="172">
        <v>3.5</v>
      </c>
      <c r="I2980" s="178"/>
      <c r="J2980" s="178"/>
      <c r="K2980" s="178"/>
      <c r="L2980" s="138"/>
      <c r="M2980" s="146"/>
      <c r="N2980" s="146"/>
    </row>
    <row r="2981" spans="2:14" s="141" customFormat="1" ht="20.100000000000001" hidden="1" customHeight="1">
      <c r="B2981" s="145"/>
      <c r="C2981" s="145"/>
      <c r="D2981" s="143"/>
      <c r="E2981" s="144"/>
      <c r="F2981" s="145"/>
      <c r="G2981" s="145"/>
      <c r="H2981" s="172"/>
      <c r="I2981" s="178"/>
      <c r="J2981" s="178"/>
      <c r="K2981" s="178"/>
      <c r="L2981" s="138"/>
      <c r="M2981" s="146"/>
      <c r="N2981" s="146"/>
    </row>
    <row r="2982" spans="2:14" s="141" customFormat="1" ht="20.100000000000001" hidden="1" customHeight="1">
      <c r="B2982" s="145">
        <v>318</v>
      </c>
      <c r="C2982" s="145"/>
      <c r="D2982" s="143" t="s">
        <v>331</v>
      </c>
      <c r="E2982" s="144">
        <v>1.57</v>
      </c>
      <c r="F2982" s="145" t="s">
        <v>433</v>
      </c>
      <c r="G2982" s="145" t="s">
        <v>447</v>
      </c>
      <c r="H2982" s="172">
        <v>3.5</v>
      </c>
      <c r="I2982" s="178"/>
      <c r="J2982" s="178"/>
      <c r="K2982" s="178"/>
      <c r="L2982" s="138"/>
      <c r="M2982" s="146"/>
      <c r="N2982" s="146"/>
    </row>
    <row r="2983" spans="2:14" s="141" customFormat="1" ht="20.100000000000001" hidden="1" customHeight="1">
      <c r="B2983" s="145"/>
      <c r="C2983" s="145"/>
      <c r="D2983" s="143"/>
      <c r="E2983" s="144"/>
      <c r="F2983" s="145" t="s">
        <v>447</v>
      </c>
      <c r="G2983" s="145" t="s">
        <v>451</v>
      </c>
      <c r="H2983" s="172">
        <v>3.5</v>
      </c>
      <c r="I2983" s="178"/>
      <c r="J2983" s="178"/>
      <c r="K2983" s="178"/>
      <c r="L2983" s="138"/>
      <c r="M2983" s="146"/>
      <c r="N2983" s="146"/>
    </row>
    <row r="2984" spans="2:14" s="141" customFormat="1" ht="20.100000000000001" hidden="1" customHeight="1">
      <c r="B2984" s="145"/>
      <c r="C2984" s="145"/>
      <c r="D2984" s="143"/>
      <c r="E2984" s="144"/>
      <c r="F2984" s="145" t="s">
        <v>451</v>
      </c>
      <c r="G2984" s="145" t="s">
        <v>454</v>
      </c>
      <c r="H2984" s="172">
        <v>3.5</v>
      </c>
      <c r="I2984" s="178"/>
      <c r="J2984" s="178"/>
      <c r="K2984" s="178"/>
      <c r="L2984" s="138"/>
      <c r="M2984" s="146"/>
      <c r="N2984" s="146"/>
    </row>
    <row r="2985" spans="2:14" s="141" customFormat="1" ht="20.100000000000001" hidden="1" customHeight="1">
      <c r="B2985" s="145"/>
      <c r="C2985" s="145"/>
      <c r="D2985" s="143"/>
      <c r="E2985" s="144"/>
      <c r="F2985" s="145" t="s">
        <v>454</v>
      </c>
      <c r="G2985" s="145" t="s">
        <v>455</v>
      </c>
      <c r="H2985" s="172">
        <v>3.5</v>
      </c>
      <c r="I2985" s="178"/>
      <c r="J2985" s="178"/>
      <c r="K2985" s="178"/>
      <c r="L2985" s="138"/>
      <c r="M2985" s="146"/>
      <c r="N2985" s="146"/>
    </row>
    <row r="2986" spans="2:14" s="141" customFormat="1" ht="20.100000000000001" hidden="1" customHeight="1">
      <c r="B2986" s="145"/>
      <c r="C2986" s="145"/>
      <c r="D2986" s="143"/>
      <c r="E2986" s="144"/>
      <c r="F2986" s="145" t="s">
        <v>455</v>
      </c>
      <c r="G2986" s="145" t="s">
        <v>456</v>
      </c>
      <c r="H2986" s="172">
        <v>3.5</v>
      </c>
      <c r="I2986" s="178"/>
      <c r="J2986" s="178"/>
      <c r="K2986" s="178"/>
      <c r="L2986" s="138"/>
      <c r="M2986" s="146"/>
      <c r="N2986" s="146"/>
    </row>
    <row r="2987" spans="2:14" s="141" customFormat="1" ht="20.100000000000001" hidden="1" customHeight="1">
      <c r="B2987" s="145"/>
      <c r="C2987" s="145"/>
      <c r="D2987" s="143"/>
      <c r="E2987" s="144"/>
      <c r="F2987" s="145" t="s">
        <v>456</v>
      </c>
      <c r="G2987" s="145" t="s">
        <v>457</v>
      </c>
      <c r="H2987" s="172">
        <v>3.5</v>
      </c>
      <c r="I2987" s="178"/>
      <c r="J2987" s="178"/>
      <c r="K2987" s="178"/>
      <c r="L2987" s="138"/>
      <c r="M2987" s="146"/>
      <c r="N2987" s="146"/>
    </row>
    <row r="2988" spans="2:14" s="141" customFormat="1" ht="20.100000000000001" hidden="1" customHeight="1">
      <c r="B2988" s="145"/>
      <c r="C2988" s="145"/>
      <c r="D2988" s="143"/>
      <c r="E2988" s="144"/>
      <c r="F2988" s="145" t="s">
        <v>457</v>
      </c>
      <c r="G2988" s="145" t="s">
        <v>460</v>
      </c>
      <c r="H2988" s="172">
        <v>3.5</v>
      </c>
      <c r="I2988" s="178"/>
      <c r="J2988" s="178"/>
      <c r="K2988" s="178"/>
      <c r="L2988" s="138"/>
      <c r="M2988" s="146"/>
      <c r="N2988" s="146"/>
    </row>
    <row r="2989" spans="2:14" s="141" customFormat="1" ht="20.100000000000001" hidden="1" customHeight="1">
      <c r="B2989" s="145"/>
      <c r="C2989" s="145"/>
      <c r="D2989" s="143"/>
      <c r="E2989" s="144"/>
      <c r="F2989" s="145" t="s">
        <v>460</v>
      </c>
      <c r="G2989" s="145" t="s">
        <v>961</v>
      </c>
      <c r="H2989" s="172">
        <v>3.5</v>
      </c>
      <c r="I2989" s="178"/>
      <c r="J2989" s="178"/>
      <c r="K2989" s="178"/>
      <c r="L2989" s="138"/>
      <c r="M2989" s="146"/>
      <c r="N2989" s="146"/>
    </row>
    <row r="2990" spans="2:14" s="141" customFormat="1" ht="20.100000000000001" hidden="1" customHeight="1">
      <c r="B2990" s="145"/>
      <c r="C2990" s="145"/>
      <c r="D2990" s="143"/>
      <c r="E2990" s="144"/>
      <c r="F2990" s="145"/>
      <c r="G2990" s="145"/>
      <c r="H2990" s="172"/>
      <c r="I2990" s="178"/>
      <c r="J2990" s="178"/>
      <c r="K2990" s="178"/>
      <c r="L2990" s="138"/>
      <c r="M2990" s="146"/>
      <c r="N2990" s="146"/>
    </row>
    <row r="2991" spans="2:14" s="141" customFormat="1" ht="20.100000000000001" hidden="1" customHeight="1">
      <c r="B2991" s="145">
        <v>319</v>
      </c>
      <c r="C2991" s="145"/>
      <c r="D2991" s="143" t="s">
        <v>332</v>
      </c>
      <c r="E2991" s="144">
        <v>0.42599999999999999</v>
      </c>
      <c r="F2991" s="145" t="s">
        <v>433</v>
      </c>
      <c r="G2991" s="145" t="s">
        <v>447</v>
      </c>
      <c r="H2991" s="172">
        <v>3.5</v>
      </c>
      <c r="I2991" s="178"/>
      <c r="J2991" s="178"/>
      <c r="K2991" s="178"/>
      <c r="L2991" s="138"/>
      <c r="M2991" s="146"/>
      <c r="N2991" s="146"/>
    </row>
    <row r="2992" spans="2:14" s="141" customFormat="1" ht="20.100000000000001" hidden="1" customHeight="1">
      <c r="B2992" s="145"/>
      <c r="C2992" s="145"/>
      <c r="D2992" s="143"/>
      <c r="E2992" s="144"/>
      <c r="F2992" s="145" t="s">
        <v>447</v>
      </c>
      <c r="G2992" s="145" t="s">
        <v>451</v>
      </c>
      <c r="H2992" s="172">
        <v>3.5</v>
      </c>
      <c r="I2992" s="178"/>
      <c r="J2992" s="178"/>
      <c r="K2992" s="178"/>
      <c r="L2992" s="138"/>
      <c r="M2992" s="146"/>
      <c r="N2992" s="146"/>
    </row>
    <row r="2993" spans="2:14" s="141" customFormat="1" ht="20.100000000000001" hidden="1" customHeight="1">
      <c r="B2993" s="145"/>
      <c r="C2993" s="145"/>
      <c r="D2993" s="143"/>
      <c r="E2993" s="144"/>
      <c r="F2993" s="145" t="s">
        <v>451</v>
      </c>
      <c r="G2993" s="145" t="s">
        <v>962</v>
      </c>
      <c r="H2993" s="172">
        <v>3.5</v>
      </c>
      <c r="I2993" s="178"/>
      <c r="J2993" s="178"/>
      <c r="K2993" s="178"/>
      <c r="L2993" s="138"/>
      <c r="M2993" s="146"/>
      <c r="N2993" s="146"/>
    </row>
    <row r="2994" spans="2:14" s="141" customFormat="1" ht="20.100000000000001" hidden="1" customHeight="1">
      <c r="B2994" s="145"/>
      <c r="C2994" s="145"/>
      <c r="D2994" s="143"/>
      <c r="E2994" s="144"/>
      <c r="F2994" s="145"/>
      <c r="G2994" s="145"/>
      <c r="H2994" s="172"/>
      <c r="I2994" s="178"/>
      <c r="J2994" s="178"/>
      <c r="K2994" s="178"/>
      <c r="L2994" s="138"/>
      <c r="M2994" s="146"/>
      <c r="N2994" s="146"/>
    </row>
    <row r="2995" spans="2:14" s="141" customFormat="1" ht="20.100000000000001" hidden="1" customHeight="1">
      <c r="B2995" s="145">
        <v>320</v>
      </c>
      <c r="C2995" s="145"/>
      <c r="D2995" s="143" t="s">
        <v>333</v>
      </c>
      <c r="E2995" s="144">
        <v>4.6719999999999997</v>
      </c>
      <c r="F2995" s="145" t="s">
        <v>433</v>
      </c>
      <c r="G2995" s="145" t="s">
        <v>447</v>
      </c>
      <c r="H2995" s="172">
        <v>3.5</v>
      </c>
      <c r="I2995" s="178"/>
      <c r="J2995" s="178"/>
      <c r="K2995" s="178"/>
      <c r="L2995" s="138"/>
      <c r="M2995" s="146"/>
      <c r="N2995" s="146"/>
    </row>
    <row r="2996" spans="2:14" s="141" customFormat="1" ht="20.100000000000001" hidden="1" customHeight="1">
      <c r="B2996" s="145"/>
      <c r="C2996" s="145"/>
      <c r="D2996" s="143"/>
      <c r="E2996" s="144"/>
      <c r="F2996" s="145" t="s">
        <v>447</v>
      </c>
      <c r="G2996" s="145" t="s">
        <v>451</v>
      </c>
      <c r="H2996" s="172">
        <v>3.5</v>
      </c>
      <c r="I2996" s="178"/>
      <c r="J2996" s="178"/>
      <c r="K2996" s="178"/>
      <c r="L2996" s="138"/>
      <c r="M2996" s="146"/>
      <c r="N2996" s="146"/>
    </row>
    <row r="2997" spans="2:14" s="141" customFormat="1" ht="20.100000000000001" hidden="1" customHeight="1">
      <c r="B2997" s="145"/>
      <c r="C2997" s="145"/>
      <c r="D2997" s="143"/>
      <c r="E2997" s="144"/>
      <c r="F2997" s="145" t="s">
        <v>451</v>
      </c>
      <c r="G2997" s="145" t="s">
        <v>454</v>
      </c>
      <c r="H2997" s="172">
        <v>3.5</v>
      </c>
      <c r="I2997" s="178"/>
      <c r="J2997" s="178"/>
      <c r="K2997" s="178"/>
      <c r="L2997" s="138"/>
      <c r="M2997" s="146"/>
      <c r="N2997" s="146"/>
    </row>
    <row r="2998" spans="2:14" s="141" customFormat="1" ht="20.100000000000001" hidden="1" customHeight="1">
      <c r="B2998" s="145"/>
      <c r="C2998" s="145"/>
      <c r="D2998" s="143"/>
      <c r="E2998" s="144"/>
      <c r="F2998" s="145" t="s">
        <v>454</v>
      </c>
      <c r="G2998" s="145" t="s">
        <v>455</v>
      </c>
      <c r="H2998" s="172">
        <v>3.5</v>
      </c>
      <c r="I2998" s="178"/>
      <c r="J2998" s="178"/>
      <c r="K2998" s="178"/>
      <c r="L2998" s="138"/>
      <c r="M2998" s="146"/>
      <c r="N2998" s="146"/>
    </row>
    <row r="2999" spans="2:14" s="141" customFormat="1" ht="20.100000000000001" hidden="1" customHeight="1">
      <c r="B2999" s="145"/>
      <c r="C2999" s="145"/>
      <c r="D2999" s="143"/>
      <c r="E2999" s="144"/>
      <c r="F2999" s="145" t="s">
        <v>455</v>
      </c>
      <c r="G2999" s="145" t="s">
        <v>456</v>
      </c>
      <c r="H2999" s="172">
        <v>3.5</v>
      </c>
      <c r="I2999" s="178"/>
      <c r="J2999" s="178"/>
      <c r="K2999" s="178"/>
      <c r="L2999" s="138"/>
      <c r="M2999" s="146"/>
      <c r="N2999" s="146"/>
    </row>
    <row r="3000" spans="2:14" s="141" customFormat="1" ht="20.100000000000001" hidden="1" customHeight="1">
      <c r="B3000" s="145"/>
      <c r="C3000" s="145"/>
      <c r="D3000" s="143"/>
      <c r="E3000" s="144"/>
      <c r="F3000" s="145" t="s">
        <v>456</v>
      </c>
      <c r="G3000" s="145" t="s">
        <v>457</v>
      </c>
      <c r="H3000" s="172">
        <v>3.5</v>
      </c>
      <c r="I3000" s="178"/>
      <c r="J3000" s="178"/>
      <c r="K3000" s="178"/>
      <c r="L3000" s="138"/>
      <c r="M3000" s="146"/>
      <c r="N3000" s="146"/>
    </row>
    <row r="3001" spans="2:14" s="141" customFormat="1" ht="20.100000000000001" hidden="1" customHeight="1">
      <c r="B3001" s="145"/>
      <c r="C3001" s="145"/>
      <c r="D3001" s="143"/>
      <c r="E3001" s="144"/>
      <c r="F3001" s="145" t="s">
        <v>457</v>
      </c>
      <c r="G3001" s="145" t="s">
        <v>460</v>
      </c>
      <c r="H3001" s="172">
        <v>3.5</v>
      </c>
      <c r="I3001" s="178"/>
      <c r="J3001" s="178"/>
      <c r="K3001" s="178"/>
      <c r="L3001" s="138"/>
      <c r="M3001" s="146"/>
      <c r="N3001" s="146"/>
    </row>
    <row r="3002" spans="2:14" s="141" customFormat="1" ht="20.100000000000001" hidden="1" customHeight="1">
      <c r="B3002" s="145"/>
      <c r="C3002" s="145"/>
      <c r="D3002" s="143"/>
      <c r="E3002" s="144"/>
      <c r="F3002" s="145" t="s">
        <v>460</v>
      </c>
      <c r="G3002" s="145" t="s">
        <v>463</v>
      </c>
      <c r="H3002" s="172">
        <v>3.5</v>
      </c>
      <c r="I3002" s="178"/>
      <c r="J3002" s="178"/>
      <c r="K3002" s="178"/>
      <c r="L3002" s="138"/>
      <c r="M3002" s="146"/>
      <c r="N3002" s="146"/>
    </row>
    <row r="3003" spans="2:14" s="141" customFormat="1" ht="20.100000000000001" hidden="1" customHeight="1">
      <c r="B3003" s="145"/>
      <c r="C3003" s="145"/>
      <c r="D3003" s="143"/>
      <c r="E3003" s="144"/>
      <c r="F3003" s="145" t="s">
        <v>463</v>
      </c>
      <c r="G3003" s="145" t="s">
        <v>464</v>
      </c>
      <c r="H3003" s="172">
        <v>3.5</v>
      </c>
      <c r="I3003" s="178"/>
      <c r="J3003" s="178"/>
      <c r="K3003" s="178"/>
      <c r="L3003" s="138"/>
      <c r="M3003" s="146"/>
      <c r="N3003" s="146"/>
    </row>
    <row r="3004" spans="2:14" s="141" customFormat="1" ht="20.100000000000001" hidden="1" customHeight="1">
      <c r="B3004" s="145"/>
      <c r="C3004" s="145"/>
      <c r="D3004" s="143"/>
      <c r="E3004" s="144"/>
      <c r="F3004" s="145" t="s">
        <v>464</v>
      </c>
      <c r="G3004" s="145" t="s">
        <v>465</v>
      </c>
      <c r="H3004" s="172">
        <v>3.5</v>
      </c>
      <c r="I3004" s="178"/>
      <c r="J3004" s="178"/>
      <c r="K3004" s="178"/>
      <c r="L3004" s="138"/>
      <c r="M3004" s="146"/>
      <c r="N3004" s="146"/>
    </row>
    <row r="3005" spans="2:14" s="141" customFormat="1" ht="20.100000000000001" hidden="1" customHeight="1">
      <c r="B3005" s="145"/>
      <c r="C3005" s="145"/>
      <c r="D3005" s="143"/>
      <c r="E3005" s="144"/>
      <c r="F3005" s="145" t="s">
        <v>465</v>
      </c>
      <c r="G3005" s="145" t="s">
        <v>466</v>
      </c>
      <c r="H3005" s="172">
        <v>3.5</v>
      </c>
      <c r="I3005" s="178"/>
      <c r="J3005" s="178"/>
      <c r="K3005" s="178"/>
      <c r="L3005" s="138"/>
      <c r="M3005" s="146"/>
      <c r="N3005" s="146"/>
    </row>
    <row r="3006" spans="2:14" s="141" customFormat="1" ht="20.100000000000001" hidden="1" customHeight="1">
      <c r="B3006" s="145"/>
      <c r="C3006" s="145"/>
      <c r="D3006" s="143"/>
      <c r="E3006" s="144"/>
      <c r="F3006" s="145" t="s">
        <v>466</v>
      </c>
      <c r="G3006" s="145" t="s">
        <v>467</v>
      </c>
      <c r="H3006" s="172">
        <v>3.5</v>
      </c>
      <c r="I3006" s="178"/>
      <c r="J3006" s="178"/>
      <c r="K3006" s="178"/>
      <c r="L3006" s="138"/>
      <c r="M3006" s="146"/>
      <c r="N3006" s="146"/>
    </row>
    <row r="3007" spans="2:14" s="141" customFormat="1" ht="20.100000000000001" hidden="1" customHeight="1">
      <c r="B3007" s="145"/>
      <c r="C3007" s="145"/>
      <c r="D3007" s="143"/>
      <c r="E3007" s="144"/>
      <c r="F3007" s="145" t="s">
        <v>467</v>
      </c>
      <c r="G3007" s="145" t="s">
        <v>468</v>
      </c>
      <c r="H3007" s="172">
        <v>3.5</v>
      </c>
      <c r="I3007" s="178"/>
      <c r="J3007" s="178"/>
      <c r="K3007" s="178"/>
      <c r="L3007" s="138"/>
      <c r="M3007" s="146"/>
      <c r="N3007" s="146"/>
    </row>
    <row r="3008" spans="2:14" s="141" customFormat="1" ht="20.100000000000001" hidden="1" customHeight="1">
      <c r="B3008" s="145"/>
      <c r="C3008" s="145"/>
      <c r="D3008" s="143"/>
      <c r="E3008" s="144"/>
      <c r="F3008" s="145" t="s">
        <v>468</v>
      </c>
      <c r="G3008" s="145" t="s">
        <v>469</v>
      </c>
      <c r="H3008" s="172">
        <v>3.5</v>
      </c>
      <c r="I3008" s="178"/>
      <c r="J3008" s="178"/>
      <c r="K3008" s="178"/>
      <c r="L3008" s="138"/>
      <c r="M3008" s="146"/>
      <c r="N3008" s="146"/>
    </row>
    <row r="3009" spans="2:14" s="141" customFormat="1" ht="20.100000000000001" hidden="1" customHeight="1">
      <c r="B3009" s="145"/>
      <c r="C3009" s="145"/>
      <c r="D3009" s="143"/>
      <c r="E3009" s="144"/>
      <c r="F3009" s="145" t="s">
        <v>469</v>
      </c>
      <c r="G3009" s="145" t="s">
        <v>470</v>
      </c>
      <c r="H3009" s="172">
        <v>3.5</v>
      </c>
      <c r="I3009" s="178"/>
      <c r="J3009" s="178"/>
      <c r="K3009" s="178"/>
      <c r="L3009" s="138"/>
      <c r="M3009" s="146"/>
      <c r="N3009" s="146"/>
    </row>
    <row r="3010" spans="2:14" s="141" customFormat="1" ht="20.100000000000001" hidden="1" customHeight="1">
      <c r="B3010" s="145"/>
      <c r="C3010" s="145"/>
      <c r="D3010" s="143"/>
      <c r="E3010" s="144"/>
      <c r="F3010" s="145" t="s">
        <v>470</v>
      </c>
      <c r="G3010" s="145" t="s">
        <v>471</v>
      </c>
      <c r="H3010" s="172">
        <v>3.5</v>
      </c>
      <c r="I3010" s="178"/>
      <c r="J3010" s="178"/>
      <c r="K3010" s="178"/>
      <c r="L3010" s="138"/>
      <c r="M3010" s="146"/>
      <c r="N3010" s="146"/>
    </row>
    <row r="3011" spans="2:14" s="141" customFormat="1" ht="20.100000000000001" hidden="1" customHeight="1">
      <c r="B3011" s="145"/>
      <c r="C3011" s="145"/>
      <c r="D3011" s="143"/>
      <c r="E3011" s="144"/>
      <c r="F3011" s="145" t="s">
        <v>471</v>
      </c>
      <c r="G3011" s="145" t="s">
        <v>473</v>
      </c>
      <c r="H3011" s="172">
        <v>3.5</v>
      </c>
      <c r="I3011" s="178"/>
      <c r="J3011" s="178"/>
      <c r="K3011" s="178"/>
      <c r="L3011" s="138"/>
      <c r="M3011" s="146"/>
      <c r="N3011" s="146"/>
    </row>
    <row r="3012" spans="2:14" s="141" customFormat="1" ht="20.100000000000001" hidden="1" customHeight="1">
      <c r="B3012" s="145"/>
      <c r="C3012" s="145"/>
      <c r="D3012" s="143"/>
      <c r="E3012" s="144"/>
      <c r="F3012" s="145" t="s">
        <v>473</v>
      </c>
      <c r="G3012" s="145" t="s">
        <v>474</v>
      </c>
      <c r="H3012" s="172">
        <v>3.5</v>
      </c>
      <c r="I3012" s="178"/>
      <c r="J3012" s="178"/>
      <c r="K3012" s="178"/>
      <c r="L3012" s="138"/>
      <c r="M3012" s="146"/>
      <c r="N3012" s="146"/>
    </row>
    <row r="3013" spans="2:14" s="141" customFormat="1" ht="20.100000000000001" hidden="1" customHeight="1">
      <c r="B3013" s="145"/>
      <c r="C3013" s="145"/>
      <c r="D3013" s="143"/>
      <c r="E3013" s="144"/>
      <c r="F3013" s="145" t="s">
        <v>474</v>
      </c>
      <c r="G3013" s="145" t="s">
        <v>475</v>
      </c>
      <c r="H3013" s="172">
        <v>3.5</v>
      </c>
      <c r="I3013" s="178"/>
      <c r="J3013" s="178"/>
      <c r="K3013" s="178"/>
      <c r="L3013" s="138"/>
      <c r="M3013" s="146"/>
      <c r="N3013" s="146"/>
    </row>
    <row r="3014" spans="2:14" s="141" customFormat="1" ht="20.100000000000001" hidden="1" customHeight="1">
      <c r="B3014" s="145"/>
      <c r="C3014" s="145"/>
      <c r="D3014" s="143"/>
      <c r="E3014" s="144"/>
      <c r="F3014" s="145" t="s">
        <v>475</v>
      </c>
      <c r="G3014" s="145" t="s">
        <v>476</v>
      </c>
      <c r="H3014" s="172">
        <v>3.5</v>
      </c>
      <c r="I3014" s="178"/>
      <c r="J3014" s="178"/>
      <c r="K3014" s="178"/>
      <c r="L3014" s="138"/>
      <c r="M3014" s="146"/>
      <c r="N3014" s="146"/>
    </row>
    <row r="3015" spans="2:14" s="141" customFormat="1" ht="20.100000000000001" hidden="1" customHeight="1">
      <c r="B3015" s="145"/>
      <c r="C3015" s="145"/>
      <c r="D3015" s="143"/>
      <c r="E3015" s="144"/>
      <c r="F3015" s="145" t="s">
        <v>476</v>
      </c>
      <c r="G3015" s="145" t="s">
        <v>477</v>
      </c>
      <c r="H3015" s="172">
        <v>3.5</v>
      </c>
      <c r="I3015" s="178"/>
      <c r="J3015" s="178"/>
      <c r="K3015" s="178"/>
      <c r="L3015" s="138"/>
      <c r="M3015" s="146"/>
      <c r="N3015" s="146"/>
    </row>
    <row r="3016" spans="2:14" s="141" customFormat="1" ht="20.100000000000001" hidden="1" customHeight="1">
      <c r="B3016" s="145"/>
      <c r="C3016" s="145"/>
      <c r="D3016" s="143"/>
      <c r="E3016" s="144"/>
      <c r="F3016" s="145" t="s">
        <v>477</v>
      </c>
      <c r="G3016" s="145" t="s">
        <v>543</v>
      </c>
      <c r="H3016" s="172">
        <v>3.5</v>
      </c>
      <c r="I3016" s="178"/>
      <c r="J3016" s="178"/>
      <c r="K3016" s="178"/>
      <c r="L3016" s="138"/>
      <c r="M3016" s="146"/>
      <c r="N3016" s="146"/>
    </row>
    <row r="3017" spans="2:14" s="141" customFormat="1" ht="20.100000000000001" hidden="1" customHeight="1">
      <c r="B3017" s="145"/>
      <c r="C3017" s="145"/>
      <c r="D3017" s="143"/>
      <c r="E3017" s="144"/>
      <c r="F3017" s="145" t="s">
        <v>543</v>
      </c>
      <c r="G3017" s="145" t="s">
        <v>550</v>
      </c>
      <c r="H3017" s="172">
        <v>3.5</v>
      </c>
      <c r="I3017" s="178"/>
      <c r="J3017" s="178"/>
      <c r="K3017" s="178"/>
      <c r="L3017" s="138"/>
      <c r="M3017" s="146"/>
      <c r="N3017" s="146"/>
    </row>
    <row r="3018" spans="2:14" s="141" customFormat="1" ht="20.100000000000001" hidden="1" customHeight="1">
      <c r="B3018" s="145"/>
      <c r="C3018" s="145"/>
      <c r="D3018" s="143"/>
      <c r="E3018" s="144"/>
      <c r="F3018" s="145" t="s">
        <v>550</v>
      </c>
      <c r="G3018" s="145" t="s">
        <v>963</v>
      </c>
      <c r="H3018" s="172">
        <v>3.5</v>
      </c>
      <c r="I3018" s="178"/>
      <c r="J3018" s="178"/>
      <c r="K3018" s="178"/>
      <c r="L3018" s="138"/>
      <c r="M3018" s="146"/>
      <c r="N3018" s="146"/>
    </row>
    <row r="3019" spans="2:14" s="141" customFormat="1" ht="20.100000000000001" hidden="1" customHeight="1">
      <c r="B3019" s="145"/>
      <c r="C3019" s="145"/>
      <c r="D3019" s="143"/>
      <c r="E3019" s="144"/>
      <c r="F3019" s="145"/>
      <c r="G3019" s="145"/>
      <c r="H3019" s="172"/>
      <c r="I3019" s="178"/>
      <c r="J3019" s="178"/>
      <c r="K3019" s="178"/>
      <c r="L3019" s="138"/>
      <c r="M3019" s="146"/>
      <c r="N3019" s="146"/>
    </row>
    <row r="3020" spans="2:14" s="141" customFormat="1" ht="20.100000000000001" hidden="1" customHeight="1">
      <c r="B3020" s="145">
        <v>321</v>
      </c>
      <c r="C3020" s="145"/>
      <c r="D3020" s="143" t="s">
        <v>334</v>
      </c>
      <c r="E3020" s="144">
        <v>4.1310000000000002</v>
      </c>
      <c r="F3020" s="145" t="s">
        <v>433</v>
      </c>
      <c r="G3020" s="145" t="s">
        <v>447</v>
      </c>
      <c r="H3020" s="172">
        <v>4</v>
      </c>
      <c r="I3020" s="178"/>
      <c r="J3020" s="178"/>
      <c r="K3020" s="178"/>
      <c r="L3020" s="138"/>
      <c r="M3020" s="146"/>
      <c r="N3020" s="146"/>
    </row>
    <row r="3021" spans="2:14" s="141" customFormat="1" ht="20.100000000000001" hidden="1" customHeight="1">
      <c r="B3021" s="145"/>
      <c r="C3021" s="145"/>
      <c r="D3021" s="143"/>
      <c r="E3021" s="144"/>
      <c r="F3021" s="145" t="s">
        <v>447</v>
      </c>
      <c r="G3021" s="145" t="s">
        <v>451</v>
      </c>
      <c r="H3021" s="172">
        <v>4</v>
      </c>
      <c r="I3021" s="178"/>
      <c r="J3021" s="178"/>
      <c r="K3021" s="178"/>
      <c r="L3021" s="138"/>
      <c r="M3021" s="146"/>
      <c r="N3021" s="146"/>
    </row>
    <row r="3022" spans="2:14" s="141" customFormat="1" ht="20.100000000000001" hidden="1" customHeight="1">
      <c r="B3022" s="145"/>
      <c r="C3022" s="145"/>
      <c r="D3022" s="143"/>
      <c r="E3022" s="144"/>
      <c r="F3022" s="145" t="s">
        <v>451</v>
      </c>
      <c r="G3022" s="145" t="s">
        <v>454</v>
      </c>
      <c r="H3022" s="172">
        <v>4</v>
      </c>
      <c r="I3022" s="178"/>
      <c r="J3022" s="178"/>
      <c r="K3022" s="178"/>
      <c r="L3022" s="138"/>
      <c r="M3022" s="146"/>
      <c r="N3022" s="146"/>
    </row>
    <row r="3023" spans="2:14" s="141" customFormat="1" ht="20.100000000000001" hidden="1" customHeight="1">
      <c r="B3023" s="145"/>
      <c r="C3023" s="145"/>
      <c r="D3023" s="143"/>
      <c r="E3023" s="144"/>
      <c r="F3023" s="145" t="s">
        <v>454</v>
      </c>
      <c r="G3023" s="145" t="s">
        <v>455</v>
      </c>
      <c r="H3023" s="172">
        <v>4</v>
      </c>
      <c r="I3023" s="178"/>
      <c r="J3023" s="178"/>
      <c r="K3023" s="178"/>
      <c r="L3023" s="138"/>
      <c r="M3023" s="146"/>
      <c r="N3023" s="146"/>
    </row>
    <row r="3024" spans="2:14" s="141" customFormat="1" ht="20.100000000000001" hidden="1" customHeight="1">
      <c r="B3024" s="145"/>
      <c r="C3024" s="145"/>
      <c r="D3024" s="143"/>
      <c r="E3024" s="144"/>
      <c r="F3024" s="145" t="s">
        <v>455</v>
      </c>
      <c r="G3024" s="145" t="s">
        <v>456</v>
      </c>
      <c r="H3024" s="172">
        <v>4</v>
      </c>
      <c r="I3024" s="178"/>
      <c r="J3024" s="178"/>
      <c r="K3024" s="178"/>
      <c r="L3024" s="138"/>
      <c r="M3024" s="146"/>
      <c r="N3024" s="146"/>
    </row>
    <row r="3025" spans="2:14" s="141" customFormat="1" ht="20.100000000000001" hidden="1" customHeight="1">
      <c r="B3025" s="145"/>
      <c r="C3025" s="145"/>
      <c r="D3025" s="143"/>
      <c r="E3025" s="144"/>
      <c r="F3025" s="145" t="s">
        <v>456</v>
      </c>
      <c r="G3025" s="145" t="s">
        <v>457</v>
      </c>
      <c r="H3025" s="172">
        <v>4</v>
      </c>
      <c r="I3025" s="178"/>
      <c r="J3025" s="178"/>
      <c r="K3025" s="178"/>
      <c r="L3025" s="138"/>
      <c r="M3025" s="146"/>
      <c r="N3025" s="146"/>
    </row>
    <row r="3026" spans="2:14" s="141" customFormat="1" ht="20.100000000000001" hidden="1" customHeight="1">
      <c r="B3026" s="145"/>
      <c r="C3026" s="145"/>
      <c r="D3026" s="143"/>
      <c r="E3026" s="144"/>
      <c r="F3026" s="145" t="s">
        <v>457</v>
      </c>
      <c r="G3026" s="145" t="s">
        <v>460</v>
      </c>
      <c r="H3026" s="172">
        <v>4</v>
      </c>
      <c r="I3026" s="178"/>
      <c r="J3026" s="178"/>
      <c r="K3026" s="178"/>
      <c r="L3026" s="138"/>
      <c r="M3026" s="146"/>
      <c r="N3026" s="146"/>
    </row>
    <row r="3027" spans="2:14" s="141" customFormat="1" ht="20.100000000000001" hidden="1" customHeight="1">
      <c r="B3027" s="145"/>
      <c r="C3027" s="145"/>
      <c r="D3027" s="143"/>
      <c r="E3027" s="144"/>
      <c r="F3027" s="145" t="s">
        <v>460</v>
      </c>
      <c r="G3027" s="145" t="s">
        <v>463</v>
      </c>
      <c r="H3027" s="172">
        <v>4</v>
      </c>
      <c r="I3027" s="178"/>
      <c r="J3027" s="178"/>
      <c r="K3027" s="178"/>
      <c r="L3027" s="138"/>
      <c r="M3027" s="146"/>
      <c r="N3027" s="146"/>
    </row>
    <row r="3028" spans="2:14" s="141" customFormat="1" ht="20.100000000000001" hidden="1" customHeight="1">
      <c r="B3028" s="145"/>
      <c r="C3028" s="145"/>
      <c r="D3028" s="143"/>
      <c r="E3028" s="144"/>
      <c r="F3028" s="145" t="s">
        <v>463</v>
      </c>
      <c r="G3028" s="145" t="s">
        <v>464</v>
      </c>
      <c r="H3028" s="172">
        <v>4</v>
      </c>
      <c r="I3028" s="178"/>
      <c r="J3028" s="178"/>
      <c r="K3028" s="178"/>
      <c r="L3028" s="138"/>
      <c r="M3028" s="146"/>
      <c r="N3028" s="146"/>
    </row>
    <row r="3029" spans="2:14" s="141" customFormat="1" ht="20.100000000000001" hidden="1" customHeight="1">
      <c r="B3029" s="145"/>
      <c r="C3029" s="145"/>
      <c r="D3029" s="143"/>
      <c r="E3029" s="144"/>
      <c r="F3029" s="145" t="s">
        <v>464</v>
      </c>
      <c r="G3029" s="145" t="s">
        <v>465</v>
      </c>
      <c r="H3029" s="172">
        <v>4</v>
      </c>
      <c r="I3029" s="178"/>
      <c r="J3029" s="178"/>
      <c r="K3029" s="178"/>
      <c r="L3029" s="138"/>
      <c r="M3029" s="146"/>
      <c r="N3029" s="146"/>
    </row>
    <row r="3030" spans="2:14" s="141" customFormat="1" ht="20.100000000000001" hidden="1" customHeight="1">
      <c r="B3030" s="145"/>
      <c r="C3030" s="145"/>
      <c r="D3030" s="143"/>
      <c r="E3030" s="144"/>
      <c r="F3030" s="145" t="s">
        <v>465</v>
      </c>
      <c r="G3030" s="145" t="s">
        <v>466</v>
      </c>
      <c r="H3030" s="172">
        <v>4</v>
      </c>
      <c r="I3030" s="178"/>
      <c r="J3030" s="178"/>
      <c r="K3030" s="178"/>
      <c r="L3030" s="138"/>
      <c r="M3030" s="146"/>
      <c r="N3030" s="146"/>
    </row>
    <row r="3031" spans="2:14" s="141" customFormat="1" ht="20.100000000000001" hidden="1" customHeight="1">
      <c r="B3031" s="145"/>
      <c r="C3031" s="145"/>
      <c r="D3031" s="143"/>
      <c r="E3031" s="144"/>
      <c r="F3031" s="145" t="s">
        <v>466</v>
      </c>
      <c r="G3031" s="145" t="s">
        <v>467</v>
      </c>
      <c r="H3031" s="172">
        <v>4</v>
      </c>
      <c r="I3031" s="178"/>
      <c r="J3031" s="178"/>
      <c r="K3031" s="178"/>
      <c r="L3031" s="138"/>
      <c r="M3031" s="146"/>
      <c r="N3031" s="146"/>
    </row>
    <row r="3032" spans="2:14" s="141" customFormat="1" ht="20.100000000000001" hidden="1" customHeight="1">
      <c r="B3032" s="145"/>
      <c r="C3032" s="145"/>
      <c r="D3032" s="143"/>
      <c r="E3032" s="144"/>
      <c r="F3032" s="145" t="s">
        <v>467</v>
      </c>
      <c r="G3032" s="145" t="s">
        <v>468</v>
      </c>
      <c r="H3032" s="172">
        <v>4</v>
      </c>
      <c r="I3032" s="178"/>
      <c r="J3032" s="178"/>
      <c r="K3032" s="178"/>
      <c r="L3032" s="138"/>
      <c r="M3032" s="146"/>
      <c r="N3032" s="146"/>
    </row>
    <row r="3033" spans="2:14" s="141" customFormat="1" ht="20.100000000000001" hidden="1" customHeight="1">
      <c r="B3033" s="145"/>
      <c r="C3033" s="145"/>
      <c r="D3033" s="143"/>
      <c r="E3033" s="144"/>
      <c r="F3033" s="145" t="s">
        <v>468</v>
      </c>
      <c r="G3033" s="145" t="s">
        <v>469</v>
      </c>
      <c r="H3033" s="172">
        <v>4</v>
      </c>
      <c r="I3033" s="178"/>
      <c r="J3033" s="178"/>
      <c r="K3033" s="178"/>
      <c r="L3033" s="138"/>
      <c r="M3033" s="146"/>
      <c r="N3033" s="146"/>
    </row>
    <row r="3034" spans="2:14" s="141" customFormat="1" ht="20.100000000000001" hidden="1" customHeight="1">
      <c r="B3034" s="145"/>
      <c r="C3034" s="145"/>
      <c r="D3034" s="143"/>
      <c r="E3034" s="144"/>
      <c r="F3034" s="145" t="s">
        <v>469</v>
      </c>
      <c r="G3034" s="145" t="s">
        <v>470</v>
      </c>
      <c r="H3034" s="172">
        <v>4</v>
      </c>
      <c r="I3034" s="178"/>
      <c r="J3034" s="178"/>
      <c r="K3034" s="178"/>
      <c r="L3034" s="138"/>
      <c r="M3034" s="146"/>
      <c r="N3034" s="146"/>
    </row>
    <row r="3035" spans="2:14" s="141" customFormat="1" ht="20.100000000000001" hidden="1" customHeight="1">
      <c r="B3035" s="145"/>
      <c r="C3035" s="145"/>
      <c r="D3035" s="143"/>
      <c r="E3035" s="144"/>
      <c r="F3035" s="145" t="s">
        <v>470</v>
      </c>
      <c r="G3035" s="145" t="s">
        <v>471</v>
      </c>
      <c r="H3035" s="172">
        <v>4</v>
      </c>
      <c r="I3035" s="178"/>
      <c r="J3035" s="178"/>
      <c r="K3035" s="178"/>
      <c r="L3035" s="138"/>
      <c r="M3035" s="146"/>
      <c r="N3035" s="146"/>
    </row>
    <row r="3036" spans="2:14" s="141" customFormat="1" ht="20.100000000000001" hidden="1" customHeight="1">
      <c r="B3036" s="145"/>
      <c r="C3036" s="145"/>
      <c r="D3036" s="143"/>
      <c r="E3036" s="144"/>
      <c r="F3036" s="145" t="s">
        <v>471</v>
      </c>
      <c r="G3036" s="145" t="s">
        <v>473</v>
      </c>
      <c r="H3036" s="172">
        <v>4</v>
      </c>
      <c r="I3036" s="178"/>
      <c r="J3036" s="178"/>
      <c r="K3036" s="178"/>
      <c r="L3036" s="138"/>
      <c r="M3036" s="146"/>
      <c r="N3036" s="146"/>
    </row>
    <row r="3037" spans="2:14" s="141" customFormat="1" ht="20.100000000000001" hidden="1" customHeight="1">
      <c r="B3037" s="145"/>
      <c r="C3037" s="145"/>
      <c r="D3037" s="143"/>
      <c r="E3037" s="144"/>
      <c r="F3037" s="145" t="s">
        <v>473</v>
      </c>
      <c r="G3037" s="145" t="s">
        <v>474</v>
      </c>
      <c r="H3037" s="172">
        <v>4</v>
      </c>
      <c r="I3037" s="178"/>
      <c r="J3037" s="178"/>
      <c r="K3037" s="178"/>
      <c r="L3037" s="138"/>
      <c r="M3037" s="146"/>
      <c r="N3037" s="146"/>
    </row>
    <row r="3038" spans="2:14" s="141" customFormat="1" ht="20.100000000000001" hidden="1" customHeight="1">
      <c r="B3038" s="145"/>
      <c r="C3038" s="145"/>
      <c r="D3038" s="143"/>
      <c r="E3038" s="144"/>
      <c r="F3038" s="145" t="s">
        <v>474</v>
      </c>
      <c r="G3038" s="145" t="s">
        <v>475</v>
      </c>
      <c r="H3038" s="172">
        <v>4</v>
      </c>
      <c r="I3038" s="178"/>
      <c r="J3038" s="178"/>
      <c r="K3038" s="178"/>
      <c r="L3038" s="138"/>
      <c r="M3038" s="146"/>
      <c r="N3038" s="146"/>
    </row>
    <row r="3039" spans="2:14" s="141" customFormat="1" ht="20.100000000000001" hidden="1" customHeight="1">
      <c r="B3039" s="145"/>
      <c r="C3039" s="145"/>
      <c r="D3039" s="143"/>
      <c r="E3039" s="144"/>
      <c r="F3039" s="145" t="s">
        <v>475</v>
      </c>
      <c r="G3039" s="145" t="s">
        <v>476</v>
      </c>
      <c r="H3039" s="172">
        <v>4</v>
      </c>
      <c r="I3039" s="178"/>
      <c r="J3039" s="178"/>
      <c r="K3039" s="178"/>
      <c r="L3039" s="138"/>
      <c r="M3039" s="146"/>
      <c r="N3039" s="146"/>
    </row>
    <row r="3040" spans="2:14" s="141" customFormat="1" ht="20.100000000000001" hidden="1" customHeight="1">
      <c r="B3040" s="145"/>
      <c r="C3040" s="145"/>
      <c r="D3040" s="143"/>
      <c r="E3040" s="144"/>
      <c r="F3040" s="145" t="s">
        <v>476</v>
      </c>
      <c r="G3040" s="145" t="s">
        <v>964</v>
      </c>
      <c r="H3040" s="172">
        <v>4</v>
      </c>
      <c r="I3040" s="178"/>
      <c r="J3040" s="178"/>
      <c r="K3040" s="178"/>
      <c r="L3040" s="138"/>
      <c r="M3040" s="146"/>
      <c r="N3040" s="146"/>
    </row>
    <row r="3041" spans="2:14" s="141" customFormat="1" ht="20.100000000000001" hidden="1" customHeight="1">
      <c r="B3041" s="145"/>
      <c r="C3041" s="145"/>
      <c r="D3041" s="143"/>
      <c r="E3041" s="144"/>
      <c r="F3041" s="145"/>
      <c r="G3041" s="145"/>
      <c r="H3041" s="172"/>
      <c r="I3041" s="178"/>
      <c r="J3041" s="178"/>
      <c r="K3041" s="178"/>
      <c r="L3041" s="138"/>
      <c r="M3041" s="146"/>
      <c r="N3041" s="146"/>
    </row>
    <row r="3042" spans="2:14" s="141" customFormat="1" ht="20.100000000000001" hidden="1" customHeight="1">
      <c r="B3042" s="145">
        <v>322</v>
      </c>
      <c r="C3042" s="145"/>
      <c r="D3042" s="143" t="s">
        <v>335</v>
      </c>
      <c r="E3042" s="144">
        <v>5.87</v>
      </c>
      <c r="F3042" s="145" t="s">
        <v>433</v>
      </c>
      <c r="G3042" s="145" t="s">
        <v>447</v>
      </c>
      <c r="H3042" s="172">
        <v>5</v>
      </c>
      <c r="I3042" s="178"/>
      <c r="J3042" s="178"/>
      <c r="K3042" s="178"/>
      <c r="L3042" s="138"/>
      <c r="M3042" s="146"/>
      <c r="N3042" s="146"/>
    </row>
    <row r="3043" spans="2:14" s="141" customFormat="1" ht="20.100000000000001" hidden="1" customHeight="1">
      <c r="B3043" s="145"/>
      <c r="C3043" s="145"/>
      <c r="D3043" s="143"/>
      <c r="E3043" s="144"/>
      <c r="F3043" s="145" t="s">
        <v>447</v>
      </c>
      <c r="G3043" s="145" t="s">
        <v>451</v>
      </c>
      <c r="H3043" s="172">
        <v>5</v>
      </c>
      <c r="I3043" s="178"/>
      <c r="J3043" s="178"/>
      <c r="K3043" s="178"/>
      <c r="L3043" s="138"/>
      <c r="M3043" s="146"/>
      <c r="N3043" s="146"/>
    </row>
    <row r="3044" spans="2:14" s="141" customFormat="1" ht="20.100000000000001" hidden="1" customHeight="1">
      <c r="B3044" s="145"/>
      <c r="C3044" s="145"/>
      <c r="D3044" s="143"/>
      <c r="E3044" s="144"/>
      <c r="F3044" s="145" t="s">
        <v>451</v>
      </c>
      <c r="G3044" s="145" t="s">
        <v>454</v>
      </c>
      <c r="H3044" s="172">
        <v>5</v>
      </c>
      <c r="I3044" s="178"/>
      <c r="J3044" s="178"/>
      <c r="K3044" s="178"/>
      <c r="L3044" s="138"/>
      <c r="M3044" s="146"/>
      <c r="N3044" s="146"/>
    </row>
    <row r="3045" spans="2:14" s="141" customFormat="1" ht="20.100000000000001" hidden="1" customHeight="1">
      <c r="B3045" s="145"/>
      <c r="C3045" s="145"/>
      <c r="D3045" s="143"/>
      <c r="E3045" s="144"/>
      <c r="F3045" s="145" t="s">
        <v>454</v>
      </c>
      <c r="G3045" s="145" t="s">
        <v>455</v>
      </c>
      <c r="H3045" s="172">
        <v>5</v>
      </c>
      <c r="I3045" s="178"/>
      <c r="J3045" s="178"/>
      <c r="K3045" s="178"/>
      <c r="L3045" s="138"/>
      <c r="M3045" s="146"/>
      <c r="N3045" s="146"/>
    </row>
    <row r="3046" spans="2:14" s="141" customFormat="1" ht="20.100000000000001" hidden="1" customHeight="1">
      <c r="B3046" s="145"/>
      <c r="C3046" s="145"/>
      <c r="D3046" s="143"/>
      <c r="E3046" s="144"/>
      <c r="F3046" s="145" t="s">
        <v>455</v>
      </c>
      <c r="G3046" s="145" t="s">
        <v>456</v>
      </c>
      <c r="H3046" s="172">
        <v>5</v>
      </c>
      <c r="I3046" s="178"/>
      <c r="J3046" s="178"/>
      <c r="K3046" s="178"/>
      <c r="L3046" s="138"/>
      <c r="M3046" s="146"/>
      <c r="N3046" s="146"/>
    </row>
    <row r="3047" spans="2:14" s="141" customFormat="1" ht="20.100000000000001" hidden="1" customHeight="1">
      <c r="B3047" s="145"/>
      <c r="C3047" s="145"/>
      <c r="D3047" s="143"/>
      <c r="E3047" s="144"/>
      <c r="F3047" s="145" t="s">
        <v>456</v>
      </c>
      <c r="G3047" s="145" t="s">
        <v>457</v>
      </c>
      <c r="H3047" s="172">
        <v>5</v>
      </c>
      <c r="I3047" s="178"/>
      <c r="J3047" s="178"/>
      <c r="K3047" s="178"/>
      <c r="L3047" s="138"/>
      <c r="M3047" s="146"/>
      <c r="N3047" s="146"/>
    </row>
    <row r="3048" spans="2:14" s="141" customFormat="1" ht="20.100000000000001" hidden="1" customHeight="1">
      <c r="B3048" s="145"/>
      <c r="C3048" s="145"/>
      <c r="D3048" s="143"/>
      <c r="E3048" s="144"/>
      <c r="F3048" s="145" t="s">
        <v>457</v>
      </c>
      <c r="G3048" s="145" t="s">
        <v>460</v>
      </c>
      <c r="H3048" s="172">
        <v>5</v>
      </c>
      <c r="I3048" s="178"/>
      <c r="J3048" s="178"/>
      <c r="K3048" s="178"/>
      <c r="L3048" s="138"/>
      <c r="M3048" s="146"/>
      <c r="N3048" s="146"/>
    </row>
    <row r="3049" spans="2:14" s="141" customFormat="1" ht="20.100000000000001" hidden="1" customHeight="1">
      <c r="B3049" s="145"/>
      <c r="C3049" s="145"/>
      <c r="D3049" s="143"/>
      <c r="E3049" s="144"/>
      <c r="F3049" s="145" t="s">
        <v>460</v>
      </c>
      <c r="G3049" s="145" t="s">
        <v>463</v>
      </c>
      <c r="H3049" s="172">
        <v>5</v>
      </c>
      <c r="I3049" s="178"/>
      <c r="J3049" s="178"/>
      <c r="K3049" s="178"/>
      <c r="L3049" s="138"/>
      <c r="M3049" s="146"/>
      <c r="N3049" s="146"/>
    </row>
    <row r="3050" spans="2:14" s="141" customFormat="1" ht="20.100000000000001" hidden="1" customHeight="1">
      <c r="B3050" s="145"/>
      <c r="C3050" s="145"/>
      <c r="D3050" s="143"/>
      <c r="E3050" s="144"/>
      <c r="F3050" s="145" t="s">
        <v>463</v>
      </c>
      <c r="G3050" s="145" t="s">
        <v>464</v>
      </c>
      <c r="H3050" s="172">
        <v>5</v>
      </c>
      <c r="I3050" s="178"/>
      <c r="J3050" s="178"/>
      <c r="K3050" s="178"/>
      <c r="L3050" s="138"/>
      <c r="M3050" s="146"/>
      <c r="N3050" s="146"/>
    </row>
    <row r="3051" spans="2:14" s="141" customFormat="1" ht="20.100000000000001" hidden="1" customHeight="1">
      <c r="B3051" s="145"/>
      <c r="C3051" s="145"/>
      <c r="D3051" s="143"/>
      <c r="E3051" s="144"/>
      <c r="F3051" s="145" t="s">
        <v>464</v>
      </c>
      <c r="G3051" s="145" t="s">
        <v>465</v>
      </c>
      <c r="H3051" s="172">
        <v>5</v>
      </c>
      <c r="I3051" s="178"/>
      <c r="J3051" s="178"/>
      <c r="K3051" s="178"/>
      <c r="L3051" s="138"/>
      <c r="M3051" s="146"/>
      <c r="N3051" s="146"/>
    </row>
    <row r="3052" spans="2:14" s="141" customFormat="1" ht="20.100000000000001" hidden="1" customHeight="1">
      <c r="B3052" s="145"/>
      <c r="C3052" s="145"/>
      <c r="D3052" s="143"/>
      <c r="E3052" s="144"/>
      <c r="F3052" s="145" t="s">
        <v>465</v>
      </c>
      <c r="G3052" s="145" t="s">
        <v>466</v>
      </c>
      <c r="H3052" s="172">
        <v>5</v>
      </c>
      <c r="I3052" s="178"/>
      <c r="J3052" s="178"/>
      <c r="K3052" s="178"/>
      <c r="L3052" s="138"/>
      <c r="M3052" s="146"/>
      <c r="N3052" s="146"/>
    </row>
    <row r="3053" spans="2:14" s="141" customFormat="1" ht="20.100000000000001" hidden="1" customHeight="1">
      <c r="B3053" s="145"/>
      <c r="C3053" s="145"/>
      <c r="D3053" s="143"/>
      <c r="E3053" s="144"/>
      <c r="F3053" s="145" t="s">
        <v>466</v>
      </c>
      <c r="G3053" s="145" t="s">
        <v>467</v>
      </c>
      <c r="H3053" s="172">
        <v>5</v>
      </c>
      <c r="I3053" s="178"/>
      <c r="J3053" s="178"/>
      <c r="K3053" s="178"/>
      <c r="L3053" s="138"/>
      <c r="M3053" s="146"/>
      <c r="N3053" s="146"/>
    </row>
    <row r="3054" spans="2:14" s="141" customFormat="1" ht="20.100000000000001" hidden="1" customHeight="1">
      <c r="B3054" s="145"/>
      <c r="C3054" s="145"/>
      <c r="D3054" s="143"/>
      <c r="E3054" s="144"/>
      <c r="F3054" s="145" t="s">
        <v>467</v>
      </c>
      <c r="G3054" s="145" t="s">
        <v>468</v>
      </c>
      <c r="H3054" s="172">
        <v>5</v>
      </c>
      <c r="I3054" s="178"/>
      <c r="J3054" s="178"/>
      <c r="K3054" s="178"/>
      <c r="L3054" s="138"/>
      <c r="M3054" s="146"/>
      <c r="N3054" s="146"/>
    </row>
    <row r="3055" spans="2:14" s="141" customFormat="1" ht="20.100000000000001" hidden="1" customHeight="1">
      <c r="B3055" s="145"/>
      <c r="C3055" s="145"/>
      <c r="D3055" s="143"/>
      <c r="E3055" s="144"/>
      <c r="F3055" s="145" t="s">
        <v>468</v>
      </c>
      <c r="G3055" s="145" t="s">
        <v>469</v>
      </c>
      <c r="H3055" s="172">
        <v>5</v>
      </c>
      <c r="I3055" s="178"/>
      <c r="J3055" s="178"/>
      <c r="K3055" s="178"/>
      <c r="L3055" s="138"/>
      <c r="M3055" s="146"/>
      <c r="N3055" s="146"/>
    </row>
    <row r="3056" spans="2:14" s="141" customFormat="1" ht="20.100000000000001" hidden="1" customHeight="1">
      <c r="B3056" s="145"/>
      <c r="C3056" s="145"/>
      <c r="D3056" s="143"/>
      <c r="E3056" s="144"/>
      <c r="F3056" s="145" t="s">
        <v>469</v>
      </c>
      <c r="G3056" s="145" t="s">
        <v>470</v>
      </c>
      <c r="H3056" s="172">
        <v>5</v>
      </c>
      <c r="I3056" s="178"/>
      <c r="J3056" s="178"/>
      <c r="K3056" s="178"/>
      <c r="L3056" s="138"/>
      <c r="M3056" s="146"/>
      <c r="N3056" s="146"/>
    </row>
    <row r="3057" spans="2:14" s="141" customFormat="1" ht="20.100000000000001" hidden="1" customHeight="1">
      <c r="B3057" s="145"/>
      <c r="C3057" s="145"/>
      <c r="D3057" s="143"/>
      <c r="E3057" s="144"/>
      <c r="F3057" s="145" t="s">
        <v>470</v>
      </c>
      <c r="G3057" s="145" t="s">
        <v>471</v>
      </c>
      <c r="H3057" s="172">
        <v>5</v>
      </c>
      <c r="I3057" s="178"/>
      <c r="J3057" s="178"/>
      <c r="K3057" s="178"/>
      <c r="L3057" s="138"/>
      <c r="M3057" s="146"/>
      <c r="N3057" s="146"/>
    </row>
    <row r="3058" spans="2:14" s="141" customFormat="1" ht="20.100000000000001" hidden="1" customHeight="1">
      <c r="B3058" s="145"/>
      <c r="C3058" s="145"/>
      <c r="D3058" s="143"/>
      <c r="E3058" s="144"/>
      <c r="F3058" s="145" t="s">
        <v>471</v>
      </c>
      <c r="G3058" s="145" t="s">
        <v>473</v>
      </c>
      <c r="H3058" s="172">
        <v>5</v>
      </c>
      <c r="I3058" s="178"/>
      <c r="J3058" s="178"/>
      <c r="K3058" s="178"/>
      <c r="L3058" s="138"/>
      <c r="M3058" s="146"/>
      <c r="N3058" s="146"/>
    </row>
    <row r="3059" spans="2:14" s="141" customFormat="1" ht="20.100000000000001" hidden="1" customHeight="1">
      <c r="B3059" s="145"/>
      <c r="C3059" s="145"/>
      <c r="D3059" s="143"/>
      <c r="E3059" s="144"/>
      <c r="F3059" s="145" t="s">
        <v>473</v>
      </c>
      <c r="G3059" s="145" t="s">
        <v>474</v>
      </c>
      <c r="H3059" s="172">
        <v>5</v>
      </c>
      <c r="I3059" s="178"/>
      <c r="J3059" s="178"/>
      <c r="K3059" s="178"/>
      <c r="L3059" s="138"/>
      <c r="M3059" s="146"/>
      <c r="N3059" s="146"/>
    </row>
    <row r="3060" spans="2:14" s="141" customFormat="1" ht="20.100000000000001" hidden="1" customHeight="1">
      <c r="B3060" s="145"/>
      <c r="C3060" s="145"/>
      <c r="D3060" s="143"/>
      <c r="E3060" s="144"/>
      <c r="F3060" s="145" t="s">
        <v>474</v>
      </c>
      <c r="G3060" s="145" t="s">
        <v>475</v>
      </c>
      <c r="H3060" s="172">
        <v>5</v>
      </c>
      <c r="I3060" s="178"/>
      <c r="J3060" s="178"/>
      <c r="K3060" s="178"/>
      <c r="L3060" s="138"/>
      <c r="M3060" s="146"/>
      <c r="N3060" s="146"/>
    </row>
    <row r="3061" spans="2:14" s="141" customFormat="1" ht="20.100000000000001" hidden="1" customHeight="1">
      <c r="B3061" s="145"/>
      <c r="C3061" s="145"/>
      <c r="D3061" s="143"/>
      <c r="E3061" s="144"/>
      <c r="F3061" s="145" t="s">
        <v>475</v>
      </c>
      <c r="G3061" s="145" t="s">
        <v>476</v>
      </c>
      <c r="H3061" s="172">
        <v>5</v>
      </c>
      <c r="I3061" s="178"/>
      <c r="J3061" s="178"/>
      <c r="K3061" s="178"/>
      <c r="L3061" s="138"/>
      <c r="M3061" s="146"/>
      <c r="N3061" s="146"/>
    </row>
    <row r="3062" spans="2:14" s="141" customFormat="1" ht="20.100000000000001" hidden="1" customHeight="1">
      <c r="B3062" s="145"/>
      <c r="C3062" s="145"/>
      <c r="D3062" s="143"/>
      <c r="E3062" s="144"/>
      <c r="F3062" s="145" t="s">
        <v>476</v>
      </c>
      <c r="G3062" s="145" t="s">
        <v>477</v>
      </c>
      <c r="H3062" s="172">
        <v>5</v>
      </c>
      <c r="I3062" s="178"/>
      <c r="J3062" s="178"/>
      <c r="K3062" s="178"/>
      <c r="L3062" s="138"/>
      <c r="M3062" s="146"/>
      <c r="N3062" s="146"/>
    </row>
    <row r="3063" spans="2:14" s="141" customFormat="1" ht="20.100000000000001" hidden="1" customHeight="1">
      <c r="B3063" s="145"/>
      <c r="C3063" s="145"/>
      <c r="D3063" s="143"/>
      <c r="E3063" s="144"/>
      <c r="F3063" s="145" t="s">
        <v>477</v>
      </c>
      <c r="G3063" s="145" t="s">
        <v>543</v>
      </c>
      <c r="H3063" s="172">
        <v>5</v>
      </c>
      <c r="I3063" s="178"/>
      <c r="J3063" s="178"/>
      <c r="K3063" s="178"/>
      <c r="L3063" s="138"/>
      <c r="M3063" s="146"/>
      <c r="N3063" s="146"/>
    </row>
    <row r="3064" spans="2:14" s="141" customFormat="1" ht="20.100000000000001" hidden="1" customHeight="1">
      <c r="B3064" s="145"/>
      <c r="C3064" s="145"/>
      <c r="D3064" s="143"/>
      <c r="E3064" s="144"/>
      <c r="F3064" s="145" t="s">
        <v>543</v>
      </c>
      <c r="G3064" s="145" t="s">
        <v>550</v>
      </c>
      <c r="H3064" s="172">
        <v>5</v>
      </c>
      <c r="I3064" s="178"/>
      <c r="J3064" s="178"/>
      <c r="K3064" s="178"/>
      <c r="L3064" s="138"/>
      <c r="M3064" s="146"/>
      <c r="N3064" s="146"/>
    </row>
    <row r="3065" spans="2:14" s="141" customFormat="1" ht="20.100000000000001" hidden="1" customHeight="1">
      <c r="B3065" s="145"/>
      <c r="C3065" s="145"/>
      <c r="D3065" s="143"/>
      <c r="E3065" s="144"/>
      <c r="F3065" s="145" t="s">
        <v>550</v>
      </c>
      <c r="G3065" s="145" t="s">
        <v>551</v>
      </c>
      <c r="H3065" s="172">
        <v>5</v>
      </c>
      <c r="I3065" s="178"/>
      <c r="J3065" s="178"/>
      <c r="K3065" s="178"/>
      <c r="L3065" s="138"/>
      <c r="M3065" s="146"/>
      <c r="N3065" s="146"/>
    </row>
    <row r="3066" spans="2:14" s="141" customFormat="1" ht="20.100000000000001" hidden="1" customHeight="1">
      <c r="B3066" s="145"/>
      <c r="C3066" s="145"/>
      <c r="D3066" s="143"/>
      <c r="E3066" s="144"/>
      <c r="F3066" s="145" t="s">
        <v>551</v>
      </c>
      <c r="G3066" s="145" t="s">
        <v>552</v>
      </c>
      <c r="H3066" s="172">
        <v>5</v>
      </c>
      <c r="I3066" s="178"/>
      <c r="J3066" s="178"/>
      <c r="K3066" s="178"/>
      <c r="L3066" s="138"/>
      <c r="M3066" s="146"/>
      <c r="N3066" s="146"/>
    </row>
    <row r="3067" spans="2:14" s="141" customFormat="1" ht="20.100000000000001" hidden="1" customHeight="1">
      <c r="B3067" s="145"/>
      <c r="C3067" s="145"/>
      <c r="D3067" s="143"/>
      <c r="E3067" s="144"/>
      <c r="F3067" s="145" t="s">
        <v>552</v>
      </c>
      <c r="G3067" s="145" t="s">
        <v>553</v>
      </c>
      <c r="H3067" s="172">
        <v>5</v>
      </c>
      <c r="I3067" s="178"/>
      <c r="J3067" s="178"/>
      <c r="K3067" s="178"/>
      <c r="L3067" s="138"/>
      <c r="M3067" s="146"/>
      <c r="N3067" s="146"/>
    </row>
    <row r="3068" spans="2:14" s="141" customFormat="1" ht="20.100000000000001" hidden="1" customHeight="1">
      <c r="B3068" s="145"/>
      <c r="C3068" s="145"/>
      <c r="D3068" s="143"/>
      <c r="E3068" s="144"/>
      <c r="F3068" s="145" t="s">
        <v>553</v>
      </c>
      <c r="G3068" s="145" t="s">
        <v>554</v>
      </c>
      <c r="H3068" s="172">
        <v>5</v>
      </c>
      <c r="I3068" s="178"/>
      <c r="J3068" s="178"/>
      <c r="K3068" s="178"/>
      <c r="L3068" s="138"/>
      <c r="M3068" s="146"/>
      <c r="N3068" s="146"/>
    </row>
    <row r="3069" spans="2:14" s="141" customFormat="1" ht="20.100000000000001" hidden="1" customHeight="1">
      <c r="B3069" s="145"/>
      <c r="C3069" s="145"/>
      <c r="D3069" s="143"/>
      <c r="E3069" s="144"/>
      <c r="F3069" s="145" t="s">
        <v>554</v>
      </c>
      <c r="G3069" s="145" t="s">
        <v>555</v>
      </c>
      <c r="H3069" s="172">
        <v>5</v>
      </c>
      <c r="I3069" s="178"/>
      <c r="J3069" s="178"/>
      <c r="K3069" s="178"/>
      <c r="L3069" s="138"/>
      <c r="M3069" s="146"/>
      <c r="N3069" s="146"/>
    </row>
    <row r="3070" spans="2:14" s="141" customFormat="1" ht="20.100000000000001" hidden="1" customHeight="1">
      <c r="B3070" s="145"/>
      <c r="C3070" s="145"/>
      <c r="D3070" s="143"/>
      <c r="E3070" s="144"/>
      <c r="F3070" s="145" t="s">
        <v>555</v>
      </c>
      <c r="G3070" s="145" t="s">
        <v>556</v>
      </c>
      <c r="H3070" s="172">
        <v>5</v>
      </c>
      <c r="I3070" s="178"/>
      <c r="J3070" s="178"/>
      <c r="K3070" s="178"/>
      <c r="L3070" s="138"/>
      <c r="M3070" s="146"/>
      <c r="N3070" s="146"/>
    </row>
    <row r="3071" spans="2:14" s="141" customFormat="1" ht="20.100000000000001" hidden="1" customHeight="1">
      <c r="B3071" s="145"/>
      <c r="C3071" s="145"/>
      <c r="D3071" s="143"/>
      <c r="E3071" s="144"/>
      <c r="F3071" s="145" t="s">
        <v>556</v>
      </c>
      <c r="G3071" s="145" t="s">
        <v>732</v>
      </c>
      <c r="H3071" s="172">
        <v>5</v>
      </c>
      <c r="I3071" s="178"/>
      <c r="J3071" s="178"/>
      <c r="K3071" s="178"/>
      <c r="L3071" s="138"/>
      <c r="M3071" s="146"/>
      <c r="N3071" s="146"/>
    </row>
    <row r="3072" spans="2:14" s="141" customFormat="1" ht="20.100000000000001" hidden="1" customHeight="1">
      <c r="B3072" s="145"/>
      <c r="C3072" s="145"/>
      <c r="D3072" s="143"/>
      <c r="E3072" s="144"/>
      <c r="F3072" s="145"/>
      <c r="G3072" s="145"/>
      <c r="H3072" s="172"/>
      <c r="I3072" s="178"/>
      <c r="J3072" s="178"/>
      <c r="K3072" s="178"/>
      <c r="L3072" s="138"/>
      <c r="M3072" s="146"/>
      <c r="N3072" s="146"/>
    </row>
    <row r="3073" spans="2:14" s="141" customFormat="1" ht="20.100000000000001" hidden="1" customHeight="1">
      <c r="B3073" s="145">
        <v>323</v>
      </c>
      <c r="C3073" s="145"/>
      <c r="D3073" s="143" t="s">
        <v>336</v>
      </c>
      <c r="E3073" s="144">
        <v>5.2089999999999996</v>
      </c>
      <c r="F3073" s="145" t="s">
        <v>433</v>
      </c>
      <c r="G3073" s="145" t="s">
        <v>447</v>
      </c>
      <c r="H3073" s="172">
        <v>4</v>
      </c>
      <c r="I3073" s="178"/>
      <c r="J3073" s="178"/>
      <c r="K3073" s="178"/>
      <c r="L3073" s="138"/>
      <c r="M3073" s="146"/>
      <c r="N3073" s="146"/>
    </row>
    <row r="3074" spans="2:14" s="141" customFormat="1" ht="20.100000000000001" hidden="1" customHeight="1">
      <c r="B3074" s="145"/>
      <c r="C3074" s="145"/>
      <c r="D3074" s="143"/>
      <c r="E3074" s="144"/>
      <c r="F3074" s="145" t="s">
        <v>447</v>
      </c>
      <c r="G3074" s="145" t="s">
        <v>451</v>
      </c>
      <c r="H3074" s="172">
        <v>4</v>
      </c>
      <c r="I3074" s="178"/>
      <c r="J3074" s="178"/>
      <c r="K3074" s="178"/>
      <c r="L3074" s="138"/>
      <c r="M3074" s="146"/>
      <c r="N3074" s="146"/>
    </row>
    <row r="3075" spans="2:14" s="141" customFormat="1" ht="20.100000000000001" hidden="1" customHeight="1">
      <c r="B3075" s="145"/>
      <c r="C3075" s="145"/>
      <c r="D3075" s="143"/>
      <c r="E3075" s="144"/>
      <c r="F3075" s="145" t="s">
        <v>451</v>
      </c>
      <c r="G3075" s="145" t="s">
        <v>454</v>
      </c>
      <c r="H3075" s="172">
        <v>4</v>
      </c>
      <c r="I3075" s="178"/>
      <c r="J3075" s="178"/>
      <c r="K3075" s="178"/>
      <c r="L3075" s="138"/>
      <c r="M3075" s="146"/>
      <c r="N3075" s="146"/>
    </row>
    <row r="3076" spans="2:14" s="141" customFormat="1" ht="20.100000000000001" hidden="1" customHeight="1">
      <c r="B3076" s="145"/>
      <c r="C3076" s="145"/>
      <c r="D3076" s="143"/>
      <c r="E3076" s="144"/>
      <c r="F3076" s="145" t="s">
        <v>454</v>
      </c>
      <c r="G3076" s="145" t="s">
        <v>455</v>
      </c>
      <c r="H3076" s="172">
        <v>4</v>
      </c>
      <c r="I3076" s="178"/>
      <c r="J3076" s="178"/>
      <c r="K3076" s="178"/>
      <c r="L3076" s="138"/>
      <c r="M3076" s="146"/>
      <c r="N3076" s="146"/>
    </row>
    <row r="3077" spans="2:14" s="141" customFormat="1" ht="20.100000000000001" hidden="1" customHeight="1">
      <c r="B3077" s="145"/>
      <c r="C3077" s="145"/>
      <c r="D3077" s="143"/>
      <c r="E3077" s="144"/>
      <c r="F3077" s="145" t="s">
        <v>455</v>
      </c>
      <c r="G3077" s="145" t="s">
        <v>456</v>
      </c>
      <c r="H3077" s="172">
        <v>4</v>
      </c>
      <c r="I3077" s="178"/>
      <c r="J3077" s="178"/>
      <c r="K3077" s="178"/>
      <c r="L3077" s="138"/>
      <c r="M3077" s="146"/>
      <c r="N3077" s="146"/>
    </row>
    <row r="3078" spans="2:14" s="141" customFormat="1" ht="20.100000000000001" hidden="1" customHeight="1">
      <c r="B3078" s="145"/>
      <c r="C3078" s="145"/>
      <c r="D3078" s="143"/>
      <c r="E3078" s="144"/>
      <c r="F3078" s="145" t="s">
        <v>456</v>
      </c>
      <c r="G3078" s="145" t="s">
        <v>457</v>
      </c>
      <c r="H3078" s="172">
        <v>4</v>
      </c>
      <c r="I3078" s="178"/>
      <c r="J3078" s="178"/>
      <c r="K3078" s="178"/>
      <c r="L3078" s="138"/>
      <c r="M3078" s="146"/>
      <c r="N3078" s="146"/>
    </row>
    <row r="3079" spans="2:14" s="141" customFormat="1" ht="20.100000000000001" hidden="1" customHeight="1">
      <c r="B3079" s="145"/>
      <c r="C3079" s="145"/>
      <c r="D3079" s="143"/>
      <c r="E3079" s="144"/>
      <c r="F3079" s="145" t="s">
        <v>457</v>
      </c>
      <c r="G3079" s="145" t="s">
        <v>460</v>
      </c>
      <c r="H3079" s="172">
        <v>4</v>
      </c>
      <c r="I3079" s="178"/>
      <c r="J3079" s="178"/>
      <c r="K3079" s="178"/>
      <c r="L3079" s="138"/>
      <c r="M3079" s="146"/>
      <c r="N3079" s="146"/>
    </row>
    <row r="3080" spans="2:14" s="141" customFormat="1" ht="20.100000000000001" hidden="1" customHeight="1">
      <c r="B3080" s="145"/>
      <c r="C3080" s="145"/>
      <c r="D3080" s="143"/>
      <c r="E3080" s="144"/>
      <c r="F3080" s="145" t="s">
        <v>460</v>
      </c>
      <c r="G3080" s="145" t="s">
        <v>463</v>
      </c>
      <c r="H3080" s="172">
        <v>4</v>
      </c>
      <c r="I3080" s="178"/>
      <c r="J3080" s="178"/>
      <c r="K3080" s="178"/>
      <c r="L3080" s="138"/>
      <c r="M3080" s="146"/>
      <c r="N3080" s="146"/>
    </row>
    <row r="3081" spans="2:14" s="141" customFormat="1" ht="20.100000000000001" hidden="1" customHeight="1">
      <c r="B3081" s="145"/>
      <c r="C3081" s="145"/>
      <c r="D3081" s="143"/>
      <c r="E3081" s="144"/>
      <c r="F3081" s="145" t="s">
        <v>463</v>
      </c>
      <c r="G3081" s="145" t="s">
        <v>464</v>
      </c>
      <c r="H3081" s="172">
        <v>4</v>
      </c>
      <c r="I3081" s="178"/>
      <c r="J3081" s="178"/>
      <c r="K3081" s="178"/>
      <c r="L3081" s="138"/>
      <c r="M3081" s="146"/>
      <c r="N3081" s="146"/>
    </row>
    <row r="3082" spans="2:14" s="141" customFormat="1" ht="20.100000000000001" hidden="1" customHeight="1">
      <c r="B3082" s="145"/>
      <c r="C3082" s="145"/>
      <c r="D3082" s="143"/>
      <c r="E3082" s="144"/>
      <c r="F3082" s="145" t="s">
        <v>464</v>
      </c>
      <c r="G3082" s="145" t="s">
        <v>465</v>
      </c>
      <c r="H3082" s="172">
        <v>4</v>
      </c>
      <c r="I3082" s="178"/>
      <c r="J3082" s="178"/>
      <c r="K3082" s="178"/>
      <c r="L3082" s="138"/>
      <c r="M3082" s="146"/>
      <c r="N3082" s="146"/>
    </row>
    <row r="3083" spans="2:14" s="141" customFormat="1" ht="20.100000000000001" hidden="1" customHeight="1">
      <c r="B3083" s="145"/>
      <c r="C3083" s="145"/>
      <c r="D3083" s="143"/>
      <c r="E3083" s="144"/>
      <c r="F3083" s="145" t="s">
        <v>465</v>
      </c>
      <c r="G3083" s="145" t="s">
        <v>466</v>
      </c>
      <c r="H3083" s="172">
        <v>4</v>
      </c>
      <c r="I3083" s="178"/>
      <c r="J3083" s="178"/>
      <c r="K3083" s="178"/>
      <c r="L3083" s="138"/>
      <c r="M3083" s="146"/>
      <c r="N3083" s="146"/>
    </row>
    <row r="3084" spans="2:14" s="141" customFormat="1" ht="20.100000000000001" hidden="1" customHeight="1">
      <c r="B3084" s="145"/>
      <c r="C3084" s="145"/>
      <c r="D3084" s="143"/>
      <c r="E3084" s="144"/>
      <c r="F3084" s="145" t="s">
        <v>466</v>
      </c>
      <c r="G3084" s="145" t="s">
        <v>467</v>
      </c>
      <c r="H3084" s="172">
        <v>4</v>
      </c>
      <c r="I3084" s="178"/>
      <c r="J3084" s="178"/>
      <c r="K3084" s="178"/>
      <c r="L3084" s="138"/>
      <c r="M3084" s="146"/>
      <c r="N3084" s="146"/>
    </row>
    <row r="3085" spans="2:14" s="141" customFormat="1" ht="20.100000000000001" hidden="1" customHeight="1">
      <c r="B3085" s="145"/>
      <c r="C3085" s="145"/>
      <c r="D3085" s="143"/>
      <c r="E3085" s="144"/>
      <c r="F3085" s="145" t="s">
        <v>467</v>
      </c>
      <c r="G3085" s="145" t="s">
        <v>468</v>
      </c>
      <c r="H3085" s="172">
        <v>4</v>
      </c>
      <c r="I3085" s="178"/>
      <c r="J3085" s="178"/>
      <c r="K3085" s="178"/>
      <c r="L3085" s="138"/>
      <c r="M3085" s="146"/>
      <c r="N3085" s="146"/>
    </row>
    <row r="3086" spans="2:14" s="141" customFormat="1" ht="20.100000000000001" hidden="1" customHeight="1">
      <c r="B3086" s="145"/>
      <c r="C3086" s="145"/>
      <c r="D3086" s="143"/>
      <c r="E3086" s="144"/>
      <c r="F3086" s="145" t="s">
        <v>468</v>
      </c>
      <c r="G3086" s="145" t="s">
        <v>469</v>
      </c>
      <c r="H3086" s="172">
        <v>4</v>
      </c>
      <c r="I3086" s="178"/>
      <c r="J3086" s="178"/>
      <c r="K3086" s="178"/>
      <c r="L3086" s="138"/>
      <c r="M3086" s="146"/>
      <c r="N3086" s="146"/>
    </row>
    <row r="3087" spans="2:14" s="141" customFormat="1" ht="20.100000000000001" hidden="1" customHeight="1">
      <c r="B3087" s="145"/>
      <c r="C3087" s="145"/>
      <c r="D3087" s="143"/>
      <c r="E3087" s="144"/>
      <c r="F3087" s="145" t="s">
        <v>469</v>
      </c>
      <c r="G3087" s="145" t="s">
        <v>470</v>
      </c>
      <c r="H3087" s="172">
        <v>4</v>
      </c>
      <c r="I3087" s="178"/>
      <c r="J3087" s="178"/>
      <c r="K3087" s="178"/>
      <c r="L3087" s="138"/>
      <c r="M3087" s="146"/>
      <c r="N3087" s="146"/>
    </row>
    <row r="3088" spans="2:14" s="141" customFormat="1" ht="20.100000000000001" hidden="1" customHeight="1">
      <c r="B3088" s="145"/>
      <c r="C3088" s="145"/>
      <c r="D3088" s="143"/>
      <c r="E3088" s="144"/>
      <c r="F3088" s="145" t="s">
        <v>470</v>
      </c>
      <c r="G3088" s="145" t="s">
        <v>471</v>
      </c>
      <c r="H3088" s="172">
        <v>4</v>
      </c>
      <c r="I3088" s="178"/>
      <c r="J3088" s="178"/>
      <c r="K3088" s="178"/>
      <c r="L3088" s="138"/>
      <c r="M3088" s="146"/>
      <c r="N3088" s="146"/>
    </row>
    <row r="3089" spans="2:14" s="141" customFormat="1" ht="20.100000000000001" hidden="1" customHeight="1">
      <c r="B3089" s="145"/>
      <c r="C3089" s="145"/>
      <c r="D3089" s="143"/>
      <c r="E3089" s="144"/>
      <c r="F3089" s="145" t="s">
        <v>471</v>
      </c>
      <c r="G3089" s="145" t="s">
        <v>473</v>
      </c>
      <c r="H3089" s="172">
        <v>4</v>
      </c>
      <c r="I3089" s="178"/>
      <c r="J3089" s="178"/>
      <c r="K3089" s="178"/>
      <c r="L3089" s="138"/>
      <c r="M3089" s="146"/>
      <c r="N3089" s="146"/>
    </row>
    <row r="3090" spans="2:14" s="141" customFormat="1" ht="20.100000000000001" hidden="1" customHeight="1">
      <c r="B3090" s="145"/>
      <c r="C3090" s="145"/>
      <c r="D3090" s="143"/>
      <c r="E3090" s="144"/>
      <c r="F3090" s="145" t="s">
        <v>473</v>
      </c>
      <c r="G3090" s="145" t="s">
        <v>474</v>
      </c>
      <c r="H3090" s="172">
        <v>4</v>
      </c>
      <c r="I3090" s="178"/>
      <c r="J3090" s="178"/>
      <c r="K3090" s="178"/>
      <c r="L3090" s="138"/>
      <c r="M3090" s="146"/>
      <c r="N3090" s="146"/>
    </row>
    <row r="3091" spans="2:14" s="141" customFormat="1" ht="20.100000000000001" hidden="1" customHeight="1">
      <c r="B3091" s="145"/>
      <c r="C3091" s="145"/>
      <c r="D3091" s="143"/>
      <c r="E3091" s="144"/>
      <c r="F3091" s="145" t="s">
        <v>474</v>
      </c>
      <c r="G3091" s="145" t="s">
        <v>475</v>
      </c>
      <c r="H3091" s="172">
        <v>4</v>
      </c>
      <c r="I3091" s="178"/>
      <c r="J3091" s="178"/>
      <c r="K3091" s="178"/>
      <c r="L3091" s="138"/>
      <c r="M3091" s="146"/>
      <c r="N3091" s="146"/>
    </row>
    <row r="3092" spans="2:14" s="141" customFormat="1" ht="20.100000000000001" hidden="1" customHeight="1">
      <c r="B3092" s="145"/>
      <c r="C3092" s="145"/>
      <c r="D3092" s="143"/>
      <c r="E3092" s="144"/>
      <c r="F3092" s="145" t="s">
        <v>475</v>
      </c>
      <c r="G3092" s="145" t="s">
        <v>476</v>
      </c>
      <c r="H3092" s="172">
        <v>4</v>
      </c>
      <c r="I3092" s="178"/>
      <c r="J3092" s="178"/>
      <c r="K3092" s="178"/>
      <c r="L3092" s="138"/>
      <c r="M3092" s="146"/>
      <c r="N3092" s="146"/>
    </row>
    <row r="3093" spans="2:14" s="141" customFormat="1" ht="20.100000000000001" hidden="1" customHeight="1">
      <c r="B3093" s="145"/>
      <c r="C3093" s="145"/>
      <c r="D3093" s="143"/>
      <c r="E3093" s="144"/>
      <c r="F3093" s="145" t="s">
        <v>476</v>
      </c>
      <c r="G3093" s="145" t="s">
        <v>477</v>
      </c>
      <c r="H3093" s="172">
        <v>4</v>
      </c>
      <c r="I3093" s="178"/>
      <c r="J3093" s="178"/>
      <c r="K3093" s="178"/>
      <c r="L3093" s="138"/>
      <c r="M3093" s="146"/>
      <c r="N3093" s="146"/>
    </row>
    <row r="3094" spans="2:14" s="141" customFormat="1" ht="20.100000000000001" hidden="1" customHeight="1">
      <c r="B3094" s="145"/>
      <c r="C3094" s="145"/>
      <c r="D3094" s="143"/>
      <c r="E3094" s="144"/>
      <c r="F3094" s="145" t="s">
        <v>477</v>
      </c>
      <c r="G3094" s="145" t="s">
        <v>543</v>
      </c>
      <c r="H3094" s="172">
        <v>4</v>
      </c>
      <c r="I3094" s="178"/>
      <c r="J3094" s="178"/>
      <c r="K3094" s="178"/>
      <c r="L3094" s="138"/>
      <c r="M3094" s="146"/>
      <c r="N3094" s="146"/>
    </row>
    <row r="3095" spans="2:14" s="141" customFormat="1" ht="20.100000000000001" hidden="1" customHeight="1">
      <c r="B3095" s="145"/>
      <c r="C3095" s="145"/>
      <c r="D3095" s="143"/>
      <c r="E3095" s="144"/>
      <c r="F3095" s="145" t="s">
        <v>543</v>
      </c>
      <c r="G3095" s="145" t="s">
        <v>550</v>
      </c>
      <c r="H3095" s="172">
        <v>4</v>
      </c>
      <c r="I3095" s="178"/>
      <c r="J3095" s="178"/>
      <c r="K3095" s="178"/>
      <c r="L3095" s="138"/>
      <c r="M3095" s="146"/>
      <c r="N3095" s="146"/>
    </row>
    <row r="3096" spans="2:14" s="141" customFormat="1" ht="20.100000000000001" hidden="1" customHeight="1">
      <c r="B3096" s="145"/>
      <c r="C3096" s="145"/>
      <c r="D3096" s="143"/>
      <c r="E3096" s="144"/>
      <c r="F3096" s="145" t="s">
        <v>550</v>
      </c>
      <c r="G3096" s="145" t="s">
        <v>551</v>
      </c>
      <c r="H3096" s="172">
        <v>4</v>
      </c>
      <c r="I3096" s="178"/>
      <c r="J3096" s="178"/>
      <c r="K3096" s="178"/>
      <c r="L3096" s="138"/>
      <c r="M3096" s="146"/>
      <c r="N3096" s="146"/>
    </row>
    <row r="3097" spans="2:14" s="141" customFormat="1" ht="20.100000000000001" hidden="1" customHeight="1">
      <c r="B3097" s="145"/>
      <c r="C3097" s="145"/>
      <c r="D3097" s="143"/>
      <c r="E3097" s="144"/>
      <c r="F3097" s="145" t="s">
        <v>551</v>
      </c>
      <c r="G3097" s="145" t="s">
        <v>552</v>
      </c>
      <c r="H3097" s="172">
        <v>4</v>
      </c>
      <c r="I3097" s="178"/>
      <c r="J3097" s="178"/>
      <c r="K3097" s="178"/>
      <c r="L3097" s="138"/>
      <c r="M3097" s="146"/>
      <c r="N3097" s="146"/>
    </row>
    <row r="3098" spans="2:14" s="141" customFormat="1" ht="20.100000000000001" hidden="1" customHeight="1">
      <c r="B3098" s="145"/>
      <c r="C3098" s="145"/>
      <c r="D3098" s="143"/>
      <c r="E3098" s="144"/>
      <c r="F3098" s="145" t="s">
        <v>552</v>
      </c>
      <c r="G3098" s="145" t="s">
        <v>553</v>
      </c>
      <c r="H3098" s="172">
        <v>4</v>
      </c>
      <c r="I3098" s="178"/>
      <c r="J3098" s="178"/>
      <c r="K3098" s="178"/>
      <c r="L3098" s="138"/>
      <c r="M3098" s="146"/>
      <c r="N3098" s="146"/>
    </row>
    <row r="3099" spans="2:14" s="141" customFormat="1" ht="20.100000000000001" hidden="1" customHeight="1">
      <c r="B3099" s="145"/>
      <c r="C3099" s="145"/>
      <c r="D3099" s="143"/>
      <c r="E3099" s="144"/>
      <c r="F3099" s="145" t="s">
        <v>553</v>
      </c>
      <c r="G3099" s="145" t="s">
        <v>965</v>
      </c>
      <c r="H3099" s="172">
        <v>4</v>
      </c>
      <c r="I3099" s="178"/>
      <c r="J3099" s="178"/>
      <c r="K3099" s="178"/>
      <c r="L3099" s="138"/>
      <c r="M3099" s="146"/>
      <c r="N3099" s="146"/>
    </row>
    <row r="3100" spans="2:14" s="141" customFormat="1" ht="20.100000000000001" hidden="1" customHeight="1">
      <c r="B3100" s="145"/>
      <c r="C3100" s="145"/>
      <c r="D3100" s="143"/>
      <c r="E3100" s="144"/>
      <c r="F3100" s="145"/>
      <c r="G3100" s="145"/>
      <c r="H3100" s="172"/>
      <c r="I3100" s="178"/>
      <c r="J3100" s="178"/>
      <c r="K3100" s="178"/>
      <c r="L3100" s="138"/>
      <c r="M3100" s="146"/>
      <c r="N3100" s="146"/>
    </row>
    <row r="3101" spans="2:14" s="141" customFormat="1" ht="20.100000000000001" hidden="1" customHeight="1">
      <c r="B3101" s="145">
        <v>324</v>
      </c>
      <c r="C3101" s="145"/>
      <c r="D3101" s="143" t="s">
        <v>337</v>
      </c>
      <c r="E3101" s="144">
        <v>3.8149999999999999</v>
      </c>
      <c r="F3101" s="145" t="s">
        <v>433</v>
      </c>
      <c r="G3101" s="145" t="s">
        <v>447</v>
      </c>
      <c r="H3101" s="172">
        <v>4</v>
      </c>
      <c r="I3101" s="178"/>
      <c r="J3101" s="178"/>
      <c r="K3101" s="178"/>
      <c r="L3101" s="138"/>
      <c r="M3101" s="146"/>
      <c r="N3101" s="146"/>
    </row>
    <row r="3102" spans="2:14" s="141" customFormat="1" ht="20.100000000000001" hidden="1" customHeight="1">
      <c r="B3102" s="145"/>
      <c r="C3102" s="145"/>
      <c r="D3102" s="143"/>
      <c r="E3102" s="144"/>
      <c r="F3102" s="145" t="s">
        <v>447</v>
      </c>
      <c r="G3102" s="145" t="s">
        <v>451</v>
      </c>
      <c r="H3102" s="172">
        <v>4</v>
      </c>
      <c r="I3102" s="178"/>
      <c r="J3102" s="178"/>
      <c r="K3102" s="178"/>
      <c r="L3102" s="138"/>
      <c r="M3102" s="146"/>
      <c r="N3102" s="146"/>
    </row>
    <row r="3103" spans="2:14" s="141" customFormat="1" ht="20.100000000000001" hidden="1" customHeight="1">
      <c r="B3103" s="145"/>
      <c r="C3103" s="145"/>
      <c r="D3103" s="143"/>
      <c r="E3103" s="144"/>
      <c r="F3103" s="145" t="s">
        <v>451</v>
      </c>
      <c r="G3103" s="145" t="s">
        <v>454</v>
      </c>
      <c r="H3103" s="172">
        <v>4</v>
      </c>
      <c r="I3103" s="178"/>
      <c r="J3103" s="178"/>
      <c r="K3103" s="178"/>
      <c r="L3103" s="138"/>
      <c r="M3103" s="146"/>
      <c r="N3103" s="146"/>
    </row>
    <row r="3104" spans="2:14" s="141" customFormat="1" ht="20.100000000000001" hidden="1" customHeight="1">
      <c r="B3104" s="145"/>
      <c r="C3104" s="145"/>
      <c r="D3104" s="143"/>
      <c r="E3104" s="144"/>
      <c r="F3104" s="145" t="s">
        <v>454</v>
      </c>
      <c r="G3104" s="145" t="s">
        <v>455</v>
      </c>
      <c r="H3104" s="172">
        <v>4</v>
      </c>
      <c r="I3104" s="178"/>
      <c r="J3104" s="178"/>
      <c r="K3104" s="178"/>
      <c r="L3104" s="138"/>
      <c r="M3104" s="146"/>
      <c r="N3104" s="146"/>
    </row>
    <row r="3105" spans="2:14" s="141" customFormat="1" ht="20.100000000000001" hidden="1" customHeight="1">
      <c r="B3105" s="145"/>
      <c r="C3105" s="145"/>
      <c r="D3105" s="143"/>
      <c r="E3105" s="144"/>
      <c r="F3105" s="145" t="s">
        <v>455</v>
      </c>
      <c r="G3105" s="145" t="s">
        <v>456</v>
      </c>
      <c r="H3105" s="172">
        <v>4</v>
      </c>
      <c r="I3105" s="178"/>
      <c r="J3105" s="178"/>
      <c r="K3105" s="178"/>
      <c r="L3105" s="138"/>
      <c r="M3105" s="146"/>
      <c r="N3105" s="146"/>
    </row>
    <row r="3106" spans="2:14" s="141" customFormat="1" ht="20.100000000000001" hidden="1" customHeight="1">
      <c r="B3106" s="145"/>
      <c r="C3106" s="145"/>
      <c r="D3106" s="143"/>
      <c r="E3106" s="144"/>
      <c r="F3106" s="145" t="s">
        <v>456</v>
      </c>
      <c r="G3106" s="145" t="s">
        <v>457</v>
      </c>
      <c r="H3106" s="172">
        <v>4</v>
      </c>
      <c r="I3106" s="178"/>
      <c r="J3106" s="178"/>
      <c r="K3106" s="178"/>
      <c r="L3106" s="138"/>
      <c r="M3106" s="146"/>
      <c r="N3106" s="146"/>
    </row>
    <row r="3107" spans="2:14" s="141" customFormat="1" ht="20.100000000000001" hidden="1" customHeight="1">
      <c r="B3107" s="145"/>
      <c r="C3107" s="145"/>
      <c r="D3107" s="143"/>
      <c r="E3107" s="144"/>
      <c r="F3107" s="145" t="s">
        <v>457</v>
      </c>
      <c r="G3107" s="145" t="s">
        <v>460</v>
      </c>
      <c r="H3107" s="172">
        <v>4</v>
      </c>
      <c r="I3107" s="178"/>
      <c r="J3107" s="178"/>
      <c r="K3107" s="178"/>
      <c r="L3107" s="138"/>
      <c r="M3107" s="146"/>
      <c r="N3107" s="146"/>
    </row>
    <row r="3108" spans="2:14" s="141" customFormat="1" ht="20.100000000000001" hidden="1" customHeight="1">
      <c r="B3108" s="145"/>
      <c r="C3108" s="145"/>
      <c r="D3108" s="143"/>
      <c r="E3108" s="144"/>
      <c r="F3108" s="145" t="s">
        <v>460</v>
      </c>
      <c r="G3108" s="145" t="s">
        <v>463</v>
      </c>
      <c r="H3108" s="172">
        <v>4</v>
      </c>
      <c r="I3108" s="178"/>
      <c r="J3108" s="178"/>
      <c r="K3108" s="178"/>
      <c r="L3108" s="138"/>
      <c r="M3108" s="146"/>
      <c r="N3108" s="146"/>
    </row>
    <row r="3109" spans="2:14" s="141" customFormat="1" ht="20.100000000000001" hidden="1" customHeight="1">
      <c r="B3109" s="145"/>
      <c r="C3109" s="145"/>
      <c r="D3109" s="143"/>
      <c r="E3109" s="144"/>
      <c r="F3109" s="145" t="s">
        <v>463</v>
      </c>
      <c r="G3109" s="145" t="s">
        <v>464</v>
      </c>
      <c r="H3109" s="172">
        <v>4</v>
      </c>
      <c r="I3109" s="178"/>
      <c r="J3109" s="178"/>
      <c r="K3109" s="178"/>
      <c r="L3109" s="138"/>
      <c r="M3109" s="146"/>
      <c r="N3109" s="146"/>
    </row>
    <row r="3110" spans="2:14" s="141" customFormat="1" ht="20.100000000000001" hidden="1" customHeight="1">
      <c r="B3110" s="145"/>
      <c r="C3110" s="145"/>
      <c r="D3110" s="143"/>
      <c r="E3110" s="144"/>
      <c r="F3110" s="145" t="s">
        <v>464</v>
      </c>
      <c r="G3110" s="145" t="s">
        <v>465</v>
      </c>
      <c r="H3110" s="172">
        <v>4</v>
      </c>
      <c r="I3110" s="178"/>
      <c r="J3110" s="178"/>
      <c r="K3110" s="178"/>
      <c r="L3110" s="138"/>
      <c r="M3110" s="146"/>
      <c r="N3110" s="146"/>
    </row>
    <row r="3111" spans="2:14" s="141" customFormat="1" ht="20.100000000000001" hidden="1" customHeight="1">
      <c r="B3111" s="145"/>
      <c r="C3111" s="145"/>
      <c r="D3111" s="143"/>
      <c r="E3111" s="144"/>
      <c r="F3111" s="145" t="s">
        <v>465</v>
      </c>
      <c r="G3111" s="145" t="s">
        <v>466</v>
      </c>
      <c r="H3111" s="172">
        <v>4</v>
      </c>
      <c r="I3111" s="178"/>
      <c r="J3111" s="178"/>
      <c r="K3111" s="178"/>
      <c r="L3111" s="138"/>
      <c r="M3111" s="146"/>
      <c r="N3111" s="146"/>
    </row>
    <row r="3112" spans="2:14" s="141" customFormat="1" ht="20.100000000000001" hidden="1" customHeight="1">
      <c r="B3112" s="145"/>
      <c r="C3112" s="145"/>
      <c r="D3112" s="143"/>
      <c r="E3112" s="144"/>
      <c r="F3112" s="145" t="s">
        <v>466</v>
      </c>
      <c r="G3112" s="145" t="s">
        <v>467</v>
      </c>
      <c r="H3112" s="172">
        <v>4</v>
      </c>
      <c r="I3112" s="178"/>
      <c r="J3112" s="178"/>
      <c r="K3112" s="178"/>
      <c r="L3112" s="138"/>
      <c r="M3112" s="146"/>
      <c r="N3112" s="146"/>
    </row>
    <row r="3113" spans="2:14" s="141" customFormat="1" ht="20.100000000000001" hidden="1" customHeight="1">
      <c r="B3113" s="145"/>
      <c r="C3113" s="145"/>
      <c r="D3113" s="143"/>
      <c r="E3113" s="144"/>
      <c r="F3113" s="145" t="s">
        <v>467</v>
      </c>
      <c r="G3113" s="145" t="s">
        <v>468</v>
      </c>
      <c r="H3113" s="172">
        <v>4</v>
      </c>
      <c r="I3113" s="178"/>
      <c r="J3113" s="178"/>
      <c r="K3113" s="178"/>
      <c r="L3113" s="138"/>
      <c r="M3113" s="146"/>
      <c r="N3113" s="146"/>
    </row>
    <row r="3114" spans="2:14" s="141" customFormat="1" ht="20.100000000000001" hidden="1" customHeight="1">
      <c r="B3114" s="145"/>
      <c r="C3114" s="145"/>
      <c r="D3114" s="143"/>
      <c r="E3114" s="144"/>
      <c r="F3114" s="145" t="s">
        <v>468</v>
      </c>
      <c r="G3114" s="145" t="s">
        <v>469</v>
      </c>
      <c r="H3114" s="172">
        <v>4</v>
      </c>
      <c r="I3114" s="178"/>
      <c r="J3114" s="178"/>
      <c r="K3114" s="178"/>
      <c r="L3114" s="138"/>
      <c r="M3114" s="146"/>
      <c r="N3114" s="146"/>
    </row>
    <row r="3115" spans="2:14" s="141" customFormat="1" ht="20.100000000000001" hidden="1" customHeight="1">
      <c r="B3115" s="145"/>
      <c r="C3115" s="145"/>
      <c r="D3115" s="143"/>
      <c r="E3115" s="144"/>
      <c r="F3115" s="145" t="s">
        <v>469</v>
      </c>
      <c r="G3115" s="145" t="s">
        <v>470</v>
      </c>
      <c r="H3115" s="172">
        <v>4</v>
      </c>
      <c r="I3115" s="178"/>
      <c r="J3115" s="178"/>
      <c r="K3115" s="178"/>
      <c r="L3115" s="138"/>
      <c r="M3115" s="146"/>
      <c r="N3115" s="146"/>
    </row>
    <row r="3116" spans="2:14" s="141" customFormat="1" ht="20.100000000000001" hidden="1" customHeight="1">
      <c r="B3116" s="145"/>
      <c r="C3116" s="145"/>
      <c r="D3116" s="143"/>
      <c r="E3116" s="144"/>
      <c r="F3116" s="145" t="s">
        <v>470</v>
      </c>
      <c r="G3116" s="145" t="s">
        <v>471</v>
      </c>
      <c r="H3116" s="172">
        <v>4</v>
      </c>
      <c r="I3116" s="178"/>
      <c r="J3116" s="178"/>
      <c r="K3116" s="178"/>
      <c r="L3116" s="138"/>
      <c r="M3116" s="146"/>
      <c r="N3116" s="146"/>
    </row>
    <row r="3117" spans="2:14" s="141" customFormat="1" ht="20.100000000000001" hidden="1" customHeight="1">
      <c r="B3117" s="145"/>
      <c r="C3117" s="145"/>
      <c r="D3117" s="143"/>
      <c r="E3117" s="144"/>
      <c r="F3117" s="145" t="s">
        <v>471</v>
      </c>
      <c r="G3117" s="145" t="s">
        <v>473</v>
      </c>
      <c r="H3117" s="172">
        <v>4</v>
      </c>
      <c r="I3117" s="178"/>
      <c r="J3117" s="178"/>
      <c r="K3117" s="178"/>
      <c r="L3117" s="138"/>
      <c r="M3117" s="146"/>
      <c r="N3117" s="146"/>
    </row>
    <row r="3118" spans="2:14" s="141" customFormat="1" ht="20.100000000000001" hidden="1" customHeight="1">
      <c r="B3118" s="145"/>
      <c r="C3118" s="145"/>
      <c r="D3118" s="143"/>
      <c r="E3118" s="144"/>
      <c r="F3118" s="145" t="s">
        <v>473</v>
      </c>
      <c r="G3118" s="145" t="s">
        <v>474</v>
      </c>
      <c r="H3118" s="172">
        <v>4</v>
      </c>
      <c r="I3118" s="178"/>
      <c r="J3118" s="178"/>
      <c r="K3118" s="178"/>
      <c r="L3118" s="138"/>
      <c r="M3118" s="146"/>
      <c r="N3118" s="146"/>
    </row>
    <row r="3119" spans="2:14" s="141" customFormat="1" ht="20.100000000000001" hidden="1" customHeight="1">
      <c r="B3119" s="145"/>
      <c r="C3119" s="145"/>
      <c r="D3119" s="143"/>
      <c r="E3119" s="144"/>
      <c r="F3119" s="145" t="s">
        <v>474</v>
      </c>
      <c r="G3119" s="145" t="s">
        <v>475</v>
      </c>
      <c r="H3119" s="172">
        <v>4</v>
      </c>
      <c r="I3119" s="178"/>
      <c r="J3119" s="178"/>
      <c r="K3119" s="178"/>
      <c r="L3119" s="138"/>
      <c r="M3119" s="146"/>
      <c r="N3119" s="146"/>
    </row>
    <row r="3120" spans="2:14" s="141" customFormat="1" ht="20.100000000000001" hidden="1" customHeight="1">
      <c r="B3120" s="145"/>
      <c r="C3120" s="145"/>
      <c r="D3120" s="143"/>
      <c r="E3120" s="144"/>
      <c r="F3120" s="145" t="s">
        <v>475</v>
      </c>
      <c r="G3120" s="145" t="s">
        <v>966</v>
      </c>
      <c r="H3120" s="172">
        <v>4</v>
      </c>
      <c r="I3120" s="178"/>
      <c r="J3120" s="178"/>
      <c r="K3120" s="178"/>
      <c r="L3120" s="138"/>
      <c r="M3120" s="146"/>
      <c r="N3120" s="146"/>
    </row>
    <row r="3121" spans="2:14" s="141" customFormat="1" ht="20.100000000000001" hidden="1" customHeight="1">
      <c r="B3121" s="145"/>
      <c r="C3121" s="145"/>
      <c r="D3121" s="143"/>
      <c r="E3121" s="144"/>
      <c r="F3121" s="145"/>
      <c r="G3121" s="145"/>
      <c r="H3121" s="172"/>
      <c r="I3121" s="178"/>
      <c r="J3121" s="178"/>
      <c r="K3121" s="178"/>
      <c r="L3121" s="138"/>
      <c r="M3121" s="146"/>
      <c r="N3121" s="146"/>
    </row>
    <row r="3122" spans="2:14" s="141" customFormat="1" ht="20.100000000000001" hidden="1" customHeight="1">
      <c r="B3122" s="145">
        <v>325</v>
      </c>
      <c r="C3122" s="145"/>
      <c r="D3122" s="143" t="s">
        <v>338</v>
      </c>
      <c r="E3122" s="144">
        <v>4.3929999999999998</v>
      </c>
      <c r="F3122" s="145" t="s">
        <v>433</v>
      </c>
      <c r="G3122" s="145" t="s">
        <v>447</v>
      </c>
      <c r="H3122" s="172">
        <v>4</v>
      </c>
      <c r="I3122" s="178"/>
      <c r="J3122" s="178"/>
      <c r="K3122" s="178"/>
      <c r="L3122" s="138"/>
      <c r="M3122" s="146"/>
      <c r="N3122" s="146"/>
    </row>
    <row r="3123" spans="2:14" s="141" customFormat="1" ht="20.100000000000001" hidden="1" customHeight="1">
      <c r="B3123" s="145"/>
      <c r="C3123" s="145"/>
      <c r="D3123" s="143"/>
      <c r="E3123" s="144"/>
      <c r="F3123" s="145" t="s">
        <v>447</v>
      </c>
      <c r="G3123" s="145" t="s">
        <v>451</v>
      </c>
      <c r="H3123" s="172">
        <v>4</v>
      </c>
      <c r="I3123" s="178"/>
      <c r="J3123" s="178"/>
      <c r="K3123" s="178"/>
      <c r="L3123" s="138"/>
      <c r="M3123" s="146"/>
      <c r="N3123" s="146"/>
    </row>
    <row r="3124" spans="2:14" s="141" customFormat="1" ht="20.100000000000001" hidden="1" customHeight="1">
      <c r="B3124" s="145"/>
      <c r="C3124" s="145"/>
      <c r="D3124" s="143"/>
      <c r="E3124" s="144"/>
      <c r="F3124" s="145" t="s">
        <v>451</v>
      </c>
      <c r="G3124" s="145" t="s">
        <v>454</v>
      </c>
      <c r="H3124" s="172">
        <v>4</v>
      </c>
      <c r="I3124" s="178"/>
      <c r="J3124" s="178"/>
      <c r="K3124" s="178"/>
      <c r="L3124" s="138"/>
      <c r="M3124" s="146"/>
      <c r="N3124" s="146"/>
    </row>
    <row r="3125" spans="2:14" s="141" customFormat="1" ht="20.100000000000001" hidden="1" customHeight="1">
      <c r="B3125" s="145"/>
      <c r="C3125" s="145"/>
      <c r="D3125" s="143"/>
      <c r="E3125" s="144"/>
      <c r="F3125" s="145" t="s">
        <v>454</v>
      </c>
      <c r="G3125" s="145" t="s">
        <v>455</v>
      </c>
      <c r="H3125" s="172">
        <v>4</v>
      </c>
      <c r="I3125" s="178"/>
      <c r="J3125" s="178"/>
      <c r="K3125" s="178"/>
      <c r="L3125" s="138"/>
      <c r="M3125" s="146"/>
      <c r="N3125" s="146"/>
    </row>
    <row r="3126" spans="2:14" s="141" customFormat="1" ht="20.100000000000001" hidden="1" customHeight="1">
      <c r="B3126" s="145"/>
      <c r="C3126" s="145"/>
      <c r="D3126" s="143"/>
      <c r="E3126" s="144"/>
      <c r="F3126" s="145" t="s">
        <v>455</v>
      </c>
      <c r="G3126" s="145" t="s">
        <v>456</v>
      </c>
      <c r="H3126" s="172">
        <v>4</v>
      </c>
      <c r="I3126" s="178"/>
      <c r="J3126" s="178"/>
      <c r="K3126" s="178"/>
      <c r="L3126" s="138"/>
      <c r="M3126" s="146"/>
      <c r="N3126" s="146"/>
    </row>
    <row r="3127" spans="2:14" s="141" customFormat="1" ht="20.100000000000001" hidden="1" customHeight="1">
      <c r="B3127" s="145"/>
      <c r="C3127" s="145"/>
      <c r="D3127" s="143"/>
      <c r="E3127" s="144"/>
      <c r="F3127" s="145" t="s">
        <v>456</v>
      </c>
      <c r="G3127" s="145" t="s">
        <v>457</v>
      </c>
      <c r="H3127" s="172">
        <v>4</v>
      </c>
      <c r="I3127" s="178"/>
      <c r="J3127" s="178"/>
      <c r="K3127" s="178"/>
      <c r="L3127" s="138"/>
      <c r="M3127" s="146"/>
      <c r="N3127" s="146"/>
    </row>
    <row r="3128" spans="2:14" s="141" customFormat="1" ht="20.100000000000001" hidden="1" customHeight="1">
      <c r="B3128" s="145"/>
      <c r="C3128" s="145"/>
      <c r="D3128" s="143"/>
      <c r="E3128" s="144"/>
      <c r="F3128" s="145" t="s">
        <v>457</v>
      </c>
      <c r="G3128" s="145" t="s">
        <v>460</v>
      </c>
      <c r="H3128" s="172">
        <v>4</v>
      </c>
      <c r="I3128" s="178"/>
      <c r="J3128" s="178"/>
      <c r="K3128" s="178"/>
      <c r="L3128" s="138"/>
      <c r="M3128" s="146"/>
      <c r="N3128" s="146"/>
    </row>
    <row r="3129" spans="2:14" s="141" customFormat="1" ht="20.100000000000001" hidden="1" customHeight="1">
      <c r="B3129" s="145"/>
      <c r="C3129" s="145"/>
      <c r="D3129" s="143"/>
      <c r="E3129" s="144"/>
      <c r="F3129" s="145" t="s">
        <v>460</v>
      </c>
      <c r="G3129" s="145" t="s">
        <v>463</v>
      </c>
      <c r="H3129" s="172">
        <v>4</v>
      </c>
      <c r="I3129" s="178"/>
      <c r="J3129" s="178"/>
      <c r="K3129" s="178"/>
      <c r="L3129" s="138"/>
      <c r="M3129" s="146"/>
      <c r="N3129" s="146"/>
    </row>
    <row r="3130" spans="2:14" s="141" customFormat="1" ht="20.100000000000001" hidden="1" customHeight="1">
      <c r="B3130" s="145"/>
      <c r="C3130" s="145"/>
      <c r="D3130" s="143"/>
      <c r="E3130" s="144"/>
      <c r="F3130" s="145" t="s">
        <v>463</v>
      </c>
      <c r="G3130" s="145" t="s">
        <v>464</v>
      </c>
      <c r="H3130" s="172">
        <v>4</v>
      </c>
      <c r="I3130" s="178"/>
      <c r="J3130" s="178"/>
      <c r="K3130" s="178"/>
      <c r="L3130" s="138"/>
      <c r="M3130" s="146"/>
      <c r="N3130" s="146"/>
    </row>
    <row r="3131" spans="2:14" s="141" customFormat="1" ht="20.100000000000001" hidden="1" customHeight="1">
      <c r="B3131" s="145"/>
      <c r="C3131" s="145"/>
      <c r="D3131" s="143"/>
      <c r="E3131" s="144"/>
      <c r="F3131" s="145" t="s">
        <v>464</v>
      </c>
      <c r="G3131" s="145" t="s">
        <v>465</v>
      </c>
      <c r="H3131" s="172">
        <v>4</v>
      </c>
      <c r="I3131" s="178"/>
      <c r="J3131" s="178"/>
      <c r="K3131" s="178"/>
      <c r="L3131" s="138"/>
      <c r="M3131" s="146"/>
      <c r="N3131" s="146"/>
    </row>
    <row r="3132" spans="2:14" s="141" customFormat="1" ht="20.100000000000001" hidden="1" customHeight="1">
      <c r="B3132" s="145"/>
      <c r="C3132" s="145"/>
      <c r="D3132" s="143"/>
      <c r="E3132" s="144"/>
      <c r="F3132" s="145" t="s">
        <v>465</v>
      </c>
      <c r="G3132" s="145" t="s">
        <v>466</v>
      </c>
      <c r="H3132" s="172">
        <v>4</v>
      </c>
      <c r="I3132" s="178"/>
      <c r="J3132" s="178"/>
      <c r="K3132" s="178"/>
      <c r="L3132" s="138"/>
      <c r="M3132" s="146"/>
      <c r="N3132" s="146"/>
    </row>
    <row r="3133" spans="2:14" s="141" customFormat="1" ht="20.100000000000001" hidden="1" customHeight="1">
      <c r="B3133" s="145"/>
      <c r="C3133" s="145"/>
      <c r="D3133" s="143"/>
      <c r="E3133" s="144"/>
      <c r="F3133" s="145" t="s">
        <v>466</v>
      </c>
      <c r="G3133" s="145" t="s">
        <v>467</v>
      </c>
      <c r="H3133" s="172">
        <v>4</v>
      </c>
      <c r="I3133" s="178"/>
      <c r="J3133" s="178"/>
      <c r="K3133" s="178"/>
      <c r="L3133" s="138"/>
      <c r="M3133" s="146"/>
      <c r="N3133" s="146"/>
    </row>
    <row r="3134" spans="2:14" s="141" customFormat="1" ht="20.100000000000001" hidden="1" customHeight="1">
      <c r="B3134" s="145"/>
      <c r="C3134" s="145"/>
      <c r="D3134" s="143"/>
      <c r="E3134" s="144"/>
      <c r="F3134" s="145" t="s">
        <v>467</v>
      </c>
      <c r="G3134" s="145" t="s">
        <v>468</v>
      </c>
      <c r="H3134" s="172">
        <v>4</v>
      </c>
      <c r="I3134" s="178"/>
      <c r="J3134" s="178"/>
      <c r="K3134" s="178"/>
      <c r="L3134" s="138"/>
      <c r="M3134" s="146"/>
      <c r="N3134" s="146"/>
    </row>
    <row r="3135" spans="2:14" s="141" customFormat="1" ht="20.100000000000001" hidden="1" customHeight="1">
      <c r="B3135" s="145"/>
      <c r="C3135" s="145"/>
      <c r="D3135" s="143"/>
      <c r="E3135" s="144"/>
      <c r="F3135" s="145" t="s">
        <v>468</v>
      </c>
      <c r="G3135" s="145" t="s">
        <v>469</v>
      </c>
      <c r="H3135" s="172">
        <v>4</v>
      </c>
      <c r="I3135" s="178"/>
      <c r="J3135" s="178"/>
      <c r="K3135" s="178"/>
      <c r="L3135" s="138"/>
      <c r="M3135" s="146"/>
      <c r="N3135" s="146"/>
    </row>
    <row r="3136" spans="2:14" s="141" customFormat="1" ht="20.100000000000001" hidden="1" customHeight="1">
      <c r="B3136" s="145"/>
      <c r="C3136" s="145"/>
      <c r="D3136" s="143"/>
      <c r="E3136" s="144"/>
      <c r="F3136" s="145" t="s">
        <v>469</v>
      </c>
      <c r="G3136" s="145" t="s">
        <v>470</v>
      </c>
      <c r="H3136" s="172">
        <v>4</v>
      </c>
      <c r="I3136" s="178"/>
      <c r="J3136" s="178"/>
      <c r="K3136" s="178"/>
      <c r="L3136" s="138"/>
      <c r="M3136" s="146"/>
      <c r="N3136" s="146"/>
    </row>
    <row r="3137" spans="2:14" s="141" customFormat="1" ht="20.100000000000001" hidden="1" customHeight="1">
      <c r="B3137" s="145"/>
      <c r="C3137" s="145"/>
      <c r="D3137" s="143"/>
      <c r="E3137" s="144"/>
      <c r="F3137" s="145" t="s">
        <v>470</v>
      </c>
      <c r="G3137" s="145" t="s">
        <v>471</v>
      </c>
      <c r="H3137" s="172">
        <v>4</v>
      </c>
      <c r="I3137" s="178"/>
      <c r="J3137" s="178"/>
      <c r="K3137" s="178"/>
      <c r="L3137" s="138"/>
      <c r="M3137" s="146"/>
      <c r="N3137" s="146"/>
    </row>
    <row r="3138" spans="2:14" s="141" customFormat="1" ht="20.100000000000001" hidden="1" customHeight="1">
      <c r="B3138" s="145"/>
      <c r="C3138" s="145"/>
      <c r="D3138" s="143"/>
      <c r="E3138" s="144"/>
      <c r="F3138" s="145" t="s">
        <v>471</v>
      </c>
      <c r="G3138" s="145" t="s">
        <v>473</v>
      </c>
      <c r="H3138" s="172">
        <v>4</v>
      </c>
      <c r="I3138" s="178"/>
      <c r="J3138" s="178"/>
      <c r="K3138" s="178"/>
      <c r="L3138" s="138"/>
      <c r="M3138" s="146"/>
      <c r="N3138" s="146"/>
    </row>
    <row r="3139" spans="2:14" s="141" customFormat="1" ht="20.100000000000001" hidden="1" customHeight="1">
      <c r="B3139" s="145"/>
      <c r="C3139" s="145"/>
      <c r="D3139" s="143"/>
      <c r="E3139" s="144"/>
      <c r="F3139" s="145" t="s">
        <v>473</v>
      </c>
      <c r="G3139" s="145" t="s">
        <v>474</v>
      </c>
      <c r="H3139" s="172">
        <v>4</v>
      </c>
      <c r="I3139" s="178"/>
      <c r="J3139" s="178"/>
      <c r="K3139" s="178"/>
      <c r="L3139" s="138"/>
      <c r="M3139" s="146"/>
      <c r="N3139" s="146"/>
    </row>
    <row r="3140" spans="2:14" s="141" customFormat="1" ht="20.100000000000001" hidden="1" customHeight="1">
      <c r="B3140" s="145"/>
      <c r="C3140" s="145"/>
      <c r="D3140" s="143"/>
      <c r="E3140" s="144"/>
      <c r="F3140" s="145" t="s">
        <v>474</v>
      </c>
      <c r="G3140" s="145" t="s">
        <v>475</v>
      </c>
      <c r="H3140" s="172">
        <v>4</v>
      </c>
      <c r="I3140" s="178"/>
      <c r="J3140" s="178"/>
      <c r="K3140" s="178"/>
      <c r="L3140" s="138"/>
      <c r="M3140" s="146"/>
      <c r="N3140" s="146"/>
    </row>
    <row r="3141" spans="2:14" s="141" customFormat="1" ht="20.100000000000001" hidden="1" customHeight="1">
      <c r="B3141" s="145"/>
      <c r="C3141" s="145"/>
      <c r="D3141" s="143"/>
      <c r="E3141" s="144"/>
      <c r="F3141" s="145" t="s">
        <v>475</v>
      </c>
      <c r="G3141" s="145" t="s">
        <v>476</v>
      </c>
      <c r="H3141" s="172">
        <v>4</v>
      </c>
      <c r="I3141" s="178"/>
      <c r="J3141" s="178"/>
      <c r="K3141" s="178"/>
      <c r="L3141" s="138"/>
      <c r="M3141" s="146"/>
      <c r="N3141" s="146"/>
    </row>
    <row r="3142" spans="2:14" s="141" customFormat="1" ht="20.100000000000001" hidden="1" customHeight="1">
      <c r="B3142" s="145"/>
      <c r="C3142" s="145"/>
      <c r="D3142" s="143"/>
      <c r="E3142" s="144"/>
      <c r="F3142" s="145" t="s">
        <v>476</v>
      </c>
      <c r="G3142" s="145" t="s">
        <v>477</v>
      </c>
      <c r="H3142" s="172">
        <v>4</v>
      </c>
      <c r="I3142" s="178"/>
      <c r="J3142" s="178"/>
      <c r="K3142" s="178"/>
      <c r="L3142" s="138"/>
      <c r="M3142" s="146"/>
      <c r="N3142" s="146"/>
    </row>
    <row r="3143" spans="2:14" s="141" customFormat="1" ht="20.100000000000001" hidden="1" customHeight="1">
      <c r="B3143" s="145"/>
      <c r="C3143" s="145"/>
      <c r="D3143" s="143"/>
      <c r="E3143" s="144"/>
      <c r="F3143" s="145" t="s">
        <v>477</v>
      </c>
      <c r="G3143" s="145" t="s">
        <v>967</v>
      </c>
      <c r="H3143" s="172">
        <v>4</v>
      </c>
      <c r="I3143" s="178"/>
      <c r="J3143" s="178"/>
      <c r="K3143" s="178"/>
      <c r="L3143" s="138"/>
      <c r="M3143" s="146"/>
      <c r="N3143" s="146"/>
    </row>
    <row r="3144" spans="2:14" s="141" customFormat="1" ht="20.100000000000001" hidden="1" customHeight="1">
      <c r="B3144" s="145"/>
      <c r="C3144" s="145"/>
      <c r="D3144" s="143"/>
      <c r="E3144" s="144"/>
      <c r="F3144" s="145"/>
      <c r="G3144" s="145"/>
      <c r="H3144" s="172"/>
      <c r="I3144" s="178"/>
      <c r="J3144" s="178"/>
      <c r="K3144" s="178"/>
      <c r="L3144" s="138"/>
      <c r="M3144" s="146"/>
      <c r="N3144" s="146"/>
    </row>
    <row r="3145" spans="2:14" s="141" customFormat="1" ht="20.100000000000001" hidden="1" customHeight="1">
      <c r="B3145" s="145">
        <v>326</v>
      </c>
      <c r="C3145" s="145"/>
      <c r="D3145" s="143" t="s">
        <v>339</v>
      </c>
      <c r="E3145" s="144">
        <v>1.6850000000000001</v>
      </c>
      <c r="F3145" s="145" t="s">
        <v>433</v>
      </c>
      <c r="G3145" s="145" t="s">
        <v>447</v>
      </c>
      <c r="H3145" s="172">
        <v>4</v>
      </c>
      <c r="I3145" s="178"/>
      <c r="J3145" s="178"/>
      <c r="K3145" s="178"/>
      <c r="L3145" s="138"/>
      <c r="M3145" s="146"/>
      <c r="N3145" s="146"/>
    </row>
    <row r="3146" spans="2:14" s="141" customFormat="1" ht="20.100000000000001" hidden="1" customHeight="1">
      <c r="B3146" s="145"/>
      <c r="C3146" s="145"/>
      <c r="D3146" s="143"/>
      <c r="E3146" s="144"/>
      <c r="F3146" s="145" t="s">
        <v>447</v>
      </c>
      <c r="G3146" s="145" t="s">
        <v>451</v>
      </c>
      <c r="H3146" s="172">
        <v>4</v>
      </c>
      <c r="I3146" s="178"/>
      <c r="J3146" s="178"/>
      <c r="K3146" s="178"/>
      <c r="L3146" s="138"/>
      <c r="M3146" s="146"/>
      <c r="N3146" s="146"/>
    </row>
    <row r="3147" spans="2:14" s="141" customFormat="1" ht="20.100000000000001" hidden="1" customHeight="1">
      <c r="B3147" s="145"/>
      <c r="C3147" s="145"/>
      <c r="D3147" s="143"/>
      <c r="E3147" s="144"/>
      <c r="F3147" s="145" t="s">
        <v>451</v>
      </c>
      <c r="G3147" s="145" t="s">
        <v>454</v>
      </c>
      <c r="H3147" s="172">
        <v>4</v>
      </c>
      <c r="I3147" s="178"/>
      <c r="J3147" s="178"/>
      <c r="K3147" s="178"/>
      <c r="L3147" s="138"/>
      <c r="M3147" s="146"/>
      <c r="N3147" s="146"/>
    </row>
    <row r="3148" spans="2:14" s="141" customFormat="1" ht="20.100000000000001" hidden="1" customHeight="1">
      <c r="B3148" s="145"/>
      <c r="C3148" s="145"/>
      <c r="D3148" s="143"/>
      <c r="E3148" s="144"/>
      <c r="F3148" s="145" t="s">
        <v>454</v>
      </c>
      <c r="G3148" s="145" t="s">
        <v>455</v>
      </c>
      <c r="H3148" s="172">
        <v>4</v>
      </c>
      <c r="I3148" s="178"/>
      <c r="J3148" s="178"/>
      <c r="K3148" s="178"/>
      <c r="L3148" s="138"/>
      <c r="M3148" s="146"/>
      <c r="N3148" s="146"/>
    </row>
    <row r="3149" spans="2:14" s="141" customFormat="1" ht="20.100000000000001" hidden="1" customHeight="1">
      <c r="B3149" s="145"/>
      <c r="C3149" s="145"/>
      <c r="D3149" s="143"/>
      <c r="E3149" s="144"/>
      <c r="F3149" s="145" t="s">
        <v>455</v>
      </c>
      <c r="G3149" s="145" t="s">
        <v>456</v>
      </c>
      <c r="H3149" s="172">
        <v>4</v>
      </c>
      <c r="I3149" s="178"/>
      <c r="J3149" s="178"/>
      <c r="K3149" s="178"/>
      <c r="L3149" s="138"/>
      <c r="M3149" s="146"/>
      <c r="N3149" s="146"/>
    </row>
    <row r="3150" spans="2:14" s="141" customFormat="1" ht="20.100000000000001" hidden="1" customHeight="1">
      <c r="B3150" s="145"/>
      <c r="C3150" s="145"/>
      <c r="D3150" s="143"/>
      <c r="E3150" s="144"/>
      <c r="F3150" s="145" t="s">
        <v>456</v>
      </c>
      <c r="G3150" s="145" t="s">
        <v>457</v>
      </c>
      <c r="H3150" s="172">
        <v>4</v>
      </c>
      <c r="I3150" s="178"/>
      <c r="J3150" s="178"/>
      <c r="K3150" s="178"/>
      <c r="L3150" s="138"/>
      <c r="M3150" s="146"/>
      <c r="N3150" s="146"/>
    </row>
    <row r="3151" spans="2:14" s="141" customFormat="1" ht="20.100000000000001" hidden="1" customHeight="1">
      <c r="B3151" s="145"/>
      <c r="C3151" s="145"/>
      <c r="D3151" s="143"/>
      <c r="E3151" s="144"/>
      <c r="F3151" s="145" t="s">
        <v>457</v>
      </c>
      <c r="G3151" s="145" t="s">
        <v>460</v>
      </c>
      <c r="H3151" s="172">
        <v>4</v>
      </c>
      <c r="I3151" s="178"/>
      <c r="J3151" s="178"/>
      <c r="K3151" s="178"/>
      <c r="L3151" s="138"/>
      <c r="M3151" s="146"/>
      <c r="N3151" s="146"/>
    </row>
    <row r="3152" spans="2:14" s="141" customFormat="1" ht="20.100000000000001" hidden="1" customHeight="1">
      <c r="B3152" s="145"/>
      <c r="C3152" s="145"/>
      <c r="D3152" s="143"/>
      <c r="E3152" s="144"/>
      <c r="F3152" s="145" t="s">
        <v>460</v>
      </c>
      <c r="G3152" s="145" t="s">
        <v>463</v>
      </c>
      <c r="H3152" s="172">
        <v>4</v>
      </c>
      <c r="I3152" s="178"/>
      <c r="J3152" s="178"/>
      <c r="K3152" s="178"/>
      <c r="L3152" s="138"/>
      <c r="M3152" s="146"/>
      <c r="N3152" s="146"/>
    </row>
    <row r="3153" spans="2:14" s="141" customFormat="1" ht="20.100000000000001" hidden="1" customHeight="1">
      <c r="B3153" s="145"/>
      <c r="C3153" s="145"/>
      <c r="D3153" s="143"/>
      <c r="E3153" s="144"/>
      <c r="F3153" s="145" t="s">
        <v>463</v>
      </c>
      <c r="G3153" s="145" t="s">
        <v>968</v>
      </c>
      <c r="H3153" s="172">
        <v>4</v>
      </c>
      <c r="I3153" s="178"/>
      <c r="J3153" s="178"/>
      <c r="K3153" s="178"/>
      <c r="L3153" s="138"/>
      <c r="M3153" s="146"/>
      <c r="N3153" s="146"/>
    </row>
    <row r="3154" spans="2:14" s="141" customFormat="1" ht="20.100000000000001" hidden="1" customHeight="1">
      <c r="B3154" s="145"/>
      <c r="C3154" s="145"/>
      <c r="D3154" s="143"/>
      <c r="E3154" s="144"/>
      <c r="F3154" s="145"/>
      <c r="G3154" s="145"/>
      <c r="H3154" s="172"/>
      <c r="I3154" s="178"/>
      <c r="J3154" s="178"/>
      <c r="K3154" s="178"/>
      <c r="L3154" s="138"/>
      <c r="M3154" s="146"/>
      <c r="N3154" s="146"/>
    </row>
    <row r="3155" spans="2:14" s="141" customFormat="1" ht="20.100000000000001" hidden="1" customHeight="1">
      <c r="B3155" s="145">
        <v>327</v>
      </c>
      <c r="C3155" s="145"/>
      <c r="D3155" s="143" t="s">
        <v>340</v>
      </c>
      <c r="E3155" s="144">
        <v>3.7</v>
      </c>
      <c r="F3155" s="145" t="s">
        <v>433</v>
      </c>
      <c r="G3155" s="145" t="s">
        <v>447</v>
      </c>
      <c r="H3155" s="172">
        <v>4</v>
      </c>
      <c r="I3155" s="178"/>
      <c r="J3155" s="178"/>
      <c r="K3155" s="178"/>
      <c r="L3155" s="138"/>
      <c r="M3155" s="146"/>
      <c r="N3155" s="146"/>
    </row>
    <row r="3156" spans="2:14" s="141" customFormat="1" ht="20.100000000000001" hidden="1" customHeight="1">
      <c r="B3156" s="145"/>
      <c r="C3156" s="145"/>
      <c r="D3156" s="143"/>
      <c r="E3156" s="144"/>
      <c r="F3156" s="145" t="s">
        <v>447</v>
      </c>
      <c r="G3156" s="145" t="s">
        <v>451</v>
      </c>
      <c r="H3156" s="172">
        <v>4</v>
      </c>
      <c r="I3156" s="178"/>
      <c r="J3156" s="178"/>
      <c r="K3156" s="178"/>
      <c r="L3156" s="138"/>
      <c r="M3156" s="146"/>
      <c r="N3156" s="146"/>
    </row>
    <row r="3157" spans="2:14" s="141" customFormat="1" ht="20.100000000000001" hidden="1" customHeight="1">
      <c r="B3157" s="145"/>
      <c r="C3157" s="145"/>
      <c r="D3157" s="143"/>
      <c r="E3157" s="144"/>
      <c r="F3157" s="145" t="s">
        <v>451</v>
      </c>
      <c r="G3157" s="145" t="s">
        <v>454</v>
      </c>
      <c r="H3157" s="172">
        <v>4</v>
      </c>
      <c r="I3157" s="178"/>
      <c r="J3157" s="178"/>
      <c r="K3157" s="178"/>
      <c r="L3157" s="138"/>
      <c r="M3157" s="146"/>
      <c r="N3157" s="146"/>
    </row>
    <row r="3158" spans="2:14" s="141" customFormat="1" ht="20.100000000000001" hidden="1" customHeight="1">
      <c r="B3158" s="145"/>
      <c r="C3158" s="145"/>
      <c r="D3158" s="143"/>
      <c r="E3158" s="144"/>
      <c r="F3158" s="145" t="s">
        <v>454</v>
      </c>
      <c r="G3158" s="145" t="s">
        <v>455</v>
      </c>
      <c r="H3158" s="172">
        <v>4</v>
      </c>
      <c r="I3158" s="178"/>
      <c r="J3158" s="178"/>
      <c r="K3158" s="178"/>
      <c r="L3158" s="138"/>
      <c r="M3158" s="146"/>
      <c r="N3158" s="146"/>
    </row>
    <row r="3159" spans="2:14" s="141" customFormat="1" ht="20.100000000000001" hidden="1" customHeight="1">
      <c r="B3159" s="145"/>
      <c r="C3159" s="145"/>
      <c r="D3159" s="143"/>
      <c r="E3159" s="144"/>
      <c r="F3159" s="145" t="s">
        <v>455</v>
      </c>
      <c r="G3159" s="145" t="s">
        <v>456</v>
      </c>
      <c r="H3159" s="172">
        <v>4</v>
      </c>
      <c r="I3159" s="178"/>
      <c r="J3159" s="178"/>
      <c r="K3159" s="178"/>
      <c r="L3159" s="138"/>
      <c r="M3159" s="146"/>
      <c r="N3159" s="146"/>
    </row>
    <row r="3160" spans="2:14" s="141" customFormat="1" ht="20.100000000000001" hidden="1" customHeight="1">
      <c r="B3160" s="145"/>
      <c r="C3160" s="145"/>
      <c r="D3160" s="143"/>
      <c r="E3160" s="144"/>
      <c r="F3160" s="145" t="s">
        <v>456</v>
      </c>
      <c r="G3160" s="145" t="s">
        <v>457</v>
      </c>
      <c r="H3160" s="172">
        <v>4</v>
      </c>
      <c r="I3160" s="178"/>
      <c r="J3160" s="178"/>
      <c r="K3160" s="178"/>
      <c r="L3160" s="138"/>
      <c r="M3160" s="146"/>
      <c r="N3160" s="146"/>
    </row>
    <row r="3161" spans="2:14" s="141" customFormat="1" ht="20.100000000000001" hidden="1" customHeight="1">
      <c r="B3161" s="145"/>
      <c r="C3161" s="145"/>
      <c r="D3161" s="143"/>
      <c r="E3161" s="144"/>
      <c r="F3161" s="145" t="s">
        <v>457</v>
      </c>
      <c r="G3161" s="145" t="s">
        <v>460</v>
      </c>
      <c r="H3161" s="172">
        <v>4</v>
      </c>
      <c r="I3161" s="178"/>
      <c r="J3161" s="178"/>
      <c r="K3161" s="178"/>
      <c r="L3161" s="138"/>
      <c r="M3161" s="146"/>
      <c r="N3161" s="146"/>
    </row>
    <row r="3162" spans="2:14" s="141" customFormat="1" ht="20.100000000000001" hidden="1" customHeight="1">
      <c r="B3162" s="145"/>
      <c r="C3162" s="145"/>
      <c r="D3162" s="143"/>
      <c r="E3162" s="144"/>
      <c r="F3162" s="145" t="s">
        <v>460</v>
      </c>
      <c r="G3162" s="145" t="s">
        <v>463</v>
      </c>
      <c r="H3162" s="172">
        <v>4</v>
      </c>
      <c r="I3162" s="178"/>
      <c r="J3162" s="178"/>
      <c r="K3162" s="178"/>
      <c r="L3162" s="138"/>
      <c r="M3162" s="146"/>
      <c r="N3162" s="146"/>
    </row>
    <row r="3163" spans="2:14" s="141" customFormat="1" ht="20.100000000000001" hidden="1" customHeight="1">
      <c r="B3163" s="145"/>
      <c r="C3163" s="145"/>
      <c r="D3163" s="143"/>
      <c r="E3163" s="144"/>
      <c r="F3163" s="145" t="s">
        <v>463</v>
      </c>
      <c r="G3163" s="145" t="s">
        <v>464</v>
      </c>
      <c r="H3163" s="172">
        <v>4</v>
      </c>
      <c r="I3163" s="178"/>
      <c r="J3163" s="178"/>
      <c r="K3163" s="178"/>
      <c r="L3163" s="138"/>
      <c r="M3163" s="146"/>
      <c r="N3163" s="146"/>
    </row>
    <row r="3164" spans="2:14" s="141" customFormat="1" ht="20.100000000000001" hidden="1" customHeight="1">
      <c r="B3164" s="145"/>
      <c r="C3164" s="145"/>
      <c r="D3164" s="143"/>
      <c r="E3164" s="144"/>
      <c r="F3164" s="145" t="s">
        <v>464</v>
      </c>
      <c r="G3164" s="145" t="s">
        <v>465</v>
      </c>
      <c r="H3164" s="172">
        <v>4</v>
      </c>
      <c r="I3164" s="178"/>
      <c r="J3164" s="178"/>
      <c r="K3164" s="178"/>
      <c r="L3164" s="138"/>
      <c r="M3164" s="146"/>
      <c r="N3164" s="146"/>
    </row>
    <row r="3165" spans="2:14" s="141" customFormat="1" ht="20.100000000000001" hidden="1" customHeight="1">
      <c r="B3165" s="145"/>
      <c r="C3165" s="145"/>
      <c r="D3165" s="143"/>
      <c r="E3165" s="144"/>
      <c r="F3165" s="145" t="s">
        <v>465</v>
      </c>
      <c r="G3165" s="145" t="s">
        <v>466</v>
      </c>
      <c r="H3165" s="172">
        <v>4</v>
      </c>
      <c r="I3165" s="178"/>
      <c r="J3165" s="178"/>
      <c r="K3165" s="178"/>
      <c r="L3165" s="138"/>
      <c r="M3165" s="146"/>
      <c r="N3165" s="146"/>
    </row>
    <row r="3166" spans="2:14" s="141" customFormat="1" ht="20.100000000000001" hidden="1" customHeight="1">
      <c r="B3166" s="145"/>
      <c r="C3166" s="145"/>
      <c r="D3166" s="143"/>
      <c r="E3166" s="144"/>
      <c r="F3166" s="145" t="s">
        <v>466</v>
      </c>
      <c r="G3166" s="145" t="s">
        <v>467</v>
      </c>
      <c r="H3166" s="172">
        <v>4</v>
      </c>
      <c r="I3166" s="178"/>
      <c r="J3166" s="178"/>
      <c r="K3166" s="178"/>
      <c r="L3166" s="138"/>
      <c r="M3166" s="146"/>
      <c r="N3166" s="146"/>
    </row>
    <row r="3167" spans="2:14" s="141" customFormat="1" ht="20.100000000000001" hidden="1" customHeight="1">
      <c r="B3167" s="145"/>
      <c r="C3167" s="145"/>
      <c r="D3167" s="143"/>
      <c r="E3167" s="144"/>
      <c r="F3167" s="145" t="s">
        <v>467</v>
      </c>
      <c r="G3167" s="145" t="s">
        <v>468</v>
      </c>
      <c r="H3167" s="172">
        <v>4</v>
      </c>
      <c r="I3167" s="178"/>
      <c r="J3167" s="178"/>
      <c r="K3167" s="178"/>
      <c r="L3167" s="138"/>
      <c r="M3167" s="146"/>
      <c r="N3167" s="146"/>
    </row>
    <row r="3168" spans="2:14" s="141" customFormat="1" ht="20.100000000000001" hidden="1" customHeight="1">
      <c r="B3168" s="145"/>
      <c r="C3168" s="145"/>
      <c r="D3168" s="143"/>
      <c r="E3168" s="144"/>
      <c r="F3168" s="145" t="s">
        <v>468</v>
      </c>
      <c r="G3168" s="145" t="s">
        <v>469</v>
      </c>
      <c r="H3168" s="172">
        <v>4</v>
      </c>
      <c r="I3168" s="178"/>
      <c r="J3168" s="178"/>
      <c r="K3168" s="178"/>
      <c r="L3168" s="138"/>
      <c r="M3168" s="146"/>
      <c r="N3168" s="146"/>
    </row>
    <row r="3169" spans="2:14" s="141" customFormat="1" ht="20.100000000000001" hidden="1" customHeight="1">
      <c r="B3169" s="145"/>
      <c r="C3169" s="145"/>
      <c r="D3169" s="143"/>
      <c r="E3169" s="144"/>
      <c r="F3169" s="145" t="s">
        <v>469</v>
      </c>
      <c r="G3169" s="145" t="s">
        <v>470</v>
      </c>
      <c r="H3169" s="172">
        <v>4</v>
      </c>
      <c r="I3169" s="178"/>
      <c r="J3169" s="178"/>
      <c r="K3169" s="178"/>
      <c r="L3169" s="138"/>
      <c r="M3169" s="146"/>
      <c r="N3169" s="146"/>
    </row>
    <row r="3170" spans="2:14" s="141" customFormat="1" ht="20.100000000000001" hidden="1" customHeight="1">
      <c r="B3170" s="145"/>
      <c r="C3170" s="145"/>
      <c r="D3170" s="143"/>
      <c r="E3170" s="144"/>
      <c r="F3170" s="145" t="s">
        <v>470</v>
      </c>
      <c r="G3170" s="145" t="s">
        <v>471</v>
      </c>
      <c r="H3170" s="172">
        <v>4</v>
      </c>
      <c r="I3170" s="178"/>
      <c r="J3170" s="178"/>
      <c r="K3170" s="178"/>
      <c r="L3170" s="138"/>
      <c r="M3170" s="146"/>
      <c r="N3170" s="146"/>
    </row>
    <row r="3171" spans="2:14" s="141" customFormat="1" ht="20.100000000000001" hidden="1" customHeight="1">
      <c r="B3171" s="145"/>
      <c r="C3171" s="145"/>
      <c r="D3171" s="143"/>
      <c r="E3171" s="144"/>
      <c r="F3171" s="145" t="s">
        <v>471</v>
      </c>
      <c r="G3171" s="145" t="s">
        <v>473</v>
      </c>
      <c r="H3171" s="172">
        <v>4</v>
      </c>
      <c r="I3171" s="178"/>
      <c r="J3171" s="178"/>
      <c r="K3171" s="178"/>
      <c r="L3171" s="138"/>
      <c r="M3171" s="146"/>
      <c r="N3171" s="146"/>
    </row>
    <row r="3172" spans="2:14" s="141" customFormat="1" ht="20.100000000000001" hidden="1" customHeight="1">
      <c r="B3172" s="145"/>
      <c r="C3172" s="145"/>
      <c r="D3172" s="143"/>
      <c r="E3172" s="144"/>
      <c r="F3172" s="145" t="s">
        <v>473</v>
      </c>
      <c r="G3172" s="145" t="s">
        <v>474</v>
      </c>
      <c r="H3172" s="172">
        <v>4</v>
      </c>
      <c r="I3172" s="178"/>
      <c r="J3172" s="178"/>
      <c r="K3172" s="178"/>
      <c r="L3172" s="138"/>
      <c r="M3172" s="146"/>
      <c r="N3172" s="146"/>
    </row>
    <row r="3173" spans="2:14" s="141" customFormat="1" ht="20.100000000000001" hidden="1" customHeight="1">
      <c r="B3173" s="145"/>
      <c r="C3173" s="145"/>
      <c r="D3173" s="143"/>
      <c r="E3173" s="144"/>
      <c r="F3173" s="145" t="s">
        <v>474</v>
      </c>
      <c r="G3173" s="145" t="s">
        <v>969</v>
      </c>
      <c r="H3173" s="172">
        <v>4</v>
      </c>
      <c r="I3173" s="178"/>
      <c r="J3173" s="178"/>
      <c r="K3173" s="178"/>
      <c r="L3173" s="138"/>
      <c r="M3173" s="146"/>
      <c r="N3173" s="146"/>
    </row>
    <row r="3174" spans="2:14" s="141" customFormat="1" ht="20.100000000000001" hidden="1" customHeight="1">
      <c r="B3174" s="145"/>
      <c r="C3174" s="145"/>
      <c r="D3174" s="143"/>
      <c r="E3174" s="144"/>
      <c r="F3174" s="145"/>
      <c r="G3174" s="145"/>
      <c r="H3174" s="172"/>
      <c r="I3174" s="178"/>
      <c r="J3174" s="178"/>
      <c r="K3174" s="178"/>
      <c r="L3174" s="138"/>
      <c r="M3174" s="146"/>
      <c r="N3174" s="146"/>
    </row>
    <row r="3175" spans="2:14" s="141" customFormat="1" ht="20.100000000000001" hidden="1" customHeight="1">
      <c r="B3175" s="145">
        <v>328</v>
      </c>
      <c r="C3175" s="145"/>
      <c r="D3175" s="143" t="s">
        <v>341</v>
      </c>
      <c r="E3175" s="144">
        <v>0.92200000000000004</v>
      </c>
      <c r="F3175" s="145" t="s">
        <v>433</v>
      </c>
      <c r="G3175" s="145" t="s">
        <v>447</v>
      </c>
      <c r="H3175" s="172">
        <v>4</v>
      </c>
      <c r="I3175" s="178"/>
      <c r="J3175" s="178"/>
      <c r="K3175" s="178"/>
      <c r="L3175" s="138"/>
      <c r="M3175" s="146"/>
      <c r="N3175" s="146"/>
    </row>
    <row r="3176" spans="2:14" s="141" customFormat="1" ht="20.100000000000001" hidden="1" customHeight="1">
      <c r="B3176" s="145"/>
      <c r="C3176" s="145"/>
      <c r="D3176" s="143"/>
      <c r="E3176" s="144"/>
      <c r="F3176" s="145" t="s">
        <v>447</v>
      </c>
      <c r="G3176" s="145" t="s">
        <v>451</v>
      </c>
      <c r="H3176" s="172">
        <v>4</v>
      </c>
      <c r="I3176" s="178"/>
      <c r="J3176" s="178"/>
      <c r="K3176" s="178"/>
      <c r="L3176" s="138"/>
      <c r="M3176" s="146"/>
      <c r="N3176" s="146"/>
    </row>
    <row r="3177" spans="2:14" s="141" customFormat="1" ht="20.100000000000001" hidden="1" customHeight="1">
      <c r="B3177" s="145"/>
      <c r="C3177" s="145"/>
      <c r="D3177" s="143"/>
      <c r="E3177" s="144"/>
      <c r="F3177" s="145" t="s">
        <v>451</v>
      </c>
      <c r="G3177" s="145" t="s">
        <v>454</v>
      </c>
      <c r="H3177" s="172">
        <v>4</v>
      </c>
      <c r="I3177" s="178"/>
      <c r="J3177" s="178"/>
      <c r="K3177" s="178"/>
      <c r="L3177" s="138"/>
      <c r="M3177" s="146"/>
      <c r="N3177" s="146"/>
    </row>
    <row r="3178" spans="2:14" s="141" customFormat="1" ht="20.100000000000001" hidden="1" customHeight="1">
      <c r="B3178" s="145"/>
      <c r="C3178" s="145"/>
      <c r="D3178" s="143"/>
      <c r="E3178" s="144"/>
      <c r="F3178" s="145" t="s">
        <v>454</v>
      </c>
      <c r="G3178" s="145" t="s">
        <v>455</v>
      </c>
      <c r="H3178" s="172">
        <v>4</v>
      </c>
      <c r="I3178" s="178"/>
      <c r="J3178" s="178"/>
      <c r="K3178" s="178"/>
      <c r="L3178" s="138"/>
      <c r="M3178" s="146"/>
      <c r="N3178" s="146"/>
    </row>
    <row r="3179" spans="2:14" s="141" customFormat="1" ht="20.100000000000001" hidden="1" customHeight="1">
      <c r="B3179" s="145"/>
      <c r="C3179" s="145"/>
      <c r="D3179" s="143"/>
      <c r="E3179" s="144"/>
      <c r="F3179" s="145" t="s">
        <v>455</v>
      </c>
      <c r="G3179" s="145" t="s">
        <v>970</v>
      </c>
      <c r="H3179" s="172">
        <v>4</v>
      </c>
      <c r="I3179" s="178"/>
      <c r="J3179" s="178"/>
      <c r="K3179" s="178"/>
      <c r="L3179" s="138"/>
      <c r="M3179" s="146"/>
      <c r="N3179" s="146"/>
    </row>
    <row r="3180" spans="2:14" s="141" customFormat="1" ht="20.100000000000001" hidden="1" customHeight="1">
      <c r="B3180" s="145"/>
      <c r="C3180" s="145"/>
      <c r="D3180" s="152"/>
      <c r="E3180" s="145"/>
      <c r="F3180" s="149"/>
      <c r="G3180" s="149"/>
      <c r="H3180" s="175"/>
      <c r="I3180" s="1093"/>
      <c r="J3180" s="1093"/>
      <c r="K3180" s="1093"/>
      <c r="L3180" s="132"/>
      <c r="M3180" s="146"/>
      <c r="N3180" s="146"/>
    </row>
    <row r="3181" spans="2:14" s="141" customFormat="1" ht="20.100000000000001" hidden="1" customHeight="1">
      <c r="B3181" s="145">
        <v>329</v>
      </c>
      <c r="C3181" s="145"/>
      <c r="D3181" s="143" t="s">
        <v>342</v>
      </c>
      <c r="E3181" s="144">
        <v>2.7</v>
      </c>
      <c r="F3181" s="145" t="s">
        <v>433</v>
      </c>
      <c r="G3181" s="145" t="s">
        <v>447</v>
      </c>
      <c r="H3181" s="172">
        <v>3</v>
      </c>
      <c r="I3181" s="178"/>
      <c r="J3181" s="178"/>
      <c r="K3181" s="178"/>
      <c r="L3181" s="138"/>
      <c r="M3181" s="146"/>
      <c r="N3181" s="146"/>
    </row>
    <row r="3182" spans="2:14" s="141" customFormat="1" ht="20.100000000000001" hidden="1" customHeight="1">
      <c r="B3182" s="145"/>
      <c r="C3182" s="145"/>
      <c r="D3182" s="143"/>
      <c r="E3182" s="144"/>
      <c r="F3182" s="145" t="s">
        <v>447</v>
      </c>
      <c r="G3182" s="145" t="s">
        <v>451</v>
      </c>
      <c r="H3182" s="172">
        <v>3</v>
      </c>
      <c r="I3182" s="178"/>
      <c r="J3182" s="178"/>
      <c r="K3182" s="178"/>
      <c r="L3182" s="138"/>
      <c r="M3182" s="146"/>
      <c r="N3182" s="146"/>
    </row>
    <row r="3183" spans="2:14" s="141" customFormat="1" ht="20.100000000000001" hidden="1" customHeight="1">
      <c r="B3183" s="145"/>
      <c r="C3183" s="145"/>
      <c r="D3183" s="143"/>
      <c r="E3183" s="144"/>
      <c r="F3183" s="145" t="s">
        <v>451</v>
      </c>
      <c r="G3183" s="145" t="s">
        <v>454</v>
      </c>
      <c r="H3183" s="172">
        <v>3</v>
      </c>
      <c r="I3183" s="178"/>
      <c r="J3183" s="178"/>
      <c r="K3183" s="178"/>
      <c r="L3183" s="138"/>
      <c r="M3183" s="146"/>
      <c r="N3183" s="146"/>
    </row>
    <row r="3184" spans="2:14" s="141" customFormat="1" ht="20.100000000000001" hidden="1" customHeight="1">
      <c r="B3184" s="145"/>
      <c r="C3184" s="145"/>
      <c r="D3184" s="143"/>
      <c r="E3184" s="144"/>
      <c r="F3184" s="145" t="s">
        <v>454</v>
      </c>
      <c r="G3184" s="145" t="s">
        <v>455</v>
      </c>
      <c r="H3184" s="172">
        <v>3</v>
      </c>
      <c r="I3184" s="178"/>
      <c r="J3184" s="178"/>
      <c r="K3184" s="178"/>
      <c r="L3184" s="138"/>
      <c r="M3184" s="146"/>
      <c r="N3184" s="146"/>
    </row>
    <row r="3185" spans="2:14" s="141" customFormat="1" ht="20.100000000000001" hidden="1" customHeight="1">
      <c r="B3185" s="145"/>
      <c r="C3185" s="145"/>
      <c r="D3185" s="143"/>
      <c r="E3185" s="144"/>
      <c r="F3185" s="145" t="s">
        <v>455</v>
      </c>
      <c r="G3185" s="145" t="s">
        <v>456</v>
      </c>
      <c r="H3185" s="172">
        <v>3</v>
      </c>
      <c r="I3185" s="178"/>
      <c r="J3185" s="178"/>
      <c r="K3185" s="178"/>
      <c r="L3185" s="138"/>
      <c r="M3185" s="146"/>
      <c r="N3185" s="146"/>
    </row>
    <row r="3186" spans="2:14" s="141" customFormat="1" ht="20.100000000000001" hidden="1" customHeight="1">
      <c r="B3186" s="145"/>
      <c r="C3186" s="145"/>
      <c r="D3186" s="143"/>
      <c r="E3186" s="144"/>
      <c r="F3186" s="145" t="s">
        <v>456</v>
      </c>
      <c r="G3186" s="145" t="s">
        <v>457</v>
      </c>
      <c r="H3186" s="172">
        <v>3</v>
      </c>
      <c r="I3186" s="178"/>
      <c r="J3186" s="178"/>
      <c r="K3186" s="178"/>
      <c r="L3186" s="138"/>
      <c r="M3186" s="146"/>
      <c r="N3186" s="146"/>
    </row>
    <row r="3187" spans="2:14" s="141" customFormat="1" ht="20.100000000000001" hidden="1" customHeight="1">
      <c r="B3187" s="145"/>
      <c r="C3187" s="145"/>
      <c r="D3187" s="143"/>
      <c r="E3187" s="144"/>
      <c r="F3187" s="145" t="s">
        <v>457</v>
      </c>
      <c r="G3187" s="145" t="s">
        <v>460</v>
      </c>
      <c r="H3187" s="172">
        <v>3</v>
      </c>
      <c r="I3187" s="178"/>
      <c r="J3187" s="178"/>
      <c r="K3187" s="178"/>
      <c r="L3187" s="138"/>
      <c r="M3187" s="146"/>
      <c r="N3187" s="146"/>
    </row>
    <row r="3188" spans="2:14" s="141" customFormat="1" ht="20.100000000000001" hidden="1" customHeight="1">
      <c r="B3188" s="145"/>
      <c r="C3188" s="145"/>
      <c r="D3188" s="143"/>
      <c r="E3188" s="144"/>
      <c r="F3188" s="145" t="s">
        <v>460</v>
      </c>
      <c r="G3188" s="145" t="s">
        <v>463</v>
      </c>
      <c r="H3188" s="172">
        <v>3</v>
      </c>
      <c r="I3188" s="178"/>
      <c r="J3188" s="178"/>
      <c r="K3188" s="178"/>
      <c r="L3188" s="138"/>
      <c r="M3188" s="146"/>
      <c r="N3188" s="146"/>
    </row>
    <row r="3189" spans="2:14" s="141" customFormat="1" ht="20.100000000000001" hidden="1" customHeight="1">
      <c r="B3189" s="145"/>
      <c r="C3189" s="145"/>
      <c r="D3189" s="143"/>
      <c r="E3189" s="144"/>
      <c r="F3189" s="145" t="s">
        <v>463</v>
      </c>
      <c r="G3189" s="145" t="s">
        <v>464</v>
      </c>
      <c r="H3189" s="172">
        <v>3</v>
      </c>
      <c r="I3189" s="178"/>
      <c r="J3189" s="178"/>
      <c r="K3189" s="178"/>
      <c r="L3189" s="138"/>
      <c r="M3189" s="146"/>
      <c r="N3189" s="146"/>
    </row>
    <row r="3190" spans="2:14" s="141" customFormat="1" ht="20.100000000000001" hidden="1" customHeight="1">
      <c r="B3190" s="145"/>
      <c r="C3190" s="145"/>
      <c r="D3190" s="143"/>
      <c r="E3190" s="144"/>
      <c r="F3190" s="145" t="s">
        <v>464</v>
      </c>
      <c r="G3190" s="145" t="s">
        <v>465</v>
      </c>
      <c r="H3190" s="172">
        <v>3</v>
      </c>
      <c r="I3190" s="178"/>
      <c r="J3190" s="178"/>
      <c r="K3190" s="178"/>
      <c r="L3190" s="138"/>
      <c r="M3190" s="146"/>
      <c r="N3190" s="146"/>
    </row>
    <row r="3191" spans="2:14" s="141" customFormat="1" ht="20.100000000000001" hidden="1" customHeight="1">
      <c r="B3191" s="145"/>
      <c r="C3191" s="145"/>
      <c r="D3191" s="143"/>
      <c r="E3191" s="144"/>
      <c r="F3191" s="145" t="s">
        <v>465</v>
      </c>
      <c r="G3191" s="145" t="s">
        <v>466</v>
      </c>
      <c r="H3191" s="172">
        <v>3</v>
      </c>
      <c r="I3191" s="178"/>
      <c r="J3191" s="178"/>
      <c r="K3191" s="178"/>
      <c r="L3191" s="138"/>
      <c r="M3191" s="146"/>
      <c r="N3191" s="146"/>
    </row>
    <row r="3192" spans="2:14" s="141" customFormat="1" ht="20.100000000000001" hidden="1" customHeight="1">
      <c r="B3192" s="145"/>
      <c r="C3192" s="145"/>
      <c r="D3192" s="143"/>
      <c r="E3192" s="144"/>
      <c r="F3192" s="145" t="s">
        <v>466</v>
      </c>
      <c r="G3192" s="145" t="s">
        <v>467</v>
      </c>
      <c r="H3192" s="172">
        <v>3</v>
      </c>
      <c r="I3192" s="178"/>
      <c r="J3192" s="178"/>
      <c r="K3192" s="178"/>
      <c r="L3192" s="138"/>
      <c r="M3192" s="146"/>
      <c r="N3192" s="146"/>
    </row>
    <row r="3193" spans="2:14" s="141" customFormat="1" ht="20.100000000000001" hidden="1" customHeight="1">
      <c r="B3193" s="145"/>
      <c r="C3193" s="145"/>
      <c r="D3193" s="143"/>
      <c r="E3193" s="144"/>
      <c r="F3193" s="145" t="s">
        <v>467</v>
      </c>
      <c r="G3193" s="145" t="s">
        <v>468</v>
      </c>
      <c r="H3193" s="172">
        <v>3</v>
      </c>
      <c r="I3193" s="178"/>
      <c r="J3193" s="178"/>
      <c r="K3193" s="178"/>
      <c r="L3193" s="138"/>
      <c r="M3193" s="146"/>
      <c r="N3193" s="146"/>
    </row>
    <row r="3194" spans="2:14" s="141" customFormat="1" ht="20.100000000000001" hidden="1" customHeight="1">
      <c r="B3194" s="145"/>
      <c r="C3194" s="145"/>
      <c r="D3194" s="143"/>
      <c r="E3194" s="144"/>
      <c r="F3194" s="145" t="s">
        <v>468</v>
      </c>
      <c r="G3194" s="145" t="s">
        <v>971</v>
      </c>
      <c r="H3194" s="172">
        <v>3</v>
      </c>
      <c r="I3194" s="178"/>
      <c r="J3194" s="178"/>
      <c r="K3194" s="178"/>
      <c r="L3194" s="138"/>
      <c r="M3194" s="146"/>
      <c r="N3194" s="146"/>
    </row>
    <row r="3195" spans="2:14" s="141" customFormat="1" ht="20.100000000000001" hidden="1" customHeight="1">
      <c r="B3195" s="145"/>
      <c r="C3195" s="145"/>
      <c r="D3195" s="143"/>
      <c r="E3195" s="144"/>
      <c r="F3195" s="145"/>
      <c r="G3195" s="145"/>
      <c r="H3195" s="172"/>
      <c r="I3195" s="178"/>
      <c r="J3195" s="178"/>
      <c r="K3195" s="178"/>
      <c r="L3195" s="138"/>
      <c r="M3195" s="146"/>
      <c r="N3195" s="146"/>
    </row>
    <row r="3196" spans="2:14" s="141" customFormat="1" ht="20.100000000000001" hidden="1" customHeight="1">
      <c r="B3196" s="145">
        <v>330</v>
      </c>
      <c r="C3196" s="145"/>
      <c r="D3196" s="143" t="s">
        <v>343</v>
      </c>
      <c r="E3196" s="144">
        <v>1.8859999999999999</v>
      </c>
      <c r="F3196" s="145" t="s">
        <v>433</v>
      </c>
      <c r="G3196" s="145" t="s">
        <v>447</v>
      </c>
      <c r="H3196" s="172">
        <v>5</v>
      </c>
      <c r="I3196" s="178"/>
      <c r="J3196" s="178"/>
      <c r="K3196" s="178"/>
      <c r="L3196" s="138"/>
      <c r="M3196" s="146"/>
      <c r="N3196" s="146"/>
    </row>
    <row r="3197" spans="2:14" s="141" customFormat="1" ht="20.100000000000001" hidden="1" customHeight="1">
      <c r="B3197" s="145"/>
      <c r="C3197" s="145"/>
      <c r="D3197" s="143"/>
      <c r="E3197" s="144"/>
      <c r="F3197" s="145" t="s">
        <v>447</v>
      </c>
      <c r="G3197" s="145" t="s">
        <v>451</v>
      </c>
      <c r="H3197" s="172">
        <v>5</v>
      </c>
      <c r="I3197" s="178"/>
      <c r="J3197" s="178"/>
      <c r="K3197" s="178"/>
      <c r="L3197" s="138"/>
      <c r="M3197" s="146"/>
      <c r="N3197" s="146"/>
    </row>
    <row r="3198" spans="2:14" s="141" customFormat="1" ht="20.100000000000001" hidden="1" customHeight="1">
      <c r="B3198" s="145"/>
      <c r="C3198" s="145"/>
      <c r="D3198" s="143"/>
      <c r="E3198" s="144"/>
      <c r="F3198" s="145" t="s">
        <v>451</v>
      </c>
      <c r="G3198" s="145" t="s">
        <v>454</v>
      </c>
      <c r="H3198" s="172">
        <v>5</v>
      </c>
      <c r="I3198" s="178"/>
      <c r="J3198" s="178"/>
      <c r="K3198" s="178"/>
      <c r="L3198" s="138"/>
      <c r="M3198" s="146"/>
      <c r="N3198" s="146"/>
    </row>
    <row r="3199" spans="2:14" s="141" customFormat="1" ht="20.100000000000001" hidden="1" customHeight="1">
      <c r="B3199" s="145"/>
      <c r="C3199" s="145"/>
      <c r="D3199" s="143"/>
      <c r="E3199" s="144"/>
      <c r="F3199" s="145" t="s">
        <v>454</v>
      </c>
      <c r="G3199" s="145" t="s">
        <v>455</v>
      </c>
      <c r="H3199" s="172">
        <v>5</v>
      </c>
      <c r="I3199" s="178"/>
      <c r="J3199" s="178"/>
      <c r="K3199" s="178"/>
      <c r="L3199" s="138"/>
      <c r="M3199" s="146"/>
      <c r="N3199" s="146"/>
    </row>
    <row r="3200" spans="2:14" s="141" customFormat="1" ht="20.100000000000001" hidden="1" customHeight="1">
      <c r="B3200" s="145"/>
      <c r="C3200" s="145"/>
      <c r="D3200" s="143"/>
      <c r="E3200" s="144"/>
      <c r="F3200" s="145" t="s">
        <v>455</v>
      </c>
      <c r="G3200" s="145" t="s">
        <v>456</v>
      </c>
      <c r="H3200" s="172">
        <v>5</v>
      </c>
      <c r="I3200" s="178"/>
      <c r="J3200" s="178"/>
      <c r="K3200" s="178"/>
      <c r="L3200" s="138"/>
      <c r="M3200" s="146"/>
      <c r="N3200" s="146"/>
    </row>
    <row r="3201" spans="2:14" s="141" customFormat="1" ht="20.100000000000001" hidden="1" customHeight="1">
      <c r="B3201" s="145"/>
      <c r="C3201" s="145"/>
      <c r="D3201" s="143"/>
      <c r="E3201" s="144"/>
      <c r="F3201" s="145" t="s">
        <v>456</v>
      </c>
      <c r="G3201" s="145" t="s">
        <v>457</v>
      </c>
      <c r="H3201" s="172">
        <v>5</v>
      </c>
      <c r="I3201" s="178"/>
      <c r="J3201" s="178"/>
      <c r="K3201" s="178"/>
      <c r="L3201" s="138"/>
      <c r="M3201" s="146"/>
      <c r="N3201" s="146"/>
    </row>
    <row r="3202" spans="2:14" s="141" customFormat="1" ht="20.100000000000001" hidden="1" customHeight="1">
      <c r="B3202" s="145"/>
      <c r="C3202" s="145"/>
      <c r="D3202" s="143"/>
      <c r="E3202" s="144"/>
      <c r="F3202" s="145" t="s">
        <v>457</v>
      </c>
      <c r="G3202" s="145" t="s">
        <v>460</v>
      </c>
      <c r="H3202" s="172">
        <v>5</v>
      </c>
      <c r="I3202" s="178"/>
      <c r="J3202" s="178"/>
      <c r="K3202" s="178"/>
      <c r="L3202" s="138"/>
      <c r="M3202" s="146"/>
      <c r="N3202" s="146"/>
    </row>
    <row r="3203" spans="2:14" s="141" customFormat="1" ht="20.100000000000001" hidden="1" customHeight="1">
      <c r="B3203" s="145"/>
      <c r="C3203" s="145"/>
      <c r="D3203" s="143"/>
      <c r="E3203" s="144"/>
      <c r="F3203" s="145" t="s">
        <v>460</v>
      </c>
      <c r="G3203" s="145" t="s">
        <v>463</v>
      </c>
      <c r="H3203" s="172">
        <v>5</v>
      </c>
      <c r="I3203" s="178"/>
      <c r="J3203" s="178"/>
      <c r="K3203" s="178"/>
      <c r="L3203" s="138"/>
      <c r="M3203" s="146"/>
      <c r="N3203" s="146"/>
    </row>
    <row r="3204" spans="2:14" s="141" customFormat="1" ht="20.100000000000001" hidden="1" customHeight="1">
      <c r="B3204" s="145"/>
      <c r="C3204" s="145"/>
      <c r="D3204" s="143"/>
      <c r="E3204" s="144"/>
      <c r="F3204" s="145" t="s">
        <v>463</v>
      </c>
      <c r="G3204" s="145" t="s">
        <v>464</v>
      </c>
      <c r="H3204" s="172">
        <v>5</v>
      </c>
      <c r="I3204" s="178"/>
      <c r="J3204" s="178"/>
      <c r="K3204" s="178"/>
      <c r="L3204" s="138"/>
      <c r="M3204" s="146"/>
      <c r="N3204" s="146"/>
    </row>
    <row r="3205" spans="2:14" s="141" customFormat="1" ht="20.100000000000001" hidden="1" customHeight="1">
      <c r="B3205" s="145"/>
      <c r="C3205" s="145"/>
      <c r="D3205" s="143"/>
      <c r="E3205" s="144"/>
      <c r="F3205" s="145" t="s">
        <v>464</v>
      </c>
      <c r="G3205" s="145" t="s">
        <v>972</v>
      </c>
      <c r="H3205" s="172">
        <v>5</v>
      </c>
      <c r="I3205" s="178"/>
      <c r="J3205" s="178"/>
      <c r="K3205" s="178"/>
      <c r="L3205" s="138"/>
      <c r="M3205" s="146"/>
      <c r="N3205" s="146"/>
    </row>
    <row r="3206" spans="2:14" s="141" customFormat="1" ht="20.100000000000001" hidden="1" customHeight="1">
      <c r="B3206" s="145"/>
      <c r="C3206" s="145"/>
      <c r="D3206" s="143"/>
      <c r="E3206" s="144"/>
      <c r="F3206" s="145"/>
      <c r="G3206" s="145"/>
      <c r="H3206" s="172"/>
      <c r="I3206" s="178"/>
      <c r="J3206" s="178"/>
      <c r="K3206" s="178"/>
      <c r="L3206" s="138"/>
      <c r="M3206" s="146"/>
      <c r="N3206" s="146"/>
    </row>
    <row r="3207" spans="2:14" s="141" customFormat="1" ht="20.100000000000001" hidden="1" customHeight="1">
      <c r="B3207" s="145">
        <v>331</v>
      </c>
      <c r="C3207" s="145"/>
      <c r="D3207" s="143" t="s">
        <v>344</v>
      </c>
      <c r="E3207" s="144">
        <v>6.6420000000000003</v>
      </c>
      <c r="F3207" s="145" t="s">
        <v>433</v>
      </c>
      <c r="G3207" s="145" t="s">
        <v>447</v>
      </c>
      <c r="H3207" s="172">
        <v>5</v>
      </c>
      <c r="I3207" s="178"/>
      <c r="J3207" s="178"/>
      <c r="K3207" s="178"/>
      <c r="L3207" s="138"/>
      <c r="M3207" s="146"/>
      <c r="N3207" s="146"/>
    </row>
    <row r="3208" spans="2:14" s="141" customFormat="1" ht="20.100000000000001" hidden="1" customHeight="1">
      <c r="B3208" s="145"/>
      <c r="C3208" s="145"/>
      <c r="D3208" s="143"/>
      <c r="E3208" s="144"/>
      <c r="F3208" s="145" t="s">
        <v>447</v>
      </c>
      <c r="G3208" s="145" t="s">
        <v>451</v>
      </c>
      <c r="H3208" s="172">
        <v>5</v>
      </c>
      <c r="I3208" s="178"/>
      <c r="J3208" s="178"/>
      <c r="K3208" s="178"/>
      <c r="L3208" s="138"/>
      <c r="M3208" s="146"/>
      <c r="N3208" s="146"/>
    </row>
    <row r="3209" spans="2:14" s="141" customFormat="1" ht="20.100000000000001" hidden="1" customHeight="1">
      <c r="B3209" s="145"/>
      <c r="C3209" s="145"/>
      <c r="D3209" s="143"/>
      <c r="E3209" s="144"/>
      <c r="F3209" s="145" t="s">
        <v>451</v>
      </c>
      <c r="G3209" s="145" t="s">
        <v>454</v>
      </c>
      <c r="H3209" s="172">
        <v>5</v>
      </c>
      <c r="I3209" s="178"/>
      <c r="J3209" s="178"/>
      <c r="K3209" s="178"/>
      <c r="L3209" s="138"/>
      <c r="M3209" s="146"/>
      <c r="N3209" s="146"/>
    </row>
    <row r="3210" spans="2:14" s="141" customFormat="1" ht="20.100000000000001" hidden="1" customHeight="1">
      <c r="B3210" s="145"/>
      <c r="C3210" s="145"/>
      <c r="D3210" s="143"/>
      <c r="E3210" s="144"/>
      <c r="F3210" s="145" t="s">
        <v>454</v>
      </c>
      <c r="G3210" s="145" t="s">
        <v>455</v>
      </c>
      <c r="H3210" s="172">
        <v>5</v>
      </c>
      <c r="I3210" s="178"/>
      <c r="J3210" s="178"/>
      <c r="K3210" s="178"/>
      <c r="L3210" s="138"/>
      <c r="M3210" s="146"/>
      <c r="N3210" s="146"/>
    </row>
    <row r="3211" spans="2:14" s="141" customFormat="1" ht="20.100000000000001" hidden="1" customHeight="1">
      <c r="B3211" s="145"/>
      <c r="C3211" s="145"/>
      <c r="D3211" s="143"/>
      <c r="E3211" s="144"/>
      <c r="F3211" s="145" t="s">
        <v>455</v>
      </c>
      <c r="G3211" s="145" t="s">
        <v>456</v>
      </c>
      <c r="H3211" s="172">
        <v>5</v>
      </c>
      <c r="I3211" s="178"/>
      <c r="J3211" s="178"/>
      <c r="K3211" s="178"/>
      <c r="L3211" s="138"/>
      <c r="M3211" s="146"/>
      <c r="N3211" s="146"/>
    </row>
    <row r="3212" spans="2:14" s="141" customFormat="1" ht="20.100000000000001" hidden="1" customHeight="1">
      <c r="B3212" s="145"/>
      <c r="C3212" s="145"/>
      <c r="D3212" s="143"/>
      <c r="E3212" s="144"/>
      <c r="F3212" s="145" t="s">
        <v>456</v>
      </c>
      <c r="G3212" s="145" t="s">
        <v>457</v>
      </c>
      <c r="H3212" s="172">
        <v>5</v>
      </c>
      <c r="I3212" s="178"/>
      <c r="J3212" s="178"/>
      <c r="K3212" s="178"/>
      <c r="L3212" s="138"/>
      <c r="M3212" s="146"/>
      <c r="N3212" s="146"/>
    </row>
    <row r="3213" spans="2:14" s="141" customFormat="1" ht="20.100000000000001" hidden="1" customHeight="1">
      <c r="B3213" s="145"/>
      <c r="C3213" s="145"/>
      <c r="D3213" s="143"/>
      <c r="E3213" s="144"/>
      <c r="F3213" s="145" t="s">
        <v>457</v>
      </c>
      <c r="G3213" s="145" t="s">
        <v>460</v>
      </c>
      <c r="H3213" s="172">
        <v>5</v>
      </c>
      <c r="I3213" s="178"/>
      <c r="J3213" s="178"/>
      <c r="K3213" s="178"/>
      <c r="L3213" s="138"/>
      <c r="M3213" s="146"/>
      <c r="N3213" s="146"/>
    </row>
    <row r="3214" spans="2:14" s="141" customFormat="1" ht="20.100000000000001" hidden="1" customHeight="1">
      <c r="B3214" s="145"/>
      <c r="C3214" s="145"/>
      <c r="D3214" s="143"/>
      <c r="E3214" s="144"/>
      <c r="F3214" s="145" t="s">
        <v>460</v>
      </c>
      <c r="G3214" s="145" t="s">
        <v>463</v>
      </c>
      <c r="H3214" s="172">
        <v>5</v>
      </c>
      <c r="I3214" s="178"/>
      <c r="J3214" s="178"/>
      <c r="K3214" s="178"/>
      <c r="L3214" s="138"/>
      <c r="M3214" s="146"/>
      <c r="N3214" s="146"/>
    </row>
    <row r="3215" spans="2:14" s="141" customFormat="1" ht="20.100000000000001" hidden="1" customHeight="1">
      <c r="B3215" s="145"/>
      <c r="C3215" s="145"/>
      <c r="D3215" s="143"/>
      <c r="E3215" s="144"/>
      <c r="F3215" s="145" t="s">
        <v>463</v>
      </c>
      <c r="G3215" s="145" t="s">
        <v>464</v>
      </c>
      <c r="H3215" s="172">
        <v>5</v>
      </c>
      <c r="I3215" s="178"/>
      <c r="J3215" s="178"/>
      <c r="K3215" s="178"/>
      <c r="L3215" s="138"/>
      <c r="M3215" s="146"/>
      <c r="N3215" s="146"/>
    </row>
    <row r="3216" spans="2:14" s="141" customFormat="1" ht="20.100000000000001" hidden="1" customHeight="1">
      <c r="B3216" s="145"/>
      <c r="C3216" s="145"/>
      <c r="D3216" s="143"/>
      <c r="E3216" s="144"/>
      <c r="F3216" s="145" t="s">
        <v>464</v>
      </c>
      <c r="G3216" s="145" t="s">
        <v>465</v>
      </c>
      <c r="H3216" s="172">
        <v>5</v>
      </c>
      <c r="I3216" s="178"/>
      <c r="J3216" s="178"/>
      <c r="K3216" s="178"/>
      <c r="L3216" s="138"/>
      <c r="M3216" s="146"/>
      <c r="N3216" s="146"/>
    </row>
    <row r="3217" spans="2:14" s="141" customFormat="1" ht="20.100000000000001" hidden="1" customHeight="1">
      <c r="B3217" s="145"/>
      <c r="C3217" s="145"/>
      <c r="D3217" s="143"/>
      <c r="E3217" s="144"/>
      <c r="F3217" s="145" t="s">
        <v>465</v>
      </c>
      <c r="G3217" s="145" t="s">
        <v>466</v>
      </c>
      <c r="H3217" s="172">
        <v>5</v>
      </c>
      <c r="I3217" s="178"/>
      <c r="J3217" s="178"/>
      <c r="K3217" s="178"/>
      <c r="L3217" s="138"/>
      <c r="M3217" s="146"/>
      <c r="N3217" s="146"/>
    </row>
    <row r="3218" spans="2:14" s="141" customFormat="1" ht="20.100000000000001" hidden="1" customHeight="1">
      <c r="B3218" s="145"/>
      <c r="C3218" s="145"/>
      <c r="D3218" s="143"/>
      <c r="E3218" s="144"/>
      <c r="F3218" s="145" t="s">
        <v>466</v>
      </c>
      <c r="G3218" s="145" t="s">
        <v>467</v>
      </c>
      <c r="H3218" s="172">
        <v>5</v>
      </c>
      <c r="I3218" s="178"/>
      <c r="J3218" s="178"/>
      <c r="K3218" s="178"/>
      <c r="L3218" s="138"/>
      <c r="M3218" s="146"/>
      <c r="N3218" s="146"/>
    </row>
    <row r="3219" spans="2:14" s="141" customFormat="1" ht="20.100000000000001" hidden="1" customHeight="1">
      <c r="B3219" s="145"/>
      <c r="C3219" s="145"/>
      <c r="D3219" s="143"/>
      <c r="E3219" s="144"/>
      <c r="F3219" s="145" t="s">
        <v>467</v>
      </c>
      <c r="G3219" s="145" t="s">
        <v>468</v>
      </c>
      <c r="H3219" s="172">
        <v>5</v>
      </c>
      <c r="I3219" s="178"/>
      <c r="J3219" s="178"/>
      <c r="K3219" s="178"/>
      <c r="L3219" s="138"/>
      <c r="M3219" s="146"/>
      <c r="N3219" s="146"/>
    </row>
    <row r="3220" spans="2:14" s="141" customFormat="1" ht="20.100000000000001" hidden="1" customHeight="1">
      <c r="B3220" s="145"/>
      <c r="C3220" s="145"/>
      <c r="D3220" s="143"/>
      <c r="E3220" s="144"/>
      <c r="F3220" s="145" t="s">
        <v>468</v>
      </c>
      <c r="G3220" s="145" t="s">
        <v>469</v>
      </c>
      <c r="H3220" s="172">
        <v>5</v>
      </c>
      <c r="I3220" s="178"/>
      <c r="J3220" s="178"/>
      <c r="K3220" s="178"/>
      <c r="L3220" s="138"/>
      <c r="M3220" s="146"/>
      <c r="N3220" s="146"/>
    </row>
    <row r="3221" spans="2:14" s="141" customFormat="1" ht="20.100000000000001" hidden="1" customHeight="1">
      <c r="B3221" s="145"/>
      <c r="C3221" s="145"/>
      <c r="D3221" s="143"/>
      <c r="E3221" s="144"/>
      <c r="F3221" s="145" t="s">
        <v>469</v>
      </c>
      <c r="G3221" s="145" t="s">
        <v>470</v>
      </c>
      <c r="H3221" s="172">
        <v>5</v>
      </c>
      <c r="I3221" s="178"/>
      <c r="J3221" s="178"/>
      <c r="K3221" s="178"/>
      <c r="L3221" s="138"/>
      <c r="M3221" s="146"/>
      <c r="N3221" s="146"/>
    </row>
    <row r="3222" spans="2:14" s="141" customFormat="1" ht="20.100000000000001" hidden="1" customHeight="1">
      <c r="B3222" s="145"/>
      <c r="C3222" s="145"/>
      <c r="D3222" s="143"/>
      <c r="E3222" s="144"/>
      <c r="F3222" s="145" t="s">
        <v>470</v>
      </c>
      <c r="G3222" s="145" t="s">
        <v>471</v>
      </c>
      <c r="H3222" s="172">
        <v>5</v>
      </c>
      <c r="I3222" s="178"/>
      <c r="J3222" s="178"/>
      <c r="K3222" s="178"/>
      <c r="L3222" s="138"/>
      <c r="M3222" s="146"/>
      <c r="N3222" s="146"/>
    </row>
    <row r="3223" spans="2:14" s="141" customFormat="1" ht="20.100000000000001" hidden="1" customHeight="1">
      <c r="B3223" s="145"/>
      <c r="C3223" s="145"/>
      <c r="D3223" s="143"/>
      <c r="E3223" s="144"/>
      <c r="F3223" s="145" t="s">
        <v>471</v>
      </c>
      <c r="G3223" s="145" t="s">
        <v>473</v>
      </c>
      <c r="H3223" s="172">
        <v>5</v>
      </c>
      <c r="I3223" s="178"/>
      <c r="J3223" s="178"/>
      <c r="K3223" s="178"/>
      <c r="L3223" s="138"/>
      <c r="M3223" s="146"/>
      <c r="N3223" s="146"/>
    </row>
    <row r="3224" spans="2:14" s="141" customFormat="1" ht="20.100000000000001" hidden="1" customHeight="1">
      <c r="B3224" s="145"/>
      <c r="C3224" s="145"/>
      <c r="D3224" s="143"/>
      <c r="E3224" s="144"/>
      <c r="F3224" s="145" t="s">
        <v>473</v>
      </c>
      <c r="G3224" s="145" t="s">
        <v>474</v>
      </c>
      <c r="H3224" s="172">
        <v>5</v>
      </c>
      <c r="I3224" s="178"/>
      <c r="J3224" s="178"/>
      <c r="K3224" s="178"/>
      <c r="L3224" s="138"/>
      <c r="M3224" s="146"/>
      <c r="N3224" s="146"/>
    </row>
    <row r="3225" spans="2:14" s="141" customFormat="1" ht="20.100000000000001" hidden="1" customHeight="1">
      <c r="B3225" s="145"/>
      <c r="C3225" s="145"/>
      <c r="D3225" s="143"/>
      <c r="E3225" s="144"/>
      <c r="F3225" s="145" t="s">
        <v>474</v>
      </c>
      <c r="G3225" s="145" t="s">
        <v>475</v>
      </c>
      <c r="H3225" s="172">
        <v>5</v>
      </c>
      <c r="I3225" s="178"/>
      <c r="J3225" s="178"/>
      <c r="K3225" s="178"/>
      <c r="L3225" s="138"/>
      <c r="M3225" s="146"/>
      <c r="N3225" s="146"/>
    </row>
    <row r="3226" spans="2:14" s="141" customFormat="1" ht="20.100000000000001" hidden="1" customHeight="1">
      <c r="B3226" s="145"/>
      <c r="C3226" s="145"/>
      <c r="D3226" s="143"/>
      <c r="E3226" s="144"/>
      <c r="F3226" s="145" t="s">
        <v>475</v>
      </c>
      <c r="G3226" s="145" t="s">
        <v>476</v>
      </c>
      <c r="H3226" s="172">
        <v>5</v>
      </c>
      <c r="I3226" s="178"/>
      <c r="J3226" s="178"/>
      <c r="K3226" s="178"/>
      <c r="L3226" s="138"/>
      <c r="M3226" s="146"/>
      <c r="N3226" s="146"/>
    </row>
    <row r="3227" spans="2:14" s="141" customFormat="1" ht="20.100000000000001" hidden="1" customHeight="1">
      <c r="B3227" s="145"/>
      <c r="C3227" s="145"/>
      <c r="D3227" s="143"/>
      <c r="E3227" s="144"/>
      <c r="F3227" s="145" t="s">
        <v>476</v>
      </c>
      <c r="G3227" s="145" t="s">
        <v>477</v>
      </c>
      <c r="H3227" s="172">
        <v>5</v>
      </c>
      <c r="I3227" s="178"/>
      <c r="J3227" s="178"/>
      <c r="K3227" s="178"/>
      <c r="L3227" s="138"/>
      <c r="M3227" s="146"/>
      <c r="N3227" s="146"/>
    </row>
    <row r="3228" spans="2:14" s="141" customFormat="1" ht="20.100000000000001" hidden="1" customHeight="1">
      <c r="B3228" s="145"/>
      <c r="C3228" s="145"/>
      <c r="D3228" s="143"/>
      <c r="E3228" s="144"/>
      <c r="F3228" s="145" t="s">
        <v>477</v>
      </c>
      <c r="G3228" s="145" t="s">
        <v>543</v>
      </c>
      <c r="H3228" s="172">
        <v>5</v>
      </c>
      <c r="I3228" s="178"/>
      <c r="J3228" s="178"/>
      <c r="K3228" s="178"/>
      <c r="L3228" s="138"/>
      <c r="M3228" s="146"/>
      <c r="N3228" s="146"/>
    </row>
    <row r="3229" spans="2:14" s="141" customFormat="1" ht="20.100000000000001" hidden="1" customHeight="1">
      <c r="B3229" s="145"/>
      <c r="C3229" s="145"/>
      <c r="D3229" s="143"/>
      <c r="E3229" s="144"/>
      <c r="F3229" s="145" t="s">
        <v>543</v>
      </c>
      <c r="G3229" s="145" t="s">
        <v>550</v>
      </c>
      <c r="H3229" s="172">
        <v>5</v>
      </c>
      <c r="I3229" s="178"/>
      <c r="J3229" s="178"/>
      <c r="K3229" s="178"/>
      <c r="L3229" s="138"/>
      <c r="M3229" s="146"/>
      <c r="N3229" s="146"/>
    </row>
    <row r="3230" spans="2:14" s="141" customFormat="1" ht="20.100000000000001" hidden="1" customHeight="1">
      <c r="B3230" s="145"/>
      <c r="C3230" s="145"/>
      <c r="D3230" s="143"/>
      <c r="E3230" s="144"/>
      <c r="F3230" s="145" t="s">
        <v>550</v>
      </c>
      <c r="G3230" s="145" t="s">
        <v>551</v>
      </c>
      <c r="H3230" s="172">
        <v>5</v>
      </c>
      <c r="I3230" s="178"/>
      <c r="J3230" s="178"/>
      <c r="K3230" s="178"/>
      <c r="L3230" s="138"/>
      <c r="M3230" s="146"/>
      <c r="N3230" s="146"/>
    </row>
    <row r="3231" spans="2:14" s="141" customFormat="1" ht="20.100000000000001" hidden="1" customHeight="1">
      <c r="B3231" s="145"/>
      <c r="C3231" s="145"/>
      <c r="D3231" s="143"/>
      <c r="E3231" s="144"/>
      <c r="F3231" s="145" t="s">
        <v>551</v>
      </c>
      <c r="G3231" s="145" t="s">
        <v>552</v>
      </c>
      <c r="H3231" s="172">
        <v>5</v>
      </c>
      <c r="I3231" s="178"/>
      <c r="J3231" s="178"/>
      <c r="K3231" s="178"/>
      <c r="L3231" s="138"/>
      <c r="M3231" s="146"/>
      <c r="N3231" s="146"/>
    </row>
    <row r="3232" spans="2:14" s="141" customFormat="1" ht="20.100000000000001" hidden="1" customHeight="1">
      <c r="B3232" s="145"/>
      <c r="C3232" s="145"/>
      <c r="D3232" s="143"/>
      <c r="E3232" s="144"/>
      <c r="F3232" s="145" t="s">
        <v>552</v>
      </c>
      <c r="G3232" s="145" t="s">
        <v>553</v>
      </c>
      <c r="H3232" s="172">
        <v>5</v>
      </c>
      <c r="I3232" s="178"/>
      <c r="J3232" s="178"/>
      <c r="K3232" s="178"/>
      <c r="L3232" s="138"/>
      <c r="M3232" s="146"/>
      <c r="N3232" s="146"/>
    </row>
    <row r="3233" spans="2:14" s="141" customFormat="1" ht="20.100000000000001" hidden="1" customHeight="1">
      <c r="B3233" s="145"/>
      <c r="C3233" s="145"/>
      <c r="D3233" s="143"/>
      <c r="E3233" s="144"/>
      <c r="F3233" s="145" t="s">
        <v>553</v>
      </c>
      <c r="G3233" s="145" t="s">
        <v>554</v>
      </c>
      <c r="H3233" s="172">
        <v>5</v>
      </c>
      <c r="I3233" s="178"/>
      <c r="J3233" s="178"/>
      <c r="K3233" s="178"/>
      <c r="L3233" s="138"/>
      <c r="M3233" s="146"/>
      <c r="N3233" s="146"/>
    </row>
    <row r="3234" spans="2:14" s="141" customFormat="1" ht="20.100000000000001" hidden="1" customHeight="1">
      <c r="B3234" s="145"/>
      <c r="C3234" s="145"/>
      <c r="D3234" s="143"/>
      <c r="E3234" s="144"/>
      <c r="F3234" s="145" t="s">
        <v>554</v>
      </c>
      <c r="G3234" s="145" t="s">
        <v>555</v>
      </c>
      <c r="H3234" s="172">
        <v>5</v>
      </c>
      <c r="I3234" s="178"/>
      <c r="J3234" s="178"/>
      <c r="K3234" s="178"/>
      <c r="L3234" s="138"/>
      <c r="M3234" s="146"/>
      <c r="N3234" s="146"/>
    </row>
    <row r="3235" spans="2:14" s="141" customFormat="1" ht="20.100000000000001" hidden="1" customHeight="1">
      <c r="B3235" s="145"/>
      <c r="C3235" s="145"/>
      <c r="D3235" s="143"/>
      <c r="E3235" s="144"/>
      <c r="F3235" s="145" t="s">
        <v>555</v>
      </c>
      <c r="G3235" s="145" t="s">
        <v>556</v>
      </c>
      <c r="H3235" s="172">
        <v>5</v>
      </c>
      <c r="I3235" s="178"/>
      <c r="J3235" s="178"/>
      <c r="K3235" s="178"/>
      <c r="L3235" s="138"/>
      <c r="M3235" s="146"/>
      <c r="N3235" s="146"/>
    </row>
    <row r="3236" spans="2:14" s="141" customFormat="1" ht="20.100000000000001" hidden="1" customHeight="1">
      <c r="B3236" s="145"/>
      <c r="C3236" s="145"/>
      <c r="D3236" s="143"/>
      <c r="E3236" s="144"/>
      <c r="F3236" s="145" t="s">
        <v>556</v>
      </c>
      <c r="G3236" s="145" t="s">
        <v>557</v>
      </c>
      <c r="H3236" s="172">
        <v>5</v>
      </c>
      <c r="I3236" s="178"/>
      <c r="J3236" s="178"/>
      <c r="K3236" s="178"/>
      <c r="L3236" s="138"/>
      <c r="M3236" s="146"/>
      <c r="N3236" s="146"/>
    </row>
    <row r="3237" spans="2:14" s="141" customFormat="1" ht="20.100000000000001" hidden="1" customHeight="1">
      <c r="B3237" s="145"/>
      <c r="C3237" s="145"/>
      <c r="D3237" s="143"/>
      <c r="E3237" s="144"/>
      <c r="F3237" s="145" t="s">
        <v>557</v>
      </c>
      <c r="G3237" s="145" t="s">
        <v>558</v>
      </c>
      <c r="H3237" s="172">
        <v>5</v>
      </c>
      <c r="I3237" s="178"/>
      <c r="J3237" s="178"/>
      <c r="K3237" s="178"/>
      <c r="L3237" s="138"/>
      <c r="M3237" s="146"/>
      <c r="N3237" s="146"/>
    </row>
    <row r="3238" spans="2:14" s="141" customFormat="1" ht="20.100000000000001" hidden="1" customHeight="1">
      <c r="B3238" s="145"/>
      <c r="C3238" s="145"/>
      <c r="D3238" s="143"/>
      <c r="E3238" s="144"/>
      <c r="F3238" s="145" t="s">
        <v>558</v>
      </c>
      <c r="G3238" s="145" t="s">
        <v>559</v>
      </c>
      <c r="H3238" s="172">
        <v>5</v>
      </c>
      <c r="I3238" s="178"/>
      <c r="J3238" s="178"/>
      <c r="K3238" s="178"/>
      <c r="L3238" s="138"/>
      <c r="M3238" s="146"/>
      <c r="N3238" s="146"/>
    </row>
    <row r="3239" spans="2:14" s="141" customFormat="1" ht="20.100000000000001" hidden="1" customHeight="1">
      <c r="B3239" s="145"/>
      <c r="C3239" s="145"/>
      <c r="D3239" s="143"/>
      <c r="E3239" s="144"/>
      <c r="F3239" s="145" t="s">
        <v>559</v>
      </c>
      <c r="G3239" s="145" t="s">
        <v>560</v>
      </c>
      <c r="H3239" s="172">
        <v>5</v>
      </c>
      <c r="I3239" s="178"/>
      <c r="J3239" s="178"/>
      <c r="K3239" s="178"/>
      <c r="L3239" s="138"/>
      <c r="M3239" s="146"/>
      <c r="N3239" s="146"/>
    </row>
    <row r="3240" spans="2:14" s="141" customFormat="1" ht="20.100000000000001" hidden="1" customHeight="1">
      <c r="B3240" s="145"/>
      <c r="C3240" s="145"/>
      <c r="D3240" s="143"/>
      <c r="E3240" s="144"/>
      <c r="F3240" s="145" t="s">
        <v>560</v>
      </c>
      <c r="G3240" s="145" t="s">
        <v>973</v>
      </c>
      <c r="H3240" s="172">
        <v>5</v>
      </c>
      <c r="I3240" s="178"/>
      <c r="J3240" s="178"/>
      <c r="K3240" s="178"/>
      <c r="L3240" s="138"/>
      <c r="M3240" s="146"/>
      <c r="N3240" s="146"/>
    </row>
    <row r="3241" spans="2:14" s="141" customFormat="1" ht="20.100000000000001" hidden="1" customHeight="1">
      <c r="B3241" s="145"/>
      <c r="C3241" s="145"/>
      <c r="D3241" s="143"/>
      <c r="E3241" s="144"/>
      <c r="F3241" s="145"/>
      <c r="G3241" s="145"/>
      <c r="H3241" s="172"/>
      <c r="I3241" s="178"/>
      <c r="J3241" s="178"/>
      <c r="K3241" s="178"/>
      <c r="L3241" s="138"/>
      <c r="M3241" s="146"/>
      <c r="N3241" s="146"/>
    </row>
    <row r="3242" spans="2:14" s="141" customFormat="1" ht="20.100000000000001" hidden="1" customHeight="1">
      <c r="B3242" s="145">
        <v>332</v>
      </c>
      <c r="C3242" s="145"/>
      <c r="D3242" s="143" t="s">
        <v>345</v>
      </c>
      <c r="E3242" s="144">
        <v>6.0380000000000003</v>
      </c>
      <c r="F3242" s="145" t="s">
        <v>433</v>
      </c>
      <c r="G3242" s="145" t="s">
        <v>447</v>
      </c>
      <c r="H3242" s="172">
        <v>7</v>
      </c>
      <c r="I3242" s="178"/>
      <c r="J3242" s="178"/>
      <c r="K3242" s="178"/>
      <c r="L3242" s="138"/>
      <c r="M3242" s="146"/>
      <c r="N3242" s="146"/>
    </row>
    <row r="3243" spans="2:14" s="141" customFormat="1" ht="20.100000000000001" hidden="1" customHeight="1">
      <c r="B3243" s="145"/>
      <c r="C3243" s="145"/>
      <c r="D3243" s="143"/>
      <c r="E3243" s="144"/>
      <c r="F3243" s="145" t="s">
        <v>447</v>
      </c>
      <c r="G3243" s="145" t="s">
        <v>451</v>
      </c>
      <c r="H3243" s="172">
        <v>7</v>
      </c>
      <c r="I3243" s="178"/>
      <c r="J3243" s="178"/>
      <c r="K3243" s="178"/>
      <c r="L3243" s="138"/>
      <c r="M3243" s="146"/>
      <c r="N3243" s="146"/>
    </row>
    <row r="3244" spans="2:14" s="141" customFormat="1" ht="20.100000000000001" hidden="1" customHeight="1">
      <c r="B3244" s="145"/>
      <c r="C3244" s="145"/>
      <c r="D3244" s="143"/>
      <c r="E3244" s="144"/>
      <c r="F3244" s="145" t="s">
        <v>451</v>
      </c>
      <c r="G3244" s="145" t="s">
        <v>454</v>
      </c>
      <c r="H3244" s="172">
        <v>7</v>
      </c>
      <c r="I3244" s="178"/>
      <c r="J3244" s="178"/>
      <c r="K3244" s="178"/>
      <c r="L3244" s="138"/>
      <c r="M3244" s="146"/>
      <c r="N3244" s="146"/>
    </row>
    <row r="3245" spans="2:14" s="141" customFormat="1" ht="20.100000000000001" hidden="1" customHeight="1">
      <c r="B3245" s="145"/>
      <c r="C3245" s="145"/>
      <c r="D3245" s="143"/>
      <c r="E3245" s="144"/>
      <c r="F3245" s="145" t="s">
        <v>454</v>
      </c>
      <c r="G3245" s="145" t="s">
        <v>455</v>
      </c>
      <c r="H3245" s="172">
        <v>7</v>
      </c>
      <c r="I3245" s="178"/>
      <c r="J3245" s="178"/>
      <c r="K3245" s="178"/>
      <c r="L3245" s="138"/>
      <c r="M3245" s="146"/>
      <c r="N3245" s="146"/>
    </row>
    <row r="3246" spans="2:14" s="141" customFormat="1" ht="20.100000000000001" hidden="1" customHeight="1">
      <c r="B3246" s="145"/>
      <c r="C3246" s="145"/>
      <c r="D3246" s="143"/>
      <c r="E3246" s="144"/>
      <c r="F3246" s="145" t="s">
        <v>455</v>
      </c>
      <c r="G3246" s="145" t="s">
        <v>456</v>
      </c>
      <c r="H3246" s="172">
        <v>7</v>
      </c>
      <c r="I3246" s="178"/>
      <c r="J3246" s="178"/>
      <c r="K3246" s="178"/>
      <c r="L3246" s="138"/>
      <c r="M3246" s="146"/>
      <c r="N3246" s="146"/>
    </row>
    <row r="3247" spans="2:14" s="141" customFormat="1" ht="20.100000000000001" hidden="1" customHeight="1">
      <c r="B3247" s="145"/>
      <c r="C3247" s="145"/>
      <c r="D3247" s="143"/>
      <c r="E3247" s="144"/>
      <c r="F3247" s="145" t="s">
        <v>456</v>
      </c>
      <c r="G3247" s="145" t="s">
        <v>457</v>
      </c>
      <c r="H3247" s="172">
        <v>7</v>
      </c>
      <c r="I3247" s="178"/>
      <c r="J3247" s="178"/>
      <c r="K3247" s="178"/>
      <c r="L3247" s="138"/>
      <c r="M3247" s="146"/>
      <c r="N3247" s="146"/>
    </row>
    <row r="3248" spans="2:14" s="141" customFormat="1" ht="20.100000000000001" hidden="1" customHeight="1">
      <c r="B3248" s="145"/>
      <c r="C3248" s="145"/>
      <c r="D3248" s="143"/>
      <c r="E3248" s="144"/>
      <c r="F3248" s="145" t="s">
        <v>457</v>
      </c>
      <c r="G3248" s="145" t="s">
        <v>460</v>
      </c>
      <c r="H3248" s="172">
        <v>7</v>
      </c>
      <c r="I3248" s="178"/>
      <c r="J3248" s="178"/>
      <c r="K3248" s="178"/>
      <c r="L3248" s="138"/>
      <c r="M3248" s="146"/>
      <c r="N3248" s="146"/>
    </row>
    <row r="3249" spans="2:14" s="141" customFormat="1" ht="20.100000000000001" hidden="1" customHeight="1">
      <c r="B3249" s="145"/>
      <c r="C3249" s="145"/>
      <c r="D3249" s="143"/>
      <c r="E3249" s="144"/>
      <c r="F3249" s="145" t="s">
        <v>460</v>
      </c>
      <c r="G3249" s="145" t="s">
        <v>463</v>
      </c>
      <c r="H3249" s="172">
        <v>7</v>
      </c>
      <c r="I3249" s="178"/>
      <c r="J3249" s="178"/>
      <c r="K3249" s="178"/>
      <c r="L3249" s="138"/>
      <c r="M3249" s="146"/>
      <c r="N3249" s="146"/>
    </row>
    <row r="3250" spans="2:14" s="141" customFormat="1" ht="20.100000000000001" hidden="1" customHeight="1">
      <c r="B3250" s="145"/>
      <c r="C3250" s="145"/>
      <c r="D3250" s="143"/>
      <c r="E3250" s="144"/>
      <c r="F3250" s="145" t="s">
        <v>463</v>
      </c>
      <c r="G3250" s="145" t="s">
        <v>464</v>
      </c>
      <c r="H3250" s="172">
        <v>7</v>
      </c>
      <c r="I3250" s="178"/>
      <c r="J3250" s="178"/>
      <c r="K3250" s="178"/>
      <c r="L3250" s="138"/>
      <c r="M3250" s="146"/>
      <c r="N3250" s="146"/>
    </row>
    <row r="3251" spans="2:14" s="141" customFormat="1" ht="20.100000000000001" hidden="1" customHeight="1">
      <c r="B3251" s="145"/>
      <c r="C3251" s="145"/>
      <c r="D3251" s="143"/>
      <c r="E3251" s="144"/>
      <c r="F3251" s="145" t="s">
        <v>464</v>
      </c>
      <c r="G3251" s="145" t="s">
        <v>465</v>
      </c>
      <c r="H3251" s="172">
        <v>7</v>
      </c>
      <c r="I3251" s="178"/>
      <c r="J3251" s="178"/>
      <c r="K3251" s="178"/>
      <c r="L3251" s="138"/>
      <c r="M3251" s="146"/>
      <c r="N3251" s="146"/>
    </row>
    <row r="3252" spans="2:14" s="141" customFormat="1" ht="20.100000000000001" hidden="1" customHeight="1">
      <c r="B3252" s="145"/>
      <c r="C3252" s="145"/>
      <c r="D3252" s="143"/>
      <c r="E3252" s="144"/>
      <c r="F3252" s="145" t="s">
        <v>465</v>
      </c>
      <c r="G3252" s="145" t="s">
        <v>466</v>
      </c>
      <c r="H3252" s="172">
        <v>7</v>
      </c>
      <c r="I3252" s="178"/>
      <c r="J3252" s="178"/>
      <c r="K3252" s="178"/>
      <c r="L3252" s="138"/>
      <c r="M3252" s="146"/>
      <c r="N3252" s="146"/>
    </row>
    <row r="3253" spans="2:14" s="141" customFormat="1" ht="20.100000000000001" hidden="1" customHeight="1">
      <c r="B3253" s="145"/>
      <c r="C3253" s="145"/>
      <c r="D3253" s="143"/>
      <c r="E3253" s="144"/>
      <c r="F3253" s="145" t="s">
        <v>466</v>
      </c>
      <c r="G3253" s="145" t="s">
        <v>467</v>
      </c>
      <c r="H3253" s="172">
        <v>7</v>
      </c>
      <c r="I3253" s="178"/>
      <c r="J3253" s="178"/>
      <c r="K3253" s="178"/>
      <c r="L3253" s="138"/>
      <c r="M3253" s="146"/>
      <c r="N3253" s="146"/>
    </row>
    <row r="3254" spans="2:14" s="141" customFormat="1" ht="20.100000000000001" hidden="1" customHeight="1">
      <c r="B3254" s="145"/>
      <c r="C3254" s="145"/>
      <c r="D3254" s="143"/>
      <c r="E3254" s="144"/>
      <c r="F3254" s="145" t="s">
        <v>467</v>
      </c>
      <c r="G3254" s="145" t="s">
        <v>468</v>
      </c>
      <c r="H3254" s="172">
        <v>7</v>
      </c>
      <c r="I3254" s="178"/>
      <c r="J3254" s="178"/>
      <c r="K3254" s="178"/>
      <c r="L3254" s="138"/>
      <c r="M3254" s="146"/>
      <c r="N3254" s="146"/>
    </row>
    <row r="3255" spans="2:14" s="141" customFormat="1" ht="20.100000000000001" hidden="1" customHeight="1">
      <c r="B3255" s="145"/>
      <c r="C3255" s="145"/>
      <c r="D3255" s="143"/>
      <c r="E3255" s="144"/>
      <c r="F3255" s="145" t="s">
        <v>468</v>
      </c>
      <c r="G3255" s="145" t="s">
        <v>469</v>
      </c>
      <c r="H3255" s="172">
        <v>7</v>
      </c>
      <c r="I3255" s="178"/>
      <c r="J3255" s="178"/>
      <c r="K3255" s="178"/>
      <c r="L3255" s="138"/>
      <c r="M3255" s="146"/>
      <c r="N3255" s="146"/>
    </row>
    <row r="3256" spans="2:14" s="141" customFormat="1" ht="20.100000000000001" hidden="1" customHeight="1">
      <c r="B3256" s="145"/>
      <c r="C3256" s="145"/>
      <c r="D3256" s="143"/>
      <c r="E3256" s="144"/>
      <c r="F3256" s="145" t="s">
        <v>469</v>
      </c>
      <c r="G3256" s="145" t="s">
        <v>470</v>
      </c>
      <c r="H3256" s="172">
        <v>7</v>
      </c>
      <c r="I3256" s="178"/>
      <c r="J3256" s="178"/>
      <c r="K3256" s="178"/>
      <c r="L3256" s="138"/>
      <c r="M3256" s="146"/>
      <c r="N3256" s="146"/>
    </row>
    <row r="3257" spans="2:14" s="141" customFormat="1" ht="20.100000000000001" hidden="1" customHeight="1">
      <c r="B3257" s="145"/>
      <c r="C3257" s="145"/>
      <c r="D3257" s="143"/>
      <c r="E3257" s="144"/>
      <c r="F3257" s="145" t="s">
        <v>470</v>
      </c>
      <c r="G3257" s="145" t="s">
        <v>471</v>
      </c>
      <c r="H3257" s="172">
        <v>7</v>
      </c>
      <c r="I3257" s="178"/>
      <c r="J3257" s="178"/>
      <c r="K3257" s="178"/>
      <c r="L3257" s="138"/>
      <c r="M3257" s="146"/>
      <c r="N3257" s="146"/>
    </row>
    <row r="3258" spans="2:14" s="141" customFormat="1" ht="20.100000000000001" hidden="1" customHeight="1">
      <c r="B3258" s="145"/>
      <c r="C3258" s="145"/>
      <c r="D3258" s="143"/>
      <c r="E3258" s="144"/>
      <c r="F3258" s="145" t="s">
        <v>471</v>
      </c>
      <c r="G3258" s="145" t="s">
        <v>473</v>
      </c>
      <c r="H3258" s="172">
        <v>7</v>
      </c>
      <c r="I3258" s="178"/>
      <c r="J3258" s="178"/>
      <c r="K3258" s="178"/>
      <c r="L3258" s="138"/>
      <c r="M3258" s="146"/>
      <c r="N3258" s="146"/>
    </row>
    <row r="3259" spans="2:14" s="141" customFormat="1" ht="20.100000000000001" hidden="1" customHeight="1">
      <c r="B3259" s="145"/>
      <c r="C3259" s="145"/>
      <c r="D3259" s="143"/>
      <c r="E3259" s="144"/>
      <c r="F3259" s="145" t="s">
        <v>473</v>
      </c>
      <c r="G3259" s="145" t="s">
        <v>474</v>
      </c>
      <c r="H3259" s="172">
        <v>7</v>
      </c>
      <c r="I3259" s="178"/>
      <c r="J3259" s="178"/>
      <c r="K3259" s="178"/>
      <c r="L3259" s="138"/>
      <c r="M3259" s="146"/>
      <c r="N3259" s="146"/>
    </row>
    <row r="3260" spans="2:14" s="141" customFormat="1" ht="20.100000000000001" hidden="1" customHeight="1">
      <c r="B3260" s="145"/>
      <c r="C3260" s="145"/>
      <c r="D3260" s="143"/>
      <c r="E3260" s="144"/>
      <c r="F3260" s="145" t="s">
        <v>474</v>
      </c>
      <c r="G3260" s="145" t="s">
        <v>475</v>
      </c>
      <c r="H3260" s="172">
        <v>7</v>
      </c>
      <c r="I3260" s="178"/>
      <c r="J3260" s="178"/>
      <c r="K3260" s="178"/>
      <c r="L3260" s="138"/>
      <c r="M3260" s="146"/>
      <c r="N3260" s="146"/>
    </row>
    <row r="3261" spans="2:14" s="141" customFormat="1" ht="20.100000000000001" hidden="1" customHeight="1">
      <c r="B3261" s="145"/>
      <c r="C3261" s="145"/>
      <c r="D3261" s="143"/>
      <c r="E3261" s="144"/>
      <c r="F3261" s="145" t="s">
        <v>475</v>
      </c>
      <c r="G3261" s="145" t="s">
        <v>476</v>
      </c>
      <c r="H3261" s="172">
        <v>7</v>
      </c>
      <c r="I3261" s="178"/>
      <c r="J3261" s="178"/>
      <c r="K3261" s="178"/>
      <c r="L3261" s="138"/>
      <c r="M3261" s="146"/>
      <c r="N3261" s="146"/>
    </row>
    <row r="3262" spans="2:14" s="141" customFormat="1" ht="20.100000000000001" hidden="1" customHeight="1">
      <c r="B3262" s="145"/>
      <c r="C3262" s="145"/>
      <c r="D3262" s="143"/>
      <c r="E3262" s="144"/>
      <c r="F3262" s="145" t="s">
        <v>476</v>
      </c>
      <c r="G3262" s="145" t="s">
        <v>477</v>
      </c>
      <c r="H3262" s="172">
        <v>7</v>
      </c>
      <c r="I3262" s="178"/>
      <c r="J3262" s="178"/>
      <c r="K3262" s="178"/>
      <c r="L3262" s="138"/>
      <c r="M3262" s="146"/>
      <c r="N3262" s="146"/>
    </row>
    <row r="3263" spans="2:14" s="141" customFormat="1" ht="20.100000000000001" hidden="1" customHeight="1">
      <c r="B3263" s="145"/>
      <c r="C3263" s="145"/>
      <c r="D3263" s="143"/>
      <c r="E3263" s="144"/>
      <c r="F3263" s="145" t="s">
        <v>477</v>
      </c>
      <c r="G3263" s="145" t="s">
        <v>543</v>
      </c>
      <c r="H3263" s="172">
        <v>7</v>
      </c>
      <c r="I3263" s="178"/>
      <c r="J3263" s="178"/>
      <c r="K3263" s="178"/>
      <c r="L3263" s="138"/>
      <c r="M3263" s="146"/>
      <c r="N3263" s="146"/>
    </row>
    <row r="3264" spans="2:14" s="141" customFormat="1" ht="20.100000000000001" hidden="1" customHeight="1">
      <c r="B3264" s="145"/>
      <c r="C3264" s="145"/>
      <c r="D3264" s="143"/>
      <c r="E3264" s="144"/>
      <c r="F3264" s="145" t="s">
        <v>543</v>
      </c>
      <c r="G3264" s="145" t="s">
        <v>550</v>
      </c>
      <c r="H3264" s="172">
        <v>7</v>
      </c>
      <c r="I3264" s="178"/>
      <c r="J3264" s="178"/>
      <c r="K3264" s="178"/>
      <c r="L3264" s="138"/>
      <c r="M3264" s="146"/>
      <c r="N3264" s="146"/>
    </row>
    <row r="3265" spans="2:14" s="141" customFormat="1" ht="20.100000000000001" hidden="1" customHeight="1">
      <c r="B3265" s="145"/>
      <c r="C3265" s="145"/>
      <c r="D3265" s="143"/>
      <c r="E3265" s="144"/>
      <c r="F3265" s="145" t="s">
        <v>550</v>
      </c>
      <c r="G3265" s="145" t="s">
        <v>551</v>
      </c>
      <c r="H3265" s="172">
        <v>7</v>
      </c>
      <c r="I3265" s="178"/>
      <c r="J3265" s="178"/>
      <c r="K3265" s="178"/>
      <c r="L3265" s="138"/>
      <c r="M3265" s="146"/>
      <c r="N3265" s="146"/>
    </row>
    <row r="3266" spans="2:14" s="141" customFormat="1" ht="20.100000000000001" hidden="1" customHeight="1">
      <c r="B3266" s="145"/>
      <c r="C3266" s="145"/>
      <c r="D3266" s="143"/>
      <c r="E3266" s="144"/>
      <c r="F3266" s="145" t="s">
        <v>551</v>
      </c>
      <c r="G3266" s="145" t="s">
        <v>552</v>
      </c>
      <c r="H3266" s="172">
        <v>7</v>
      </c>
      <c r="I3266" s="178"/>
      <c r="J3266" s="178"/>
      <c r="K3266" s="178"/>
      <c r="L3266" s="138"/>
      <c r="M3266" s="146"/>
      <c r="N3266" s="146"/>
    </row>
    <row r="3267" spans="2:14" s="141" customFormat="1" ht="20.100000000000001" hidden="1" customHeight="1">
      <c r="B3267" s="145"/>
      <c r="C3267" s="145"/>
      <c r="D3267" s="143"/>
      <c r="E3267" s="144"/>
      <c r="F3267" s="145" t="s">
        <v>552</v>
      </c>
      <c r="G3267" s="145" t="s">
        <v>553</v>
      </c>
      <c r="H3267" s="172">
        <v>7</v>
      </c>
      <c r="I3267" s="178"/>
      <c r="J3267" s="178"/>
      <c r="K3267" s="178"/>
      <c r="L3267" s="138"/>
      <c r="M3267" s="146"/>
      <c r="N3267" s="146"/>
    </row>
    <row r="3268" spans="2:14" s="141" customFormat="1" ht="20.100000000000001" hidden="1" customHeight="1">
      <c r="B3268" s="145"/>
      <c r="C3268" s="145"/>
      <c r="D3268" s="143"/>
      <c r="E3268" s="144"/>
      <c r="F3268" s="145" t="s">
        <v>553</v>
      </c>
      <c r="G3268" s="145" t="s">
        <v>554</v>
      </c>
      <c r="H3268" s="172">
        <v>7</v>
      </c>
      <c r="I3268" s="178"/>
      <c r="J3268" s="178"/>
      <c r="K3268" s="178"/>
      <c r="L3268" s="138"/>
      <c r="M3268" s="146"/>
      <c r="N3268" s="146"/>
    </row>
    <row r="3269" spans="2:14" s="141" customFormat="1" ht="20.100000000000001" hidden="1" customHeight="1">
      <c r="B3269" s="145"/>
      <c r="C3269" s="145"/>
      <c r="D3269" s="143"/>
      <c r="E3269" s="144"/>
      <c r="F3269" s="145" t="s">
        <v>554</v>
      </c>
      <c r="G3269" s="145" t="s">
        <v>555</v>
      </c>
      <c r="H3269" s="172">
        <v>7</v>
      </c>
      <c r="I3269" s="178"/>
      <c r="J3269" s="178"/>
      <c r="K3269" s="178"/>
      <c r="L3269" s="138"/>
      <c r="M3269" s="146"/>
      <c r="N3269" s="146"/>
    </row>
    <row r="3270" spans="2:14" s="141" customFormat="1" ht="20.100000000000001" hidden="1" customHeight="1">
      <c r="B3270" s="145"/>
      <c r="C3270" s="145"/>
      <c r="D3270" s="143"/>
      <c r="E3270" s="144"/>
      <c r="F3270" s="145" t="s">
        <v>555</v>
      </c>
      <c r="G3270" s="145" t="s">
        <v>556</v>
      </c>
      <c r="H3270" s="172">
        <v>7</v>
      </c>
      <c r="I3270" s="178"/>
      <c r="J3270" s="178"/>
      <c r="K3270" s="178"/>
      <c r="L3270" s="138"/>
      <c r="M3270" s="146"/>
      <c r="N3270" s="146"/>
    </row>
    <row r="3271" spans="2:14" s="141" customFormat="1" ht="20.100000000000001" hidden="1" customHeight="1">
      <c r="B3271" s="145"/>
      <c r="C3271" s="145"/>
      <c r="D3271" s="143"/>
      <c r="E3271" s="144"/>
      <c r="F3271" s="145" t="s">
        <v>556</v>
      </c>
      <c r="G3271" s="145" t="s">
        <v>557</v>
      </c>
      <c r="H3271" s="172">
        <v>7</v>
      </c>
      <c r="I3271" s="178"/>
      <c r="J3271" s="178"/>
      <c r="K3271" s="178"/>
      <c r="L3271" s="138"/>
      <c r="M3271" s="146"/>
      <c r="N3271" s="146"/>
    </row>
    <row r="3272" spans="2:14" s="141" customFormat="1" ht="20.100000000000001" hidden="1" customHeight="1">
      <c r="B3272" s="145"/>
      <c r="C3272" s="145"/>
      <c r="D3272" s="143"/>
      <c r="E3272" s="144"/>
      <c r="F3272" s="145" t="s">
        <v>557</v>
      </c>
      <c r="G3272" s="145" t="s">
        <v>974</v>
      </c>
      <c r="H3272" s="172">
        <v>7</v>
      </c>
      <c r="I3272" s="178"/>
      <c r="J3272" s="178"/>
      <c r="K3272" s="178"/>
      <c r="L3272" s="138"/>
      <c r="M3272" s="146"/>
      <c r="N3272" s="146"/>
    </row>
    <row r="3273" spans="2:14" s="141" customFormat="1" ht="20.100000000000001" hidden="1" customHeight="1">
      <c r="B3273" s="145"/>
      <c r="C3273" s="145"/>
      <c r="D3273" s="143"/>
      <c r="E3273" s="144"/>
      <c r="F3273" s="145"/>
      <c r="G3273" s="145"/>
      <c r="H3273" s="172"/>
      <c r="I3273" s="178"/>
      <c r="J3273" s="178"/>
      <c r="K3273" s="178"/>
      <c r="L3273" s="138"/>
      <c r="M3273" s="146"/>
      <c r="N3273" s="146"/>
    </row>
    <row r="3274" spans="2:14" s="141" customFormat="1" ht="20.100000000000001" hidden="1" customHeight="1">
      <c r="B3274" s="145">
        <v>333</v>
      </c>
      <c r="C3274" s="145"/>
      <c r="D3274" s="143" t="s">
        <v>346</v>
      </c>
      <c r="E3274" s="144">
        <v>0.68500000000000005</v>
      </c>
      <c r="F3274" s="145" t="s">
        <v>433</v>
      </c>
      <c r="G3274" s="145" t="s">
        <v>447</v>
      </c>
      <c r="H3274" s="172">
        <v>3</v>
      </c>
      <c r="I3274" s="178"/>
      <c r="J3274" s="178"/>
      <c r="K3274" s="178"/>
      <c r="L3274" s="138"/>
      <c r="M3274" s="146"/>
      <c r="N3274" s="146"/>
    </row>
    <row r="3275" spans="2:14" s="141" customFormat="1" ht="20.100000000000001" hidden="1" customHeight="1">
      <c r="B3275" s="145"/>
      <c r="C3275" s="145"/>
      <c r="D3275" s="143"/>
      <c r="E3275" s="144"/>
      <c r="F3275" s="145" t="s">
        <v>447</v>
      </c>
      <c r="G3275" s="145" t="s">
        <v>451</v>
      </c>
      <c r="H3275" s="172">
        <v>3</v>
      </c>
      <c r="I3275" s="178"/>
      <c r="J3275" s="178"/>
      <c r="K3275" s="178"/>
      <c r="L3275" s="138"/>
      <c r="M3275" s="146"/>
      <c r="N3275" s="146"/>
    </row>
    <row r="3276" spans="2:14" s="141" customFormat="1" ht="20.100000000000001" hidden="1" customHeight="1">
      <c r="B3276" s="145"/>
      <c r="C3276" s="145"/>
      <c r="D3276" s="143"/>
      <c r="E3276" s="144"/>
      <c r="F3276" s="145" t="s">
        <v>451</v>
      </c>
      <c r="G3276" s="145" t="s">
        <v>454</v>
      </c>
      <c r="H3276" s="172">
        <v>3</v>
      </c>
      <c r="I3276" s="178"/>
      <c r="J3276" s="178"/>
      <c r="K3276" s="178"/>
      <c r="L3276" s="138"/>
      <c r="M3276" s="146"/>
      <c r="N3276" s="146"/>
    </row>
    <row r="3277" spans="2:14" s="141" customFormat="1" ht="20.100000000000001" hidden="1" customHeight="1">
      <c r="B3277" s="145"/>
      <c r="C3277" s="145"/>
      <c r="D3277" s="143"/>
      <c r="E3277" s="144"/>
      <c r="F3277" s="145" t="s">
        <v>454</v>
      </c>
      <c r="G3277" s="145" t="s">
        <v>975</v>
      </c>
      <c r="H3277" s="172">
        <v>3</v>
      </c>
      <c r="I3277" s="178"/>
      <c r="J3277" s="178"/>
      <c r="K3277" s="178"/>
      <c r="L3277" s="138"/>
      <c r="M3277" s="146"/>
      <c r="N3277" s="146"/>
    </row>
    <row r="3278" spans="2:14" s="141" customFormat="1" ht="20.100000000000001" hidden="1" customHeight="1">
      <c r="B3278" s="145"/>
      <c r="C3278" s="145"/>
      <c r="D3278" s="143"/>
      <c r="E3278" s="144"/>
      <c r="F3278" s="145"/>
      <c r="G3278" s="145"/>
      <c r="H3278" s="172"/>
      <c r="I3278" s="178"/>
      <c r="J3278" s="178"/>
      <c r="K3278" s="178"/>
      <c r="L3278" s="138"/>
      <c r="M3278" s="146"/>
      <c r="N3278" s="146"/>
    </row>
    <row r="3279" spans="2:14" s="141" customFormat="1" ht="20.100000000000001" hidden="1" customHeight="1">
      <c r="B3279" s="145">
        <v>334</v>
      </c>
      <c r="C3279" s="145"/>
      <c r="D3279" s="143" t="s">
        <v>347</v>
      </c>
      <c r="E3279" s="144">
        <v>7.7229999999999999</v>
      </c>
      <c r="F3279" s="145" t="s">
        <v>433</v>
      </c>
      <c r="G3279" s="145" t="s">
        <v>447</v>
      </c>
      <c r="H3279" s="172">
        <v>3.5</v>
      </c>
      <c r="I3279" s="178"/>
      <c r="J3279" s="178"/>
      <c r="K3279" s="178"/>
      <c r="L3279" s="164"/>
      <c r="M3279" s="146"/>
      <c r="N3279" s="146"/>
    </row>
    <row r="3280" spans="2:14" s="141" customFormat="1" ht="20.100000000000001" hidden="1" customHeight="1">
      <c r="B3280" s="145"/>
      <c r="C3280" s="145"/>
      <c r="D3280" s="143"/>
      <c r="E3280" s="144"/>
      <c r="F3280" s="145" t="s">
        <v>447</v>
      </c>
      <c r="G3280" s="145" t="s">
        <v>451</v>
      </c>
      <c r="H3280" s="172">
        <v>3.5</v>
      </c>
      <c r="I3280" s="178"/>
      <c r="J3280" s="178"/>
      <c r="K3280" s="178"/>
      <c r="L3280" s="164"/>
      <c r="M3280" s="146"/>
      <c r="N3280" s="146"/>
    </row>
    <row r="3281" spans="2:14" s="141" customFormat="1" ht="20.100000000000001" hidden="1" customHeight="1">
      <c r="B3281" s="145"/>
      <c r="C3281" s="145"/>
      <c r="D3281" s="143"/>
      <c r="E3281" s="144"/>
      <c r="F3281" s="145" t="s">
        <v>451</v>
      </c>
      <c r="G3281" s="145" t="s">
        <v>454</v>
      </c>
      <c r="H3281" s="172">
        <v>3.5</v>
      </c>
      <c r="I3281" s="178"/>
      <c r="J3281" s="178"/>
      <c r="K3281" s="178"/>
      <c r="L3281" s="164"/>
      <c r="M3281" s="146"/>
      <c r="N3281" s="146"/>
    </row>
    <row r="3282" spans="2:14" s="141" customFormat="1" ht="20.100000000000001" hidden="1" customHeight="1">
      <c r="B3282" s="145"/>
      <c r="C3282" s="145"/>
      <c r="D3282" s="143"/>
      <c r="E3282" s="144"/>
      <c r="F3282" s="145" t="s">
        <v>454</v>
      </c>
      <c r="G3282" s="145" t="s">
        <v>455</v>
      </c>
      <c r="H3282" s="172">
        <v>3.5</v>
      </c>
      <c r="I3282" s="178"/>
      <c r="J3282" s="178"/>
      <c r="K3282" s="178"/>
      <c r="L3282" s="164"/>
      <c r="M3282" s="146"/>
      <c r="N3282" s="146"/>
    </row>
    <row r="3283" spans="2:14" s="141" customFormat="1" ht="20.100000000000001" hidden="1" customHeight="1">
      <c r="B3283" s="145"/>
      <c r="C3283" s="145"/>
      <c r="D3283" s="143"/>
      <c r="E3283" s="144"/>
      <c r="F3283" s="145" t="s">
        <v>455</v>
      </c>
      <c r="G3283" s="145" t="s">
        <v>456</v>
      </c>
      <c r="H3283" s="172">
        <v>3.5</v>
      </c>
      <c r="I3283" s="178"/>
      <c r="J3283" s="178"/>
      <c r="K3283" s="178"/>
      <c r="L3283" s="164"/>
      <c r="M3283" s="146"/>
      <c r="N3283" s="146"/>
    </row>
    <row r="3284" spans="2:14" s="141" customFormat="1" ht="20.100000000000001" hidden="1" customHeight="1">
      <c r="B3284" s="145"/>
      <c r="C3284" s="145"/>
      <c r="D3284" s="143"/>
      <c r="E3284" s="144"/>
      <c r="F3284" s="145" t="s">
        <v>456</v>
      </c>
      <c r="G3284" s="145" t="s">
        <v>457</v>
      </c>
      <c r="H3284" s="172">
        <v>3.5</v>
      </c>
      <c r="I3284" s="178"/>
      <c r="J3284" s="178"/>
      <c r="K3284" s="178"/>
      <c r="L3284" s="164"/>
      <c r="M3284" s="146"/>
      <c r="N3284" s="146"/>
    </row>
    <row r="3285" spans="2:14" s="141" customFormat="1" ht="20.100000000000001" hidden="1" customHeight="1">
      <c r="B3285" s="145"/>
      <c r="C3285" s="145"/>
      <c r="D3285" s="143"/>
      <c r="E3285" s="144"/>
      <c r="F3285" s="145" t="s">
        <v>457</v>
      </c>
      <c r="G3285" s="145" t="s">
        <v>460</v>
      </c>
      <c r="H3285" s="172">
        <v>3.5</v>
      </c>
      <c r="I3285" s="178"/>
      <c r="J3285" s="178"/>
      <c r="K3285" s="178"/>
      <c r="L3285" s="164"/>
      <c r="M3285" s="146"/>
      <c r="N3285" s="146"/>
    </row>
    <row r="3286" spans="2:14" s="141" customFormat="1" ht="20.100000000000001" hidden="1" customHeight="1">
      <c r="B3286" s="145"/>
      <c r="C3286" s="145"/>
      <c r="D3286" s="143"/>
      <c r="E3286" s="144"/>
      <c r="F3286" s="145" t="s">
        <v>460</v>
      </c>
      <c r="G3286" s="145" t="s">
        <v>463</v>
      </c>
      <c r="H3286" s="172">
        <v>3.5</v>
      </c>
      <c r="I3286" s="178"/>
      <c r="J3286" s="178"/>
      <c r="K3286" s="178"/>
      <c r="L3286" s="164"/>
      <c r="M3286" s="146"/>
      <c r="N3286" s="146"/>
    </row>
    <row r="3287" spans="2:14" s="141" customFormat="1" ht="20.100000000000001" hidden="1" customHeight="1">
      <c r="B3287" s="145"/>
      <c r="C3287" s="145"/>
      <c r="D3287" s="143"/>
      <c r="E3287" s="144"/>
      <c r="F3287" s="145" t="s">
        <v>463</v>
      </c>
      <c r="G3287" s="145" t="s">
        <v>464</v>
      </c>
      <c r="H3287" s="172">
        <v>3.5</v>
      </c>
      <c r="I3287" s="178"/>
      <c r="J3287" s="178"/>
      <c r="K3287" s="178"/>
      <c r="L3287" s="164"/>
      <c r="M3287" s="146"/>
      <c r="N3287" s="146"/>
    </row>
    <row r="3288" spans="2:14" s="141" customFormat="1" ht="20.100000000000001" hidden="1" customHeight="1">
      <c r="B3288" s="145"/>
      <c r="C3288" s="145"/>
      <c r="D3288" s="143"/>
      <c r="E3288" s="144"/>
      <c r="F3288" s="145" t="s">
        <v>464</v>
      </c>
      <c r="G3288" s="145" t="s">
        <v>465</v>
      </c>
      <c r="H3288" s="172">
        <v>3.5</v>
      </c>
      <c r="I3288" s="178"/>
      <c r="J3288" s="178"/>
      <c r="K3288" s="178"/>
      <c r="L3288" s="164"/>
      <c r="M3288" s="146"/>
      <c r="N3288" s="146"/>
    </row>
    <row r="3289" spans="2:14" s="141" customFormat="1" ht="20.100000000000001" hidden="1" customHeight="1">
      <c r="B3289" s="145"/>
      <c r="C3289" s="145"/>
      <c r="D3289" s="143"/>
      <c r="E3289" s="144"/>
      <c r="F3289" s="145" t="s">
        <v>465</v>
      </c>
      <c r="G3289" s="145" t="s">
        <v>466</v>
      </c>
      <c r="H3289" s="172">
        <v>3.5</v>
      </c>
      <c r="I3289" s="178"/>
      <c r="J3289" s="178"/>
      <c r="K3289" s="178"/>
      <c r="L3289" s="164"/>
      <c r="M3289" s="146"/>
      <c r="N3289" s="146"/>
    </row>
    <row r="3290" spans="2:14" s="141" customFormat="1" ht="20.100000000000001" hidden="1" customHeight="1">
      <c r="B3290" s="145"/>
      <c r="C3290" s="145"/>
      <c r="D3290" s="143"/>
      <c r="E3290" s="144"/>
      <c r="F3290" s="145" t="s">
        <v>466</v>
      </c>
      <c r="G3290" s="145" t="s">
        <v>467</v>
      </c>
      <c r="H3290" s="172">
        <v>3.5</v>
      </c>
      <c r="I3290" s="178"/>
      <c r="J3290" s="178"/>
      <c r="K3290" s="178"/>
      <c r="L3290" s="164"/>
      <c r="M3290" s="146"/>
      <c r="N3290" s="146"/>
    </row>
    <row r="3291" spans="2:14" s="141" customFormat="1" ht="20.100000000000001" hidden="1" customHeight="1">
      <c r="B3291" s="145"/>
      <c r="C3291" s="145"/>
      <c r="D3291" s="143"/>
      <c r="E3291" s="144"/>
      <c r="F3291" s="145" t="s">
        <v>467</v>
      </c>
      <c r="G3291" s="145" t="s">
        <v>468</v>
      </c>
      <c r="H3291" s="172">
        <v>3.5</v>
      </c>
      <c r="I3291" s="178"/>
      <c r="J3291" s="178"/>
      <c r="K3291" s="178"/>
      <c r="L3291" s="164"/>
      <c r="M3291" s="146"/>
      <c r="N3291" s="146"/>
    </row>
    <row r="3292" spans="2:14" s="141" customFormat="1" ht="20.100000000000001" hidden="1" customHeight="1">
      <c r="B3292" s="145"/>
      <c r="C3292" s="145"/>
      <c r="D3292" s="143"/>
      <c r="E3292" s="144"/>
      <c r="F3292" s="145" t="s">
        <v>468</v>
      </c>
      <c r="G3292" s="145" t="s">
        <v>469</v>
      </c>
      <c r="H3292" s="172">
        <v>3.5</v>
      </c>
      <c r="I3292" s="178"/>
      <c r="J3292" s="178"/>
      <c r="K3292" s="178"/>
      <c r="L3292" s="164"/>
      <c r="M3292" s="146"/>
      <c r="N3292" s="146"/>
    </row>
    <row r="3293" spans="2:14" s="141" customFormat="1" ht="20.100000000000001" hidden="1" customHeight="1">
      <c r="B3293" s="145"/>
      <c r="C3293" s="145"/>
      <c r="D3293" s="143"/>
      <c r="E3293" s="144"/>
      <c r="F3293" s="145" t="s">
        <v>469</v>
      </c>
      <c r="G3293" s="145" t="s">
        <v>470</v>
      </c>
      <c r="H3293" s="172">
        <v>3.5</v>
      </c>
      <c r="I3293" s="178"/>
      <c r="J3293" s="178"/>
      <c r="K3293" s="178"/>
      <c r="L3293" s="164"/>
      <c r="M3293" s="146"/>
      <c r="N3293" s="146"/>
    </row>
    <row r="3294" spans="2:14" s="141" customFormat="1" ht="20.100000000000001" hidden="1" customHeight="1">
      <c r="B3294" s="145"/>
      <c r="C3294" s="145"/>
      <c r="D3294" s="143"/>
      <c r="E3294" s="144"/>
      <c r="F3294" s="145" t="s">
        <v>470</v>
      </c>
      <c r="G3294" s="145" t="s">
        <v>471</v>
      </c>
      <c r="H3294" s="172">
        <v>3.5</v>
      </c>
      <c r="I3294" s="178"/>
      <c r="J3294" s="178"/>
      <c r="K3294" s="178"/>
      <c r="L3294" s="164"/>
      <c r="M3294" s="146"/>
      <c r="N3294" s="146"/>
    </row>
    <row r="3295" spans="2:14" s="141" customFormat="1" ht="20.100000000000001" hidden="1" customHeight="1">
      <c r="B3295" s="145"/>
      <c r="C3295" s="145"/>
      <c r="D3295" s="143"/>
      <c r="E3295" s="144"/>
      <c r="F3295" s="145" t="s">
        <v>471</v>
      </c>
      <c r="G3295" s="145" t="s">
        <v>473</v>
      </c>
      <c r="H3295" s="172">
        <v>3.5</v>
      </c>
      <c r="I3295" s="178"/>
      <c r="J3295" s="178"/>
      <c r="K3295" s="178"/>
      <c r="L3295" s="164"/>
      <c r="M3295" s="146"/>
      <c r="N3295" s="146"/>
    </row>
    <row r="3296" spans="2:14" s="141" customFormat="1" ht="20.100000000000001" hidden="1" customHeight="1">
      <c r="B3296" s="145"/>
      <c r="C3296" s="145"/>
      <c r="D3296" s="143"/>
      <c r="E3296" s="144"/>
      <c r="F3296" s="145" t="s">
        <v>473</v>
      </c>
      <c r="G3296" s="145" t="s">
        <v>474</v>
      </c>
      <c r="H3296" s="172">
        <v>3.5</v>
      </c>
      <c r="I3296" s="178"/>
      <c r="J3296" s="178"/>
      <c r="K3296" s="178"/>
      <c r="L3296" s="164"/>
      <c r="M3296" s="146"/>
      <c r="N3296" s="146"/>
    </row>
    <row r="3297" spans="2:14" s="141" customFormat="1" ht="20.100000000000001" hidden="1" customHeight="1">
      <c r="B3297" s="145"/>
      <c r="C3297" s="145"/>
      <c r="D3297" s="143"/>
      <c r="E3297" s="144"/>
      <c r="F3297" s="145" t="s">
        <v>474</v>
      </c>
      <c r="G3297" s="145" t="s">
        <v>475</v>
      </c>
      <c r="H3297" s="172">
        <v>3.5</v>
      </c>
      <c r="I3297" s="178"/>
      <c r="J3297" s="178"/>
      <c r="K3297" s="178"/>
      <c r="L3297" s="164"/>
      <c r="M3297" s="146"/>
      <c r="N3297" s="146"/>
    </row>
    <row r="3298" spans="2:14" s="141" customFormat="1" ht="20.100000000000001" hidden="1" customHeight="1">
      <c r="B3298" s="145"/>
      <c r="C3298" s="145"/>
      <c r="D3298" s="143"/>
      <c r="E3298" s="144"/>
      <c r="F3298" s="145" t="s">
        <v>475</v>
      </c>
      <c r="G3298" s="145" t="s">
        <v>476</v>
      </c>
      <c r="H3298" s="172">
        <v>3.5</v>
      </c>
      <c r="I3298" s="178"/>
      <c r="J3298" s="178"/>
      <c r="K3298" s="178"/>
      <c r="L3298" s="164"/>
      <c r="M3298" s="146"/>
      <c r="N3298" s="146"/>
    </row>
    <row r="3299" spans="2:14" s="141" customFormat="1" ht="20.100000000000001" hidden="1" customHeight="1">
      <c r="B3299" s="145"/>
      <c r="C3299" s="145"/>
      <c r="D3299" s="143"/>
      <c r="E3299" s="144"/>
      <c r="F3299" s="145" t="s">
        <v>476</v>
      </c>
      <c r="G3299" s="145" t="s">
        <v>477</v>
      </c>
      <c r="H3299" s="172">
        <v>3.5</v>
      </c>
      <c r="I3299" s="178"/>
      <c r="J3299" s="178"/>
      <c r="K3299" s="178"/>
      <c r="L3299" s="164"/>
      <c r="M3299" s="146"/>
      <c r="N3299" s="146"/>
    </row>
    <row r="3300" spans="2:14" s="141" customFormat="1" ht="20.100000000000001" hidden="1" customHeight="1">
      <c r="B3300" s="145"/>
      <c r="C3300" s="145"/>
      <c r="D3300" s="143"/>
      <c r="E3300" s="144"/>
      <c r="F3300" s="145" t="s">
        <v>477</v>
      </c>
      <c r="G3300" s="145" t="s">
        <v>543</v>
      </c>
      <c r="H3300" s="172">
        <v>3.5</v>
      </c>
      <c r="I3300" s="178"/>
      <c r="J3300" s="178"/>
      <c r="K3300" s="178"/>
      <c r="L3300" s="164"/>
      <c r="M3300" s="146"/>
      <c r="N3300" s="146"/>
    </row>
    <row r="3301" spans="2:14" s="141" customFormat="1" ht="20.100000000000001" hidden="1" customHeight="1">
      <c r="B3301" s="145"/>
      <c r="C3301" s="145"/>
      <c r="D3301" s="143"/>
      <c r="E3301" s="144"/>
      <c r="F3301" s="145" t="s">
        <v>543</v>
      </c>
      <c r="G3301" s="145" t="s">
        <v>550</v>
      </c>
      <c r="H3301" s="172">
        <v>3.5</v>
      </c>
      <c r="I3301" s="178"/>
      <c r="J3301" s="178"/>
      <c r="K3301" s="178"/>
      <c r="L3301" s="164"/>
      <c r="M3301" s="146"/>
      <c r="N3301" s="146"/>
    </row>
    <row r="3302" spans="2:14" s="141" customFormat="1" ht="20.100000000000001" hidden="1" customHeight="1">
      <c r="B3302" s="145"/>
      <c r="C3302" s="145"/>
      <c r="D3302" s="143"/>
      <c r="E3302" s="144"/>
      <c r="F3302" s="145" t="s">
        <v>550</v>
      </c>
      <c r="G3302" s="145" t="s">
        <v>551</v>
      </c>
      <c r="H3302" s="172">
        <v>3.5</v>
      </c>
      <c r="I3302" s="178"/>
      <c r="J3302" s="178"/>
      <c r="K3302" s="178"/>
      <c r="L3302" s="164"/>
      <c r="M3302" s="146"/>
      <c r="N3302" s="146"/>
    </row>
    <row r="3303" spans="2:14" s="141" customFormat="1" ht="20.100000000000001" hidden="1" customHeight="1">
      <c r="B3303" s="145"/>
      <c r="C3303" s="145"/>
      <c r="D3303" s="143"/>
      <c r="E3303" s="144"/>
      <c r="F3303" s="145" t="s">
        <v>551</v>
      </c>
      <c r="G3303" s="145" t="s">
        <v>552</v>
      </c>
      <c r="H3303" s="172">
        <v>3.5</v>
      </c>
      <c r="I3303" s="178"/>
      <c r="J3303" s="178"/>
      <c r="K3303" s="178"/>
      <c r="L3303" s="164"/>
      <c r="M3303" s="146"/>
      <c r="N3303" s="146"/>
    </row>
    <row r="3304" spans="2:14" s="141" customFormat="1" ht="20.100000000000001" hidden="1" customHeight="1">
      <c r="B3304" s="145"/>
      <c r="C3304" s="145"/>
      <c r="D3304" s="143"/>
      <c r="E3304" s="144"/>
      <c r="F3304" s="145" t="s">
        <v>552</v>
      </c>
      <c r="G3304" s="145" t="s">
        <v>553</v>
      </c>
      <c r="H3304" s="172">
        <v>3.5</v>
      </c>
      <c r="I3304" s="178"/>
      <c r="J3304" s="178"/>
      <c r="K3304" s="178"/>
      <c r="L3304" s="164"/>
      <c r="M3304" s="146"/>
      <c r="N3304" s="146"/>
    </row>
    <row r="3305" spans="2:14" s="141" customFormat="1" ht="20.100000000000001" hidden="1" customHeight="1">
      <c r="B3305" s="145"/>
      <c r="C3305" s="145"/>
      <c r="D3305" s="143"/>
      <c r="E3305" s="144"/>
      <c r="F3305" s="145" t="s">
        <v>553</v>
      </c>
      <c r="G3305" s="145" t="s">
        <v>554</v>
      </c>
      <c r="H3305" s="172">
        <v>3.5</v>
      </c>
      <c r="I3305" s="178"/>
      <c r="J3305" s="178"/>
      <c r="K3305" s="178"/>
      <c r="L3305" s="164"/>
      <c r="M3305" s="146"/>
      <c r="N3305" s="146"/>
    </row>
    <row r="3306" spans="2:14" s="141" customFormat="1" ht="20.100000000000001" hidden="1" customHeight="1">
      <c r="B3306" s="145"/>
      <c r="C3306" s="145"/>
      <c r="D3306" s="143"/>
      <c r="E3306" s="144"/>
      <c r="F3306" s="145" t="s">
        <v>554</v>
      </c>
      <c r="G3306" s="145" t="s">
        <v>555</v>
      </c>
      <c r="H3306" s="172">
        <v>3.5</v>
      </c>
      <c r="I3306" s="178"/>
      <c r="J3306" s="178"/>
      <c r="K3306" s="178"/>
      <c r="L3306" s="164"/>
      <c r="M3306" s="146"/>
      <c r="N3306" s="146"/>
    </row>
    <row r="3307" spans="2:14" s="141" customFormat="1" ht="20.100000000000001" hidden="1" customHeight="1">
      <c r="B3307" s="145"/>
      <c r="C3307" s="145"/>
      <c r="D3307" s="143"/>
      <c r="E3307" s="144"/>
      <c r="F3307" s="145" t="s">
        <v>555</v>
      </c>
      <c r="G3307" s="145" t="s">
        <v>556</v>
      </c>
      <c r="H3307" s="172">
        <v>3.5</v>
      </c>
      <c r="I3307" s="178"/>
      <c r="J3307" s="178"/>
      <c r="K3307" s="178"/>
      <c r="L3307" s="164"/>
      <c r="M3307" s="146"/>
      <c r="N3307" s="146"/>
    </row>
    <row r="3308" spans="2:14" s="141" customFormat="1" ht="20.100000000000001" hidden="1" customHeight="1">
      <c r="B3308" s="145"/>
      <c r="C3308" s="145"/>
      <c r="D3308" s="143"/>
      <c r="E3308" s="144"/>
      <c r="F3308" s="145" t="s">
        <v>556</v>
      </c>
      <c r="G3308" s="145" t="s">
        <v>557</v>
      </c>
      <c r="H3308" s="172">
        <v>3.5</v>
      </c>
      <c r="I3308" s="178"/>
      <c r="J3308" s="178"/>
      <c r="K3308" s="178"/>
      <c r="L3308" s="164"/>
      <c r="M3308" s="146"/>
      <c r="N3308" s="146"/>
    </row>
    <row r="3309" spans="2:14" s="141" customFormat="1" ht="20.100000000000001" hidden="1" customHeight="1">
      <c r="B3309" s="145"/>
      <c r="C3309" s="145"/>
      <c r="D3309" s="143"/>
      <c r="E3309" s="144"/>
      <c r="F3309" s="145" t="s">
        <v>557</v>
      </c>
      <c r="G3309" s="145" t="s">
        <v>558</v>
      </c>
      <c r="H3309" s="172">
        <v>3.5</v>
      </c>
      <c r="I3309" s="178"/>
      <c r="J3309" s="178"/>
      <c r="K3309" s="178"/>
      <c r="L3309" s="164"/>
      <c r="M3309" s="146"/>
      <c r="N3309" s="146"/>
    </row>
    <row r="3310" spans="2:14" s="141" customFormat="1" ht="20.100000000000001" hidden="1" customHeight="1">
      <c r="B3310" s="145"/>
      <c r="C3310" s="145"/>
      <c r="D3310" s="143"/>
      <c r="E3310" s="144"/>
      <c r="F3310" s="145" t="s">
        <v>558</v>
      </c>
      <c r="G3310" s="145" t="s">
        <v>559</v>
      </c>
      <c r="H3310" s="172">
        <v>3.5</v>
      </c>
      <c r="I3310" s="178"/>
      <c r="J3310" s="178"/>
      <c r="K3310" s="178"/>
      <c r="L3310" s="164"/>
      <c r="M3310" s="146"/>
      <c r="N3310" s="146"/>
    </row>
    <row r="3311" spans="2:14" s="141" customFormat="1" ht="20.100000000000001" hidden="1" customHeight="1">
      <c r="B3311" s="145"/>
      <c r="C3311" s="145"/>
      <c r="D3311" s="143"/>
      <c r="E3311" s="144"/>
      <c r="F3311" s="145" t="s">
        <v>559</v>
      </c>
      <c r="G3311" s="145" t="s">
        <v>560</v>
      </c>
      <c r="H3311" s="172">
        <v>3.5</v>
      </c>
      <c r="I3311" s="178"/>
      <c r="J3311" s="178"/>
      <c r="K3311" s="178"/>
      <c r="L3311" s="164"/>
      <c r="M3311" s="146"/>
      <c r="N3311" s="146"/>
    </row>
    <row r="3312" spans="2:14" s="141" customFormat="1" ht="20.100000000000001" hidden="1" customHeight="1">
      <c r="B3312" s="145"/>
      <c r="C3312" s="145"/>
      <c r="D3312" s="143"/>
      <c r="E3312" s="144"/>
      <c r="F3312" s="145" t="s">
        <v>560</v>
      </c>
      <c r="G3312" s="145" t="s">
        <v>561</v>
      </c>
      <c r="H3312" s="172">
        <v>3.5</v>
      </c>
      <c r="I3312" s="178"/>
      <c r="J3312" s="178"/>
      <c r="K3312" s="178"/>
      <c r="L3312" s="164"/>
      <c r="M3312" s="146"/>
      <c r="N3312" s="146"/>
    </row>
    <row r="3313" spans="2:14" s="141" customFormat="1" ht="20.100000000000001" hidden="1" customHeight="1">
      <c r="B3313" s="145"/>
      <c r="C3313" s="145"/>
      <c r="D3313" s="143"/>
      <c r="E3313" s="144"/>
      <c r="F3313" s="145" t="s">
        <v>561</v>
      </c>
      <c r="G3313" s="145" t="s">
        <v>562</v>
      </c>
      <c r="H3313" s="172">
        <v>3.5</v>
      </c>
      <c r="I3313" s="178"/>
      <c r="J3313" s="178"/>
      <c r="K3313" s="178"/>
      <c r="L3313" s="164"/>
      <c r="M3313" s="146"/>
      <c r="N3313" s="146"/>
    </row>
    <row r="3314" spans="2:14" s="141" customFormat="1" ht="20.100000000000001" hidden="1" customHeight="1">
      <c r="B3314" s="145"/>
      <c r="C3314" s="145"/>
      <c r="D3314" s="143"/>
      <c r="E3314" s="144"/>
      <c r="F3314" s="145" t="s">
        <v>562</v>
      </c>
      <c r="G3314" s="145" t="s">
        <v>563</v>
      </c>
      <c r="H3314" s="172">
        <v>3.5</v>
      </c>
      <c r="I3314" s="178"/>
      <c r="J3314" s="178"/>
      <c r="K3314" s="178"/>
      <c r="L3314" s="164"/>
      <c r="M3314" s="146"/>
      <c r="N3314" s="146"/>
    </row>
    <row r="3315" spans="2:14" s="141" customFormat="1" ht="20.100000000000001" hidden="1" customHeight="1">
      <c r="B3315" s="145"/>
      <c r="C3315" s="145"/>
      <c r="D3315" s="143"/>
      <c r="E3315" s="144"/>
      <c r="F3315" s="145" t="s">
        <v>563</v>
      </c>
      <c r="G3315" s="145" t="s">
        <v>564</v>
      </c>
      <c r="H3315" s="172">
        <v>3.5</v>
      </c>
      <c r="I3315" s="178"/>
      <c r="J3315" s="178"/>
      <c r="K3315" s="178"/>
      <c r="L3315" s="164"/>
      <c r="M3315" s="146"/>
      <c r="N3315" s="146"/>
    </row>
    <row r="3316" spans="2:14" s="141" customFormat="1" ht="20.100000000000001" hidden="1" customHeight="1">
      <c r="B3316" s="145"/>
      <c r="C3316" s="145"/>
      <c r="D3316" s="143"/>
      <c r="E3316" s="144"/>
      <c r="F3316" s="145" t="s">
        <v>564</v>
      </c>
      <c r="G3316" s="145" t="s">
        <v>565</v>
      </c>
      <c r="H3316" s="172">
        <v>3.5</v>
      </c>
      <c r="I3316" s="178"/>
      <c r="J3316" s="178"/>
      <c r="K3316" s="178"/>
      <c r="L3316" s="164"/>
      <c r="M3316" s="146"/>
      <c r="N3316" s="146"/>
    </row>
    <row r="3317" spans="2:14" s="141" customFormat="1" ht="20.100000000000001" hidden="1" customHeight="1">
      <c r="B3317" s="145"/>
      <c r="C3317" s="145"/>
      <c r="D3317" s="143"/>
      <c r="E3317" s="144"/>
      <c r="F3317" s="145" t="s">
        <v>565</v>
      </c>
      <c r="G3317" s="145" t="s">
        <v>976</v>
      </c>
      <c r="H3317" s="172">
        <v>3.5</v>
      </c>
      <c r="I3317" s="178"/>
      <c r="J3317" s="178"/>
      <c r="K3317" s="178"/>
      <c r="L3317" s="164"/>
      <c r="M3317" s="146"/>
      <c r="N3317" s="146"/>
    </row>
    <row r="3318" spans="2:14" s="141" customFormat="1" ht="20.100000000000001" hidden="1" customHeight="1">
      <c r="B3318" s="145"/>
      <c r="C3318" s="145"/>
      <c r="D3318" s="143"/>
      <c r="E3318" s="144"/>
      <c r="F3318" s="145"/>
      <c r="G3318" s="145"/>
      <c r="H3318" s="172"/>
      <c r="I3318" s="178"/>
      <c r="J3318" s="178"/>
      <c r="K3318" s="178"/>
      <c r="L3318" s="137"/>
      <c r="M3318" s="146"/>
      <c r="N3318" s="146"/>
    </row>
    <row r="3319" spans="2:14" s="141" customFormat="1" ht="20.100000000000001" hidden="1" customHeight="1">
      <c r="B3319" s="145">
        <v>335</v>
      </c>
      <c r="C3319" s="145"/>
      <c r="D3319" s="143" t="s">
        <v>348</v>
      </c>
      <c r="E3319" s="144">
        <v>5.85</v>
      </c>
      <c r="F3319" s="145" t="s">
        <v>433</v>
      </c>
      <c r="G3319" s="145" t="s">
        <v>447</v>
      </c>
      <c r="H3319" s="172">
        <v>7</v>
      </c>
      <c r="I3319" s="178"/>
      <c r="J3319" s="178"/>
      <c r="K3319" s="178"/>
      <c r="L3319" s="138"/>
      <c r="M3319" s="146"/>
      <c r="N3319" s="146"/>
    </row>
    <row r="3320" spans="2:14" s="141" customFormat="1" ht="20.100000000000001" hidden="1" customHeight="1">
      <c r="B3320" s="145"/>
      <c r="C3320" s="145"/>
      <c r="D3320" s="143"/>
      <c r="E3320" s="144"/>
      <c r="F3320" s="145" t="s">
        <v>447</v>
      </c>
      <c r="G3320" s="145" t="s">
        <v>451</v>
      </c>
      <c r="H3320" s="172">
        <v>7</v>
      </c>
      <c r="I3320" s="178"/>
      <c r="J3320" s="178"/>
      <c r="K3320" s="178"/>
      <c r="L3320" s="138"/>
      <c r="M3320" s="146"/>
      <c r="N3320" s="146"/>
    </row>
    <row r="3321" spans="2:14" s="141" customFormat="1" ht="20.100000000000001" hidden="1" customHeight="1">
      <c r="B3321" s="145"/>
      <c r="C3321" s="145"/>
      <c r="D3321" s="143"/>
      <c r="E3321" s="144"/>
      <c r="F3321" s="145" t="s">
        <v>451</v>
      </c>
      <c r="G3321" s="145" t="s">
        <v>454</v>
      </c>
      <c r="H3321" s="172">
        <v>7</v>
      </c>
      <c r="I3321" s="178"/>
      <c r="J3321" s="178"/>
      <c r="K3321" s="178"/>
      <c r="L3321" s="138"/>
      <c r="M3321" s="146"/>
      <c r="N3321" s="146"/>
    </row>
    <row r="3322" spans="2:14" s="141" customFormat="1" ht="20.100000000000001" hidden="1" customHeight="1">
      <c r="B3322" s="145"/>
      <c r="C3322" s="145"/>
      <c r="D3322" s="143"/>
      <c r="E3322" s="144"/>
      <c r="F3322" s="145" t="s">
        <v>454</v>
      </c>
      <c r="G3322" s="145" t="s">
        <v>455</v>
      </c>
      <c r="H3322" s="172">
        <v>7</v>
      </c>
      <c r="I3322" s="178"/>
      <c r="J3322" s="178"/>
      <c r="K3322" s="178"/>
      <c r="L3322" s="138"/>
      <c r="M3322" s="146"/>
      <c r="N3322" s="146"/>
    </row>
    <row r="3323" spans="2:14" s="141" customFormat="1" ht="20.100000000000001" hidden="1" customHeight="1">
      <c r="B3323" s="145"/>
      <c r="C3323" s="145"/>
      <c r="D3323" s="143"/>
      <c r="E3323" s="144"/>
      <c r="F3323" s="145" t="s">
        <v>455</v>
      </c>
      <c r="G3323" s="145" t="s">
        <v>456</v>
      </c>
      <c r="H3323" s="172">
        <v>7</v>
      </c>
      <c r="I3323" s="178"/>
      <c r="J3323" s="178"/>
      <c r="K3323" s="178"/>
      <c r="L3323" s="138"/>
      <c r="M3323" s="146"/>
      <c r="N3323" s="146"/>
    </row>
    <row r="3324" spans="2:14" s="141" customFormat="1" ht="20.100000000000001" hidden="1" customHeight="1">
      <c r="B3324" s="145"/>
      <c r="C3324" s="145"/>
      <c r="D3324" s="143"/>
      <c r="E3324" s="144"/>
      <c r="F3324" s="145" t="s">
        <v>456</v>
      </c>
      <c r="G3324" s="145" t="s">
        <v>457</v>
      </c>
      <c r="H3324" s="172">
        <v>7</v>
      </c>
      <c r="I3324" s="178"/>
      <c r="J3324" s="178"/>
      <c r="K3324" s="178"/>
      <c r="L3324" s="138"/>
      <c r="M3324" s="146"/>
      <c r="N3324" s="146"/>
    </row>
    <row r="3325" spans="2:14" s="141" customFormat="1" ht="20.100000000000001" hidden="1" customHeight="1">
      <c r="B3325" s="145"/>
      <c r="C3325" s="145"/>
      <c r="D3325" s="143"/>
      <c r="E3325" s="144"/>
      <c r="F3325" s="145" t="s">
        <v>457</v>
      </c>
      <c r="G3325" s="145" t="s">
        <v>460</v>
      </c>
      <c r="H3325" s="172">
        <v>7</v>
      </c>
      <c r="I3325" s="178"/>
      <c r="J3325" s="178"/>
      <c r="K3325" s="178"/>
      <c r="L3325" s="138"/>
      <c r="M3325" s="146"/>
      <c r="N3325" s="146"/>
    </row>
    <row r="3326" spans="2:14" s="141" customFormat="1" ht="20.100000000000001" hidden="1" customHeight="1">
      <c r="B3326" s="145"/>
      <c r="C3326" s="145"/>
      <c r="D3326" s="143"/>
      <c r="E3326" s="144"/>
      <c r="F3326" s="145" t="s">
        <v>460</v>
      </c>
      <c r="G3326" s="145" t="s">
        <v>463</v>
      </c>
      <c r="H3326" s="172">
        <v>7</v>
      </c>
      <c r="I3326" s="178"/>
      <c r="J3326" s="178"/>
      <c r="K3326" s="178"/>
      <c r="L3326" s="138"/>
      <c r="M3326" s="146"/>
      <c r="N3326" s="146"/>
    </row>
    <row r="3327" spans="2:14" s="141" customFormat="1" ht="20.100000000000001" hidden="1" customHeight="1">
      <c r="B3327" s="145"/>
      <c r="C3327" s="145"/>
      <c r="D3327" s="143"/>
      <c r="E3327" s="144"/>
      <c r="F3327" s="145" t="s">
        <v>463</v>
      </c>
      <c r="G3327" s="145" t="s">
        <v>464</v>
      </c>
      <c r="H3327" s="172">
        <v>7</v>
      </c>
      <c r="I3327" s="178"/>
      <c r="J3327" s="178"/>
      <c r="K3327" s="178"/>
      <c r="L3327" s="138"/>
      <c r="M3327" s="146"/>
      <c r="N3327" s="146"/>
    </row>
    <row r="3328" spans="2:14" s="141" customFormat="1" ht="20.100000000000001" hidden="1" customHeight="1">
      <c r="B3328" s="145"/>
      <c r="C3328" s="145"/>
      <c r="D3328" s="143"/>
      <c r="E3328" s="144"/>
      <c r="F3328" s="145" t="s">
        <v>464</v>
      </c>
      <c r="G3328" s="145" t="s">
        <v>465</v>
      </c>
      <c r="H3328" s="172">
        <v>7</v>
      </c>
      <c r="I3328" s="178"/>
      <c r="J3328" s="178"/>
      <c r="K3328" s="178"/>
      <c r="L3328" s="138"/>
      <c r="M3328" s="146"/>
      <c r="N3328" s="146"/>
    </row>
    <row r="3329" spans="2:14" s="141" customFormat="1" ht="20.100000000000001" hidden="1" customHeight="1">
      <c r="B3329" s="145"/>
      <c r="C3329" s="145"/>
      <c r="D3329" s="143"/>
      <c r="E3329" s="144"/>
      <c r="F3329" s="145" t="s">
        <v>465</v>
      </c>
      <c r="G3329" s="145" t="s">
        <v>466</v>
      </c>
      <c r="H3329" s="172">
        <v>7</v>
      </c>
      <c r="I3329" s="178"/>
      <c r="J3329" s="178"/>
      <c r="K3329" s="178"/>
      <c r="L3329" s="138"/>
      <c r="M3329" s="146"/>
      <c r="N3329" s="146"/>
    </row>
    <row r="3330" spans="2:14" s="141" customFormat="1" ht="20.100000000000001" hidden="1" customHeight="1">
      <c r="B3330" s="145"/>
      <c r="C3330" s="145"/>
      <c r="D3330" s="143"/>
      <c r="E3330" s="144"/>
      <c r="F3330" s="145" t="s">
        <v>466</v>
      </c>
      <c r="G3330" s="145" t="s">
        <v>467</v>
      </c>
      <c r="H3330" s="172">
        <v>7</v>
      </c>
      <c r="I3330" s="178"/>
      <c r="J3330" s="178"/>
      <c r="K3330" s="178"/>
      <c r="L3330" s="138"/>
      <c r="M3330" s="146"/>
      <c r="N3330" s="146"/>
    </row>
    <row r="3331" spans="2:14" s="141" customFormat="1" ht="20.100000000000001" hidden="1" customHeight="1">
      <c r="B3331" s="145"/>
      <c r="C3331" s="145"/>
      <c r="D3331" s="143"/>
      <c r="E3331" s="144"/>
      <c r="F3331" s="145" t="s">
        <v>467</v>
      </c>
      <c r="G3331" s="145" t="s">
        <v>468</v>
      </c>
      <c r="H3331" s="172">
        <v>7</v>
      </c>
      <c r="I3331" s="178"/>
      <c r="J3331" s="178"/>
      <c r="K3331" s="178"/>
      <c r="L3331" s="138"/>
      <c r="M3331" s="146"/>
      <c r="N3331" s="146"/>
    </row>
    <row r="3332" spans="2:14" s="141" customFormat="1" ht="20.100000000000001" hidden="1" customHeight="1">
      <c r="B3332" s="145"/>
      <c r="C3332" s="145"/>
      <c r="D3332" s="143"/>
      <c r="E3332" s="144"/>
      <c r="F3332" s="145" t="s">
        <v>468</v>
      </c>
      <c r="G3332" s="145" t="s">
        <v>469</v>
      </c>
      <c r="H3332" s="172">
        <v>7</v>
      </c>
      <c r="I3332" s="178"/>
      <c r="J3332" s="178"/>
      <c r="K3332" s="178"/>
      <c r="L3332" s="138"/>
      <c r="M3332" s="146"/>
      <c r="N3332" s="146"/>
    </row>
    <row r="3333" spans="2:14" s="141" customFormat="1" ht="20.100000000000001" hidden="1" customHeight="1">
      <c r="B3333" s="145"/>
      <c r="C3333" s="145"/>
      <c r="D3333" s="143"/>
      <c r="E3333" s="144"/>
      <c r="F3333" s="145" t="s">
        <v>469</v>
      </c>
      <c r="G3333" s="145" t="s">
        <v>470</v>
      </c>
      <c r="H3333" s="172">
        <v>7</v>
      </c>
      <c r="I3333" s="178"/>
      <c r="J3333" s="178"/>
      <c r="K3333" s="178"/>
      <c r="L3333" s="138"/>
      <c r="M3333" s="146"/>
      <c r="N3333" s="146"/>
    </row>
    <row r="3334" spans="2:14" s="141" customFormat="1" ht="20.100000000000001" hidden="1" customHeight="1">
      <c r="B3334" s="145"/>
      <c r="C3334" s="145"/>
      <c r="D3334" s="143"/>
      <c r="E3334" s="144"/>
      <c r="F3334" s="145" t="s">
        <v>470</v>
      </c>
      <c r="G3334" s="145" t="s">
        <v>471</v>
      </c>
      <c r="H3334" s="172">
        <v>7</v>
      </c>
      <c r="I3334" s="178"/>
      <c r="J3334" s="178"/>
      <c r="K3334" s="178"/>
      <c r="L3334" s="138"/>
      <c r="M3334" s="146"/>
      <c r="N3334" s="146"/>
    </row>
    <row r="3335" spans="2:14" s="141" customFormat="1" ht="20.100000000000001" hidden="1" customHeight="1">
      <c r="B3335" s="145"/>
      <c r="C3335" s="145"/>
      <c r="D3335" s="143"/>
      <c r="E3335" s="144"/>
      <c r="F3335" s="145" t="s">
        <v>471</v>
      </c>
      <c r="G3335" s="145" t="s">
        <v>473</v>
      </c>
      <c r="H3335" s="172">
        <v>7</v>
      </c>
      <c r="I3335" s="178"/>
      <c r="J3335" s="178"/>
      <c r="K3335" s="178"/>
      <c r="L3335" s="138"/>
      <c r="M3335" s="146"/>
      <c r="N3335" s="146"/>
    </row>
    <row r="3336" spans="2:14" s="141" customFormat="1" ht="20.100000000000001" hidden="1" customHeight="1">
      <c r="B3336" s="145"/>
      <c r="C3336" s="145"/>
      <c r="D3336" s="143"/>
      <c r="E3336" s="144"/>
      <c r="F3336" s="145" t="s">
        <v>473</v>
      </c>
      <c r="G3336" s="145" t="s">
        <v>474</v>
      </c>
      <c r="H3336" s="172">
        <v>7</v>
      </c>
      <c r="I3336" s="178"/>
      <c r="J3336" s="178"/>
      <c r="K3336" s="178"/>
      <c r="L3336" s="138"/>
      <c r="M3336" s="146"/>
      <c r="N3336" s="146"/>
    </row>
    <row r="3337" spans="2:14" s="141" customFormat="1" ht="20.100000000000001" hidden="1" customHeight="1">
      <c r="B3337" s="145"/>
      <c r="C3337" s="145"/>
      <c r="D3337" s="143"/>
      <c r="E3337" s="144"/>
      <c r="F3337" s="145" t="s">
        <v>474</v>
      </c>
      <c r="G3337" s="145" t="s">
        <v>475</v>
      </c>
      <c r="H3337" s="172">
        <v>7</v>
      </c>
      <c r="I3337" s="178"/>
      <c r="J3337" s="178"/>
      <c r="K3337" s="178"/>
      <c r="L3337" s="138"/>
      <c r="M3337" s="146"/>
      <c r="N3337" s="146"/>
    </row>
    <row r="3338" spans="2:14" s="141" customFormat="1" ht="20.100000000000001" hidden="1" customHeight="1">
      <c r="B3338" s="145"/>
      <c r="C3338" s="145"/>
      <c r="D3338" s="143"/>
      <c r="E3338" s="144"/>
      <c r="F3338" s="145" t="s">
        <v>475</v>
      </c>
      <c r="G3338" s="145" t="s">
        <v>476</v>
      </c>
      <c r="H3338" s="172">
        <v>7</v>
      </c>
      <c r="I3338" s="178"/>
      <c r="J3338" s="178"/>
      <c r="K3338" s="178"/>
      <c r="L3338" s="138"/>
      <c r="M3338" s="146"/>
      <c r="N3338" s="146"/>
    </row>
    <row r="3339" spans="2:14" s="141" customFormat="1" ht="20.100000000000001" hidden="1" customHeight="1">
      <c r="B3339" s="145"/>
      <c r="C3339" s="145"/>
      <c r="D3339" s="143"/>
      <c r="E3339" s="144"/>
      <c r="F3339" s="145" t="s">
        <v>476</v>
      </c>
      <c r="G3339" s="145" t="s">
        <v>477</v>
      </c>
      <c r="H3339" s="172">
        <v>7</v>
      </c>
      <c r="I3339" s="178"/>
      <c r="J3339" s="178"/>
      <c r="K3339" s="178"/>
      <c r="L3339" s="138"/>
      <c r="M3339" s="146"/>
      <c r="N3339" s="146"/>
    </row>
    <row r="3340" spans="2:14" s="141" customFormat="1" ht="20.100000000000001" hidden="1" customHeight="1">
      <c r="B3340" s="145"/>
      <c r="C3340" s="145"/>
      <c r="D3340" s="143"/>
      <c r="E3340" s="144"/>
      <c r="F3340" s="145" t="s">
        <v>477</v>
      </c>
      <c r="G3340" s="145" t="s">
        <v>543</v>
      </c>
      <c r="H3340" s="172">
        <v>7</v>
      </c>
      <c r="I3340" s="178"/>
      <c r="J3340" s="178"/>
      <c r="K3340" s="178"/>
      <c r="L3340" s="138"/>
      <c r="M3340" s="146"/>
      <c r="N3340" s="146"/>
    </row>
    <row r="3341" spans="2:14" s="141" customFormat="1" ht="20.100000000000001" hidden="1" customHeight="1">
      <c r="B3341" s="145"/>
      <c r="C3341" s="145"/>
      <c r="D3341" s="143"/>
      <c r="E3341" s="144"/>
      <c r="F3341" s="145" t="s">
        <v>543</v>
      </c>
      <c r="G3341" s="145" t="s">
        <v>550</v>
      </c>
      <c r="H3341" s="172">
        <v>7</v>
      </c>
      <c r="I3341" s="178"/>
      <c r="J3341" s="178"/>
      <c r="K3341" s="178"/>
      <c r="L3341" s="138"/>
      <c r="M3341" s="146"/>
      <c r="N3341" s="146"/>
    </row>
    <row r="3342" spans="2:14" s="141" customFormat="1" ht="20.100000000000001" hidden="1" customHeight="1">
      <c r="B3342" s="145"/>
      <c r="C3342" s="145"/>
      <c r="D3342" s="143"/>
      <c r="E3342" s="144"/>
      <c r="F3342" s="145" t="s">
        <v>550</v>
      </c>
      <c r="G3342" s="145" t="s">
        <v>551</v>
      </c>
      <c r="H3342" s="172">
        <v>7</v>
      </c>
      <c r="I3342" s="178"/>
      <c r="J3342" s="178"/>
      <c r="K3342" s="178"/>
      <c r="L3342" s="138"/>
      <c r="M3342" s="146"/>
      <c r="N3342" s="146"/>
    </row>
    <row r="3343" spans="2:14" s="141" customFormat="1" ht="20.100000000000001" hidden="1" customHeight="1">
      <c r="B3343" s="145"/>
      <c r="C3343" s="145"/>
      <c r="D3343" s="143"/>
      <c r="E3343" s="144"/>
      <c r="F3343" s="145" t="s">
        <v>551</v>
      </c>
      <c r="G3343" s="145" t="s">
        <v>552</v>
      </c>
      <c r="H3343" s="172">
        <v>7</v>
      </c>
      <c r="I3343" s="178"/>
      <c r="J3343" s="178"/>
      <c r="K3343" s="178"/>
      <c r="L3343" s="138"/>
      <c r="M3343" s="146"/>
      <c r="N3343" s="146"/>
    </row>
    <row r="3344" spans="2:14" s="141" customFormat="1" ht="20.100000000000001" hidden="1" customHeight="1">
      <c r="B3344" s="145"/>
      <c r="C3344" s="145"/>
      <c r="D3344" s="143"/>
      <c r="E3344" s="144"/>
      <c r="F3344" s="145" t="s">
        <v>552</v>
      </c>
      <c r="G3344" s="145" t="s">
        <v>553</v>
      </c>
      <c r="H3344" s="172">
        <v>7</v>
      </c>
      <c r="I3344" s="178"/>
      <c r="J3344" s="178"/>
      <c r="K3344" s="178"/>
      <c r="L3344" s="138"/>
      <c r="M3344" s="146"/>
      <c r="N3344" s="146"/>
    </row>
    <row r="3345" spans="2:14" s="141" customFormat="1" ht="20.100000000000001" hidden="1" customHeight="1">
      <c r="B3345" s="145"/>
      <c r="C3345" s="145"/>
      <c r="D3345" s="143"/>
      <c r="E3345" s="144"/>
      <c r="F3345" s="145" t="s">
        <v>553</v>
      </c>
      <c r="G3345" s="145" t="s">
        <v>554</v>
      </c>
      <c r="H3345" s="172">
        <v>7</v>
      </c>
      <c r="I3345" s="178"/>
      <c r="J3345" s="178"/>
      <c r="K3345" s="178"/>
      <c r="L3345" s="138"/>
      <c r="M3345" s="146"/>
      <c r="N3345" s="146"/>
    </row>
    <row r="3346" spans="2:14" s="141" customFormat="1" ht="20.100000000000001" hidden="1" customHeight="1">
      <c r="B3346" s="145"/>
      <c r="C3346" s="145"/>
      <c r="D3346" s="143"/>
      <c r="E3346" s="144"/>
      <c r="F3346" s="145" t="s">
        <v>554</v>
      </c>
      <c r="G3346" s="145" t="s">
        <v>555</v>
      </c>
      <c r="H3346" s="172">
        <v>7</v>
      </c>
      <c r="I3346" s="178"/>
      <c r="J3346" s="178"/>
      <c r="K3346" s="178"/>
      <c r="L3346" s="138"/>
      <c r="M3346" s="146"/>
      <c r="N3346" s="146"/>
    </row>
    <row r="3347" spans="2:14" s="141" customFormat="1" ht="20.100000000000001" hidden="1" customHeight="1">
      <c r="B3347" s="145"/>
      <c r="C3347" s="145"/>
      <c r="D3347" s="143"/>
      <c r="E3347" s="144"/>
      <c r="F3347" s="145" t="s">
        <v>555</v>
      </c>
      <c r="G3347" s="145" t="s">
        <v>556</v>
      </c>
      <c r="H3347" s="172">
        <v>7</v>
      </c>
      <c r="I3347" s="178"/>
      <c r="J3347" s="178"/>
      <c r="K3347" s="178"/>
      <c r="L3347" s="138"/>
      <c r="M3347" s="146"/>
      <c r="N3347" s="146"/>
    </row>
    <row r="3348" spans="2:14" s="141" customFormat="1" ht="20.100000000000001" hidden="1" customHeight="1">
      <c r="B3348" s="145"/>
      <c r="C3348" s="145"/>
      <c r="D3348" s="143"/>
      <c r="E3348" s="144"/>
      <c r="F3348" s="145" t="s">
        <v>556</v>
      </c>
      <c r="G3348" s="145" t="s">
        <v>977</v>
      </c>
      <c r="H3348" s="172">
        <v>7</v>
      </c>
      <c r="I3348" s="178"/>
      <c r="J3348" s="178"/>
      <c r="K3348" s="178"/>
      <c r="L3348" s="138"/>
      <c r="M3348" s="146"/>
      <c r="N3348" s="146"/>
    </row>
    <row r="3349" spans="2:14" s="141" customFormat="1" ht="20.100000000000001" hidden="1" customHeight="1">
      <c r="B3349" s="145"/>
      <c r="C3349" s="145"/>
      <c r="D3349" s="143"/>
      <c r="E3349" s="144"/>
      <c r="F3349" s="145"/>
      <c r="G3349" s="145"/>
      <c r="H3349" s="172"/>
      <c r="I3349" s="178"/>
      <c r="J3349" s="178"/>
      <c r="K3349" s="178"/>
      <c r="L3349" s="138"/>
      <c r="M3349" s="146"/>
      <c r="N3349" s="146"/>
    </row>
    <row r="3350" spans="2:14" s="141" customFormat="1" ht="20.100000000000001" hidden="1" customHeight="1">
      <c r="B3350" s="145">
        <v>336</v>
      </c>
      <c r="C3350" s="145"/>
      <c r="D3350" s="143" t="s">
        <v>349</v>
      </c>
      <c r="E3350" s="144">
        <v>4.6070000000000002</v>
      </c>
      <c r="F3350" s="145" t="s">
        <v>433</v>
      </c>
      <c r="G3350" s="145" t="s">
        <v>447</v>
      </c>
      <c r="H3350" s="172">
        <v>3</v>
      </c>
      <c r="I3350" s="178"/>
      <c r="J3350" s="178"/>
      <c r="K3350" s="178"/>
      <c r="L3350" s="138"/>
      <c r="M3350" s="146"/>
      <c r="N3350" s="146"/>
    </row>
    <row r="3351" spans="2:14" s="141" customFormat="1" ht="20.100000000000001" hidden="1" customHeight="1">
      <c r="B3351" s="145"/>
      <c r="C3351" s="145"/>
      <c r="D3351" s="143"/>
      <c r="E3351" s="144"/>
      <c r="F3351" s="145" t="s">
        <v>447</v>
      </c>
      <c r="G3351" s="145" t="s">
        <v>451</v>
      </c>
      <c r="H3351" s="172">
        <v>3</v>
      </c>
      <c r="I3351" s="178"/>
      <c r="J3351" s="178"/>
      <c r="K3351" s="178"/>
      <c r="L3351" s="138"/>
      <c r="M3351" s="146"/>
      <c r="N3351" s="146"/>
    </row>
    <row r="3352" spans="2:14" s="141" customFormat="1" ht="20.100000000000001" hidden="1" customHeight="1">
      <c r="B3352" s="145"/>
      <c r="C3352" s="145"/>
      <c r="D3352" s="143"/>
      <c r="E3352" s="144"/>
      <c r="F3352" s="145" t="s">
        <v>451</v>
      </c>
      <c r="G3352" s="145" t="s">
        <v>454</v>
      </c>
      <c r="H3352" s="172">
        <v>3</v>
      </c>
      <c r="I3352" s="178"/>
      <c r="J3352" s="178"/>
      <c r="K3352" s="178"/>
      <c r="L3352" s="138"/>
      <c r="M3352" s="146"/>
      <c r="N3352" s="146"/>
    </row>
    <row r="3353" spans="2:14" s="141" customFormat="1" ht="20.100000000000001" hidden="1" customHeight="1">
      <c r="B3353" s="145"/>
      <c r="C3353" s="145"/>
      <c r="D3353" s="143"/>
      <c r="E3353" s="144"/>
      <c r="F3353" s="145" t="s">
        <v>454</v>
      </c>
      <c r="G3353" s="145" t="s">
        <v>455</v>
      </c>
      <c r="H3353" s="172">
        <v>3</v>
      </c>
      <c r="I3353" s="178"/>
      <c r="J3353" s="178"/>
      <c r="K3353" s="178"/>
      <c r="L3353" s="138"/>
      <c r="M3353" s="146"/>
      <c r="N3353" s="146"/>
    </row>
    <row r="3354" spans="2:14" s="141" customFormat="1" ht="20.100000000000001" hidden="1" customHeight="1">
      <c r="B3354" s="155"/>
      <c r="C3354" s="155"/>
      <c r="D3354" s="156"/>
      <c r="E3354" s="157"/>
      <c r="F3354" s="155" t="s">
        <v>455</v>
      </c>
      <c r="G3354" s="155" t="s">
        <v>456</v>
      </c>
      <c r="H3354" s="176">
        <v>3</v>
      </c>
      <c r="I3354" s="178"/>
      <c r="J3354" s="178"/>
      <c r="K3354" s="178"/>
      <c r="L3354" s="138"/>
      <c r="M3354" s="146"/>
      <c r="N3354" s="146"/>
    </row>
    <row r="3355" spans="2:14" s="141" customFormat="1" ht="20.100000000000001" hidden="1" customHeight="1">
      <c r="B3355" s="137"/>
      <c r="C3355" s="137"/>
      <c r="D3355" s="159"/>
      <c r="E3355" s="160"/>
      <c r="F3355" s="137" t="s">
        <v>456</v>
      </c>
      <c r="G3355" s="137" t="s">
        <v>457</v>
      </c>
      <c r="H3355" s="177">
        <v>3</v>
      </c>
      <c r="I3355" s="177"/>
      <c r="J3355" s="177"/>
      <c r="K3355" s="177"/>
      <c r="L3355" s="138"/>
      <c r="M3355" s="146"/>
      <c r="N3355" s="146"/>
    </row>
    <row r="3356" spans="2:14" s="141" customFormat="1" ht="20.100000000000001" hidden="1" customHeight="1">
      <c r="B3356" s="137"/>
      <c r="C3356" s="137"/>
      <c r="D3356" s="159"/>
      <c r="E3356" s="160"/>
      <c r="F3356" s="137" t="s">
        <v>457</v>
      </c>
      <c r="G3356" s="137" t="s">
        <v>460</v>
      </c>
      <c r="H3356" s="177">
        <v>3</v>
      </c>
      <c r="I3356" s="177"/>
      <c r="J3356" s="177"/>
      <c r="K3356" s="177"/>
      <c r="L3356" s="138"/>
      <c r="M3356" s="146"/>
      <c r="N3356" s="146"/>
    </row>
    <row r="3357" spans="2:14" s="141" customFormat="1" ht="20.100000000000001" hidden="1" customHeight="1">
      <c r="B3357" s="137"/>
      <c r="C3357" s="137"/>
      <c r="D3357" s="159"/>
      <c r="E3357" s="160"/>
      <c r="F3357" s="137" t="s">
        <v>460</v>
      </c>
      <c r="G3357" s="137" t="s">
        <v>463</v>
      </c>
      <c r="H3357" s="177">
        <v>3</v>
      </c>
      <c r="I3357" s="177"/>
      <c r="J3357" s="177"/>
      <c r="K3357" s="177"/>
      <c r="L3357" s="138"/>
      <c r="M3357" s="146"/>
      <c r="N3357" s="146"/>
    </row>
    <row r="3358" spans="2:14" s="141" customFormat="1" ht="20.100000000000001" hidden="1" customHeight="1">
      <c r="B3358" s="137"/>
      <c r="C3358" s="137"/>
      <c r="D3358" s="159"/>
      <c r="E3358" s="160"/>
      <c r="F3358" s="137" t="s">
        <v>463</v>
      </c>
      <c r="G3358" s="137" t="s">
        <v>464</v>
      </c>
      <c r="H3358" s="177">
        <v>3</v>
      </c>
      <c r="I3358" s="177"/>
      <c r="J3358" s="177"/>
      <c r="K3358" s="177"/>
      <c r="L3358" s="138"/>
      <c r="M3358" s="146"/>
      <c r="N3358" s="146"/>
    </row>
    <row r="3359" spans="2:14" s="141" customFormat="1" ht="20.100000000000001" hidden="1" customHeight="1">
      <c r="B3359" s="137"/>
      <c r="C3359" s="137"/>
      <c r="D3359" s="159"/>
      <c r="E3359" s="160"/>
      <c r="F3359" s="137" t="s">
        <v>464</v>
      </c>
      <c r="G3359" s="137" t="s">
        <v>465</v>
      </c>
      <c r="H3359" s="177">
        <v>3</v>
      </c>
      <c r="I3359" s="177"/>
      <c r="J3359" s="177"/>
      <c r="K3359" s="177"/>
      <c r="L3359" s="138"/>
      <c r="M3359" s="146"/>
      <c r="N3359" s="146"/>
    </row>
    <row r="3360" spans="2:14" s="141" customFormat="1" ht="20.100000000000001" hidden="1" customHeight="1">
      <c r="B3360" s="137"/>
      <c r="C3360" s="137"/>
      <c r="D3360" s="159"/>
      <c r="E3360" s="160"/>
      <c r="F3360" s="137" t="s">
        <v>465</v>
      </c>
      <c r="G3360" s="137" t="s">
        <v>466</v>
      </c>
      <c r="H3360" s="177">
        <v>3</v>
      </c>
      <c r="I3360" s="177"/>
      <c r="J3360" s="177"/>
      <c r="K3360" s="177"/>
      <c r="L3360" s="138"/>
      <c r="M3360" s="146"/>
      <c r="N3360" s="146"/>
    </row>
    <row r="3361" spans="2:14" s="141" customFormat="1" ht="20.100000000000001" hidden="1" customHeight="1">
      <c r="B3361" s="137"/>
      <c r="C3361" s="137"/>
      <c r="D3361" s="159"/>
      <c r="E3361" s="160"/>
      <c r="F3361" s="137" t="s">
        <v>466</v>
      </c>
      <c r="G3361" s="137" t="s">
        <v>467</v>
      </c>
      <c r="H3361" s="177">
        <v>3</v>
      </c>
      <c r="I3361" s="177"/>
      <c r="J3361" s="177"/>
      <c r="K3361" s="177"/>
      <c r="L3361" s="138"/>
      <c r="M3361" s="146"/>
      <c r="N3361" s="146"/>
    </row>
    <row r="3362" spans="2:14" s="141" customFormat="1" ht="20.100000000000001" hidden="1" customHeight="1">
      <c r="B3362" s="137"/>
      <c r="C3362" s="137"/>
      <c r="D3362" s="159"/>
      <c r="E3362" s="160"/>
      <c r="F3362" s="137" t="s">
        <v>467</v>
      </c>
      <c r="G3362" s="137" t="s">
        <v>468</v>
      </c>
      <c r="H3362" s="177">
        <v>3</v>
      </c>
      <c r="I3362" s="177"/>
      <c r="J3362" s="177"/>
      <c r="K3362" s="177"/>
      <c r="L3362" s="138"/>
      <c r="M3362" s="146"/>
      <c r="N3362" s="146"/>
    </row>
    <row r="3363" spans="2:14" s="141" customFormat="1" ht="20.100000000000001" hidden="1" customHeight="1">
      <c r="B3363" s="137"/>
      <c r="C3363" s="137"/>
      <c r="D3363" s="159"/>
      <c r="E3363" s="160"/>
      <c r="F3363" s="137" t="s">
        <v>468</v>
      </c>
      <c r="G3363" s="137" t="s">
        <v>469</v>
      </c>
      <c r="H3363" s="177">
        <v>3</v>
      </c>
      <c r="I3363" s="177"/>
      <c r="J3363" s="177"/>
      <c r="K3363" s="177"/>
      <c r="L3363" s="138"/>
      <c r="M3363" s="146"/>
      <c r="N3363" s="146"/>
    </row>
    <row r="3364" spans="2:14" s="141" customFormat="1" ht="20.100000000000001" hidden="1" customHeight="1">
      <c r="B3364" s="137"/>
      <c r="C3364" s="137"/>
      <c r="D3364" s="159"/>
      <c r="E3364" s="160"/>
      <c r="F3364" s="137" t="s">
        <v>469</v>
      </c>
      <c r="G3364" s="137" t="s">
        <v>470</v>
      </c>
      <c r="H3364" s="177">
        <v>3</v>
      </c>
      <c r="I3364" s="177"/>
      <c r="J3364" s="177"/>
      <c r="K3364" s="177"/>
      <c r="L3364" s="138"/>
      <c r="M3364" s="146"/>
      <c r="N3364" s="146"/>
    </row>
    <row r="3365" spans="2:14" s="141" customFormat="1" ht="20.100000000000001" hidden="1" customHeight="1">
      <c r="B3365" s="137"/>
      <c r="C3365" s="137"/>
      <c r="D3365" s="159"/>
      <c r="E3365" s="160"/>
      <c r="F3365" s="137" t="s">
        <v>470</v>
      </c>
      <c r="G3365" s="137" t="s">
        <v>471</v>
      </c>
      <c r="H3365" s="177">
        <v>3</v>
      </c>
      <c r="I3365" s="177"/>
      <c r="J3365" s="177"/>
      <c r="K3365" s="177"/>
      <c r="L3365" s="138"/>
      <c r="M3365" s="146"/>
      <c r="N3365" s="146"/>
    </row>
    <row r="3366" spans="2:14" s="141" customFormat="1" ht="20.100000000000001" hidden="1" customHeight="1">
      <c r="B3366" s="137"/>
      <c r="C3366" s="137"/>
      <c r="D3366" s="159"/>
      <c r="E3366" s="160"/>
      <c r="F3366" s="137" t="s">
        <v>471</v>
      </c>
      <c r="G3366" s="137" t="s">
        <v>473</v>
      </c>
      <c r="H3366" s="177">
        <v>3</v>
      </c>
      <c r="I3366" s="177"/>
      <c r="J3366" s="177"/>
      <c r="K3366" s="177"/>
      <c r="L3366" s="138"/>
      <c r="M3366" s="146"/>
      <c r="N3366" s="146"/>
    </row>
    <row r="3367" spans="2:14" s="141" customFormat="1" ht="20.100000000000001" hidden="1" customHeight="1">
      <c r="B3367" s="137"/>
      <c r="C3367" s="137"/>
      <c r="D3367" s="159"/>
      <c r="E3367" s="160"/>
      <c r="F3367" s="137" t="s">
        <v>473</v>
      </c>
      <c r="G3367" s="137" t="s">
        <v>474</v>
      </c>
      <c r="H3367" s="177">
        <v>3</v>
      </c>
      <c r="I3367" s="177"/>
      <c r="J3367" s="177"/>
      <c r="K3367" s="177"/>
      <c r="L3367" s="138"/>
      <c r="M3367" s="146"/>
      <c r="N3367" s="146"/>
    </row>
    <row r="3368" spans="2:14" s="141" customFormat="1" ht="20.100000000000001" hidden="1" customHeight="1">
      <c r="B3368" s="137"/>
      <c r="C3368" s="137"/>
      <c r="D3368" s="159"/>
      <c r="E3368" s="160"/>
      <c r="F3368" s="137" t="s">
        <v>474</v>
      </c>
      <c r="G3368" s="137" t="s">
        <v>475</v>
      </c>
      <c r="H3368" s="177">
        <v>3</v>
      </c>
      <c r="I3368" s="177"/>
      <c r="J3368" s="177"/>
      <c r="K3368" s="177"/>
      <c r="L3368" s="138"/>
      <c r="M3368" s="146"/>
      <c r="N3368" s="146"/>
    </row>
    <row r="3369" spans="2:14" s="141" customFormat="1" ht="20.100000000000001" hidden="1" customHeight="1">
      <c r="B3369" s="137"/>
      <c r="C3369" s="137"/>
      <c r="D3369" s="159"/>
      <c r="E3369" s="160"/>
      <c r="F3369" s="137" t="s">
        <v>475</v>
      </c>
      <c r="G3369" s="137" t="s">
        <v>476</v>
      </c>
      <c r="H3369" s="177">
        <v>3</v>
      </c>
      <c r="I3369" s="177"/>
      <c r="J3369" s="177"/>
      <c r="K3369" s="177"/>
      <c r="L3369" s="138"/>
      <c r="M3369" s="146"/>
      <c r="N3369" s="146"/>
    </row>
    <row r="3370" spans="2:14" s="141" customFormat="1" ht="20.100000000000001" hidden="1" customHeight="1">
      <c r="B3370" s="137"/>
      <c r="C3370" s="137"/>
      <c r="D3370" s="159"/>
      <c r="E3370" s="160"/>
      <c r="F3370" s="137" t="s">
        <v>476</v>
      </c>
      <c r="G3370" s="137" t="s">
        <v>477</v>
      </c>
      <c r="H3370" s="177">
        <v>3</v>
      </c>
      <c r="I3370" s="177"/>
      <c r="J3370" s="177"/>
      <c r="K3370" s="177"/>
      <c r="L3370" s="138"/>
      <c r="M3370" s="146"/>
      <c r="N3370" s="146"/>
    </row>
    <row r="3371" spans="2:14" s="141" customFormat="1" ht="20.100000000000001" hidden="1" customHeight="1">
      <c r="B3371" s="137"/>
      <c r="C3371" s="137"/>
      <c r="D3371" s="159"/>
      <c r="E3371" s="160"/>
      <c r="F3371" s="137" t="s">
        <v>477</v>
      </c>
      <c r="G3371" s="137" t="s">
        <v>543</v>
      </c>
      <c r="H3371" s="177">
        <v>3</v>
      </c>
      <c r="I3371" s="177"/>
      <c r="J3371" s="177"/>
      <c r="K3371" s="177"/>
      <c r="L3371" s="138"/>
      <c r="M3371" s="146"/>
      <c r="N3371" s="146"/>
    </row>
    <row r="3372" spans="2:14" s="141" customFormat="1" ht="20.100000000000001" hidden="1" customHeight="1">
      <c r="B3372" s="137"/>
      <c r="C3372" s="137"/>
      <c r="D3372" s="159"/>
      <c r="E3372" s="160"/>
      <c r="F3372" s="137" t="s">
        <v>543</v>
      </c>
      <c r="G3372" s="137" t="s">
        <v>550</v>
      </c>
      <c r="H3372" s="177">
        <v>3</v>
      </c>
      <c r="I3372" s="177"/>
      <c r="J3372" s="177"/>
      <c r="K3372" s="177"/>
      <c r="L3372" s="138"/>
      <c r="M3372" s="146"/>
      <c r="N3372" s="146"/>
    </row>
    <row r="3373" spans="2:14" s="141" customFormat="1" ht="20.100000000000001" hidden="1" customHeight="1">
      <c r="B3373" s="137"/>
      <c r="C3373" s="137"/>
      <c r="D3373" s="159"/>
      <c r="E3373" s="160"/>
      <c r="F3373" s="137" t="s">
        <v>550</v>
      </c>
      <c r="G3373" s="137" t="s">
        <v>978</v>
      </c>
      <c r="H3373" s="177">
        <v>3</v>
      </c>
      <c r="I3373" s="177"/>
      <c r="J3373" s="177"/>
      <c r="K3373" s="177"/>
      <c r="L3373" s="138"/>
      <c r="M3373" s="146"/>
      <c r="N3373" s="146"/>
    </row>
    <row r="3374" spans="2:14" s="141" customFormat="1" ht="20.100000000000001" hidden="1" customHeight="1">
      <c r="B3374" s="137"/>
      <c r="C3374" s="137"/>
      <c r="D3374" s="159"/>
      <c r="E3374" s="160"/>
      <c r="F3374" s="137"/>
      <c r="G3374" s="137"/>
      <c r="H3374" s="177"/>
      <c r="I3374" s="177"/>
      <c r="J3374" s="177"/>
      <c r="K3374" s="177"/>
      <c r="L3374" s="138"/>
      <c r="M3374" s="146"/>
      <c r="N3374" s="146"/>
    </row>
    <row r="3375" spans="2:14" s="141" customFormat="1" ht="20.100000000000001" hidden="1" customHeight="1">
      <c r="B3375" s="137">
        <v>337</v>
      </c>
      <c r="C3375" s="137"/>
      <c r="D3375" s="159" t="s">
        <v>350</v>
      </c>
      <c r="E3375" s="160">
        <v>3.6</v>
      </c>
      <c r="F3375" s="137" t="s">
        <v>433</v>
      </c>
      <c r="G3375" s="137" t="s">
        <v>447</v>
      </c>
      <c r="H3375" s="177">
        <v>5</v>
      </c>
      <c r="I3375" s="177"/>
      <c r="J3375" s="177"/>
      <c r="K3375" s="177"/>
      <c r="L3375" s="138"/>
      <c r="M3375" s="146"/>
      <c r="N3375" s="146"/>
    </row>
    <row r="3376" spans="2:14" s="141" customFormat="1" ht="20.100000000000001" hidden="1" customHeight="1">
      <c r="B3376" s="137"/>
      <c r="C3376" s="137"/>
      <c r="D3376" s="159"/>
      <c r="E3376" s="160"/>
      <c r="F3376" s="137" t="s">
        <v>447</v>
      </c>
      <c r="G3376" s="137" t="s">
        <v>451</v>
      </c>
      <c r="H3376" s="177">
        <v>5</v>
      </c>
      <c r="I3376" s="177"/>
      <c r="J3376" s="177"/>
      <c r="K3376" s="177"/>
      <c r="L3376" s="138"/>
      <c r="M3376" s="146"/>
      <c r="N3376" s="146"/>
    </row>
    <row r="3377" spans="2:14" s="141" customFormat="1" ht="20.100000000000001" hidden="1" customHeight="1">
      <c r="B3377" s="137"/>
      <c r="C3377" s="137"/>
      <c r="D3377" s="159"/>
      <c r="E3377" s="160"/>
      <c r="F3377" s="137" t="s">
        <v>451</v>
      </c>
      <c r="G3377" s="137" t="s">
        <v>454</v>
      </c>
      <c r="H3377" s="177">
        <v>5</v>
      </c>
      <c r="I3377" s="177"/>
      <c r="J3377" s="177"/>
      <c r="K3377" s="177"/>
      <c r="L3377" s="138"/>
      <c r="M3377" s="146"/>
      <c r="N3377" s="146"/>
    </row>
    <row r="3378" spans="2:14" s="141" customFormat="1" ht="20.100000000000001" hidden="1" customHeight="1">
      <c r="B3378" s="137"/>
      <c r="C3378" s="137"/>
      <c r="D3378" s="159"/>
      <c r="E3378" s="160"/>
      <c r="F3378" s="137" t="s">
        <v>454</v>
      </c>
      <c r="G3378" s="137" t="s">
        <v>455</v>
      </c>
      <c r="H3378" s="177">
        <v>5</v>
      </c>
      <c r="I3378" s="177"/>
      <c r="J3378" s="177"/>
      <c r="K3378" s="177"/>
      <c r="L3378" s="138"/>
      <c r="M3378" s="146"/>
      <c r="N3378" s="146"/>
    </row>
    <row r="3379" spans="2:14" s="141" customFormat="1" ht="20.100000000000001" hidden="1" customHeight="1">
      <c r="B3379" s="137"/>
      <c r="C3379" s="137"/>
      <c r="D3379" s="159"/>
      <c r="E3379" s="160"/>
      <c r="F3379" s="137" t="s">
        <v>455</v>
      </c>
      <c r="G3379" s="137" t="s">
        <v>456</v>
      </c>
      <c r="H3379" s="177">
        <v>5</v>
      </c>
      <c r="I3379" s="177"/>
      <c r="J3379" s="177"/>
      <c r="K3379" s="177"/>
      <c r="L3379" s="138"/>
      <c r="M3379" s="146"/>
      <c r="N3379" s="146"/>
    </row>
    <row r="3380" spans="2:14" s="141" customFormat="1" ht="20.100000000000001" hidden="1" customHeight="1">
      <c r="B3380" s="137"/>
      <c r="C3380" s="137"/>
      <c r="D3380" s="159"/>
      <c r="E3380" s="160"/>
      <c r="F3380" s="137" t="s">
        <v>456</v>
      </c>
      <c r="G3380" s="137" t="s">
        <v>457</v>
      </c>
      <c r="H3380" s="177">
        <v>5</v>
      </c>
      <c r="I3380" s="177"/>
      <c r="J3380" s="177"/>
      <c r="K3380" s="177"/>
      <c r="L3380" s="138"/>
      <c r="M3380" s="146"/>
      <c r="N3380" s="146"/>
    </row>
    <row r="3381" spans="2:14" s="141" customFormat="1" ht="20.100000000000001" hidden="1" customHeight="1">
      <c r="B3381" s="137"/>
      <c r="C3381" s="137"/>
      <c r="D3381" s="159"/>
      <c r="E3381" s="160"/>
      <c r="F3381" s="137" t="s">
        <v>457</v>
      </c>
      <c r="G3381" s="137" t="s">
        <v>460</v>
      </c>
      <c r="H3381" s="177">
        <v>5</v>
      </c>
      <c r="I3381" s="177"/>
      <c r="J3381" s="177"/>
      <c r="K3381" s="177"/>
      <c r="L3381" s="138"/>
      <c r="M3381" s="146"/>
      <c r="N3381" s="146"/>
    </row>
    <row r="3382" spans="2:14" s="141" customFormat="1" ht="20.100000000000001" hidden="1" customHeight="1">
      <c r="B3382" s="137"/>
      <c r="C3382" s="137"/>
      <c r="D3382" s="159"/>
      <c r="E3382" s="160"/>
      <c r="F3382" s="137" t="s">
        <v>460</v>
      </c>
      <c r="G3382" s="137" t="s">
        <v>463</v>
      </c>
      <c r="H3382" s="177">
        <v>5</v>
      </c>
      <c r="I3382" s="177"/>
      <c r="J3382" s="177"/>
      <c r="K3382" s="177"/>
      <c r="L3382" s="138"/>
      <c r="M3382" s="146"/>
      <c r="N3382" s="146"/>
    </row>
    <row r="3383" spans="2:14" s="141" customFormat="1" ht="20.100000000000001" hidden="1" customHeight="1">
      <c r="B3383" s="137"/>
      <c r="C3383" s="137"/>
      <c r="D3383" s="159"/>
      <c r="E3383" s="160"/>
      <c r="F3383" s="137" t="s">
        <v>463</v>
      </c>
      <c r="G3383" s="137" t="s">
        <v>464</v>
      </c>
      <c r="H3383" s="177">
        <v>5</v>
      </c>
      <c r="I3383" s="177"/>
      <c r="J3383" s="177"/>
      <c r="K3383" s="177"/>
      <c r="L3383" s="138"/>
      <c r="M3383" s="146"/>
      <c r="N3383" s="146"/>
    </row>
    <row r="3384" spans="2:14" s="141" customFormat="1" ht="20.100000000000001" hidden="1" customHeight="1">
      <c r="B3384" s="137"/>
      <c r="C3384" s="137"/>
      <c r="D3384" s="159"/>
      <c r="E3384" s="160"/>
      <c r="F3384" s="137" t="s">
        <v>464</v>
      </c>
      <c r="G3384" s="137" t="s">
        <v>465</v>
      </c>
      <c r="H3384" s="177">
        <v>5</v>
      </c>
      <c r="I3384" s="177"/>
      <c r="J3384" s="177"/>
      <c r="K3384" s="177"/>
      <c r="L3384" s="138"/>
      <c r="M3384" s="146"/>
      <c r="N3384" s="146"/>
    </row>
    <row r="3385" spans="2:14" s="141" customFormat="1" ht="20.100000000000001" hidden="1" customHeight="1">
      <c r="B3385" s="137"/>
      <c r="C3385" s="137"/>
      <c r="D3385" s="159"/>
      <c r="E3385" s="160"/>
      <c r="F3385" s="137" t="s">
        <v>465</v>
      </c>
      <c r="G3385" s="137" t="s">
        <v>466</v>
      </c>
      <c r="H3385" s="177">
        <v>5</v>
      </c>
      <c r="I3385" s="177"/>
      <c r="J3385" s="177"/>
      <c r="K3385" s="177"/>
      <c r="L3385" s="138"/>
      <c r="M3385" s="146"/>
      <c r="N3385" s="146"/>
    </row>
    <row r="3386" spans="2:14" s="141" customFormat="1" ht="20.100000000000001" hidden="1" customHeight="1">
      <c r="B3386" s="137"/>
      <c r="C3386" s="137"/>
      <c r="D3386" s="159"/>
      <c r="E3386" s="160"/>
      <c r="F3386" s="137" t="s">
        <v>466</v>
      </c>
      <c r="G3386" s="137" t="s">
        <v>467</v>
      </c>
      <c r="H3386" s="177">
        <v>5</v>
      </c>
      <c r="I3386" s="177"/>
      <c r="J3386" s="177"/>
      <c r="K3386" s="177"/>
      <c r="L3386" s="138"/>
      <c r="M3386" s="146"/>
      <c r="N3386" s="146"/>
    </row>
    <row r="3387" spans="2:14" s="141" customFormat="1" ht="20.100000000000001" hidden="1" customHeight="1">
      <c r="B3387" s="137"/>
      <c r="C3387" s="137"/>
      <c r="D3387" s="159"/>
      <c r="E3387" s="160"/>
      <c r="F3387" s="137" t="s">
        <v>467</v>
      </c>
      <c r="G3387" s="137" t="s">
        <v>468</v>
      </c>
      <c r="H3387" s="177">
        <v>5</v>
      </c>
      <c r="I3387" s="177"/>
      <c r="J3387" s="177"/>
      <c r="K3387" s="177"/>
      <c r="L3387" s="138"/>
      <c r="M3387" s="146"/>
      <c r="N3387" s="146"/>
    </row>
    <row r="3388" spans="2:14" s="141" customFormat="1" ht="20.100000000000001" hidden="1" customHeight="1">
      <c r="B3388" s="137"/>
      <c r="C3388" s="137"/>
      <c r="D3388" s="159"/>
      <c r="E3388" s="160"/>
      <c r="F3388" s="137" t="s">
        <v>468</v>
      </c>
      <c r="G3388" s="137" t="s">
        <v>469</v>
      </c>
      <c r="H3388" s="177">
        <v>5</v>
      </c>
      <c r="I3388" s="177"/>
      <c r="J3388" s="177"/>
      <c r="K3388" s="177"/>
      <c r="L3388" s="138"/>
      <c r="M3388" s="146"/>
      <c r="N3388" s="146"/>
    </row>
    <row r="3389" spans="2:14" s="141" customFormat="1" ht="20.100000000000001" hidden="1" customHeight="1">
      <c r="B3389" s="137"/>
      <c r="C3389" s="137"/>
      <c r="D3389" s="159"/>
      <c r="E3389" s="160"/>
      <c r="F3389" s="137" t="s">
        <v>469</v>
      </c>
      <c r="G3389" s="137" t="s">
        <v>470</v>
      </c>
      <c r="H3389" s="177">
        <v>5</v>
      </c>
      <c r="I3389" s="177"/>
      <c r="J3389" s="177"/>
      <c r="K3389" s="177"/>
      <c r="L3389" s="138"/>
      <c r="M3389" s="146"/>
      <c r="N3389" s="146"/>
    </row>
    <row r="3390" spans="2:14" s="141" customFormat="1" ht="20.100000000000001" hidden="1" customHeight="1">
      <c r="B3390" s="137"/>
      <c r="C3390" s="137"/>
      <c r="D3390" s="159"/>
      <c r="E3390" s="160"/>
      <c r="F3390" s="137" t="s">
        <v>470</v>
      </c>
      <c r="G3390" s="137" t="s">
        <v>471</v>
      </c>
      <c r="H3390" s="177">
        <v>5</v>
      </c>
      <c r="I3390" s="177"/>
      <c r="J3390" s="177"/>
      <c r="K3390" s="177"/>
      <c r="L3390" s="138"/>
      <c r="M3390" s="146"/>
      <c r="N3390" s="146"/>
    </row>
    <row r="3391" spans="2:14" s="141" customFormat="1" ht="20.100000000000001" hidden="1" customHeight="1">
      <c r="B3391" s="137"/>
      <c r="C3391" s="137"/>
      <c r="D3391" s="159"/>
      <c r="E3391" s="160"/>
      <c r="F3391" s="137" t="s">
        <v>471</v>
      </c>
      <c r="G3391" s="137" t="s">
        <v>473</v>
      </c>
      <c r="H3391" s="177">
        <v>5</v>
      </c>
      <c r="I3391" s="177"/>
      <c r="J3391" s="177"/>
      <c r="K3391" s="177"/>
      <c r="L3391" s="138"/>
      <c r="M3391" s="146"/>
      <c r="N3391" s="146"/>
    </row>
    <row r="3392" spans="2:14" s="141" customFormat="1" ht="20.100000000000001" hidden="1" customHeight="1">
      <c r="B3392" s="137"/>
      <c r="C3392" s="137"/>
      <c r="D3392" s="159"/>
      <c r="E3392" s="160"/>
      <c r="F3392" s="137" t="s">
        <v>473</v>
      </c>
      <c r="G3392" s="137" t="s">
        <v>474</v>
      </c>
      <c r="H3392" s="177">
        <v>5</v>
      </c>
      <c r="I3392" s="177"/>
      <c r="J3392" s="177"/>
      <c r="K3392" s="177"/>
      <c r="L3392" s="138"/>
      <c r="M3392" s="146"/>
      <c r="N3392" s="146"/>
    </row>
    <row r="3393" spans="2:14" s="141" customFormat="1" ht="20.100000000000001" hidden="1" customHeight="1">
      <c r="B3393" s="137"/>
      <c r="C3393" s="137"/>
      <c r="D3393" s="159"/>
      <c r="E3393" s="160"/>
      <c r="F3393" s="137"/>
      <c r="G3393" s="137"/>
      <c r="H3393" s="177"/>
      <c r="I3393" s="177"/>
      <c r="J3393" s="177"/>
      <c r="K3393" s="177"/>
      <c r="L3393" s="138"/>
      <c r="M3393" s="146"/>
      <c r="N3393" s="146"/>
    </row>
    <row r="3394" spans="2:14" s="141" customFormat="1" ht="20.100000000000001" hidden="1" customHeight="1">
      <c r="B3394" s="137">
        <v>338</v>
      </c>
      <c r="C3394" s="137"/>
      <c r="D3394" s="159" t="s">
        <v>351</v>
      </c>
      <c r="E3394" s="160">
        <v>5.6840000000000002</v>
      </c>
      <c r="F3394" s="137" t="s">
        <v>433</v>
      </c>
      <c r="G3394" s="137" t="s">
        <v>447</v>
      </c>
      <c r="H3394" s="177">
        <v>3.5</v>
      </c>
      <c r="I3394" s="177"/>
      <c r="J3394" s="177"/>
      <c r="K3394" s="177"/>
      <c r="L3394" s="138"/>
      <c r="M3394" s="146"/>
      <c r="N3394" s="146"/>
    </row>
    <row r="3395" spans="2:14" s="141" customFormat="1" ht="20.100000000000001" hidden="1" customHeight="1">
      <c r="B3395" s="137"/>
      <c r="C3395" s="137"/>
      <c r="D3395" s="159"/>
      <c r="E3395" s="160"/>
      <c r="F3395" s="137" t="s">
        <v>447</v>
      </c>
      <c r="G3395" s="137" t="s">
        <v>451</v>
      </c>
      <c r="H3395" s="177">
        <v>3.5</v>
      </c>
      <c r="I3395" s="177"/>
      <c r="J3395" s="177"/>
      <c r="K3395" s="177"/>
      <c r="L3395" s="138"/>
      <c r="M3395" s="146"/>
      <c r="N3395" s="146"/>
    </row>
    <row r="3396" spans="2:14" s="141" customFormat="1" ht="20.100000000000001" hidden="1" customHeight="1">
      <c r="B3396" s="137"/>
      <c r="C3396" s="137"/>
      <c r="D3396" s="159"/>
      <c r="E3396" s="160"/>
      <c r="F3396" s="137" t="s">
        <v>451</v>
      </c>
      <c r="G3396" s="137" t="s">
        <v>454</v>
      </c>
      <c r="H3396" s="177">
        <v>3.5</v>
      </c>
      <c r="I3396" s="177"/>
      <c r="J3396" s="177"/>
      <c r="K3396" s="177"/>
      <c r="L3396" s="138"/>
      <c r="M3396" s="146"/>
      <c r="N3396" s="146"/>
    </row>
    <row r="3397" spans="2:14" s="141" customFormat="1" ht="20.100000000000001" hidden="1" customHeight="1">
      <c r="B3397" s="137"/>
      <c r="C3397" s="137"/>
      <c r="D3397" s="159"/>
      <c r="E3397" s="160"/>
      <c r="F3397" s="137" t="s">
        <v>454</v>
      </c>
      <c r="G3397" s="137" t="s">
        <v>455</v>
      </c>
      <c r="H3397" s="177">
        <v>3.5</v>
      </c>
      <c r="I3397" s="177"/>
      <c r="J3397" s="177"/>
      <c r="K3397" s="177"/>
      <c r="L3397" s="138"/>
      <c r="M3397" s="146"/>
      <c r="N3397" s="146"/>
    </row>
    <row r="3398" spans="2:14" s="141" customFormat="1" ht="20.100000000000001" hidden="1" customHeight="1">
      <c r="B3398" s="137"/>
      <c r="C3398" s="137"/>
      <c r="D3398" s="159"/>
      <c r="E3398" s="160"/>
      <c r="F3398" s="137" t="s">
        <v>455</v>
      </c>
      <c r="G3398" s="137" t="s">
        <v>456</v>
      </c>
      <c r="H3398" s="177">
        <v>3.5</v>
      </c>
      <c r="I3398" s="177"/>
      <c r="J3398" s="177"/>
      <c r="K3398" s="177"/>
      <c r="L3398" s="138"/>
      <c r="M3398" s="146"/>
      <c r="N3398" s="146"/>
    </row>
    <row r="3399" spans="2:14" s="141" customFormat="1" ht="20.100000000000001" hidden="1" customHeight="1">
      <c r="B3399" s="137"/>
      <c r="C3399" s="137"/>
      <c r="D3399" s="159"/>
      <c r="E3399" s="160"/>
      <c r="F3399" s="137" t="s">
        <v>456</v>
      </c>
      <c r="G3399" s="137" t="s">
        <v>457</v>
      </c>
      <c r="H3399" s="177">
        <v>3.5</v>
      </c>
      <c r="I3399" s="177"/>
      <c r="J3399" s="177"/>
      <c r="K3399" s="177"/>
      <c r="L3399" s="138"/>
      <c r="M3399" s="146"/>
      <c r="N3399" s="146"/>
    </row>
    <row r="3400" spans="2:14" s="141" customFormat="1" ht="20.100000000000001" hidden="1" customHeight="1">
      <c r="B3400" s="137"/>
      <c r="C3400" s="137"/>
      <c r="D3400" s="159"/>
      <c r="E3400" s="160"/>
      <c r="F3400" s="137" t="s">
        <v>457</v>
      </c>
      <c r="G3400" s="137" t="s">
        <v>460</v>
      </c>
      <c r="H3400" s="177">
        <v>3.5</v>
      </c>
      <c r="I3400" s="177"/>
      <c r="J3400" s="177"/>
      <c r="K3400" s="177"/>
      <c r="L3400" s="138"/>
      <c r="M3400" s="146"/>
      <c r="N3400" s="146"/>
    </row>
    <row r="3401" spans="2:14" s="141" customFormat="1" ht="20.100000000000001" hidden="1" customHeight="1">
      <c r="B3401" s="137"/>
      <c r="C3401" s="137"/>
      <c r="D3401" s="159"/>
      <c r="E3401" s="160"/>
      <c r="F3401" s="137" t="s">
        <v>460</v>
      </c>
      <c r="G3401" s="137" t="s">
        <v>463</v>
      </c>
      <c r="H3401" s="177">
        <v>3.5</v>
      </c>
      <c r="I3401" s="177"/>
      <c r="J3401" s="177"/>
      <c r="K3401" s="177"/>
      <c r="L3401" s="138"/>
      <c r="M3401" s="146"/>
      <c r="N3401" s="146"/>
    </row>
    <row r="3402" spans="2:14" s="141" customFormat="1" ht="20.100000000000001" hidden="1" customHeight="1">
      <c r="B3402" s="137"/>
      <c r="C3402" s="137"/>
      <c r="D3402" s="159"/>
      <c r="E3402" s="160"/>
      <c r="F3402" s="137" t="s">
        <v>463</v>
      </c>
      <c r="G3402" s="137" t="s">
        <v>464</v>
      </c>
      <c r="H3402" s="177">
        <v>3.5</v>
      </c>
      <c r="I3402" s="177"/>
      <c r="J3402" s="177"/>
      <c r="K3402" s="177"/>
      <c r="L3402" s="138"/>
      <c r="M3402" s="146"/>
      <c r="N3402" s="146"/>
    </row>
    <row r="3403" spans="2:14" s="141" customFormat="1" ht="20.100000000000001" hidden="1" customHeight="1">
      <c r="B3403" s="137"/>
      <c r="C3403" s="137"/>
      <c r="D3403" s="159"/>
      <c r="E3403" s="160"/>
      <c r="F3403" s="137" t="s">
        <v>464</v>
      </c>
      <c r="G3403" s="137" t="s">
        <v>465</v>
      </c>
      <c r="H3403" s="177">
        <v>3.5</v>
      </c>
      <c r="I3403" s="177"/>
      <c r="J3403" s="177"/>
      <c r="K3403" s="177"/>
      <c r="L3403" s="138"/>
      <c r="M3403" s="146"/>
      <c r="N3403" s="146"/>
    </row>
    <row r="3404" spans="2:14" s="141" customFormat="1" ht="20.100000000000001" hidden="1" customHeight="1">
      <c r="B3404" s="137"/>
      <c r="C3404" s="137"/>
      <c r="D3404" s="159"/>
      <c r="E3404" s="160"/>
      <c r="F3404" s="137" t="s">
        <v>465</v>
      </c>
      <c r="G3404" s="137" t="s">
        <v>466</v>
      </c>
      <c r="H3404" s="177">
        <v>3.5</v>
      </c>
      <c r="I3404" s="177"/>
      <c r="J3404" s="177"/>
      <c r="K3404" s="177"/>
      <c r="L3404" s="138"/>
      <c r="M3404" s="146"/>
      <c r="N3404" s="146"/>
    </row>
    <row r="3405" spans="2:14" s="141" customFormat="1" ht="20.100000000000001" hidden="1" customHeight="1">
      <c r="B3405" s="137"/>
      <c r="C3405" s="137"/>
      <c r="D3405" s="159"/>
      <c r="E3405" s="160"/>
      <c r="F3405" s="137" t="s">
        <v>466</v>
      </c>
      <c r="G3405" s="137" t="s">
        <v>467</v>
      </c>
      <c r="H3405" s="177">
        <v>3.5</v>
      </c>
      <c r="I3405" s="177"/>
      <c r="J3405" s="177"/>
      <c r="K3405" s="177"/>
      <c r="L3405" s="138"/>
      <c r="M3405" s="146"/>
      <c r="N3405" s="146"/>
    </row>
    <row r="3406" spans="2:14" s="141" customFormat="1" ht="20.100000000000001" hidden="1" customHeight="1">
      <c r="B3406" s="137"/>
      <c r="C3406" s="137"/>
      <c r="D3406" s="159"/>
      <c r="E3406" s="160"/>
      <c r="F3406" s="137" t="s">
        <v>467</v>
      </c>
      <c r="G3406" s="137" t="s">
        <v>468</v>
      </c>
      <c r="H3406" s="177">
        <v>3.5</v>
      </c>
      <c r="I3406" s="177"/>
      <c r="J3406" s="177"/>
      <c r="K3406" s="177"/>
      <c r="L3406" s="138"/>
      <c r="M3406" s="146"/>
      <c r="N3406" s="146"/>
    </row>
    <row r="3407" spans="2:14" s="141" customFormat="1" ht="20.100000000000001" hidden="1" customHeight="1">
      <c r="B3407" s="137"/>
      <c r="C3407" s="137"/>
      <c r="D3407" s="159"/>
      <c r="E3407" s="160"/>
      <c r="F3407" s="137" t="s">
        <v>468</v>
      </c>
      <c r="G3407" s="137" t="s">
        <v>469</v>
      </c>
      <c r="H3407" s="177">
        <v>3.5</v>
      </c>
      <c r="I3407" s="177"/>
      <c r="J3407" s="177"/>
      <c r="K3407" s="177"/>
      <c r="L3407" s="138"/>
      <c r="M3407" s="146"/>
      <c r="N3407" s="146"/>
    </row>
    <row r="3408" spans="2:14" s="141" customFormat="1" ht="20.100000000000001" hidden="1" customHeight="1">
      <c r="B3408" s="137"/>
      <c r="C3408" s="137"/>
      <c r="D3408" s="159"/>
      <c r="E3408" s="160"/>
      <c r="F3408" s="137" t="s">
        <v>469</v>
      </c>
      <c r="G3408" s="137" t="s">
        <v>470</v>
      </c>
      <c r="H3408" s="177">
        <v>3.5</v>
      </c>
      <c r="I3408" s="177"/>
      <c r="J3408" s="177"/>
      <c r="K3408" s="177"/>
      <c r="L3408" s="138"/>
      <c r="M3408" s="146"/>
      <c r="N3408" s="146"/>
    </row>
    <row r="3409" spans="2:14" s="141" customFormat="1" ht="20.100000000000001" hidden="1" customHeight="1">
      <c r="B3409" s="137"/>
      <c r="C3409" s="137"/>
      <c r="D3409" s="159"/>
      <c r="E3409" s="160"/>
      <c r="F3409" s="137" t="s">
        <v>470</v>
      </c>
      <c r="G3409" s="137" t="s">
        <v>471</v>
      </c>
      <c r="H3409" s="177">
        <v>3.5</v>
      </c>
      <c r="I3409" s="177"/>
      <c r="J3409" s="177"/>
      <c r="K3409" s="177"/>
      <c r="L3409" s="138"/>
      <c r="M3409" s="146"/>
      <c r="N3409" s="146"/>
    </row>
    <row r="3410" spans="2:14" s="141" customFormat="1" ht="20.100000000000001" hidden="1" customHeight="1">
      <c r="B3410" s="137"/>
      <c r="C3410" s="137"/>
      <c r="D3410" s="159"/>
      <c r="E3410" s="160"/>
      <c r="F3410" s="137" t="s">
        <v>471</v>
      </c>
      <c r="G3410" s="137" t="s">
        <v>473</v>
      </c>
      <c r="H3410" s="177">
        <v>3.5</v>
      </c>
      <c r="I3410" s="177"/>
      <c r="J3410" s="177"/>
      <c r="K3410" s="177"/>
      <c r="L3410" s="138"/>
      <c r="M3410" s="146"/>
      <c r="N3410" s="146"/>
    </row>
    <row r="3411" spans="2:14" s="141" customFormat="1" ht="20.100000000000001" hidden="1" customHeight="1">
      <c r="B3411" s="137"/>
      <c r="C3411" s="137"/>
      <c r="D3411" s="159"/>
      <c r="E3411" s="160"/>
      <c r="F3411" s="137" t="s">
        <v>473</v>
      </c>
      <c r="G3411" s="137" t="s">
        <v>474</v>
      </c>
      <c r="H3411" s="177">
        <v>3.5</v>
      </c>
      <c r="I3411" s="177"/>
      <c r="J3411" s="177"/>
      <c r="K3411" s="177"/>
      <c r="L3411" s="138"/>
      <c r="M3411" s="146"/>
      <c r="N3411" s="146"/>
    </row>
    <row r="3412" spans="2:14" s="141" customFormat="1" ht="20.100000000000001" hidden="1" customHeight="1">
      <c r="B3412" s="137"/>
      <c r="C3412" s="137"/>
      <c r="D3412" s="159"/>
      <c r="E3412" s="160"/>
      <c r="F3412" s="137" t="s">
        <v>474</v>
      </c>
      <c r="G3412" s="137" t="s">
        <v>475</v>
      </c>
      <c r="H3412" s="177">
        <v>3.5</v>
      </c>
      <c r="I3412" s="177"/>
      <c r="J3412" s="177"/>
      <c r="K3412" s="177"/>
      <c r="L3412" s="138"/>
      <c r="M3412" s="146"/>
      <c r="N3412" s="146"/>
    </row>
    <row r="3413" spans="2:14" s="141" customFormat="1" ht="20.100000000000001" hidden="1" customHeight="1">
      <c r="B3413" s="137"/>
      <c r="C3413" s="137"/>
      <c r="D3413" s="159"/>
      <c r="E3413" s="160"/>
      <c r="F3413" s="137" t="s">
        <v>475</v>
      </c>
      <c r="G3413" s="137" t="s">
        <v>476</v>
      </c>
      <c r="H3413" s="177">
        <v>3.5</v>
      </c>
      <c r="I3413" s="177"/>
      <c r="J3413" s="177"/>
      <c r="K3413" s="177"/>
      <c r="L3413" s="138"/>
      <c r="M3413" s="146"/>
      <c r="N3413" s="146"/>
    </row>
    <row r="3414" spans="2:14" s="141" customFormat="1" ht="20.100000000000001" hidden="1" customHeight="1">
      <c r="B3414" s="137"/>
      <c r="C3414" s="137"/>
      <c r="D3414" s="159"/>
      <c r="E3414" s="160"/>
      <c r="F3414" s="137" t="s">
        <v>476</v>
      </c>
      <c r="G3414" s="137" t="s">
        <v>477</v>
      </c>
      <c r="H3414" s="177">
        <v>3.5</v>
      </c>
      <c r="I3414" s="177"/>
      <c r="J3414" s="177"/>
      <c r="K3414" s="177"/>
      <c r="L3414" s="138"/>
      <c r="M3414" s="146"/>
      <c r="N3414" s="146"/>
    </row>
    <row r="3415" spans="2:14" s="141" customFormat="1" ht="20.100000000000001" hidden="1" customHeight="1">
      <c r="B3415" s="137"/>
      <c r="C3415" s="137"/>
      <c r="D3415" s="159"/>
      <c r="E3415" s="160"/>
      <c r="F3415" s="137" t="s">
        <v>477</v>
      </c>
      <c r="G3415" s="137" t="s">
        <v>543</v>
      </c>
      <c r="H3415" s="177">
        <v>3.5</v>
      </c>
      <c r="I3415" s="177"/>
      <c r="J3415" s="177"/>
      <c r="K3415" s="177"/>
      <c r="L3415" s="138"/>
      <c r="M3415" s="146"/>
      <c r="N3415" s="146"/>
    </row>
    <row r="3416" spans="2:14" s="141" customFormat="1" ht="20.100000000000001" hidden="1" customHeight="1">
      <c r="B3416" s="137"/>
      <c r="C3416" s="137"/>
      <c r="D3416" s="159"/>
      <c r="E3416" s="160"/>
      <c r="F3416" s="137" t="s">
        <v>543</v>
      </c>
      <c r="G3416" s="137" t="s">
        <v>550</v>
      </c>
      <c r="H3416" s="177">
        <v>3.5</v>
      </c>
      <c r="I3416" s="177"/>
      <c r="J3416" s="177"/>
      <c r="K3416" s="177"/>
      <c r="L3416" s="138"/>
      <c r="M3416" s="146"/>
      <c r="N3416" s="146"/>
    </row>
    <row r="3417" spans="2:14" s="141" customFormat="1" ht="20.100000000000001" hidden="1" customHeight="1">
      <c r="B3417" s="137"/>
      <c r="C3417" s="137"/>
      <c r="D3417" s="159"/>
      <c r="E3417" s="160"/>
      <c r="F3417" s="137" t="s">
        <v>550</v>
      </c>
      <c r="G3417" s="137" t="s">
        <v>551</v>
      </c>
      <c r="H3417" s="177">
        <v>3.5</v>
      </c>
      <c r="I3417" s="177"/>
      <c r="J3417" s="177"/>
      <c r="K3417" s="177"/>
      <c r="L3417" s="138"/>
      <c r="M3417" s="146"/>
      <c r="N3417" s="146"/>
    </row>
    <row r="3418" spans="2:14" s="141" customFormat="1" ht="20.100000000000001" hidden="1" customHeight="1">
      <c r="B3418" s="137"/>
      <c r="C3418" s="137"/>
      <c r="D3418" s="159"/>
      <c r="E3418" s="160"/>
      <c r="F3418" s="137" t="s">
        <v>551</v>
      </c>
      <c r="G3418" s="137" t="s">
        <v>552</v>
      </c>
      <c r="H3418" s="177">
        <v>3.5</v>
      </c>
      <c r="I3418" s="177"/>
      <c r="J3418" s="177"/>
      <c r="K3418" s="177"/>
      <c r="L3418" s="138"/>
      <c r="M3418" s="146"/>
      <c r="N3418" s="146"/>
    </row>
    <row r="3419" spans="2:14" s="141" customFormat="1" ht="20.100000000000001" hidden="1" customHeight="1">
      <c r="B3419" s="137"/>
      <c r="C3419" s="137"/>
      <c r="D3419" s="159"/>
      <c r="E3419" s="160"/>
      <c r="F3419" s="137" t="s">
        <v>552</v>
      </c>
      <c r="G3419" s="137" t="s">
        <v>553</v>
      </c>
      <c r="H3419" s="177">
        <v>3.5</v>
      </c>
      <c r="I3419" s="177"/>
      <c r="J3419" s="177"/>
      <c r="K3419" s="177"/>
      <c r="L3419" s="138"/>
      <c r="M3419" s="146"/>
      <c r="N3419" s="146"/>
    </row>
    <row r="3420" spans="2:14" s="141" customFormat="1" ht="20.100000000000001" hidden="1" customHeight="1">
      <c r="B3420" s="137"/>
      <c r="C3420" s="137"/>
      <c r="D3420" s="159"/>
      <c r="E3420" s="160"/>
      <c r="F3420" s="137" t="s">
        <v>553</v>
      </c>
      <c r="G3420" s="137" t="s">
        <v>554</v>
      </c>
      <c r="H3420" s="177">
        <v>3.5</v>
      </c>
      <c r="I3420" s="177"/>
      <c r="J3420" s="177"/>
      <c r="K3420" s="177"/>
      <c r="L3420" s="138"/>
      <c r="M3420" s="146"/>
      <c r="N3420" s="146"/>
    </row>
    <row r="3421" spans="2:14" s="141" customFormat="1" ht="20.100000000000001" hidden="1" customHeight="1">
      <c r="B3421" s="137"/>
      <c r="C3421" s="137"/>
      <c r="D3421" s="159"/>
      <c r="E3421" s="160"/>
      <c r="F3421" s="137" t="s">
        <v>554</v>
      </c>
      <c r="G3421" s="137" t="s">
        <v>555</v>
      </c>
      <c r="H3421" s="177">
        <v>3.5</v>
      </c>
      <c r="I3421" s="177"/>
      <c r="J3421" s="177"/>
      <c r="K3421" s="177"/>
      <c r="L3421" s="138"/>
      <c r="M3421" s="146"/>
      <c r="N3421" s="146"/>
    </row>
    <row r="3422" spans="2:14" s="141" customFormat="1" ht="20.100000000000001" hidden="1" customHeight="1">
      <c r="B3422" s="137"/>
      <c r="C3422" s="137"/>
      <c r="D3422" s="159"/>
      <c r="E3422" s="160"/>
      <c r="F3422" s="137" t="s">
        <v>555</v>
      </c>
      <c r="G3422" s="137" t="s">
        <v>979</v>
      </c>
      <c r="H3422" s="177">
        <v>3.5</v>
      </c>
      <c r="I3422" s="177"/>
      <c r="J3422" s="177"/>
      <c r="K3422" s="177"/>
      <c r="L3422" s="138"/>
      <c r="M3422" s="146"/>
      <c r="N3422" s="146"/>
    </row>
    <row r="3423" spans="2:14" s="141" customFormat="1" ht="20.100000000000001" hidden="1" customHeight="1">
      <c r="B3423" s="137"/>
      <c r="C3423" s="137"/>
      <c r="D3423" s="159"/>
      <c r="E3423" s="160"/>
      <c r="F3423" s="137"/>
      <c r="G3423" s="137"/>
      <c r="H3423" s="177"/>
      <c r="I3423" s="177"/>
      <c r="J3423" s="177"/>
      <c r="K3423" s="177"/>
      <c r="L3423" s="138"/>
      <c r="M3423" s="146"/>
      <c r="N3423" s="146"/>
    </row>
    <row r="3424" spans="2:14" s="141" customFormat="1" ht="20.100000000000001" hidden="1" customHeight="1">
      <c r="B3424" s="137">
        <v>339</v>
      </c>
      <c r="C3424" s="137"/>
      <c r="D3424" s="159" t="s">
        <v>980</v>
      </c>
      <c r="E3424" s="160">
        <v>1.3</v>
      </c>
      <c r="F3424" s="137" t="s">
        <v>433</v>
      </c>
      <c r="G3424" s="137" t="s">
        <v>447</v>
      </c>
      <c r="H3424" s="177">
        <v>3.5</v>
      </c>
      <c r="I3424" s="177"/>
      <c r="J3424" s="177"/>
      <c r="K3424" s="177"/>
      <c r="L3424" s="138"/>
      <c r="M3424" s="146"/>
      <c r="N3424" s="146"/>
    </row>
    <row r="3425" spans="1:20" s="141" customFormat="1" ht="20.100000000000001" hidden="1" customHeight="1">
      <c r="B3425" s="137"/>
      <c r="C3425" s="137"/>
      <c r="D3425" s="159"/>
      <c r="E3425" s="160"/>
      <c r="F3425" s="137" t="s">
        <v>447</v>
      </c>
      <c r="G3425" s="137" t="s">
        <v>451</v>
      </c>
      <c r="H3425" s="177">
        <v>3.5</v>
      </c>
      <c r="I3425" s="177"/>
      <c r="J3425" s="177"/>
      <c r="K3425" s="177"/>
      <c r="L3425" s="138"/>
      <c r="M3425" s="146"/>
      <c r="N3425" s="146"/>
    </row>
    <row r="3426" spans="1:20" s="141" customFormat="1" ht="20.100000000000001" hidden="1" customHeight="1">
      <c r="B3426" s="137"/>
      <c r="C3426" s="137"/>
      <c r="D3426" s="159"/>
      <c r="E3426" s="160"/>
      <c r="F3426" s="137" t="s">
        <v>451</v>
      </c>
      <c r="G3426" s="137" t="s">
        <v>454</v>
      </c>
      <c r="H3426" s="177">
        <v>3.5</v>
      </c>
      <c r="I3426" s="177"/>
      <c r="J3426" s="177"/>
      <c r="K3426" s="177"/>
      <c r="L3426" s="138"/>
      <c r="M3426" s="146"/>
      <c r="N3426" s="146"/>
    </row>
    <row r="3427" spans="1:20" s="141" customFormat="1" ht="20.100000000000001" hidden="1" customHeight="1">
      <c r="B3427" s="137"/>
      <c r="C3427" s="137"/>
      <c r="D3427" s="159"/>
      <c r="E3427" s="160"/>
      <c r="F3427" s="137" t="s">
        <v>454</v>
      </c>
      <c r="G3427" s="137" t="s">
        <v>455</v>
      </c>
      <c r="H3427" s="177">
        <v>3.5</v>
      </c>
      <c r="I3427" s="177"/>
      <c r="J3427" s="177"/>
      <c r="K3427" s="177"/>
      <c r="L3427" s="138"/>
      <c r="M3427" s="146"/>
      <c r="N3427" s="146"/>
    </row>
    <row r="3428" spans="1:20" s="141" customFormat="1" ht="20.100000000000001" hidden="1" customHeight="1">
      <c r="B3428" s="137"/>
      <c r="C3428" s="137"/>
      <c r="D3428" s="159"/>
      <c r="E3428" s="160"/>
      <c r="F3428" s="137" t="s">
        <v>455</v>
      </c>
      <c r="G3428" s="137" t="s">
        <v>456</v>
      </c>
      <c r="H3428" s="177">
        <v>3.5</v>
      </c>
      <c r="I3428" s="177"/>
      <c r="J3428" s="177"/>
      <c r="K3428" s="177"/>
      <c r="L3428" s="138"/>
      <c r="M3428" s="146"/>
      <c r="N3428" s="146"/>
    </row>
    <row r="3429" spans="1:20" s="141" customFormat="1" ht="20.100000000000001" hidden="1" customHeight="1">
      <c r="B3429" s="137"/>
      <c r="C3429" s="137"/>
      <c r="D3429" s="159"/>
      <c r="E3429" s="160"/>
      <c r="F3429" s="137" t="s">
        <v>456</v>
      </c>
      <c r="G3429" s="137" t="s">
        <v>457</v>
      </c>
      <c r="H3429" s="177">
        <v>3.5</v>
      </c>
      <c r="I3429" s="177"/>
      <c r="J3429" s="177"/>
      <c r="K3429" s="177"/>
      <c r="L3429" s="138"/>
      <c r="M3429" s="146"/>
      <c r="N3429" s="146"/>
    </row>
    <row r="3430" spans="1:20" s="141" customFormat="1" ht="20.100000000000001" hidden="1" customHeight="1">
      <c r="B3430" s="137"/>
      <c r="C3430" s="137"/>
      <c r="D3430" s="159"/>
      <c r="E3430" s="160"/>
      <c r="F3430" s="137" t="s">
        <v>457</v>
      </c>
      <c r="G3430" s="137" t="s">
        <v>569</v>
      </c>
      <c r="H3430" s="177">
        <v>3.5</v>
      </c>
      <c r="I3430" s="177"/>
      <c r="J3430" s="177"/>
      <c r="K3430" s="177"/>
      <c r="L3430" s="138"/>
      <c r="M3430" s="146"/>
      <c r="N3430" s="146"/>
    </row>
    <row r="3431" spans="1:20" s="141" customFormat="1" ht="20.100000000000001" hidden="1" customHeight="1">
      <c r="B3431" s="137"/>
      <c r="C3431" s="137"/>
      <c r="D3431" s="159"/>
      <c r="E3431" s="160"/>
      <c r="F3431" s="137"/>
      <c r="G3431" s="137"/>
      <c r="H3431" s="177"/>
      <c r="I3431" s="177"/>
      <c r="J3431" s="177"/>
      <c r="K3431" s="177"/>
      <c r="L3431" s="138"/>
      <c r="M3431" s="146"/>
      <c r="N3431" s="146"/>
    </row>
    <row r="3432" spans="1:20" s="141" customFormat="1" ht="20.100000000000001" hidden="1" customHeight="1">
      <c r="B3432" s="137">
        <v>340</v>
      </c>
      <c r="C3432" s="137"/>
      <c r="D3432" s="159" t="s">
        <v>750</v>
      </c>
      <c r="E3432" s="160">
        <v>1.19</v>
      </c>
      <c r="F3432" s="137" t="s">
        <v>433</v>
      </c>
      <c r="G3432" s="137" t="s">
        <v>447</v>
      </c>
      <c r="H3432" s="177">
        <v>5</v>
      </c>
      <c r="I3432" s="177"/>
      <c r="J3432" s="177"/>
      <c r="K3432" s="177"/>
      <c r="L3432" s="138"/>
      <c r="M3432" s="146"/>
      <c r="N3432" s="146"/>
    </row>
    <row r="3433" spans="1:20" s="141" customFormat="1" ht="20.100000000000001" hidden="1" customHeight="1">
      <c r="B3433" s="137"/>
      <c r="C3433" s="137"/>
      <c r="D3433" s="159"/>
      <c r="E3433" s="160"/>
      <c r="F3433" s="137" t="s">
        <v>447</v>
      </c>
      <c r="G3433" s="137" t="s">
        <v>451</v>
      </c>
      <c r="H3433" s="177">
        <v>5</v>
      </c>
      <c r="I3433" s="177"/>
      <c r="J3433" s="177"/>
      <c r="K3433" s="177"/>
      <c r="L3433" s="138"/>
      <c r="M3433" s="146"/>
      <c r="N3433" s="146"/>
    </row>
    <row r="3434" spans="1:20" s="141" customFormat="1" ht="20.100000000000001" hidden="1" customHeight="1">
      <c r="B3434" s="137"/>
      <c r="C3434" s="137"/>
      <c r="D3434" s="159"/>
      <c r="E3434" s="160"/>
      <c r="F3434" s="137" t="s">
        <v>451</v>
      </c>
      <c r="G3434" s="137" t="s">
        <v>454</v>
      </c>
      <c r="H3434" s="177">
        <v>5</v>
      </c>
      <c r="I3434" s="177"/>
      <c r="J3434" s="177"/>
      <c r="K3434" s="177"/>
      <c r="L3434" s="138"/>
      <c r="M3434" s="146"/>
      <c r="N3434" s="146"/>
    </row>
    <row r="3435" spans="1:20" s="141" customFormat="1" ht="20.100000000000001" hidden="1" customHeight="1">
      <c r="B3435" s="137"/>
      <c r="C3435" s="137"/>
      <c r="D3435" s="159"/>
      <c r="E3435" s="160"/>
      <c r="F3435" s="137" t="s">
        <v>454</v>
      </c>
      <c r="G3435" s="137" t="s">
        <v>455</v>
      </c>
      <c r="H3435" s="177">
        <v>5</v>
      </c>
      <c r="I3435" s="177"/>
      <c r="J3435" s="177"/>
      <c r="K3435" s="177"/>
      <c r="L3435" s="138"/>
      <c r="M3435" s="146"/>
      <c r="N3435" s="146"/>
    </row>
    <row r="3436" spans="1:20" s="141" customFormat="1" ht="20.100000000000001" hidden="1" customHeight="1">
      <c r="B3436" s="137"/>
      <c r="C3436" s="137"/>
      <c r="D3436" s="159"/>
      <c r="E3436" s="160"/>
      <c r="F3436" s="137" t="s">
        <v>455</v>
      </c>
      <c r="G3436" s="137" t="s">
        <v>456</v>
      </c>
      <c r="H3436" s="177">
        <v>5</v>
      </c>
      <c r="I3436" s="177"/>
      <c r="J3436" s="177"/>
      <c r="K3436" s="177"/>
      <c r="L3436" s="138"/>
      <c r="M3436" s="146"/>
      <c r="N3436" s="146"/>
    </row>
    <row r="3437" spans="1:20" s="141" customFormat="1" ht="20.100000000000001" hidden="1" customHeight="1">
      <c r="B3437" s="137"/>
      <c r="C3437" s="137"/>
      <c r="D3437" s="159"/>
      <c r="E3437" s="160"/>
      <c r="F3437" s="137" t="s">
        <v>456</v>
      </c>
      <c r="G3437" s="137" t="s">
        <v>749</v>
      </c>
      <c r="H3437" s="177">
        <v>5</v>
      </c>
      <c r="I3437" s="177"/>
      <c r="J3437" s="177"/>
      <c r="K3437" s="177"/>
      <c r="L3437" s="138"/>
      <c r="M3437" s="146"/>
      <c r="N3437" s="146"/>
    </row>
    <row r="3438" spans="1:20" s="162" customFormat="1" ht="20.100000000000001" hidden="1" customHeight="1">
      <c r="A3438" s="141"/>
      <c r="B3438" s="137"/>
      <c r="C3438" s="137"/>
      <c r="D3438" s="159"/>
      <c r="E3438" s="160"/>
      <c r="F3438" s="137"/>
      <c r="G3438" s="137"/>
      <c r="H3438" s="178"/>
      <c r="I3438" s="178"/>
      <c r="J3438" s="178"/>
      <c r="K3438" s="178"/>
      <c r="L3438" s="137"/>
      <c r="M3438" s="138"/>
      <c r="N3438" s="141"/>
      <c r="O3438" s="141"/>
      <c r="P3438" s="141"/>
      <c r="T3438" s="163"/>
    </row>
    <row r="3439" spans="1:20" s="162" customFormat="1" ht="20.100000000000001" hidden="1" customHeight="1">
      <c r="A3439" s="141"/>
      <c r="B3439" s="137">
        <v>341</v>
      </c>
      <c r="C3439" s="137"/>
      <c r="D3439" s="159" t="s">
        <v>352</v>
      </c>
      <c r="E3439" s="160">
        <v>6.5620000000000003</v>
      </c>
      <c r="F3439" s="137" t="s">
        <v>433</v>
      </c>
      <c r="G3439" s="137" t="s">
        <v>447</v>
      </c>
      <c r="H3439" s="177">
        <v>3</v>
      </c>
      <c r="I3439" s="177"/>
      <c r="J3439" s="177"/>
      <c r="K3439" s="177"/>
      <c r="L3439" s="138"/>
      <c r="M3439" s="138"/>
      <c r="N3439" s="141"/>
      <c r="O3439" s="141"/>
      <c r="P3439" s="141"/>
      <c r="T3439" s="163"/>
    </row>
    <row r="3440" spans="1:20" s="162" customFormat="1" ht="20.100000000000001" hidden="1" customHeight="1">
      <c r="A3440" s="141"/>
      <c r="B3440" s="137"/>
      <c r="C3440" s="137"/>
      <c r="D3440" s="159"/>
      <c r="E3440" s="160"/>
      <c r="F3440" s="137" t="s">
        <v>447</v>
      </c>
      <c r="G3440" s="137" t="s">
        <v>451</v>
      </c>
      <c r="H3440" s="177">
        <v>3</v>
      </c>
      <c r="I3440" s="177"/>
      <c r="J3440" s="177"/>
      <c r="K3440" s="177"/>
      <c r="L3440" s="138"/>
      <c r="M3440" s="138"/>
      <c r="N3440" s="141"/>
      <c r="O3440" s="141"/>
      <c r="P3440" s="141"/>
      <c r="T3440" s="163"/>
    </row>
    <row r="3441" spans="1:20" s="162" customFormat="1" ht="20.100000000000001" hidden="1" customHeight="1">
      <c r="A3441" s="141"/>
      <c r="B3441" s="137"/>
      <c r="C3441" s="137"/>
      <c r="D3441" s="159"/>
      <c r="E3441" s="160"/>
      <c r="F3441" s="137" t="s">
        <v>451</v>
      </c>
      <c r="G3441" s="137" t="s">
        <v>454</v>
      </c>
      <c r="H3441" s="177">
        <v>3</v>
      </c>
      <c r="I3441" s="177"/>
      <c r="J3441" s="177"/>
      <c r="K3441" s="177"/>
      <c r="L3441" s="138"/>
      <c r="M3441" s="138"/>
      <c r="N3441" s="141"/>
      <c r="O3441" s="141"/>
      <c r="P3441" s="141"/>
      <c r="T3441" s="163"/>
    </row>
    <row r="3442" spans="1:20" s="162" customFormat="1" ht="20.100000000000001" hidden="1" customHeight="1">
      <c r="A3442" s="141"/>
      <c r="B3442" s="137"/>
      <c r="C3442" s="137"/>
      <c r="D3442" s="159"/>
      <c r="E3442" s="160"/>
      <c r="F3442" s="137" t="s">
        <v>454</v>
      </c>
      <c r="G3442" s="137" t="s">
        <v>455</v>
      </c>
      <c r="H3442" s="177">
        <v>3</v>
      </c>
      <c r="I3442" s="177"/>
      <c r="J3442" s="177"/>
      <c r="K3442" s="177"/>
      <c r="L3442" s="138"/>
      <c r="M3442" s="138"/>
      <c r="N3442" s="141"/>
      <c r="O3442" s="141"/>
      <c r="P3442" s="141"/>
      <c r="T3442" s="163"/>
    </row>
    <row r="3443" spans="1:20" s="162" customFormat="1" ht="20.100000000000001" hidden="1" customHeight="1">
      <c r="A3443" s="141"/>
      <c r="B3443" s="137"/>
      <c r="C3443" s="137"/>
      <c r="D3443" s="159"/>
      <c r="E3443" s="160"/>
      <c r="F3443" s="137" t="s">
        <v>455</v>
      </c>
      <c r="G3443" s="137" t="s">
        <v>456</v>
      </c>
      <c r="H3443" s="177">
        <v>3</v>
      </c>
      <c r="I3443" s="177"/>
      <c r="J3443" s="177"/>
      <c r="K3443" s="177"/>
      <c r="L3443" s="138"/>
      <c r="M3443" s="138"/>
      <c r="N3443" s="141"/>
      <c r="O3443" s="141"/>
      <c r="P3443" s="141"/>
    </row>
    <row r="3444" spans="1:20" s="162" customFormat="1" ht="20.100000000000001" hidden="1" customHeight="1">
      <c r="A3444" s="141"/>
      <c r="B3444" s="137"/>
      <c r="C3444" s="137"/>
      <c r="D3444" s="159"/>
      <c r="E3444" s="160"/>
      <c r="F3444" s="137" t="s">
        <v>456</v>
      </c>
      <c r="G3444" s="137" t="s">
        <v>457</v>
      </c>
      <c r="H3444" s="177">
        <v>3</v>
      </c>
      <c r="I3444" s="177"/>
      <c r="J3444" s="177"/>
      <c r="K3444" s="177"/>
      <c r="L3444" s="138"/>
      <c r="M3444" s="138"/>
      <c r="N3444" s="141"/>
      <c r="O3444" s="141"/>
      <c r="P3444" s="141"/>
    </row>
    <row r="3445" spans="1:20" s="162" customFormat="1" ht="20.100000000000001" hidden="1" customHeight="1">
      <c r="A3445" s="141"/>
      <c r="B3445" s="137"/>
      <c r="C3445" s="137"/>
      <c r="D3445" s="159"/>
      <c r="E3445" s="160"/>
      <c r="F3445" s="137" t="s">
        <v>457</v>
      </c>
      <c r="G3445" s="137" t="s">
        <v>460</v>
      </c>
      <c r="H3445" s="177">
        <v>3</v>
      </c>
      <c r="I3445" s="177"/>
      <c r="J3445" s="177"/>
      <c r="K3445" s="177"/>
      <c r="L3445" s="138"/>
      <c r="M3445" s="138"/>
      <c r="N3445" s="141"/>
      <c r="O3445" s="141"/>
      <c r="P3445" s="141"/>
    </row>
    <row r="3446" spans="1:20" s="162" customFormat="1" ht="20.100000000000001" hidden="1" customHeight="1">
      <c r="A3446" s="141"/>
      <c r="B3446" s="137"/>
      <c r="C3446" s="137"/>
      <c r="D3446" s="159"/>
      <c r="E3446" s="160"/>
      <c r="F3446" s="137" t="s">
        <v>460</v>
      </c>
      <c r="G3446" s="137" t="s">
        <v>463</v>
      </c>
      <c r="H3446" s="177">
        <v>3</v>
      </c>
      <c r="I3446" s="177"/>
      <c r="J3446" s="177"/>
      <c r="K3446" s="177"/>
      <c r="L3446" s="138"/>
      <c r="M3446" s="138"/>
      <c r="N3446" s="141"/>
      <c r="O3446" s="141"/>
      <c r="P3446" s="141"/>
      <c r="T3446" s="163"/>
    </row>
    <row r="3447" spans="1:20" s="162" customFormat="1" ht="20.100000000000001" hidden="1" customHeight="1">
      <c r="A3447" s="141"/>
      <c r="B3447" s="137"/>
      <c r="C3447" s="137"/>
      <c r="D3447" s="159"/>
      <c r="E3447" s="160"/>
      <c r="F3447" s="137" t="s">
        <v>463</v>
      </c>
      <c r="G3447" s="137" t="s">
        <v>464</v>
      </c>
      <c r="H3447" s="177">
        <v>3</v>
      </c>
      <c r="I3447" s="177"/>
      <c r="J3447" s="177"/>
      <c r="K3447" s="177"/>
      <c r="L3447" s="138"/>
      <c r="M3447" s="138"/>
      <c r="N3447" s="141"/>
      <c r="O3447" s="141"/>
      <c r="P3447" s="141"/>
      <c r="T3447" s="163"/>
    </row>
    <row r="3448" spans="1:20" s="162" customFormat="1" ht="20.100000000000001" hidden="1" customHeight="1">
      <c r="A3448" s="141"/>
      <c r="B3448" s="137"/>
      <c r="C3448" s="137"/>
      <c r="D3448" s="159"/>
      <c r="E3448" s="160"/>
      <c r="F3448" s="137" t="s">
        <v>464</v>
      </c>
      <c r="G3448" s="137" t="s">
        <v>465</v>
      </c>
      <c r="H3448" s="177">
        <v>3</v>
      </c>
      <c r="I3448" s="177"/>
      <c r="J3448" s="177"/>
      <c r="K3448" s="177"/>
      <c r="L3448" s="138"/>
      <c r="M3448" s="138"/>
      <c r="N3448" s="141"/>
      <c r="O3448" s="141"/>
      <c r="P3448" s="141"/>
      <c r="T3448" s="163"/>
    </row>
    <row r="3449" spans="1:20" s="162" customFormat="1" ht="20.100000000000001" hidden="1" customHeight="1">
      <c r="A3449" s="141"/>
      <c r="B3449" s="137"/>
      <c r="C3449" s="137"/>
      <c r="D3449" s="159"/>
      <c r="E3449" s="160"/>
      <c r="F3449" s="137" t="s">
        <v>465</v>
      </c>
      <c r="G3449" s="137" t="s">
        <v>466</v>
      </c>
      <c r="H3449" s="177">
        <v>3</v>
      </c>
      <c r="I3449" s="177"/>
      <c r="J3449" s="177"/>
      <c r="K3449" s="177"/>
      <c r="L3449" s="138"/>
      <c r="M3449" s="138"/>
      <c r="N3449" s="141"/>
      <c r="O3449" s="141"/>
      <c r="P3449" s="141"/>
      <c r="T3449" s="163"/>
    </row>
    <row r="3450" spans="1:20" s="162" customFormat="1" ht="20.100000000000001" hidden="1" customHeight="1">
      <c r="A3450" s="141"/>
      <c r="B3450" s="137"/>
      <c r="C3450" s="137"/>
      <c r="D3450" s="159"/>
      <c r="E3450" s="160"/>
      <c r="F3450" s="137" t="s">
        <v>466</v>
      </c>
      <c r="G3450" s="137" t="s">
        <v>467</v>
      </c>
      <c r="H3450" s="177">
        <v>3</v>
      </c>
      <c r="I3450" s="177"/>
      <c r="J3450" s="177"/>
      <c r="K3450" s="177"/>
      <c r="L3450" s="138"/>
      <c r="M3450" s="138"/>
      <c r="N3450" s="141"/>
      <c r="O3450" s="141"/>
      <c r="P3450" s="141"/>
      <c r="T3450" s="163"/>
    </row>
    <row r="3451" spans="1:20" s="162" customFormat="1" ht="20.100000000000001" hidden="1" customHeight="1">
      <c r="A3451" s="141"/>
      <c r="B3451" s="137"/>
      <c r="C3451" s="137"/>
      <c r="D3451" s="159"/>
      <c r="E3451" s="160"/>
      <c r="F3451" s="137" t="s">
        <v>467</v>
      </c>
      <c r="G3451" s="137" t="s">
        <v>468</v>
      </c>
      <c r="H3451" s="177">
        <v>3</v>
      </c>
      <c r="I3451" s="177"/>
      <c r="J3451" s="177"/>
      <c r="K3451" s="177"/>
      <c r="L3451" s="138"/>
      <c r="M3451" s="138"/>
      <c r="N3451" s="141"/>
      <c r="O3451" s="141"/>
      <c r="P3451" s="141"/>
    </row>
    <row r="3452" spans="1:20" s="162" customFormat="1" ht="20.100000000000001" hidden="1" customHeight="1">
      <c r="A3452" s="141"/>
      <c r="B3452" s="137"/>
      <c r="C3452" s="137"/>
      <c r="D3452" s="159"/>
      <c r="E3452" s="160"/>
      <c r="F3452" s="137" t="s">
        <v>468</v>
      </c>
      <c r="G3452" s="137" t="s">
        <v>469</v>
      </c>
      <c r="H3452" s="177">
        <v>3</v>
      </c>
      <c r="I3452" s="177"/>
      <c r="J3452" s="177"/>
      <c r="K3452" s="177"/>
      <c r="L3452" s="138"/>
      <c r="M3452" s="138"/>
      <c r="N3452" s="141"/>
      <c r="O3452" s="141"/>
      <c r="P3452" s="141"/>
    </row>
    <row r="3453" spans="1:20" s="162" customFormat="1" ht="20.100000000000001" hidden="1" customHeight="1">
      <c r="A3453" s="141"/>
      <c r="B3453" s="137"/>
      <c r="C3453" s="137"/>
      <c r="D3453" s="159"/>
      <c r="E3453" s="160"/>
      <c r="F3453" s="137" t="s">
        <v>469</v>
      </c>
      <c r="G3453" s="137" t="s">
        <v>470</v>
      </c>
      <c r="H3453" s="177">
        <v>3</v>
      </c>
      <c r="I3453" s="177"/>
      <c r="J3453" s="177"/>
      <c r="K3453" s="177"/>
      <c r="L3453" s="138"/>
      <c r="M3453" s="138"/>
      <c r="N3453" s="141"/>
      <c r="O3453" s="141"/>
      <c r="P3453" s="141"/>
    </row>
    <row r="3454" spans="1:20" s="162" customFormat="1" ht="20.100000000000001" hidden="1" customHeight="1">
      <c r="A3454" s="141"/>
      <c r="B3454" s="137"/>
      <c r="C3454" s="137"/>
      <c r="D3454" s="159"/>
      <c r="E3454" s="160"/>
      <c r="F3454" s="137" t="s">
        <v>470</v>
      </c>
      <c r="G3454" s="137" t="s">
        <v>471</v>
      </c>
      <c r="H3454" s="177">
        <v>3</v>
      </c>
      <c r="I3454" s="177"/>
      <c r="J3454" s="177"/>
      <c r="K3454" s="177"/>
      <c r="L3454" s="138"/>
      <c r="M3454" s="138"/>
      <c r="N3454" s="141"/>
      <c r="O3454" s="141"/>
      <c r="P3454" s="141"/>
    </row>
    <row r="3455" spans="1:20" s="162" customFormat="1" ht="20.100000000000001" hidden="1" customHeight="1">
      <c r="A3455" s="141"/>
      <c r="B3455" s="137"/>
      <c r="C3455" s="137"/>
      <c r="D3455" s="159"/>
      <c r="E3455" s="160"/>
      <c r="F3455" s="137" t="s">
        <v>471</v>
      </c>
      <c r="G3455" s="137" t="s">
        <v>473</v>
      </c>
      <c r="H3455" s="177">
        <v>3</v>
      </c>
      <c r="I3455" s="177"/>
      <c r="J3455" s="177"/>
      <c r="K3455" s="177"/>
      <c r="L3455" s="138"/>
      <c r="M3455" s="138"/>
      <c r="N3455" s="141"/>
      <c r="O3455" s="141"/>
      <c r="P3455" s="141"/>
    </row>
    <row r="3456" spans="1:20" s="162" customFormat="1" ht="20.100000000000001" hidden="1" customHeight="1">
      <c r="A3456" s="141"/>
      <c r="B3456" s="137"/>
      <c r="C3456" s="137"/>
      <c r="D3456" s="159"/>
      <c r="E3456" s="160"/>
      <c r="F3456" s="137" t="s">
        <v>473</v>
      </c>
      <c r="G3456" s="137" t="s">
        <v>474</v>
      </c>
      <c r="H3456" s="177">
        <v>3</v>
      </c>
      <c r="I3456" s="177"/>
      <c r="J3456" s="177"/>
      <c r="K3456" s="177"/>
      <c r="L3456" s="138"/>
      <c r="M3456" s="138"/>
      <c r="N3456" s="141"/>
      <c r="O3456" s="141"/>
      <c r="P3456" s="141"/>
    </row>
    <row r="3457" spans="1:20" s="162" customFormat="1" ht="20.100000000000001" hidden="1" customHeight="1">
      <c r="A3457" s="141"/>
      <c r="B3457" s="137"/>
      <c r="C3457" s="137"/>
      <c r="D3457" s="159"/>
      <c r="E3457" s="160"/>
      <c r="F3457" s="137" t="s">
        <v>474</v>
      </c>
      <c r="G3457" s="137" t="s">
        <v>475</v>
      </c>
      <c r="H3457" s="177">
        <v>3</v>
      </c>
      <c r="I3457" s="177"/>
      <c r="J3457" s="177"/>
      <c r="K3457" s="177"/>
      <c r="L3457" s="138"/>
      <c r="M3457" s="138"/>
      <c r="N3457" s="141"/>
      <c r="O3457" s="141"/>
      <c r="P3457" s="141"/>
    </row>
    <row r="3458" spans="1:20" s="162" customFormat="1" ht="20.100000000000001" hidden="1" customHeight="1">
      <c r="A3458" s="141"/>
      <c r="B3458" s="137"/>
      <c r="C3458" s="137"/>
      <c r="D3458" s="159"/>
      <c r="E3458" s="160"/>
      <c r="F3458" s="137" t="s">
        <v>475</v>
      </c>
      <c r="G3458" s="137" t="s">
        <v>476</v>
      </c>
      <c r="H3458" s="177">
        <v>3</v>
      </c>
      <c r="I3458" s="177"/>
      <c r="J3458" s="177"/>
      <c r="K3458" s="177"/>
      <c r="L3458" s="138"/>
      <c r="M3458" s="138"/>
      <c r="N3458" s="141"/>
      <c r="O3458" s="141"/>
      <c r="P3458" s="141"/>
    </row>
    <row r="3459" spans="1:20" s="162" customFormat="1" ht="20.100000000000001" hidden="1" customHeight="1">
      <c r="A3459" s="141"/>
      <c r="B3459" s="137"/>
      <c r="C3459" s="137"/>
      <c r="D3459" s="159"/>
      <c r="E3459" s="160"/>
      <c r="F3459" s="137" t="s">
        <v>476</v>
      </c>
      <c r="G3459" s="137" t="s">
        <v>477</v>
      </c>
      <c r="H3459" s="177">
        <v>3</v>
      </c>
      <c r="I3459" s="177"/>
      <c r="J3459" s="177"/>
      <c r="K3459" s="177"/>
      <c r="L3459" s="138"/>
      <c r="M3459" s="138"/>
      <c r="N3459" s="141"/>
      <c r="O3459" s="141"/>
      <c r="P3459" s="141"/>
    </row>
    <row r="3460" spans="1:20" s="162" customFormat="1" ht="20.100000000000001" hidden="1" customHeight="1">
      <c r="A3460" s="141"/>
      <c r="B3460" s="137"/>
      <c r="C3460" s="137"/>
      <c r="D3460" s="159"/>
      <c r="E3460" s="160"/>
      <c r="F3460" s="137" t="s">
        <v>477</v>
      </c>
      <c r="G3460" s="137" t="s">
        <v>543</v>
      </c>
      <c r="H3460" s="177">
        <v>3</v>
      </c>
      <c r="I3460" s="177"/>
      <c r="J3460" s="177"/>
      <c r="K3460" s="177"/>
      <c r="L3460" s="138"/>
      <c r="M3460" s="138"/>
      <c r="N3460" s="141"/>
      <c r="O3460" s="141"/>
      <c r="P3460" s="141"/>
    </row>
    <row r="3461" spans="1:20" s="162" customFormat="1" ht="20.100000000000001" hidden="1" customHeight="1">
      <c r="A3461" s="141"/>
      <c r="B3461" s="137"/>
      <c r="C3461" s="137"/>
      <c r="D3461" s="159"/>
      <c r="E3461" s="160"/>
      <c r="F3461" s="137" t="s">
        <v>543</v>
      </c>
      <c r="G3461" s="137" t="s">
        <v>550</v>
      </c>
      <c r="H3461" s="177">
        <v>3</v>
      </c>
      <c r="I3461" s="177"/>
      <c r="J3461" s="177"/>
      <c r="K3461" s="177"/>
      <c r="L3461" s="138"/>
      <c r="M3461" s="138"/>
      <c r="N3461" s="141"/>
      <c r="O3461" s="141"/>
      <c r="P3461" s="141"/>
    </row>
    <row r="3462" spans="1:20" s="162" customFormat="1" ht="20.100000000000001" hidden="1" customHeight="1">
      <c r="A3462" s="141"/>
      <c r="B3462" s="137"/>
      <c r="C3462" s="137"/>
      <c r="D3462" s="159"/>
      <c r="E3462" s="160"/>
      <c r="F3462" s="137" t="s">
        <v>550</v>
      </c>
      <c r="G3462" s="137" t="s">
        <v>551</v>
      </c>
      <c r="H3462" s="177">
        <v>3</v>
      </c>
      <c r="I3462" s="177"/>
      <c r="J3462" s="177"/>
      <c r="K3462" s="177"/>
      <c r="L3462" s="138"/>
      <c r="M3462" s="138"/>
      <c r="N3462" s="141"/>
      <c r="O3462" s="141"/>
      <c r="P3462" s="141"/>
    </row>
    <row r="3463" spans="1:20" s="162" customFormat="1" ht="20.100000000000001" hidden="1" customHeight="1">
      <c r="A3463" s="141"/>
      <c r="B3463" s="137"/>
      <c r="C3463" s="137"/>
      <c r="D3463" s="159"/>
      <c r="E3463" s="160"/>
      <c r="F3463" s="137" t="s">
        <v>551</v>
      </c>
      <c r="G3463" s="137" t="s">
        <v>552</v>
      </c>
      <c r="H3463" s="177">
        <v>3</v>
      </c>
      <c r="I3463" s="177"/>
      <c r="J3463" s="177"/>
      <c r="K3463" s="177"/>
      <c r="L3463" s="138"/>
      <c r="M3463" s="138"/>
      <c r="N3463" s="141"/>
      <c r="O3463" s="141"/>
      <c r="P3463" s="141"/>
    </row>
    <row r="3464" spans="1:20" s="162" customFormat="1" ht="20.100000000000001" hidden="1" customHeight="1">
      <c r="A3464" s="141"/>
      <c r="B3464" s="137"/>
      <c r="C3464" s="137"/>
      <c r="D3464" s="159"/>
      <c r="E3464" s="160"/>
      <c r="F3464" s="137" t="s">
        <v>552</v>
      </c>
      <c r="G3464" s="137" t="s">
        <v>553</v>
      </c>
      <c r="H3464" s="177">
        <v>3</v>
      </c>
      <c r="I3464" s="177"/>
      <c r="J3464" s="177"/>
      <c r="K3464" s="177"/>
      <c r="L3464" s="138"/>
      <c r="M3464" s="138"/>
      <c r="N3464" s="141"/>
      <c r="O3464" s="141"/>
      <c r="P3464" s="141"/>
    </row>
    <row r="3465" spans="1:20" s="162" customFormat="1" ht="20.100000000000001" hidden="1" customHeight="1">
      <c r="A3465" s="141"/>
      <c r="B3465" s="137"/>
      <c r="C3465" s="137"/>
      <c r="D3465" s="159"/>
      <c r="E3465" s="160"/>
      <c r="F3465" s="137" t="s">
        <v>553</v>
      </c>
      <c r="G3465" s="137" t="s">
        <v>554</v>
      </c>
      <c r="H3465" s="177">
        <v>3</v>
      </c>
      <c r="I3465" s="177"/>
      <c r="J3465" s="177"/>
      <c r="K3465" s="177"/>
      <c r="L3465" s="138"/>
      <c r="M3465" s="138"/>
      <c r="N3465" s="141"/>
      <c r="O3465" s="141"/>
      <c r="P3465" s="141"/>
    </row>
    <row r="3466" spans="1:20" s="162" customFormat="1" ht="20.100000000000001" hidden="1" customHeight="1">
      <c r="A3466" s="141"/>
      <c r="B3466" s="137"/>
      <c r="C3466" s="137"/>
      <c r="D3466" s="159"/>
      <c r="E3466" s="160"/>
      <c r="F3466" s="137" t="s">
        <v>554</v>
      </c>
      <c r="G3466" s="137" t="s">
        <v>555</v>
      </c>
      <c r="H3466" s="177">
        <v>3</v>
      </c>
      <c r="I3466" s="177"/>
      <c r="J3466" s="177"/>
      <c r="K3466" s="177"/>
      <c r="L3466" s="138"/>
      <c r="M3466" s="138"/>
      <c r="N3466" s="141"/>
      <c r="O3466" s="141"/>
      <c r="P3466" s="141"/>
    </row>
    <row r="3467" spans="1:20" s="162" customFormat="1" ht="20.100000000000001" hidden="1" customHeight="1">
      <c r="A3467" s="141"/>
      <c r="B3467" s="137"/>
      <c r="C3467" s="137"/>
      <c r="D3467" s="159"/>
      <c r="E3467" s="160"/>
      <c r="F3467" s="137" t="s">
        <v>555</v>
      </c>
      <c r="G3467" s="137" t="s">
        <v>556</v>
      </c>
      <c r="H3467" s="177">
        <v>3</v>
      </c>
      <c r="I3467" s="177"/>
      <c r="J3467" s="177"/>
      <c r="K3467" s="177"/>
      <c r="L3467" s="138"/>
      <c r="M3467" s="138"/>
      <c r="N3467" s="141"/>
      <c r="O3467" s="141"/>
      <c r="P3467" s="141"/>
    </row>
    <row r="3468" spans="1:20" s="162" customFormat="1" ht="20.100000000000001" hidden="1" customHeight="1">
      <c r="A3468" s="141"/>
      <c r="B3468" s="137"/>
      <c r="C3468" s="137"/>
      <c r="D3468" s="159"/>
      <c r="E3468" s="160"/>
      <c r="F3468" s="137" t="s">
        <v>556</v>
      </c>
      <c r="G3468" s="137" t="s">
        <v>557</v>
      </c>
      <c r="H3468" s="177">
        <v>3</v>
      </c>
      <c r="I3468" s="177"/>
      <c r="J3468" s="177"/>
      <c r="K3468" s="177"/>
      <c r="L3468" s="138"/>
      <c r="M3468" s="138"/>
      <c r="N3468" s="141"/>
      <c r="O3468" s="141"/>
      <c r="P3468" s="141"/>
      <c r="T3468" s="163"/>
    </row>
    <row r="3469" spans="1:20" s="162" customFormat="1" ht="20.100000000000001" hidden="1" customHeight="1">
      <c r="A3469" s="141"/>
      <c r="B3469" s="137"/>
      <c r="C3469" s="137"/>
      <c r="D3469" s="159"/>
      <c r="E3469" s="160"/>
      <c r="F3469" s="137" t="s">
        <v>557</v>
      </c>
      <c r="G3469" s="137" t="s">
        <v>558</v>
      </c>
      <c r="H3469" s="177">
        <v>3</v>
      </c>
      <c r="I3469" s="177"/>
      <c r="J3469" s="177"/>
      <c r="K3469" s="177"/>
      <c r="L3469" s="138"/>
      <c r="M3469" s="138"/>
      <c r="N3469" s="141"/>
      <c r="O3469" s="141"/>
      <c r="P3469" s="141"/>
      <c r="T3469" s="163"/>
    </row>
    <row r="3470" spans="1:20" s="162" customFormat="1" ht="20.100000000000001" hidden="1" customHeight="1">
      <c r="A3470" s="141"/>
      <c r="B3470" s="137"/>
      <c r="C3470" s="137"/>
      <c r="D3470" s="159"/>
      <c r="E3470" s="160"/>
      <c r="F3470" s="137" t="s">
        <v>558</v>
      </c>
      <c r="G3470" s="137" t="s">
        <v>559</v>
      </c>
      <c r="H3470" s="177">
        <v>3</v>
      </c>
      <c r="I3470" s="177"/>
      <c r="J3470" s="177"/>
      <c r="K3470" s="177"/>
      <c r="L3470" s="138"/>
      <c r="M3470" s="138"/>
      <c r="N3470" s="141"/>
      <c r="O3470" s="141"/>
      <c r="P3470" s="141"/>
      <c r="T3470" s="163"/>
    </row>
    <row r="3471" spans="1:20" s="162" customFormat="1" ht="20.100000000000001" hidden="1" customHeight="1">
      <c r="A3471" s="141"/>
      <c r="B3471" s="137"/>
      <c r="C3471" s="137"/>
      <c r="D3471" s="159"/>
      <c r="E3471" s="160"/>
      <c r="F3471" s="137" t="s">
        <v>559</v>
      </c>
      <c r="G3471" s="137" t="s">
        <v>981</v>
      </c>
      <c r="H3471" s="177">
        <v>3</v>
      </c>
      <c r="I3471" s="177"/>
      <c r="J3471" s="177"/>
      <c r="K3471" s="177"/>
      <c r="L3471" s="138"/>
      <c r="M3471" s="138"/>
      <c r="N3471" s="141"/>
      <c r="O3471" s="141"/>
      <c r="P3471" s="141"/>
      <c r="T3471" s="163"/>
    </row>
    <row r="3472" spans="1:20" s="162" customFormat="1" ht="20.100000000000001" hidden="1" customHeight="1">
      <c r="A3472" s="141"/>
      <c r="B3472" s="137"/>
      <c r="C3472" s="137"/>
      <c r="D3472" s="159"/>
      <c r="E3472" s="160"/>
      <c r="F3472" s="137"/>
      <c r="G3472" s="137"/>
      <c r="H3472" s="178"/>
      <c r="I3472" s="178"/>
      <c r="J3472" s="178"/>
      <c r="K3472" s="178"/>
      <c r="L3472" s="137"/>
      <c r="M3472" s="138"/>
      <c r="N3472" s="141"/>
      <c r="O3472" s="141"/>
      <c r="P3472" s="141"/>
      <c r="T3472" s="163"/>
    </row>
    <row r="3473" spans="1:16" s="162" customFormat="1" ht="20.100000000000001" hidden="1" customHeight="1">
      <c r="A3473" s="141"/>
      <c r="B3473" s="137">
        <v>342</v>
      </c>
      <c r="C3473" s="137"/>
      <c r="D3473" s="159" t="s">
        <v>353</v>
      </c>
      <c r="E3473" s="160">
        <v>10.757999999999999</v>
      </c>
      <c r="F3473" s="137" t="s">
        <v>433</v>
      </c>
      <c r="G3473" s="137" t="s">
        <v>447</v>
      </c>
      <c r="H3473" s="177">
        <v>3</v>
      </c>
      <c r="I3473" s="177"/>
      <c r="J3473" s="177"/>
      <c r="K3473" s="177"/>
      <c r="L3473" s="138"/>
      <c r="M3473" s="138"/>
      <c r="N3473" s="141"/>
      <c r="O3473" s="141"/>
      <c r="P3473" s="141"/>
    </row>
    <row r="3474" spans="1:16" s="162" customFormat="1" ht="20.100000000000001" hidden="1" customHeight="1">
      <c r="A3474" s="141"/>
      <c r="B3474" s="137"/>
      <c r="C3474" s="137"/>
      <c r="D3474" s="159"/>
      <c r="E3474" s="160"/>
      <c r="F3474" s="137" t="s">
        <v>447</v>
      </c>
      <c r="G3474" s="137" t="s">
        <v>451</v>
      </c>
      <c r="H3474" s="177">
        <v>3</v>
      </c>
      <c r="I3474" s="177"/>
      <c r="J3474" s="177"/>
      <c r="K3474" s="177"/>
      <c r="L3474" s="138"/>
      <c r="M3474" s="138"/>
      <c r="N3474" s="141"/>
      <c r="O3474" s="141"/>
      <c r="P3474" s="141"/>
    </row>
    <row r="3475" spans="1:16" s="162" customFormat="1" ht="20.100000000000001" hidden="1" customHeight="1">
      <c r="A3475" s="141"/>
      <c r="B3475" s="137"/>
      <c r="C3475" s="137"/>
      <c r="D3475" s="159"/>
      <c r="E3475" s="160"/>
      <c r="F3475" s="137" t="s">
        <v>451</v>
      </c>
      <c r="G3475" s="137" t="s">
        <v>454</v>
      </c>
      <c r="H3475" s="177">
        <v>3</v>
      </c>
      <c r="I3475" s="177"/>
      <c r="J3475" s="177"/>
      <c r="K3475" s="177"/>
      <c r="L3475" s="138"/>
      <c r="M3475" s="138"/>
      <c r="N3475" s="141"/>
      <c r="O3475" s="141"/>
      <c r="P3475" s="141"/>
    </row>
    <row r="3476" spans="1:16" s="162" customFormat="1" ht="20.100000000000001" hidden="1" customHeight="1">
      <c r="A3476" s="141"/>
      <c r="B3476" s="137"/>
      <c r="C3476" s="137"/>
      <c r="D3476" s="159"/>
      <c r="E3476" s="160"/>
      <c r="F3476" s="137" t="s">
        <v>454</v>
      </c>
      <c r="G3476" s="137" t="s">
        <v>455</v>
      </c>
      <c r="H3476" s="177">
        <v>3</v>
      </c>
      <c r="I3476" s="177"/>
      <c r="J3476" s="177"/>
      <c r="K3476" s="177"/>
      <c r="L3476" s="138"/>
      <c r="M3476" s="138"/>
      <c r="N3476" s="141"/>
      <c r="O3476" s="141"/>
      <c r="P3476" s="141"/>
    </row>
    <row r="3477" spans="1:16" s="162" customFormat="1" ht="20.100000000000001" hidden="1" customHeight="1">
      <c r="A3477" s="141"/>
      <c r="B3477" s="137"/>
      <c r="C3477" s="137"/>
      <c r="D3477" s="159"/>
      <c r="E3477" s="160"/>
      <c r="F3477" s="137" t="s">
        <v>455</v>
      </c>
      <c r="G3477" s="137" t="s">
        <v>456</v>
      </c>
      <c r="H3477" s="177">
        <v>3</v>
      </c>
      <c r="I3477" s="177"/>
      <c r="J3477" s="177"/>
      <c r="K3477" s="177"/>
      <c r="L3477" s="138"/>
      <c r="M3477" s="138"/>
      <c r="N3477" s="141"/>
      <c r="O3477" s="141"/>
      <c r="P3477" s="141"/>
    </row>
    <row r="3478" spans="1:16" s="162" customFormat="1" ht="20.100000000000001" hidden="1" customHeight="1">
      <c r="A3478" s="141"/>
      <c r="B3478" s="137"/>
      <c r="C3478" s="137"/>
      <c r="D3478" s="159"/>
      <c r="E3478" s="160"/>
      <c r="F3478" s="137" t="s">
        <v>456</v>
      </c>
      <c r="G3478" s="137" t="s">
        <v>457</v>
      </c>
      <c r="H3478" s="177">
        <v>3</v>
      </c>
      <c r="I3478" s="177"/>
      <c r="J3478" s="177"/>
      <c r="K3478" s="177"/>
      <c r="L3478" s="138"/>
      <c r="M3478" s="138"/>
      <c r="N3478" s="141"/>
      <c r="O3478" s="141"/>
      <c r="P3478" s="141"/>
    </row>
    <row r="3479" spans="1:16" s="162" customFormat="1" ht="20.100000000000001" hidden="1" customHeight="1">
      <c r="A3479" s="141"/>
      <c r="B3479" s="137"/>
      <c r="C3479" s="137"/>
      <c r="D3479" s="159"/>
      <c r="E3479" s="160"/>
      <c r="F3479" s="137" t="s">
        <v>457</v>
      </c>
      <c r="G3479" s="137" t="s">
        <v>460</v>
      </c>
      <c r="H3479" s="177">
        <v>3</v>
      </c>
      <c r="I3479" s="177"/>
      <c r="J3479" s="177"/>
      <c r="K3479" s="177"/>
      <c r="L3479" s="138"/>
      <c r="M3479" s="138"/>
      <c r="N3479" s="141"/>
      <c r="O3479" s="141"/>
      <c r="P3479" s="141"/>
    </row>
    <row r="3480" spans="1:16" s="162" customFormat="1" ht="20.100000000000001" hidden="1" customHeight="1">
      <c r="A3480" s="141"/>
      <c r="B3480" s="137"/>
      <c r="C3480" s="137"/>
      <c r="D3480" s="159"/>
      <c r="E3480" s="160"/>
      <c r="F3480" s="137" t="s">
        <v>460</v>
      </c>
      <c r="G3480" s="137" t="s">
        <v>463</v>
      </c>
      <c r="H3480" s="177">
        <v>3</v>
      </c>
      <c r="I3480" s="177"/>
      <c r="J3480" s="177"/>
      <c r="K3480" s="177"/>
      <c r="L3480" s="138"/>
      <c r="M3480" s="138"/>
      <c r="N3480" s="141"/>
      <c r="O3480" s="141"/>
      <c r="P3480" s="141"/>
    </row>
    <row r="3481" spans="1:16" s="162" customFormat="1" ht="20.100000000000001" hidden="1" customHeight="1">
      <c r="A3481" s="141"/>
      <c r="B3481" s="137"/>
      <c r="C3481" s="137"/>
      <c r="D3481" s="159"/>
      <c r="E3481" s="160"/>
      <c r="F3481" s="137" t="s">
        <v>463</v>
      </c>
      <c r="G3481" s="137" t="s">
        <v>464</v>
      </c>
      <c r="H3481" s="177">
        <v>3</v>
      </c>
      <c r="I3481" s="177"/>
      <c r="J3481" s="177"/>
      <c r="K3481" s="177"/>
      <c r="L3481" s="138"/>
      <c r="M3481" s="138"/>
      <c r="N3481" s="141"/>
      <c r="O3481" s="141"/>
      <c r="P3481" s="141"/>
    </row>
    <row r="3482" spans="1:16" s="162" customFormat="1" ht="20.100000000000001" hidden="1" customHeight="1">
      <c r="A3482" s="141"/>
      <c r="B3482" s="137"/>
      <c r="C3482" s="137"/>
      <c r="D3482" s="159"/>
      <c r="E3482" s="160"/>
      <c r="F3482" s="137" t="s">
        <v>464</v>
      </c>
      <c r="G3482" s="137" t="s">
        <v>465</v>
      </c>
      <c r="H3482" s="177">
        <v>3</v>
      </c>
      <c r="I3482" s="177"/>
      <c r="J3482" s="177"/>
      <c r="K3482" s="177"/>
      <c r="L3482" s="138"/>
      <c r="M3482" s="138"/>
      <c r="N3482" s="141"/>
      <c r="O3482" s="141"/>
      <c r="P3482" s="141"/>
    </row>
    <row r="3483" spans="1:16" s="162" customFormat="1" ht="20.100000000000001" hidden="1" customHeight="1">
      <c r="A3483" s="141"/>
      <c r="B3483" s="137"/>
      <c r="C3483" s="137"/>
      <c r="D3483" s="159"/>
      <c r="E3483" s="160"/>
      <c r="F3483" s="137" t="s">
        <v>465</v>
      </c>
      <c r="G3483" s="137" t="s">
        <v>466</v>
      </c>
      <c r="H3483" s="177">
        <v>3</v>
      </c>
      <c r="I3483" s="177"/>
      <c r="J3483" s="177"/>
      <c r="K3483" s="177"/>
      <c r="L3483" s="138"/>
      <c r="M3483" s="138"/>
      <c r="N3483" s="141"/>
      <c r="O3483" s="141"/>
      <c r="P3483" s="141"/>
    </row>
    <row r="3484" spans="1:16" s="162" customFormat="1" ht="20.100000000000001" hidden="1" customHeight="1">
      <c r="A3484" s="141"/>
      <c r="B3484" s="137"/>
      <c r="C3484" s="137"/>
      <c r="D3484" s="159"/>
      <c r="E3484" s="160"/>
      <c r="F3484" s="137" t="s">
        <v>466</v>
      </c>
      <c r="G3484" s="137" t="s">
        <v>467</v>
      </c>
      <c r="H3484" s="177">
        <v>3</v>
      </c>
      <c r="I3484" s="177"/>
      <c r="J3484" s="177"/>
      <c r="K3484" s="177"/>
      <c r="L3484" s="138"/>
      <c r="M3484" s="138"/>
      <c r="N3484" s="141"/>
      <c r="O3484" s="141"/>
      <c r="P3484" s="141"/>
    </row>
    <row r="3485" spans="1:16" s="162" customFormat="1" ht="20.100000000000001" hidden="1" customHeight="1">
      <c r="A3485" s="141"/>
      <c r="B3485" s="137"/>
      <c r="C3485" s="137"/>
      <c r="D3485" s="159"/>
      <c r="E3485" s="160"/>
      <c r="F3485" s="137" t="s">
        <v>467</v>
      </c>
      <c r="G3485" s="137" t="s">
        <v>468</v>
      </c>
      <c r="H3485" s="177">
        <v>3</v>
      </c>
      <c r="I3485" s="177"/>
      <c r="J3485" s="177"/>
      <c r="K3485" s="177"/>
      <c r="L3485" s="138"/>
      <c r="M3485" s="138"/>
      <c r="N3485" s="141"/>
      <c r="O3485" s="141"/>
      <c r="P3485" s="141"/>
    </row>
    <row r="3486" spans="1:16" s="162" customFormat="1" ht="20.100000000000001" hidden="1" customHeight="1">
      <c r="A3486" s="141"/>
      <c r="B3486" s="137"/>
      <c r="C3486" s="137"/>
      <c r="D3486" s="159"/>
      <c r="E3486" s="160"/>
      <c r="F3486" s="137" t="s">
        <v>468</v>
      </c>
      <c r="G3486" s="137" t="s">
        <v>469</v>
      </c>
      <c r="H3486" s="177">
        <v>3</v>
      </c>
      <c r="I3486" s="177"/>
      <c r="J3486" s="177"/>
      <c r="K3486" s="177"/>
      <c r="L3486" s="138"/>
      <c r="M3486" s="138"/>
      <c r="N3486" s="141"/>
      <c r="O3486" s="141"/>
      <c r="P3486" s="141"/>
    </row>
    <row r="3487" spans="1:16" s="162" customFormat="1" ht="20.100000000000001" hidden="1" customHeight="1">
      <c r="A3487" s="141"/>
      <c r="B3487" s="137"/>
      <c r="C3487" s="137"/>
      <c r="D3487" s="159"/>
      <c r="E3487" s="160"/>
      <c r="F3487" s="137" t="s">
        <v>469</v>
      </c>
      <c r="G3487" s="137" t="s">
        <v>470</v>
      </c>
      <c r="H3487" s="177">
        <v>3</v>
      </c>
      <c r="I3487" s="177"/>
      <c r="J3487" s="177"/>
      <c r="K3487" s="177"/>
      <c r="L3487" s="138"/>
      <c r="M3487" s="138"/>
      <c r="N3487" s="141"/>
      <c r="O3487" s="141"/>
      <c r="P3487" s="141"/>
    </row>
    <row r="3488" spans="1:16" s="162" customFormat="1" ht="20.100000000000001" hidden="1" customHeight="1">
      <c r="A3488" s="141"/>
      <c r="B3488" s="137"/>
      <c r="C3488" s="137"/>
      <c r="D3488" s="159"/>
      <c r="E3488" s="160"/>
      <c r="F3488" s="137" t="s">
        <v>470</v>
      </c>
      <c r="G3488" s="137" t="s">
        <v>471</v>
      </c>
      <c r="H3488" s="177">
        <v>3</v>
      </c>
      <c r="I3488" s="177"/>
      <c r="J3488" s="177"/>
      <c r="K3488" s="177"/>
      <c r="L3488" s="138"/>
      <c r="M3488" s="138"/>
      <c r="N3488" s="141"/>
      <c r="O3488" s="141"/>
      <c r="P3488" s="141"/>
    </row>
    <row r="3489" spans="1:16" s="162" customFormat="1" ht="20.100000000000001" hidden="1" customHeight="1">
      <c r="A3489" s="141"/>
      <c r="B3489" s="137"/>
      <c r="C3489" s="137"/>
      <c r="D3489" s="159"/>
      <c r="E3489" s="160"/>
      <c r="F3489" s="137" t="s">
        <v>471</v>
      </c>
      <c r="G3489" s="137" t="s">
        <v>473</v>
      </c>
      <c r="H3489" s="177">
        <v>3</v>
      </c>
      <c r="I3489" s="177"/>
      <c r="J3489" s="177"/>
      <c r="K3489" s="177"/>
      <c r="L3489" s="138"/>
      <c r="M3489" s="138"/>
      <c r="N3489" s="141"/>
      <c r="O3489" s="141"/>
      <c r="P3489" s="141"/>
    </row>
    <row r="3490" spans="1:16" s="162" customFormat="1" ht="20.100000000000001" hidden="1" customHeight="1">
      <c r="A3490" s="141"/>
      <c r="B3490" s="137"/>
      <c r="C3490" s="137"/>
      <c r="D3490" s="159"/>
      <c r="E3490" s="160"/>
      <c r="F3490" s="137" t="s">
        <v>473</v>
      </c>
      <c r="G3490" s="137" t="s">
        <v>474</v>
      </c>
      <c r="H3490" s="177">
        <v>3</v>
      </c>
      <c r="I3490" s="177"/>
      <c r="J3490" s="177"/>
      <c r="K3490" s="177"/>
      <c r="L3490" s="138"/>
      <c r="M3490" s="138"/>
      <c r="N3490" s="141"/>
      <c r="O3490" s="141"/>
      <c r="P3490" s="141"/>
    </row>
    <row r="3491" spans="1:16" s="162" customFormat="1" ht="20.100000000000001" hidden="1" customHeight="1">
      <c r="A3491" s="141"/>
      <c r="B3491" s="137"/>
      <c r="C3491" s="137"/>
      <c r="D3491" s="159"/>
      <c r="E3491" s="160"/>
      <c r="F3491" s="137" t="s">
        <v>474</v>
      </c>
      <c r="G3491" s="137" t="s">
        <v>475</v>
      </c>
      <c r="H3491" s="177">
        <v>3</v>
      </c>
      <c r="I3491" s="177"/>
      <c r="J3491" s="177"/>
      <c r="K3491" s="177"/>
      <c r="L3491" s="138"/>
      <c r="M3491" s="138"/>
      <c r="N3491" s="141"/>
      <c r="O3491" s="141"/>
      <c r="P3491" s="141"/>
    </row>
    <row r="3492" spans="1:16" s="162" customFormat="1" ht="20.100000000000001" hidden="1" customHeight="1">
      <c r="A3492" s="141"/>
      <c r="B3492" s="137"/>
      <c r="C3492" s="137"/>
      <c r="D3492" s="159"/>
      <c r="E3492" s="160"/>
      <c r="F3492" s="137" t="s">
        <v>475</v>
      </c>
      <c r="G3492" s="137" t="s">
        <v>476</v>
      </c>
      <c r="H3492" s="177">
        <v>3</v>
      </c>
      <c r="I3492" s="177"/>
      <c r="J3492" s="177"/>
      <c r="K3492" s="177"/>
      <c r="L3492" s="138"/>
      <c r="M3492" s="138"/>
      <c r="N3492" s="141"/>
      <c r="O3492" s="141"/>
      <c r="P3492" s="141"/>
    </row>
    <row r="3493" spans="1:16" s="162" customFormat="1" ht="20.100000000000001" hidden="1" customHeight="1">
      <c r="A3493" s="141"/>
      <c r="B3493" s="137"/>
      <c r="C3493" s="137"/>
      <c r="D3493" s="159"/>
      <c r="E3493" s="160"/>
      <c r="F3493" s="137" t="s">
        <v>476</v>
      </c>
      <c r="G3493" s="137" t="s">
        <v>477</v>
      </c>
      <c r="H3493" s="177">
        <v>3</v>
      </c>
      <c r="I3493" s="177"/>
      <c r="J3493" s="177"/>
      <c r="K3493" s="177"/>
      <c r="L3493" s="138"/>
      <c r="M3493" s="138"/>
      <c r="N3493" s="141"/>
      <c r="O3493" s="141"/>
      <c r="P3493" s="141"/>
    </row>
    <row r="3494" spans="1:16" s="162" customFormat="1" ht="20.100000000000001" hidden="1" customHeight="1">
      <c r="A3494" s="141"/>
      <c r="B3494" s="137"/>
      <c r="C3494" s="137"/>
      <c r="D3494" s="159"/>
      <c r="E3494" s="160"/>
      <c r="F3494" s="137" t="s">
        <v>477</v>
      </c>
      <c r="G3494" s="137" t="s">
        <v>543</v>
      </c>
      <c r="H3494" s="177">
        <v>3</v>
      </c>
      <c r="I3494" s="177"/>
      <c r="J3494" s="177"/>
      <c r="K3494" s="177"/>
      <c r="L3494" s="138"/>
      <c r="M3494" s="138"/>
      <c r="N3494" s="141"/>
      <c r="O3494" s="141"/>
      <c r="P3494" s="141"/>
    </row>
    <row r="3495" spans="1:16" s="162" customFormat="1" ht="20.100000000000001" hidden="1" customHeight="1">
      <c r="A3495" s="141"/>
      <c r="B3495" s="137"/>
      <c r="C3495" s="137"/>
      <c r="D3495" s="159"/>
      <c r="E3495" s="160"/>
      <c r="F3495" s="137" t="s">
        <v>543</v>
      </c>
      <c r="G3495" s="137" t="s">
        <v>550</v>
      </c>
      <c r="H3495" s="177">
        <v>3</v>
      </c>
      <c r="I3495" s="177"/>
      <c r="J3495" s="177"/>
      <c r="K3495" s="177"/>
      <c r="L3495" s="138"/>
      <c r="M3495" s="138"/>
      <c r="N3495" s="141"/>
      <c r="O3495" s="141"/>
      <c r="P3495" s="141"/>
    </row>
    <row r="3496" spans="1:16" s="162" customFormat="1" ht="20.100000000000001" hidden="1" customHeight="1">
      <c r="A3496" s="141"/>
      <c r="B3496" s="137"/>
      <c r="C3496" s="137"/>
      <c r="D3496" s="159"/>
      <c r="E3496" s="160"/>
      <c r="F3496" s="137" t="s">
        <v>550</v>
      </c>
      <c r="G3496" s="137" t="s">
        <v>551</v>
      </c>
      <c r="H3496" s="177">
        <v>3</v>
      </c>
      <c r="I3496" s="177"/>
      <c r="J3496" s="177"/>
      <c r="K3496" s="177"/>
      <c r="L3496" s="138"/>
      <c r="M3496" s="138"/>
      <c r="N3496" s="141"/>
      <c r="O3496" s="141"/>
      <c r="P3496" s="141"/>
    </row>
    <row r="3497" spans="1:16" s="162" customFormat="1" ht="20.100000000000001" hidden="1" customHeight="1">
      <c r="A3497" s="141"/>
      <c r="B3497" s="137"/>
      <c r="C3497" s="137"/>
      <c r="D3497" s="159"/>
      <c r="E3497" s="160"/>
      <c r="F3497" s="137" t="s">
        <v>551</v>
      </c>
      <c r="G3497" s="137" t="s">
        <v>552</v>
      </c>
      <c r="H3497" s="177">
        <v>3</v>
      </c>
      <c r="I3497" s="177"/>
      <c r="J3497" s="177"/>
      <c r="K3497" s="177"/>
      <c r="L3497" s="138"/>
      <c r="M3497" s="138"/>
      <c r="N3497" s="141"/>
      <c r="O3497" s="141"/>
      <c r="P3497" s="141"/>
    </row>
    <row r="3498" spans="1:16" s="162" customFormat="1" ht="20.100000000000001" hidden="1" customHeight="1">
      <c r="A3498" s="141"/>
      <c r="B3498" s="137"/>
      <c r="C3498" s="137"/>
      <c r="D3498" s="159"/>
      <c r="E3498" s="160"/>
      <c r="F3498" s="137" t="s">
        <v>552</v>
      </c>
      <c r="G3498" s="137" t="s">
        <v>553</v>
      </c>
      <c r="H3498" s="177">
        <v>3</v>
      </c>
      <c r="I3498" s="177"/>
      <c r="J3498" s="177"/>
      <c r="K3498" s="177"/>
      <c r="L3498" s="138"/>
      <c r="M3498" s="138"/>
      <c r="N3498" s="141"/>
      <c r="O3498" s="141"/>
      <c r="P3498" s="141"/>
    </row>
    <row r="3499" spans="1:16" s="162" customFormat="1" ht="20.100000000000001" hidden="1" customHeight="1">
      <c r="A3499" s="141"/>
      <c r="B3499" s="137"/>
      <c r="C3499" s="137"/>
      <c r="D3499" s="159"/>
      <c r="E3499" s="160"/>
      <c r="F3499" s="137" t="s">
        <v>553</v>
      </c>
      <c r="G3499" s="137" t="s">
        <v>554</v>
      </c>
      <c r="H3499" s="177">
        <v>3</v>
      </c>
      <c r="I3499" s="177"/>
      <c r="J3499" s="177"/>
      <c r="K3499" s="177"/>
      <c r="L3499" s="138"/>
      <c r="M3499" s="138"/>
      <c r="N3499" s="141"/>
      <c r="O3499" s="141"/>
      <c r="P3499" s="141"/>
    </row>
    <row r="3500" spans="1:16" s="162" customFormat="1" ht="20.100000000000001" hidden="1" customHeight="1">
      <c r="A3500" s="141"/>
      <c r="B3500" s="137"/>
      <c r="C3500" s="137"/>
      <c r="D3500" s="159"/>
      <c r="E3500" s="160"/>
      <c r="F3500" s="137" t="s">
        <v>554</v>
      </c>
      <c r="G3500" s="137" t="s">
        <v>555</v>
      </c>
      <c r="H3500" s="177">
        <v>3</v>
      </c>
      <c r="I3500" s="177"/>
      <c r="J3500" s="177"/>
      <c r="K3500" s="177"/>
      <c r="L3500" s="138"/>
      <c r="M3500" s="138"/>
      <c r="N3500" s="141"/>
      <c r="O3500" s="141"/>
      <c r="P3500" s="141"/>
    </row>
    <row r="3501" spans="1:16" s="162" customFormat="1" ht="20.100000000000001" hidden="1" customHeight="1">
      <c r="A3501" s="141"/>
      <c r="B3501" s="137"/>
      <c r="C3501" s="137"/>
      <c r="D3501" s="159"/>
      <c r="E3501" s="160"/>
      <c r="F3501" s="137" t="s">
        <v>555</v>
      </c>
      <c r="G3501" s="137" t="s">
        <v>556</v>
      </c>
      <c r="H3501" s="177">
        <v>3</v>
      </c>
      <c r="I3501" s="177"/>
      <c r="J3501" s="177"/>
      <c r="K3501" s="177"/>
      <c r="L3501" s="138"/>
      <c r="M3501" s="138"/>
      <c r="N3501" s="141"/>
      <c r="O3501" s="141"/>
      <c r="P3501" s="141"/>
    </row>
    <row r="3502" spans="1:16" s="162" customFormat="1" ht="20.100000000000001" hidden="1" customHeight="1">
      <c r="A3502" s="141"/>
      <c r="B3502" s="137"/>
      <c r="C3502" s="137"/>
      <c r="D3502" s="159"/>
      <c r="E3502" s="160"/>
      <c r="F3502" s="137" t="s">
        <v>556</v>
      </c>
      <c r="G3502" s="137" t="s">
        <v>557</v>
      </c>
      <c r="H3502" s="177">
        <v>3</v>
      </c>
      <c r="I3502" s="177"/>
      <c r="J3502" s="177"/>
      <c r="K3502" s="177"/>
      <c r="L3502" s="138"/>
      <c r="M3502" s="138"/>
      <c r="N3502" s="141"/>
      <c r="O3502" s="141"/>
      <c r="P3502" s="141"/>
    </row>
    <row r="3503" spans="1:16" s="162" customFormat="1" ht="20.100000000000001" hidden="1" customHeight="1">
      <c r="A3503" s="141"/>
      <c r="B3503" s="137"/>
      <c r="C3503" s="137"/>
      <c r="D3503" s="159"/>
      <c r="E3503" s="160"/>
      <c r="F3503" s="137" t="s">
        <v>557</v>
      </c>
      <c r="G3503" s="137" t="s">
        <v>558</v>
      </c>
      <c r="H3503" s="177">
        <v>3</v>
      </c>
      <c r="I3503" s="177"/>
      <c r="J3503" s="177"/>
      <c r="K3503" s="177"/>
      <c r="L3503" s="138"/>
      <c r="M3503" s="138"/>
      <c r="N3503" s="141"/>
      <c r="O3503" s="141"/>
      <c r="P3503" s="141"/>
    </row>
    <row r="3504" spans="1:16" s="162" customFormat="1" ht="20.100000000000001" hidden="1" customHeight="1">
      <c r="A3504" s="141"/>
      <c r="B3504" s="137"/>
      <c r="C3504" s="137"/>
      <c r="D3504" s="159"/>
      <c r="E3504" s="160"/>
      <c r="F3504" s="137" t="s">
        <v>558</v>
      </c>
      <c r="G3504" s="137" t="s">
        <v>559</v>
      </c>
      <c r="H3504" s="177">
        <v>3</v>
      </c>
      <c r="I3504" s="177"/>
      <c r="J3504" s="177"/>
      <c r="K3504" s="177"/>
      <c r="L3504" s="138"/>
      <c r="M3504" s="138"/>
      <c r="N3504" s="141"/>
      <c r="O3504" s="141"/>
      <c r="P3504" s="141"/>
    </row>
    <row r="3505" spans="1:20" s="162" customFormat="1" ht="20.100000000000001" hidden="1" customHeight="1">
      <c r="A3505" s="141"/>
      <c r="B3505" s="137"/>
      <c r="C3505" s="137"/>
      <c r="D3505" s="159"/>
      <c r="E3505" s="160"/>
      <c r="F3505" s="137" t="s">
        <v>559</v>
      </c>
      <c r="G3505" s="137" t="s">
        <v>560</v>
      </c>
      <c r="H3505" s="177">
        <v>3</v>
      </c>
      <c r="I3505" s="177"/>
      <c r="J3505" s="177"/>
      <c r="K3505" s="177"/>
      <c r="L3505" s="138"/>
      <c r="M3505" s="138"/>
      <c r="N3505" s="141"/>
      <c r="O3505" s="141"/>
      <c r="P3505" s="141"/>
    </row>
    <row r="3506" spans="1:20" s="162" customFormat="1" ht="20.100000000000001" hidden="1" customHeight="1">
      <c r="A3506" s="141"/>
      <c r="B3506" s="137"/>
      <c r="C3506" s="137"/>
      <c r="D3506" s="159"/>
      <c r="E3506" s="160"/>
      <c r="F3506" s="137" t="s">
        <v>560</v>
      </c>
      <c r="G3506" s="137" t="s">
        <v>561</v>
      </c>
      <c r="H3506" s="177">
        <v>3</v>
      </c>
      <c r="I3506" s="177"/>
      <c r="J3506" s="177"/>
      <c r="K3506" s="177"/>
      <c r="L3506" s="138"/>
      <c r="M3506" s="138"/>
      <c r="N3506" s="141"/>
      <c r="O3506" s="141"/>
      <c r="P3506" s="141"/>
    </row>
    <row r="3507" spans="1:20" s="162" customFormat="1" ht="20.100000000000001" hidden="1" customHeight="1">
      <c r="A3507" s="141"/>
      <c r="B3507" s="137"/>
      <c r="C3507" s="137"/>
      <c r="D3507" s="159"/>
      <c r="E3507" s="160"/>
      <c r="F3507" s="137" t="s">
        <v>561</v>
      </c>
      <c r="G3507" s="137" t="s">
        <v>562</v>
      </c>
      <c r="H3507" s="177">
        <v>3</v>
      </c>
      <c r="I3507" s="177"/>
      <c r="J3507" s="177"/>
      <c r="K3507" s="177"/>
      <c r="L3507" s="138"/>
      <c r="M3507" s="138"/>
      <c r="N3507" s="141"/>
      <c r="O3507" s="141"/>
      <c r="P3507" s="141"/>
    </row>
    <row r="3508" spans="1:20" s="162" customFormat="1" ht="20.100000000000001" hidden="1" customHeight="1">
      <c r="A3508" s="141"/>
      <c r="B3508" s="137"/>
      <c r="C3508" s="137"/>
      <c r="D3508" s="159"/>
      <c r="E3508" s="160"/>
      <c r="F3508" s="137" t="s">
        <v>562</v>
      </c>
      <c r="G3508" s="137" t="s">
        <v>563</v>
      </c>
      <c r="H3508" s="177">
        <v>3</v>
      </c>
      <c r="I3508" s="177"/>
      <c r="J3508" s="177"/>
      <c r="K3508" s="177"/>
      <c r="L3508" s="138"/>
      <c r="M3508" s="138"/>
      <c r="N3508" s="141"/>
      <c r="O3508" s="141"/>
      <c r="P3508" s="141"/>
    </row>
    <row r="3509" spans="1:20" s="162" customFormat="1" ht="20.100000000000001" hidden="1" customHeight="1">
      <c r="A3509" s="141"/>
      <c r="B3509" s="137"/>
      <c r="C3509" s="137"/>
      <c r="D3509" s="159"/>
      <c r="E3509" s="160"/>
      <c r="F3509" s="137" t="s">
        <v>563</v>
      </c>
      <c r="G3509" s="137" t="s">
        <v>564</v>
      </c>
      <c r="H3509" s="177">
        <v>3</v>
      </c>
      <c r="I3509" s="177"/>
      <c r="J3509" s="177"/>
      <c r="K3509" s="177"/>
      <c r="L3509" s="138"/>
      <c r="M3509" s="138"/>
      <c r="N3509" s="141"/>
      <c r="O3509" s="141"/>
      <c r="P3509" s="141"/>
    </row>
    <row r="3510" spans="1:20" s="162" customFormat="1" ht="20.100000000000001" hidden="1" customHeight="1">
      <c r="A3510" s="141"/>
      <c r="B3510" s="137"/>
      <c r="C3510" s="137"/>
      <c r="D3510" s="159"/>
      <c r="E3510" s="160"/>
      <c r="F3510" s="137" t="s">
        <v>564</v>
      </c>
      <c r="G3510" s="137" t="s">
        <v>565</v>
      </c>
      <c r="H3510" s="177">
        <v>3</v>
      </c>
      <c r="I3510" s="177"/>
      <c r="J3510" s="177"/>
      <c r="K3510" s="177"/>
      <c r="L3510" s="138"/>
      <c r="M3510" s="138"/>
      <c r="N3510" s="141"/>
      <c r="O3510" s="141"/>
      <c r="P3510" s="141"/>
    </row>
    <row r="3511" spans="1:20" s="162" customFormat="1" ht="20.100000000000001" hidden="1" customHeight="1">
      <c r="A3511" s="141"/>
      <c r="B3511" s="137"/>
      <c r="C3511" s="137"/>
      <c r="D3511" s="159"/>
      <c r="E3511" s="160"/>
      <c r="F3511" s="137" t="s">
        <v>565</v>
      </c>
      <c r="G3511" s="137" t="s">
        <v>566</v>
      </c>
      <c r="H3511" s="177">
        <v>3</v>
      </c>
      <c r="I3511" s="177"/>
      <c r="J3511" s="177"/>
      <c r="K3511" s="177"/>
      <c r="L3511" s="138"/>
      <c r="M3511" s="138"/>
      <c r="N3511" s="141"/>
      <c r="O3511" s="141"/>
      <c r="P3511" s="141"/>
    </row>
    <row r="3512" spans="1:20" s="162" customFormat="1" ht="20.100000000000001" hidden="1" customHeight="1">
      <c r="A3512" s="141"/>
      <c r="B3512" s="137"/>
      <c r="C3512" s="137"/>
      <c r="D3512" s="159"/>
      <c r="E3512" s="160"/>
      <c r="F3512" s="137" t="s">
        <v>566</v>
      </c>
      <c r="G3512" s="137" t="s">
        <v>567</v>
      </c>
      <c r="H3512" s="177">
        <v>3</v>
      </c>
      <c r="I3512" s="177"/>
      <c r="J3512" s="177"/>
      <c r="K3512" s="177"/>
      <c r="L3512" s="138"/>
      <c r="M3512" s="138"/>
      <c r="N3512" s="141"/>
      <c r="O3512" s="141"/>
      <c r="P3512" s="141"/>
    </row>
    <row r="3513" spans="1:20" s="162" customFormat="1" ht="20.100000000000001" hidden="1" customHeight="1">
      <c r="A3513" s="141"/>
      <c r="B3513" s="137"/>
      <c r="C3513" s="137"/>
      <c r="D3513" s="159"/>
      <c r="E3513" s="160"/>
      <c r="F3513" s="137" t="s">
        <v>567</v>
      </c>
      <c r="G3513" s="137" t="s">
        <v>642</v>
      </c>
      <c r="H3513" s="177">
        <v>3</v>
      </c>
      <c r="I3513" s="177"/>
      <c r="J3513" s="177"/>
      <c r="K3513" s="177"/>
      <c r="L3513" s="138"/>
      <c r="M3513" s="138"/>
      <c r="N3513" s="141"/>
      <c r="O3513" s="141"/>
      <c r="P3513" s="141"/>
      <c r="T3513" s="163"/>
    </row>
    <row r="3514" spans="1:20" s="162" customFormat="1" ht="20.100000000000001" hidden="1" customHeight="1">
      <c r="A3514" s="141"/>
      <c r="B3514" s="137"/>
      <c r="C3514" s="137"/>
      <c r="D3514" s="159"/>
      <c r="E3514" s="160"/>
      <c r="F3514" s="137" t="s">
        <v>642</v>
      </c>
      <c r="G3514" s="137" t="s">
        <v>643</v>
      </c>
      <c r="H3514" s="177">
        <v>3</v>
      </c>
      <c r="I3514" s="177"/>
      <c r="J3514" s="177"/>
      <c r="K3514" s="177"/>
      <c r="L3514" s="138"/>
      <c r="M3514" s="138"/>
      <c r="N3514" s="141"/>
      <c r="O3514" s="141"/>
      <c r="P3514" s="141"/>
      <c r="T3514" s="163"/>
    </row>
    <row r="3515" spans="1:20" s="162" customFormat="1" ht="20.100000000000001" hidden="1" customHeight="1">
      <c r="A3515" s="141"/>
      <c r="B3515" s="137"/>
      <c r="C3515" s="137"/>
      <c r="D3515" s="159"/>
      <c r="E3515" s="160"/>
      <c r="F3515" s="137" t="s">
        <v>643</v>
      </c>
      <c r="G3515" s="137" t="s">
        <v>644</v>
      </c>
      <c r="H3515" s="177">
        <v>3</v>
      </c>
      <c r="I3515" s="177"/>
      <c r="J3515" s="177"/>
      <c r="K3515" s="177"/>
      <c r="L3515" s="138"/>
      <c r="M3515" s="138"/>
      <c r="N3515" s="141"/>
      <c r="O3515" s="141"/>
      <c r="P3515" s="141"/>
      <c r="T3515" s="163"/>
    </row>
    <row r="3516" spans="1:20" s="162" customFormat="1" ht="20.100000000000001" hidden="1" customHeight="1">
      <c r="A3516" s="141"/>
      <c r="B3516" s="137"/>
      <c r="C3516" s="137"/>
      <c r="D3516" s="159"/>
      <c r="E3516" s="160"/>
      <c r="F3516" s="137" t="s">
        <v>644</v>
      </c>
      <c r="G3516" s="137" t="s">
        <v>645</v>
      </c>
      <c r="H3516" s="177">
        <v>3</v>
      </c>
      <c r="I3516" s="177"/>
      <c r="J3516" s="177"/>
      <c r="K3516" s="177"/>
      <c r="L3516" s="138"/>
      <c r="M3516" s="138"/>
      <c r="N3516" s="141"/>
      <c r="O3516" s="141"/>
      <c r="P3516" s="141"/>
      <c r="T3516" s="163"/>
    </row>
    <row r="3517" spans="1:20" s="162" customFormat="1" ht="20.100000000000001" hidden="1" customHeight="1">
      <c r="A3517" s="141"/>
      <c r="B3517" s="137"/>
      <c r="C3517" s="137"/>
      <c r="D3517" s="159"/>
      <c r="E3517" s="160"/>
      <c r="F3517" s="137" t="s">
        <v>645</v>
      </c>
      <c r="G3517" s="137" t="s">
        <v>767</v>
      </c>
      <c r="H3517" s="177">
        <v>3</v>
      </c>
      <c r="I3517" s="177"/>
      <c r="J3517" s="177"/>
      <c r="K3517" s="177"/>
      <c r="L3517" s="138"/>
      <c r="M3517" s="138"/>
      <c r="N3517" s="141"/>
      <c r="O3517" s="141"/>
      <c r="P3517" s="141"/>
      <c r="T3517" s="163"/>
    </row>
    <row r="3518" spans="1:20" s="162" customFormat="1" ht="20.100000000000001" hidden="1" customHeight="1">
      <c r="A3518" s="141"/>
      <c r="B3518" s="137"/>
      <c r="C3518" s="137"/>
      <c r="D3518" s="159"/>
      <c r="E3518" s="160"/>
      <c r="F3518" s="137" t="s">
        <v>767</v>
      </c>
      <c r="G3518" s="137" t="s">
        <v>768</v>
      </c>
      <c r="H3518" s="177">
        <v>3</v>
      </c>
      <c r="I3518" s="177"/>
      <c r="J3518" s="177"/>
      <c r="K3518" s="177"/>
      <c r="L3518" s="138"/>
      <c r="M3518" s="138"/>
      <c r="N3518" s="141"/>
      <c r="O3518" s="141"/>
      <c r="P3518" s="141"/>
    </row>
    <row r="3519" spans="1:20" s="162" customFormat="1" ht="20.100000000000001" hidden="1" customHeight="1">
      <c r="A3519" s="141"/>
      <c r="B3519" s="137"/>
      <c r="C3519" s="137"/>
      <c r="D3519" s="159"/>
      <c r="E3519" s="160"/>
      <c r="F3519" s="137" t="s">
        <v>768</v>
      </c>
      <c r="G3519" s="137" t="s">
        <v>769</v>
      </c>
      <c r="H3519" s="177">
        <v>3</v>
      </c>
      <c r="I3519" s="177"/>
      <c r="J3519" s="177"/>
      <c r="K3519" s="177"/>
      <c r="L3519" s="138"/>
      <c r="M3519" s="138"/>
      <c r="N3519" s="141"/>
      <c r="O3519" s="141"/>
      <c r="P3519" s="141"/>
    </row>
    <row r="3520" spans="1:20" s="162" customFormat="1" ht="20.100000000000001" hidden="1" customHeight="1">
      <c r="A3520" s="141"/>
      <c r="B3520" s="137"/>
      <c r="C3520" s="137"/>
      <c r="D3520" s="159"/>
      <c r="E3520" s="160"/>
      <c r="F3520" s="137" t="s">
        <v>769</v>
      </c>
      <c r="G3520" s="137" t="s">
        <v>770</v>
      </c>
      <c r="H3520" s="177">
        <v>3</v>
      </c>
      <c r="I3520" s="177"/>
      <c r="J3520" s="177"/>
      <c r="K3520" s="177"/>
      <c r="L3520" s="138"/>
      <c r="M3520" s="138"/>
      <c r="N3520" s="141"/>
      <c r="O3520" s="141"/>
      <c r="P3520" s="141"/>
    </row>
    <row r="3521" spans="1:20" s="162" customFormat="1" ht="20.100000000000001" hidden="1" customHeight="1">
      <c r="A3521" s="141"/>
      <c r="B3521" s="137"/>
      <c r="C3521" s="137"/>
      <c r="D3521" s="159"/>
      <c r="E3521" s="160"/>
      <c r="F3521" s="137" t="s">
        <v>770</v>
      </c>
      <c r="G3521" s="137" t="s">
        <v>771</v>
      </c>
      <c r="H3521" s="177">
        <v>3</v>
      </c>
      <c r="I3521" s="177"/>
      <c r="J3521" s="177"/>
      <c r="K3521" s="177"/>
      <c r="L3521" s="138"/>
      <c r="M3521" s="138"/>
      <c r="N3521" s="141"/>
      <c r="O3521" s="141"/>
      <c r="P3521" s="141"/>
    </row>
    <row r="3522" spans="1:20" s="162" customFormat="1" ht="20.100000000000001" hidden="1" customHeight="1">
      <c r="A3522" s="141"/>
      <c r="B3522" s="137"/>
      <c r="C3522" s="137"/>
      <c r="D3522" s="159"/>
      <c r="E3522" s="160"/>
      <c r="F3522" s="137" t="s">
        <v>771</v>
      </c>
      <c r="G3522" s="137" t="s">
        <v>772</v>
      </c>
      <c r="H3522" s="177">
        <v>3</v>
      </c>
      <c r="I3522" s="177"/>
      <c r="J3522" s="177"/>
      <c r="K3522" s="177"/>
      <c r="L3522" s="138"/>
      <c r="M3522" s="138"/>
      <c r="N3522" s="141"/>
      <c r="O3522" s="141"/>
      <c r="P3522" s="141"/>
    </row>
    <row r="3523" spans="1:20" s="162" customFormat="1" ht="20.100000000000001" hidden="1" customHeight="1">
      <c r="A3523" s="141"/>
      <c r="B3523" s="137"/>
      <c r="C3523" s="137"/>
      <c r="D3523" s="159"/>
      <c r="E3523" s="160"/>
      <c r="F3523" s="137" t="s">
        <v>772</v>
      </c>
      <c r="G3523" s="137" t="s">
        <v>773</v>
      </c>
      <c r="H3523" s="177">
        <v>3</v>
      </c>
      <c r="I3523" s="177"/>
      <c r="J3523" s="177"/>
      <c r="K3523" s="177"/>
      <c r="L3523" s="138"/>
      <c r="M3523" s="138"/>
      <c r="N3523" s="141"/>
      <c r="O3523" s="141"/>
      <c r="P3523" s="141"/>
    </row>
    <row r="3524" spans="1:20" s="162" customFormat="1" ht="20.100000000000001" hidden="1" customHeight="1">
      <c r="A3524" s="141"/>
      <c r="B3524" s="137"/>
      <c r="C3524" s="137"/>
      <c r="D3524" s="159"/>
      <c r="E3524" s="160"/>
      <c r="F3524" s="137" t="s">
        <v>773</v>
      </c>
      <c r="G3524" s="137" t="s">
        <v>774</v>
      </c>
      <c r="H3524" s="177">
        <v>3</v>
      </c>
      <c r="I3524" s="177"/>
      <c r="J3524" s="177"/>
      <c r="K3524" s="177"/>
      <c r="L3524" s="138"/>
      <c r="M3524" s="138"/>
      <c r="N3524" s="141"/>
      <c r="O3524" s="141"/>
      <c r="P3524" s="141"/>
    </row>
    <row r="3525" spans="1:20" s="162" customFormat="1" ht="20.100000000000001" hidden="1" customHeight="1">
      <c r="A3525" s="141"/>
      <c r="B3525" s="137"/>
      <c r="C3525" s="137"/>
      <c r="D3525" s="159"/>
      <c r="E3525" s="160"/>
      <c r="F3525" s="137" t="s">
        <v>774</v>
      </c>
      <c r="G3525" s="137" t="s">
        <v>775</v>
      </c>
      <c r="H3525" s="177">
        <v>3</v>
      </c>
      <c r="I3525" s="177"/>
      <c r="J3525" s="177"/>
      <c r="K3525" s="177"/>
      <c r="L3525" s="138"/>
      <c r="M3525" s="138"/>
      <c r="N3525" s="141"/>
      <c r="O3525" s="141"/>
      <c r="P3525" s="141"/>
      <c r="T3525" s="163"/>
    </row>
    <row r="3526" spans="1:20" s="162" customFormat="1" ht="20.100000000000001" hidden="1" customHeight="1">
      <c r="A3526" s="141"/>
      <c r="B3526" s="137"/>
      <c r="C3526" s="137"/>
      <c r="D3526" s="159"/>
      <c r="E3526" s="160"/>
      <c r="F3526" s="137" t="s">
        <v>775</v>
      </c>
      <c r="G3526" s="137" t="s">
        <v>982</v>
      </c>
      <c r="H3526" s="177">
        <v>3</v>
      </c>
      <c r="I3526" s="177"/>
      <c r="J3526" s="177"/>
      <c r="K3526" s="177"/>
      <c r="L3526" s="138"/>
      <c r="M3526" s="138"/>
      <c r="N3526" s="141"/>
      <c r="O3526" s="141"/>
      <c r="P3526" s="141"/>
      <c r="T3526" s="163"/>
    </row>
    <row r="3527" spans="1:20" s="162" customFormat="1" ht="20.100000000000001" hidden="1" customHeight="1">
      <c r="A3527" s="141"/>
      <c r="B3527" s="137"/>
      <c r="C3527" s="137"/>
      <c r="D3527" s="159"/>
      <c r="E3527" s="160"/>
      <c r="F3527" s="137"/>
      <c r="G3527" s="137"/>
      <c r="H3527" s="178"/>
      <c r="I3527" s="178"/>
      <c r="J3527" s="178"/>
      <c r="K3527" s="178"/>
      <c r="L3527" s="137"/>
      <c r="M3527" s="138"/>
      <c r="N3527" s="141"/>
      <c r="O3527" s="141"/>
      <c r="P3527" s="141"/>
      <c r="T3527" s="163"/>
    </row>
    <row r="3528" spans="1:20" s="162" customFormat="1" ht="20.100000000000001" hidden="1" customHeight="1">
      <c r="A3528" s="141"/>
      <c r="B3528" s="137">
        <v>343</v>
      </c>
      <c r="C3528" s="137"/>
      <c r="D3528" s="159" t="s">
        <v>755</v>
      </c>
      <c r="E3528" s="160">
        <v>2.1070000000000002</v>
      </c>
      <c r="F3528" s="137" t="s">
        <v>433</v>
      </c>
      <c r="G3528" s="137" t="s">
        <v>447</v>
      </c>
      <c r="H3528" s="177">
        <v>3.5</v>
      </c>
      <c r="I3528" s="177"/>
      <c r="J3528" s="177"/>
      <c r="K3528" s="177"/>
      <c r="L3528" s="138"/>
      <c r="M3528" s="138"/>
      <c r="N3528" s="141"/>
      <c r="O3528" s="141"/>
      <c r="P3528" s="141"/>
      <c r="T3528" s="163"/>
    </row>
    <row r="3529" spans="1:20" s="162" customFormat="1" ht="20.100000000000001" hidden="1" customHeight="1">
      <c r="A3529" s="141"/>
      <c r="B3529" s="137"/>
      <c r="C3529" s="137"/>
      <c r="D3529" s="159"/>
      <c r="E3529" s="160"/>
      <c r="F3529" s="137" t="s">
        <v>447</v>
      </c>
      <c r="G3529" s="137" t="s">
        <v>451</v>
      </c>
      <c r="H3529" s="177">
        <v>3.5</v>
      </c>
      <c r="I3529" s="177"/>
      <c r="J3529" s="177"/>
      <c r="K3529" s="177"/>
      <c r="L3529" s="138"/>
      <c r="M3529" s="138"/>
      <c r="N3529" s="141"/>
      <c r="O3529" s="141"/>
      <c r="P3529" s="141"/>
      <c r="T3529" s="163"/>
    </row>
    <row r="3530" spans="1:20" s="162" customFormat="1" ht="20.100000000000001" hidden="1" customHeight="1">
      <c r="A3530" s="141"/>
      <c r="B3530" s="137"/>
      <c r="C3530" s="137"/>
      <c r="D3530" s="159"/>
      <c r="E3530" s="160"/>
      <c r="F3530" s="137" t="s">
        <v>451</v>
      </c>
      <c r="G3530" s="137" t="s">
        <v>454</v>
      </c>
      <c r="H3530" s="177">
        <v>3.5</v>
      </c>
      <c r="I3530" s="177"/>
      <c r="J3530" s="177"/>
      <c r="K3530" s="177"/>
      <c r="L3530" s="138"/>
      <c r="M3530" s="138"/>
      <c r="N3530" s="141"/>
      <c r="O3530" s="141"/>
      <c r="P3530" s="141"/>
    </row>
    <row r="3531" spans="1:20" s="162" customFormat="1" ht="20.100000000000001" hidden="1" customHeight="1">
      <c r="A3531" s="141"/>
      <c r="B3531" s="137"/>
      <c r="C3531" s="137"/>
      <c r="D3531" s="159"/>
      <c r="E3531" s="160"/>
      <c r="F3531" s="137" t="s">
        <v>454</v>
      </c>
      <c r="G3531" s="137" t="s">
        <v>455</v>
      </c>
      <c r="H3531" s="177">
        <v>3.5</v>
      </c>
      <c r="I3531" s="177"/>
      <c r="J3531" s="177"/>
      <c r="K3531" s="177"/>
      <c r="L3531" s="138"/>
      <c r="M3531" s="138"/>
      <c r="N3531" s="141"/>
      <c r="O3531" s="141"/>
      <c r="P3531" s="141"/>
    </row>
    <row r="3532" spans="1:20" s="162" customFormat="1" ht="20.100000000000001" hidden="1" customHeight="1">
      <c r="A3532" s="141"/>
      <c r="B3532" s="137"/>
      <c r="C3532" s="137"/>
      <c r="D3532" s="159"/>
      <c r="E3532" s="160"/>
      <c r="F3532" s="137" t="s">
        <v>455</v>
      </c>
      <c r="G3532" s="137" t="s">
        <v>456</v>
      </c>
      <c r="H3532" s="177">
        <v>3.5</v>
      </c>
      <c r="I3532" s="177"/>
      <c r="J3532" s="177"/>
      <c r="K3532" s="177"/>
      <c r="L3532" s="138"/>
      <c r="M3532" s="138"/>
      <c r="N3532" s="141"/>
      <c r="O3532" s="141"/>
      <c r="P3532" s="141"/>
    </row>
    <row r="3533" spans="1:20" s="162" customFormat="1" ht="20.100000000000001" hidden="1" customHeight="1">
      <c r="A3533" s="141"/>
      <c r="B3533" s="137"/>
      <c r="C3533" s="137"/>
      <c r="D3533" s="159"/>
      <c r="E3533" s="160"/>
      <c r="F3533" s="137" t="s">
        <v>456</v>
      </c>
      <c r="G3533" s="137" t="s">
        <v>457</v>
      </c>
      <c r="H3533" s="177">
        <v>3.5</v>
      </c>
      <c r="I3533" s="177"/>
      <c r="J3533" s="177"/>
      <c r="K3533" s="177"/>
      <c r="L3533" s="138"/>
      <c r="M3533" s="138"/>
      <c r="N3533" s="141"/>
      <c r="O3533" s="141"/>
      <c r="P3533" s="141"/>
    </row>
    <row r="3534" spans="1:20" s="162" customFormat="1" ht="20.100000000000001" hidden="1" customHeight="1">
      <c r="A3534" s="141"/>
      <c r="B3534" s="137"/>
      <c r="C3534" s="137"/>
      <c r="D3534" s="159"/>
      <c r="E3534" s="160"/>
      <c r="F3534" s="137" t="s">
        <v>457</v>
      </c>
      <c r="G3534" s="137" t="s">
        <v>460</v>
      </c>
      <c r="H3534" s="177">
        <v>3.5</v>
      </c>
      <c r="I3534" s="177"/>
      <c r="J3534" s="177"/>
      <c r="K3534" s="177"/>
      <c r="L3534" s="138"/>
      <c r="M3534" s="138"/>
      <c r="N3534" s="141"/>
      <c r="O3534" s="141"/>
      <c r="P3534" s="141"/>
    </row>
    <row r="3535" spans="1:20" s="162" customFormat="1" ht="20.100000000000001" hidden="1" customHeight="1">
      <c r="A3535" s="141"/>
      <c r="B3535" s="137"/>
      <c r="C3535" s="137"/>
      <c r="D3535" s="159"/>
      <c r="E3535" s="160"/>
      <c r="F3535" s="137" t="s">
        <v>460</v>
      </c>
      <c r="G3535" s="137" t="s">
        <v>463</v>
      </c>
      <c r="H3535" s="177">
        <v>3.5</v>
      </c>
      <c r="I3535" s="177"/>
      <c r="J3535" s="177"/>
      <c r="K3535" s="177"/>
      <c r="L3535" s="138"/>
      <c r="M3535" s="138"/>
      <c r="N3535" s="141"/>
      <c r="O3535" s="141"/>
      <c r="P3535" s="141"/>
    </row>
    <row r="3536" spans="1:20" s="162" customFormat="1" ht="20.100000000000001" hidden="1" customHeight="1">
      <c r="A3536" s="141"/>
      <c r="B3536" s="137"/>
      <c r="C3536" s="137"/>
      <c r="D3536" s="159"/>
      <c r="E3536" s="160"/>
      <c r="F3536" s="137" t="s">
        <v>463</v>
      </c>
      <c r="G3536" s="137" t="s">
        <v>464</v>
      </c>
      <c r="H3536" s="177">
        <v>3.5</v>
      </c>
      <c r="I3536" s="177"/>
      <c r="J3536" s="177"/>
      <c r="K3536" s="177"/>
      <c r="L3536" s="138"/>
      <c r="M3536" s="138"/>
      <c r="N3536" s="141"/>
      <c r="O3536" s="141"/>
      <c r="P3536" s="141"/>
    </row>
    <row r="3537" spans="1:16" s="162" customFormat="1" ht="20.100000000000001" hidden="1" customHeight="1">
      <c r="A3537" s="141"/>
      <c r="B3537" s="137"/>
      <c r="C3537" s="137"/>
      <c r="D3537" s="159"/>
      <c r="E3537" s="160"/>
      <c r="F3537" s="137" t="s">
        <v>464</v>
      </c>
      <c r="G3537" s="137" t="s">
        <v>465</v>
      </c>
      <c r="H3537" s="177">
        <v>3.5</v>
      </c>
      <c r="I3537" s="177"/>
      <c r="J3537" s="177"/>
      <c r="K3537" s="177"/>
      <c r="L3537" s="138"/>
      <c r="M3537" s="138"/>
      <c r="N3537" s="141"/>
      <c r="O3537" s="141"/>
      <c r="P3537" s="141"/>
    </row>
    <row r="3538" spans="1:16" s="162" customFormat="1" ht="20.100000000000001" hidden="1" customHeight="1">
      <c r="A3538" s="141"/>
      <c r="B3538" s="137"/>
      <c r="C3538" s="137"/>
      <c r="D3538" s="159"/>
      <c r="E3538" s="160"/>
      <c r="F3538" s="137" t="s">
        <v>465</v>
      </c>
      <c r="G3538" s="137" t="s">
        <v>983</v>
      </c>
      <c r="H3538" s="177">
        <v>3.5</v>
      </c>
      <c r="I3538" s="177"/>
      <c r="J3538" s="177"/>
      <c r="K3538" s="177"/>
      <c r="L3538" s="138"/>
      <c r="M3538" s="138"/>
      <c r="N3538" s="141"/>
      <c r="O3538" s="141"/>
      <c r="P3538" s="141"/>
    </row>
    <row r="3539" spans="1:16" s="162" customFormat="1" ht="20.100000000000001" hidden="1" customHeight="1">
      <c r="A3539" s="141"/>
      <c r="B3539" s="137"/>
      <c r="C3539" s="137"/>
      <c r="D3539" s="159"/>
      <c r="E3539" s="160"/>
      <c r="F3539" s="137"/>
      <c r="G3539" s="137"/>
      <c r="H3539" s="178"/>
      <c r="I3539" s="178"/>
      <c r="J3539" s="178"/>
      <c r="K3539" s="178"/>
      <c r="L3539" s="137"/>
      <c r="M3539" s="138"/>
      <c r="N3539" s="141"/>
      <c r="O3539" s="141"/>
      <c r="P3539" s="141"/>
    </row>
    <row r="3540" spans="1:16" s="162" customFormat="1" ht="20.100000000000001" hidden="1" customHeight="1">
      <c r="A3540" s="141"/>
      <c r="B3540" s="137">
        <v>344</v>
      </c>
      <c r="C3540" s="137"/>
      <c r="D3540" s="159" t="s">
        <v>354</v>
      </c>
      <c r="E3540" s="160">
        <v>5.5830000000000002</v>
      </c>
      <c r="F3540" s="137" t="s">
        <v>433</v>
      </c>
      <c r="G3540" s="137" t="s">
        <v>447</v>
      </c>
      <c r="H3540" s="177">
        <v>3.5</v>
      </c>
      <c r="I3540" s="177"/>
      <c r="J3540" s="177"/>
      <c r="K3540" s="177"/>
      <c r="L3540" s="138"/>
      <c r="M3540" s="138"/>
      <c r="N3540" s="141"/>
      <c r="O3540" s="141"/>
      <c r="P3540" s="141"/>
    </row>
    <row r="3541" spans="1:16" s="162" customFormat="1" ht="20.100000000000001" hidden="1" customHeight="1">
      <c r="A3541" s="141"/>
      <c r="B3541" s="137"/>
      <c r="C3541" s="137"/>
      <c r="D3541" s="159"/>
      <c r="E3541" s="160"/>
      <c r="F3541" s="137" t="s">
        <v>447</v>
      </c>
      <c r="G3541" s="137" t="s">
        <v>451</v>
      </c>
      <c r="H3541" s="177">
        <v>3.5</v>
      </c>
      <c r="I3541" s="177"/>
      <c r="J3541" s="177"/>
      <c r="K3541" s="177"/>
      <c r="L3541" s="138"/>
      <c r="M3541" s="138"/>
      <c r="N3541" s="141"/>
      <c r="O3541" s="141"/>
      <c r="P3541" s="141"/>
    </row>
    <row r="3542" spans="1:16" s="162" customFormat="1" ht="20.100000000000001" hidden="1" customHeight="1">
      <c r="A3542" s="141"/>
      <c r="B3542" s="137"/>
      <c r="C3542" s="137"/>
      <c r="D3542" s="159"/>
      <c r="E3542" s="160"/>
      <c r="F3542" s="137" t="s">
        <v>451</v>
      </c>
      <c r="G3542" s="137" t="s">
        <v>454</v>
      </c>
      <c r="H3542" s="177">
        <v>3.5</v>
      </c>
      <c r="I3542" s="177"/>
      <c r="J3542" s="177"/>
      <c r="K3542" s="177"/>
      <c r="L3542" s="138"/>
      <c r="M3542" s="138"/>
      <c r="N3542" s="141"/>
      <c r="O3542" s="141"/>
      <c r="P3542" s="141"/>
    </row>
    <row r="3543" spans="1:16" s="162" customFormat="1" ht="20.100000000000001" hidden="1" customHeight="1">
      <c r="A3543" s="141"/>
      <c r="B3543" s="137"/>
      <c r="C3543" s="137"/>
      <c r="D3543" s="159"/>
      <c r="E3543" s="160"/>
      <c r="F3543" s="137" t="s">
        <v>454</v>
      </c>
      <c r="G3543" s="137" t="s">
        <v>455</v>
      </c>
      <c r="H3543" s="177">
        <v>3.5</v>
      </c>
      <c r="I3543" s="177"/>
      <c r="J3543" s="177"/>
      <c r="K3543" s="177"/>
      <c r="L3543" s="138"/>
      <c r="M3543" s="138"/>
      <c r="N3543" s="141"/>
      <c r="O3543" s="141"/>
      <c r="P3543" s="141"/>
    </row>
    <row r="3544" spans="1:16" s="162" customFormat="1" ht="20.100000000000001" hidden="1" customHeight="1">
      <c r="A3544" s="141"/>
      <c r="B3544" s="137"/>
      <c r="C3544" s="137"/>
      <c r="D3544" s="159"/>
      <c r="E3544" s="160"/>
      <c r="F3544" s="137" t="s">
        <v>455</v>
      </c>
      <c r="G3544" s="137" t="s">
        <v>456</v>
      </c>
      <c r="H3544" s="177">
        <v>3.5</v>
      </c>
      <c r="I3544" s="177"/>
      <c r="J3544" s="177"/>
      <c r="K3544" s="177"/>
      <c r="L3544" s="138"/>
      <c r="M3544" s="138"/>
      <c r="N3544" s="141"/>
      <c r="O3544" s="141"/>
      <c r="P3544" s="141"/>
    </row>
    <row r="3545" spans="1:16" s="162" customFormat="1" ht="20.100000000000001" hidden="1" customHeight="1">
      <c r="A3545" s="141"/>
      <c r="B3545" s="137"/>
      <c r="C3545" s="137"/>
      <c r="D3545" s="159"/>
      <c r="E3545" s="160"/>
      <c r="F3545" s="137" t="s">
        <v>456</v>
      </c>
      <c r="G3545" s="137" t="s">
        <v>457</v>
      </c>
      <c r="H3545" s="177">
        <v>3.5</v>
      </c>
      <c r="I3545" s="177"/>
      <c r="J3545" s="177"/>
      <c r="K3545" s="177"/>
      <c r="L3545" s="138"/>
      <c r="M3545" s="138"/>
      <c r="N3545" s="141"/>
      <c r="O3545" s="141"/>
      <c r="P3545" s="141"/>
    </row>
    <row r="3546" spans="1:16" s="162" customFormat="1" ht="20.100000000000001" hidden="1" customHeight="1">
      <c r="A3546" s="141"/>
      <c r="B3546" s="137"/>
      <c r="C3546" s="137"/>
      <c r="D3546" s="159"/>
      <c r="E3546" s="160"/>
      <c r="F3546" s="137" t="s">
        <v>457</v>
      </c>
      <c r="G3546" s="137" t="s">
        <v>460</v>
      </c>
      <c r="H3546" s="177">
        <v>3.5</v>
      </c>
      <c r="I3546" s="177"/>
      <c r="J3546" s="177"/>
      <c r="K3546" s="177"/>
      <c r="L3546" s="138"/>
      <c r="M3546" s="138"/>
      <c r="N3546" s="141"/>
      <c r="O3546" s="141"/>
      <c r="P3546" s="141"/>
    </row>
    <row r="3547" spans="1:16" s="162" customFormat="1" ht="20.100000000000001" hidden="1" customHeight="1">
      <c r="A3547" s="141"/>
      <c r="B3547" s="137"/>
      <c r="C3547" s="137"/>
      <c r="D3547" s="159"/>
      <c r="E3547" s="160"/>
      <c r="F3547" s="137" t="s">
        <v>460</v>
      </c>
      <c r="G3547" s="137" t="s">
        <v>463</v>
      </c>
      <c r="H3547" s="177">
        <v>3.5</v>
      </c>
      <c r="I3547" s="177"/>
      <c r="J3547" s="177"/>
      <c r="K3547" s="177"/>
      <c r="L3547" s="138"/>
      <c r="M3547" s="138"/>
      <c r="N3547" s="141"/>
      <c r="O3547" s="141"/>
      <c r="P3547" s="141"/>
    </row>
    <row r="3548" spans="1:16" s="162" customFormat="1" ht="20.100000000000001" hidden="1" customHeight="1">
      <c r="A3548" s="141"/>
      <c r="B3548" s="137"/>
      <c r="C3548" s="137"/>
      <c r="D3548" s="159"/>
      <c r="E3548" s="160"/>
      <c r="F3548" s="137" t="s">
        <v>463</v>
      </c>
      <c r="G3548" s="137" t="s">
        <v>464</v>
      </c>
      <c r="H3548" s="177">
        <v>3.5</v>
      </c>
      <c r="I3548" s="177"/>
      <c r="J3548" s="177"/>
      <c r="K3548" s="177"/>
      <c r="L3548" s="138"/>
      <c r="M3548" s="138"/>
      <c r="N3548" s="141"/>
      <c r="O3548" s="141"/>
      <c r="P3548" s="141"/>
    </row>
    <row r="3549" spans="1:16" s="162" customFormat="1" ht="20.100000000000001" hidden="1" customHeight="1">
      <c r="A3549" s="141"/>
      <c r="B3549" s="137"/>
      <c r="C3549" s="137"/>
      <c r="D3549" s="159"/>
      <c r="E3549" s="160"/>
      <c r="F3549" s="137" t="s">
        <v>464</v>
      </c>
      <c r="G3549" s="137" t="s">
        <v>465</v>
      </c>
      <c r="H3549" s="177">
        <v>3.5</v>
      </c>
      <c r="I3549" s="177"/>
      <c r="J3549" s="177"/>
      <c r="K3549" s="177"/>
      <c r="L3549" s="138"/>
      <c r="M3549" s="138"/>
      <c r="N3549" s="141"/>
      <c r="O3549" s="141"/>
      <c r="P3549" s="141"/>
    </row>
    <row r="3550" spans="1:16" s="162" customFormat="1" ht="20.100000000000001" hidden="1" customHeight="1">
      <c r="A3550" s="141"/>
      <c r="B3550" s="137"/>
      <c r="C3550" s="137"/>
      <c r="D3550" s="159"/>
      <c r="E3550" s="160"/>
      <c r="F3550" s="137" t="s">
        <v>465</v>
      </c>
      <c r="G3550" s="137" t="s">
        <v>466</v>
      </c>
      <c r="H3550" s="177">
        <v>3.5</v>
      </c>
      <c r="I3550" s="177"/>
      <c r="J3550" s="177"/>
      <c r="K3550" s="177"/>
      <c r="L3550" s="138"/>
      <c r="M3550" s="138"/>
      <c r="N3550" s="141"/>
      <c r="O3550" s="141"/>
      <c r="P3550" s="141"/>
    </row>
    <row r="3551" spans="1:16" s="162" customFormat="1" ht="20.100000000000001" hidden="1" customHeight="1">
      <c r="A3551" s="141"/>
      <c r="B3551" s="137"/>
      <c r="C3551" s="137"/>
      <c r="D3551" s="159"/>
      <c r="E3551" s="160"/>
      <c r="F3551" s="137" t="s">
        <v>466</v>
      </c>
      <c r="G3551" s="137" t="s">
        <v>467</v>
      </c>
      <c r="H3551" s="177">
        <v>3.5</v>
      </c>
      <c r="I3551" s="177"/>
      <c r="J3551" s="177"/>
      <c r="K3551" s="177"/>
      <c r="L3551" s="138"/>
      <c r="M3551" s="138"/>
      <c r="N3551" s="141"/>
      <c r="O3551" s="141"/>
      <c r="P3551" s="141"/>
    </row>
    <row r="3552" spans="1:16" s="162" customFormat="1" ht="20.100000000000001" hidden="1" customHeight="1">
      <c r="A3552" s="141"/>
      <c r="B3552" s="137"/>
      <c r="C3552" s="137"/>
      <c r="D3552" s="159"/>
      <c r="E3552" s="160"/>
      <c r="F3552" s="137" t="s">
        <v>467</v>
      </c>
      <c r="G3552" s="137" t="s">
        <v>468</v>
      </c>
      <c r="H3552" s="177">
        <v>3.5</v>
      </c>
      <c r="I3552" s="177"/>
      <c r="J3552" s="177"/>
      <c r="K3552" s="177"/>
      <c r="L3552" s="138"/>
      <c r="M3552" s="138"/>
      <c r="N3552" s="141"/>
      <c r="O3552" s="141"/>
      <c r="P3552" s="141"/>
    </row>
    <row r="3553" spans="1:16" s="162" customFormat="1" ht="20.100000000000001" hidden="1" customHeight="1">
      <c r="A3553" s="141"/>
      <c r="B3553" s="137"/>
      <c r="C3553" s="137"/>
      <c r="D3553" s="159"/>
      <c r="E3553" s="160"/>
      <c r="F3553" s="137" t="s">
        <v>468</v>
      </c>
      <c r="G3553" s="137" t="s">
        <v>469</v>
      </c>
      <c r="H3553" s="177">
        <v>3.5</v>
      </c>
      <c r="I3553" s="177"/>
      <c r="J3553" s="177"/>
      <c r="K3553" s="177"/>
      <c r="L3553" s="138"/>
      <c r="M3553" s="138"/>
      <c r="N3553" s="141"/>
      <c r="O3553" s="141"/>
      <c r="P3553" s="141"/>
    </row>
    <row r="3554" spans="1:16" s="162" customFormat="1" ht="20.100000000000001" hidden="1" customHeight="1">
      <c r="A3554" s="141"/>
      <c r="B3554" s="137"/>
      <c r="C3554" s="137"/>
      <c r="D3554" s="159"/>
      <c r="E3554" s="160"/>
      <c r="F3554" s="137" t="s">
        <v>469</v>
      </c>
      <c r="G3554" s="137" t="s">
        <v>470</v>
      </c>
      <c r="H3554" s="177">
        <v>3.5</v>
      </c>
      <c r="I3554" s="177"/>
      <c r="J3554" s="177"/>
      <c r="K3554" s="177"/>
      <c r="L3554" s="138"/>
      <c r="M3554" s="138"/>
      <c r="N3554" s="141"/>
      <c r="O3554" s="141"/>
      <c r="P3554" s="141"/>
    </row>
    <row r="3555" spans="1:16" s="162" customFormat="1" ht="20.100000000000001" hidden="1" customHeight="1">
      <c r="A3555" s="141"/>
      <c r="B3555" s="137"/>
      <c r="C3555" s="137"/>
      <c r="D3555" s="159"/>
      <c r="E3555" s="160"/>
      <c r="F3555" s="137" t="s">
        <v>470</v>
      </c>
      <c r="G3555" s="137" t="s">
        <v>471</v>
      </c>
      <c r="H3555" s="177">
        <v>3.5</v>
      </c>
      <c r="I3555" s="177"/>
      <c r="J3555" s="177"/>
      <c r="K3555" s="177"/>
      <c r="L3555" s="138"/>
      <c r="M3555" s="138"/>
      <c r="N3555" s="141"/>
      <c r="O3555" s="141"/>
      <c r="P3555" s="141"/>
    </row>
    <row r="3556" spans="1:16" s="162" customFormat="1" ht="20.100000000000001" hidden="1" customHeight="1">
      <c r="A3556" s="141"/>
      <c r="B3556" s="137"/>
      <c r="C3556" s="137"/>
      <c r="D3556" s="159"/>
      <c r="E3556" s="160"/>
      <c r="F3556" s="137" t="s">
        <v>471</v>
      </c>
      <c r="G3556" s="137" t="s">
        <v>473</v>
      </c>
      <c r="H3556" s="177">
        <v>3.5</v>
      </c>
      <c r="I3556" s="177"/>
      <c r="J3556" s="177"/>
      <c r="K3556" s="177"/>
      <c r="L3556" s="138"/>
      <c r="M3556" s="138"/>
      <c r="N3556" s="141"/>
      <c r="O3556" s="141"/>
      <c r="P3556" s="141"/>
    </row>
    <row r="3557" spans="1:16" s="162" customFormat="1" ht="20.100000000000001" hidden="1" customHeight="1">
      <c r="A3557" s="141"/>
      <c r="B3557" s="137"/>
      <c r="C3557" s="137"/>
      <c r="D3557" s="159"/>
      <c r="E3557" s="160"/>
      <c r="F3557" s="137" t="s">
        <v>473</v>
      </c>
      <c r="G3557" s="137" t="s">
        <v>474</v>
      </c>
      <c r="H3557" s="177">
        <v>3.5</v>
      </c>
      <c r="I3557" s="177"/>
      <c r="J3557" s="177"/>
      <c r="K3557" s="177"/>
      <c r="L3557" s="138"/>
      <c r="M3557" s="138"/>
      <c r="N3557" s="141"/>
      <c r="O3557" s="141"/>
      <c r="P3557" s="141"/>
    </row>
    <row r="3558" spans="1:16" s="162" customFormat="1" ht="20.100000000000001" hidden="1" customHeight="1">
      <c r="A3558" s="141"/>
      <c r="B3558" s="137"/>
      <c r="C3558" s="137"/>
      <c r="D3558" s="159"/>
      <c r="E3558" s="160"/>
      <c r="F3558" s="137" t="s">
        <v>474</v>
      </c>
      <c r="G3558" s="137" t="s">
        <v>475</v>
      </c>
      <c r="H3558" s="177">
        <v>3.5</v>
      </c>
      <c r="I3558" s="177"/>
      <c r="J3558" s="177"/>
      <c r="K3558" s="177"/>
      <c r="L3558" s="138"/>
      <c r="M3558" s="138"/>
      <c r="N3558" s="141"/>
      <c r="O3558" s="141"/>
      <c r="P3558" s="141"/>
    </row>
    <row r="3559" spans="1:16" s="162" customFormat="1" ht="20.100000000000001" hidden="1" customHeight="1">
      <c r="A3559" s="141"/>
      <c r="B3559" s="137"/>
      <c r="C3559" s="137"/>
      <c r="D3559" s="159"/>
      <c r="E3559" s="160"/>
      <c r="F3559" s="137" t="s">
        <v>475</v>
      </c>
      <c r="G3559" s="137" t="s">
        <v>476</v>
      </c>
      <c r="H3559" s="177">
        <v>3.5</v>
      </c>
      <c r="I3559" s="177"/>
      <c r="J3559" s="177"/>
      <c r="K3559" s="177"/>
      <c r="L3559" s="138"/>
      <c r="M3559" s="138"/>
      <c r="N3559" s="141"/>
      <c r="O3559" s="141"/>
      <c r="P3559" s="141"/>
    </row>
    <row r="3560" spans="1:16" s="162" customFormat="1" ht="20.100000000000001" hidden="1" customHeight="1">
      <c r="A3560" s="141"/>
      <c r="B3560" s="137"/>
      <c r="C3560" s="137"/>
      <c r="D3560" s="159"/>
      <c r="E3560" s="160"/>
      <c r="F3560" s="137" t="s">
        <v>476</v>
      </c>
      <c r="G3560" s="137" t="s">
        <v>477</v>
      </c>
      <c r="H3560" s="177">
        <v>3.5</v>
      </c>
      <c r="I3560" s="177"/>
      <c r="J3560" s="177"/>
      <c r="K3560" s="177"/>
      <c r="L3560" s="138"/>
      <c r="M3560" s="138"/>
      <c r="N3560" s="141"/>
      <c r="O3560" s="141"/>
      <c r="P3560" s="141"/>
    </row>
    <row r="3561" spans="1:16" s="162" customFormat="1" ht="20.100000000000001" hidden="1" customHeight="1">
      <c r="A3561" s="141"/>
      <c r="B3561" s="137"/>
      <c r="C3561" s="137"/>
      <c r="D3561" s="159"/>
      <c r="E3561" s="160"/>
      <c r="F3561" s="137" t="s">
        <v>477</v>
      </c>
      <c r="G3561" s="137" t="s">
        <v>543</v>
      </c>
      <c r="H3561" s="177">
        <v>3.5</v>
      </c>
      <c r="I3561" s="177"/>
      <c r="J3561" s="177"/>
      <c r="K3561" s="177"/>
      <c r="L3561" s="138"/>
      <c r="M3561" s="138"/>
      <c r="N3561" s="141"/>
      <c r="O3561" s="141"/>
      <c r="P3561" s="141"/>
    </row>
    <row r="3562" spans="1:16" s="162" customFormat="1" ht="20.100000000000001" hidden="1" customHeight="1">
      <c r="A3562" s="141"/>
      <c r="B3562" s="137"/>
      <c r="C3562" s="137"/>
      <c r="D3562" s="159"/>
      <c r="E3562" s="160"/>
      <c r="F3562" s="137" t="s">
        <v>543</v>
      </c>
      <c r="G3562" s="137" t="s">
        <v>550</v>
      </c>
      <c r="H3562" s="177">
        <v>3.5</v>
      </c>
      <c r="I3562" s="177"/>
      <c r="J3562" s="177"/>
      <c r="K3562" s="177"/>
      <c r="L3562" s="138"/>
      <c r="M3562" s="138"/>
      <c r="N3562" s="141"/>
      <c r="O3562" s="141"/>
      <c r="P3562" s="141"/>
    </row>
    <row r="3563" spans="1:16" s="162" customFormat="1" ht="20.100000000000001" hidden="1" customHeight="1">
      <c r="A3563" s="141"/>
      <c r="B3563" s="137"/>
      <c r="C3563" s="137"/>
      <c r="D3563" s="159"/>
      <c r="E3563" s="160"/>
      <c r="F3563" s="137" t="s">
        <v>550</v>
      </c>
      <c r="G3563" s="137" t="s">
        <v>551</v>
      </c>
      <c r="H3563" s="177">
        <v>3.5</v>
      </c>
      <c r="I3563" s="177"/>
      <c r="J3563" s="177"/>
      <c r="K3563" s="177"/>
      <c r="L3563" s="138"/>
      <c r="M3563" s="138"/>
      <c r="N3563" s="141"/>
      <c r="O3563" s="141"/>
      <c r="P3563" s="141"/>
    </row>
    <row r="3564" spans="1:16" s="162" customFormat="1" ht="20.100000000000001" hidden="1" customHeight="1">
      <c r="A3564" s="141"/>
      <c r="B3564" s="137"/>
      <c r="C3564" s="137"/>
      <c r="D3564" s="159"/>
      <c r="E3564" s="160"/>
      <c r="F3564" s="137" t="s">
        <v>551</v>
      </c>
      <c r="G3564" s="137" t="s">
        <v>552</v>
      </c>
      <c r="H3564" s="177">
        <v>3.5</v>
      </c>
      <c r="I3564" s="177"/>
      <c r="J3564" s="177"/>
      <c r="K3564" s="177"/>
      <c r="L3564" s="138"/>
      <c r="M3564" s="138"/>
      <c r="N3564" s="141"/>
      <c r="O3564" s="141"/>
      <c r="P3564" s="141"/>
    </row>
    <row r="3565" spans="1:16" s="162" customFormat="1" ht="20.100000000000001" hidden="1" customHeight="1">
      <c r="A3565" s="141"/>
      <c r="B3565" s="137"/>
      <c r="C3565" s="137"/>
      <c r="D3565" s="159"/>
      <c r="E3565" s="160"/>
      <c r="F3565" s="137" t="s">
        <v>552</v>
      </c>
      <c r="G3565" s="137" t="s">
        <v>553</v>
      </c>
      <c r="H3565" s="177">
        <v>3.5</v>
      </c>
      <c r="I3565" s="177"/>
      <c r="J3565" s="177"/>
      <c r="K3565" s="177"/>
      <c r="L3565" s="138"/>
      <c r="M3565" s="138"/>
      <c r="N3565" s="141"/>
      <c r="O3565" s="141"/>
      <c r="P3565" s="141"/>
    </row>
    <row r="3566" spans="1:16" s="162" customFormat="1" ht="20.100000000000001" hidden="1" customHeight="1">
      <c r="A3566" s="141"/>
      <c r="B3566" s="137"/>
      <c r="C3566" s="137"/>
      <c r="D3566" s="159"/>
      <c r="E3566" s="160"/>
      <c r="F3566" s="137" t="s">
        <v>553</v>
      </c>
      <c r="G3566" s="137" t="s">
        <v>554</v>
      </c>
      <c r="H3566" s="177">
        <v>3.5</v>
      </c>
      <c r="I3566" s="177"/>
      <c r="J3566" s="177"/>
      <c r="K3566" s="177"/>
      <c r="L3566" s="138"/>
      <c r="M3566" s="138"/>
      <c r="N3566" s="141"/>
      <c r="O3566" s="141"/>
      <c r="P3566" s="141"/>
    </row>
    <row r="3567" spans="1:16" s="162" customFormat="1" ht="20.100000000000001" hidden="1" customHeight="1">
      <c r="A3567" s="141"/>
      <c r="B3567" s="137"/>
      <c r="C3567" s="137"/>
      <c r="D3567" s="159"/>
      <c r="E3567" s="160"/>
      <c r="F3567" s="137" t="s">
        <v>554</v>
      </c>
      <c r="G3567" s="137" t="s">
        <v>984</v>
      </c>
      <c r="H3567" s="177">
        <v>3.5</v>
      </c>
      <c r="I3567" s="177"/>
      <c r="J3567" s="177"/>
      <c r="K3567" s="177"/>
      <c r="L3567" s="138"/>
      <c r="M3567" s="138"/>
      <c r="N3567" s="141"/>
      <c r="O3567" s="141"/>
      <c r="P3567" s="141"/>
    </row>
    <row r="3568" spans="1:16" s="162" customFormat="1" ht="20.100000000000001" hidden="1" customHeight="1">
      <c r="A3568" s="141"/>
      <c r="B3568" s="137"/>
      <c r="C3568" s="137"/>
      <c r="D3568" s="159"/>
      <c r="E3568" s="160"/>
      <c r="F3568" s="137"/>
      <c r="G3568" s="137"/>
      <c r="H3568" s="178"/>
      <c r="I3568" s="178"/>
      <c r="J3568" s="178"/>
      <c r="K3568" s="178"/>
      <c r="L3568" s="137"/>
      <c r="M3568" s="138"/>
      <c r="N3568" s="141"/>
      <c r="O3568" s="141"/>
      <c r="P3568" s="141"/>
    </row>
    <row r="3569" spans="1:20" s="162" customFormat="1" ht="20.100000000000001" hidden="1" customHeight="1">
      <c r="A3569" s="141"/>
      <c r="B3569" s="137">
        <v>345</v>
      </c>
      <c r="C3569" s="137"/>
      <c r="D3569" s="159" t="s">
        <v>355</v>
      </c>
      <c r="E3569" s="160">
        <v>2.6440000000000001</v>
      </c>
      <c r="F3569" s="137" t="s">
        <v>433</v>
      </c>
      <c r="G3569" s="137" t="s">
        <v>447</v>
      </c>
      <c r="H3569" s="177">
        <v>3.5</v>
      </c>
      <c r="I3569" s="177"/>
      <c r="J3569" s="177"/>
      <c r="K3569" s="177"/>
      <c r="L3569" s="138"/>
      <c r="M3569" s="138"/>
      <c r="N3569" s="141"/>
      <c r="O3569" s="141"/>
      <c r="P3569" s="141"/>
      <c r="T3569" s="163"/>
    </row>
    <row r="3570" spans="1:20" s="162" customFormat="1" ht="20.100000000000001" hidden="1" customHeight="1">
      <c r="A3570" s="141"/>
      <c r="B3570" s="137"/>
      <c r="C3570" s="137"/>
      <c r="D3570" s="159"/>
      <c r="E3570" s="160"/>
      <c r="F3570" s="137" t="s">
        <v>447</v>
      </c>
      <c r="G3570" s="137" t="s">
        <v>451</v>
      </c>
      <c r="H3570" s="177">
        <v>3.5</v>
      </c>
      <c r="I3570" s="177"/>
      <c r="J3570" s="177"/>
      <c r="K3570" s="177"/>
      <c r="L3570" s="138"/>
      <c r="M3570" s="138"/>
      <c r="N3570" s="141"/>
      <c r="O3570" s="141"/>
      <c r="P3570" s="141"/>
      <c r="T3570" s="163"/>
    </row>
    <row r="3571" spans="1:20" s="162" customFormat="1" ht="20.100000000000001" hidden="1" customHeight="1">
      <c r="A3571" s="141"/>
      <c r="B3571" s="137"/>
      <c r="C3571" s="137"/>
      <c r="D3571" s="159"/>
      <c r="E3571" s="160"/>
      <c r="F3571" s="137" t="s">
        <v>451</v>
      </c>
      <c r="G3571" s="137" t="s">
        <v>454</v>
      </c>
      <c r="H3571" s="177">
        <v>3.5</v>
      </c>
      <c r="I3571" s="177"/>
      <c r="J3571" s="177"/>
      <c r="K3571" s="177"/>
      <c r="L3571" s="138"/>
      <c r="M3571" s="138"/>
      <c r="N3571" s="141"/>
      <c r="O3571" s="141"/>
      <c r="P3571" s="141"/>
      <c r="T3571" s="163"/>
    </row>
    <row r="3572" spans="1:20" s="162" customFormat="1" ht="20.100000000000001" hidden="1" customHeight="1">
      <c r="A3572" s="141"/>
      <c r="B3572" s="137"/>
      <c r="C3572" s="137"/>
      <c r="D3572" s="159"/>
      <c r="E3572" s="160"/>
      <c r="F3572" s="137" t="s">
        <v>454</v>
      </c>
      <c r="G3572" s="137" t="s">
        <v>455</v>
      </c>
      <c r="H3572" s="177">
        <v>3.5</v>
      </c>
      <c r="I3572" s="177"/>
      <c r="J3572" s="177"/>
      <c r="K3572" s="177"/>
      <c r="L3572" s="138"/>
      <c r="M3572" s="138"/>
      <c r="N3572" s="141"/>
      <c r="O3572" s="141"/>
      <c r="P3572" s="141"/>
      <c r="T3572" s="163"/>
    </row>
    <row r="3573" spans="1:20" s="162" customFormat="1" ht="20.100000000000001" hidden="1" customHeight="1">
      <c r="A3573" s="141"/>
      <c r="B3573" s="137"/>
      <c r="C3573" s="137"/>
      <c r="D3573" s="159"/>
      <c r="E3573" s="160"/>
      <c r="F3573" s="137" t="s">
        <v>455</v>
      </c>
      <c r="G3573" s="137" t="s">
        <v>456</v>
      </c>
      <c r="H3573" s="177">
        <v>3.5</v>
      </c>
      <c r="I3573" s="177"/>
      <c r="J3573" s="177"/>
      <c r="K3573" s="177"/>
      <c r="L3573" s="138"/>
      <c r="M3573" s="138"/>
      <c r="N3573" s="141"/>
      <c r="O3573" s="141"/>
      <c r="P3573" s="141"/>
      <c r="T3573" s="163"/>
    </row>
    <row r="3574" spans="1:20" s="162" customFormat="1" ht="20.100000000000001" hidden="1" customHeight="1">
      <c r="A3574" s="141"/>
      <c r="B3574" s="137"/>
      <c r="C3574" s="137"/>
      <c r="D3574" s="159"/>
      <c r="E3574" s="160"/>
      <c r="F3574" s="137" t="s">
        <v>456</v>
      </c>
      <c r="G3574" s="137" t="s">
        <v>457</v>
      </c>
      <c r="H3574" s="177">
        <v>3.5</v>
      </c>
      <c r="I3574" s="177"/>
      <c r="J3574" s="177"/>
      <c r="K3574" s="177"/>
      <c r="L3574" s="138"/>
      <c r="M3574" s="138"/>
      <c r="N3574" s="141"/>
      <c r="O3574" s="141"/>
      <c r="P3574" s="141"/>
    </row>
    <row r="3575" spans="1:20" s="141" customFormat="1" ht="20.100000000000001" hidden="1" customHeight="1">
      <c r="B3575" s="137"/>
      <c r="C3575" s="137"/>
      <c r="D3575" s="159"/>
      <c r="E3575" s="160"/>
      <c r="F3575" s="137" t="s">
        <v>457</v>
      </c>
      <c r="G3575" s="137" t="s">
        <v>460</v>
      </c>
      <c r="H3575" s="177">
        <v>3.5</v>
      </c>
      <c r="I3575" s="177"/>
      <c r="J3575" s="177"/>
      <c r="K3575" s="177"/>
      <c r="L3575" s="138"/>
      <c r="M3575" s="146"/>
      <c r="N3575" s="146"/>
    </row>
    <row r="3576" spans="1:20" s="141" customFormat="1" ht="20.100000000000001" hidden="1" customHeight="1">
      <c r="B3576" s="137"/>
      <c r="C3576" s="137"/>
      <c r="D3576" s="159"/>
      <c r="E3576" s="160"/>
      <c r="F3576" s="137" t="s">
        <v>460</v>
      </c>
      <c r="G3576" s="137" t="s">
        <v>463</v>
      </c>
      <c r="H3576" s="177">
        <v>3.5</v>
      </c>
      <c r="I3576" s="177"/>
      <c r="J3576" s="177"/>
      <c r="K3576" s="177"/>
      <c r="L3576" s="138"/>
      <c r="M3576" s="146"/>
      <c r="N3576" s="146"/>
    </row>
    <row r="3577" spans="1:20" s="141" customFormat="1" ht="20.100000000000001" hidden="1" customHeight="1">
      <c r="B3577" s="137"/>
      <c r="C3577" s="137"/>
      <c r="D3577" s="159"/>
      <c r="E3577" s="160"/>
      <c r="F3577" s="137" t="s">
        <v>463</v>
      </c>
      <c r="G3577" s="137" t="s">
        <v>464</v>
      </c>
      <c r="H3577" s="177">
        <v>3.5</v>
      </c>
      <c r="I3577" s="177"/>
      <c r="J3577" s="177"/>
      <c r="K3577" s="177"/>
      <c r="L3577" s="138"/>
      <c r="M3577" s="146"/>
      <c r="N3577" s="146"/>
    </row>
    <row r="3578" spans="1:20" s="141" customFormat="1" ht="20.100000000000001" hidden="1" customHeight="1">
      <c r="B3578" s="137"/>
      <c r="C3578" s="137"/>
      <c r="D3578" s="159"/>
      <c r="E3578" s="160"/>
      <c r="F3578" s="137" t="s">
        <v>464</v>
      </c>
      <c r="G3578" s="137" t="s">
        <v>465</v>
      </c>
      <c r="H3578" s="177">
        <v>3.5</v>
      </c>
      <c r="I3578" s="177"/>
      <c r="J3578" s="177"/>
      <c r="K3578" s="177"/>
      <c r="L3578" s="138"/>
      <c r="M3578" s="146"/>
      <c r="N3578" s="146"/>
    </row>
    <row r="3579" spans="1:20" s="141" customFormat="1" ht="20.100000000000001" hidden="1" customHeight="1">
      <c r="B3579" s="137"/>
      <c r="C3579" s="137"/>
      <c r="D3579" s="159"/>
      <c r="E3579" s="160"/>
      <c r="F3579" s="137" t="s">
        <v>465</v>
      </c>
      <c r="G3579" s="137" t="s">
        <v>466</v>
      </c>
      <c r="H3579" s="177">
        <v>3.5</v>
      </c>
      <c r="I3579" s="177"/>
      <c r="J3579" s="177"/>
      <c r="K3579" s="177"/>
      <c r="L3579" s="138"/>
      <c r="M3579" s="146"/>
      <c r="N3579" s="146"/>
    </row>
    <row r="3580" spans="1:20" s="141" customFormat="1" ht="20.100000000000001" hidden="1" customHeight="1">
      <c r="B3580" s="137"/>
      <c r="C3580" s="137"/>
      <c r="D3580" s="159"/>
      <c r="E3580" s="160"/>
      <c r="F3580" s="137" t="s">
        <v>466</v>
      </c>
      <c r="G3580" s="137" t="s">
        <v>467</v>
      </c>
      <c r="H3580" s="177">
        <v>3.5</v>
      </c>
      <c r="I3580" s="177"/>
      <c r="J3580" s="177"/>
      <c r="K3580" s="177"/>
      <c r="L3580" s="138"/>
      <c r="M3580" s="146"/>
      <c r="N3580" s="146"/>
    </row>
    <row r="3581" spans="1:20" s="141" customFormat="1" ht="20.100000000000001" hidden="1" customHeight="1">
      <c r="B3581" s="137"/>
      <c r="C3581" s="137"/>
      <c r="D3581" s="159"/>
      <c r="E3581" s="160"/>
      <c r="F3581" s="137" t="s">
        <v>467</v>
      </c>
      <c r="G3581" s="137" t="s">
        <v>468</v>
      </c>
      <c r="H3581" s="177">
        <v>3.5</v>
      </c>
      <c r="I3581" s="177"/>
      <c r="J3581" s="177"/>
      <c r="K3581" s="177"/>
      <c r="L3581" s="138"/>
      <c r="M3581" s="146"/>
      <c r="N3581" s="146"/>
    </row>
    <row r="3582" spans="1:20" s="141" customFormat="1" ht="20.100000000000001" hidden="1" customHeight="1">
      <c r="B3582" s="137"/>
      <c r="C3582" s="137"/>
      <c r="D3582" s="159"/>
      <c r="E3582" s="160"/>
      <c r="F3582" s="137" t="s">
        <v>468</v>
      </c>
      <c r="G3582" s="137" t="s">
        <v>985</v>
      </c>
      <c r="H3582" s="177">
        <v>3.5</v>
      </c>
      <c r="I3582" s="177"/>
      <c r="J3582" s="177"/>
      <c r="K3582" s="177"/>
      <c r="L3582" s="138"/>
      <c r="M3582" s="146"/>
      <c r="N3582" s="146"/>
    </row>
    <row r="3583" spans="1:20" s="141" customFormat="1" ht="20.100000000000001" hidden="1" customHeight="1">
      <c r="B3583" s="137"/>
      <c r="C3583" s="137"/>
      <c r="D3583" s="159"/>
      <c r="E3583" s="160"/>
      <c r="F3583" s="137"/>
      <c r="G3583" s="137"/>
      <c r="H3583" s="177"/>
      <c r="I3583" s="177"/>
      <c r="J3583" s="177"/>
      <c r="K3583" s="177"/>
      <c r="L3583" s="138"/>
      <c r="M3583" s="146"/>
      <c r="N3583" s="146"/>
    </row>
    <row r="3584" spans="1:20" s="141" customFormat="1" ht="20.100000000000001" hidden="1" customHeight="1">
      <c r="B3584" s="137">
        <v>346</v>
      </c>
      <c r="C3584" s="137"/>
      <c r="D3584" s="159" t="s">
        <v>755</v>
      </c>
      <c r="E3584" s="160">
        <v>6.6669999999999998</v>
      </c>
      <c r="F3584" s="137" t="s">
        <v>433</v>
      </c>
      <c r="G3584" s="137" t="s">
        <v>447</v>
      </c>
      <c r="H3584" s="177">
        <v>3.5</v>
      </c>
      <c r="I3584" s="177"/>
      <c r="J3584" s="177"/>
      <c r="K3584" s="177"/>
      <c r="L3584" s="138"/>
      <c r="M3584" s="146"/>
      <c r="N3584" s="146"/>
    </row>
    <row r="3585" spans="2:14" s="141" customFormat="1" ht="20.100000000000001" hidden="1" customHeight="1">
      <c r="B3585" s="137"/>
      <c r="C3585" s="137"/>
      <c r="D3585" s="159"/>
      <c r="E3585" s="160"/>
      <c r="F3585" s="137" t="s">
        <v>447</v>
      </c>
      <c r="G3585" s="137" t="s">
        <v>451</v>
      </c>
      <c r="H3585" s="177">
        <v>3.5</v>
      </c>
      <c r="I3585" s="177"/>
      <c r="J3585" s="177"/>
      <c r="K3585" s="177"/>
      <c r="L3585" s="138"/>
      <c r="M3585" s="146"/>
      <c r="N3585" s="146"/>
    </row>
    <row r="3586" spans="2:14" s="141" customFormat="1" ht="20.100000000000001" hidden="1" customHeight="1">
      <c r="B3586" s="137"/>
      <c r="C3586" s="137"/>
      <c r="D3586" s="159"/>
      <c r="E3586" s="160"/>
      <c r="F3586" s="137" t="s">
        <v>451</v>
      </c>
      <c r="G3586" s="137" t="s">
        <v>454</v>
      </c>
      <c r="H3586" s="177">
        <v>3.5</v>
      </c>
      <c r="I3586" s="177"/>
      <c r="J3586" s="177"/>
      <c r="K3586" s="177"/>
      <c r="L3586" s="138"/>
      <c r="M3586" s="146"/>
      <c r="N3586" s="146"/>
    </row>
    <row r="3587" spans="2:14" s="141" customFormat="1" ht="20.100000000000001" hidden="1" customHeight="1">
      <c r="B3587" s="137"/>
      <c r="C3587" s="137"/>
      <c r="D3587" s="159"/>
      <c r="E3587" s="160"/>
      <c r="F3587" s="137" t="s">
        <v>454</v>
      </c>
      <c r="G3587" s="137" t="s">
        <v>455</v>
      </c>
      <c r="H3587" s="177">
        <v>3.5</v>
      </c>
      <c r="I3587" s="177"/>
      <c r="J3587" s="177"/>
      <c r="K3587" s="177"/>
      <c r="L3587" s="138"/>
      <c r="M3587" s="146"/>
      <c r="N3587" s="146"/>
    </row>
    <row r="3588" spans="2:14" s="141" customFormat="1" ht="20.100000000000001" hidden="1" customHeight="1">
      <c r="B3588" s="137"/>
      <c r="C3588" s="137"/>
      <c r="D3588" s="159"/>
      <c r="E3588" s="160"/>
      <c r="F3588" s="137" t="s">
        <v>455</v>
      </c>
      <c r="G3588" s="137" t="s">
        <v>456</v>
      </c>
      <c r="H3588" s="177">
        <v>3.5</v>
      </c>
      <c r="I3588" s="177"/>
      <c r="J3588" s="177"/>
      <c r="K3588" s="177"/>
      <c r="L3588" s="138"/>
      <c r="M3588" s="146"/>
      <c r="N3588" s="146"/>
    </row>
    <row r="3589" spans="2:14" s="141" customFormat="1" ht="20.100000000000001" hidden="1" customHeight="1">
      <c r="B3589" s="137"/>
      <c r="C3589" s="137"/>
      <c r="D3589" s="159"/>
      <c r="E3589" s="160"/>
      <c r="F3589" s="137" t="s">
        <v>456</v>
      </c>
      <c r="G3589" s="137" t="s">
        <v>457</v>
      </c>
      <c r="H3589" s="177">
        <v>3.5</v>
      </c>
      <c r="I3589" s="177"/>
      <c r="J3589" s="177"/>
      <c r="K3589" s="177"/>
      <c r="L3589" s="138"/>
      <c r="M3589" s="146"/>
      <c r="N3589" s="146"/>
    </row>
    <row r="3590" spans="2:14" s="141" customFormat="1" ht="20.100000000000001" hidden="1" customHeight="1">
      <c r="B3590" s="137"/>
      <c r="C3590" s="137"/>
      <c r="D3590" s="159"/>
      <c r="E3590" s="160"/>
      <c r="F3590" s="137" t="s">
        <v>457</v>
      </c>
      <c r="G3590" s="137" t="s">
        <v>460</v>
      </c>
      <c r="H3590" s="177">
        <v>3.5</v>
      </c>
      <c r="I3590" s="177"/>
      <c r="J3590" s="177"/>
      <c r="K3590" s="177"/>
      <c r="L3590" s="138"/>
      <c r="M3590" s="146"/>
      <c r="N3590" s="146"/>
    </row>
    <row r="3591" spans="2:14" s="141" customFormat="1" ht="20.100000000000001" hidden="1" customHeight="1">
      <c r="B3591" s="137"/>
      <c r="C3591" s="137"/>
      <c r="D3591" s="159"/>
      <c r="E3591" s="160"/>
      <c r="F3591" s="137" t="s">
        <v>460</v>
      </c>
      <c r="G3591" s="137" t="s">
        <v>463</v>
      </c>
      <c r="H3591" s="177">
        <v>3.5</v>
      </c>
      <c r="I3591" s="177"/>
      <c r="J3591" s="177"/>
      <c r="K3591" s="177"/>
      <c r="L3591" s="138"/>
      <c r="M3591" s="146"/>
      <c r="N3591" s="146"/>
    </row>
    <row r="3592" spans="2:14" s="141" customFormat="1" ht="20.100000000000001" hidden="1" customHeight="1">
      <c r="B3592" s="137"/>
      <c r="C3592" s="137"/>
      <c r="D3592" s="159"/>
      <c r="E3592" s="160"/>
      <c r="F3592" s="137" t="s">
        <v>463</v>
      </c>
      <c r="G3592" s="137" t="s">
        <v>464</v>
      </c>
      <c r="H3592" s="177">
        <v>3.5</v>
      </c>
      <c r="I3592" s="177"/>
      <c r="J3592" s="177"/>
      <c r="K3592" s="177"/>
      <c r="L3592" s="138"/>
      <c r="M3592" s="146"/>
      <c r="N3592" s="146"/>
    </row>
    <row r="3593" spans="2:14" s="141" customFormat="1" ht="20.100000000000001" hidden="1" customHeight="1">
      <c r="B3593" s="137"/>
      <c r="C3593" s="137"/>
      <c r="D3593" s="159"/>
      <c r="E3593" s="160"/>
      <c r="F3593" s="137" t="s">
        <v>464</v>
      </c>
      <c r="G3593" s="137" t="s">
        <v>465</v>
      </c>
      <c r="H3593" s="177">
        <v>3.5</v>
      </c>
      <c r="I3593" s="177"/>
      <c r="J3593" s="177"/>
      <c r="K3593" s="177"/>
      <c r="L3593" s="138"/>
      <c r="M3593" s="146"/>
      <c r="N3593" s="146"/>
    </row>
    <row r="3594" spans="2:14" s="141" customFormat="1" ht="20.100000000000001" hidden="1" customHeight="1">
      <c r="B3594" s="137"/>
      <c r="C3594" s="137"/>
      <c r="D3594" s="159"/>
      <c r="E3594" s="160"/>
      <c r="F3594" s="137" t="s">
        <v>465</v>
      </c>
      <c r="G3594" s="137" t="s">
        <v>466</v>
      </c>
      <c r="H3594" s="177">
        <v>3.5</v>
      </c>
      <c r="I3594" s="177"/>
      <c r="J3594" s="177"/>
      <c r="K3594" s="177"/>
      <c r="L3594" s="138"/>
      <c r="M3594" s="146"/>
      <c r="N3594" s="146"/>
    </row>
    <row r="3595" spans="2:14" s="141" customFormat="1" ht="20.100000000000001" hidden="1" customHeight="1">
      <c r="B3595" s="137"/>
      <c r="C3595" s="137"/>
      <c r="D3595" s="159"/>
      <c r="E3595" s="160"/>
      <c r="F3595" s="137" t="s">
        <v>466</v>
      </c>
      <c r="G3595" s="137" t="s">
        <v>467</v>
      </c>
      <c r="H3595" s="177">
        <v>3.5</v>
      </c>
      <c r="I3595" s="177"/>
      <c r="J3595" s="177"/>
      <c r="K3595" s="177"/>
      <c r="L3595" s="138"/>
      <c r="M3595" s="146"/>
      <c r="N3595" s="146"/>
    </row>
    <row r="3596" spans="2:14" s="141" customFormat="1" ht="20.100000000000001" hidden="1" customHeight="1">
      <c r="B3596" s="137"/>
      <c r="C3596" s="137"/>
      <c r="D3596" s="159"/>
      <c r="E3596" s="160"/>
      <c r="F3596" s="137" t="s">
        <v>467</v>
      </c>
      <c r="G3596" s="137" t="s">
        <v>468</v>
      </c>
      <c r="H3596" s="177">
        <v>3.5</v>
      </c>
      <c r="I3596" s="177"/>
      <c r="J3596" s="177"/>
      <c r="K3596" s="177"/>
      <c r="L3596" s="138"/>
      <c r="M3596" s="146"/>
      <c r="N3596" s="146"/>
    </row>
    <row r="3597" spans="2:14" s="141" customFormat="1" ht="20.100000000000001" hidden="1" customHeight="1">
      <c r="B3597" s="137"/>
      <c r="C3597" s="137"/>
      <c r="D3597" s="159"/>
      <c r="E3597" s="160"/>
      <c r="F3597" s="137" t="s">
        <v>468</v>
      </c>
      <c r="G3597" s="137" t="s">
        <v>469</v>
      </c>
      <c r="H3597" s="177">
        <v>3.5</v>
      </c>
      <c r="I3597" s="177"/>
      <c r="J3597" s="177"/>
      <c r="K3597" s="177"/>
      <c r="L3597" s="138"/>
      <c r="M3597" s="146"/>
      <c r="N3597" s="146"/>
    </row>
    <row r="3598" spans="2:14" s="141" customFormat="1" ht="20.100000000000001" hidden="1" customHeight="1">
      <c r="B3598" s="137"/>
      <c r="C3598" s="137"/>
      <c r="D3598" s="159"/>
      <c r="E3598" s="160"/>
      <c r="F3598" s="137" t="s">
        <v>469</v>
      </c>
      <c r="G3598" s="137" t="s">
        <v>470</v>
      </c>
      <c r="H3598" s="177">
        <v>3.5</v>
      </c>
      <c r="I3598" s="177"/>
      <c r="J3598" s="177"/>
      <c r="K3598" s="177"/>
      <c r="L3598" s="138"/>
      <c r="M3598" s="146"/>
      <c r="N3598" s="146"/>
    </row>
    <row r="3599" spans="2:14" s="141" customFormat="1" ht="20.100000000000001" hidden="1" customHeight="1">
      <c r="B3599" s="137"/>
      <c r="C3599" s="137"/>
      <c r="D3599" s="159"/>
      <c r="E3599" s="160"/>
      <c r="F3599" s="137" t="s">
        <v>470</v>
      </c>
      <c r="G3599" s="137" t="s">
        <v>471</v>
      </c>
      <c r="H3599" s="177">
        <v>3.5</v>
      </c>
      <c r="I3599" s="177"/>
      <c r="J3599" s="177"/>
      <c r="K3599" s="177"/>
      <c r="L3599" s="138"/>
      <c r="M3599" s="146"/>
      <c r="N3599" s="146"/>
    </row>
    <row r="3600" spans="2:14" s="141" customFormat="1" ht="20.100000000000001" hidden="1" customHeight="1">
      <c r="B3600" s="137"/>
      <c r="C3600" s="137"/>
      <c r="D3600" s="159"/>
      <c r="E3600" s="160"/>
      <c r="F3600" s="137" t="s">
        <v>471</v>
      </c>
      <c r="G3600" s="137" t="s">
        <v>473</v>
      </c>
      <c r="H3600" s="177">
        <v>3.5</v>
      </c>
      <c r="I3600" s="177"/>
      <c r="J3600" s="177"/>
      <c r="K3600" s="177"/>
      <c r="L3600" s="138"/>
      <c r="M3600" s="146"/>
      <c r="N3600" s="146"/>
    </row>
    <row r="3601" spans="2:14" s="141" customFormat="1" ht="20.100000000000001" hidden="1" customHeight="1">
      <c r="B3601" s="137"/>
      <c r="C3601" s="137"/>
      <c r="D3601" s="159"/>
      <c r="E3601" s="160"/>
      <c r="F3601" s="137" t="s">
        <v>473</v>
      </c>
      <c r="G3601" s="137" t="s">
        <v>474</v>
      </c>
      <c r="H3601" s="177">
        <v>3.5</v>
      </c>
      <c r="I3601" s="177"/>
      <c r="J3601" s="177"/>
      <c r="K3601" s="177"/>
      <c r="L3601" s="138"/>
      <c r="M3601" s="146"/>
      <c r="N3601" s="146"/>
    </row>
    <row r="3602" spans="2:14" s="141" customFormat="1" ht="20.100000000000001" hidden="1" customHeight="1">
      <c r="B3602" s="137"/>
      <c r="C3602" s="137"/>
      <c r="D3602" s="159"/>
      <c r="E3602" s="160"/>
      <c r="F3602" s="137" t="s">
        <v>474</v>
      </c>
      <c r="G3602" s="137" t="s">
        <v>475</v>
      </c>
      <c r="H3602" s="177">
        <v>3.5</v>
      </c>
      <c r="I3602" s="177"/>
      <c r="J3602" s="177"/>
      <c r="K3602" s="177"/>
      <c r="L3602" s="138"/>
      <c r="M3602" s="146"/>
      <c r="N3602" s="146"/>
    </row>
    <row r="3603" spans="2:14" s="141" customFormat="1" ht="20.100000000000001" hidden="1" customHeight="1">
      <c r="B3603" s="137"/>
      <c r="C3603" s="137"/>
      <c r="D3603" s="159"/>
      <c r="E3603" s="160"/>
      <c r="F3603" s="137" t="s">
        <v>475</v>
      </c>
      <c r="G3603" s="137" t="s">
        <v>476</v>
      </c>
      <c r="H3603" s="177">
        <v>3.5</v>
      </c>
      <c r="I3603" s="177"/>
      <c r="J3603" s="177"/>
      <c r="K3603" s="177"/>
      <c r="L3603" s="138"/>
      <c r="M3603" s="146"/>
      <c r="N3603" s="146"/>
    </row>
    <row r="3604" spans="2:14" s="141" customFormat="1" ht="20.100000000000001" hidden="1" customHeight="1">
      <c r="B3604" s="137"/>
      <c r="C3604" s="137"/>
      <c r="D3604" s="159"/>
      <c r="E3604" s="160"/>
      <c r="F3604" s="137" t="s">
        <v>476</v>
      </c>
      <c r="G3604" s="137" t="s">
        <v>477</v>
      </c>
      <c r="H3604" s="177">
        <v>3.5</v>
      </c>
      <c r="I3604" s="177"/>
      <c r="J3604" s="177"/>
      <c r="K3604" s="177"/>
      <c r="L3604" s="138"/>
      <c r="M3604" s="146"/>
      <c r="N3604" s="146"/>
    </row>
    <row r="3605" spans="2:14" s="141" customFormat="1" ht="20.100000000000001" hidden="1" customHeight="1">
      <c r="B3605" s="137"/>
      <c r="C3605" s="137"/>
      <c r="D3605" s="159"/>
      <c r="E3605" s="160"/>
      <c r="F3605" s="137" t="s">
        <v>477</v>
      </c>
      <c r="G3605" s="137" t="s">
        <v>543</v>
      </c>
      <c r="H3605" s="177">
        <v>3.5</v>
      </c>
      <c r="I3605" s="177"/>
      <c r="J3605" s="177"/>
      <c r="K3605" s="177"/>
      <c r="L3605" s="138"/>
      <c r="M3605" s="146"/>
      <c r="N3605" s="146"/>
    </row>
    <row r="3606" spans="2:14" s="141" customFormat="1" ht="20.100000000000001" hidden="1" customHeight="1">
      <c r="B3606" s="137"/>
      <c r="C3606" s="137"/>
      <c r="D3606" s="159"/>
      <c r="E3606" s="160"/>
      <c r="F3606" s="137" t="s">
        <v>543</v>
      </c>
      <c r="G3606" s="137" t="s">
        <v>550</v>
      </c>
      <c r="H3606" s="177">
        <v>3.5</v>
      </c>
      <c r="I3606" s="177"/>
      <c r="J3606" s="177"/>
      <c r="K3606" s="177"/>
      <c r="L3606" s="138"/>
      <c r="M3606" s="146"/>
      <c r="N3606" s="146"/>
    </row>
    <row r="3607" spans="2:14" s="141" customFormat="1" ht="20.100000000000001" hidden="1" customHeight="1">
      <c r="B3607" s="137"/>
      <c r="C3607" s="137"/>
      <c r="D3607" s="159"/>
      <c r="E3607" s="160"/>
      <c r="F3607" s="137" t="s">
        <v>550</v>
      </c>
      <c r="G3607" s="137" t="s">
        <v>551</v>
      </c>
      <c r="H3607" s="177">
        <v>3.5</v>
      </c>
      <c r="I3607" s="177"/>
      <c r="J3607" s="177"/>
      <c r="K3607" s="177"/>
      <c r="L3607" s="138"/>
      <c r="M3607" s="146"/>
      <c r="N3607" s="146"/>
    </row>
    <row r="3608" spans="2:14" s="141" customFormat="1" ht="20.100000000000001" hidden="1" customHeight="1">
      <c r="B3608" s="137"/>
      <c r="C3608" s="137"/>
      <c r="D3608" s="159"/>
      <c r="E3608" s="160"/>
      <c r="F3608" s="137" t="s">
        <v>551</v>
      </c>
      <c r="G3608" s="137" t="s">
        <v>552</v>
      </c>
      <c r="H3608" s="177">
        <v>3.5</v>
      </c>
      <c r="I3608" s="177"/>
      <c r="J3608" s="177"/>
      <c r="K3608" s="177"/>
      <c r="L3608" s="138"/>
      <c r="M3608" s="146"/>
      <c r="N3608" s="146"/>
    </row>
    <row r="3609" spans="2:14" s="141" customFormat="1" ht="20.100000000000001" hidden="1" customHeight="1">
      <c r="B3609" s="137"/>
      <c r="C3609" s="137"/>
      <c r="D3609" s="159"/>
      <c r="E3609" s="160"/>
      <c r="F3609" s="137" t="s">
        <v>552</v>
      </c>
      <c r="G3609" s="137" t="s">
        <v>553</v>
      </c>
      <c r="H3609" s="177">
        <v>3.5</v>
      </c>
      <c r="I3609" s="177"/>
      <c r="J3609" s="177"/>
      <c r="K3609" s="177"/>
      <c r="L3609" s="138"/>
      <c r="M3609" s="146"/>
      <c r="N3609" s="146"/>
    </row>
    <row r="3610" spans="2:14" s="141" customFormat="1" ht="20.100000000000001" hidden="1" customHeight="1">
      <c r="B3610" s="137"/>
      <c r="C3610" s="137"/>
      <c r="D3610" s="159"/>
      <c r="E3610" s="160"/>
      <c r="F3610" s="137" t="s">
        <v>553</v>
      </c>
      <c r="G3610" s="137" t="s">
        <v>554</v>
      </c>
      <c r="H3610" s="177">
        <v>3.5</v>
      </c>
      <c r="I3610" s="177"/>
      <c r="J3610" s="177"/>
      <c r="K3610" s="177"/>
      <c r="L3610" s="138"/>
      <c r="M3610" s="146"/>
      <c r="N3610" s="146"/>
    </row>
    <row r="3611" spans="2:14" s="141" customFormat="1" ht="20.100000000000001" hidden="1" customHeight="1">
      <c r="B3611" s="137"/>
      <c r="C3611" s="137"/>
      <c r="D3611" s="159"/>
      <c r="E3611" s="160"/>
      <c r="F3611" s="137" t="s">
        <v>554</v>
      </c>
      <c r="G3611" s="137" t="s">
        <v>555</v>
      </c>
      <c r="H3611" s="177">
        <v>3.5</v>
      </c>
      <c r="I3611" s="177"/>
      <c r="J3611" s="177"/>
      <c r="K3611" s="177"/>
      <c r="L3611" s="138"/>
      <c r="M3611" s="146"/>
      <c r="N3611" s="146"/>
    </row>
    <row r="3612" spans="2:14" s="141" customFormat="1" ht="20.100000000000001" hidden="1" customHeight="1">
      <c r="B3612" s="137"/>
      <c r="C3612" s="137"/>
      <c r="D3612" s="159"/>
      <c r="E3612" s="160"/>
      <c r="F3612" s="137" t="s">
        <v>555</v>
      </c>
      <c r="G3612" s="137" t="s">
        <v>556</v>
      </c>
      <c r="H3612" s="177">
        <v>3.5</v>
      </c>
      <c r="I3612" s="177"/>
      <c r="J3612" s="177"/>
      <c r="K3612" s="177"/>
      <c r="L3612" s="138"/>
      <c r="M3612" s="146"/>
      <c r="N3612" s="146"/>
    </row>
    <row r="3613" spans="2:14" s="141" customFormat="1" ht="20.100000000000001" hidden="1" customHeight="1">
      <c r="B3613" s="137"/>
      <c r="C3613" s="137"/>
      <c r="D3613" s="159"/>
      <c r="E3613" s="160"/>
      <c r="F3613" s="137" t="s">
        <v>556</v>
      </c>
      <c r="G3613" s="137" t="s">
        <v>557</v>
      </c>
      <c r="H3613" s="177">
        <v>3.5</v>
      </c>
      <c r="I3613" s="177"/>
      <c r="J3613" s="177"/>
      <c r="K3613" s="177"/>
      <c r="L3613" s="138"/>
      <c r="M3613" s="146"/>
      <c r="N3613" s="146"/>
    </row>
    <row r="3614" spans="2:14" s="141" customFormat="1" ht="20.100000000000001" hidden="1" customHeight="1">
      <c r="B3614" s="137"/>
      <c r="C3614" s="137"/>
      <c r="D3614" s="159"/>
      <c r="E3614" s="160"/>
      <c r="F3614" s="137" t="s">
        <v>557</v>
      </c>
      <c r="G3614" s="137" t="s">
        <v>558</v>
      </c>
      <c r="H3614" s="177">
        <v>3.5</v>
      </c>
      <c r="I3614" s="177"/>
      <c r="J3614" s="177"/>
      <c r="K3614" s="177"/>
      <c r="L3614" s="138"/>
      <c r="M3614" s="146"/>
      <c r="N3614" s="146"/>
    </row>
    <row r="3615" spans="2:14" s="141" customFormat="1" ht="20.100000000000001" hidden="1" customHeight="1">
      <c r="B3615" s="137"/>
      <c r="C3615" s="137"/>
      <c r="D3615" s="159"/>
      <c r="E3615" s="160"/>
      <c r="F3615" s="137" t="s">
        <v>558</v>
      </c>
      <c r="G3615" s="137" t="s">
        <v>559</v>
      </c>
      <c r="H3615" s="177">
        <v>3.5</v>
      </c>
      <c r="I3615" s="177"/>
      <c r="J3615" s="177"/>
      <c r="K3615" s="177"/>
      <c r="L3615" s="138"/>
      <c r="M3615" s="146"/>
      <c r="N3615" s="146"/>
    </row>
    <row r="3616" spans="2:14" s="141" customFormat="1" ht="20.100000000000001" hidden="1" customHeight="1">
      <c r="B3616" s="137"/>
      <c r="C3616" s="137"/>
      <c r="D3616" s="159"/>
      <c r="E3616" s="160"/>
      <c r="F3616" s="137" t="s">
        <v>559</v>
      </c>
      <c r="G3616" s="137" t="s">
        <v>560</v>
      </c>
      <c r="H3616" s="177">
        <v>3.5</v>
      </c>
      <c r="I3616" s="177"/>
      <c r="J3616" s="177"/>
      <c r="K3616" s="177"/>
      <c r="L3616" s="138"/>
      <c r="M3616" s="146"/>
      <c r="N3616" s="146"/>
    </row>
    <row r="3617" spans="2:14" s="141" customFormat="1" ht="20.100000000000001" hidden="1" customHeight="1">
      <c r="B3617" s="137"/>
      <c r="C3617" s="137"/>
      <c r="D3617" s="159"/>
      <c r="E3617" s="160"/>
      <c r="F3617" s="137" t="s">
        <v>560</v>
      </c>
      <c r="G3617" s="137" t="s">
        <v>986</v>
      </c>
      <c r="H3617" s="177">
        <v>3.5</v>
      </c>
      <c r="I3617" s="177"/>
      <c r="J3617" s="177"/>
      <c r="K3617" s="177"/>
      <c r="L3617" s="138"/>
      <c r="M3617" s="146"/>
      <c r="N3617" s="146"/>
    </row>
    <row r="3618" spans="2:14" s="141" customFormat="1" ht="20.100000000000001" hidden="1" customHeight="1">
      <c r="B3618" s="137"/>
      <c r="C3618" s="137"/>
      <c r="D3618" s="159"/>
      <c r="E3618" s="160"/>
      <c r="F3618" s="137"/>
      <c r="G3618" s="137"/>
      <c r="H3618" s="177"/>
      <c r="I3618" s="177"/>
      <c r="J3618" s="177"/>
      <c r="K3618" s="177"/>
      <c r="L3618" s="138"/>
      <c r="M3618" s="146"/>
      <c r="N3618" s="146"/>
    </row>
    <row r="3619" spans="2:14" s="141" customFormat="1" ht="20.100000000000001" hidden="1" customHeight="1">
      <c r="B3619" s="137">
        <v>347</v>
      </c>
      <c r="C3619" s="137"/>
      <c r="D3619" s="159" t="s">
        <v>356</v>
      </c>
      <c r="E3619" s="160">
        <v>3.9790000000000001</v>
      </c>
      <c r="F3619" s="137" t="s">
        <v>433</v>
      </c>
      <c r="G3619" s="137" t="s">
        <v>447</v>
      </c>
      <c r="H3619" s="177">
        <v>4</v>
      </c>
      <c r="I3619" s="177"/>
      <c r="J3619" s="177"/>
      <c r="K3619" s="177"/>
      <c r="L3619" s="138"/>
      <c r="M3619" s="146"/>
      <c r="N3619" s="146"/>
    </row>
    <row r="3620" spans="2:14" s="141" customFormat="1" ht="20.100000000000001" hidden="1" customHeight="1">
      <c r="B3620" s="137"/>
      <c r="C3620" s="137"/>
      <c r="D3620" s="159"/>
      <c r="E3620" s="160"/>
      <c r="F3620" s="137" t="s">
        <v>447</v>
      </c>
      <c r="G3620" s="137" t="s">
        <v>451</v>
      </c>
      <c r="H3620" s="177">
        <v>4</v>
      </c>
      <c r="I3620" s="177"/>
      <c r="J3620" s="177"/>
      <c r="K3620" s="177"/>
      <c r="L3620" s="138"/>
      <c r="M3620" s="146"/>
      <c r="N3620" s="146"/>
    </row>
    <row r="3621" spans="2:14" s="141" customFormat="1" ht="20.100000000000001" hidden="1" customHeight="1">
      <c r="B3621" s="137"/>
      <c r="C3621" s="137"/>
      <c r="D3621" s="159"/>
      <c r="E3621" s="160"/>
      <c r="F3621" s="137" t="s">
        <v>451</v>
      </c>
      <c r="G3621" s="137" t="s">
        <v>454</v>
      </c>
      <c r="H3621" s="177">
        <v>4</v>
      </c>
      <c r="I3621" s="177"/>
      <c r="J3621" s="177"/>
      <c r="K3621" s="177"/>
      <c r="L3621" s="138"/>
      <c r="M3621" s="146"/>
      <c r="N3621" s="146"/>
    </row>
    <row r="3622" spans="2:14" s="141" customFormat="1" ht="20.100000000000001" hidden="1" customHeight="1">
      <c r="B3622" s="137"/>
      <c r="C3622" s="137"/>
      <c r="D3622" s="159"/>
      <c r="E3622" s="160"/>
      <c r="F3622" s="137" t="s">
        <v>454</v>
      </c>
      <c r="G3622" s="137" t="s">
        <v>455</v>
      </c>
      <c r="H3622" s="177">
        <v>4</v>
      </c>
      <c r="I3622" s="177"/>
      <c r="J3622" s="177"/>
      <c r="K3622" s="177"/>
      <c r="L3622" s="138"/>
      <c r="M3622" s="146"/>
      <c r="N3622" s="146"/>
    </row>
    <row r="3623" spans="2:14" s="141" customFormat="1" ht="20.100000000000001" hidden="1" customHeight="1">
      <c r="B3623" s="137"/>
      <c r="C3623" s="137"/>
      <c r="D3623" s="159"/>
      <c r="E3623" s="160"/>
      <c r="F3623" s="137" t="s">
        <v>455</v>
      </c>
      <c r="G3623" s="137" t="s">
        <v>456</v>
      </c>
      <c r="H3623" s="177">
        <v>4</v>
      </c>
      <c r="I3623" s="177"/>
      <c r="J3623" s="177"/>
      <c r="K3623" s="177"/>
      <c r="L3623" s="138"/>
      <c r="M3623" s="146"/>
      <c r="N3623" s="146"/>
    </row>
    <row r="3624" spans="2:14" s="141" customFormat="1" ht="20.100000000000001" hidden="1" customHeight="1">
      <c r="B3624" s="137"/>
      <c r="C3624" s="137"/>
      <c r="D3624" s="159"/>
      <c r="E3624" s="160"/>
      <c r="F3624" s="137" t="s">
        <v>456</v>
      </c>
      <c r="G3624" s="137" t="s">
        <v>457</v>
      </c>
      <c r="H3624" s="177">
        <v>4</v>
      </c>
      <c r="I3624" s="177"/>
      <c r="J3624" s="177"/>
      <c r="K3624" s="177"/>
      <c r="L3624" s="138"/>
      <c r="M3624" s="146"/>
      <c r="N3624" s="146"/>
    </row>
    <row r="3625" spans="2:14" s="141" customFormat="1" ht="20.100000000000001" hidden="1" customHeight="1">
      <c r="B3625" s="137"/>
      <c r="C3625" s="137"/>
      <c r="D3625" s="159"/>
      <c r="E3625" s="160"/>
      <c r="F3625" s="137" t="s">
        <v>457</v>
      </c>
      <c r="G3625" s="137" t="s">
        <v>460</v>
      </c>
      <c r="H3625" s="177">
        <v>4</v>
      </c>
      <c r="I3625" s="177"/>
      <c r="J3625" s="177"/>
      <c r="K3625" s="177"/>
      <c r="L3625" s="138"/>
      <c r="M3625" s="146"/>
      <c r="N3625" s="146"/>
    </row>
    <row r="3626" spans="2:14" s="141" customFormat="1" ht="20.100000000000001" hidden="1" customHeight="1">
      <c r="B3626" s="137"/>
      <c r="C3626" s="137"/>
      <c r="D3626" s="159"/>
      <c r="E3626" s="160"/>
      <c r="F3626" s="137" t="s">
        <v>460</v>
      </c>
      <c r="G3626" s="137" t="s">
        <v>463</v>
      </c>
      <c r="H3626" s="177">
        <v>4</v>
      </c>
      <c r="I3626" s="177"/>
      <c r="J3626" s="177"/>
      <c r="K3626" s="177"/>
      <c r="L3626" s="138"/>
      <c r="M3626" s="146"/>
      <c r="N3626" s="146"/>
    </row>
    <row r="3627" spans="2:14" s="141" customFormat="1" ht="20.100000000000001" hidden="1" customHeight="1">
      <c r="B3627" s="137"/>
      <c r="C3627" s="137"/>
      <c r="D3627" s="159"/>
      <c r="E3627" s="160"/>
      <c r="F3627" s="137" t="s">
        <v>463</v>
      </c>
      <c r="G3627" s="137" t="s">
        <v>464</v>
      </c>
      <c r="H3627" s="177">
        <v>4</v>
      </c>
      <c r="I3627" s="177"/>
      <c r="J3627" s="177"/>
      <c r="K3627" s="177"/>
      <c r="L3627" s="138"/>
      <c r="M3627" s="146"/>
      <c r="N3627" s="146"/>
    </row>
    <row r="3628" spans="2:14" s="141" customFormat="1" ht="20.100000000000001" hidden="1" customHeight="1">
      <c r="B3628" s="137"/>
      <c r="C3628" s="137"/>
      <c r="D3628" s="159"/>
      <c r="E3628" s="160"/>
      <c r="F3628" s="137" t="s">
        <v>464</v>
      </c>
      <c r="G3628" s="137" t="s">
        <v>465</v>
      </c>
      <c r="H3628" s="177">
        <v>4</v>
      </c>
      <c r="I3628" s="177"/>
      <c r="J3628" s="177"/>
      <c r="K3628" s="177"/>
      <c r="L3628" s="138"/>
      <c r="M3628" s="146"/>
      <c r="N3628" s="146"/>
    </row>
    <row r="3629" spans="2:14" s="141" customFormat="1" ht="20.100000000000001" hidden="1" customHeight="1">
      <c r="B3629" s="137"/>
      <c r="C3629" s="137"/>
      <c r="D3629" s="159"/>
      <c r="E3629" s="160"/>
      <c r="F3629" s="137" t="s">
        <v>465</v>
      </c>
      <c r="G3629" s="137" t="s">
        <v>466</v>
      </c>
      <c r="H3629" s="177">
        <v>4</v>
      </c>
      <c r="I3629" s="177"/>
      <c r="J3629" s="177"/>
      <c r="K3629" s="177"/>
      <c r="L3629" s="138"/>
      <c r="M3629" s="146"/>
      <c r="N3629" s="146"/>
    </row>
    <row r="3630" spans="2:14" s="141" customFormat="1" ht="20.100000000000001" hidden="1" customHeight="1">
      <c r="B3630" s="137"/>
      <c r="C3630" s="137"/>
      <c r="D3630" s="159"/>
      <c r="E3630" s="160"/>
      <c r="F3630" s="137" t="s">
        <v>466</v>
      </c>
      <c r="G3630" s="137" t="s">
        <v>467</v>
      </c>
      <c r="H3630" s="177">
        <v>4</v>
      </c>
      <c r="I3630" s="177"/>
      <c r="J3630" s="177"/>
      <c r="K3630" s="177"/>
      <c r="L3630" s="138"/>
      <c r="M3630" s="146"/>
      <c r="N3630" s="146"/>
    </row>
    <row r="3631" spans="2:14" s="141" customFormat="1" ht="20.100000000000001" hidden="1" customHeight="1">
      <c r="B3631" s="137"/>
      <c r="C3631" s="137"/>
      <c r="D3631" s="159"/>
      <c r="E3631" s="160"/>
      <c r="F3631" s="137" t="s">
        <v>467</v>
      </c>
      <c r="G3631" s="137" t="s">
        <v>468</v>
      </c>
      <c r="H3631" s="177">
        <v>4</v>
      </c>
      <c r="I3631" s="177"/>
      <c r="J3631" s="177"/>
      <c r="K3631" s="177"/>
      <c r="L3631" s="138"/>
      <c r="M3631" s="146"/>
      <c r="N3631" s="146"/>
    </row>
    <row r="3632" spans="2:14" s="141" customFormat="1" ht="20.100000000000001" hidden="1" customHeight="1">
      <c r="B3632" s="137"/>
      <c r="C3632" s="137"/>
      <c r="D3632" s="159"/>
      <c r="E3632" s="160"/>
      <c r="F3632" s="137" t="s">
        <v>468</v>
      </c>
      <c r="G3632" s="137" t="s">
        <v>469</v>
      </c>
      <c r="H3632" s="177">
        <v>4</v>
      </c>
      <c r="I3632" s="177"/>
      <c r="J3632" s="177"/>
      <c r="K3632" s="177"/>
      <c r="L3632" s="138"/>
      <c r="M3632" s="146"/>
      <c r="N3632" s="146"/>
    </row>
    <row r="3633" spans="2:14" s="141" customFormat="1" ht="20.100000000000001" hidden="1" customHeight="1">
      <c r="B3633" s="137"/>
      <c r="C3633" s="137"/>
      <c r="D3633" s="159"/>
      <c r="E3633" s="160"/>
      <c r="F3633" s="137" t="s">
        <v>469</v>
      </c>
      <c r="G3633" s="137" t="s">
        <v>470</v>
      </c>
      <c r="H3633" s="177">
        <v>4</v>
      </c>
      <c r="I3633" s="177"/>
      <c r="J3633" s="177"/>
      <c r="K3633" s="177"/>
      <c r="L3633" s="138"/>
      <c r="M3633" s="146"/>
      <c r="N3633" s="146"/>
    </row>
    <row r="3634" spans="2:14" s="141" customFormat="1" ht="20.100000000000001" hidden="1" customHeight="1">
      <c r="B3634" s="137"/>
      <c r="C3634" s="137"/>
      <c r="D3634" s="159"/>
      <c r="E3634" s="160"/>
      <c r="F3634" s="137" t="s">
        <v>470</v>
      </c>
      <c r="G3634" s="137" t="s">
        <v>471</v>
      </c>
      <c r="H3634" s="177">
        <v>4</v>
      </c>
      <c r="I3634" s="177"/>
      <c r="J3634" s="177"/>
      <c r="K3634" s="177"/>
      <c r="L3634" s="138"/>
      <c r="M3634" s="146"/>
      <c r="N3634" s="146"/>
    </row>
    <row r="3635" spans="2:14" s="141" customFormat="1" ht="20.100000000000001" hidden="1" customHeight="1">
      <c r="B3635" s="137"/>
      <c r="C3635" s="137"/>
      <c r="D3635" s="159"/>
      <c r="E3635" s="160"/>
      <c r="F3635" s="137" t="s">
        <v>471</v>
      </c>
      <c r="G3635" s="137" t="s">
        <v>473</v>
      </c>
      <c r="H3635" s="177">
        <v>4</v>
      </c>
      <c r="I3635" s="177"/>
      <c r="J3635" s="177"/>
      <c r="K3635" s="177"/>
      <c r="L3635" s="138"/>
      <c r="M3635" s="146"/>
      <c r="N3635" s="146"/>
    </row>
    <row r="3636" spans="2:14" s="141" customFormat="1" ht="20.100000000000001" hidden="1" customHeight="1">
      <c r="B3636" s="137"/>
      <c r="C3636" s="137"/>
      <c r="D3636" s="159"/>
      <c r="E3636" s="160"/>
      <c r="F3636" s="137" t="s">
        <v>473</v>
      </c>
      <c r="G3636" s="137" t="s">
        <v>474</v>
      </c>
      <c r="H3636" s="177">
        <v>4</v>
      </c>
      <c r="I3636" s="177"/>
      <c r="J3636" s="177"/>
      <c r="K3636" s="177"/>
      <c r="L3636" s="138"/>
      <c r="M3636" s="146"/>
      <c r="N3636" s="146"/>
    </row>
    <row r="3637" spans="2:14" s="141" customFormat="1" ht="20.100000000000001" hidden="1" customHeight="1">
      <c r="B3637" s="137"/>
      <c r="C3637" s="137"/>
      <c r="D3637" s="159"/>
      <c r="E3637" s="160"/>
      <c r="F3637" s="137" t="s">
        <v>474</v>
      </c>
      <c r="G3637" s="137" t="s">
        <v>475</v>
      </c>
      <c r="H3637" s="177">
        <v>4</v>
      </c>
      <c r="I3637" s="177"/>
      <c r="J3637" s="177"/>
      <c r="K3637" s="177"/>
      <c r="L3637" s="138"/>
      <c r="M3637" s="146"/>
      <c r="N3637" s="146"/>
    </row>
    <row r="3638" spans="2:14" s="141" customFormat="1" ht="20.100000000000001" hidden="1" customHeight="1">
      <c r="B3638" s="137"/>
      <c r="C3638" s="137"/>
      <c r="D3638" s="159"/>
      <c r="E3638" s="160"/>
      <c r="F3638" s="137" t="s">
        <v>475</v>
      </c>
      <c r="G3638" s="137" t="s">
        <v>987</v>
      </c>
      <c r="H3638" s="177">
        <v>4</v>
      </c>
      <c r="I3638" s="177"/>
      <c r="J3638" s="177"/>
      <c r="K3638" s="177"/>
      <c r="L3638" s="138"/>
      <c r="M3638" s="146"/>
      <c r="N3638" s="146"/>
    </row>
    <row r="3639" spans="2:14" s="141" customFormat="1" ht="20.100000000000001" hidden="1" customHeight="1">
      <c r="B3639" s="137"/>
      <c r="C3639" s="137"/>
      <c r="D3639" s="159"/>
      <c r="E3639" s="160"/>
      <c r="F3639" s="137"/>
      <c r="G3639" s="137"/>
      <c r="H3639" s="177"/>
      <c r="I3639" s="177"/>
      <c r="J3639" s="177"/>
      <c r="K3639" s="177"/>
      <c r="L3639" s="138"/>
      <c r="M3639" s="146"/>
      <c r="N3639" s="146"/>
    </row>
    <row r="3640" spans="2:14" s="141" customFormat="1" ht="20.100000000000001" hidden="1" customHeight="1">
      <c r="B3640" s="137">
        <v>348</v>
      </c>
      <c r="C3640" s="137"/>
      <c r="D3640" s="159" t="s">
        <v>357</v>
      </c>
      <c r="E3640" s="160">
        <v>2.8570000000000002</v>
      </c>
      <c r="F3640" s="137" t="s">
        <v>433</v>
      </c>
      <c r="G3640" s="137" t="s">
        <v>447</v>
      </c>
      <c r="H3640" s="177">
        <v>4</v>
      </c>
      <c r="I3640" s="177"/>
      <c r="J3640" s="177"/>
      <c r="K3640" s="177"/>
      <c r="L3640" s="138"/>
      <c r="M3640" s="146"/>
      <c r="N3640" s="146"/>
    </row>
    <row r="3641" spans="2:14" s="141" customFormat="1" ht="20.100000000000001" hidden="1" customHeight="1">
      <c r="B3641" s="137"/>
      <c r="C3641" s="137"/>
      <c r="D3641" s="159"/>
      <c r="E3641" s="160"/>
      <c r="F3641" s="137" t="s">
        <v>447</v>
      </c>
      <c r="G3641" s="137" t="s">
        <v>451</v>
      </c>
      <c r="H3641" s="177">
        <v>4</v>
      </c>
      <c r="I3641" s="177"/>
      <c r="J3641" s="177"/>
      <c r="K3641" s="177"/>
      <c r="L3641" s="138"/>
      <c r="M3641" s="146"/>
      <c r="N3641" s="146"/>
    </row>
    <row r="3642" spans="2:14" s="141" customFormat="1" ht="20.100000000000001" hidden="1" customHeight="1">
      <c r="B3642" s="137"/>
      <c r="C3642" s="137"/>
      <c r="D3642" s="159"/>
      <c r="E3642" s="160"/>
      <c r="F3642" s="137" t="s">
        <v>451</v>
      </c>
      <c r="G3642" s="137" t="s">
        <v>454</v>
      </c>
      <c r="H3642" s="177">
        <v>4</v>
      </c>
      <c r="I3642" s="177"/>
      <c r="J3642" s="177"/>
      <c r="K3642" s="177"/>
      <c r="L3642" s="138"/>
      <c r="M3642" s="146"/>
      <c r="N3642" s="146"/>
    </row>
    <row r="3643" spans="2:14" s="141" customFormat="1" ht="20.100000000000001" hidden="1" customHeight="1">
      <c r="B3643" s="137"/>
      <c r="C3643" s="137"/>
      <c r="D3643" s="159"/>
      <c r="E3643" s="160"/>
      <c r="F3643" s="137" t="s">
        <v>454</v>
      </c>
      <c r="G3643" s="137" t="s">
        <v>455</v>
      </c>
      <c r="H3643" s="177">
        <v>4</v>
      </c>
      <c r="I3643" s="177"/>
      <c r="J3643" s="177"/>
      <c r="K3643" s="177"/>
      <c r="L3643" s="138"/>
      <c r="M3643" s="146"/>
      <c r="N3643" s="146"/>
    </row>
    <row r="3644" spans="2:14" s="141" customFormat="1" ht="20.100000000000001" hidden="1" customHeight="1">
      <c r="B3644" s="137"/>
      <c r="C3644" s="137"/>
      <c r="D3644" s="159"/>
      <c r="E3644" s="160"/>
      <c r="F3644" s="137" t="s">
        <v>455</v>
      </c>
      <c r="G3644" s="137" t="s">
        <v>456</v>
      </c>
      <c r="H3644" s="177">
        <v>4</v>
      </c>
      <c r="I3644" s="177"/>
      <c r="J3644" s="177"/>
      <c r="K3644" s="177"/>
      <c r="L3644" s="138"/>
      <c r="M3644" s="146"/>
      <c r="N3644" s="146"/>
    </row>
    <row r="3645" spans="2:14" s="141" customFormat="1" ht="20.100000000000001" hidden="1" customHeight="1">
      <c r="B3645" s="137"/>
      <c r="C3645" s="137"/>
      <c r="D3645" s="159"/>
      <c r="E3645" s="160"/>
      <c r="F3645" s="137" t="s">
        <v>456</v>
      </c>
      <c r="G3645" s="137" t="s">
        <v>457</v>
      </c>
      <c r="H3645" s="177">
        <v>4</v>
      </c>
      <c r="I3645" s="177"/>
      <c r="J3645" s="177"/>
      <c r="K3645" s="177"/>
      <c r="L3645" s="138"/>
      <c r="M3645" s="146"/>
      <c r="N3645" s="146"/>
    </row>
    <row r="3646" spans="2:14" s="141" customFormat="1" ht="20.100000000000001" hidden="1" customHeight="1">
      <c r="B3646" s="137"/>
      <c r="C3646" s="137"/>
      <c r="D3646" s="159"/>
      <c r="E3646" s="160"/>
      <c r="F3646" s="137" t="s">
        <v>457</v>
      </c>
      <c r="G3646" s="137" t="s">
        <v>460</v>
      </c>
      <c r="H3646" s="177">
        <v>4</v>
      </c>
      <c r="I3646" s="177"/>
      <c r="J3646" s="177"/>
      <c r="K3646" s="177"/>
      <c r="L3646" s="138"/>
      <c r="M3646" s="146"/>
      <c r="N3646" s="146"/>
    </row>
    <row r="3647" spans="2:14" s="141" customFormat="1" ht="20.100000000000001" hidden="1" customHeight="1">
      <c r="B3647" s="137"/>
      <c r="C3647" s="137"/>
      <c r="D3647" s="159"/>
      <c r="E3647" s="160"/>
      <c r="F3647" s="137" t="s">
        <v>460</v>
      </c>
      <c r="G3647" s="137" t="s">
        <v>463</v>
      </c>
      <c r="H3647" s="177">
        <v>4</v>
      </c>
      <c r="I3647" s="177"/>
      <c r="J3647" s="177"/>
      <c r="K3647" s="177"/>
      <c r="L3647" s="138"/>
      <c r="M3647" s="146"/>
      <c r="N3647" s="146"/>
    </row>
    <row r="3648" spans="2:14" s="141" customFormat="1" ht="20.100000000000001" hidden="1" customHeight="1">
      <c r="B3648" s="137"/>
      <c r="C3648" s="137"/>
      <c r="D3648" s="159"/>
      <c r="E3648" s="160"/>
      <c r="F3648" s="137" t="s">
        <v>463</v>
      </c>
      <c r="G3648" s="137" t="s">
        <v>464</v>
      </c>
      <c r="H3648" s="177">
        <v>4</v>
      </c>
      <c r="I3648" s="177"/>
      <c r="J3648" s="177"/>
      <c r="K3648" s="177"/>
      <c r="L3648" s="138"/>
      <c r="M3648" s="146"/>
      <c r="N3648" s="146"/>
    </row>
    <row r="3649" spans="2:14" s="141" customFormat="1" ht="20.100000000000001" hidden="1" customHeight="1">
      <c r="B3649" s="137"/>
      <c r="C3649" s="137"/>
      <c r="D3649" s="159"/>
      <c r="E3649" s="160"/>
      <c r="F3649" s="137" t="s">
        <v>464</v>
      </c>
      <c r="G3649" s="137" t="s">
        <v>465</v>
      </c>
      <c r="H3649" s="177">
        <v>4</v>
      </c>
      <c r="I3649" s="177"/>
      <c r="J3649" s="177"/>
      <c r="K3649" s="177"/>
      <c r="L3649" s="138"/>
      <c r="M3649" s="146"/>
      <c r="N3649" s="146"/>
    </row>
    <row r="3650" spans="2:14" s="141" customFormat="1" ht="20.100000000000001" hidden="1" customHeight="1">
      <c r="B3650" s="137"/>
      <c r="C3650" s="137"/>
      <c r="D3650" s="159"/>
      <c r="E3650" s="160"/>
      <c r="F3650" s="137" t="s">
        <v>465</v>
      </c>
      <c r="G3650" s="137" t="s">
        <v>466</v>
      </c>
      <c r="H3650" s="177">
        <v>4</v>
      </c>
      <c r="I3650" s="177"/>
      <c r="J3650" s="177"/>
      <c r="K3650" s="177"/>
      <c r="L3650" s="138"/>
      <c r="M3650" s="146"/>
      <c r="N3650" s="146"/>
    </row>
    <row r="3651" spans="2:14" s="141" customFormat="1" ht="20.100000000000001" hidden="1" customHeight="1">
      <c r="B3651" s="137"/>
      <c r="C3651" s="137"/>
      <c r="D3651" s="159"/>
      <c r="E3651" s="160"/>
      <c r="F3651" s="137" t="s">
        <v>466</v>
      </c>
      <c r="G3651" s="137" t="s">
        <v>467</v>
      </c>
      <c r="H3651" s="177">
        <v>4</v>
      </c>
      <c r="I3651" s="177"/>
      <c r="J3651" s="177"/>
      <c r="K3651" s="177"/>
      <c r="L3651" s="138"/>
      <c r="M3651" s="146"/>
      <c r="N3651" s="146"/>
    </row>
    <row r="3652" spans="2:14" s="141" customFormat="1" ht="20.100000000000001" hidden="1" customHeight="1">
      <c r="B3652" s="137"/>
      <c r="C3652" s="137"/>
      <c r="D3652" s="159"/>
      <c r="E3652" s="160"/>
      <c r="F3652" s="137" t="s">
        <v>467</v>
      </c>
      <c r="G3652" s="137" t="s">
        <v>468</v>
      </c>
      <c r="H3652" s="177">
        <v>4</v>
      </c>
      <c r="I3652" s="177"/>
      <c r="J3652" s="177"/>
      <c r="K3652" s="177"/>
      <c r="L3652" s="138"/>
      <c r="M3652" s="146"/>
      <c r="N3652" s="146"/>
    </row>
    <row r="3653" spans="2:14" s="141" customFormat="1" ht="20.100000000000001" hidden="1" customHeight="1">
      <c r="B3653" s="137"/>
      <c r="C3653" s="137"/>
      <c r="D3653" s="159"/>
      <c r="E3653" s="160"/>
      <c r="F3653" s="137" t="s">
        <v>468</v>
      </c>
      <c r="G3653" s="137" t="s">
        <v>469</v>
      </c>
      <c r="H3653" s="177">
        <v>4</v>
      </c>
      <c r="I3653" s="177"/>
      <c r="J3653" s="177"/>
      <c r="K3653" s="177"/>
      <c r="L3653" s="138"/>
      <c r="M3653" s="146"/>
      <c r="N3653" s="146"/>
    </row>
    <row r="3654" spans="2:14" s="141" customFormat="1" ht="20.100000000000001" hidden="1" customHeight="1">
      <c r="B3654" s="137"/>
      <c r="C3654" s="137"/>
      <c r="D3654" s="159"/>
      <c r="E3654" s="160"/>
      <c r="F3654" s="137" t="s">
        <v>469</v>
      </c>
      <c r="G3654" s="137" t="s">
        <v>988</v>
      </c>
      <c r="H3654" s="177">
        <v>4</v>
      </c>
      <c r="I3654" s="177"/>
      <c r="J3654" s="177"/>
      <c r="K3654" s="177"/>
      <c r="L3654" s="138"/>
      <c r="M3654" s="146"/>
      <c r="N3654" s="146"/>
    </row>
    <row r="3655" spans="2:14" s="141" customFormat="1" ht="20.100000000000001" hidden="1" customHeight="1">
      <c r="B3655" s="137"/>
      <c r="C3655" s="137"/>
      <c r="D3655" s="159"/>
      <c r="E3655" s="160"/>
      <c r="F3655" s="137"/>
      <c r="G3655" s="137"/>
      <c r="H3655" s="177"/>
      <c r="I3655" s="177"/>
      <c r="J3655" s="177"/>
      <c r="K3655" s="177"/>
      <c r="L3655" s="138"/>
      <c r="M3655" s="146"/>
      <c r="N3655" s="146"/>
    </row>
    <row r="3656" spans="2:14" s="141" customFormat="1" ht="20.100000000000001" hidden="1" customHeight="1">
      <c r="B3656" s="137">
        <v>349</v>
      </c>
      <c r="C3656" s="137"/>
      <c r="D3656" s="159" t="s">
        <v>358</v>
      </c>
      <c r="E3656" s="160">
        <v>5.4329999999999998</v>
      </c>
      <c r="F3656" s="137" t="s">
        <v>433</v>
      </c>
      <c r="G3656" s="137" t="s">
        <v>447</v>
      </c>
      <c r="H3656" s="177">
        <v>3.5</v>
      </c>
      <c r="I3656" s="177"/>
      <c r="J3656" s="177"/>
      <c r="K3656" s="177"/>
      <c r="L3656" s="138"/>
      <c r="M3656" s="146"/>
      <c r="N3656" s="146"/>
    </row>
    <row r="3657" spans="2:14" s="141" customFormat="1" ht="20.100000000000001" hidden="1" customHeight="1">
      <c r="B3657" s="137"/>
      <c r="C3657" s="137"/>
      <c r="D3657" s="159"/>
      <c r="E3657" s="160"/>
      <c r="F3657" s="137" t="s">
        <v>447</v>
      </c>
      <c r="G3657" s="137" t="s">
        <v>451</v>
      </c>
      <c r="H3657" s="177">
        <v>3.5</v>
      </c>
      <c r="I3657" s="177"/>
      <c r="J3657" s="177"/>
      <c r="K3657" s="177"/>
      <c r="L3657" s="138"/>
      <c r="M3657" s="146"/>
      <c r="N3657" s="146"/>
    </row>
    <row r="3658" spans="2:14" s="141" customFormat="1" ht="20.100000000000001" hidden="1" customHeight="1">
      <c r="B3658" s="137"/>
      <c r="C3658" s="137"/>
      <c r="D3658" s="159"/>
      <c r="E3658" s="160"/>
      <c r="F3658" s="137" t="s">
        <v>451</v>
      </c>
      <c r="G3658" s="137" t="s">
        <v>454</v>
      </c>
      <c r="H3658" s="177">
        <v>3.5</v>
      </c>
      <c r="I3658" s="177"/>
      <c r="J3658" s="177"/>
      <c r="K3658" s="177"/>
      <c r="L3658" s="138"/>
      <c r="M3658" s="146"/>
      <c r="N3658" s="146"/>
    </row>
    <row r="3659" spans="2:14" s="141" customFormat="1" ht="20.100000000000001" hidden="1" customHeight="1">
      <c r="B3659" s="137"/>
      <c r="C3659" s="137"/>
      <c r="D3659" s="159"/>
      <c r="E3659" s="160"/>
      <c r="F3659" s="137" t="s">
        <v>454</v>
      </c>
      <c r="G3659" s="137" t="s">
        <v>455</v>
      </c>
      <c r="H3659" s="177">
        <v>3.5</v>
      </c>
      <c r="I3659" s="177"/>
      <c r="J3659" s="177"/>
      <c r="K3659" s="177"/>
      <c r="L3659" s="138"/>
      <c r="M3659" s="146"/>
      <c r="N3659" s="146"/>
    </row>
    <row r="3660" spans="2:14" s="141" customFormat="1" ht="20.100000000000001" hidden="1" customHeight="1">
      <c r="B3660" s="137"/>
      <c r="C3660" s="137"/>
      <c r="D3660" s="159"/>
      <c r="E3660" s="160"/>
      <c r="F3660" s="137" t="s">
        <v>455</v>
      </c>
      <c r="G3660" s="137" t="s">
        <v>456</v>
      </c>
      <c r="H3660" s="177">
        <v>3.5</v>
      </c>
      <c r="I3660" s="177"/>
      <c r="J3660" s="177"/>
      <c r="K3660" s="177"/>
      <c r="L3660" s="138"/>
      <c r="M3660" s="146"/>
      <c r="N3660" s="146"/>
    </row>
    <row r="3661" spans="2:14" s="141" customFormat="1" ht="20.100000000000001" hidden="1" customHeight="1">
      <c r="B3661" s="137"/>
      <c r="C3661" s="137"/>
      <c r="D3661" s="159"/>
      <c r="E3661" s="160"/>
      <c r="F3661" s="137" t="s">
        <v>456</v>
      </c>
      <c r="G3661" s="137" t="s">
        <v>457</v>
      </c>
      <c r="H3661" s="177">
        <v>3.5</v>
      </c>
      <c r="I3661" s="177"/>
      <c r="J3661" s="177"/>
      <c r="K3661" s="177"/>
      <c r="L3661" s="138"/>
      <c r="M3661" s="146"/>
      <c r="N3661" s="146"/>
    </row>
    <row r="3662" spans="2:14" s="141" customFormat="1" ht="20.100000000000001" hidden="1" customHeight="1">
      <c r="B3662" s="137"/>
      <c r="C3662" s="137"/>
      <c r="D3662" s="159"/>
      <c r="E3662" s="160"/>
      <c r="F3662" s="137" t="s">
        <v>457</v>
      </c>
      <c r="G3662" s="137" t="s">
        <v>460</v>
      </c>
      <c r="H3662" s="177">
        <v>3.5</v>
      </c>
      <c r="I3662" s="177"/>
      <c r="J3662" s="177"/>
      <c r="K3662" s="177"/>
      <c r="L3662" s="138"/>
      <c r="M3662" s="146"/>
      <c r="N3662" s="146"/>
    </row>
    <row r="3663" spans="2:14" s="141" customFormat="1" ht="20.100000000000001" hidden="1" customHeight="1">
      <c r="B3663" s="137"/>
      <c r="C3663" s="137"/>
      <c r="D3663" s="159"/>
      <c r="E3663" s="160"/>
      <c r="F3663" s="137" t="s">
        <v>460</v>
      </c>
      <c r="G3663" s="137" t="s">
        <v>463</v>
      </c>
      <c r="H3663" s="177">
        <v>3.5</v>
      </c>
      <c r="I3663" s="177"/>
      <c r="J3663" s="177"/>
      <c r="K3663" s="177"/>
      <c r="L3663" s="138"/>
      <c r="M3663" s="146"/>
      <c r="N3663" s="146"/>
    </row>
    <row r="3664" spans="2:14" s="141" customFormat="1" ht="20.100000000000001" hidden="1" customHeight="1">
      <c r="B3664" s="137"/>
      <c r="C3664" s="137"/>
      <c r="D3664" s="159"/>
      <c r="E3664" s="160"/>
      <c r="F3664" s="137" t="s">
        <v>463</v>
      </c>
      <c r="G3664" s="137" t="s">
        <v>464</v>
      </c>
      <c r="H3664" s="177">
        <v>3.5</v>
      </c>
      <c r="I3664" s="177"/>
      <c r="J3664" s="177"/>
      <c r="K3664" s="177"/>
      <c r="L3664" s="138"/>
      <c r="M3664" s="146"/>
      <c r="N3664" s="146"/>
    </row>
    <row r="3665" spans="2:14" s="141" customFormat="1" ht="20.100000000000001" hidden="1" customHeight="1">
      <c r="B3665" s="137"/>
      <c r="C3665" s="137"/>
      <c r="D3665" s="159"/>
      <c r="E3665" s="160"/>
      <c r="F3665" s="137" t="s">
        <v>464</v>
      </c>
      <c r="G3665" s="137" t="s">
        <v>465</v>
      </c>
      <c r="H3665" s="177">
        <v>3.5</v>
      </c>
      <c r="I3665" s="177"/>
      <c r="J3665" s="177"/>
      <c r="K3665" s="177"/>
      <c r="L3665" s="138"/>
      <c r="M3665" s="146"/>
      <c r="N3665" s="146"/>
    </row>
    <row r="3666" spans="2:14" s="141" customFormat="1" ht="20.100000000000001" hidden="1" customHeight="1">
      <c r="B3666" s="137"/>
      <c r="C3666" s="137"/>
      <c r="D3666" s="159"/>
      <c r="E3666" s="160"/>
      <c r="F3666" s="137" t="s">
        <v>465</v>
      </c>
      <c r="G3666" s="137" t="s">
        <v>466</v>
      </c>
      <c r="H3666" s="177">
        <v>3.5</v>
      </c>
      <c r="I3666" s="177"/>
      <c r="J3666" s="177"/>
      <c r="K3666" s="177"/>
      <c r="L3666" s="138"/>
      <c r="M3666" s="146"/>
      <c r="N3666" s="146"/>
    </row>
    <row r="3667" spans="2:14" s="141" customFormat="1" ht="20.100000000000001" hidden="1" customHeight="1">
      <c r="B3667" s="137"/>
      <c r="C3667" s="137"/>
      <c r="D3667" s="159"/>
      <c r="E3667" s="160"/>
      <c r="F3667" s="137" t="s">
        <v>466</v>
      </c>
      <c r="G3667" s="137" t="s">
        <v>467</v>
      </c>
      <c r="H3667" s="177">
        <v>3.5</v>
      </c>
      <c r="I3667" s="177"/>
      <c r="J3667" s="177"/>
      <c r="K3667" s="177"/>
      <c r="L3667" s="138"/>
      <c r="M3667" s="146"/>
      <c r="N3667" s="146"/>
    </row>
    <row r="3668" spans="2:14" s="141" customFormat="1" ht="20.100000000000001" hidden="1" customHeight="1">
      <c r="B3668" s="137"/>
      <c r="C3668" s="137"/>
      <c r="D3668" s="159"/>
      <c r="E3668" s="160"/>
      <c r="F3668" s="137" t="s">
        <v>467</v>
      </c>
      <c r="G3668" s="137" t="s">
        <v>468</v>
      </c>
      <c r="H3668" s="177">
        <v>3.5</v>
      </c>
      <c r="I3668" s="177"/>
      <c r="J3668" s="177"/>
      <c r="K3668" s="177"/>
      <c r="L3668" s="138"/>
      <c r="M3668" s="146"/>
      <c r="N3668" s="146"/>
    </row>
    <row r="3669" spans="2:14" s="141" customFormat="1" ht="20.100000000000001" hidden="1" customHeight="1">
      <c r="B3669" s="137"/>
      <c r="C3669" s="137"/>
      <c r="D3669" s="159"/>
      <c r="E3669" s="160"/>
      <c r="F3669" s="137" t="s">
        <v>468</v>
      </c>
      <c r="G3669" s="137" t="s">
        <v>469</v>
      </c>
      <c r="H3669" s="177">
        <v>3.5</v>
      </c>
      <c r="I3669" s="177"/>
      <c r="J3669" s="177"/>
      <c r="K3669" s="177"/>
      <c r="L3669" s="138"/>
      <c r="M3669" s="146"/>
      <c r="N3669" s="146"/>
    </row>
    <row r="3670" spans="2:14" s="141" customFormat="1" ht="20.100000000000001" hidden="1" customHeight="1">
      <c r="B3670" s="137"/>
      <c r="C3670" s="137"/>
      <c r="D3670" s="159"/>
      <c r="E3670" s="160"/>
      <c r="F3670" s="137" t="s">
        <v>469</v>
      </c>
      <c r="G3670" s="137" t="s">
        <v>470</v>
      </c>
      <c r="H3670" s="177">
        <v>3.5</v>
      </c>
      <c r="I3670" s="177"/>
      <c r="J3670" s="177"/>
      <c r="K3670" s="177"/>
      <c r="L3670" s="138"/>
      <c r="M3670" s="146"/>
      <c r="N3670" s="146"/>
    </row>
    <row r="3671" spans="2:14" s="141" customFormat="1" ht="20.100000000000001" hidden="1" customHeight="1">
      <c r="B3671" s="137"/>
      <c r="C3671" s="137"/>
      <c r="D3671" s="159"/>
      <c r="E3671" s="160"/>
      <c r="F3671" s="137" t="s">
        <v>470</v>
      </c>
      <c r="G3671" s="137" t="s">
        <v>471</v>
      </c>
      <c r="H3671" s="177">
        <v>3.5</v>
      </c>
      <c r="I3671" s="177"/>
      <c r="J3671" s="177"/>
      <c r="K3671" s="177"/>
      <c r="L3671" s="138"/>
      <c r="M3671" s="146"/>
      <c r="N3671" s="146"/>
    </row>
    <row r="3672" spans="2:14" s="141" customFormat="1" ht="20.100000000000001" hidden="1" customHeight="1">
      <c r="B3672" s="137"/>
      <c r="C3672" s="137"/>
      <c r="D3672" s="159"/>
      <c r="E3672" s="160"/>
      <c r="F3672" s="137" t="s">
        <v>471</v>
      </c>
      <c r="G3672" s="137" t="s">
        <v>473</v>
      </c>
      <c r="H3672" s="177">
        <v>3.5</v>
      </c>
      <c r="I3672" s="177"/>
      <c r="J3672" s="177"/>
      <c r="K3672" s="177"/>
      <c r="L3672" s="138"/>
      <c r="M3672" s="146"/>
      <c r="N3672" s="146"/>
    </row>
    <row r="3673" spans="2:14" s="141" customFormat="1" ht="20.100000000000001" hidden="1" customHeight="1">
      <c r="B3673" s="137"/>
      <c r="C3673" s="137"/>
      <c r="D3673" s="159"/>
      <c r="E3673" s="160"/>
      <c r="F3673" s="137" t="s">
        <v>473</v>
      </c>
      <c r="G3673" s="137" t="s">
        <v>474</v>
      </c>
      <c r="H3673" s="177">
        <v>3.5</v>
      </c>
      <c r="I3673" s="177"/>
      <c r="J3673" s="177"/>
      <c r="K3673" s="177"/>
      <c r="L3673" s="138"/>
      <c r="M3673" s="146"/>
      <c r="N3673" s="146"/>
    </row>
    <row r="3674" spans="2:14" s="141" customFormat="1" ht="20.100000000000001" hidden="1" customHeight="1">
      <c r="B3674" s="137"/>
      <c r="C3674" s="137"/>
      <c r="D3674" s="159"/>
      <c r="E3674" s="160"/>
      <c r="F3674" s="137" t="s">
        <v>474</v>
      </c>
      <c r="G3674" s="137" t="s">
        <v>475</v>
      </c>
      <c r="H3674" s="177">
        <v>3.5</v>
      </c>
      <c r="I3674" s="177"/>
      <c r="J3674" s="177"/>
      <c r="K3674" s="177"/>
      <c r="L3674" s="138"/>
      <c r="M3674" s="146"/>
      <c r="N3674" s="146"/>
    </row>
    <row r="3675" spans="2:14" s="141" customFormat="1" ht="20.100000000000001" hidden="1" customHeight="1">
      <c r="B3675" s="137"/>
      <c r="C3675" s="137"/>
      <c r="D3675" s="159"/>
      <c r="E3675" s="160"/>
      <c r="F3675" s="137" t="s">
        <v>475</v>
      </c>
      <c r="G3675" s="137" t="s">
        <v>476</v>
      </c>
      <c r="H3675" s="177">
        <v>3.5</v>
      </c>
      <c r="I3675" s="177"/>
      <c r="J3675" s="177"/>
      <c r="K3675" s="177"/>
      <c r="L3675" s="138"/>
      <c r="M3675" s="146"/>
      <c r="N3675" s="146"/>
    </row>
    <row r="3676" spans="2:14" s="141" customFormat="1" ht="20.100000000000001" hidden="1" customHeight="1">
      <c r="B3676" s="137"/>
      <c r="C3676" s="137"/>
      <c r="D3676" s="159"/>
      <c r="E3676" s="160"/>
      <c r="F3676" s="137" t="s">
        <v>476</v>
      </c>
      <c r="G3676" s="137" t="s">
        <v>477</v>
      </c>
      <c r="H3676" s="177">
        <v>3.5</v>
      </c>
      <c r="I3676" s="177"/>
      <c r="J3676" s="177"/>
      <c r="K3676" s="177"/>
      <c r="L3676" s="138"/>
      <c r="M3676" s="146"/>
      <c r="N3676" s="146"/>
    </row>
    <row r="3677" spans="2:14" s="141" customFormat="1" ht="20.100000000000001" hidden="1" customHeight="1">
      <c r="B3677" s="137"/>
      <c r="C3677" s="137"/>
      <c r="D3677" s="159"/>
      <c r="E3677" s="160"/>
      <c r="F3677" s="137" t="s">
        <v>477</v>
      </c>
      <c r="G3677" s="137" t="s">
        <v>543</v>
      </c>
      <c r="H3677" s="177">
        <v>3.5</v>
      </c>
      <c r="I3677" s="177"/>
      <c r="J3677" s="177"/>
      <c r="K3677" s="177"/>
      <c r="L3677" s="138"/>
      <c r="M3677" s="146"/>
      <c r="N3677" s="146"/>
    </row>
    <row r="3678" spans="2:14" s="141" customFormat="1" ht="20.100000000000001" hidden="1" customHeight="1">
      <c r="B3678" s="137"/>
      <c r="C3678" s="137"/>
      <c r="D3678" s="159"/>
      <c r="E3678" s="160"/>
      <c r="F3678" s="137" t="s">
        <v>543</v>
      </c>
      <c r="G3678" s="137" t="s">
        <v>550</v>
      </c>
      <c r="H3678" s="177">
        <v>3.5</v>
      </c>
      <c r="I3678" s="177"/>
      <c r="J3678" s="177"/>
      <c r="K3678" s="177"/>
      <c r="L3678" s="138"/>
      <c r="M3678" s="146"/>
      <c r="N3678" s="146"/>
    </row>
    <row r="3679" spans="2:14" s="141" customFormat="1" ht="20.100000000000001" hidden="1" customHeight="1">
      <c r="B3679" s="137"/>
      <c r="C3679" s="137"/>
      <c r="D3679" s="159"/>
      <c r="E3679" s="160"/>
      <c r="F3679" s="137" t="s">
        <v>550</v>
      </c>
      <c r="G3679" s="137" t="s">
        <v>551</v>
      </c>
      <c r="H3679" s="177">
        <v>3.5</v>
      </c>
      <c r="I3679" s="177"/>
      <c r="J3679" s="177"/>
      <c r="K3679" s="177"/>
      <c r="L3679" s="138"/>
      <c r="M3679" s="146"/>
      <c r="N3679" s="146"/>
    </row>
    <row r="3680" spans="2:14" s="141" customFormat="1" ht="20.100000000000001" hidden="1" customHeight="1">
      <c r="B3680" s="137"/>
      <c r="C3680" s="137"/>
      <c r="D3680" s="159"/>
      <c r="E3680" s="160"/>
      <c r="F3680" s="137" t="s">
        <v>551</v>
      </c>
      <c r="G3680" s="137" t="s">
        <v>552</v>
      </c>
      <c r="H3680" s="177">
        <v>3.5</v>
      </c>
      <c r="I3680" s="177"/>
      <c r="J3680" s="177"/>
      <c r="K3680" s="177"/>
      <c r="L3680" s="138"/>
      <c r="M3680" s="146"/>
      <c r="N3680" s="146"/>
    </row>
    <row r="3681" spans="2:14" s="141" customFormat="1" ht="20.100000000000001" hidden="1" customHeight="1">
      <c r="B3681" s="137"/>
      <c r="C3681" s="137"/>
      <c r="D3681" s="159"/>
      <c r="E3681" s="160"/>
      <c r="F3681" s="137" t="s">
        <v>552</v>
      </c>
      <c r="G3681" s="137" t="s">
        <v>553</v>
      </c>
      <c r="H3681" s="177">
        <v>3.5</v>
      </c>
      <c r="I3681" s="177"/>
      <c r="J3681" s="177"/>
      <c r="K3681" s="177"/>
      <c r="L3681" s="138"/>
      <c r="M3681" s="146"/>
      <c r="N3681" s="146"/>
    </row>
    <row r="3682" spans="2:14" s="141" customFormat="1" ht="20.100000000000001" hidden="1" customHeight="1">
      <c r="B3682" s="137"/>
      <c r="C3682" s="137"/>
      <c r="D3682" s="159"/>
      <c r="E3682" s="160"/>
      <c r="F3682" s="137" t="s">
        <v>553</v>
      </c>
      <c r="G3682" s="137" t="s">
        <v>554</v>
      </c>
      <c r="H3682" s="177">
        <v>3.5</v>
      </c>
      <c r="I3682" s="177"/>
      <c r="J3682" s="177"/>
      <c r="K3682" s="177"/>
      <c r="L3682" s="138"/>
      <c r="M3682" s="146"/>
      <c r="N3682" s="146"/>
    </row>
    <row r="3683" spans="2:14" s="141" customFormat="1" ht="20.100000000000001" hidden="1" customHeight="1">
      <c r="B3683" s="137"/>
      <c r="C3683" s="137"/>
      <c r="D3683" s="159"/>
      <c r="E3683" s="160"/>
      <c r="F3683" s="137" t="s">
        <v>554</v>
      </c>
      <c r="G3683" s="137" t="s">
        <v>989</v>
      </c>
      <c r="H3683" s="177">
        <v>3.5</v>
      </c>
      <c r="I3683" s="177"/>
      <c r="J3683" s="177"/>
      <c r="K3683" s="177"/>
      <c r="L3683" s="138"/>
      <c r="M3683" s="146"/>
      <c r="N3683" s="146"/>
    </row>
    <row r="3684" spans="2:14" s="141" customFormat="1" ht="20.100000000000001" hidden="1" customHeight="1">
      <c r="B3684" s="137"/>
      <c r="C3684" s="137"/>
      <c r="D3684" s="159"/>
      <c r="E3684" s="160"/>
      <c r="F3684" s="137"/>
      <c r="G3684" s="137"/>
      <c r="H3684" s="177"/>
      <c r="I3684" s="177"/>
      <c r="J3684" s="177"/>
      <c r="K3684" s="177"/>
      <c r="L3684" s="138"/>
      <c r="M3684" s="146"/>
      <c r="N3684" s="146"/>
    </row>
    <row r="3685" spans="2:14" s="141" customFormat="1" ht="20.100000000000001" hidden="1" customHeight="1">
      <c r="B3685" s="137">
        <v>350</v>
      </c>
      <c r="C3685" s="137"/>
      <c r="D3685" s="159" t="s">
        <v>359</v>
      </c>
      <c r="E3685" s="160">
        <v>2.2570000000000001</v>
      </c>
      <c r="F3685" s="137" t="s">
        <v>433</v>
      </c>
      <c r="G3685" s="137" t="s">
        <v>447</v>
      </c>
      <c r="H3685" s="177">
        <v>4</v>
      </c>
      <c r="I3685" s="177"/>
      <c r="J3685" s="177"/>
      <c r="K3685" s="177"/>
      <c r="L3685" s="138"/>
      <c r="M3685" s="146"/>
      <c r="N3685" s="146"/>
    </row>
    <row r="3686" spans="2:14" s="141" customFormat="1" ht="20.100000000000001" hidden="1" customHeight="1">
      <c r="B3686" s="137"/>
      <c r="C3686" s="137"/>
      <c r="D3686" s="159"/>
      <c r="E3686" s="160"/>
      <c r="F3686" s="137" t="s">
        <v>447</v>
      </c>
      <c r="G3686" s="137" t="s">
        <v>451</v>
      </c>
      <c r="H3686" s="177">
        <v>4</v>
      </c>
      <c r="I3686" s="177"/>
      <c r="J3686" s="177"/>
      <c r="K3686" s="177"/>
      <c r="L3686" s="138"/>
      <c r="M3686" s="146"/>
      <c r="N3686" s="146"/>
    </row>
    <row r="3687" spans="2:14" s="141" customFormat="1" ht="20.100000000000001" hidden="1" customHeight="1">
      <c r="B3687" s="137"/>
      <c r="C3687" s="137"/>
      <c r="D3687" s="159"/>
      <c r="E3687" s="160"/>
      <c r="F3687" s="137" t="s">
        <v>451</v>
      </c>
      <c r="G3687" s="137" t="s">
        <v>454</v>
      </c>
      <c r="H3687" s="177">
        <v>4</v>
      </c>
      <c r="I3687" s="177"/>
      <c r="J3687" s="177"/>
      <c r="K3687" s="177"/>
      <c r="L3687" s="138"/>
      <c r="M3687" s="146"/>
      <c r="N3687" s="146"/>
    </row>
    <row r="3688" spans="2:14" s="141" customFormat="1" ht="20.100000000000001" hidden="1" customHeight="1">
      <c r="B3688" s="137"/>
      <c r="C3688" s="137"/>
      <c r="D3688" s="159"/>
      <c r="E3688" s="160"/>
      <c r="F3688" s="137" t="s">
        <v>454</v>
      </c>
      <c r="G3688" s="137" t="s">
        <v>455</v>
      </c>
      <c r="H3688" s="177">
        <v>4</v>
      </c>
      <c r="I3688" s="177"/>
      <c r="J3688" s="177"/>
      <c r="K3688" s="177"/>
      <c r="L3688" s="138"/>
      <c r="M3688" s="146"/>
      <c r="N3688" s="146"/>
    </row>
    <row r="3689" spans="2:14" s="141" customFormat="1" ht="20.100000000000001" hidden="1" customHeight="1">
      <c r="B3689" s="137"/>
      <c r="C3689" s="137"/>
      <c r="D3689" s="159"/>
      <c r="E3689" s="160"/>
      <c r="F3689" s="137" t="s">
        <v>455</v>
      </c>
      <c r="G3689" s="137" t="s">
        <v>456</v>
      </c>
      <c r="H3689" s="177">
        <v>4</v>
      </c>
      <c r="I3689" s="177"/>
      <c r="J3689" s="177"/>
      <c r="K3689" s="177"/>
      <c r="L3689" s="138"/>
      <c r="M3689" s="146"/>
      <c r="N3689" s="146"/>
    </row>
    <row r="3690" spans="2:14" s="141" customFormat="1" ht="20.100000000000001" hidden="1" customHeight="1">
      <c r="B3690" s="137"/>
      <c r="C3690" s="137"/>
      <c r="D3690" s="159"/>
      <c r="E3690" s="160"/>
      <c r="F3690" s="137" t="s">
        <v>456</v>
      </c>
      <c r="G3690" s="137" t="s">
        <v>457</v>
      </c>
      <c r="H3690" s="177">
        <v>4</v>
      </c>
      <c r="I3690" s="177"/>
      <c r="J3690" s="177"/>
      <c r="K3690" s="177"/>
      <c r="L3690" s="138"/>
      <c r="M3690" s="146"/>
      <c r="N3690" s="146"/>
    </row>
    <row r="3691" spans="2:14" s="141" customFormat="1" ht="20.100000000000001" hidden="1" customHeight="1">
      <c r="B3691" s="137"/>
      <c r="C3691" s="137"/>
      <c r="D3691" s="159"/>
      <c r="E3691" s="160"/>
      <c r="F3691" s="137" t="s">
        <v>457</v>
      </c>
      <c r="G3691" s="137" t="s">
        <v>460</v>
      </c>
      <c r="H3691" s="177">
        <v>4</v>
      </c>
      <c r="I3691" s="177"/>
      <c r="J3691" s="177"/>
      <c r="K3691" s="177"/>
      <c r="L3691" s="138"/>
      <c r="M3691" s="146"/>
      <c r="N3691" s="146"/>
    </row>
    <row r="3692" spans="2:14" s="141" customFormat="1" ht="20.100000000000001" hidden="1" customHeight="1">
      <c r="B3692" s="137"/>
      <c r="C3692" s="137"/>
      <c r="D3692" s="159"/>
      <c r="E3692" s="160"/>
      <c r="F3692" s="137" t="s">
        <v>460</v>
      </c>
      <c r="G3692" s="137" t="s">
        <v>463</v>
      </c>
      <c r="H3692" s="177">
        <v>4</v>
      </c>
      <c r="I3692" s="177"/>
      <c r="J3692" s="177"/>
      <c r="K3692" s="177"/>
      <c r="L3692" s="138"/>
      <c r="M3692" s="146"/>
      <c r="N3692" s="146"/>
    </row>
    <row r="3693" spans="2:14" s="141" customFormat="1" ht="20.100000000000001" hidden="1" customHeight="1">
      <c r="B3693" s="137"/>
      <c r="C3693" s="137"/>
      <c r="D3693" s="159"/>
      <c r="E3693" s="160"/>
      <c r="F3693" s="137" t="s">
        <v>463</v>
      </c>
      <c r="G3693" s="137" t="s">
        <v>464</v>
      </c>
      <c r="H3693" s="177">
        <v>4</v>
      </c>
      <c r="I3693" s="177"/>
      <c r="J3693" s="177"/>
      <c r="K3693" s="177"/>
      <c r="L3693" s="138"/>
      <c r="M3693" s="146"/>
      <c r="N3693" s="146"/>
    </row>
    <row r="3694" spans="2:14" s="141" customFormat="1" ht="20.100000000000001" hidden="1" customHeight="1">
      <c r="B3694" s="137"/>
      <c r="C3694" s="137"/>
      <c r="D3694" s="159"/>
      <c r="E3694" s="160"/>
      <c r="F3694" s="137" t="s">
        <v>464</v>
      </c>
      <c r="G3694" s="137" t="s">
        <v>465</v>
      </c>
      <c r="H3694" s="177">
        <v>4</v>
      </c>
      <c r="I3694" s="177"/>
      <c r="J3694" s="177"/>
      <c r="K3694" s="177"/>
      <c r="L3694" s="138"/>
      <c r="M3694" s="146"/>
      <c r="N3694" s="146"/>
    </row>
    <row r="3695" spans="2:14" s="141" customFormat="1" ht="20.100000000000001" hidden="1" customHeight="1">
      <c r="B3695" s="137"/>
      <c r="C3695" s="137"/>
      <c r="D3695" s="159"/>
      <c r="E3695" s="160"/>
      <c r="F3695" s="137" t="s">
        <v>465</v>
      </c>
      <c r="G3695" s="137" t="s">
        <v>466</v>
      </c>
      <c r="H3695" s="177">
        <v>4</v>
      </c>
      <c r="I3695" s="177"/>
      <c r="J3695" s="177"/>
      <c r="K3695" s="177"/>
      <c r="L3695" s="138"/>
      <c r="M3695" s="146"/>
      <c r="N3695" s="146"/>
    </row>
    <row r="3696" spans="2:14" s="141" customFormat="1" ht="20.100000000000001" hidden="1" customHeight="1">
      <c r="B3696" s="137"/>
      <c r="C3696" s="137"/>
      <c r="D3696" s="159"/>
      <c r="E3696" s="160"/>
      <c r="F3696" s="137" t="s">
        <v>466</v>
      </c>
      <c r="G3696" s="137" t="s">
        <v>990</v>
      </c>
      <c r="H3696" s="177">
        <v>4</v>
      </c>
      <c r="I3696" s="177"/>
      <c r="J3696" s="177"/>
      <c r="K3696" s="177"/>
      <c r="L3696" s="138"/>
      <c r="M3696" s="146"/>
      <c r="N3696" s="146"/>
    </row>
    <row r="3697" spans="2:14" s="141" customFormat="1" ht="20.100000000000001" hidden="1" customHeight="1">
      <c r="B3697" s="137"/>
      <c r="C3697" s="137"/>
      <c r="D3697" s="159"/>
      <c r="E3697" s="160"/>
      <c r="F3697" s="137"/>
      <c r="G3697" s="137"/>
      <c r="H3697" s="177"/>
      <c r="I3697" s="177"/>
      <c r="J3697" s="177"/>
      <c r="K3697" s="177"/>
      <c r="L3697" s="138"/>
      <c r="M3697" s="146"/>
      <c r="N3697" s="146"/>
    </row>
    <row r="3698" spans="2:14" s="141" customFormat="1" ht="20.100000000000001" hidden="1" customHeight="1">
      <c r="B3698" s="137">
        <v>351</v>
      </c>
      <c r="C3698" s="137"/>
      <c r="D3698" s="159" t="s">
        <v>360</v>
      </c>
      <c r="E3698" s="160">
        <v>3.3719999999999999</v>
      </c>
      <c r="F3698" s="137" t="s">
        <v>433</v>
      </c>
      <c r="G3698" s="137" t="s">
        <v>447</v>
      </c>
      <c r="H3698" s="177">
        <v>3</v>
      </c>
      <c r="I3698" s="177"/>
      <c r="J3698" s="177"/>
      <c r="K3698" s="177"/>
      <c r="L3698" s="138"/>
      <c r="M3698" s="146"/>
      <c r="N3698" s="146"/>
    </row>
    <row r="3699" spans="2:14" s="141" customFormat="1" ht="20.100000000000001" hidden="1" customHeight="1">
      <c r="B3699" s="137"/>
      <c r="C3699" s="137"/>
      <c r="D3699" s="159"/>
      <c r="E3699" s="160"/>
      <c r="F3699" s="137" t="s">
        <v>447</v>
      </c>
      <c r="G3699" s="137" t="s">
        <v>451</v>
      </c>
      <c r="H3699" s="177">
        <v>3</v>
      </c>
      <c r="I3699" s="177"/>
      <c r="J3699" s="177"/>
      <c r="K3699" s="177"/>
      <c r="L3699" s="138"/>
      <c r="M3699" s="146"/>
      <c r="N3699" s="146"/>
    </row>
    <row r="3700" spans="2:14" s="141" customFormat="1" ht="20.100000000000001" hidden="1" customHeight="1">
      <c r="B3700" s="137"/>
      <c r="C3700" s="137"/>
      <c r="D3700" s="159"/>
      <c r="E3700" s="160"/>
      <c r="F3700" s="137" t="s">
        <v>451</v>
      </c>
      <c r="G3700" s="137" t="s">
        <v>454</v>
      </c>
      <c r="H3700" s="177">
        <v>3</v>
      </c>
      <c r="I3700" s="177"/>
      <c r="J3700" s="177"/>
      <c r="K3700" s="177"/>
      <c r="L3700" s="138"/>
      <c r="M3700" s="146"/>
      <c r="N3700" s="146"/>
    </row>
    <row r="3701" spans="2:14" s="141" customFormat="1" ht="20.100000000000001" hidden="1" customHeight="1">
      <c r="B3701" s="137"/>
      <c r="C3701" s="137"/>
      <c r="D3701" s="159"/>
      <c r="E3701" s="160"/>
      <c r="F3701" s="137" t="s">
        <v>454</v>
      </c>
      <c r="G3701" s="137" t="s">
        <v>455</v>
      </c>
      <c r="H3701" s="177">
        <v>3</v>
      </c>
      <c r="I3701" s="177"/>
      <c r="J3701" s="177"/>
      <c r="K3701" s="177"/>
      <c r="L3701" s="138"/>
      <c r="M3701" s="146"/>
      <c r="N3701" s="146"/>
    </row>
    <row r="3702" spans="2:14" s="141" customFormat="1" ht="20.100000000000001" hidden="1" customHeight="1">
      <c r="B3702" s="137"/>
      <c r="C3702" s="137"/>
      <c r="D3702" s="159"/>
      <c r="E3702" s="160"/>
      <c r="F3702" s="137" t="s">
        <v>455</v>
      </c>
      <c r="G3702" s="137" t="s">
        <v>456</v>
      </c>
      <c r="H3702" s="177">
        <v>3</v>
      </c>
      <c r="I3702" s="177"/>
      <c r="J3702" s="177"/>
      <c r="K3702" s="177"/>
      <c r="L3702" s="138"/>
      <c r="M3702" s="146"/>
      <c r="N3702" s="146"/>
    </row>
    <row r="3703" spans="2:14" s="141" customFormat="1" ht="20.100000000000001" hidden="1" customHeight="1">
      <c r="B3703" s="137"/>
      <c r="C3703" s="137"/>
      <c r="D3703" s="159"/>
      <c r="E3703" s="160"/>
      <c r="F3703" s="137" t="s">
        <v>456</v>
      </c>
      <c r="G3703" s="137" t="s">
        <v>457</v>
      </c>
      <c r="H3703" s="177">
        <v>3</v>
      </c>
      <c r="I3703" s="177"/>
      <c r="J3703" s="177"/>
      <c r="K3703" s="177"/>
      <c r="L3703" s="138"/>
      <c r="M3703" s="146"/>
      <c r="N3703" s="146"/>
    </row>
    <row r="3704" spans="2:14" s="141" customFormat="1" ht="20.100000000000001" hidden="1" customHeight="1">
      <c r="B3704" s="137"/>
      <c r="C3704" s="137"/>
      <c r="D3704" s="159"/>
      <c r="E3704" s="160"/>
      <c r="F3704" s="137" t="s">
        <v>457</v>
      </c>
      <c r="G3704" s="137" t="s">
        <v>460</v>
      </c>
      <c r="H3704" s="177">
        <v>3</v>
      </c>
      <c r="I3704" s="177"/>
      <c r="J3704" s="177"/>
      <c r="K3704" s="177"/>
      <c r="L3704" s="138"/>
      <c r="M3704" s="146"/>
      <c r="N3704" s="146"/>
    </row>
    <row r="3705" spans="2:14" s="141" customFormat="1" ht="20.100000000000001" hidden="1" customHeight="1">
      <c r="B3705" s="137"/>
      <c r="C3705" s="137"/>
      <c r="D3705" s="159"/>
      <c r="E3705" s="160"/>
      <c r="F3705" s="137" t="s">
        <v>460</v>
      </c>
      <c r="G3705" s="137" t="s">
        <v>463</v>
      </c>
      <c r="H3705" s="177">
        <v>3</v>
      </c>
      <c r="I3705" s="177"/>
      <c r="J3705" s="177"/>
      <c r="K3705" s="177"/>
      <c r="L3705" s="138"/>
      <c r="M3705" s="146"/>
      <c r="N3705" s="146"/>
    </row>
    <row r="3706" spans="2:14" s="141" customFormat="1" ht="20.100000000000001" hidden="1" customHeight="1">
      <c r="B3706" s="137"/>
      <c r="C3706" s="137"/>
      <c r="D3706" s="159"/>
      <c r="E3706" s="160"/>
      <c r="F3706" s="137" t="s">
        <v>463</v>
      </c>
      <c r="G3706" s="137" t="s">
        <v>464</v>
      </c>
      <c r="H3706" s="177">
        <v>3</v>
      </c>
      <c r="I3706" s="177"/>
      <c r="J3706" s="177"/>
      <c r="K3706" s="177"/>
      <c r="L3706" s="138"/>
      <c r="M3706" s="146"/>
      <c r="N3706" s="146"/>
    </row>
    <row r="3707" spans="2:14" s="141" customFormat="1" ht="20.100000000000001" hidden="1" customHeight="1">
      <c r="B3707" s="137"/>
      <c r="C3707" s="137"/>
      <c r="D3707" s="159"/>
      <c r="E3707" s="160"/>
      <c r="F3707" s="137" t="s">
        <v>464</v>
      </c>
      <c r="G3707" s="137" t="s">
        <v>465</v>
      </c>
      <c r="H3707" s="177">
        <v>3</v>
      </c>
      <c r="I3707" s="177"/>
      <c r="J3707" s="177"/>
      <c r="K3707" s="177"/>
      <c r="L3707" s="138"/>
      <c r="M3707" s="146"/>
      <c r="N3707" s="146"/>
    </row>
    <row r="3708" spans="2:14" s="141" customFormat="1" ht="20.100000000000001" hidden="1" customHeight="1">
      <c r="B3708" s="137"/>
      <c r="C3708" s="137"/>
      <c r="D3708" s="159"/>
      <c r="E3708" s="160"/>
      <c r="F3708" s="137" t="s">
        <v>465</v>
      </c>
      <c r="G3708" s="137" t="s">
        <v>466</v>
      </c>
      <c r="H3708" s="177">
        <v>3</v>
      </c>
      <c r="I3708" s="177"/>
      <c r="J3708" s="177"/>
      <c r="K3708" s="177"/>
      <c r="L3708" s="138"/>
      <c r="M3708" s="146"/>
      <c r="N3708" s="146"/>
    </row>
    <row r="3709" spans="2:14" s="141" customFormat="1" ht="20.100000000000001" hidden="1" customHeight="1">
      <c r="B3709" s="137"/>
      <c r="C3709" s="137"/>
      <c r="D3709" s="159"/>
      <c r="E3709" s="160"/>
      <c r="F3709" s="137" t="s">
        <v>466</v>
      </c>
      <c r="G3709" s="137" t="s">
        <v>467</v>
      </c>
      <c r="H3709" s="177">
        <v>3</v>
      </c>
      <c r="I3709" s="177"/>
      <c r="J3709" s="177"/>
      <c r="K3709" s="177"/>
      <c r="L3709" s="138"/>
      <c r="M3709" s="146"/>
      <c r="N3709" s="146"/>
    </row>
    <row r="3710" spans="2:14" s="141" customFormat="1" ht="20.100000000000001" hidden="1" customHeight="1">
      <c r="B3710" s="137"/>
      <c r="C3710" s="137"/>
      <c r="D3710" s="159"/>
      <c r="E3710" s="160"/>
      <c r="F3710" s="137" t="s">
        <v>467</v>
      </c>
      <c r="G3710" s="137" t="s">
        <v>468</v>
      </c>
      <c r="H3710" s="177">
        <v>3</v>
      </c>
      <c r="I3710" s="177"/>
      <c r="J3710" s="177"/>
      <c r="K3710" s="177"/>
      <c r="L3710" s="138"/>
      <c r="M3710" s="146"/>
      <c r="N3710" s="146"/>
    </row>
    <row r="3711" spans="2:14" s="141" customFormat="1" ht="20.100000000000001" hidden="1" customHeight="1">
      <c r="B3711" s="137"/>
      <c r="C3711" s="137"/>
      <c r="D3711" s="159"/>
      <c r="E3711" s="160"/>
      <c r="F3711" s="137" t="s">
        <v>468</v>
      </c>
      <c r="G3711" s="137" t="s">
        <v>469</v>
      </c>
      <c r="H3711" s="177">
        <v>3</v>
      </c>
      <c r="I3711" s="177"/>
      <c r="J3711" s="177"/>
      <c r="K3711" s="177"/>
      <c r="L3711" s="138"/>
      <c r="M3711" s="146"/>
      <c r="N3711" s="146"/>
    </row>
    <row r="3712" spans="2:14" s="141" customFormat="1" ht="20.100000000000001" hidden="1" customHeight="1">
      <c r="B3712" s="137"/>
      <c r="C3712" s="137"/>
      <c r="D3712" s="159"/>
      <c r="E3712" s="160"/>
      <c r="F3712" s="137" t="s">
        <v>469</v>
      </c>
      <c r="G3712" s="137" t="s">
        <v>470</v>
      </c>
      <c r="H3712" s="177">
        <v>3</v>
      </c>
      <c r="I3712" s="177"/>
      <c r="J3712" s="177"/>
      <c r="K3712" s="177"/>
      <c r="L3712" s="138"/>
      <c r="M3712" s="146"/>
      <c r="N3712" s="146"/>
    </row>
    <row r="3713" spans="2:14" s="141" customFormat="1" ht="20.100000000000001" hidden="1" customHeight="1">
      <c r="B3713" s="137"/>
      <c r="C3713" s="137"/>
      <c r="D3713" s="159"/>
      <c r="E3713" s="160"/>
      <c r="F3713" s="137" t="s">
        <v>470</v>
      </c>
      <c r="G3713" s="137" t="s">
        <v>471</v>
      </c>
      <c r="H3713" s="177">
        <v>3</v>
      </c>
      <c r="I3713" s="177"/>
      <c r="J3713" s="177"/>
      <c r="K3713" s="177"/>
      <c r="L3713" s="138"/>
      <c r="M3713" s="146"/>
      <c r="N3713" s="146"/>
    </row>
    <row r="3714" spans="2:14" s="141" customFormat="1" ht="20.100000000000001" hidden="1" customHeight="1">
      <c r="B3714" s="137"/>
      <c r="C3714" s="137"/>
      <c r="D3714" s="159"/>
      <c r="E3714" s="160"/>
      <c r="F3714" s="137" t="s">
        <v>471</v>
      </c>
      <c r="G3714" s="137" t="s">
        <v>991</v>
      </c>
      <c r="H3714" s="177">
        <v>3</v>
      </c>
      <c r="I3714" s="177"/>
      <c r="J3714" s="177"/>
      <c r="K3714" s="177"/>
      <c r="L3714" s="138"/>
      <c r="M3714" s="146"/>
      <c r="N3714" s="146"/>
    </row>
    <row r="3715" spans="2:14" s="141" customFormat="1" ht="20.100000000000001" hidden="1" customHeight="1">
      <c r="B3715" s="137"/>
      <c r="C3715" s="137"/>
      <c r="D3715" s="159"/>
      <c r="E3715" s="160"/>
      <c r="F3715" s="137"/>
      <c r="G3715" s="137"/>
      <c r="H3715" s="177"/>
      <c r="I3715" s="177"/>
      <c r="J3715" s="177"/>
      <c r="K3715" s="177"/>
      <c r="L3715" s="138"/>
      <c r="M3715" s="146"/>
      <c r="N3715" s="146"/>
    </row>
    <row r="3716" spans="2:14" s="141" customFormat="1" ht="20.100000000000001" hidden="1" customHeight="1">
      <c r="B3716" s="137">
        <v>352</v>
      </c>
      <c r="C3716" s="137"/>
      <c r="D3716" s="159" t="s">
        <v>361</v>
      </c>
      <c r="E3716" s="160">
        <v>2.0499999999999998</v>
      </c>
      <c r="F3716" s="137" t="s">
        <v>433</v>
      </c>
      <c r="G3716" s="137" t="s">
        <v>447</v>
      </c>
      <c r="H3716" s="177">
        <v>4</v>
      </c>
      <c r="I3716" s="177"/>
      <c r="J3716" s="177"/>
      <c r="K3716" s="177"/>
      <c r="L3716" s="138"/>
      <c r="M3716" s="146"/>
      <c r="N3716" s="146"/>
    </row>
    <row r="3717" spans="2:14" s="141" customFormat="1" ht="20.100000000000001" hidden="1" customHeight="1">
      <c r="B3717" s="137"/>
      <c r="C3717" s="137"/>
      <c r="D3717" s="159"/>
      <c r="E3717" s="160"/>
      <c r="F3717" s="137" t="s">
        <v>447</v>
      </c>
      <c r="G3717" s="137" t="s">
        <v>451</v>
      </c>
      <c r="H3717" s="177">
        <v>4</v>
      </c>
      <c r="I3717" s="177"/>
      <c r="J3717" s="177"/>
      <c r="K3717" s="177"/>
      <c r="L3717" s="138"/>
      <c r="M3717" s="146"/>
      <c r="N3717" s="146"/>
    </row>
    <row r="3718" spans="2:14" s="141" customFormat="1" ht="20.100000000000001" hidden="1" customHeight="1">
      <c r="B3718" s="137"/>
      <c r="C3718" s="137"/>
      <c r="D3718" s="159"/>
      <c r="E3718" s="160"/>
      <c r="F3718" s="137" t="s">
        <v>451</v>
      </c>
      <c r="G3718" s="137" t="s">
        <v>454</v>
      </c>
      <c r="H3718" s="177">
        <v>4</v>
      </c>
      <c r="I3718" s="177"/>
      <c r="J3718" s="177"/>
      <c r="K3718" s="177"/>
      <c r="L3718" s="138"/>
      <c r="M3718" s="146"/>
      <c r="N3718" s="146"/>
    </row>
    <row r="3719" spans="2:14" s="141" customFormat="1" ht="20.100000000000001" hidden="1" customHeight="1">
      <c r="B3719" s="137"/>
      <c r="C3719" s="137"/>
      <c r="D3719" s="159"/>
      <c r="E3719" s="160"/>
      <c r="F3719" s="137" t="s">
        <v>454</v>
      </c>
      <c r="G3719" s="137" t="s">
        <v>455</v>
      </c>
      <c r="H3719" s="177">
        <v>4</v>
      </c>
      <c r="I3719" s="177"/>
      <c r="J3719" s="177"/>
      <c r="K3719" s="177"/>
      <c r="L3719" s="138"/>
      <c r="M3719" s="146"/>
      <c r="N3719" s="146"/>
    </row>
    <row r="3720" spans="2:14" s="141" customFormat="1" ht="20.100000000000001" hidden="1" customHeight="1">
      <c r="B3720" s="137"/>
      <c r="C3720" s="137"/>
      <c r="D3720" s="159"/>
      <c r="E3720" s="160"/>
      <c r="F3720" s="137" t="s">
        <v>455</v>
      </c>
      <c r="G3720" s="137" t="s">
        <v>456</v>
      </c>
      <c r="H3720" s="177">
        <v>4</v>
      </c>
      <c r="I3720" s="177"/>
      <c r="J3720" s="177"/>
      <c r="K3720" s="177"/>
      <c r="L3720" s="138"/>
      <c r="M3720" s="146"/>
      <c r="N3720" s="146"/>
    </row>
    <row r="3721" spans="2:14" s="141" customFormat="1" ht="20.100000000000001" hidden="1" customHeight="1">
      <c r="B3721" s="137"/>
      <c r="C3721" s="137"/>
      <c r="D3721" s="159"/>
      <c r="E3721" s="160"/>
      <c r="F3721" s="137" t="s">
        <v>456</v>
      </c>
      <c r="G3721" s="137" t="s">
        <v>457</v>
      </c>
      <c r="H3721" s="177">
        <v>4</v>
      </c>
      <c r="I3721" s="177"/>
      <c r="J3721" s="177"/>
      <c r="K3721" s="177"/>
      <c r="L3721" s="138"/>
      <c r="M3721" s="146"/>
      <c r="N3721" s="146"/>
    </row>
    <row r="3722" spans="2:14" s="141" customFormat="1" ht="20.100000000000001" hidden="1" customHeight="1">
      <c r="B3722" s="137"/>
      <c r="C3722" s="137"/>
      <c r="D3722" s="159"/>
      <c r="E3722" s="160"/>
      <c r="F3722" s="137" t="s">
        <v>457</v>
      </c>
      <c r="G3722" s="137" t="s">
        <v>460</v>
      </c>
      <c r="H3722" s="177">
        <v>4</v>
      </c>
      <c r="I3722" s="177"/>
      <c r="J3722" s="177"/>
      <c r="K3722" s="177"/>
      <c r="L3722" s="138"/>
      <c r="M3722" s="146"/>
      <c r="N3722" s="146"/>
    </row>
    <row r="3723" spans="2:14" s="141" customFormat="1" ht="20.100000000000001" hidden="1" customHeight="1">
      <c r="B3723" s="137"/>
      <c r="C3723" s="137"/>
      <c r="D3723" s="159"/>
      <c r="E3723" s="160"/>
      <c r="F3723" s="137" t="s">
        <v>460</v>
      </c>
      <c r="G3723" s="137" t="s">
        <v>463</v>
      </c>
      <c r="H3723" s="177">
        <v>4</v>
      </c>
      <c r="I3723" s="177"/>
      <c r="J3723" s="177"/>
      <c r="K3723" s="177"/>
      <c r="L3723" s="138"/>
      <c r="M3723" s="146"/>
      <c r="N3723" s="146"/>
    </row>
    <row r="3724" spans="2:14" s="141" customFormat="1" ht="20.100000000000001" hidden="1" customHeight="1">
      <c r="B3724" s="137"/>
      <c r="C3724" s="137"/>
      <c r="D3724" s="159"/>
      <c r="E3724" s="160"/>
      <c r="F3724" s="137" t="s">
        <v>463</v>
      </c>
      <c r="G3724" s="137" t="s">
        <v>464</v>
      </c>
      <c r="H3724" s="177">
        <v>4</v>
      </c>
      <c r="I3724" s="177"/>
      <c r="J3724" s="177"/>
      <c r="K3724" s="177"/>
      <c r="L3724" s="138"/>
      <c r="M3724" s="146"/>
      <c r="N3724" s="146"/>
    </row>
    <row r="3725" spans="2:14" s="141" customFormat="1" ht="20.100000000000001" hidden="1" customHeight="1">
      <c r="B3725" s="137"/>
      <c r="C3725" s="137"/>
      <c r="D3725" s="159"/>
      <c r="E3725" s="160"/>
      <c r="F3725" s="137" t="s">
        <v>464</v>
      </c>
      <c r="G3725" s="137" t="s">
        <v>465</v>
      </c>
      <c r="H3725" s="177">
        <v>4</v>
      </c>
      <c r="I3725" s="177"/>
      <c r="J3725" s="177"/>
      <c r="K3725" s="177"/>
      <c r="L3725" s="138"/>
      <c r="M3725" s="146"/>
      <c r="N3725" s="146"/>
    </row>
    <row r="3726" spans="2:14" s="141" customFormat="1" ht="20.100000000000001" hidden="1" customHeight="1">
      <c r="B3726" s="137"/>
      <c r="C3726" s="137"/>
      <c r="D3726" s="159"/>
      <c r="E3726" s="160"/>
      <c r="F3726" s="137" t="s">
        <v>465</v>
      </c>
      <c r="G3726" s="137" t="s">
        <v>992</v>
      </c>
      <c r="H3726" s="177">
        <v>4</v>
      </c>
      <c r="I3726" s="177"/>
      <c r="J3726" s="177"/>
      <c r="K3726" s="177"/>
      <c r="L3726" s="138"/>
      <c r="M3726" s="146"/>
      <c r="N3726" s="146"/>
    </row>
    <row r="3727" spans="2:14" s="141" customFormat="1" ht="20.100000000000001" hidden="1" customHeight="1">
      <c r="B3727" s="137"/>
      <c r="C3727" s="137"/>
      <c r="D3727" s="159"/>
      <c r="E3727" s="160"/>
      <c r="F3727" s="137"/>
      <c r="G3727" s="137"/>
      <c r="H3727" s="177"/>
      <c r="I3727" s="177"/>
      <c r="J3727" s="177"/>
      <c r="K3727" s="177"/>
      <c r="L3727" s="138"/>
      <c r="M3727" s="146"/>
      <c r="N3727" s="146"/>
    </row>
    <row r="3728" spans="2:14" s="141" customFormat="1" ht="20.100000000000001" hidden="1" customHeight="1">
      <c r="B3728" s="137">
        <v>353</v>
      </c>
      <c r="C3728" s="137"/>
      <c r="D3728" s="159" t="s">
        <v>362</v>
      </c>
      <c r="E3728" s="160">
        <v>0.84499999999999997</v>
      </c>
      <c r="F3728" s="137" t="s">
        <v>433</v>
      </c>
      <c r="G3728" s="137" t="s">
        <v>447</v>
      </c>
      <c r="H3728" s="177">
        <v>4</v>
      </c>
      <c r="I3728" s="177"/>
      <c r="J3728" s="177"/>
      <c r="K3728" s="177"/>
      <c r="L3728" s="138"/>
      <c r="M3728" s="146"/>
      <c r="N3728" s="146"/>
    </row>
    <row r="3729" spans="2:14" s="141" customFormat="1" ht="20.100000000000001" hidden="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77">
        <v>4</v>
      </c>
      <c r="I3729" s="177"/>
      <c r="J3729" s="177"/>
      <c r="K3729" s="177"/>
      <c r="L3729" s="138"/>
      <c r="M3729" s="146"/>
      <c r="N3729" s="146"/>
    </row>
    <row r="3730" spans="2:14" s="141" customFormat="1" ht="20.100000000000001" hidden="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77">
        <v>4</v>
      </c>
      <c r="I3730" s="177"/>
      <c r="J3730" s="177"/>
      <c r="K3730" s="177"/>
      <c r="L3730" s="138"/>
      <c r="M3730" s="146"/>
      <c r="N3730" s="146"/>
    </row>
    <row r="3731" spans="2:14" s="141" customFormat="1" ht="20.100000000000001" hidden="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77">
        <v>4</v>
      </c>
      <c r="I3731" s="177"/>
      <c r="J3731" s="177"/>
      <c r="K3731" s="177"/>
      <c r="L3731" s="138"/>
      <c r="M3731" s="146"/>
      <c r="N3731" s="146"/>
    </row>
    <row r="3732" spans="2:14" s="141" customFormat="1" ht="20.100000000000001" hidden="1" customHeight="1">
      <c r="B3732" s="137"/>
      <c r="C3732" s="137"/>
      <c r="D3732" s="159"/>
      <c r="E3732" s="160"/>
      <c r="F3732" s="137" t="s">
        <v>455</v>
      </c>
      <c r="G3732" s="137" t="s">
        <v>737</v>
      </c>
      <c r="H3732" s="177">
        <v>4</v>
      </c>
      <c r="I3732" s="177"/>
      <c r="J3732" s="177"/>
      <c r="K3732" s="177"/>
      <c r="L3732" s="138"/>
      <c r="M3732" s="146"/>
      <c r="N3732" s="146"/>
    </row>
    <row r="3733" spans="2:14" s="141" customFormat="1" ht="20.100000000000001" hidden="1" customHeight="1">
      <c r="B3733" s="137"/>
      <c r="C3733" s="137"/>
      <c r="D3733" s="159"/>
      <c r="E3733" s="160"/>
      <c r="F3733" s="137"/>
      <c r="G3733" s="137"/>
      <c r="H3733" s="177"/>
      <c r="I3733" s="177"/>
      <c r="J3733" s="177"/>
      <c r="K3733" s="177"/>
      <c r="L3733" s="138"/>
      <c r="M3733" s="146"/>
      <c r="N3733" s="146"/>
    </row>
    <row r="3734" spans="2:14" s="141" customFormat="1" ht="20.100000000000001" hidden="1" customHeight="1">
      <c r="B3734" s="137">
        <v>354</v>
      </c>
      <c r="C3734" s="137"/>
      <c r="D3734" s="159" t="s">
        <v>363</v>
      </c>
      <c r="E3734" s="160">
        <v>7.8440000000000003</v>
      </c>
      <c r="F3734" s="137" t="s">
        <v>433</v>
      </c>
      <c r="G3734" s="137" t="s">
        <v>447</v>
      </c>
      <c r="H3734" s="177">
        <v>7</v>
      </c>
      <c r="I3734" s="177"/>
      <c r="J3734" s="177"/>
      <c r="K3734" s="177"/>
      <c r="L3734" s="138"/>
      <c r="M3734" s="146"/>
      <c r="N3734" s="146"/>
    </row>
    <row r="3735" spans="2:14" s="141" customFormat="1" ht="20.100000000000001" hidden="1" customHeight="1">
      <c r="B3735" s="137"/>
      <c r="C3735" s="137"/>
      <c r="D3735" s="159"/>
      <c r="E3735" s="160"/>
      <c r="F3735" s="137" t="s">
        <v>447</v>
      </c>
      <c r="G3735" s="137" t="s">
        <v>451</v>
      </c>
      <c r="H3735" s="177">
        <v>7</v>
      </c>
      <c r="I3735" s="177"/>
      <c r="J3735" s="177"/>
      <c r="K3735" s="177"/>
      <c r="L3735" s="138"/>
      <c r="M3735" s="146"/>
      <c r="N3735" s="146"/>
    </row>
    <row r="3736" spans="2:14" s="141" customFormat="1" ht="20.100000000000001" hidden="1" customHeight="1">
      <c r="B3736" s="137"/>
      <c r="C3736" s="137"/>
      <c r="D3736" s="159"/>
      <c r="E3736" s="160"/>
      <c r="F3736" s="137" t="s">
        <v>451</v>
      </c>
      <c r="G3736" s="137" t="s">
        <v>454</v>
      </c>
      <c r="H3736" s="177">
        <v>7</v>
      </c>
      <c r="I3736" s="177"/>
      <c r="J3736" s="177"/>
      <c r="K3736" s="177"/>
      <c r="L3736" s="138"/>
      <c r="M3736" s="146"/>
      <c r="N3736" s="146"/>
    </row>
    <row r="3737" spans="2:14" s="141" customFormat="1" ht="20.100000000000001" hidden="1" customHeight="1">
      <c r="B3737" s="137"/>
      <c r="C3737" s="137"/>
      <c r="D3737" s="159"/>
      <c r="E3737" s="160"/>
      <c r="F3737" s="137" t="s">
        <v>454</v>
      </c>
      <c r="G3737" s="137" t="s">
        <v>455</v>
      </c>
      <c r="H3737" s="177">
        <v>7</v>
      </c>
      <c r="I3737" s="177"/>
      <c r="J3737" s="177"/>
      <c r="K3737" s="177"/>
      <c r="L3737" s="138"/>
      <c r="M3737" s="146"/>
      <c r="N3737" s="146"/>
    </row>
    <row r="3738" spans="2:14" s="141" customFormat="1" ht="20.100000000000001" hidden="1" customHeight="1">
      <c r="B3738" s="137"/>
      <c r="C3738" s="137"/>
      <c r="D3738" s="159"/>
      <c r="E3738" s="160"/>
      <c r="F3738" s="137" t="s">
        <v>455</v>
      </c>
      <c r="G3738" s="137" t="s">
        <v>456</v>
      </c>
      <c r="H3738" s="177">
        <v>7</v>
      </c>
      <c r="I3738" s="177"/>
      <c r="J3738" s="177"/>
      <c r="K3738" s="177"/>
      <c r="L3738" s="138"/>
      <c r="M3738" s="146"/>
      <c r="N3738" s="146"/>
    </row>
    <row r="3739" spans="2:14" s="141" customFormat="1" ht="20.100000000000001" hidden="1" customHeight="1">
      <c r="B3739" s="137"/>
      <c r="C3739" s="137"/>
      <c r="D3739" s="159"/>
      <c r="E3739" s="160"/>
      <c r="F3739" s="137" t="s">
        <v>456</v>
      </c>
      <c r="G3739" s="137" t="s">
        <v>457</v>
      </c>
      <c r="H3739" s="177">
        <v>7</v>
      </c>
      <c r="I3739" s="177"/>
      <c r="J3739" s="177"/>
      <c r="K3739" s="177"/>
      <c r="L3739" s="138"/>
      <c r="M3739" s="146"/>
      <c r="N3739" s="146"/>
    </row>
    <row r="3740" spans="2:14" s="141" customFormat="1" ht="20.100000000000001" hidden="1" customHeight="1">
      <c r="B3740" s="137"/>
      <c r="C3740" s="137"/>
      <c r="D3740" s="159"/>
      <c r="E3740" s="160"/>
      <c r="F3740" s="137" t="s">
        <v>457</v>
      </c>
      <c r="G3740" s="137" t="s">
        <v>460</v>
      </c>
      <c r="H3740" s="177">
        <v>7</v>
      </c>
      <c r="I3740" s="177"/>
      <c r="J3740" s="177"/>
      <c r="K3740" s="177"/>
      <c r="L3740" s="138"/>
      <c r="M3740" s="146"/>
      <c r="N3740" s="146"/>
    </row>
    <row r="3741" spans="2:14" s="141" customFormat="1" ht="20.100000000000001" hidden="1" customHeight="1">
      <c r="B3741" s="137"/>
      <c r="C3741" s="137"/>
      <c r="D3741" s="159"/>
      <c r="E3741" s="160"/>
      <c r="F3741" s="137" t="s">
        <v>460</v>
      </c>
      <c r="G3741" s="137" t="s">
        <v>463</v>
      </c>
      <c r="H3741" s="177">
        <v>7</v>
      </c>
      <c r="I3741" s="177"/>
      <c r="J3741" s="177"/>
      <c r="K3741" s="177"/>
      <c r="L3741" s="138"/>
      <c r="M3741" s="146"/>
      <c r="N3741" s="146"/>
    </row>
    <row r="3742" spans="2:14" s="141" customFormat="1" ht="20.100000000000001" hidden="1" customHeight="1">
      <c r="B3742" s="137"/>
      <c r="C3742" s="137"/>
      <c r="D3742" s="159"/>
      <c r="E3742" s="160"/>
      <c r="F3742" s="137" t="s">
        <v>463</v>
      </c>
      <c r="G3742" s="137" t="s">
        <v>464</v>
      </c>
      <c r="H3742" s="177">
        <v>7</v>
      </c>
      <c r="I3742" s="177"/>
      <c r="J3742" s="177"/>
      <c r="K3742" s="177"/>
      <c r="L3742" s="138"/>
      <c r="M3742" s="146"/>
      <c r="N3742" s="146"/>
    </row>
    <row r="3743" spans="2:14" s="141" customFormat="1" ht="20.100000000000001" hidden="1" customHeight="1">
      <c r="B3743" s="137"/>
      <c r="C3743" s="137"/>
      <c r="D3743" s="159"/>
      <c r="E3743" s="160"/>
      <c r="F3743" s="137" t="s">
        <v>464</v>
      </c>
      <c r="G3743" s="137" t="s">
        <v>465</v>
      </c>
      <c r="H3743" s="177">
        <v>7</v>
      </c>
      <c r="I3743" s="177"/>
      <c r="J3743" s="177"/>
      <c r="K3743" s="177"/>
      <c r="L3743" s="138"/>
      <c r="M3743" s="146"/>
      <c r="N3743" s="146"/>
    </row>
    <row r="3744" spans="2:14" s="141" customFormat="1" ht="20.100000000000001" hidden="1" customHeight="1">
      <c r="B3744" s="137"/>
      <c r="C3744" s="137"/>
      <c r="D3744" s="159"/>
      <c r="E3744" s="160"/>
      <c r="F3744" s="137" t="s">
        <v>465</v>
      </c>
      <c r="G3744" s="137" t="s">
        <v>466</v>
      </c>
      <c r="H3744" s="177">
        <v>7</v>
      </c>
      <c r="I3744" s="177"/>
      <c r="J3744" s="177"/>
      <c r="K3744" s="177"/>
      <c r="L3744" s="138"/>
      <c r="M3744" s="146"/>
      <c r="N3744" s="146"/>
    </row>
    <row r="3745" spans="2:14" s="141" customFormat="1" ht="20.100000000000001" hidden="1" customHeight="1">
      <c r="B3745" s="137"/>
      <c r="C3745" s="137"/>
      <c r="D3745" s="159"/>
      <c r="E3745" s="160"/>
      <c r="F3745" s="137" t="s">
        <v>466</v>
      </c>
      <c r="G3745" s="137" t="s">
        <v>467</v>
      </c>
      <c r="H3745" s="177">
        <v>7</v>
      </c>
      <c r="I3745" s="177"/>
      <c r="J3745" s="177"/>
      <c r="K3745" s="177"/>
      <c r="L3745" s="138"/>
      <c r="M3745" s="146"/>
      <c r="N3745" s="146"/>
    </row>
    <row r="3746" spans="2:14" s="141" customFormat="1" ht="20.100000000000001" hidden="1" customHeight="1">
      <c r="B3746" s="137"/>
      <c r="C3746" s="137"/>
      <c r="D3746" s="159"/>
      <c r="E3746" s="160"/>
      <c r="F3746" s="137" t="s">
        <v>467</v>
      </c>
      <c r="G3746" s="137" t="s">
        <v>468</v>
      </c>
      <c r="H3746" s="177">
        <v>7</v>
      </c>
      <c r="I3746" s="177"/>
      <c r="J3746" s="177"/>
      <c r="K3746" s="177"/>
      <c r="L3746" s="138"/>
      <c r="M3746" s="146"/>
      <c r="N3746" s="146"/>
    </row>
    <row r="3747" spans="2:14" s="141" customFormat="1" ht="20.100000000000001" hidden="1" customHeight="1">
      <c r="B3747" s="137"/>
      <c r="C3747" s="137"/>
      <c r="D3747" s="159"/>
      <c r="E3747" s="160"/>
      <c r="F3747" s="137" t="s">
        <v>468</v>
      </c>
      <c r="G3747" s="137" t="s">
        <v>469</v>
      </c>
      <c r="H3747" s="177">
        <v>7</v>
      </c>
      <c r="I3747" s="177"/>
      <c r="J3747" s="177"/>
      <c r="K3747" s="177"/>
      <c r="L3747" s="138"/>
      <c r="M3747" s="146"/>
      <c r="N3747" s="146"/>
    </row>
    <row r="3748" spans="2:14" s="141" customFormat="1" ht="20.100000000000001" hidden="1" customHeight="1">
      <c r="B3748" s="137"/>
      <c r="C3748" s="137"/>
      <c r="D3748" s="159"/>
      <c r="E3748" s="160"/>
      <c r="F3748" s="137" t="s">
        <v>469</v>
      </c>
      <c r="G3748" s="137" t="s">
        <v>470</v>
      </c>
      <c r="H3748" s="177">
        <v>7</v>
      </c>
      <c r="I3748" s="177"/>
      <c r="J3748" s="177"/>
      <c r="K3748" s="177"/>
      <c r="L3748" s="138"/>
      <c r="M3748" s="146"/>
      <c r="N3748" s="146"/>
    </row>
    <row r="3749" spans="2:14" s="141" customFormat="1" ht="20.100000000000001" hidden="1" customHeight="1">
      <c r="B3749" s="137"/>
      <c r="C3749" s="137"/>
      <c r="D3749" s="159"/>
      <c r="E3749" s="160"/>
      <c r="F3749" s="137" t="s">
        <v>470</v>
      </c>
      <c r="G3749" s="137" t="s">
        <v>471</v>
      </c>
      <c r="H3749" s="177">
        <v>7</v>
      </c>
      <c r="I3749" s="177"/>
      <c r="J3749" s="177"/>
      <c r="K3749" s="177"/>
      <c r="L3749" s="138"/>
      <c r="M3749" s="146"/>
      <c r="N3749" s="146"/>
    </row>
    <row r="3750" spans="2:14" s="141" customFormat="1" ht="20.100000000000001" hidden="1" customHeight="1">
      <c r="B3750" s="137"/>
      <c r="C3750" s="137"/>
      <c r="D3750" s="159"/>
      <c r="E3750" s="160"/>
      <c r="F3750" s="137" t="s">
        <v>471</v>
      </c>
      <c r="G3750" s="137" t="s">
        <v>473</v>
      </c>
      <c r="H3750" s="177">
        <v>7</v>
      </c>
      <c r="I3750" s="177"/>
      <c r="J3750" s="177"/>
      <c r="K3750" s="177"/>
      <c r="L3750" s="138"/>
      <c r="M3750" s="146"/>
      <c r="N3750" s="146"/>
    </row>
    <row r="3751" spans="2:14" s="141" customFormat="1" ht="20.100000000000001" hidden="1" customHeight="1">
      <c r="B3751" s="137"/>
      <c r="C3751" s="137"/>
      <c r="D3751" s="159"/>
      <c r="E3751" s="160"/>
      <c r="F3751" s="137" t="s">
        <v>473</v>
      </c>
      <c r="G3751" s="137" t="s">
        <v>474</v>
      </c>
      <c r="H3751" s="177">
        <v>7</v>
      </c>
      <c r="I3751" s="177"/>
      <c r="J3751" s="177"/>
      <c r="K3751" s="177"/>
      <c r="L3751" s="138"/>
      <c r="M3751" s="146"/>
      <c r="N3751" s="146"/>
    </row>
    <row r="3752" spans="2:14" s="141" customFormat="1" ht="20.100000000000001" hidden="1" customHeight="1">
      <c r="B3752" s="137"/>
      <c r="C3752" s="137"/>
      <c r="D3752" s="159"/>
      <c r="E3752" s="160"/>
      <c r="F3752" s="137" t="s">
        <v>474</v>
      </c>
      <c r="G3752" s="137" t="s">
        <v>475</v>
      </c>
      <c r="H3752" s="177">
        <v>7</v>
      </c>
      <c r="I3752" s="177"/>
      <c r="J3752" s="177"/>
      <c r="K3752" s="177"/>
      <c r="L3752" s="138"/>
      <c r="M3752" s="146"/>
      <c r="N3752" s="146"/>
    </row>
    <row r="3753" spans="2:14" s="141" customFormat="1" ht="20.100000000000001" hidden="1" customHeight="1">
      <c r="B3753" s="137"/>
      <c r="C3753" s="137"/>
      <c r="D3753" s="159"/>
      <c r="E3753" s="160"/>
      <c r="F3753" s="137" t="s">
        <v>475</v>
      </c>
      <c r="G3753" s="137" t="s">
        <v>476</v>
      </c>
      <c r="H3753" s="177">
        <v>7</v>
      </c>
      <c r="I3753" s="177"/>
      <c r="J3753" s="177"/>
      <c r="K3753" s="177"/>
      <c r="L3753" s="138"/>
      <c r="M3753" s="146"/>
      <c r="N3753" s="146"/>
    </row>
    <row r="3754" spans="2:14" s="141" customFormat="1" ht="20.100000000000001" hidden="1" customHeight="1">
      <c r="B3754" s="137"/>
      <c r="C3754" s="137"/>
      <c r="D3754" s="159"/>
      <c r="E3754" s="160"/>
      <c r="F3754" s="137" t="s">
        <v>476</v>
      </c>
      <c r="G3754" s="137" t="s">
        <v>477</v>
      </c>
      <c r="H3754" s="177">
        <v>7</v>
      </c>
      <c r="I3754" s="177"/>
      <c r="J3754" s="177"/>
      <c r="K3754" s="177"/>
      <c r="L3754" s="138"/>
      <c r="M3754" s="146"/>
      <c r="N3754" s="146"/>
    </row>
    <row r="3755" spans="2:14" s="141" customFormat="1" ht="20.100000000000001" hidden="1" customHeight="1">
      <c r="B3755" s="137"/>
      <c r="C3755" s="137"/>
      <c r="D3755" s="159"/>
      <c r="E3755" s="160"/>
      <c r="F3755" s="137" t="s">
        <v>477</v>
      </c>
      <c r="G3755" s="137" t="s">
        <v>543</v>
      </c>
      <c r="H3755" s="177">
        <v>7</v>
      </c>
      <c r="I3755" s="177"/>
      <c r="J3755" s="177"/>
      <c r="K3755" s="177"/>
      <c r="L3755" s="138"/>
      <c r="M3755" s="146"/>
      <c r="N3755" s="146"/>
    </row>
    <row r="3756" spans="2:14" s="141" customFormat="1" ht="20.100000000000001" hidden="1" customHeight="1">
      <c r="B3756" s="137"/>
      <c r="C3756" s="137"/>
      <c r="D3756" s="159"/>
      <c r="E3756" s="160"/>
      <c r="F3756" s="137" t="s">
        <v>543</v>
      </c>
      <c r="G3756" s="137" t="s">
        <v>550</v>
      </c>
      <c r="H3756" s="177">
        <v>7</v>
      </c>
      <c r="I3756" s="177"/>
      <c r="J3756" s="177"/>
      <c r="K3756" s="177"/>
      <c r="L3756" s="138"/>
      <c r="M3756" s="146"/>
      <c r="N3756" s="146"/>
    </row>
    <row r="3757" spans="2:14" s="141" customFormat="1" ht="20.100000000000001" hidden="1" customHeight="1">
      <c r="B3757" s="137"/>
      <c r="C3757" s="137"/>
      <c r="D3757" s="159"/>
      <c r="E3757" s="160"/>
      <c r="F3757" s="137" t="s">
        <v>550</v>
      </c>
      <c r="G3757" s="137" t="s">
        <v>551</v>
      </c>
      <c r="H3757" s="177">
        <v>7</v>
      </c>
      <c r="I3757" s="177"/>
      <c r="J3757" s="177"/>
      <c r="K3757" s="177"/>
      <c r="L3757" s="138"/>
      <c r="M3757" s="146"/>
      <c r="N3757" s="146"/>
    </row>
    <row r="3758" spans="2:14" s="141" customFormat="1" ht="20.100000000000001" hidden="1" customHeight="1">
      <c r="B3758" s="137"/>
      <c r="C3758" s="137"/>
      <c r="D3758" s="159"/>
      <c r="E3758" s="160"/>
      <c r="F3758" s="137" t="s">
        <v>551</v>
      </c>
      <c r="G3758" s="137" t="s">
        <v>552</v>
      </c>
      <c r="H3758" s="177">
        <v>7</v>
      </c>
      <c r="I3758" s="177"/>
      <c r="J3758" s="177"/>
      <c r="K3758" s="177"/>
      <c r="L3758" s="138"/>
      <c r="M3758" s="146"/>
      <c r="N3758" s="146"/>
    </row>
    <row r="3759" spans="2:14" s="141" customFormat="1" ht="20.100000000000001" hidden="1" customHeight="1">
      <c r="B3759" s="137"/>
      <c r="C3759" s="137"/>
      <c r="D3759" s="159"/>
      <c r="E3759" s="160"/>
      <c r="F3759" s="137" t="s">
        <v>552</v>
      </c>
      <c r="G3759" s="137" t="s">
        <v>553</v>
      </c>
      <c r="H3759" s="177">
        <v>7</v>
      </c>
      <c r="I3759" s="177"/>
      <c r="J3759" s="177"/>
      <c r="K3759" s="177"/>
      <c r="L3759" s="138"/>
      <c r="M3759" s="146"/>
      <c r="N3759" s="146"/>
    </row>
    <row r="3760" spans="2:14" s="141" customFormat="1" ht="20.100000000000001" hidden="1" customHeight="1">
      <c r="B3760" s="137"/>
      <c r="C3760" s="137"/>
      <c r="D3760" s="159"/>
      <c r="E3760" s="160"/>
      <c r="F3760" s="137" t="s">
        <v>553</v>
      </c>
      <c r="G3760" s="137" t="s">
        <v>554</v>
      </c>
      <c r="H3760" s="177">
        <v>7</v>
      </c>
      <c r="I3760" s="177"/>
      <c r="J3760" s="177"/>
      <c r="K3760" s="177"/>
      <c r="L3760" s="138"/>
      <c r="M3760" s="146"/>
      <c r="N3760" s="146"/>
    </row>
    <row r="3761" spans="2:14" s="141" customFormat="1" ht="20.100000000000001" hidden="1" customHeight="1">
      <c r="B3761" s="137"/>
      <c r="C3761" s="137"/>
      <c r="D3761" s="159"/>
      <c r="E3761" s="160"/>
      <c r="F3761" s="137" t="s">
        <v>554</v>
      </c>
      <c r="G3761" s="137" t="s">
        <v>555</v>
      </c>
      <c r="H3761" s="177">
        <v>7</v>
      </c>
      <c r="I3761" s="177"/>
      <c r="J3761" s="177"/>
      <c r="K3761" s="177"/>
      <c r="L3761" s="138"/>
      <c r="M3761" s="146"/>
      <c r="N3761" s="146"/>
    </row>
    <row r="3762" spans="2:14" s="141" customFormat="1" ht="20.100000000000001" hidden="1" customHeight="1">
      <c r="B3762" s="137"/>
      <c r="C3762" s="137"/>
      <c r="D3762" s="159"/>
      <c r="E3762" s="160"/>
      <c r="F3762" s="137" t="s">
        <v>555</v>
      </c>
      <c r="G3762" s="137" t="s">
        <v>556</v>
      </c>
      <c r="H3762" s="177">
        <v>7</v>
      </c>
      <c r="I3762" s="177"/>
      <c r="J3762" s="177"/>
      <c r="K3762" s="177"/>
      <c r="L3762" s="138"/>
      <c r="M3762" s="146"/>
      <c r="N3762" s="146"/>
    </row>
    <row r="3763" spans="2:14" s="141" customFormat="1" ht="20.100000000000001" hidden="1" customHeight="1">
      <c r="B3763" s="137"/>
      <c r="C3763" s="137"/>
      <c r="D3763" s="159"/>
      <c r="E3763" s="160"/>
      <c r="F3763" s="137" t="s">
        <v>556</v>
      </c>
      <c r="G3763" s="137" t="s">
        <v>557</v>
      </c>
      <c r="H3763" s="177">
        <v>7</v>
      </c>
      <c r="I3763" s="177"/>
      <c r="J3763" s="177"/>
      <c r="K3763" s="177"/>
      <c r="L3763" s="138"/>
      <c r="M3763" s="146"/>
      <c r="N3763" s="146"/>
    </row>
    <row r="3764" spans="2:14" s="141" customFormat="1" ht="20.100000000000001" hidden="1" customHeight="1">
      <c r="B3764" s="137"/>
      <c r="C3764" s="137"/>
      <c r="D3764" s="159"/>
      <c r="E3764" s="160"/>
      <c r="F3764" s="137" t="s">
        <v>557</v>
      </c>
      <c r="G3764" s="137" t="s">
        <v>558</v>
      </c>
      <c r="H3764" s="177">
        <v>7</v>
      </c>
      <c r="I3764" s="177"/>
      <c r="J3764" s="177"/>
      <c r="K3764" s="177"/>
      <c r="L3764" s="138"/>
      <c r="M3764" s="146"/>
      <c r="N3764" s="146"/>
    </row>
    <row r="3765" spans="2:14" s="141" customFormat="1" ht="20.100000000000001" hidden="1" customHeight="1">
      <c r="B3765" s="137"/>
      <c r="C3765" s="137"/>
      <c r="D3765" s="159"/>
      <c r="E3765" s="160"/>
      <c r="F3765" s="137" t="s">
        <v>558</v>
      </c>
      <c r="G3765" s="137" t="s">
        <v>559</v>
      </c>
      <c r="H3765" s="177">
        <v>7</v>
      </c>
      <c r="I3765" s="177"/>
      <c r="J3765" s="177"/>
      <c r="K3765" s="177"/>
      <c r="L3765" s="138"/>
      <c r="M3765" s="146"/>
      <c r="N3765" s="146"/>
    </row>
    <row r="3766" spans="2:14" s="141" customFormat="1" ht="20.100000000000001" hidden="1" customHeight="1">
      <c r="B3766" s="137"/>
      <c r="C3766" s="137"/>
      <c r="D3766" s="159"/>
      <c r="E3766" s="160"/>
      <c r="F3766" s="137" t="s">
        <v>559</v>
      </c>
      <c r="G3766" s="137" t="s">
        <v>560</v>
      </c>
      <c r="H3766" s="177">
        <v>7</v>
      </c>
      <c r="I3766" s="177"/>
      <c r="J3766" s="177"/>
      <c r="K3766" s="177"/>
      <c r="L3766" s="138"/>
      <c r="M3766" s="146"/>
      <c r="N3766" s="146"/>
    </row>
    <row r="3767" spans="2:14" s="141" customFormat="1" ht="20.100000000000001" hidden="1" customHeight="1">
      <c r="B3767" s="137"/>
      <c r="C3767" s="137"/>
      <c r="D3767" s="159"/>
      <c r="E3767" s="160"/>
      <c r="F3767" s="137" t="s">
        <v>560</v>
      </c>
      <c r="G3767" s="137" t="s">
        <v>561</v>
      </c>
      <c r="H3767" s="177">
        <v>7</v>
      </c>
      <c r="I3767" s="177"/>
      <c r="J3767" s="177"/>
      <c r="K3767" s="177"/>
      <c r="L3767" s="138"/>
      <c r="M3767" s="146"/>
      <c r="N3767" s="146"/>
    </row>
    <row r="3768" spans="2:14" s="141" customFormat="1" ht="20.100000000000001" hidden="1" customHeight="1">
      <c r="B3768" s="137"/>
      <c r="C3768" s="137"/>
      <c r="D3768" s="159"/>
      <c r="E3768" s="160"/>
      <c r="F3768" s="137" t="s">
        <v>561</v>
      </c>
      <c r="G3768" s="137" t="s">
        <v>562</v>
      </c>
      <c r="H3768" s="177">
        <v>7</v>
      </c>
      <c r="I3768" s="177"/>
      <c r="J3768" s="177"/>
      <c r="K3768" s="177"/>
      <c r="L3768" s="138"/>
      <c r="M3768" s="146"/>
      <c r="N3768" s="146"/>
    </row>
    <row r="3769" spans="2:14" s="141" customFormat="1" ht="20.100000000000001" hidden="1" customHeight="1">
      <c r="B3769" s="137"/>
      <c r="C3769" s="137"/>
      <c r="D3769" s="159"/>
      <c r="E3769" s="160"/>
      <c r="F3769" s="137" t="s">
        <v>562</v>
      </c>
      <c r="G3769" s="137" t="s">
        <v>563</v>
      </c>
      <c r="H3769" s="177">
        <v>7</v>
      </c>
      <c r="I3769" s="177"/>
      <c r="J3769" s="177"/>
      <c r="K3769" s="177"/>
      <c r="L3769" s="138"/>
      <c r="M3769" s="146"/>
      <c r="N3769" s="146"/>
    </row>
    <row r="3770" spans="2:14" s="141" customFormat="1" ht="20.100000000000001" hidden="1" customHeight="1">
      <c r="B3770" s="137"/>
      <c r="C3770" s="137"/>
      <c r="D3770" s="159"/>
      <c r="E3770" s="160"/>
      <c r="F3770" s="137" t="s">
        <v>563</v>
      </c>
      <c r="G3770" s="137" t="s">
        <v>564</v>
      </c>
      <c r="H3770" s="177">
        <v>7</v>
      </c>
      <c r="I3770" s="177"/>
      <c r="J3770" s="177"/>
      <c r="K3770" s="177"/>
      <c r="L3770" s="138"/>
      <c r="M3770" s="146"/>
      <c r="N3770" s="146"/>
    </row>
    <row r="3771" spans="2:14" s="141" customFormat="1" ht="20.100000000000001" hidden="1" customHeight="1">
      <c r="B3771" s="137"/>
      <c r="C3771" s="137"/>
      <c r="D3771" s="159"/>
      <c r="E3771" s="160"/>
      <c r="F3771" s="137" t="s">
        <v>564</v>
      </c>
      <c r="G3771" s="137" t="s">
        <v>565</v>
      </c>
      <c r="H3771" s="177">
        <v>7</v>
      </c>
      <c r="I3771" s="177"/>
      <c r="J3771" s="177"/>
      <c r="K3771" s="177"/>
      <c r="L3771" s="138"/>
      <c r="M3771" s="146"/>
      <c r="N3771" s="146"/>
    </row>
    <row r="3772" spans="2:14" s="141" customFormat="1" ht="20.100000000000001" hidden="1" customHeight="1">
      <c r="B3772" s="137"/>
      <c r="C3772" s="137"/>
      <c r="D3772" s="159"/>
      <c r="E3772" s="160"/>
      <c r="F3772" s="137" t="s">
        <v>565</v>
      </c>
      <c r="G3772" s="137" t="s">
        <v>993</v>
      </c>
      <c r="H3772" s="177">
        <v>7</v>
      </c>
      <c r="I3772" s="177"/>
      <c r="J3772" s="177"/>
      <c r="K3772" s="177"/>
      <c r="L3772" s="138"/>
      <c r="M3772" s="146"/>
      <c r="N3772" s="146"/>
    </row>
    <row r="3773" spans="2:14" s="141" customFormat="1" ht="20.100000000000001" hidden="1" customHeight="1">
      <c r="B3773" s="137"/>
      <c r="C3773" s="137"/>
      <c r="D3773" s="159"/>
      <c r="E3773" s="160"/>
      <c r="F3773" s="137"/>
      <c r="G3773" s="137"/>
      <c r="H3773" s="177"/>
      <c r="I3773" s="177"/>
      <c r="J3773" s="177"/>
      <c r="K3773" s="177"/>
      <c r="L3773" s="138"/>
      <c r="M3773" s="146"/>
      <c r="N3773" s="146"/>
    </row>
    <row r="3774" spans="2:14" s="141" customFormat="1" ht="20.100000000000001" hidden="1" customHeight="1">
      <c r="B3774" s="137">
        <v>355</v>
      </c>
      <c r="C3774" s="137"/>
      <c r="D3774" s="159" t="s">
        <v>364</v>
      </c>
      <c r="E3774" s="160">
        <v>5.7460000000000004</v>
      </c>
      <c r="F3774" s="137" t="s">
        <v>433</v>
      </c>
      <c r="G3774" s="137" t="s">
        <v>447</v>
      </c>
      <c r="H3774" s="177">
        <v>7</v>
      </c>
      <c r="I3774" s="177"/>
      <c r="J3774" s="177"/>
      <c r="K3774" s="177"/>
      <c r="L3774" s="138"/>
      <c r="M3774" s="146"/>
      <c r="N3774" s="146"/>
    </row>
    <row r="3775" spans="2:14" s="141" customFormat="1" ht="20.100000000000001" hidden="1" customHeight="1">
      <c r="B3775" s="137"/>
      <c r="C3775" s="137"/>
      <c r="D3775" s="159"/>
      <c r="E3775" s="160"/>
      <c r="F3775" s="137" t="s">
        <v>447</v>
      </c>
      <c r="G3775" s="137" t="s">
        <v>451</v>
      </c>
      <c r="H3775" s="177">
        <v>7</v>
      </c>
      <c r="I3775" s="177"/>
      <c r="J3775" s="177"/>
      <c r="K3775" s="177"/>
      <c r="L3775" s="138"/>
      <c r="M3775" s="146"/>
      <c r="N3775" s="146"/>
    </row>
    <row r="3776" spans="2:14" s="141" customFormat="1" ht="20.100000000000001" hidden="1" customHeight="1">
      <c r="B3776" s="137"/>
      <c r="C3776" s="137"/>
      <c r="D3776" s="159"/>
      <c r="E3776" s="160"/>
      <c r="F3776" s="137" t="s">
        <v>451</v>
      </c>
      <c r="G3776" s="137" t="s">
        <v>454</v>
      </c>
      <c r="H3776" s="177">
        <v>7</v>
      </c>
      <c r="I3776" s="177"/>
      <c r="J3776" s="177"/>
      <c r="K3776" s="177"/>
      <c r="L3776" s="138"/>
      <c r="M3776" s="146"/>
      <c r="N3776" s="146"/>
    </row>
    <row r="3777" spans="2:14" s="141" customFormat="1" ht="20.100000000000001" hidden="1" customHeight="1">
      <c r="B3777" s="137"/>
      <c r="C3777" s="137"/>
      <c r="D3777" s="159"/>
      <c r="E3777" s="160"/>
      <c r="F3777" s="137" t="s">
        <v>454</v>
      </c>
      <c r="G3777" s="137" t="s">
        <v>455</v>
      </c>
      <c r="H3777" s="177">
        <v>7</v>
      </c>
      <c r="I3777" s="177"/>
      <c r="J3777" s="177"/>
      <c r="K3777" s="177"/>
      <c r="L3777" s="138"/>
      <c r="M3777" s="146"/>
      <c r="N3777" s="146"/>
    </row>
    <row r="3778" spans="2:14" s="141" customFormat="1" ht="20.100000000000001" hidden="1" customHeight="1">
      <c r="B3778" s="137"/>
      <c r="C3778" s="137"/>
      <c r="D3778" s="159"/>
      <c r="E3778" s="160"/>
      <c r="F3778" s="137" t="s">
        <v>455</v>
      </c>
      <c r="G3778" s="137" t="s">
        <v>456</v>
      </c>
      <c r="H3778" s="177">
        <v>7</v>
      </c>
      <c r="I3778" s="177"/>
      <c r="J3778" s="177"/>
      <c r="K3778" s="177"/>
      <c r="L3778" s="138"/>
      <c r="M3778" s="146"/>
      <c r="N3778" s="146"/>
    </row>
    <row r="3779" spans="2:14" s="141" customFormat="1" ht="20.100000000000001" hidden="1" customHeight="1">
      <c r="B3779" s="137"/>
      <c r="C3779" s="137"/>
      <c r="D3779" s="159"/>
      <c r="E3779" s="160"/>
      <c r="F3779" s="137" t="s">
        <v>456</v>
      </c>
      <c r="G3779" s="137" t="s">
        <v>457</v>
      </c>
      <c r="H3779" s="177">
        <v>7</v>
      </c>
      <c r="I3779" s="177"/>
      <c r="J3779" s="177"/>
      <c r="K3779" s="177"/>
      <c r="L3779" s="138"/>
      <c r="M3779" s="146"/>
      <c r="N3779" s="146"/>
    </row>
    <row r="3780" spans="2:14" s="141" customFormat="1" ht="20.100000000000001" hidden="1" customHeight="1">
      <c r="B3780" s="137"/>
      <c r="C3780" s="137"/>
      <c r="D3780" s="159"/>
      <c r="E3780" s="160"/>
      <c r="F3780" s="137" t="s">
        <v>457</v>
      </c>
      <c r="G3780" s="137" t="s">
        <v>460</v>
      </c>
      <c r="H3780" s="177">
        <v>7</v>
      </c>
      <c r="I3780" s="177"/>
      <c r="J3780" s="177"/>
      <c r="K3780" s="177"/>
      <c r="L3780" s="138"/>
      <c r="M3780" s="146"/>
      <c r="N3780" s="146"/>
    </row>
    <row r="3781" spans="2:14" s="141" customFormat="1" ht="20.100000000000001" hidden="1" customHeight="1">
      <c r="B3781" s="137"/>
      <c r="C3781" s="137"/>
      <c r="D3781" s="159"/>
      <c r="E3781" s="160"/>
      <c r="F3781" s="137" t="s">
        <v>460</v>
      </c>
      <c r="G3781" s="137" t="s">
        <v>463</v>
      </c>
      <c r="H3781" s="177">
        <v>7</v>
      </c>
      <c r="I3781" s="177"/>
      <c r="J3781" s="177"/>
      <c r="K3781" s="177"/>
      <c r="L3781" s="138"/>
      <c r="M3781" s="146"/>
      <c r="N3781" s="146"/>
    </row>
    <row r="3782" spans="2:14" s="141" customFormat="1" ht="20.100000000000001" hidden="1" customHeight="1">
      <c r="B3782" s="137"/>
      <c r="C3782" s="137"/>
      <c r="D3782" s="159"/>
      <c r="E3782" s="160"/>
      <c r="F3782" s="137" t="s">
        <v>463</v>
      </c>
      <c r="G3782" s="137" t="s">
        <v>464</v>
      </c>
      <c r="H3782" s="177">
        <v>7</v>
      </c>
      <c r="I3782" s="177"/>
      <c r="J3782" s="177"/>
      <c r="K3782" s="177"/>
      <c r="L3782" s="138"/>
      <c r="M3782" s="146"/>
      <c r="N3782" s="146"/>
    </row>
    <row r="3783" spans="2:14" s="141" customFormat="1" ht="20.100000000000001" hidden="1" customHeight="1">
      <c r="B3783" s="137"/>
      <c r="C3783" s="137"/>
      <c r="D3783" s="159"/>
      <c r="E3783" s="160"/>
      <c r="F3783" s="137" t="s">
        <v>464</v>
      </c>
      <c r="G3783" s="137" t="s">
        <v>465</v>
      </c>
      <c r="H3783" s="177">
        <v>7</v>
      </c>
      <c r="I3783" s="177"/>
      <c r="J3783" s="177"/>
      <c r="K3783" s="177"/>
      <c r="L3783" s="138"/>
      <c r="M3783" s="146"/>
      <c r="N3783" s="146"/>
    </row>
    <row r="3784" spans="2:14" s="141" customFormat="1" ht="20.100000000000001" hidden="1" customHeight="1">
      <c r="B3784" s="137"/>
      <c r="C3784" s="137"/>
      <c r="D3784" s="159"/>
      <c r="E3784" s="160"/>
      <c r="F3784" s="137" t="s">
        <v>465</v>
      </c>
      <c r="G3784" s="137" t="s">
        <v>466</v>
      </c>
      <c r="H3784" s="177">
        <v>7</v>
      </c>
      <c r="I3784" s="177"/>
      <c r="J3784" s="177"/>
      <c r="K3784" s="177"/>
      <c r="L3784" s="138"/>
      <c r="M3784" s="146"/>
      <c r="N3784" s="146"/>
    </row>
    <row r="3785" spans="2:14" s="141" customFormat="1" ht="20.100000000000001" hidden="1" customHeight="1">
      <c r="B3785" s="137"/>
      <c r="C3785" s="137"/>
      <c r="D3785" s="159"/>
      <c r="E3785" s="160"/>
      <c r="F3785" s="137" t="s">
        <v>466</v>
      </c>
      <c r="G3785" s="137" t="s">
        <v>467</v>
      </c>
      <c r="H3785" s="177">
        <v>7</v>
      </c>
      <c r="I3785" s="177"/>
      <c r="J3785" s="177"/>
      <c r="K3785" s="177"/>
      <c r="L3785" s="138"/>
      <c r="M3785" s="146"/>
      <c r="N3785" s="146"/>
    </row>
    <row r="3786" spans="2:14" s="141" customFormat="1" ht="20.100000000000001" hidden="1" customHeight="1">
      <c r="B3786" s="137"/>
      <c r="C3786" s="137"/>
      <c r="D3786" s="159"/>
      <c r="E3786" s="160"/>
      <c r="F3786" s="137" t="s">
        <v>467</v>
      </c>
      <c r="G3786" s="137" t="s">
        <v>468</v>
      </c>
      <c r="H3786" s="177">
        <v>7</v>
      </c>
      <c r="I3786" s="177"/>
      <c r="J3786" s="177"/>
      <c r="K3786" s="177"/>
      <c r="L3786" s="138"/>
      <c r="M3786" s="146"/>
      <c r="N3786" s="146"/>
    </row>
    <row r="3787" spans="2:14" s="141" customFormat="1" ht="20.100000000000001" hidden="1" customHeight="1">
      <c r="B3787" s="137"/>
      <c r="C3787" s="137"/>
      <c r="D3787" s="159"/>
      <c r="E3787" s="160"/>
      <c r="F3787" s="137" t="s">
        <v>468</v>
      </c>
      <c r="G3787" s="137" t="s">
        <v>469</v>
      </c>
      <c r="H3787" s="177">
        <v>7</v>
      </c>
      <c r="I3787" s="177"/>
      <c r="J3787" s="177"/>
      <c r="K3787" s="177"/>
      <c r="L3787" s="138"/>
      <c r="M3787" s="146"/>
      <c r="N3787" s="146"/>
    </row>
    <row r="3788" spans="2:14" s="141" customFormat="1" ht="20.100000000000001" hidden="1" customHeight="1">
      <c r="B3788" s="137"/>
      <c r="C3788" s="137"/>
      <c r="D3788" s="159"/>
      <c r="E3788" s="160"/>
      <c r="F3788" s="137" t="s">
        <v>469</v>
      </c>
      <c r="G3788" s="137" t="s">
        <v>470</v>
      </c>
      <c r="H3788" s="177">
        <v>7</v>
      </c>
      <c r="I3788" s="177"/>
      <c r="J3788" s="177"/>
      <c r="K3788" s="177"/>
      <c r="L3788" s="138"/>
      <c r="M3788" s="146"/>
      <c r="N3788" s="146"/>
    </row>
    <row r="3789" spans="2:14" s="141" customFormat="1" ht="20.100000000000001" hidden="1" customHeight="1">
      <c r="B3789" s="137"/>
      <c r="C3789" s="137"/>
      <c r="D3789" s="159"/>
      <c r="E3789" s="160"/>
      <c r="F3789" s="137" t="s">
        <v>470</v>
      </c>
      <c r="G3789" s="137" t="s">
        <v>471</v>
      </c>
      <c r="H3789" s="177">
        <v>7</v>
      </c>
      <c r="I3789" s="177"/>
      <c r="J3789" s="177"/>
      <c r="K3789" s="177"/>
      <c r="L3789" s="138"/>
      <c r="M3789" s="146"/>
      <c r="N3789" s="146"/>
    </row>
    <row r="3790" spans="2:14" s="141" customFormat="1" ht="20.100000000000001" hidden="1" customHeight="1">
      <c r="B3790" s="137"/>
      <c r="C3790" s="137"/>
      <c r="D3790" s="159"/>
      <c r="E3790" s="160"/>
      <c r="F3790" s="137" t="s">
        <v>471</v>
      </c>
      <c r="G3790" s="137" t="s">
        <v>473</v>
      </c>
      <c r="H3790" s="177">
        <v>7</v>
      </c>
      <c r="I3790" s="177"/>
      <c r="J3790" s="177"/>
      <c r="K3790" s="177"/>
      <c r="L3790" s="138"/>
      <c r="M3790" s="146"/>
      <c r="N3790" s="146"/>
    </row>
    <row r="3791" spans="2:14" s="141" customFormat="1" ht="20.100000000000001" hidden="1" customHeight="1">
      <c r="B3791" s="137"/>
      <c r="C3791" s="137"/>
      <c r="D3791" s="159"/>
      <c r="E3791" s="160"/>
      <c r="F3791" s="137" t="s">
        <v>473</v>
      </c>
      <c r="G3791" s="137" t="s">
        <v>474</v>
      </c>
      <c r="H3791" s="177">
        <v>7</v>
      </c>
      <c r="I3791" s="177"/>
      <c r="J3791" s="177"/>
      <c r="K3791" s="177"/>
      <c r="L3791" s="138"/>
      <c r="M3791" s="146"/>
      <c r="N3791" s="146"/>
    </row>
    <row r="3792" spans="2:14" s="141" customFormat="1" ht="20.100000000000001" hidden="1" customHeight="1">
      <c r="B3792" s="137"/>
      <c r="C3792" s="137"/>
      <c r="D3792" s="159"/>
      <c r="E3792" s="160"/>
      <c r="F3792" s="137" t="s">
        <v>474</v>
      </c>
      <c r="G3792" s="137" t="s">
        <v>475</v>
      </c>
      <c r="H3792" s="177">
        <v>7</v>
      </c>
      <c r="I3792" s="177"/>
      <c r="J3792" s="177"/>
      <c r="K3792" s="177"/>
      <c r="L3792" s="138"/>
      <c r="M3792" s="146"/>
      <c r="N3792" s="146"/>
    </row>
    <row r="3793" spans="2:14" s="141" customFormat="1" ht="20.100000000000001" hidden="1" customHeight="1">
      <c r="B3793" s="137"/>
      <c r="C3793" s="137"/>
      <c r="D3793" s="159"/>
      <c r="E3793" s="160"/>
      <c r="F3793" s="137" t="s">
        <v>475</v>
      </c>
      <c r="G3793" s="137" t="s">
        <v>476</v>
      </c>
      <c r="H3793" s="177">
        <v>7</v>
      </c>
      <c r="I3793" s="177"/>
      <c r="J3793" s="177"/>
      <c r="K3793" s="177"/>
      <c r="L3793" s="138"/>
      <c r="M3793" s="146"/>
      <c r="N3793" s="146"/>
    </row>
    <row r="3794" spans="2:14" s="141" customFormat="1" ht="20.100000000000001" hidden="1" customHeight="1">
      <c r="B3794" s="137"/>
      <c r="C3794" s="137"/>
      <c r="D3794" s="159"/>
      <c r="E3794" s="160"/>
      <c r="F3794" s="137" t="s">
        <v>476</v>
      </c>
      <c r="G3794" s="137" t="s">
        <v>477</v>
      </c>
      <c r="H3794" s="177">
        <v>7</v>
      </c>
      <c r="I3794" s="177"/>
      <c r="J3794" s="177"/>
      <c r="K3794" s="177"/>
      <c r="L3794" s="138"/>
      <c r="M3794" s="146"/>
      <c r="N3794" s="146"/>
    </row>
    <row r="3795" spans="2:14" s="141" customFormat="1" ht="20.100000000000001" hidden="1" customHeight="1">
      <c r="B3795" s="137"/>
      <c r="C3795" s="137"/>
      <c r="D3795" s="159"/>
      <c r="E3795" s="160"/>
      <c r="F3795" s="137" t="s">
        <v>477</v>
      </c>
      <c r="G3795" s="137" t="s">
        <v>543</v>
      </c>
      <c r="H3795" s="177">
        <v>7</v>
      </c>
      <c r="I3795" s="177"/>
      <c r="J3795" s="177"/>
      <c r="K3795" s="177"/>
      <c r="L3795" s="138"/>
      <c r="M3795" s="146"/>
      <c r="N3795" s="146"/>
    </row>
    <row r="3796" spans="2:14" s="141" customFormat="1" ht="20.100000000000001" hidden="1" customHeight="1">
      <c r="B3796" s="137"/>
      <c r="C3796" s="137"/>
      <c r="D3796" s="159"/>
      <c r="E3796" s="160"/>
      <c r="F3796" s="137" t="s">
        <v>543</v>
      </c>
      <c r="G3796" s="137" t="s">
        <v>550</v>
      </c>
      <c r="H3796" s="177">
        <v>7</v>
      </c>
      <c r="I3796" s="177"/>
      <c r="J3796" s="177"/>
      <c r="K3796" s="177"/>
      <c r="L3796" s="138"/>
      <c r="M3796" s="146"/>
      <c r="N3796" s="146"/>
    </row>
    <row r="3797" spans="2:14" s="141" customFormat="1" ht="20.100000000000001" hidden="1" customHeight="1">
      <c r="B3797" s="137"/>
      <c r="C3797" s="137"/>
      <c r="D3797" s="159"/>
      <c r="E3797" s="160"/>
      <c r="F3797" s="137" t="s">
        <v>550</v>
      </c>
      <c r="G3797" s="137" t="s">
        <v>551</v>
      </c>
      <c r="H3797" s="177">
        <v>7</v>
      </c>
      <c r="I3797" s="177"/>
      <c r="J3797" s="177"/>
      <c r="K3797" s="177"/>
      <c r="L3797" s="138"/>
      <c r="M3797" s="146"/>
      <c r="N3797" s="146"/>
    </row>
    <row r="3798" spans="2:14" s="141" customFormat="1" ht="20.100000000000001" hidden="1" customHeight="1">
      <c r="B3798" s="137"/>
      <c r="C3798" s="137"/>
      <c r="D3798" s="159"/>
      <c r="E3798" s="160"/>
      <c r="F3798" s="137" t="s">
        <v>551</v>
      </c>
      <c r="G3798" s="137" t="s">
        <v>552</v>
      </c>
      <c r="H3798" s="177">
        <v>7</v>
      </c>
      <c r="I3798" s="177"/>
      <c r="J3798" s="177"/>
      <c r="K3798" s="177"/>
      <c r="L3798" s="138"/>
      <c r="M3798" s="146"/>
      <c r="N3798" s="146"/>
    </row>
    <row r="3799" spans="2:14" s="141" customFormat="1" ht="20.100000000000001" hidden="1" customHeight="1">
      <c r="B3799" s="137"/>
      <c r="C3799" s="137"/>
      <c r="D3799" s="159"/>
      <c r="E3799" s="160"/>
      <c r="F3799" s="137" t="s">
        <v>552</v>
      </c>
      <c r="G3799" s="137" t="s">
        <v>553</v>
      </c>
      <c r="H3799" s="177">
        <v>7</v>
      </c>
      <c r="I3799" s="177"/>
      <c r="J3799" s="177"/>
      <c r="K3799" s="177"/>
      <c r="L3799" s="138"/>
      <c r="M3799" s="146"/>
      <c r="N3799" s="146"/>
    </row>
    <row r="3800" spans="2:14" s="141" customFormat="1" ht="20.100000000000001" hidden="1" customHeight="1">
      <c r="B3800" s="137"/>
      <c r="C3800" s="137"/>
      <c r="D3800" s="159"/>
      <c r="E3800" s="160"/>
      <c r="F3800" s="137" t="s">
        <v>553</v>
      </c>
      <c r="G3800" s="137" t="s">
        <v>554</v>
      </c>
      <c r="H3800" s="177">
        <v>7</v>
      </c>
      <c r="I3800" s="177"/>
      <c r="J3800" s="177"/>
      <c r="K3800" s="177"/>
      <c r="L3800" s="138"/>
      <c r="M3800" s="146"/>
      <c r="N3800" s="146"/>
    </row>
    <row r="3801" spans="2:14" s="141" customFormat="1" ht="20.100000000000001" hidden="1" customHeight="1">
      <c r="B3801" s="137"/>
      <c r="C3801" s="137"/>
      <c r="D3801" s="159"/>
      <c r="E3801" s="160"/>
      <c r="F3801" s="137" t="s">
        <v>554</v>
      </c>
      <c r="G3801" s="137" t="s">
        <v>555</v>
      </c>
      <c r="H3801" s="177">
        <v>7</v>
      </c>
      <c r="I3801" s="177"/>
      <c r="J3801" s="177"/>
      <c r="K3801" s="177"/>
      <c r="L3801" s="138"/>
      <c r="M3801" s="146"/>
      <c r="N3801" s="146"/>
    </row>
    <row r="3802" spans="2:14" s="141" customFormat="1" ht="20.100000000000001" hidden="1" customHeight="1">
      <c r="B3802" s="137"/>
      <c r="C3802" s="137"/>
      <c r="D3802" s="159"/>
      <c r="E3802" s="160"/>
      <c r="F3802" s="137" t="s">
        <v>555</v>
      </c>
      <c r="G3802" s="137" t="s">
        <v>765</v>
      </c>
      <c r="H3802" s="177">
        <v>7</v>
      </c>
      <c r="I3802" s="177"/>
      <c r="J3802" s="177"/>
      <c r="K3802" s="177"/>
      <c r="L3802" s="138"/>
      <c r="M3802" s="146"/>
      <c r="N3802" s="146"/>
    </row>
    <row r="3803" spans="2:14" s="141" customFormat="1" ht="20.100000000000001" hidden="1" customHeight="1">
      <c r="B3803" s="137"/>
      <c r="C3803" s="137"/>
      <c r="D3803" s="159"/>
      <c r="E3803" s="160"/>
      <c r="F3803" s="137"/>
      <c r="G3803" s="137"/>
      <c r="H3803" s="177"/>
      <c r="I3803" s="177"/>
      <c r="J3803" s="177"/>
      <c r="K3803" s="177"/>
      <c r="L3803" s="138"/>
      <c r="M3803" s="146"/>
      <c r="N3803" s="146"/>
    </row>
    <row r="3804" spans="2:14" s="141" customFormat="1" ht="20.100000000000001" hidden="1" customHeight="1">
      <c r="B3804" s="137">
        <v>356</v>
      </c>
      <c r="C3804" s="137"/>
      <c r="D3804" s="159" t="s">
        <v>365</v>
      </c>
      <c r="E3804" s="160">
        <v>5.359</v>
      </c>
      <c r="F3804" s="137" t="s">
        <v>433</v>
      </c>
      <c r="G3804" s="137" t="s">
        <v>447</v>
      </c>
      <c r="H3804" s="177">
        <v>5</v>
      </c>
      <c r="I3804" s="177"/>
      <c r="J3804" s="177"/>
      <c r="K3804" s="177"/>
      <c r="L3804" s="138"/>
      <c r="M3804" s="146"/>
      <c r="N3804" s="146"/>
    </row>
    <row r="3805" spans="2:14" s="141" customFormat="1" ht="20.100000000000001" hidden="1" customHeight="1">
      <c r="B3805" s="137"/>
      <c r="C3805" s="137"/>
      <c r="D3805" s="159"/>
      <c r="E3805" s="160"/>
      <c r="F3805" s="137" t="s">
        <v>447</v>
      </c>
      <c r="G3805" s="137" t="s">
        <v>451</v>
      </c>
      <c r="H3805" s="177">
        <v>5</v>
      </c>
      <c r="I3805" s="177"/>
      <c r="J3805" s="177"/>
      <c r="K3805" s="177"/>
      <c r="L3805" s="138"/>
      <c r="M3805" s="146"/>
      <c r="N3805" s="146"/>
    </row>
    <row r="3806" spans="2:14" s="141" customFormat="1" ht="20.100000000000001" hidden="1" customHeight="1">
      <c r="B3806" s="137"/>
      <c r="C3806" s="137"/>
      <c r="D3806" s="159"/>
      <c r="E3806" s="160"/>
      <c r="F3806" s="137" t="s">
        <v>451</v>
      </c>
      <c r="G3806" s="137" t="s">
        <v>454</v>
      </c>
      <c r="H3806" s="177">
        <v>5</v>
      </c>
      <c r="I3806" s="177"/>
      <c r="J3806" s="177"/>
      <c r="K3806" s="177"/>
      <c r="L3806" s="138"/>
      <c r="M3806" s="146"/>
      <c r="N3806" s="146"/>
    </row>
    <row r="3807" spans="2:14" s="141" customFormat="1" ht="20.100000000000001" hidden="1" customHeight="1">
      <c r="B3807" s="137"/>
      <c r="C3807" s="137"/>
      <c r="D3807" s="159"/>
      <c r="E3807" s="160"/>
      <c r="F3807" s="137" t="s">
        <v>454</v>
      </c>
      <c r="G3807" s="137" t="s">
        <v>455</v>
      </c>
      <c r="H3807" s="177">
        <v>5</v>
      </c>
      <c r="I3807" s="177"/>
      <c r="J3807" s="177"/>
      <c r="K3807" s="177"/>
      <c r="L3807" s="138"/>
      <c r="M3807" s="146"/>
      <c r="N3807" s="146"/>
    </row>
    <row r="3808" spans="2:14" s="141" customFormat="1" ht="20.100000000000001" hidden="1" customHeight="1">
      <c r="B3808" s="137"/>
      <c r="C3808" s="137"/>
      <c r="D3808" s="159"/>
      <c r="E3808" s="160"/>
      <c r="F3808" s="137" t="s">
        <v>455</v>
      </c>
      <c r="G3808" s="137" t="s">
        <v>456</v>
      </c>
      <c r="H3808" s="177">
        <v>5</v>
      </c>
      <c r="I3808" s="177"/>
      <c r="J3808" s="177"/>
      <c r="K3808" s="177"/>
      <c r="L3808" s="138"/>
      <c r="M3808" s="146"/>
      <c r="N3808" s="146"/>
    </row>
    <row r="3809" spans="2:14" s="141" customFormat="1" ht="20.100000000000001" hidden="1" customHeight="1">
      <c r="B3809" s="137"/>
      <c r="C3809" s="137"/>
      <c r="D3809" s="159"/>
      <c r="E3809" s="160"/>
      <c r="F3809" s="137" t="s">
        <v>456</v>
      </c>
      <c r="G3809" s="137" t="s">
        <v>457</v>
      </c>
      <c r="H3809" s="177">
        <v>5</v>
      </c>
      <c r="I3809" s="177"/>
      <c r="J3809" s="177"/>
      <c r="K3809" s="177"/>
      <c r="L3809" s="138"/>
      <c r="M3809" s="146"/>
      <c r="N3809" s="146"/>
    </row>
    <row r="3810" spans="2:14" s="141" customFormat="1" ht="20.100000000000001" hidden="1" customHeight="1">
      <c r="B3810" s="137"/>
      <c r="C3810" s="137"/>
      <c r="D3810" s="159"/>
      <c r="E3810" s="160"/>
      <c r="F3810" s="137" t="s">
        <v>457</v>
      </c>
      <c r="G3810" s="137" t="s">
        <v>460</v>
      </c>
      <c r="H3810" s="177">
        <v>5</v>
      </c>
      <c r="I3810" s="177"/>
      <c r="J3810" s="177"/>
      <c r="K3810" s="177"/>
      <c r="L3810" s="138"/>
      <c r="M3810" s="146"/>
      <c r="N3810" s="146"/>
    </row>
    <row r="3811" spans="2:14" s="141" customFormat="1" ht="20.100000000000001" hidden="1" customHeight="1">
      <c r="B3811" s="137"/>
      <c r="C3811" s="137"/>
      <c r="D3811" s="159"/>
      <c r="E3811" s="160"/>
      <c r="F3811" s="137" t="s">
        <v>460</v>
      </c>
      <c r="G3811" s="137" t="s">
        <v>463</v>
      </c>
      <c r="H3811" s="177">
        <v>5</v>
      </c>
      <c r="I3811" s="177"/>
      <c r="J3811" s="177"/>
      <c r="K3811" s="177"/>
      <c r="L3811" s="138"/>
      <c r="M3811" s="146"/>
      <c r="N3811" s="146"/>
    </row>
    <row r="3812" spans="2:14" s="141" customFormat="1" ht="20.100000000000001" hidden="1" customHeight="1">
      <c r="B3812" s="137"/>
      <c r="C3812" s="137"/>
      <c r="D3812" s="159"/>
      <c r="E3812" s="160"/>
      <c r="F3812" s="137" t="s">
        <v>463</v>
      </c>
      <c r="G3812" s="137" t="s">
        <v>464</v>
      </c>
      <c r="H3812" s="177">
        <v>5</v>
      </c>
      <c r="I3812" s="177"/>
      <c r="J3812" s="177"/>
      <c r="K3812" s="177"/>
      <c r="L3812" s="138"/>
      <c r="M3812" s="146"/>
      <c r="N3812" s="146"/>
    </row>
    <row r="3813" spans="2:14" s="141" customFormat="1" ht="20.100000000000001" hidden="1" customHeight="1">
      <c r="B3813" s="137"/>
      <c r="C3813" s="137"/>
      <c r="D3813" s="159"/>
      <c r="E3813" s="160"/>
      <c r="F3813" s="137" t="s">
        <v>464</v>
      </c>
      <c r="G3813" s="137" t="s">
        <v>465</v>
      </c>
      <c r="H3813" s="177">
        <v>5</v>
      </c>
      <c r="I3813" s="177"/>
      <c r="J3813" s="177"/>
      <c r="K3813" s="177"/>
      <c r="L3813" s="138"/>
      <c r="M3813" s="146"/>
      <c r="N3813" s="146"/>
    </row>
    <row r="3814" spans="2:14" s="141" customFormat="1" ht="20.100000000000001" hidden="1" customHeight="1">
      <c r="B3814" s="137"/>
      <c r="C3814" s="137"/>
      <c r="D3814" s="159"/>
      <c r="E3814" s="160"/>
      <c r="F3814" s="137" t="s">
        <v>465</v>
      </c>
      <c r="G3814" s="137" t="s">
        <v>466</v>
      </c>
      <c r="H3814" s="177">
        <v>5</v>
      </c>
      <c r="I3814" s="177"/>
      <c r="J3814" s="177"/>
      <c r="K3814" s="177"/>
      <c r="L3814" s="138"/>
      <c r="M3814" s="146"/>
      <c r="N3814" s="146"/>
    </row>
    <row r="3815" spans="2:14" s="141" customFormat="1" ht="20.100000000000001" hidden="1" customHeight="1">
      <c r="B3815" s="137"/>
      <c r="C3815" s="137"/>
      <c r="D3815" s="159"/>
      <c r="E3815" s="160"/>
      <c r="F3815" s="137" t="s">
        <v>466</v>
      </c>
      <c r="G3815" s="137" t="s">
        <v>467</v>
      </c>
      <c r="H3815" s="177">
        <v>5</v>
      </c>
      <c r="I3815" s="177"/>
      <c r="J3815" s="177"/>
      <c r="K3815" s="177"/>
      <c r="L3815" s="138"/>
      <c r="M3815" s="146"/>
      <c r="N3815" s="146"/>
    </row>
    <row r="3816" spans="2:14" s="141" customFormat="1" ht="20.100000000000001" hidden="1" customHeight="1">
      <c r="B3816" s="137"/>
      <c r="C3816" s="137"/>
      <c r="D3816" s="159"/>
      <c r="E3816" s="160"/>
      <c r="F3816" s="137" t="s">
        <v>467</v>
      </c>
      <c r="G3816" s="137" t="s">
        <v>468</v>
      </c>
      <c r="H3816" s="177">
        <v>5</v>
      </c>
      <c r="I3816" s="177"/>
      <c r="J3816" s="177"/>
      <c r="K3816" s="177"/>
      <c r="L3816" s="138"/>
      <c r="M3816" s="146"/>
      <c r="N3816" s="146"/>
    </row>
    <row r="3817" spans="2:14" s="141" customFormat="1" ht="20.100000000000001" hidden="1" customHeight="1">
      <c r="B3817" s="137"/>
      <c r="C3817" s="137"/>
      <c r="D3817" s="159"/>
      <c r="E3817" s="160"/>
      <c r="F3817" s="137" t="s">
        <v>468</v>
      </c>
      <c r="G3817" s="137" t="s">
        <v>469</v>
      </c>
      <c r="H3817" s="177">
        <v>5</v>
      </c>
      <c r="I3817" s="177"/>
      <c r="J3817" s="177"/>
      <c r="K3817" s="177"/>
      <c r="L3817" s="138"/>
      <c r="M3817" s="146"/>
      <c r="N3817" s="146"/>
    </row>
    <row r="3818" spans="2:14" s="141" customFormat="1" ht="20.100000000000001" hidden="1" customHeight="1">
      <c r="B3818" s="137"/>
      <c r="C3818" s="137"/>
      <c r="D3818" s="159"/>
      <c r="E3818" s="160"/>
      <c r="F3818" s="137" t="s">
        <v>469</v>
      </c>
      <c r="G3818" s="137" t="s">
        <v>470</v>
      </c>
      <c r="H3818" s="177">
        <v>5</v>
      </c>
      <c r="I3818" s="177"/>
      <c r="J3818" s="177"/>
      <c r="K3818" s="177"/>
      <c r="L3818" s="138"/>
      <c r="M3818" s="146"/>
      <c r="N3818" s="146"/>
    </row>
    <row r="3819" spans="2:14" s="141" customFormat="1" ht="20.100000000000001" hidden="1" customHeight="1">
      <c r="B3819" s="137"/>
      <c r="C3819" s="137"/>
      <c r="D3819" s="159"/>
      <c r="E3819" s="160"/>
      <c r="F3819" s="137" t="s">
        <v>470</v>
      </c>
      <c r="G3819" s="137" t="s">
        <v>471</v>
      </c>
      <c r="H3819" s="177">
        <v>5</v>
      </c>
      <c r="I3819" s="177"/>
      <c r="J3819" s="177"/>
      <c r="K3819" s="177"/>
      <c r="L3819" s="138"/>
      <c r="M3819" s="146"/>
      <c r="N3819" s="146"/>
    </row>
    <row r="3820" spans="2:14" s="141" customFormat="1" ht="20.100000000000001" hidden="1" customHeight="1">
      <c r="B3820" s="137"/>
      <c r="C3820" s="137"/>
      <c r="D3820" s="159"/>
      <c r="E3820" s="160"/>
      <c r="F3820" s="137" t="s">
        <v>471</v>
      </c>
      <c r="G3820" s="137" t="s">
        <v>473</v>
      </c>
      <c r="H3820" s="177">
        <v>5</v>
      </c>
      <c r="I3820" s="177"/>
      <c r="J3820" s="177"/>
      <c r="K3820" s="177"/>
      <c r="L3820" s="138"/>
      <c r="M3820" s="146"/>
      <c r="N3820" s="146"/>
    </row>
    <row r="3821" spans="2:14" s="141" customFormat="1" ht="20.100000000000001" hidden="1" customHeight="1">
      <c r="B3821" s="137"/>
      <c r="C3821" s="137"/>
      <c r="D3821" s="159"/>
      <c r="E3821" s="160"/>
      <c r="F3821" s="137" t="s">
        <v>473</v>
      </c>
      <c r="G3821" s="137" t="s">
        <v>474</v>
      </c>
      <c r="H3821" s="177">
        <v>5</v>
      </c>
      <c r="I3821" s="177"/>
      <c r="J3821" s="177"/>
      <c r="K3821" s="177"/>
      <c r="L3821" s="138"/>
      <c r="M3821" s="146"/>
      <c r="N3821" s="146"/>
    </row>
    <row r="3822" spans="2:14" s="141" customFormat="1" ht="20.100000000000001" hidden="1" customHeight="1">
      <c r="B3822" s="137"/>
      <c r="C3822" s="137"/>
      <c r="D3822" s="159"/>
      <c r="E3822" s="160"/>
      <c r="F3822" s="137" t="s">
        <v>474</v>
      </c>
      <c r="G3822" s="137" t="s">
        <v>475</v>
      </c>
      <c r="H3822" s="177">
        <v>5</v>
      </c>
      <c r="I3822" s="177"/>
      <c r="J3822" s="177"/>
      <c r="K3822" s="177"/>
      <c r="L3822" s="138"/>
      <c r="M3822" s="146"/>
      <c r="N3822" s="146"/>
    </row>
    <row r="3823" spans="2:14" s="141" customFormat="1" ht="20.100000000000001" hidden="1" customHeight="1">
      <c r="B3823" s="137"/>
      <c r="C3823" s="137"/>
      <c r="D3823" s="159"/>
      <c r="E3823" s="160"/>
      <c r="F3823" s="137" t="s">
        <v>475</v>
      </c>
      <c r="G3823" s="137" t="s">
        <v>476</v>
      </c>
      <c r="H3823" s="177">
        <v>5</v>
      </c>
      <c r="I3823" s="177"/>
      <c r="J3823" s="177"/>
      <c r="K3823" s="177"/>
      <c r="L3823" s="138"/>
      <c r="M3823" s="146"/>
      <c r="N3823" s="146"/>
    </row>
    <row r="3824" spans="2:14" s="141" customFormat="1" ht="20.100000000000001" hidden="1" customHeight="1">
      <c r="B3824" s="137"/>
      <c r="C3824" s="137"/>
      <c r="D3824" s="159"/>
      <c r="E3824" s="160"/>
      <c r="F3824" s="137" t="s">
        <v>476</v>
      </c>
      <c r="G3824" s="137" t="s">
        <v>477</v>
      </c>
      <c r="H3824" s="177">
        <v>5</v>
      </c>
      <c r="I3824" s="177"/>
      <c r="J3824" s="177"/>
      <c r="K3824" s="177"/>
      <c r="L3824" s="138"/>
      <c r="M3824" s="146"/>
      <c r="N3824" s="146"/>
    </row>
    <row r="3825" spans="2:14" s="141" customFormat="1" ht="20.100000000000001" hidden="1" customHeight="1">
      <c r="B3825" s="137"/>
      <c r="C3825" s="137"/>
      <c r="D3825" s="159"/>
      <c r="E3825" s="160"/>
      <c r="F3825" s="137" t="s">
        <v>477</v>
      </c>
      <c r="G3825" s="137" t="s">
        <v>543</v>
      </c>
      <c r="H3825" s="177">
        <v>5</v>
      </c>
      <c r="I3825" s="177"/>
      <c r="J3825" s="177"/>
      <c r="K3825" s="177"/>
      <c r="L3825" s="138"/>
      <c r="M3825" s="146"/>
      <c r="N3825" s="146"/>
    </row>
    <row r="3826" spans="2:14" s="141" customFormat="1" ht="20.100000000000001" hidden="1" customHeight="1">
      <c r="B3826" s="137"/>
      <c r="C3826" s="137"/>
      <c r="D3826" s="159"/>
      <c r="E3826" s="160"/>
      <c r="F3826" s="137" t="s">
        <v>543</v>
      </c>
      <c r="G3826" s="137" t="s">
        <v>550</v>
      </c>
      <c r="H3826" s="177">
        <v>5</v>
      </c>
      <c r="I3826" s="177"/>
      <c r="J3826" s="177"/>
      <c r="K3826" s="177"/>
      <c r="L3826" s="138"/>
      <c r="M3826" s="146"/>
      <c r="N3826" s="146"/>
    </row>
    <row r="3827" spans="2:14" s="141" customFormat="1" ht="20.100000000000001" hidden="1" customHeight="1">
      <c r="B3827" s="137"/>
      <c r="C3827" s="137"/>
      <c r="D3827" s="159"/>
      <c r="E3827" s="160"/>
      <c r="F3827" s="137" t="s">
        <v>550</v>
      </c>
      <c r="G3827" s="137" t="s">
        <v>551</v>
      </c>
      <c r="H3827" s="177">
        <v>5</v>
      </c>
      <c r="I3827" s="177"/>
      <c r="J3827" s="177"/>
      <c r="K3827" s="177"/>
      <c r="L3827" s="138"/>
      <c r="M3827" s="146"/>
      <c r="N3827" s="146"/>
    </row>
    <row r="3828" spans="2:14" s="141" customFormat="1" ht="20.100000000000001" hidden="1" customHeight="1">
      <c r="B3828" s="137"/>
      <c r="C3828" s="137"/>
      <c r="D3828" s="159"/>
      <c r="E3828" s="160"/>
      <c r="F3828" s="137" t="s">
        <v>551</v>
      </c>
      <c r="G3828" s="137" t="s">
        <v>552</v>
      </c>
      <c r="H3828" s="177">
        <v>5</v>
      </c>
      <c r="I3828" s="177"/>
      <c r="J3828" s="177"/>
      <c r="K3828" s="177"/>
      <c r="L3828" s="138"/>
      <c r="M3828" s="146"/>
      <c r="N3828" s="146"/>
    </row>
    <row r="3829" spans="2:14" s="141" customFormat="1" ht="20.100000000000001" hidden="1" customHeight="1">
      <c r="B3829" s="137"/>
      <c r="C3829" s="137"/>
      <c r="D3829" s="159"/>
      <c r="E3829" s="160"/>
      <c r="F3829" s="137" t="s">
        <v>552</v>
      </c>
      <c r="G3829" s="137" t="s">
        <v>553</v>
      </c>
      <c r="H3829" s="177">
        <v>5</v>
      </c>
      <c r="I3829" s="177"/>
      <c r="J3829" s="177"/>
      <c r="K3829" s="177"/>
      <c r="L3829" s="138"/>
      <c r="M3829" s="146"/>
      <c r="N3829" s="146"/>
    </row>
    <row r="3830" spans="2:14" s="141" customFormat="1" ht="20.100000000000001" hidden="1" customHeight="1">
      <c r="B3830" s="137"/>
      <c r="C3830" s="137"/>
      <c r="D3830" s="159"/>
      <c r="E3830" s="160"/>
      <c r="F3830" s="137" t="s">
        <v>553</v>
      </c>
      <c r="G3830" s="137" t="s">
        <v>994</v>
      </c>
      <c r="H3830" s="177">
        <v>5</v>
      </c>
      <c r="I3830" s="177"/>
      <c r="J3830" s="177"/>
      <c r="K3830" s="177"/>
      <c r="L3830" s="138"/>
      <c r="M3830" s="146"/>
      <c r="N3830" s="146"/>
    </row>
    <row r="3831" spans="2:14" s="141" customFormat="1" ht="20.100000000000001" hidden="1" customHeight="1">
      <c r="B3831" s="137"/>
      <c r="C3831" s="137"/>
      <c r="D3831" s="159"/>
      <c r="E3831" s="160"/>
      <c r="F3831" s="137"/>
      <c r="G3831" s="137"/>
      <c r="H3831" s="177"/>
      <c r="I3831" s="177"/>
      <c r="J3831" s="177"/>
      <c r="K3831" s="177"/>
      <c r="L3831" s="138"/>
      <c r="M3831" s="146"/>
      <c r="N3831" s="146"/>
    </row>
    <row r="3832" spans="2:14" s="141" customFormat="1" ht="20.100000000000001" hidden="1" customHeight="1">
      <c r="B3832" s="137">
        <v>357</v>
      </c>
      <c r="C3832" s="137"/>
      <c r="D3832" s="159" t="s">
        <v>366</v>
      </c>
      <c r="E3832" s="160">
        <v>7.2939999999999996</v>
      </c>
      <c r="F3832" s="137" t="s">
        <v>433</v>
      </c>
      <c r="G3832" s="137" t="s">
        <v>447</v>
      </c>
      <c r="H3832" s="177">
        <v>3.5</v>
      </c>
      <c r="I3832" s="177"/>
      <c r="J3832" s="177"/>
      <c r="K3832" s="177"/>
      <c r="L3832" s="138"/>
      <c r="M3832" s="146"/>
      <c r="N3832" s="146"/>
    </row>
    <row r="3833" spans="2:14" s="141" customFormat="1" ht="20.100000000000001" hidden="1" customHeight="1">
      <c r="B3833" s="137"/>
      <c r="C3833" s="137"/>
      <c r="D3833" s="159"/>
      <c r="E3833" s="160"/>
      <c r="F3833" s="137" t="s">
        <v>447</v>
      </c>
      <c r="G3833" s="137" t="s">
        <v>451</v>
      </c>
      <c r="H3833" s="177">
        <v>3.5</v>
      </c>
      <c r="I3833" s="177"/>
      <c r="J3833" s="177"/>
      <c r="K3833" s="177"/>
      <c r="L3833" s="138"/>
      <c r="M3833" s="146"/>
      <c r="N3833" s="146"/>
    </row>
    <row r="3834" spans="2:14" s="141" customFormat="1" ht="20.100000000000001" hidden="1" customHeight="1">
      <c r="B3834" s="137"/>
      <c r="C3834" s="137"/>
      <c r="D3834" s="159"/>
      <c r="E3834" s="160"/>
      <c r="F3834" s="137" t="s">
        <v>451</v>
      </c>
      <c r="G3834" s="137" t="s">
        <v>454</v>
      </c>
      <c r="H3834" s="177">
        <v>3.5</v>
      </c>
      <c r="I3834" s="177"/>
      <c r="J3834" s="177"/>
      <c r="K3834" s="177"/>
      <c r="L3834" s="138"/>
      <c r="M3834" s="146"/>
      <c r="N3834" s="146"/>
    </row>
    <row r="3835" spans="2:14" s="141" customFormat="1" ht="20.100000000000001" hidden="1" customHeight="1">
      <c r="B3835" s="137"/>
      <c r="C3835" s="137"/>
      <c r="D3835" s="159"/>
      <c r="E3835" s="160"/>
      <c r="F3835" s="137" t="s">
        <v>454</v>
      </c>
      <c r="G3835" s="137" t="s">
        <v>455</v>
      </c>
      <c r="H3835" s="177">
        <v>3.5</v>
      </c>
      <c r="I3835" s="177"/>
      <c r="J3835" s="177"/>
      <c r="K3835" s="177"/>
      <c r="L3835" s="138"/>
      <c r="M3835" s="146"/>
      <c r="N3835" s="146"/>
    </row>
    <row r="3836" spans="2:14" s="141" customFormat="1" ht="20.100000000000001" hidden="1" customHeight="1">
      <c r="B3836" s="137"/>
      <c r="C3836" s="137"/>
      <c r="D3836" s="159"/>
      <c r="E3836" s="160"/>
      <c r="F3836" s="137" t="s">
        <v>455</v>
      </c>
      <c r="G3836" s="137" t="s">
        <v>456</v>
      </c>
      <c r="H3836" s="177">
        <v>3.5</v>
      </c>
      <c r="I3836" s="177"/>
      <c r="J3836" s="177"/>
      <c r="K3836" s="177"/>
      <c r="L3836" s="138"/>
      <c r="M3836" s="146"/>
      <c r="N3836" s="146"/>
    </row>
    <row r="3837" spans="2:14" s="141" customFormat="1" ht="20.100000000000001" hidden="1" customHeight="1">
      <c r="B3837" s="137"/>
      <c r="C3837" s="137"/>
      <c r="D3837" s="159"/>
      <c r="E3837" s="160"/>
      <c r="F3837" s="137" t="s">
        <v>456</v>
      </c>
      <c r="G3837" s="137" t="s">
        <v>457</v>
      </c>
      <c r="H3837" s="177">
        <v>3.5</v>
      </c>
      <c r="I3837" s="177"/>
      <c r="J3837" s="177"/>
      <c r="K3837" s="177"/>
      <c r="L3837" s="138"/>
      <c r="M3837" s="146"/>
      <c r="N3837" s="146"/>
    </row>
    <row r="3838" spans="2:14" s="141" customFormat="1" ht="20.100000000000001" hidden="1" customHeight="1">
      <c r="B3838" s="137"/>
      <c r="C3838" s="137"/>
      <c r="D3838" s="159"/>
      <c r="E3838" s="160"/>
      <c r="F3838" s="137" t="s">
        <v>457</v>
      </c>
      <c r="G3838" s="137" t="s">
        <v>460</v>
      </c>
      <c r="H3838" s="177">
        <v>3.5</v>
      </c>
      <c r="I3838" s="177"/>
      <c r="J3838" s="177"/>
      <c r="K3838" s="177"/>
      <c r="L3838" s="138"/>
      <c r="M3838" s="146"/>
      <c r="N3838" s="146"/>
    </row>
    <row r="3839" spans="2:14" s="141" customFormat="1" ht="20.100000000000001" hidden="1" customHeight="1">
      <c r="B3839" s="137"/>
      <c r="C3839" s="137"/>
      <c r="D3839" s="159"/>
      <c r="E3839" s="160"/>
      <c r="F3839" s="137" t="s">
        <v>460</v>
      </c>
      <c r="G3839" s="137" t="s">
        <v>463</v>
      </c>
      <c r="H3839" s="177">
        <v>3.5</v>
      </c>
      <c r="I3839" s="177"/>
      <c r="J3839" s="177"/>
      <c r="K3839" s="177"/>
      <c r="L3839" s="138"/>
      <c r="M3839" s="146"/>
      <c r="N3839" s="146"/>
    </row>
    <row r="3840" spans="2:14" s="141" customFormat="1" ht="20.100000000000001" hidden="1" customHeight="1">
      <c r="B3840" s="137"/>
      <c r="C3840" s="137"/>
      <c r="D3840" s="159"/>
      <c r="E3840" s="160"/>
      <c r="F3840" s="137" t="s">
        <v>463</v>
      </c>
      <c r="G3840" s="137" t="s">
        <v>464</v>
      </c>
      <c r="H3840" s="177">
        <v>3.5</v>
      </c>
      <c r="I3840" s="177"/>
      <c r="J3840" s="177"/>
      <c r="K3840" s="177"/>
      <c r="L3840" s="138"/>
      <c r="M3840" s="146"/>
      <c r="N3840" s="146"/>
    </row>
    <row r="3841" spans="2:14" s="141" customFormat="1" ht="20.100000000000001" hidden="1" customHeight="1">
      <c r="B3841" s="137"/>
      <c r="C3841" s="137"/>
      <c r="D3841" s="159"/>
      <c r="E3841" s="160"/>
      <c r="F3841" s="137" t="s">
        <v>464</v>
      </c>
      <c r="G3841" s="137" t="s">
        <v>465</v>
      </c>
      <c r="H3841" s="177">
        <v>3.5</v>
      </c>
      <c r="I3841" s="177"/>
      <c r="J3841" s="177"/>
      <c r="K3841" s="177"/>
      <c r="L3841" s="138"/>
      <c r="M3841" s="146"/>
      <c r="N3841" s="146"/>
    </row>
    <row r="3842" spans="2:14" s="141" customFormat="1" ht="20.100000000000001" hidden="1" customHeight="1">
      <c r="B3842" s="137"/>
      <c r="C3842" s="137"/>
      <c r="D3842" s="159"/>
      <c r="E3842" s="160"/>
      <c r="F3842" s="137" t="s">
        <v>465</v>
      </c>
      <c r="G3842" s="137" t="s">
        <v>466</v>
      </c>
      <c r="H3842" s="177">
        <v>3.5</v>
      </c>
      <c r="I3842" s="177"/>
      <c r="J3842" s="177"/>
      <c r="K3842" s="177"/>
      <c r="L3842" s="138"/>
      <c r="M3842" s="146"/>
      <c r="N3842" s="146"/>
    </row>
    <row r="3843" spans="2:14" s="141" customFormat="1" ht="20.100000000000001" hidden="1" customHeight="1">
      <c r="B3843" s="137"/>
      <c r="C3843" s="137"/>
      <c r="D3843" s="159"/>
      <c r="E3843" s="160"/>
      <c r="F3843" s="137" t="s">
        <v>466</v>
      </c>
      <c r="G3843" s="137" t="s">
        <v>467</v>
      </c>
      <c r="H3843" s="177">
        <v>3.5</v>
      </c>
      <c r="I3843" s="177"/>
      <c r="J3843" s="177"/>
      <c r="K3843" s="177"/>
      <c r="L3843" s="138"/>
      <c r="M3843" s="146"/>
      <c r="N3843" s="146"/>
    </row>
    <row r="3844" spans="2:14" s="141" customFormat="1" ht="20.100000000000001" hidden="1" customHeight="1">
      <c r="B3844" s="137"/>
      <c r="C3844" s="137"/>
      <c r="D3844" s="159"/>
      <c r="E3844" s="160"/>
      <c r="F3844" s="137" t="s">
        <v>467</v>
      </c>
      <c r="G3844" s="137" t="s">
        <v>468</v>
      </c>
      <c r="H3844" s="177">
        <v>3.5</v>
      </c>
      <c r="I3844" s="177"/>
      <c r="J3844" s="177"/>
      <c r="K3844" s="177"/>
      <c r="L3844" s="138"/>
      <c r="M3844" s="146"/>
      <c r="N3844" s="146"/>
    </row>
    <row r="3845" spans="2:14" s="141" customFormat="1" ht="20.100000000000001" hidden="1" customHeight="1">
      <c r="B3845" s="137"/>
      <c r="C3845" s="137"/>
      <c r="D3845" s="159"/>
      <c r="E3845" s="160"/>
      <c r="F3845" s="137" t="s">
        <v>468</v>
      </c>
      <c r="G3845" s="137" t="s">
        <v>469</v>
      </c>
      <c r="H3845" s="177">
        <v>3.5</v>
      </c>
      <c r="I3845" s="177"/>
      <c r="J3845" s="177"/>
      <c r="K3845" s="177"/>
      <c r="L3845" s="138"/>
      <c r="M3845" s="146"/>
      <c r="N3845" s="146"/>
    </row>
    <row r="3846" spans="2:14" s="141" customFormat="1" ht="20.100000000000001" hidden="1" customHeight="1">
      <c r="B3846" s="137"/>
      <c r="C3846" s="137"/>
      <c r="D3846" s="159"/>
      <c r="E3846" s="160"/>
      <c r="F3846" s="137" t="s">
        <v>469</v>
      </c>
      <c r="G3846" s="137" t="s">
        <v>470</v>
      </c>
      <c r="H3846" s="177">
        <v>3.5</v>
      </c>
      <c r="I3846" s="177"/>
      <c r="J3846" s="177"/>
      <c r="K3846" s="177"/>
      <c r="L3846" s="138"/>
      <c r="M3846" s="146"/>
      <c r="N3846" s="146"/>
    </row>
    <row r="3847" spans="2:14" s="141" customFormat="1" ht="20.100000000000001" hidden="1" customHeight="1">
      <c r="B3847" s="137"/>
      <c r="C3847" s="137"/>
      <c r="D3847" s="159"/>
      <c r="E3847" s="160"/>
      <c r="F3847" s="137" t="s">
        <v>470</v>
      </c>
      <c r="G3847" s="137" t="s">
        <v>471</v>
      </c>
      <c r="H3847" s="177">
        <v>3.5</v>
      </c>
      <c r="I3847" s="177"/>
      <c r="J3847" s="177"/>
      <c r="K3847" s="177"/>
      <c r="L3847" s="138"/>
      <c r="M3847" s="146"/>
      <c r="N3847" s="146"/>
    </row>
    <row r="3848" spans="2:14" s="141" customFormat="1" ht="20.100000000000001" hidden="1" customHeight="1">
      <c r="B3848" s="137"/>
      <c r="C3848" s="137"/>
      <c r="D3848" s="159"/>
      <c r="E3848" s="160"/>
      <c r="F3848" s="137" t="s">
        <v>471</v>
      </c>
      <c r="G3848" s="137" t="s">
        <v>473</v>
      </c>
      <c r="H3848" s="177">
        <v>3.5</v>
      </c>
      <c r="I3848" s="177"/>
      <c r="J3848" s="177"/>
      <c r="K3848" s="177"/>
      <c r="L3848" s="138"/>
      <c r="M3848" s="146"/>
      <c r="N3848" s="146"/>
    </row>
    <row r="3849" spans="2:14" s="141" customFormat="1" ht="20.100000000000001" hidden="1" customHeight="1">
      <c r="B3849" s="137"/>
      <c r="C3849" s="137"/>
      <c r="D3849" s="159"/>
      <c r="E3849" s="160"/>
      <c r="F3849" s="137" t="s">
        <v>473</v>
      </c>
      <c r="G3849" s="137" t="s">
        <v>474</v>
      </c>
      <c r="H3849" s="177">
        <v>3.5</v>
      </c>
      <c r="I3849" s="177"/>
      <c r="J3849" s="177"/>
      <c r="K3849" s="177"/>
      <c r="L3849" s="138"/>
      <c r="M3849" s="146"/>
      <c r="N3849" s="146"/>
    </row>
    <row r="3850" spans="2:14" s="141" customFormat="1" ht="20.100000000000001" hidden="1" customHeight="1">
      <c r="B3850" s="137"/>
      <c r="C3850" s="137"/>
      <c r="D3850" s="159"/>
      <c r="E3850" s="160"/>
      <c r="F3850" s="137" t="s">
        <v>474</v>
      </c>
      <c r="G3850" s="137" t="s">
        <v>475</v>
      </c>
      <c r="H3850" s="177">
        <v>3.5</v>
      </c>
      <c r="I3850" s="177"/>
      <c r="J3850" s="177"/>
      <c r="K3850" s="177"/>
      <c r="L3850" s="138"/>
      <c r="M3850" s="146"/>
      <c r="N3850" s="146"/>
    </row>
    <row r="3851" spans="2:14" s="141" customFormat="1" ht="20.100000000000001" hidden="1" customHeight="1">
      <c r="B3851" s="137"/>
      <c r="C3851" s="137"/>
      <c r="D3851" s="159"/>
      <c r="E3851" s="160"/>
      <c r="F3851" s="137" t="s">
        <v>475</v>
      </c>
      <c r="G3851" s="137" t="s">
        <v>476</v>
      </c>
      <c r="H3851" s="177">
        <v>3.5</v>
      </c>
      <c r="I3851" s="177"/>
      <c r="J3851" s="177"/>
      <c r="K3851" s="177"/>
      <c r="L3851" s="138"/>
      <c r="M3851" s="146"/>
      <c r="N3851" s="146"/>
    </row>
    <row r="3852" spans="2:14" s="141" customFormat="1" ht="20.100000000000001" hidden="1" customHeight="1">
      <c r="B3852" s="137"/>
      <c r="C3852" s="137"/>
      <c r="D3852" s="159"/>
      <c r="E3852" s="160"/>
      <c r="F3852" s="137" t="s">
        <v>476</v>
      </c>
      <c r="G3852" s="137" t="s">
        <v>477</v>
      </c>
      <c r="H3852" s="177">
        <v>3.5</v>
      </c>
      <c r="I3852" s="177"/>
      <c r="J3852" s="177"/>
      <c r="K3852" s="177"/>
      <c r="L3852" s="138"/>
      <c r="M3852" s="146"/>
      <c r="N3852" s="146"/>
    </row>
    <row r="3853" spans="2:14" s="141" customFormat="1" ht="20.100000000000001" hidden="1" customHeight="1">
      <c r="B3853" s="137"/>
      <c r="C3853" s="137"/>
      <c r="D3853" s="159"/>
      <c r="E3853" s="160"/>
      <c r="F3853" s="137" t="s">
        <v>477</v>
      </c>
      <c r="G3853" s="137" t="s">
        <v>543</v>
      </c>
      <c r="H3853" s="177">
        <v>3.5</v>
      </c>
      <c r="I3853" s="177"/>
      <c r="J3853" s="177"/>
      <c r="K3853" s="177"/>
      <c r="L3853" s="138"/>
      <c r="M3853" s="146"/>
      <c r="N3853" s="146"/>
    </row>
    <row r="3854" spans="2:14" s="141" customFormat="1" ht="20.100000000000001" hidden="1" customHeight="1">
      <c r="B3854" s="137"/>
      <c r="C3854" s="137"/>
      <c r="D3854" s="159"/>
      <c r="E3854" s="160"/>
      <c r="F3854" s="137" t="s">
        <v>543</v>
      </c>
      <c r="G3854" s="137" t="s">
        <v>550</v>
      </c>
      <c r="H3854" s="177">
        <v>3.5</v>
      </c>
      <c r="I3854" s="177"/>
      <c r="J3854" s="177"/>
      <c r="K3854" s="177"/>
      <c r="L3854" s="138"/>
      <c r="M3854" s="146"/>
      <c r="N3854" s="146"/>
    </row>
    <row r="3855" spans="2:14" s="141" customFormat="1" ht="20.100000000000001" hidden="1" customHeight="1">
      <c r="B3855" s="137"/>
      <c r="C3855" s="137"/>
      <c r="D3855" s="159"/>
      <c r="E3855" s="160"/>
      <c r="F3855" s="137" t="s">
        <v>550</v>
      </c>
      <c r="G3855" s="137" t="s">
        <v>551</v>
      </c>
      <c r="H3855" s="177">
        <v>3.5</v>
      </c>
      <c r="I3855" s="177"/>
      <c r="J3855" s="177"/>
      <c r="K3855" s="177"/>
      <c r="L3855" s="138"/>
      <c r="M3855" s="146"/>
      <c r="N3855" s="146"/>
    </row>
    <row r="3856" spans="2:14" s="141" customFormat="1" ht="20.100000000000001" hidden="1" customHeight="1">
      <c r="B3856" s="137"/>
      <c r="C3856" s="137"/>
      <c r="D3856" s="159"/>
      <c r="E3856" s="160"/>
      <c r="F3856" s="137" t="s">
        <v>551</v>
      </c>
      <c r="G3856" s="137" t="s">
        <v>552</v>
      </c>
      <c r="H3856" s="177">
        <v>3.5</v>
      </c>
      <c r="I3856" s="177"/>
      <c r="J3856" s="177"/>
      <c r="K3856" s="177"/>
      <c r="L3856" s="138"/>
      <c r="M3856" s="146"/>
      <c r="N3856" s="146"/>
    </row>
    <row r="3857" spans="2:14" s="141" customFormat="1" ht="20.100000000000001" hidden="1" customHeight="1">
      <c r="B3857" s="137"/>
      <c r="C3857" s="137"/>
      <c r="D3857" s="159"/>
      <c r="E3857" s="160"/>
      <c r="F3857" s="137" t="s">
        <v>552</v>
      </c>
      <c r="G3857" s="137" t="s">
        <v>553</v>
      </c>
      <c r="H3857" s="177">
        <v>3.5</v>
      </c>
      <c r="I3857" s="177"/>
      <c r="J3857" s="177"/>
      <c r="K3857" s="177"/>
      <c r="L3857" s="138"/>
      <c r="M3857" s="146"/>
      <c r="N3857" s="146"/>
    </row>
    <row r="3858" spans="2:14" s="141" customFormat="1" ht="20.100000000000001" hidden="1" customHeight="1">
      <c r="B3858" s="137"/>
      <c r="C3858" s="137"/>
      <c r="D3858" s="159"/>
      <c r="E3858" s="160"/>
      <c r="F3858" s="137" t="s">
        <v>553</v>
      </c>
      <c r="G3858" s="137" t="s">
        <v>554</v>
      </c>
      <c r="H3858" s="177">
        <v>3.5</v>
      </c>
      <c r="I3858" s="177"/>
      <c r="J3858" s="177"/>
      <c r="K3858" s="177"/>
      <c r="L3858" s="138"/>
      <c r="M3858" s="146"/>
      <c r="N3858" s="146"/>
    </row>
    <row r="3859" spans="2:14" s="141" customFormat="1" ht="20.100000000000001" hidden="1" customHeight="1">
      <c r="B3859" s="137"/>
      <c r="C3859" s="137"/>
      <c r="D3859" s="159"/>
      <c r="E3859" s="160"/>
      <c r="F3859" s="137" t="s">
        <v>554</v>
      </c>
      <c r="G3859" s="137" t="s">
        <v>555</v>
      </c>
      <c r="H3859" s="177">
        <v>3.5</v>
      </c>
      <c r="I3859" s="177"/>
      <c r="J3859" s="177"/>
      <c r="K3859" s="177"/>
      <c r="L3859" s="138"/>
      <c r="M3859" s="146"/>
      <c r="N3859" s="146"/>
    </row>
    <row r="3860" spans="2:14" s="141" customFormat="1" ht="20.100000000000001" hidden="1" customHeight="1">
      <c r="B3860" s="137"/>
      <c r="C3860" s="137"/>
      <c r="D3860" s="159"/>
      <c r="E3860" s="160"/>
      <c r="F3860" s="137" t="s">
        <v>555</v>
      </c>
      <c r="G3860" s="137" t="s">
        <v>556</v>
      </c>
      <c r="H3860" s="177">
        <v>3.5</v>
      </c>
      <c r="I3860" s="177"/>
      <c r="J3860" s="177"/>
      <c r="K3860" s="177"/>
      <c r="L3860" s="138"/>
      <c r="M3860" s="146"/>
      <c r="N3860" s="146"/>
    </row>
    <row r="3861" spans="2:14" s="141" customFormat="1" ht="20.100000000000001" hidden="1" customHeight="1">
      <c r="B3861" s="137"/>
      <c r="C3861" s="137"/>
      <c r="D3861" s="159"/>
      <c r="E3861" s="160"/>
      <c r="F3861" s="137" t="s">
        <v>556</v>
      </c>
      <c r="G3861" s="137" t="s">
        <v>557</v>
      </c>
      <c r="H3861" s="177">
        <v>3.5</v>
      </c>
      <c r="I3861" s="177"/>
      <c r="J3861" s="177"/>
      <c r="K3861" s="177"/>
      <c r="L3861" s="138"/>
      <c r="M3861" s="146"/>
      <c r="N3861" s="146"/>
    </row>
    <row r="3862" spans="2:14" s="141" customFormat="1" ht="20.100000000000001" hidden="1" customHeight="1">
      <c r="B3862" s="137"/>
      <c r="C3862" s="137"/>
      <c r="D3862" s="159"/>
      <c r="E3862" s="160"/>
      <c r="F3862" s="137" t="s">
        <v>557</v>
      </c>
      <c r="G3862" s="137" t="s">
        <v>558</v>
      </c>
      <c r="H3862" s="177">
        <v>3.5</v>
      </c>
      <c r="I3862" s="177"/>
      <c r="J3862" s="177"/>
      <c r="K3862" s="177"/>
      <c r="L3862" s="138"/>
      <c r="M3862" s="146"/>
      <c r="N3862" s="146"/>
    </row>
    <row r="3863" spans="2:14" s="141" customFormat="1" ht="20.100000000000001" hidden="1" customHeight="1">
      <c r="B3863" s="137"/>
      <c r="C3863" s="137"/>
      <c r="D3863" s="159"/>
      <c r="E3863" s="160"/>
      <c r="F3863" s="137" t="s">
        <v>558</v>
      </c>
      <c r="G3863" s="137" t="s">
        <v>559</v>
      </c>
      <c r="H3863" s="177">
        <v>3.5</v>
      </c>
      <c r="I3863" s="177"/>
      <c r="J3863" s="177"/>
      <c r="K3863" s="177"/>
      <c r="L3863" s="138"/>
      <c r="M3863" s="146"/>
      <c r="N3863" s="146"/>
    </row>
    <row r="3864" spans="2:14" s="141" customFormat="1" ht="20.100000000000001" hidden="1" customHeight="1">
      <c r="B3864" s="137"/>
      <c r="C3864" s="137"/>
      <c r="D3864" s="159"/>
      <c r="E3864" s="160"/>
      <c r="F3864" s="137" t="s">
        <v>559</v>
      </c>
      <c r="G3864" s="137" t="s">
        <v>560</v>
      </c>
      <c r="H3864" s="177">
        <v>3.5</v>
      </c>
      <c r="I3864" s="177"/>
      <c r="J3864" s="177"/>
      <c r="K3864" s="177"/>
      <c r="L3864" s="138"/>
      <c r="M3864" s="146"/>
      <c r="N3864" s="146"/>
    </row>
    <row r="3865" spans="2:14" s="141" customFormat="1" ht="20.100000000000001" hidden="1" customHeight="1">
      <c r="B3865" s="137"/>
      <c r="C3865" s="137"/>
      <c r="D3865" s="159"/>
      <c r="E3865" s="160"/>
      <c r="F3865" s="137" t="s">
        <v>560</v>
      </c>
      <c r="G3865" s="137" t="s">
        <v>561</v>
      </c>
      <c r="H3865" s="177">
        <v>3.5</v>
      </c>
      <c r="I3865" s="177"/>
      <c r="J3865" s="177"/>
      <c r="K3865" s="177"/>
      <c r="L3865" s="138"/>
      <c r="M3865" s="146"/>
      <c r="N3865" s="146"/>
    </row>
    <row r="3866" spans="2:14" s="141" customFormat="1" ht="20.100000000000001" hidden="1" customHeight="1">
      <c r="B3866" s="137"/>
      <c r="C3866" s="137"/>
      <c r="D3866" s="159"/>
      <c r="E3866" s="160"/>
      <c r="F3866" s="137" t="s">
        <v>561</v>
      </c>
      <c r="G3866" s="137" t="s">
        <v>562</v>
      </c>
      <c r="H3866" s="177">
        <v>3.5</v>
      </c>
      <c r="I3866" s="177"/>
      <c r="J3866" s="177"/>
      <c r="K3866" s="177"/>
      <c r="L3866" s="138"/>
      <c r="M3866" s="146"/>
      <c r="N3866" s="146"/>
    </row>
    <row r="3867" spans="2:14" s="141" customFormat="1" ht="20.100000000000001" hidden="1" customHeight="1">
      <c r="B3867" s="137"/>
      <c r="C3867" s="137"/>
      <c r="D3867" s="159"/>
      <c r="E3867" s="160"/>
      <c r="F3867" s="137" t="s">
        <v>562</v>
      </c>
      <c r="G3867" s="137" t="s">
        <v>563</v>
      </c>
      <c r="H3867" s="177">
        <v>3.5</v>
      </c>
      <c r="I3867" s="177"/>
      <c r="J3867" s="177"/>
      <c r="K3867" s="177"/>
      <c r="L3867" s="138"/>
      <c r="M3867" s="146"/>
      <c r="N3867" s="146"/>
    </row>
    <row r="3868" spans="2:14" s="141" customFormat="1" ht="20.100000000000001" hidden="1" customHeight="1">
      <c r="B3868" s="137"/>
      <c r="C3868" s="137"/>
      <c r="D3868" s="159"/>
      <c r="E3868" s="160"/>
      <c r="F3868" s="137" t="s">
        <v>563</v>
      </c>
      <c r="G3868" s="137" t="s">
        <v>995</v>
      </c>
      <c r="H3868" s="177">
        <v>3.5</v>
      </c>
      <c r="I3868" s="177"/>
      <c r="J3868" s="177"/>
      <c r="K3868" s="177"/>
      <c r="L3868" s="138"/>
      <c r="M3868" s="146"/>
      <c r="N3868" s="146"/>
    </row>
    <row r="3869" spans="2:14" s="141" customFormat="1" ht="20.100000000000001" hidden="1" customHeight="1">
      <c r="B3869" s="137"/>
      <c r="C3869" s="137"/>
      <c r="D3869" s="159"/>
      <c r="E3869" s="160"/>
      <c r="F3869" s="137"/>
      <c r="G3869" s="137"/>
      <c r="H3869" s="177"/>
      <c r="I3869" s="177"/>
      <c r="J3869" s="177"/>
      <c r="K3869" s="177"/>
      <c r="L3869" s="138"/>
      <c r="M3869" s="146"/>
      <c r="N3869" s="146"/>
    </row>
    <row r="3870" spans="2:14" s="141" customFormat="1" ht="20.100000000000001" hidden="1" customHeight="1">
      <c r="B3870" s="137">
        <v>358</v>
      </c>
      <c r="C3870" s="137"/>
      <c r="D3870" s="159" t="s">
        <v>367</v>
      </c>
      <c r="E3870" s="160">
        <v>2.1219999999999999</v>
      </c>
      <c r="F3870" s="137" t="s">
        <v>433</v>
      </c>
      <c r="G3870" s="137" t="s">
        <v>447</v>
      </c>
      <c r="H3870" s="177">
        <v>3.5</v>
      </c>
      <c r="I3870" s="177"/>
      <c r="J3870" s="177"/>
      <c r="K3870" s="177"/>
      <c r="L3870" s="138"/>
      <c r="M3870" s="146"/>
      <c r="N3870" s="146"/>
    </row>
    <row r="3871" spans="2:14" s="141" customFormat="1" ht="20.100000000000001" hidden="1" customHeight="1">
      <c r="B3871" s="137"/>
      <c r="C3871" s="137"/>
      <c r="D3871" s="159"/>
      <c r="E3871" s="160"/>
      <c r="F3871" s="137" t="s">
        <v>447</v>
      </c>
      <c r="G3871" s="137" t="s">
        <v>451</v>
      </c>
      <c r="H3871" s="177">
        <v>3.5</v>
      </c>
      <c r="I3871" s="177"/>
      <c r="J3871" s="177"/>
      <c r="K3871" s="177"/>
      <c r="L3871" s="138"/>
      <c r="M3871" s="146"/>
      <c r="N3871" s="146"/>
    </row>
    <row r="3872" spans="2:14" s="141" customFormat="1" ht="20.100000000000001" hidden="1" customHeight="1">
      <c r="B3872" s="137"/>
      <c r="C3872" s="137"/>
      <c r="D3872" s="159"/>
      <c r="E3872" s="160"/>
      <c r="F3872" s="137" t="s">
        <v>451</v>
      </c>
      <c r="G3872" s="137" t="s">
        <v>454</v>
      </c>
      <c r="H3872" s="177">
        <v>3.5</v>
      </c>
      <c r="I3872" s="177"/>
      <c r="J3872" s="177"/>
      <c r="K3872" s="177"/>
      <c r="L3872" s="138"/>
      <c r="M3872" s="146"/>
      <c r="N3872" s="146"/>
    </row>
    <row r="3873" spans="2:14" s="141" customFormat="1" ht="20.100000000000001" hidden="1" customHeight="1">
      <c r="B3873" s="137"/>
      <c r="C3873" s="137"/>
      <c r="D3873" s="159"/>
      <c r="E3873" s="160"/>
      <c r="F3873" s="137" t="s">
        <v>454</v>
      </c>
      <c r="G3873" s="137" t="s">
        <v>455</v>
      </c>
      <c r="H3873" s="177">
        <v>3.5</v>
      </c>
      <c r="I3873" s="177"/>
      <c r="J3873" s="177"/>
      <c r="K3873" s="177"/>
      <c r="L3873" s="138"/>
      <c r="M3873" s="146"/>
      <c r="N3873" s="146"/>
    </row>
    <row r="3874" spans="2:14" s="141" customFormat="1" ht="20.100000000000001" hidden="1" customHeight="1">
      <c r="B3874" s="137"/>
      <c r="C3874" s="137"/>
      <c r="D3874" s="159"/>
      <c r="E3874" s="160"/>
      <c r="F3874" s="137" t="s">
        <v>455</v>
      </c>
      <c r="G3874" s="137" t="s">
        <v>456</v>
      </c>
      <c r="H3874" s="177">
        <v>3.5</v>
      </c>
      <c r="I3874" s="177"/>
      <c r="J3874" s="177"/>
      <c r="K3874" s="177"/>
      <c r="L3874" s="138"/>
      <c r="M3874" s="146"/>
      <c r="N3874" s="146"/>
    </row>
    <row r="3875" spans="2:14" s="141" customFormat="1" ht="20.100000000000001" hidden="1" customHeight="1">
      <c r="B3875" s="137"/>
      <c r="C3875" s="137"/>
      <c r="D3875" s="159"/>
      <c r="E3875" s="160"/>
      <c r="F3875" s="137" t="s">
        <v>456</v>
      </c>
      <c r="G3875" s="137" t="s">
        <v>457</v>
      </c>
      <c r="H3875" s="177">
        <v>3.5</v>
      </c>
      <c r="I3875" s="177"/>
      <c r="J3875" s="177"/>
      <c r="K3875" s="177"/>
      <c r="L3875" s="138"/>
      <c r="M3875" s="146"/>
      <c r="N3875" s="146"/>
    </row>
    <row r="3876" spans="2:14" s="141" customFormat="1" ht="20.100000000000001" hidden="1" customHeight="1">
      <c r="B3876" s="137"/>
      <c r="C3876" s="137"/>
      <c r="D3876" s="159"/>
      <c r="E3876" s="160"/>
      <c r="F3876" s="137" t="s">
        <v>457</v>
      </c>
      <c r="G3876" s="137" t="s">
        <v>460</v>
      </c>
      <c r="H3876" s="177">
        <v>3.5</v>
      </c>
      <c r="I3876" s="177"/>
      <c r="J3876" s="177"/>
      <c r="K3876" s="177"/>
      <c r="L3876" s="138"/>
      <c r="M3876" s="146"/>
      <c r="N3876" s="146"/>
    </row>
    <row r="3877" spans="2:14" s="141" customFormat="1" ht="20.100000000000001" hidden="1" customHeight="1">
      <c r="B3877" s="137"/>
      <c r="C3877" s="137"/>
      <c r="D3877" s="159"/>
      <c r="E3877" s="160"/>
      <c r="F3877" s="137" t="s">
        <v>460</v>
      </c>
      <c r="G3877" s="137" t="s">
        <v>463</v>
      </c>
      <c r="H3877" s="177">
        <v>3.5</v>
      </c>
      <c r="I3877" s="177"/>
      <c r="J3877" s="177"/>
      <c r="K3877" s="177"/>
      <c r="L3877" s="138"/>
      <c r="M3877" s="146"/>
      <c r="N3877" s="146"/>
    </row>
    <row r="3878" spans="2:14" s="141" customFormat="1" ht="20.100000000000001" hidden="1" customHeight="1">
      <c r="B3878" s="137"/>
      <c r="C3878" s="137"/>
      <c r="D3878" s="159"/>
      <c r="E3878" s="160"/>
      <c r="F3878" s="137" t="s">
        <v>463</v>
      </c>
      <c r="G3878" s="137" t="s">
        <v>464</v>
      </c>
      <c r="H3878" s="177">
        <v>3.5</v>
      </c>
      <c r="I3878" s="177"/>
      <c r="J3878" s="177"/>
      <c r="K3878" s="177"/>
      <c r="L3878" s="138"/>
      <c r="M3878" s="146"/>
      <c r="N3878" s="146"/>
    </row>
    <row r="3879" spans="2:14" s="141" customFormat="1" ht="20.100000000000001" hidden="1" customHeight="1">
      <c r="B3879" s="137"/>
      <c r="C3879" s="137"/>
      <c r="D3879" s="159"/>
      <c r="E3879" s="160"/>
      <c r="F3879" s="137" t="s">
        <v>464</v>
      </c>
      <c r="G3879" s="137" t="s">
        <v>465</v>
      </c>
      <c r="H3879" s="177">
        <v>3.5</v>
      </c>
      <c r="I3879" s="177"/>
      <c r="J3879" s="177"/>
      <c r="K3879" s="177"/>
      <c r="L3879" s="138"/>
      <c r="M3879" s="146"/>
      <c r="N3879" s="146"/>
    </row>
    <row r="3880" spans="2:14" s="141" customFormat="1" ht="20.100000000000001" hidden="1" customHeight="1">
      <c r="B3880" s="137"/>
      <c r="C3880" s="137"/>
      <c r="D3880" s="159"/>
      <c r="E3880" s="160"/>
      <c r="F3880" s="137" t="s">
        <v>465</v>
      </c>
      <c r="G3880" s="137" t="s">
        <v>883</v>
      </c>
      <c r="H3880" s="177">
        <v>3.5</v>
      </c>
      <c r="I3880" s="177"/>
      <c r="J3880" s="177"/>
      <c r="K3880" s="177"/>
      <c r="L3880" s="138"/>
      <c r="M3880" s="146"/>
      <c r="N3880" s="146"/>
    </row>
    <row r="3881" spans="2:14" s="141" customFormat="1" ht="20.100000000000001" hidden="1" customHeight="1">
      <c r="B3881" s="137"/>
      <c r="C3881" s="137"/>
      <c r="D3881" s="159"/>
      <c r="E3881" s="160"/>
      <c r="F3881" s="137"/>
      <c r="G3881" s="137"/>
      <c r="H3881" s="177"/>
      <c r="I3881" s="177"/>
      <c r="J3881" s="177"/>
      <c r="K3881" s="177"/>
      <c r="L3881" s="138"/>
      <c r="M3881" s="146"/>
      <c r="N3881" s="146"/>
    </row>
    <row r="3882" spans="2:14" s="141" customFormat="1" ht="20.100000000000001" hidden="1" customHeight="1">
      <c r="B3882" s="137">
        <v>359</v>
      </c>
      <c r="C3882" s="137"/>
      <c r="D3882" s="159" t="s">
        <v>368</v>
      </c>
      <c r="E3882" s="160">
        <v>4.6040000000000001</v>
      </c>
      <c r="F3882" s="137" t="s">
        <v>433</v>
      </c>
      <c r="G3882" s="137" t="s">
        <v>447</v>
      </c>
      <c r="H3882" s="177">
        <v>4</v>
      </c>
      <c r="I3882" s="177"/>
      <c r="J3882" s="177"/>
      <c r="K3882" s="177"/>
      <c r="L3882" s="138"/>
      <c r="M3882" s="146"/>
      <c r="N3882" s="146"/>
    </row>
    <row r="3883" spans="2:14" s="141" customFormat="1" ht="20.100000000000001" hidden="1" customHeight="1">
      <c r="B3883" s="137"/>
      <c r="C3883" s="137"/>
      <c r="D3883" s="159"/>
      <c r="E3883" s="160"/>
      <c r="F3883" s="137" t="s">
        <v>447</v>
      </c>
      <c r="G3883" s="137" t="s">
        <v>451</v>
      </c>
      <c r="H3883" s="177">
        <v>4</v>
      </c>
      <c r="I3883" s="177"/>
      <c r="J3883" s="177"/>
      <c r="K3883" s="177"/>
      <c r="L3883" s="138"/>
      <c r="M3883" s="146"/>
      <c r="N3883" s="146"/>
    </row>
    <row r="3884" spans="2:14" s="141" customFormat="1" ht="20.100000000000001" hidden="1" customHeight="1">
      <c r="B3884" s="137"/>
      <c r="C3884" s="137"/>
      <c r="D3884" s="159"/>
      <c r="E3884" s="160"/>
      <c r="F3884" s="137" t="s">
        <v>451</v>
      </c>
      <c r="G3884" s="137" t="s">
        <v>454</v>
      </c>
      <c r="H3884" s="177">
        <v>4</v>
      </c>
      <c r="I3884" s="177"/>
      <c r="J3884" s="177"/>
      <c r="K3884" s="177"/>
      <c r="L3884" s="138"/>
      <c r="M3884" s="146"/>
      <c r="N3884" s="146"/>
    </row>
    <row r="3885" spans="2:14" s="141" customFormat="1" ht="20.100000000000001" hidden="1" customHeight="1">
      <c r="B3885" s="137"/>
      <c r="C3885" s="137"/>
      <c r="D3885" s="159"/>
      <c r="E3885" s="160"/>
      <c r="F3885" s="137" t="s">
        <v>454</v>
      </c>
      <c r="G3885" s="137" t="s">
        <v>455</v>
      </c>
      <c r="H3885" s="177">
        <v>4</v>
      </c>
      <c r="I3885" s="177"/>
      <c r="J3885" s="177"/>
      <c r="K3885" s="177"/>
      <c r="L3885" s="138"/>
      <c r="M3885" s="146"/>
      <c r="N3885" s="146"/>
    </row>
    <row r="3886" spans="2:14" s="141" customFormat="1" ht="20.100000000000001" hidden="1" customHeight="1">
      <c r="B3886" s="137"/>
      <c r="C3886" s="137"/>
      <c r="D3886" s="159"/>
      <c r="E3886" s="160"/>
      <c r="F3886" s="137" t="s">
        <v>455</v>
      </c>
      <c r="G3886" s="137" t="s">
        <v>456</v>
      </c>
      <c r="H3886" s="177">
        <v>4</v>
      </c>
      <c r="I3886" s="177"/>
      <c r="J3886" s="177"/>
      <c r="K3886" s="177"/>
      <c r="L3886" s="138"/>
      <c r="M3886" s="146"/>
      <c r="N3886" s="146"/>
    </row>
    <row r="3887" spans="2:14" s="141" customFormat="1" ht="20.100000000000001" hidden="1" customHeight="1">
      <c r="B3887" s="137"/>
      <c r="C3887" s="137"/>
      <c r="D3887" s="159"/>
      <c r="E3887" s="160"/>
      <c r="F3887" s="137" t="s">
        <v>456</v>
      </c>
      <c r="G3887" s="137" t="s">
        <v>457</v>
      </c>
      <c r="H3887" s="177">
        <v>4</v>
      </c>
      <c r="I3887" s="177"/>
      <c r="J3887" s="177"/>
      <c r="K3887" s="177"/>
      <c r="L3887" s="138"/>
      <c r="M3887" s="146"/>
      <c r="N3887" s="146"/>
    </row>
    <row r="3888" spans="2:14" s="141" customFormat="1" ht="20.100000000000001" hidden="1" customHeight="1">
      <c r="B3888" s="137"/>
      <c r="C3888" s="137"/>
      <c r="D3888" s="159"/>
      <c r="E3888" s="160"/>
      <c r="F3888" s="137" t="s">
        <v>457</v>
      </c>
      <c r="G3888" s="137" t="s">
        <v>460</v>
      </c>
      <c r="H3888" s="177">
        <v>4</v>
      </c>
      <c r="I3888" s="177"/>
      <c r="J3888" s="177"/>
      <c r="K3888" s="177"/>
      <c r="L3888" s="138"/>
      <c r="M3888" s="146"/>
      <c r="N3888" s="146"/>
    </row>
    <row r="3889" spans="2:14" s="141" customFormat="1" ht="20.100000000000001" hidden="1" customHeight="1">
      <c r="B3889" s="137"/>
      <c r="C3889" s="137"/>
      <c r="D3889" s="159"/>
      <c r="E3889" s="160"/>
      <c r="F3889" s="137" t="s">
        <v>460</v>
      </c>
      <c r="G3889" s="137" t="s">
        <v>463</v>
      </c>
      <c r="H3889" s="177">
        <v>4</v>
      </c>
      <c r="I3889" s="177"/>
      <c r="J3889" s="177"/>
      <c r="K3889" s="177"/>
      <c r="L3889" s="138"/>
      <c r="M3889" s="146"/>
      <c r="N3889" s="146"/>
    </row>
    <row r="3890" spans="2:14" s="141" customFormat="1" ht="20.100000000000001" hidden="1" customHeight="1">
      <c r="B3890" s="137"/>
      <c r="C3890" s="137"/>
      <c r="D3890" s="159"/>
      <c r="E3890" s="160"/>
      <c r="F3890" s="137" t="s">
        <v>463</v>
      </c>
      <c r="G3890" s="137" t="s">
        <v>464</v>
      </c>
      <c r="H3890" s="177">
        <v>4</v>
      </c>
      <c r="I3890" s="177"/>
      <c r="J3890" s="177"/>
      <c r="K3890" s="177"/>
      <c r="L3890" s="138"/>
      <c r="M3890" s="146"/>
      <c r="N3890" s="146"/>
    </row>
    <row r="3891" spans="2:14" s="141" customFormat="1" ht="20.100000000000001" hidden="1" customHeight="1">
      <c r="B3891" s="137"/>
      <c r="C3891" s="137"/>
      <c r="D3891" s="159"/>
      <c r="E3891" s="160"/>
      <c r="F3891" s="137" t="s">
        <v>464</v>
      </c>
      <c r="G3891" s="137" t="s">
        <v>465</v>
      </c>
      <c r="H3891" s="177">
        <v>4</v>
      </c>
      <c r="I3891" s="177"/>
      <c r="J3891" s="177"/>
      <c r="K3891" s="177"/>
      <c r="L3891" s="138"/>
      <c r="M3891" s="146"/>
      <c r="N3891" s="146"/>
    </row>
    <row r="3892" spans="2:14" s="141" customFormat="1" ht="20.100000000000001" hidden="1" customHeight="1">
      <c r="B3892" s="137"/>
      <c r="C3892" s="137"/>
      <c r="D3892" s="159"/>
      <c r="E3892" s="160"/>
      <c r="F3892" s="137" t="s">
        <v>465</v>
      </c>
      <c r="G3892" s="137" t="s">
        <v>466</v>
      </c>
      <c r="H3892" s="177">
        <v>4</v>
      </c>
      <c r="I3892" s="177"/>
      <c r="J3892" s="177"/>
      <c r="K3892" s="177"/>
      <c r="L3892" s="138"/>
      <c r="M3892" s="146"/>
      <c r="N3892" s="146"/>
    </row>
    <row r="3893" spans="2:14" s="141" customFormat="1" ht="20.100000000000001" hidden="1" customHeight="1">
      <c r="B3893" s="137"/>
      <c r="C3893" s="137"/>
      <c r="D3893" s="159"/>
      <c r="E3893" s="160"/>
      <c r="F3893" s="137" t="s">
        <v>466</v>
      </c>
      <c r="G3893" s="137" t="s">
        <v>467</v>
      </c>
      <c r="H3893" s="177">
        <v>4</v>
      </c>
      <c r="I3893" s="177"/>
      <c r="J3893" s="177"/>
      <c r="K3893" s="177"/>
      <c r="L3893" s="138"/>
      <c r="M3893" s="146"/>
      <c r="N3893" s="146"/>
    </row>
    <row r="3894" spans="2:14" s="141" customFormat="1" ht="20.100000000000001" hidden="1" customHeight="1">
      <c r="B3894" s="137"/>
      <c r="C3894" s="137"/>
      <c r="D3894" s="159"/>
      <c r="E3894" s="160"/>
      <c r="F3894" s="137" t="s">
        <v>467</v>
      </c>
      <c r="G3894" s="137" t="s">
        <v>468</v>
      </c>
      <c r="H3894" s="177">
        <v>4</v>
      </c>
      <c r="I3894" s="177"/>
      <c r="J3894" s="177"/>
      <c r="K3894" s="177"/>
      <c r="L3894" s="138"/>
      <c r="M3894" s="146"/>
      <c r="N3894" s="146"/>
    </row>
    <row r="3895" spans="2:14" s="141" customFormat="1" ht="20.100000000000001" hidden="1" customHeight="1">
      <c r="B3895" s="137"/>
      <c r="C3895" s="137"/>
      <c r="D3895" s="159"/>
      <c r="E3895" s="160"/>
      <c r="F3895" s="137" t="s">
        <v>468</v>
      </c>
      <c r="G3895" s="137" t="s">
        <v>469</v>
      </c>
      <c r="H3895" s="177">
        <v>4</v>
      </c>
      <c r="I3895" s="177"/>
      <c r="J3895" s="177"/>
      <c r="K3895" s="177"/>
      <c r="L3895" s="138"/>
      <c r="M3895" s="146"/>
      <c r="N3895" s="146"/>
    </row>
    <row r="3896" spans="2:14" s="141" customFormat="1" ht="20.100000000000001" hidden="1" customHeight="1">
      <c r="B3896" s="137"/>
      <c r="C3896" s="137"/>
      <c r="D3896" s="159"/>
      <c r="E3896" s="160"/>
      <c r="F3896" s="137" t="s">
        <v>469</v>
      </c>
      <c r="G3896" s="137" t="s">
        <v>470</v>
      </c>
      <c r="H3896" s="177">
        <v>4</v>
      </c>
      <c r="I3896" s="177"/>
      <c r="J3896" s="177"/>
      <c r="K3896" s="177"/>
      <c r="L3896" s="138"/>
      <c r="M3896" s="146"/>
      <c r="N3896" s="146"/>
    </row>
    <row r="3897" spans="2:14" s="141" customFormat="1" ht="20.100000000000001" hidden="1" customHeight="1">
      <c r="B3897" s="137"/>
      <c r="C3897" s="137"/>
      <c r="D3897" s="159"/>
      <c r="E3897" s="160"/>
      <c r="F3897" s="137" t="s">
        <v>470</v>
      </c>
      <c r="G3897" s="137" t="s">
        <v>471</v>
      </c>
      <c r="H3897" s="177">
        <v>4</v>
      </c>
      <c r="I3897" s="177"/>
      <c r="J3897" s="177"/>
      <c r="K3897" s="177"/>
      <c r="L3897" s="138"/>
      <c r="M3897" s="146"/>
      <c r="N3897" s="146"/>
    </row>
    <row r="3898" spans="2:14" s="141" customFormat="1" ht="20.100000000000001" hidden="1" customHeight="1">
      <c r="B3898" s="137"/>
      <c r="C3898" s="137"/>
      <c r="D3898" s="159"/>
      <c r="E3898" s="160"/>
      <c r="F3898" s="137" t="s">
        <v>471</v>
      </c>
      <c r="G3898" s="137" t="s">
        <v>473</v>
      </c>
      <c r="H3898" s="177">
        <v>4</v>
      </c>
      <c r="I3898" s="177"/>
      <c r="J3898" s="177"/>
      <c r="K3898" s="177"/>
      <c r="L3898" s="138"/>
      <c r="M3898" s="146"/>
      <c r="N3898" s="146"/>
    </row>
    <row r="3899" spans="2:14" s="141" customFormat="1" ht="20.100000000000001" hidden="1" customHeight="1">
      <c r="B3899" s="137"/>
      <c r="C3899" s="137"/>
      <c r="D3899" s="159"/>
      <c r="E3899" s="160"/>
      <c r="F3899" s="137" t="s">
        <v>473</v>
      </c>
      <c r="G3899" s="137" t="s">
        <v>474</v>
      </c>
      <c r="H3899" s="177">
        <v>4</v>
      </c>
      <c r="I3899" s="177"/>
      <c r="J3899" s="177"/>
      <c r="K3899" s="177"/>
      <c r="L3899" s="138"/>
      <c r="M3899" s="146"/>
      <c r="N3899" s="146"/>
    </row>
    <row r="3900" spans="2:14" s="141" customFormat="1" ht="20.100000000000001" hidden="1" customHeight="1">
      <c r="B3900" s="137"/>
      <c r="C3900" s="137"/>
      <c r="D3900" s="159"/>
      <c r="E3900" s="160"/>
      <c r="F3900" s="137" t="s">
        <v>474</v>
      </c>
      <c r="G3900" s="137" t="s">
        <v>475</v>
      </c>
      <c r="H3900" s="177">
        <v>4</v>
      </c>
      <c r="I3900" s="177"/>
      <c r="J3900" s="177"/>
      <c r="K3900" s="177"/>
      <c r="L3900" s="138"/>
      <c r="M3900" s="146"/>
      <c r="N3900" s="146"/>
    </row>
    <row r="3901" spans="2:14" s="141" customFormat="1" ht="20.100000000000001" hidden="1" customHeight="1">
      <c r="B3901" s="137"/>
      <c r="C3901" s="137"/>
      <c r="D3901" s="159"/>
      <c r="E3901" s="160"/>
      <c r="F3901" s="137" t="s">
        <v>475</v>
      </c>
      <c r="G3901" s="137" t="s">
        <v>476</v>
      </c>
      <c r="H3901" s="177">
        <v>4</v>
      </c>
      <c r="I3901" s="177"/>
      <c r="J3901" s="177"/>
      <c r="K3901" s="177"/>
      <c r="L3901" s="138"/>
      <c r="M3901" s="146"/>
      <c r="N3901" s="146"/>
    </row>
    <row r="3902" spans="2:14" s="141" customFormat="1" ht="20.100000000000001" hidden="1" customHeight="1">
      <c r="B3902" s="137"/>
      <c r="C3902" s="137"/>
      <c r="D3902" s="159"/>
      <c r="E3902" s="160"/>
      <c r="F3902" s="137" t="s">
        <v>476</v>
      </c>
      <c r="G3902" s="137" t="s">
        <v>477</v>
      </c>
      <c r="H3902" s="177">
        <v>4</v>
      </c>
      <c r="I3902" s="177"/>
      <c r="J3902" s="177"/>
      <c r="K3902" s="177"/>
      <c r="L3902" s="138"/>
      <c r="M3902" s="146"/>
      <c r="N3902" s="146"/>
    </row>
    <row r="3903" spans="2:14" s="141" customFormat="1" ht="20.100000000000001" hidden="1" customHeight="1">
      <c r="B3903" s="137"/>
      <c r="C3903" s="137"/>
      <c r="D3903" s="159"/>
      <c r="E3903" s="160"/>
      <c r="F3903" s="137" t="s">
        <v>477</v>
      </c>
      <c r="G3903" s="137" t="s">
        <v>543</v>
      </c>
      <c r="H3903" s="177">
        <v>4</v>
      </c>
      <c r="I3903" s="177"/>
      <c r="J3903" s="177"/>
      <c r="K3903" s="177"/>
      <c r="L3903" s="138"/>
      <c r="M3903" s="146"/>
      <c r="N3903" s="146"/>
    </row>
    <row r="3904" spans="2:14" s="141" customFormat="1" ht="20.100000000000001" hidden="1" customHeight="1">
      <c r="B3904" s="137"/>
      <c r="C3904" s="137"/>
      <c r="D3904" s="159"/>
      <c r="E3904" s="160"/>
      <c r="F3904" s="137" t="s">
        <v>543</v>
      </c>
      <c r="G3904" s="137" t="s">
        <v>550</v>
      </c>
      <c r="H3904" s="177">
        <v>4</v>
      </c>
      <c r="I3904" s="177"/>
      <c r="J3904" s="177"/>
      <c r="K3904" s="177"/>
      <c r="L3904" s="138"/>
      <c r="M3904" s="146"/>
      <c r="N3904" s="146"/>
    </row>
    <row r="3905" spans="2:14" s="141" customFormat="1" ht="20.100000000000001" hidden="1" customHeight="1">
      <c r="B3905" s="137"/>
      <c r="C3905" s="137"/>
      <c r="D3905" s="159"/>
      <c r="E3905" s="160"/>
      <c r="F3905" s="137" t="s">
        <v>550</v>
      </c>
      <c r="G3905" s="137" t="s">
        <v>779</v>
      </c>
      <c r="H3905" s="177">
        <v>4</v>
      </c>
      <c r="I3905" s="177"/>
      <c r="J3905" s="177"/>
      <c r="K3905" s="177"/>
      <c r="L3905" s="138"/>
      <c r="M3905" s="146"/>
      <c r="N3905" s="146"/>
    </row>
    <row r="3906" spans="2:14" s="141" customFormat="1" ht="20.100000000000001" hidden="1" customHeight="1">
      <c r="B3906" s="137"/>
      <c r="C3906" s="137"/>
      <c r="D3906" s="159"/>
      <c r="E3906" s="160"/>
      <c r="F3906" s="137"/>
      <c r="G3906" s="137"/>
      <c r="H3906" s="177"/>
      <c r="I3906" s="177"/>
      <c r="J3906" s="177"/>
      <c r="K3906" s="177"/>
      <c r="L3906" s="138"/>
      <c r="M3906" s="146"/>
      <c r="N3906" s="146"/>
    </row>
    <row r="3907" spans="2:14" s="141" customFormat="1" ht="20.100000000000001" hidden="1" customHeight="1">
      <c r="B3907" s="137">
        <v>360</v>
      </c>
      <c r="C3907" s="137"/>
      <c r="D3907" s="159" t="s">
        <v>369</v>
      </c>
      <c r="E3907" s="160">
        <v>2.1070000000000002</v>
      </c>
      <c r="F3907" s="137" t="s">
        <v>433</v>
      </c>
      <c r="G3907" s="137" t="s">
        <v>447</v>
      </c>
      <c r="H3907" s="177">
        <v>3</v>
      </c>
      <c r="I3907" s="177"/>
      <c r="J3907" s="177"/>
      <c r="K3907" s="177"/>
      <c r="L3907" s="138"/>
      <c r="M3907" s="146"/>
      <c r="N3907" s="146"/>
    </row>
    <row r="3908" spans="2:14" s="141" customFormat="1" ht="20.100000000000001" hidden="1" customHeight="1">
      <c r="B3908" s="137"/>
      <c r="C3908" s="137"/>
      <c r="D3908" s="159"/>
      <c r="E3908" s="160"/>
      <c r="F3908" s="137" t="s">
        <v>447</v>
      </c>
      <c r="G3908" s="137" t="s">
        <v>451</v>
      </c>
      <c r="H3908" s="177">
        <v>3</v>
      </c>
      <c r="I3908" s="177"/>
      <c r="J3908" s="177"/>
      <c r="K3908" s="177"/>
      <c r="L3908" s="138"/>
      <c r="M3908" s="146"/>
      <c r="N3908" s="146"/>
    </row>
    <row r="3909" spans="2:14" s="141" customFormat="1" ht="20.100000000000001" hidden="1" customHeight="1">
      <c r="B3909" s="137"/>
      <c r="C3909" s="137"/>
      <c r="D3909" s="159"/>
      <c r="E3909" s="160"/>
      <c r="F3909" s="137" t="s">
        <v>451</v>
      </c>
      <c r="G3909" s="137" t="s">
        <v>454</v>
      </c>
      <c r="H3909" s="177">
        <v>3</v>
      </c>
      <c r="I3909" s="177"/>
      <c r="J3909" s="177"/>
      <c r="K3909" s="177"/>
      <c r="L3909" s="138"/>
      <c r="M3909" s="146"/>
      <c r="N3909" s="146"/>
    </row>
    <row r="3910" spans="2:14" s="141" customFormat="1" ht="20.100000000000001" hidden="1" customHeight="1">
      <c r="B3910" s="137"/>
      <c r="C3910" s="137"/>
      <c r="D3910" s="159"/>
      <c r="E3910" s="160"/>
      <c r="F3910" s="137" t="s">
        <v>454</v>
      </c>
      <c r="G3910" s="137" t="s">
        <v>455</v>
      </c>
      <c r="H3910" s="177">
        <v>3</v>
      </c>
      <c r="I3910" s="177"/>
      <c r="J3910" s="177"/>
      <c r="K3910" s="177"/>
      <c r="L3910" s="138"/>
      <c r="M3910" s="146"/>
      <c r="N3910" s="146"/>
    </row>
    <row r="3911" spans="2:14" s="141" customFormat="1" ht="20.100000000000001" hidden="1" customHeight="1">
      <c r="B3911" s="137"/>
      <c r="C3911" s="137"/>
      <c r="D3911" s="159"/>
      <c r="E3911" s="160"/>
      <c r="F3911" s="137" t="s">
        <v>455</v>
      </c>
      <c r="G3911" s="137" t="s">
        <v>456</v>
      </c>
      <c r="H3911" s="177">
        <v>3</v>
      </c>
      <c r="I3911" s="177"/>
      <c r="J3911" s="177"/>
      <c r="K3911" s="177"/>
      <c r="L3911" s="138"/>
      <c r="M3911" s="146"/>
      <c r="N3911" s="146"/>
    </row>
    <row r="3912" spans="2:14" s="141" customFormat="1" ht="20.100000000000001" hidden="1" customHeight="1">
      <c r="B3912" s="137"/>
      <c r="C3912" s="137"/>
      <c r="D3912" s="159"/>
      <c r="E3912" s="160"/>
      <c r="F3912" s="137" t="s">
        <v>456</v>
      </c>
      <c r="G3912" s="137" t="s">
        <v>457</v>
      </c>
      <c r="H3912" s="177">
        <v>3</v>
      </c>
      <c r="I3912" s="177"/>
      <c r="J3912" s="177"/>
      <c r="K3912" s="177"/>
      <c r="L3912" s="138"/>
      <c r="M3912" s="146"/>
      <c r="N3912" s="146"/>
    </row>
    <row r="3913" spans="2:14" s="141" customFormat="1" ht="20.100000000000001" hidden="1" customHeight="1">
      <c r="B3913" s="137"/>
      <c r="C3913" s="137"/>
      <c r="D3913" s="159"/>
      <c r="E3913" s="160"/>
      <c r="F3913" s="137" t="s">
        <v>457</v>
      </c>
      <c r="G3913" s="137" t="s">
        <v>460</v>
      </c>
      <c r="H3913" s="177">
        <v>3</v>
      </c>
      <c r="I3913" s="177"/>
      <c r="J3913" s="177"/>
      <c r="K3913" s="177"/>
      <c r="L3913" s="138"/>
      <c r="M3913" s="146"/>
      <c r="N3913" s="146"/>
    </row>
    <row r="3914" spans="2:14" s="141" customFormat="1" ht="20.100000000000001" hidden="1" customHeight="1">
      <c r="B3914" s="137"/>
      <c r="C3914" s="137"/>
      <c r="D3914" s="159"/>
      <c r="E3914" s="160"/>
      <c r="F3914" s="137" t="s">
        <v>460</v>
      </c>
      <c r="G3914" s="137" t="s">
        <v>463</v>
      </c>
      <c r="H3914" s="177">
        <v>3</v>
      </c>
      <c r="I3914" s="177"/>
      <c r="J3914" s="177"/>
      <c r="K3914" s="177"/>
      <c r="L3914" s="138"/>
      <c r="M3914" s="146"/>
      <c r="N3914" s="146"/>
    </row>
    <row r="3915" spans="2:14" s="141" customFormat="1" ht="20.100000000000001" hidden="1" customHeight="1">
      <c r="B3915" s="137"/>
      <c r="C3915" s="137"/>
      <c r="D3915" s="159"/>
      <c r="E3915" s="160"/>
      <c r="F3915" s="137" t="s">
        <v>463</v>
      </c>
      <c r="G3915" s="137" t="s">
        <v>464</v>
      </c>
      <c r="H3915" s="177">
        <v>3</v>
      </c>
      <c r="I3915" s="177"/>
      <c r="J3915" s="177"/>
      <c r="K3915" s="177"/>
      <c r="L3915" s="138"/>
      <c r="M3915" s="146"/>
      <c r="N3915" s="146"/>
    </row>
    <row r="3916" spans="2:14" s="141" customFormat="1" ht="20.100000000000001" hidden="1" customHeight="1">
      <c r="B3916" s="137"/>
      <c r="C3916" s="137"/>
      <c r="D3916" s="159"/>
      <c r="E3916" s="160"/>
      <c r="F3916" s="137" t="s">
        <v>464</v>
      </c>
      <c r="G3916" s="137" t="s">
        <v>465</v>
      </c>
      <c r="H3916" s="177">
        <v>3</v>
      </c>
      <c r="I3916" s="177"/>
      <c r="J3916" s="177"/>
      <c r="K3916" s="177"/>
      <c r="L3916" s="138"/>
      <c r="M3916" s="146"/>
      <c r="N3916" s="146"/>
    </row>
    <row r="3917" spans="2:14" s="141" customFormat="1" ht="20.100000000000001" hidden="1" customHeight="1">
      <c r="B3917" s="137"/>
      <c r="C3917" s="137"/>
      <c r="D3917" s="159"/>
      <c r="E3917" s="160"/>
      <c r="F3917" s="137" t="s">
        <v>465</v>
      </c>
      <c r="G3917" s="137" t="s">
        <v>983</v>
      </c>
      <c r="H3917" s="177">
        <v>3</v>
      </c>
      <c r="I3917" s="177"/>
      <c r="J3917" s="177"/>
      <c r="K3917" s="177"/>
      <c r="L3917" s="138"/>
      <c r="M3917" s="146"/>
      <c r="N3917" s="146"/>
    </row>
    <row r="3918" spans="2:14" s="141" customFormat="1" ht="20.100000000000001" hidden="1" customHeight="1">
      <c r="B3918" s="137"/>
      <c r="C3918" s="137"/>
      <c r="D3918" s="159"/>
      <c r="E3918" s="160"/>
      <c r="F3918" s="137"/>
      <c r="G3918" s="137"/>
      <c r="H3918" s="177"/>
      <c r="I3918" s="177"/>
      <c r="J3918" s="177"/>
      <c r="K3918" s="177"/>
      <c r="L3918" s="138"/>
      <c r="M3918" s="146"/>
      <c r="N3918" s="146"/>
    </row>
    <row r="3919" spans="2:14" s="141" customFormat="1" ht="20.100000000000001" hidden="1" customHeight="1">
      <c r="B3919" s="137">
        <v>361</v>
      </c>
      <c r="C3919" s="137"/>
      <c r="D3919" s="159" t="s">
        <v>370</v>
      </c>
      <c r="E3919" s="160">
        <v>1.502</v>
      </c>
      <c r="F3919" s="137" t="s">
        <v>433</v>
      </c>
      <c r="G3919" s="137" t="s">
        <v>447</v>
      </c>
      <c r="H3919" s="177">
        <v>3.5</v>
      </c>
      <c r="I3919" s="177"/>
      <c r="J3919" s="177"/>
      <c r="K3919" s="177"/>
      <c r="L3919" s="138"/>
      <c r="M3919" s="146"/>
      <c r="N3919" s="146"/>
    </row>
    <row r="3920" spans="2:14" s="141" customFormat="1" ht="20.100000000000001" hidden="1" customHeight="1">
      <c r="B3920" s="137"/>
      <c r="C3920" s="137"/>
      <c r="D3920" s="159"/>
      <c r="E3920" s="160"/>
      <c r="F3920" s="137" t="s">
        <v>447</v>
      </c>
      <c r="G3920" s="137" t="s">
        <v>451</v>
      </c>
      <c r="H3920" s="177">
        <v>3.5</v>
      </c>
      <c r="I3920" s="177"/>
      <c r="J3920" s="177"/>
      <c r="K3920" s="177"/>
      <c r="L3920" s="138"/>
      <c r="M3920" s="146"/>
      <c r="N3920" s="146"/>
    </row>
    <row r="3921" spans="2:14" s="141" customFormat="1" ht="20.100000000000001" hidden="1" customHeight="1">
      <c r="B3921" s="137"/>
      <c r="C3921" s="137"/>
      <c r="D3921" s="159"/>
      <c r="E3921" s="160"/>
      <c r="F3921" s="137" t="s">
        <v>451</v>
      </c>
      <c r="G3921" s="137" t="s">
        <v>454</v>
      </c>
      <c r="H3921" s="177">
        <v>3.5</v>
      </c>
      <c r="I3921" s="177"/>
      <c r="J3921" s="177"/>
      <c r="K3921" s="177"/>
      <c r="L3921" s="138"/>
      <c r="M3921" s="146"/>
      <c r="N3921" s="146"/>
    </row>
    <row r="3922" spans="2:14" s="141" customFormat="1" ht="20.100000000000001" hidden="1" customHeight="1">
      <c r="B3922" s="137"/>
      <c r="C3922" s="137"/>
      <c r="D3922" s="159"/>
      <c r="E3922" s="160"/>
      <c r="F3922" s="137" t="s">
        <v>454</v>
      </c>
      <c r="G3922" s="137" t="s">
        <v>455</v>
      </c>
      <c r="H3922" s="177">
        <v>3.5</v>
      </c>
      <c r="I3922" s="177"/>
      <c r="J3922" s="177"/>
      <c r="K3922" s="177"/>
      <c r="L3922" s="138"/>
      <c r="M3922" s="146"/>
      <c r="N3922" s="146"/>
    </row>
    <row r="3923" spans="2:14" s="141" customFormat="1" ht="20.100000000000001" hidden="1" customHeight="1">
      <c r="B3923" s="137"/>
      <c r="C3923" s="137"/>
      <c r="D3923" s="159"/>
      <c r="E3923" s="160"/>
      <c r="F3923" s="137" t="s">
        <v>455</v>
      </c>
      <c r="G3923" s="137" t="s">
        <v>456</v>
      </c>
      <c r="H3923" s="177">
        <v>3.5</v>
      </c>
      <c r="I3923" s="177"/>
      <c r="J3923" s="177"/>
      <c r="K3923" s="177"/>
      <c r="L3923" s="138"/>
      <c r="M3923" s="146"/>
      <c r="N3923" s="146"/>
    </row>
    <row r="3924" spans="2:14" s="141" customFormat="1" ht="20.100000000000001" hidden="1" customHeight="1">
      <c r="B3924" s="137"/>
      <c r="C3924" s="137"/>
      <c r="D3924" s="159"/>
      <c r="E3924" s="160"/>
      <c r="F3924" s="137" t="s">
        <v>456</v>
      </c>
      <c r="G3924" s="137" t="s">
        <v>457</v>
      </c>
      <c r="H3924" s="177">
        <v>3.5</v>
      </c>
      <c r="I3924" s="177"/>
      <c r="J3924" s="177"/>
      <c r="K3924" s="177"/>
      <c r="L3924" s="138"/>
      <c r="M3924" s="146"/>
      <c r="N3924" s="146"/>
    </row>
    <row r="3925" spans="2:14" s="141" customFormat="1" ht="20.100000000000001" hidden="1" customHeight="1">
      <c r="B3925" s="137"/>
      <c r="C3925" s="137"/>
      <c r="D3925" s="159"/>
      <c r="E3925" s="160"/>
      <c r="F3925" s="137" t="s">
        <v>457</v>
      </c>
      <c r="G3925" s="137" t="s">
        <v>460</v>
      </c>
      <c r="H3925" s="177">
        <v>3.5</v>
      </c>
      <c r="I3925" s="177"/>
      <c r="J3925" s="177"/>
      <c r="K3925" s="177"/>
      <c r="L3925" s="138"/>
      <c r="M3925" s="146"/>
      <c r="N3925" s="146"/>
    </row>
    <row r="3926" spans="2:14" s="141" customFormat="1" ht="20.100000000000001" hidden="1" customHeight="1">
      <c r="B3926" s="137"/>
      <c r="C3926" s="137"/>
      <c r="D3926" s="159"/>
      <c r="E3926" s="160"/>
      <c r="F3926" s="137" t="s">
        <v>460</v>
      </c>
      <c r="G3926" s="137" t="s">
        <v>996</v>
      </c>
      <c r="H3926" s="177">
        <v>3.5</v>
      </c>
      <c r="I3926" s="177"/>
      <c r="J3926" s="177"/>
      <c r="K3926" s="177"/>
      <c r="L3926" s="138"/>
      <c r="M3926" s="146"/>
      <c r="N3926" s="146"/>
    </row>
    <row r="3927" spans="2:14" s="141" customFormat="1" ht="20.100000000000001" hidden="1" customHeight="1">
      <c r="B3927" s="137"/>
      <c r="C3927" s="137"/>
      <c r="D3927" s="159"/>
      <c r="E3927" s="160"/>
      <c r="F3927" s="137"/>
      <c r="G3927" s="137"/>
      <c r="H3927" s="177"/>
      <c r="I3927" s="177"/>
      <c r="J3927" s="177"/>
      <c r="K3927" s="177"/>
      <c r="L3927" s="138"/>
      <c r="M3927" s="146"/>
      <c r="N3927" s="146"/>
    </row>
    <row r="3928" spans="2:14" s="141" customFormat="1" ht="20.100000000000001" hidden="1" customHeight="1">
      <c r="B3928" s="137">
        <v>362</v>
      </c>
      <c r="C3928" s="137"/>
      <c r="D3928" s="159" t="s">
        <v>371</v>
      </c>
      <c r="E3928" s="160">
        <v>2.84</v>
      </c>
      <c r="F3928" s="137" t="s">
        <v>433</v>
      </c>
      <c r="G3928" s="137" t="s">
        <v>447</v>
      </c>
      <c r="H3928" s="177">
        <v>3</v>
      </c>
      <c r="I3928" s="177"/>
      <c r="J3928" s="177"/>
      <c r="K3928" s="177"/>
      <c r="L3928" s="138"/>
      <c r="M3928" s="146"/>
      <c r="N3928" s="146"/>
    </row>
    <row r="3929" spans="2:14" s="141" customFormat="1" ht="20.100000000000001" hidden="1" customHeight="1">
      <c r="B3929" s="137"/>
      <c r="C3929" s="137"/>
      <c r="D3929" s="159"/>
      <c r="E3929" s="160"/>
      <c r="F3929" s="137" t="s">
        <v>447</v>
      </c>
      <c r="G3929" s="137" t="s">
        <v>451</v>
      </c>
      <c r="H3929" s="177">
        <v>3</v>
      </c>
      <c r="I3929" s="177"/>
      <c r="J3929" s="177"/>
      <c r="K3929" s="177"/>
      <c r="L3929" s="138"/>
      <c r="M3929" s="146"/>
      <c r="N3929" s="146"/>
    </row>
    <row r="3930" spans="2:14" s="141" customFormat="1" ht="20.100000000000001" hidden="1" customHeight="1">
      <c r="B3930" s="137"/>
      <c r="C3930" s="137"/>
      <c r="D3930" s="159"/>
      <c r="E3930" s="160"/>
      <c r="F3930" s="137" t="s">
        <v>451</v>
      </c>
      <c r="G3930" s="137" t="s">
        <v>454</v>
      </c>
      <c r="H3930" s="177">
        <v>3</v>
      </c>
      <c r="I3930" s="177"/>
      <c r="J3930" s="177"/>
      <c r="K3930" s="177"/>
      <c r="L3930" s="138"/>
      <c r="M3930" s="146"/>
      <c r="N3930" s="146"/>
    </row>
    <row r="3931" spans="2:14" s="141" customFormat="1" ht="20.100000000000001" hidden="1" customHeight="1">
      <c r="B3931" s="137"/>
      <c r="C3931" s="137"/>
      <c r="D3931" s="159"/>
      <c r="E3931" s="160"/>
      <c r="F3931" s="137" t="s">
        <v>454</v>
      </c>
      <c r="G3931" s="137" t="s">
        <v>455</v>
      </c>
      <c r="H3931" s="177">
        <v>3</v>
      </c>
      <c r="I3931" s="177"/>
      <c r="J3931" s="177"/>
      <c r="K3931" s="177"/>
      <c r="L3931" s="138"/>
      <c r="M3931" s="146"/>
      <c r="N3931" s="146"/>
    </row>
    <row r="3932" spans="2:14" s="141" customFormat="1" ht="20.100000000000001" hidden="1" customHeight="1">
      <c r="B3932" s="137"/>
      <c r="C3932" s="137"/>
      <c r="D3932" s="159"/>
      <c r="E3932" s="160"/>
      <c r="F3932" s="137" t="s">
        <v>455</v>
      </c>
      <c r="G3932" s="137" t="s">
        <v>456</v>
      </c>
      <c r="H3932" s="177">
        <v>3</v>
      </c>
      <c r="I3932" s="177"/>
      <c r="J3932" s="177"/>
      <c r="K3932" s="177"/>
      <c r="L3932" s="138"/>
      <c r="M3932" s="146"/>
      <c r="N3932" s="146"/>
    </row>
    <row r="3933" spans="2:14" s="141" customFormat="1" ht="20.100000000000001" hidden="1" customHeight="1">
      <c r="B3933" s="137"/>
      <c r="C3933" s="137"/>
      <c r="D3933" s="159"/>
      <c r="E3933" s="160"/>
      <c r="F3933" s="137" t="s">
        <v>456</v>
      </c>
      <c r="G3933" s="137" t="s">
        <v>457</v>
      </c>
      <c r="H3933" s="177">
        <v>3</v>
      </c>
      <c r="I3933" s="177"/>
      <c r="J3933" s="177"/>
      <c r="K3933" s="177"/>
      <c r="L3933" s="138"/>
      <c r="M3933" s="146"/>
      <c r="N3933" s="146"/>
    </row>
    <row r="3934" spans="2:14" s="141" customFormat="1" ht="20.100000000000001" hidden="1" customHeight="1">
      <c r="B3934" s="137"/>
      <c r="C3934" s="137"/>
      <c r="D3934" s="159"/>
      <c r="E3934" s="160"/>
      <c r="F3934" s="137" t="s">
        <v>457</v>
      </c>
      <c r="G3934" s="137" t="s">
        <v>460</v>
      </c>
      <c r="H3934" s="177">
        <v>3</v>
      </c>
      <c r="I3934" s="177"/>
      <c r="J3934" s="177"/>
      <c r="K3934" s="177"/>
      <c r="L3934" s="138"/>
      <c r="M3934" s="146"/>
      <c r="N3934" s="146"/>
    </row>
    <row r="3935" spans="2:14" s="141" customFormat="1" ht="20.100000000000001" hidden="1" customHeight="1">
      <c r="B3935" s="137"/>
      <c r="C3935" s="137"/>
      <c r="D3935" s="159"/>
      <c r="E3935" s="160"/>
      <c r="F3935" s="137" t="s">
        <v>460</v>
      </c>
      <c r="G3935" s="137" t="s">
        <v>463</v>
      </c>
      <c r="H3935" s="177">
        <v>3</v>
      </c>
      <c r="I3935" s="177"/>
      <c r="J3935" s="177"/>
      <c r="K3935" s="177"/>
      <c r="L3935" s="138"/>
      <c r="M3935" s="146"/>
      <c r="N3935" s="146"/>
    </row>
    <row r="3936" spans="2:14" s="141" customFormat="1" ht="20.100000000000001" hidden="1" customHeight="1">
      <c r="B3936" s="137"/>
      <c r="C3936" s="137"/>
      <c r="D3936" s="159"/>
      <c r="E3936" s="160"/>
      <c r="F3936" s="137" t="s">
        <v>463</v>
      </c>
      <c r="G3936" s="137" t="s">
        <v>464</v>
      </c>
      <c r="H3936" s="177">
        <v>3</v>
      </c>
      <c r="I3936" s="177"/>
      <c r="J3936" s="177"/>
      <c r="K3936" s="177"/>
      <c r="L3936" s="138"/>
      <c r="M3936" s="146"/>
      <c r="N3936" s="146"/>
    </row>
    <row r="3937" spans="2:14" s="141" customFormat="1" ht="20.100000000000001" hidden="1" customHeight="1">
      <c r="B3937" s="137"/>
      <c r="C3937" s="137"/>
      <c r="D3937" s="159"/>
      <c r="E3937" s="160"/>
      <c r="F3937" s="137" t="s">
        <v>464</v>
      </c>
      <c r="G3937" s="137" t="s">
        <v>465</v>
      </c>
      <c r="H3937" s="177">
        <v>3</v>
      </c>
      <c r="I3937" s="177"/>
      <c r="J3937" s="177"/>
      <c r="K3937" s="177"/>
      <c r="L3937" s="138"/>
      <c r="M3937" s="146"/>
      <c r="N3937" s="146"/>
    </row>
    <row r="3938" spans="2:14" s="141" customFormat="1" ht="20.100000000000001" hidden="1" customHeight="1">
      <c r="B3938" s="137"/>
      <c r="C3938" s="137"/>
      <c r="D3938" s="159"/>
      <c r="E3938" s="160"/>
      <c r="F3938" s="137" t="s">
        <v>465</v>
      </c>
      <c r="G3938" s="137" t="s">
        <v>466</v>
      </c>
      <c r="H3938" s="177">
        <v>3</v>
      </c>
      <c r="I3938" s="177"/>
      <c r="J3938" s="177"/>
      <c r="K3938" s="177"/>
      <c r="L3938" s="138"/>
      <c r="M3938" s="146"/>
      <c r="N3938" s="146"/>
    </row>
    <row r="3939" spans="2:14" s="141" customFormat="1" ht="20.100000000000001" hidden="1" customHeight="1">
      <c r="B3939" s="137"/>
      <c r="C3939" s="137"/>
      <c r="D3939" s="159"/>
      <c r="E3939" s="160"/>
      <c r="F3939" s="137" t="s">
        <v>466</v>
      </c>
      <c r="G3939" s="137" t="s">
        <v>467</v>
      </c>
      <c r="H3939" s="177">
        <v>3</v>
      </c>
      <c r="I3939" s="177"/>
      <c r="J3939" s="177"/>
      <c r="K3939" s="177"/>
      <c r="L3939" s="138"/>
      <c r="M3939" s="146"/>
      <c r="N3939" s="146"/>
    </row>
    <row r="3940" spans="2:14" s="141" customFormat="1" ht="20.100000000000001" hidden="1" customHeight="1">
      <c r="B3940" s="137"/>
      <c r="C3940" s="137"/>
      <c r="D3940" s="159"/>
      <c r="E3940" s="160"/>
      <c r="F3940" s="137" t="s">
        <v>467</v>
      </c>
      <c r="G3940" s="137" t="s">
        <v>468</v>
      </c>
      <c r="H3940" s="177">
        <v>3</v>
      </c>
      <c r="I3940" s="177"/>
      <c r="J3940" s="177"/>
      <c r="K3940" s="177"/>
      <c r="L3940" s="138"/>
      <c r="M3940" s="146"/>
      <c r="N3940" s="146"/>
    </row>
    <row r="3941" spans="2:14" s="141" customFormat="1" ht="20.100000000000001" hidden="1" customHeight="1">
      <c r="B3941" s="137"/>
      <c r="C3941" s="137"/>
      <c r="D3941" s="159"/>
      <c r="E3941" s="160"/>
      <c r="F3941" s="137" t="s">
        <v>468</v>
      </c>
      <c r="G3941" s="137" t="s">
        <v>469</v>
      </c>
      <c r="H3941" s="177">
        <v>3</v>
      </c>
      <c r="I3941" s="177"/>
      <c r="J3941" s="177"/>
      <c r="K3941" s="177"/>
      <c r="L3941" s="138"/>
      <c r="M3941" s="146"/>
      <c r="N3941" s="146"/>
    </row>
    <row r="3942" spans="2:14" s="141" customFormat="1" ht="20.100000000000001" hidden="1" customHeight="1">
      <c r="B3942" s="137"/>
      <c r="C3942" s="137"/>
      <c r="D3942" s="159"/>
      <c r="E3942" s="160"/>
      <c r="F3942" s="137" t="s">
        <v>469</v>
      </c>
      <c r="G3942" s="137" t="s">
        <v>829</v>
      </c>
      <c r="H3942" s="177">
        <v>3</v>
      </c>
      <c r="I3942" s="177"/>
      <c r="J3942" s="177"/>
      <c r="K3942" s="177"/>
      <c r="L3942" s="138"/>
      <c r="M3942" s="146"/>
      <c r="N3942" s="146"/>
    </row>
    <row r="3943" spans="2:14" s="141" customFormat="1" ht="20.100000000000001" hidden="1" customHeight="1">
      <c r="B3943" s="137"/>
      <c r="C3943" s="137"/>
      <c r="D3943" s="159"/>
      <c r="E3943" s="160"/>
      <c r="F3943" s="137"/>
      <c r="G3943" s="137"/>
      <c r="H3943" s="177"/>
      <c r="I3943" s="177"/>
      <c r="J3943" s="177"/>
      <c r="K3943" s="177"/>
      <c r="L3943" s="138"/>
      <c r="M3943" s="146"/>
      <c r="N3943" s="146"/>
    </row>
    <row r="3944" spans="2:14" s="141" customFormat="1" ht="20.100000000000001" hidden="1" customHeight="1">
      <c r="B3944" s="137">
        <v>363</v>
      </c>
      <c r="C3944" s="137"/>
      <c r="D3944" s="159" t="s">
        <v>372</v>
      </c>
      <c r="E3944" s="160">
        <v>2.387</v>
      </c>
      <c r="F3944" s="137" t="s">
        <v>433</v>
      </c>
      <c r="G3944" s="137" t="s">
        <v>447</v>
      </c>
      <c r="H3944" s="177">
        <v>3.5</v>
      </c>
      <c r="I3944" s="177"/>
      <c r="J3944" s="177"/>
      <c r="K3944" s="177"/>
      <c r="L3944" s="138"/>
      <c r="M3944" s="146"/>
      <c r="N3944" s="146"/>
    </row>
    <row r="3945" spans="2:14" s="141" customFormat="1" ht="20.100000000000001" hidden="1" customHeight="1">
      <c r="B3945" s="137"/>
      <c r="C3945" s="137"/>
      <c r="D3945" s="159"/>
      <c r="E3945" s="160"/>
      <c r="F3945" s="137" t="s">
        <v>447</v>
      </c>
      <c r="G3945" s="137" t="s">
        <v>451</v>
      </c>
      <c r="H3945" s="177">
        <v>3.5</v>
      </c>
      <c r="I3945" s="177"/>
      <c r="J3945" s="177"/>
      <c r="K3945" s="177"/>
      <c r="L3945" s="138"/>
      <c r="M3945" s="146"/>
      <c r="N3945" s="146"/>
    </row>
    <row r="3946" spans="2:14" s="141" customFormat="1" ht="20.100000000000001" hidden="1" customHeight="1">
      <c r="B3946" s="137"/>
      <c r="C3946" s="137"/>
      <c r="D3946" s="159"/>
      <c r="E3946" s="160"/>
      <c r="F3946" s="137" t="s">
        <v>451</v>
      </c>
      <c r="G3946" s="137" t="s">
        <v>454</v>
      </c>
      <c r="H3946" s="177">
        <v>3.5</v>
      </c>
      <c r="I3946" s="177"/>
      <c r="J3946" s="177"/>
      <c r="K3946" s="177"/>
      <c r="L3946" s="138"/>
      <c r="M3946" s="146"/>
      <c r="N3946" s="146"/>
    </row>
    <row r="3947" spans="2:14" s="141" customFormat="1" ht="20.100000000000001" hidden="1" customHeight="1">
      <c r="B3947" s="137"/>
      <c r="C3947" s="137"/>
      <c r="D3947" s="159"/>
      <c r="E3947" s="160"/>
      <c r="F3947" s="137" t="s">
        <v>454</v>
      </c>
      <c r="G3947" s="137" t="s">
        <v>455</v>
      </c>
      <c r="H3947" s="177">
        <v>3.5</v>
      </c>
      <c r="I3947" s="177"/>
      <c r="J3947" s="177"/>
      <c r="K3947" s="177"/>
      <c r="L3947" s="138"/>
      <c r="M3947" s="146"/>
      <c r="N3947" s="146"/>
    </row>
    <row r="3948" spans="2:14" s="141" customFormat="1" ht="20.100000000000001" hidden="1" customHeight="1">
      <c r="B3948" s="137"/>
      <c r="C3948" s="137"/>
      <c r="D3948" s="159"/>
      <c r="E3948" s="160"/>
      <c r="F3948" s="137" t="s">
        <v>455</v>
      </c>
      <c r="G3948" s="137" t="s">
        <v>456</v>
      </c>
      <c r="H3948" s="177">
        <v>3.5</v>
      </c>
      <c r="I3948" s="177"/>
      <c r="J3948" s="177"/>
      <c r="K3948" s="177"/>
      <c r="L3948" s="138"/>
      <c r="M3948" s="146"/>
      <c r="N3948" s="146"/>
    </row>
    <row r="3949" spans="2:14" s="141" customFormat="1" ht="20.100000000000001" hidden="1" customHeight="1">
      <c r="B3949" s="137"/>
      <c r="C3949" s="137"/>
      <c r="D3949" s="159"/>
      <c r="E3949" s="160"/>
      <c r="F3949" s="137" t="s">
        <v>456</v>
      </c>
      <c r="G3949" s="137" t="s">
        <v>457</v>
      </c>
      <c r="H3949" s="177">
        <v>3.5</v>
      </c>
      <c r="I3949" s="177"/>
      <c r="J3949" s="177"/>
      <c r="K3949" s="177"/>
      <c r="L3949" s="138"/>
      <c r="M3949" s="146"/>
      <c r="N3949" s="146"/>
    </row>
    <row r="3950" spans="2:14" s="141" customFormat="1" ht="20.100000000000001" hidden="1" customHeight="1">
      <c r="B3950" s="137"/>
      <c r="C3950" s="137"/>
      <c r="D3950" s="159"/>
      <c r="E3950" s="160"/>
      <c r="F3950" s="137" t="s">
        <v>457</v>
      </c>
      <c r="G3950" s="137" t="s">
        <v>460</v>
      </c>
      <c r="H3950" s="177">
        <v>3.5</v>
      </c>
      <c r="I3950" s="177"/>
      <c r="J3950" s="177"/>
      <c r="K3950" s="177"/>
      <c r="L3950" s="138"/>
      <c r="M3950" s="146"/>
      <c r="N3950" s="146"/>
    </row>
    <row r="3951" spans="2:14" s="141" customFormat="1" ht="20.100000000000001" hidden="1" customHeight="1">
      <c r="B3951" s="137"/>
      <c r="C3951" s="137"/>
      <c r="D3951" s="159"/>
      <c r="E3951" s="160"/>
      <c r="F3951" s="137" t="s">
        <v>460</v>
      </c>
      <c r="G3951" s="137" t="s">
        <v>463</v>
      </c>
      <c r="H3951" s="177">
        <v>3.5</v>
      </c>
      <c r="I3951" s="177"/>
      <c r="J3951" s="177"/>
      <c r="K3951" s="177"/>
      <c r="L3951" s="138"/>
      <c r="M3951" s="146"/>
      <c r="N3951" s="146"/>
    </row>
    <row r="3952" spans="2:14" s="141" customFormat="1" ht="20.100000000000001" hidden="1" customHeight="1">
      <c r="B3952" s="137"/>
      <c r="C3952" s="137"/>
      <c r="D3952" s="159"/>
      <c r="E3952" s="160"/>
      <c r="F3952" s="137" t="s">
        <v>463</v>
      </c>
      <c r="G3952" s="137" t="s">
        <v>464</v>
      </c>
      <c r="H3952" s="177">
        <v>3.5</v>
      </c>
      <c r="I3952" s="177"/>
      <c r="J3952" s="177"/>
      <c r="K3952" s="177"/>
      <c r="L3952" s="138"/>
      <c r="M3952" s="146"/>
      <c r="N3952" s="146"/>
    </row>
    <row r="3953" spans="1:20" s="141" customFormat="1" ht="20.100000000000001" hidden="1" customHeight="1">
      <c r="B3953" s="137"/>
      <c r="C3953" s="137"/>
      <c r="D3953" s="159"/>
      <c r="E3953" s="160"/>
      <c r="F3953" s="137" t="s">
        <v>464</v>
      </c>
      <c r="G3953" s="137" t="s">
        <v>465</v>
      </c>
      <c r="H3953" s="177">
        <v>3.5</v>
      </c>
      <c r="I3953" s="177"/>
      <c r="J3953" s="177"/>
      <c r="K3953" s="177"/>
      <c r="L3953" s="138"/>
      <c r="M3953" s="146"/>
      <c r="N3953" s="146"/>
    </row>
    <row r="3954" spans="1:20" s="141" customFormat="1" ht="20.100000000000001" hidden="1" customHeight="1">
      <c r="B3954" s="137"/>
      <c r="C3954" s="137"/>
      <c r="D3954" s="159"/>
      <c r="E3954" s="160"/>
      <c r="F3954" s="137" t="s">
        <v>465</v>
      </c>
      <c r="G3954" s="137" t="s">
        <v>466</v>
      </c>
      <c r="H3954" s="177">
        <v>3.5</v>
      </c>
      <c r="I3954" s="177"/>
      <c r="J3954" s="177"/>
      <c r="K3954" s="177"/>
      <c r="L3954" s="138"/>
      <c r="M3954" s="146"/>
      <c r="N3954" s="146"/>
    </row>
    <row r="3955" spans="1:20" s="141" customFormat="1" ht="20.100000000000001" hidden="1" customHeight="1">
      <c r="B3955" s="137"/>
      <c r="C3955" s="137"/>
      <c r="D3955" s="159"/>
      <c r="E3955" s="160"/>
      <c r="F3955" s="137" t="s">
        <v>466</v>
      </c>
      <c r="G3955" s="137" t="s">
        <v>997</v>
      </c>
      <c r="H3955" s="177">
        <v>3.5</v>
      </c>
      <c r="I3955" s="177"/>
      <c r="J3955" s="177"/>
      <c r="K3955" s="177"/>
      <c r="L3955" s="138"/>
      <c r="M3955" s="146"/>
      <c r="N3955" s="146"/>
    </row>
    <row r="3956" spans="1:20" s="141" customFormat="1" ht="20.100000000000001" hidden="1" customHeight="1">
      <c r="B3956" s="137"/>
      <c r="C3956" s="137"/>
      <c r="D3956" s="159"/>
      <c r="E3956" s="160"/>
      <c r="F3956" s="137"/>
      <c r="G3956" s="137"/>
      <c r="H3956" s="177"/>
      <c r="I3956" s="177"/>
      <c r="J3956" s="177"/>
      <c r="K3956" s="177"/>
      <c r="L3956" s="138"/>
      <c r="M3956" s="146"/>
      <c r="N3956" s="146"/>
    </row>
    <row r="3957" spans="1:20" s="141" customFormat="1" ht="20.100000000000001" hidden="1" customHeight="1">
      <c r="B3957" s="137">
        <v>364</v>
      </c>
      <c r="C3957" s="137"/>
      <c r="D3957" s="159" t="s">
        <v>373</v>
      </c>
      <c r="E3957" s="160">
        <v>2.6150000000000002</v>
      </c>
      <c r="F3957" s="137" t="s">
        <v>433</v>
      </c>
      <c r="G3957" s="137" t="s">
        <v>447</v>
      </c>
      <c r="H3957" s="177">
        <v>6</v>
      </c>
      <c r="I3957" s="177"/>
      <c r="J3957" s="177"/>
      <c r="K3957" s="177"/>
      <c r="L3957" s="138"/>
      <c r="M3957" s="146"/>
      <c r="N3957" s="146"/>
    </row>
    <row r="3958" spans="1:20" s="141" customFormat="1" ht="20.100000000000001" hidden="1" customHeight="1">
      <c r="B3958" s="137"/>
      <c r="C3958" s="137"/>
      <c r="D3958" s="159"/>
      <c r="E3958" s="160"/>
      <c r="F3958" s="137" t="s">
        <v>447</v>
      </c>
      <c r="G3958" s="137" t="s">
        <v>451</v>
      </c>
      <c r="H3958" s="177">
        <v>6</v>
      </c>
      <c r="I3958" s="177"/>
      <c r="J3958" s="177"/>
      <c r="K3958" s="177"/>
      <c r="L3958" s="138"/>
      <c r="M3958" s="146"/>
      <c r="N3958" s="146"/>
    </row>
    <row r="3959" spans="1:20" s="141" customFormat="1" ht="20.100000000000001" hidden="1" customHeight="1">
      <c r="B3959" s="137"/>
      <c r="C3959" s="137"/>
      <c r="D3959" s="159"/>
      <c r="E3959" s="160"/>
      <c r="F3959" s="137" t="s">
        <v>451</v>
      </c>
      <c r="G3959" s="137" t="s">
        <v>454</v>
      </c>
      <c r="H3959" s="177">
        <v>6</v>
      </c>
      <c r="I3959" s="177"/>
      <c r="J3959" s="177"/>
      <c r="K3959" s="177"/>
      <c r="L3959" s="138"/>
      <c r="M3959" s="146"/>
      <c r="N3959" s="146"/>
    </row>
    <row r="3960" spans="1:20" s="141" customFormat="1" ht="20.100000000000001" hidden="1" customHeight="1">
      <c r="B3960" s="137"/>
      <c r="C3960" s="137"/>
      <c r="D3960" s="159"/>
      <c r="E3960" s="160"/>
      <c r="F3960" s="137" t="s">
        <v>454</v>
      </c>
      <c r="G3960" s="137" t="s">
        <v>455</v>
      </c>
      <c r="H3960" s="177">
        <v>6</v>
      </c>
      <c r="I3960" s="177"/>
      <c r="J3960" s="177"/>
      <c r="K3960" s="177"/>
      <c r="L3960" s="138"/>
      <c r="M3960" s="146"/>
      <c r="N3960" s="146"/>
    </row>
    <row r="3961" spans="1:20" s="162" customFormat="1" ht="20.100000000000001" hidden="1" customHeight="1">
      <c r="A3961" s="141"/>
      <c r="B3961" s="137"/>
      <c r="C3961" s="137"/>
      <c r="D3961" s="159"/>
      <c r="E3961" s="160"/>
      <c r="F3961" s="137" t="s">
        <v>455</v>
      </c>
      <c r="G3961" s="137" t="s">
        <v>456</v>
      </c>
      <c r="H3961" s="177">
        <v>6</v>
      </c>
      <c r="I3961" s="177"/>
      <c r="J3961" s="177"/>
      <c r="K3961" s="177"/>
      <c r="L3961" s="138"/>
      <c r="M3961" s="138"/>
      <c r="N3961" s="141"/>
      <c r="O3961" s="141"/>
      <c r="P3961" s="141"/>
      <c r="T3961" s="163"/>
    </row>
    <row r="3962" spans="1:20" s="162" customFormat="1" ht="20.100000000000001" hidden="1" customHeight="1">
      <c r="A3962" s="141"/>
      <c r="B3962" s="137"/>
      <c r="C3962" s="137"/>
      <c r="D3962" s="159"/>
      <c r="E3962" s="160"/>
      <c r="F3962" s="137" t="s">
        <v>456</v>
      </c>
      <c r="G3962" s="137" t="s">
        <v>457</v>
      </c>
      <c r="H3962" s="177">
        <v>6</v>
      </c>
      <c r="I3962" s="177"/>
      <c r="J3962" s="177"/>
      <c r="K3962" s="177"/>
      <c r="L3962" s="138"/>
      <c r="M3962" s="138"/>
      <c r="N3962" s="141"/>
      <c r="O3962" s="141"/>
      <c r="P3962" s="141"/>
      <c r="T3962" s="163"/>
    </row>
    <row r="3963" spans="1:20" s="162" customFormat="1" ht="20.100000000000001" hidden="1" customHeight="1">
      <c r="A3963" s="141"/>
      <c r="B3963" s="137"/>
      <c r="C3963" s="137"/>
      <c r="D3963" s="159"/>
      <c r="E3963" s="160"/>
      <c r="F3963" s="137" t="s">
        <v>457</v>
      </c>
      <c r="G3963" s="137" t="s">
        <v>460</v>
      </c>
      <c r="H3963" s="177">
        <v>6</v>
      </c>
      <c r="I3963" s="177"/>
      <c r="J3963" s="177"/>
      <c r="K3963" s="177"/>
      <c r="L3963" s="138"/>
      <c r="M3963" s="138"/>
      <c r="N3963" s="141"/>
      <c r="O3963" s="141"/>
      <c r="P3963" s="141"/>
      <c r="T3963" s="163"/>
    </row>
    <row r="3964" spans="1:20" s="162" customFormat="1" ht="20.100000000000001" hidden="1" customHeight="1">
      <c r="A3964" s="141"/>
      <c r="B3964" s="137"/>
      <c r="C3964" s="137"/>
      <c r="D3964" s="159"/>
      <c r="E3964" s="160"/>
      <c r="F3964" s="137" t="s">
        <v>460</v>
      </c>
      <c r="G3964" s="137" t="s">
        <v>463</v>
      </c>
      <c r="H3964" s="177">
        <v>6</v>
      </c>
      <c r="I3964" s="177"/>
      <c r="J3964" s="177"/>
      <c r="K3964" s="177"/>
      <c r="L3964" s="138"/>
      <c r="M3964" s="138"/>
      <c r="N3964" s="141"/>
      <c r="O3964" s="141"/>
      <c r="P3964" s="141"/>
      <c r="T3964" s="163"/>
    </row>
    <row r="3965" spans="1:20" s="162" customFormat="1" ht="20.100000000000001" hidden="1" customHeight="1">
      <c r="A3965" s="141"/>
      <c r="B3965" s="137"/>
      <c r="C3965" s="137"/>
      <c r="D3965" s="159"/>
      <c r="E3965" s="160"/>
      <c r="F3965" s="137" t="s">
        <v>463</v>
      </c>
      <c r="G3965" s="137" t="s">
        <v>464</v>
      </c>
      <c r="H3965" s="177">
        <v>6</v>
      </c>
      <c r="I3965" s="177"/>
      <c r="J3965" s="177"/>
      <c r="K3965" s="177"/>
      <c r="L3965" s="138"/>
      <c r="M3965" s="138"/>
      <c r="N3965" s="141"/>
      <c r="O3965" s="141"/>
      <c r="P3965" s="141"/>
      <c r="T3965" s="163"/>
    </row>
    <row r="3966" spans="1:20" s="162" customFormat="1" ht="20.100000000000001" hidden="1" customHeight="1">
      <c r="A3966" s="141"/>
      <c r="B3966" s="137"/>
      <c r="C3966" s="137"/>
      <c r="D3966" s="159"/>
      <c r="E3966" s="160"/>
      <c r="F3966" s="137" t="s">
        <v>464</v>
      </c>
      <c r="G3966" s="137" t="s">
        <v>465</v>
      </c>
      <c r="H3966" s="177">
        <v>6</v>
      </c>
      <c r="I3966" s="177"/>
      <c r="J3966" s="177"/>
      <c r="K3966" s="177"/>
      <c r="L3966" s="138"/>
      <c r="M3966" s="138"/>
      <c r="N3966" s="141"/>
      <c r="O3966" s="141"/>
      <c r="P3966" s="141"/>
    </row>
    <row r="3967" spans="1:20" s="162" customFormat="1" ht="20.100000000000001" hidden="1" customHeight="1">
      <c r="A3967" s="141"/>
      <c r="B3967" s="137"/>
      <c r="C3967" s="137"/>
      <c r="D3967" s="159"/>
      <c r="E3967" s="160"/>
      <c r="F3967" s="137" t="s">
        <v>465</v>
      </c>
      <c r="G3967" s="137" t="s">
        <v>466</v>
      </c>
      <c r="H3967" s="177">
        <v>6</v>
      </c>
      <c r="I3967" s="177"/>
      <c r="J3967" s="177"/>
      <c r="K3967" s="177"/>
      <c r="L3967" s="138"/>
      <c r="M3967" s="138"/>
      <c r="N3967" s="141"/>
      <c r="O3967" s="141"/>
      <c r="P3967" s="141"/>
    </row>
    <row r="3968" spans="1:20" s="162" customFormat="1" ht="20.100000000000001" hidden="1" customHeight="1">
      <c r="A3968" s="141"/>
      <c r="B3968" s="137"/>
      <c r="C3968" s="137"/>
      <c r="D3968" s="159"/>
      <c r="E3968" s="160"/>
      <c r="F3968" s="137" t="s">
        <v>466</v>
      </c>
      <c r="G3968" s="137" t="s">
        <v>467</v>
      </c>
      <c r="H3968" s="177">
        <v>6</v>
      </c>
      <c r="I3968" s="177"/>
      <c r="J3968" s="177"/>
      <c r="K3968" s="177"/>
      <c r="L3968" s="138"/>
      <c r="M3968" s="138"/>
      <c r="N3968" s="141"/>
      <c r="O3968" s="141"/>
      <c r="P3968" s="141"/>
    </row>
    <row r="3969" spans="1:16" s="162" customFormat="1" ht="20.100000000000001" hidden="1" customHeight="1">
      <c r="A3969" s="141"/>
      <c r="B3969" s="137"/>
      <c r="C3969" s="137"/>
      <c r="D3969" s="159"/>
      <c r="E3969" s="160"/>
      <c r="F3969" s="137" t="s">
        <v>467</v>
      </c>
      <c r="G3969" s="137" t="s">
        <v>468</v>
      </c>
      <c r="H3969" s="177">
        <v>6</v>
      </c>
      <c r="I3969" s="177"/>
      <c r="J3969" s="177"/>
      <c r="K3969" s="177"/>
      <c r="L3969" s="138"/>
      <c r="M3969" s="138"/>
      <c r="N3969" s="141"/>
      <c r="O3969" s="141"/>
      <c r="P3969" s="141"/>
    </row>
    <row r="3970" spans="1:16" s="162" customFormat="1" ht="20.100000000000001" hidden="1" customHeight="1">
      <c r="A3970" s="141"/>
      <c r="B3970" s="137"/>
      <c r="C3970" s="137"/>
      <c r="D3970" s="159"/>
      <c r="E3970" s="160"/>
      <c r="F3970" s="137" t="s">
        <v>468</v>
      </c>
      <c r="G3970" s="137" t="s">
        <v>998</v>
      </c>
      <c r="H3970" s="177">
        <v>6</v>
      </c>
      <c r="I3970" s="177"/>
      <c r="J3970" s="177"/>
      <c r="K3970" s="177"/>
      <c r="L3970" s="138"/>
      <c r="M3970" s="138"/>
      <c r="N3970" s="141"/>
      <c r="O3970" s="141"/>
      <c r="P3970" s="141"/>
    </row>
    <row r="3971" spans="1:16" s="162" customFormat="1" ht="20.100000000000001" hidden="1" customHeight="1">
      <c r="A3971" s="141"/>
      <c r="B3971" s="137"/>
      <c r="C3971" s="137"/>
      <c r="D3971" s="159"/>
      <c r="E3971" s="160"/>
      <c r="F3971" s="137"/>
      <c r="G3971" s="137"/>
      <c r="H3971" s="177"/>
      <c r="I3971" s="177"/>
      <c r="J3971" s="177"/>
      <c r="K3971" s="177"/>
      <c r="L3971" s="138"/>
      <c r="M3971" s="138"/>
      <c r="N3971" s="141"/>
      <c r="O3971" s="141"/>
      <c r="P3971" s="141"/>
    </row>
    <row r="3972" spans="1:16" s="162" customFormat="1" ht="20.100000000000001" hidden="1" customHeight="1">
      <c r="A3972" s="141"/>
      <c r="B3972" s="137">
        <v>365</v>
      </c>
      <c r="C3972" s="137"/>
      <c r="D3972" s="159" t="s">
        <v>374</v>
      </c>
      <c r="E3972" s="160">
        <v>2.25</v>
      </c>
      <c r="F3972" s="137" t="s">
        <v>433</v>
      </c>
      <c r="G3972" s="137" t="s">
        <v>447</v>
      </c>
      <c r="H3972" s="177">
        <v>3.5</v>
      </c>
      <c r="I3972" s="177"/>
      <c r="J3972" s="177"/>
      <c r="K3972" s="177"/>
      <c r="L3972" s="138"/>
      <c r="M3972" s="138"/>
      <c r="N3972" s="141"/>
      <c r="O3972" s="141"/>
      <c r="P3972" s="141"/>
    </row>
    <row r="3973" spans="1:16" s="141" customFormat="1" ht="20.100000000000001" hidden="1" customHeight="1">
      <c r="B3973" s="137"/>
      <c r="C3973" s="137"/>
      <c r="D3973" s="159"/>
      <c r="E3973" s="160"/>
      <c r="F3973" s="137" t="s">
        <v>447</v>
      </c>
      <c r="G3973" s="137" t="s">
        <v>451</v>
      </c>
      <c r="H3973" s="177">
        <v>3.5</v>
      </c>
      <c r="I3973" s="177"/>
      <c r="J3973" s="177"/>
      <c r="K3973" s="177"/>
      <c r="L3973" s="138"/>
      <c r="M3973" s="146"/>
      <c r="N3973" s="146"/>
    </row>
    <row r="3974" spans="1:16" s="141" customFormat="1" ht="20.100000000000001" hidden="1" customHeight="1">
      <c r="B3974" s="137"/>
      <c r="C3974" s="137"/>
      <c r="D3974" s="159"/>
      <c r="E3974" s="160"/>
      <c r="F3974" s="137" t="s">
        <v>451</v>
      </c>
      <c r="G3974" s="137" t="s">
        <v>454</v>
      </c>
      <c r="H3974" s="177">
        <v>3.5</v>
      </c>
      <c r="I3974" s="177"/>
      <c r="J3974" s="177"/>
      <c r="K3974" s="177"/>
      <c r="L3974" s="138"/>
      <c r="M3974" s="146"/>
      <c r="N3974" s="146"/>
    </row>
    <row r="3975" spans="1:16" s="141" customFormat="1" ht="20.100000000000001" hidden="1" customHeight="1">
      <c r="B3975" s="137"/>
      <c r="C3975" s="137"/>
      <c r="D3975" s="159"/>
      <c r="E3975" s="160"/>
      <c r="F3975" s="137" t="s">
        <v>454</v>
      </c>
      <c r="G3975" s="137" t="s">
        <v>455</v>
      </c>
      <c r="H3975" s="177">
        <v>3.5</v>
      </c>
      <c r="I3975" s="177"/>
      <c r="J3975" s="177"/>
      <c r="K3975" s="177"/>
      <c r="L3975" s="138"/>
      <c r="M3975" s="146"/>
      <c r="N3975" s="146"/>
    </row>
    <row r="3976" spans="1:16" s="141" customFormat="1" ht="20.100000000000001" hidden="1" customHeight="1">
      <c r="B3976" s="137"/>
      <c r="C3976" s="137"/>
      <c r="D3976" s="159"/>
      <c r="E3976" s="160"/>
      <c r="F3976" s="137" t="s">
        <v>455</v>
      </c>
      <c r="G3976" s="137" t="s">
        <v>456</v>
      </c>
      <c r="H3976" s="177">
        <v>3.5</v>
      </c>
      <c r="I3976" s="177"/>
      <c r="J3976" s="177"/>
      <c r="K3976" s="177"/>
      <c r="L3976" s="138"/>
      <c r="M3976" s="146"/>
      <c r="N3976" s="146"/>
    </row>
    <row r="3977" spans="1:16" s="141" customFormat="1" ht="20.100000000000001" hidden="1" customHeight="1">
      <c r="B3977" s="137"/>
      <c r="C3977" s="137"/>
      <c r="D3977" s="159"/>
      <c r="E3977" s="160"/>
      <c r="F3977" s="137" t="s">
        <v>456</v>
      </c>
      <c r="G3977" s="137" t="s">
        <v>457</v>
      </c>
      <c r="H3977" s="177">
        <v>3.5</v>
      </c>
      <c r="I3977" s="177"/>
      <c r="J3977" s="177"/>
      <c r="K3977" s="177"/>
      <c r="L3977" s="138"/>
      <c r="M3977" s="146"/>
      <c r="N3977" s="146"/>
    </row>
    <row r="3978" spans="1:16" s="141" customFormat="1" ht="20.100000000000001" hidden="1" customHeight="1">
      <c r="B3978" s="137"/>
      <c r="C3978" s="137"/>
      <c r="D3978" s="159"/>
      <c r="E3978" s="160"/>
      <c r="F3978" s="137" t="s">
        <v>457</v>
      </c>
      <c r="G3978" s="137" t="s">
        <v>460</v>
      </c>
      <c r="H3978" s="177">
        <v>3.5</v>
      </c>
      <c r="I3978" s="177"/>
      <c r="J3978" s="177"/>
      <c r="K3978" s="177"/>
      <c r="L3978" s="138"/>
      <c r="M3978" s="146"/>
      <c r="N3978" s="146"/>
    </row>
    <row r="3979" spans="1:16" s="141" customFormat="1" ht="20.100000000000001" hidden="1" customHeight="1">
      <c r="B3979" s="137"/>
      <c r="C3979" s="137"/>
      <c r="D3979" s="159"/>
      <c r="E3979" s="160"/>
      <c r="F3979" s="137" t="s">
        <v>460</v>
      </c>
      <c r="G3979" s="137" t="s">
        <v>463</v>
      </c>
      <c r="H3979" s="177">
        <v>3.5</v>
      </c>
      <c r="I3979" s="177"/>
      <c r="J3979" s="177"/>
      <c r="K3979" s="177"/>
      <c r="L3979" s="138"/>
      <c r="M3979" s="146"/>
      <c r="N3979" s="146"/>
    </row>
    <row r="3980" spans="1:16" s="141" customFormat="1" ht="20.100000000000001" hidden="1" customHeight="1">
      <c r="B3980" s="137"/>
      <c r="C3980" s="137"/>
      <c r="D3980" s="159"/>
      <c r="E3980" s="160"/>
      <c r="F3980" s="137" t="s">
        <v>463</v>
      </c>
      <c r="G3980" s="137" t="s">
        <v>464</v>
      </c>
      <c r="H3980" s="177">
        <v>3.5</v>
      </c>
      <c r="I3980" s="177"/>
      <c r="J3980" s="177"/>
      <c r="K3980" s="177"/>
      <c r="L3980" s="138"/>
      <c r="M3980" s="146"/>
      <c r="N3980" s="146"/>
    </row>
    <row r="3981" spans="1:16" s="141" customFormat="1" ht="20.100000000000001" hidden="1" customHeight="1">
      <c r="B3981" s="137"/>
      <c r="C3981" s="137"/>
      <c r="D3981" s="159"/>
      <c r="E3981" s="160"/>
      <c r="F3981" s="137" t="s">
        <v>464</v>
      </c>
      <c r="G3981" s="137" t="s">
        <v>465</v>
      </c>
      <c r="H3981" s="177">
        <v>3.5</v>
      </c>
      <c r="I3981" s="177"/>
      <c r="J3981" s="177"/>
      <c r="K3981" s="177"/>
      <c r="L3981" s="138"/>
      <c r="M3981" s="146"/>
      <c r="N3981" s="146"/>
    </row>
    <row r="3982" spans="1:16" s="141" customFormat="1" ht="20.100000000000001" hidden="1" customHeight="1">
      <c r="B3982" s="137"/>
      <c r="C3982" s="137"/>
      <c r="D3982" s="159"/>
      <c r="E3982" s="160"/>
      <c r="F3982" s="137" t="s">
        <v>465</v>
      </c>
      <c r="G3982" s="137" t="s">
        <v>466</v>
      </c>
      <c r="H3982" s="177">
        <v>3.5</v>
      </c>
      <c r="I3982" s="177"/>
      <c r="J3982" s="177"/>
      <c r="K3982" s="177"/>
      <c r="L3982" s="138"/>
      <c r="M3982" s="146"/>
      <c r="N3982" s="146"/>
    </row>
    <row r="3983" spans="1:16" s="141" customFormat="1" ht="20.100000000000001" hidden="1" customHeight="1">
      <c r="B3983" s="137"/>
      <c r="C3983" s="137"/>
      <c r="D3983" s="159"/>
      <c r="E3983" s="160"/>
      <c r="F3983" s="137" t="s">
        <v>466</v>
      </c>
      <c r="G3983" s="137" t="s">
        <v>785</v>
      </c>
      <c r="H3983" s="177">
        <v>3.5</v>
      </c>
      <c r="I3983" s="177"/>
      <c r="J3983" s="177"/>
      <c r="K3983" s="177"/>
      <c r="L3983" s="138"/>
      <c r="M3983" s="146"/>
      <c r="N3983" s="146"/>
    </row>
    <row r="3984" spans="1:16" s="141" customFormat="1" ht="20.100000000000001" hidden="1" customHeight="1">
      <c r="B3984" s="137"/>
      <c r="C3984" s="137"/>
      <c r="D3984" s="159"/>
      <c r="E3984" s="160"/>
      <c r="F3984" s="137"/>
      <c r="G3984" s="137"/>
      <c r="H3984" s="177"/>
      <c r="I3984" s="177"/>
      <c r="J3984" s="177"/>
      <c r="K3984" s="177"/>
      <c r="L3984" s="138"/>
      <c r="M3984" s="146"/>
      <c r="N3984" s="146"/>
    </row>
    <row r="3985" spans="1:20" s="141" customFormat="1" ht="20.100000000000001" hidden="1" customHeight="1">
      <c r="B3985" s="137">
        <v>366</v>
      </c>
      <c r="C3985" s="137"/>
      <c r="D3985" s="159" t="s">
        <v>375</v>
      </c>
      <c r="E3985" s="160">
        <v>2.448</v>
      </c>
      <c r="F3985" s="137" t="s">
        <v>433</v>
      </c>
      <c r="G3985" s="137" t="s">
        <v>447</v>
      </c>
      <c r="H3985" s="177">
        <v>3.5</v>
      </c>
      <c r="I3985" s="177"/>
      <c r="J3985" s="177"/>
      <c r="K3985" s="177"/>
      <c r="L3985" s="138"/>
      <c r="M3985" s="146"/>
      <c r="N3985" s="146"/>
    </row>
    <row r="3986" spans="1:20" s="141" customFormat="1" ht="20.100000000000001" hidden="1" customHeight="1">
      <c r="B3986" s="137"/>
      <c r="C3986" s="137"/>
      <c r="D3986" s="159"/>
      <c r="E3986" s="160"/>
      <c r="F3986" s="137" t="s">
        <v>447</v>
      </c>
      <c r="G3986" s="137" t="s">
        <v>451</v>
      </c>
      <c r="H3986" s="177">
        <v>3.5</v>
      </c>
      <c r="I3986" s="177"/>
      <c r="J3986" s="177"/>
      <c r="K3986" s="177"/>
      <c r="L3986" s="138"/>
      <c r="M3986" s="146"/>
      <c r="N3986" s="146"/>
    </row>
    <row r="3987" spans="1:20" s="141" customFormat="1" ht="20.100000000000001" hidden="1" customHeight="1">
      <c r="B3987" s="137"/>
      <c r="C3987" s="137"/>
      <c r="D3987" s="159"/>
      <c r="E3987" s="160"/>
      <c r="F3987" s="137" t="s">
        <v>451</v>
      </c>
      <c r="G3987" s="137" t="s">
        <v>454</v>
      </c>
      <c r="H3987" s="177">
        <v>3.5</v>
      </c>
      <c r="I3987" s="177"/>
      <c r="J3987" s="177"/>
      <c r="K3987" s="177"/>
      <c r="L3987" s="138"/>
      <c r="M3987" s="146"/>
      <c r="N3987" s="146"/>
    </row>
    <row r="3988" spans="1:20" s="141" customFormat="1" ht="20.100000000000001" hidden="1" customHeight="1">
      <c r="B3988" s="137"/>
      <c r="C3988" s="137"/>
      <c r="D3988" s="159"/>
      <c r="E3988" s="160"/>
      <c r="F3988" s="137" t="s">
        <v>454</v>
      </c>
      <c r="G3988" s="137" t="s">
        <v>455</v>
      </c>
      <c r="H3988" s="177">
        <v>3.5</v>
      </c>
      <c r="I3988" s="177"/>
      <c r="J3988" s="177"/>
      <c r="K3988" s="177"/>
      <c r="L3988" s="138"/>
      <c r="M3988" s="146"/>
      <c r="N3988" s="146"/>
    </row>
    <row r="3989" spans="1:20" s="162" customFormat="1" ht="20.100000000000001" hidden="1" customHeight="1">
      <c r="A3989" s="141"/>
      <c r="B3989" s="137"/>
      <c r="C3989" s="137"/>
      <c r="D3989" s="159"/>
      <c r="E3989" s="160"/>
      <c r="F3989" s="137" t="s">
        <v>455</v>
      </c>
      <c r="G3989" s="137" t="s">
        <v>456</v>
      </c>
      <c r="H3989" s="177">
        <v>3.5</v>
      </c>
      <c r="I3989" s="177"/>
      <c r="J3989" s="177"/>
      <c r="K3989" s="177"/>
      <c r="L3989" s="138"/>
      <c r="M3989" s="138"/>
      <c r="N3989" s="141"/>
      <c r="O3989" s="141"/>
      <c r="P3989" s="141"/>
      <c r="T3989" s="163"/>
    </row>
    <row r="3990" spans="1:20" s="162" customFormat="1" ht="20.100000000000001" hidden="1" customHeight="1">
      <c r="A3990" s="141"/>
      <c r="B3990" s="137"/>
      <c r="C3990" s="137"/>
      <c r="D3990" s="159"/>
      <c r="E3990" s="160"/>
      <c r="F3990" s="137" t="s">
        <v>456</v>
      </c>
      <c r="G3990" s="137" t="s">
        <v>457</v>
      </c>
      <c r="H3990" s="177">
        <v>3.5</v>
      </c>
      <c r="I3990" s="177"/>
      <c r="J3990" s="177"/>
      <c r="K3990" s="177"/>
      <c r="L3990" s="138"/>
      <c r="M3990" s="138"/>
      <c r="N3990" s="141"/>
      <c r="O3990" s="141"/>
      <c r="P3990" s="141"/>
      <c r="T3990" s="163"/>
    </row>
    <row r="3991" spans="1:20" s="162" customFormat="1" ht="20.100000000000001" hidden="1" customHeight="1">
      <c r="A3991" s="141"/>
      <c r="B3991" s="137"/>
      <c r="C3991" s="137"/>
      <c r="D3991" s="159"/>
      <c r="E3991" s="160"/>
      <c r="F3991" s="137" t="s">
        <v>457</v>
      </c>
      <c r="G3991" s="137" t="s">
        <v>460</v>
      </c>
      <c r="H3991" s="177">
        <v>3.5</v>
      </c>
      <c r="I3991" s="177"/>
      <c r="J3991" s="177"/>
      <c r="K3991" s="177"/>
      <c r="L3991" s="138"/>
      <c r="M3991" s="138"/>
      <c r="N3991" s="141"/>
      <c r="O3991" s="141"/>
      <c r="P3991" s="141"/>
      <c r="T3991" s="163"/>
    </row>
    <row r="3992" spans="1:20" s="162" customFormat="1" ht="20.100000000000001" hidden="1" customHeight="1">
      <c r="A3992" s="141"/>
      <c r="B3992" s="137"/>
      <c r="C3992" s="137"/>
      <c r="D3992" s="159"/>
      <c r="E3992" s="160"/>
      <c r="F3992" s="137" t="s">
        <v>460</v>
      </c>
      <c r="G3992" s="137" t="s">
        <v>463</v>
      </c>
      <c r="H3992" s="177">
        <v>3.5</v>
      </c>
      <c r="I3992" s="177"/>
      <c r="J3992" s="177"/>
      <c r="K3992" s="177"/>
      <c r="L3992" s="138"/>
      <c r="M3992" s="138"/>
      <c r="N3992" s="141"/>
      <c r="O3992" s="141"/>
      <c r="P3992" s="141"/>
      <c r="T3992" s="163"/>
    </row>
    <row r="3993" spans="1:20" s="162" customFormat="1" ht="20.100000000000001" hidden="1" customHeight="1">
      <c r="A3993" s="141"/>
      <c r="B3993" s="137"/>
      <c r="C3993" s="137"/>
      <c r="D3993" s="159"/>
      <c r="E3993" s="160"/>
      <c r="F3993" s="137" t="s">
        <v>463</v>
      </c>
      <c r="G3993" s="137" t="s">
        <v>464</v>
      </c>
      <c r="H3993" s="177">
        <v>3.5</v>
      </c>
      <c r="I3993" s="177"/>
      <c r="J3993" s="177"/>
      <c r="K3993" s="177"/>
      <c r="L3993" s="138"/>
      <c r="M3993" s="138"/>
      <c r="N3993" s="141"/>
      <c r="O3993" s="141"/>
      <c r="P3993" s="141"/>
      <c r="T3993" s="163"/>
    </row>
    <row r="3994" spans="1:20" s="162" customFormat="1" ht="20.100000000000001" hidden="1" customHeight="1">
      <c r="A3994" s="141"/>
      <c r="B3994" s="137"/>
      <c r="C3994" s="137"/>
      <c r="D3994" s="159"/>
      <c r="E3994" s="160"/>
      <c r="F3994" s="137" t="s">
        <v>464</v>
      </c>
      <c r="G3994" s="137" t="s">
        <v>465</v>
      </c>
      <c r="H3994" s="177">
        <v>3.5</v>
      </c>
      <c r="I3994" s="177"/>
      <c r="J3994" s="177"/>
      <c r="K3994" s="177"/>
      <c r="L3994" s="138"/>
      <c r="M3994" s="138"/>
      <c r="N3994" s="141"/>
      <c r="O3994" s="141"/>
      <c r="P3994" s="141"/>
    </row>
    <row r="3995" spans="1:20" s="162" customFormat="1" ht="20.100000000000001" hidden="1" customHeight="1">
      <c r="A3995" s="141"/>
      <c r="B3995" s="137"/>
      <c r="C3995" s="137"/>
      <c r="D3995" s="159"/>
      <c r="E3995" s="160"/>
      <c r="F3995" s="137" t="s">
        <v>465</v>
      </c>
      <c r="G3995" s="137" t="s">
        <v>466</v>
      </c>
      <c r="H3995" s="177">
        <v>3.5</v>
      </c>
      <c r="I3995" s="177"/>
      <c r="J3995" s="177"/>
      <c r="K3995" s="177"/>
      <c r="L3995" s="138"/>
      <c r="M3995" s="138"/>
      <c r="N3995" s="141"/>
      <c r="O3995" s="141"/>
      <c r="P3995" s="141"/>
    </row>
    <row r="3996" spans="1:20" s="162" customFormat="1" ht="20.100000000000001" hidden="1" customHeight="1">
      <c r="A3996" s="141"/>
      <c r="B3996" s="137"/>
      <c r="C3996" s="137"/>
      <c r="D3996" s="159"/>
      <c r="E3996" s="160"/>
      <c r="F3996" s="137" t="s">
        <v>466</v>
      </c>
      <c r="G3996" s="137" t="s">
        <v>467</v>
      </c>
      <c r="H3996" s="177">
        <v>3.5</v>
      </c>
      <c r="I3996" s="177"/>
      <c r="J3996" s="177"/>
      <c r="K3996" s="177"/>
      <c r="L3996" s="138"/>
      <c r="M3996" s="138"/>
      <c r="N3996" s="141"/>
      <c r="O3996" s="141"/>
      <c r="P3996" s="141"/>
    </row>
    <row r="3997" spans="1:20" s="162" customFormat="1" ht="20.100000000000001" hidden="1" customHeight="1">
      <c r="A3997" s="141"/>
      <c r="B3997" s="137"/>
      <c r="C3997" s="137"/>
      <c r="D3997" s="159"/>
      <c r="E3997" s="160"/>
      <c r="F3997" s="137" t="s">
        <v>467</v>
      </c>
      <c r="G3997" s="137" t="s">
        <v>999</v>
      </c>
      <c r="H3997" s="177">
        <v>3.5</v>
      </c>
      <c r="I3997" s="177"/>
      <c r="J3997" s="177"/>
      <c r="K3997" s="177"/>
      <c r="L3997" s="138"/>
      <c r="M3997" s="138"/>
      <c r="N3997" s="141"/>
      <c r="O3997" s="141"/>
      <c r="P3997" s="141"/>
    </row>
    <row r="3998" spans="1:20" s="141" customFormat="1" ht="20.100000000000001" hidden="1" customHeight="1">
      <c r="B3998" s="137"/>
      <c r="C3998" s="137"/>
      <c r="D3998" s="159"/>
      <c r="E3998" s="160"/>
      <c r="F3998" s="137"/>
      <c r="G3998" s="137"/>
      <c r="H3998" s="177"/>
      <c r="I3998" s="177"/>
      <c r="J3998" s="177"/>
      <c r="K3998" s="177"/>
      <c r="L3998" s="138"/>
      <c r="M3998" s="146"/>
      <c r="N3998" s="146"/>
    </row>
    <row r="3999" spans="1:20" s="141" customFormat="1" ht="20.100000000000001" hidden="1" customHeight="1">
      <c r="B3999" s="137">
        <v>367</v>
      </c>
      <c r="C3999" s="137"/>
      <c r="D3999" s="159" t="s">
        <v>376</v>
      </c>
      <c r="E3999" s="160">
        <v>2.6960000000000002</v>
      </c>
      <c r="F3999" s="137" t="s">
        <v>433</v>
      </c>
      <c r="G3999" s="137" t="s">
        <v>447</v>
      </c>
      <c r="H3999" s="177">
        <v>3</v>
      </c>
      <c r="I3999" s="177"/>
      <c r="J3999" s="177"/>
      <c r="K3999" s="177"/>
      <c r="L3999" s="138"/>
      <c r="M3999" s="146"/>
      <c r="N3999" s="146"/>
    </row>
    <row r="4000" spans="1:20" s="141" customFormat="1" ht="20.100000000000001" hidden="1" customHeight="1">
      <c r="B4000" s="137"/>
      <c r="C4000" s="137"/>
      <c r="D4000" s="159"/>
      <c r="E4000" s="160"/>
      <c r="F4000" s="137" t="s">
        <v>447</v>
      </c>
      <c r="G4000" s="137" t="s">
        <v>451</v>
      </c>
      <c r="H4000" s="177">
        <v>3</v>
      </c>
      <c r="I4000" s="177"/>
      <c r="J4000" s="177"/>
      <c r="K4000" s="177"/>
      <c r="L4000" s="138"/>
      <c r="M4000" s="146"/>
      <c r="N4000" s="146"/>
    </row>
    <row r="4001" spans="2:14" s="141" customFormat="1" ht="20.100000000000001" hidden="1" customHeight="1">
      <c r="B4001" s="137"/>
      <c r="C4001" s="137"/>
      <c r="D4001" s="159"/>
      <c r="E4001" s="160"/>
      <c r="F4001" s="137" t="s">
        <v>451</v>
      </c>
      <c r="G4001" s="137" t="s">
        <v>454</v>
      </c>
      <c r="H4001" s="177">
        <v>3</v>
      </c>
      <c r="I4001" s="177"/>
      <c r="J4001" s="177"/>
      <c r="K4001" s="177"/>
      <c r="L4001" s="138"/>
      <c r="M4001" s="146"/>
      <c r="N4001" s="146"/>
    </row>
    <row r="4002" spans="2:14" s="141" customFormat="1" ht="20.100000000000001" hidden="1" customHeight="1">
      <c r="B4002" s="137"/>
      <c r="C4002" s="137"/>
      <c r="D4002" s="159"/>
      <c r="E4002" s="160"/>
      <c r="F4002" s="137" t="s">
        <v>454</v>
      </c>
      <c r="G4002" s="137" t="s">
        <v>455</v>
      </c>
      <c r="H4002" s="177">
        <v>3</v>
      </c>
      <c r="I4002" s="177"/>
      <c r="J4002" s="177"/>
      <c r="K4002" s="177"/>
      <c r="L4002" s="138"/>
      <c r="M4002" s="146"/>
      <c r="N4002" s="146"/>
    </row>
    <row r="4003" spans="2:14" s="141" customFormat="1" ht="20.100000000000001" hidden="1" customHeight="1">
      <c r="B4003" s="137"/>
      <c r="C4003" s="137"/>
      <c r="D4003" s="159"/>
      <c r="E4003" s="160"/>
      <c r="F4003" s="137" t="s">
        <v>455</v>
      </c>
      <c r="G4003" s="137" t="s">
        <v>456</v>
      </c>
      <c r="H4003" s="177">
        <v>3</v>
      </c>
      <c r="I4003" s="177"/>
      <c r="J4003" s="177"/>
      <c r="K4003" s="177"/>
      <c r="L4003" s="138"/>
      <c r="M4003" s="146"/>
      <c r="N4003" s="146"/>
    </row>
    <row r="4004" spans="2:14" s="141" customFormat="1" ht="20.100000000000001" hidden="1" customHeight="1">
      <c r="B4004" s="137"/>
      <c r="C4004" s="137"/>
      <c r="D4004" s="159"/>
      <c r="E4004" s="160"/>
      <c r="F4004" s="137" t="s">
        <v>456</v>
      </c>
      <c r="G4004" s="137" t="s">
        <v>457</v>
      </c>
      <c r="H4004" s="177">
        <v>3</v>
      </c>
      <c r="I4004" s="177"/>
      <c r="J4004" s="177"/>
      <c r="K4004" s="177"/>
      <c r="L4004" s="138"/>
      <c r="M4004" s="146"/>
      <c r="N4004" s="146"/>
    </row>
    <row r="4005" spans="2:14" s="141" customFormat="1" ht="20.100000000000001" hidden="1" customHeight="1">
      <c r="B4005" s="137"/>
      <c r="C4005" s="137"/>
      <c r="D4005" s="159"/>
      <c r="E4005" s="160"/>
      <c r="F4005" s="137" t="s">
        <v>457</v>
      </c>
      <c r="G4005" s="137" t="s">
        <v>460</v>
      </c>
      <c r="H4005" s="177">
        <v>3</v>
      </c>
      <c r="I4005" s="177"/>
      <c r="J4005" s="177"/>
      <c r="K4005" s="177"/>
      <c r="L4005" s="138"/>
      <c r="M4005" s="146"/>
      <c r="N4005" s="146"/>
    </row>
    <row r="4006" spans="2:14" s="141" customFormat="1" ht="20.100000000000001" hidden="1" customHeight="1">
      <c r="B4006" s="137"/>
      <c r="C4006" s="137"/>
      <c r="D4006" s="159"/>
      <c r="E4006" s="160"/>
      <c r="F4006" s="137" t="s">
        <v>460</v>
      </c>
      <c r="G4006" s="137" t="s">
        <v>463</v>
      </c>
      <c r="H4006" s="177">
        <v>3</v>
      </c>
      <c r="I4006" s="177"/>
      <c r="J4006" s="177"/>
      <c r="K4006" s="177"/>
      <c r="L4006" s="138"/>
      <c r="M4006" s="146"/>
      <c r="N4006" s="146"/>
    </row>
    <row r="4007" spans="2:14" s="141" customFormat="1" ht="20.100000000000001" hidden="1" customHeight="1">
      <c r="B4007" s="137"/>
      <c r="C4007" s="137"/>
      <c r="D4007" s="159"/>
      <c r="E4007" s="160"/>
      <c r="F4007" s="137" t="s">
        <v>463</v>
      </c>
      <c r="G4007" s="137" t="s">
        <v>464</v>
      </c>
      <c r="H4007" s="177">
        <v>3</v>
      </c>
      <c r="I4007" s="177"/>
      <c r="J4007" s="177"/>
      <c r="K4007" s="177"/>
      <c r="L4007" s="138"/>
      <c r="M4007" s="146"/>
      <c r="N4007" s="146"/>
    </row>
    <row r="4008" spans="2:14" s="141" customFormat="1" ht="20.100000000000001" hidden="1" customHeight="1">
      <c r="B4008" s="137"/>
      <c r="C4008" s="137"/>
      <c r="D4008" s="159"/>
      <c r="E4008" s="160"/>
      <c r="F4008" s="137" t="s">
        <v>464</v>
      </c>
      <c r="G4008" s="137" t="s">
        <v>465</v>
      </c>
      <c r="H4008" s="177">
        <v>3</v>
      </c>
      <c r="I4008" s="177"/>
      <c r="J4008" s="177"/>
      <c r="K4008" s="177"/>
      <c r="L4008" s="138"/>
      <c r="M4008" s="146"/>
      <c r="N4008" s="146"/>
    </row>
    <row r="4009" spans="2:14" s="141" customFormat="1" ht="20.100000000000001" hidden="1" customHeight="1">
      <c r="B4009" s="137"/>
      <c r="C4009" s="137"/>
      <c r="D4009" s="159"/>
      <c r="E4009" s="160"/>
      <c r="F4009" s="137" t="s">
        <v>465</v>
      </c>
      <c r="G4009" s="137" t="s">
        <v>466</v>
      </c>
      <c r="H4009" s="177">
        <v>3</v>
      </c>
      <c r="I4009" s="177"/>
      <c r="J4009" s="177"/>
      <c r="K4009" s="177"/>
      <c r="L4009" s="138"/>
      <c r="M4009" s="146"/>
      <c r="N4009" s="146"/>
    </row>
    <row r="4010" spans="2:14" s="141" customFormat="1" ht="20.100000000000001" hidden="1" customHeight="1">
      <c r="B4010" s="137"/>
      <c r="C4010" s="137"/>
      <c r="D4010" s="159"/>
      <c r="E4010" s="160"/>
      <c r="F4010" s="137" t="s">
        <v>466</v>
      </c>
      <c r="G4010" s="137" t="s">
        <v>467</v>
      </c>
      <c r="H4010" s="177">
        <v>3</v>
      </c>
      <c r="I4010" s="177"/>
      <c r="J4010" s="177"/>
      <c r="K4010" s="177"/>
      <c r="L4010" s="138"/>
      <c r="M4010" s="146"/>
      <c r="N4010" s="146"/>
    </row>
    <row r="4011" spans="2:14" s="141" customFormat="1" ht="20.100000000000001" hidden="1" customHeight="1">
      <c r="B4011" s="137"/>
      <c r="C4011" s="137"/>
      <c r="D4011" s="159"/>
      <c r="E4011" s="160"/>
      <c r="F4011" s="137" t="s">
        <v>467</v>
      </c>
      <c r="G4011" s="137" t="s">
        <v>468</v>
      </c>
      <c r="H4011" s="177">
        <v>3</v>
      </c>
      <c r="I4011" s="177"/>
      <c r="J4011" s="177"/>
      <c r="K4011" s="177"/>
      <c r="L4011" s="138"/>
      <c r="M4011" s="146"/>
      <c r="N4011" s="146"/>
    </row>
    <row r="4012" spans="2:14" s="141" customFormat="1" ht="20.100000000000001" hidden="1" customHeight="1">
      <c r="B4012" s="137"/>
      <c r="C4012" s="137"/>
      <c r="D4012" s="159"/>
      <c r="E4012" s="160"/>
      <c r="F4012" s="137" t="s">
        <v>468</v>
      </c>
      <c r="G4012" s="137" t="s">
        <v>1000</v>
      </c>
      <c r="H4012" s="177">
        <v>3</v>
      </c>
      <c r="I4012" s="177"/>
      <c r="J4012" s="177"/>
      <c r="K4012" s="177"/>
      <c r="L4012" s="138"/>
      <c r="M4012" s="146"/>
      <c r="N4012" s="146"/>
    </row>
    <row r="4013" spans="2:14" s="141" customFormat="1" ht="20.100000000000001" hidden="1" customHeight="1">
      <c r="B4013" s="137"/>
      <c r="C4013" s="137"/>
      <c r="D4013" s="159"/>
      <c r="E4013" s="160"/>
      <c r="F4013" s="137"/>
      <c r="G4013" s="137"/>
      <c r="H4013" s="177"/>
      <c r="I4013" s="177"/>
      <c r="J4013" s="177"/>
      <c r="K4013" s="177"/>
      <c r="L4013" s="138"/>
      <c r="M4013" s="146"/>
      <c r="N4013" s="146"/>
    </row>
    <row r="4014" spans="2:14" s="141" customFormat="1" ht="20.100000000000001" hidden="1" customHeight="1">
      <c r="B4014" s="137">
        <v>368</v>
      </c>
      <c r="C4014" s="137"/>
      <c r="D4014" s="159" t="s">
        <v>377</v>
      </c>
      <c r="E4014" s="160">
        <v>5.9340000000000002</v>
      </c>
      <c r="F4014" s="137" t="s">
        <v>433</v>
      </c>
      <c r="G4014" s="137" t="s">
        <v>447</v>
      </c>
      <c r="H4014" s="177">
        <v>3</v>
      </c>
      <c r="I4014" s="177"/>
      <c r="J4014" s="177"/>
      <c r="K4014" s="177"/>
      <c r="L4014" s="138"/>
      <c r="M4014" s="146"/>
      <c r="N4014" s="146"/>
    </row>
    <row r="4015" spans="2:14" s="141" customFormat="1" ht="20.100000000000001" hidden="1" customHeight="1">
      <c r="B4015" s="137"/>
      <c r="C4015" s="137"/>
      <c r="D4015" s="159"/>
      <c r="E4015" s="160"/>
      <c r="F4015" s="137" t="s">
        <v>447</v>
      </c>
      <c r="G4015" s="137" t="s">
        <v>451</v>
      </c>
      <c r="H4015" s="177">
        <v>3</v>
      </c>
      <c r="I4015" s="177"/>
      <c r="J4015" s="177"/>
      <c r="K4015" s="177"/>
      <c r="L4015" s="138"/>
      <c r="M4015" s="146"/>
      <c r="N4015" s="146"/>
    </row>
    <row r="4016" spans="2:14" s="141" customFormat="1" ht="20.100000000000001" hidden="1" customHeight="1">
      <c r="B4016" s="137"/>
      <c r="C4016" s="137"/>
      <c r="D4016" s="159"/>
      <c r="E4016" s="160"/>
      <c r="F4016" s="137" t="s">
        <v>451</v>
      </c>
      <c r="G4016" s="137" t="s">
        <v>454</v>
      </c>
      <c r="H4016" s="177">
        <v>3</v>
      </c>
      <c r="I4016" s="177"/>
      <c r="J4016" s="177"/>
      <c r="K4016" s="177"/>
      <c r="L4016" s="138"/>
      <c r="M4016" s="146"/>
      <c r="N4016" s="146"/>
    </row>
    <row r="4017" spans="2:14" s="141" customFormat="1" ht="20.100000000000001" hidden="1" customHeight="1">
      <c r="B4017" s="137"/>
      <c r="C4017" s="137"/>
      <c r="D4017" s="159"/>
      <c r="E4017" s="160"/>
      <c r="F4017" s="137" t="s">
        <v>454</v>
      </c>
      <c r="G4017" s="137" t="s">
        <v>455</v>
      </c>
      <c r="H4017" s="177">
        <v>3</v>
      </c>
      <c r="I4017" s="177"/>
      <c r="J4017" s="177"/>
      <c r="K4017" s="177"/>
      <c r="L4017" s="138"/>
      <c r="M4017" s="146"/>
      <c r="N4017" s="146"/>
    </row>
    <row r="4018" spans="2:14" s="141" customFormat="1" ht="20.100000000000001" hidden="1" customHeight="1">
      <c r="B4018" s="137"/>
      <c r="C4018" s="137"/>
      <c r="D4018" s="159"/>
      <c r="E4018" s="160"/>
      <c r="F4018" s="137" t="s">
        <v>455</v>
      </c>
      <c r="G4018" s="137" t="s">
        <v>456</v>
      </c>
      <c r="H4018" s="177">
        <v>3</v>
      </c>
      <c r="I4018" s="177"/>
      <c r="J4018" s="177"/>
      <c r="K4018" s="177"/>
      <c r="L4018" s="138"/>
      <c r="M4018" s="146"/>
      <c r="N4018" s="146"/>
    </row>
    <row r="4019" spans="2:14" s="141" customFormat="1" ht="20.100000000000001" hidden="1" customHeight="1">
      <c r="B4019" s="137"/>
      <c r="C4019" s="137"/>
      <c r="D4019" s="159"/>
      <c r="E4019" s="160"/>
      <c r="F4019" s="137" t="s">
        <v>456</v>
      </c>
      <c r="G4019" s="137" t="s">
        <v>457</v>
      </c>
      <c r="H4019" s="177">
        <v>3</v>
      </c>
      <c r="I4019" s="177"/>
      <c r="J4019" s="177"/>
      <c r="K4019" s="177"/>
      <c r="L4019" s="138"/>
      <c r="M4019" s="146"/>
      <c r="N4019" s="146"/>
    </row>
    <row r="4020" spans="2:14" s="141" customFormat="1" ht="20.100000000000001" hidden="1" customHeight="1">
      <c r="B4020" s="137"/>
      <c r="C4020" s="137"/>
      <c r="D4020" s="159"/>
      <c r="E4020" s="160"/>
      <c r="F4020" s="137" t="s">
        <v>457</v>
      </c>
      <c r="G4020" s="137" t="s">
        <v>460</v>
      </c>
      <c r="H4020" s="177">
        <v>3</v>
      </c>
      <c r="I4020" s="177"/>
      <c r="J4020" s="177"/>
      <c r="K4020" s="177"/>
      <c r="L4020" s="138"/>
      <c r="M4020" s="146"/>
      <c r="N4020" s="146"/>
    </row>
    <row r="4021" spans="2:14" s="141" customFormat="1" ht="20.100000000000001" hidden="1" customHeight="1">
      <c r="B4021" s="137"/>
      <c r="C4021" s="137"/>
      <c r="D4021" s="159"/>
      <c r="E4021" s="160"/>
      <c r="F4021" s="137" t="s">
        <v>460</v>
      </c>
      <c r="G4021" s="137" t="s">
        <v>463</v>
      </c>
      <c r="H4021" s="177">
        <v>3</v>
      </c>
      <c r="I4021" s="177"/>
      <c r="J4021" s="177"/>
      <c r="K4021" s="177"/>
      <c r="L4021" s="138"/>
      <c r="M4021" s="146"/>
      <c r="N4021" s="146"/>
    </row>
    <row r="4022" spans="2:14" s="141" customFormat="1" ht="20.100000000000001" hidden="1" customHeight="1">
      <c r="B4022" s="137"/>
      <c r="C4022" s="137"/>
      <c r="D4022" s="159"/>
      <c r="E4022" s="160"/>
      <c r="F4022" s="137" t="s">
        <v>463</v>
      </c>
      <c r="G4022" s="137" t="s">
        <v>464</v>
      </c>
      <c r="H4022" s="177">
        <v>3</v>
      </c>
      <c r="I4022" s="177"/>
      <c r="J4022" s="177"/>
      <c r="K4022" s="177"/>
      <c r="L4022" s="138"/>
      <c r="M4022" s="146"/>
      <c r="N4022" s="146"/>
    </row>
    <row r="4023" spans="2:14" s="141" customFormat="1" ht="20.100000000000001" hidden="1" customHeight="1">
      <c r="B4023" s="137"/>
      <c r="C4023" s="137"/>
      <c r="D4023" s="159"/>
      <c r="E4023" s="160"/>
      <c r="F4023" s="137" t="s">
        <v>464</v>
      </c>
      <c r="G4023" s="137" t="s">
        <v>465</v>
      </c>
      <c r="H4023" s="177">
        <v>3</v>
      </c>
      <c r="I4023" s="177"/>
      <c r="J4023" s="177"/>
      <c r="K4023" s="177"/>
      <c r="L4023" s="138"/>
      <c r="M4023" s="146"/>
      <c r="N4023" s="146"/>
    </row>
    <row r="4024" spans="2:14" s="141" customFormat="1" ht="20.100000000000001" hidden="1" customHeight="1">
      <c r="B4024" s="137"/>
      <c r="C4024" s="137"/>
      <c r="D4024" s="159"/>
      <c r="E4024" s="160"/>
      <c r="F4024" s="137" t="s">
        <v>465</v>
      </c>
      <c r="G4024" s="137" t="s">
        <v>466</v>
      </c>
      <c r="H4024" s="177">
        <v>3</v>
      </c>
      <c r="I4024" s="177"/>
      <c r="J4024" s="177"/>
      <c r="K4024" s="177"/>
      <c r="L4024" s="138"/>
      <c r="M4024" s="146"/>
      <c r="N4024" s="146"/>
    </row>
    <row r="4025" spans="2:14" s="141" customFormat="1" ht="20.100000000000001" hidden="1" customHeight="1">
      <c r="B4025" s="137"/>
      <c r="C4025" s="137"/>
      <c r="D4025" s="159"/>
      <c r="E4025" s="160"/>
      <c r="F4025" s="137" t="s">
        <v>466</v>
      </c>
      <c r="G4025" s="137" t="s">
        <v>467</v>
      </c>
      <c r="H4025" s="177">
        <v>3</v>
      </c>
      <c r="I4025" s="177"/>
      <c r="J4025" s="177"/>
      <c r="K4025" s="177"/>
      <c r="L4025" s="138"/>
      <c r="M4025" s="146"/>
      <c r="N4025" s="146"/>
    </row>
    <row r="4026" spans="2:14" s="141" customFormat="1" ht="20.100000000000001" hidden="1" customHeight="1">
      <c r="B4026" s="137"/>
      <c r="C4026" s="137"/>
      <c r="D4026" s="159"/>
      <c r="E4026" s="160"/>
      <c r="F4026" s="137" t="s">
        <v>467</v>
      </c>
      <c r="G4026" s="137" t="s">
        <v>468</v>
      </c>
      <c r="H4026" s="177">
        <v>3</v>
      </c>
      <c r="I4026" s="177"/>
      <c r="J4026" s="177"/>
      <c r="K4026" s="177"/>
      <c r="L4026" s="138"/>
      <c r="M4026" s="146"/>
      <c r="N4026" s="146"/>
    </row>
    <row r="4027" spans="2:14" s="141" customFormat="1" ht="20.100000000000001" hidden="1" customHeight="1">
      <c r="B4027" s="137"/>
      <c r="C4027" s="137"/>
      <c r="D4027" s="159"/>
      <c r="E4027" s="160"/>
      <c r="F4027" s="137" t="s">
        <v>468</v>
      </c>
      <c r="G4027" s="137" t="s">
        <v>469</v>
      </c>
      <c r="H4027" s="177">
        <v>3</v>
      </c>
      <c r="I4027" s="177"/>
      <c r="J4027" s="177"/>
      <c r="K4027" s="177"/>
      <c r="L4027" s="138"/>
      <c r="M4027" s="146"/>
      <c r="N4027" s="146"/>
    </row>
    <row r="4028" spans="2:14" s="141" customFormat="1" ht="20.100000000000001" hidden="1" customHeight="1">
      <c r="B4028" s="137"/>
      <c r="C4028" s="137"/>
      <c r="D4028" s="159"/>
      <c r="E4028" s="160"/>
      <c r="F4028" s="137" t="s">
        <v>469</v>
      </c>
      <c r="G4028" s="137" t="s">
        <v>470</v>
      </c>
      <c r="H4028" s="177">
        <v>3</v>
      </c>
      <c r="I4028" s="177"/>
      <c r="J4028" s="177"/>
      <c r="K4028" s="177"/>
      <c r="L4028" s="138"/>
      <c r="M4028" s="146"/>
      <c r="N4028" s="146"/>
    </row>
    <row r="4029" spans="2:14" s="141" customFormat="1" ht="20.100000000000001" hidden="1" customHeight="1">
      <c r="B4029" s="137"/>
      <c r="C4029" s="137"/>
      <c r="D4029" s="159"/>
      <c r="E4029" s="160"/>
      <c r="F4029" s="137" t="s">
        <v>470</v>
      </c>
      <c r="G4029" s="137" t="s">
        <v>471</v>
      </c>
      <c r="H4029" s="177">
        <v>3</v>
      </c>
      <c r="I4029" s="177"/>
      <c r="J4029" s="177"/>
      <c r="K4029" s="177"/>
      <c r="L4029" s="138"/>
      <c r="M4029" s="146"/>
      <c r="N4029" s="146"/>
    </row>
    <row r="4030" spans="2:14" s="141" customFormat="1" ht="20.100000000000001" hidden="1" customHeight="1">
      <c r="B4030" s="137"/>
      <c r="C4030" s="137"/>
      <c r="D4030" s="159"/>
      <c r="E4030" s="160"/>
      <c r="F4030" s="137" t="s">
        <v>471</v>
      </c>
      <c r="G4030" s="137" t="s">
        <v>473</v>
      </c>
      <c r="H4030" s="177">
        <v>3</v>
      </c>
      <c r="I4030" s="177"/>
      <c r="J4030" s="177"/>
      <c r="K4030" s="177"/>
      <c r="L4030" s="138"/>
      <c r="M4030" s="146"/>
      <c r="N4030" s="146"/>
    </row>
    <row r="4031" spans="2:14" s="141" customFormat="1" ht="20.100000000000001" hidden="1" customHeight="1">
      <c r="B4031" s="137"/>
      <c r="C4031" s="137"/>
      <c r="D4031" s="159"/>
      <c r="E4031" s="160"/>
      <c r="F4031" s="137" t="s">
        <v>473</v>
      </c>
      <c r="G4031" s="137" t="s">
        <v>474</v>
      </c>
      <c r="H4031" s="177">
        <v>3</v>
      </c>
      <c r="I4031" s="177"/>
      <c r="J4031" s="177"/>
      <c r="K4031" s="177"/>
      <c r="L4031" s="138"/>
      <c r="M4031" s="146"/>
      <c r="N4031" s="146"/>
    </row>
    <row r="4032" spans="2:14" s="141" customFormat="1" ht="20.100000000000001" hidden="1" customHeight="1">
      <c r="B4032" s="137"/>
      <c r="C4032" s="137"/>
      <c r="D4032" s="159"/>
      <c r="E4032" s="160"/>
      <c r="F4032" s="137" t="s">
        <v>474</v>
      </c>
      <c r="G4032" s="137" t="s">
        <v>475</v>
      </c>
      <c r="H4032" s="177">
        <v>3</v>
      </c>
      <c r="I4032" s="177"/>
      <c r="J4032" s="177"/>
      <c r="K4032" s="177"/>
      <c r="L4032" s="138"/>
      <c r="M4032" s="146"/>
      <c r="N4032" s="146"/>
    </row>
    <row r="4033" spans="2:14" s="141" customFormat="1" ht="20.100000000000001" hidden="1" customHeight="1">
      <c r="B4033" s="137"/>
      <c r="C4033" s="137"/>
      <c r="D4033" s="159"/>
      <c r="E4033" s="160"/>
      <c r="F4033" s="137" t="s">
        <v>475</v>
      </c>
      <c r="G4033" s="137" t="s">
        <v>476</v>
      </c>
      <c r="H4033" s="177">
        <v>3</v>
      </c>
      <c r="I4033" s="177"/>
      <c r="J4033" s="177"/>
      <c r="K4033" s="177"/>
      <c r="L4033" s="138"/>
      <c r="M4033" s="146"/>
      <c r="N4033" s="146"/>
    </row>
    <row r="4034" spans="2:14" s="141" customFormat="1" ht="20.100000000000001" hidden="1" customHeight="1">
      <c r="B4034" s="137"/>
      <c r="C4034" s="137"/>
      <c r="D4034" s="159"/>
      <c r="E4034" s="160"/>
      <c r="F4034" s="137" t="s">
        <v>476</v>
      </c>
      <c r="G4034" s="137" t="s">
        <v>477</v>
      </c>
      <c r="H4034" s="177">
        <v>3</v>
      </c>
      <c r="I4034" s="177"/>
      <c r="J4034" s="177"/>
      <c r="K4034" s="177"/>
      <c r="L4034" s="138"/>
      <c r="M4034" s="146"/>
      <c r="N4034" s="146"/>
    </row>
    <row r="4035" spans="2:14" s="141" customFormat="1" ht="20.100000000000001" hidden="1" customHeight="1">
      <c r="B4035" s="137"/>
      <c r="C4035" s="137"/>
      <c r="D4035" s="159"/>
      <c r="E4035" s="160"/>
      <c r="F4035" s="137" t="s">
        <v>477</v>
      </c>
      <c r="G4035" s="137" t="s">
        <v>543</v>
      </c>
      <c r="H4035" s="177">
        <v>3</v>
      </c>
      <c r="I4035" s="177"/>
      <c r="J4035" s="177"/>
      <c r="K4035" s="177"/>
      <c r="L4035" s="138"/>
      <c r="M4035" s="146"/>
      <c r="N4035" s="146"/>
    </row>
    <row r="4036" spans="2:14" s="141" customFormat="1" ht="20.100000000000001" hidden="1" customHeight="1">
      <c r="B4036" s="137"/>
      <c r="C4036" s="137"/>
      <c r="D4036" s="159"/>
      <c r="E4036" s="160"/>
      <c r="F4036" s="137" t="s">
        <v>543</v>
      </c>
      <c r="G4036" s="137" t="s">
        <v>550</v>
      </c>
      <c r="H4036" s="177">
        <v>3</v>
      </c>
      <c r="I4036" s="177"/>
      <c r="J4036" s="177"/>
      <c r="K4036" s="177"/>
      <c r="L4036" s="138"/>
      <c r="M4036" s="146"/>
      <c r="N4036" s="146"/>
    </row>
    <row r="4037" spans="2:14" s="141" customFormat="1" ht="20.100000000000001" hidden="1" customHeight="1">
      <c r="B4037" s="137"/>
      <c r="C4037" s="137"/>
      <c r="D4037" s="159"/>
      <c r="E4037" s="160"/>
      <c r="F4037" s="137" t="s">
        <v>550</v>
      </c>
      <c r="G4037" s="137" t="s">
        <v>551</v>
      </c>
      <c r="H4037" s="177">
        <v>3</v>
      </c>
      <c r="I4037" s="177"/>
      <c r="J4037" s="177"/>
      <c r="K4037" s="177"/>
      <c r="L4037" s="138"/>
      <c r="M4037" s="146"/>
      <c r="N4037" s="146"/>
    </row>
    <row r="4038" spans="2:14" s="141" customFormat="1" ht="20.100000000000001" hidden="1" customHeight="1">
      <c r="B4038" s="137"/>
      <c r="C4038" s="137"/>
      <c r="D4038" s="159"/>
      <c r="E4038" s="160"/>
      <c r="F4038" s="137" t="s">
        <v>551</v>
      </c>
      <c r="G4038" s="137" t="s">
        <v>552</v>
      </c>
      <c r="H4038" s="177">
        <v>3</v>
      </c>
      <c r="I4038" s="177"/>
      <c r="J4038" s="177"/>
      <c r="K4038" s="177"/>
      <c r="L4038" s="138"/>
      <c r="M4038" s="146"/>
      <c r="N4038" s="146"/>
    </row>
    <row r="4039" spans="2:14" s="141" customFormat="1" ht="20.100000000000001" hidden="1" customHeight="1">
      <c r="B4039" s="137"/>
      <c r="C4039" s="137"/>
      <c r="D4039" s="159"/>
      <c r="E4039" s="160"/>
      <c r="F4039" s="137" t="s">
        <v>552</v>
      </c>
      <c r="G4039" s="137" t="s">
        <v>553</v>
      </c>
      <c r="H4039" s="177">
        <v>3</v>
      </c>
      <c r="I4039" s="177"/>
      <c r="J4039" s="177"/>
      <c r="K4039" s="177"/>
      <c r="L4039" s="138"/>
      <c r="M4039" s="146"/>
      <c r="N4039" s="146"/>
    </row>
    <row r="4040" spans="2:14" s="141" customFormat="1" ht="20.100000000000001" hidden="1" customHeight="1">
      <c r="B4040" s="137"/>
      <c r="C4040" s="137"/>
      <c r="D4040" s="159"/>
      <c r="E4040" s="160"/>
      <c r="F4040" s="137" t="s">
        <v>553</v>
      </c>
      <c r="G4040" s="137" t="s">
        <v>554</v>
      </c>
      <c r="H4040" s="177">
        <v>3</v>
      </c>
      <c r="I4040" s="177"/>
      <c r="J4040" s="177"/>
      <c r="K4040" s="177"/>
      <c r="L4040" s="138"/>
      <c r="M4040" s="146"/>
      <c r="N4040" s="146"/>
    </row>
    <row r="4041" spans="2:14" s="141" customFormat="1" ht="20.100000000000001" hidden="1" customHeight="1">
      <c r="B4041" s="137"/>
      <c r="C4041" s="137"/>
      <c r="D4041" s="159"/>
      <c r="E4041" s="160"/>
      <c r="F4041" s="137" t="s">
        <v>554</v>
      </c>
      <c r="G4041" s="137" t="s">
        <v>555</v>
      </c>
      <c r="H4041" s="177">
        <v>3</v>
      </c>
      <c r="I4041" s="177"/>
      <c r="J4041" s="177"/>
      <c r="K4041" s="177"/>
      <c r="L4041" s="138"/>
      <c r="M4041" s="146"/>
      <c r="N4041" s="146"/>
    </row>
    <row r="4042" spans="2:14" s="141" customFormat="1" ht="20.100000000000001" hidden="1" customHeight="1">
      <c r="B4042" s="137"/>
      <c r="C4042" s="137"/>
      <c r="D4042" s="159"/>
      <c r="E4042" s="160"/>
      <c r="F4042" s="137" t="s">
        <v>555</v>
      </c>
      <c r="G4042" s="137" t="s">
        <v>556</v>
      </c>
      <c r="H4042" s="177">
        <v>3</v>
      </c>
      <c r="I4042" s="177"/>
      <c r="J4042" s="177"/>
      <c r="K4042" s="177"/>
      <c r="L4042" s="138"/>
      <c r="M4042" s="146"/>
      <c r="N4042" s="146"/>
    </row>
    <row r="4043" spans="2:14" s="141" customFormat="1" ht="20.100000000000001" hidden="1" customHeight="1">
      <c r="B4043" s="137"/>
      <c r="C4043" s="137"/>
      <c r="D4043" s="159"/>
      <c r="E4043" s="160"/>
      <c r="F4043" s="137" t="s">
        <v>556</v>
      </c>
      <c r="G4043" s="137" t="s">
        <v>1001</v>
      </c>
      <c r="H4043" s="177">
        <v>3</v>
      </c>
      <c r="I4043" s="177"/>
      <c r="J4043" s="177"/>
      <c r="K4043" s="177"/>
      <c r="L4043" s="138"/>
      <c r="M4043" s="146"/>
      <c r="N4043" s="146"/>
    </row>
    <row r="4044" spans="2:14" s="141" customFormat="1" ht="20.100000000000001" hidden="1" customHeight="1">
      <c r="B4044" s="137"/>
      <c r="C4044" s="137"/>
      <c r="D4044" s="159"/>
      <c r="E4044" s="160"/>
      <c r="F4044" s="137"/>
      <c r="G4044" s="137"/>
      <c r="H4044" s="177"/>
      <c r="I4044" s="177"/>
      <c r="J4044" s="177"/>
      <c r="K4044" s="177"/>
      <c r="L4044" s="138"/>
      <c r="M4044" s="146"/>
      <c r="N4044" s="146"/>
    </row>
    <row r="4045" spans="2:14" s="141" customFormat="1" ht="20.100000000000001" hidden="1" customHeight="1">
      <c r="B4045" s="137">
        <v>369</v>
      </c>
      <c r="C4045" s="137"/>
      <c r="D4045" s="159" t="s">
        <v>378</v>
      </c>
      <c r="E4045" s="160">
        <v>0.38600000000000001</v>
      </c>
      <c r="F4045" s="137" t="s">
        <v>433</v>
      </c>
      <c r="G4045" s="137" t="s">
        <v>447</v>
      </c>
      <c r="H4045" s="177">
        <v>3.5</v>
      </c>
      <c r="I4045" s="177"/>
      <c r="J4045" s="177"/>
      <c r="K4045" s="177"/>
      <c r="L4045" s="138"/>
      <c r="M4045" s="146"/>
      <c r="N4045" s="146"/>
    </row>
    <row r="4046" spans="2:14" s="141" customFormat="1" ht="20.100000000000001" hidden="1" customHeight="1">
      <c r="B4046" s="137"/>
      <c r="C4046" s="137"/>
      <c r="D4046" s="159"/>
      <c r="E4046" s="160"/>
      <c r="F4046" s="137" t="s">
        <v>447</v>
      </c>
      <c r="G4046" s="137" t="s">
        <v>729</v>
      </c>
      <c r="H4046" s="177">
        <v>3.5</v>
      </c>
      <c r="I4046" s="177"/>
      <c r="J4046" s="177"/>
      <c r="K4046" s="177"/>
      <c r="L4046" s="138"/>
      <c r="M4046" s="146"/>
      <c r="N4046" s="146"/>
    </row>
    <row r="4047" spans="2:14" s="141" customFormat="1" ht="20.100000000000001" hidden="1" customHeight="1">
      <c r="B4047" s="137"/>
      <c r="C4047" s="137"/>
      <c r="D4047" s="159"/>
      <c r="E4047" s="160"/>
      <c r="F4047" s="137"/>
      <c r="G4047" s="137"/>
      <c r="H4047" s="177"/>
      <c r="I4047" s="177"/>
      <c r="J4047" s="177"/>
      <c r="K4047" s="177"/>
      <c r="L4047" s="138"/>
      <c r="M4047" s="146"/>
      <c r="N4047" s="146"/>
    </row>
    <row r="4048" spans="2:14" s="141" customFormat="1" ht="20.100000000000001" hidden="1" customHeight="1">
      <c r="B4048" s="137">
        <v>370</v>
      </c>
      <c r="C4048" s="137"/>
      <c r="D4048" s="159" t="s">
        <v>379</v>
      </c>
      <c r="E4048" s="160">
        <v>1.972</v>
      </c>
      <c r="F4048" s="137" t="s">
        <v>433</v>
      </c>
      <c r="G4048" s="137" t="s">
        <v>447</v>
      </c>
      <c r="H4048" s="177">
        <v>3.5</v>
      </c>
      <c r="I4048" s="177"/>
      <c r="J4048" s="177"/>
      <c r="K4048" s="177"/>
      <c r="L4048" s="138"/>
      <c r="M4048" s="146"/>
      <c r="N4048" s="146"/>
    </row>
    <row r="4049" spans="1:20" s="141" customFormat="1" ht="20.100000000000001" hidden="1" customHeight="1">
      <c r="B4049" s="137"/>
      <c r="C4049" s="137"/>
      <c r="D4049" s="159"/>
      <c r="E4049" s="160"/>
      <c r="F4049" s="137" t="s">
        <v>447</v>
      </c>
      <c r="G4049" s="137" t="s">
        <v>451</v>
      </c>
      <c r="H4049" s="177">
        <v>3.5</v>
      </c>
      <c r="I4049" s="177"/>
      <c r="J4049" s="177"/>
      <c r="K4049" s="177"/>
      <c r="L4049" s="138"/>
      <c r="M4049" s="146"/>
      <c r="N4049" s="146"/>
    </row>
    <row r="4050" spans="1:20" s="141" customFormat="1" ht="20.100000000000001" hidden="1" customHeight="1">
      <c r="B4050" s="137"/>
      <c r="C4050" s="137"/>
      <c r="D4050" s="159"/>
      <c r="E4050" s="160"/>
      <c r="F4050" s="137" t="s">
        <v>451</v>
      </c>
      <c r="G4050" s="137" t="s">
        <v>454</v>
      </c>
      <c r="H4050" s="177">
        <v>3.5</v>
      </c>
      <c r="I4050" s="177"/>
      <c r="J4050" s="177"/>
      <c r="K4050" s="177"/>
      <c r="L4050" s="138"/>
      <c r="M4050" s="146"/>
      <c r="N4050" s="146"/>
    </row>
    <row r="4051" spans="1:20" s="141" customFormat="1" ht="20.100000000000001" hidden="1" customHeight="1">
      <c r="B4051" s="137"/>
      <c r="C4051" s="137"/>
      <c r="D4051" s="159"/>
      <c r="E4051" s="160"/>
      <c r="F4051" s="137" t="s">
        <v>454</v>
      </c>
      <c r="G4051" s="137" t="s">
        <v>455</v>
      </c>
      <c r="H4051" s="177">
        <v>3.5</v>
      </c>
      <c r="I4051" s="177"/>
      <c r="J4051" s="177"/>
      <c r="K4051" s="177"/>
      <c r="L4051" s="138"/>
      <c r="M4051" s="146"/>
      <c r="N4051" s="146"/>
    </row>
    <row r="4052" spans="1:20" s="141" customFormat="1" ht="20.100000000000001" hidden="1" customHeight="1">
      <c r="B4052" s="137"/>
      <c r="C4052" s="137"/>
      <c r="D4052" s="159"/>
      <c r="E4052" s="160"/>
      <c r="F4052" s="137" t="s">
        <v>455</v>
      </c>
      <c r="G4052" s="137" t="s">
        <v>456</v>
      </c>
      <c r="H4052" s="177">
        <v>3.5</v>
      </c>
      <c r="I4052" s="177"/>
      <c r="J4052" s="177"/>
      <c r="K4052" s="177"/>
      <c r="L4052" s="138"/>
      <c r="M4052" s="146"/>
      <c r="N4052" s="146"/>
    </row>
    <row r="4053" spans="1:20" s="141" customFormat="1" ht="20.100000000000001" hidden="1" customHeight="1">
      <c r="B4053" s="137"/>
      <c r="C4053" s="137"/>
      <c r="D4053" s="159"/>
      <c r="E4053" s="160"/>
      <c r="F4053" s="137" t="s">
        <v>456</v>
      </c>
      <c r="G4053" s="137" t="s">
        <v>457</v>
      </c>
      <c r="H4053" s="177">
        <v>3.5</v>
      </c>
      <c r="I4053" s="177"/>
      <c r="J4053" s="177"/>
      <c r="K4053" s="177"/>
      <c r="L4053" s="138"/>
      <c r="M4053" s="146"/>
      <c r="N4053" s="146"/>
    </row>
    <row r="4054" spans="1:20" s="141" customFormat="1" ht="20.100000000000001" hidden="1" customHeight="1">
      <c r="B4054" s="137"/>
      <c r="C4054" s="137"/>
      <c r="D4054" s="159"/>
      <c r="E4054" s="160"/>
      <c r="F4054" s="137" t="s">
        <v>457</v>
      </c>
      <c r="G4054" s="137" t="s">
        <v>460</v>
      </c>
      <c r="H4054" s="177">
        <v>3.5</v>
      </c>
      <c r="I4054" s="177"/>
      <c r="J4054" s="177"/>
      <c r="K4054" s="177"/>
      <c r="L4054" s="138"/>
      <c r="M4054" s="146"/>
      <c r="N4054" s="146"/>
    </row>
    <row r="4055" spans="1:20" s="141" customFormat="1" ht="20.100000000000001" hidden="1" customHeight="1">
      <c r="B4055" s="137"/>
      <c r="C4055" s="137"/>
      <c r="D4055" s="159"/>
      <c r="E4055" s="160"/>
      <c r="F4055" s="137" t="s">
        <v>460</v>
      </c>
      <c r="G4055" s="137" t="s">
        <v>463</v>
      </c>
      <c r="H4055" s="177">
        <v>3.5</v>
      </c>
      <c r="I4055" s="177"/>
      <c r="J4055" s="177"/>
      <c r="K4055" s="177"/>
      <c r="L4055" s="138"/>
      <c r="M4055" s="146"/>
      <c r="N4055" s="146"/>
    </row>
    <row r="4056" spans="1:20" s="141" customFormat="1" ht="20.100000000000001" hidden="1" customHeight="1">
      <c r="B4056" s="137"/>
      <c r="C4056" s="137"/>
      <c r="D4056" s="159"/>
      <c r="E4056" s="160"/>
      <c r="F4056" s="137" t="s">
        <v>463</v>
      </c>
      <c r="G4056" s="137" t="s">
        <v>464</v>
      </c>
      <c r="H4056" s="177">
        <v>3.5</v>
      </c>
      <c r="I4056" s="177"/>
      <c r="J4056" s="177"/>
      <c r="K4056" s="177"/>
      <c r="L4056" s="138"/>
      <c r="M4056" s="146"/>
      <c r="N4056" s="146"/>
    </row>
    <row r="4057" spans="1:20" s="141" customFormat="1" ht="20.100000000000001" hidden="1" customHeight="1">
      <c r="B4057" s="137"/>
      <c r="C4057" s="137"/>
      <c r="D4057" s="159"/>
      <c r="E4057" s="160"/>
      <c r="F4057" s="137" t="s">
        <v>464</v>
      </c>
      <c r="G4057" s="137" t="s">
        <v>1002</v>
      </c>
      <c r="H4057" s="177">
        <v>3.5</v>
      </c>
      <c r="I4057" s="177"/>
      <c r="J4057" s="177"/>
      <c r="K4057" s="177"/>
      <c r="L4057" s="138"/>
      <c r="M4057" s="146"/>
      <c r="N4057" s="146"/>
    </row>
    <row r="4058" spans="1:20" s="141" customFormat="1" ht="20.100000000000001" hidden="1" customHeight="1">
      <c r="B4058" s="137"/>
      <c r="C4058" s="137"/>
      <c r="D4058" s="159"/>
      <c r="E4058" s="160"/>
      <c r="F4058" s="137"/>
      <c r="G4058" s="137"/>
      <c r="H4058" s="177"/>
      <c r="I4058" s="177"/>
      <c r="J4058" s="177"/>
      <c r="K4058" s="177"/>
      <c r="L4058" s="138"/>
      <c r="M4058" s="146"/>
      <c r="N4058" s="146"/>
    </row>
    <row r="4059" spans="1:20" s="162" customFormat="1" ht="20.100000000000001" hidden="1" customHeight="1">
      <c r="A4059" s="141"/>
      <c r="B4059" s="137">
        <v>371</v>
      </c>
      <c r="C4059" s="137"/>
      <c r="D4059" s="159" t="s">
        <v>380</v>
      </c>
      <c r="E4059" s="160">
        <v>2.2999999999999998</v>
      </c>
      <c r="F4059" s="137" t="s">
        <v>433</v>
      </c>
      <c r="G4059" s="137" t="s">
        <v>447</v>
      </c>
      <c r="H4059" s="177">
        <v>3</v>
      </c>
      <c r="I4059" s="177"/>
      <c r="J4059" s="177"/>
      <c r="K4059" s="177"/>
      <c r="L4059" s="138"/>
      <c r="M4059" s="138"/>
      <c r="N4059" s="141"/>
      <c r="O4059" s="141"/>
      <c r="P4059" s="141"/>
      <c r="T4059" s="163"/>
    </row>
    <row r="4060" spans="1:20" s="162" customFormat="1" ht="20.100000000000001" hidden="1" customHeight="1">
      <c r="A4060" s="141"/>
      <c r="B4060" s="137"/>
      <c r="C4060" s="137"/>
      <c r="D4060" s="159"/>
      <c r="E4060" s="160"/>
      <c r="F4060" s="137" t="s">
        <v>447</v>
      </c>
      <c r="G4060" s="137" t="s">
        <v>451</v>
      </c>
      <c r="H4060" s="177">
        <v>3</v>
      </c>
      <c r="I4060" s="177"/>
      <c r="J4060" s="177"/>
      <c r="K4060" s="177"/>
      <c r="L4060" s="138"/>
      <c r="M4060" s="138"/>
      <c r="N4060" s="141"/>
      <c r="O4060" s="141"/>
      <c r="P4060" s="141"/>
      <c r="T4060" s="163"/>
    </row>
    <row r="4061" spans="1:20" s="162" customFormat="1" ht="20.100000000000001" hidden="1" customHeight="1">
      <c r="A4061" s="141"/>
      <c r="B4061" s="137"/>
      <c r="C4061" s="137"/>
      <c r="D4061" s="159"/>
      <c r="E4061" s="160"/>
      <c r="F4061" s="137" t="s">
        <v>451</v>
      </c>
      <c r="G4061" s="137" t="s">
        <v>454</v>
      </c>
      <c r="H4061" s="177">
        <v>3</v>
      </c>
      <c r="I4061" s="177"/>
      <c r="J4061" s="177"/>
      <c r="K4061" s="177"/>
      <c r="L4061" s="138"/>
      <c r="M4061" s="138"/>
      <c r="N4061" s="141"/>
      <c r="O4061" s="141"/>
      <c r="P4061" s="141"/>
      <c r="T4061" s="163"/>
    </row>
    <row r="4062" spans="1:20" s="162" customFormat="1" ht="20.100000000000001" hidden="1" customHeight="1">
      <c r="A4062" s="141"/>
      <c r="B4062" s="137"/>
      <c r="C4062" s="137"/>
      <c r="D4062" s="159"/>
      <c r="E4062" s="160"/>
      <c r="F4062" s="137" t="s">
        <v>454</v>
      </c>
      <c r="G4062" s="137" t="s">
        <v>455</v>
      </c>
      <c r="H4062" s="177">
        <v>3</v>
      </c>
      <c r="I4062" s="177"/>
      <c r="J4062" s="177"/>
      <c r="K4062" s="177"/>
      <c r="L4062" s="138"/>
      <c r="M4062" s="138"/>
      <c r="N4062" s="141"/>
      <c r="O4062" s="141"/>
      <c r="P4062" s="141"/>
      <c r="T4062" s="163"/>
    </row>
    <row r="4063" spans="1:20" s="141" customFormat="1" ht="20.100000000000001" hidden="1" customHeight="1">
      <c r="B4063" s="137"/>
      <c r="C4063" s="137"/>
      <c r="D4063" s="159"/>
      <c r="E4063" s="160"/>
      <c r="F4063" s="137" t="s">
        <v>455</v>
      </c>
      <c r="G4063" s="137" t="s">
        <v>456</v>
      </c>
      <c r="H4063" s="177">
        <v>3</v>
      </c>
      <c r="I4063" s="177"/>
      <c r="J4063" s="177"/>
      <c r="K4063" s="177"/>
      <c r="L4063" s="138"/>
      <c r="M4063" s="146"/>
      <c r="N4063" s="146"/>
    </row>
    <row r="4064" spans="1:20" s="141" customFormat="1" ht="20.100000000000001" hidden="1" customHeight="1">
      <c r="B4064" s="137"/>
      <c r="C4064" s="137"/>
      <c r="D4064" s="159"/>
      <c r="E4064" s="160"/>
      <c r="F4064" s="137" t="s">
        <v>456</v>
      </c>
      <c r="G4064" s="137" t="s">
        <v>457</v>
      </c>
      <c r="H4064" s="177">
        <v>3</v>
      </c>
      <c r="I4064" s="177"/>
      <c r="J4064" s="177"/>
      <c r="K4064" s="177"/>
      <c r="L4064" s="138"/>
      <c r="M4064" s="146"/>
      <c r="N4064" s="146"/>
    </row>
    <row r="4065" spans="2:14" s="141" customFormat="1" ht="20.100000000000001" hidden="1" customHeight="1">
      <c r="B4065" s="137"/>
      <c r="C4065" s="137"/>
      <c r="D4065" s="159"/>
      <c r="E4065" s="160"/>
      <c r="F4065" s="137" t="s">
        <v>457</v>
      </c>
      <c r="G4065" s="137" t="s">
        <v>460</v>
      </c>
      <c r="H4065" s="177">
        <v>3</v>
      </c>
      <c r="I4065" s="177"/>
      <c r="J4065" s="177"/>
      <c r="K4065" s="177"/>
      <c r="L4065" s="138"/>
      <c r="M4065" s="146"/>
      <c r="N4065" s="146"/>
    </row>
    <row r="4066" spans="2:14" s="141" customFormat="1" ht="20.100000000000001" hidden="1" customHeight="1">
      <c r="B4066" s="137"/>
      <c r="C4066" s="137"/>
      <c r="D4066" s="159"/>
      <c r="E4066" s="160"/>
      <c r="F4066" s="137" t="s">
        <v>460</v>
      </c>
      <c r="G4066" s="137" t="s">
        <v>463</v>
      </c>
      <c r="H4066" s="177">
        <v>3</v>
      </c>
      <c r="I4066" s="177"/>
      <c r="J4066" s="177"/>
      <c r="K4066" s="177"/>
      <c r="L4066" s="138"/>
      <c r="M4066" s="146"/>
      <c r="N4066" s="146"/>
    </row>
    <row r="4067" spans="2:14" s="141" customFormat="1" ht="20.100000000000001" hidden="1" customHeight="1">
      <c r="B4067" s="137"/>
      <c r="C4067" s="137"/>
      <c r="D4067" s="159"/>
      <c r="E4067" s="160"/>
      <c r="F4067" s="137" t="s">
        <v>463</v>
      </c>
      <c r="G4067" s="137" t="s">
        <v>464</v>
      </c>
      <c r="H4067" s="177">
        <v>3</v>
      </c>
      <c r="I4067" s="177"/>
      <c r="J4067" s="177"/>
      <c r="K4067" s="177"/>
      <c r="L4067" s="138"/>
      <c r="M4067" s="146"/>
      <c r="N4067" s="146"/>
    </row>
    <row r="4068" spans="2:14" s="141" customFormat="1" ht="20.100000000000001" hidden="1" customHeight="1">
      <c r="B4068" s="137"/>
      <c r="C4068" s="137"/>
      <c r="D4068" s="159"/>
      <c r="E4068" s="160"/>
      <c r="F4068" s="137" t="s">
        <v>464</v>
      </c>
      <c r="G4068" s="137" t="s">
        <v>465</v>
      </c>
      <c r="H4068" s="177">
        <v>3</v>
      </c>
      <c r="I4068" s="177"/>
      <c r="J4068" s="177"/>
      <c r="K4068" s="177"/>
      <c r="L4068" s="138"/>
      <c r="M4068" s="146"/>
      <c r="N4068" s="146"/>
    </row>
    <row r="4069" spans="2:14" s="141" customFormat="1" ht="20.100000000000001" hidden="1" customHeight="1">
      <c r="B4069" s="137"/>
      <c r="C4069" s="137"/>
      <c r="D4069" s="159"/>
      <c r="E4069" s="160"/>
      <c r="F4069" s="137" t="s">
        <v>465</v>
      </c>
      <c r="G4069" s="137" t="s">
        <v>466</v>
      </c>
      <c r="H4069" s="177">
        <v>3</v>
      </c>
      <c r="I4069" s="177"/>
      <c r="J4069" s="177"/>
      <c r="K4069" s="177"/>
      <c r="L4069" s="138"/>
      <c r="M4069" s="146"/>
      <c r="N4069" s="146"/>
    </row>
    <row r="4070" spans="2:14" s="141" customFormat="1" ht="20.100000000000001" hidden="1" customHeight="1">
      <c r="B4070" s="137"/>
      <c r="C4070" s="137"/>
      <c r="D4070" s="159"/>
      <c r="E4070" s="160"/>
      <c r="F4070" s="137" t="s">
        <v>466</v>
      </c>
      <c r="G4070" s="137" t="s">
        <v>780</v>
      </c>
      <c r="H4070" s="177">
        <v>3</v>
      </c>
      <c r="I4070" s="177"/>
      <c r="J4070" s="177"/>
      <c r="K4070" s="177"/>
      <c r="L4070" s="138"/>
      <c r="M4070" s="146"/>
      <c r="N4070" s="146"/>
    </row>
    <row r="4071" spans="2:14" s="141" customFormat="1" ht="20.100000000000001" hidden="1" customHeight="1">
      <c r="B4071" s="137"/>
      <c r="C4071" s="137"/>
      <c r="D4071" s="159"/>
      <c r="E4071" s="160"/>
      <c r="F4071" s="137"/>
      <c r="G4071" s="137"/>
      <c r="H4071" s="177"/>
      <c r="I4071" s="177"/>
      <c r="J4071" s="177"/>
      <c r="K4071" s="177"/>
      <c r="L4071" s="138"/>
      <c r="M4071" s="146"/>
      <c r="N4071" s="146"/>
    </row>
    <row r="4072" spans="2:14" s="141" customFormat="1" ht="20.100000000000001" hidden="1" customHeight="1">
      <c r="B4072" s="137">
        <v>372</v>
      </c>
      <c r="C4072" s="137"/>
      <c r="D4072" s="159" t="s">
        <v>381</v>
      </c>
      <c r="E4072" s="160">
        <v>0.7</v>
      </c>
      <c r="F4072" s="137" t="s">
        <v>433</v>
      </c>
      <c r="G4072" s="137" t="s">
        <v>447</v>
      </c>
      <c r="H4072" s="177">
        <v>4</v>
      </c>
      <c r="I4072" s="177"/>
      <c r="J4072" s="177"/>
      <c r="K4072" s="177"/>
      <c r="L4072" s="138"/>
      <c r="M4072" s="146"/>
      <c r="N4072" s="146"/>
    </row>
    <row r="4073" spans="2:14" s="141" customFormat="1" ht="20.100000000000001" hidden="1" customHeight="1">
      <c r="B4073" s="137"/>
      <c r="C4073" s="137"/>
      <c r="D4073" s="159"/>
      <c r="E4073" s="160"/>
      <c r="F4073" s="137" t="s">
        <v>447</v>
      </c>
      <c r="G4073" s="137" t="s">
        <v>451</v>
      </c>
      <c r="H4073" s="177">
        <v>4</v>
      </c>
      <c r="I4073" s="177"/>
      <c r="J4073" s="177"/>
      <c r="K4073" s="177"/>
      <c r="L4073" s="138"/>
      <c r="M4073" s="146"/>
      <c r="N4073" s="146"/>
    </row>
    <row r="4074" spans="2:14" s="141" customFormat="1" ht="20.100000000000001" hidden="1" customHeight="1">
      <c r="B4074" s="137"/>
      <c r="C4074" s="137"/>
      <c r="D4074" s="159"/>
      <c r="E4074" s="160"/>
      <c r="F4074" s="137" t="s">
        <v>451</v>
      </c>
      <c r="G4074" s="137" t="s">
        <v>454</v>
      </c>
      <c r="H4074" s="177">
        <v>4</v>
      </c>
      <c r="I4074" s="177"/>
      <c r="J4074" s="177"/>
      <c r="K4074" s="177"/>
      <c r="L4074" s="138"/>
      <c r="M4074" s="146"/>
      <c r="N4074" s="146"/>
    </row>
    <row r="4075" spans="2:14" s="141" customFormat="1" ht="20.100000000000001" hidden="1" customHeight="1">
      <c r="B4075" s="137"/>
      <c r="C4075" s="137"/>
      <c r="D4075" s="159"/>
      <c r="E4075" s="160"/>
      <c r="F4075" s="137" t="s">
        <v>454</v>
      </c>
      <c r="G4075" s="137" t="s">
        <v>913</v>
      </c>
      <c r="H4075" s="177">
        <v>4</v>
      </c>
      <c r="I4075" s="177"/>
      <c r="J4075" s="177"/>
      <c r="K4075" s="177"/>
      <c r="L4075" s="138"/>
      <c r="M4075" s="146"/>
      <c r="N4075" s="146"/>
    </row>
    <row r="4076" spans="2:14" s="141" customFormat="1" ht="20.100000000000001" hidden="1" customHeight="1">
      <c r="B4076" s="137"/>
      <c r="C4076" s="137"/>
      <c r="D4076" s="159"/>
      <c r="E4076" s="160"/>
      <c r="F4076" s="137"/>
      <c r="G4076" s="137"/>
      <c r="H4076" s="177"/>
      <c r="I4076" s="177"/>
      <c r="J4076" s="177"/>
      <c r="K4076" s="177"/>
      <c r="L4076" s="138"/>
      <c r="M4076" s="146"/>
      <c r="N4076" s="146"/>
    </row>
    <row r="4077" spans="2:14" s="141" customFormat="1" ht="20.100000000000001" hidden="1" customHeight="1">
      <c r="B4077" s="137">
        <v>373</v>
      </c>
      <c r="C4077" s="137"/>
      <c r="D4077" s="159" t="s">
        <v>382</v>
      </c>
      <c r="E4077" s="160">
        <v>2.2000000000000002</v>
      </c>
      <c r="F4077" s="137" t="s">
        <v>433</v>
      </c>
      <c r="G4077" s="137" t="s">
        <v>447</v>
      </c>
      <c r="H4077" s="177">
        <v>3</v>
      </c>
      <c r="I4077" s="177"/>
      <c r="J4077" s="177"/>
      <c r="K4077" s="177"/>
      <c r="L4077" s="138"/>
      <c r="M4077" s="146"/>
      <c r="N4077" s="146"/>
    </row>
    <row r="4078" spans="2:14" s="141" customFormat="1" ht="20.100000000000001" hidden="1" customHeight="1">
      <c r="B4078" s="137"/>
      <c r="C4078" s="137"/>
      <c r="D4078" s="159"/>
      <c r="E4078" s="160"/>
      <c r="F4078" s="137" t="s">
        <v>447</v>
      </c>
      <c r="G4078" s="137" t="s">
        <v>451</v>
      </c>
      <c r="H4078" s="177">
        <v>3</v>
      </c>
      <c r="I4078" s="177"/>
      <c r="J4078" s="177"/>
      <c r="K4078" s="177"/>
      <c r="L4078" s="138"/>
      <c r="M4078" s="146"/>
      <c r="N4078" s="146"/>
    </row>
    <row r="4079" spans="2:14" s="141" customFormat="1" ht="20.100000000000001" hidden="1" customHeight="1">
      <c r="B4079" s="137"/>
      <c r="C4079" s="137"/>
      <c r="D4079" s="159"/>
      <c r="E4079" s="160"/>
      <c r="F4079" s="137" t="s">
        <v>451</v>
      </c>
      <c r="G4079" s="137" t="s">
        <v>454</v>
      </c>
      <c r="H4079" s="177">
        <v>3</v>
      </c>
      <c r="I4079" s="177"/>
      <c r="J4079" s="177"/>
      <c r="K4079" s="177"/>
      <c r="L4079" s="138"/>
      <c r="M4079" s="146"/>
      <c r="N4079" s="146"/>
    </row>
    <row r="4080" spans="2:14" s="141" customFormat="1" ht="20.100000000000001" hidden="1" customHeight="1">
      <c r="B4080" s="137"/>
      <c r="C4080" s="137"/>
      <c r="D4080" s="159"/>
      <c r="E4080" s="160"/>
      <c r="F4080" s="137" t="s">
        <v>454</v>
      </c>
      <c r="G4080" s="137" t="s">
        <v>455</v>
      </c>
      <c r="H4080" s="177">
        <v>3</v>
      </c>
      <c r="I4080" s="177"/>
      <c r="J4080" s="177"/>
      <c r="K4080" s="177"/>
      <c r="L4080" s="138"/>
      <c r="M4080" s="146"/>
      <c r="N4080" s="146"/>
    </row>
    <row r="4081" spans="2:14" s="141" customFormat="1" ht="20.100000000000001" hidden="1" customHeight="1">
      <c r="B4081" s="137"/>
      <c r="C4081" s="137"/>
      <c r="D4081" s="159"/>
      <c r="E4081" s="160"/>
      <c r="F4081" s="137" t="s">
        <v>455</v>
      </c>
      <c r="G4081" s="137" t="s">
        <v>456</v>
      </c>
      <c r="H4081" s="177">
        <v>3</v>
      </c>
      <c r="I4081" s="177"/>
      <c r="J4081" s="177"/>
      <c r="K4081" s="177"/>
      <c r="L4081" s="138"/>
      <c r="M4081" s="146"/>
      <c r="N4081" s="146"/>
    </row>
    <row r="4082" spans="2:14" s="141" customFormat="1" ht="20.100000000000001" hidden="1" customHeight="1">
      <c r="B4082" s="137"/>
      <c r="C4082" s="137"/>
      <c r="D4082" s="159"/>
      <c r="E4082" s="160"/>
      <c r="F4082" s="137" t="s">
        <v>456</v>
      </c>
      <c r="G4082" s="137" t="s">
        <v>457</v>
      </c>
      <c r="H4082" s="177">
        <v>3</v>
      </c>
      <c r="I4082" s="177"/>
      <c r="J4082" s="177"/>
      <c r="K4082" s="177"/>
      <c r="L4082" s="138"/>
      <c r="M4082" s="146"/>
      <c r="N4082" s="146"/>
    </row>
    <row r="4083" spans="2:14" s="141" customFormat="1" ht="20.100000000000001" hidden="1" customHeight="1">
      <c r="B4083" s="137"/>
      <c r="C4083" s="137"/>
      <c r="D4083" s="159"/>
      <c r="E4083" s="160"/>
      <c r="F4083" s="137" t="s">
        <v>457</v>
      </c>
      <c r="G4083" s="137" t="s">
        <v>460</v>
      </c>
      <c r="H4083" s="177">
        <v>3</v>
      </c>
      <c r="I4083" s="177"/>
      <c r="J4083" s="177"/>
      <c r="K4083" s="177"/>
      <c r="L4083" s="138"/>
      <c r="M4083" s="146"/>
      <c r="N4083" s="146"/>
    </row>
    <row r="4084" spans="2:14" s="141" customFormat="1" ht="20.100000000000001" hidden="1" customHeight="1">
      <c r="B4084" s="137"/>
      <c r="C4084" s="137"/>
      <c r="D4084" s="159"/>
      <c r="E4084" s="160"/>
      <c r="F4084" s="137" t="s">
        <v>460</v>
      </c>
      <c r="G4084" s="137" t="s">
        <v>463</v>
      </c>
      <c r="H4084" s="177">
        <v>3</v>
      </c>
      <c r="I4084" s="177"/>
      <c r="J4084" s="177"/>
      <c r="K4084" s="177"/>
      <c r="L4084" s="138"/>
      <c r="M4084" s="146"/>
      <c r="N4084" s="146"/>
    </row>
    <row r="4085" spans="2:14" s="141" customFormat="1" ht="20.100000000000001" hidden="1" customHeight="1">
      <c r="B4085" s="137"/>
      <c r="C4085" s="137"/>
      <c r="D4085" s="159"/>
      <c r="E4085" s="160"/>
      <c r="F4085" s="137" t="s">
        <v>463</v>
      </c>
      <c r="G4085" s="137" t="s">
        <v>464</v>
      </c>
      <c r="H4085" s="177">
        <v>3</v>
      </c>
      <c r="I4085" s="177"/>
      <c r="J4085" s="177"/>
      <c r="K4085" s="177"/>
      <c r="L4085" s="138"/>
      <c r="M4085" s="146"/>
      <c r="N4085" s="146"/>
    </row>
    <row r="4086" spans="2:14" s="141" customFormat="1" ht="20.100000000000001" hidden="1" customHeight="1">
      <c r="B4086" s="137"/>
      <c r="C4086" s="137"/>
      <c r="D4086" s="159"/>
      <c r="E4086" s="160"/>
      <c r="F4086" s="137" t="s">
        <v>464</v>
      </c>
      <c r="G4086" s="137" t="s">
        <v>465</v>
      </c>
      <c r="H4086" s="177">
        <v>3</v>
      </c>
      <c r="I4086" s="177"/>
      <c r="J4086" s="177"/>
      <c r="K4086" s="177"/>
      <c r="L4086" s="138"/>
      <c r="M4086" s="146"/>
      <c r="N4086" s="146"/>
    </row>
    <row r="4087" spans="2:14" s="141" customFormat="1" ht="20.100000000000001" hidden="1" customHeight="1">
      <c r="B4087" s="137"/>
      <c r="C4087" s="137"/>
      <c r="D4087" s="159"/>
      <c r="E4087" s="160"/>
      <c r="F4087" s="137" t="s">
        <v>465</v>
      </c>
      <c r="G4087" s="137" t="s">
        <v>466</v>
      </c>
      <c r="H4087" s="177">
        <v>3</v>
      </c>
      <c r="I4087" s="177"/>
      <c r="J4087" s="177"/>
      <c r="K4087" s="177"/>
      <c r="L4087" s="138"/>
      <c r="M4087" s="146"/>
      <c r="N4087" s="146"/>
    </row>
    <row r="4088" spans="2:14" s="141" customFormat="1" ht="20.100000000000001" hidden="1" customHeight="1">
      <c r="B4088" s="137"/>
      <c r="C4088" s="137"/>
      <c r="D4088" s="159"/>
      <c r="E4088" s="160"/>
      <c r="F4088" s="137"/>
      <c r="G4088" s="137"/>
      <c r="H4088" s="177"/>
      <c r="I4088" s="177"/>
      <c r="J4088" s="177"/>
      <c r="K4088" s="177"/>
      <c r="L4088" s="138"/>
      <c r="M4088" s="146"/>
      <c r="N4088" s="146"/>
    </row>
    <row r="4089" spans="2:14" s="141" customFormat="1" ht="20.100000000000001" hidden="1" customHeight="1">
      <c r="B4089" s="137">
        <v>374</v>
      </c>
      <c r="C4089" s="137"/>
      <c r="D4089" s="159" t="s">
        <v>383</v>
      </c>
      <c r="E4089" s="160">
        <v>4</v>
      </c>
      <c r="F4089" s="137" t="s">
        <v>433</v>
      </c>
      <c r="G4089" s="137" t="s">
        <v>447</v>
      </c>
      <c r="H4089" s="177">
        <v>3</v>
      </c>
      <c r="I4089" s="177"/>
      <c r="J4089" s="177"/>
      <c r="K4089" s="177"/>
      <c r="L4089" s="138"/>
      <c r="M4089" s="146"/>
      <c r="N4089" s="146"/>
    </row>
    <row r="4090" spans="2:14" s="141" customFormat="1" ht="20.100000000000001" hidden="1" customHeight="1">
      <c r="B4090" s="137"/>
      <c r="C4090" s="137"/>
      <c r="D4090" s="159"/>
      <c r="E4090" s="160"/>
      <c r="F4090" s="137" t="s">
        <v>447</v>
      </c>
      <c r="G4090" s="137" t="s">
        <v>451</v>
      </c>
      <c r="H4090" s="177">
        <v>3</v>
      </c>
      <c r="I4090" s="177"/>
      <c r="J4090" s="177"/>
      <c r="K4090" s="177"/>
      <c r="L4090" s="138"/>
      <c r="M4090" s="146"/>
      <c r="N4090" s="146"/>
    </row>
    <row r="4091" spans="2:14" s="141" customFormat="1" ht="20.100000000000001" hidden="1" customHeight="1">
      <c r="B4091" s="137"/>
      <c r="C4091" s="137"/>
      <c r="D4091" s="159"/>
      <c r="E4091" s="160"/>
      <c r="F4091" s="137" t="s">
        <v>451</v>
      </c>
      <c r="G4091" s="137" t="s">
        <v>454</v>
      </c>
      <c r="H4091" s="177">
        <v>3</v>
      </c>
      <c r="I4091" s="177"/>
      <c r="J4091" s="177"/>
      <c r="K4091" s="177"/>
      <c r="L4091" s="138"/>
      <c r="M4091" s="146"/>
      <c r="N4091" s="146"/>
    </row>
    <row r="4092" spans="2:14" s="141" customFormat="1" ht="20.100000000000001" hidden="1" customHeight="1">
      <c r="B4092" s="137"/>
      <c r="C4092" s="137"/>
      <c r="D4092" s="159"/>
      <c r="E4092" s="160"/>
      <c r="F4092" s="137" t="s">
        <v>454</v>
      </c>
      <c r="G4092" s="137" t="s">
        <v>455</v>
      </c>
      <c r="H4092" s="177">
        <v>3</v>
      </c>
      <c r="I4092" s="177"/>
      <c r="J4092" s="177"/>
      <c r="K4092" s="177"/>
      <c r="L4092" s="138"/>
      <c r="M4092" s="146"/>
      <c r="N4092" s="146"/>
    </row>
    <row r="4093" spans="2:14" s="141" customFormat="1" ht="20.100000000000001" hidden="1" customHeight="1">
      <c r="B4093" s="137"/>
      <c r="C4093" s="137"/>
      <c r="D4093" s="159"/>
      <c r="E4093" s="160"/>
      <c r="F4093" s="137" t="s">
        <v>455</v>
      </c>
      <c r="G4093" s="137" t="s">
        <v>456</v>
      </c>
      <c r="H4093" s="177">
        <v>3</v>
      </c>
      <c r="I4093" s="177"/>
      <c r="J4093" s="177"/>
      <c r="K4093" s="177"/>
      <c r="L4093" s="138"/>
      <c r="M4093" s="146"/>
      <c r="N4093" s="146"/>
    </row>
    <row r="4094" spans="2:14" s="141" customFormat="1" ht="20.100000000000001" hidden="1" customHeight="1">
      <c r="B4094" s="137"/>
      <c r="C4094" s="137"/>
      <c r="D4094" s="159"/>
      <c r="E4094" s="160"/>
      <c r="F4094" s="137" t="s">
        <v>456</v>
      </c>
      <c r="G4094" s="137" t="s">
        <v>457</v>
      </c>
      <c r="H4094" s="177">
        <v>3</v>
      </c>
      <c r="I4094" s="177"/>
      <c r="J4094" s="177"/>
      <c r="K4094" s="177"/>
      <c r="L4094" s="138"/>
      <c r="M4094" s="146"/>
      <c r="N4094" s="146"/>
    </row>
    <row r="4095" spans="2:14" s="141" customFormat="1" ht="20.100000000000001" hidden="1" customHeight="1">
      <c r="B4095" s="137"/>
      <c r="C4095" s="137"/>
      <c r="D4095" s="159"/>
      <c r="E4095" s="160"/>
      <c r="F4095" s="137" t="s">
        <v>457</v>
      </c>
      <c r="G4095" s="137" t="s">
        <v>460</v>
      </c>
      <c r="H4095" s="177">
        <v>3</v>
      </c>
      <c r="I4095" s="177"/>
      <c r="J4095" s="177"/>
      <c r="K4095" s="177"/>
      <c r="L4095" s="138"/>
      <c r="M4095" s="146"/>
      <c r="N4095" s="146"/>
    </row>
    <row r="4096" spans="2:14" s="141" customFormat="1" ht="20.100000000000001" hidden="1" customHeight="1">
      <c r="B4096" s="137"/>
      <c r="C4096" s="137"/>
      <c r="D4096" s="159"/>
      <c r="E4096" s="160"/>
      <c r="F4096" s="137" t="s">
        <v>460</v>
      </c>
      <c r="G4096" s="137" t="s">
        <v>463</v>
      </c>
      <c r="H4096" s="177">
        <v>3</v>
      </c>
      <c r="I4096" s="177"/>
      <c r="J4096" s="177"/>
      <c r="K4096" s="177"/>
      <c r="L4096" s="138"/>
      <c r="M4096" s="146"/>
      <c r="N4096" s="146"/>
    </row>
    <row r="4097" spans="2:14" s="141" customFormat="1" ht="20.100000000000001" hidden="1" customHeight="1">
      <c r="B4097" s="137"/>
      <c r="C4097" s="137"/>
      <c r="D4097" s="159"/>
      <c r="E4097" s="160"/>
      <c r="F4097" s="137" t="s">
        <v>463</v>
      </c>
      <c r="G4097" s="137" t="s">
        <v>464</v>
      </c>
      <c r="H4097" s="177">
        <v>3</v>
      </c>
      <c r="I4097" s="177"/>
      <c r="J4097" s="177"/>
      <c r="K4097" s="177"/>
      <c r="L4097" s="138"/>
      <c r="M4097" s="146"/>
      <c r="N4097" s="146"/>
    </row>
    <row r="4098" spans="2:14" s="141" customFormat="1" ht="20.100000000000001" hidden="1" customHeight="1">
      <c r="B4098" s="137"/>
      <c r="C4098" s="137"/>
      <c r="D4098" s="159"/>
      <c r="E4098" s="160"/>
      <c r="F4098" s="137" t="s">
        <v>464</v>
      </c>
      <c r="G4098" s="137" t="s">
        <v>465</v>
      </c>
      <c r="H4098" s="177">
        <v>3</v>
      </c>
      <c r="I4098" s="177"/>
      <c r="J4098" s="177"/>
      <c r="K4098" s="177"/>
      <c r="L4098" s="138"/>
      <c r="M4098" s="146"/>
      <c r="N4098" s="146"/>
    </row>
    <row r="4099" spans="2:14" s="141" customFormat="1" ht="20.100000000000001" hidden="1" customHeight="1">
      <c r="B4099" s="137"/>
      <c r="C4099" s="137"/>
      <c r="D4099" s="159"/>
      <c r="E4099" s="160"/>
      <c r="F4099" s="137" t="s">
        <v>465</v>
      </c>
      <c r="G4099" s="137" t="s">
        <v>466</v>
      </c>
      <c r="H4099" s="177">
        <v>3</v>
      </c>
      <c r="I4099" s="177"/>
      <c r="J4099" s="177"/>
      <c r="K4099" s="177"/>
      <c r="L4099" s="138"/>
      <c r="M4099" s="146"/>
      <c r="N4099" s="146"/>
    </row>
    <row r="4100" spans="2:14" s="141" customFormat="1" ht="20.100000000000001" hidden="1" customHeight="1">
      <c r="B4100" s="137"/>
      <c r="C4100" s="137"/>
      <c r="D4100" s="159"/>
      <c r="E4100" s="160"/>
      <c r="F4100" s="137" t="s">
        <v>466</v>
      </c>
      <c r="G4100" s="137" t="s">
        <v>467</v>
      </c>
      <c r="H4100" s="177">
        <v>3</v>
      </c>
      <c r="I4100" s="177"/>
      <c r="J4100" s="177"/>
      <c r="K4100" s="177"/>
      <c r="L4100" s="138"/>
      <c r="M4100" s="146"/>
      <c r="N4100" s="146"/>
    </row>
    <row r="4101" spans="2:14" s="141" customFormat="1" ht="20.100000000000001" hidden="1" customHeight="1">
      <c r="B4101" s="137"/>
      <c r="C4101" s="137"/>
      <c r="D4101" s="159"/>
      <c r="E4101" s="160"/>
      <c r="F4101" s="137" t="s">
        <v>467</v>
      </c>
      <c r="G4101" s="137" t="s">
        <v>468</v>
      </c>
      <c r="H4101" s="177">
        <v>3</v>
      </c>
      <c r="I4101" s="177"/>
      <c r="J4101" s="177"/>
      <c r="K4101" s="177"/>
      <c r="L4101" s="138"/>
      <c r="M4101" s="146"/>
      <c r="N4101" s="146"/>
    </row>
    <row r="4102" spans="2:14" s="141" customFormat="1" ht="20.100000000000001" hidden="1" customHeight="1">
      <c r="B4102" s="137"/>
      <c r="C4102" s="137"/>
      <c r="D4102" s="159"/>
      <c r="E4102" s="160"/>
      <c r="F4102" s="137" t="s">
        <v>468</v>
      </c>
      <c r="G4102" s="137" t="s">
        <v>469</v>
      </c>
      <c r="H4102" s="177">
        <v>3</v>
      </c>
      <c r="I4102" s="177"/>
      <c r="J4102" s="177"/>
      <c r="K4102" s="177"/>
      <c r="L4102" s="138"/>
      <c r="M4102" s="146"/>
      <c r="N4102" s="146"/>
    </row>
    <row r="4103" spans="2:14" s="141" customFormat="1" ht="20.100000000000001" hidden="1" customHeight="1">
      <c r="B4103" s="137"/>
      <c r="C4103" s="137"/>
      <c r="D4103" s="159"/>
      <c r="E4103" s="160"/>
      <c r="F4103" s="137" t="s">
        <v>469</v>
      </c>
      <c r="G4103" s="137" t="s">
        <v>470</v>
      </c>
      <c r="H4103" s="177">
        <v>3</v>
      </c>
      <c r="I4103" s="177"/>
      <c r="J4103" s="177"/>
      <c r="K4103" s="177"/>
      <c r="L4103" s="138"/>
      <c r="M4103" s="146"/>
      <c r="N4103" s="146"/>
    </row>
    <row r="4104" spans="2:14" s="141" customFormat="1" ht="20.100000000000001" hidden="1" customHeight="1">
      <c r="B4104" s="137"/>
      <c r="C4104" s="137"/>
      <c r="D4104" s="159"/>
      <c r="E4104" s="160"/>
      <c r="F4104" s="137" t="s">
        <v>470</v>
      </c>
      <c r="G4104" s="137" t="s">
        <v>471</v>
      </c>
      <c r="H4104" s="177">
        <v>3</v>
      </c>
      <c r="I4104" s="177"/>
      <c r="J4104" s="177"/>
      <c r="K4104" s="177"/>
      <c r="L4104" s="138"/>
      <c r="M4104" s="146"/>
      <c r="N4104" s="146"/>
    </row>
    <row r="4105" spans="2:14" s="141" customFormat="1" ht="20.100000000000001" hidden="1" customHeight="1">
      <c r="B4105" s="137"/>
      <c r="C4105" s="137"/>
      <c r="D4105" s="159"/>
      <c r="E4105" s="160"/>
      <c r="F4105" s="137" t="s">
        <v>471</v>
      </c>
      <c r="G4105" s="137" t="s">
        <v>473</v>
      </c>
      <c r="H4105" s="177">
        <v>3</v>
      </c>
      <c r="I4105" s="177"/>
      <c r="J4105" s="177"/>
      <c r="K4105" s="177"/>
      <c r="L4105" s="138"/>
      <c r="M4105" s="146"/>
      <c r="N4105" s="146"/>
    </row>
    <row r="4106" spans="2:14" s="141" customFormat="1" ht="20.100000000000001" hidden="1" customHeight="1">
      <c r="B4106" s="137"/>
      <c r="C4106" s="137"/>
      <c r="D4106" s="159"/>
      <c r="E4106" s="160"/>
      <c r="F4106" s="137" t="s">
        <v>473</v>
      </c>
      <c r="G4106" s="137" t="s">
        <v>474</v>
      </c>
      <c r="H4106" s="177">
        <v>3</v>
      </c>
      <c r="I4106" s="177"/>
      <c r="J4106" s="177"/>
      <c r="K4106" s="177"/>
      <c r="L4106" s="138"/>
      <c r="M4106" s="146"/>
      <c r="N4106" s="146"/>
    </row>
    <row r="4107" spans="2:14" s="141" customFormat="1" ht="20.100000000000001" hidden="1" customHeight="1">
      <c r="B4107" s="137"/>
      <c r="C4107" s="137"/>
      <c r="D4107" s="159"/>
      <c r="E4107" s="160"/>
      <c r="F4107" s="137" t="s">
        <v>474</v>
      </c>
      <c r="G4107" s="137" t="s">
        <v>475</v>
      </c>
      <c r="H4107" s="177">
        <v>3</v>
      </c>
      <c r="I4107" s="177"/>
      <c r="J4107" s="177"/>
      <c r="K4107" s="177"/>
      <c r="L4107" s="138"/>
      <c r="M4107" s="146"/>
      <c r="N4107" s="146"/>
    </row>
    <row r="4108" spans="2:14" s="141" customFormat="1" ht="20.100000000000001" hidden="1" customHeight="1">
      <c r="B4108" s="137"/>
      <c r="C4108" s="137"/>
      <c r="D4108" s="159"/>
      <c r="E4108" s="160"/>
      <c r="F4108" s="137" t="s">
        <v>475</v>
      </c>
      <c r="G4108" s="137" t="s">
        <v>476</v>
      </c>
      <c r="H4108" s="177">
        <v>3</v>
      </c>
      <c r="I4108" s="177"/>
      <c r="J4108" s="177"/>
      <c r="K4108" s="177"/>
      <c r="L4108" s="138"/>
      <c r="M4108" s="146"/>
      <c r="N4108" s="146"/>
    </row>
    <row r="4109" spans="2:14" s="141" customFormat="1" ht="20.100000000000001" hidden="1" customHeight="1">
      <c r="B4109" s="137"/>
      <c r="C4109" s="137"/>
      <c r="D4109" s="159"/>
      <c r="E4109" s="160"/>
      <c r="F4109" s="137"/>
      <c r="G4109" s="137"/>
      <c r="H4109" s="177"/>
      <c r="I4109" s="177"/>
      <c r="J4109" s="177"/>
      <c r="K4109" s="177"/>
      <c r="L4109" s="138"/>
      <c r="M4109" s="146"/>
      <c r="N4109" s="146"/>
    </row>
    <row r="4110" spans="2:14" s="141" customFormat="1" ht="20.100000000000001" hidden="1" customHeight="1">
      <c r="B4110" s="137">
        <v>375</v>
      </c>
      <c r="C4110" s="137"/>
      <c r="D4110" s="159" t="s">
        <v>384</v>
      </c>
      <c r="E4110" s="160">
        <v>0.7</v>
      </c>
      <c r="F4110" s="137" t="s">
        <v>433</v>
      </c>
      <c r="G4110" s="137" t="s">
        <v>447</v>
      </c>
      <c r="H4110" s="177">
        <v>3.5</v>
      </c>
      <c r="I4110" s="177"/>
      <c r="J4110" s="177"/>
      <c r="K4110" s="177"/>
      <c r="L4110" s="138"/>
      <c r="M4110" s="146"/>
      <c r="N4110" s="146"/>
    </row>
    <row r="4111" spans="2:14" s="141" customFormat="1" ht="20.100000000000001" hidden="1" customHeight="1">
      <c r="B4111" s="137"/>
      <c r="C4111" s="137"/>
      <c r="D4111" s="159"/>
      <c r="E4111" s="160"/>
      <c r="F4111" s="137" t="s">
        <v>447</v>
      </c>
      <c r="G4111" s="137" t="s">
        <v>451</v>
      </c>
      <c r="H4111" s="177">
        <v>3.5</v>
      </c>
      <c r="I4111" s="177"/>
      <c r="J4111" s="177"/>
      <c r="K4111" s="177"/>
      <c r="L4111" s="138"/>
      <c r="M4111" s="146"/>
      <c r="N4111" s="146"/>
    </row>
    <row r="4112" spans="2:14" s="141" customFormat="1" ht="20.100000000000001" hidden="1" customHeight="1">
      <c r="B4112" s="137"/>
      <c r="C4112" s="137"/>
      <c r="D4112" s="159"/>
      <c r="E4112" s="160"/>
      <c r="F4112" s="137" t="s">
        <v>451</v>
      </c>
      <c r="G4112" s="137" t="s">
        <v>454</v>
      </c>
      <c r="H4112" s="177">
        <v>3.5</v>
      </c>
      <c r="I4112" s="177"/>
      <c r="J4112" s="177"/>
      <c r="K4112" s="177"/>
      <c r="L4112" s="138"/>
      <c r="M4112" s="146"/>
      <c r="N4112" s="146"/>
    </row>
    <row r="4113" spans="2:14" s="141" customFormat="1" ht="20.100000000000001" hidden="1" customHeight="1">
      <c r="B4113" s="137"/>
      <c r="C4113" s="137"/>
      <c r="D4113" s="159"/>
      <c r="E4113" s="160"/>
      <c r="F4113" s="137" t="s">
        <v>454</v>
      </c>
      <c r="G4113" s="137" t="s">
        <v>913</v>
      </c>
      <c r="H4113" s="177">
        <v>3.5</v>
      </c>
      <c r="I4113" s="177"/>
      <c r="J4113" s="177"/>
      <c r="K4113" s="177"/>
      <c r="L4113" s="138"/>
      <c r="M4113" s="146"/>
      <c r="N4113" s="146"/>
    </row>
    <row r="4114" spans="2:14" s="141" customFormat="1" ht="20.100000000000001" hidden="1" customHeight="1">
      <c r="B4114" s="137"/>
      <c r="C4114" s="137"/>
      <c r="D4114" s="159"/>
      <c r="E4114" s="160"/>
      <c r="F4114" s="137"/>
      <c r="G4114" s="137"/>
      <c r="H4114" s="177"/>
      <c r="I4114" s="177"/>
      <c r="J4114" s="177"/>
      <c r="K4114" s="177"/>
      <c r="L4114" s="138"/>
      <c r="M4114" s="146"/>
      <c r="N4114" s="146"/>
    </row>
    <row r="4115" spans="2:14" s="141" customFormat="1" ht="20.100000000000001" hidden="1" customHeight="1">
      <c r="B4115" s="137">
        <v>376</v>
      </c>
      <c r="C4115" s="137"/>
      <c r="D4115" s="159" t="s">
        <v>385</v>
      </c>
      <c r="E4115" s="160">
        <v>0.88800000000000001</v>
      </c>
      <c r="F4115" s="137" t="s">
        <v>433</v>
      </c>
      <c r="G4115" s="137" t="s">
        <v>447</v>
      </c>
      <c r="H4115" s="177">
        <v>3.5</v>
      </c>
      <c r="I4115" s="177"/>
      <c r="J4115" s="177"/>
      <c r="K4115" s="177"/>
      <c r="L4115" s="138"/>
      <c r="M4115" s="146"/>
      <c r="N4115" s="146"/>
    </row>
    <row r="4116" spans="2:14" s="141" customFormat="1" ht="20.100000000000001" hidden="1" customHeight="1">
      <c r="B4116" s="137"/>
      <c r="C4116" s="137"/>
      <c r="D4116" s="159"/>
      <c r="E4116" s="160"/>
      <c r="F4116" s="137" t="s">
        <v>447</v>
      </c>
      <c r="G4116" s="137" t="s">
        <v>451</v>
      </c>
      <c r="H4116" s="177">
        <v>3.5</v>
      </c>
      <c r="I4116" s="177"/>
      <c r="J4116" s="177"/>
      <c r="K4116" s="177"/>
      <c r="L4116" s="138"/>
      <c r="M4116" s="146"/>
      <c r="N4116" s="146"/>
    </row>
    <row r="4117" spans="2:14" s="141" customFormat="1" ht="20.100000000000001" hidden="1" customHeight="1">
      <c r="B4117" s="137"/>
      <c r="C4117" s="137"/>
      <c r="D4117" s="159"/>
      <c r="E4117" s="160"/>
      <c r="F4117" s="137" t="s">
        <v>451</v>
      </c>
      <c r="G4117" s="137" t="s">
        <v>454</v>
      </c>
      <c r="H4117" s="177">
        <v>3.5</v>
      </c>
      <c r="I4117" s="177"/>
      <c r="J4117" s="177"/>
      <c r="K4117" s="177"/>
      <c r="L4117" s="138"/>
      <c r="M4117" s="146"/>
      <c r="N4117" s="146"/>
    </row>
    <row r="4118" spans="2:14" s="141" customFormat="1" ht="20.100000000000001" hidden="1" customHeight="1">
      <c r="B4118" s="137"/>
      <c r="C4118" s="137"/>
      <c r="D4118" s="159"/>
      <c r="E4118" s="160"/>
      <c r="F4118" s="137" t="s">
        <v>454</v>
      </c>
      <c r="G4118" s="137" t="s">
        <v>455</v>
      </c>
      <c r="H4118" s="177">
        <v>3.5</v>
      </c>
      <c r="I4118" s="177"/>
      <c r="J4118" s="177"/>
      <c r="K4118" s="177"/>
      <c r="L4118" s="138"/>
      <c r="M4118" s="146"/>
      <c r="N4118" s="146"/>
    </row>
    <row r="4119" spans="2:14" s="141" customFormat="1" ht="20.100000000000001" hidden="1" customHeight="1">
      <c r="B4119" s="137"/>
      <c r="C4119" s="137"/>
      <c r="D4119" s="159"/>
      <c r="E4119" s="160"/>
      <c r="F4119" s="137" t="s">
        <v>455</v>
      </c>
      <c r="G4119" s="137" t="s">
        <v>1003</v>
      </c>
      <c r="H4119" s="177">
        <v>3.5</v>
      </c>
      <c r="I4119" s="177"/>
      <c r="J4119" s="177"/>
      <c r="K4119" s="177"/>
      <c r="L4119" s="138"/>
      <c r="M4119" s="146"/>
      <c r="N4119" s="146"/>
    </row>
    <row r="4120" spans="2:14" s="141" customFormat="1" ht="20.100000000000001" hidden="1" customHeight="1">
      <c r="B4120" s="137"/>
      <c r="C4120" s="137"/>
      <c r="D4120" s="159"/>
      <c r="E4120" s="160"/>
      <c r="F4120" s="137"/>
      <c r="G4120" s="137"/>
      <c r="H4120" s="177"/>
      <c r="I4120" s="177"/>
      <c r="J4120" s="177"/>
      <c r="K4120" s="177"/>
      <c r="L4120" s="138"/>
      <c r="M4120" s="146"/>
      <c r="N4120" s="146"/>
    </row>
    <row r="4121" spans="2:14" s="141" customFormat="1" ht="20.100000000000001" hidden="1" customHeight="1">
      <c r="B4121" s="137">
        <v>377</v>
      </c>
      <c r="C4121" s="137"/>
      <c r="D4121" s="159" t="s">
        <v>386</v>
      </c>
      <c r="E4121" s="160">
        <v>7.3479999999999999</v>
      </c>
      <c r="F4121" s="137" t="s">
        <v>433</v>
      </c>
      <c r="G4121" s="137" t="s">
        <v>447</v>
      </c>
      <c r="H4121" s="177">
        <v>6</v>
      </c>
      <c r="I4121" s="177"/>
      <c r="J4121" s="177"/>
      <c r="K4121" s="177"/>
      <c r="L4121" s="138"/>
      <c r="M4121" s="146"/>
      <c r="N4121" s="146"/>
    </row>
    <row r="4122" spans="2:14" s="141" customFormat="1" ht="20.100000000000001" hidden="1" customHeight="1">
      <c r="B4122" s="137"/>
      <c r="C4122" s="137"/>
      <c r="D4122" s="159"/>
      <c r="E4122" s="160"/>
      <c r="F4122" s="137" t="s">
        <v>447</v>
      </c>
      <c r="G4122" s="137" t="s">
        <v>451</v>
      </c>
      <c r="H4122" s="177">
        <v>6</v>
      </c>
      <c r="I4122" s="177"/>
      <c r="J4122" s="177"/>
      <c r="K4122" s="177"/>
      <c r="L4122" s="138"/>
      <c r="M4122" s="146"/>
      <c r="N4122" s="146"/>
    </row>
    <row r="4123" spans="2:14" s="141" customFormat="1" ht="20.100000000000001" hidden="1" customHeight="1">
      <c r="B4123" s="137"/>
      <c r="C4123" s="137"/>
      <c r="D4123" s="159"/>
      <c r="E4123" s="160"/>
      <c r="F4123" s="137" t="s">
        <v>451</v>
      </c>
      <c r="G4123" s="137" t="s">
        <v>454</v>
      </c>
      <c r="H4123" s="177">
        <v>6</v>
      </c>
      <c r="I4123" s="177"/>
      <c r="J4123" s="177"/>
      <c r="K4123" s="177"/>
      <c r="L4123" s="138"/>
      <c r="M4123" s="146"/>
      <c r="N4123" s="146"/>
    </row>
    <row r="4124" spans="2:14" s="141" customFormat="1" ht="20.100000000000001" hidden="1" customHeight="1">
      <c r="B4124" s="137"/>
      <c r="C4124" s="137"/>
      <c r="D4124" s="159"/>
      <c r="E4124" s="160"/>
      <c r="F4124" s="137" t="s">
        <v>454</v>
      </c>
      <c r="G4124" s="137" t="s">
        <v>455</v>
      </c>
      <c r="H4124" s="177">
        <v>6</v>
      </c>
      <c r="I4124" s="177"/>
      <c r="J4124" s="177"/>
      <c r="K4124" s="177"/>
      <c r="L4124" s="138"/>
      <c r="M4124" s="146"/>
      <c r="N4124" s="146"/>
    </row>
    <row r="4125" spans="2:14" s="141" customFormat="1" ht="20.100000000000001" hidden="1" customHeight="1">
      <c r="B4125" s="137"/>
      <c r="C4125" s="137"/>
      <c r="D4125" s="159"/>
      <c r="E4125" s="160"/>
      <c r="F4125" s="137" t="s">
        <v>455</v>
      </c>
      <c r="G4125" s="137" t="s">
        <v>456</v>
      </c>
      <c r="H4125" s="177">
        <v>6</v>
      </c>
      <c r="I4125" s="177"/>
      <c r="J4125" s="177"/>
      <c r="K4125" s="177"/>
      <c r="L4125" s="138"/>
      <c r="M4125" s="146"/>
      <c r="N4125" s="146"/>
    </row>
    <row r="4126" spans="2:14" s="141" customFormat="1" ht="20.100000000000001" hidden="1" customHeight="1">
      <c r="B4126" s="137"/>
      <c r="C4126" s="137"/>
      <c r="D4126" s="159"/>
      <c r="E4126" s="160"/>
      <c r="F4126" s="137" t="s">
        <v>456</v>
      </c>
      <c r="G4126" s="137" t="s">
        <v>457</v>
      </c>
      <c r="H4126" s="177">
        <v>6</v>
      </c>
      <c r="I4126" s="177"/>
      <c r="J4126" s="177"/>
      <c r="K4126" s="177"/>
      <c r="L4126" s="138"/>
      <c r="M4126" s="146"/>
      <c r="N4126" s="146"/>
    </row>
    <row r="4127" spans="2:14" s="141" customFormat="1" ht="20.100000000000001" hidden="1" customHeight="1">
      <c r="B4127" s="137"/>
      <c r="C4127" s="137"/>
      <c r="D4127" s="159"/>
      <c r="E4127" s="160"/>
      <c r="F4127" s="137" t="s">
        <v>457</v>
      </c>
      <c r="G4127" s="137" t="s">
        <v>460</v>
      </c>
      <c r="H4127" s="177">
        <v>6</v>
      </c>
      <c r="I4127" s="177"/>
      <c r="J4127" s="177"/>
      <c r="K4127" s="177"/>
      <c r="L4127" s="138"/>
      <c r="M4127" s="146"/>
      <c r="N4127" s="146"/>
    </row>
    <row r="4128" spans="2:14" s="141" customFormat="1" ht="20.100000000000001" hidden="1" customHeight="1">
      <c r="B4128" s="137"/>
      <c r="C4128" s="137"/>
      <c r="D4128" s="159"/>
      <c r="E4128" s="160"/>
      <c r="F4128" s="137" t="s">
        <v>460</v>
      </c>
      <c r="G4128" s="137" t="s">
        <v>463</v>
      </c>
      <c r="H4128" s="177">
        <v>6</v>
      </c>
      <c r="I4128" s="177"/>
      <c r="J4128" s="177"/>
      <c r="K4128" s="177"/>
      <c r="L4128" s="138"/>
      <c r="M4128" s="146"/>
      <c r="N4128" s="146"/>
    </row>
    <row r="4129" spans="2:14" s="141" customFormat="1" ht="20.100000000000001" hidden="1" customHeight="1">
      <c r="B4129" s="137"/>
      <c r="C4129" s="137"/>
      <c r="D4129" s="159"/>
      <c r="E4129" s="160"/>
      <c r="F4129" s="137" t="s">
        <v>463</v>
      </c>
      <c r="G4129" s="137" t="s">
        <v>464</v>
      </c>
      <c r="H4129" s="177">
        <v>6</v>
      </c>
      <c r="I4129" s="177"/>
      <c r="J4129" s="177"/>
      <c r="K4129" s="177"/>
      <c r="L4129" s="138"/>
      <c r="M4129" s="146"/>
      <c r="N4129" s="146"/>
    </row>
    <row r="4130" spans="2:14" s="141" customFormat="1" ht="20.100000000000001" hidden="1" customHeight="1">
      <c r="B4130" s="137"/>
      <c r="C4130" s="137"/>
      <c r="D4130" s="159"/>
      <c r="E4130" s="160"/>
      <c r="F4130" s="137" t="s">
        <v>464</v>
      </c>
      <c r="G4130" s="137" t="s">
        <v>465</v>
      </c>
      <c r="H4130" s="177">
        <v>6</v>
      </c>
      <c r="I4130" s="177"/>
      <c r="J4130" s="177"/>
      <c r="K4130" s="177"/>
      <c r="L4130" s="138"/>
      <c r="M4130" s="146"/>
      <c r="N4130" s="146"/>
    </row>
    <row r="4131" spans="2:14" s="141" customFormat="1" ht="20.100000000000001" hidden="1" customHeight="1">
      <c r="B4131" s="137"/>
      <c r="C4131" s="137"/>
      <c r="D4131" s="159"/>
      <c r="E4131" s="160"/>
      <c r="F4131" s="137" t="s">
        <v>465</v>
      </c>
      <c r="G4131" s="137" t="s">
        <v>466</v>
      </c>
      <c r="H4131" s="177">
        <v>6</v>
      </c>
      <c r="I4131" s="177"/>
      <c r="J4131" s="177"/>
      <c r="K4131" s="177"/>
      <c r="L4131" s="138"/>
      <c r="M4131" s="146"/>
      <c r="N4131" s="146"/>
    </row>
    <row r="4132" spans="2:14" s="141" customFormat="1" ht="20.100000000000001" hidden="1" customHeight="1">
      <c r="B4132" s="137"/>
      <c r="C4132" s="137"/>
      <c r="D4132" s="159"/>
      <c r="E4132" s="160"/>
      <c r="F4132" s="137" t="s">
        <v>466</v>
      </c>
      <c r="G4132" s="137" t="s">
        <v>467</v>
      </c>
      <c r="H4132" s="177">
        <v>6</v>
      </c>
      <c r="I4132" s="177"/>
      <c r="J4132" s="177"/>
      <c r="K4132" s="177"/>
      <c r="L4132" s="138"/>
      <c r="M4132" s="146"/>
      <c r="N4132" s="146"/>
    </row>
    <row r="4133" spans="2:14" s="141" customFormat="1" ht="20.100000000000001" hidden="1" customHeight="1">
      <c r="B4133" s="137"/>
      <c r="C4133" s="137"/>
      <c r="D4133" s="159"/>
      <c r="E4133" s="160"/>
      <c r="F4133" s="137" t="s">
        <v>467</v>
      </c>
      <c r="G4133" s="137" t="s">
        <v>468</v>
      </c>
      <c r="H4133" s="177">
        <v>6</v>
      </c>
      <c r="I4133" s="177"/>
      <c r="J4133" s="177"/>
      <c r="K4133" s="177"/>
      <c r="L4133" s="138"/>
      <c r="M4133" s="146"/>
      <c r="N4133" s="146"/>
    </row>
    <row r="4134" spans="2:14" s="141" customFormat="1" ht="20.100000000000001" hidden="1" customHeight="1">
      <c r="B4134" s="137"/>
      <c r="C4134" s="137"/>
      <c r="D4134" s="159"/>
      <c r="E4134" s="160"/>
      <c r="F4134" s="137" t="s">
        <v>468</v>
      </c>
      <c r="G4134" s="137" t="s">
        <v>469</v>
      </c>
      <c r="H4134" s="177">
        <v>6</v>
      </c>
      <c r="I4134" s="177"/>
      <c r="J4134" s="177"/>
      <c r="K4134" s="177"/>
      <c r="L4134" s="138"/>
      <c r="M4134" s="146"/>
      <c r="N4134" s="146"/>
    </row>
    <row r="4135" spans="2:14" s="141" customFormat="1" ht="20.100000000000001" hidden="1" customHeight="1">
      <c r="B4135" s="137"/>
      <c r="C4135" s="137"/>
      <c r="D4135" s="159"/>
      <c r="E4135" s="160"/>
      <c r="F4135" s="137" t="s">
        <v>469</v>
      </c>
      <c r="G4135" s="137" t="s">
        <v>470</v>
      </c>
      <c r="H4135" s="177">
        <v>6</v>
      </c>
      <c r="I4135" s="177"/>
      <c r="J4135" s="177"/>
      <c r="K4135" s="177"/>
      <c r="L4135" s="138"/>
      <c r="M4135" s="146"/>
      <c r="N4135" s="146"/>
    </row>
    <row r="4136" spans="2:14" s="141" customFormat="1" ht="20.100000000000001" hidden="1" customHeight="1">
      <c r="B4136" s="137"/>
      <c r="C4136" s="137"/>
      <c r="D4136" s="159"/>
      <c r="E4136" s="160"/>
      <c r="F4136" s="137" t="s">
        <v>470</v>
      </c>
      <c r="G4136" s="137" t="s">
        <v>471</v>
      </c>
      <c r="H4136" s="177">
        <v>6</v>
      </c>
      <c r="I4136" s="177"/>
      <c r="J4136" s="177"/>
      <c r="K4136" s="177"/>
      <c r="L4136" s="138"/>
      <c r="M4136" s="146"/>
      <c r="N4136" s="146"/>
    </row>
    <row r="4137" spans="2:14" s="141" customFormat="1" ht="20.100000000000001" hidden="1" customHeight="1">
      <c r="B4137" s="137"/>
      <c r="C4137" s="137"/>
      <c r="D4137" s="159"/>
      <c r="E4137" s="160"/>
      <c r="F4137" s="137" t="s">
        <v>471</v>
      </c>
      <c r="G4137" s="137" t="s">
        <v>473</v>
      </c>
      <c r="H4137" s="177">
        <v>6</v>
      </c>
      <c r="I4137" s="177"/>
      <c r="J4137" s="177"/>
      <c r="K4137" s="177"/>
      <c r="L4137" s="138"/>
      <c r="M4137" s="146"/>
      <c r="N4137" s="146"/>
    </row>
    <row r="4138" spans="2:14" s="141" customFormat="1" ht="20.100000000000001" hidden="1" customHeight="1">
      <c r="B4138" s="137"/>
      <c r="C4138" s="137"/>
      <c r="D4138" s="159"/>
      <c r="E4138" s="160"/>
      <c r="F4138" s="137" t="s">
        <v>473</v>
      </c>
      <c r="G4138" s="137" t="s">
        <v>474</v>
      </c>
      <c r="H4138" s="177">
        <v>6</v>
      </c>
      <c r="I4138" s="177"/>
      <c r="J4138" s="177"/>
      <c r="K4138" s="177"/>
      <c r="L4138" s="138"/>
      <c r="M4138" s="146"/>
      <c r="N4138" s="146"/>
    </row>
    <row r="4139" spans="2:14" s="141" customFormat="1" ht="20.100000000000001" hidden="1" customHeight="1">
      <c r="B4139" s="137"/>
      <c r="C4139" s="137"/>
      <c r="D4139" s="159"/>
      <c r="E4139" s="160"/>
      <c r="F4139" s="137" t="s">
        <v>474</v>
      </c>
      <c r="G4139" s="137" t="s">
        <v>475</v>
      </c>
      <c r="H4139" s="177">
        <v>6</v>
      </c>
      <c r="I4139" s="177"/>
      <c r="J4139" s="177"/>
      <c r="K4139" s="177"/>
      <c r="L4139" s="138"/>
      <c r="M4139" s="146"/>
      <c r="N4139" s="146"/>
    </row>
    <row r="4140" spans="2:14" s="141" customFormat="1" ht="20.100000000000001" hidden="1" customHeight="1">
      <c r="B4140" s="137"/>
      <c r="C4140" s="137"/>
      <c r="D4140" s="159"/>
      <c r="E4140" s="160"/>
      <c r="F4140" s="137" t="s">
        <v>475</v>
      </c>
      <c r="G4140" s="137" t="s">
        <v>476</v>
      </c>
      <c r="H4140" s="177">
        <v>6</v>
      </c>
      <c r="I4140" s="177"/>
      <c r="J4140" s="177"/>
      <c r="K4140" s="177"/>
      <c r="L4140" s="138"/>
      <c r="M4140" s="146"/>
      <c r="N4140" s="146"/>
    </row>
    <row r="4141" spans="2:14" s="141" customFormat="1" ht="20.100000000000001" hidden="1" customHeight="1">
      <c r="B4141" s="137"/>
      <c r="C4141" s="137"/>
      <c r="D4141" s="159"/>
      <c r="E4141" s="160"/>
      <c r="F4141" s="137" t="s">
        <v>476</v>
      </c>
      <c r="G4141" s="137" t="s">
        <v>477</v>
      </c>
      <c r="H4141" s="177">
        <v>6</v>
      </c>
      <c r="I4141" s="177"/>
      <c r="J4141" s="177"/>
      <c r="K4141" s="177"/>
      <c r="L4141" s="138"/>
      <c r="M4141" s="146"/>
      <c r="N4141" s="146"/>
    </row>
    <row r="4142" spans="2:14" s="141" customFormat="1" ht="20.100000000000001" hidden="1" customHeight="1">
      <c r="B4142" s="137"/>
      <c r="C4142" s="137"/>
      <c r="D4142" s="159"/>
      <c r="E4142" s="160"/>
      <c r="F4142" s="137" t="s">
        <v>477</v>
      </c>
      <c r="G4142" s="137" t="s">
        <v>543</v>
      </c>
      <c r="H4142" s="177">
        <v>6</v>
      </c>
      <c r="I4142" s="177"/>
      <c r="J4142" s="177"/>
      <c r="K4142" s="177"/>
      <c r="L4142" s="138"/>
      <c r="M4142" s="146"/>
      <c r="N4142" s="146"/>
    </row>
    <row r="4143" spans="2:14" s="141" customFormat="1" ht="20.100000000000001" hidden="1" customHeight="1">
      <c r="B4143" s="137"/>
      <c r="C4143" s="137"/>
      <c r="D4143" s="159"/>
      <c r="E4143" s="160"/>
      <c r="F4143" s="137" t="s">
        <v>543</v>
      </c>
      <c r="G4143" s="137" t="s">
        <v>550</v>
      </c>
      <c r="H4143" s="177">
        <v>6</v>
      </c>
      <c r="I4143" s="177"/>
      <c r="J4143" s="177"/>
      <c r="K4143" s="177"/>
      <c r="L4143" s="138"/>
      <c r="M4143" s="146"/>
      <c r="N4143" s="146"/>
    </row>
    <row r="4144" spans="2:14" s="141" customFormat="1" ht="20.100000000000001" hidden="1" customHeight="1">
      <c r="B4144" s="137"/>
      <c r="C4144" s="137"/>
      <c r="D4144" s="159"/>
      <c r="E4144" s="160"/>
      <c r="F4144" s="137" t="s">
        <v>550</v>
      </c>
      <c r="G4144" s="137" t="s">
        <v>551</v>
      </c>
      <c r="H4144" s="177">
        <v>6</v>
      </c>
      <c r="I4144" s="177"/>
      <c r="J4144" s="177"/>
      <c r="K4144" s="177"/>
      <c r="L4144" s="138"/>
      <c r="M4144" s="146"/>
      <c r="N4144" s="146"/>
    </row>
    <row r="4145" spans="2:14" s="141" customFormat="1" ht="20.100000000000001" hidden="1" customHeight="1">
      <c r="B4145" s="137"/>
      <c r="C4145" s="137"/>
      <c r="D4145" s="159"/>
      <c r="E4145" s="160"/>
      <c r="F4145" s="137" t="s">
        <v>551</v>
      </c>
      <c r="G4145" s="137" t="s">
        <v>552</v>
      </c>
      <c r="H4145" s="177">
        <v>6</v>
      </c>
      <c r="I4145" s="177"/>
      <c r="J4145" s="177"/>
      <c r="K4145" s="177"/>
      <c r="L4145" s="138"/>
      <c r="M4145" s="146"/>
      <c r="N4145" s="146"/>
    </row>
    <row r="4146" spans="2:14" s="141" customFormat="1" ht="20.100000000000001" hidden="1" customHeight="1">
      <c r="B4146" s="137"/>
      <c r="C4146" s="137"/>
      <c r="D4146" s="159"/>
      <c r="E4146" s="160"/>
      <c r="F4146" s="137" t="s">
        <v>552</v>
      </c>
      <c r="G4146" s="137" t="s">
        <v>553</v>
      </c>
      <c r="H4146" s="177">
        <v>6</v>
      </c>
      <c r="I4146" s="177"/>
      <c r="J4146" s="177"/>
      <c r="K4146" s="177"/>
      <c r="L4146" s="138"/>
      <c r="M4146" s="146"/>
      <c r="N4146" s="146"/>
    </row>
    <row r="4147" spans="2:14" s="141" customFormat="1" ht="20.100000000000001" hidden="1" customHeight="1">
      <c r="B4147" s="137"/>
      <c r="C4147" s="137"/>
      <c r="D4147" s="159"/>
      <c r="E4147" s="160"/>
      <c r="F4147" s="137" t="s">
        <v>553</v>
      </c>
      <c r="G4147" s="137" t="s">
        <v>554</v>
      </c>
      <c r="H4147" s="177">
        <v>6</v>
      </c>
      <c r="I4147" s="177"/>
      <c r="J4147" s="177"/>
      <c r="K4147" s="177"/>
      <c r="L4147" s="138"/>
      <c r="M4147" s="146"/>
      <c r="N4147" s="146"/>
    </row>
    <row r="4148" spans="2:14" s="141" customFormat="1" ht="20.100000000000001" hidden="1" customHeight="1">
      <c r="B4148" s="137"/>
      <c r="C4148" s="137"/>
      <c r="D4148" s="159"/>
      <c r="E4148" s="160"/>
      <c r="F4148" s="137" t="s">
        <v>554</v>
      </c>
      <c r="G4148" s="137" t="s">
        <v>555</v>
      </c>
      <c r="H4148" s="177">
        <v>6</v>
      </c>
      <c r="I4148" s="177"/>
      <c r="J4148" s="177"/>
      <c r="K4148" s="177"/>
      <c r="L4148" s="138"/>
      <c r="M4148" s="146"/>
      <c r="N4148" s="146"/>
    </row>
    <row r="4149" spans="2:14" s="141" customFormat="1" ht="20.100000000000001" hidden="1" customHeight="1">
      <c r="B4149" s="137"/>
      <c r="C4149" s="137"/>
      <c r="D4149" s="159"/>
      <c r="E4149" s="160"/>
      <c r="F4149" s="137" t="s">
        <v>555</v>
      </c>
      <c r="G4149" s="137" t="s">
        <v>556</v>
      </c>
      <c r="H4149" s="177">
        <v>6</v>
      </c>
      <c r="I4149" s="177"/>
      <c r="J4149" s="177"/>
      <c r="K4149" s="177"/>
      <c r="L4149" s="138"/>
      <c r="M4149" s="146"/>
      <c r="N4149" s="146"/>
    </row>
    <row r="4150" spans="2:14" s="141" customFormat="1" ht="20.100000000000001" hidden="1" customHeight="1">
      <c r="B4150" s="137"/>
      <c r="C4150" s="137"/>
      <c r="D4150" s="159"/>
      <c r="E4150" s="160"/>
      <c r="F4150" s="137" t="s">
        <v>556</v>
      </c>
      <c r="G4150" s="137" t="s">
        <v>557</v>
      </c>
      <c r="H4150" s="177">
        <v>6</v>
      </c>
      <c r="I4150" s="177"/>
      <c r="J4150" s="177"/>
      <c r="K4150" s="177"/>
      <c r="L4150" s="138"/>
      <c r="M4150" s="146"/>
      <c r="N4150" s="146"/>
    </row>
    <row r="4151" spans="2:14" s="141" customFormat="1" ht="20.100000000000001" hidden="1" customHeight="1">
      <c r="B4151" s="137"/>
      <c r="C4151" s="137"/>
      <c r="D4151" s="159"/>
      <c r="E4151" s="160"/>
      <c r="F4151" s="137" t="s">
        <v>557</v>
      </c>
      <c r="G4151" s="137" t="s">
        <v>558</v>
      </c>
      <c r="H4151" s="177">
        <v>6</v>
      </c>
      <c r="I4151" s="177"/>
      <c r="J4151" s="177"/>
      <c r="K4151" s="177"/>
      <c r="L4151" s="138"/>
      <c r="M4151" s="146"/>
      <c r="N4151" s="146"/>
    </row>
    <row r="4152" spans="2:14" s="141" customFormat="1" ht="20.100000000000001" hidden="1" customHeight="1">
      <c r="B4152" s="137"/>
      <c r="C4152" s="137"/>
      <c r="D4152" s="159"/>
      <c r="E4152" s="160"/>
      <c r="F4152" s="137" t="s">
        <v>558</v>
      </c>
      <c r="G4152" s="137" t="s">
        <v>559</v>
      </c>
      <c r="H4152" s="177">
        <v>6</v>
      </c>
      <c r="I4152" s="177"/>
      <c r="J4152" s="177"/>
      <c r="K4152" s="177"/>
      <c r="L4152" s="138"/>
      <c r="M4152" s="146"/>
      <c r="N4152" s="146"/>
    </row>
    <row r="4153" spans="2:14" s="141" customFormat="1" ht="20.100000000000001" hidden="1" customHeight="1">
      <c r="B4153" s="137"/>
      <c r="C4153" s="137"/>
      <c r="D4153" s="159"/>
      <c r="E4153" s="160"/>
      <c r="F4153" s="137" t="s">
        <v>559</v>
      </c>
      <c r="G4153" s="137" t="s">
        <v>560</v>
      </c>
      <c r="H4153" s="177">
        <v>6</v>
      </c>
      <c r="I4153" s="177"/>
      <c r="J4153" s="177"/>
      <c r="K4153" s="177"/>
      <c r="L4153" s="138"/>
      <c r="M4153" s="146"/>
      <c r="N4153" s="146"/>
    </row>
    <row r="4154" spans="2:14" s="141" customFormat="1" ht="20.100000000000001" hidden="1" customHeight="1">
      <c r="B4154" s="137"/>
      <c r="C4154" s="137"/>
      <c r="D4154" s="159"/>
      <c r="E4154" s="160"/>
      <c r="F4154" s="137" t="s">
        <v>560</v>
      </c>
      <c r="G4154" s="137" t="s">
        <v>561</v>
      </c>
      <c r="H4154" s="177">
        <v>6</v>
      </c>
      <c r="I4154" s="177"/>
      <c r="J4154" s="177"/>
      <c r="K4154" s="177"/>
      <c r="L4154" s="138"/>
      <c r="M4154" s="146"/>
      <c r="N4154" s="146"/>
    </row>
    <row r="4155" spans="2:14" s="141" customFormat="1" ht="20.100000000000001" hidden="1" customHeight="1">
      <c r="B4155" s="137"/>
      <c r="C4155" s="137"/>
      <c r="D4155" s="159"/>
      <c r="E4155" s="160"/>
      <c r="F4155" s="137" t="s">
        <v>561</v>
      </c>
      <c r="G4155" s="137" t="s">
        <v>562</v>
      </c>
      <c r="H4155" s="177">
        <v>6</v>
      </c>
      <c r="I4155" s="177"/>
      <c r="J4155" s="177"/>
      <c r="K4155" s="177"/>
      <c r="L4155" s="138"/>
      <c r="M4155" s="146"/>
      <c r="N4155" s="146"/>
    </row>
    <row r="4156" spans="2:14" s="141" customFormat="1" ht="20.100000000000001" hidden="1" customHeight="1">
      <c r="B4156" s="137"/>
      <c r="C4156" s="137"/>
      <c r="D4156" s="159"/>
      <c r="E4156" s="160"/>
      <c r="F4156" s="137" t="s">
        <v>562</v>
      </c>
      <c r="G4156" s="137" t="s">
        <v>563</v>
      </c>
      <c r="H4156" s="177">
        <v>6</v>
      </c>
      <c r="I4156" s="177"/>
      <c r="J4156" s="177"/>
      <c r="K4156" s="177"/>
      <c r="L4156" s="138"/>
      <c r="M4156" s="146"/>
      <c r="N4156" s="146"/>
    </row>
    <row r="4157" spans="2:14" s="141" customFormat="1" ht="20.100000000000001" hidden="1" customHeight="1">
      <c r="B4157" s="137"/>
      <c r="C4157" s="137"/>
      <c r="D4157" s="159"/>
      <c r="E4157" s="160"/>
      <c r="F4157" s="137" t="s">
        <v>563</v>
      </c>
      <c r="G4157" s="137" t="s">
        <v>1004</v>
      </c>
      <c r="H4157" s="177">
        <v>6</v>
      </c>
      <c r="I4157" s="177"/>
      <c r="J4157" s="177"/>
      <c r="K4157" s="177"/>
      <c r="L4157" s="138"/>
      <c r="M4157" s="146"/>
      <c r="N4157" s="146"/>
    </row>
    <row r="4158" spans="2:14" s="141" customFormat="1" ht="20.100000000000001" hidden="1" customHeight="1">
      <c r="B4158" s="137"/>
      <c r="C4158" s="137"/>
      <c r="D4158" s="159"/>
      <c r="E4158" s="160"/>
      <c r="F4158" s="137"/>
      <c r="G4158" s="137"/>
      <c r="H4158" s="177"/>
      <c r="I4158" s="177"/>
      <c r="J4158" s="177"/>
      <c r="K4158" s="177"/>
      <c r="L4158" s="138"/>
      <c r="M4158" s="146"/>
      <c r="N4158" s="146"/>
    </row>
    <row r="4159" spans="2:14" s="141" customFormat="1" ht="20.100000000000001" hidden="1" customHeight="1">
      <c r="B4159" s="137">
        <v>378</v>
      </c>
      <c r="C4159" s="137"/>
      <c r="D4159" s="159" t="s">
        <v>387</v>
      </c>
      <c r="E4159" s="160">
        <v>4.1950000000000003</v>
      </c>
      <c r="F4159" s="137" t="s">
        <v>433</v>
      </c>
      <c r="G4159" s="137" t="s">
        <v>447</v>
      </c>
      <c r="H4159" s="177">
        <v>4</v>
      </c>
      <c r="I4159" s="177"/>
      <c r="J4159" s="177"/>
      <c r="K4159" s="177"/>
      <c r="L4159" s="138"/>
      <c r="M4159" s="146"/>
      <c r="N4159" s="146"/>
    </row>
    <row r="4160" spans="2:14" s="141" customFormat="1" ht="20.100000000000001" hidden="1" customHeight="1">
      <c r="B4160" s="137"/>
      <c r="C4160" s="137"/>
      <c r="D4160" s="159"/>
      <c r="E4160" s="160"/>
      <c r="F4160" s="137" t="s">
        <v>447</v>
      </c>
      <c r="G4160" s="137" t="s">
        <v>451</v>
      </c>
      <c r="H4160" s="177">
        <v>4</v>
      </c>
      <c r="I4160" s="177"/>
      <c r="J4160" s="177"/>
      <c r="K4160" s="177"/>
      <c r="L4160" s="138"/>
      <c r="M4160" s="146"/>
      <c r="N4160" s="146"/>
    </row>
    <row r="4161" spans="2:14" s="141" customFormat="1" ht="20.100000000000001" hidden="1" customHeight="1">
      <c r="B4161" s="137"/>
      <c r="C4161" s="137"/>
      <c r="D4161" s="159"/>
      <c r="E4161" s="160"/>
      <c r="F4161" s="137" t="s">
        <v>451</v>
      </c>
      <c r="G4161" s="137" t="s">
        <v>454</v>
      </c>
      <c r="H4161" s="177">
        <v>4</v>
      </c>
      <c r="I4161" s="177"/>
      <c r="J4161" s="177"/>
      <c r="K4161" s="177"/>
      <c r="L4161" s="138"/>
      <c r="M4161" s="146"/>
      <c r="N4161" s="146"/>
    </row>
    <row r="4162" spans="2:14" s="141" customFormat="1" ht="20.100000000000001" hidden="1" customHeight="1">
      <c r="B4162" s="137"/>
      <c r="C4162" s="137"/>
      <c r="D4162" s="159"/>
      <c r="E4162" s="160"/>
      <c r="F4162" s="137" t="s">
        <v>454</v>
      </c>
      <c r="G4162" s="137" t="s">
        <v>455</v>
      </c>
      <c r="H4162" s="177">
        <v>4</v>
      </c>
      <c r="I4162" s="177"/>
      <c r="J4162" s="177"/>
      <c r="K4162" s="177"/>
      <c r="L4162" s="138"/>
      <c r="M4162" s="146"/>
      <c r="N4162" s="146"/>
    </row>
    <row r="4163" spans="2:14" s="141" customFormat="1" ht="20.100000000000001" hidden="1" customHeight="1">
      <c r="B4163" s="137"/>
      <c r="C4163" s="137"/>
      <c r="D4163" s="159"/>
      <c r="E4163" s="160"/>
      <c r="F4163" s="137" t="s">
        <v>455</v>
      </c>
      <c r="G4163" s="137" t="s">
        <v>456</v>
      </c>
      <c r="H4163" s="177">
        <v>4</v>
      </c>
      <c r="I4163" s="177"/>
      <c r="J4163" s="177"/>
      <c r="K4163" s="177"/>
      <c r="L4163" s="138"/>
      <c r="M4163" s="146"/>
      <c r="N4163" s="146"/>
    </row>
    <row r="4164" spans="2:14" s="141" customFormat="1" ht="20.100000000000001" hidden="1" customHeight="1">
      <c r="B4164" s="137"/>
      <c r="C4164" s="137"/>
      <c r="D4164" s="159"/>
      <c r="E4164" s="160"/>
      <c r="F4164" s="137" t="s">
        <v>456</v>
      </c>
      <c r="G4164" s="137" t="s">
        <v>457</v>
      </c>
      <c r="H4164" s="177">
        <v>4</v>
      </c>
      <c r="I4164" s="177"/>
      <c r="J4164" s="177"/>
      <c r="K4164" s="177"/>
      <c r="L4164" s="138"/>
      <c r="M4164" s="146"/>
      <c r="N4164" s="146"/>
    </row>
    <row r="4165" spans="2:14" s="141" customFormat="1" ht="20.100000000000001" hidden="1" customHeight="1">
      <c r="B4165" s="137"/>
      <c r="C4165" s="137"/>
      <c r="D4165" s="159"/>
      <c r="E4165" s="160"/>
      <c r="F4165" s="137" t="s">
        <v>457</v>
      </c>
      <c r="G4165" s="137" t="s">
        <v>460</v>
      </c>
      <c r="H4165" s="177">
        <v>4</v>
      </c>
      <c r="I4165" s="177"/>
      <c r="J4165" s="177"/>
      <c r="K4165" s="177"/>
      <c r="L4165" s="138"/>
      <c r="M4165" s="146"/>
      <c r="N4165" s="146"/>
    </row>
    <row r="4166" spans="2:14" s="141" customFormat="1" ht="20.100000000000001" hidden="1" customHeight="1">
      <c r="B4166" s="137"/>
      <c r="C4166" s="137"/>
      <c r="D4166" s="159"/>
      <c r="E4166" s="160"/>
      <c r="F4166" s="137" t="s">
        <v>460</v>
      </c>
      <c r="G4166" s="137" t="s">
        <v>463</v>
      </c>
      <c r="H4166" s="177">
        <v>4</v>
      </c>
      <c r="I4166" s="177"/>
      <c r="J4166" s="177"/>
      <c r="K4166" s="177"/>
      <c r="L4166" s="138"/>
      <c r="M4166" s="146"/>
      <c r="N4166" s="146"/>
    </row>
    <row r="4167" spans="2:14" s="141" customFormat="1" ht="20.100000000000001" hidden="1" customHeight="1">
      <c r="B4167" s="137"/>
      <c r="C4167" s="137"/>
      <c r="D4167" s="159"/>
      <c r="E4167" s="160"/>
      <c r="F4167" s="137" t="s">
        <v>463</v>
      </c>
      <c r="G4167" s="137" t="s">
        <v>464</v>
      </c>
      <c r="H4167" s="177">
        <v>4</v>
      </c>
      <c r="I4167" s="177"/>
      <c r="J4167" s="177"/>
      <c r="K4167" s="177"/>
      <c r="L4167" s="138"/>
      <c r="M4167" s="146"/>
      <c r="N4167" s="146"/>
    </row>
    <row r="4168" spans="2:14" s="141" customFormat="1" ht="20.100000000000001" hidden="1" customHeight="1">
      <c r="B4168" s="137"/>
      <c r="C4168" s="137"/>
      <c r="D4168" s="159"/>
      <c r="E4168" s="160"/>
      <c r="F4168" s="137" t="s">
        <v>464</v>
      </c>
      <c r="G4168" s="137" t="s">
        <v>465</v>
      </c>
      <c r="H4168" s="177">
        <v>4</v>
      </c>
      <c r="I4168" s="177"/>
      <c r="J4168" s="177"/>
      <c r="K4168" s="177"/>
      <c r="L4168" s="138"/>
      <c r="M4168" s="146"/>
      <c r="N4168" s="146"/>
    </row>
    <row r="4169" spans="2:14" s="141" customFormat="1" ht="20.100000000000001" hidden="1" customHeight="1">
      <c r="B4169" s="137"/>
      <c r="C4169" s="137"/>
      <c r="D4169" s="159"/>
      <c r="E4169" s="160"/>
      <c r="F4169" s="137" t="s">
        <v>465</v>
      </c>
      <c r="G4169" s="137" t="s">
        <v>466</v>
      </c>
      <c r="H4169" s="177">
        <v>4</v>
      </c>
      <c r="I4169" s="177"/>
      <c r="J4169" s="177"/>
      <c r="K4169" s="177"/>
      <c r="L4169" s="138"/>
      <c r="M4169" s="146"/>
      <c r="N4169" s="146"/>
    </row>
    <row r="4170" spans="2:14" s="141" customFormat="1" ht="20.100000000000001" hidden="1" customHeight="1">
      <c r="B4170" s="137"/>
      <c r="C4170" s="137"/>
      <c r="D4170" s="159"/>
      <c r="E4170" s="160"/>
      <c r="F4170" s="137" t="s">
        <v>466</v>
      </c>
      <c r="G4170" s="137" t="s">
        <v>467</v>
      </c>
      <c r="H4170" s="177">
        <v>4</v>
      </c>
      <c r="I4170" s="177"/>
      <c r="J4170" s="177"/>
      <c r="K4170" s="177"/>
      <c r="L4170" s="138"/>
      <c r="M4170" s="146"/>
      <c r="N4170" s="146"/>
    </row>
    <row r="4171" spans="2:14" s="141" customFormat="1" ht="20.100000000000001" hidden="1" customHeight="1">
      <c r="B4171" s="137"/>
      <c r="C4171" s="137"/>
      <c r="D4171" s="159"/>
      <c r="E4171" s="160"/>
      <c r="F4171" s="137" t="s">
        <v>467</v>
      </c>
      <c r="G4171" s="137" t="s">
        <v>468</v>
      </c>
      <c r="H4171" s="177">
        <v>4</v>
      </c>
      <c r="I4171" s="177"/>
      <c r="J4171" s="177"/>
      <c r="K4171" s="177"/>
      <c r="L4171" s="138"/>
      <c r="M4171" s="146"/>
      <c r="N4171" s="146"/>
    </row>
    <row r="4172" spans="2:14" s="141" customFormat="1" ht="20.100000000000001" hidden="1" customHeight="1">
      <c r="B4172" s="137"/>
      <c r="C4172" s="137"/>
      <c r="D4172" s="159"/>
      <c r="E4172" s="160"/>
      <c r="F4172" s="137" t="s">
        <v>468</v>
      </c>
      <c r="G4172" s="137" t="s">
        <v>469</v>
      </c>
      <c r="H4172" s="177">
        <v>4</v>
      </c>
      <c r="I4172" s="177"/>
      <c r="J4172" s="177"/>
      <c r="K4172" s="177"/>
      <c r="L4172" s="138"/>
      <c r="M4172" s="146"/>
      <c r="N4172" s="146"/>
    </row>
    <row r="4173" spans="2:14" s="141" customFormat="1" ht="20.100000000000001" hidden="1" customHeight="1">
      <c r="B4173" s="137"/>
      <c r="C4173" s="137"/>
      <c r="D4173" s="159"/>
      <c r="E4173" s="160"/>
      <c r="F4173" s="137" t="s">
        <v>469</v>
      </c>
      <c r="G4173" s="137" t="s">
        <v>470</v>
      </c>
      <c r="H4173" s="177">
        <v>4</v>
      </c>
      <c r="I4173" s="177"/>
      <c r="J4173" s="177"/>
      <c r="K4173" s="177"/>
      <c r="L4173" s="138"/>
      <c r="M4173" s="146"/>
      <c r="N4173" s="146"/>
    </row>
    <row r="4174" spans="2:14" s="141" customFormat="1" ht="20.100000000000001" hidden="1" customHeight="1">
      <c r="B4174" s="137"/>
      <c r="C4174" s="137"/>
      <c r="D4174" s="159"/>
      <c r="E4174" s="160"/>
      <c r="F4174" s="137" t="s">
        <v>470</v>
      </c>
      <c r="G4174" s="137" t="s">
        <v>471</v>
      </c>
      <c r="H4174" s="177">
        <v>4</v>
      </c>
      <c r="I4174" s="177"/>
      <c r="J4174" s="177"/>
      <c r="K4174" s="177"/>
      <c r="L4174" s="138"/>
      <c r="M4174" s="146"/>
      <c r="N4174" s="146"/>
    </row>
    <row r="4175" spans="2:14" s="141" customFormat="1" ht="20.100000000000001" hidden="1" customHeight="1">
      <c r="B4175" s="137"/>
      <c r="C4175" s="137"/>
      <c r="D4175" s="159"/>
      <c r="E4175" s="160"/>
      <c r="F4175" s="137" t="s">
        <v>471</v>
      </c>
      <c r="G4175" s="137" t="s">
        <v>473</v>
      </c>
      <c r="H4175" s="177">
        <v>4</v>
      </c>
      <c r="I4175" s="177"/>
      <c r="J4175" s="177"/>
      <c r="K4175" s="177"/>
      <c r="L4175" s="138"/>
      <c r="M4175" s="146"/>
      <c r="N4175" s="146"/>
    </row>
    <row r="4176" spans="2:14" s="141" customFormat="1" ht="20.100000000000001" hidden="1" customHeight="1">
      <c r="B4176" s="137"/>
      <c r="C4176" s="137"/>
      <c r="D4176" s="159"/>
      <c r="E4176" s="160"/>
      <c r="F4176" s="137" t="s">
        <v>473</v>
      </c>
      <c r="G4176" s="137" t="s">
        <v>474</v>
      </c>
      <c r="H4176" s="177">
        <v>4</v>
      </c>
      <c r="I4176" s="177"/>
      <c r="J4176" s="177"/>
      <c r="K4176" s="177"/>
      <c r="L4176" s="138"/>
      <c r="M4176" s="146"/>
      <c r="N4176" s="146"/>
    </row>
    <row r="4177" spans="2:14" s="141" customFormat="1" ht="20.100000000000001" hidden="1" customHeight="1">
      <c r="B4177" s="137"/>
      <c r="C4177" s="137"/>
      <c r="D4177" s="159"/>
      <c r="E4177" s="160"/>
      <c r="F4177" s="137" t="s">
        <v>474</v>
      </c>
      <c r="G4177" s="137" t="s">
        <v>475</v>
      </c>
      <c r="H4177" s="177">
        <v>4</v>
      </c>
      <c r="I4177" s="177"/>
      <c r="J4177" s="177"/>
      <c r="K4177" s="177"/>
      <c r="L4177" s="138"/>
      <c r="M4177" s="146"/>
      <c r="N4177" s="146"/>
    </row>
    <row r="4178" spans="2:14" s="141" customFormat="1" ht="20.100000000000001" hidden="1" customHeight="1">
      <c r="B4178" s="137"/>
      <c r="C4178" s="137"/>
      <c r="D4178" s="159"/>
      <c r="E4178" s="160"/>
      <c r="F4178" s="137" t="s">
        <v>475</v>
      </c>
      <c r="G4178" s="137" t="s">
        <v>476</v>
      </c>
      <c r="H4178" s="177">
        <v>4</v>
      </c>
      <c r="I4178" s="177"/>
      <c r="J4178" s="177"/>
      <c r="K4178" s="177"/>
      <c r="L4178" s="138"/>
      <c r="M4178" s="146"/>
      <c r="N4178" s="146"/>
    </row>
    <row r="4179" spans="2:14" s="141" customFormat="1" ht="20.100000000000001" hidden="1" customHeight="1">
      <c r="B4179" s="137"/>
      <c r="C4179" s="137"/>
      <c r="D4179" s="159"/>
      <c r="E4179" s="160"/>
      <c r="F4179" s="137" t="s">
        <v>476</v>
      </c>
      <c r="G4179" s="137" t="s">
        <v>928</v>
      </c>
      <c r="H4179" s="177">
        <v>4</v>
      </c>
      <c r="I4179" s="177"/>
      <c r="J4179" s="177"/>
      <c r="K4179" s="177"/>
      <c r="L4179" s="138"/>
      <c r="M4179" s="146"/>
      <c r="N4179" s="146"/>
    </row>
    <row r="4180" spans="2:14" s="141" customFormat="1" ht="20.100000000000001" hidden="1" customHeight="1">
      <c r="B4180" s="137"/>
      <c r="C4180" s="137"/>
      <c r="D4180" s="159"/>
      <c r="E4180" s="160"/>
      <c r="F4180" s="137"/>
      <c r="G4180" s="137"/>
      <c r="H4180" s="177"/>
      <c r="I4180" s="177"/>
      <c r="J4180" s="177"/>
      <c r="K4180" s="177"/>
      <c r="L4180" s="138"/>
      <c r="M4180" s="146"/>
      <c r="N4180" s="146"/>
    </row>
    <row r="4181" spans="2:14" s="141" customFormat="1" ht="20.100000000000001" hidden="1" customHeight="1">
      <c r="B4181" s="137">
        <v>379</v>
      </c>
      <c r="C4181" s="137"/>
      <c r="D4181" s="159" t="s">
        <v>388</v>
      </c>
      <c r="E4181" s="160">
        <v>3.1949999999999998</v>
      </c>
      <c r="F4181" s="137" t="s">
        <v>433</v>
      </c>
      <c r="G4181" s="137" t="s">
        <v>447</v>
      </c>
      <c r="H4181" s="177">
        <v>4</v>
      </c>
      <c r="I4181" s="177"/>
      <c r="J4181" s="177"/>
      <c r="K4181" s="177"/>
      <c r="L4181" s="138"/>
      <c r="M4181" s="146"/>
      <c r="N4181" s="146"/>
    </row>
    <row r="4182" spans="2:14" s="141" customFormat="1" ht="20.100000000000001" hidden="1" customHeight="1">
      <c r="B4182" s="137"/>
      <c r="C4182" s="137"/>
      <c r="D4182" s="159"/>
      <c r="E4182" s="160"/>
      <c r="F4182" s="137" t="s">
        <v>447</v>
      </c>
      <c r="G4182" s="137" t="s">
        <v>451</v>
      </c>
      <c r="H4182" s="177">
        <v>4</v>
      </c>
      <c r="I4182" s="177"/>
      <c r="J4182" s="177"/>
      <c r="K4182" s="177"/>
      <c r="L4182" s="138"/>
      <c r="M4182" s="146"/>
      <c r="N4182" s="146"/>
    </row>
    <row r="4183" spans="2:14" s="141" customFormat="1" ht="20.100000000000001" hidden="1" customHeight="1">
      <c r="B4183" s="137"/>
      <c r="C4183" s="137"/>
      <c r="D4183" s="159"/>
      <c r="E4183" s="160"/>
      <c r="F4183" s="137" t="s">
        <v>451</v>
      </c>
      <c r="G4183" s="137" t="s">
        <v>454</v>
      </c>
      <c r="H4183" s="177">
        <v>4</v>
      </c>
      <c r="I4183" s="177"/>
      <c r="J4183" s="177"/>
      <c r="K4183" s="177"/>
      <c r="L4183" s="138"/>
      <c r="M4183" s="146"/>
      <c r="N4183" s="146"/>
    </row>
    <row r="4184" spans="2:14" s="141" customFormat="1" ht="20.100000000000001" hidden="1" customHeight="1">
      <c r="B4184" s="137"/>
      <c r="C4184" s="137"/>
      <c r="D4184" s="159"/>
      <c r="E4184" s="160"/>
      <c r="F4184" s="137" t="s">
        <v>454</v>
      </c>
      <c r="G4184" s="137" t="s">
        <v>455</v>
      </c>
      <c r="H4184" s="177">
        <v>4</v>
      </c>
      <c r="I4184" s="177"/>
      <c r="J4184" s="177"/>
      <c r="K4184" s="177"/>
      <c r="L4184" s="138"/>
      <c r="M4184" s="146"/>
      <c r="N4184" s="146"/>
    </row>
    <row r="4185" spans="2:14" s="141" customFormat="1" ht="20.100000000000001" hidden="1" customHeight="1">
      <c r="B4185" s="137"/>
      <c r="C4185" s="137"/>
      <c r="D4185" s="159"/>
      <c r="E4185" s="160"/>
      <c r="F4185" s="137" t="s">
        <v>455</v>
      </c>
      <c r="G4185" s="137" t="s">
        <v>456</v>
      </c>
      <c r="H4185" s="177">
        <v>4</v>
      </c>
      <c r="I4185" s="177"/>
      <c r="J4185" s="177"/>
      <c r="K4185" s="177"/>
      <c r="L4185" s="138"/>
      <c r="M4185" s="146"/>
      <c r="N4185" s="146"/>
    </row>
    <row r="4186" spans="2:14" s="141" customFormat="1" ht="20.100000000000001" hidden="1" customHeight="1">
      <c r="B4186" s="137"/>
      <c r="C4186" s="137"/>
      <c r="D4186" s="159"/>
      <c r="E4186" s="160"/>
      <c r="F4186" s="137" t="s">
        <v>456</v>
      </c>
      <c r="G4186" s="137" t="s">
        <v>457</v>
      </c>
      <c r="H4186" s="177">
        <v>4</v>
      </c>
      <c r="I4186" s="177"/>
      <c r="J4186" s="177"/>
      <c r="K4186" s="177"/>
      <c r="L4186" s="138"/>
      <c r="M4186" s="146"/>
      <c r="N4186" s="146"/>
    </row>
    <row r="4187" spans="2:14" s="141" customFormat="1" ht="20.100000000000001" hidden="1" customHeight="1">
      <c r="B4187" s="137"/>
      <c r="C4187" s="137"/>
      <c r="D4187" s="159"/>
      <c r="E4187" s="160"/>
      <c r="F4187" s="137" t="s">
        <v>457</v>
      </c>
      <c r="G4187" s="137" t="s">
        <v>460</v>
      </c>
      <c r="H4187" s="177">
        <v>4</v>
      </c>
      <c r="I4187" s="177"/>
      <c r="J4187" s="177"/>
      <c r="K4187" s="177"/>
      <c r="L4187" s="138"/>
      <c r="M4187" s="146"/>
      <c r="N4187" s="146"/>
    </row>
    <row r="4188" spans="2:14" s="141" customFormat="1" ht="20.100000000000001" hidden="1" customHeight="1">
      <c r="B4188" s="137"/>
      <c r="C4188" s="137"/>
      <c r="D4188" s="159"/>
      <c r="E4188" s="160"/>
      <c r="F4188" s="137" t="s">
        <v>460</v>
      </c>
      <c r="G4188" s="137" t="s">
        <v>463</v>
      </c>
      <c r="H4188" s="177">
        <v>4</v>
      </c>
      <c r="I4188" s="177"/>
      <c r="J4188" s="177"/>
      <c r="K4188" s="177"/>
      <c r="L4188" s="138"/>
      <c r="M4188" s="146"/>
      <c r="N4188" s="146"/>
    </row>
    <row r="4189" spans="2:14" s="141" customFormat="1" ht="20.100000000000001" hidden="1" customHeight="1">
      <c r="B4189" s="137"/>
      <c r="C4189" s="137"/>
      <c r="D4189" s="159"/>
      <c r="E4189" s="160"/>
      <c r="F4189" s="137" t="s">
        <v>463</v>
      </c>
      <c r="G4189" s="137" t="s">
        <v>464</v>
      </c>
      <c r="H4189" s="177">
        <v>4</v>
      </c>
      <c r="I4189" s="177"/>
      <c r="J4189" s="177"/>
      <c r="K4189" s="177"/>
      <c r="L4189" s="138"/>
      <c r="M4189" s="146"/>
      <c r="N4189" s="146"/>
    </row>
    <row r="4190" spans="2:14" s="141" customFormat="1" ht="20.100000000000001" hidden="1" customHeight="1">
      <c r="B4190" s="137"/>
      <c r="C4190" s="137"/>
      <c r="D4190" s="159"/>
      <c r="E4190" s="160"/>
      <c r="F4190" s="137" t="s">
        <v>464</v>
      </c>
      <c r="G4190" s="137" t="s">
        <v>465</v>
      </c>
      <c r="H4190" s="177">
        <v>4</v>
      </c>
      <c r="I4190" s="177"/>
      <c r="J4190" s="177"/>
      <c r="K4190" s="177"/>
      <c r="L4190" s="138"/>
      <c r="M4190" s="146"/>
      <c r="N4190" s="146"/>
    </row>
    <row r="4191" spans="2:14" s="141" customFormat="1" ht="20.100000000000001" hidden="1" customHeight="1">
      <c r="B4191" s="137"/>
      <c r="C4191" s="137"/>
      <c r="D4191" s="159"/>
      <c r="E4191" s="160"/>
      <c r="F4191" s="137" t="s">
        <v>465</v>
      </c>
      <c r="G4191" s="137" t="s">
        <v>466</v>
      </c>
      <c r="H4191" s="177">
        <v>4</v>
      </c>
      <c r="I4191" s="177"/>
      <c r="J4191" s="177"/>
      <c r="K4191" s="177"/>
      <c r="L4191" s="138"/>
      <c r="M4191" s="146"/>
      <c r="N4191" s="146"/>
    </row>
    <row r="4192" spans="2:14" s="141" customFormat="1" ht="20.100000000000001" hidden="1" customHeight="1">
      <c r="B4192" s="137"/>
      <c r="C4192" s="137"/>
      <c r="D4192" s="159"/>
      <c r="E4192" s="160"/>
      <c r="F4192" s="137" t="s">
        <v>466</v>
      </c>
      <c r="G4192" s="137" t="s">
        <v>467</v>
      </c>
      <c r="H4192" s="177">
        <v>4</v>
      </c>
      <c r="I4192" s="177"/>
      <c r="J4192" s="177"/>
      <c r="K4192" s="177"/>
      <c r="L4192" s="138"/>
      <c r="M4192" s="146"/>
      <c r="N4192" s="146"/>
    </row>
    <row r="4193" spans="2:14" s="141" customFormat="1" ht="20.100000000000001" hidden="1" customHeight="1">
      <c r="B4193" s="137"/>
      <c r="C4193" s="137"/>
      <c r="D4193" s="159"/>
      <c r="E4193" s="160"/>
      <c r="F4193" s="137" t="s">
        <v>467</v>
      </c>
      <c r="G4193" s="137" t="s">
        <v>468</v>
      </c>
      <c r="H4193" s="177">
        <v>4</v>
      </c>
      <c r="I4193" s="177"/>
      <c r="J4193" s="177"/>
      <c r="K4193" s="177"/>
      <c r="L4193" s="138"/>
      <c r="M4193" s="146"/>
      <c r="N4193" s="146"/>
    </row>
    <row r="4194" spans="2:14" s="141" customFormat="1" ht="20.100000000000001" hidden="1" customHeight="1">
      <c r="B4194" s="137"/>
      <c r="C4194" s="137"/>
      <c r="D4194" s="159"/>
      <c r="E4194" s="160"/>
      <c r="F4194" s="137" t="s">
        <v>468</v>
      </c>
      <c r="G4194" s="137" t="s">
        <v>469</v>
      </c>
      <c r="H4194" s="177">
        <v>4</v>
      </c>
      <c r="I4194" s="177"/>
      <c r="J4194" s="177"/>
      <c r="K4194" s="177"/>
      <c r="L4194" s="138"/>
      <c r="M4194" s="146"/>
      <c r="N4194" s="146"/>
    </row>
    <row r="4195" spans="2:14" s="141" customFormat="1" ht="20.100000000000001" hidden="1" customHeight="1">
      <c r="B4195" s="137"/>
      <c r="C4195" s="137"/>
      <c r="D4195" s="159"/>
      <c r="E4195" s="160"/>
      <c r="F4195" s="137" t="s">
        <v>469</v>
      </c>
      <c r="G4195" s="137" t="s">
        <v>470</v>
      </c>
      <c r="H4195" s="177">
        <v>4</v>
      </c>
      <c r="I4195" s="177"/>
      <c r="J4195" s="177"/>
      <c r="K4195" s="177"/>
      <c r="L4195" s="138"/>
      <c r="M4195" s="146"/>
      <c r="N4195" s="146"/>
    </row>
    <row r="4196" spans="2:14" s="141" customFormat="1" ht="20.100000000000001" hidden="1" customHeight="1">
      <c r="B4196" s="137"/>
      <c r="C4196" s="137"/>
      <c r="D4196" s="159"/>
      <c r="E4196" s="160"/>
      <c r="F4196" s="137" t="s">
        <v>470</v>
      </c>
      <c r="G4196" s="137" t="s">
        <v>630</v>
      </c>
      <c r="H4196" s="177">
        <v>4</v>
      </c>
      <c r="I4196" s="177"/>
      <c r="J4196" s="177"/>
      <c r="K4196" s="177"/>
      <c r="L4196" s="138"/>
      <c r="M4196" s="146"/>
      <c r="N4196" s="146"/>
    </row>
    <row r="4197" spans="2:14" s="141" customFormat="1" ht="20.100000000000001" hidden="1" customHeight="1">
      <c r="B4197" s="137"/>
      <c r="C4197" s="137"/>
      <c r="D4197" s="159"/>
      <c r="E4197" s="160"/>
      <c r="F4197" s="137"/>
      <c r="G4197" s="137"/>
      <c r="H4197" s="177"/>
      <c r="I4197" s="177"/>
      <c r="J4197" s="177"/>
      <c r="K4197" s="177"/>
      <c r="L4197" s="138"/>
      <c r="M4197" s="146"/>
      <c r="N4197" s="146"/>
    </row>
    <row r="4198" spans="2:14" s="141" customFormat="1" ht="20.100000000000001" hidden="1" customHeight="1">
      <c r="B4198" s="137">
        <v>380</v>
      </c>
      <c r="C4198" s="137"/>
      <c r="D4198" s="159" t="s">
        <v>389</v>
      </c>
      <c r="E4198" s="160">
        <v>3.8639999999999999</v>
      </c>
      <c r="F4198" s="137" t="s">
        <v>433</v>
      </c>
      <c r="G4198" s="137" t="s">
        <v>447</v>
      </c>
      <c r="H4198" s="177">
        <v>3</v>
      </c>
      <c r="I4198" s="177"/>
      <c r="J4198" s="177"/>
      <c r="K4198" s="177"/>
      <c r="L4198" s="138"/>
      <c r="M4198" s="146"/>
      <c r="N4198" s="146"/>
    </row>
    <row r="4199" spans="2:14" s="141" customFormat="1" ht="20.100000000000001" hidden="1" customHeight="1">
      <c r="B4199" s="137"/>
      <c r="C4199" s="137"/>
      <c r="D4199" s="159"/>
      <c r="E4199" s="160"/>
      <c r="F4199" s="137" t="s">
        <v>447</v>
      </c>
      <c r="G4199" s="137" t="s">
        <v>451</v>
      </c>
      <c r="H4199" s="177">
        <v>3</v>
      </c>
      <c r="I4199" s="177"/>
      <c r="J4199" s="177"/>
      <c r="K4199" s="177"/>
      <c r="L4199" s="138"/>
      <c r="M4199" s="146"/>
      <c r="N4199" s="146"/>
    </row>
    <row r="4200" spans="2:14" s="141" customFormat="1" ht="20.100000000000001" hidden="1" customHeight="1">
      <c r="B4200" s="137"/>
      <c r="C4200" s="137"/>
      <c r="D4200" s="159"/>
      <c r="E4200" s="160"/>
      <c r="F4200" s="137" t="s">
        <v>451</v>
      </c>
      <c r="G4200" s="137" t="s">
        <v>454</v>
      </c>
      <c r="H4200" s="177">
        <v>3</v>
      </c>
      <c r="I4200" s="177"/>
      <c r="J4200" s="177"/>
      <c r="K4200" s="177"/>
      <c r="L4200" s="138"/>
      <c r="M4200" s="146"/>
      <c r="N4200" s="146"/>
    </row>
    <row r="4201" spans="2:14" s="141" customFormat="1" ht="20.100000000000001" hidden="1" customHeight="1">
      <c r="B4201" s="137"/>
      <c r="C4201" s="137"/>
      <c r="D4201" s="159"/>
      <c r="E4201" s="160"/>
      <c r="F4201" s="137" t="s">
        <v>454</v>
      </c>
      <c r="G4201" s="137" t="s">
        <v>455</v>
      </c>
      <c r="H4201" s="177">
        <v>3</v>
      </c>
      <c r="I4201" s="177"/>
      <c r="J4201" s="177"/>
      <c r="K4201" s="177"/>
      <c r="L4201" s="138"/>
      <c r="M4201" s="146"/>
      <c r="N4201" s="146"/>
    </row>
    <row r="4202" spans="2:14" s="141" customFormat="1" ht="20.100000000000001" hidden="1" customHeight="1">
      <c r="B4202" s="137"/>
      <c r="C4202" s="137"/>
      <c r="D4202" s="159"/>
      <c r="E4202" s="160"/>
      <c r="F4202" s="137" t="s">
        <v>455</v>
      </c>
      <c r="G4202" s="137" t="s">
        <v>456</v>
      </c>
      <c r="H4202" s="177">
        <v>3</v>
      </c>
      <c r="I4202" s="177"/>
      <c r="J4202" s="177"/>
      <c r="K4202" s="177"/>
      <c r="L4202" s="138"/>
      <c r="M4202" s="146"/>
      <c r="N4202" s="146"/>
    </row>
    <row r="4203" spans="2:14" s="141" customFormat="1" ht="20.100000000000001" hidden="1" customHeight="1">
      <c r="B4203" s="137"/>
      <c r="C4203" s="137"/>
      <c r="D4203" s="159"/>
      <c r="E4203" s="160"/>
      <c r="F4203" s="137" t="s">
        <v>456</v>
      </c>
      <c r="G4203" s="137" t="s">
        <v>457</v>
      </c>
      <c r="H4203" s="177">
        <v>3</v>
      </c>
      <c r="I4203" s="177"/>
      <c r="J4203" s="177"/>
      <c r="K4203" s="177"/>
      <c r="L4203" s="138"/>
      <c r="M4203" s="146"/>
      <c r="N4203" s="146"/>
    </row>
    <row r="4204" spans="2:14" s="141" customFormat="1" ht="20.100000000000001" hidden="1" customHeight="1">
      <c r="B4204" s="137"/>
      <c r="C4204" s="137"/>
      <c r="D4204" s="159"/>
      <c r="E4204" s="160"/>
      <c r="F4204" s="137" t="s">
        <v>457</v>
      </c>
      <c r="G4204" s="137" t="s">
        <v>460</v>
      </c>
      <c r="H4204" s="177">
        <v>3</v>
      </c>
      <c r="I4204" s="177"/>
      <c r="J4204" s="177"/>
      <c r="K4204" s="177"/>
      <c r="L4204" s="138"/>
      <c r="M4204" s="146"/>
      <c r="N4204" s="146"/>
    </row>
    <row r="4205" spans="2:14" s="141" customFormat="1" ht="20.100000000000001" hidden="1" customHeight="1">
      <c r="B4205" s="137"/>
      <c r="C4205" s="137"/>
      <c r="D4205" s="159"/>
      <c r="E4205" s="160"/>
      <c r="F4205" s="137" t="s">
        <v>460</v>
      </c>
      <c r="G4205" s="137" t="s">
        <v>463</v>
      </c>
      <c r="H4205" s="177">
        <v>3</v>
      </c>
      <c r="I4205" s="177"/>
      <c r="J4205" s="177"/>
      <c r="K4205" s="177"/>
      <c r="L4205" s="138"/>
      <c r="M4205" s="146"/>
      <c r="N4205" s="146"/>
    </row>
    <row r="4206" spans="2:14" s="141" customFormat="1" ht="20.100000000000001" hidden="1" customHeight="1">
      <c r="B4206" s="137"/>
      <c r="C4206" s="137"/>
      <c r="D4206" s="159"/>
      <c r="E4206" s="160"/>
      <c r="F4206" s="137" t="s">
        <v>463</v>
      </c>
      <c r="G4206" s="137" t="s">
        <v>464</v>
      </c>
      <c r="H4206" s="177">
        <v>3</v>
      </c>
      <c r="I4206" s="177"/>
      <c r="J4206" s="177"/>
      <c r="K4206" s="177"/>
      <c r="L4206" s="138"/>
      <c r="M4206" s="146"/>
      <c r="N4206" s="146"/>
    </row>
    <row r="4207" spans="2:14" s="141" customFormat="1" ht="20.100000000000001" hidden="1" customHeight="1">
      <c r="B4207" s="137"/>
      <c r="C4207" s="137"/>
      <c r="D4207" s="159"/>
      <c r="E4207" s="160"/>
      <c r="F4207" s="137" t="s">
        <v>464</v>
      </c>
      <c r="G4207" s="137" t="s">
        <v>465</v>
      </c>
      <c r="H4207" s="177">
        <v>3</v>
      </c>
      <c r="I4207" s="177"/>
      <c r="J4207" s="177"/>
      <c r="K4207" s="177"/>
      <c r="L4207" s="138"/>
      <c r="M4207" s="146"/>
      <c r="N4207" s="146"/>
    </row>
    <row r="4208" spans="2:14" s="141" customFormat="1" ht="20.100000000000001" hidden="1" customHeight="1">
      <c r="B4208" s="137"/>
      <c r="C4208" s="137"/>
      <c r="D4208" s="159"/>
      <c r="E4208" s="160"/>
      <c r="F4208" s="137" t="s">
        <v>465</v>
      </c>
      <c r="G4208" s="137" t="s">
        <v>466</v>
      </c>
      <c r="H4208" s="177">
        <v>3</v>
      </c>
      <c r="I4208" s="177"/>
      <c r="J4208" s="177"/>
      <c r="K4208" s="177"/>
      <c r="L4208" s="138"/>
      <c r="M4208" s="146"/>
      <c r="N4208" s="146"/>
    </row>
    <row r="4209" spans="2:14" s="141" customFormat="1" ht="20.100000000000001" hidden="1" customHeight="1">
      <c r="B4209" s="137"/>
      <c r="C4209" s="137"/>
      <c r="D4209" s="159"/>
      <c r="E4209" s="160"/>
      <c r="F4209" s="137" t="s">
        <v>466</v>
      </c>
      <c r="G4209" s="137" t="s">
        <v>467</v>
      </c>
      <c r="H4209" s="177">
        <v>3</v>
      </c>
      <c r="I4209" s="177"/>
      <c r="J4209" s="177"/>
      <c r="K4209" s="177"/>
      <c r="L4209" s="138"/>
      <c r="M4209" s="146"/>
      <c r="N4209" s="146"/>
    </row>
    <row r="4210" spans="2:14" s="141" customFormat="1" ht="20.100000000000001" hidden="1" customHeight="1">
      <c r="B4210" s="137"/>
      <c r="C4210" s="137"/>
      <c r="D4210" s="159"/>
      <c r="E4210" s="160"/>
      <c r="F4210" s="137" t="s">
        <v>467</v>
      </c>
      <c r="G4210" s="137" t="s">
        <v>468</v>
      </c>
      <c r="H4210" s="177">
        <v>3</v>
      </c>
      <c r="I4210" s="177"/>
      <c r="J4210" s="177"/>
      <c r="K4210" s="177"/>
      <c r="L4210" s="138"/>
      <c r="M4210" s="146"/>
      <c r="N4210" s="146"/>
    </row>
    <row r="4211" spans="2:14" s="141" customFormat="1" ht="20.100000000000001" hidden="1" customHeight="1">
      <c r="B4211" s="137"/>
      <c r="C4211" s="137"/>
      <c r="D4211" s="159"/>
      <c r="E4211" s="160"/>
      <c r="F4211" s="137" t="s">
        <v>468</v>
      </c>
      <c r="G4211" s="137" t="s">
        <v>469</v>
      </c>
      <c r="H4211" s="177">
        <v>3</v>
      </c>
      <c r="I4211" s="177"/>
      <c r="J4211" s="177"/>
      <c r="K4211" s="177"/>
      <c r="L4211" s="138"/>
      <c r="M4211" s="146"/>
      <c r="N4211" s="146"/>
    </row>
    <row r="4212" spans="2:14" s="141" customFormat="1" ht="20.100000000000001" hidden="1" customHeight="1">
      <c r="B4212" s="137"/>
      <c r="C4212" s="137"/>
      <c r="D4212" s="159"/>
      <c r="E4212" s="160"/>
      <c r="F4212" s="137" t="s">
        <v>469</v>
      </c>
      <c r="G4212" s="137" t="s">
        <v>470</v>
      </c>
      <c r="H4212" s="177">
        <v>3</v>
      </c>
      <c r="I4212" s="177"/>
      <c r="J4212" s="177"/>
      <c r="K4212" s="177"/>
      <c r="L4212" s="138"/>
      <c r="M4212" s="146"/>
      <c r="N4212" s="146"/>
    </row>
    <row r="4213" spans="2:14" s="141" customFormat="1" ht="20.100000000000001" hidden="1" customHeight="1">
      <c r="B4213" s="137"/>
      <c r="C4213" s="137"/>
      <c r="D4213" s="159"/>
      <c r="E4213" s="160"/>
      <c r="F4213" s="137" t="s">
        <v>470</v>
      </c>
      <c r="G4213" s="137" t="s">
        <v>471</v>
      </c>
      <c r="H4213" s="177">
        <v>3</v>
      </c>
      <c r="I4213" s="177"/>
      <c r="J4213" s="177"/>
      <c r="K4213" s="177"/>
      <c r="L4213" s="138"/>
      <c r="M4213" s="146"/>
      <c r="N4213" s="146"/>
    </row>
    <row r="4214" spans="2:14" s="141" customFormat="1" ht="20.100000000000001" hidden="1" customHeight="1">
      <c r="B4214" s="137"/>
      <c r="C4214" s="137"/>
      <c r="D4214" s="159"/>
      <c r="E4214" s="160"/>
      <c r="F4214" s="137" t="s">
        <v>471</v>
      </c>
      <c r="G4214" s="137" t="s">
        <v>473</v>
      </c>
      <c r="H4214" s="177">
        <v>3</v>
      </c>
      <c r="I4214" s="177"/>
      <c r="J4214" s="177"/>
      <c r="K4214" s="177"/>
      <c r="L4214" s="138"/>
      <c r="M4214" s="146"/>
      <c r="N4214" s="146"/>
    </row>
    <row r="4215" spans="2:14" s="141" customFormat="1" ht="20.100000000000001" hidden="1" customHeight="1">
      <c r="B4215" s="137"/>
      <c r="C4215" s="137"/>
      <c r="D4215" s="159"/>
      <c r="E4215" s="160"/>
      <c r="F4215" s="137" t="s">
        <v>473</v>
      </c>
      <c r="G4215" s="137" t="s">
        <v>474</v>
      </c>
      <c r="H4215" s="177">
        <v>3</v>
      </c>
      <c r="I4215" s="177"/>
      <c r="J4215" s="177"/>
      <c r="K4215" s="177"/>
      <c r="L4215" s="138"/>
      <c r="M4215" s="146"/>
      <c r="N4215" s="146"/>
    </row>
    <row r="4216" spans="2:14" s="141" customFormat="1" ht="20.100000000000001" hidden="1" customHeight="1">
      <c r="B4216" s="137"/>
      <c r="C4216" s="137"/>
      <c r="D4216" s="159"/>
      <c r="E4216" s="160"/>
      <c r="F4216" s="137" t="s">
        <v>474</v>
      </c>
      <c r="G4216" s="137" t="s">
        <v>475</v>
      </c>
      <c r="H4216" s="177">
        <v>3</v>
      </c>
      <c r="I4216" s="177"/>
      <c r="J4216" s="177"/>
      <c r="K4216" s="177"/>
      <c r="L4216" s="138"/>
      <c r="M4216" s="146"/>
      <c r="N4216" s="146"/>
    </row>
    <row r="4217" spans="2:14" s="141" customFormat="1" ht="20.100000000000001" hidden="1" customHeight="1">
      <c r="B4217" s="137"/>
      <c r="C4217" s="137"/>
      <c r="D4217" s="159"/>
      <c r="E4217" s="160"/>
      <c r="F4217" s="137" t="s">
        <v>475</v>
      </c>
      <c r="G4217" s="137" t="s">
        <v>1005</v>
      </c>
      <c r="H4217" s="177">
        <v>3</v>
      </c>
      <c r="I4217" s="177"/>
      <c r="J4217" s="177"/>
      <c r="K4217" s="177"/>
      <c r="L4217" s="138"/>
      <c r="M4217" s="146"/>
      <c r="N4217" s="146"/>
    </row>
    <row r="4218" spans="2:14" s="141" customFormat="1" ht="20.100000000000001" hidden="1" customHeight="1">
      <c r="B4218" s="137"/>
      <c r="C4218" s="137"/>
      <c r="D4218" s="159"/>
      <c r="E4218" s="160"/>
      <c r="F4218" s="137"/>
      <c r="G4218" s="137"/>
      <c r="H4218" s="177"/>
      <c r="I4218" s="177"/>
      <c r="J4218" s="177"/>
      <c r="K4218" s="177"/>
      <c r="L4218" s="138"/>
      <c r="M4218" s="146"/>
      <c r="N4218" s="146"/>
    </row>
    <row r="4219" spans="2:14" s="141" customFormat="1" ht="20.100000000000001" hidden="1" customHeight="1">
      <c r="B4219" s="137">
        <v>381</v>
      </c>
      <c r="C4219" s="137"/>
      <c r="D4219" s="159" t="s">
        <v>806</v>
      </c>
      <c r="E4219" s="160">
        <v>7.6509999999999998</v>
      </c>
      <c r="F4219" s="137" t="s">
        <v>433</v>
      </c>
      <c r="G4219" s="137" t="s">
        <v>447</v>
      </c>
      <c r="H4219" s="177">
        <v>3</v>
      </c>
      <c r="I4219" s="177"/>
      <c r="J4219" s="177"/>
      <c r="K4219" s="177"/>
      <c r="L4219" s="138"/>
      <c r="M4219" s="146"/>
      <c r="N4219" s="146"/>
    </row>
    <row r="4220" spans="2:14" s="141" customFormat="1" ht="20.100000000000001" hidden="1" customHeight="1">
      <c r="B4220" s="137"/>
      <c r="C4220" s="137"/>
      <c r="D4220" s="159"/>
      <c r="E4220" s="160"/>
      <c r="F4220" s="137" t="s">
        <v>447</v>
      </c>
      <c r="G4220" s="137" t="s">
        <v>451</v>
      </c>
      <c r="H4220" s="177">
        <v>3</v>
      </c>
      <c r="I4220" s="177"/>
      <c r="J4220" s="177"/>
      <c r="K4220" s="177"/>
      <c r="L4220" s="138"/>
      <c r="M4220" s="146"/>
      <c r="N4220" s="146"/>
    </row>
    <row r="4221" spans="2:14" s="141" customFormat="1" ht="20.100000000000001" hidden="1" customHeight="1">
      <c r="B4221" s="137"/>
      <c r="C4221" s="137"/>
      <c r="D4221" s="159"/>
      <c r="E4221" s="160"/>
      <c r="F4221" s="137" t="s">
        <v>451</v>
      </c>
      <c r="G4221" s="137" t="s">
        <v>454</v>
      </c>
      <c r="H4221" s="177">
        <v>3</v>
      </c>
      <c r="I4221" s="177"/>
      <c r="J4221" s="177"/>
      <c r="K4221" s="177"/>
      <c r="L4221" s="138"/>
      <c r="M4221" s="146"/>
      <c r="N4221" s="146"/>
    </row>
    <row r="4222" spans="2:14" s="141" customFormat="1" ht="20.100000000000001" hidden="1" customHeight="1">
      <c r="B4222" s="137"/>
      <c r="C4222" s="137"/>
      <c r="D4222" s="159"/>
      <c r="E4222" s="160"/>
      <c r="F4222" s="137" t="s">
        <v>454</v>
      </c>
      <c r="G4222" s="137" t="s">
        <v>455</v>
      </c>
      <c r="H4222" s="177">
        <v>3</v>
      </c>
      <c r="I4222" s="177"/>
      <c r="J4222" s="177"/>
      <c r="K4222" s="177"/>
      <c r="L4222" s="138"/>
      <c r="M4222" s="146"/>
      <c r="N4222" s="146"/>
    </row>
    <row r="4223" spans="2:14" s="141" customFormat="1" ht="20.100000000000001" hidden="1" customHeight="1">
      <c r="B4223" s="137"/>
      <c r="C4223" s="137"/>
      <c r="D4223" s="159"/>
      <c r="E4223" s="160"/>
      <c r="F4223" s="137" t="s">
        <v>455</v>
      </c>
      <c r="G4223" s="137" t="s">
        <v>456</v>
      </c>
      <c r="H4223" s="177">
        <v>3</v>
      </c>
      <c r="I4223" s="177"/>
      <c r="J4223" s="177"/>
      <c r="K4223" s="177"/>
      <c r="L4223" s="138"/>
      <c r="M4223" s="146"/>
      <c r="N4223" s="146"/>
    </row>
    <row r="4224" spans="2:14" s="141" customFormat="1" ht="20.100000000000001" hidden="1" customHeight="1">
      <c r="B4224" s="137"/>
      <c r="C4224" s="137"/>
      <c r="D4224" s="159"/>
      <c r="E4224" s="160"/>
      <c r="F4224" s="137" t="s">
        <v>456</v>
      </c>
      <c r="G4224" s="137" t="s">
        <v>457</v>
      </c>
      <c r="H4224" s="177">
        <v>3</v>
      </c>
      <c r="I4224" s="177"/>
      <c r="J4224" s="177"/>
      <c r="K4224" s="177"/>
      <c r="L4224" s="138"/>
      <c r="M4224" s="146"/>
      <c r="N4224" s="146"/>
    </row>
    <row r="4225" spans="2:14" s="141" customFormat="1" ht="20.100000000000001" hidden="1" customHeight="1">
      <c r="B4225" s="137"/>
      <c r="C4225" s="137"/>
      <c r="D4225" s="159"/>
      <c r="E4225" s="160"/>
      <c r="F4225" s="137" t="s">
        <v>457</v>
      </c>
      <c r="G4225" s="137" t="s">
        <v>460</v>
      </c>
      <c r="H4225" s="177">
        <v>3</v>
      </c>
      <c r="I4225" s="177"/>
      <c r="J4225" s="177"/>
      <c r="K4225" s="177"/>
      <c r="L4225" s="138"/>
      <c r="M4225" s="146"/>
      <c r="N4225" s="146"/>
    </row>
    <row r="4226" spans="2:14" s="141" customFormat="1" ht="20.100000000000001" hidden="1" customHeight="1">
      <c r="B4226" s="137"/>
      <c r="C4226" s="137"/>
      <c r="D4226" s="159"/>
      <c r="E4226" s="160"/>
      <c r="F4226" s="137" t="s">
        <v>460</v>
      </c>
      <c r="G4226" s="137" t="s">
        <v>463</v>
      </c>
      <c r="H4226" s="177">
        <v>3</v>
      </c>
      <c r="I4226" s="177"/>
      <c r="J4226" s="177"/>
      <c r="K4226" s="177"/>
      <c r="L4226" s="138"/>
      <c r="M4226" s="146"/>
      <c r="N4226" s="146"/>
    </row>
    <row r="4227" spans="2:14" s="141" customFormat="1" ht="20.100000000000001" hidden="1" customHeight="1">
      <c r="B4227" s="137"/>
      <c r="C4227" s="137"/>
      <c r="D4227" s="159"/>
      <c r="E4227" s="160"/>
      <c r="F4227" s="137" t="s">
        <v>463</v>
      </c>
      <c r="G4227" s="137" t="s">
        <v>464</v>
      </c>
      <c r="H4227" s="177">
        <v>3</v>
      </c>
      <c r="I4227" s="177"/>
      <c r="J4227" s="177"/>
      <c r="K4227" s="177"/>
      <c r="L4227" s="138"/>
      <c r="M4227" s="146"/>
      <c r="N4227" s="146"/>
    </row>
    <row r="4228" spans="2:14" s="141" customFormat="1" ht="20.100000000000001" hidden="1" customHeight="1">
      <c r="B4228" s="137"/>
      <c r="C4228" s="137"/>
      <c r="D4228" s="159"/>
      <c r="E4228" s="160"/>
      <c r="F4228" s="137" t="s">
        <v>464</v>
      </c>
      <c r="G4228" s="137" t="s">
        <v>465</v>
      </c>
      <c r="H4228" s="177">
        <v>3</v>
      </c>
      <c r="I4228" s="177"/>
      <c r="J4228" s="177"/>
      <c r="K4228" s="177"/>
      <c r="L4228" s="138"/>
      <c r="M4228" s="146"/>
      <c r="N4228" s="146"/>
    </row>
    <row r="4229" spans="2:14" s="141" customFormat="1" ht="20.100000000000001" hidden="1" customHeight="1">
      <c r="B4229" s="137"/>
      <c r="C4229" s="137"/>
      <c r="D4229" s="159"/>
      <c r="E4229" s="160"/>
      <c r="F4229" s="137" t="s">
        <v>465</v>
      </c>
      <c r="G4229" s="137" t="s">
        <v>466</v>
      </c>
      <c r="H4229" s="177">
        <v>3</v>
      </c>
      <c r="I4229" s="177"/>
      <c r="J4229" s="177"/>
      <c r="K4229" s="177"/>
      <c r="L4229" s="138"/>
      <c r="M4229" s="146"/>
      <c r="N4229" s="146"/>
    </row>
    <row r="4230" spans="2:14" s="141" customFormat="1" ht="20.100000000000001" hidden="1" customHeight="1">
      <c r="B4230" s="137"/>
      <c r="C4230" s="137"/>
      <c r="D4230" s="159"/>
      <c r="E4230" s="160"/>
      <c r="F4230" s="137" t="s">
        <v>466</v>
      </c>
      <c r="G4230" s="137" t="s">
        <v>467</v>
      </c>
      <c r="H4230" s="177">
        <v>3</v>
      </c>
      <c r="I4230" s="177"/>
      <c r="J4230" s="177"/>
      <c r="K4230" s="177"/>
      <c r="L4230" s="138"/>
      <c r="M4230" s="146"/>
      <c r="N4230" s="146"/>
    </row>
    <row r="4231" spans="2:14" s="141" customFormat="1" ht="20.100000000000001" hidden="1" customHeight="1">
      <c r="B4231" s="137"/>
      <c r="C4231" s="137"/>
      <c r="D4231" s="159"/>
      <c r="E4231" s="160"/>
      <c r="F4231" s="137" t="s">
        <v>467</v>
      </c>
      <c r="G4231" s="137" t="s">
        <v>468</v>
      </c>
      <c r="H4231" s="177">
        <v>3</v>
      </c>
      <c r="I4231" s="177"/>
      <c r="J4231" s="177"/>
      <c r="K4231" s="177"/>
      <c r="L4231" s="138"/>
      <c r="M4231" s="146"/>
      <c r="N4231" s="146"/>
    </row>
    <row r="4232" spans="2:14" s="141" customFormat="1" ht="20.100000000000001" hidden="1" customHeight="1">
      <c r="B4232" s="137"/>
      <c r="C4232" s="137"/>
      <c r="D4232" s="159"/>
      <c r="E4232" s="160"/>
      <c r="F4232" s="137" t="s">
        <v>468</v>
      </c>
      <c r="G4232" s="137" t="s">
        <v>469</v>
      </c>
      <c r="H4232" s="177">
        <v>3</v>
      </c>
      <c r="I4232" s="177"/>
      <c r="J4232" s="177"/>
      <c r="K4232" s="177"/>
      <c r="L4232" s="138"/>
      <c r="M4232" s="146"/>
      <c r="N4232" s="146"/>
    </row>
    <row r="4233" spans="2:14" s="141" customFormat="1" ht="20.100000000000001" hidden="1" customHeight="1">
      <c r="B4233" s="137"/>
      <c r="C4233" s="137"/>
      <c r="D4233" s="159"/>
      <c r="E4233" s="160"/>
      <c r="F4233" s="137" t="s">
        <v>469</v>
      </c>
      <c r="G4233" s="137" t="s">
        <v>470</v>
      </c>
      <c r="H4233" s="177">
        <v>3</v>
      </c>
      <c r="I4233" s="177"/>
      <c r="J4233" s="177"/>
      <c r="K4233" s="177"/>
      <c r="L4233" s="138"/>
      <c r="M4233" s="146"/>
      <c r="N4233" s="146"/>
    </row>
    <row r="4234" spans="2:14" s="141" customFormat="1" ht="20.100000000000001" hidden="1" customHeight="1">
      <c r="B4234" s="137"/>
      <c r="C4234" s="137"/>
      <c r="D4234" s="159"/>
      <c r="E4234" s="160"/>
      <c r="F4234" s="137" t="s">
        <v>470</v>
      </c>
      <c r="G4234" s="137" t="s">
        <v>471</v>
      </c>
      <c r="H4234" s="177">
        <v>3</v>
      </c>
      <c r="I4234" s="177"/>
      <c r="J4234" s="177"/>
      <c r="K4234" s="177"/>
      <c r="L4234" s="138"/>
      <c r="M4234" s="146"/>
      <c r="N4234" s="146"/>
    </row>
    <row r="4235" spans="2:14" s="141" customFormat="1" ht="20.100000000000001" hidden="1" customHeight="1">
      <c r="B4235" s="137"/>
      <c r="C4235" s="137"/>
      <c r="D4235" s="159"/>
      <c r="E4235" s="160"/>
      <c r="F4235" s="137" t="s">
        <v>471</v>
      </c>
      <c r="G4235" s="137" t="s">
        <v>473</v>
      </c>
      <c r="H4235" s="177">
        <v>3</v>
      </c>
      <c r="I4235" s="177"/>
      <c r="J4235" s="177"/>
      <c r="K4235" s="177"/>
      <c r="L4235" s="138"/>
      <c r="M4235" s="146"/>
      <c r="N4235" s="146"/>
    </row>
    <row r="4236" spans="2:14" s="141" customFormat="1" ht="20.100000000000001" hidden="1" customHeight="1">
      <c r="B4236" s="137"/>
      <c r="C4236" s="137"/>
      <c r="D4236" s="159"/>
      <c r="E4236" s="160"/>
      <c r="F4236" s="137" t="s">
        <v>473</v>
      </c>
      <c r="G4236" s="137" t="s">
        <v>474</v>
      </c>
      <c r="H4236" s="177">
        <v>3</v>
      </c>
      <c r="I4236" s="177"/>
      <c r="J4236" s="177"/>
      <c r="K4236" s="177"/>
      <c r="L4236" s="138"/>
      <c r="M4236" s="146"/>
      <c r="N4236" s="146"/>
    </row>
    <row r="4237" spans="2:14" s="141" customFormat="1" ht="20.100000000000001" hidden="1" customHeight="1">
      <c r="B4237" s="137"/>
      <c r="C4237" s="137"/>
      <c r="D4237" s="159"/>
      <c r="E4237" s="160"/>
      <c r="F4237" s="137" t="s">
        <v>474</v>
      </c>
      <c r="G4237" s="137" t="s">
        <v>475</v>
      </c>
      <c r="H4237" s="177">
        <v>3</v>
      </c>
      <c r="I4237" s="177"/>
      <c r="J4237" s="177"/>
      <c r="K4237" s="177"/>
      <c r="L4237" s="138"/>
      <c r="M4237" s="146"/>
      <c r="N4237" s="146"/>
    </row>
    <row r="4238" spans="2:14" s="141" customFormat="1" ht="20.100000000000001" hidden="1" customHeight="1">
      <c r="B4238" s="137"/>
      <c r="C4238" s="137"/>
      <c r="D4238" s="159"/>
      <c r="E4238" s="160"/>
      <c r="F4238" s="137" t="s">
        <v>475</v>
      </c>
      <c r="G4238" s="137" t="s">
        <v>476</v>
      </c>
      <c r="H4238" s="177">
        <v>3</v>
      </c>
      <c r="I4238" s="177"/>
      <c r="J4238" s="177"/>
      <c r="K4238" s="177"/>
      <c r="L4238" s="138"/>
      <c r="M4238" s="146"/>
      <c r="N4238" s="146"/>
    </row>
    <row r="4239" spans="2:14" s="141" customFormat="1" ht="20.100000000000001" hidden="1" customHeight="1">
      <c r="B4239" s="137"/>
      <c r="C4239" s="137"/>
      <c r="D4239" s="159"/>
      <c r="E4239" s="160"/>
      <c r="F4239" s="137" t="s">
        <v>476</v>
      </c>
      <c r="G4239" s="137" t="s">
        <v>477</v>
      </c>
      <c r="H4239" s="177">
        <v>3</v>
      </c>
      <c r="I4239" s="177"/>
      <c r="J4239" s="177"/>
      <c r="K4239" s="177"/>
      <c r="L4239" s="138"/>
      <c r="M4239" s="146"/>
      <c r="N4239" s="146"/>
    </row>
    <row r="4240" spans="2:14" s="141" customFormat="1" ht="20.100000000000001" hidden="1" customHeight="1">
      <c r="B4240" s="137"/>
      <c r="C4240" s="137"/>
      <c r="D4240" s="159"/>
      <c r="E4240" s="160"/>
      <c r="F4240" s="137" t="s">
        <v>477</v>
      </c>
      <c r="G4240" s="137" t="s">
        <v>543</v>
      </c>
      <c r="H4240" s="177">
        <v>3</v>
      </c>
      <c r="I4240" s="177"/>
      <c r="J4240" s="177"/>
      <c r="K4240" s="177"/>
      <c r="L4240" s="138"/>
      <c r="M4240" s="146"/>
      <c r="N4240" s="146"/>
    </row>
    <row r="4241" spans="2:14" s="141" customFormat="1" ht="20.100000000000001" hidden="1" customHeight="1">
      <c r="B4241" s="137"/>
      <c r="C4241" s="137"/>
      <c r="D4241" s="159"/>
      <c r="E4241" s="160"/>
      <c r="F4241" s="137" t="s">
        <v>543</v>
      </c>
      <c r="G4241" s="137" t="s">
        <v>550</v>
      </c>
      <c r="H4241" s="177">
        <v>3</v>
      </c>
      <c r="I4241" s="177"/>
      <c r="J4241" s="177"/>
      <c r="K4241" s="177"/>
      <c r="L4241" s="138"/>
      <c r="M4241" s="146"/>
      <c r="N4241" s="146"/>
    </row>
    <row r="4242" spans="2:14" s="141" customFormat="1" ht="20.100000000000001" hidden="1" customHeight="1">
      <c r="B4242" s="137"/>
      <c r="C4242" s="137"/>
      <c r="D4242" s="159"/>
      <c r="E4242" s="160"/>
      <c r="F4242" s="137" t="s">
        <v>550</v>
      </c>
      <c r="G4242" s="137" t="s">
        <v>551</v>
      </c>
      <c r="H4242" s="177">
        <v>3</v>
      </c>
      <c r="I4242" s="177"/>
      <c r="J4242" s="177"/>
      <c r="K4242" s="177"/>
      <c r="L4242" s="138"/>
      <c r="M4242" s="146"/>
      <c r="N4242" s="146"/>
    </row>
    <row r="4243" spans="2:14" s="141" customFormat="1" ht="20.100000000000001" hidden="1" customHeight="1">
      <c r="B4243" s="137"/>
      <c r="C4243" s="137"/>
      <c r="D4243" s="159"/>
      <c r="E4243" s="160"/>
      <c r="F4243" s="137" t="s">
        <v>551</v>
      </c>
      <c r="G4243" s="137" t="s">
        <v>552</v>
      </c>
      <c r="H4243" s="177">
        <v>3</v>
      </c>
      <c r="I4243" s="177"/>
      <c r="J4243" s="177"/>
      <c r="K4243" s="177"/>
      <c r="L4243" s="138"/>
      <c r="M4243" s="146"/>
      <c r="N4243" s="146"/>
    </row>
    <row r="4244" spans="2:14" s="141" customFormat="1" ht="20.100000000000001" hidden="1" customHeight="1">
      <c r="B4244" s="137"/>
      <c r="C4244" s="137"/>
      <c r="D4244" s="159"/>
      <c r="E4244" s="160"/>
      <c r="F4244" s="137" t="s">
        <v>552</v>
      </c>
      <c r="G4244" s="137" t="s">
        <v>553</v>
      </c>
      <c r="H4244" s="177">
        <v>3</v>
      </c>
      <c r="I4244" s="177"/>
      <c r="J4244" s="177"/>
      <c r="K4244" s="177"/>
      <c r="L4244" s="138"/>
      <c r="M4244" s="146"/>
      <c r="N4244" s="146"/>
    </row>
    <row r="4245" spans="2:14" s="141" customFormat="1" ht="20.100000000000001" hidden="1" customHeight="1">
      <c r="B4245" s="137"/>
      <c r="C4245" s="137"/>
      <c r="D4245" s="159"/>
      <c r="E4245" s="160"/>
      <c r="F4245" s="137" t="s">
        <v>553</v>
      </c>
      <c r="G4245" s="137" t="s">
        <v>554</v>
      </c>
      <c r="H4245" s="177">
        <v>3</v>
      </c>
      <c r="I4245" s="177"/>
      <c r="J4245" s="177"/>
      <c r="K4245" s="177"/>
      <c r="L4245" s="138"/>
      <c r="M4245" s="146"/>
      <c r="N4245" s="146"/>
    </row>
    <row r="4246" spans="2:14" s="141" customFormat="1" ht="20.100000000000001" hidden="1" customHeight="1">
      <c r="B4246" s="137"/>
      <c r="C4246" s="137"/>
      <c r="D4246" s="159"/>
      <c r="E4246" s="160"/>
      <c r="F4246" s="137" t="s">
        <v>554</v>
      </c>
      <c r="G4246" s="137" t="s">
        <v>555</v>
      </c>
      <c r="H4246" s="177">
        <v>3</v>
      </c>
      <c r="I4246" s="177"/>
      <c r="J4246" s="177"/>
      <c r="K4246" s="177"/>
      <c r="L4246" s="138"/>
      <c r="M4246" s="146"/>
      <c r="N4246" s="146"/>
    </row>
    <row r="4247" spans="2:14" s="141" customFormat="1" ht="20.100000000000001" hidden="1" customHeight="1">
      <c r="B4247" s="137"/>
      <c r="C4247" s="137"/>
      <c r="D4247" s="159"/>
      <c r="E4247" s="160"/>
      <c r="F4247" s="137" t="s">
        <v>555</v>
      </c>
      <c r="G4247" s="137" t="s">
        <v>556</v>
      </c>
      <c r="H4247" s="177">
        <v>3</v>
      </c>
      <c r="I4247" s="177"/>
      <c r="J4247" s="177"/>
      <c r="K4247" s="177"/>
      <c r="L4247" s="138"/>
      <c r="M4247" s="146"/>
      <c r="N4247" s="146"/>
    </row>
    <row r="4248" spans="2:14" s="141" customFormat="1" ht="20.100000000000001" hidden="1" customHeight="1">
      <c r="B4248" s="137"/>
      <c r="C4248" s="137"/>
      <c r="D4248" s="159"/>
      <c r="E4248" s="160"/>
      <c r="F4248" s="137" t="s">
        <v>556</v>
      </c>
      <c r="G4248" s="137" t="s">
        <v>557</v>
      </c>
      <c r="H4248" s="177">
        <v>3</v>
      </c>
      <c r="I4248" s="177"/>
      <c r="J4248" s="177"/>
      <c r="K4248" s="177"/>
      <c r="L4248" s="138"/>
      <c r="M4248" s="146"/>
      <c r="N4248" s="146"/>
    </row>
    <row r="4249" spans="2:14" s="141" customFormat="1" ht="20.100000000000001" hidden="1" customHeight="1">
      <c r="B4249" s="137"/>
      <c r="C4249" s="137"/>
      <c r="D4249" s="159"/>
      <c r="E4249" s="160"/>
      <c r="F4249" s="137" t="s">
        <v>557</v>
      </c>
      <c r="G4249" s="137" t="s">
        <v>558</v>
      </c>
      <c r="H4249" s="177">
        <v>3</v>
      </c>
      <c r="I4249" s="177"/>
      <c r="J4249" s="177"/>
      <c r="K4249" s="177"/>
      <c r="L4249" s="138"/>
      <c r="M4249" s="146"/>
      <c r="N4249" s="146"/>
    </row>
    <row r="4250" spans="2:14" s="141" customFormat="1" ht="20.100000000000001" hidden="1" customHeight="1">
      <c r="B4250" s="137"/>
      <c r="C4250" s="137"/>
      <c r="D4250" s="159"/>
      <c r="E4250" s="160"/>
      <c r="F4250" s="137" t="s">
        <v>558</v>
      </c>
      <c r="G4250" s="137" t="s">
        <v>559</v>
      </c>
      <c r="H4250" s="177">
        <v>3</v>
      </c>
      <c r="I4250" s="177"/>
      <c r="J4250" s="177"/>
      <c r="K4250" s="177"/>
      <c r="L4250" s="138"/>
      <c r="M4250" s="146"/>
      <c r="N4250" s="146"/>
    </row>
    <row r="4251" spans="2:14" s="141" customFormat="1" ht="20.100000000000001" hidden="1" customHeight="1">
      <c r="B4251" s="137"/>
      <c r="C4251" s="137"/>
      <c r="D4251" s="159"/>
      <c r="E4251" s="160"/>
      <c r="F4251" s="137" t="s">
        <v>559</v>
      </c>
      <c r="G4251" s="137" t="s">
        <v>560</v>
      </c>
      <c r="H4251" s="177">
        <v>3</v>
      </c>
      <c r="I4251" s="177"/>
      <c r="J4251" s="177"/>
      <c r="K4251" s="177"/>
      <c r="L4251" s="138"/>
      <c r="M4251" s="146"/>
      <c r="N4251" s="146"/>
    </row>
    <row r="4252" spans="2:14" s="141" customFormat="1" ht="20.100000000000001" hidden="1" customHeight="1">
      <c r="B4252" s="137"/>
      <c r="C4252" s="137"/>
      <c r="D4252" s="159"/>
      <c r="E4252" s="160"/>
      <c r="F4252" s="137" t="s">
        <v>560</v>
      </c>
      <c r="G4252" s="137" t="s">
        <v>561</v>
      </c>
      <c r="H4252" s="177">
        <v>3</v>
      </c>
      <c r="I4252" s="177"/>
      <c r="J4252" s="177"/>
      <c r="K4252" s="177"/>
      <c r="L4252" s="138"/>
      <c r="M4252" s="146"/>
      <c r="N4252" s="146"/>
    </row>
    <row r="4253" spans="2:14" s="141" customFormat="1" ht="20.100000000000001" hidden="1" customHeight="1">
      <c r="B4253" s="137"/>
      <c r="C4253" s="137"/>
      <c r="D4253" s="159"/>
      <c r="E4253" s="160"/>
      <c r="F4253" s="137" t="s">
        <v>561</v>
      </c>
      <c r="G4253" s="137" t="s">
        <v>562</v>
      </c>
      <c r="H4253" s="177">
        <v>3</v>
      </c>
      <c r="I4253" s="177"/>
      <c r="J4253" s="177"/>
      <c r="K4253" s="177"/>
      <c r="L4253" s="138"/>
      <c r="M4253" s="146"/>
      <c r="N4253" s="146"/>
    </row>
    <row r="4254" spans="2:14" s="141" customFormat="1" ht="20.100000000000001" hidden="1" customHeight="1">
      <c r="B4254" s="137"/>
      <c r="C4254" s="137"/>
      <c r="D4254" s="159"/>
      <c r="E4254" s="160"/>
      <c r="F4254" s="137" t="s">
        <v>562</v>
      </c>
      <c r="G4254" s="137" t="s">
        <v>563</v>
      </c>
      <c r="H4254" s="177">
        <v>3</v>
      </c>
      <c r="I4254" s="177"/>
      <c r="J4254" s="177"/>
      <c r="K4254" s="177"/>
      <c r="L4254" s="138"/>
      <c r="M4254" s="146"/>
      <c r="N4254" s="146"/>
    </row>
    <row r="4255" spans="2:14" s="141" customFormat="1" ht="20.100000000000001" hidden="1" customHeight="1">
      <c r="B4255" s="137"/>
      <c r="C4255" s="137"/>
      <c r="D4255" s="159"/>
      <c r="E4255" s="160"/>
      <c r="F4255" s="137" t="s">
        <v>563</v>
      </c>
      <c r="G4255" s="137" t="s">
        <v>564</v>
      </c>
      <c r="H4255" s="177">
        <v>3</v>
      </c>
      <c r="I4255" s="177"/>
      <c r="J4255" s="177"/>
      <c r="K4255" s="177"/>
      <c r="L4255" s="138"/>
      <c r="M4255" s="146"/>
      <c r="N4255" s="146"/>
    </row>
    <row r="4256" spans="2:14" s="141" customFormat="1" ht="20.100000000000001" hidden="1" customHeight="1">
      <c r="B4256" s="137"/>
      <c r="C4256" s="137"/>
      <c r="D4256" s="159"/>
      <c r="E4256" s="160"/>
      <c r="F4256" s="137" t="s">
        <v>564</v>
      </c>
      <c r="G4256" s="137" t="s">
        <v>565</v>
      </c>
      <c r="H4256" s="177">
        <v>3</v>
      </c>
      <c r="I4256" s="177"/>
      <c r="J4256" s="177"/>
      <c r="K4256" s="177"/>
      <c r="L4256" s="138"/>
      <c r="M4256" s="146"/>
      <c r="N4256" s="146"/>
    </row>
    <row r="4257" spans="2:14" s="141" customFormat="1" ht="20.100000000000001" hidden="1" customHeight="1">
      <c r="B4257" s="137"/>
      <c r="C4257" s="137"/>
      <c r="D4257" s="159"/>
      <c r="E4257" s="160"/>
      <c r="F4257" s="137" t="s">
        <v>565</v>
      </c>
      <c r="G4257" s="137" t="s">
        <v>1006</v>
      </c>
      <c r="H4257" s="177">
        <v>3</v>
      </c>
      <c r="I4257" s="177"/>
      <c r="J4257" s="177"/>
      <c r="K4257" s="177"/>
      <c r="L4257" s="138"/>
      <c r="M4257" s="146"/>
      <c r="N4257" s="146"/>
    </row>
    <row r="4258" spans="2:14" s="141" customFormat="1" ht="20.100000000000001" hidden="1" customHeight="1">
      <c r="B4258" s="137"/>
      <c r="C4258" s="137"/>
      <c r="D4258" s="159"/>
      <c r="E4258" s="160"/>
      <c r="F4258" s="137"/>
      <c r="G4258" s="137"/>
      <c r="H4258" s="177"/>
      <c r="I4258" s="177"/>
      <c r="J4258" s="177"/>
      <c r="K4258" s="177"/>
      <c r="L4258" s="138"/>
      <c r="M4258" s="146"/>
      <c r="N4258" s="146"/>
    </row>
    <row r="4259" spans="2:14" s="141" customFormat="1" ht="20.100000000000001" hidden="1" customHeight="1">
      <c r="B4259" s="137">
        <v>382</v>
      </c>
      <c r="C4259" s="137"/>
      <c r="D4259" s="159" t="s">
        <v>390</v>
      </c>
      <c r="E4259" s="160">
        <v>2.6320000000000001</v>
      </c>
      <c r="F4259" s="137" t="s">
        <v>433</v>
      </c>
      <c r="G4259" s="137" t="s">
        <v>447</v>
      </c>
      <c r="H4259" s="177">
        <v>5</v>
      </c>
      <c r="I4259" s="177"/>
      <c r="J4259" s="177"/>
      <c r="K4259" s="177"/>
      <c r="L4259" s="138"/>
      <c r="M4259" s="146"/>
      <c r="N4259" s="146"/>
    </row>
    <row r="4260" spans="2:14" s="141" customFormat="1" ht="20.100000000000001" hidden="1" customHeight="1">
      <c r="B4260" s="137"/>
      <c r="C4260" s="137"/>
      <c r="D4260" s="159"/>
      <c r="E4260" s="160"/>
      <c r="F4260" s="137" t="s">
        <v>447</v>
      </c>
      <c r="G4260" s="137" t="s">
        <v>451</v>
      </c>
      <c r="H4260" s="177">
        <v>5</v>
      </c>
      <c r="I4260" s="177"/>
      <c r="J4260" s="177"/>
      <c r="K4260" s="177"/>
      <c r="L4260" s="138"/>
      <c r="M4260" s="146"/>
      <c r="N4260" s="146"/>
    </row>
    <row r="4261" spans="2:14" s="141" customFormat="1" ht="20.100000000000001" hidden="1" customHeight="1">
      <c r="B4261" s="137"/>
      <c r="C4261" s="137"/>
      <c r="D4261" s="159"/>
      <c r="E4261" s="160"/>
      <c r="F4261" s="137" t="s">
        <v>451</v>
      </c>
      <c r="G4261" s="137" t="s">
        <v>454</v>
      </c>
      <c r="H4261" s="177">
        <v>5</v>
      </c>
      <c r="I4261" s="177"/>
      <c r="J4261" s="177"/>
      <c r="K4261" s="177"/>
      <c r="L4261" s="138"/>
      <c r="M4261" s="146"/>
      <c r="N4261" s="146"/>
    </row>
    <row r="4262" spans="2:14" s="141" customFormat="1" ht="20.100000000000001" hidden="1" customHeight="1">
      <c r="B4262" s="137"/>
      <c r="C4262" s="137"/>
      <c r="D4262" s="159"/>
      <c r="E4262" s="160"/>
      <c r="F4262" s="137" t="s">
        <v>454</v>
      </c>
      <c r="G4262" s="137" t="s">
        <v>455</v>
      </c>
      <c r="H4262" s="177">
        <v>5</v>
      </c>
      <c r="I4262" s="177"/>
      <c r="J4262" s="177"/>
      <c r="K4262" s="177"/>
      <c r="L4262" s="138"/>
      <c r="M4262" s="146"/>
      <c r="N4262" s="146"/>
    </row>
    <row r="4263" spans="2:14" s="141" customFormat="1" ht="20.100000000000001" hidden="1" customHeight="1">
      <c r="B4263" s="137"/>
      <c r="C4263" s="137"/>
      <c r="D4263" s="159"/>
      <c r="E4263" s="160"/>
      <c r="F4263" s="137" t="s">
        <v>455</v>
      </c>
      <c r="G4263" s="137" t="s">
        <v>456</v>
      </c>
      <c r="H4263" s="177">
        <v>5</v>
      </c>
      <c r="I4263" s="177"/>
      <c r="J4263" s="177"/>
      <c r="K4263" s="177"/>
      <c r="L4263" s="138"/>
      <c r="M4263" s="146"/>
      <c r="N4263" s="146"/>
    </row>
    <row r="4264" spans="2:14" s="141" customFormat="1" ht="20.100000000000001" hidden="1" customHeight="1">
      <c r="B4264" s="137"/>
      <c r="C4264" s="137"/>
      <c r="D4264" s="159"/>
      <c r="E4264" s="160"/>
      <c r="F4264" s="137" t="s">
        <v>456</v>
      </c>
      <c r="G4264" s="137" t="s">
        <v>457</v>
      </c>
      <c r="H4264" s="177">
        <v>5</v>
      </c>
      <c r="I4264" s="177"/>
      <c r="J4264" s="177"/>
      <c r="K4264" s="177"/>
      <c r="L4264" s="138"/>
      <c r="M4264" s="146"/>
      <c r="N4264" s="146"/>
    </row>
    <row r="4265" spans="2:14" s="141" customFormat="1" ht="20.100000000000001" hidden="1" customHeight="1">
      <c r="B4265" s="137"/>
      <c r="C4265" s="137"/>
      <c r="D4265" s="159"/>
      <c r="E4265" s="160"/>
      <c r="F4265" s="137" t="s">
        <v>457</v>
      </c>
      <c r="G4265" s="137" t="s">
        <v>460</v>
      </c>
      <c r="H4265" s="177">
        <v>5</v>
      </c>
      <c r="I4265" s="177"/>
      <c r="J4265" s="177"/>
      <c r="K4265" s="177"/>
      <c r="L4265" s="138"/>
      <c r="M4265" s="146"/>
      <c r="N4265" s="146"/>
    </row>
    <row r="4266" spans="2:14" s="141" customFormat="1" ht="20.100000000000001" hidden="1" customHeight="1">
      <c r="B4266" s="137"/>
      <c r="C4266" s="137"/>
      <c r="D4266" s="159"/>
      <c r="E4266" s="160"/>
      <c r="F4266" s="137" t="s">
        <v>460</v>
      </c>
      <c r="G4266" s="137" t="s">
        <v>463</v>
      </c>
      <c r="H4266" s="177">
        <v>5</v>
      </c>
      <c r="I4266" s="177"/>
      <c r="J4266" s="177"/>
      <c r="K4266" s="177"/>
      <c r="L4266" s="138"/>
      <c r="M4266" s="146"/>
      <c r="N4266" s="146"/>
    </row>
    <row r="4267" spans="2:14" s="141" customFormat="1" ht="20.100000000000001" hidden="1" customHeight="1">
      <c r="B4267" s="137"/>
      <c r="C4267" s="137"/>
      <c r="D4267" s="159"/>
      <c r="E4267" s="160"/>
      <c r="F4267" s="137" t="s">
        <v>463</v>
      </c>
      <c r="G4267" s="137" t="s">
        <v>464</v>
      </c>
      <c r="H4267" s="177">
        <v>5</v>
      </c>
      <c r="I4267" s="177"/>
      <c r="J4267" s="177"/>
      <c r="K4267" s="177"/>
      <c r="L4267" s="138"/>
      <c r="M4267" s="146"/>
      <c r="N4267" s="146"/>
    </row>
    <row r="4268" spans="2:14" s="141" customFormat="1" ht="20.100000000000001" hidden="1" customHeight="1">
      <c r="B4268" s="137"/>
      <c r="C4268" s="137"/>
      <c r="D4268" s="159"/>
      <c r="E4268" s="160"/>
      <c r="F4268" s="137" t="s">
        <v>464</v>
      </c>
      <c r="G4268" s="137" t="s">
        <v>465</v>
      </c>
      <c r="H4268" s="177">
        <v>5</v>
      </c>
      <c r="I4268" s="177"/>
      <c r="J4268" s="177"/>
      <c r="K4268" s="177"/>
      <c r="L4268" s="138"/>
      <c r="M4268" s="146"/>
      <c r="N4268" s="146"/>
    </row>
    <row r="4269" spans="2:14" s="141" customFormat="1" ht="20.100000000000001" hidden="1" customHeight="1">
      <c r="B4269" s="137"/>
      <c r="C4269" s="137"/>
      <c r="D4269" s="159"/>
      <c r="E4269" s="160"/>
      <c r="F4269" s="137" t="s">
        <v>465</v>
      </c>
      <c r="G4269" s="137" t="s">
        <v>466</v>
      </c>
      <c r="H4269" s="177">
        <v>5</v>
      </c>
      <c r="I4269" s="177"/>
      <c r="J4269" s="177"/>
      <c r="K4269" s="177"/>
      <c r="L4269" s="138"/>
      <c r="M4269" s="146"/>
      <c r="N4269" s="146"/>
    </row>
    <row r="4270" spans="2:14" s="141" customFormat="1" ht="20.100000000000001" hidden="1" customHeight="1">
      <c r="B4270" s="137"/>
      <c r="C4270" s="137"/>
      <c r="D4270" s="159"/>
      <c r="E4270" s="160"/>
      <c r="F4270" s="137" t="s">
        <v>466</v>
      </c>
      <c r="G4270" s="137" t="s">
        <v>467</v>
      </c>
      <c r="H4270" s="177">
        <v>5</v>
      </c>
      <c r="I4270" s="177"/>
      <c r="J4270" s="177"/>
      <c r="K4270" s="177"/>
      <c r="L4270" s="138"/>
      <c r="M4270" s="146"/>
      <c r="N4270" s="146"/>
    </row>
    <row r="4271" spans="2:14" s="141" customFormat="1" ht="20.100000000000001" hidden="1" customHeight="1">
      <c r="B4271" s="137"/>
      <c r="C4271" s="137"/>
      <c r="D4271" s="159"/>
      <c r="E4271" s="160"/>
      <c r="F4271" s="137" t="s">
        <v>467</v>
      </c>
      <c r="G4271" s="137" t="s">
        <v>468</v>
      </c>
      <c r="H4271" s="177">
        <v>5</v>
      </c>
      <c r="I4271" s="177"/>
      <c r="J4271" s="177"/>
      <c r="K4271" s="177"/>
      <c r="L4271" s="138"/>
      <c r="M4271" s="146"/>
      <c r="N4271" s="146"/>
    </row>
    <row r="4272" spans="2:14" s="141" customFormat="1" ht="20.100000000000001" hidden="1" customHeight="1">
      <c r="B4272" s="137"/>
      <c r="C4272" s="137"/>
      <c r="D4272" s="159"/>
      <c r="E4272" s="160"/>
      <c r="F4272" s="137" t="s">
        <v>468</v>
      </c>
      <c r="G4272" s="137" t="s">
        <v>1007</v>
      </c>
      <c r="H4272" s="177">
        <v>5</v>
      </c>
      <c r="I4272" s="177"/>
      <c r="J4272" s="177"/>
      <c r="K4272" s="177"/>
      <c r="L4272" s="138"/>
      <c r="M4272" s="146"/>
      <c r="N4272" s="146"/>
    </row>
    <row r="4273" spans="2:14" s="141" customFormat="1" ht="20.100000000000001" hidden="1" customHeight="1">
      <c r="B4273" s="137"/>
      <c r="C4273" s="137"/>
      <c r="D4273" s="159"/>
      <c r="E4273" s="160"/>
      <c r="F4273" s="137"/>
      <c r="G4273" s="137"/>
      <c r="H4273" s="177"/>
      <c r="I4273" s="177"/>
      <c r="J4273" s="177"/>
      <c r="K4273" s="177"/>
      <c r="L4273" s="138"/>
      <c r="M4273" s="146"/>
      <c r="N4273" s="146"/>
    </row>
    <row r="4274" spans="2:14" s="141" customFormat="1" ht="20.100000000000001" hidden="1" customHeight="1">
      <c r="B4274" s="137">
        <v>383</v>
      </c>
      <c r="C4274" s="137"/>
      <c r="D4274" s="159" t="s">
        <v>391</v>
      </c>
      <c r="E4274" s="160">
        <v>3.5270000000000001</v>
      </c>
      <c r="F4274" s="137" t="s">
        <v>433</v>
      </c>
      <c r="G4274" s="137" t="s">
        <v>447</v>
      </c>
      <c r="H4274" s="177">
        <v>3</v>
      </c>
      <c r="I4274" s="177"/>
      <c r="J4274" s="177"/>
      <c r="K4274" s="177"/>
      <c r="L4274" s="138"/>
      <c r="M4274" s="146"/>
      <c r="N4274" s="146"/>
    </row>
    <row r="4275" spans="2:14" s="141" customFormat="1" ht="20.100000000000001" hidden="1" customHeight="1">
      <c r="B4275" s="137"/>
      <c r="C4275" s="137"/>
      <c r="D4275" s="159"/>
      <c r="E4275" s="160"/>
      <c r="F4275" s="137" t="s">
        <v>447</v>
      </c>
      <c r="G4275" s="137" t="s">
        <v>451</v>
      </c>
      <c r="H4275" s="177">
        <v>3</v>
      </c>
      <c r="I4275" s="177"/>
      <c r="J4275" s="177"/>
      <c r="K4275" s="177"/>
      <c r="L4275" s="138"/>
      <c r="M4275" s="146"/>
      <c r="N4275" s="146"/>
    </row>
    <row r="4276" spans="2:14" s="141" customFormat="1" ht="20.100000000000001" hidden="1" customHeight="1">
      <c r="B4276" s="137"/>
      <c r="C4276" s="137"/>
      <c r="D4276" s="159"/>
      <c r="E4276" s="160"/>
      <c r="F4276" s="137" t="s">
        <v>451</v>
      </c>
      <c r="G4276" s="137" t="s">
        <v>454</v>
      </c>
      <c r="H4276" s="177">
        <v>3</v>
      </c>
      <c r="I4276" s="177"/>
      <c r="J4276" s="177"/>
      <c r="K4276" s="177"/>
      <c r="L4276" s="138"/>
      <c r="M4276" s="146"/>
      <c r="N4276" s="146"/>
    </row>
    <row r="4277" spans="2:14" s="141" customFormat="1" ht="20.100000000000001" hidden="1" customHeight="1">
      <c r="B4277" s="137"/>
      <c r="C4277" s="137"/>
      <c r="D4277" s="159"/>
      <c r="E4277" s="160"/>
      <c r="F4277" s="137" t="s">
        <v>454</v>
      </c>
      <c r="G4277" s="137" t="s">
        <v>455</v>
      </c>
      <c r="H4277" s="177">
        <v>3</v>
      </c>
      <c r="I4277" s="177"/>
      <c r="J4277" s="177"/>
      <c r="K4277" s="177"/>
      <c r="L4277" s="138"/>
      <c r="M4277" s="146"/>
      <c r="N4277" s="146"/>
    </row>
    <row r="4278" spans="2:14" s="141" customFormat="1" ht="20.100000000000001" hidden="1" customHeight="1">
      <c r="B4278" s="137"/>
      <c r="C4278" s="137"/>
      <c r="D4278" s="159"/>
      <c r="E4278" s="160"/>
      <c r="F4278" s="137" t="s">
        <v>455</v>
      </c>
      <c r="G4278" s="137" t="s">
        <v>456</v>
      </c>
      <c r="H4278" s="177">
        <v>3</v>
      </c>
      <c r="I4278" s="177"/>
      <c r="J4278" s="177"/>
      <c r="K4278" s="177"/>
      <c r="L4278" s="138"/>
      <c r="M4278" s="146"/>
      <c r="N4278" s="146"/>
    </row>
    <row r="4279" spans="2:14" s="141" customFormat="1" ht="20.100000000000001" hidden="1" customHeight="1">
      <c r="B4279" s="137"/>
      <c r="C4279" s="137"/>
      <c r="D4279" s="159"/>
      <c r="E4279" s="160"/>
      <c r="F4279" s="137" t="s">
        <v>456</v>
      </c>
      <c r="G4279" s="137" t="s">
        <v>457</v>
      </c>
      <c r="H4279" s="177">
        <v>3</v>
      </c>
      <c r="I4279" s="177"/>
      <c r="J4279" s="177"/>
      <c r="K4279" s="177"/>
      <c r="L4279" s="138"/>
      <c r="M4279" s="146"/>
      <c r="N4279" s="146"/>
    </row>
    <row r="4280" spans="2:14" s="141" customFormat="1" ht="20.100000000000001" hidden="1" customHeight="1">
      <c r="B4280" s="137"/>
      <c r="C4280" s="137"/>
      <c r="D4280" s="159"/>
      <c r="E4280" s="160"/>
      <c r="F4280" s="137" t="s">
        <v>457</v>
      </c>
      <c r="G4280" s="137" t="s">
        <v>460</v>
      </c>
      <c r="H4280" s="177">
        <v>3</v>
      </c>
      <c r="I4280" s="177"/>
      <c r="J4280" s="177"/>
      <c r="K4280" s="177"/>
      <c r="L4280" s="138"/>
      <c r="M4280" s="146"/>
      <c r="N4280" s="146"/>
    </row>
    <row r="4281" spans="2:14" s="141" customFormat="1" ht="20.100000000000001" hidden="1" customHeight="1">
      <c r="B4281" s="137"/>
      <c r="C4281" s="137"/>
      <c r="D4281" s="159"/>
      <c r="E4281" s="160"/>
      <c r="F4281" s="137" t="s">
        <v>460</v>
      </c>
      <c r="G4281" s="137" t="s">
        <v>463</v>
      </c>
      <c r="H4281" s="177">
        <v>3</v>
      </c>
      <c r="I4281" s="177"/>
      <c r="J4281" s="177"/>
      <c r="K4281" s="177"/>
      <c r="L4281" s="138"/>
      <c r="M4281" s="146"/>
      <c r="N4281" s="146"/>
    </row>
    <row r="4282" spans="2:14" s="141" customFormat="1" ht="20.100000000000001" hidden="1" customHeight="1">
      <c r="B4282" s="137"/>
      <c r="C4282" s="137"/>
      <c r="D4282" s="159"/>
      <c r="E4282" s="160"/>
      <c r="F4282" s="137" t="s">
        <v>463</v>
      </c>
      <c r="G4282" s="137" t="s">
        <v>464</v>
      </c>
      <c r="H4282" s="177">
        <v>3</v>
      </c>
      <c r="I4282" s="177"/>
      <c r="J4282" s="177"/>
      <c r="K4282" s="177"/>
      <c r="L4282" s="138"/>
      <c r="M4282" s="146"/>
      <c r="N4282" s="146"/>
    </row>
    <row r="4283" spans="2:14" s="141" customFormat="1" ht="20.100000000000001" hidden="1" customHeight="1">
      <c r="B4283" s="137"/>
      <c r="C4283" s="137"/>
      <c r="D4283" s="159"/>
      <c r="E4283" s="160"/>
      <c r="F4283" s="137" t="s">
        <v>464</v>
      </c>
      <c r="G4283" s="137" t="s">
        <v>465</v>
      </c>
      <c r="H4283" s="177">
        <v>3</v>
      </c>
      <c r="I4283" s="177"/>
      <c r="J4283" s="177"/>
      <c r="K4283" s="177"/>
      <c r="L4283" s="138"/>
      <c r="M4283" s="146"/>
      <c r="N4283" s="146"/>
    </row>
    <row r="4284" spans="2:14" s="141" customFormat="1" ht="20.100000000000001" hidden="1" customHeight="1">
      <c r="B4284" s="137"/>
      <c r="C4284" s="137"/>
      <c r="D4284" s="159"/>
      <c r="E4284" s="160"/>
      <c r="F4284" s="137" t="s">
        <v>465</v>
      </c>
      <c r="G4284" s="137" t="s">
        <v>466</v>
      </c>
      <c r="H4284" s="177">
        <v>3</v>
      </c>
      <c r="I4284" s="177"/>
      <c r="J4284" s="177"/>
      <c r="K4284" s="177"/>
      <c r="L4284" s="138"/>
      <c r="M4284" s="146"/>
      <c r="N4284" s="146"/>
    </row>
    <row r="4285" spans="2:14" s="141" customFormat="1" ht="20.100000000000001" hidden="1" customHeight="1">
      <c r="B4285" s="137"/>
      <c r="C4285" s="137"/>
      <c r="D4285" s="159"/>
      <c r="E4285" s="160"/>
      <c r="F4285" s="137" t="s">
        <v>466</v>
      </c>
      <c r="G4285" s="137" t="s">
        <v>467</v>
      </c>
      <c r="H4285" s="177">
        <v>3</v>
      </c>
      <c r="I4285" s="177"/>
      <c r="J4285" s="177"/>
      <c r="K4285" s="177"/>
      <c r="L4285" s="138"/>
      <c r="M4285" s="146"/>
      <c r="N4285" s="146"/>
    </row>
    <row r="4286" spans="2:14" s="141" customFormat="1" ht="20.100000000000001" hidden="1" customHeight="1">
      <c r="B4286" s="137"/>
      <c r="C4286" s="137"/>
      <c r="D4286" s="159"/>
      <c r="E4286" s="160"/>
      <c r="F4286" s="137" t="s">
        <v>467</v>
      </c>
      <c r="G4286" s="137" t="s">
        <v>468</v>
      </c>
      <c r="H4286" s="177">
        <v>3</v>
      </c>
      <c r="I4286" s="177"/>
      <c r="J4286" s="177"/>
      <c r="K4286" s="177"/>
      <c r="L4286" s="138"/>
      <c r="M4286" s="146"/>
      <c r="N4286" s="146"/>
    </row>
    <row r="4287" spans="2:14" s="141" customFormat="1" ht="20.100000000000001" hidden="1" customHeight="1">
      <c r="B4287" s="137"/>
      <c r="C4287" s="137"/>
      <c r="D4287" s="159"/>
      <c r="E4287" s="160"/>
      <c r="F4287" s="137" t="s">
        <v>468</v>
      </c>
      <c r="G4287" s="137" t="s">
        <v>469</v>
      </c>
      <c r="H4287" s="177">
        <v>3</v>
      </c>
      <c r="I4287" s="177"/>
      <c r="J4287" s="177"/>
      <c r="K4287" s="177"/>
      <c r="L4287" s="138"/>
      <c r="M4287" s="146"/>
      <c r="N4287" s="146"/>
    </row>
    <row r="4288" spans="2:14" s="141" customFormat="1" ht="20.100000000000001" hidden="1" customHeight="1">
      <c r="B4288" s="137"/>
      <c r="C4288" s="137"/>
      <c r="D4288" s="159"/>
      <c r="E4288" s="160"/>
      <c r="F4288" s="137" t="s">
        <v>469</v>
      </c>
      <c r="G4288" s="137" t="s">
        <v>470</v>
      </c>
      <c r="H4288" s="177">
        <v>3</v>
      </c>
      <c r="I4288" s="177"/>
      <c r="J4288" s="177"/>
      <c r="K4288" s="177"/>
      <c r="L4288" s="138"/>
      <c r="M4288" s="146"/>
      <c r="N4288" s="146"/>
    </row>
    <row r="4289" spans="2:14" s="141" customFormat="1" ht="20.100000000000001" hidden="1" customHeight="1">
      <c r="B4289" s="137"/>
      <c r="C4289" s="137"/>
      <c r="D4289" s="159"/>
      <c r="E4289" s="160"/>
      <c r="F4289" s="137" t="s">
        <v>470</v>
      </c>
      <c r="G4289" s="137" t="s">
        <v>471</v>
      </c>
      <c r="H4289" s="177">
        <v>3</v>
      </c>
      <c r="I4289" s="177"/>
      <c r="J4289" s="177"/>
      <c r="K4289" s="177"/>
      <c r="L4289" s="138"/>
      <c r="M4289" s="146"/>
      <c r="N4289" s="146"/>
    </row>
    <row r="4290" spans="2:14" s="141" customFormat="1" ht="20.100000000000001" hidden="1" customHeight="1">
      <c r="B4290" s="137"/>
      <c r="C4290" s="137"/>
      <c r="D4290" s="159"/>
      <c r="E4290" s="160"/>
      <c r="F4290" s="137" t="s">
        <v>471</v>
      </c>
      <c r="G4290" s="137" t="s">
        <v>473</v>
      </c>
      <c r="H4290" s="177">
        <v>3</v>
      </c>
      <c r="I4290" s="177"/>
      <c r="J4290" s="177"/>
      <c r="K4290" s="177"/>
      <c r="L4290" s="138"/>
      <c r="M4290" s="146"/>
      <c r="N4290" s="146"/>
    </row>
    <row r="4291" spans="2:14" s="141" customFormat="1" ht="20.100000000000001" hidden="1" customHeight="1">
      <c r="B4291" s="137"/>
      <c r="C4291" s="137"/>
      <c r="D4291" s="159"/>
      <c r="E4291" s="160"/>
      <c r="F4291" s="137" t="s">
        <v>473</v>
      </c>
      <c r="G4291" s="137" t="s">
        <v>1008</v>
      </c>
      <c r="H4291" s="177">
        <v>3</v>
      </c>
      <c r="I4291" s="177"/>
      <c r="J4291" s="177"/>
      <c r="K4291" s="177"/>
      <c r="L4291" s="138"/>
      <c r="M4291" s="146"/>
      <c r="N4291" s="146"/>
    </row>
    <row r="4292" spans="2:14" s="141" customFormat="1" ht="20.100000000000001" hidden="1" customHeight="1">
      <c r="B4292" s="137"/>
      <c r="C4292" s="137"/>
      <c r="D4292" s="159"/>
      <c r="E4292" s="160"/>
      <c r="F4292" s="137"/>
      <c r="G4292" s="137"/>
      <c r="H4292" s="177"/>
      <c r="I4292" s="177"/>
      <c r="J4292" s="177"/>
      <c r="K4292" s="177"/>
      <c r="L4292" s="138"/>
      <c r="M4292" s="146"/>
      <c r="N4292" s="146"/>
    </row>
    <row r="4293" spans="2:14" s="141" customFormat="1" ht="20.100000000000001" hidden="1" customHeight="1">
      <c r="B4293" s="137">
        <v>384</v>
      </c>
      <c r="C4293" s="137"/>
      <c r="D4293" s="159" t="s">
        <v>392</v>
      </c>
      <c r="E4293" s="160">
        <v>3.8330000000000002</v>
      </c>
      <c r="F4293" s="137" t="s">
        <v>433</v>
      </c>
      <c r="G4293" s="137" t="s">
        <v>447</v>
      </c>
      <c r="H4293" s="177">
        <v>3</v>
      </c>
      <c r="I4293" s="177"/>
      <c r="J4293" s="177"/>
      <c r="K4293" s="177"/>
      <c r="L4293" s="138"/>
      <c r="M4293" s="146"/>
      <c r="N4293" s="146"/>
    </row>
    <row r="4294" spans="2:14" s="141" customFormat="1" ht="20.100000000000001" hidden="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77">
        <v>3</v>
      </c>
      <c r="I4294" s="177"/>
      <c r="J4294" s="177"/>
      <c r="K4294" s="177"/>
      <c r="L4294" s="138"/>
      <c r="M4294" s="146"/>
      <c r="N4294" s="146"/>
    </row>
    <row r="4295" spans="2:14" s="141" customFormat="1" ht="20.100000000000001" hidden="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77">
        <v>3</v>
      </c>
      <c r="I4295" s="177"/>
      <c r="J4295" s="177"/>
      <c r="K4295" s="177"/>
      <c r="L4295" s="138"/>
      <c r="M4295" s="146"/>
      <c r="N4295" s="146"/>
    </row>
    <row r="4296" spans="2:14" s="141" customFormat="1" ht="20.100000000000001" hidden="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77">
        <v>3</v>
      </c>
      <c r="I4296" s="177"/>
      <c r="J4296" s="177"/>
      <c r="K4296" s="177"/>
      <c r="L4296" s="138"/>
      <c r="M4296" s="146"/>
      <c r="N4296" s="146"/>
    </row>
    <row r="4297" spans="2:14" s="141" customFormat="1" ht="20.100000000000001" hidden="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77">
        <v>3</v>
      </c>
      <c r="I4297" s="177"/>
      <c r="J4297" s="177"/>
      <c r="K4297" s="177"/>
      <c r="L4297" s="138"/>
      <c r="M4297" s="146"/>
      <c r="N4297" s="146"/>
    </row>
    <row r="4298" spans="2:14" s="141" customFormat="1" ht="20.100000000000001" hidden="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77">
        <v>3</v>
      </c>
      <c r="I4298" s="177"/>
      <c r="J4298" s="177"/>
      <c r="K4298" s="177"/>
      <c r="L4298" s="138"/>
      <c r="M4298" s="146"/>
      <c r="N4298" s="146"/>
    </row>
    <row r="4299" spans="2:14" s="141" customFormat="1" ht="20.100000000000001" hidden="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77">
        <v>3</v>
      </c>
      <c r="I4299" s="177"/>
      <c r="J4299" s="177"/>
      <c r="K4299" s="177"/>
      <c r="L4299" s="138"/>
      <c r="M4299" s="146"/>
      <c r="N4299" s="146"/>
    </row>
    <row r="4300" spans="2:14" s="141" customFormat="1" ht="20.100000000000001" hidden="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77">
        <v>3</v>
      </c>
      <c r="I4300" s="177"/>
      <c r="J4300" s="177"/>
      <c r="K4300" s="177"/>
      <c r="L4300" s="138"/>
      <c r="M4300" s="146"/>
      <c r="N4300" s="146"/>
    </row>
    <row r="4301" spans="2:14" s="141" customFormat="1" ht="20.100000000000001" hidden="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77">
        <v>3</v>
      </c>
      <c r="I4301" s="177"/>
      <c r="J4301" s="177"/>
      <c r="K4301" s="177"/>
      <c r="L4301" s="138"/>
      <c r="M4301" s="146"/>
      <c r="N4301" s="146"/>
    </row>
    <row r="4302" spans="2:14" s="141" customFormat="1" ht="20.100000000000001" hidden="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77">
        <v>3</v>
      </c>
      <c r="I4302" s="177"/>
      <c r="J4302" s="177"/>
      <c r="K4302" s="177"/>
      <c r="L4302" s="138"/>
      <c r="M4302" s="146"/>
      <c r="N4302" s="146"/>
    </row>
    <row r="4303" spans="2:14" s="141" customFormat="1" ht="20.100000000000001" hidden="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77">
        <v>3</v>
      </c>
      <c r="I4303" s="177"/>
      <c r="J4303" s="177"/>
      <c r="K4303" s="177"/>
      <c r="L4303" s="138"/>
      <c r="M4303" s="146"/>
      <c r="N4303" s="146"/>
    </row>
    <row r="4304" spans="2:14" s="141" customFormat="1" ht="20.100000000000001" hidden="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77">
        <v>3</v>
      </c>
      <c r="I4304" s="177"/>
      <c r="J4304" s="177"/>
      <c r="K4304" s="177"/>
      <c r="L4304" s="138"/>
      <c r="M4304" s="146"/>
      <c r="N4304" s="146"/>
    </row>
    <row r="4305" spans="2:14" s="141" customFormat="1" ht="20.100000000000001" hidden="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77">
        <v>3</v>
      </c>
      <c r="I4305" s="177"/>
      <c r="J4305" s="177"/>
      <c r="K4305" s="177"/>
      <c r="L4305" s="138"/>
      <c r="M4305" s="146"/>
      <c r="N4305" s="146"/>
    </row>
    <row r="4306" spans="2:14" s="141" customFormat="1" ht="20.100000000000001" hidden="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77">
        <v>3</v>
      </c>
      <c r="I4306" s="177"/>
      <c r="J4306" s="177"/>
      <c r="K4306" s="177"/>
      <c r="L4306" s="138"/>
      <c r="M4306" s="146"/>
      <c r="N4306" s="146"/>
    </row>
    <row r="4307" spans="2:14" s="141" customFormat="1" ht="20.100000000000001" hidden="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77">
        <v>3</v>
      </c>
      <c r="I4307" s="177"/>
      <c r="J4307" s="177"/>
      <c r="K4307" s="177"/>
      <c r="L4307" s="138"/>
      <c r="M4307" s="146"/>
      <c r="N4307" s="146"/>
    </row>
    <row r="4308" spans="2:14" s="141" customFormat="1" ht="20.100000000000001" hidden="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77">
        <v>3</v>
      </c>
      <c r="I4308" s="177"/>
      <c r="J4308" s="177"/>
      <c r="K4308" s="177"/>
      <c r="L4308" s="138"/>
      <c r="M4308" s="146"/>
      <c r="N4308" s="146"/>
    </row>
    <row r="4309" spans="2:14" s="141" customFormat="1" ht="20.100000000000001" hidden="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77">
        <v>3</v>
      </c>
      <c r="I4309" s="177"/>
      <c r="J4309" s="177"/>
      <c r="K4309" s="177"/>
      <c r="L4309" s="138"/>
      <c r="M4309" s="146"/>
      <c r="N4309" s="146"/>
    </row>
    <row r="4310" spans="2:14" s="141" customFormat="1" ht="20.100000000000001" hidden="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77">
        <v>3</v>
      </c>
      <c r="I4310" s="177"/>
      <c r="J4310" s="177"/>
      <c r="K4310" s="177"/>
      <c r="L4310" s="138"/>
      <c r="M4310" s="146"/>
      <c r="N4310" s="146"/>
    </row>
    <row r="4311" spans="2:14" s="141" customFormat="1" ht="20.100000000000001" hidden="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77">
        <v>3</v>
      </c>
      <c r="I4311" s="177"/>
      <c r="J4311" s="177"/>
      <c r="K4311" s="177"/>
      <c r="L4311" s="138"/>
      <c r="M4311" s="146"/>
      <c r="N4311" s="146"/>
    </row>
    <row r="4312" spans="2:14" s="141" customFormat="1" ht="20.100000000000001" hidden="1" customHeight="1">
      <c r="B4312" s="137"/>
      <c r="C4312" s="137"/>
      <c r="D4312" s="159"/>
      <c r="E4312" s="160"/>
      <c r="F4312" s="137" t="s">
        <v>475</v>
      </c>
      <c r="G4312" s="137" t="s">
        <v>809</v>
      </c>
      <c r="H4312" s="177">
        <v>3</v>
      </c>
      <c r="I4312" s="177"/>
      <c r="J4312" s="177"/>
      <c r="K4312" s="177"/>
      <c r="L4312" s="138"/>
      <c r="M4312" s="146"/>
      <c r="N4312" s="146"/>
    </row>
    <row r="4313" spans="2:14" s="141" customFormat="1" ht="20.100000000000001" hidden="1" customHeight="1">
      <c r="B4313" s="137"/>
      <c r="C4313" s="137"/>
      <c r="D4313" s="159"/>
      <c r="E4313" s="160"/>
      <c r="F4313" s="137"/>
      <c r="G4313" s="137"/>
      <c r="H4313" s="177"/>
      <c r="I4313" s="177"/>
      <c r="J4313" s="177"/>
      <c r="K4313" s="177"/>
      <c r="L4313" s="138"/>
      <c r="M4313" s="146"/>
      <c r="N4313" s="146"/>
    </row>
    <row r="4314" spans="2:14" s="141" customFormat="1" ht="20.100000000000001" hidden="1" customHeight="1">
      <c r="B4314" s="137">
        <v>385</v>
      </c>
      <c r="C4314" s="137"/>
      <c r="D4314" s="159" t="s">
        <v>393</v>
      </c>
      <c r="E4314" s="160">
        <v>2.831</v>
      </c>
      <c r="F4314" s="137" t="s">
        <v>433</v>
      </c>
      <c r="G4314" s="137" t="s">
        <v>447</v>
      </c>
      <c r="H4314" s="177">
        <v>3</v>
      </c>
      <c r="I4314" s="177"/>
      <c r="J4314" s="177"/>
      <c r="K4314" s="177"/>
      <c r="L4314" s="138"/>
      <c r="M4314" s="146"/>
      <c r="N4314" s="146"/>
    </row>
    <row r="4315" spans="2:14" s="141" customFormat="1" ht="20.100000000000001" hidden="1" customHeight="1">
      <c r="B4315" s="137"/>
      <c r="C4315" s="137"/>
      <c r="D4315" s="159"/>
      <c r="E4315" s="160"/>
      <c r="F4315" s="137" t="s">
        <v>447</v>
      </c>
      <c r="G4315" s="137" t="s">
        <v>451</v>
      </c>
      <c r="H4315" s="177">
        <v>3</v>
      </c>
      <c r="I4315" s="177"/>
      <c r="J4315" s="177"/>
      <c r="K4315" s="177"/>
      <c r="L4315" s="138"/>
      <c r="M4315" s="146"/>
      <c r="N4315" s="146"/>
    </row>
    <row r="4316" spans="2:14" s="141" customFormat="1" ht="20.100000000000001" hidden="1" customHeight="1">
      <c r="B4316" s="137"/>
      <c r="C4316" s="137"/>
      <c r="D4316" s="159"/>
      <c r="E4316" s="160"/>
      <c r="F4316" s="137" t="s">
        <v>451</v>
      </c>
      <c r="G4316" s="137" t="s">
        <v>454</v>
      </c>
      <c r="H4316" s="177">
        <v>3</v>
      </c>
      <c r="I4316" s="177"/>
      <c r="J4316" s="177"/>
      <c r="K4316" s="177"/>
      <c r="L4316" s="138"/>
      <c r="M4316" s="146"/>
      <c r="N4316" s="146"/>
    </row>
    <row r="4317" spans="2:14" s="141" customFormat="1" ht="20.100000000000001" hidden="1" customHeight="1">
      <c r="B4317" s="137"/>
      <c r="C4317" s="137"/>
      <c r="D4317" s="159"/>
      <c r="E4317" s="160"/>
      <c r="F4317" s="137" t="s">
        <v>454</v>
      </c>
      <c r="G4317" s="137" t="s">
        <v>455</v>
      </c>
      <c r="H4317" s="177">
        <v>3</v>
      </c>
      <c r="I4317" s="177"/>
      <c r="J4317" s="177"/>
      <c r="K4317" s="177"/>
      <c r="L4317" s="138"/>
      <c r="M4317" s="146"/>
      <c r="N4317" s="146"/>
    </row>
    <row r="4318" spans="2:14" s="141" customFormat="1" ht="20.100000000000001" hidden="1" customHeight="1">
      <c r="B4318" s="137"/>
      <c r="C4318" s="137"/>
      <c r="D4318" s="159"/>
      <c r="E4318" s="160"/>
      <c r="F4318" s="137" t="s">
        <v>455</v>
      </c>
      <c r="G4318" s="137" t="s">
        <v>456</v>
      </c>
      <c r="H4318" s="177">
        <v>3</v>
      </c>
      <c r="I4318" s="177"/>
      <c r="J4318" s="177"/>
      <c r="K4318" s="177"/>
      <c r="L4318" s="138"/>
      <c r="M4318" s="146"/>
      <c r="N4318" s="146"/>
    </row>
    <row r="4319" spans="2:14" s="141" customFormat="1" ht="20.100000000000001" hidden="1" customHeight="1">
      <c r="B4319" s="137"/>
      <c r="C4319" s="137"/>
      <c r="D4319" s="159"/>
      <c r="E4319" s="160"/>
      <c r="F4319" s="137" t="s">
        <v>456</v>
      </c>
      <c r="G4319" s="137" t="s">
        <v>457</v>
      </c>
      <c r="H4319" s="177">
        <v>3</v>
      </c>
      <c r="I4319" s="177"/>
      <c r="J4319" s="177"/>
      <c r="K4319" s="177"/>
      <c r="L4319" s="138"/>
      <c r="M4319" s="146"/>
      <c r="N4319" s="146"/>
    </row>
    <row r="4320" spans="2:14" s="141" customFormat="1" ht="20.100000000000001" hidden="1" customHeight="1">
      <c r="B4320" s="137"/>
      <c r="C4320" s="137"/>
      <c r="D4320" s="159"/>
      <c r="E4320" s="160"/>
      <c r="F4320" s="137" t="s">
        <v>457</v>
      </c>
      <c r="G4320" s="137" t="s">
        <v>460</v>
      </c>
      <c r="H4320" s="177">
        <v>3</v>
      </c>
      <c r="I4320" s="177"/>
      <c r="J4320" s="177"/>
      <c r="K4320" s="177"/>
      <c r="L4320" s="138"/>
      <c r="M4320" s="146"/>
      <c r="N4320" s="146"/>
    </row>
    <row r="4321" spans="2:14" s="141" customFormat="1" ht="20.100000000000001" hidden="1" customHeight="1">
      <c r="B4321" s="137"/>
      <c r="C4321" s="137"/>
      <c r="D4321" s="159"/>
      <c r="E4321" s="160"/>
      <c r="F4321" s="137" t="s">
        <v>460</v>
      </c>
      <c r="G4321" s="137" t="s">
        <v>463</v>
      </c>
      <c r="H4321" s="177">
        <v>3</v>
      </c>
      <c r="I4321" s="177"/>
      <c r="J4321" s="177"/>
      <c r="K4321" s="177"/>
      <c r="L4321" s="138"/>
      <c r="M4321" s="146"/>
      <c r="N4321" s="146"/>
    </row>
    <row r="4322" spans="2:14" s="141" customFormat="1" ht="20.100000000000001" hidden="1" customHeight="1">
      <c r="B4322" s="137"/>
      <c r="C4322" s="137"/>
      <c r="D4322" s="159"/>
      <c r="E4322" s="160"/>
      <c r="F4322" s="137" t="s">
        <v>463</v>
      </c>
      <c r="G4322" s="137" t="s">
        <v>464</v>
      </c>
      <c r="H4322" s="177">
        <v>3</v>
      </c>
      <c r="I4322" s="177"/>
      <c r="J4322" s="177"/>
      <c r="K4322" s="177"/>
      <c r="L4322" s="138"/>
      <c r="M4322" s="146"/>
      <c r="N4322" s="146"/>
    </row>
    <row r="4323" spans="2:14" s="141" customFormat="1" ht="20.100000000000001" hidden="1" customHeight="1">
      <c r="B4323" s="137"/>
      <c r="C4323" s="137"/>
      <c r="D4323" s="159"/>
      <c r="E4323" s="160"/>
      <c r="F4323" s="137" t="s">
        <v>464</v>
      </c>
      <c r="G4323" s="137" t="s">
        <v>465</v>
      </c>
      <c r="H4323" s="177">
        <v>3</v>
      </c>
      <c r="I4323" s="177"/>
      <c r="J4323" s="177"/>
      <c r="K4323" s="177"/>
      <c r="L4323" s="138"/>
      <c r="M4323" s="146"/>
      <c r="N4323" s="146"/>
    </row>
    <row r="4324" spans="2:14" s="141" customFormat="1" ht="20.100000000000001" hidden="1" customHeight="1">
      <c r="B4324" s="137"/>
      <c r="C4324" s="137"/>
      <c r="D4324" s="159"/>
      <c r="E4324" s="160"/>
      <c r="F4324" s="137" t="s">
        <v>465</v>
      </c>
      <c r="G4324" s="137" t="s">
        <v>466</v>
      </c>
      <c r="H4324" s="177">
        <v>3</v>
      </c>
      <c r="I4324" s="177"/>
      <c r="J4324" s="177"/>
      <c r="K4324" s="177"/>
      <c r="L4324" s="138"/>
      <c r="M4324" s="146"/>
      <c r="N4324" s="146"/>
    </row>
    <row r="4325" spans="2:14" s="141" customFormat="1" ht="20.100000000000001" hidden="1" customHeight="1">
      <c r="B4325" s="137"/>
      <c r="C4325" s="137"/>
      <c r="D4325" s="159"/>
      <c r="E4325" s="160"/>
      <c r="F4325" s="137" t="s">
        <v>466</v>
      </c>
      <c r="G4325" s="137" t="s">
        <v>467</v>
      </c>
      <c r="H4325" s="177">
        <v>3</v>
      </c>
      <c r="I4325" s="177"/>
      <c r="J4325" s="177"/>
      <c r="K4325" s="177"/>
      <c r="L4325" s="138"/>
      <c r="M4325" s="146"/>
      <c r="N4325" s="146"/>
    </row>
    <row r="4326" spans="2:14" s="141" customFormat="1" ht="20.100000000000001" hidden="1" customHeight="1">
      <c r="B4326" s="137"/>
      <c r="C4326" s="137"/>
      <c r="D4326" s="159"/>
      <c r="E4326" s="160"/>
      <c r="F4326" s="137" t="s">
        <v>467</v>
      </c>
      <c r="G4326" s="137" t="s">
        <v>468</v>
      </c>
      <c r="H4326" s="177">
        <v>3</v>
      </c>
      <c r="I4326" s="177"/>
      <c r="J4326" s="177"/>
      <c r="K4326" s="177"/>
      <c r="L4326" s="138"/>
      <c r="M4326" s="146"/>
      <c r="N4326" s="146"/>
    </row>
    <row r="4327" spans="2:14" s="141" customFormat="1" ht="20.100000000000001" hidden="1" customHeight="1">
      <c r="B4327" s="137"/>
      <c r="C4327" s="137"/>
      <c r="D4327" s="159"/>
      <c r="E4327" s="160"/>
      <c r="F4327" s="137" t="s">
        <v>468</v>
      </c>
      <c r="G4327" s="137" t="s">
        <v>469</v>
      </c>
      <c r="H4327" s="177">
        <v>3</v>
      </c>
      <c r="I4327" s="177"/>
      <c r="J4327" s="177"/>
      <c r="K4327" s="177"/>
      <c r="L4327" s="138"/>
      <c r="M4327" s="146"/>
      <c r="N4327" s="146"/>
    </row>
    <row r="4328" spans="2:14" s="141" customFormat="1" ht="20.100000000000001" hidden="1" customHeight="1">
      <c r="B4328" s="137"/>
      <c r="C4328" s="137"/>
      <c r="D4328" s="159"/>
      <c r="E4328" s="160"/>
      <c r="F4328" s="137" t="s">
        <v>469</v>
      </c>
      <c r="G4328" s="137" t="s">
        <v>1009</v>
      </c>
      <c r="H4328" s="177">
        <v>3</v>
      </c>
      <c r="I4328" s="177"/>
      <c r="J4328" s="177"/>
      <c r="K4328" s="177"/>
      <c r="L4328" s="138"/>
      <c r="M4328" s="146"/>
      <c r="N4328" s="146"/>
    </row>
    <row r="4329" spans="2:14" s="141" customFormat="1" ht="20.100000000000001" hidden="1" customHeight="1">
      <c r="B4329" s="137"/>
      <c r="C4329" s="137"/>
      <c r="D4329" s="159"/>
      <c r="E4329" s="160"/>
      <c r="F4329" s="137"/>
      <c r="G4329" s="137"/>
      <c r="H4329" s="177"/>
      <c r="I4329" s="177"/>
      <c r="J4329" s="177"/>
      <c r="K4329" s="177"/>
      <c r="L4329" s="138"/>
      <c r="M4329" s="146"/>
      <c r="N4329" s="146"/>
    </row>
    <row r="4330" spans="2:14" s="141" customFormat="1" ht="20.100000000000001" hidden="1" customHeight="1">
      <c r="B4330" s="137">
        <v>386</v>
      </c>
      <c r="C4330" s="137"/>
      <c r="D4330" s="159" t="s">
        <v>394</v>
      </c>
      <c r="E4330" s="160">
        <v>1.5489999999999999</v>
      </c>
      <c r="F4330" s="137" t="s">
        <v>433</v>
      </c>
      <c r="G4330" s="137" t="s">
        <v>447</v>
      </c>
      <c r="H4330" s="177">
        <v>3</v>
      </c>
      <c r="I4330" s="177"/>
      <c r="J4330" s="177"/>
      <c r="K4330" s="177"/>
      <c r="L4330" s="138"/>
      <c r="M4330" s="146"/>
      <c r="N4330" s="146"/>
    </row>
    <row r="4331" spans="2:14" s="141" customFormat="1" ht="20.100000000000001" hidden="1" customHeight="1">
      <c r="B4331" s="137"/>
      <c r="C4331" s="137"/>
      <c r="D4331" s="159"/>
      <c r="E4331" s="160"/>
      <c r="F4331" s="137" t="s">
        <v>447</v>
      </c>
      <c r="G4331" s="137" t="s">
        <v>451</v>
      </c>
      <c r="H4331" s="177">
        <v>3</v>
      </c>
      <c r="I4331" s="177"/>
      <c r="J4331" s="177"/>
      <c r="K4331" s="177"/>
      <c r="L4331" s="138"/>
      <c r="M4331" s="146"/>
      <c r="N4331" s="146"/>
    </row>
    <row r="4332" spans="2:14" s="141" customFormat="1" ht="20.100000000000001" hidden="1" customHeight="1">
      <c r="B4332" s="137"/>
      <c r="C4332" s="137"/>
      <c r="D4332" s="159"/>
      <c r="E4332" s="160"/>
      <c r="F4332" s="137" t="s">
        <v>451</v>
      </c>
      <c r="G4332" s="137" t="s">
        <v>454</v>
      </c>
      <c r="H4332" s="177">
        <v>3</v>
      </c>
      <c r="I4332" s="177"/>
      <c r="J4332" s="177"/>
      <c r="K4332" s="177"/>
      <c r="L4332" s="138"/>
      <c r="M4332" s="146"/>
      <c r="N4332" s="146"/>
    </row>
    <row r="4333" spans="2:14" s="141" customFormat="1" ht="20.100000000000001" hidden="1" customHeight="1">
      <c r="B4333" s="137"/>
      <c r="C4333" s="137"/>
      <c r="D4333" s="159"/>
      <c r="E4333" s="160"/>
      <c r="F4333" s="137" t="s">
        <v>454</v>
      </c>
      <c r="G4333" s="137" t="s">
        <v>455</v>
      </c>
      <c r="H4333" s="177">
        <v>3</v>
      </c>
      <c r="I4333" s="177"/>
      <c r="J4333" s="177"/>
      <c r="K4333" s="177"/>
      <c r="L4333" s="138"/>
      <c r="M4333" s="146"/>
      <c r="N4333" s="146"/>
    </row>
    <row r="4334" spans="2:14" s="141" customFormat="1" ht="20.100000000000001" hidden="1" customHeight="1">
      <c r="B4334" s="137"/>
      <c r="C4334" s="137"/>
      <c r="D4334" s="159"/>
      <c r="E4334" s="160"/>
      <c r="F4334" s="137" t="s">
        <v>455</v>
      </c>
      <c r="G4334" s="137" t="s">
        <v>456</v>
      </c>
      <c r="H4334" s="177">
        <v>3</v>
      </c>
      <c r="I4334" s="177"/>
      <c r="J4334" s="177"/>
      <c r="K4334" s="177"/>
      <c r="L4334" s="138"/>
      <c r="M4334" s="146"/>
      <c r="N4334" s="146"/>
    </row>
    <row r="4335" spans="2:14" s="141" customFormat="1" ht="20.100000000000001" hidden="1" customHeight="1">
      <c r="B4335" s="137"/>
      <c r="C4335" s="137"/>
      <c r="D4335" s="159"/>
      <c r="E4335" s="160"/>
      <c r="F4335" s="137" t="s">
        <v>456</v>
      </c>
      <c r="G4335" s="137" t="s">
        <v>457</v>
      </c>
      <c r="H4335" s="177">
        <v>3</v>
      </c>
      <c r="I4335" s="177"/>
      <c r="J4335" s="177"/>
      <c r="K4335" s="177"/>
      <c r="L4335" s="138"/>
      <c r="M4335" s="146"/>
      <c r="N4335" s="146"/>
    </row>
    <row r="4336" spans="2:14" s="141" customFormat="1" ht="20.100000000000001" hidden="1" customHeight="1">
      <c r="B4336" s="137"/>
      <c r="C4336" s="137"/>
      <c r="D4336" s="159"/>
      <c r="E4336" s="160"/>
      <c r="F4336" s="137" t="s">
        <v>457</v>
      </c>
      <c r="G4336" s="137" t="s">
        <v>460</v>
      </c>
      <c r="H4336" s="177">
        <v>3</v>
      </c>
      <c r="I4336" s="177"/>
      <c r="J4336" s="177"/>
      <c r="K4336" s="177"/>
      <c r="L4336" s="138"/>
      <c r="M4336" s="146"/>
      <c r="N4336" s="146"/>
    </row>
    <row r="4337" spans="2:14" s="141" customFormat="1" ht="20.100000000000001" hidden="1" customHeight="1">
      <c r="B4337" s="137"/>
      <c r="C4337" s="137"/>
      <c r="D4337" s="159"/>
      <c r="E4337" s="160"/>
      <c r="F4337" s="137" t="s">
        <v>460</v>
      </c>
      <c r="G4337" s="137" t="s">
        <v>1010</v>
      </c>
      <c r="H4337" s="177">
        <v>3</v>
      </c>
      <c r="I4337" s="177"/>
      <c r="J4337" s="177"/>
      <c r="K4337" s="177"/>
      <c r="L4337" s="138"/>
      <c r="M4337" s="146"/>
      <c r="N4337" s="146"/>
    </row>
    <row r="4338" spans="2:14" s="141" customFormat="1" ht="20.100000000000001" hidden="1" customHeight="1">
      <c r="B4338" s="137"/>
      <c r="C4338" s="137"/>
      <c r="D4338" s="159"/>
      <c r="E4338" s="160"/>
      <c r="F4338" s="137"/>
      <c r="G4338" s="137"/>
      <c r="H4338" s="177"/>
      <c r="I4338" s="177"/>
      <c r="J4338" s="177"/>
      <c r="K4338" s="177"/>
      <c r="L4338" s="138"/>
      <c r="M4338" s="146"/>
      <c r="N4338" s="146"/>
    </row>
    <row r="4339" spans="2:14" s="141" customFormat="1" ht="20.100000000000001" hidden="1" customHeight="1">
      <c r="B4339" s="137">
        <v>387</v>
      </c>
      <c r="C4339" s="137"/>
      <c r="D4339" s="159" t="s">
        <v>395</v>
      </c>
      <c r="E4339" s="160">
        <v>5.9290000000000003</v>
      </c>
      <c r="F4339" s="137" t="s">
        <v>433</v>
      </c>
      <c r="G4339" s="137" t="s">
        <v>447</v>
      </c>
      <c r="H4339" s="177">
        <v>3</v>
      </c>
      <c r="I4339" s="177"/>
      <c r="J4339" s="177"/>
      <c r="K4339" s="177"/>
      <c r="L4339" s="138"/>
      <c r="M4339" s="146"/>
      <c r="N4339" s="146"/>
    </row>
    <row r="4340" spans="2:14" s="141" customFormat="1" ht="20.100000000000001" hidden="1" customHeight="1">
      <c r="B4340" s="137"/>
      <c r="C4340" s="137"/>
      <c r="D4340" s="159"/>
      <c r="E4340" s="160"/>
      <c r="F4340" s="137" t="s">
        <v>447</v>
      </c>
      <c r="G4340" s="137" t="s">
        <v>451</v>
      </c>
      <c r="H4340" s="177">
        <v>3</v>
      </c>
      <c r="I4340" s="177"/>
      <c r="J4340" s="177"/>
      <c r="K4340" s="177"/>
      <c r="L4340" s="138"/>
      <c r="M4340" s="146"/>
      <c r="N4340" s="146"/>
    </row>
    <row r="4341" spans="2:14" s="141" customFormat="1" ht="20.100000000000001" hidden="1" customHeight="1">
      <c r="B4341" s="137"/>
      <c r="C4341" s="137"/>
      <c r="D4341" s="159"/>
      <c r="E4341" s="160"/>
      <c r="F4341" s="137" t="s">
        <v>451</v>
      </c>
      <c r="G4341" s="137" t="s">
        <v>454</v>
      </c>
      <c r="H4341" s="177">
        <v>3</v>
      </c>
      <c r="I4341" s="177"/>
      <c r="J4341" s="177"/>
      <c r="K4341" s="177"/>
      <c r="L4341" s="138"/>
      <c r="M4341" s="146"/>
      <c r="N4341" s="146"/>
    </row>
    <row r="4342" spans="2:14" s="141" customFormat="1" ht="20.100000000000001" hidden="1" customHeight="1">
      <c r="B4342" s="137"/>
      <c r="C4342" s="137"/>
      <c r="D4342" s="159"/>
      <c r="E4342" s="160"/>
      <c r="F4342" s="137" t="s">
        <v>454</v>
      </c>
      <c r="G4342" s="137" t="s">
        <v>455</v>
      </c>
      <c r="H4342" s="177">
        <v>3</v>
      </c>
      <c r="I4342" s="177"/>
      <c r="J4342" s="177"/>
      <c r="K4342" s="177"/>
      <c r="L4342" s="138"/>
      <c r="M4342" s="146"/>
      <c r="N4342" s="146"/>
    </row>
    <row r="4343" spans="2:14" s="141" customFormat="1" ht="20.100000000000001" hidden="1" customHeight="1">
      <c r="B4343" s="137"/>
      <c r="C4343" s="137"/>
      <c r="D4343" s="159"/>
      <c r="E4343" s="160"/>
      <c r="F4343" s="137" t="s">
        <v>455</v>
      </c>
      <c r="G4343" s="137" t="s">
        <v>456</v>
      </c>
      <c r="H4343" s="177">
        <v>3</v>
      </c>
      <c r="I4343" s="177"/>
      <c r="J4343" s="177"/>
      <c r="K4343" s="177"/>
      <c r="L4343" s="138"/>
      <c r="M4343" s="146"/>
      <c r="N4343" s="146"/>
    </row>
    <row r="4344" spans="2:14" s="141" customFormat="1" ht="20.100000000000001" hidden="1" customHeight="1">
      <c r="B4344" s="137"/>
      <c r="C4344" s="137"/>
      <c r="D4344" s="159"/>
      <c r="E4344" s="160"/>
      <c r="F4344" s="137" t="s">
        <v>456</v>
      </c>
      <c r="G4344" s="137" t="s">
        <v>457</v>
      </c>
      <c r="H4344" s="177">
        <v>3</v>
      </c>
      <c r="I4344" s="177"/>
      <c r="J4344" s="177"/>
      <c r="K4344" s="177"/>
      <c r="L4344" s="138"/>
      <c r="M4344" s="146"/>
      <c r="N4344" s="146"/>
    </row>
    <row r="4345" spans="2:14" s="141" customFormat="1" ht="20.100000000000001" hidden="1" customHeight="1">
      <c r="B4345" s="137"/>
      <c r="C4345" s="137"/>
      <c r="D4345" s="159"/>
      <c r="E4345" s="160"/>
      <c r="F4345" s="137" t="s">
        <v>457</v>
      </c>
      <c r="G4345" s="137" t="s">
        <v>460</v>
      </c>
      <c r="H4345" s="177">
        <v>3</v>
      </c>
      <c r="I4345" s="177"/>
      <c r="J4345" s="177"/>
      <c r="K4345" s="177"/>
      <c r="L4345" s="138"/>
      <c r="M4345" s="146"/>
      <c r="N4345" s="146"/>
    </row>
    <row r="4346" spans="2:14" s="141" customFormat="1" ht="20.100000000000001" hidden="1" customHeight="1">
      <c r="B4346" s="137"/>
      <c r="C4346" s="137"/>
      <c r="D4346" s="159"/>
      <c r="E4346" s="160"/>
      <c r="F4346" s="137" t="s">
        <v>460</v>
      </c>
      <c r="G4346" s="137" t="s">
        <v>463</v>
      </c>
      <c r="H4346" s="177">
        <v>3</v>
      </c>
      <c r="I4346" s="177"/>
      <c r="J4346" s="177"/>
      <c r="K4346" s="177"/>
      <c r="L4346" s="138"/>
      <c r="M4346" s="146"/>
      <c r="N4346" s="146"/>
    </row>
    <row r="4347" spans="2:14" s="141" customFormat="1" ht="20.100000000000001" hidden="1" customHeight="1">
      <c r="B4347" s="137"/>
      <c r="C4347" s="137"/>
      <c r="D4347" s="159"/>
      <c r="E4347" s="160"/>
      <c r="F4347" s="137" t="s">
        <v>463</v>
      </c>
      <c r="G4347" s="137" t="s">
        <v>464</v>
      </c>
      <c r="H4347" s="177">
        <v>3</v>
      </c>
      <c r="I4347" s="177"/>
      <c r="J4347" s="177"/>
      <c r="K4347" s="177"/>
      <c r="L4347" s="138"/>
      <c r="M4347" s="146"/>
      <c r="N4347" s="146"/>
    </row>
    <row r="4348" spans="2:14" s="141" customFormat="1" ht="20.100000000000001" hidden="1" customHeight="1">
      <c r="B4348" s="137"/>
      <c r="C4348" s="137"/>
      <c r="D4348" s="159"/>
      <c r="E4348" s="160"/>
      <c r="F4348" s="137" t="s">
        <v>464</v>
      </c>
      <c r="G4348" s="137" t="s">
        <v>465</v>
      </c>
      <c r="H4348" s="177">
        <v>3</v>
      </c>
      <c r="I4348" s="177"/>
      <c r="J4348" s="177"/>
      <c r="K4348" s="177"/>
      <c r="L4348" s="138"/>
      <c r="M4348" s="146"/>
      <c r="N4348" s="146"/>
    </row>
    <row r="4349" spans="2:14" s="141" customFormat="1" ht="20.100000000000001" hidden="1" customHeight="1">
      <c r="B4349" s="137"/>
      <c r="C4349" s="137"/>
      <c r="D4349" s="159"/>
      <c r="E4349" s="160"/>
      <c r="F4349" s="137" t="s">
        <v>465</v>
      </c>
      <c r="G4349" s="137" t="s">
        <v>466</v>
      </c>
      <c r="H4349" s="177">
        <v>3</v>
      </c>
      <c r="I4349" s="177"/>
      <c r="J4349" s="177"/>
      <c r="K4349" s="177"/>
      <c r="L4349" s="138"/>
      <c r="M4349" s="146"/>
      <c r="N4349" s="146"/>
    </row>
    <row r="4350" spans="2:14" s="141" customFormat="1" ht="20.100000000000001" hidden="1" customHeight="1">
      <c r="B4350" s="137"/>
      <c r="C4350" s="137"/>
      <c r="D4350" s="159"/>
      <c r="E4350" s="160"/>
      <c r="F4350" s="137" t="s">
        <v>466</v>
      </c>
      <c r="G4350" s="137" t="s">
        <v>467</v>
      </c>
      <c r="H4350" s="177">
        <v>3</v>
      </c>
      <c r="I4350" s="177"/>
      <c r="J4350" s="177"/>
      <c r="K4350" s="177"/>
      <c r="L4350" s="138"/>
      <c r="M4350" s="146"/>
      <c r="N4350" s="146"/>
    </row>
    <row r="4351" spans="2:14" s="141" customFormat="1" ht="20.100000000000001" hidden="1" customHeight="1">
      <c r="B4351" s="137"/>
      <c r="C4351" s="137"/>
      <c r="D4351" s="159"/>
      <c r="E4351" s="160"/>
      <c r="F4351" s="137" t="s">
        <v>467</v>
      </c>
      <c r="G4351" s="137" t="s">
        <v>468</v>
      </c>
      <c r="H4351" s="177">
        <v>3</v>
      </c>
      <c r="I4351" s="177"/>
      <c r="J4351" s="177"/>
      <c r="K4351" s="177"/>
      <c r="L4351" s="138"/>
      <c r="M4351" s="146"/>
      <c r="N4351" s="146"/>
    </row>
    <row r="4352" spans="2:14" s="141" customFormat="1" ht="20.100000000000001" hidden="1" customHeight="1">
      <c r="B4352" s="137"/>
      <c r="C4352" s="137"/>
      <c r="D4352" s="159"/>
      <c r="E4352" s="160"/>
      <c r="F4352" s="137" t="s">
        <v>468</v>
      </c>
      <c r="G4352" s="137" t="s">
        <v>469</v>
      </c>
      <c r="H4352" s="177">
        <v>3</v>
      </c>
      <c r="I4352" s="177"/>
      <c r="J4352" s="177"/>
      <c r="K4352" s="177"/>
      <c r="L4352" s="138"/>
      <c r="M4352" s="146"/>
      <c r="N4352" s="146"/>
    </row>
    <row r="4353" spans="2:14" s="141" customFormat="1" ht="20.100000000000001" hidden="1" customHeight="1">
      <c r="B4353" s="137"/>
      <c r="C4353" s="137"/>
      <c r="D4353" s="159"/>
      <c r="E4353" s="160"/>
      <c r="F4353" s="137" t="s">
        <v>469</v>
      </c>
      <c r="G4353" s="137" t="s">
        <v>470</v>
      </c>
      <c r="H4353" s="177">
        <v>3</v>
      </c>
      <c r="I4353" s="177"/>
      <c r="J4353" s="177"/>
      <c r="K4353" s="177"/>
      <c r="L4353" s="138"/>
      <c r="M4353" s="146"/>
      <c r="N4353" s="146"/>
    </row>
    <row r="4354" spans="2:14" s="141" customFormat="1" ht="20.100000000000001" hidden="1" customHeight="1">
      <c r="B4354" s="137"/>
      <c r="C4354" s="137"/>
      <c r="D4354" s="159"/>
      <c r="E4354" s="160"/>
      <c r="F4354" s="137" t="s">
        <v>470</v>
      </c>
      <c r="G4354" s="137" t="s">
        <v>471</v>
      </c>
      <c r="H4354" s="177">
        <v>3</v>
      </c>
      <c r="I4354" s="177"/>
      <c r="J4354" s="177"/>
      <c r="K4354" s="177"/>
      <c r="L4354" s="138"/>
      <c r="M4354" s="146"/>
      <c r="N4354" s="146"/>
    </row>
    <row r="4355" spans="2:14" s="141" customFormat="1" ht="20.100000000000001" hidden="1" customHeight="1">
      <c r="B4355" s="137"/>
      <c r="C4355" s="137"/>
      <c r="D4355" s="159"/>
      <c r="E4355" s="160"/>
      <c r="F4355" s="137" t="s">
        <v>471</v>
      </c>
      <c r="G4355" s="137" t="s">
        <v>473</v>
      </c>
      <c r="H4355" s="177">
        <v>3</v>
      </c>
      <c r="I4355" s="177"/>
      <c r="J4355" s="177"/>
      <c r="K4355" s="177"/>
      <c r="L4355" s="138"/>
      <c r="M4355" s="146"/>
      <c r="N4355" s="146"/>
    </row>
    <row r="4356" spans="2:14" s="141" customFormat="1" ht="20.100000000000001" hidden="1" customHeight="1">
      <c r="B4356" s="137"/>
      <c r="C4356" s="137"/>
      <c r="D4356" s="159"/>
      <c r="E4356" s="160"/>
      <c r="F4356" s="137" t="s">
        <v>473</v>
      </c>
      <c r="G4356" s="137" t="s">
        <v>474</v>
      </c>
      <c r="H4356" s="177">
        <v>3</v>
      </c>
      <c r="I4356" s="177"/>
      <c r="J4356" s="177"/>
      <c r="K4356" s="177"/>
      <c r="L4356" s="138"/>
      <c r="M4356" s="146"/>
      <c r="N4356" s="146"/>
    </row>
    <row r="4357" spans="2:14" s="141" customFormat="1" ht="20.100000000000001" hidden="1" customHeight="1">
      <c r="B4357" s="137"/>
      <c r="C4357" s="137"/>
      <c r="D4357" s="159"/>
      <c r="E4357" s="160"/>
      <c r="F4357" s="137" t="s">
        <v>474</v>
      </c>
      <c r="G4357" s="137" t="s">
        <v>475</v>
      </c>
      <c r="H4357" s="177">
        <v>3</v>
      </c>
      <c r="I4357" s="177"/>
      <c r="J4357" s="177"/>
      <c r="K4357" s="177"/>
      <c r="L4357" s="138"/>
      <c r="M4357" s="146"/>
      <c r="N4357" s="146"/>
    </row>
    <row r="4358" spans="2:14" s="141" customFormat="1" ht="20.100000000000001" hidden="1" customHeight="1">
      <c r="B4358" s="137"/>
      <c r="C4358" s="137"/>
      <c r="D4358" s="159"/>
      <c r="E4358" s="160"/>
      <c r="F4358" s="137" t="s">
        <v>475</v>
      </c>
      <c r="G4358" s="137" t="s">
        <v>476</v>
      </c>
      <c r="H4358" s="177">
        <v>3</v>
      </c>
      <c r="I4358" s="177"/>
      <c r="J4358" s="177"/>
      <c r="K4358" s="177"/>
      <c r="L4358" s="138"/>
      <c r="M4358" s="146"/>
      <c r="N4358" s="146"/>
    </row>
    <row r="4359" spans="2:14" s="141" customFormat="1" ht="20.100000000000001" hidden="1" customHeight="1">
      <c r="B4359" s="137"/>
      <c r="C4359" s="137"/>
      <c r="D4359" s="159"/>
      <c r="E4359" s="160"/>
      <c r="F4359" s="137" t="s">
        <v>476</v>
      </c>
      <c r="G4359" s="137" t="s">
        <v>477</v>
      </c>
      <c r="H4359" s="177">
        <v>3</v>
      </c>
      <c r="I4359" s="177"/>
      <c r="J4359" s="177"/>
      <c r="K4359" s="177"/>
      <c r="L4359" s="138"/>
      <c r="M4359" s="146"/>
      <c r="N4359" s="146"/>
    </row>
    <row r="4360" spans="2:14" s="141" customFormat="1" ht="20.100000000000001" hidden="1" customHeight="1">
      <c r="B4360" s="137"/>
      <c r="C4360" s="137"/>
      <c r="D4360" s="159"/>
      <c r="E4360" s="160"/>
      <c r="F4360" s="137" t="s">
        <v>477</v>
      </c>
      <c r="G4360" s="137" t="s">
        <v>543</v>
      </c>
      <c r="H4360" s="177">
        <v>3</v>
      </c>
      <c r="I4360" s="177"/>
      <c r="J4360" s="177"/>
      <c r="K4360" s="177"/>
      <c r="L4360" s="138"/>
      <c r="M4360" s="146"/>
      <c r="N4360" s="146"/>
    </row>
    <row r="4361" spans="2:14" s="141" customFormat="1" ht="20.100000000000001" hidden="1" customHeight="1">
      <c r="B4361" s="137"/>
      <c r="C4361" s="137"/>
      <c r="D4361" s="159"/>
      <c r="E4361" s="160"/>
      <c r="F4361" s="137" t="s">
        <v>543</v>
      </c>
      <c r="G4361" s="137" t="s">
        <v>550</v>
      </c>
      <c r="H4361" s="177">
        <v>3</v>
      </c>
      <c r="I4361" s="177"/>
      <c r="J4361" s="177"/>
      <c r="K4361" s="177"/>
      <c r="L4361" s="138"/>
      <c r="M4361" s="146"/>
      <c r="N4361" s="146"/>
    </row>
    <row r="4362" spans="2:14" s="141" customFormat="1" ht="20.100000000000001" hidden="1" customHeight="1">
      <c r="B4362" s="137"/>
      <c r="C4362" s="137"/>
      <c r="D4362" s="159"/>
      <c r="E4362" s="160"/>
      <c r="F4362" s="137" t="s">
        <v>550</v>
      </c>
      <c r="G4362" s="137" t="s">
        <v>551</v>
      </c>
      <c r="H4362" s="177">
        <v>3</v>
      </c>
      <c r="I4362" s="177"/>
      <c r="J4362" s="177"/>
      <c r="K4362" s="177"/>
      <c r="L4362" s="138"/>
      <c r="M4362" s="146"/>
      <c r="N4362" s="146"/>
    </row>
    <row r="4363" spans="2:14" s="141" customFormat="1" ht="20.100000000000001" hidden="1" customHeight="1">
      <c r="B4363" s="137"/>
      <c r="C4363" s="137"/>
      <c r="D4363" s="159"/>
      <c r="E4363" s="160"/>
      <c r="F4363" s="137" t="s">
        <v>551</v>
      </c>
      <c r="G4363" s="137" t="s">
        <v>552</v>
      </c>
      <c r="H4363" s="177">
        <v>3</v>
      </c>
      <c r="I4363" s="177"/>
      <c r="J4363" s="177"/>
      <c r="K4363" s="177"/>
      <c r="L4363" s="138"/>
      <c r="M4363" s="146"/>
      <c r="N4363" s="146"/>
    </row>
    <row r="4364" spans="2:14" s="141" customFormat="1" ht="20.100000000000001" hidden="1" customHeight="1">
      <c r="B4364" s="137"/>
      <c r="C4364" s="137"/>
      <c r="D4364" s="159"/>
      <c r="E4364" s="160"/>
      <c r="F4364" s="137" t="s">
        <v>552</v>
      </c>
      <c r="G4364" s="137" t="s">
        <v>553</v>
      </c>
      <c r="H4364" s="177">
        <v>3</v>
      </c>
      <c r="I4364" s="177"/>
      <c r="J4364" s="177"/>
      <c r="K4364" s="177"/>
      <c r="L4364" s="138"/>
      <c r="M4364" s="146"/>
      <c r="N4364" s="146"/>
    </row>
    <row r="4365" spans="2:14" s="141" customFormat="1" ht="20.100000000000001" hidden="1" customHeight="1">
      <c r="B4365" s="137"/>
      <c r="C4365" s="137"/>
      <c r="D4365" s="159"/>
      <c r="E4365" s="160"/>
      <c r="F4365" s="137" t="s">
        <v>553</v>
      </c>
      <c r="G4365" s="137" t="s">
        <v>554</v>
      </c>
      <c r="H4365" s="177">
        <v>3</v>
      </c>
      <c r="I4365" s="177"/>
      <c r="J4365" s="177"/>
      <c r="K4365" s="177"/>
      <c r="L4365" s="138"/>
      <c r="M4365" s="146"/>
      <c r="N4365" s="146"/>
    </row>
    <row r="4366" spans="2:14" s="141" customFormat="1" ht="20.100000000000001" hidden="1" customHeight="1">
      <c r="B4366" s="137"/>
      <c r="C4366" s="137"/>
      <c r="D4366" s="159"/>
      <c r="E4366" s="160"/>
      <c r="F4366" s="137" t="s">
        <v>554</v>
      </c>
      <c r="G4366" s="137" t="s">
        <v>555</v>
      </c>
      <c r="H4366" s="177">
        <v>3</v>
      </c>
      <c r="I4366" s="177"/>
      <c r="J4366" s="177"/>
      <c r="K4366" s="177"/>
      <c r="L4366" s="138"/>
      <c r="M4366" s="146"/>
      <c r="N4366" s="146"/>
    </row>
    <row r="4367" spans="2:14" s="141" customFormat="1" ht="20.100000000000001" hidden="1" customHeight="1">
      <c r="B4367" s="137"/>
      <c r="C4367" s="137"/>
      <c r="D4367" s="159"/>
      <c r="E4367" s="160"/>
      <c r="F4367" s="137" t="s">
        <v>555</v>
      </c>
      <c r="G4367" s="137" t="s">
        <v>556</v>
      </c>
      <c r="H4367" s="177">
        <v>3</v>
      </c>
      <c r="I4367" s="177"/>
      <c r="J4367" s="177"/>
      <c r="K4367" s="177"/>
      <c r="L4367" s="138"/>
      <c r="M4367" s="146"/>
      <c r="N4367" s="146"/>
    </row>
    <row r="4368" spans="2:14" s="141" customFormat="1" ht="20.100000000000001" hidden="1" customHeight="1">
      <c r="B4368" s="137"/>
      <c r="C4368" s="137"/>
      <c r="D4368" s="159"/>
      <c r="E4368" s="160"/>
      <c r="F4368" s="137" t="s">
        <v>556</v>
      </c>
      <c r="G4368" s="137" t="s">
        <v>1011</v>
      </c>
      <c r="H4368" s="177">
        <v>3</v>
      </c>
      <c r="I4368" s="177"/>
      <c r="J4368" s="177"/>
      <c r="K4368" s="177"/>
      <c r="L4368" s="138"/>
      <c r="M4368" s="146"/>
      <c r="N4368" s="146"/>
    </row>
    <row r="4369" spans="2:14" s="141" customFormat="1" ht="20.100000000000001" hidden="1" customHeight="1">
      <c r="B4369" s="137"/>
      <c r="C4369" s="137"/>
      <c r="D4369" s="159"/>
      <c r="E4369" s="160"/>
      <c r="F4369" s="137"/>
      <c r="G4369" s="137"/>
      <c r="H4369" s="177"/>
      <c r="I4369" s="177"/>
      <c r="J4369" s="177"/>
      <c r="K4369" s="177"/>
      <c r="L4369" s="138"/>
      <c r="M4369" s="146"/>
      <c r="N4369" s="146"/>
    </row>
    <row r="4370" spans="2:14" s="141" customFormat="1" ht="20.100000000000001" hidden="1" customHeight="1">
      <c r="B4370" s="137">
        <v>388</v>
      </c>
      <c r="C4370" s="137"/>
      <c r="D4370" s="159" t="s">
        <v>396</v>
      </c>
      <c r="E4370" s="160">
        <v>3.0680000000000001</v>
      </c>
      <c r="F4370" s="137" t="s">
        <v>433</v>
      </c>
      <c r="G4370" s="137" t="s">
        <v>447</v>
      </c>
      <c r="H4370" s="177">
        <v>3</v>
      </c>
      <c r="I4370" s="177"/>
      <c r="J4370" s="177"/>
      <c r="K4370" s="177"/>
      <c r="L4370" s="138"/>
      <c r="M4370" s="146"/>
      <c r="N4370" s="146"/>
    </row>
    <row r="4371" spans="2:14" s="141" customFormat="1" ht="20.100000000000001" hidden="1" customHeight="1">
      <c r="B4371" s="137"/>
      <c r="C4371" s="137"/>
      <c r="D4371" s="159"/>
      <c r="E4371" s="160"/>
      <c r="F4371" s="137" t="s">
        <v>447</v>
      </c>
      <c r="G4371" s="137" t="s">
        <v>451</v>
      </c>
      <c r="H4371" s="177">
        <v>3</v>
      </c>
      <c r="I4371" s="177"/>
      <c r="J4371" s="177"/>
      <c r="K4371" s="177"/>
      <c r="L4371" s="138"/>
      <c r="M4371" s="146"/>
      <c r="N4371" s="146"/>
    </row>
    <row r="4372" spans="2:14" s="141" customFormat="1" ht="20.100000000000001" hidden="1" customHeight="1">
      <c r="B4372" s="137"/>
      <c r="C4372" s="137"/>
      <c r="D4372" s="159"/>
      <c r="E4372" s="160"/>
      <c r="F4372" s="137" t="s">
        <v>451</v>
      </c>
      <c r="G4372" s="137" t="s">
        <v>454</v>
      </c>
      <c r="H4372" s="177">
        <v>3</v>
      </c>
      <c r="I4372" s="177"/>
      <c r="J4372" s="177"/>
      <c r="K4372" s="177"/>
      <c r="L4372" s="138"/>
      <c r="M4372" s="146"/>
      <c r="N4372" s="146"/>
    </row>
    <row r="4373" spans="2:14" s="141" customFormat="1" ht="20.100000000000001" hidden="1" customHeight="1">
      <c r="B4373" s="137"/>
      <c r="C4373" s="137"/>
      <c r="D4373" s="159"/>
      <c r="E4373" s="160"/>
      <c r="F4373" s="137" t="s">
        <v>454</v>
      </c>
      <c r="G4373" s="137" t="s">
        <v>455</v>
      </c>
      <c r="H4373" s="177">
        <v>3</v>
      </c>
      <c r="I4373" s="177"/>
      <c r="J4373" s="177"/>
      <c r="K4373" s="177"/>
      <c r="L4373" s="138"/>
      <c r="M4373" s="146"/>
      <c r="N4373" s="146"/>
    </row>
    <row r="4374" spans="2:14" s="141" customFormat="1" ht="20.100000000000001" hidden="1" customHeight="1">
      <c r="B4374" s="137"/>
      <c r="C4374" s="137"/>
      <c r="D4374" s="159"/>
      <c r="E4374" s="160"/>
      <c r="F4374" s="137" t="s">
        <v>455</v>
      </c>
      <c r="G4374" s="137" t="s">
        <v>456</v>
      </c>
      <c r="H4374" s="177">
        <v>3</v>
      </c>
      <c r="I4374" s="177"/>
      <c r="J4374" s="177"/>
      <c r="K4374" s="177"/>
      <c r="L4374" s="138"/>
      <c r="M4374" s="146"/>
      <c r="N4374" s="146"/>
    </row>
    <row r="4375" spans="2:14" s="141" customFormat="1" ht="20.100000000000001" hidden="1" customHeight="1">
      <c r="B4375" s="137"/>
      <c r="C4375" s="137"/>
      <c r="D4375" s="159"/>
      <c r="E4375" s="160"/>
      <c r="F4375" s="137" t="s">
        <v>456</v>
      </c>
      <c r="G4375" s="137" t="s">
        <v>457</v>
      </c>
      <c r="H4375" s="177">
        <v>3</v>
      </c>
      <c r="I4375" s="177"/>
      <c r="J4375" s="177"/>
      <c r="K4375" s="177"/>
      <c r="L4375" s="138"/>
      <c r="M4375" s="146"/>
      <c r="N4375" s="146"/>
    </row>
    <row r="4376" spans="2:14" s="141" customFormat="1" ht="20.100000000000001" hidden="1" customHeight="1">
      <c r="B4376" s="137"/>
      <c r="C4376" s="137"/>
      <c r="D4376" s="159"/>
      <c r="E4376" s="160"/>
      <c r="F4376" s="137" t="s">
        <v>457</v>
      </c>
      <c r="G4376" s="137" t="s">
        <v>460</v>
      </c>
      <c r="H4376" s="177">
        <v>3</v>
      </c>
      <c r="I4376" s="177"/>
      <c r="J4376" s="177"/>
      <c r="K4376" s="177"/>
      <c r="L4376" s="138"/>
      <c r="M4376" s="146"/>
      <c r="N4376" s="146"/>
    </row>
    <row r="4377" spans="2:14" s="141" customFormat="1" ht="20.100000000000001" hidden="1" customHeight="1">
      <c r="B4377" s="137"/>
      <c r="C4377" s="137"/>
      <c r="D4377" s="159"/>
      <c r="E4377" s="160"/>
      <c r="F4377" s="137" t="s">
        <v>460</v>
      </c>
      <c r="G4377" s="137" t="s">
        <v>463</v>
      </c>
      <c r="H4377" s="177">
        <v>3</v>
      </c>
      <c r="I4377" s="177"/>
      <c r="J4377" s="177"/>
      <c r="K4377" s="177"/>
      <c r="L4377" s="138"/>
      <c r="M4377" s="146"/>
      <c r="N4377" s="146"/>
    </row>
    <row r="4378" spans="2:14" s="141" customFormat="1" ht="20.100000000000001" hidden="1" customHeight="1">
      <c r="B4378" s="137"/>
      <c r="C4378" s="137"/>
      <c r="D4378" s="159"/>
      <c r="E4378" s="160"/>
      <c r="F4378" s="137" t="s">
        <v>463</v>
      </c>
      <c r="G4378" s="137" t="s">
        <v>464</v>
      </c>
      <c r="H4378" s="177">
        <v>3</v>
      </c>
      <c r="I4378" s="177"/>
      <c r="J4378" s="177"/>
      <c r="K4378" s="177"/>
      <c r="L4378" s="138"/>
      <c r="M4378" s="146"/>
      <c r="N4378" s="146"/>
    </row>
    <row r="4379" spans="2:14" s="141" customFormat="1" ht="20.100000000000001" hidden="1" customHeight="1">
      <c r="B4379" s="137"/>
      <c r="C4379" s="137"/>
      <c r="D4379" s="159"/>
      <c r="E4379" s="160"/>
      <c r="F4379" s="137" t="s">
        <v>464</v>
      </c>
      <c r="G4379" s="137" t="s">
        <v>465</v>
      </c>
      <c r="H4379" s="177">
        <v>3</v>
      </c>
      <c r="I4379" s="177"/>
      <c r="J4379" s="177"/>
      <c r="K4379" s="177"/>
      <c r="L4379" s="138"/>
      <c r="M4379" s="146"/>
      <c r="N4379" s="146"/>
    </row>
    <row r="4380" spans="2:14" s="141" customFormat="1" ht="20.100000000000001" hidden="1" customHeight="1">
      <c r="B4380" s="137"/>
      <c r="C4380" s="137"/>
      <c r="D4380" s="159"/>
      <c r="E4380" s="160"/>
      <c r="F4380" s="137" t="s">
        <v>465</v>
      </c>
      <c r="G4380" s="137" t="s">
        <v>466</v>
      </c>
      <c r="H4380" s="177">
        <v>3</v>
      </c>
      <c r="I4380" s="177"/>
      <c r="J4380" s="177"/>
      <c r="K4380" s="177"/>
      <c r="L4380" s="138"/>
      <c r="M4380" s="146"/>
      <c r="N4380" s="146"/>
    </row>
    <row r="4381" spans="2:14" s="141" customFormat="1" ht="20.100000000000001" hidden="1" customHeight="1">
      <c r="B4381" s="137"/>
      <c r="C4381" s="137"/>
      <c r="D4381" s="159"/>
      <c r="E4381" s="160"/>
      <c r="F4381" s="137" t="s">
        <v>466</v>
      </c>
      <c r="G4381" s="137" t="s">
        <v>467</v>
      </c>
      <c r="H4381" s="177">
        <v>3</v>
      </c>
      <c r="I4381" s="177"/>
      <c r="J4381" s="177"/>
      <c r="K4381" s="177"/>
      <c r="L4381" s="138"/>
      <c r="M4381" s="146"/>
      <c r="N4381" s="146"/>
    </row>
    <row r="4382" spans="2:14" s="141" customFormat="1" ht="20.100000000000001" hidden="1" customHeight="1">
      <c r="B4382" s="137"/>
      <c r="C4382" s="137"/>
      <c r="D4382" s="159"/>
      <c r="E4382" s="160"/>
      <c r="F4382" s="137" t="s">
        <v>467</v>
      </c>
      <c r="G4382" s="137" t="s">
        <v>468</v>
      </c>
      <c r="H4382" s="177">
        <v>3</v>
      </c>
      <c r="I4382" s="177"/>
      <c r="J4382" s="177"/>
      <c r="K4382" s="177"/>
      <c r="L4382" s="138"/>
      <c r="M4382" s="146"/>
      <c r="N4382" s="146"/>
    </row>
    <row r="4383" spans="2:14" s="141" customFormat="1" ht="20.100000000000001" hidden="1" customHeight="1">
      <c r="B4383" s="137"/>
      <c r="C4383" s="137"/>
      <c r="D4383" s="159"/>
      <c r="E4383" s="160"/>
      <c r="F4383" s="137" t="s">
        <v>468</v>
      </c>
      <c r="G4383" s="137" t="s">
        <v>469</v>
      </c>
      <c r="H4383" s="177">
        <v>3</v>
      </c>
      <c r="I4383" s="177"/>
      <c r="J4383" s="177"/>
      <c r="K4383" s="177"/>
      <c r="L4383" s="138"/>
      <c r="M4383" s="146"/>
      <c r="N4383" s="146"/>
    </row>
    <row r="4384" spans="2:14" s="141" customFormat="1" ht="20.100000000000001" hidden="1" customHeight="1">
      <c r="B4384" s="137"/>
      <c r="C4384" s="137"/>
      <c r="D4384" s="159"/>
      <c r="E4384" s="160"/>
      <c r="F4384" s="137" t="s">
        <v>469</v>
      </c>
      <c r="G4384" s="137" t="s">
        <v>470</v>
      </c>
      <c r="H4384" s="177">
        <v>3</v>
      </c>
      <c r="I4384" s="177"/>
      <c r="J4384" s="177"/>
      <c r="K4384" s="177"/>
      <c r="L4384" s="138"/>
      <c r="M4384" s="146"/>
      <c r="N4384" s="146"/>
    </row>
    <row r="4385" spans="2:14" s="141" customFormat="1" ht="20.100000000000001" hidden="1" customHeight="1">
      <c r="B4385" s="137"/>
      <c r="C4385" s="137"/>
      <c r="D4385" s="159"/>
      <c r="E4385" s="160"/>
      <c r="F4385" s="137" t="s">
        <v>470</v>
      </c>
      <c r="G4385" s="137" t="s">
        <v>1012</v>
      </c>
      <c r="H4385" s="177">
        <v>3</v>
      </c>
      <c r="I4385" s="177"/>
      <c r="J4385" s="177"/>
      <c r="K4385" s="177"/>
      <c r="L4385" s="138"/>
      <c r="M4385" s="146"/>
      <c r="N4385" s="146"/>
    </row>
    <row r="4386" spans="2:14" s="141" customFormat="1" ht="20.100000000000001" hidden="1" customHeight="1">
      <c r="B4386" s="137"/>
      <c r="C4386" s="137"/>
      <c r="D4386" s="159"/>
      <c r="E4386" s="160"/>
      <c r="F4386" s="137"/>
      <c r="G4386" s="137"/>
      <c r="H4386" s="177"/>
      <c r="I4386" s="177"/>
      <c r="J4386" s="177"/>
      <c r="K4386" s="177"/>
      <c r="L4386" s="138"/>
      <c r="M4386" s="146"/>
      <c r="N4386" s="146"/>
    </row>
    <row r="4387" spans="2:14" s="141" customFormat="1" ht="20.100000000000001" hidden="1" customHeight="1">
      <c r="B4387" s="137">
        <v>389</v>
      </c>
      <c r="C4387" s="137"/>
      <c r="D4387" s="159" t="s">
        <v>397</v>
      </c>
      <c r="E4387" s="160">
        <v>4.5190000000000001</v>
      </c>
      <c r="F4387" s="137" t="s">
        <v>433</v>
      </c>
      <c r="G4387" s="137" t="s">
        <v>447</v>
      </c>
      <c r="H4387" s="177">
        <v>3</v>
      </c>
      <c r="I4387" s="177"/>
      <c r="J4387" s="177"/>
      <c r="K4387" s="177"/>
      <c r="L4387" s="138"/>
      <c r="M4387" s="146"/>
      <c r="N4387" s="146"/>
    </row>
    <row r="4388" spans="2:14" s="141" customFormat="1" ht="20.100000000000001" hidden="1" customHeight="1">
      <c r="B4388" s="137"/>
      <c r="C4388" s="137"/>
      <c r="D4388" s="159"/>
      <c r="E4388" s="160"/>
      <c r="F4388" s="137" t="s">
        <v>447</v>
      </c>
      <c r="G4388" s="137" t="s">
        <v>451</v>
      </c>
      <c r="H4388" s="177">
        <v>3</v>
      </c>
      <c r="I4388" s="177"/>
      <c r="J4388" s="177"/>
      <c r="K4388" s="177"/>
      <c r="L4388" s="138"/>
      <c r="M4388" s="146"/>
      <c r="N4388" s="146"/>
    </row>
    <row r="4389" spans="2:14" s="141" customFormat="1" ht="20.100000000000001" hidden="1" customHeight="1">
      <c r="B4389" s="137"/>
      <c r="C4389" s="137"/>
      <c r="D4389" s="159"/>
      <c r="E4389" s="160"/>
      <c r="F4389" s="137" t="s">
        <v>451</v>
      </c>
      <c r="G4389" s="137" t="s">
        <v>454</v>
      </c>
      <c r="H4389" s="177">
        <v>3</v>
      </c>
      <c r="I4389" s="177"/>
      <c r="J4389" s="177"/>
      <c r="K4389" s="177"/>
      <c r="L4389" s="138"/>
      <c r="M4389" s="146"/>
      <c r="N4389" s="146"/>
    </row>
    <row r="4390" spans="2:14" s="141" customFormat="1" ht="20.100000000000001" hidden="1" customHeight="1">
      <c r="B4390" s="137"/>
      <c r="C4390" s="137"/>
      <c r="D4390" s="159"/>
      <c r="E4390" s="160"/>
      <c r="F4390" s="137" t="s">
        <v>454</v>
      </c>
      <c r="G4390" s="137" t="s">
        <v>455</v>
      </c>
      <c r="H4390" s="177">
        <v>3</v>
      </c>
      <c r="I4390" s="177"/>
      <c r="J4390" s="177"/>
      <c r="K4390" s="177"/>
      <c r="L4390" s="138"/>
      <c r="M4390" s="146"/>
      <c r="N4390" s="146"/>
    </row>
    <row r="4391" spans="2:14" s="141" customFormat="1" ht="20.100000000000001" hidden="1" customHeight="1">
      <c r="B4391" s="137"/>
      <c r="C4391" s="137"/>
      <c r="D4391" s="159"/>
      <c r="E4391" s="160"/>
      <c r="F4391" s="137" t="s">
        <v>455</v>
      </c>
      <c r="G4391" s="137" t="s">
        <v>456</v>
      </c>
      <c r="H4391" s="177">
        <v>3</v>
      </c>
      <c r="I4391" s="177"/>
      <c r="J4391" s="177"/>
      <c r="K4391" s="177"/>
      <c r="L4391" s="138"/>
      <c r="M4391" s="146"/>
      <c r="N4391" s="146"/>
    </row>
    <row r="4392" spans="2:14" s="141" customFormat="1" ht="20.100000000000001" hidden="1" customHeight="1">
      <c r="B4392" s="137"/>
      <c r="C4392" s="137"/>
      <c r="D4392" s="159"/>
      <c r="E4392" s="160"/>
      <c r="F4392" s="137" t="s">
        <v>456</v>
      </c>
      <c r="G4392" s="137" t="s">
        <v>457</v>
      </c>
      <c r="H4392" s="177">
        <v>3</v>
      </c>
      <c r="I4392" s="177"/>
      <c r="J4392" s="177"/>
      <c r="K4392" s="177"/>
      <c r="L4392" s="138"/>
      <c r="M4392" s="146"/>
      <c r="N4392" s="146"/>
    </row>
    <row r="4393" spans="2:14" s="141" customFormat="1" ht="20.100000000000001" hidden="1" customHeight="1">
      <c r="B4393" s="137"/>
      <c r="C4393" s="137"/>
      <c r="D4393" s="159"/>
      <c r="E4393" s="160"/>
      <c r="F4393" s="137" t="s">
        <v>457</v>
      </c>
      <c r="G4393" s="137" t="s">
        <v>460</v>
      </c>
      <c r="H4393" s="177">
        <v>3</v>
      </c>
      <c r="I4393" s="177"/>
      <c r="J4393" s="177"/>
      <c r="K4393" s="177"/>
      <c r="L4393" s="138"/>
      <c r="M4393" s="146"/>
      <c r="N4393" s="146"/>
    </row>
    <row r="4394" spans="2:14" s="141" customFormat="1" ht="20.100000000000001" hidden="1" customHeight="1">
      <c r="B4394" s="137"/>
      <c r="C4394" s="137"/>
      <c r="D4394" s="159"/>
      <c r="E4394" s="160"/>
      <c r="F4394" s="137" t="s">
        <v>460</v>
      </c>
      <c r="G4394" s="137" t="s">
        <v>463</v>
      </c>
      <c r="H4394" s="177">
        <v>3</v>
      </c>
      <c r="I4394" s="177"/>
      <c r="J4394" s="177"/>
      <c r="K4394" s="177"/>
      <c r="L4394" s="138"/>
      <c r="M4394" s="146"/>
      <c r="N4394" s="146"/>
    </row>
    <row r="4395" spans="2:14" s="141" customFormat="1" ht="20.100000000000001" hidden="1" customHeight="1">
      <c r="B4395" s="137"/>
      <c r="C4395" s="137"/>
      <c r="D4395" s="159"/>
      <c r="E4395" s="160"/>
      <c r="F4395" s="137" t="s">
        <v>463</v>
      </c>
      <c r="G4395" s="137" t="s">
        <v>464</v>
      </c>
      <c r="H4395" s="177">
        <v>3</v>
      </c>
      <c r="I4395" s="177"/>
      <c r="J4395" s="177"/>
      <c r="K4395" s="177"/>
      <c r="L4395" s="138"/>
      <c r="M4395" s="146"/>
      <c r="N4395" s="146"/>
    </row>
    <row r="4396" spans="2:14" s="141" customFormat="1" ht="20.100000000000001" hidden="1" customHeight="1">
      <c r="B4396" s="137"/>
      <c r="C4396" s="137"/>
      <c r="D4396" s="159"/>
      <c r="E4396" s="160"/>
      <c r="F4396" s="137" t="s">
        <v>464</v>
      </c>
      <c r="G4396" s="137" t="s">
        <v>465</v>
      </c>
      <c r="H4396" s="177">
        <v>3</v>
      </c>
      <c r="I4396" s="177"/>
      <c r="J4396" s="177"/>
      <c r="K4396" s="177"/>
      <c r="L4396" s="138"/>
      <c r="M4396" s="146"/>
      <c r="N4396" s="146"/>
    </row>
    <row r="4397" spans="2:14" s="141" customFormat="1" ht="20.100000000000001" hidden="1" customHeight="1">
      <c r="B4397" s="137"/>
      <c r="C4397" s="137"/>
      <c r="D4397" s="159"/>
      <c r="E4397" s="160"/>
      <c r="F4397" s="137" t="s">
        <v>465</v>
      </c>
      <c r="G4397" s="137" t="s">
        <v>466</v>
      </c>
      <c r="H4397" s="177">
        <v>3</v>
      </c>
      <c r="I4397" s="177"/>
      <c r="J4397" s="177"/>
      <c r="K4397" s="177"/>
      <c r="L4397" s="138"/>
      <c r="M4397" s="146"/>
      <c r="N4397" s="146"/>
    </row>
    <row r="4398" spans="2:14" s="141" customFormat="1" ht="20.100000000000001" hidden="1" customHeight="1">
      <c r="B4398" s="137"/>
      <c r="C4398" s="137"/>
      <c r="D4398" s="159"/>
      <c r="E4398" s="160"/>
      <c r="F4398" s="137" t="s">
        <v>466</v>
      </c>
      <c r="G4398" s="137" t="s">
        <v>467</v>
      </c>
      <c r="H4398" s="177">
        <v>3</v>
      </c>
      <c r="I4398" s="177"/>
      <c r="J4398" s="177"/>
      <c r="K4398" s="177"/>
      <c r="L4398" s="138"/>
      <c r="M4398" s="146"/>
      <c r="N4398" s="146"/>
    </row>
    <row r="4399" spans="2:14" s="141" customFormat="1" ht="20.100000000000001" hidden="1" customHeight="1">
      <c r="B4399" s="137"/>
      <c r="C4399" s="137"/>
      <c r="D4399" s="159"/>
      <c r="E4399" s="160"/>
      <c r="F4399" s="137" t="s">
        <v>467</v>
      </c>
      <c r="G4399" s="137" t="s">
        <v>468</v>
      </c>
      <c r="H4399" s="177">
        <v>3</v>
      </c>
      <c r="I4399" s="177"/>
      <c r="J4399" s="177"/>
      <c r="K4399" s="177"/>
      <c r="L4399" s="138"/>
      <c r="M4399" s="146"/>
      <c r="N4399" s="146"/>
    </row>
    <row r="4400" spans="2:14" s="141" customFormat="1" ht="20.100000000000001" hidden="1" customHeight="1">
      <c r="B4400" s="137"/>
      <c r="C4400" s="137"/>
      <c r="D4400" s="159"/>
      <c r="E4400" s="160"/>
      <c r="F4400" s="137" t="s">
        <v>468</v>
      </c>
      <c r="G4400" s="137" t="s">
        <v>469</v>
      </c>
      <c r="H4400" s="177">
        <v>3</v>
      </c>
      <c r="I4400" s="177"/>
      <c r="J4400" s="177"/>
      <c r="K4400" s="177"/>
      <c r="L4400" s="138"/>
      <c r="M4400" s="146"/>
      <c r="N4400" s="146"/>
    </row>
    <row r="4401" spans="2:14" s="141" customFormat="1" ht="20.100000000000001" hidden="1" customHeight="1">
      <c r="B4401" s="137"/>
      <c r="C4401" s="137"/>
      <c r="D4401" s="159"/>
      <c r="E4401" s="160"/>
      <c r="F4401" s="137" t="s">
        <v>469</v>
      </c>
      <c r="G4401" s="137" t="s">
        <v>470</v>
      </c>
      <c r="H4401" s="177">
        <v>3</v>
      </c>
      <c r="I4401" s="177"/>
      <c r="J4401" s="177"/>
      <c r="K4401" s="177"/>
      <c r="L4401" s="138"/>
      <c r="M4401" s="146"/>
      <c r="N4401" s="146"/>
    </row>
    <row r="4402" spans="2:14" s="141" customFormat="1" ht="20.100000000000001" hidden="1" customHeight="1">
      <c r="B4402" s="137"/>
      <c r="C4402" s="137"/>
      <c r="D4402" s="159"/>
      <c r="E4402" s="160"/>
      <c r="F4402" s="137" t="s">
        <v>470</v>
      </c>
      <c r="G4402" s="137" t="s">
        <v>471</v>
      </c>
      <c r="H4402" s="177">
        <v>3</v>
      </c>
      <c r="I4402" s="177"/>
      <c r="J4402" s="177"/>
      <c r="K4402" s="177"/>
      <c r="L4402" s="138"/>
      <c r="M4402" s="146"/>
      <c r="N4402" s="146"/>
    </row>
    <row r="4403" spans="2:14" s="141" customFormat="1" ht="20.100000000000001" hidden="1" customHeight="1">
      <c r="B4403" s="137"/>
      <c r="C4403" s="137"/>
      <c r="D4403" s="159"/>
      <c r="E4403" s="160"/>
      <c r="F4403" s="137" t="s">
        <v>471</v>
      </c>
      <c r="G4403" s="137" t="s">
        <v>473</v>
      </c>
      <c r="H4403" s="177">
        <v>3</v>
      </c>
      <c r="I4403" s="177"/>
      <c r="J4403" s="177"/>
      <c r="K4403" s="177"/>
      <c r="L4403" s="138"/>
      <c r="M4403" s="146"/>
      <c r="N4403" s="146"/>
    </row>
    <row r="4404" spans="2:14" s="141" customFormat="1" ht="20.100000000000001" hidden="1" customHeight="1">
      <c r="B4404" s="137"/>
      <c r="C4404" s="137"/>
      <c r="D4404" s="159"/>
      <c r="E4404" s="160"/>
      <c r="F4404" s="137" t="s">
        <v>473</v>
      </c>
      <c r="G4404" s="137" t="s">
        <v>474</v>
      </c>
      <c r="H4404" s="177">
        <v>3</v>
      </c>
      <c r="I4404" s="177"/>
      <c r="J4404" s="177"/>
      <c r="K4404" s="177"/>
      <c r="L4404" s="138"/>
      <c r="M4404" s="146"/>
      <c r="N4404" s="146"/>
    </row>
    <row r="4405" spans="2:14" s="141" customFormat="1" ht="20.100000000000001" hidden="1" customHeight="1">
      <c r="B4405" s="137"/>
      <c r="C4405" s="137"/>
      <c r="D4405" s="159"/>
      <c r="E4405" s="160"/>
      <c r="F4405" s="137" t="s">
        <v>474</v>
      </c>
      <c r="G4405" s="137" t="s">
        <v>475</v>
      </c>
      <c r="H4405" s="177">
        <v>3</v>
      </c>
      <c r="I4405" s="177"/>
      <c r="J4405" s="177"/>
      <c r="K4405" s="177"/>
      <c r="L4405" s="138"/>
      <c r="M4405" s="146"/>
      <c r="N4405" s="146"/>
    </row>
    <row r="4406" spans="2:14" s="141" customFormat="1" ht="20.100000000000001" hidden="1" customHeight="1">
      <c r="B4406" s="137"/>
      <c r="C4406" s="137"/>
      <c r="D4406" s="159"/>
      <c r="E4406" s="160"/>
      <c r="F4406" s="137" t="s">
        <v>475</v>
      </c>
      <c r="G4406" s="137" t="s">
        <v>476</v>
      </c>
      <c r="H4406" s="177">
        <v>3</v>
      </c>
      <c r="I4406" s="177"/>
      <c r="J4406" s="177"/>
      <c r="K4406" s="177"/>
      <c r="L4406" s="138"/>
      <c r="M4406" s="146"/>
      <c r="N4406" s="146"/>
    </row>
    <row r="4407" spans="2:14" s="141" customFormat="1" ht="20.100000000000001" hidden="1" customHeight="1">
      <c r="B4407" s="137"/>
      <c r="C4407" s="137"/>
      <c r="D4407" s="159"/>
      <c r="E4407" s="160"/>
      <c r="F4407" s="137" t="s">
        <v>476</v>
      </c>
      <c r="G4407" s="137" t="s">
        <v>477</v>
      </c>
      <c r="H4407" s="177">
        <v>3</v>
      </c>
      <c r="I4407" s="177"/>
      <c r="J4407" s="177"/>
      <c r="K4407" s="177"/>
      <c r="L4407" s="138"/>
      <c r="M4407" s="146"/>
      <c r="N4407" s="146"/>
    </row>
    <row r="4408" spans="2:14" s="141" customFormat="1" ht="20.100000000000001" hidden="1" customHeight="1">
      <c r="B4408" s="137"/>
      <c r="C4408" s="137"/>
      <c r="D4408" s="159"/>
      <c r="E4408" s="160"/>
      <c r="F4408" s="137" t="s">
        <v>477</v>
      </c>
      <c r="G4408" s="137" t="s">
        <v>543</v>
      </c>
      <c r="H4408" s="177">
        <v>3</v>
      </c>
      <c r="I4408" s="177"/>
      <c r="J4408" s="177"/>
      <c r="K4408" s="177"/>
      <c r="L4408" s="138"/>
      <c r="M4408" s="146"/>
      <c r="N4408" s="146"/>
    </row>
    <row r="4409" spans="2:14" s="141" customFormat="1" ht="20.100000000000001" hidden="1" customHeight="1">
      <c r="B4409" s="137"/>
      <c r="C4409" s="137"/>
      <c r="D4409" s="159"/>
      <c r="E4409" s="160"/>
      <c r="F4409" s="137" t="s">
        <v>543</v>
      </c>
      <c r="G4409" s="137" t="s">
        <v>1013</v>
      </c>
      <c r="H4409" s="177">
        <v>3</v>
      </c>
      <c r="I4409" s="177"/>
      <c r="J4409" s="177"/>
      <c r="K4409" s="177"/>
      <c r="L4409" s="138"/>
      <c r="M4409" s="146"/>
      <c r="N4409" s="146"/>
    </row>
    <row r="4410" spans="2:14" s="141" customFormat="1" ht="20.100000000000001" hidden="1" customHeight="1">
      <c r="B4410" s="137"/>
      <c r="C4410" s="137"/>
      <c r="D4410" s="159"/>
      <c r="E4410" s="160"/>
      <c r="F4410" s="137"/>
      <c r="G4410" s="137"/>
      <c r="H4410" s="177"/>
      <c r="I4410" s="177"/>
      <c r="J4410" s="177"/>
      <c r="K4410" s="177"/>
      <c r="L4410" s="138"/>
      <c r="M4410" s="146"/>
      <c r="N4410" s="146"/>
    </row>
    <row r="4411" spans="2:14" s="141" customFormat="1" ht="20.100000000000001" hidden="1" customHeight="1">
      <c r="B4411" s="137">
        <v>390</v>
      </c>
      <c r="C4411" s="137"/>
      <c r="D4411" s="159" t="s">
        <v>398</v>
      </c>
      <c r="E4411" s="160">
        <v>1.87</v>
      </c>
      <c r="F4411" s="137" t="s">
        <v>433</v>
      </c>
      <c r="G4411" s="137" t="s">
        <v>447</v>
      </c>
      <c r="H4411" s="177">
        <v>3</v>
      </c>
      <c r="I4411" s="177"/>
      <c r="J4411" s="177"/>
      <c r="K4411" s="177"/>
      <c r="L4411" s="138"/>
      <c r="M4411" s="146"/>
      <c r="N4411" s="146"/>
    </row>
    <row r="4412" spans="2:14" s="141" customFormat="1" ht="20.100000000000001" hidden="1" customHeight="1">
      <c r="B4412" s="137"/>
      <c r="C4412" s="137"/>
      <c r="D4412" s="159"/>
      <c r="E4412" s="160"/>
      <c r="F4412" s="137" t="s">
        <v>447</v>
      </c>
      <c r="G4412" s="137" t="s">
        <v>451</v>
      </c>
      <c r="H4412" s="177">
        <v>3</v>
      </c>
      <c r="I4412" s="177"/>
      <c r="J4412" s="177"/>
      <c r="K4412" s="177"/>
      <c r="L4412" s="138"/>
      <c r="M4412" s="146"/>
      <c r="N4412" s="146"/>
    </row>
    <row r="4413" spans="2:14" s="141" customFormat="1" ht="20.100000000000001" hidden="1" customHeight="1">
      <c r="B4413" s="137"/>
      <c r="C4413" s="137"/>
      <c r="D4413" s="159"/>
      <c r="E4413" s="160"/>
      <c r="F4413" s="137" t="s">
        <v>451</v>
      </c>
      <c r="G4413" s="137" t="s">
        <v>454</v>
      </c>
      <c r="H4413" s="177">
        <v>3</v>
      </c>
      <c r="I4413" s="177"/>
      <c r="J4413" s="177"/>
      <c r="K4413" s="177"/>
      <c r="L4413" s="138"/>
      <c r="M4413" s="146"/>
      <c r="N4413" s="146"/>
    </row>
    <row r="4414" spans="2:14" s="141" customFormat="1" ht="20.100000000000001" hidden="1" customHeight="1">
      <c r="B4414" s="137"/>
      <c r="C4414" s="137"/>
      <c r="D4414" s="159"/>
      <c r="E4414" s="160"/>
      <c r="F4414" s="137" t="s">
        <v>454</v>
      </c>
      <c r="G4414" s="137" t="s">
        <v>455</v>
      </c>
      <c r="H4414" s="177">
        <v>3</v>
      </c>
      <c r="I4414" s="177"/>
      <c r="J4414" s="177"/>
      <c r="K4414" s="177"/>
      <c r="L4414" s="138"/>
      <c r="M4414" s="146"/>
      <c r="N4414" s="146"/>
    </row>
    <row r="4415" spans="2:14" s="141" customFormat="1" ht="20.100000000000001" hidden="1" customHeight="1">
      <c r="B4415" s="137"/>
      <c r="C4415" s="137"/>
      <c r="D4415" s="159"/>
      <c r="E4415" s="160"/>
      <c r="F4415" s="137" t="s">
        <v>455</v>
      </c>
      <c r="G4415" s="137" t="s">
        <v>456</v>
      </c>
      <c r="H4415" s="177">
        <v>3</v>
      </c>
      <c r="I4415" s="177"/>
      <c r="J4415" s="177"/>
      <c r="K4415" s="177"/>
      <c r="L4415" s="138"/>
      <c r="M4415" s="146"/>
      <c r="N4415" s="146"/>
    </row>
    <row r="4416" spans="2:14" s="141" customFormat="1" ht="20.100000000000001" hidden="1" customHeight="1">
      <c r="B4416" s="137"/>
      <c r="C4416" s="137"/>
      <c r="D4416" s="159"/>
      <c r="E4416" s="160"/>
      <c r="F4416" s="137" t="s">
        <v>456</v>
      </c>
      <c r="G4416" s="137" t="s">
        <v>457</v>
      </c>
      <c r="H4416" s="177">
        <v>3</v>
      </c>
      <c r="I4416" s="177"/>
      <c r="J4416" s="177"/>
      <c r="K4416" s="177"/>
      <c r="L4416" s="138"/>
      <c r="M4416" s="146"/>
      <c r="N4416" s="146"/>
    </row>
    <row r="4417" spans="2:14" s="141" customFormat="1" ht="20.100000000000001" hidden="1" customHeight="1">
      <c r="B4417" s="137"/>
      <c r="C4417" s="137"/>
      <c r="D4417" s="159"/>
      <c r="E4417" s="160"/>
      <c r="F4417" s="137" t="s">
        <v>457</v>
      </c>
      <c r="G4417" s="137" t="s">
        <v>460</v>
      </c>
      <c r="H4417" s="177">
        <v>3</v>
      </c>
      <c r="I4417" s="177"/>
      <c r="J4417" s="177"/>
      <c r="K4417" s="177"/>
      <c r="L4417" s="138"/>
      <c r="M4417" s="146"/>
      <c r="N4417" s="146"/>
    </row>
    <row r="4418" spans="2:14" s="141" customFormat="1" ht="20.100000000000001" hidden="1" customHeight="1">
      <c r="B4418" s="137"/>
      <c r="C4418" s="137"/>
      <c r="D4418" s="159"/>
      <c r="E4418" s="160"/>
      <c r="F4418" s="137" t="s">
        <v>460</v>
      </c>
      <c r="G4418" s="137" t="s">
        <v>463</v>
      </c>
      <c r="H4418" s="177">
        <v>3</v>
      </c>
      <c r="I4418" s="177"/>
      <c r="J4418" s="177"/>
      <c r="K4418" s="177"/>
      <c r="L4418" s="138"/>
      <c r="M4418" s="146"/>
      <c r="N4418" s="146"/>
    </row>
    <row r="4419" spans="2:14" s="141" customFormat="1" ht="20.100000000000001" hidden="1" customHeight="1">
      <c r="B4419" s="137"/>
      <c r="C4419" s="137"/>
      <c r="D4419" s="159"/>
      <c r="E4419" s="160"/>
      <c r="F4419" s="137" t="s">
        <v>463</v>
      </c>
      <c r="G4419" s="137" t="s">
        <v>464</v>
      </c>
      <c r="H4419" s="177">
        <v>3</v>
      </c>
      <c r="I4419" s="177"/>
      <c r="J4419" s="177"/>
      <c r="K4419" s="177"/>
      <c r="L4419" s="138"/>
      <c r="M4419" s="146"/>
      <c r="N4419" s="146"/>
    </row>
    <row r="4420" spans="2:14" s="141" customFormat="1" ht="20.100000000000001" hidden="1" customHeight="1">
      <c r="B4420" s="137"/>
      <c r="C4420" s="137"/>
      <c r="D4420" s="159"/>
      <c r="E4420" s="160"/>
      <c r="F4420" s="137" t="s">
        <v>464</v>
      </c>
      <c r="G4420" s="137" t="s">
        <v>1014</v>
      </c>
      <c r="H4420" s="177">
        <v>3</v>
      </c>
      <c r="I4420" s="177"/>
      <c r="J4420" s="177"/>
      <c r="K4420" s="177"/>
      <c r="L4420" s="138"/>
      <c r="M4420" s="146"/>
      <c r="N4420" s="146"/>
    </row>
    <row r="4421" spans="2:14" s="141" customFormat="1" ht="20.100000000000001" hidden="1" customHeight="1">
      <c r="B4421" s="137"/>
      <c r="C4421" s="137"/>
      <c r="D4421" s="159"/>
      <c r="E4421" s="160"/>
      <c r="F4421" s="137"/>
      <c r="G4421" s="137"/>
      <c r="H4421" s="177"/>
      <c r="I4421" s="177"/>
      <c r="J4421" s="177"/>
      <c r="K4421" s="177"/>
      <c r="L4421" s="138"/>
      <c r="M4421" s="146"/>
      <c r="N4421" s="146"/>
    </row>
    <row r="4422" spans="2:14" s="141" customFormat="1" ht="20.100000000000001" hidden="1" customHeight="1">
      <c r="B4422" s="137">
        <v>391</v>
      </c>
      <c r="C4422" s="137"/>
      <c r="D4422" s="159" t="s">
        <v>399</v>
      </c>
      <c r="E4422" s="160">
        <v>2.2200000000000002</v>
      </c>
      <c r="F4422" s="137" t="s">
        <v>433</v>
      </c>
      <c r="G4422" s="137" t="s">
        <v>447</v>
      </c>
      <c r="H4422" s="177">
        <v>3</v>
      </c>
      <c r="I4422" s="177"/>
      <c r="J4422" s="177"/>
      <c r="K4422" s="177"/>
      <c r="L4422" s="138"/>
      <c r="M4422" s="146"/>
      <c r="N4422" s="146"/>
    </row>
    <row r="4423" spans="2:14" s="141" customFormat="1" ht="20.100000000000001" hidden="1" customHeight="1">
      <c r="B4423" s="137"/>
      <c r="C4423" s="137"/>
      <c r="D4423" s="159"/>
      <c r="E4423" s="160"/>
      <c r="F4423" s="137" t="s">
        <v>447</v>
      </c>
      <c r="G4423" s="137" t="s">
        <v>451</v>
      </c>
      <c r="H4423" s="177">
        <v>3</v>
      </c>
      <c r="I4423" s="177"/>
      <c r="J4423" s="177"/>
      <c r="K4423" s="177"/>
      <c r="L4423" s="138"/>
      <c r="M4423" s="146"/>
      <c r="N4423" s="146"/>
    </row>
    <row r="4424" spans="2:14" s="141" customFormat="1" ht="20.100000000000001" hidden="1" customHeight="1">
      <c r="B4424" s="137"/>
      <c r="C4424" s="137"/>
      <c r="D4424" s="159"/>
      <c r="E4424" s="160"/>
      <c r="F4424" s="137" t="s">
        <v>451</v>
      </c>
      <c r="G4424" s="137" t="s">
        <v>454</v>
      </c>
      <c r="H4424" s="177">
        <v>3</v>
      </c>
      <c r="I4424" s="177"/>
      <c r="J4424" s="177"/>
      <c r="K4424" s="177"/>
      <c r="L4424" s="138"/>
      <c r="M4424" s="146"/>
      <c r="N4424" s="146"/>
    </row>
    <row r="4425" spans="2:14" s="141" customFormat="1" ht="20.100000000000001" hidden="1" customHeight="1">
      <c r="B4425" s="137"/>
      <c r="C4425" s="137"/>
      <c r="D4425" s="159"/>
      <c r="E4425" s="160"/>
      <c r="F4425" s="137" t="s">
        <v>454</v>
      </c>
      <c r="G4425" s="137" t="s">
        <v>455</v>
      </c>
      <c r="H4425" s="177">
        <v>3</v>
      </c>
      <c r="I4425" s="177"/>
      <c r="J4425" s="177"/>
      <c r="K4425" s="177"/>
      <c r="L4425" s="138"/>
      <c r="M4425" s="146"/>
      <c r="N4425" s="146"/>
    </row>
    <row r="4426" spans="2:14" s="141" customFormat="1" ht="20.100000000000001" hidden="1" customHeight="1">
      <c r="B4426" s="137"/>
      <c r="C4426" s="137"/>
      <c r="D4426" s="159"/>
      <c r="E4426" s="160"/>
      <c r="F4426" s="137" t="s">
        <v>455</v>
      </c>
      <c r="G4426" s="137" t="s">
        <v>456</v>
      </c>
      <c r="H4426" s="177">
        <v>3</v>
      </c>
      <c r="I4426" s="177"/>
      <c r="J4426" s="177"/>
      <c r="K4426" s="177"/>
      <c r="L4426" s="138"/>
      <c r="M4426" s="146"/>
      <c r="N4426" s="146"/>
    </row>
    <row r="4427" spans="2:14" s="141" customFormat="1" ht="20.100000000000001" hidden="1" customHeight="1">
      <c r="B4427" s="137"/>
      <c r="C4427" s="137"/>
      <c r="D4427" s="159"/>
      <c r="E4427" s="160"/>
      <c r="F4427" s="137" t="s">
        <v>456</v>
      </c>
      <c r="G4427" s="137" t="s">
        <v>457</v>
      </c>
      <c r="H4427" s="177">
        <v>3</v>
      </c>
      <c r="I4427" s="177"/>
      <c r="J4427" s="177"/>
      <c r="K4427" s="177"/>
      <c r="L4427" s="138"/>
      <c r="M4427" s="146"/>
      <c r="N4427" s="146"/>
    </row>
    <row r="4428" spans="2:14" s="141" customFormat="1" ht="20.100000000000001" hidden="1" customHeight="1">
      <c r="B4428" s="137"/>
      <c r="C4428" s="137"/>
      <c r="D4428" s="159"/>
      <c r="E4428" s="160"/>
      <c r="F4428" s="137" t="s">
        <v>457</v>
      </c>
      <c r="G4428" s="137" t="s">
        <v>460</v>
      </c>
      <c r="H4428" s="177">
        <v>3</v>
      </c>
      <c r="I4428" s="177"/>
      <c r="J4428" s="177"/>
      <c r="K4428" s="177"/>
      <c r="L4428" s="138"/>
      <c r="M4428" s="146"/>
      <c r="N4428" s="146"/>
    </row>
    <row r="4429" spans="2:14" s="141" customFormat="1" ht="20.100000000000001" hidden="1" customHeight="1">
      <c r="B4429" s="137"/>
      <c r="C4429" s="137"/>
      <c r="D4429" s="159"/>
      <c r="E4429" s="160"/>
      <c r="F4429" s="137" t="s">
        <v>460</v>
      </c>
      <c r="G4429" s="137" t="s">
        <v>463</v>
      </c>
      <c r="H4429" s="177">
        <v>3</v>
      </c>
      <c r="I4429" s="177"/>
      <c r="J4429" s="177"/>
      <c r="K4429" s="177"/>
      <c r="L4429" s="138"/>
      <c r="M4429" s="146"/>
      <c r="N4429" s="146"/>
    </row>
    <row r="4430" spans="2:14" s="141" customFormat="1" ht="20.100000000000001" hidden="1" customHeight="1">
      <c r="B4430" s="137"/>
      <c r="C4430" s="137"/>
      <c r="D4430" s="159"/>
      <c r="E4430" s="160"/>
      <c r="F4430" s="137" t="s">
        <v>463</v>
      </c>
      <c r="G4430" s="137" t="s">
        <v>464</v>
      </c>
      <c r="H4430" s="177">
        <v>3</v>
      </c>
      <c r="I4430" s="177"/>
      <c r="J4430" s="177"/>
      <c r="K4430" s="177"/>
      <c r="L4430" s="138"/>
      <c r="M4430" s="146"/>
      <c r="N4430" s="146"/>
    </row>
    <row r="4431" spans="2:14" s="141" customFormat="1" ht="20.100000000000001" hidden="1" customHeight="1">
      <c r="B4431" s="137"/>
      <c r="C4431" s="137"/>
      <c r="D4431" s="159"/>
      <c r="E4431" s="160"/>
      <c r="F4431" s="137" t="s">
        <v>464</v>
      </c>
      <c r="G4431" s="137" t="s">
        <v>465</v>
      </c>
      <c r="H4431" s="177">
        <v>3</v>
      </c>
      <c r="I4431" s="177"/>
      <c r="J4431" s="177"/>
      <c r="K4431" s="177"/>
      <c r="L4431" s="138"/>
      <c r="M4431" s="146"/>
      <c r="N4431" s="146"/>
    </row>
    <row r="4432" spans="2:14" s="141" customFormat="1" ht="20.100000000000001" hidden="1" customHeight="1">
      <c r="B4432" s="137"/>
      <c r="C4432" s="137"/>
      <c r="D4432" s="159"/>
      <c r="E4432" s="160"/>
      <c r="F4432" s="137" t="s">
        <v>465</v>
      </c>
      <c r="G4432" s="137" t="s">
        <v>466</v>
      </c>
      <c r="H4432" s="177">
        <v>3</v>
      </c>
      <c r="I4432" s="177"/>
      <c r="J4432" s="177"/>
      <c r="K4432" s="177"/>
      <c r="L4432" s="138"/>
      <c r="M4432" s="146"/>
      <c r="N4432" s="146"/>
    </row>
    <row r="4433" spans="2:14" s="141" customFormat="1" ht="20.100000000000001" hidden="1" customHeight="1">
      <c r="B4433" s="137"/>
      <c r="C4433" s="137"/>
      <c r="D4433" s="159"/>
      <c r="E4433" s="160"/>
      <c r="F4433" s="137" t="s">
        <v>466</v>
      </c>
      <c r="G4433" s="137" t="s">
        <v>1015</v>
      </c>
      <c r="H4433" s="177">
        <v>3</v>
      </c>
      <c r="I4433" s="177"/>
      <c r="J4433" s="177"/>
      <c r="K4433" s="177"/>
      <c r="L4433" s="138"/>
      <c r="M4433" s="146"/>
      <c r="N4433" s="146"/>
    </row>
    <row r="4434" spans="2:14" s="141" customFormat="1" ht="20.100000000000001" hidden="1" customHeight="1">
      <c r="B4434" s="137"/>
      <c r="C4434" s="137"/>
      <c r="D4434" s="159"/>
      <c r="E4434" s="160"/>
      <c r="F4434" s="137"/>
      <c r="G4434" s="137"/>
      <c r="H4434" s="177"/>
      <c r="I4434" s="177"/>
      <c r="J4434" s="177"/>
      <c r="K4434" s="177"/>
      <c r="L4434" s="138"/>
      <c r="M4434" s="146"/>
      <c r="N4434" s="146"/>
    </row>
    <row r="4435" spans="2:14" s="141" customFormat="1" ht="20.100000000000001" hidden="1" customHeight="1">
      <c r="B4435" s="137">
        <v>392</v>
      </c>
      <c r="C4435" s="137"/>
      <c r="D4435" s="159" t="s">
        <v>400</v>
      </c>
      <c r="E4435" s="160">
        <v>0.4</v>
      </c>
      <c r="F4435" s="137" t="s">
        <v>433</v>
      </c>
      <c r="G4435" s="137" t="s">
        <v>447</v>
      </c>
      <c r="H4435" s="177">
        <v>5.5</v>
      </c>
      <c r="I4435" s="177"/>
      <c r="J4435" s="177"/>
      <c r="K4435" s="177"/>
      <c r="L4435" s="138"/>
      <c r="M4435" s="146"/>
      <c r="N4435" s="146"/>
    </row>
    <row r="4436" spans="2:14" s="141" customFormat="1" ht="20.100000000000001" hidden="1" customHeight="1">
      <c r="B4436" s="137"/>
      <c r="C4436" s="137"/>
      <c r="D4436" s="159"/>
      <c r="E4436" s="160"/>
      <c r="F4436" s="137" t="s">
        <v>447</v>
      </c>
      <c r="G4436" s="137" t="s">
        <v>451</v>
      </c>
      <c r="H4436" s="177">
        <v>5.5</v>
      </c>
      <c r="I4436" s="177"/>
      <c r="J4436" s="177"/>
      <c r="K4436" s="177"/>
      <c r="L4436" s="138"/>
      <c r="M4436" s="146"/>
      <c r="N4436" s="146"/>
    </row>
    <row r="4437" spans="2:14" s="141" customFormat="1" ht="20.100000000000001" hidden="1" customHeight="1">
      <c r="B4437" s="137"/>
      <c r="C4437" s="137"/>
      <c r="D4437" s="159"/>
      <c r="E4437" s="160"/>
      <c r="F4437" s="137"/>
      <c r="G4437" s="137"/>
      <c r="H4437" s="177"/>
      <c r="I4437" s="177"/>
      <c r="J4437" s="177"/>
      <c r="K4437" s="177"/>
      <c r="L4437" s="138"/>
      <c r="M4437" s="146"/>
      <c r="N4437" s="146"/>
    </row>
    <row r="4438" spans="2:14" s="141" customFormat="1" ht="20.100000000000001" hidden="1" customHeight="1">
      <c r="B4438" s="137">
        <v>393</v>
      </c>
      <c r="C4438" s="137"/>
      <c r="D4438" s="159" t="s">
        <v>401</v>
      </c>
      <c r="E4438" s="160">
        <v>1.75</v>
      </c>
      <c r="F4438" s="137" t="s">
        <v>433</v>
      </c>
      <c r="G4438" s="137" t="s">
        <v>447</v>
      </c>
      <c r="H4438" s="177">
        <v>3</v>
      </c>
      <c r="I4438" s="177"/>
      <c r="J4438" s="177"/>
      <c r="K4438" s="177"/>
      <c r="L4438" s="138"/>
      <c r="M4438" s="146"/>
      <c r="N4438" s="146"/>
    </row>
    <row r="4439" spans="2:14" s="141" customFormat="1" ht="20.100000000000001" hidden="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77">
        <v>3</v>
      </c>
      <c r="I4439" s="177"/>
      <c r="J4439" s="177"/>
      <c r="K4439" s="177"/>
      <c r="L4439" s="138"/>
      <c r="M4439" s="146"/>
      <c r="N4439" s="146"/>
    </row>
    <row r="4440" spans="2:14" s="141" customFormat="1" ht="20.100000000000001" hidden="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77">
        <v>3</v>
      </c>
      <c r="I4440" s="177"/>
      <c r="J4440" s="177"/>
      <c r="K4440" s="177"/>
      <c r="L4440" s="138"/>
      <c r="M4440" s="146"/>
      <c r="N4440" s="146"/>
    </row>
    <row r="4441" spans="2:14" s="141" customFormat="1" ht="20.100000000000001" hidden="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77">
        <v>3</v>
      </c>
      <c r="I4441" s="177"/>
      <c r="J4441" s="177"/>
      <c r="K4441" s="177"/>
      <c r="L4441" s="138"/>
      <c r="M4441" s="146"/>
      <c r="N4441" s="146"/>
    </row>
    <row r="4442" spans="2:14" s="141" customFormat="1" ht="20.100000000000001" hidden="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77">
        <v>3</v>
      </c>
      <c r="I4442" s="177"/>
      <c r="J4442" s="177"/>
      <c r="K4442" s="177"/>
      <c r="L4442" s="138"/>
      <c r="M4442" s="146"/>
      <c r="N4442" s="146"/>
    </row>
    <row r="4443" spans="2:14" s="141" customFormat="1" ht="20.100000000000001" hidden="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77">
        <v>3</v>
      </c>
      <c r="I4443" s="177"/>
      <c r="J4443" s="177"/>
      <c r="K4443" s="177"/>
      <c r="L4443" s="138"/>
      <c r="M4443" s="146"/>
      <c r="N4443" s="146"/>
    </row>
    <row r="4444" spans="2:14" s="141" customFormat="1" ht="20.100000000000001" hidden="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77">
        <v>3</v>
      </c>
      <c r="I4444" s="177"/>
      <c r="J4444" s="177"/>
      <c r="K4444" s="177"/>
      <c r="L4444" s="138"/>
      <c r="M4444" s="146"/>
      <c r="N4444" s="146"/>
    </row>
    <row r="4445" spans="2:14" s="141" customFormat="1" ht="20.100000000000001" hidden="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77">
        <v>3</v>
      </c>
      <c r="I4445" s="177"/>
      <c r="J4445" s="177"/>
      <c r="K4445" s="177"/>
      <c r="L4445" s="138"/>
      <c r="M4445" s="146"/>
      <c r="N4445" s="146"/>
    </row>
    <row r="4446" spans="2:14" s="141" customFormat="1" ht="20.100000000000001" hidden="1" customHeight="1">
      <c r="B4446" s="137"/>
      <c r="C4446" s="137"/>
      <c r="D4446" s="159"/>
      <c r="E4446" s="160"/>
      <c r="F4446" s="137" t="s">
        <v>463</v>
      </c>
      <c r="G4446" s="137" t="s">
        <v>1016</v>
      </c>
      <c r="H4446" s="177">
        <v>3</v>
      </c>
      <c r="I4446" s="177"/>
      <c r="J4446" s="177"/>
      <c r="K4446" s="177"/>
      <c r="L4446" s="138"/>
      <c r="M4446" s="146"/>
      <c r="N4446" s="146"/>
    </row>
    <row r="4447" spans="2:14" s="141" customFormat="1" ht="20.100000000000001" hidden="1" customHeight="1">
      <c r="B4447" s="137"/>
      <c r="C4447" s="137"/>
      <c r="D4447" s="159"/>
      <c r="E4447" s="160"/>
      <c r="F4447" s="137"/>
      <c r="G4447" s="137"/>
      <c r="H4447" s="177"/>
      <c r="I4447" s="177"/>
      <c r="J4447" s="177"/>
      <c r="K4447" s="177"/>
      <c r="L4447" s="138"/>
      <c r="M4447" s="146"/>
      <c r="N4447" s="146"/>
    </row>
    <row r="4448" spans="2:14" s="141" customFormat="1" ht="20.100000000000001" hidden="1" customHeight="1">
      <c r="B4448" s="137">
        <v>394</v>
      </c>
      <c r="C4448" s="137"/>
      <c r="D4448" s="159" t="s">
        <v>402</v>
      </c>
      <c r="E4448" s="160">
        <v>2.0699999999999998</v>
      </c>
      <c r="F4448" s="137" t="s">
        <v>433</v>
      </c>
      <c r="G4448" s="137" t="s">
        <v>447</v>
      </c>
      <c r="H4448" s="177">
        <v>3</v>
      </c>
      <c r="I4448" s="177"/>
      <c r="J4448" s="177"/>
      <c r="K4448" s="177"/>
      <c r="L4448" s="138"/>
      <c r="M4448" s="146"/>
      <c r="N4448" s="146"/>
    </row>
    <row r="4449" spans="2:14" s="141" customFormat="1" ht="20.100000000000001" hidden="1" customHeight="1">
      <c r="B4449" s="137"/>
      <c r="C4449" s="137"/>
      <c r="D4449" s="159"/>
      <c r="E4449" s="160"/>
      <c r="F4449" s="137" t="s">
        <v>447</v>
      </c>
      <c r="G4449" s="137" t="s">
        <v>451</v>
      </c>
      <c r="H4449" s="177">
        <v>3</v>
      </c>
      <c r="I4449" s="177"/>
      <c r="J4449" s="177"/>
      <c r="K4449" s="177"/>
      <c r="L4449" s="138"/>
      <c r="M4449" s="146"/>
      <c r="N4449" s="146"/>
    </row>
    <row r="4450" spans="2:14" s="141" customFormat="1" ht="20.100000000000001" hidden="1" customHeight="1">
      <c r="B4450" s="137"/>
      <c r="C4450" s="137"/>
      <c r="D4450" s="159"/>
      <c r="E4450" s="160"/>
      <c r="F4450" s="137" t="s">
        <v>451</v>
      </c>
      <c r="G4450" s="137" t="s">
        <v>454</v>
      </c>
      <c r="H4450" s="177">
        <v>3</v>
      </c>
      <c r="I4450" s="177"/>
      <c r="J4450" s="177"/>
      <c r="K4450" s="177"/>
      <c r="L4450" s="138"/>
      <c r="M4450" s="146"/>
      <c r="N4450" s="146"/>
    </row>
    <row r="4451" spans="2:14" s="141" customFormat="1" ht="20.100000000000001" hidden="1" customHeight="1">
      <c r="B4451" s="137"/>
      <c r="C4451" s="137"/>
      <c r="D4451" s="159"/>
      <c r="E4451" s="160"/>
      <c r="F4451" s="137" t="s">
        <v>454</v>
      </c>
      <c r="G4451" s="137" t="s">
        <v>455</v>
      </c>
      <c r="H4451" s="177">
        <v>3</v>
      </c>
      <c r="I4451" s="177"/>
      <c r="J4451" s="177"/>
      <c r="K4451" s="177"/>
      <c r="L4451" s="138"/>
      <c r="M4451" s="146"/>
      <c r="N4451" s="146"/>
    </row>
    <row r="4452" spans="2:14" s="141" customFormat="1" ht="20.100000000000001" hidden="1" customHeight="1">
      <c r="B4452" s="137"/>
      <c r="C4452" s="137"/>
      <c r="D4452" s="159"/>
      <c r="E4452" s="160"/>
      <c r="F4452" s="137" t="s">
        <v>455</v>
      </c>
      <c r="G4452" s="137" t="s">
        <v>456</v>
      </c>
      <c r="H4452" s="177">
        <v>3</v>
      </c>
      <c r="I4452" s="177"/>
      <c r="J4452" s="177"/>
      <c r="K4452" s="177"/>
      <c r="L4452" s="138"/>
      <c r="M4452" s="146"/>
      <c r="N4452" s="146"/>
    </row>
    <row r="4453" spans="2:14" s="141" customFormat="1" ht="20.100000000000001" hidden="1" customHeight="1">
      <c r="B4453" s="137"/>
      <c r="C4453" s="137"/>
      <c r="D4453" s="159"/>
      <c r="E4453" s="160"/>
      <c r="F4453" s="137" t="s">
        <v>456</v>
      </c>
      <c r="G4453" s="137" t="s">
        <v>457</v>
      </c>
      <c r="H4453" s="177">
        <v>3</v>
      </c>
      <c r="I4453" s="177"/>
      <c r="J4453" s="177"/>
      <c r="K4453" s="177"/>
      <c r="L4453" s="138"/>
      <c r="M4453" s="146"/>
      <c r="N4453" s="146"/>
    </row>
    <row r="4454" spans="2:14" s="141" customFormat="1" ht="20.100000000000001" hidden="1" customHeight="1">
      <c r="B4454" s="137"/>
      <c r="C4454" s="137"/>
      <c r="D4454" s="159"/>
      <c r="E4454" s="160"/>
      <c r="F4454" s="137" t="s">
        <v>457</v>
      </c>
      <c r="G4454" s="137" t="s">
        <v>460</v>
      </c>
      <c r="H4454" s="177">
        <v>3</v>
      </c>
      <c r="I4454" s="177"/>
      <c r="J4454" s="177"/>
      <c r="K4454" s="177"/>
      <c r="L4454" s="138"/>
      <c r="M4454" s="146"/>
      <c r="N4454" s="146"/>
    </row>
    <row r="4455" spans="2:14" s="141" customFormat="1" ht="20.100000000000001" hidden="1" customHeight="1">
      <c r="B4455" s="137"/>
      <c r="C4455" s="137"/>
      <c r="D4455" s="159"/>
      <c r="E4455" s="160"/>
      <c r="F4455" s="137" t="s">
        <v>460</v>
      </c>
      <c r="G4455" s="137" t="s">
        <v>463</v>
      </c>
      <c r="H4455" s="177">
        <v>3</v>
      </c>
      <c r="I4455" s="177"/>
      <c r="J4455" s="177"/>
      <c r="K4455" s="177"/>
      <c r="L4455" s="138"/>
      <c r="M4455" s="146"/>
      <c r="N4455" s="146"/>
    </row>
    <row r="4456" spans="2:14" s="141" customFormat="1" ht="20.100000000000001" hidden="1" customHeight="1">
      <c r="B4456" s="137"/>
      <c r="C4456" s="137"/>
      <c r="D4456" s="159"/>
      <c r="E4456" s="160"/>
      <c r="F4456" s="137" t="s">
        <v>463</v>
      </c>
      <c r="G4456" s="137" t="s">
        <v>464</v>
      </c>
      <c r="H4456" s="177">
        <v>3</v>
      </c>
      <c r="I4456" s="177"/>
      <c r="J4456" s="177"/>
      <c r="K4456" s="177"/>
      <c r="L4456" s="138"/>
      <c r="M4456" s="146"/>
      <c r="N4456" s="146"/>
    </row>
    <row r="4457" spans="2:14" s="141" customFormat="1" ht="20.100000000000001" hidden="1" customHeight="1">
      <c r="B4457" s="137"/>
      <c r="C4457" s="137"/>
      <c r="D4457" s="159"/>
      <c r="E4457" s="160"/>
      <c r="F4457" s="137" t="s">
        <v>464</v>
      </c>
      <c r="G4457" s="137" t="s">
        <v>465</v>
      </c>
      <c r="H4457" s="177">
        <v>3</v>
      </c>
      <c r="I4457" s="177"/>
      <c r="J4457" s="177"/>
      <c r="K4457" s="177"/>
      <c r="L4457" s="138"/>
      <c r="M4457" s="146"/>
      <c r="N4457" s="146"/>
    </row>
    <row r="4458" spans="2:14" s="141" customFormat="1" ht="20.100000000000001" hidden="1" customHeight="1">
      <c r="B4458" s="137"/>
      <c r="C4458" s="137"/>
      <c r="D4458" s="159"/>
      <c r="E4458" s="160"/>
      <c r="F4458" s="137" t="s">
        <v>465</v>
      </c>
      <c r="G4458" s="137" t="s">
        <v>1017</v>
      </c>
      <c r="H4458" s="177">
        <v>3</v>
      </c>
      <c r="I4458" s="177"/>
      <c r="J4458" s="177"/>
      <c r="K4458" s="177"/>
      <c r="L4458" s="138"/>
      <c r="M4458" s="146"/>
      <c r="N4458" s="146"/>
    </row>
    <row r="4459" spans="2:14" s="141" customFormat="1" ht="20.100000000000001" hidden="1" customHeight="1">
      <c r="B4459" s="137"/>
      <c r="C4459" s="137"/>
      <c r="D4459" s="159"/>
      <c r="E4459" s="160"/>
      <c r="F4459" s="137"/>
      <c r="G4459" s="137"/>
      <c r="H4459" s="177"/>
      <c r="I4459" s="177"/>
      <c r="J4459" s="177"/>
      <c r="K4459" s="177"/>
      <c r="L4459" s="138"/>
      <c r="M4459" s="146"/>
      <c r="N4459" s="146"/>
    </row>
    <row r="4460" spans="2:14" s="141" customFormat="1" ht="20.100000000000001" hidden="1" customHeight="1">
      <c r="B4460" s="137">
        <v>395</v>
      </c>
      <c r="C4460" s="137"/>
      <c r="D4460" s="159" t="s">
        <v>403</v>
      </c>
      <c r="E4460" s="160">
        <v>2.3069999999999999</v>
      </c>
      <c r="F4460" s="137" t="s">
        <v>433</v>
      </c>
      <c r="G4460" s="137" t="s">
        <v>447</v>
      </c>
      <c r="H4460" s="177">
        <v>3</v>
      </c>
      <c r="I4460" s="177"/>
      <c r="J4460" s="177"/>
      <c r="K4460" s="177"/>
      <c r="L4460" s="138"/>
      <c r="M4460" s="146"/>
      <c r="N4460" s="146"/>
    </row>
    <row r="4461" spans="2:14" s="141" customFormat="1" ht="20.100000000000001" hidden="1" customHeight="1">
      <c r="B4461" s="137"/>
      <c r="C4461" s="137"/>
      <c r="D4461" s="159"/>
      <c r="E4461" s="160"/>
      <c r="F4461" s="137" t="s">
        <v>447</v>
      </c>
      <c r="G4461" s="137" t="s">
        <v>451</v>
      </c>
      <c r="H4461" s="177">
        <v>3</v>
      </c>
      <c r="I4461" s="177"/>
      <c r="J4461" s="177"/>
      <c r="K4461" s="177"/>
      <c r="L4461" s="138"/>
      <c r="M4461" s="146"/>
      <c r="N4461" s="146"/>
    </row>
    <row r="4462" spans="2:14" s="141" customFormat="1" ht="20.100000000000001" hidden="1" customHeight="1">
      <c r="B4462" s="137"/>
      <c r="C4462" s="137"/>
      <c r="D4462" s="159"/>
      <c r="E4462" s="160"/>
      <c r="F4462" s="137" t="s">
        <v>451</v>
      </c>
      <c r="G4462" s="137" t="s">
        <v>454</v>
      </c>
      <c r="H4462" s="177">
        <v>3</v>
      </c>
      <c r="I4462" s="177"/>
      <c r="J4462" s="177"/>
      <c r="K4462" s="177"/>
      <c r="L4462" s="138"/>
      <c r="M4462" s="146"/>
      <c r="N4462" s="146"/>
    </row>
    <row r="4463" spans="2:14" s="141" customFormat="1" ht="20.100000000000001" hidden="1" customHeight="1">
      <c r="B4463" s="137"/>
      <c r="C4463" s="137"/>
      <c r="D4463" s="159"/>
      <c r="E4463" s="160"/>
      <c r="F4463" s="137" t="s">
        <v>454</v>
      </c>
      <c r="G4463" s="137" t="s">
        <v>455</v>
      </c>
      <c r="H4463" s="177">
        <v>3</v>
      </c>
      <c r="I4463" s="177"/>
      <c r="J4463" s="177"/>
      <c r="K4463" s="177"/>
      <c r="L4463" s="138"/>
      <c r="M4463" s="146"/>
      <c r="N4463" s="146"/>
    </row>
    <row r="4464" spans="2:14" s="141" customFormat="1" ht="20.100000000000001" hidden="1" customHeight="1">
      <c r="B4464" s="137"/>
      <c r="C4464" s="137"/>
      <c r="D4464" s="159"/>
      <c r="E4464" s="160"/>
      <c r="F4464" s="137" t="s">
        <v>455</v>
      </c>
      <c r="G4464" s="137" t="s">
        <v>456</v>
      </c>
      <c r="H4464" s="177">
        <v>3</v>
      </c>
      <c r="I4464" s="177"/>
      <c r="J4464" s="177"/>
      <c r="K4464" s="177"/>
      <c r="L4464" s="138"/>
      <c r="M4464" s="146"/>
      <c r="N4464" s="146"/>
    </row>
    <row r="4465" spans="2:14" s="141" customFormat="1" ht="20.100000000000001" hidden="1" customHeight="1">
      <c r="B4465" s="137"/>
      <c r="C4465" s="137"/>
      <c r="D4465" s="159"/>
      <c r="E4465" s="160"/>
      <c r="F4465" s="137" t="s">
        <v>456</v>
      </c>
      <c r="G4465" s="137" t="s">
        <v>457</v>
      </c>
      <c r="H4465" s="177">
        <v>3</v>
      </c>
      <c r="I4465" s="177"/>
      <c r="J4465" s="177"/>
      <c r="K4465" s="177"/>
      <c r="L4465" s="138"/>
      <c r="M4465" s="146"/>
      <c r="N4465" s="146"/>
    </row>
    <row r="4466" spans="2:14" s="141" customFormat="1" ht="20.100000000000001" hidden="1" customHeight="1">
      <c r="B4466" s="137"/>
      <c r="C4466" s="137"/>
      <c r="D4466" s="159"/>
      <c r="E4466" s="160"/>
      <c r="F4466" s="137" t="s">
        <v>457</v>
      </c>
      <c r="G4466" s="137" t="s">
        <v>460</v>
      </c>
      <c r="H4466" s="177">
        <v>3</v>
      </c>
      <c r="I4466" s="177"/>
      <c r="J4466" s="177"/>
      <c r="K4466" s="177"/>
      <c r="L4466" s="138"/>
      <c r="M4466" s="146"/>
      <c r="N4466" s="146"/>
    </row>
    <row r="4467" spans="2:14" s="141" customFormat="1" ht="20.100000000000001" hidden="1" customHeight="1">
      <c r="B4467" s="137"/>
      <c r="C4467" s="137"/>
      <c r="D4467" s="159"/>
      <c r="E4467" s="160"/>
      <c r="F4467" s="137" t="s">
        <v>460</v>
      </c>
      <c r="G4467" s="137" t="s">
        <v>463</v>
      </c>
      <c r="H4467" s="177">
        <v>3</v>
      </c>
      <c r="I4467" s="177"/>
      <c r="J4467" s="177"/>
      <c r="K4467" s="177"/>
      <c r="L4467" s="138"/>
      <c r="M4467" s="146"/>
      <c r="N4467" s="146"/>
    </row>
    <row r="4468" spans="2:14" s="141" customFormat="1" ht="20.100000000000001" hidden="1" customHeight="1">
      <c r="B4468" s="137"/>
      <c r="C4468" s="137"/>
      <c r="D4468" s="159"/>
      <c r="E4468" s="160"/>
      <c r="F4468" s="137" t="s">
        <v>463</v>
      </c>
      <c r="G4468" s="137" t="s">
        <v>464</v>
      </c>
      <c r="H4468" s="177">
        <v>3</v>
      </c>
      <c r="I4468" s="177"/>
      <c r="J4468" s="177"/>
      <c r="K4468" s="177"/>
      <c r="L4468" s="138"/>
      <c r="M4468" s="146"/>
      <c r="N4468" s="146"/>
    </row>
    <row r="4469" spans="2:14" s="141" customFormat="1" ht="20.100000000000001" hidden="1" customHeight="1">
      <c r="B4469" s="137"/>
      <c r="C4469" s="137"/>
      <c r="D4469" s="159"/>
      <c r="E4469" s="160"/>
      <c r="F4469" s="137" t="s">
        <v>464</v>
      </c>
      <c r="G4469" s="137" t="s">
        <v>465</v>
      </c>
      <c r="H4469" s="177">
        <v>3</v>
      </c>
      <c r="I4469" s="177"/>
      <c r="J4469" s="177"/>
      <c r="K4469" s="177"/>
      <c r="L4469" s="138"/>
      <c r="M4469" s="146"/>
      <c r="N4469" s="146"/>
    </row>
    <row r="4470" spans="2:14" s="141" customFormat="1" ht="20.100000000000001" hidden="1" customHeight="1">
      <c r="B4470" s="137"/>
      <c r="C4470" s="137"/>
      <c r="D4470" s="159"/>
      <c r="E4470" s="160"/>
      <c r="F4470" s="137" t="s">
        <v>465</v>
      </c>
      <c r="G4470" s="137" t="s">
        <v>466</v>
      </c>
      <c r="H4470" s="177">
        <v>3</v>
      </c>
      <c r="I4470" s="177"/>
      <c r="J4470" s="177"/>
      <c r="K4470" s="177"/>
      <c r="L4470" s="138"/>
      <c r="M4470" s="146"/>
      <c r="N4470" s="146"/>
    </row>
    <row r="4471" spans="2:14" s="141" customFormat="1" ht="20.100000000000001" hidden="1" customHeight="1">
      <c r="B4471" s="137"/>
      <c r="C4471" s="137"/>
      <c r="D4471" s="159"/>
      <c r="E4471" s="160"/>
      <c r="F4471" s="137" t="s">
        <v>466</v>
      </c>
      <c r="G4471" s="137" t="s">
        <v>1018</v>
      </c>
      <c r="H4471" s="177">
        <v>3</v>
      </c>
      <c r="I4471" s="177"/>
      <c r="J4471" s="177"/>
      <c r="K4471" s="177"/>
      <c r="L4471" s="138"/>
      <c r="M4471" s="146"/>
      <c r="N4471" s="146"/>
    </row>
    <row r="4472" spans="2:14" s="141" customFormat="1" ht="20.100000000000001" hidden="1" customHeight="1">
      <c r="B4472" s="137"/>
      <c r="C4472" s="137"/>
      <c r="D4472" s="159"/>
      <c r="E4472" s="160"/>
      <c r="F4472" s="137"/>
      <c r="G4472" s="137"/>
      <c r="H4472" s="177"/>
      <c r="I4472" s="177"/>
      <c r="J4472" s="177"/>
      <c r="K4472" s="177"/>
      <c r="L4472" s="138"/>
      <c r="M4472" s="146"/>
      <c r="N4472" s="146"/>
    </row>
    <row r="4473" spans="2:14" s="141" customFormat="1" ht="20.100000000000001" hidden="1" customHeight="1">
      <c r="B4473" s="137">
        <v>396</v>
      </c>
      <c r="C4473" s="137"/>
      <c r="D4473" s="159" t="s">
        <v>404</v>
      </c>
      <c r="E4473" s="160">
        <v>1.98</v>
      </c>
      <c r="F4473" s="137" t="s">
        <v>433</v>
      </c>
      <c r="G4473" s="137" t="s">
        <v>447</v>
      </c>
      <c r="H4473" s="177">
        <v>3</v>
      </c>
      <c r="I4473" s="177"/>
      <c r="J4473" s="177"/>
      <c r="K4473" s="177"/>
      <c r="L4473" s="138"/>
      <c r="M4473" s="146"/>
      <c r="N4473" s="146"/>
    </row>
    <row r="4474" spans="2:14" s="141" customFormat="1" ht="20.100000000000001" hidden="1" customHeight="1">
      <c r="B4474" s="137"/>
      <c r="C4474" s="137"/>
      <c r="D4474" s="159"/>
      <c r="E4474" s="160"/>
      <c r="F4474" s="137" t="s">
        <v>447</v>
      </c>
      <c r="G4474" s="137" t="s">
        <v>451</v>
      </c>
      <c r="H4474" s="177">
        <v>3</v>
      </c>
      <c r="I4474" s="177"/>
      <c r="J4474" s="177"/>
      <c r="K4474" s="177"/>
      <c r="L4474" s="138"/>
      <c r="M4474" s="146"/>
      <c r="N4474" s="146"/>
    </row>
    <row r="4475" spans="2:14" s="141" customFormat="1" ht="20.100000000000001" hidden="1" customHeight="1">
      <c r="B4475" s="137"/>
      <c r="C4475" s="137"/>
      <c r="D4475" s="159"/>
      <c r="E4475" s="160"/>
      <c r="F4475" s="137" t="s">
        <v>451</v>
      </c>
      <c r="G4475" s="137" t="s">
        <v>454</v>
      </c>
      <c r="H4475" s="177">
        <v>3</v>
      </c>
      <c r="I4475" s="177"/>
      <c r="J4475" s="177"/>
      <c r="K4475" s="177"/>
      <c r="L4475" s="138"/>
      <c r="M4475" s="146"/>
      <c r="N4475" s="146"/>
    </row>
    <row r="4476" spans="2:14" s="141" customFormat="1" ht="20.100000000000001" hidden="1" customHeight="1">
      <c r="B4476" s="137"/>
      <c r="C4476" s="137"/>
      <c r="D4476" s="159"/>
      <c r="E4476" s="160"/>
      <c r="F4476" s="137" t="s">
        <v>454</v>
      </c>
      <c r="G4476" s="137" t="s">
        <v>455</v>
      </c>
      <c r="H4476" s="177">
        <v>3</v>
      </c>
      <c r="I4476" s="177"/>
      <c r="J4476" s="177"/>
      <c r="K4476" s="177"/>
      <c r="L4476" s="138"/>
      <c r="M4476" s="146"/>
      <c r="N4476" s="146"/>
    </row>
    <row r="4477" spans="2:14" s="141" customFormat="1" ht="20.100000000000001" hidden="1" customHeight="1">
      <c r="B4477" s="137"/>
      <c r="C4477" s="137"/>
      <c r="D4477" s="159"/>
      <c r="E4477" s="160"/>
      <c r="F4477" s="137" t="s">
        <v>455</v>
      </c>
      <c r="G4477" s="137" t="s">
        <v>456</v>
      </c>
      <c r="H4477" s="177">
        <v>3</v>
      </c>
      <c r="I4477" s="177"/>
      <c r="J4477" s="177"/>
      <c r="K4477" s="177"/>
      <c r="L4477" s="138"/>
      <c r="M4477" s="146"/>
      <c r="N4477" s="146"/>
    </row>
    <row r="4478" spans="2:14" s="141" customFormat="1" ht="20.100000000000001" hidden="1" customHeight="1">
      <c r="B4478" s="137"/>
      <c r="C4478" s="137"/>
      <c r="D4478" s="159"/>
      <c r="E4478" s="160"/>
      <c r="F4478" s="137" t="s">
        <v>456</v>
      </c>
      <c r="G4478" s="137" t="s">
        <v>457</v>
      </c>
      <c r="H4478" s="177">
        <v>3</v>
      </c>
      <c r="I4478" s="177"/>
      <c r="J4478" s="177"/>
      <c r="K4478" s="177"/>
      <c r="L4478" s="138"/>
      <c r="M4478" s="146"/>
      <c r="N4478" s="146"/>
    </row>
    <row r="4479" spans="2:14" s="141" customFormat="1" ht="20.100000000000001" hidden="1" customHeight="1">
      <c r="B4479" s="137"/>
      <c r="C4479" s="137"/>
      <c r="D4479" s="159"/>
      <c r="E4479" s="160"/>
      <c r="F4479" s="137" t="s">
        <v>457</v>
      </c>
      <c r="G4479" s="137" t="s">
        <v>460</v>
      </c>
      <c r="H4479" s="177">
        <v>3</v>
      </c>
      <c r="I4479" s="177"/>
      <c r="J4479" s="177"/>
      <c r="K4479" s="177"/>
      <c r="L4479" s="138"/>
      <c r="M4479" s="146"/>
      <c r="N4479" s="146"/>
    </row>
    <row r="4480" spans="2:14" s="141" customFormat="1" ht="20.100000000000001" hidden="1" customHeight="1">
      <c r="B4480" s="137"/>
      <c r="C4480" s="137"/>
      <c r="D4480" s="159"/>
      <c r="E4480" s="160"/>
      <c r="F4480" s="137" t="s">
        <v>460</v>
      </c>
      <c r="G4480" s="137" t="s">
        <v>463</v>
      </c>
      <c r="H4480" s="177">
        <v>3</v>
      </c>
      <c r="I4480" s="177"/>
      <c r="J4480" s="177"/>
      <c r="K4480" s="177"/>
      <c r="L4480" s="138"/>
      <c r="M4480" s="146"/>
      <c r="N4480" s="146"/>
    </row>
    <row r="4481" spans="2:14" s="141" customFormat="1" ht="20.100000000000001" hidden="1" customHeight="1">
      <c r="B4481" s="137"/>
      <c r="C4481" s="137"/>
      <c r="D4481" s="159"/>
      <c r="E4481" s="160"/>
      <c r="F4481" s="137" t="s">
        <v>463</v>
      </c>
      <c r="G4481" s="137" t="s">
        <v>464</v>
      </c>
      <c r="H4481" s="177">
        <v>3</v>
      </c>
      <c r="I4481" s="177"/>
      <c r="J4481" s="177"/>
      <c r="K4481" s="177"/>
      <c r="L4481" s="138"/>
      <c r="M4481" s="146"/>
      <c r="N4481" s="146"/>
    </row>
    <row r="4482" spans="2:14" s="141" customFormat="1" ht="20.100000000000001" hidden="1" customHeight="1">
      <c r="B4482" s="137"/>
      <c r="C4482" s="137"/>
      <c r="D4482" s="159"/>
      <c r="E4482" s="160"/>
      <c r="F4482" s="137" t="s">
        <v>464</v>
      </c>
      <c r="G4482" s="137" t="s">
        <v>1019</v>
      </c>
      <c r="H4482" s="177">
        <v>3</v>
      </c>
      <c r="I4482" s="177"/>
      <c r="J4482" s="177"/>
      <c r="K4482" s="177"/>
      <c r="L4482" s="138"/>
      <c r="M4482" s="146"/>
      <c r="N4482" s="146"/>
    </row>
    <row r="4483" spans="2:14" s="141" customFormat="1" ht="20.100000000000001" hidden="1" customHeight="1">
      <c r="B4483" s="137"/>
      <c r="C4483" s="137"/>
      <c r="D4483" s="159"/>
      <c r="E4483" s="160"/>
      <c r="F4483" s="137"/>
      <c r="G4483" s="137"/>
      <c r="H4483" s="177"/>
      <c r="I4483" s="177"/>
      <c r="J4483" s="177"/>
      <c r="K4483" s="177"/>
      <c r="L4483" s="138"/>
      <c r="M4483" s="146"/>
      <c r="N4483" s="146"/>
    </row>
    <row r="4484" spans="2:14" s="141" customFormat="1" ht="20.100000000000001" hidden="1" customHeight="1">
      <c r="B4484" s="137">
        <v>397</v>
      </c>
      <c r="C4484" s="137"/>
      <c r="D4484" s="159" t="s">
        <v>405</v>
      </c>
      <c r="E4484" s="160">
        <v>4.9160000000000004</v>
      </c>
      <c r="F4484" s="137" t="s">
        <v>433</v>
      </c>
      <c r="G4484" s="137" t="s">
        <v>447</v>
      </c>
      <c r="H4484" s="177">
        <v>3</v>
      </c>
      <c r="I4484" s="177"/>
      <c r="J4484" s="177"/>
      <c r="K4484" s="177"/>
      <c r="L4484" s="138"/>
      <c r="M4484" s="146"/>
      <c r="N4484" s="146"/>
    </row>
    <row r="4485" spans="2:14" s="141" customFormat="1" ht="20.100000000000001" hidden="1" customHeight="1">
      <c r="B4485" s="137"/>
      <c r="C4485" s="137"/>
      <c r="D4485" s="159"/>
      <c r="E4485" s="160"/>
      <c r="F4485" s="137" t="s">
        <v>447</v>
      </c>
      <c r="G4485" s="137" t="s">
        <v>451</v>
      </c>
      <c r="H4485" s="177">
        <v>3</v>
      </c>
      <c r="I4485" s="177"/>
      <c r="J4485" s="177"/>
      <c r="K4485" s="177"/>
      <c r="L4485" s="138"/>
      <c r="M4485" s="146"/>
      <c r="N4485" s="146"/>
    </row>
    <row r="4486" spans="2:14" s="141" customFormat="1" ht="20.100000000000001" hidden="1" customHeight="1">
      <c r="B4486" s="137"/>
      <c r="C4486" s="137"/>
      <c r="D4486" s="159"/>
      <c r="E4486" s="160"/>
      <c r="F4486" s="137" t="s">
        <v>451</v>
      </c>
      <c r="G4486" s="137" t="s">
        <v>454</v>
      </c>
      <c r="H4486" s="177">
        <v>3</v>
      </c>
      <c r="I4486" s="177"/>
      <c r="J4486" s="177"/>
      <c r="K4486" s="177"/>
      <c r="L4486" s="138"/>
      <c r="M4486" s="146"/>
      <c r="N4486" s="146"/>
    </row>
    <row r="4487" spans="2:14" s="141" customFormat="1" ht="20.100000000000001" hidden="1" customHeight="1">
      <c r="B4487" s="137"/>
      <c r="C4487" s="137"/>
      <c r="D4487" s="159"/>
      <c r="E4487" s="160"/>
      <c r="F4487" s="137" t="s">
        <v>454</v>
      </c>
      <c r="G4487" s="137" t="s">
        <v>455</v>
      </c>
      <c r="H4487" s="177">
        <v>3</v>
      </c>
      <c r="I4487" s="177"/>
      <c r="J4487" s="177"/>
      <c r="K4487" s="177"/>
      <c r="L4487" s="138"/>
      <c r="M4487" s="146"/>
      <c r="N4487" s="146"/>
    </row>
    <row r="4488" spans="2:14" s="141" customFormat="1" ht="20.100000000000001" hidden="1" customHeight="1">
      <c r="B4488" s="137"/>
      <c r="C4488" s="137"/>
      <c r="D4488" s="159"/>
      <c r="E4488" s="160"/>
      <c r="F4488" s="137" t="s">
        <v>455</v>
      </c>
      <c r="G4488" s="137" t="s">
        <v>456</v>
      </c>
      <c r="H4488" s="177">
        <v>3</v>
      </c>
      <c r="I4488" s="177"/>
      <c r="J4488" s="177"/>
      <c r="K4488" s="177"/>
      <c r="L4488" s="138"/>
      <c r="M4488" s="146"/>
      <c r="N4488" s="146"/>
    </row>
    <row r="4489" spans="2:14" s="141" customFormat="1" ht="20.100000000000001" hidden="1" customHeight="1">
      <c r="B4489" s="137"/>
      <c r="C4489" s="137"/>
      <c r="D4489" s="159"/>
      <c r="E4489" s="160"/>
      <c r="F4489" s="137" t="s">
        <v>456</v>
      </c>
      <c r="G4489" s="137" t="s">
        <v>457</v>
      </c>
      <c r="H4489" s="177">
        <v>3</v>
      </c>
      <c r="I4489" s="177"/>
      <c r="J4489" s="177"/>
      <c r="K4489" s="177"/>
      <c r="L4489" s="138"/>
      <c r="M4489" s="146"/>
      <c r="N4489" s="146"/>
    </row>
    <row r="4490" spans="2:14" s="141" customFormat="1" ht="20.100000000000001" hidden="1" customHeight="1">
      <c r="B4490" s="137"/>
      <c r="C4490" s="137"/>
      <c r="D4490" s="159"/>
      <c r="E4490" s="160"/>
      <c r="F4490" s="137" t="s">
        <v>457</v>
      </c>
      <c r="G4490" s="137" t="s">
        <v>460</v>
      </c>
      <c r="H4490" s="177">
        <v>3</v>
      </c>
      <c r="I4490" s="177"/>
      <c r="J4490" s="177"/>
      <c r="K4490" s="177"/>
      <c r="L4490" s="138"/>
      <c r="M4490" s="146"/>
      <c r="N4490" s="146"/>
    </row>
    <row r="4491" spans="2:14" s="141" customFormat="1" ht="20.100000000000001" hidden="1" customHeight="1">
      <c r="B4491" s="137"/>
      <c r="C4491" s="137"/>
      <c r="D4491" s="159"/>
      <c r="E4491" s="160"/>
      <c r="F4491" s="137" t="s">
        <v>460</v>
      </c>
      <c r="G4491" s="137" t="s">
        <v>463</v>
      </c>
      <c r="H4491" s="177">
        <v>3</v>
      </c>
      <c r="I4491" s="177"/>
      <c r="J4491" s="177"/>
      <c r="K4491" s="177"/>
      <c r="L4491" s="138"/>
      <c r="M4491" s="146"/>
      <c r="N4491" s="146"/>
    </row>
    <row r="4492" spans="2:14" s="141" customFormat="1" ht="20.100000000000001" hidden="1" customHeight="1">
      <c r="B4492" s="137"/>
      <c r="C4492" s="137"/>
      <c r="D4492" s="159"/>
      <c r="E4492" s="160"/>
      <c r="F4492" s="137" t="s">
        <v>463</v>
      </c>
      <c r="G4492" s="137" t="s">
        <v>464</v>
      </c>
      <c r="H4492" s="177">
        <v>3</v>
      </c>
      <c r="I4492" s="177"/>
      <c r="J4492" s="177"/>
      <c r="K4492" s="177"/>
      <c r="L4492" s="138"/>
      <c r="M4492" s="146"/>
      <c r="N4492" s="146"/>
    </row>
    <row r="4493" spans="2:14" s="141" customFormat="1" ht="20.100000000000001" hidden="1" customHeight="1">
      <c r="B4493" s="137"/>
      <c r="C4493" s="137"/>
      <c r="D4493" s="159"/>
      <c r="E4493" s="160"/>
      <c r="F4493" s="137" t="s">
        <v>464</v>
      </c>
      <c r="G4493" s="137" t="s">
        <v>465</v>
      </c>
      <c r="H4493" s="177">
        <v>3</v>
      </c>
      <c r="I4493" s="177"/>
      <c r="J4493" s="177"/>
      <c r="K4493" s="177"/>
      <c r="L4493" s="138"/>
      <c r="M4493" s="146"/>
      <c r="N4493" s="146"/>
    </row>
    <row r="4494" spans="2:14" s="141" customFormat="1" ht="20.100000000000001" hidden="1" customHeight="1">
      <c r="B4494" s="137"/>
      <c r="C4494" s="137"/>
      <c r="D4494" s="159"/>
      <c r="E4494" s="160"/>
      <c r="F4494" s="137" t="s">
        <v>465</v>
      </c>
      <c r="G4494" s="137" t="s">
        <v>466</v>
      </c>
      <c r="H4494" s="177">
        <v>3</v>
      </c>
      <c r="I4494" s="177"/>
      <c r="J4494" s="177"/>
      <c r="K4494" s="177"/>
      <c r="L4494" s="138"/>
      <c r="M4494" s="146"/>
      <c r="N4494" s="146"/>
    </row>
    <row r="4495" spans="2:14" s="141" customFormat="1" ht="20.100000000000001" hidden="1" customHeight="1">
      <c r="B4495" s="137"/>
      <c r="C4495" s="137"/>
      <c r="D4495" s="159"/>
      <c r="E4495" s="160"/>
      <c r="F4495" s="137" t="s">
        <v>466</v>
      </c>
      <c r="G4495" s="137" t="s">
        <v>467</v>
      </c>
      <c r="H4495" s="177">
        <v>3</v>
      </c>
      <c r="I4495" s="177"/>
      <c r="J4495" s="177"/>
      <c r="K4495" s="177"/>
      <c r="L4495" s="138"/>
      <c r="M4495" s="146"/>
      <c r="N4495" s="146"/>
    </row>
    <row r="4496" spans="2:14" s="141" customFormat="1" ht="20.100000000000001" hidden="1" customHeight="1">
      <c r="B4496" s="137"/>
      <c r="C4496" s="137"/>
      <c r="D4496" s="159"/>
      <c r="E4496" s="160"/>
      <c r="F4496" s="137" t="s">
        <v>467</v>
      </c>
      <c r="G4496" s="137" t="s">
        <v>468</v>
      </c>
      <c r="H4496" s="177">
        <v>3</v>
      </c>
      <c r="I4496" s="177"/>
      <c r="J4496" s="177"/>
      <c r="K4496" s="177"/>
      <c r="L4496" s="138"/>
      <c r="M4496" s="146"/>
      <c r="N4496" s="146"/>
    </row>
    <row r="4497" spans="2:14" s="141" customFormat="1" ht="20.100000000000001" hidden="1" customHeight="1">
      <c r="B4497" s="137"/>
      <c r="C4497" s="137"/>
      <c r="D4497" s="159"/>
      <c r="E4497" s="160"/>
      <c r="F4497" s="137" t="s">
        <v>468</v>
      </c>
      <c r="G4497" s="137" t="s">
        <v>469</v>
      </c>
      <c r="H4497" s="177">
        <v>3</v>
      </c>
      <c r="I4497" s="177"/>
      <c r="J4497" s="177"/>
      <c r="K4497" s="177"/>
      <c r="L4497" s="138"/>
      <c r="M4497" s="146"/>
      <c r="N4497" s="146"/>
    </row>
    <row r="4498" spans="2:14" s="141" customFormat="1" ht="20.100000000000001" hidden="1" customHeight="1">
      <c r="B4498" s="137"/>
      <c r="C4498" s="137"/>
      <c r="D4498" s="159"/>
      <c r="E4498" s="160"/>
      <c r="F4498" s="137" t="s">
        <v>469</v>
      </c>
      <c r="G4498" s="137" t="s">
        <v>470</v>
      </c>
      <c r="H4498" s="177">
        <v>3</v>
      </c>
      <c r="I4498" s="177"/>
      <c r="J4498" s="177"/>
      <c r="K4498" s="177"/>
      <c r="L4498" s="138"/>
      <c r="M4498" s="146"/>
      <c r="N4498" s="146"/>
    </row>
    <row r="4499" spans="2:14" s="141" customFormat="1" ht="20.100000000000001" hidden="1" customHeight="1">
      <c r="B4499" s="137"/>
      <c r="C4499" s="137"/>
      <c r="D4499" s="159"/>
      <c r="E4499" s="160"/>
      <c r="F4499" s="137" t="s">
        <v>470</v>
      </c>
      <c r="G4499" s="137" t="s">
        <v>471</v>
      </c>
      <c r="H4499" s="177">
        <v>3</v>
      </c>
      <c r="I4499" s="177"/>
      <c r="J4499" s="177"/>
      <c r="K4499" s="177"/>
      <c r="L4499" s="138"/>
      <c r="M4499" s="146"/>
      <c r="N4499" s="146"/>
    </row>
    <row r="4500" spans="2:14" s="141" customFormat="1" ht="20.100000000000001" hidden="1" customHeight="1">
      <c r="B4500" s="137"/>
      <c r="C4500" s="137"/>
      <c r="D4500" s="159"/>
      <c r="E4500" s="160"/>
      <c r="F4500" s="137" t="s">
        <v>471</v>
      </c>
      <c r="G4500" s="137" t="s">
        <v>473</v>
      </c>
      <c r="H4500" s="177">
        <v>3</v>
      </c>
      <c r="I4500" s="177"/>
      <c r="J4500" s="177"/>
      <c r="K4500" s="177"/>
      <c r="L4500" s="138"/>
      <c r="M4500" s="146"/>
      <c r="N4500" s="146"/>
    </row>
    <row r="4501" spans="2:14" s="141" customFormat="1" ht="20.100000000000001" hidden="1" customHeight="1">
      <c r="B4501" s="137"/>
      <c r="C4501" s="137"/>
      <c r="D4501" s="159"/>
      <c r="E4501" s="160"/>
      <c r="F4501" s="137" t="s">
        <v>473</v>
      </c>
      <c r="G4501" s="137" t="s">
        <v>474</v>
      </c>
      <c r="H4501" s="177">
        <v>3</v>
      </c>
      <c r="I4501" s="177"/>
      <c r="J4501" s="177"/>
      <c r="K4501" s="177"/>
      <c r="L4501" s="138"/>
      <c r="M4501" s="146"/>
      <c r="N4501" s="146"/>
    </row>
    <row r="4502" spans="2:14" s="141" customFormat="1" ht="20.100000000000001" hidden="1" customHeight="1">
      <c r="B4502" s="137"/>
      <c r="C4502" s="137"/>
      <c r="D4502" s="159"/>
      <c r="E4502" s="160"/>
      <c r="F4502" s="137" t="s">
        <v>474</v>
      </c>
      <c r="G4502" s="137" t="s">
        <v>475</v>
      </c>
      <c r="H4502" s="177">
        <v>3</v>
      </c>
      <c r="I4502" s="177"/>
      <c r="J4502" s="177"/>
      <c r="K4502" s="177"/>
      <c r="L4502" s="138"/>
      <c r="M4502" s="146"/>
      <c r="N4502" s="146"/>
    </row>
    <row r="4503" spans="2:14" s="141" customFormat="1" ht="20.100000000000001" hidden="1" customHeight="1">
      <c r="B4503" s="137"/>
      <c r="C4503" s="137"/>
      <c r="D4503" s="159"/>
      <c r="E4503" s="160"/>
      <c r="F4503" s="137" t="s">
        <v>475</v>
      </c>
      <c r="G4503" s="137" t="s">
        <v>476</v>
      </c>
      <c r="H4503" s="177">
        <v>3</v>
      </c>
      <c r="I4503" s="177"/>
      <c r="J4503" s="177"/>
      <c r="K4503" s="177"/>
      <c r="L4503" s="138"/>
      <c r="M4503" s="146"/>
      <c r="N4503" s="146"/>
    </row>
    <row r="4504" spans="2:14" s="141" customFormat="1" ht="20.100000000000001" hidden="1" customHeight="1">
      <c r="B4504" s="137"/>
      <c r="C4504" s="137"/>
      <c r="D4504" s="159"/>
      <c r="E4504" s="160"/>
      <c r="F4504" s="137" t="s">
        <v>476</v>
      </c>
      <c r="G4504" s="137" t="s">
        <v>477</v>
      </c>
      <c r="H4504" s="177">
        <v>3</v>
      </c>
      <c r="I4504" s="177"/>
      <c r="J4504" s="177"/>
      <c r="K4504" s="177"/>
      <c r="L4504" s="138"/>
      <c r="M4504" s="146"/>
      <c r="N4504" s="146"/>
    </row>
    <row r="4505" spans="2:14" s="141" customFormat="1" ht="20.100000000000001" hidden="1" customHeight="1">
      <c r="B4505" s="137"/>
      <c r="C4505" s="137"/>
      <c r="D4505" s="159"/>
      <c r="E4505" s="160"/>
      <c r="F4505" s="137" t="s">
        <v>477</v>
      </c>
      <c r="G4505" s="137" t="s">
        <v>543</v>
      </c>
      <c r="H4505" s="177">
        <v>3</v>
      </c>
      <c r="I4505" s="177"/>
      <c r="J4505" s="177"/>
      <c r="K4505" s="177"/>
      <c r="L4505" s="138"/>
      <c r="M4505" s="146"/>
      <c r="N4505" s="146"/>
    </row>
    <row r="4506" spans="2:14" s="141" customFormat="1" ht="20.100000000000001" hidden="1" customHeight="1">
      <c r="B4506" s="137"/>
      <c r="C4506" s="137"/>
      <c r="D4506" s="159"/>
      <c r="E4506" s="160"/>
      <c r="F4506" s="137" t="s">
        <v>543</v>
      </c>
      <c r="G4506" s="137" t="s">
        <v>550</v>
      </c>
      <c r="H4506" s="177">
        <v>3</v>
      </c>
      <c r="I4506" s="177"/>
      <c r="J4506" s="177"/>
      <c r="K4506" s="177"/>
      <c r="L4506" s="138"/>
      <c r="M4506" s="146"/>
      <c r="N4506" s="146"/>
    </row>
    <row r="4507" spans="2:14" s="141" customFormat="1" ht="20.100000000000001" hidden="1" customHeight="1">
      <c r="B4507" s="137"/>
      <c r="C4507" s="137"/>
      <c r="D4507" s="159"/>
      <c r="E4507" s="160"/>
      <c r="F4507" s="137" t="s">
        <v>550</v>
      </c>
      <c r="G4507" s="137" t="s">
        <v>551</v>
      </c>
      <c r="H4507" s="177">
        <v>3</v>
      </c>
      <c r="I4507" s="177"/>
      <c r="J4507" s="177"/>
      <c r="K4507" s="177"/>
      <c r="L4507" s="138"/>
      <c r="M4507" s="146"/>
      <c r="N4507" s="146"/>
    </row>
    <row r="4508" spans="2:14" s="141" customFormat="1" ht="20.100000000000001" hidden="1" customHeight="1">
      <c r="B4508" s="137"/>
      <c r="C4508" s="137"/>
      <c r="D4508" s="159"/>
      <c r="E4508" s="160"/>
      <c r="F4508" s="137" t="s">
        <v>551</v>
      </c>
      <c r="G4508" s="137" t="s">
        <v>1020</v>
      </c>
      <c r="H4508" s="177">
        <v>3</v>
      </c>
      <c r="I4508" s="177"/>
      <c r="J4508" s="177"/>
      <c r="K4508" s="177"/>
      <c r="L4508" s="138"/>
      <c r="M4508" s="146"/>
      <c r="N4508" s="146"/>
    </row>
    <row r="4509" spans="2:14" s="141" customFormat="1" ht="20.100000000000001" hidden="1" customHeight="1">
      <c r="B4509" s="137"/>
      <c r="C4509" s="137"/>
      <c r="D4509" s="159"/>
      <c r="E4509" s="160"/>
      <c r="F4509" s="137"/>
      <c r="G4509" s="137"/>
      <c r="H4509" s="177"/>
      <c r="I4509" s="177"/>
      <c r="J4509" s="177"/>
      <c r="K4509" s="177"/>
      <c r="L4509" s="138"/>
      <c r="M4509" s="146"/>
      <c r="N4509" s="146"/>
    </row>
    <row r="4510" spans="2:14" s="141" customFormat="1" ht="20.100000000000001" hidden="1" customHeight="1">
      <c r="B4510" s="137">
        <v>398</v>
      </c>
      <c r="C4510" s="137"/>
      <c r="D4510" s="159" t="s">
        <v>406</v>
      </c>
      <c r="E4510" s="160">
        <v>2.65</v>
      </c>
      <c r="F4510" s="137" t="s">
        <v>433</v>
      </c>
      <c r="G4510" s="137" t="s">
        <v>447</v>
      </c>
      <c r="H4510" s="177">
        <v>3</v>
      </c>
      <c r="I4510" s="177"/>
      <c r="J4510" s="177"/>
      <c r="K4510" s="177"/>
      <c r="L4510" s="138"/>
      <c r="M4510" s="146"/>
      <c r="N4510" s="146"/>
    </row>
    <row r="4511" spans="2:14" s="141" customFormat="1" ht="20.100000000000001" hidden="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77">
        <v>3</v>
      </c>
      <c r="I4511" s="177"/>
      <c r="J4511" s="177"/>
      <c r="K4511" s="177"/>
      <c r="L4511" s="138"/>
      <c r="M4511" s="146"/>
      <c r="N4511" s="146"/>
    </row>
    <row r="4512" spans="2:14" s="141" customFormat="1" ht="20.100000000000001" hidden="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77">
        <v>3</v>
      </c>
      <c r="I4512" s="177"/>
      <c r="J4512" s="177"/>
      <c r="K4512" s="177"/>
      <c r="L4512" s="138"/>
      <c r="M4512" s="146"/>
      <c r="N4512" s="146"/>
    </row>
    <row r="4513" spans="2:14" s="141" customFormat="1" ht="20.100000000000001" hidden="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77">
        <v>3</v>
      </c>
      <c r="I4513" s="177"/>
      <c r="J4513" s="177"/>
      <c r="K4513" s="177"/>
      <c r="L4513" s="138"/>
      <c r="M4513" s="146"/>
      <c r="N4513" s="146"/>
    </row>
    <row r="4514" spans="2:14" s="141" customFormat="1" ht="20.100000000000001" hidden="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77">
        <v>3</v>
      </c>
      <c r="I4514" s="177"/>
      <c r="J4514" s="177"/>
      <c r="K4514" s="177"/>
      <c r="L4514" s="138"/>
      <c r="M4514" s="146"/>
      <c r="N4514" s="146"/>
    </row>
    <row r="4515" spans="2:14" s="141" customFormat="1" ht="20.100000000000001" hidden="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77">
        <v>3</v>
      </c>
      <c r="I4515" s="177"/>
      <c r="J4515" s="177"/>
      <c r="K4515" s="177"/>
      <c r="L4515" s="138"/>
      <c r="M4515" s="146"/>
      <c r="N4515" s="146"/>
    </row>
    <row r="4516" spans="2:14" s="141" customFormat="1" ht="20.100000000000001" hidden="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77">
        <v>3</v>
      </c>
      <c r="I4516" s="177"/>
      <c r="J4516" s="177"/>
      <c r="K4516" s="177"/>
      <c r="L4516" s="138"/>
      <c r="M4516" s="146"/>
      <c r="N4516" s="146"/>
    </row>
    <row r="4517" spans="2:14" s="141" customFormat="1" ht="20.100000000000001" hidden="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77">
        <v>3</v>
      </c>
      <c r="I4517" s="177"/>
      <c r="J4517" s="177"/>
      <c r="K4517" s="177"/>
      <c r="L4517" s="138"/>
      <c r="M4517" s="146"/>
      <c r="N4517" s="146"/>
    </row>
    <row r="4518" spans="2:14" s="141" customFormat="1" ht="20.100000000000001" hidden="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77">
        <v>3</v>
      </c>
      <c r="I4518" s="177"/>
      <c r="J4518" s="177"/>
      <c r="K4518" s="177"/>
      <c r="L4518" s="138"/>
      <c r="M4518" s="146"/>
      <c r="N4518" s="146"/>
    </row>
    <row r="4519" spans="2:14" s="141" customFormat="1" ht="20.100000000000001" hidden="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77">
        <v>3</v>
      </c>
      <c r="I4519" s="177"/>
      <c r="J4519" s="177"/>
      <c r="K4519" s="177"/>
      <c r="L4519" s="138"/>
      <c r="M4519" s="146"/>
      <c r="N4519" s="146"/>
    </row>
    <row r="4520" spans="2:14" s="141" customFormat="1" ht="20.100000000000001" hidden="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77">
        <v>3</v>
      </c>
      <c r="I4520" s="177"/>
      <c r="J4520" s="177"/>
      <c r="K4520" s="177"/>
      <c r="L4520" s="138"/>
      <c r="M4520" s="146"/>
      <c r="N4520" s="146"/>
    </row>
    <row r="4521" spans="2:14" s="141" customFormat="1" ht="20.100000000000001" hidden="1" customHeight="1">
      <c r="B4521" s="137"/>
      <c r="C4521" s="137"/>
      <c r="D4521" s="159"/>
      <c r="E4521" s="160"/>
      <c r="F4521" s="137" t="s">
        <v>466</v>
      </c>
      <c r="G4521" s="137" t="s">
        <v>467</v>
      </c>
      <c r="H4521" s="177">
        <v>3</v>
      </c>
      <c r="I4521" s="177"/>
      <c r="J4521" s="177"/>
      <c r="K4521" s="177"/>
      <c r="L4521" s="138"/>
      <c r="M4521" s="146"/>
      <c r="N4521" s="146"/>
    </row>
    <row r="4522" spans="2:14" s="141" customFormat="1" ht="20.100000000000001" hidden="1" customHeight="1">
      <c r="B4522" s="137"/>
      <c r="C4522" s="137"/>
      <c r="D4522" s="159"/>
      <c r="E4522" s="160"/>
      <c r="F4522" s="137" t="s">
        <v>467</v>
      </c>
      <c r="G4522" s="137" t="s">
        <v>468</v>
      </c>
      <c r="H4522" s="177">
        <v>3</v>
      </c>
      <c r="I4522" s="177"/>
      <c r="J4522" s="177"/>
      <c r="K4522" s="177"/>
      <c r="L4522" s="138"/>
      <c r="M4522" s="146"/>
      <c r="N4522" s="146"/>
    </row>
    <row r="4523" spans="2:14" s="141" customFormat="1" ht="20.100000000000001" hidden="1" customHeight="1">
      <c r="B4523" s="137"/>
      <c r="C4523" s="137"/>
      <c r="D4523" s="159"/>
      <c r="E4523" s="160"/>
      <c r="F4523" s="137" t="s">
        <v>468</v>
      </c>
      <c r="G4523" s="137" t="s">
        <v>824</v>
      </c>
      <c r="H4523" s="177">
        <v>3</v>
      </c>
      <c r="I4523" s="177"/>
      <c r="J4523" s="177"/>
      <c r="K4523" s="177"/>
      <c r="L4523" s="138"/>
      <c r="M4523" s="146"/>
      <c r="N4523" s="146"/>
    </row>
    <row r="4524" spans="2:14" s="141" customFormat="1" ht="20.100000000000001" hidden="1" customHeight="1">
      <c r="B4524" s="137"/>
      <c r="C4524" s="137"/>
      <c r="D4524" s="159"/>
      <c r="E4524" s="160"/>
      <c r="F4524" s="137"/>
      <c r="G4524" s="137"/>
      <c r="H4524" s="177"/>
      <c r="I4524" s="177"/>
      <c r="J4524" s="177"/>
      <c r="K4524" s="177"/>
      <c r="L4524" s="138"/>
      <c r="M4524" s="146"/>
      <c r="N4524" s="146"/>
    </row>
    <row r="4525" spans="2:14" s="141" customFormat="1" ht="20.100000000000001" hidden="1" customHeight="1">
      <c r="B4525" s="137">
        <v>399</v>
      </c>
      <c r="C4525" s="137"/>
      <c r="D4525" s="159" t="s">
        <v>407</v>
      </c>
      <c r="E4525" s="160">
        <v>5.9829999999999997</v>
      </c>
      <c r="F4525" s="137" t="s">
        <v>433</v>
      </c>
      <c r="G4525" s="137" t="s">
        <v>447</v>
      </c>
      <c r="H4525" s="177">
        <v>7</v>
      </c>
      <c r="I4525" s="177"/>
      <c r="J4525" s="177"/>
      <c r="K4525" s="177"/>
      <c r="L4525" s="138"/>
      <c r="M4525" s="146"/>
      <c r="N4525" s="146"/>
    </row>
    <row r="4526" spans="2:14" s="141" customFormat="1" ht="20.100000000000001" hidden="1" customHeight="1">
      <c r="B4526" s="137"/>
      <c r="C4526" s="137"/>
      <c r="D4526" s="159"/>
      <c r="E4526" s="160"/>
      <c r="F4526" s="137" t="s">
        <v>447</v>
      </c>
      <c r="G4526" s="137" t="s">
        <v>451</v>
      </c>
      <c r="H4526" s="177">
        <v>7</v>
      </c>
      <c r="I4526" s="177"/>
      <c r="J4526" s="177"/>
      <c r="K4526" s="177"/>
      <c r="L4526" s="138"/>
      <c r="M4526" s="146"/>
      <c r="N4526" s="146"/>
    </row>
    <row r="4527" spans="2:14" s="141" customFormat="1" ht="20.100000000000001" hidden="1" customHeight="1">
      <c r="B4527" s="137"/>
      <c r="C4527" s="137"/>
      <c r="D4527" s="159"/>
      <c r="E4527" s="160"/>
      <c r="F4527" s="137" t="s">
        <v>451</v>
      </c>
      <c r="G4527" s="137" t="s">
        <v>454</v>
      </c>
      <c r="H4527" s="177">
        <v>7</v>
      </c>
      <c r="I4527" s="177"/>
      <c r="J4527" s="177"/>
      <c r="K4527" s="177"/>
      <c r="L4527" s="138"/>
      <c r="M4527" s="146"/>
      <c r="N4527" s="146"/>
    </row>
    <row r="4528" spans="2:14" s="141" customFormat="1" ht="20.100000000000001" hidden="1" customHeight="1">
      <c r="B4528" s="137"/>
      <c r="C4528" s="137"/>
      <c r="D4528" s="159"/>
      <c r="E4528" s="160"/>
      <c r="F4528" s="137" t="s">
        <v>454</v>
      </c>
      <c r="G4528" s="137" t="s">
        <v>455</v>
      </c>
      <c r="H4528" s="177">
        <v>7</v>
      </c>
      <c r="I4528" s="177"/>
      <c r="J4528" s="177"/>
      <c r="K4528" s="177"/>
      <c r="L4528" s="138"/>
      <c r="M4528" s="146"/>
      <c r="N4528" s="146"/>
    </row>
    <row r="4529" spans="2:14" s="141" customFormat="1" ht="20.100000000000001" hidden="1" customHeight="1">
      <c r="B4529" s="137"/>
      <c r="C4529" s="137"/>
      <c r="D4529" s="159"/>
      <c r="E4529" s="160"/>
      <c r="F4529" s="137" t="s">
        <v>455</v>
      </c>
      <c r="G4529" s="137" t="s">
        <v>456</v>
      </c>
      <c r="H4529" s="177">
        <v>7</v>
      </c>
      <c r="I4529" s="177"/>
      <c r="J4529" s="177"/>
      <c r="K4529" s="177"/>
      <c r="L4529" s="138"/>
      <c r="M4529" s="146"/>
      <c r="N4529" s="146"/>
    </row>
    <row r="4530" spans="2:14" s="141" customFormat="1" ht="20.100000000000001" hidden="1" customHeight="1">
      <c r="B4530" s="137"/>
      <c r="C4530" s="137"/>
      <c r="D4530" s="159"/>
      <c r="E4530" s="160"/>
      <c r="F4530" s="137" t="s">
        <v>456</v>
      </c>
      <c r="G4530" s="137" t="s">
        <v>457</v>
      </c>
      <c r="H4530" s="177">
        <v>7</v>
      </c>
      <c r="I4530" s="177"/>
      <c r="J4530" s="177"/>
      <c r="K4530" s="177"/>
      <c r="L4530" s="138"/>
      <c r="M4530" s="146"/>
      <c r="N4530" s="146"/>
    </row>
    <row r="4531" spans="2:14" s="141" customFormat="1" ht="20.100000000000001" hidden="1" customHeight="1">
      <c r="B4531" s="137"/>
      <c r="C4531" s="137"/>
      <c r="D4531" s="159"/>
      <c r="E4531" s="160"/>
      <c r="F4531" s="137" t="s">
        <v>457</v>
      </c>
      <c r="G4531" s="137" t="s">
        <v>460</v>
      </c>
      <c r="H4531" s="177">
        <v>7</v>
      </c>
      <c r="I4531" s="177"/>
      <c r="J4531" s="177"/>
      <c r="K4531" s="177"/>
      <c r="L4531" s="138"/>
      <c r="M4531" s="146"/>
      <c r="N4531" s="146"/>
    </row>
    <row r="4532" spans="2:14" s="141" customFormat="1" ht="20.100000000000001" hidden="1" customHeight="1">
      <c r="B4532" s="137"/>
      <c r="C4532" s="137"/>
      <c r="D4532" s="159"/>
      <c r="E4532" s="160"/>
      <c r="F4532" s="137" t="s">
        <v>460</v>
      </c>
      <c r="G4532" s="137" t="s">
        <v>463</v>
      </c>
      <c r="H4532" s="177">
        <v>7</v>
      </c>
      <c r="I4532" s="177"/>
      <c r="J4532" s="177"/>
      <c r="K4532" s="177"/>
      <c r="L4532" s="138"/>
      <c r="M4532" s="146"/>
      <c r="N4532" s="146"/>
    </row>
    <row r="4533" spans="2:14" s="141" customFormat="1" ht="20.100000000000001" hidden="1" customHeight="1">
      <c r="B4533" s="137"/>
      <c r="C4533" s="137"/>
      <c r="D4533" s="159"/>
      <c r="E4533" s="160"/>
      <c r="F4533" s="137" t="s">
        <v>463</v>
      </c>
      <c r="G4533" s="137" t="s">
        <v>464</v>
      </c>
      <c r="H4533" s="177">
        <v>7</v>
      </c>
      <c r="I4533" s="177"/>
      <c r="J4533" s="177"/>
      <c r="K4533" s="177"/>
      <c r="L4533" s="138"/>
      <c r="M4533" s="146"/>
      <c r="N4533" s="146"/>
    </row>
    <row r="4534" spans="2:14" s="141" customFormat="1" ht="20.100000000000001" hidden="1" customHeight="1">
      <c r="B4534" s="137"/>
      <c r="C4534" s="137"/>
      <c r="D4534" s="159"/>
      <c r="E4534" s="160"/>
      <c r="F4534" s="137" t="s">
        <v>464</v>
      </c>
      <c r="G4534" s="137" t="s">
        <v>465</v>
      </c>
      <c r="H4534" s="177">
        <v>7</v>
      </c>
      <c r="I4534" s="177"/>
      <c r="J4534" s="177"/>
      <c r="K4534" s="177"/>
      <c r="L4534" s="138"/>
      <c r="M4534" s="146"/>
      <c r="N4534" s="146"/>
    </row>
    <row r="4535" spans="2:14" s="141" customFormat="1" ht="20.100000000000001" hidden="1" customHeight="1">
      <c r="B4535" s="137"/>
      <c r="C4535" s="137"/>
      <c r="D4535" s="159"/>
      <c r="E4535" s="160"/>
      <c r="F4535" s="137" t="s">
        <v>465</v>
      </c>
      <c r="G4535" s="137" t="s">
        <v>466</v>
      </c>
      <c r="H4535" s="177">
        <v>7</v>
      </c>
      <c r="I4535" s="177"/>
      <c r="J4535" s="177"/>
      <c r="K4535" s="177"/>
      <c r="L4535" s="138"/>
      <c r="M4535" s="146"/>
      <c r="N4535" s="146"/>
    </row>
    <row r="4536" spans="2:14" s="141" customFormat="1" ht="20.100000000000001" hidden="1" customHeight="1">
      <c r="B4536" s="137"/>
      <c r="C4536" s="137"/>
      <c r="D4536" s="159"/>
      <c r="E4536" s="160"/>
      <c r="F4536" s="137" t="s">
        <v>466</v>
      </c>
      <c r="G4536" s="137" t="s">
        <v>467</v>
      </c>
      <c r="H4536" s="177">
        <v>7</v>
      </c>
      <c r="I4536" s="177"/>
      <c r="J4536" s="177"/>
      <c r="K4536" s="177"/>
      <c r="L4536" s="138"/>
      <c r="M4536" s="146"/>
      <c r="N4536" s="146"/>
    </row>
    <row r="4537" spans="2:14" s="141" customFormat="1" ht="20.100000000000001" hidden="1" customHeight="1">
      <c r="B4537" s="137"/>
      <c r="C4537" s="137"/>
      <c r="D4537" s="159"/>
      <c r="E4537" s="160"/>
      <c r="F4537" s="137" t="s">
        <v>467</v>
      </c>
      <c r="G4537" s="137" t="s">
        <v>468</v>
      </c>
      <c r="H4537" s="177">
        <v>7</v>
      </c>
      <c r="I4537" s="177"/>
      <c r="J4537" s="177"/>
      <c r="K4537" s="177"/>
      <c r="L4537" s="138"/>
      <c r="M4537" s="146"/>
      <c r="N4537" s="146"/>
    </row>
    <row r="4538" spans="2:14" s="141" customFormat="1" ht="20.100000000000001" hidden="1" customHeight="1">
      <c r="B4538" s="137"/>
      <c r="C4538" s="137"/>
      <c r="D4538" s="159"/>
      <c r="E4538" s="160"/>
      <c r="F4538" s="137" t="s">
        <v>468</v>
      </c>
      <c r="G4538" s="137" t="s">
        <v>469</v>
      </c>
      <c r="H4538" s="177">
        <v>7</v>
      </c>
      <c r="I4538" s="177"/>
      <c r="J4538" s="177"/>
      <c r="K4538" s="177"/>
      <c r="L4538" s="138"/>
      <c r="M4538" s="146"/>
      <c r="N4538" s="146"/>
    </row>
    <row r="4539" spans="2:14" s="141" customFormat="1" ht="20.100000000000001" hidden="1" customHeight="1">
      <c r="B4539" s="137"/>
      <c r="C4539" s="137"/>
      <c r="D4539" s="159"/>
      <c r="E4539" s="160"/>
      <c r="F4539" s="137" t="s">
        <v>469</v>
      </c>
      <c r="G4539" s="137" t="s">
        <v>470</v>
      </c>
      <c r="H4539" s="177">
        <v>7</v>
      </c>
      <c r="I4539" s="177"/>
      <c r="J4539" s="177"/>
      <c r="K4539" s="177"/>
      <c r="L4539" s="138"/>
      <c r="M4539" s="146"/>
      <c r="N4539" s="146"/>
    </row>
    <row r="4540" spans="2:14" s="141" customFormat="1" ht="20.100000000000001" hidden="1" customHeight="1">
      <c r="B4540" s="137"/>
      <c r="C4540" s="137"/>
      <c r="D4540" s="159"/>
      <c r="E4540" s="160"/>
      <c r="F4540" s="137" t="s">
        <v>470</v>
      </c>
      <c r="G4540" s="137" t="s">
        <v>471</v>
      </c>
      <c r="H4540" s="177">
        <v>7</v>
      </c>
      <c r="I4540" s="177"/>
      <c r="J4540" s="177"/>
      <c r="K4540" s="177"/>
      <c r="L4540" s="138"/>
      <c r="M4540" s="146"/>
      <c r="N4540" s="146"/>
    </row>
    <row r="4541" spans="2:14" s="141" customFormat="1" ht="20.100000000000001" hidden="1" customHeight="1">
      <c r="B4541" s="137"/>
      <c r="C4541" s="137"/>
      <c r="D4541" s="159"/>
      <c r="E4541" s="160"/>
      <c r="F4541" s="137" t="s">
        <v>471</v>
      </c>
      <c r="G4541" s="137" t="s">
        <v>473</v>
      </c>
      <c r="H4541" s="177">
        <v>7</v>
      </c>
      <c r="I4541" s="177"/>
      <c r="J4541" s="177"/>
      <c r="K4541" s="177"/>
      <c r="L4541" s="138"/>
      <c r="M4541" s="146"/>
      <c r="N4541" s="146"/>
    </row>
    <row r="4542" spans="2:14" s="141" customFormat="1" ht="20.100000000000001" hidden="1" customHeight="1">
      <c r="B4542" s="137"/>
      <c r="C4542" s="137"/>
      <c r="D4542" s="159"/>
      <c r="E4542" s="160"/>
      <c r="F4542" s="137" t="s">
        <v>473</v>
      </c>
      <c r="G4542" s="137" t="s">
        <v>474</v>
      </c>
      <c r="H4542" s="177">
        <v>7</v>
      </c>
      <c r="I4542" s="177"/>
      <c r="J4542" s="177"/>
      <c r="K4542" s="177"/>
      <c r="L4542" s="138"/>
      <c r="M4542" s="146"/>
      <c r="N4542" s="146"/>
    </row>
    <row r="4543" spans="2:14" s="141" customFormat="1" ht="20.100000000000001" hidden="1" customHeight="1">
      <c r="B4543" s="137"/>
      <c r="C4543" s="137"/>
      <c r="D4543" s="159"/>
      <c r="E4543" s="160"/>
      <c r="F4543" s="137" t="s">
        <v>474</v>
      </c>
      <c r="G4543" s="137" t="s">
        <v>475</v>
      </c>
      <c r="H4543" s="177">
        <v>7</v>
      </c>
      <c r="I4543" s="177"/>
      <c r="J4543" s="177"/>
      <c r="K4543" s="177"/>
      <c r="L4543" s="138"/>
      <c r="M4543" s="146"/>
      <c r="N4543" s="146"/>
    </row>
    <row r="4544" spans="2:14" s="141" customFormat="1" ht="20.100000000000001" hidden="1" customHeight="1">
      <c r="B4544" s="137"/>
      <c r="C4544" s="137"/>
      <c r="D4544" s="159"/>
      <c r="E4544" s="160"/>
      <c r="F4544" s="137" t="s">
        <v>475</v>
      </c>
      <c r="G4544" s="137" t="s">
        <v>476</v>
      </c>
      <c r="H4544" s="177">
        <v>7</v>
      </c>
      <c r="I4544" s="177"/>
      <c r="J4544" s="177"/>
      <c r="K4544" s="177"/>
      <c r="L4544" s="138"/>
      <c r="M4544" s="146"/>
      <c r="N4544" s="146"/>
    </row>
    <row r="4545" spans="2:14" s="141" customFormat="1" ht="20.100000000000001" hidden="1" customHeight="1">
      <c r="B4545" s="137"/>
      <c r="C4545" s="137"/>
      <c r="D4545" s="159"/>
      <c r="E4545" s="160"/>
      <c r="F4545" s="137" t="s">
        <v>476</v>
      </c>
      <c r="G4545" s="137" t="s">
        <v>477</v>
      </c>
      <c r="H4545" s="177">
        <v>7</v>
      </c>
      <c r="I4545" s="177"/>
      <c r="J4545" s="177"/>
      <c r="K4545" s="177"/>
      <c r="L4545" s="138"/>
      <c r="M4545" s="146"/>
      <c r="N4545" s="146"/>
    </row>
    <row r="4546" spans="2:14" s="141" customFormat="1" ht="20.100000000000001" hidden="1" customHeight="1">
      <c r="B4546" s="137"/>
      <c r="C4546" s="137"/>
      <c r="D4546" s="159"/>
      <c r="E4546" s="160"/>
      <c r="F4546" s="137" t="s">
        <v>477</v>
      </c>
      <c r="G4546" s="137" t="s">
        <v>543</v>
      </c>
      <c r="H4546" s="177">
        <v>7</v>
      </c>
      <c r="I4546" s="177"/>
      <c r="J4546" s="177"/>
      <c r="K4546" s="177"/>
      <c r="L4546" s="138"/>
      <c r="M4546" s="146"/>
      <c r="N4546" s="146"/>
    </row>
    <row r="4547" spans="2:14" s="141" customFormat="1" ht="20.100000000000001" hidden="1" customHeight="1">
      <c r="B4547" s="137"/>
      <c r="C4547" s="137"/>
      <c r="D4547" s="159"/>
      <c r="E4547" s="160"/>
      <c r="F4547" s="137" t="s">
        <v>543</v>
      </c>
      <c r="G4547" s="137" t="s">
        <v>550</v>
      </c>
      <c r="H4547" s="177">
        <v>7</v>
      </c>
      <c r="I4547" s="177"/>
      <c r="J4547" s="177"/>
      <c r="K4547" s="177"/>
      <c r="L4547" s="138"/>
      <c r="M4547" s="146"/>
      <c r="N4547" s="146"/>
    </row>
    <row r="4548" spans="2:14" s="141" customFormat="1" ht="20.100000000000001" hidden="1" customHeight="1">
      <c r="B4548" s="137"/>
      <c r="C4548" s="137"/>
      <c r="D4548" s="159"/>
      <c r="E4548" s="160"/>
      <c r="F4548" s="137" t="s">
        <v>550</v>
      </c>
      <c r="G4548" s="137" t="s">
        <v>551</v>
      </c>
      <c r="H4548" s="177">
        <v>7</v>
      </c>
      <c r="I4548" s="177"/>
      <c r="J4548" s="177"/>
      <c r="K4548" s="177"/>
      <c r="L4548" s="138"/>
      <c r="M4548" s="146"/>
      <c r="N4548" s="146"/>
    </row>
    <row r="4549" spans="2:14" s="141" customFormat="1" ht="20.100000000000001" hidden="1" customHeight="1">
      <c r="B4549" s="137"/>
      <c r="C4549" s="137"/>
      <c r="D4549" s="159"/>
      <c r="E4549" s="160"/>
      <c r="F4549" s="137" t="s">
        <v>551</v>
      </c>
      <c r="G4549" s="137" t="s">
        <v>552</v>
      </c>
      <c r="H4549" s="177">
        <v>7</v>
      </c>
      <c r="I4549" s="177"/>
      <c r="J4549" s="177"/>
      <c r="K4549" s="177"/>
      <c r="L4549" s="138"/>
      <c r="M4549" s="146"/>
      <c r="N4549" s="146"/>
    </row>
    <row r="4550" spans="2:14" s="141" customFormat="1" ht="20.100000000000001" hidden="1" customHeight="1">
      <c r="B4550" s="137"/>
      <c r="C4550" s="137"/>
      <c r="D4550" s="159"/>
      <c r="E4550" s="160"/>
      <c r="F4550" s="137" t="s">
        <v>552</v>
      </c>
      <c r="G4550" s="137" t="s">
        <v>553</v>
      </c>
      <c r="H4550" s="177">
        <v>7</v>
      </c>
      <c r="I4550" s="177"/>
      <c r="J4550" s="177"/>
      <c r="K4550" s="177"/>
      <c r="L4550" s="138"/>
      <c r="M4550" s="146"/>
      <c r="N4550" s="146"/>
    </row>
    <row r="4551" spans="2:14" s="141" customFormat="1" ht="20.100000000000001" hidden="1" customHeight="1">
      <c r="B4551" s="137"/>
      <c r="C4551" s="137"/>
      <c r="D4551" s="159"/>
      <c r="E4551" s="160"/>
      <c r="F4551" s="137" t="s">
        <v>553</v>
      </c>
      <c r="G4551" s="137" t="s">
        <v>554</v>
      </c>
      <c r="H4551" s="177">
        <v>7</v>
      </c>
      <c r="I4551" s="177"/>
      <c r="J4551" s="177"/>
      <c r="K4551" s="177"/>
      <c r="L4551" s="138"/>
      <c r="M4551" s="146"/>
      <c r="N4551" s="146"/>
    </row>
    <row r="4552" spans="2:14" s="141" customFormat="1" ht="20.100000000000001" hidden="1" customHeight="1">
      <c r="B4552" s="137"/>
      <c r="C4552" s="137"/>
      <c r="D4552" s="159"/>
      <c r="E4552" s="160"/>
      <c r="F4552" s="137" t="s">
        <v>554</v>
      </c>
      <c r="G4552" s="137" t="s">
        <v>555</v>
      </c>
      <c r="H4552" s="177">
        <v>7</v>
      </c>
      <c r="I4552" s="177"/>
      <c r="J4552" s="177"/>
      <c r="K4552" s="177"/>
      <c r="L4552" s="138"/>
      <c r="M4552" s="146"/>
      <c r="N4552" s="146"/>
    </row>
    <row r="4553" spans="2:14" s="141" customFormat="1" ht="20.100000000000001" hidden="1" customHeight="1">
      <c r="B4553" s="137"/>
      <c r="C4553" s="137"/>
      <c r="D4553" s="159"/>
      <c r="E4553" s="160"/>
      <c r="F4553" s="137" t="s">
        <v>555</v>
      </c>
      <c r="G4553" s="137" t="s">
        <v>556</v>
      </c>
      <c r="H4553" s="177">
        <v>7</v>
      </c>
      <c r="I4553" s="177"/>
      <c r="J4553" s="177"/>
      <c r="K4553" s="177"/>
      <c r="L4553" s="138"/>
      <c r="M4553" s="146"/>
      <c r="N4553" s="146"/>
    </row>
    <row r="4554" spans="2:14" s="141" customFormat="1" ht="20.100000000000001" hidden="1" customHeight="1">
      <c r="B4554" s="137"/>
      <c r="C4554" s="137"/>
      <c r="D4554" s="159"/>
      <c r="E4554" s="160"/>
      <c r="F4554" s="137" t="s">
        <v>556</v>
      </c>
      <c r="G4554" s="137" t="s">
        <v>1021</v>
      </c>
      <c r="H4554" s="177">
        <v>7</v>
      </c>
      <c r="I4554" s="177"/>
      <c r="J4554" s="177"/>
      <c r="K4554" s="177"/>
      <c r="L4554" s="138"/>
      <c r="M4554" s="146"/>
      <c r="N4554" s="146"/>
    </row>
    <row r="4555" spans="2:14" s="141" customFormat="1" ht="20.100000000000001" hidden="1" customHeight="1">
      <c r="B4555" s="137"/>
      <c r="C4555" s="137"/>
      <c r="D4555" s="159"/>
      <c r="E4555" s="160"/>
      <c r="F4555" s="137"/>
      <c r="G4555" s="137"/>
      <c r="H4555" s="177"/>
      <c r="I4555" s="177"/>
      <c r="J4555" s="177"/>
      <c r="K4555" s="177"/>
      <c r="L4555" s="138"/>
      <c r="M4555" s="146"/>
      <c r="N4555" s="146"/>
    </row>
    <row r="4556" spans="2:14" s="141" customFormat="1" ht="20.100000000000001" hidden="1" customHeight="1">
      <c r="B4556" s="137">
        <v>400</v>
      </c>
      <c r="C4556" s="137"/>
      <c r="D4556" s="159" t="s">
        <v>408</v>
      </c>
      <c r="E4556" s="160">
        <v>2.2599999999999998</v>
      </c>
      <c r="F4556" s="137" t="s">
        <v>433</v>
      </c>
      <c r="G4556" s="137" t="s">
        <v>447</v>
      </c>
      <c r="H4556" s="177">
        <v>4</v>
      </c>
      <c r="I4556" s="177"/>
      <c r="J4556" s="177"/>
      <c r="K4556" s="177"/>
      <c r="L4556" s="138"/>
      <c r="M4556" s="146"/>
      <c r="N4556" s="146"/>
    </row>
    <row r="4557" spans="2:14" s="141" customFormat="1" ht="20.100000000000001" hidden="1" customHeight="1">
      <c r="B4557" s="137"/>
      <c r="C4557" s="137"/>
      <c r="D4557" s="159"/>
      <c r="E4557" s="160"/>
      <c r="F4557" s="137" t="s">
        <v>447</v>
      </c>
      <c r="G4557" s="137" t="s">
        <v>451</v>
      </c>
      <c r="H4557" s="177">
        <v>4</v>
      </c>
      <c r="I4557" s="177"/>
      <c r="J4557" s="177"/>
      <c r="K4557" s="177"/>
      <c r="L4557" s="138"/>
      <c r="M4557" s="146"/>
      <c r="N4557" s="146"/>
    </row>
    <row r="4558" spans="2:14" s="141" customFormat="1" ht="20.100000000000001" hidden="1" customHeight="1">
      <c r="B4558" s="137"/>
      <c r="C4558" s="137"/>
      <c r="D4558" s="159"/>
      <c r="E4558" s="160"/>
      <c r="F4558" s="137" t="s">
        <v>451</v>
      </c>
      <c r="G4558" s="137" t="s">
        <v>454</v>
      </c>
      <c r="H4558" s="177">
        <v>4</v>
      </c>
      <c r="I4558" s="177"/>
      <c r="J4558" s="177"/>
      <c r="K4558" s="177"/>
      <c r="L4558" s="138"/>
      <c r="M4558" s="146"/>
      <c r="N4558" s="146"/>
    </row>
    <row r="4559" spans="2:14" s="141" customFormat="1" ht="20.100000000000001" hidden="1" customHeight="1">
      <c r="B4559" s="137"/>
      <c r="C4559" s="137"/>
      <c r="D4559" s="159"/>
      <c r="E4559" s="160"/>
      <c r="F4559" s="137" t="s">
        <v>454</v>
      </c>
      <c r="G4559" s="137" t="s">
        <v>455</v>
      </c>
      <c r="H4559" s="177">
        <v>4</v>
      </c>
      <c r="I4559" s="177"/>
      <c r="J4559" s="177"/>
      <c r="K4559" s="177"/>
      <c r="L4559" s="138"/>
      <c r="M4559" s="146"/>
      <c r="N4559" s="146"/>
    </row>
    <row r="4560" spans="2:14" s="141" customFormat="1" ht="20.100000000000001" hidden="1" customHeight="1">
      <c r="B4560" s="137"/>
      <c r="C4560" s="137"/>
      <c r="D4560" s="159"/>
      <c r="E4560" s="160"/>
      <c r="F4560" s="137" t="s">
        <v>455</v>
      </c>
      <c r="G4560" s="137" t="s">
        <v>456</v>
      </c>
      <c r="H4560" s="177">
        <v>4</v>
      </c>
      <c r="I4560" s="177"/>
      <c r="J4560" s="177"/>
      <c r="K4560" s="177"/>
      <c r="L4560" s="138"/>
      <c r="M4560" s="146"/>
      <c r="N4560" s="146"/>
    </row>
    <row r="4561" spans="2:14" s="141" customFormat="1" ht="20.100000000000001" hidden="1" customHeight="1">
      <c r="B4561" s="137"/>
      <c r="C4561" s="137"/>
      <c r="D4561" s="159"/>
      <c r="E4561" s="160"/>
      <c r="F4561" s="137" t="s">
        <v>456</v>
      </c>
      <c r="G4561" s="137" t="s">
        <v>457</v>
      </c>
      <c r="H4561" s="177">
        <v>4</v>
      </c>
      <c r="I4561" s="177"/>
      <c r="J4561" s="177"/>
      <c r="K4561" s="177"/>
      <c r="L4561" s="138"/>
      <c r="M4561" s="146"/>
      <c r="N4561" s="146"/>
    </row>
    <row r="4562" spans="2:14" s="141" customFormat="1" ht="20.100000000000001" hidden="1" customHeight="1">
      <c r="B4562" s="137"/>
      <c r="C4562" s="137"/>
      <c r="D4562" s="159"/>
      <c r="E4562" s="160"/>
      <c r="F4562" s="137" t="s">
        <v>457</v>
      </c>
      <c r="G4562" s="137" t="s">
        <v>460</v>
      </c>
      <c r="H4562" s="177">
        <v>4</v>
      </c>
      <c r="I4562" s="177"/>
      <c r="J4562" s="177"/>
      <c r="K4562" s="177"/>
      <c r="L4562" s="138"/>
      <c r="M4562" s="146"/>
      <c r="N4562" s="146"/>
    </row>
    <row r="4563" spans="2:14" s="141" customFormat="1" ht="20.100000000000001" hidden="1" customHeight="1">
      <c r="B4563" s="137"/>
      <c r="C4563" s="137"/>
      <c r="D4563" s="159"/>
      <c r="E4563" s="160"/>
      <c r="F4563" s="137" t="s">
        <v>460</v>
      </c>
      <c r="G4563" s="137" t="s">
        <v>463</v>
      </c>
      <c r="H4563" s="177">
        <v>4</v>
      </c>
      <c r="I4563" s="177"/>
      <c r="J4563" s="177"/>
      <c r="K4563" s="177"/>
      <c r="L4563" s="138"/>
      <c r="M4563" s="146"/>
      <c r="N4563" s="146"/>
    </row>
    <row r="4564" spans="2:14" s="141" customFormat="1" ht="20.100000000000001" hidden="1" customHeight="1">
      <c r="B4564" s="137"/>
      <c r="C4564" s="137"/>
      <c r="D4564" s="159"/>
      <c r="E4564" s="160"/>
      <c r="F4564" s="137" t="s">
        <v>463</v>
      </c>
      <c r="G4564" s="137" t="s">
        <v>464</v>
      </c>
      <c r="H4564" s="177">
        <v>4</v>
      </c>
      <c r="I4564" s="177"/>
      <c r="J4564" s="177"/>
      <c r="K4564" s="177"/>
      <c r="L4564" s="138"/>
      <c r="M4564" s="146"/>
      <c r="N4564" s="146"/>
    </row>
    <row r="4565" spans="2:14" s="141" customFormat="1" ht="20.100000000000001" hidden="1" customHeight="1">
      <c r="B4565" s="137"/>
      <c r="C4565" s="137"/>
      <c r="D4565" s="159"/>
      <c r="E4565" s="160"/>
      <c r="F4565" s="137" t="s">
        <v>464</v>
      </c>
      <c r="G4565" s="137" t="s">
        <v>465</v>
      </c>
      <c r="H4565" s="177">
        <v>4</v>
      </c>
      <c r="I4565" s="177"/>
      <c r="J4565" s="177"/>
      <c r="K4565" s="177"/>
      <c r="L4565" s="138"/>
      <c r="M4565" s="146"/>
      <c r="N4565" s="146"/>
    </row>
    <row r="4566" spans="2:14" s="141" customFormat="1" ht="20.100000000000001" hidden="1" customHeight="1">
      <c r="B4566" s="137"/>
      <c r="C4566" s="137"/>
      <c r="D4566" s="159"/>
      <c r="E4566" s="160"/>
      <c r="F4566" s="137" t="s">
        <v>465</v>
      </c>
      <c r="G4566" s="137" t="s">
        <v>466</v>
      </c>
      <c r="H4566" s="177">
        <v>4</v>
      </c>
      <c r="I4566" s="177"/>
      <c r="J4566" s="177"/>
      <c r="K4566" s="177"/>
      <c r="L4566" s="138"/>
      <c r="M4566" s="146"/>
      <c r="N4566" s="146"/>
    </row>
    <row r="4567" spans="2:14" s="141" customFormat="1" ht="20.100000000000001" hidden="1" customHeight="1">
      <c r="B4567" s="137"/>
      <c r="C4567" s="137"/>
      <c r="D4567" s="159"/>
      <c r="E4567" s="160"/>
      <c r="F4567" s="137" t="s">
        <v>466</v>
      </c>
      <c r="G4567" s="137" t="s">
        <v>1022</v>
      </c>
      <c r="H4567" s="177">
        <v>4</v>
      </c>
      <c r="I4567" s="177"/>
      <c r="J4567" s="177"/>
      <c r="K4567" s="177"/>
      <c r="L4567" s="138"/>
      <c r="M4567" s="146"/>
      <c r="N4567" s="146"/>
    </row>
    <row r="4568" spans="2:14" s="141" customFormat="1" ht="20.100000000000001" hidden="1" customHeight="1">
      <c r="B4568" s="137"/>
      <c r="C4568" s="137"/>
      <c r="D4568" s="159"/>
      <c r="E4568" s="160"/>
      <c r="F4568" s="137"/>
      <c r="G4568" s="137"/>
      <c r="H4568" s="177"/>
      <c r="I4568" s="177"/>
      <c r="J4568" s="177"/>
      <c r="K4568" s="177"/>
      <c r="L4568" s="138"/>
      <c r="M4568" s="146"/>
      <c r="N4568" s="146"/>
    </row>
    <row r="4569" spans="2:14" s="141" customFormat="1" ht="20.100000000000001" hidden="1" customHeight="1">
      <c r="B4569" s="137">
        <v>401</v>
      </c>
      <c r="C4569" s="137"/>
      <c r="D4569" s="159" t="s">
        <v>409</v>
      </c>
      <c r="E4569" s="160">
        <v>4.7080000000000002</v>
      </c>
      <c r="F4569" s="137" t="s">
        <v>433</v>
      </c>
      <c r="G4569" s="137" t="s">
        <v>447</v>
      </c>
      <c r="H4569" s="177">
        <v>5</v>
      </c>
      <c r="I4569" s="177"/>
      <c r="J4569" s="177"/>
      <c r="K4569" s="177"/>
      <c r="L4569" s="138"/>
      <c r="M4569" s="146"/>
      <c r="N4569" s="146"/>
    </row>
    <row r="4570" spans="2:14" s="141" customFormat="1" ht="20.100000000000001" hidden="1" customHeight="1">
      <c r="B4570" s="137"/>
      <c r="C4570" s="137"/>
      <c r="D4570" s="159"/>
      <c r="E4570" s="160"/>
      <c r="F4570" s="137" t="s">
        <v>447</v>
      </c>
      <c r="G4570" s="137" t="s">
        <v>451</v>
      </c>
      <c r="H4570" s="177">
        <v>5</v>
      </c>
      <c r="I4570" s="177"/>
      <c r="J4570" s="177"/>
      <c r="K4570" s="177"/>
      <c r="L4570" s="138"/>
      <c r="M4570" s="146"/>
      <c r="N4570" s="146"/>
    </row>
    <row r="4571" spans="2:14" s="141" customFormat="1" ht="20.100000000000001" hidden="1" customHeight="1">
      <c r="B4571" s="137"/>
      <c r="C4571" s="137"/>
      <c r="D4571" s="159"/>
      <c r="E4571" s="160"/>
      <c r="F4571" s="137" t="s">
        <v>451</v>
      </c>
      <c r="G4571" s="137" t="s">
        <v>454</v>
      </c>
      <c r="H4571" s="177">
        <v>5</v>
      </c>
      <c r="I4571" s="177"/>
      <c r="J4571" s="177"/>
      <c r="K4571" s="177"/>
      <c r="L4571" s="138"/>
      <c r="M4571" s="146"/>
      <c r="N4571" s="146"/>
    </row>
    <row r="4572" spans="2:14" s="141" customFormat="1" ht="20.100000000000001" hidden="1" customHeight="1">
      <c r="B4572" s="137"/>
      <c r="C4572" s="137"/>
      <c r="D4572" s="159"/>
      <c r="E4572" s="160"/>
      <c r="F4572" s="137" t="s">
        <v>454</v>
      </c>
      <c r="G4572" s="137" t="s">
        <v>455</v>
      </c>
      <c r="H4572" s="177">
        <v>5</v>
      </c>
      <c r="I4572" s="177"/>
      <c r="J4572" s="177"/>
      <c r="K4572" s="177"/>
      <c r="L4572" s="138"/>
      <c r="M4572" s="146"/>
      <c r="N4572" s="146"/>
    </row>
    <row r="4573" spans="2:14" s="141" customFormat="1" ht="20.100000000000001" hidden="1" customHeight="1">
      <c r="B4573" s="137"/>
      <c r="C4573" s="137"/>
      <c r="D4573" s="159"/>
      <c r="E4573" s="160"/>
      <c r="F4573" s="137" t="s">
        <v>455</v>
      </c>
      <c r="G4573" s="137" t="s">
        <v>456</v>
      </c>
      <c r="H4573" s="177">
        <v>5</v>
      </c>
      <c r="I4573" s="177"/>
      <c r="J4573" s="177"/>
      <c r="K4573" s="177"/>
      <c r="L4573" s="138"/>
      <c r="M4573" s="146"/>
      <c r="N4573" s="146"/>
    </row>
    <row r="4574" spans="2:14" s="141" customFormat="1" ht="20.100000000000001" hidden="1" customHeight="1">
      <c r="B4574" s="137"/>
      <c r="C4574" s="137"/>
      <c r="D4574" s="159"/>
      <c r="E4574" s="160"/>
      <c r="F4574" s="137" t="s">
        <v>456</v>
      </c>
      <c r="G4574" s="137" t="s">
        <v>457</v>
      </c>
      <c r="H4574" s="177">
        <v>5</v>
      </c>
      <c r="I4574" s="177"/>
      <c r="J4574" s="177"/>
      <c r="K4574" s="177"/>
      <c r="L4574" s="138"/>
      <c r="M4574" s="146"/>
      <c r="N4574" s="146"/>
    </row>
    <row r="4575" spans="2:14" s="141" customFormat="1" ht="20.100000000000001" hidden="1" customHeight="1">
      <c r="B4575" s="137"/>
      <c r="C4575" s="137"/>
      <c r="D4575" s="159"/>
      <c r="E4575" s="160"/>
      <c r="F4575" s="137" t="s">
        <v>457</v>
      </c>
      <c r="G4575" s="137" t="s">
        <v>460</v>
      </c>
      <c r="H4575" s="177">
        <v>5</v>
      </c>
      <c r="I4575" s="177"/>
      <c r="J4575" s="177"/>
      <c r="K4575" s="177"/>
      <c r="L4575" s="138"/>
      <c r="M4575" s="146"/>
      <c r="N4575" s="146"/>
    </row>
    <row r="4576" spans="2:14" s="141" customFormat="1" ht="20.100000000000001" hidden="1" customHeight="1">
      <c r="B4576" s="137"/>
      <c r="C4576" s="137"/>
      <c r="D4576" s="159"/>
      <c r="E4576" s="160"/>
      <c r="F4576" s="137" t="s">
        <v>460</v>
      </c>
      <c r="G4576" s="137" t="s">
        <v>463</v>
      </c>
      <c r="H4576" s="177">
        <v>5</v>
      </c>
      <c r="I4576" s="177"/>
      <c r="J4576" s="177"/>
      <c r="K4576" s="177"/>
      <c r="L4576" s="138"/>
      <c r="M4576" s="146"/>
      <c r="N4576" s="146"/>
    </row>
    <row r="4577" spans="2:14" s="141" customFormat="1" ht="20.100000000000001" hidden="1" customHeight="1">
      <c r="B4577" s="137"/>
      <c r="C4577" s="137"/>
      <c r="D4577" s="159"/>
      <c r="E4577" s="160"/>
      <c r="F4577" s="137" t="s">
        <v>463</v>
      </c>
      <c r="G4577" s="137" t="s">
        <v>464</v>
      </c>
      <c r="H4577" s="177">
        <v>5</v>
      </c>
      <c r="I4577" s="177"/>
      <c r="J4577" s="177"/>
      <c r="K4577" s="177"/>
      <c r="L4577" s="138"/>
      <c r="M4577" s="146"/>
      <c r="N4577" s="146"/>
    </row>
    <row r="4578" spans="2:14" s="141" customFormat="1" ht="20.100000000000001" hidden="1" customHeight="1">
      <c r="B4578" s="137"/>
      <c r="C4578" s="137"/>
      <c r="D4578" s="159"/>
      <c r="E4578" s="160"/>
      <c r="F4578" s="137" t="s">
        <v>464</v>
      </c>
      <c r="G4578" s="137" t="s">
        <v>465</v>
      </c>
      <c r="H4578" s="177">
        <v>5</v>
      </c>
      <c r="I4578" s="177"/>
      <c r="J4578" s="177"/>
      <c r="K4578" s="177"/>
      <c r="L4578" s="138"/>
      <c r="M4578" s="146"/>
      <c r="N4578" s="146"/>
    </row>
    <row r="4579" spans="2:14" s="141" customFormat="1" ht="20.100000000000001" hidden="1" customHeight="1">
      <c r="B4579" s="137"/>
      <c r="C4579" s="137"/>
      <c r="D4579" s="159"/>
      <c r="E4579" s="160"/>
      <c r="F4579" s="137" t="s">
        <v>465</v>
      </c>
      <c r="G4579" s="137" t="s">
        <v>466</v>
      </c>
      <c r="H4579" s="177">
        <v>5</v>
      </c>
      <c r="I4579" s="177"/>
      <c r="J4579" s="177"/>
      <c r="K4579" s="177"/>
      <c r="L4579" s="138"/>
      <c r="M4579" s="146"/>
      <c r="N4579" s="146"/>
    </row>
    <row r="4580" spans="2:14" s="141" customFormat="1" ht="20.100000000000001" hidden="1" customHeight="1">
      <c r="B4580" s="137"/>
      <c r="C4580" s="137"/>
      <c r="D4580" s="159"/>
      <c r="E4580" s="160"/>
      <c r="F4580" s="137" t="s">
        <v>466</v>
      </c>
      <c r="G4580" s="137" t="s">
        <v>467</v>
      </c>
      <c r="H4580" s="177">
        <v>5</v>
      </c>
      <c r="I4580" s="177"/>
      <c r="J4580" s="177"/>
      <c r="K4580" s="177"/>
      <c r="L4580" s="138"/>
      <c r="M4580" s="146"/>
      <c r="N4580" s="146"/>
    </row>
    <row r="4581" spans="2:14" s="141" customFormat="1" ht="20.100000000000001" hidden="1" customHeight="1">
      <c r="B4581" s="137"/>
      <c r="C4581" s="137"/>
      <c r="D4581" s="159"/>
      <c r="E4581" s="160"/>
      <c r="F4581" s="137" t="s">
        <v>467</v>
      </c>
      <c r="G4581" s="137" t="s">
        <v>468</v>
      </c>
      <c r="H4581" s="177">
        <v>5</v>
      </c>
      <c r="I4581" s="177"/>
      <c r="J4581" s="177"/>
      <c r="K4581" s="177"/>
      <c r="L4581" s="138"/>
      <c r="M4581" s="146"/>
      <c r="N4581" s="146"/>
    </row>
    <row r="4582" spans="2:14" s="141" customFormat="1" ht="20.100000000000001" hidden="1" customHeight="1">
      <c r="B4582" s="137"/>
      <c r="C4582" s="137"/>
      <c r="D4582" s="159"/>
      <c r="E4582" s="160"/>
      <c r="F4582" s="137" t="s">
        <v>468</v>
      </c>
      <c r="G4582" s="137" t="s">
        <v>469</v>
      </c>
      <c r="H4582" s="177">
        <v>5</v>
      </c>
      <c r="I4582" s="177"/>
      <c r="J4582" s="177"/>
      <c r="K4582" s="177"/>
      <c r="L4582" s="138"/>
      <c r="M4582" s="146"/>
      <c r="N4582" s="146"/>
    </row>
    <row r="4583" spans="2:14" s="141" customFormat="1" ht="20.100000000000001" hidden="1" customHeight="1">
      <c r="B4583" s="137"/>
      <c r="C4583" s="137"/>
      <c r="D4583" s="159"/>
      <c r="E4583" s="160"/>
      <c r="F4583" s="137" t="s">
        <v>469</v>
      </c>
      <c r="G4583" s="137" t="s">
        <v>470</v>
      </c>
      <c r="H4583" s="177">
        <v>5</v>
      </c>
      <c r="I4583" s="177"/>
      <c r="J4583" s="177"/>
      <c r="K4583" s="177"/>
      <c r="L4583" s="138"/>
      <c r="M4583" s="146"/>
      <c r="N4583" s="146"/>
    </row>
    <row r="4584" spans="2:14" s="141" customFormat="1" ht="20.100000000000001" hidden="1" customHeight="1">
      <c r="B4584" s="137"/>
      <c r="C4584" s="137"/>
      <c r="D4584" s="159"/>
      <c r="E4584" s="160"/>
      <c r="F4584" s="137" t="s">
        <v>470</v>
      </c>
      <c r="G4584" s="137" t="s">
        <v>471</v>
      </c>
      <c r="H4584" s="177">
        <v>5</v>
      </c>
      <c r="I4584" s="177"/>
      <c r="J4584" s="177"/>
      <c r="K4584" s="177"/>
      <c r="L4584" s="138"/>
      <c r="M4584" s="146"/>
      <c r="N4584" s="146"/>
    </row>
    <row r="4585" spans="2:14" s="141" customFormat="1" ht="20.100000000000001" hidden="1" customHeight="1">
      <c r="B4585" s="137"/>
      <c r="C4585" s="137"/>
      <c r="D4585" s="159"/>
      <c r="E4585" s="160"/>
      <c r="F4585" s="137" t="s">
        <v>471</v>
      </c>
      <c r="G4585" s="137" t="s">
        <v>473</v>
      </c>
      <c r="H4585" s="177">
        <v>5</v>
      </c>
      <c r="I4585" s="177"/>
      <c r="J4585" s="177"/>
      <c r="K4585" s="177"/>
      <c r="L4585" s="138"/>
      <c r="M4585" s="146"/>
      <c r="N4585" s="146"/>
    </row>
    <row r="4586" spans="2:14" s="141" customFormat="1" ht="20.100000000000001" hidden="1" customHeight="1">
      <c r="B4586" s="137"/>
      <c r="C4586" s="137"/>
      <c r="D4586" s="159"/>
      <c r="E4586" s="160"/>
      <c r="F4586" s="137" t="s">
        <v>473</v>
      </c>
      <c r="G4586" s="137" t="s">
        <v>474</v>
      </c>
      <c r="H4586" s="177">
        <v>5</v>
      </c>
      <c r="I4586" s="177"/>
      <c r="J4586" s="177"/>
      <c r="K4586" s="177"/>
      <c r="L4586" s="138"/>
      <c r="M4586" s="146"/>
      <c r="N4586" s="146"/>
    </row>
    <row r="4587" spans="2:14" s="141" customFormat="1" ht="20.100000000000001" hidden="1" customHeight="1">
      <c r="B4587" s="137"/>
      <c r="C4587" s="137"/>
      <c r="D4587" s="159"/>
      <c r="E4587" s="160"/>
      <c r="F4587" s="137" t="s">
        <v>474</v>
      </c>
      <c r="G4587" s="137" t="s">
        <v>475</v>
      </c>
      <c r="H4587" s="177">
        <v>5</v>
      </c>
      <c r="I4587" s="177"/>
      <c r="J4587" s="177"/>
      <c r="K4587" s="177"/>
      <c r="L4587" s="138"/>
      <c r="M4587" s="146"/>
      <c r="N4587" s="146"/>
    </row>
    <row r="4588" spans="2:14" s="141" customFormat="1" ht="20.100000000000001" hidden="1" customHeight="1">
      <c r="B4588" s="137"/>
      <c r="C4588" s="137"/>
      <c r="D4588" s="159"/>
      <c r="E4588" s="160"/>
      <c r="F4588" s="137" t="s">
        <v>475</v>
      </c>
      <c r="G4588" s="137" t="s">
        <v>476</v>
      </c>
      <c r="H4588" s="177">
        <v>5</v>
      </c>
      <c r="I4588" s="177"/>
      <c r="J4588" s="177"/>
      <c r="K4588" s="177"/>
      <c r="L4588" s="138"/>
      <c r="M4588" s="146"/>
      <c r="N4588" s="146"/>
    </row>
    <row r="4589" spans="2:14" s="141" customFormat="1" ht="20.100000000000001" hidden="1" customHeight="1">
      <c r="B4589" s="137"/>
      <c r="C4589" s="137"/>
      <c r="D4589" s="159"/>
      <c r="E4589" s="160"/>
      <c r="F4589" s="137" t="s">
        <v>476</v>
      </c>
      <c r="G4589" s="137" t="s">
        <v>477</v>
      </c>
      <c r="H4589" s="177">
        <v>5</v>
      </c>
      <c r="I4589" s="177"/>
      <c r="J4589" s="177"/>
      <c r="K4589" s="177"/>
      <c r="L4589" s="138"/>
      <c r="M4589" s="146"/>
      <c r="N4589" s="146"/>
    </row>
    <row r="4590" spans="2:14" s="141" customFormat="1" ht="20.100000000000001" hidden="1" customHeight="1">
      <c r="B4590" s="137"/>
      <c r="C4590" s="137"/>
      <c r="D4590" s="159"/>
      <c r="E4590" s="160"/>
      <c r="F4590" s="137" t="s">
        <v>477</v>
      </c>
      <c r="G4590" s="137" t="s">
        <v>543</v>
      </c>
      <c r="H4590" s="177">
        <v>5</v>
      </c>
      <c r="I4590" s="177"/>
      <c r="J4590" s="177"/>
      <c r="K4590" s="177"/>
      <c r="L4590" s="138"/>
      <c r="M4590" s="146"/>
      <c r="N4590" s="146"/>
    </row>
    <row r="4591" spans="2:14" s="141" customFormat="1" ht="20.100000000000001" hidden="1" customHeight="1">
      <c r="B4591" s="137"/>
      <c r="C4591" s="137"/>
      <c r="D4591" s="159"/>
      <c r="E4591" s="160"/>
      <c r="F4591" s="137" t="s">
        <v>543</v>
      </c>
      <c r="G4591" s="137" t="s">
        <v>550</v>
      </c>
      <c r="H4591" s="177">
        <v>5</v>
      </c>
      <c r="I4591" s="177"/>
      <c r="J4591" s="177"/>
      <c r="K4591" s="177"/>
      <c r="L4591" s="138"/>
      <c r="M4591" s="146"/>
      <c r="N4591" s="146"/>
    </row>
    <row r="4592" spans="2:14" s="141" customFormat="1" ht="20.100000000000001" hidden="1" customHeight="1">
      <c r="B4592" s="137"/>
      <c r="C4592" s="137"/>
      <c r="D4592" s="159"/>
      <c r="E4592" s="160"/>
      <c r="F4592" s="137" t="s">
        <v>550</v>
      </c>
      <c r="G4592" s="137" t="s">
        <v>826</v>
      </c>
      <c r="H4592" s="177">
        <v>5</v>
      </c>
      <c r="I4592" s="177"/>
      <c r="J4592" s="177"/>
      <c r="K4592" s="177"/>
      <c r="L4592" s="138"/>
      <c r="M4592" s="146"/>
      <c r="N4592" s="146"/>
    </row>
    <row r="4593" spans="2:14" s="141" customFormat="1" ht="20.100000000000001" hidden="1" customHeight="1">
      <c r="B4593" s="137"/>
      <c r="C4593" s="137"/>
      <c r="D4593" s="159"/>
      <c r="E4593" s="160"/>
      <c r="F4593" s="137"/>
      <c r="G4593" s="137"/>
      <c r="H4593" s="177"/>
      <c r="I4593" s="177"/>
      <c r="J4593" s="177"/>
      <c r="K4593" s="177"/>
      <c r="L4593" s="138"/>
      <c r="M4593" s="146"/>
      <c r="N4593" s="146"/>
    </row>
    <row r="4594" spans="2:14" s="141" customFormat="1" ht="20.100000000000001" hidden="1" customHeight="1">
      <c r="B4594" s="137">
        <v>402</v>
      </c>
      <c r="C4594" s="137"/>
      <c r="D4594" s="159" t="s">
        <v>410</v>
      </c>
      <c r="E4594" s="160">
        <v>4.2750000000000004</v>
      </c>
      <c r="F4594" s="137" t="s">
        <v>433</v>
      </c>
      <c r="G4594" s="137" t="s">
        <v>447</v>
      </c>
      <c r="H4594" s="177">
        <v>3.5</v>
      </c>
      <c r="I4594" s="177"/>
      <c r="J4594" s="177"/>
      <c r="K4594" s="177"/>
      <c r="L4594" s="138"/>
      <c r="M4594" s="146"/>
      <c r="N4594" s="146"/>
    </row>
    <row r="4595" spans="2:14" s="141" customFormat="1" ht="20.100000000000001" hidden="1" customHeight="1">
      <c r="B4595" s="137"/>
      <c r="C4595" s="137"/>
      <c r="D4595" s="159"/>
      <c r="E4595" s="160"/>
      <c r="F4595" s="137" t="s">
        <v>447</v>
      </c>
      <c r="G4595" s="137" t="s">
        <v>451</v>
      </c>
      <c r="H4595" s="177">
        <v>3.5</v>
      </c>
      <c r="I4595" s="177"/>
      <c r="J4595" s="177"/>
      <c r="K4595" s="177"/>
      <c r="L4595" s="138"/>
      <c r="M4595" s="146"/>
      <c r="N4595" s="146"/>
    </row>
    <row r="4596" spans="2:14" s="141" customFormat="1" ht="20.100000000000001" hidden="1" customHeight="1">
      <c r="B4596" s="137"/>
      <c r="C4596" s="137"/>
      <c r="D4596" s="159"/>
      <c r="E4596" s="160"/>
      <c r="F4596" s="137" t="s">
        <v>451</v>
      </c>
      <c r="G4596" s="137" t="s">
        <v>454</v>
      </c>
      <c r="H4596" s="177">
        <v>3.5</v>
      </c>
      <c r="I4596" s="177"/>
      <c r="J4596" s="177"/>
      <c r="K4596" s="177"/>
      <c r="L4596" s="138"/>
      <c r="M4596" s="146"/>
      <c r="N4596" s="146"/>
    </row>
    <row r="4597" spans="2:14" s="141" customFormat="1" ht="20.100000000000001" hidden="1" customHeight="1">
      <c r="B4597" s="137"/>
      <c r="C4597" s="137"/>
      <c r="D4597" s="159"/>
      <c r="E4597" s="160"/>
      <c r="F4597" s="137" t="s">
        <v>454</v>
      </c>
      <c r="G4597" s="137" t="s">
        <v>455</v>
      </c>
      <c r="H4597" s="177">
        <v>3.5</v>
      </c>
      <c r="I4597" s="177"/>
      <c r="J4597" s="177"/>
      <c r="K4597" s="177"/>
      <c r="L4597" s="138"/>
      <c r="M4597" s="146"/>
      <c r="N4597" s="146"/>
    </row>
    <row r="4598" spans="2:14" s="141" customFormat="1" ht="20.100000000000001" hidden="1" customHeight="1">
      <c r="B4598" s="137"/>
      <c r="C4598" s="137"/>
      <c r="D4598" s="159"/>
      <c r="E4598" s="160"/>
      <c r="F4598" s="137" t="s">
        <v>455</v>
      </c>
      <c r="G4598" s="137" t="s">
        <v>456</v>
      </c>
      <c r="H4598" s="177">
        <v>3.5</v>
      </c>
      <c r="I4598" s="177"/>
      <c r="J4598" s="177"/>
      <c r="K4598" s="177"/>
      <c r="L4598" s="138"/>
      <c r="M4598" s="146"/>
      <c r="N4598" s="146"/>
    </row>
    <row r="4599" spans="2:14" s="141" customFormat="1" ht="20.100000000000001" hidden="1" customHeight="1">
      <c r="B4599" s="137"/>
      <c r="C4599" s="137"/>
      <c r="D4599" s="159"/>
      <c r="E4599" s="160"/>
      <c r="F4599" s="137" t="s">
        <v>456</v>
      </c>
      <c r="G4599" s="137" t="s">
        <v>457</v>
      </c>
      <c r="H4599" s="177">
        <v>3.5</v>
      </c>
      <c r="I4599" s="177"/>
      <c r="J4599" s="177"/>
      <c r="K4599" s="177"/>
      <c r="L4599" s="138"/>
      <c r="M4599" s="146"/>
      <c r="N4599" s="146"/>
    </row>
    <row r="4600" spans="2:14" s="141" customFormat="1" ht="20.100000000000001" hidden="1" customHeight="1">
      <c r="B4600" s="137"/>
      <c r="C4600" s="137"/>
      <c r="D4600" s="159"/>
      <c r="E4600" s="160"/>
      <c r="F4600" s="137" t="s">
        <v>457</v>
      </c>
      <c r="G4600" s="137" t="s">
        <v>460</v>
      </c>
      <c r="H4600" s="177">
        <v>3.5</v>
      </c>
      <c r="I4600" s="177"/>
      <c r="J4600" s="177"/>
      <c r="K4600" s="177"/>
      <c r="L4600" s="138"/>
      <c r="M4600" s="146"/>
      <c r="N4600" s="146"/>
    </row>
    <row r="4601" spans="2:14" s="141" customFormat="1" ht="20.100000000000001" hidden="1" customHeight="1">
      <c r="B4601" s="137"/>
      <c r="C4601" s="137"/>
      <c r="D4601" s="159"/>
      <c r="E4601" s="160"/>
      <c r="F4601" s="137" t="s">
        <v>460</v>
      </c>
      <c r="G4601" s="137" t="s">
        <v>463</v>
      </c>
      <c r="H4601" s="177">
        <v>3.5</v>
      </c>
      <c r="I4601" s="177"/>
      <c r="J4601" s="177"/>
      <c r="K4601" s="177"/>
      <c r="L4601" s="138"/>
      <c r="M4601" s="146"/>
      <c r="N4601" s="146"/>
    </row>
    <row r="4602" spans="2:14" s="141" customFormat="1" ht="20.100000000000001" hidden="1" customHeight="1">
      <c r="B4602" s="137"/>
      <c r="C4602" s="137"/>
      <c r="D4602" s="159"/>
      <c r="E4602" s="160"/>
      <c r="F4602" s="137" t="s">
        <v>463</v>
      </c>
      <c r="G4602" s="137" t="s">
        <v>464</v>
      </c>
      <c r="H4602" s="177">
        <v>3.5</v>
      </c>
      <c r="I4602" s="177"/>
      <c r="J4602" s="177"/>
      <c r="K4602" s="177"/>
      <c r="L4602" s="138"/>
      <c r="M4602" s="146"/>
      <c r="N4602" s="146"/>
    </row>
    <row r="4603" spans="2:14" s="141" customFormat="1" ht="20.100000000000001" hidden="1" customHeight="1">
      <c r="B4603" s="137"/>
      <c r="C4603" s="137"/>
      <c r="D4603" s="159"/>
      <c r="E4603" s="160"/>
      <c r="F4603" s="137" t="s">
        <v>464</v>
      </c>
      <c r="G4603" s="137" t="s">
        <v>465</v>
      </c>
      <c r="H4603" s="177">
        <v>3.5</v>
      </c>
      <c r="I4603" s="177"/>
      <c r="J4603" s="177"/>
      <c r="K4603" s="177"/>
      <c r="L4603" s="138"/>
      <c r="M4603" s="146"/>
      <c r="N4603" s="146"/>
    </row>
    <row r="4604" spans="2:14" s="141" customFormat="1" ht="20.100000000000001" hidden="1" customHeight="1">
      <c r="B4604" s="137"/>
      <c r="C4604" s="137"/>
      <c r="D4604" s="159"/>
      <c r="E4604" s="160"/>
      <c r="F4604" s="137" t="s">
        <v>465</v>
      </c>
      <c r="G4604" s="137" t="s">
        <v>466</v>
      </c>
      <c r="H4604" s="177">
        <v>3.5</v>
      </c>
      <c r="I4604" s="177"/>
      <c r="J4604" s="177"/>
      <c r="K4604" s="177"/>
      <c r="L4604" s="138"/>
      <c r="M4604" s="146"/>
      <c r="N4604" s="146"/>
    </row>
    <row r="4605" spans="2:14" s="141" customFormat="1" ht="20.100000000000001" hidden="1" customHeight="1">
      <c r="B4605" s="137"/>
      <c r="C4605" s="137"/>
      <c r="D4605" s="159"/>
      <c r="E4605" s="160"/>
      <c r="F4605" s="137" t="s">
        <v>466</v>
      </c>
      <c r="G4605" s="137" t="s">
        <v>467</v>
      </c>
      <c r="H4605" s="177">
        <v>3.5</v>
      </c>
      <c r="I4605" s="177"/>
      <c r="J4605" s="177"/>
      <c r="K4605" s="177"/>
      <c r="L4605" s="138"/>
      <c r="M4605" s="146"/>
      <c r="N4605" s="146"/>
    </row>
    <row r="4606" spans="2:14" s="141" customFormat="1" ht="20.100000000000001" hidden="1" customHeight="1">
      <c r="B4606" s="137"/>
      <c r="C4606" s="137"/>
      <c r="D4606" s="159"/>
      <c r="E4606" s="160"/>
      <c r="F4606" s="137" t="s">
        <v>467</v>
      </c>
      <c r="G4606" s="137" t="s">
        <v>468</v>
      </c>
      <c r="H4606" s="177">
        <v>3.5</v>
      </c>
      <c r="I4606" s="177"/>
      <c r="J4606" s="177"/>
      <c r="K4606" s="177"/>
      <c r="L4606" s="138"/>
      <c r="M4606" s="146"/>
      <c r="N4606" s="146"/>
    </row>
    <row r="4607" spans="2:14" s="141" customFormat="1" ht="20.100000000000001" hidden="1" customHeight="1">
      <c r="B4607" s="137"/>
      <c r="C4607" s="137"/>
      <c r="D4607" s="159"/>
      <c r="E4607" s="160"/>
      <c r="F4607" s="137" t="s">
        <v>468</v>
      </c>
      <c r="G4607" s="137" t="s">
        <v>469</v>
      </c>
      <c r="H4607" s="177">
        <v>3.5</v>
      </c>
      <c r="I4607" s="177"/>
      <c r="J4607" s="177"/>
      <c r="K4607" s="177"/>
      <c r="L4607" s="138"/>
      <c r="M4607" s="146"/>
      <c r="N4607" s="146"/>
    </row>
    <row r="4608" spans="2:14" s="141" customFormat="1" ht="20.100000000000001" hidden="1" customHeight="1">
      <c r="B4608" s="137"/>
      <c r="C4608" s="137"/>
      <c r="D4608" s="159"/>
      <c r="E4608" s="160"/>
      <c r="F4608" s="137" t="s">
        <v>469</v>
      </c>
      <c r="G4608" s="137" t="s">
        <v>470</v>
      </c>
      <c r="H4608" s="177">
        <v>3.5</v>
      </c>
      <c r="I4608" s="177"/>
      <c r="J4608" s="177"/>
      <c r="K4608" s="177"/>
      <c r="L4608" s="138"/>
      <c r="M4608" s="146"/>
      <c r="N4608" s="146"/>
    </row>
    <row r="4609" spans="2:14" s="141" customFormat="1" ht="20.100000000000001" hidden="1" customHeight="1">
      <c r="B4609" s="137"/>
      <c r="C4609" s="137"/>
      <c r="D4609" s="159"/>
      <c r="E4609" s="160"/>
      <c r="F4609" s="137" t="s">
        <v>470</v>
      </c>
      <c r="G4609" s="137" t="s">
        <v>471</v>
      </c>
      <c r="H4609" s="177">
        <v>3.5</v>
      </c>
      <c r="I4609" s="177"/>
      <c r="J4609" s="177"/>
      <c r="K4609" s="177"/>
      <c r="L4609" s="138"/>
      <c r="M4609" s="146"/>
      <c r="N4609" s="146"/>
    </row>
    <row r="4610" spans="2:14" s="141" customFormat="1" ht="20.100000000000001" hidden="1" customHeight="1">
      <c r="B4610" s="137"/>
      <c r="C4610" s="137"/>
      <c r="D4610" s="159"/>
      <c r="E4610" s="160"/>
      <c r="F4610" s="137" t="s">
        <v>471</v>
      </c>
      <c r="G4610" s="137" t="s">
        <v>473</v>
      </c>
      <c r="H4610" s="177">
        <v>3.5</v>
      </c>
      <c r="I4610" s="177"/>
      <c r="J4610" s="177"/>
      <c r="K4610" s="177"/>
      <c r="L4610" s="138"/>
      <c r="M4610" s="146"/>
      <c r="N4610" s="146"/>
    </row>
    <row r="4611" spans="2:14" s="141" customFormat="1" ht="20.100000000000001" hidden="1" customHeight="1">
      <c r="B4611" s="137"/>
      <c r="C4611" s="137"/>
      <c r="D4611" s="159"/>
      <c r="E4611" s="160"/>
      <c r="F4611" s="137" t="s">
        <v>473</v>
      </c>
      <c r="G4611" s="137" t="s">
        <v>474</v>
      </c>
      <c r="H4611" s="177">
        <v>3.5</v>
      </c>
      <c r="I4611" s="177"/>
      <c r="J4611" s="177"/>
      <c r="K4611" s="177"/>
      <c r="L4611" s="138"/>
      <c r="M4611" s="146"/>
      <c r="N4611" s="146"/>
    </row>
    <row r="4612" spans="2:14" s="141" customFormat="1" ht="20.100000000000001" hidden="1" customHeight="1">
      <c r="B4612" s="137"/>
      <c r="C4612" s="137"/>
      <c r="D4612" s="159"/>
      <c r="E4612" s="160"/>
      <c r="F4612" s="137" t="s">
        <v>474</v>
      </c>
      <c r="G4612" s="137" t="s">
        <v>475</v>
      </c>
      <c r="H4612" s="177">
        <v>3.5</v>
      </c>
      <c r="I4612" s="177"/>
      <c r="J4612" s="177"/>
      <c r="K4612" s="177"/>
      <c r="L4612" s="138"/>
      <c r="M4612" s="146"/>
      <c r="N4612" s="146"/>
    </row>
    <row r="4613" spans="2:14" s="141" customFormat="1" ht="20.100000000000001" hidden="1" customHeight="1">
      <c r="B4613" s="137"/>
      <c r="C4613" s="137"/>
      <c r="D4613" s="159"/>
      <c r="E4613" s="160"/>
      <c r="F4613" s="137" t="s">
        <v>475</v>
      </c>
      <c r="G4613" s="137" t="s">
        <v>476</v>
      </c>
      <c r="H4613" s="177">
        <v>3.5</v>
      </c>
      <c r="I4613" s="177"/>
      <c r="J4613" s="177"/>
      <c r="K4613" s="177"/>
      <c r="L4613" s="138"/>
      <c r="M4613" s="146"/>
      <c r="N4613" s="146"/>
    </row>
    <row r="4614" spans="2:14" s="141" customFormat="1" ht="20.100000000000001" hidden="1" customHeight="1">
      <c r="B4614" s="137"/>
      <c r="C4614" s="137"/>
      <c r="D4614" s="159"/>
      <c r="E4614" s="160"/>
      <c r="F4614" s="137" t="s">
        <v>476</v>
      </c>
      <c r="G4614" s="137" t="s">
        <v>477</v>
      </c>
      <c r="H4614" s="177">
        <v>3.5</v>
      </c>
      <c r="I4614" s="177"/>
      <c r="J4614" s="177"/>
      <c r="K4614" s="177"/>
      <c r="L4614" s="138"/>
      <c r="M4614" s="146"/>
      <c r="N4614" s="146"/>
    </row>
    <row r="4615" spans="2:14" s="141" customFormat="1" ht="20.100000000000001" hidden="1" customHeight="1">
      <c r="B4615" s="137"/>
      <c r="C4615" s="137"/>
      <c r="D4615" s="159"/>
      <c r="E4615" s="160"/>
      <c r="F4615" s="137" t="s">
        <v>477</v>
      </c>
      <c r="G4615" s="137" t="s">
        <v>1023</v>
      </c>
      <c r="H4615" s="177">
        <v>3.5</v>
      </c>
      <c r="I4615" s="177"/>
      <c r="J4615" s="177"/>
      <c r="K4615" s="177"/>
      <c r="L4615" s="138"/>
      <c r="M4615" s="146"/>
      <c r="N4615" s="146"/>
    </row>
    <row r="4616" spans="2:14" s="141" customFormat="1" ht="20.100000000000001" hidden="1" customHeight="1">
      <c r="B4616" s="137"/>
      <c r="C4616" s="137"/>
      <c r="D4616" s="159"/>
      <c r="E4616" s="160"/>
      <c r="F4616" s="137"/>
      <c r="G4616" s="137"/>
      <c r="H4616" s="177"/>
      <c r="I4616" s="177"/>
      <c r="J4616" s="177"/>
      <c r="K4616" s="177"/>
      <c r="L4616" s="138"/>
      <c r="M4616" s="146"/>
      <c r="N4616" s="146"/>
    </row>
    <row r="4617" spans="2:14" s="141" customFormat="1" ht="20.100000000000001" hidden="1" customHeight="1">
      <c r="B4617" s="137">
        <v>403</v>
      </c>
      <c r="C4617" s="137"/>
      <c r="D4617" s="159" t="s">
        <v>411</v>
      </c>
      <c r="E4617" s="160">
        <v>2.2130000000000001</v>
      </c>
      <c r="F4617" s="137" t="s">
        <v>433</v>
      </c>
      <c r="G4617" s="137" t="s">
        <v>447</v>
      </c>
      <c r="H4617" s="177">
        <v>3</v>
      </c>
      <c r="I4617" s="177"/>
      <c r="J4617" s="177"/>
      <c r="K4617" s="177"/>
      <c r="L4617" s="138"/>
      <c r="M4617" s="146"/>
      <c r="N4617" s="146"/>
    </row>
    <row r="4618" spans="2:14" s="141" customFormat="1" ht="20.100000000000001" hidden="1" customHeight="1">
      <c r="B4618" s="137"/>
      <c r="C4618" s="137"/>
      <c r="D4618" s="159"/>
      <c r="E4618" s="160"/>
      <c r="F4618" s="137" t="s">
        <v>447</v>
      </c>
      <c r="G4618" s="137" t="s">
        <v>451</v>
      </c>
      <c r="H4618" s="177">
        <v>3</v>
      </c>
      <c r="I4618" s="177"/>
      <c r="J4618" s="177"/>
      <c r="K4618" s="177"/>
      <c r="L4618" s="138"/>
      <c r="M4618" s="146"/>
      <c r="N4618" s="146"/>
    </row>
    <row r="4619" spans="2:14" s="141" customFormat="1" ht="20.100000000000001" hidden="1" customHeight="1">
      <c r="B4619" s="137"/>
      <c r="C4619" s="137"/>
      <c r="D4619" s="159"/>
      <c r="E4619" s="160"/>
      <c r="F4619" s="137" t="s">
        <v>451</v>
      </c>
      <c r="G4619" s="137" t="s">
        <v>454</v>
      </c>
      <c r="H4619" s="177">
        <v>3</v>
      </c>
      <c r="I4619" s="177"/>
      <c r="J4619" s="177"/>
      <c r="K4619" s="177"/>
      <c r="L4619" s="138"/>
      <c r="M4619" s="146"/>
      <c r="N4619" s="146"/>
    </row>
    <row r="4620" spans="2:14" s="141" customFormat="1" ht="20.100000000000001" hidden="1" customHeight="1">
      <c r="B4620" s="137"/>
      <c r="C4620" s="137"/>
      <c r="D4620" s="159"/>
      <c r="E4620" s="160"/>
      <c r="F4620" s="137" t="s">
        <v>454</v>
      </c>
      <c r="G4620" s="137" t="s">
        <v>455</v>
      </c>
      <c r="H4620" s="177">
        <v>3</v>
      </c>
      <c r="I4620" s="177"/>
      <c r="J4620" s="177"/>
      <c r="K4620" s="177"/>
      <c r="L4620" s="138"/>
      <c r="M4620" s="146"/>
      <c r="N4620" s="146"/>
    </row>
    <row r="4621" spans="2:14" s="141" customFormat="1" ht="20.100000000000001" hidden="1" customHeight="1">
      <c r="B4621" s="137"/>
      <c r="C4621" s="137"/>
      <c r="D4621" s="159"/>
      <c r="E4621" s="160"/>
      <c r="F4621" s="137" t="s">
        <v>455</v>
      </c>
      <c r="G4621" s="137" t="s">
        <v>456</v>
      </c>
      <c r="H4621" s="177">
        <v>3</v>
      </c>
      <c r="I4621" s="177"/>
      <c r="J4621" s="177"/>
      <c r="K4621" s="177"/>
      <c r="L4621" s="138"/>
      <c r="M4621" s="146"/>
      <c r="N4621" s="146"/>
    </row>
    <row r="4622" spans="2:14" s="141" customFormat="1" ht="20.100000000000001" hidden="1" customHeight="1">
      <c r="B4622" s="137"/>
      <c r="C4622" s="137"/>
      <c r="D4622" s="159"/>
      <c r="E4622" s="160"/>
      <c r="F4622" s="137" t="s">
        <v>456</v>
      </c>
      <c r="G4622" s="137" t="s">
        <v>457</v>
      </c>
      <c r="H4622" s="177">
        <v>3</v>
      </c>
      <c r="I4622" s="177"/>
      <c r="J4622" s="177"/>
      <c r="K4622" s="177"/>
      <c r="L4622" s="138"/>
      <c r="M4622" s="146"/>
      <c r="N4622" s="146"/>
    </row>
    <row r="4623" spans="2:14" s="141" customFormat="1" ht="20.100000000000001" hidden="1" customHeight="1">
      <c r="B4623" s="137"/>
      <c r="C4623" s="137"/>
      <c r="D4623" s="159"/>
      <c r="E4623" s="160"/>
      <c r="F4623" s="137" t="s">
        <v>457</v>
      </c>
      <c r="G4623" s="137" t="s">
        <v>460</v>
      </c>
      <c r="H4623" s="177">
        <v>3</v>
      </c>
      <c r="I4623" s="177"/>
      <c r="J4623" s="177"/>
      <c r="K4623" s="177"/>
      <c r="L4623" s="138"/>
      <c r="M4623" s="146"/>
      <c r="N4623" s="146"/>
    </row>
    <row r="4624" spans="2:14" s="141" customFormat="1" ht="20.100000000000001" hidden="1" customHeight="1">
      <c r="B4624" s="137"/>
      <c r="C4624" s="137"/>
      <c r="D4624" s="159"/>
      <c r="E4624" s="160"/>
      <c r="F4624" s="137" t="s">
        <v>460</v>
      </c>
      <c r="G4624" s="137" t="s">
        <v>463</v>
      </c>
      <c r="H4624" s="177">
        <v>3</v>
      </c>
      <c r="I4624" s="177"/>
      <c r="J4624" s="177"/>
      <c r="K4624" s="177"/>
      <c r="L4624" s="138"/>
      <c r="M4624" s="146"/>
      <c r="N4624" s="146"/>
    </row>
    <row r="4625" spans="1:20" s="141" customFormat="1" ht="20.100000000000001" hidden="1" customHeight="1">
      <c r="B4625" s="137"/>
      <c r="C4625" s="137"/>
      <c r="D4625" s="159"/>
      <c r="E4625" s="160"/>
      <c r="F4625" s="137" t="s">
        <v>463</v>
      </c>
      <c r="G4625" s="137" t="s">
        <v>464</v>
      </c>
      <c r="H4625" s="177">
        <v>3</v>
      </c>
      <c r="I4625" s="177"/>
      <c r="J4625" s="177"/>
      <c r="K4625" s="177"/>
      <c r="L4625" s="138"/>
      <c r="M4625" s="146"/>
      <c r="N4625" s="146"/>
    </row>
    <row r="4626" spans="1:20" s="141" customFormat="1" ht="20.100000000000001" hidden="1" customHeight="1">
      <c r="B4626" s="137"/>
      <c r="C4626" s="137"/>
      <c r="D4626" s="159"/>
      <c r="E4626" s="160"/>
      <c r="F4626" s="137" t="s">
        <v>464</v>
      </c>
      <c r="G4626" s="137" t="s">
        <v>465</v>
      </c>
      <c r="H4626" s="177">
        <v>3</v>
      </c>
      <c r="I4626" s="177"/>
      <c r="J4626" s="177"/>
      <c r="K4626" s="177"/>
      <c r="L4626" s="138"/>
      <c r="M4626" s="146"/>
      <c r="N4626" s="146"/>
    </row>
    <row r="4627" spans="1:20" s="141" customFormat="1" ht="20.100000000000001" hidden="1" customHeight="1">
      <c r="B4627" s="137"/>
      <c r="C4627" s="137"/>
      <c r="D4627" s="159"/>
      <c r="E4627" s="160"/>
      <c r="F4627" s="137" t="s">
        <v>465</v>
      </c>
      <c r="G4627" s="137" t="s">
        <v>466</v>
      </c>
      <c r="H4627" s="177">
        <v>3</v>
      </c>
      <c r="I4627" s="177"/>
      <c r="J4627" s="177"/>
      <c r="K4627" s="177"/>
      <c r="L4627" s="138"/>
      <c r="M4627" s="146"/>
      <c r="N4627" s="146"/>
    </row>
    <row r="4628" spans="1:20" s="141" customFormat="1" ht="20.100000000000001" hidden="1" customHeight="1">
      <c r="B4628" s="137"/>
      <c r="C4628" s="137"/>
      <c r="D4628" s="159"/>
      <c r="E4628" s="160"/>
      <c r="F4628" s="137" t="s">
        <v>466</v>
      </c>
      <c r="G4628" s="137" t="s">
        <v>1024</v>
      </c>
      <c r="H4628" s="177">
        <v>3</v>
      </c>
      <c r="I4628" s="177"/>
      <c r="J4628" s="177"/>
      <c r="K4628" s="177"/>
      <c r="L4628" s="138"/>
      <c r="M4628" s="146"/>
      <c r="N4628" s="146"/>
    </row>
    <row r="4629" spans="1:20" s="141" customFormat="1" ht="20.100000000000001" hidden="1" customHeight="1">
      <c r="B4629" s="137"/>
      <c r="C4629" s="137"/>
      <c r="D4629" s="159"/>
      <c r="E4629" s="160"/>
      <c r="F4629" s="137"/>
      <c r="G4629" s="137"/>
      <c r="H4629" s="177"/>
      <c r="I4629" s="177"/>
      <c r="J4629" s="177"/>
      <c r="K4629" s="177"/>
      <c r="L4629" s="138"/>
      <c r="M4629" s="146"/>
      <c r="N4629" s="146"/>
    </row>
    <row r="4630" spans="1:20" s="141" customFormat="1" ht="20.100000000000001" hidden="1" customHeight="1">
      <c r="B4630" s="137">
        <v>404</v>
      </c>
      <c r="C4630" s="137"/>
      <c r="D4630" s="159" t="s">
        <v>412</v>
      </c>
      <c r="E4630" s="160">
        <v>0.68100000000000005</v>
      </c>
      <c r="F4630" s="137" t="s">
        <v>433</v>
      </c>
      <c r="G4630" s="137" t="s">
        <v>447</v>
      </c>
      <c r="H4630" s="177">
        <v>3</v>
      </c>
      <c r="I4630" s="177"/>
      <c r="J4630" s="177"/>
      <c r="K4630" s="177"/>
      <c r="L4630" s="138"/>
      <c r="M4630" s="146"/>
      <c r="N4630" s="146"/>
    </row>
    <row r="4631" spans="1:20" s="141" customFormat="1" ht="20.100000000000001" hidden="1" customHeight="1">
      <c r="B4631" s="137"/>
      <c r="C4631" s="137"/>
      <c r="D4631" s="159"/>
      <c r="E4631" s="160"/>
      <c r="F4631" s="137" t="s">
        <v>447</v>
      </c>
      <c r="G4631" s="137" t="s">
        <v>451</v>
      </c>
      <c r="H4631" s="177">
        <v>3</v>
      </c>
      <c r="I4631" s="177"/>
      <c r="J4631" s="177"/>
      <c r="K4631" s="177"/>
      <c r="L4631" s="138"/>
      <c r="M4631" s="146"/>
      <c r="N4631" s="146"/>
    </row>
    <row r="4632" spans="1:20" s="141" customFormat="1" ht="20.100000000000001" hidden="1" customHeight="1">
      <c r="B4632" s="137"/>
      <c r="C4632" s="137"/>
      <c r="D4632" s="159"/>
      <c r="E4632" s="160"/>
      <c r="F4632" s="137" t="s">
        <v>451</v>
      </c>
      <c r="G4632" s="137" t="s">
        <v>454</v>
      </c>
      <c r="H4632" s="177">
        <v>3</v>
      </c>
      <c r="I4632" s="177"/>
      <c r="J4632" s="177"/>
      <c r="K4632" s="177"/>
      <c r="L4632" s="138"/>
      <c r="M4632" s="146"/>
      <c r="N4632" s="146"/>
    </row>
    <row r="4633" spans="1:20" s="141" customFormat="1" ht="20.100000000000001" hidden="1" customHeight="1">
      <c r="B4633" s="137"/>
      <c r="C4633" s="137"/>
      <c r="D4633" s="159"/>
      <c r="E4633" s="160"/>
      <c r="F4633" s="137" t="s">
        <v>454</v>
      </c>
      <c r="G4633" s="137" t="s">
        <v>828</v>
      </c>
      <c r="H4633" s="177">
        <v>3</v>
      </c>
      <c r="I4633" s="177"/>
      <c r="J4633" s="177"/>
      <c r="K4633" s="177"/>
      <c r="L4633" s="138"/>
      <c r="M4633" s="146"/>
      <c r="N4633" s="146"/>
    </row>
    <row r="4634" spans="1:20" s="141" customFormat="1" ht="20.100000000000001" hidden="1" customHeight="1">
      <c r="B4634" s="137"/>
      <c r="C4634" s="137"/>
      <c r="D4634" s="159"/>
      <c r="E4634" s="160"/>
      <c r="F4634" s="137"/>
      <c r="G4634" s="137"/>
      <c r="H4634" s="177"/>
      <c r="I4634" s="177"/>
      <c r="J4634" s="177"/>
      <c r="K4634" s="177"/>
      <c r="L4634" s="138"/>
      <c r="M4634" s="146"/>
      <c r="N4634" s="146"/>
    </row>
    <row r="4635" spans="1:20" s="141" customFormat="1" ht="20.100000000000001" hidden="1" customHeight="1">
      <c r="B4635" s="137">
        <v>405</v>
      </c>
      <c r="C4635" s="137"/>
      <c r="D4635" s="159" t="s">
        <v>413</v>
      </c>
      <c r="E4635" s="160">
        <v>2.7789999999999999</v>
      </c>
      <c r="F4635" s="137" t="s">
        <v>433</v>
      </c>
      <c r="G4635" s="137" t="s">
        <v>447</v>
      </c>
      <c r="H4635" s="177">
        <v>3</v>
      </c>
      <c r="I4635" s="177"/>
      <c r="J4635" s="177"/>
      <c r="K4635" s="177"/>
      <c r="L4635" s="138"/>
      <c r="M4635" s="146"/>
      <c r="N4635" s="146"/>
    </row>
    <row r="4636" spans="1:20" s="141" customFormat="1" ht="20.100000000000001" hidden="1" customHeight="1">
      <c r="B4636" s="137"/>
      <c r="C4636" s="137"/>
      <c r="D4636" s="159"/>
      <c r="E4636" s="160"/>
      <c r="F4636" s="137" t="s">
        <v>447</v>
      </c>
      <c r="G4636" s="137" t="s">
        <v>451</v>
      </c>
      <c r="H4636" s="177">
        <v>3</v>
      </c>
      <c r="I4636" s="177"/>
      <c r="J4636" s="177"/>
      <c r="K4636" s="177"/>
      <c r="L4636" s="138"/>
      <c r="M4636" s="146"/>
      <c r="N4636" s="146"/>
    </row>
    <row r="4637" spans="1:20" s="141" customFormat="1" ht="20.100000000000001" hidden="1" customHeight="1">
      <c r="B4637" s="137"/>
      <c r="C4637" s="137"/>
      <c r="D4637" s="159"/>
      <c r="E4637" s="160"/>
      <c r="F4637" s="137" t="s">
        <v>451</v>
      </c>
      <c r="G4637" s="137" t="s">
        <v>454</v>
      </c>
      <c r="H4637" s="177">
        <v>3</v>
      </c>
      <c r="I4637" s="177"/>
      <c r="J4637" s="177"/>
      <c r="K4637" s="177"/>
      <c r="L4637" s="138"/>
      <c r="M4637" s="146"/>
      <c r="N4637" s="146"/>
    </row>
    <row r="4638" spans="1:20" s="141" customFormat="1" ht="20.100000000000001" hidden="1" customHeight="1">
      <c r="B4638" s="137"/>
      <c r="C4638" s="137"/>
      <c r="D4638" s="159"/>
      <c r="E4638" s="160"/>
      <c r="F4638" s="137" t="s">
        <v>454</v>
      </c>
      <c r="G4638" s="137" t="s">
        <v>455</v>
      </c>
      <c r="H4638" s="177">
        <v>3</v>
      </c>
      <c r="I4638" s="177"/>
      <c r="J4638" s="177"/>
      <c r="K4638" s="177"/>
      <c r="L4638" s="138"/>
      <c r="M4638" s="146"/>
      <c r="N4638" s="146"/>
    </row>
    <row r="4639" spans="1:20" s="162" customFormat="1" ht="20.100000000000001" hidden="1" customHeight="1">
      <c r="A4639" s="141"/>
      <c r="B4639" s="137"/>
      <c r="C4639" s="137"/>
      <c r="D4639" s="159"/>
      <c r="E4639" s="160"/>
      <c r="F4639" s="137" t="s">
        <v>455</v>
      </c>
      <c r="G4639" s="137" t="s">
        <v>456</v>
      </c>
      <c r="H4639" s="177">
        <v>3</v>
      </c>
      <c r="I4639" s="177"/>
      <c r="J4639" s="177"/>
      <c r="K4639" s="177"/>
      <c r="L4639" s="138"/>
      <c r="M4639" s="138"/>
      <c r="N4639" s="141"/>
      <c r="O4639" s="141"/>
      <c r="P4639" s="141"/>
      <c r="T4639" s="163"/>
    </row>
    <row r="4640" spans="1:20" s="162" customFormat="1" ht="20.100000000000001" hidden="1" customHeight="1">
      <c r="A4640" s="141"/>
      <c r="B4640" s="137"/>
      <c r="C4640" s="137"/>
      <c r="D4640" s="159"/>
      <c r="E4640" s="160"/>
      <c r="F4640" s="137" t="s">
        <v>456</v>
      </c>
      <c r="G4640" s="137" t="s">
        <v>457</v>
      </c>
      <c r="H4640" s="177">
        <v>3</v>
      </c>
      <c r="I4640" s="177"/>
      <c r="J4640" s="177"/>
      <c r="K4640" s="177"/>
      <c r="L4640" s="138"/>
      <c r="M4640" s="138"/>
      <c r="N4640" s="141"/>
      <c r="O4640" s="141"/>
      <c r="P4640" s="141"/>
      <c r="T4640" s="163"/>
    </row>
    <row r="4641" spans="1:20" s="162" customFormat="1" ht="20.100000000000001" hidden="1" customHeight="1">
      <c r="A4641" s="141"/>
      <c r="B4641" s="137"/>
      <c r="C4641" s="137"/>
      <c r="D4641" s="159"/>
      <c r="E4641" s="160"/>
      <c r="F4641" s="137" t="s">
        <v>457</v>
      </c>
      <c r="G4641" s="137" t="s">
        <v>460</v>
      </c>
      <c r="H4641" s="177">
        <v>3</v>
      </c>
      <c r="I4641" s="177"/>
      <c r="J4641" s="177"/>
      <c r="K4641" s="177"/>
      <c r="L4641" s="138"/>
      <c r="M4641" s="138"/>
      <c r="N4641" s="141"/>
      <c r="O4641" s="141"/>
      <c r="P4641" s="141"/>
      <c r="T4641" s="163"/>
    </row>
    <row r="4642" spans="1:20" s="162" customFormat="1" ht="20.100000000000001" hidden="1" customHeight="1">
      <c r="A4642" s="141"/>
      <c r="B4642" s="137"/>
      <c r="C4642" s="137"/>
      <c r="D4642" s="159"/>
      <c r="E4642" s="160"/>
      <c r="F4642" s="137" t="s">
        <v>460</v>
      </c>
      <c r="G4642" s="137" t="s">
        <v>463</v>
      </c>
      <c r="H4642" s="177">
        <v>3</v>
      </c>
      <c r="I4642" s="177"/>
      <c r="J4642" s="177"/>
      <c r="K4642" s="177"/>
      <c r="L4642" s="138"/>
      <c r="M4642" s="138"/>
      <c r="N4642" s="141"/>
      <c r="O4642" s="141"/>
      <c r="P4642" s="141"/>
      <c r="T4642" s="163"/>
    </row>
    <row r="4643" spans="1:20" s="162" customFormat="1" ht="20.100000000000001" hidden="1" customHeight="1">
      <c r="A4643" s="141"/>
      <c r="B4643" s="137"/>
      <c r="C4643" s="137"/>
      <c r="D4643" s="159"/>
      <c r="E4643" s="160"/>
      <c r="F4643" s="137" t="s">
        <v>463</v>
      </c>
      <c r="G4643" s="137" t="s">
        <v>464</v>
      </c>
      <c r="H4643" s="177">
        <v>3</v>
      </c>
      <c r="I4643" s="177"/>
      <c r="J4643" s="177"/>
      <c r="K4643" s="177"/>
      <c r="L4643" s="138"/>
      <c r="M4643" s="138"/>
      <c r="N4643" s="141"/>
      <c r="O4643" s="141"/>
      <c r="P4643" s="141"/>
      <c r="T4643" s="163"/>
    </row>
    <row r="4644" spans="1:20" s="162" customFormat="1" ht="20.100000000000001" hidden="1" customHeight="1">
      <c r="A4644" s="141"/>
      <c r="B4644" s="137"/>
      <c r="C4644" s="137"/>
      <c r="D4644" s="159"/>
      <c r="E4644" s="160"/>
      <c r="F4644" s="137" t="s">
        <v>464</v>
      </c>
      <c r="G4644" s="137" t="s">
        <v>465</v>
      </c>
      <c r="H4644" s="177">
        <v>3</v>
      </c>
      <c r="I4644" s="177"/>
      <c r="J4644" s="177"/>
      <c r="K4644" s="177"/>
      <c r="L4644" s="138"/>
      <c r="M4644" s="138"/>
      <c r="N4644" s="141"/>
      <c r="O4644" s="141"/>
      <c r="P4644" s="141"/>
    </row>
    <row r="4645" spans="1:20" s="162" customFormat="1" ht="20.100000000000001" hidden="1" customHeight="1">
      <c r="A4645" s="141"/>
      <c r="B4645" s="137"/>
      <c r="C4645" s="137"/>
      <c r="D4645" s="159"/>
      <c r="E4645" s="160"/>
      <c r="F4645" s="137" t="s">
        <v>465</v>
      </c>
      <c r="G4645" s="137" t="s">
        <v>466</v>
      </c>
      <c r="H4645" s="177">
        <v>3</v>
      </c>
      <c r="I4645" s="177"/>
      <c r="J4645" s="177"/>
      <c r="K4645" s="177"/>
      <c r="L4645" s="138"/>
      <c r="M4645" s="138"/>
      <c r="N4645" s="141"/>
      <c r="O4645" s="141"/>
      <c r="P4645" s="141"/>
    </row>
    <row r="4646" spans="1:20" s="162" customFormat="1" ht="20.100000000000001" hidden="1" customHeight="1">
      <c r="A4646" s="141"/>
      <c r="B4646" s="137"/>
      <c r="C4646" s="137"/>
      <c r="D4646" s="159"/>
      <c r="E4646" s="160"/>
      <c r="F4646" s="137" t="s">
        <v>466</v>
      </c>
      <c r="G4646" s="137" t="s">
        <v>467</v>
      </c>
      <c r="H4646" s="177">
        <v>3</v>
      </c>
      <c r="I4646" s="177"/>
      <c r="J4646" s="177"/>
      <c r="K4646" s="177"/>
      <c r="L4646" s="138"/>
      <c r="M4646" s="138"/>
      <c r="N4646" s="141"/>
      <c r="O4646" s="141"/>
      <c r="P4646" s="141"/>
    </row>
    <row r="4647" spans="1:20" s="162" customFormat="1" ht="20.100000000000001" hidden="1" customHeight="1">
      <c r="A4647" s="141"/>
      <c r="B4647" s="137"/>
      <c r="C4647" s="137"/>
      <c r="D4647" s="159"/>
      <c r="E4647" s="160"/>
      <c r="F4647" s="137" t="s">
        <v>467</v>
      </c>
      <c r="G4647" s="137" t="s">
        <v>468</v>
      </c>
      <c r="H4647" s="177">
        <v>3</v>
      </c>
      <c r="I4647" s="177"/>
      <c r="J4647" s="177"/>
      <c r="K4647" s="177"/>
      <c r="L4647" s="138"/>
      <c r="M4647" s="138"/>
      <c r="N4647" s="141"/>
      <c r="O4647" s="141"/>
      <c r="P4647" s="141"/>
    </row>
    <row r="4648" spans="1:20" s="162" customFormat="1" ht="20.100000000000001" hidden="1" customHeight="1">
      <c r="A4648" s="141"/>
      <c r="B4648" s="137"/>
      <c r="C4648" s="137"/>
      <c r="D4648" s="159"/>
      <c r="E4648" s="160"/>
      <c r="F4648" s="137" t="s">
        <v>468</v>
      </c>
      <c r="G4648" s="137" t="s">
        <v>1025</v>
      </c>
      <c r="H4648" s="177">
        <v>3</v>
      </c>
      <c r="I4648" s="177"/>
      <c r="J4648" s="177"/>
      <c r="K4648" s="177"/>
      <c r="L4648" s="138"/>
      <c r="M4648" s="138"/>
      <c r="N4648" s="141"/>
      <c r="O4648" s="141"/>
      <c r="P4648" s="141"/>
    </row>
    <row r="4649" spans="1:20" s="162" customFormat="1" ht="20.100000000000001" hidden="1" customHeight="1">
      <c r="A4649" s="141"/>
      <c r="B4649" s="137"/>
      <c r="C4649" s="137"/>
      <c r="D4649" s="159"/>
      <c r="E4649" s="160"/>
      <c r="F4649" s="137"/>
      <c r="G4649" s="137"/>
      <c r="H4649" s="177"/>
      <c r="I4649" s="177"/>
      <c r="J4649" s="177"/>
      <c r="K4649" s="177"/>
      <c r="L4649" s="138"/>
      <c r="M4649" s="138"/>
      <c r="N4649" s="141"/>
      <c r="O4649" s="141"/>
      <c r="P4649" s="141"/>
    </row>
    <row r="4650" spans="1:20" s="162" customFormat="1" ht="20.100000000000001" hidden="1" customHeight="1">
      <c r="A4650" s="141"/>
      <c r="B4650" s="137">
        <v>406</v>
      </c>
      <c r="C4650" s="137"/>
      <c r="D4650" s="159" t="s">
        <v>414</v>
      </c>
      <c r="E4650" s="160">
        <v>6.0910000000000002</v>
      </c>
      <c r="F4650" s="137" t="s">
        <v>433</v>
      </c>
      <c r="G4650" s="137" t="s">
        <v>447</v>
      </c>
      <c r="H4650" s="177">
        <v>3.5</v>
      </c>
      <c r="I4650" s="177"/>
      <c r="J4650" s="177"/>
      <c r="K4650" s="177"/>
      <c r="L4650" s="138"/>
      <c r="M4650" s="138"/>
      <c r="N4650" s="141"/>
      <c r="O4650" s="141"/>
      <c r="P4650" s="141"/>
    </row>
    <row r="4651" spans="1:20" s="162" customFormat="1" ht="20.100000000000001" hidden="1" customHeight="1">
      <c r="A4651" s="141"/>
      <c r="B4651" s="137"/>
      <c r="C4651" s="137"/>
      <c r="D4651" s="159"/>
      <c r="E4651" s="160"/>
      <c r="F4651" s="137" t="s">
        <v>447</v>
      </c>
      <c r="G4651" s="137" t="s">
        <v>451</v>
      </c>
      <c r="H4651" s="177">
        <v>3.5</v>
      </c>
      <c r="I4651" s="177"/>
      <c r="J4651" s="177"/>
      <c r="K4651" s="177"/>
      <c r="L4651" s="138"/>
      <c r="M4651" s="138"/>
      <c r="N4651" s="141"/>
      <c r="O4651" s="141"/>
      <c r="P4651" s="141"/>
    </row>
    <row r="4652" spans="1:20" s="162" customFormat="1" ht="20.100000000000001" hidden="1" customHeight="1">
      <c r="A4652" s="141"/>
      <c r="B4652" s="137"/>
      <c r="C4652" s="137"/>
      <c r="D4652" s="159"/>
      <c r="E4652" s="160"/>
      <c r="F4652" s="137" t="s">
        <v>451</v>
      </c>
      <c r="G4652" s="137" t="s">
        <v>454</v>
      </c>
      <c r="H4652" s="177">
        <v>3.5</v>
      </c>
      <c r="I4652" s="177"/>
      <c r="J4652" s="177"/>
      <c r="K4652" s="177"/>
      <c r="L4652" s="138"/>
      <c r="M4652" s="138"/>
      <c r="N4652" s="141"/>
      <c r="O4652" s="141"/>
      <c r="P4652" s="141"/>
    </row>
    <row r="4653" spans="1:20" s="162" customFormat="1" ht="20.100000000000001" hidden="1" customHeight="1">
      <c r="A4653" s="141"/>
      <c r="B4653" s="137"/>
      <c r="C4653" s="137"/>
      <c r="D4653" s="159"/>
      <c r="E4653" s="160"/>
      <c r="F4653" s="137" t="s">
        <v>454</v>
      </c>
      <c r="G4653" s="137" t="s">
        <v>455</v>
      </c>
      <c r="H4653" s="177">
        <v>3.5</v>
      </c>
      <c r="I4653" s="177"/>
      <c r="J4653" s="177"/>
      <c r="K4653" s="177"/>
      <c r="L4653" s="138"/>
      <c r="M4653" s="138"/>
      <c r="N4653" s="141"/>
      <c r="O4653" s="141"/>
      <c r="P4653" s="141"/>
    </row>
    <row r="4654" spans="1:20" s="162" customFormat="1" ht="20.100000000000001" hidden="1" customHeight="1">
      <c r="A4654" s="141"/>
      <c r="B4654" s="137"/>
      <c r="C4654" s="137"/>
      <c r="D4654" s="159"/>
      <c r="E4654" s="160"/>
      <c r="F4654" s="137" t="s">
        <v>455</v>
      </c>
      <c r="G4654" s="137" t="s">
        <v>456</v>
      </c>
      <c r="H4654" s="177">
        <v>3.5</v>
      </c>
      <c r="I4654" s="177"/>
      <c r="J4654" s="177"/>
      <c r="K4654" s="177"/>
      <c r="L4654" s="138"/>
      <c r="M4654" s="138"/>
      <c r="N4654" s="141"/>
      <c r="O4654" s="141"/>
      <c r="P4654" s="141"/>
    </row>
    <row r="4655" spans="1:20" s="141" customFormat="1" ht="20.100000000000001" hidden="1" customHeight="1">
      <c r="B4655" s="137"/>
      <c r="C4655" s="137"/>
      <c r="D4655" s="159"/>
      <c r="E4655" s="160"/>
      <c r="F4655" s="137" t="s">
        <v>456</v>
      </c>
      <c r="G4655" s="137" t="s">
        <v>457</v>
      </c>
      <c r="H4655" s="177">
        <v>3.5</v>
      </c>
      <c r="I4655" s="177"/>
      <c r="J4655" s="177"/>
      <c r="K4655" s="177"/>
      <c r="L4655" s="138"/>
      <c r="M4655" s="146"/>
      <c r="N4655" s="146"/>
    </row>
    <row r="4656" spans="1:20" s="141" customFormat="1" ht="20.100000000000001" hidden="1" customHeight="1">
      <c r="B4656" s="137"/>
      <c r="C4656" s="137"/>
      <c r="D4656" s="159"/>
      <c r="E4656" s="160"/>
      <c r="F4656" s="137" t="s">
        <v>457</v>
      </c>
      <c r="G4656" s="137" t="s">
        <v>460</v>
      </c>
      <c r="H4656" s="177">
        <v>3.5</v>
      </c>
      <c r="I4656" s="177"/>
      <c r="J4656" s="177"/>
      <c r="K4656" s="177"/>
      <c r="L4656" s="138"/>
      <c r="M4656" s="146"/>
      <c r="N4656" s="146"/>
    </row>
    <row r="4657" spans="2:14" s="141" customFormat="1" ht="20.100000000000001" hidden="1" customHeight="1">
      <c r="B4657" s="137"/>
      <c r="C4657" s="137"/>
      <c r="D4657" s="159"/>
      <c r="E4657" s="160"/>
      <c r="F4657" s="137" t="s">
        <v>460</v>
      </c>
      <c r="G4657" s="137" t="s">
        <v>463</v>
      </c>
      <c r="H4657" s="177">
        <v>3.5</v>
      </c>
      <c r="I4657" s="177"/>
      <c r="J4657" s="177"/>
      <c r="K4657" s="177"/>
      <c r="L4657" s="138"/>
      <c r="M4657" s="146"/>
      <c r="N4657" s="146"/>
    </row>
    <row r="4658" spans="2:14" s="141" customFormat="1" ht="20.100000000000001" hidden="1" customHeight="1">
      <c r="B4658" s="137"/>
      <c r="C4658" s="137"/>
      <c r="D4658" s="159"/>
      <c r="E4658" s="160"/>
      <c r="F4658" s="137" t="s">
        <v>463</v>
      </c>
      <c r="G4658" s="137" t="s">
        <v>464</v>
      </c>
      <c r="H4658" s="177">
        <v>3.5</v>
      </c>
      <c r="I4658" s="177"/>
      <c r="J4658" s="177"/>
      <c r="K4658" s="177"/>
      <c r="L4658" s="138"/>
      <c r="M4658" s="146"/>
      <c r="N4658" s="146"/>
    </row>
    <row r="4659" spans="2:14" s="141" customFormat="1" ht="20.100000000000001" hidden="1" customHeight="1">
      <c r="B4659" s="137"/>
      <c r="C4659" s="137"/>
      <c r="D4659" s="159"/>
      <c r="E4659" s="160"/>
      <c r="F4659" s="137" t="s">
        <v>464</v>
      </c>
      <c r="G4659" s="137" t="s">
        <v>465</v>
      </c>
      <c r="H4659" s="177">
        <v>3.5</v>
      </c>
      <c r="I4659" s="177"/>
      <c r="J4659" s="177"/>
      <c r="K4659" s="177"/>
      <c r="L4659" s="138"/>
      <c r="M4659" s="146"/>
      <c r="N4659" s="146"/>
    </row>
    <row r="4660" spans="2:14" s="141" customFormat="1" ht="20.100000000000001" hidden="1" customHeight="1">
      <c r="B4660" s="137"/>
      <c r="C4660" s="137"/>
      <c r="D4660" s="159"/>
      <c r="E4660" s="160"/>
      <c r="F4660" s="137" t="s">
        <v>465</v>
      </c>
      <c r="G4660" s="137" t="s">
        <v>466</v>
      </c>
      <c r="H4660" s="177">
        <v>3.5</v>
      </c>
      <c r="I4660" s="177"/>
      <c r="J4660" s="177"/>
      <c r="K4660" s="177"/>
      <c r="L4660" s="138"/>
      <c r="M4660" s="146"/>
      <c r="N4660" s="146"/>
    </row>
    <row r="4661" spans="2:14" s="141" customFormat="1" ht="20.100000000000001" hidden="1" customHeight="1">
      <c r="B4661" s="137"/>
      <c r="C4661" s="137"/>
      <c r="D4661" s="159"/>
      <c r="E4661" s="160"/>
      <c r="F4661" s="137" t="s">
        <v>466</v>
      </c>
      <c r="G4661" s="137" t="s">
        <v>467</v>
      </c>
      <c r="H4661" s="177">
        <v>3.5</v>
      </c>
      <c r="I4661" s="177"/>
      <c r="J4661" s="177"/>
      <c r="K4661" s="177"/>
      <c r="L4661" s="138"/>
      <c r="M4661" s="146"/>
      <c r="N4661" s="146"/>
    </row>
    <row r="4662" spans="2:14" s="141" customFormat="1" ht="20.100000000000001" hidden="1" customHeight="1">
      <c r="B4662" s="137"/>
      <c r="C4662" s="137"/>
      <c r="D4662" s="159"/>
      <c r="E4662" s="160"/>
      <c r="F4662" s="137" t="s">
        <v>467</v>
      </c>
      <c r="G4662" s="137" t="s">
        <v>468</v>
      </c>
      <c r="H4662" s="177">
        <v>3.5</v>
      </c>
      <c r="I4662" s="177"/>
      <c r="J4662" s="177"/>
      <c r="K4662" s="177"/>
      <c r="L4662" s="138"/>
      <c r="M4662" s="146"/>
      <c r="N4662" s="146"/>
    </row>
    <row r="4663" spans="2:14" s="141" customFormat="1" ht="20.100000000000001" hidden="1" customHeight="1">
      <c r="B4663" s="137"/>
      <c r="C4663" s="137"/>
      <c r="D4663" s="159"/>
      <c r="E4663" s="160"/>
      <c r="F4663" s="137" t="s">
        <v>468</v>
      </c>
      <c r="G4663" s="137" t="s">
        <v>469</v>
      </c>
      <c r="H4663" s="177">
        <v>3.5</v>
      </c>
      <c r="I4663" s="177"/>
      <c r="J4663" s="177"/>
      <c r="K4663" s="177"/>
      <c r="L4663" s="138"/>
      <c r="M4663" s="146"/>
      <c r="N4663" s="146"/>
    </row>
    <row r="4664" spans="2:14" s="141" customFormat="1" ht="20.100000000000001" hidden="1" customHeight="1">
      <c r="B4664" s="137"/>
      <c r="C4664" s="137"/>
      <c r="D4664" s="159"/>
      <c r="E4664" s="160"/>
      <c r="F4664" s="137" t="s">
        <v>469</v>
      </c>
      <c r="G4664" s="137" t="s">
        <v>470</v>
      </c>
      <c r="H4664" s="177">
        <v>3.5</v>
      </c>
      <c r="I4664" s="177"/>
      <c r="J4664" s="177"/>
      <c r="K4664" s="177"/>
      <c r="L4664" s="138"/>
      <c r="M4664" s="146"/>
      <c r="N4664" s="146"/>
    </row>
    <row r="4665" spans="2:14" s="141" customFormat="1" ht="20.100000000000001" hidden="1" customHeight="1">
      <c r="B4665" s="137"/>
      <c r="C4665" s="137"/>
      <c r="D4665" s="159"/>
      <c r="E4665" s="160"/>
      <c r="F4665" s="137" t="s">
        <v>470</v>
      </c>
      <c r="G4665" s="137" t="s">
        <v>471</v>
      </c>
      <c r="H4665" s="177">
        <v>3.5</v>
      </c>
      <c r="I4665" s="177"/>
      <c r="J4665" s="177"/>
      <c r="K4665" s="177"/>
      <c r="L4665" s="138"/>
      <c r="M4665" s="146"/>
      <c r="N4665" s="146"/>
    </row>
    <row r="4666" spans="2:14" s="141" customFormat="1" ht="20.100000000000001" hidden="1" customHeight="1">
      <c r="B4666" s="137"/>
      <c r="C4666" s="137"/>
      <c r="D4666" s="159"/>
      <c r="E4666" s="160"/>
      <c r="F4666" s="137" t="s">
        <v>471</v>
      </c>
      <c r="G4666" s="137" t="s">
        <v>473</v>
      </c>
      <c r="H4666" s="177">
        <v>3.5</v>
      </c>
      <c r="I4666" s="177"/>
      <c r="J4666" s="177"/>
      <c r="K4666" s="177"/>
      <c r="L4666" s="138"/>
      <c r="M4666" s="146"/>
      <c r="N4666" s="146"/>
    </row>
    <row r="4667" spans="2:14" s="141" customFormat="1" ht="20.100000000000001" hidden="1" customHeight="1">
      <c r="B4667" s="137"/>
      <c r="C4667" s="137"/>
      <c r="D4667" s="159"/>
      <c r="E4667" s="160"/>
      <c r="F4667" s="137" t="s">
        <v>473</v>
      </c>
      <c r="G4667" s="137" t="s">
        <v>474</v>
      </c>
      <c r="H4667" s="177">
        <v>3.5</v>
      </c>
      <c r="I4667" s="177"/>
      <c r="J4667" s="177"/>
      <c r="K4667" s="177"/>
      <c r="L4667" s="138"/>
      <c r="M4667" s="146"/>
      <c r="N4667" s="146"/>
    </row>
    <row r="4668" spans="2:14" s="141" customFormat="1" ht="20.100000000000001" hidden="1" customHeight="1">
      <c r="B4668" s="137"/>
      <c r="C4668" s="137"/>
      <c r="D4668" s="159"/>
      <c r="E4668" s="160"/>
      <c r="F4668" s="137" t="s">
        <v>474</v>
      </c>
      <c r="G4668" s="137" t="s">
        <v>475</v>
      </c>
      <c r="H4668" s="177">
        <v>3.5</v>
      </c>
      <c r="I4668" s="177"/>
      <c r="J4668" s="177"/>
      <c r="K4668" s="177"/>
      <c r="L4668" s="138"/>
      <c r="M4668" s="146"/>
      <c r="N4668" s="146"/>
    </row>
    <row r="4669" spans="2:14" s="141" customFormat="1" ht="20.100000000000001" hidden="1" customHeight="1">
      <c r="B4669" s="137"/>
      <c r="C4669" s="137"/>
      <c r="D4669" s="159"/>
      <c r="E4669" s="160"/>
      <c r="F4669" s="137" t="s">
        <v>475</v>
      </c>
      <c r="G4669" s="137" t="s">
        <v>476</v>
      </c>
      <c r="H4669" s="177">
        <v>3.5</v>
      </c>
      <c r="I4669" s="177"/>
      <c r="J4669" s="177"/>
      <c r="K4669" s="177"/>
      <c r="L4669" s="138"/>
      <c r="M4669" s="146"/>
      <c r="N4669" s="146"/>
    </row>
    <row r="4670" spans="2:14" s="141" customFormat="1" ht="20.100000000000001" hidden="1" customHeight="1">
      <c r="B4670" s="137"/>
      <c r="C4670" s="137"/>
      <c r="D4670" s="159"/>
      <c r="E4670" s="160"/>
      <c r="F4670" s="137" t="s">
        <v>476</v>
      </c>
      <c r="G4670" s="137" t="s">
        <v>477</v>
      </c>
      <c r="H4670" s="177">
        <v>3.5</v>
      </c>
      <c r="I4670" s="177"/>
      <c r="J4670" s="177"/>
      <c r="K4670" s="177"/>
      <c r="L4670" s="138"/>
      <c r="M4670" s="146"/>
      <c r="N4670" s="146"/>
    </row>
    <row r="4671" spans="2:14" s="141" customFormat="1" ht="20.100000000000001" hidden="1" customHeight="1">
      <c r="B4671" s="137"/>
      <c r="C4671" s="137"/>
      <c r="D4671" s="159"/>
      <c r="E4671" s="160"/>
      <c r="F4671" s="137" t="s">
        <v>477</v>
      </c>
      <c r="G4671" s="137" t="s">
        <v>543</v>
      </c>
      <c r="H4671" s="177">
        <v>3.5</v>
      </c>
      <c r="I4671" s="177"/>
      <c r="J4671" s="177"/>
      <c r="K4671" s="177"/>
      <c r="L4671" s="138"/>
      <c r="M4671" s="146"/>
      <c r="N4671" s="146"/>
    </row>
    <row r="4672" spans="2:14" s="141" customFormat="1" ht="20.100000000000001" hidden="1" customHeight="1">
      <c r="B4672" s="137"/>
      <c r="C4672" s="137"/>
      <c r="D4672" s="159"/>
      <c r="E4672" s="160"/>
      <c r="F4672" s="137" t="s">
        <v>543</v>
      </c>
      <c r="G4672" s="137" t="s">
        <v>550</v>
      </c>
      <c r="H4672" s="177">
        <v>3.5</v>
      </c>
      <c r="I4672" s="177"/>
      <c r="J4672" s="177"/>
      <c r="K4672" s="177"/>
      <c r="L4672" s="138"/>
      <c r="M4672" s="146"/>
      <c r="N4672" s="146"/>
    </row>
    <row r="4673" spans="2:14" s="141" customFormat="1" ht="20.100000000000001" hidden="1" customHeight="1">
      <c r="B4673" s="137"/>
      <c r="C4673" s="137"/>
      <c r="D4673" s="159"/>
      <c r="E4673" s="160"/>
      <c r="F4673" s="137" t="s">
        <v>550</v>
      </c>
      <c r="G4673" s="137" t="s">
        <v>551</v>
      </c>
      <c r="H4673" s="177">
        <v>3.5</v>
      </c>
      <c r="I4673" s="177"/>
      <c r="J4673" s="177"/>
      <c r="K4673" s="177"/>
      <c r="L4673" s="138"/>
      <c r="M4673" s="146"/>
      <c r="N4673" s="146"/>
    </row>
    <row r="4674" spans="2:14" s="141" customFormat="1" ht="20.100000000000001" hidden="1" customHeight="1">
      <c r="B4674" s="137"/>
      <c r="C4674" s="137"/>
      <c r="D4674" s="159"/>
      <c r="E4674" s="160"/>
      <c r="F4674" s="137" t="s">
        <v>551</v>
      </c>
      <c r="G4674" s="137" t="s">
        <v>552</v>
      </c>
      <c r="H4674" s="177">
        <v>3.5</v>
      </c>
      <c r="I4674" s="177"/>
      <c r="J4674" s="177"/>
      <c r="K4674" s="177"/>
      <c r="L4674" s="138"/>
      <c r="M4674" s="146"/>
      <c r="N4674" s="146"/>
    </row>
    <row r="4675" spans="2:14" s="141" customFormat="1" ht="20.100000000000001" hidden="1" customHeight="1">
      <c r="B4675" s="137"/>
      <c r="C4675" s="137"/>
      <c r="D4675" s="159"/>
      <c r="E4675" s="160"/>
      <c r="F4675" s="137" t="s">
        <v>552</v>
      </c>
      <c r="G4675" s="137" t="s">
        <v>553</v>
      </c>
      <c r="H4675" s="177">
        <v>3.5</v>
      </c>
      <c r="I4675" s="177"/>
      <c r="J4675" s="177"/>
      <c r="K4675" s="177"/>
      <c r="L4675" s="138"/>
      <c r="M4675" s="146"/>
      <c r="N4675" s="146"/>
    </row>
    <row r="4676" spans="2:14" s="141" customFormat="1" ht="20.100000000000001" hidden="1" customHeight="1">
      <c r="B4676" s="137"/>
      <c r="C4676" s="137"/>
      <c r="D4676" s="159"/>
      <c r="E4676" s="160"/>
      <c r="F4676" s="137" t="s">
        <v>553</v>
      </c>
      <c r="G4676" s="137" t="s">
        <v>554</v>
      </c>
      <c r="H4676" s="177">
        <v>3.5</v>
      </c>
      <c r="I4676" s="177"/>
      <c r="J4676" s="177"/>
      <c r="K4676" s="177"/>
      <c r="L4676" s="138"/>
      <c r="M4676" s="146"/>
      <c r="N4676" s="146"/>
    </row>
    <row r="4677" spans="2:14" s="141" customFormat="1" ht="20.100000000000001" hidden="1" customHeight="1">
      <c r="B4677" s="137"/>
      <c r="C4677" s="137"/>
      <c r="D4677" s="159"/>
      <c r="E4677" s="160"/>
      <c r="F4677" s="137" t="s">
        <v>554</v>
      </c>
      <c r="G4677" s="137" t="s">
        <v>555</v>
      </c>
      <c r="H4677" s="177">
        <v>3.5</v>
      </c>
      <c r="I4677" s="177"/>
      <c r="J4677" s="177"/>
      <c r="K4677" s="177"/>
      <c r="L4677" s="138"/>
      <c r="M4677" s="146"/>
      <c r="N4677" s="146"/>
    </row>
    <row r="4678" spans="2:14" s="141" customFormat="1" ht="20.100000000000001" hidden="1" customHeight="1">
      <c r="B4678" s="137"/>
      <c r="C4678" s="137"/>
      <c r="D4678" s="159"/>
      <c r="E4678" s="160"/>
      <c r="F4678" s="137" t="s">
        <v>555</v>
      </c>
      <c r="G4678" s="137" t="s">
        <v>556</v>
      </c>
      <c r="H4678" s="177">
        <v>3.5</v>
      </c>
      <c r="I4678" s="177"/>
      <c r="J4678" s="177"/>
      <c r="K4678" s="177"/>
      <c r="L4678" s="138"/>
      <c r="M4678" s="146"/>
      <c r="N4678" s="146"/>
    </row>
    <row r="4679" spans="2:14" s="141" customFormat="1" ht="20.100000000000001" hidden="1" customHeight="1">
      <c r="B4679" s="137"/>
      <c r="C4679" s="137"/>
      <c r="D4679" s="159"/>
      <c r="E4679" s="160"/>
      <c r="F4679" s="137" t="s">
        <v>556</v>
      </c>
      <c r="G4679" s="137" t="s">
        <v>557</v>
      </c>
      <c r="H4679" s="177">
        <v>3.5</v>
      </c>
      <c r="I4679" s="177"/>
      <c r="J4679" s="177"/>
      <c r="K4679" s="177"/>
      <c r="L4679" s="138"/>
      <c r="M4679" s="146"/>
      <c r="N4679" s="146"/>
    </row>
    <row r="4680" spans="2:14" s="141" customFormat="1" ht="20.100000000000001" hidden="1" customHeight="1">
      <c r="B4680" s="137"/>
      <c r="C4680" s="137"/>
      <c r="D4680" s="159"/>
      <c r="E4680" s="160"/>
      <c r="F4680" s="137" t="s">
        <v>557</v>
      </c>
      <c r="G4680" s="137" t="s">
        <v>830</v>
      </c>
      <c r="H4680" s="177">
        <v>3.5</v>
      </c>
      <c r="I4680" s="177"/>
      <c r="J4680" s="177"/>
      <c r="K4680" s="177"/>
      <c r="L4680" s="138"/>
      <c r="M4680" s="146"/>
      <c r="N4680" s="146"/>
    </row>
    <row r="4681" spans="2:14" s="141" customFormat="1" ht="20.100000000000001" hidden="1" customHeight="1">
      <c r="B4681" s="137"/>
      <c r="C4681" s="137"/>
      <c r="D4681" s="159"/>
      <c r="E4681" s="160"/>
      <c r="F4681" s="137"/>
      <c r="G4681" s="137"/>
      <c r="H4681" s="177"/>
      <c r="I4681" s="177"/>
      <c r="J4681" s="177"/>
      <c r="K4681" s="177"/>
      <c r="L4681" s="138"/>
      <c r="M4681" s="146"/>
      <c r="N4681" s="146"/>
    </row>
    <row r="4682" spans="2:14" s="141" customFormat="1" ht="20.100000000000001" hidden="1" customHeight="1">
      <c r="B4682" s="137">
        <v>407</v>
      </c>
      <c r="C4682" s="137"/>
      <c r="D4682" s="159" t="s">
        <v>415</v>
      </c>
      <c r="E4682" s="160">
        <v>2.927</v>
      </c>
      <c r="F4682" s="137" t="s">
        <v>433</v>
      </c>
      <c r="G4682" s="137" t="s">
        <v>447</v>
      </c>
      <c r="H4682" s="177">
        <v>3</v>
      </c>
      <c r="I4682" s="177"/>
      <c r="J4682" s="177"/>
      <c r="K4682" s="177"/>
      <c r="L4682" s="138"/>
      <c r="M4682" s="146"/>
      <c r="N4682" s="146"/>
    </row>
    <row r="4683" spans="2:14" s="141" customFormat="1" ht="20.100000000000001" hidden="1" customHeight="1">
      <c r="B4683" s="137"/>
      <c r="C4683" s="137"/>
      <c r="D4683" s="159"/>
      <c r="E4683" s="160"/>
      <c r="F4683" s="137" t="s">
        <v>447</v>
      </c>
      <c r="G4683" s="137" t="s">
        <v>451</v>
      </c>
      <c r="H4683" s="177">
        <v>3</v>
      </c>
      <c r="I4683" s="177"/>
      <c r="J4683" s="177"/>
      <c r="K4683" s="177"/>
      <c r="L4683" s="138"/>
      <c r="M4683" s="146"/>
      <c r="N4683" s="146"/>
    </row>
    <row r="4684" spans="2:14" s="141" customFormat="1" ht="20.100000000000001" hidden="1" customHeight="1">
      <c r="B4684" s="137"/>
      <c r="C4684" s="137"/>
      <c r="D4684" s="159"/>
      <c r="E4684" s="160"/>
      <c r="F4684" s="137" t="s">
        <v>451</v>
      </c>
      <c r="G4684" s="137" t="s">
        <v>454</v>
      </c>
      <c r="H4684" s="177">
        <v>3</v>
      </c>
      <c r="I4684" s="177"/>
      <c r="J4684" s="177"/>
      <c r="K4684" s="177"/>
      <c r="L4684" s="138"/>
      <c r="M4684" s="146"/>
      <c r="N4684" s="146"/>
    </row>
    <row r="4685" spans="2:14" s="141" customFormat="1" ht="20.100000000000001" hidden="1" customHeight="1">
      <c r="B4685" s="137"/>
      <c r="C4685" s="137"/>
      <c r="D4685" s="159"/>
      <c r="E4685" s="160"/>
      <c r="F4685" s="137" t="s">
        <v>454</v>
      </c>
      <c r="G4685" s="137" t="s">
        <v>455</v>
      </c>
      <c r="H4685" s="177">
        <v>3</v>
      </c>
      <c r="I4685" s="177"/>
      <c r="J4685" s="177"/>
      <c r="K4685" s="177"/>
      <c r="L4685" s="138"/>
      <c r="M4685" s="146"/>
      <c r="N4685" s="146"/>
    </row>
    <row r="4686" spans="2:14" s="141" customFormat="1" ht="20.100000000000001" hidden="1" customHeight="1">
      <c r="B4686" s="137"/>
      <c r="C4686" s="137"/>
      <c r="D4686" s="159"/>
      <c r="E4686" s="160"/>
      <c r="F4686" s="137" t="s">
        <v>455</v>
      </c>
      <c r="G4686" s="137" t="s">
        <v>456</v>
      </c>
      <c r="H4686" s="177">
        <v>3</v>
      </c>
      <c r="I4686" s="177"/>
      <c r="J4686" s="177"/>
      <c r="K4686" s="177"/>
      <c r="L4686" s="138"/>
      <c r="M4686" s="146"/>
      <c r="N4686" s="146"/>
    </row>
    <row r="4687" spans="2:14" s="141" customFormat="1" ht="20.100000000000001" hidden="1" customHeight="1">
      <c r="B4687" s="137"/>
      <c r="C4687" s="137"/>
      <c r="D4687" s="159"/>
      <c r="E4687" s="160"/>
      <c r="F4687" s="137" t="s">
        <v>456</v>
      </c>
      <c r="G4687" s="137" t="s">
        <v>457</v>
      </c>
      <c r="H4687" s="177">
        <v>3</v>
      </c>
      <c r="I4687" s="177"/>
      <c r="J4687" s="177"/>
      <c r="K4687" s="177"/>
      <c r="L4687" s="138"/>
      <c r="M4687" s="146"/>
      <c r="N4687" s="146"/>
    </row>
    <row r="4688" spans="2:14" s="141" customFormat="1" ht="20.100000000000001" hidden="1" customHeight="1">
      <c r="B4688" s="137"/>
      <c r="C4688" s="137"/>
      <c r="D4688" s="159"/>
      <c r="E4688" s="160"/>
      <c r="F4688" s="137" t="s">
        <v>457</v>
      </c>
      <c r="G4688" s="137" t="s">
        <v>460</v>
      </c>
      <c r="H4688" s="177">
        <v>3</v>
      </c>
      <c r="I4688" s="177"/>
      <c r="J4688" s="177"/>
      <c r="K4688" s="177"/>
      <c r="L4688" s="138"/>
      <c r="M4688" s="146"/>
      <c r="N4688" s="146"/>
    </row>
    <row r="4689" spans="2:14" s="141" customFormat="1" ht="20.100000000000001" hidden="1" customHeight="1">
      <c r="B4689" s="137"/>
      <c r="C4689" s="137"/>
      <c r="D4689" s="159"/>
      <c r="E4689" s="160"/>
      <c r="F4689" s="137" t="s">
        <v>460</v>
      </c>
      <c r="G4689" s="137" t="s">
        <v>463</v>
      </c>
      <c r="H4689" s="177">
        <v>3</v>
      </c>
      <c r="I4689" s="177"/>
      <c r="J4689" s="177"/>
      <c r="K4689" s="177"/>
      <c r="L4689" s="138"/>
      <c r="M4689" s="146"/>
      <c r="N4689" s="146"/>
    </row>
    <row r="4690" spans="2:14" s="141" customFormat="1" ht="20.100000000000001" hidden="1" customHeight="1">
      <c r="B4690" s="137"/>
      <c r="C4690" s="137"/>
      <c r="D4690" s="159"/>
      <c r="E4690" s="160"/>
      <c r="F4690" s="137" t="s">
        <v>463</v>
      </c>
      <c r="G4690" s="137" t="s">
        <v>464</v>
      </c>
      <c r="H4690" s="177">
        <v>3</v>
      </c>
      <c r="I4690" s="177"/>
      <c r="J4690" s="177"/>
      <c r="K4690" s="177"/>
      <c r="L4690" s="138"/>
      <c r="M4690" s="146"/>
      <c r="N4690" s="146"/>
    </row>
    <row r="4691" spans="2:14" s="141" customFormat="1" ht="20.100000000000001" hidden="1" customHeight="1">
      <c r="B4691" s="137"/>
      <c r="C4691" s="137"/>
      <c r="D4691" s="159"/>
      <c r="E4691" s="160"/>
      <c r="F4691" s="137" t="s">
        <v>464</v>
      </c>
      <c r="G4691" s="137" t="s">
        <v>465</v>
      </c>
      <c r="H4691" s="177">
        <v>3</v>
      </c>
      <c r="I4691" s="177"/>
      <c r="J4691" s="177"/>
      <c r="K4691" s="177"/>
      <c r="L4691" s="138"/>
      <c r="M4691" s="146"/>
      <c r="N4691" s="146"/>
    </row>
    <row r="4692" spans="2:14" s="141" customFormat="1" ht="20.100000000000001" hidden="1" customHeight="1">
      <c r="B4692" s="137"/>
      <c r="C4692" s="137"/>
      <c r="D4692" s="159"/>
      <c r="E4692" s="160"/>
      <c r="F4692" s="137" t="s">
        <v>465</v>
      </c>
      <c r="G4692" s="137" t="s">
        <v>466</v>
      </c>
      <c r="H4692" s="177">
        <v>3</v>
      </c>
      <c r="I4692" s="177"/>
      <c r="J4692" s="177"/>
      <c r="K4692" s="177"/>
      <c r="L4692" s="138"/>
      <c r="M4692" s="146"/>
      <c r="N4692" s="146"/>
    </row>
    <row r="4693" spans="2:14" s="141" customFormat="1" ht="20.100000000000001" hidden="1" customHeight="1">
      <c r="B4693" s="137"/>
      <c r="C4693" s="137"/>
      <c r="D4693" s="159"/>
      <c r="E4693" s="160"/>
      <c r="F4693" s="137" t="s">
        <v>466</v>
      </c>
      <c r="G4693" s="137" t="s">
        <v>467</v>
      </c>
      <c r="H4693" s="177">
        <v>3</v>
      </c>
      <c r="I4693" s="177"/>
      <c r="J4693" s="177"/>
      <c r="K4693" s="177"/>
      <c r="L4693" s="138"/>
      <c r="M4693" s="146"/>
      <c r="N4693" s="146"/>
    </row>
    <row r="4694" spans="2:14" s="141" customFormat="1" ht="20.100000000000001" hidden="1" customHeight="1">
      <c r="B4694" s="137"/>
      <c r="C4694" s="137"/>
      <c r="D4694" s="159"/>
      <c r="E4694" s="160"/>
      <c r="F4694" s="137" t="s">
        <v>467</v>
      </c>
      <c r="G4694" s="137" t="s">
        <v>468</v>
      </c>
      <c r="H4694" s="177">
        <v>3</v>
      </c>
      <c r="I4694" s="177"/>
      <c r="J4694" s="177"/>
      <c r="K4694" s="177"/>
      <c r="L4694" s="138"/>
      <c r="M4694" s="146"/>
      <c r="N4694" s="146"/>
    </row>
    <row r="4695" spans="2:14" s="141" customFormat="1" ht="20.100000000000001" hidden="1" customHeight="1">
      <c r="B4695" s="137"/>
      <c r="C4695" s="137"/>
      <c r="D4695" s="159"/>
      <c r="E4695" s="160"/>
      <c r="F4695" s="137" t="s">
        <v>468</v>
      </c>
      <c r="G4695" s="137" t="s">
        <v>469</v>
      </c>
      <c r="H4695" s="177">
        <v>3</v>
      </c>
      <c r="I4695" s="177"/>
      <c r="J4695" s="177"/>
      <c r="K4695" s="177"/>
      <c r="L4695" s="138"/>
      <c r="M4695" s="146"/>
      <c r="N4695" s="146"/>
    </row>
    <row r="4696" spans="2:14" s="141" customFormat="1" ht="20.100000000000001" hidden="1" customHeight="1">
      <c r="B4696" s="137"/>
      <c r="C4696" s="137"/>
      <c r="D4696" s="159"/>
      <c r="E4696" s="160"/>
      <c r="F4696" s="137" t="s">
        <v>469</v>
      </c>
      <c r="G4696" s="137" t="s">
        <v>831</v>
      </c>
      <c r="H4696" s="177">
        <v>3</v>
      </c>
      <c r="I4696" s="177"/>
      <c r="J4696" s="177"/>
      <c r="K4696" s="177"/>
      <c r="L4696" s="138"/>
      <c r="M4696" s="146"/>
      <c r="N4696" s="146"/>
    </row>
    <row r="4697" spans="2:14" s="141" customFormat="1" ht="20.100000000000001" hidden="1" customHeight="1">
      <c r="B4697" s="137"/>
      <c r="C4697" s="137"/>
      <c r="D4697" s="159"/>
      <c r="E4697" s="160"/>
      <c r="F4697" s="137"/>
      <c r="G4697" s="137"/>
      <c r="H4697" s="177"/>
      <c r="I4697" s="177"/>
      <c r="J4697" s="177"/>
      <c r="K4697" s="177"/>
      <c r="L4697" s="138"/>
      <c r="M4697" s="146"/>
      <c r="N4697" s="146"/>
    </row>
    <row r="4698" spans="2:14" s="141" customFormat="1" ht="20.100000000000001" hidden="1" customHeight="1">
      <c r="B4698" s="137">
        <v>408</v>
      </c>
      <c r="C4698" s="137"/>
      <c r="D4698" s="159" t="s">
        <v>416</v>
      </c>
      <c r="E4698" s="160">
        <v>5.6</v>
      </c>
      <c r="F4698" s="137" t="s">
        <v>433</v>
      </c>
      <c r="G4698" s="137" t="s">
        <v>447</v>
      </c>
      <c r="H4698" s="177">
        <v>3.5</v>
      </c>
      <c r="I4698" s="177"/>
      <c r="J4698" s="177"/>
      <c r="K4698" s="177"/>
      <c r="L4698" s="138"/>
      <c r="M4698" s="146"/>
      <c r="N4698" s="146"/>
    </row>
    <row r="4699" spans="2:14" s="141" customFormat="1" ht="20.100000000000001" hidden="1" customHeight="1">
      <c r="B4699" s="137"/>
      <c r="C4699" s="137"/>
      <c r="D4699" s="159"/>
      <c r="E4699" s="160"/>
      <c r="F4699" s="137" t="s">
        <v>447</v>
      </c>
      <c r="G4699" s="137" t="s">
        <v>451</v>
      </c>
      <c r="H4699" s="177">
        <v>3.5</v>
      </c>
      <c r="I4699" s="177"/>
      <c r="J4699" s="177"/>
      <c r="K4699" s="177"/>
      <c r="L4699" s="138"/>
      <c r="M4699" s="146"/>
      <c r="N4699" s="146"/>
    </row>
    <row r="4700" spans="2:14" s="141" customFormat="1" ht="20.100000000000001" hidden="1" customHeight="1">
      <c r="B4700" s="137"/>
      <c r="C4700" s="137"/>
      <c r="D4700" s="159"/>
      <c r="E4700" s="160"/>
      <c r="F4700" s="137" t="s">
        <v>451</v>
      </c>
      <c r="G4700" s="137" t="s">
        <v>454</v>
      </c>
      <c r="H4700" s="177">
        <v>3.5</v>
      </c>
      <c r="I4700" s="177"/>
      <c r="J4700" s="177"/>
      <c r="K4700" s="177"/>
      <c r="L4700" s="138"/>
      <c r="M4700" s="146"/>
      <c r="N4700" s="146"/>
    </row>
    <row r="4701" spans="2:14" s="141" customFormat="1" ht="20.100000000000001" hidden="1" customHeight="1">
      <c r="B4701" s="137"/>
      <c r="C4701" s="137"/>
      <c r="D4701" s="159"/>
      <c r="E4701" s="160"/>
      <c r="F4701" s="137" t="s">
        <v>454</v>
      </c>
      <c r="G4701" s="137" t="s">
        <v>455</v>
      </c>
      <c r="H4701" s="177">
        <v>3.5</v>
      </c>
      <c r="I4701" s="177"/>
      <c r="J4701" s="177"/>
      <c r="K4701" s="177"/>
      <c r="L4701" s="138"/>
      <c r="M4701" s="146"/>
      <c r="N4701" s="146"/>
    </row>
    <row r="4702" spans="2:14" s="141" customFormat="1" ht="20.100000000000001" hidden="1" customHeight="1">
      <c r="B4702" s="137"/>
      <c r="C4702" s="137"/>
      <c r="D4702" s="159"/>
      <c r="E4702" s="160"/>
      <c r="F4702" s="137" t="s">
        <v>455</v>
      </c>
      <c r="G4702" s="137" t="s">
        <v>456</v>
      </c>
      <c r="H4702" s="177">
        <v>3.5</v>
      </c>
      <c r="I4702" s="177"/>
      <c r="J4702" s="177"/>
      <c r="K4702" s="177"/>
      <c r="L4702" s="138"/>
      <c r="M4702" s="146"/>
      <c r="N4702" s="146"/>
    </row>
    <row r="4703" spans="2:14" s="141" customFormat="1" ht="20.100000000000001" hidden="1" customHeight="1">
      <c r="B4703" s="137"/>
      <c r="C4703" s="137"/>
      <c r="D4703" s="159"/>
      <c r="E4703" s="160"/>
      <c r="F4703" s="137" t="s">
        <v>456</v>
      </c>
      <c r="G4703" s="137" t="s">
        <v>457</v>
      </c>
      <c r="H4703" s="177">
        <v>3.5</v>
      </c>
      <c r="I4703" s="177"/>
      <c r="J4703" s="177"/>
      <c r="K4703" s="177"/>
      <c r="L4703" s="138"/>
      <c r="M4703" s="146"/>
      <c r="N4703" s="146"/>
    </row>
    <row r="4704" spans="2:14" s="141" customFormat="1" ht="20.100000000000001" hidden="1" customHeight="1">
      <c r="B4704" s="137"/>
      <c r="C4704" s="137"/>
      <c r="D4704" s="159"/>
      <c r="E4704" s="160"/>
      <c r="F4704" s="137" t="s">
        <v>457</v>
      </c>
      <c r="G4704" s="137" t="s">
        <v>460</v>
      </c>
      <c r="H4704" s="177">
        <v>3.5</v>
      </c>
      <c r="I4704" s="177"/>
      <c r="J4704" s="177"/>
      <c r="K4704" s="177"/>
      <c r="L4704" s="138"/>
      <c r="M4704" s="146"/>
      <c r="N4704" s="146"/>
    </row>
    <row r="4705" spans="2:14" s="141" customFormat="1" ht="20.100000000000001" hidden="1" customHeight="1">
      <c r="B4705" s="137"/>
      <c r="C4705" s="137"/>
      <c r="D4705" s="159"/>
      <c r="E4705" s="160"/>
      <c r="F4705" s="137" t="s">
        <v>460</v>
      </c>
      <c r="G4705" s="137" t="s">
        <v>463</v>
      </c>
      <c r="H4705" s="177">
        <v>3.5</v>
      </c>
      <c r="I4705" s="177"/>
      <c r="J4705" s="177"/>
      <c r="K4705" s="177"/>
      <c r="L4705" s="138"/>
      <c r="M4705" s="146"/>
      <c r="N4705" s="146"/>
    </row>
    <row r="4706" spans="2:14" s="141" customFormat="1" ht="20.100000000000001" hidden="1" customHeight="1">
      <c r="B4706" s="137"/>
      <c r="C4706" s="137"/>
      <c r="D4706" s="159"/>
      <c r="E4706" s="160"/>
      <c r="F4706" s="137" t="s">
        <v>463</v>
      </c>
      <c r="G4706" s="137" t="s">
        <v>464</v>
      </c>
      <c r="H4706" s="177">
        <v>3.5</v>
      </c>
      <c r="I4706" s="177"/>
      <c r="J4706" s="177"/>
      <c r="K4706" s="177"/>
      <c r="L4706" s="138"/>
      <c r="M4706" s="146"/>
      <c r="N4706" s="146"/>
    </row>
    <row r="4707" spans="2:14" s="141" customFormat="1" ht="20.100000000000001" hidden="1" customHeight="1">
      <c r="B4707" s="137"/>
      <c r="C4707" s="137"/>
      <c r="D4707" s="159"/>
      <c r="E4707" s="160"/>
      <c r="F4707" s="137" t="s">
        <v>464</v>
      </c>
      <c r="G4707" s="137" t="s">
        <v>465</v>
      </c>
      <c r="H4707" s="177">
        <v>3.5</v>
      </c>
      <c r="I4707" s="177"/>
      <c r="J4707" s="177"/>
      <c r="K4707" s="177"/>
      <c r="L4707" s="138"/>
      <c r="M4707" s="146"/>
      <c r="N4707" s="146"/>
    </row>
    <row r="4708" spans="2:14" s="141" customFormat="1" ht="20.100000000000001" hidden="1" customHeight="1">
      <c r="B4708" s="137"/>
      <c r="C4708" s="137"/>
      <c r="D4708" s="159"/>
      <c r="E4708" s="160"/>
      <c r="F4708" s="137" t="s">
        <v>465</v>
      </c>
      <c r="G4708" s="137" t="s">
        <v>466</v>
      </c>
      <c r="H4708" s="177">
        <v>3.5</v>
      </c>
      <c r="I4708" s="177"/>
      <c r="J4708" s="177"/>
      <c r="K4708" s="177"/>
      <c r="L4708" s="138"/>
      <c r="M4708" s="146"/>
      <c r="N4708" s="146"/>
    </row>
    <row r="4709" spans="2:14" s="141" customFormat="1" ht="20.100000000000001" hidden="1" customHeight="1">
      <c r="B4709" s="137"/>
      <c r="C4709" s="137"/>
      <c r="D4709" s="159"/>
      <c r="E4709" s="160"/>
      <c r="F4709" s="137" t="s">
        <v>466</v>
      </c>
      <c r="G4709" s="137" t="s">
        <v>467</v>
      </c>
      <c r="H4709" s="177">
        <v>3.5</v>
      </c>
      <c r="I4709" s="177"/>
      <c r="J4709" s="177"/>
      <c r="K4709" s="177"/>
      <c r="L4709" s="138"/>
      <c r="M4709" s="146"/>
      <c r="N4709" s="146"/>
    </row>
    <row r="4710" spans="2:14" s="141" customFormat="1" ht="20.100000000000001" hidden="1" customHeight="1">
      <c r="B4710" s="137"/>
      <c r="C4710" s="137"/>
      <c r="D4710" s="159"/>
      <c r="E4710" s="160"/>
      <c r="F4710" s="137" t="s">
        <v>467</v>
      </c>
      <c r="G4710" s="137" t="s">
        <v>468</v>
      </c>
      <c r="H4710" s="177">
        <v>3.5</v>
      </c>
      <c r="I4710" s="177"/>
      <c r="J4710" s="177"/>
      <c r="K4710" s="177"/>
      <c r="L4710" s="138"/>
      <c r="M4710" s="146"/>
      <c r="N4710" s="146"/>
    </row>
    <row r="4711" spans="2:14" s="141" customFormat="1" ht="20.100000000000001" hidden="1" customHeight="1">
      <c r="B4711" s="137"/>
      <c r="C4711" s="137"/>
      <c r="D4711" s="159"/>
      <c r="E4711" s="160"/>
      <c r="F4711" s="137" t="s">
        <v>468</v>
      </c>
      <c r="G4711" s="137" t="s">
        <v>469</v>
      </c>
      <c r="H4711" s="177">
        <v>3.5</v>
      </c>
      <c r="I4711" s="177"/>
      <c r="J4711" s="177"/>
      <c r="K4711" s="177"/>
      <c r="L4711" s="138"/>
      <c r="M4711" s="146"/>
      <c r="N4711" s="146"/>
    </row>
    <row r="4712" spans="2:14" s="141" customFormat="1" ht="20.100000000000001" hidden="1" customHeight="1">
      <c r="B4712" s="137"/>
      <c r="C4712" s="137"/>
      <c r="D4712" s="159"/>
      <c r="E4712" s="160"/>
      <c r="F4712" s="137" t="s">
        <v>469</v>
      </c>
      <c r="G4712" s="137" t="s">
        <v>470</v>
      </c>
      <c r="H4712" s="177">
        <v>3.5</v>
      </c>
      <c r="I4712" s="177"/>
      <c r="J4712" s="177"/>
      <c r="K4712" s="177"/>
      <c r="L4712" s="138"/>
      <c r="M4712" s="146"/>
      <c r="N4712" s="146"/>
    </row>
    <row r="4713" spans="2:14" s="141" customFormat="1" ht="20.100000000000001" hidden="1" customHeight="1">
      <c r="B4713" s="137"/>
      <c r="C4713" s="137"/>
      <c r="D4713" s="159"/>
      <c r="E4713" s="160"/>
      <c r="F4713" s="137" t="s">
        <v>470</v>
      </c>
      <c r="G4713" s="137" t="s">
        <v>471</v>
      </c>
      <c r="H4713" s="177">
        <v>3.5</v>
      </c>
      <c r="I4713" s="177"/>
      <c r="J4713" s="177"/>
      <c r="K4713" s="177"/>
      <c r="L4713" s="138"/>
      <c r="M4713" s="146"/>
      <c r="N4713" s="146"/>
    </row>
    <row r="4714" spans="2:14" s="141" customFormat="1" ht="20.100000000000001" hidden="1" customHeight="1">
      <c r="B4714" s="137"/>
      <c r="C4714" s="137"/>
      <c r="D4714" s="159"/>
      <c r="E4714" s="160"/>
      <c r="F4714" s="137" t="s">
        <v>471</v>
      </c>
      <c r="G4714" s="137" t="s">
        <v>473</v>
      </c>
      <c r="H4714" s="177">
        <v>3.5</v>
      </c>
      <c r="I4714" s="177"/>
      <c r="J4714" s="177"/>
      <c r="K4714" s="177"/>
      <c r="L4714" s="138"/>
      <c r="M4714" s="146"/>
      <c r="N4714" s="146"/>
    </row>
    <row r="4715" spans="2:14" s="171" customFormat="1" ht="20.100000000000001" hidden="1" customHeight="1">
      <c r="B4715" s="137"/>
      <c r="C4715" s="137"/>
      <c r="D4715" s="159"/>
      <c r="E4715" s="160"/>
      <c r="F4715" s="137" t="s">
        <v>473</v>
      </c>
      <c r="G4715" s="137" t="s">
        <v>474</v>
      </c>
      <c r="H4715" s="177">
        <v>3.5</v>
      </c>
      <c r="I4715" s="177"/>
      <c r="J4715" s="177"/>
      <c r="K4715" s="177"/>
      <c r="L4715" s="138"/>
      <c r="M4715" s="173"/>
      <c r="N4715" s="173"/>
    </row>
    <row r="4716" spans="2:14" s="171" customFormat="1" ht="20.100000000000001" hidden="1" customHeight="1">
      <c r="B4716" s="137"/>
      <c r="C4716" s="137"/>
      <c r="D4716" s="159"/>
      <c r="E4716" s="160"/>
      <c r="F4716" s="137" t="s">
        <v>474</v>
      </c>
      <c r="G4716" s="137" t="s">
        <v>475</v>
      </c>
      <c r="H4716" s="177">
        <v>3.5</v>
      </c>
      <c r="I4716" s="177"/>
      <c r="J4716" s="177"/>
      <c r="K4716" s="177"/>
      <c r="L4716" s="138"/>
      <c r="M4716" s="173"/>
      <c r="N4716" s="173"/>
    </row>
    <row r="4717" spans="2:14" s="171" customFormat="1" ht="20.100000000000001" hidden="1" customHeight="1">
      <c r="B4717" s="137"/>
      <c r="C4717" s="137"/>
      <c r="D4717" s="159"/>
      <c r="E4717" s="160"/>
      <c r="F4717" s="137" t="s">
        <v>475</v>
      </c>
      <c r="G4717" s="137" t="s">
        <v>476</v>
      </c>
      <c r="H4717" s="177">
        <v>3.5</v>
      </c>
      <c r="I4717" s="177"/>
      <c r="J4717" s="177"/>
      <c r="K4717" s="177"/>
      <c r="L4717" s="138"/>
      <c r="M4717" s="173"/>
      <c r="N4717" s="173"/>
    </row>
    <row r="4718" spans="2:14" s="171" customFormat="1" ht="20.100000000000001" hidden="1" customHeight="1">
      <c r="B4718" s="137"/>
      <c r="C4718" s="137"/>
      <c r="D4718" s="159"/>
      <c r="E4718" s="160"/>
      <c r="F4718" s="137" t="s">
        <v>476</v>
      </c>
      <c r="G4718" s="137" t="s">
        <v>477</v>
      </c>
      <c r="H4718" s="177">
        <v>3.5</v>
      </c>
      <c r="I4718" s="177"/>
      <c r="J4718" s="177"/>
      <c r="K4718" s="177"/>
      <c r="L4718" s="138"/>
      <c r="M4718" s="173"/>
      <c r="N4718" s="173"/>
    </row>
    <row r="4719" spans="2:14" s="171" customFormat="1" ht="20.100000000000001" hidden="1" customHeight="1">
      <c r="B4719" s="137"/>
      <c r="C4719" s="137"/>
      <c r="D4719" s="159"/>
      <c r="E4719" s="160"/>
      <c r="F4719" s="137" t="s">
        <v>477</v>
      </c>
      <c r="G4719" s="137" t="s">
        <v>543</v>
      </c>
      <c r="H4719" s="177">
        <v>3.5</v>
      </c>
      <c r="I4719" s="177"/>
      <c r="J4719" s="177"/>
      <c r="K4719" s="177"/>
      <c r="L4719" s="138"/>
      <c r="M4719" s="173"/>
      <c r="N4719" s="173"/>
    </row>
    <row r="4720" spans="2:14" s="171" customFormat="1" ht="20.100000000000001" hidden="1" customHeight="1">
      <c r="B4720" s="137"/>
      <c r="C4720" s="137"/>
      <c r="D4720" s="159"/>
      <c r="E4720" s="160"/>
      <c r="F4720" s="137" t="s">
        <v>543</v>
      </c>
      <c r="G4720" s="137" t="s">
        <v>550</v>
      </c>
      <c r="H4720" s="177">
        <v>3.5</v>
      </c>
      <c r="I4720" s="177"/>
      <c r="J4720" s="177"/>
      <c r="K4720" s="177"/>
      <c r="L4720" s="138"/>
      <c r="M4720" s="173"/>
      <c r="N4720" s="173"/>
    </row>
    <row r="4721" spans="2:14" s="171" customFormat="1" ht="20.100000000000001" hidden="1" customHeight="1">
      <c r="B4721" s="137"/>
      <c r="C4721" s="137"/>
      <c r="D4721" s="159"/>
      <c r="E4721" s="160"/>
      <c r="F4721" s="137" t="s">
        <v>550</v>
      </c>
      <c r="G4721" s="137" t="s">
        <v>551</v>
      </c>
      <c r="H4721" s="177">
        <v>3.5</v>
      </c>
      <c r="I4721" s="177"/>
      <c r="J4721" s="177"/>
      <c r="K4721" s="177"/>
      <c r="L4721" s="138"/>
      <c r="M4721" s="173"/>
      <c r="N4721" s="173"/>
    </row>
    <row r="4722" spans="2:14" s="171" customFormat="1" ht="20.100000000000001" hidden="1" customHeight="1">
      <c r="B4722" s="137"/>
      <c r="C4722" s="137"/>
      <c r="D4722" s="159"/>
      <c r="E4722" s="160"/>
      <c r="F4722" s="137" t="s">
        <v>551</v>
      </c>
      <c r="G4722" s="137" t="s">
        <v>552</v>
      </c>
      <c r="H4722" s="177">
        <v>3.5</v>
      </c>
      <c r="I4722" s="177"/>
      <c r="J4722" s="177"/>
      <c r="K4722" s="177"/>
      <c r="L4722" s="138"/>
      <c r="M4722" s="173"/>
      <c r="N4722" s="173"/>
    </row>
    <row r="4723" spans="2:14" s="171" customFormat="1" ht="20.100000000000001" hidden="1" customHeight="1">
      <c r="B4723" s="137"/>
      <c r="C4723" s="137"/>
      <c r="D4723" s="159"/>
      <c r="E4723" s="160"/>
      <c r="F4723" s="137" t="s">
        <v>552</v>
      </c>
      <c r="G4723" s="137" t="s">
        <v>553</v>
      </c>
      <c r="H4723" s="177">
        <v>3.5</v>
      </c>
      <c r="I4723" s="177"/>
      <c r="J4723" s="177"/>
      <c r="K4723" s="177"/>
      <c r="L4723" s="138"/>
      <c r="M4723" s="173"/>
      <c r="N4723" s="173"/>
    </row>
    <row r="4724" spans="2:14" s="171" customFormat="1" ht="20.100000000000001" hidden="1" customHeight="1">
      <c r="B4724" s="137"/>
      <c r="C4724" s="137"/>
      <c r="D4724" s="159"/>
      <c r="E4724" s="160"/>
      <c r="F4724" s="137" t="s">
        <v>553</v>
      </c>
      <c r="G4724" s="137" t="s">
        <v>554</v>
      </c>
      <c r="H4724" s="177">
        <v>3.5</v>
      </c>
      <c r="I4724" s="177"/>
      <c r="J4724" s="177"/>
      <c r="K4724" s="177"/>
      <c r="L4724" s="138"/>
      <c r="M4724" s="173"/>
      <c r="N4724" s="173"/>
    </row>
    <row r="4725" spans="2:14" s="171" customFormat="1" ht="20.100000000000001" hidden="1" customHeight="1">
      <c r="B4725" s="137"/>
      <c r="C4725" s="137"/>
      <c r="D4725" s="159"/>
      <c r="E4725" s="160"/>
      <c r="F4725" s="137" t="s">
        <v>554</v>
      </c>
      <c r="G4725" s="137" t="s">
        <v>555</v>
      </c>
      <c r="H4725" s="177">
        <v>3.5</v>
      </c>
      <c r="I4725" s="177"/>
      <c r="J4725" s="177"/>
      <c r="K4725" s="177"/>
      <c r="L4725" s="138"/>
      <c r="M4725" s="173"/>
      <c r="N4725" s="173"/>
    </row>
    <row r="4726" spans="2:14" s="171" customFormat="1" ht="20.100000000000001" hidden="1" customHeight="1">
      <c r="B4726" s="137"/>
      <c r="C4726" s="137"/>
      <c r="D4726" s="159"/>
      <c r="E4726" s="160"/>
      <c r="F4726" s="137"/>
      <c r="G4726" s="137"/>
      <c r="H4726" s="177"/>
      <c r="I4726" s="177"/>
      <c r="J4726" s="177"/>
      <c r="K4726" s="177"/>
      <c r="L4726" s="138"/>
      <c r="M4726" s="173"/>
      <c r="N4726" s="173"/>
    </row>
    <row r="4727" spans="2:14" s="171" customFormat="1" ht="20.100000000000001" hidden="1" customHeight="1">
      <c r="B4727" s="137">
        <v>409</v>
      </c>
      <c r="C4727" s="137"/>
      <c r="D4727" s="159" t="s">
        <v>417</v>
      </c>
      <c r="E4727" s="160">
        <v>3.12</v>
      </c>
      <c r="F4727" s="137" t="s">
        <v>433</v>
      </c>
      <c r="G4727" s="137" t="s">
        <v>447</v>
      </c>
      <c r="H4727" s="177">
        <v>7</v>
      </c>
      <c r="I4727" s="177"/>
      <c r="J4727" s="177"/>
      <c r="K4727" s="177"/>
      <c r="L4727" s="138"/>
      <c r="M4727" s="173"/>
      <c r="N4727" s="173"/>
    </row>
    <row r="4728" spans="2:14" s="171" customFormat="1" ht="20.100000000000001" hidden="1" customHeight="1">
      <c r="B4728" s="137"/>
      <c r="C4728" s="137"/>
      <c r="D4728" s="159"/>
      <c r="E4728" s="160"/>
      <c r="F4728" s="137" t="s">
        <v>447</v>
      </c>
      <c r="G4728" s="137" t="s">
        <v>451</v>
      </c>
      <c r="H4728" s="177">
        <v>7</v>
      </c>
      <c r="I4728" s="177"/>
      <c r="J4728" s="177"/>
      <c r="K4728" s="177"/>
      <c r="L4728" s="138"/>
      <c r="M4728" s="173"/>
      <c r="N4728" s="173"/>
    </row>
    <row r="4729" spans="2:14" s="171" customFormat="1" ht="20.100000000000001" hidden="1" customHeight="1">
      <c r="B4729" s="137"/>
      <c r="C4729" s="137"/>
      <c r="D4729" s="159"/>
      <c r="E4729" s="160"/>
      <c r="F4729" s="137" t="s">
        <v>451</v>
      </c>
      <c r="G4729" s="137" t="s">
        <v>454</v>
      </c>
      <c r="H4729" s="177">
        <v>7</v>
      </c>
      <c r="I4729" s="177"/>
      <c r="J4729" s="177"/>
      <c r="K4729" s="177"/>
      <c r="L4729" s="138"/>
      <c r="M4729" s="173"/>
      <c r="N4729" s="173"/>
    </row>
    <row r="4730" spans="2:14" s="171" customFormat="1" ht="20.100000000000001" hidden="1" customHeight="1">
      <c r="B4730" s="137"/>
      <c r="C4730" s="137"/>
      <c r="D4730" s="159"/>
      <c r="E4730" s="160"/>
      <c r="F4730" s="137" t="s">
        <v>454</v>
      </c>
      <c r="G4730" s="137" t="s">
        <v>455</v>
      </c>
      <c r="H4730" s="177">
        <v>7</v>
      </c>
      <c r="I4730" s="177"/>
      <c r="J4730" s="177"/>
      <c r="K4730" s="177"/>
      <c r="L4730" s="138"/>
      <c r="M4730" s="173"/>
      <c r="N4730" s="173"/>
    </row>
    <row r="4731" spans="2:14" s="171" customFormat="1" ht="20.100000000000001" hidden="1" customHeight="1">
      <c r="B4731" s="137"/>
      <c r="C4731" s="137"/>
      <c r="D4731" s="159"/>
      <c r="E4731" s="160"/>
      <c r="F4731" s="137" t="s">
        <v>455</v>
      </c>
      <c r="G4731" s="137" t="s">
        <v>456</v>
      </c>
      <c r="H4731" s="177">
        <v>7</v>
      </c>
      <c r="I4731" s="177"/>
      <c r="J4731" s="177"/>
      <c r="K4731" s="177"/>
      <c r="L4731" s="138"/>
      <c r="M4731" s="173"/>
      <c r="N4731" s="173"/>
    </row>
    <row r="4732" spans="2:14" s="171" customFormat="1" ht="20.100000000000001" hidden="1" customHeight="1">
      <c r="B4732" s="137"/>
      <c r="C4732" s="137"/>
      <c r="D4732" s="159"/>
      <c r="E4732" s="160"/>
      <c r="F4732" s="137" t="s">
        <v>456</v>
      </c>
      <c r="G4732" s="137" t="s">
        <v>457</v>
      </c>
      <c r="H4732" s="177">
        <v>7</v>
      </c>
      <c r="I4732" s="177"/>
      <c r="J4732" s="177"/>
      <c r="K4732" s="177"/>
      <c r="L4732" s="138"/>
      <c r="M4732" s="173"/>
      <c r="N4732" s="173"/>
    </row>
    <row r="4733" spans="2:14" s="171" customFormat="1" ht="20.100000000000001" hidden="1" customHeight="1">
      <c r="B4733" s="137"/>
      <c r="C4733" s="137"/>
      <c r="D4733" s="159"/>
      <c r="E4733" s="160"/>
      <c r="F4733" s="137" t="s">
        <v>457</v>
      </c>
      <c r="G4733" s="137" t="s">
        <v>460</v>
      </c>
      <c r="H4733" s="177">
        <v>7</v>
      </c>
      <c r="I4733" s="177"/>
      <c r="J4733" s="177"/>
      <c r="K4733" s="177"/>
      <c r="L4733" s="138"/>
      <c r="M4733" s="173"/>
      <c r="N4733" s="173"/>
    </row>
    <row r="4734" spans="2:14" s="171" customFormat="1" ht="20.100000000000001" hidden="1" customHeight="1">
      <c r="B4734" s="137"/>
      <c r="C4734" s="137"/>
      <c r="D4734" s="159"/>
      <c r="E4734" s="160"/>
      <c r="F4734" s="137" t="s">
        <v>460</v>
      </c>
      <c r="G4734" s="137" t="s">
        <v>463</v>
      </c>
      <c r="H4734" s="177">
        <v>7</v>
      </c>
      <c r="I4734" s="177"/>
      <c r="J4734" s="177"/>
      <c r="K4734" s="177"/>
      <c r="L4734" s="138"/>
      <c r="M4734" s="173"/>
      <c r="N4734" s="173"/>
    </row>
    <row r="4735" spans="2:14" s="171" customFormat="1" ht="20.100000000000001" hidden="1" customHeight="1">
      <c r="B4735" s="137"/>
      <c r="C4735" s="137"/>
      <c r="D4735" s="159"/>
      <c r="E4735" s="160"/>
      <c r="F4735" s="137" t="s">
        <v>463</v>
      </c>
      <c r="G4735" s="137" t="s">
        <v>464</v>
      </c>
      <c r="H4735" s="177">
        <v>7</v>
      </c>
      <c r="I4735" s="177"/>
      <c r="J4735" s="177"/>
      <c r="K4735" s="177"/>
      <c r="L4735" s="138"/>
      <c r="M4735" s="173"/>
      <c r="N4735" s="173"/>
    </row>
    <row r="4736" spans="2:14" s="171" customFormat="1" ht="20.100000000000001" hidden="1" customHeight="1">
      <c r="B4736" s="137"/>
      <c r="C4736" s="137"/>
      <c r="D4736" s="159"/>
      <c r="E4736" s="160"/>
      <c r="F4736" s="137" t="s">
        <v>464</v>
      </c>
      <c r="G4736" s="137" t="s">
        <v>465</v>
      </c>
      <c r="H4736" s="177">
        <v>7</v>
      </c>
      <c r="I4736" s="177"/>
      <c r="J4736" s="177"/>
      <c r="K4736" s="177"/>
      <c r="L4736" s="138"/>
      <c r="M4736" s="173"/>
      <c r="N4736" s="173"/>
    </row>
    <row r="4737" spans="2:14" s="171" customFormat="1" ht="20.100000000000001" hidden="1" customHeight="1">
      <c r="B4737" s="137"/>
      <c r="C4737" s="137"/>
      <c r="D4737" s="159"/>
      <c r="E4737" s="160"/>
      <c r="F4737" s="137" t="s">
        <v>465</v>
      </c>
      <c r="G4737" s="137" t="s">
        <v>466</v>
      </c>
      <c r="H4737" s="177">
        <v>7</v>
      </c>
      <c r="I4737" s="177"/>
      <c r="J4737" s="177"/>
      <c r="K4737" s="177"/>
      <c r="L4737" s="138"/>
      <c r="M4737" s="173"/>
      <c r="N4737" s="173"/>
    </row>
    <row r="4738" spans="2:14" s="171" customFormat="1" ht="20.100000000000001" hidden="1" customHeight="1">
      <c r="B4738" s="137"/>
      <c r="C4738" s="137"/>
      <c r="D4738" s="159"/>
      <c r="E4738" s="160"/>
      <c r="F4738" s="137" t="s">
        <v>466</v>
      </c>
      <c r="G4738" s="137" t="s">
        <v>467</v>
      </c>
      <c r="H4738" s="177">
        <v>7</v>
      </c>
      <c r="I4738" s="177"/>
      <c r="J4738" s="177"/>
      <c r="K4738" s="177"/>
      <c r="L4738" s="138"/>
      <c r="M4738" s="173"/>
      <c r="N4738" s="173"/>
    </row>
    <row r="4739" spans="2:14" s="171" customFormat="1" ht="20.100000000000001" hidden="1" customHeight="1">
      <c r="B4739" s="137"/>
      <c r="C4739" s="137"/>
      <c r="D4739" s="159"/>
      <c r="E4739" s="160"/>
      <c r="F4739" s="137" t="s">
        <v>467</v>
      </c>
      <c r="G4739" s="137" t="s">
        <v>468</v>
      </c>
      <c r="H4739" s="177">
        <v>7</v>
      </c>
      <c r="I4739" s="177"/>
      <c r="J4739" s="177"/>
      <c r="K4739" s="177"/>
      <c r="L4739" s="138"/>
      <c r="M4739" s="173"/>
      <c r="N4739" s="173"/>
    </row>
    <row r="4740" spans="2:14" s="171" customFormat="1" ht="20.100000000000001" hidden="1" customHeight="1">
      <c r="B4740" s="137"/>
      <c r="C4740" s="137"/>
      <c r="D4740" s="159"/>
      <c r="E4740" s="160"/>
      <c r="F4740" s="137" t="s">
        <v>468</v>
      </c>
      <c r="G4740" s="137" t="s">
        <v>469</v>
      </c>
      <c r="H4740" s="177">
        <v>7</v>
      </c>
      <c r="I4740" s="177"/>
      <c r="J4740" s="177"/>
      <c r="K4740" s="177"/>
      <c r="L4740" s="138"/>
      <c r="M4740" s="173"/>
      <c r="N4740" s="173"/>
    </row>
    <row r="4741" spans="2:14" s="171" customFormat="1" ht="20.100000000000001" hidden="1" customHeight="1">
      <c r="B4741" s="138"/>
      <c r="C4741" s="138"/>
      <c r="D4741" s="161"/>
      <c r="E4741" s="138"/>
      <c r="F4741" s="137" t="s">
        <v>469</v>
      </c>
      <c r="G4741" s="137" t="s">
        <v>470</v>
      </c>
      <c r="H4741" s="177">
        <v>7</v>
      </c>
      <c r="I4741" s="177"/>
      <c r="J4741" s="177"/>
      <c r="K4741" s="177"/>
      <c r="L4741" s="138"/>
      <c r="M4741" s="173"/>
      <c r="N4741" s="173"/>
    </row>
    <row r="4742" spans="2:14" s="171" customFormat="1" ht="20.100000000000001" hidden="1" customHeight="1">
      <c r="B4742" s="138"/>
      <c r="C4742" s="138"/>
      <c r="D4742" s="161"/>
      <c r="E4742" s="138"/>
      <c r="F4742" s="137" t="s">
        <v>470</v>
      </c>
      <c r="G4742" s="137" t="s">
        <v>1026</v>
      </c>
      <c r="H4742" s="177">
        <v>7</v>
      </c>
      <c r="I4742" s="177"/>
      <c r="J4742" s="177"/>
      <c r="K4742" s="177"/>
      <c r="L4742" s="138"/>
      <c r="M4742" s="173"/>
      <c r="N4742" s="173"/>
    </row>
    <row r="4743" spans="2:14" s="171" customFormat="1" ht="20.100000000000001" hidden="1" customHeight="1">
      <c r="B4743" s="138"/>
      <c r="C4743" s="138"/>
      <c r="D4743" s="161"/>
      <c r="E4743" s="138"/>
      <c r="F4743" s="132"/>
      <c r="G4743" s="132"/>
      <c r="H4743" s="132"/>
      <c r="I4743" s="132"/>
      <c r="J4743" s="132"/>
      <c r="K4743" s="132"/>
      <c r="M4743" s="173"/>
      <c r="N4743" s="173"/>
    </row>
    <row r="4744" spans="2:14" s="171" customFormat="1" ht="20.100000000000001" hidden="1" customHeight="1">
      <c r="B4744" s="138"/>
      <c r="C4744" s="138"/>
      <c r="D4744" s="161"/>
      <c r="E4744" s="138"/>
      <c r="F4744" s="132"/>
      <c r="G4744" s="132"/>
      <c r="H4744" s="132"/>
      <c r="I4744" s="132"/>
      <c r="J4744" s="132"/>
      <c r="K4744" s="132"/>
      <c r="M4744" s="173"/>
      <c r="N4744" s="173"/>
    </row>
    <row r="4745" spans="2:14" s="171" customFormat="1" ht="20.100000000000001" hidden="1" customHeight="1">
      <c r="B4745" s="138"/>
      <c r="C4745" s="138"/>
      <c r="D4745" s="161"/>
      <c r="E4745" s="138"/>
      <c r="F4745" s="132"/>
      <c r="G4745" s="132"/>
      <c r="H4745" s="132"/>
      <c r="I4745" s="132"/>
      <c r="J4745" s="132"/>
      <c r="K4745" s="132"/>
      <c r="M4745" s="173"/>
      <c r="N4745" s="173"/>
    </row>
    <row r="4746" spans="2:14" s="171" customFormat="1" ht="20.100000000000001" hidden="1" customHeight="1">
      <c r="B4746" s="138"/>
      <c r="C4746" s="138"/>
      <c r="D4746" s="161"/>
      <c r="E4746" s="138"/>
      <c r="F4746" s="132"/>
      <c r="G4746" s="132"/>
      <c r="H4746" s="132"/>
      <c r="I4746" s="132"/>
      <c r="J4746" s="132"/>
      <c r="K4746" s="132"/>
      <c r="M4746" s="173"/>
      <c r="N4746" s="173"/>
    </row>
    <row r="4747" spans="2:14" s="171" customFormat="1" ht="20.100000000000001" hidden="1" customHeight="1">
      <c r="B4747" s="138"/>
      <c r="C4747" s="138"/>
      <c r="D4747" s="161"/>
      <c r="E4747" s="138"/>
      <c r="F4747" s="132"/>
      <c r="G4747" s="132"/>
      <c r="H4747" s="132"/>
      <c r="I4747" s="132"/>
      <c r="J4747" s="132"/>
      <c r="K4747" s="132"/>
      <c r="M4747" s="173"/>
      <c r="N4747" s="173"/>
    </row>
    <row r="4748" spans="2:14" s="171" customFormat="1" ht="20.100000000000001" hidden="1" customHeight="1">
      <c r="B4748" s="138"/>
      <c r="C4748" s="138"/>
      <c r="D4748" s="161"/>
      <c r="E4748" s="138"/>
      <c r="F4748" s="132"/>
      <c r="G4748" s="132"/>
      <c r="H4748" s="132"/>
      <c r="I4748" s="132"/>
      <c r="J4748" s="132"/>
      <c r="K4748" s="132"/>
      <c r="M4748" s="173"/>
      <c r="N4748" s="173"/>
    </row>
    <row r="4749" spans="2:14" s="171" customFormat="1" ht="20.100000000000001" hidden="1" customHeight="1">
      <c r="B4749" s="138"/>
      <c r="C4749" s="138"/>
      <c r="D4749" s="161"/>
      <c r="E4749" s="138"/>
      <c r="F4749" s="132"/>
      <c r="G4749" s="132"/>
      <c r="H4749" s="132"/>
      <c r="I4749" s="132"/>
      <c r="J4749" s="132"/>
      <c r="K4749" s="132"/>
      <c r="M4749" s="173"/>
      <c r="N4749" s="173"/>
    </row>
    <row r="4750" spans="2:14" s="171" customFormat="1" ht="20.100000000000001" hidden="1" customHeight="1">
      <c r="B4750" s="138"/>
      <c r="C4750" s="138"/>
      <c r="D4750" s="161"/>
      <c r="E4750" s="138"/>
      <c r="F4750" s="132"/>
      <c r="G4750" s="132"/>
      <c r="H4750" s="132"/>
      <c r="I4750" s="132"/>
      <c r="J4750" s="132"/>
      <c r="K4750" s="132"/>
      <c r="M4750" s="173"/>
      <c r="N4750" s="173"/>
    </row>
    <row r="4751" spans="2:14" s="171" customFormat="1" ht="20.100000000000001" hidden="1" customHeight="1">
      <c r="B4751" s="138"/>
      <c r="C4751" s="138"/>
      <c r="D4751" s="161"/>
      <c r="E4751" s="138"/>
      <c r="F4751" s="132"/>
      <c r="G4751" s="132"/>
      <c r="H4751" s="132"/>
      <c r="I4751" s="132"/>
      <c r="J4751" s="132"/>
      <c r="K4751" s="132"/>
      <c r="M4751" s="173"/>
      <c r="N4751" s="173"/>
    </row>
    <row r="4752" spans="2:14" s="171" customFormat="1" ht="20.100000000000001" hidden="1" customHeight="1">
      <c r="B4752" s="138"/>
      <c r="C4752" s="138"/>
      <c r="D4752" s="161"/>
      <c r="E4752" s="138"/>
      <c r="F4752" s="132"/>
      <c r="G4752" s="132"/>
      <c r="H4752" s="132"/>
      <c r="I4752" s="132"/>
      <c r="J4752" s="132"/>
      <c r="K4752" s="132"/>
      <c r="M4752" s="173"/>
      <c r="N4752" s="173"/>
    </row>
    <row r="4753" spans="2:14" s="171" customFormat="1" ht="20.100000000000001" hidden="1" customHeight="1">
      <c r="B4753" s="138"/>
      <c r="C4753" s="138"/>
      <c r="D4753" s="161"/>
      <c r="E4753" s="138"/>
      <c r="F4753" s="132"/>
      <c r="G4753" s="132"/>
      <c r="H4753" s="132"/>
      <c r="I4753" s="132"/>
      <c r="J4753" s="132"/>
      <c r="K4753" s="132"/>
      <c r="M4753" s="173"/>
      <c r="N4753" s="173"/>
    </row>
    <row r="4754" spans="2:14" s="171" customFormat="1" ht="20.100000000000001" hidden="1" customHeight="1">
      <c r="B4754" s="138"/>
      <c r="C4754" s="138"/>
      <c r="D4754" s="161"/>
      <c r="E4754" s="138"/>
      <c r="F4754" s="132"/>
      <c r="G4754" s="132"/>
      <c r="H4754" s="132"/>
      <c r="I4754" s="132"/>
      <c r="J4754" s="132"/>
      <c r="K4754" s="132"/>
      <c r="M4754" s="173"/>
      <c r="N4754" s="173"/>
    </row>
    <row r="4755" spans="2:14" s="171" customFormat="1" ht="20.100000000000001" hidden="1" customHeight="1">
      <c r="B4755" s="138"/>
      <c r="C4755" s="138"/>
      <c r="D4755" s="161"/>
      <c r="E4755" s="138"/>
      <c r="F4755" s="132"/>
      <c r="G4755" s="132"/>
      <c r="H4755" s="132"/>
      <c r="I4755" s="132"/>
      <c r="J4755" s="132"/>
      <c r="K4755" s="132"/>
      <c r="M4755" s="173"/>
      <c r="N4755" s="173"/>
    </row>
    <row r="4756" spans="2:14" s="171" customFormat="1" ht="20.100000000000001" hidden="1" customHeight="1">
      <c r="B4756" s="138"/>
      <c r="C4756" s="138"/>
      <c r="D4756" s="161"/>
      <c r="E4756" s="138"/>
      <c r="F4756" s="132"/>
      <c r="G4756" s="132"/>
      <c r="H4756" s="132"/>
      <c r="I4756" s="132"/>
      <c r="J4756" s="132"/>
      <c r="K4756" s="132"/>
      <c r="M4756" s="173"/>
      <c r="N4756" s="173"/>
    </row>
  </sheetData>
  <autoFilter ref="I1:I4756">
    <filterColumn colId="0">
      <filters>
        <filter val="B"/>
      </filters>
    </filterColumn>
  </autoFilter>
  <mergeCells count="3">
    <mergeCell ref="M4:N4"/>
    <mergeCell ref="A1:H1"/>
    <mergeCell ref="A2:H2"/>
  </mergeCells>
  <printOptions horizontalCentered="1"/>
  <pageMargins left="0.7" right="0.7" top="0.75" bottom="0.75" header="0.3" footer="0.3"/>
  <pageSetup paperSize="9" scale="29" orientation="portrait" horizontalDpi="300" verticalDpi="300" r:id="rId1"/>
  <rowBreaks count="1" manualBreakCount="1">
    <brk id="1247" max="16383" man="1"/>
  </rowBreaks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view="pageBreakPreview" zoomScale="87" zoomScaleNormal="92" zoomScaleSheetLayoutView="87" workbookViewId="0">
      <pane ySplit="9" topLeftCell="A100" activePane="bottomLeft" state="frozen"/>
      <selection pane="bottomLeft" activeCell="A110" sqref="A110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11.28515625" style="848" customWidth="1"/>
    <col min="4" max="4" width="51.57031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22" t="s">
        <v>1215</v>
      </c>
      <c r="C1" s="1422"/>
      <c r="D1" s="1422"/>
      <c r="E1" s="1422"/>
      <c r="F1" s="1422"/>
      <c r="G1" s="1422"/>
      <c r="H1" s="1422"/>
      <c r="I1" s="1422"/>
      <c r="J1" s="1422"/>
      <c r="K1" s="1422"/>
      <c r="L1" s="1422"/>
      <c r="M1" s="1422"/>
      <c r="N1" s="1422"/>
      <c r="O1" s="1422"/>
      <c r="P1" s="1422"/>
      <c r="Q1" s="1422"/>
      <c r="R1" s="1422"/>
      <c r="S1" s="1422"/>
      <c r="T1" s="1422"/>
      <c r="U1" s="1422"/>
      <c r="V1" s="1422"/>
      <c r="W1" s="1422"/>
      <c r="X1" s="1422"/>
      <c r="Y1" s="1422"/>
      <c r="Z1" s="1422"/>
      <c r="AA1" s="1422"/>
      <c r="AB1" s="1422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3" t="s">
        <v>835</v>
      </c>
      <c r="C7" s="1424" t="s">
        <v>2</v>
      </c>
      <c r="D7" s="1427" t="s">
        <v>3</v>
      </c>
      <c r="E7" s="1430" t="s">
        <v>1231</v>
      </c>
      <c r="F7" s="1433" t="s">
        <v>1285</v>
      </c>
      <c r="G7" s="1436" t="s">
        <v>1033</v>
      </c>
      <c r="H7" s="1439" t="s">
        <v>1238</v>
      </c>
      <c r="I7" s="1439"/>
      <c r="J7" s="1439"/>
      <c r="K7" s="1439"/>
      <c r="L7" s="1440"/>
      <c r="M7" s="1439" t="s">
        <v>1286</v>
      </c>
      <c r="N7" s="1439"/>
      <c r="O7" s="1439"/>
      <c r="P7" s="1439"/>
      <c r="Q7" s="1440"/>
      <c r="R7" s="1443" t="s">
        <v>1239</v>
      </c>
      <c r="S7" s="1444"/>
      <c r="T7" s="1444"/>
      <c r="U7" s="1444"/>
      <c r="V7" s="1444"/>
      <c r="W7" s="1444"/>
      <c r="X7" s="1444"/>
      <c r="Y7" s="1445"/>
      <c r="Z7" s="1423" t="s">
        <v>1240</v>
      </c>
      <c r="AA7" s="1430" t="s">
        <v>1241</v>
      </c>
      <c r="AB7" s="1430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3"/>
      <c r="C8" s="1425"/>
      <c r="D8" s="1428"/>
      <c r="E8" s="1431"/>
      <c r="F8" s="1434"/>
      <c r="G8" s="1437"/>
      <c r="H8" s="1441"/>
      <c r="I8" s="1441"/>
      <c r="J8" s="1441"/>
      <c r="K8" s="1441"/>
      <c r="L8" s="1442"/>
      <c r="M8" s="1441"/>
      <c r="N8" s="1441"/>
      <c r="O8" s="1441"/>
      <c r="P8" s="1441"/>
      <c r="Q8" s="1442"/>
      <c r="R8" s="1410" t="s">
        <v>12</v>
      </c>
      <c r="S8" s="1410"/>
      <c r="T8" s="1410" t="s">
        <v>13</v>
      </c>
      <c r="U8" s="1410"/>
      <c r="V8" s="1410" t="s">
        <v>1244</v>
      </c>
      <c r="W8" s="1410"/>
      <c r="X8" s="1410" t="s">
        <v>1245</v>
      </c>
      <c r="Y8" s="1410"/>
      <c r="Z8" s="1423"/>
      <c r="AA8" s="1431"/>
      <c r="AB8" s="1431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3"/>
      <c r="C9" s="1426"/>
      <c r="D9" s="1429"/>
      <c r="E9" s="1432"/>
      <c r="F9" s="1435"/>
      <c r="G9" s="1438"/>
      <c r="H9" s="962" t="s">
        <v>1283</v>
      </c>
      <c r="I9" s="962" t="s">
        <v>1218</v>
      </c>
      <c r="J9" s="962" t="s">
        <v>1282</v>
      </c>
      <c r="K9" s="962" t="s">
        <v>1284</v>
      </c>
      <c r="L9" s="962" t="s">
        <v>1220</v>
      </c>
      <c r="M9" s="962" t="s">
        <v>1283</v>
      </c>
      <c r="N9" s="962" t="s">
        <v>1218</v>
      </c>
      <c r="O9" s="962" t="s">
        <v>1282</v>
      </c>
      <c r="P9" s="962" t="s">
        <v>1284</v>
      </c>
      <c r="Q9" s="962" t="s">
        <v>1220</v>
      </c>
      <c r="R9" s="963" t="s">
        <v>20</v>
      </c>
      <c r="S9" s="964" t="s">
        <v>21</v>
      </c>
      <c r="T9" s="963" t="s">
        <v>20</v>
      </c>
      <c r="U9" s="964" t="s">
        <v>21</v>
      </c>
      <c r="V9" s="963" t="s">
        <v>20</v>
      </c>
      <c r="W9" s="965" t="s">
        <v>21</v>
      </c>
      <c r="X9" s="963" t="s">
        <v>20</v>
      </c>
      <c r="Y9" s="965" t="s">
        <v>21</v>
      </c>
      <c r="Z9" s="1423"/>
      <c r="AA9" s="966" t="s">
        <v>1246</v>
      </c>
      <c r="AB9" s="1432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7">
        <v>1</v>
      </c>
      <c r="C10" s="968">
        <v>2</v>
      </c>
      <c r="D10" s="967">
        <v>3</v>
      </c>
      <c r="E10" s="968">
        <v>4</v>
      </c>
      <c r="F10" s="969">
        <v>5</v>
      </c>
      <c r="G10" s="969">
        <v>6</v>
      </c>
      <c r="H10" s="968" t="s">
        <v>1287</v>
      </c>
      <c r="I10" s="967">
        <v>8</v>
      </c>
      <c r="J10" s="968" t="s">
        <v>1288</v>
      </c>
      <c r="K10" s="968" t="s">
        <v>1293</v>
      </c>
      <c r="L10" s="967">
        <v>11</v>
      </c>
      <c r="M10" s="967">
        <v>12</v>
      </c>
      <c r="N10" s="967">
        <v>13</v>
      </c>
      <c r="O10" s="968" t="s">
        <v>1294</v>
      </c>
      <c r="P10" s="967">
        <v>15</v>
      </c>
      <c r="Q10" s="967">
        <v>16</v>
      </c>
      <c r="R10" s="967">
        <v>17</v>
      </c>
      <c r="S10" s="967">
        <v>18</v>
      </c>
      <c r="T10" s="967">
        <v>19</v>
      </c>
      <c r="U10" s="967">
        <v>20</v>
      </c>
      <c r="V10" s="967">
        <v>21</v>
      </c>
      <c r="W10" s="967">
        <v>22</v>
      </c>
      <c r="X10" s="967">
        <v>23</v>
      </c>
      <c r="Y10" s="967">
        <v>24</v>
      </c>
      <c r="Z10" s="967">
        <v>25</v>
      </c>
      <c r="AA10" s="968" t="s">
        <v>1295</v>
      </c>
      <c r="AB10" s="967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70"/>
      <c r="C11" s="971"/>
      <c r="D11" s="970" t="str">
        <f>"KECAMATAN "&amp;E12&amp;""</f>
        <v>KECAMATAN PURBALINGGA</v>
      </c>
      <c r="E11" s="971"/>
      <c r="F11" s="972"/>
      <c r="G11" s="973"/>
      <c r="H11" s="971"/>
      <c r="I11" s="970"/>
      <c r="J11" s="971"/>
      <c r="K11" s="971"/>
      <c r="L11" s="970"/>
      <c r="M11" s="970"/>
      <c r="N11" s="970"/>
      <c r="O11" s="971"/>
      <c r="P11" s="970"/>
      <c r="Q11" s="970"/>
      <c r="R11" s="970"/>
      <c r="S11" s="970"/>
      <c r="T11" s="970"/>
      <c r="U11" s="970"/>
      <c r="V11" s="970"/>
      <c r="W11" s="970"/>
      <c r="X11" s="970"/>
      <c r="Y11" s="970"/>
      <c r="Z11" s="970"/>
      <c r="AA11" s="971"/>
      <c r="AB11" s="970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974">
        <v>1</v>
      </c>
      <c r="C12" s="975">
        <v>1.0009999999999999</v>
      </c>
      <c r="D12" s="976" t="e">
        <f>#REF!</f>
        <v>#REF!</v>
      </c>
      <c r="E12" s="977" t="s">
        <v>1270</v>
      </c>
      <c r="F12" s="978">
        <v>0.11</v>
      </c>
      <c r="G12" s="979">
        <v>18.8</v>
      </c>
      <c r="H12" s="980">
        <f>M12/F12*100</f>
        <v>100</v>
      </c>
      <c r="I12" s="980">
        <f>N12/F12*100</f>
        <v>0</v>
      </c>
      <c r="J12" s="980">
        <f>O12/F12*100</f>
        <v>0</v>
      </c>
      <c r="K12" s="980">
        <f>P12/F12*100</f>
        <v>0</v>
      </c>
      <c r="L12" s="981">
        <f>Q12/F12*100</f>
        <v>0</v>
      </c>
      <c r="M12" s="982">
        <f>F12-N12-O12-P12-Q12</f>
        <v>0.11</v>
      </c>
      <c r="N12" s="982"/>
      <c r="O12" s="982">
        <v>0</v>
      </c>
      <c r="P12" s="982">
        <v>0</v>
      </c>
      <c r="Q12" s="982">
        <v>0</v>
      </c>
      <c r="R12" s="983">
        <v>0.11</v>
      </c>
      <c r="S12" s="980">
        <f>R12/F12*100</f>
        <v>100</v>
      </c>
      <c r="T12" s="984">
        <v>0</v>
      </c>
      <c r="U12" s="980">
        <f>T12/F12*100</f>
        <v>0</v>
      </c>
      <c r="V12" s="985">
        <v>0</v>
      </c>
      <c r="W12" s="980">
        <f>V12/F12*100</f>
        <v>0</v>
      </c>
      <c r="X12" s="983">
        <v>0</v>
      </c>
      <c r="Y12" s="980">
        <f t="shared" ref="Y12:Y75" si="0">SUM(X12/F12)</f>
        <v>0</v>
      </c>
      <c r="Z12" s="981" t="s">
        <v>1249</v>
      </c>
      <c r="AA12" s="986" t="e">
        <f>'1-'!AG13</f>
        <v>#REF!</v>
      </c>
      <c r="AB12" s="981" t="s">
        <v>1249</v>
      </c>
      <c r="AC12" s="952">
        <f>F12-M12-N12-O12-P12-Q12</f>
        <v>0</v>
      </c>
      <c r="AD12" s="952"/>
      <c r="AE12" s="936">
        <v>0.11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974">
        <v>2</v>
      </c>
      <c r="C13" s="975">
        <v>1.0019999999999998</v>
      </c>
      <c r="D13" s="976" t="e">
        <f>#REF!</f>
        <v>#REF!</v>
      </c>
      <c r="E13" s="974" t="s">
        <v>1270</v>
      </c>
      <c r="F13" s="978">
        <v>0.11</v>
      </c>
      <c r="G13" s="979">
        <v>18.8</v>
      </c>
      <c r="H13" s="980">
        <f t="shared" ref="H13:H76" si="1">M13/F13*100</f>
        <v>100</v>
      </c>
      <c r="I13" s="980">
        <f t="shared" ref="I13:I76" si="2">N13/F13*100</f>
        <v>0</v>
      </c>
      <c r="J13" s="980">
        <f t="shared" ref="J13:J76" si="3">O13/F13*100</f>
        <v>0</v>
      </c>
      <c r="K13" s="980">
        <f t="shared" ref="K13:K76" si="4">P13/F13*100</f>
        <v>0</v>
      </c>
      <c r="L13" s="981">
        <f t="shared" ref="L13:L76" si="5">Q13/F13*100</f>
        <v>0</v>
      </c>
      <c r="M13" s="982">
        <f t="shared" ref="M13:M76" si="6">F13-N13-O13-P13-Q13</f>
        <v>0.11</v>
      </c>
      <c r="N13" s="982"/>
      <c r="O13" s="982">
        <v>0</v>
      </c>
      <c r="P13" s="982">
        <v>0</v>
      </c>
      <c r="Q13" s="982">
        <v>0</v>
      </c>
      <c r="R13" s="983">
        <v>0.11</v>
      </c>
      <c r="S13" s="980">
        <f t="shared" ref="S13:S76" si="7">R13/F13*100</f>
        <v>100</v>
      </c>
      <c r="T13" s="985">
        <v>0</v>
      </c>
      <c r="U13" s="980">
        <f t="shared" ref="U13:U76" si="8">T13/F13*100</f>
        <v>0</v>
      </c>
      <c r="V13" s="985">
        <v>0</v>
      </c>
      <c r="W13" s="980">
        <f t="shared" ref="W13:W76" si="9">V13/F13*100</f>
        <v>0</v>
      </c>
      <c r="X13" s="983">
        <v>0</v>
      </c>
      <c r="Y13" s="980">
        <f t="shared" si="0"/>
        <v>0</v>
      </c>
      <c r="Z13" s="981" t="s">
        <v>1249</v>
      </c>
      <c r="AA13" s="986" t="e">
        <f>'1-'!AG14</f>
        <v>#REF!</v>
      </c>
      <c r="AB13" s="981" t="s">
        <v>1249</v>
      </c>
      <c r="AC13" s="952">
        <f t="shared" ref="AC13:AC51" si="10">F13-M13-N13-O13-P13-Q13</f>
        <v>0</v>
      </c>
      <c r="AD13" s="952"/>
      <c r="AE13" s="936">
        <v>0.11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974">
        <v>3</v>
      </c>
      <c r="C14" s="975">
        <v>1.0029999999999997</v>
      </c>
      <c r="D14" s="976" t="e">
        <f>#REF!</f>
        <v>#REF!</v>
      </c>
      <c r="E14" s="974" t="s">
        <v>1270</v>
      </c>
      <c r="F14" s="978">
        <v>0.11</v>
      </c>
      <c r="G14" s="979">
        <v>10.5</v>
      </c>
      <c r="H14" s="980">
        <f t="shared" si="1"/>
        <v>100</v>
      </c>
      <c r="I14" s="980">
        <f t="shared" si="2"/>
        <v>0</v>
      </c>
      <c r="J14" s="980">
        <f t="shared" si="3"/>
        <v>0</v>
      </c>
      <c r="K14" s="980">
        <f t="shared" si="4"/>
        <v>0</v>
      </c>
      <c r="L14" s="981">
        <f t="shared" si="5"/>
        <v>0</v>
      </c>
      <c r="M14" s="982">
        <f t="shared" si="6"/>
        <v>0.11</v>
      </c>
      <c r="N14" s="982"/>
      <c r="O14" s="982">
        <v>0</v>
      </c>
      <c r="P14" s="982">
        <v>0</v>
      </c>
      <c r="Q14" s="982">
        <v>0</v>
      </c>
      <c r="R14" s="983">
        <v>0.11</v>
      </c>
      <c r="S14" s="980">
        <f t="shared" si="7"/>
        <v>100</v>
      </c>
      <c r="T14" s="985">
        <v>0</v>
      </c>
      <c r="U14" s="980">
        <f t="shared" si="8"/>
        <v>0</v>
      </c>
      <c r="V14" s="985">
        <v>0</v>
      </c>
      <c r="W14" s="980">
        <f t="shared" si="9"/>
        <v>0</v>
      </c>
      <c r="X14" s="983">
        <v>0</v>
      </c>
      <c r="Y14" s="980">
        <f t="shared" si="0"/>
        <v>0</v>
      </c>
      <c r="Z14" s="981" t="s">
        <v>1249</v>
      </c>
      <c r="AA14" s="986" t="e">
        <f>'1-'!AG15</f>
        <v>#REF!</v>
      </c>
      <c r="AB14" s="981" t="s">
        <v>1249</v>
      </c>
      <c r="AC14" s="952">
        <f t="shared" si="10"/>
        <v>0</v>
      </c>
      <c r="AD14" s="952"/>
      <c r="AE14" s="936">
        <v>0.11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74">
        <v>4</v>
      </c>
      <c r="C15" s="975">
        <v>1.0039999999999996</v>
      </c>
      <c r="D15" s="976" t="e">
        <f>#REF!</f>
        <v>#REF!</v>
      </c>
      <c r="E15" s="974" t="s">
        <v>1270</v>
      </c>
      <c r="F15" s="978">
        <v>0.12</v>
      </c>
      <c r="G15" s="979">
        <v>11.5</v>
      </c>
      <c r="H15" s="980">
        <f t="shared" si="1"/>
        <v>100</v>
      </c>
      <c r="I15" s="980">
        <f t="shared" si="2"/>
        <v>0</v>
      </c>
      <c r="J15" s="980">
        <f t="shared" si="3"/>
        <v>0</v>
      </c>
      <c r="K15" s="980">
        <f t="shared" si="4"/>
        <v>0</v>
      </c>
      <c r="L15" s="981">
        <f t="shared" si="5"/>
        <v>0</v>
      </c>
      <c r="M15" s="982">
        <f t="shared" si="6"/>
        <v>0.12</v>
      </c>
      <c r="N15" s="982"/>
      <c r="O15" s="982">
        <v>0</v>
      </c>
      <c r="P15" s="982">
        <v>0</v>
      </c>
      <c r="Q15" s="982">
        <v>0</v>
      </c>
      <c r="R15" s="983">
        <v>0.12</v>
      </c>
      <c r="S15" s="980">
        <f t="shared" si="7"/>
        <v>100</v>
      </c>
      <c r="T15" s="985">
        <v>0</v>
      </c>
      <c r="U15" s="980">
        <f t="shared" si="8"/>
        <v>0</v>
      </c>
      <c r="V15" s="985">
        <v>0</v>
      </c>
      <c r="W15" s="980">
        <f t="shared" si="9"/>
        <v>0</v>
      </c>
      <c r="X15" s="983">
        <v>0</v>
      </c>
      <c r="Y15" s="980">
        <f t="shared" si="0"/>
        <v>0</v>
      </c>
      <c r="Z15" s="981" t="s">
        <v>1249</v>
      </c>
      <c r="AA15" s="986" t="e">
        <f>'1-'!AG16</f>
        <v>#REF!</v>
      </c>
      <c r="AB15" s="981" t="s">
        <v>1249</v>
      </c>
      <c r="AC15" s="952">
        <f t="shared" si="10"/>
        <v>0</v>
      </c>
      <c r="AD15" s="952"/>
      <c r="AE15" s="936">
        <v>0.12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74">
        <v>5</v>
      </c>
      <c r="C16" s="975">
        <v>1.0049999999999994</v>
      </c>
      <c r="D16" s="976" t="e">
        <f>#REF!</f>
        <v>#REF!</v>
      </c>
      <c r="E16" s="974" t="s">
        <v>1270</v>
      </c>
      <c r="F16" s="978">
        <v>0.28999999999999998</v>
      </c>
      <c r="G16" s="979">
        <v>10</v>
      </c>
      <c r="H16" s="980">
        <f t="shared" si="1"/>
        <v>100</v>
      </c>
      <c r="I16" s="980">
        <f t="shared" si="2"/>
        <v>0</v>
      </c>
      <c r="J16" s="980">
        <f t="shared" si="3"/>
        <v>0</v>
      </c>
      <c r="K16" s="980">
        <f t="shared" si="4"/>
        <v>0</v>
      </c>
      <c r="L16" s="981">
        <f t="shared" si="5"/>
        <v>0</v>
      </c>
      <c r="M16" s="982">
        <f t="shared" si="6"/>
        <v>0.28999999999999998</v>
      </c>
      <c r="N16" s="982"/>
      <c r="O16" s="982">
        <v>0</v>
      </c>
      <c r="P16" s="982">
        <v>0</v>
      </c>
      <c r="Q16" s="982">
        <v>0</v>
      </c>
      <c r="R16" s="983">
        <v>0.28999999999999998</v>
      </c>
      <c r="S16" s="980">
        <f t="shared" si="7"/>
        <v>100</v>
      </c>
      <c r="T16" s="985">
        <v>0</v>
      </c>
      <c r="U16" s="980">
        <f t="shared" si="8"/>
        <v>0</v>
      </c>
      <c r="V16" s="985">
        <v>0</v>
      </c>
      <c r="W16" s="980">
        <f t="shared" si="9"/>
        <v>0</v>
      </c>
      <c r="X16" s="983">
        <v>0</v>
      </c>
      <c r="Y16" s="980">
        <f t="shared" si="0"/>
        <v>0</v>
      </c>
      <c r="Z16" s="981" t="s">
        <v>1249</v>
      </c>
      <c r="AA16" s="986" t="e">
        <f>'1-'!AG17</f>
        <v>#REF!</v>
      </c>
      <c r="AB16" s="981" t="s">
        <v>1249</v>
      </c>
      <c r="AC16" s="952">
        <f t="shared" si="10"/>
        <v>0</v>
      </c>
      <c r="AD16" s="952"/>
      <c r="AE16" s="936">
        <v>0.27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974">
        <v>6</v>
      </c>
      <c r="C17" s="975">
        <v>1.0059999999999993</v>
      </c>
      <c r="D17" s="976" t="e">
        <f>#REF!</f>
        <v>#REF!</v>
      </c>
      <c r="E17" s="974" t="s">
        <v>1270</v>
      </c>
      <c r="F17" s="978">
        <v>0.22</v>
      </c>
      <c r="G17" s="979">
        <v>11.5</v>
      </c>
      <c r="H17" s="980">
        <f t="shared" si="1"/>
        <v>100</v>
      </c>
      <c r="I17" s="980">
        <f t="shared" si="2"/>
        <v>0</v>
      </c>
      <c r="J17" s="980">
        <f t="shared" si="3"/>
        <v>0</v>
      </c>
      <c r="K17" s="980">
        <f t="shared" si="4"/>
        <v>0</v>
      </c>
      <c r="L17" s="981">
        <f t="shared" si="5"/>
        <v>0</v>
      </c>
      <c r="M17" s="982">
        <f t="shared" si="6"/>
        <v>0.22</v>
      </c>
      <c r="N17" s="982"/>
      <c r="O17" s="982">
        <v>0</v>
      </c>
      <c r="P17" s="982">
        <v>0</v>
      </c>
      <c r="Q17" s="982">
        <v>0</v>
      </c>
      <c r="R17" s="983">
        <v>0.22</v>
      </c>
      <c r="S17" s="980">
        <f t="shared" si="7"/>
        <v>100</v>
      </c>
      <c r="T17" s="985">
        <v>0</v>
      </c>
      <c r="U17" s="980">
        <f t="shared" si="8"/>
        <v>0</v>
      </c>
      <c r="V17" s="985">
        <v>0</v>
      </c>
      <c r="W17" s="980">
        <f t="shared" si="9"/>
        <v>0</v>
      </c>
      <c r="X17" s="983">
        <v>0</v>
      </c>
      <c r="Y17" s="980">
        <f t="shared" si="0"/>
        <v>0</v>
      </c>
      <c r="Z17" s="981" t="s">
        <v>1249</v>
      </c>
      <c r="AA17" s="986" t="e">
        <f>'1-'!AG18</f>
        <v>#REF!</v>
      </c>
      <c r="AB17" s="981" t="s">
        <v>1249</v>
      </c>
      <c r="AC17" s="952">
        <f t="shared" si="10"/>
        <v>0</v>
      </c>
      <c r="AD17" s="952"/>
      <c r="AE17" s="936">
        <v>0.27000000000000007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974">
        <v>7</v>
      </c>
      <c r="C18" s="975">
        <v>1.0069999999999992</v>
      </c>
      <c r="D18" s="976" t="e">
        <f>#REF!</f>
        <v>#REF!</v>
      </c>
      <c r="E18" s="974" t="s">
        <v>1270</v>
      </c>
      <c r="F18" s="978">
        <v>0.26</v>
      </c>
      <c r="G18" s="979">
        <v>10.5</v>
      </c>
      <c r="H18" s="980">
        <f t="shared" si="1"/>
        <v>100</v>
      </c>
      <c r="I18" s="980">
        <f t="shared" si="2"/>
        <v>0</v>
      </c>
      <c r="J18" s="980">
        <f t="shared" si="3"/>
        <v>0</v>
      </c>
      <c r="K18" s="980">
        <f t="shared" si="4"/>
        <v>0</v>
      </c>
      <c r="L18" s="981">
        <f t="shared" si="5"/>
        <v>0</v>
      </c>
      <c r="M18" s="982">
        <f t="shared" si="6"/>
        <v>0.26</v>
      </c>
      <c r="N18" s="982"/>
      <c r="O18" s="982">
        <v>0</v>
      </c>
      <c r="P18" s="982">
        <v>0</v>
      </c>
      <c r="Q18" s="982">
        <v>0</v>
      </c>
      <c r="R18" s="983">
        <v>0.26</v>
      </c>
      <c r="S18" s="980">
        <f t="shared" si="7"/>
        <v>100</v>
      </c>
      <c r="T18" s="985">
        <v>0</v>
      </c>
      <c r="U18" s="980">
        <f t="shared" si="8"/>
        <v>0</v>
      </c>
      <c r="V18" s="985">
        <v>0</v>
      </c>
      <c r="W18" s="980">
        <f t="shared" si="9"/>
        <v>0</v>
      </c>
      <c r="X18" s="983">
        <v>0</v>
      </c>
      <c r="Y18" s="980">
        <f t="shared" si="0"/>
        <v>0</v>
      </c>
      <c r="Z18" s="981" t="s">
        <v>1249</v>
      </c>
      <c r="AA18" s="986" t="e">
        <f>'1-'!AG19</f>
        <v>#REF!</v>
      </c>
      <c r="AB18" s="981" t="s">
        <v>1249</v>
      </c>
      <c r="AC18" s="952">
        <f t="shared" si="10"/>
        <v>0</v>
      </c>
      <c r="AD18" s="952"/>
      <c r="AE18" s="936">
        <v>0.24</v>
      </c>
      <c r="AF18" s="936">
        <v>0</v>
      </c>
      <c r="AG18" s="936">
        <v>0</v>
      </c>
      <c r="AH18" s="936">
        <v>0</v>
      </c>
      <c r="AI18" s="858">
        <v>0</v>
      </c>
    </row>
    <row r="19" spans="1:35" s="858" customFormat="1" ht="15">
      <c r="A19" s="857"/>
      <c r="B19" s="974">
        <v>8</v>
      </c>
      <c r="C19" s="975">
        <v>1.0079999999999991</v>
      </c>
      <c r="D19" s="976" t="e">
        <f>#REF!</f>
        <v>#REF!</v>
      </c>
      <c r="E19" s="974" t="s">
        <v>1270</v>
      </c>
      <c r="F19" s="978">
        <v>0.43</v>
      </c>
      <c r="G19" s="979">
        <v>11</v>
      </c>
      <c r="H19" s="980">
        <f t="shared" si="1"/>
        <v>100</v>
      </c>
      <c r="I19" s="980">
        <f t="shared" si="2"/>
        <v>0</v>
      </c>
      <c r="J19" s="980">
        <f t="shared" si="3"/>
        <v>0</v>
      </c>
      <c r="K19" s="980">
        <f t="shared" si="4"/>
        <v>0</v>
      </c>
      <c r="L19" s="981">
        <f t="shared" si="5"/>
        <v>0</v>
      </c>
      <c r="M19" s="982">
        <f t="shared" si="6"/>
        <v>0.43</v>
      </c>
      <c r="N19" s="982"/>
      <c r="O19" s="982">
        <v>0</v>
      </c>
      <c r="P19" s="982">
        <v>0</v>
      </c>
      <c r="Q19" s="982">
        <v>0</v>
      </c>
      <c r="R19" s="983">
        <v>0.03</v>
      </c>
      <c r="S19" s="980">
        <f t="shared" si="7"/>
        <v>6.9767441860465116</v>
      </c>
      <c r="T19" s="985">
        <v>0.2</v>
      </c>
      <c r="U19" s="980">
        <f t="shared" si="8"/>
        <v>46.511627906976749</v>
      </c>
      <c r="V19" s="985">
        <v>0.2</v>
      </c>
      <c r="W19" s="980">
        <f t="shared" si="9"/>
        <v>46.511627906976749</v>
      </c>
      <c r="X19" s="983">
        <v>0</v>
      </c>
      <c r="Y19" s="980">
        <f t="shared" si="0"/>
        <v>0</v>
      </c>
      <c r="Z19" s="981" t="s">
        <v>1249</v>
      </c>
      <c r="AA19" s="986" t="e">
        <f>'1-'!AG20</f>
        <v>#REF!</v>
      </c>
      <c r="AB19" s="981" t="s">
        <v>1249</v>
      </c>
      <c r="AC19" s="952">
        <f t="shared" si="10"/>
        <v>0</v>
      </c>
      <c r="AD19" s="952"/>
      <c r="AE19" s="936">
        <v>0.41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974">
        <v>9</v>
      </c>
      <c r="C20" s="975">
        <v>1.008999999999999</v>
      </c>
      <c r="D20" s="976" t="e">
        <f>#REF!</f>
        <v>#REF!</v>
      </c>
      <c r="E20" s="974" t="s">
        <v>1270</v>
      </c>
      <c r="F20" s="978">
        <v>0.28000000000000003</v>
      </c>
      <c r="G20" s="979">
        <v>10.4</v>
      </c>
      <c r="H20" s="980">
        <f t="shared" si="1"/>
        <v>100</v>
      </c>
      <c r="I20" s="980">
        <f t="shared" si="2"/>
        <v>0</v>
      </c>
      <c r="J20" s="980">
        <f t="shared" si="3"/>
        <v>0</v>
      </c>
      <c r="K20" s="980">
        <f t="shared" si="4"/>
        <v>0</v>
      </c>
      <c r="L20" s="981">
        <f t="shared" si="5"/>
        <v>0</v>
      </c>
      <c r="M20" s="982">
        <f t="shared" si="6"/>
        <v>0.28000000000000003</v>
      </c>
      <c r="N20" s="982"/>
      <c r="O20" s="982">
        <v>0</v>
      </c>
      <c r="P20" s="982">
        <v>0</v>
      </c>
      <c r="Q20" s="982">
        <v>0</v>
      </c>
      <c r="R20" s="983">
        <v>0.28000000000000003</v>
      </c>
      <c r="S20" s="980">
        <f t="shared" si="7"/>
        <v>100</v>
      </c>
      <c r="T20" s="985">
        <v>0</v>
      </c>
      <c r="U20" s="980">
        <f t="shared" si="8"/>
        <v>0</v>
      </c>
      <c r="V20" s="985">
        <v>0</v>
      </c>
      <c r="W20" s="980">
        <f t="shared" si="9"/>
        <v>0</v>
      </c>
      <c r="X20" s="983">
        <v>0</v>
      </c>
      <c r="Y20" s="980">
        <f t="shared" si="0"/>
        <v>0</v>
      </c>
      <c r="Z20" s="981" t="s">
        <v>1249</v>
      </c>
      <c r="AA20" s="986" t="e">
        <f>'1-'!AG21</f>
        <v>#REF!</v>
      </c>
      <c r="AB20" s="981" t="s">
        <v>1249</v>
      </c>
      <c r="AC20" s="952">
        <f t="shared" si="10"/>
        <v>0</v>
      </c>
      <c r="AD20" s="952"/>
      <c r="AE20" s="936">
        <v>0.28000000000000003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974">
        <v>10</v>
      </c>
      <c r="C21" s="975" t="s">
        <v>1296</v>
      </c>
      <c r="D21" s="976" t="e">
        <f>#REF!</f>
        <v>#REF!</v>
      </c>
      <c r="E21" s="974" t="s">
        <v>1270</v>
      </c>
      <c r="F21" s="978">
        <v>1.23</v>
      </c>
      <c r="G21" s="979">
        <v>11.5</v>
      </c>
      <c r="H21" s="980">
        <f t="shared" si="1"/>
        <v>100</v>
      </c>
      <c r="I21" s="980">
        <f t="shared" si="2"/>
        <v>0</v>
      </c>
      <c r="J21" s="980">
        <f t="shared" si="3"/>
        <v>0</v>
      </c>
      <c r="K21" s="980">
        <f t="shared" si="4"/>
        <v>0</v>
      </c>
      <c r="L21" s="981">
        <f t="shared" si="5"/>
        <v>0</v>
      </c>
      <c r="M21" s="982">
        <f t="shared" si="6"/>
        <v>1.23</v>
      </c>
      <c r="N21" s="982"/>
      <c r="O21" s="982">
        <v>0</v>
      </c>
      <c r="P21" s="982">
        <v>0</v>
      </c>
      <c r="Q21" s="982">
        <v>0</v>
      </c>
      <c r="R21" s="983">
        <v>1.23</v>
      </c>
      <c r="S21" s="980">
        <f t="shared" si="7"/>
        <v>100</v>
      </c>
      <c r="T21" s="985">
        <v>0</v>
      </c>
      <c r="U21" s="980">
        <f t="shared" si="8"/>
        <v>0</v>
      </c>
      <c r="V21" s="985">
        <v>0</v>
      </c>
      <c r="W21" s="980">
        <f t="shared" si="9"/>
        <v>0</v>
      </c>
      <c r="X21" s="983">
        <v>0</v>
      </c>
      <c r="Y21" s="980">
        <f t="shared" si="0"/>
        <v>0</v>
      </c>
      <c r="Z21" s="981" t="s">
        <v>1249</v>
      </c>
      <c r="AA21" s="986" t="e">
        <f>'1-'!AG22</f>
        <v>#REF!</v>
      </c>
      <c r="AB21" s="981" t="s">
        <v>1249</v>
      </c>
      <c r="AC21" s="952">
        <f t="shared" si="10"/>
        <v>0</v>
      </c>
      <c r="AD21" s="952"/>
      <c r="AE21" s="936">
        <v>1.22</v>
      </c>
      <c r="AF21" s="936">
        <v>0</v>
      </c>
      <c r="AG21" s="936">
        <v>0</v>
      </c>
      <c r="AH21" s="936">
        <v>0</v>
      </c>
      <c r="AI21" s="858">
        <v>0</v>
      </c>
    </row>
    <row r="22" spans="1:35" s="858" customFormat="1" ht="15">
      <c r="A22" s="857"/>
      <c r="B22" s="974">
        <v>11</v>
      </c>
      <c r="C22" s="975">
        <v>1.0109999999999988</v>
      </c>
      <c r="D22" s="976" t="e">
        <f>#REF!</f>
        <v>#REF!</v>
      </c>
      <c r="E22" s="974" t="s">
        <v>1270</v>
      </c>
      <c r="F22" s="978">
        <v>0.84</v>
      </c>
      <c r="G22" s="979">
        <v>12</v>
      </c>
      <c r="H22" s="980">
        <f t="shared" si="1"/>
        <v>100</v>
      </c>
      <c r="I22" s="980">
        <f t="shared" si="2"/>
        <v>0</v>
      </c>
      <c r="J22" s="980">
        <f t="shared" si="3"/>
        <v>0</v>
      </c>
      <c r="K22" s="980">
        <f t="shared" si="4"/>
        <v>0</v>
      </c>
      <c r="L22" s="981">
        <f t="shared" si="5"/>
        <v>0</v>
      </c>
      <c r="M22" s="982">
        <f t="shared" si="6"/>
        <v>0.84</v>
      </c>
      <c r="N22" s="982"/>
      <c r="O22" s="982">
        <v>0</v>
      </c>
      <c r="P22" s="982">
        <v>0</v>
      </c>
      <c r="Q22" s="982">
        <v>0</v>
      </c>
      <c r="R22" s="983">
        <v>0.6</v>
      </c>
      <c r="S22" s="980">
        <f t="shared" si="7"/>
        <v>71.428571428571431</v>
      </c>
      <c r="T22" s="985">
        <v>0.24</v>
      </c>
      <c r="U22" s="980">
        <f t="shared" si="8"/>
        <v>28.571428571428569</v>
      </c>
      <c r="V22" s="985">
        <v>0</v>
      </c>
      <c r="W22" s="980">
        <f t="shared" si="9"/>
        <v>0</v>
      </c>
      <c r="X22" s="983">
        <v>0</v>
      </c>
      <c r="Y22" s="980">
        <f t="shared" si="0"/>
        <v>0</v>
      </c>
      <c r="Z22" s="981" t="s">
        <v>1249</v>
      </c>
      <c r="AA22" s="986" t="e">
        <f>'1-'!AG23</f>
        <v>#REF!</v>
      </c>
      <c r="AB22" s="981" t="s">
        <v>1249</v>
      </c>
      <c r="AC22" s="952">
        <f t="shared" si="10"/>
        <v>0</v>
      </c>
      <c r="AD22" s="952"/>
      <c r="AE22" s="936">
        <v>0.84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974">
        <v>12</v>
      </c>
      <c r="C23" s="975">
        <v>1.0119999999999987</v>
      </c>
      <c r="D23" s="976" t="e">
        <f>#REF!</f>
        <v>#REF!</v>
      </c>
      <c r="E23" s="974" t="s">
        <v>1270</v>
      </c>
      <c r="F23" s="978">
        <v>1.54</v>
      </c>
      <c r="G23" s="979">
        <v>10</v>
      </c>
      <c r="H23" s="980">
        <f t="shared" si="1"/>
        <v>100</v>
      </c>
      <c r="I23" s="980">
        <f t="shared" si="2"/>
        <v>0</v>
      </c>
      <c r="J23" s="980">
        <f t="shared" si="3"/>
        <v>0</v>
      </c>
      <c r="K23" s="980">
        <f t="shared" si="4"/>
        <v>0</v>
      </c>
      <c r="L23" s="981">
        <f t="shared" si="5"/>
        <v>0</v>
      </c>
      <c r="M23" s="982">
        <f t="shared" si="6"/>
        <v>1.54</v>
      </c>
      <c r="N23" s="982"/>
      <c r="O23" s="982">
        <v>0</v>
      </c>
      <c r="P23" s="982">
        <v>0</v>
      </c>
      <c r="Q23" s="982">
        <v>0</v>
      </c>
      <c r="R23" s="983">
        <v>1.54</v>
      </c>
      <c r="S23" s="980">
        <f t="shared" si="7"/>
        <v>100</v>
      </c>
      <c r="T23" s="985">
        <v>0</v>
      </c>
      <c r="U23" s="980">
        <f t="shared" si="8"/>
        <v>0</v>
      </c>
      <c r="V23" s="985">
        <v>0</v>
      </c>
      <c r="W23" s="980">
        <f t="shared" si="9"/>
        <v>0</v>
      </c>
      <c r="X23" s="983">
        <v>0</v>
      </c>
      <c r="Y23" s="980">
        <f t="shared" si="0"/>
        <v>0</v>
      </c>
      <c r="Z23" s="981" t="s">
        <v>1249</v>
      </c>
      <c r="AA23" s="986" t="e">
        <f>'1-'!AG24</f>
        <v>#REF!</v>
      </c>
      <c r="AB23" s="981" t="s">
        <v>1249</v>
      </c>
      <c r="AC23" s="952">
        <f t="shared" si="10"/>
        <v>0</v>
      </c>
      <c r="AD23" s="952"/>
      <c r="AE23" s="936">
        <v>1.3981723237597907</v>
      </c>
      <c r="AF23" s="936">
        <v>0</v>
      </c>
      <c r="AG23" s="936">
        <v>8.6161879895561366</v>
      </c>
      <c r="AH23" s="936">
        <v>0.13182767624020891</v>
      </c>
      <c r="AI23" s="858">
        <v>0</v>
      </c>
    </row>
    <row r="24" spans="1:35" s="858" customFormat="1" ht="15">
      <c r="A24" s="857"/>
      <c r="B24" s="974">
        <v>13</v>
      </c>
      <c r="C24" s="975">
        <v>1.0129999999999986</v>
      </c>
      <c r="D24" s="976" t="e">
        <f>#REF!</f>
        <v>#REF!</v>
      </c>
      <c r="E24" s="974" t="s">
        <v>1270</v>
      </c>
      <c r="F24" s="978">
        <v>0.27</v>
      </c>
      <c r="G24" s="979">
        <v>7</v>
      </c>
      <c r="H24" s="980">
        <f t="shared" si="1"/>
        <v>100</v>
      </c>
      <c r="I24" s="980">
        <f t="shared" si="2"/>
        <v>0</v>
      </c>
      <c r="J24" s="980">
        <f t="shared" si="3"/>
        <v>0</v>
      </c>
      <c r="K24" s="980">
        <f t="shared" si="4"/>
        <v>0</v>
      </c>
      <c r="L24" s="981">
        <f t="shared" si="5"/>
        <v>0</v>
      </c>
      <c r="M24" s="982">
        <f t="shared" si="6"/>
        <v>0.27</v>
      </c>
      <c r="N24" s="982"/>
      <c r="O24" s="982">
        <v>0</v>
      </c>
      <c r="P24" s="982">
        <v>0</v>
      </c>
      <c r="Q24" s="982">
        <v>0</v>
      </c>
      <c r="R24" s="983">
        <v>0.27</v>
      </c>
      <c r="S24" s="980">
        <f t="shared" si="7"/>
        <v>100</v>
      </c>
      <c r="T24" s="985">
        <v>0</v>
      </c>
      <c r="U24" s="980">
        <f t="shared" si="8"/>
        <v>0</v>
      </c>
      <c r="V24" s="985">
        <v>0</v>
      </c>
      <c r="W24" s="980">
        <f t="shared" si="9"/>
        <v>0</v>
      </c>
      <c r="X24" s="983">
        <v>0</v>
      </c>
      <c r="Y24" s="980">
        <f t="shared" si="0"/>
        <v>0</v>
      </c>
      <c r="Z24" s="981" t="s">
        <v>1249</v>
      </c>
      <c r="AA24" s="986" t="e">
        <f>'1-'!AG25</f>
        <v>#REF!</v>
      </c>
      <c r="AB24" s="981" t="s">
        <v>1249</v>
      </c>
      <c r="AC24" s="952">
        <f t="shared" si="10"/>
        <v>0</v>
      </c>
      <c r="AD24" s="952"/>
      <c r="AE24" s="936">
        <v>0.27</v>
      </c>
      <c r="AF24" s="936">
        <v>0</v>
      </c>
      <c r="AG24" s="936">
        <v>0</v>
      </c>
      <c r="AH24" s="936">
        <v>0</v>
      </c>
      <c r="AI24" s="858">
        <v>0</v>
      </c>
    </row>
    <row r="25" spans="1:35" s="858" customFormat="1" ht="15">
      <c r="A25" s="857"/>
      <c r="B25" s="974">
        <v>14</v>
      </c>
      <c r="C25" s="975">
        <v>1.0139999999999985</v>
      </c>
      <c r="D25" s="976" t="e">
        <f>#REF!</f>
        <v>#REF!</v>
      </c>
      <c r="E25" s="974" t="s">
        <v>1270</v>
      </c>
      <c r="F25" s="978">
        <v>3.24</v>
      </c>
      <c r="G25" s="979">
        <v>7</v>
      </c>
      <c r="H25" s="980">
        <f t="shared" si="1"/>
        <v>100</v>
      </c>
      <c r="I25" s="980">
        <f t="shared" si="2"/>
        <v>0</v>
      </c>
      <c r="J25" s="980">
        <f t="shared" si="3"/>
        <v>0</v>
      </c>
      <c r="K25" s="980">
        <f t="shared" si="4"/>
        <v>0</v>
      </c>
      <c r="L25" s="981">
        <f t="shared" si="5"/>
        <v>0</v>
      </c>
      <c r="M25" s="982">
        <f t="shared" si="6"/>
        <v>3.24</v>
      </c>
      <c r="N25" s="982"/>
      <c r="O25" s="982">
        <v>0</v>
      </c>
      <c r="P25" s="982">
        <v>0</v>
      </c>
      <c r="Q25" s="982">
        <v>0</v>
      </c>
      <c r="R25" s="983">
        <v>2.04</v>
      </c>
      <c r="S25" s="980">
        <f t="shared" si="7"/>
        <v>62.962962962962962</v>
      </c>
      <c r="T25" s="985">
        <v>0.8</v>
      </c>
      <c r="U25" s="980">
        <f t="shared" si="8"/>
        <v>24.691358024691358</v>
      </c>
      <c r="V25" s="985">
        <v>0.4</v>
      </c>
      <c r="W25" s="980">
        <f t="shared" si="9"/>
        <v>12.345679012345679</v>
      </c>
      <c r="X25" s="983">
        <v>0</v>
      </c>
      <c r="Y25" s="980">
        <f t="shared" si="0"/>
        <v>0</v>
      </c>
      <c r="Z25" s="981" t="s">
        <v>1249</v>
      </c>
      <c r="AA25" s="986" t="e">
        <f>'1-'!AG26</f>
        <v>#REF!</v>
      </c>
      <c r="AB25" s="981" t="s">
        <v>1249</v>
      </c>
      <c r="AC25" s="952">
        <f t="shared" si="10"/>
        <v>0</v>
      </c>
      <c r="AD25" s="952"/>
      <c r="AE25" s="936">
        <v>2.0321714818266545</v>
      </c>
      <c r="AF25" s="936">
        <v>0</v>
      </c>
      <c r="AG25" s="936">
        <v>37.278657968313141</v>
      </c>
      <c r="AH25" s="936">
        <v>1.2078285181733457</v>
      </c>
      <c r="AI25" s="858">
        <v>0</v>
      </c>
    </row>
    <row r="26" spans="1:35" s="858" customFormat="1" ht="15">
      <c r="A26" s="857"/>
      <c r="B26" s="974">
        <v>15</v>
      </c>
      <c r="C26" s="975">
        <v>1.0149999999999983</v>
      </c>
      <c r="D26" s="976" t="e">
        <f>#REF!</f>
        <v>#REF!</v>
      </c>
      <c r="E26" s="974" t="s">
        <v>1270</v>
      </c>
      <c r="F26" s="978">
        <v>4.24</v>
      </c>
      <c r="G26" s="979">
        <v>7</v>
      </c>
      <c r="H26" s="980">
        <f t="shared" si="1"/>
        <v>100</v>
      </c>
      <c r="I26" s="980">
        <f t="shared" si="2"/>
        <v>0</v>
      </c>
      <c r="J26" s="980">
        <f t="shared" si="3"/>
        <v>0</v>
      </c>
      <c r="K26" s="980">
        <f t="shared" si="4"/>
        <v>0</v>
      </c>
      <c r="L26" s="981">
        <f t="shared" si="5"/>
        <v>0</v>
      </c>
      <c r="M26" s="982">
        <f t="shared" si="6"/>
        <v>4.24</v>
      </c>
      <c r="N26" s="982"/>
      <c r="O26" s="982">
        <v>0</v>
      </c>
      <c r="P26" s="982">
        <v>0</v>
      </c>
      <c r="Q26" s="982">
        <v>0</v>
      </c>
      <c r="R26" s="987">
        <v>4.04</v>
      </c>
      <c r="S26" s="980">
        <f t="shared" si="7"/>
        <v>95.283018867924525</v>
      </c>
      <c r="T26" s="985">
        <v>0.2</v>
      </c>
      <c r="U26" s="980">
        <f t="shared" si="8"/>
        <v>4.716981132075472</v>
      </c>
      <c r="V26" s="985">
        <v>0</v>
      </c>
      <c r="W26" s="980">
        <f t="shared" si="9"/>
        <v>0</v>
      </c>
      <c r="X26" s="983">
        <v>0</v>
      </c>
      <c r="Y26" s="980">
        <f t="shared" si="0"/>
        <v>0</v>
      </c>
      <c r="Z26" s="981" t="s">
        <v>1249</v>
      </c>
      <c r="AA26" s="986" t="e">
        <f>'1-'!AG27</f>
        <v>#REF!</v>
      </c>
      <c r="AB26" s="981" t="s">
        <v>1249</v>
      </c>
      <c r="AC26" s="952">
        <f t="shared" si="10"/>
        <v>0</v>
      </c>
      <c r="AD26" s="952"/>
      <c r="AE26" s="936">
        <v>4.24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974">
        <v>16</v>
      </c>
      <c r="C27" s="975">
        <v>1.0159999999999982</v>
      </c>
      <c r="D27" s="976" t="e">
        <f>#REF!</f>
        <v>#REF!</v>
      </c>
      <c r="E27" s="974" t="s">
        <v>1270</v>
      </c>
      <c r="F27" s="978">
        <v>0.46</v>
      </c>
      <c r="G27" s="979">
        <v>12</v>
      </c>
      <c r="H27" s="980">
        <f t="shared" si="1"/>
        <v>100</v>
      </c>
      <c r="I27" s="980">
        <f t="shared" si="2"/>
        <v>0</v>
      </c>
      <c r="J27" s="980">
        <f t="shared" si="3"/>
        <v>0</v>
      </c>
      <c r="K27" s="980">
        <f t="shared" si="4"/>
        <v>0</v>
      </c>
      <c r="L27" s="981">
        <f t="shared" si="5"/>
        <v>0</v>
      </c>
      <c r="M27" s="982">
        <f t="shared" si="6"/>
        <v>0.46</v>
      </c>
      <c r="N27" s="982"/>
      <c r="O27" s="982">
        <v>0</v>
      </c>
      <c r="P27" s="982">
        <v>0</v>
      </c>
      <c r="Q27" s="982">
        <v>0</v>
      </c>
      <c r="R27" s="987">
        <v>0.46</v>
      </c>
      <c r="S27" s="980">
        <f t="shared" si="7"/>
        <v>100</v>
      </c>
      <c r="T27" s="985">
        <v>0</v>
      </c>
      <c r="U27" s="980">
        <f t="shared" si="8"/>
        <v>0</v>
      </c>
      <c r="V27" s="985">
        <v>0</v>
      </c>
      <c r="W27" s="980">
        <f t="shared" si="9"/>
        <v>0</v>
      </c>
      <c r="X27" s="983">
        <v>0</v>
      </c>
      <c r="Y27" s="980">
        <f t="shared" si="0"/>
        <v>0</v>
      </c>
      <c r="Z27" s="981" t="s">
        <v>1249</v>
      </c>
      <c r="AA27" s="986" t="e">
        <f>'1-'!AG28</f>
        <v>#REF!</v>
      </c>
      <c r="AB27" s="981" t="s">
        <v>1249</v>
      </c>
      <c r="AC27" s="952">
        <f t="shared" si="10"/>
        <v>0</v>
      </c>
      <c r="AD27" s="952"/>
      <c r="AE27" s="936">
        <v>0.43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974">
        <v>17</v>
      </c>
      <c r="C28" s="975">
        <v>1.0169999999999981</v>
      </c>
      <c r="D28" s="976" t="e">
        <f>#REF!</f>
        <v>#REF!</v>
      </c>
      <c r="E28" s="974" t="s">
        <v>1270</v>
      </c>
      <c r="F28" s="978">
        <v>2.2400000000000002</v>
      </c>
      <c r="G28" s="979">
        <v>6.3</v>
      </c>
      <c r="H28" s="980">
        <f t="shared" si="1"/>
        <v>100</v>
      </c>
      <c r="I28" s="980">
        <f t="shared" si="2"/>
        <v>0</v>
      </c>
      <c r="J28" s="980">
        <f t="shared" si="3"/>
        <v>0</v>
      </c>
      <c r="K28" s="980">
        <f t="shared" si="4"/>
        <v>0</v>
      </c>
      <c r="L28" s="981">
        <f t="shared" si="5"/>
        <v>0</v>
      </c>
      <c r="M28" s="982">
        <f t="shared" si="6"/>
        <v>2.2400000000000002</v>
      </c>
      <c r="N28" s="982"/>
      <c r="O28" s="982">
        <v>0</v>
      </c>
      <c r="P28" s="982">
        <v>0</v>
      </c>
      <c r="Q28" s="982">
        <v>0</v>
      </c>
      <c r="R28" s="987">
        <v>2.04</v>
      </c>
      <c r="S28" s="980">
        <f t="shared" si="7"/>
        <v>91.071428571428569</v>
      </c>
      <c r="T28" s="985">
        <v>0.2</v>
      </c>
      <c r="U28" s="980">
        <f t="shared" si="8"/>
        <v>8.9285714285714288</v>
      </c>
      <c r="V28" s="985">
        <v>0</v>
      </c>
      <c r="W28" s="980">
        <f t="shared" si="9"/>
        <v>0</v>
      </c>
      <c r="X28" s="983">
        <v>0</v>
      </c>
      <c r="Y28" s="980">
        <f t="shared" si="0"/>
        <v>0</v>
      </c>
      <c r="Z28" s="981" t="s">
        <v>1249</v>
      </c>
      <c r="AA28" s="986" t="e">
        <f>'1-'!AG29</f>
        <v>#REF!</v>
      </c>
      <c r="AB28" s="981" t="s">
        <v>1249</v>
      </c>
      <c r="AC28" s="952">
        <f t="shared" si="10"/>
        <v>0</v>
      </c>
      <c r="AD28" s="952"/>
      <c r="AE28" s="936">
        <v>2.25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974">
        <v>18</v>
      </c>
      <c r="C29" s="975">
        <v>1.017999999999998</v>
      </c>
      <c r="D29" s="976" t="e">
        <f>#REF!</f>
        <v>#REF!</v>
      </c>
      <c r="E29" s="974" t="s">
        <v>1270</v>
      </c>
      <c r="F29" s="978">
        <v>1.1200000000000001</v>
      </c>
      <c r="G29" s="979">
        <v>7</v>
      </c>
      <c r="H29" s="980">
        <f t="shared" si="1"/>
        <v>100</v>
      </c>
      <c r="I29" s="980">
        <f t="shared" si="2"/>
        <v>0</v>
      </c>
      <c r="J29" s="980">
        <f t="shared" si="3"/>
        <v>0</v>
      </c>
      <c r="K29" s="980">
        <f t="shared" si="4"/>
        <v>0</v>
      </c>
      <c r="L29" s="981">
        <f t="shared" si="5"/>
        <v>0</v>
      </c>
      <c r="M29" s="982">
        <f t="shared" si="6"/>
        <v>1.1200000000000001</v>
      </c>
      <c r="N29" s="982"/>
      <c r="O29" s="982">
        <v>0</v>
      </c>
      <c r="P29" s="982">
        <v>0</v>
      </c>
      <c r="Q29" s="982">
        <v>0</v>
      </c>
      <c r="R29" s="987">
        <v>0.92</v>
      </c>
      <c r="S29" s="980">
        <f t="shared" si="7"/>
        <v>82.142857142857139</v>
      </c>
      <c r="T29" s="985">
        <v>0.2</v>
      </c>
      <c r="U29" s="980">
        <f t="shared" si="8"/>
        <v>17.857142857142858</v>
      </c>
      <c r="V29" s="985">
        <v>0</v>
      </c>
      <c r="W29" s="980">
        <f t="shared" si="9"/>
        <v>0</v>
      </c>
      <c r="X29" s="983">
        <v>0</v>
      </c>
      <c r="Y29" s="980">
        <f t="shared" si="0"/>
        <v>0</v>
      </c>
      <c r="Z29" s="981" t="s">
        <v>1249</v>
      </c>
      <c r="AA29" s="986" t="e">
        <f>'1-'!AG30</f>
        <v>#REF!</v>
      </c>
      <c r="AB29" s="981" t="s">
        <v>1249</v>
      </c>
      <c r="AC29" s="952">
        <f>F29-M29-N29-O29-P29-Q29</f>
        <v>0</v>
      </c>
      <c r="AD29" s="952"/>
      <c r="AE29" s="936">
        <v>0.9042704626334519</v>
      </c>
      <c r="AF29" s="936">
        <v>0</v>
      </c>
      <c r="AG29" s="936">
        <v>17.793594306049819</v>
      </c>
      <c r="AH29" s="936">
        <v>0.19572953736654805</v>
      </c>
      <c r="AI29" s="858">
        <v>0</v>
      </c>
    </row>
    <row r="30" spans="1:35" s="858" customFormat="1" ht="15">
      <c r="A30" s="857"/>
      <c r="B30" s="974">
        <v>19</v>
      </c>
      <c r="C30" s="975">
        <v>1.0189999999999979</v>
      </c>
      <c r="D30" s="976" t="e">
        <f>#REF!</f>
        <v>#REF!</v>
      </c>
      <c r="E30" s="974" t="s">
        <v>1270</v>
      </c>
      <c r="F30" s="978">
        <v>1.64</v>
      </c>
      <c r="G30" s="979">
        <v>7</v>
      </c>
      <c r="H30" s="980">
        <f t="shared" si="1"/>
        <v>100</v>
      </c>
      <c r="I30" s="980">
        <f t="shared" si="2"/>
        <v>0</v>
      </c>
      <c r="J30" s="980">
        <f t="shared" si="3"/>
        <v>0</v>
      </c>
      <c r="K30" s="980">
        <f t="shared" si="4"/>
        <v>0</v>
      </c>
      <c r="L30" s="981">
        <f t="shared" si="5"/>
        <v>0</v>
      </c>
      <c r="M30" s="982">
        <f t="shared" si="6"/>
        <v>1.64</v>
      </c>
      <c r="N30" s="982"/>
      <c r="O30" s="982">
        <v>0</v>
      </c>
      <c r="P30" s="982">
        <v>0</v>
      </c>
      <c r="Q30" s="982">
        <v>0</v>
      </c>
      <c r="R30" s="987">
        <v>1.64</v>
      </c>
      <c r="S30" s="980">
        <f t="shared" si="7"/>
        <v>100</v>
      </c>
      <c r="T30" s="985">
        <v>0</v>
      </c>
      <c r="U30" s="980">
        <f t="shared" si="8"/>
        <v>0</v>
      </c>
      <c r="V30" s="985">
        <v>0</v>
      </c>
      <c r="W30" s="980">
        <f t="shared" si="9"/>
        <v>0</v>
      </c>
      <c r="X30" s="983">
        <v>0</v>
      </c>
      <c r="Y30" s="980">
        <f t="shared" si="0"/>
        <v>0</v>
      </c>
      <c r="Z30" s="981" t="s">
        <v>1249</v>
      </c>
      <c r="AA30" s="986" t="e">
        <f>'1-'!AG31</f>
        <v>#REF!</v>
      </c>
      <c r="AB30" s="981" t="s">
        <v>1249</v>
      </c>
      <c r="AC30" s="952">
        <f t="shared" si="10"/>
        <v>0</v>
      </c>
      <c r="AD30" s="952"/>
      <c r="AE30" s="936">
        <v>1.6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974">
        <v>20</v>
      </c>
      <c r="C31" s="975" t="s">
        <v>1297</v>
      </c>
      <c r="D31" s="976" t="e">
        <f>#REF!</f>
        <v>#REF!</v>
      </c>
      <c r="E31" s="974" t="s">
        <v>1270</v>
      </c>
      <c r="F31" s="978">
        <v>0.32</v>
      </c>
      <c r="G31" s="979">
        <v>7.2</v>
      </c>
      <c r="H31" s="980">
        <f t="shared" si="1"/>
        <v>100</v>
      </c>
      <c r="I31" s="980">
        <f t="shared" si="2"/>
        <v>0</v>
      </c>
      <c r="J31" s="980">
        <f t="shared" si="3"/>
        <v>0</v>
      </c>
      <c r="K31" s="980">
        <f t="shared" si="4"/>
        <v>0</v>
      </c>
      <c r="L31" s="981">
        <f t="shared" si="5"/>
        <v>0</v>
      </c>
      <c r="M31" s="982">
        <f t="shared" si="6"/>
        <v>0.32</v>
      </c>
      <c r="N31" s="982"/>
      <c r="O31" s="982">
        <v>0</v>
      </c>
      <c r="P31" s="982">
        <v>0</v>
      </c>
      <c r="Q31" s="982">
        <v>0</v>
      </c>
      <c r="R31" s="987">
        <v>0.32</v>
      </c>
      <c r="S31" s="980">
        <f t="shared" si="7"/>
        <v>100</v>
      </c>
      <c r="T31" s="985">
        <v>0</v>
      </c>
      <c r="U31" s="980">
        <f t="shared" si="8"/>
        <v>0</v>
      </c>
      <c r="V31" s="985">
        <v>0</v>
      </c>
      <c r="W31" s="980">
        <f t="shared" si="9"/>
        <v>0</v>
      </c>
      <c r="X31" s="983">
        <v>0</v>
      </c>
      <c r="Y31" s="980">
        <f t="shared" si="0"/>
        <v>0</v>
      </c>
      <c r="Z31" s="981" t="s">
        <v>1249</v>
      </c>
      <c r="AA31" s="986" t="e">
        <f>'1-'!AG32</f>
        <v>#REF!</v>
      </c>
      <c r="AB31" s="981" t="s">
        <v>1249</v>
      </c>
      <c r="AC31" s="952">
        <f t="shared" si="10"/>
        <v>0</v>
      </c>
      <c r="AD31" s="952"/>
      <c r="AE31" s="936">
        <v>0.31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974">
        <v>21</v>
      </c>
      <c r="C32" s="975">
        <v>1.0209999999999977</v>
      </c>
      <c r="D32" s="976" t="e">
        <f>#REF!</f>
        <v>#REF!</v>
      </c>
      <c r="E32" s="974" t="s">
        <v>1270</v>
      </c>
      <c r="F32" s="978">
        <v>0.31</v>
      </c>
      <c r="G32" s="979">
        <v>7</v>
      </c>
      <c r="H32" s="980">
        <f t="shared" si="1"/>
        <v>100</v>
      </c>
      <c r="I32" s="980">
        <f t="shared" si="2"/>
        <v>0</v>
      </c>
      <c r="J32" s="980">
        <f t="shared" si="3"/>
        <v>0</v>
      </c>
      <c r="K32" s="980">
        <f t="shared" si="4"/>
        <v>0</v>
      </c>
      <c r="L32" s="981">
        <f t="shared" si="5"/>
        <v>0</v>
      </c>
      <c r="M32" s="982">
        <f t="shared" si="6"/>
        <v>0.31</v>
      </c>
      <c r="N32" s="982"/>
      <c r="O32" s="982">
        <v>0</v>
      </c>
      <c r="P32" s="982">
        <v>0</v>
      </c>
      <c r="Q32" s="982">
        <v>0</v>
      </c>
      <c r="R32" s="987">
        <v>0.31</v>
      </c>
      <c r="S32" s="980">
        <f t="shared" si="7"/>
        <v>100</v>
      </c>
      <c r="T32" s="985">
        <v>0</v>
      </c>
      <c r="U32" s="980">
        <f t="shared" si="8"/>
        <v>0</v>
      </c>
      <c r="V32" s="985">
        <v>0</v>
      </c>
      <c r="W32" s="980">
        <f t="shared" si="9"/>
        <v>0</v>
      </c>
      <c r="X32" s="983">
        <v>0</v>
      </c>
      <c r="Y32" s="980">
        <f t="shared" si="0"/>
        <v>0</v>
      </c>
      <c r="Z32" s="981" t="s">
        <v>1249</v>
      </c>
      <c r="AA32" s="986" t="e">
        <f>'1-'!AG33</f>
        <v>#REF!</v>
      </c>
      <c r="AB32" s="981" t="s">
        <v>1249</v>
      </c>
      <c r="AC32" s="952">
        <f t="shared" si="10"/>
        <v>0</v>
      </c>
      <c r="AD32" s="952"/>
      <c r="AE32" s="936">
        <v>0.3</v>
      </c>
      <c r="AF32" s="936">
        <v>0</v>
      </c>
      <c r="AG32" s="936">
        <v>0</v>
      </c>
      <c r="AH32" s="936">
        <v>0</v>
      </c>
      <c r="AI32" s="858">
        <v>0</v>
      </c>
    </row>
    <row r="33" spans="1:35" s="858" customFormat="1" ht="15">
      <c r="A33" s="857"/>
      <c r="B33" s="974">
        <v>22</v>
      </c>
      <c r="C33" s="975">
        <v>1.0219999999999976</v>
      </c>
      <c r="D33" s="976" t="e">
        <f>#REF!</f>
        <v>#REF!</v>
      </c>
      <c r="E33" s="974" t="s">
        <v>1270</v>
      </c>
      <c r="F33" s="978">
        <v>0.31</v>
      </c>
      <c r="G33" s="979">
        <v>7</v>
      </c>
      <c r="H33" s="980">
        <f t="shared" si="1"/>
        <v>100</v>
      </c>
      <c r="I33" s="980">
        <f t="shared" si="2"/>
        <v>0</v>
      </c>
      <c r="J33" s="980">
        <f t="shared" si="3"/>
        <v>0</v>
      </c>
      <c r="K33" s="980">
        <f t="shared" si="4"/>
        <v>0</v>
      </c>
      <c r="L33" s="981">
        <f t="shared" si="5"/>
        <v>0</v>
      </c>
      <c r="M33" s="982">
        <f t="shared" si="6"/>
        <v>0.31</v>
      </c>
      <c r="N33" s="982"/>
      <c r="O33" s="982">
        <v>0</v>
      </c>
      <c r="P33" s="982">
        <v>0</v>
      </c>
      <c r="Q33" s="982">
        <v>0</v>
      </c>
      <c r="R33" s="987">
        <v>0.31</v>
      </c>
      <c r="S33" s="980">
        <f t="shared" si="7"/>
        <v>100</v>
      </c>
      <c r="T33" s="985">
        <v>0</v>
      </c>
      <c r="U33" s="980">
        <f t="shared" si="8"/>
        <v>0</v>
      </c>
      <c r="V33" s="985">
        <v>0</v>
      </c>
      <c r="W33" s="980">
        <f t="shared" si="9"/>
        <v>0</v>
      </c>
      <c r="X33" s="983">
        <v>0</v>
      </c>
      <c r="Y33" s="980">
        <f t="shared" si="0"/>
        <v>0</v>
      </c>
      <c r="Z33" s="981" t="s">
        <v>1249</v>
      </c>
      <c r="AA33" s="986" t="e">
        <f>'1-'!AG34</f>
        <v>#REF!</v>
      </c>
      <c r="AB33" s="981" t="s">
        <v>1249</v>
      </c>
      <c r="AC33" s="952">
        <f t="shared" si="10"/>
        <v>0</v>
      </c>
      <c r="AD33" s="952"/>
      <c r="AE33" s="936">
        <v>0.3</v>
      </c>
      <c r="AF33" s="936">
        <v>0</v>
      </c>
      <c r="AG33" s="936">
        <v>0</v>
      </c>
      <c r="AH33" s="936">
        <v>0</v>
      </c>
      <c r="AI33" s="858">
        <v>0</v>
      </c>
    </row>
    <row r="34" spans="1:35" s="858" customFormat="1" ht="15">
      <c r="A34" s="857"/>
      <c r="B34" s="974">
        <v>23</v>
      </c>
      <c r="C34" s="975">
        <v>1.0229999999999975</v>
      </c>
      <c r="D34" s="976" t="e">
        <f>#REF!</f>
        <v>#REF!</v>
      </c>
      <c r="E34" s="974" t="s">
        <v>1270</v>
      </c>
      <c r="F34" s="978">
        <v>0.28000000000000003</v>
      </c>
      <c r="G34" s="979">
        <v>6.6</v>
      </c>
      <c r="H34" s="980">
        <f t="shared" si="1"/>
        <v>100</v>
      </c>
      <c r="I34" s="980">
        <f t="shared" si="2"/>
        <v>0</v>
      </c>
      <c r="J34" s="980">
        <f t="shared" si="3"/>
        <v>0</v>
      </c>
      <c r="K34" s="980">
        <f t="shared" si="4"/>
        <v>0</v>
      </c>
      <c r="L34" s="981">
        <f t="shared" si="5"/>
        <v>0</v>
      </c>
      <c r="M34" s="982">
        <f t="shared" si="6"/>
        <v>0.28000000000000003</v>
      </c>
      <c r="N34" s="982"/>
      <c r="O34" s="982">
        <v>0</v>
      </c>
      <c r="P34" s="982">
        <v>0</v>
      </c>
      <c r="Q34" s="982">
        <v>0</v>
      </c>
      <c r="R34" s="987">
        <v>0.28000000000000003</v>
      </c>
      <c r="S34" s="980">
        <f t="shared" si="7"/>
        <v>100</v>
      </c>
      <c r="T34" s="985">
        <v>0</v>
      </c>
      <c r="U34" s="980">
        <f t="shared" si="8"/>
        <v>0</v>
      </c>
      <c r="V34" s="985">
        <v>0</v>
      </c>
      <c r="W34" s="980">
        <f t="shared" si="9"/>
        <v>0</v>
      </c>
      <c r="X34" s="983">
        <v>0</v>
      </c>
      <c r="Y34" s="980">
        <f t="shared" si="0"/>
        <v>0</v>
      </c>
      <c r="Z34" s="981" t="s">
        <v>1249</v>
      </c>
      <c r="AA34" s="986" t="e">
        <f>'1-'!AG35</f>
        <v>#REF!</v>
      </c>
      <c r="AB34" s="981" t="s">
        <v>1249</v>
      </c>
      <c r="AC34" s="952">
        <f t="shared" si="10"/>
        <v>0</v>
      </c>
      <c r="AD34" s="952"/>
      <c r="AE34" s="936">
        <v>0.26</v>
      </c>
      <c r="AF34" s="936">
        <v>0</v>
      </c>
      <c r="AG34" s="936">
        <v>0</v>
      </c>
      <c r="AH34" s="936">
        <v>0</v>
      </c>
      <c r="AI34" s="858">
        <v>0</v>
      </c>
    </row>
    <row r="35" spans="1:35" s="858" customFormat="1" ht="15">
      <c r="A35" s="857"/>
      <c r="B35" s="974">
        <v>24</v>
      </c>
      <c r="C35" s="975">
        <v>1.0239999999999974</v>
      </c>
      <c r="D35" s="976" t="e">
        <f>#REF!</f>
        <v>#REF!</v>
      </c>
      <c r="E35" s="974" t="s">
        <v>1270</v>
      </c>
      <c r="F35" s="978">
        <v>0.54</v>
      </c>
      <c r="G35" s="979">
        <v>4</v>
      </c>
      <c r="H35" s="980">
        <f t="shared" si="1"/>
        <v>100</v>
      </c>
      <c r="I35" s="980">
        <f t="shared" si="2"/>
        <v>0</v>
      </c>
      <c r="J35" s="980">
        <f t="shared" si="3"/>
        <v>0</v>
      </c>
      <c r="K35" s="980">
        <f t="shared" si="4"/>
        <v>0</v>
      </c>
      <c r="L35" s="981">
        <f t="shared" si="5"/>
        <v>0</v>
      </c>
      <c r="M35" s="982">
        <f t="shared" si="6"/>
        <v>0.54</v>
      </c>
      <c r="N35" s="982"/>
      <c r="O35" s="982">
        <v>0</v>
      </c>
      <c r="P35" s="982">
        <v>0</v>
      </c>
      <c r="Q35" s="982">
        <v>0</v>
      </c>
      <c r="R35" s="987">
        <v>0.54</v>
      </c>
      <c r="S35" s="980">
        <f t="shared" si="7"/>
        <v>100</v>
      </c>
      <c r="T35" s="985">
        <v>0</v>
      </c>
      <c r="U35" s="980">
        <f t="shared" si="8"/>
        <v>0</v>
      </c>
      <c r="V35" s="985">
        <v>0</v>
      </c>
      <c r="W35" s="980">
        <f t="shared" si="9"/>
        <v>0</v>
      </c>
      <c r="X35" s="983">
        <v>0</v>
      </c>
      <c r="Y35" s="980">
        <f t="shared" si="0"/>
        <v>0</v>
      </c>
      <c r="Z35" s="981" t="s">
        <v>1249</v>
      </c>
      <c r="AA35" s="986" t="e">
        <f>'1-'!AG36</f>
        <v>#REF!</v>
      </c>
      <c r="AB35" s="981" t="s">
        <v>1249</v>
      </c>
      <c r="AC35" s="952">
        <f t="shared" si="10"/>
        <v>0</v>
      </c>
      <c r="AD35" s="952"/>
      <c r="AE35" s="936">
        <v>0.59</v>
      </c>
      <c r="AF35" s="936">
        <v>0</v>
      </c>
      <c r="AG35" s="936">
        <v>0</v>
      </c>
      <c r="AH35" s="936">
        <v>0</v>
      </c>
      <c r="AI35" s="858">
        <v>0</v>
      </c>
    </row>
    <row r="36" spans="1:35" s="858" customFormat="1" ht="15">
      <c r="A36" s="857"/>
      <c r="B36" s="974">
        <v>25</v>
      </c>
      <c r="C36" s="975">
        <v>1.0249999999999972</v>
      </c>
      <c r="D36" s="976" t="e">
        <f>#REF!</f>
        <v>#REF!</v>
      </c>
      <c r="E36" s="974" t="s">
        <v>1270</v>
      </c>
      <c r="F36" s="978">
        <v>0.18</v>
      </c>
      <c r="G36" s="979">
        <v>5</v>
      </c>
      <c r="H36" s="980">
        <f t="shared" si="1"/>
        <v>100</v>
      </c>
      <c r="I36" s="980">
        <f t="shared" si="2"/>
        <v>0</v>
      </c>
      <c r="J36" s="980">
        <f t="shared" si="3"/>
        <v>0</v>
      </c>
      <c r="K36" s="980">
        <f t="shared" si="4"/>
        <v>0</v>
      </c>
      <c r="L36" s="981">
        <f t="shared" si="5"/>
        <v>0</v>
      </c>
      <c r="M36" s="982">
        <f t="shared" si="6"/>
        <v>0.18</v>
      </c>
      <c r="N36" s="982"/>
      <c r="O36" s="982">
        <v>0</v>
      </c>
      <c r="P36" s="982">
        <v>0</v>
      </c>
      <c r="Q36" s="982">
        <v>0</v>
      </c>
      <c r="R36" s="987">
        <v>0.18</v>
      </c>
      <c r="S36" s="980">
        <f t="shared" si="7"/>
        <v>100</v>
      </c>
      <c r="T36" s="985">
        <v>0</v>
      </c>
      <c r="U36" s="980">
        <f t="shared" si="8"/>
        <v>0</v>
      </c>
      <c r="V36" s="985">
        <v>0</v>
      </c>
      <c r="W36" s="980">
        <f t="shared" si="9"/>
        <v>0</v>
      </c>
      <c r="X36" s="983">
        <v>0</v>
      </c>
      <c r="Y36" s="980">
        <f t="shared" si="0"/>
        <v>0</v>
      </c>
      <c r="Z36" s="981" t="s">
        <v>1249</v>
      </c>
      <c r="AA36" s="986" t="e">
        <f>'1-'!AG37</f>
        <v>#REF!</v>
      </c>
      <c r="AB36" s="981" t="s">
        <v>1249</v>
      </c>
      <c r="AC36" s="952">
        <f t="shared" si="10"/>
        <v>0</v>
      </c>
      <c r="AD36" s="952"/>
      <c r="AE36" s="936">
        <v>0.17</v>
      </c>
      <c r="AF36" s="936">
        <v>0</v>
      </c>
      <c r="AG36" s="936">
        <v>0</v>
      </c>
      <c r="AH36" s="936">
        <v>0</v>
      </c>
      <c r="AI36" s="858">
        <v>0</v>
      </c>
    </row>
    <row r="37" spans="1:35" s="858" customFormat="1" ht="15">
      <c r="A37" s="857"/>
      <c r="B37" s="974">
        <v>26</v>
      </c>
      <c r="C37" s="975">
        <v>1.0259999999999971</v>
      </c>
      <c r="D37" s="976" t="e">
        <f>#REF!</f>
        <v>#REF!</v>
      </c>
      <c r="E37" s="974" t="s">
        <v>1270</v>
      </c>
      <c r="F37" s="978">
        <v>0.32</v>
      </c>
      <c r="G37" s="979">
        <v>7</v>
      </c>
      <c r="H37" s="980">
        <f t="shared" si="1"/>
        <v>100</v>
      </c>
      <c r="I37" s="980">
        <f t="shared" si="2"/>
        <v>0</v>
      </c>
      <c r="J37" s="980">
        <f t="shared" si="3"/>
        <v>0</v>
      </c>
      <c r="K37" s="980">
        <f t="shared" si="4"/>
        <v>0</v>
      </c>
      <c r="L37" s="981">
        <f t="shared" si="5"/>
        <v>0</v>
      </c>
      <c r="M37" s="982">
        <f t="shared" si="6"/>
        <v>0.32</v>
      </c>
      <c r="N37" s="982"/>
      <c r="O37" s="982">
        <v>0</v>
      </c>
      <c r="P37" s="982">
        <v>0</v>
      </c>
      <c r="Q37" s="982">
        <v>0</v>
      </c>
      <c r="R37" s="987">
        <v>0.32</v>
      </c>
      <c r="S37" s="980">
        <f t="shared" si="7"/>
        <v>100</v>
      </c>
      <c r="T37" s="985">
        <v>0</v>
      </c>
      <c r="U37" s="980">
        <f t="shared" si="8"/>
        <v>0</v>
      </c>
      <c r="V37" s="985">
        <v>0</v>
      </c>
      <c r="W37" s="980">
        <f t="shared" si="9"/>
        <v>0</v>
      </c>
      <c r="X37" s="983">
        <v>0</v>
      </c>
      <c r="Y37" s="980">
        <f t="shared" si="0"/>
        <v>0</v>
      </c>
      <c r="Z37" s="981" t="s">
        <v>1249</v>
      </c>
      <c r="AA37" s="986" t="e">
        <f>'1-'!AG38</f>
        <v>#REF!</v>
      </c>
      <c r="AB37" s="981" t="s">
        <v>1249</v>
      </c>
      <c r="AC37" s="952">
        <f t="shared" si="10"/>
        <v>0</v>
      </c>
      <c r="AD37" s="952"/>
      <c r="AE37" s="936">
        <v>0.3</v>
      </c>
      <c r="AF37" s="936">
        <v>0</v>
      </c>
      <c r="AG37" s="936">
        <v>0</v>
      </c>
      <c r="AH37" s="936">
        <v>0</v>
      </c>
      <c r="AI37" s="858">
        <v>0</v>
      </c>
    </row>
    <row r="38" spans="1:35" s="858" customFormat="1" ht="15">
      <c r="A38" s="857"/>
      <c r="B38" s="974">
        <v>27</v>
      </c>
      <c r="C38" s="975">
        <v>1.026999999999997</v>
      </c>
      <c r="D38" s="976" t="e">
        <f>#REF!</f>
        <v>#REF!</v>
      </c>
      <c r="E38" s="974" t="s">
        <v>1270</v>
      </c>
      <c r="F38" s="978">
        <v>0.47</v>
      </c>
      <c r="G38" s="979">
        <v>10</v>
      </c>
      <c r="H38" s="980">
        <f t="shared" si="1"/>
        <v>100</v>
      </c>
      <c r="I38" s="980">
        <f t="shared" si="2"/>
        <v>0</v>
      </c>
      <c r="J38" s="980">
        <f t="shared" si="3"/>
        <v>0</v>
      </c>
      <c r="K38" s="980">
        <f t="shared" si="4"/>
        <v>0</v>
      </c>
      <c r="L38" s="981">
        <f t="shared" si="5"/>
        <v>0</v>
      </c>
      <c r="M38" s="982">
        <f t="shared" si="6"/>
        <v>0.47</v>
      </c>
      <c r="N38" s="982"/>
      <c r="O38" s="982">
        <v>0</v>
      </c>
      <c r="P38" s="982">
        <v>0</v>
      </c>
      <c r="Q38" s="982">
        <v>0</v>
      </c>
      <c r="R38" s="987">
        <v>0.2</v>
      </c>
      <c r="S38" s="980">
        <f t="shared" si="7"/>
        <v>42.553191489361708</v>
      </c>
      <c r="T38" s="985">
        <v>0.27</v>
      </c>
      <c r="U38" s="980">
        <f t="shared" si="8"/>
        <v>57.446808510638306</v>
      </c>
      <c r="V38" s="985">
        <v>0</v>
      </c>
      <c r="W38" s="980">
        <f t="shared" si="9"/>
        <v>0</v>
      </c>
      <c r="X38" s="983">
        <v>0</v>
      </c>
      <c r="Y38" s="980">
        <f t="shared" si="0"/>
        <v>0</v>
      </c>
      <c r="Z38" s="981" t="s">
        <v>1249</v>
      </c>
      <c r="AA38" s="986" t="e">
        <f>'1-'!AG39</f>
        <v>#REF!</v>
      </c>
      <c r="AB38" s="981" t="s">
        <v>1249</v>
      </c>
      <c r="AC38" s="952">
        <f t="shared" si="10"/>
        <v>0</v>
      </c>
      <c r="AD38" s="952"/>
      <c r="AE38" s="936">
        <v>0.47</v>
      </c>
      <c r="AF38" s="936">
        <v>0</v>
      </c>
      <c r="AG38" s="936">
        <v>0</v>
      </c>
      <c r="AH38" s="936">
        <v>0</v>
      </c>
      <c r="AI38" s="858">
        <v>0</v>
      </c>
    </row>
    <row r="39" spans="1:35" s="858" customFormat="1" ht="15">
      <c r="A39" s="857"/>
      <c r="B39" s="974">
        <v>28</v>
      </c>
      <c r="C39" s="975">
        <v>1.0279999999999969</v>
      </c>
      <c r="D39" s="976" t="e">
        <f>#REF!</f>
        <v>#REF!</v>
      </c>
      <c r="E39" s="974" t="s">
        <v>1270</v>
      </c>
      <c r="F39" s="978">
        <v>1.02</v>
      </c>
      <c r="G39" s="979">
        <v>4.0999999999999996</v>
      </c>
      <c r="H39" s="980">
        <f t="shared" si="1"/>
        <v>100</v>
      </c>
      <c r="I39" s="980">
        <f t="shared" si="2"/>
        <v>0</v>
      </c>
      <c r="J39" s="980">
        <f t="shared" si="3"/>
        <v>0</v>
      </c>
      <c r="K39" s="980">
        <f t="shared" si="4"/>
        <v>0</v>
      </c>
      <c r="L39" s="981">
        <f t="shared" si="5"/>
        <v>0</v>
      </c>
      <c r="M39" s="982">
        <f t="shared" si="6"/>
        <v>1.02</v>
      </c>
      <c r="N39" s="982"/>
      <c r="O39" s="982">
        <v>0</v>
      </c>
      <c r="P39" s="982">
        <v>0</v>
      </c>
      <c r="Q39" s="982">
        <v>0</v>
      </c>
      <c r="R39" s="987">
        <v>1.02</v>
      </c>
      <c r="S39" s="980">
        <f t="shared" si="7"/>
        <v>100</v>
      </c>
      <c r="T39" s="985">
        <v>0</v>
      </c>
      <c r="U39" s="980">
        <f t="shared" si="8"/>
        <v>0</v>
      </c>
      <c r="V39" s="985">
        <v>0</v>
      </c>
      <c r="W39" s="980">
        <f t="shared" si="9"/>
        <v>0</v>
      </c>
      <c r="X39" s="983">
        <v>0</v>
      </c>
      <c r="Y39" s="980">
        <f t="shared" si="0"/>
        <v>0</v>
      </c>
      <c r="Z39" s="981" t="s">
        <v>1249</v>
      </c>
      <c r="AA39" s="986" t="e">
        <f>'1-'!AG40</f>
        <v>#REF!</v>
      </c>
      <c r="AB39" s="981" t="s">
        <v>1249</v>
      </c>
      <c r="AC39" s="952">
        <f t="shared" si="10"/>
        <v>0</v>
      </c>
      <c r="AD39" s="952"/>
      <c r="AE39" s="936">
        <v>1.02</v>
      </c>
      <c r="AF39" s="936">
        <v>0</v>
      </c>
      <c r="AG39" s="936">
        <v>0</v>
      </c>
      <c r="AH39" s="936">
        <v>0</v>
      </c>
      <c r="AI39" s="858">
        <v>0</v>
      </c>
    </row>
    <row r="40" spans="1:35" s="858" customFormat="1" ht="15">
      <c r="A40" s="857"/>
      <c r="B40" s="974">
        <v>29</v>
      </c>
      <c r="C40" s="975">
        <v>1.0289999999999968</v>
      </c>
      <c r="D40" s="976" t="e">
        <f>#REF!</f>
        <v>#REF!</v>
      </c>
      <c r="E40" s="974" t="s">
        <v>1270</v>
      </c>
      <c r="F40" s="978">
        <v>0.98</v>
      </c>
      <c r="G40" s="979">
        <v>9</v>
      </c>
      <c r="H40" s="980">
        <f t="shared" si="1"/>
        <v>100</v>
      </c>
      <c r="I40" s="980">
        <f t="shared" si="2"/>
        <v>0</v>
      </c>
      <c r="J40" s="980">
        <f t="shared" si="3"/>
        <v>0</v>
      </c>
      <c r="K40" s="980">
        <f t="shared" si="4"/>
        <v>0</v>
      </c>
      <c r="L40" s="981">
        <f t="shared" si="5"/>
        <v>0</v>
      </c>
      <c r="M40" s="982">
        <f t="shared" si="6"/>
        <v>0.98</v>
      </c>
      <c r="N40" s="982"/>
      <c r="O40" s="982">
        <v>0</v>
      </c>
      <c r="P40" s="982">
        <v>0</v>
      </c>
      <c r="Q40" s="982">
        <v>0</v>
      </c>
      <c r="R40" s="987">
        <v>0.98</v>
      </c>
      <c r="S40" s="980">
        <f t="shared" si="7"/>
        <v>100</v>
      </c>
      <c r="T40" s="985">
        <v>0</v>
      </c>
      <c r="U40" s="980">
        <f t="shared" si="8"/>
        <v>0</v>
      </c>
      <c r="V40" s="985">
        <v>0</v>
      </c>
      <c r="W40" s="980">
        <f t="shared" si="9"/>
        <v>0</v>
      </c>
      <c r="X40" s="983">
        <v>0</v>
      </c>
      <c r="Y40" s="980">
        <f t="shared" si="0"/>
        <v>0</v>
      </c>
      <c r="Z40" s="981" t="s">
        <v>1249</v>
      </c>
      <c r="AA40" s="986" t="e">
        <f>'1-'!AG41</f>
        <v>#REF!</v>
      </c>
      <c r="AB40" s="981" t="s">
        <v>1249</v>
      </c>
      <c r="AC40" s="952">
        <f t="shared" si="10"/>
        <v>0</v>
      </c>
      <c r="AD40" s="952"/>
      <c r="AE40" s="936">
        <v>0.97</v>
      </c>
      <c r="AF40" s="936">
        <v>0</v>
      </c>
      <c r="AG40" s="936">
        <v>0</v>
      </c>
      <c r="AH40" s="936">
        <v>0</v>
      </c>
      <c r="AI40" s="858">
        <v>0</v>
      </c>
    </row>
    <row r="41" spans="1:35" s="858" customFormat="1" ht="15">
      <c r="A41" s="857"/>
      <c r="B41" s="974">
        <v>30</v>
      </c>
      <c r="C41" s="975" t="s">
        <v>1298</v>
      </c>
      <c r="D41" s="976" t="e">
        <f>#REF!</f>
        <v>#REF!</v>
      </c>
      <c r="E41" s="974" t="s">
        <v>1270</v>
      </c>
      <c r="F41" s="978">
        <v>0.88</v>
      </c>
      <c r="G41" s="979">
        <v>3</v>
      </c>
      <c r="H41" s="980">
        <f t="shared" si="1"/>
        <v>100</v>
      </c>
      <c r="I41" s="980">
        <f t="shared" si="2"/>
        <v>0</v>
      </c>
      <c r="J41" s="980">
        <f t="shared" si="3"/>
        <v>0</v>
      </c>
      <c r="K41" s="980">
        <f t="shared" si="4"/>
        <v>0</v>
      </c>
      <c r="L41" s="981">
        <f t="shared" si="5"/>
        <v>0</v>
      </c>
      <c r="M41" s="982">
        <f t="shared" si="6"/>
        <v>0.88</v>
      </c>
      <c r="N41" s="982"/>
      <c r="O41" s="982">
        <v>0</v>
      </c>
      <c r="P41" s="982">
        <v>0</v>
      </c>
      <c r="Q41" s="982">
        <v>0</v>
      </c>
      <c r="R41" s="987">
        <v>0.88</v>
      </c>
      <c r="S41" s="980">
        <f t="shared" si="7"/>
        <v>100</v>
      </c>
      <c r="T41" s="985">
        <v>0</v>
      </c>
      <c r="U41" s="980">
        <f t="shared" si="8"/>
        <v>0</v>
      </c>
      <c r="V41" s="985">
        <v>0</v>
      </c>
      <c r="W41" s="980">
        <f t="shared" si="9"/>
        <v>0</v>
      </c>
      <c r="X41" s="983">
        <v>0</v>
      </c>
      <c r="Y41" s="980">
        <f t="shared" si="0"/>
        <v>0</v>
      </c>
      <c r="Z41" s="981" t="s">
        <v>1249</v>
      </c>
      <c r="AA41" s="986" t="e">
        <f>'1-'!AG42</f>
        <v>#REF!</v>
      </c>
      <c r="AB41" s="981" t="s">
        <v>1249</v>
      </c>
      <c r="AC41" s="952">
        <f t="shared" si="10"/>
        <v>0</v>
      </c>
      <c r="AD41" s="952"/>
      <c r="AE41" s="936">
        <v>0.87</v>
      </c>
      <c r="AF41" s="936">
        <v>0</v>
      </c>
      <c r="AG41" s="936">
        <v>0</v>
      </c>
      <c r="AH41" s="936">
        <v>0</v>
      </c>
      <c r="AI41" s="858">
        <v>0</v>
      </c>
    </row>
    <row r="42" spans="1:35" s="858" customFormat="1" ht="15">
      <c r="A42" s="857"/>
      <c r="B42" s="974">
        <v>31</v>
      </c>
      <c r="C42" s="975">
        <v>1.0309999999999966</v>
      </c>
      <c r="D42" s="976" t="e">
        <f>#REF!</f>
        <v>#REF!</v>
      </c>
      <c r="E42" s="974" t="s">
        <v>1270</v>
      </c>
      <c r="F42" s="978">
        <v>1.01</v>
      </c>
      <c r="G42" s="979">
        <v>4</v>
      </c>
      <c r="H42" s="980">
        <f t="shared" si="1"/>
        <v>100</v>
      </c>
      <c r="I42" s="980">
        <f t="shared" si="2"/>
        <v>0</v>
      </c>
      <c r="J42" s="980">
        <f t="shared" si="3"/>
        <v>0</v>
      </c>
      <c r="K42" s="980">
        <f t="shared" si="4"/>
        <v>0</v>
      </c>
      <c r="L42" s="981">
        <f t="shared" si="5"/>
        <v>0</v>
      </c>
      <c r="M42" s="982">
        <f t="shared" si="6"/>
        <v>1.01</v>
      </c>
      <c r="N42" s="982"/>
      <c r="O42" s="982">
        <v>0</v>
      </c>
      <c r="P42" s="982">
        <v>0</v>
      </c>
      <c r="Q42" s="982">
        <v>0</v>
      </c>
      <c r="R42" s="987">
        <v>0.61</v>
      </c>
      <c r="S42" s="980">
        <f t="shared" si="7"/>
        <v>60.396039603960396</v>
      </c>
      <c r="T42" s="985">
        <v>0.4</v>
      </c>
      <c r="U42" s="980">
        <f t="shared" si="8"/>
        <v>39.603960396039604</v>
      </c>
      <c r="V42" s="985">
        <v>0</v>
      </c>
      <c r="W42" s="980">
        <f t="shared" si="9"/>
        <v>0</v>
      </c>
      <c r="X42" s="983">
        <v>0</v>
      </c>
      <c r="Y42" s="980">
        <f t="shared" si="0"/>
        <v>0</v>
      </c>
      <c r="Z42" s="981" t="s">
        <v>1249</v>
      </c>
      <c r="AA42" s="986" t="e">
        <f>'1-'!AG43</f>
        <v>#REF!</v>
      </c>
      <c r="AB42" s="981" t="s">
        <v>1249</v>
      </c>
      <c r="AC42" s="952">
        <f t="shared" si="10"/>
        <v>0</v>
      </c>
      <c r="AD42" s="952"/>
      <c r="AE42" s="936">
        <v>1</v>
      </c>
      <c r="AF42" s="936">
        <v>0</v>
      </c>
      <c r="AG42" s="936">
        <v>0</v>
      </c>
      <c r="AH42" s="936">
        <v>0</v>
      </c>
      <c r="AI42" s="858">
        <v>0</v>
      </c>
    </row>
    <row r="43" spans="1:35" s="858" customFormat="1" ht="15">
      <c r="A43" s="857"/>
      <c r="B43" s="974">
        <v>32</v>
      </c>
      <c r="C43" s="975">
        <v>1.0319999999999965</v>
      </c>
      <c r="D43" s="976" t="e">
        <f>#REF!</f>
        <v>#REF!</v>
      </c>
      <c r="E43" s="974" t="s">
        <v>1270</v>
      </c>
      <c r="F43" s="978">
        <v>0.21</v>
      </c>
      <c r="G43" s="979">
        <v>3.5</v>
      </c>
      <c r="H43" s="980">
        <f t="shared" si="1"/>
        <v>100</v>
      </c>
      <c r="I43" s="980">
        <f t="shared" si="2"/>
        <v>0</v>
      </c>
      <c r="J43" s="980">
        <f t="shared" si="3"/>
        <v>0</v>
      </c>
      <c r="K43" s="980">
        <f t="shared" si="4"/>
        <v>0</v>
      </c>
      <c r="L43" s="981">
        <f t="shared" si="5"/>
        <v>0</v>
      </c>
      <c r="M43" s="982">
        <f t="shared" si="6"/>
        <v>0.21</v>
      </c>
      <c r="N43" s="982"/>
      <c r="O43" s="982">
        <v>0</v>
      </c>
      <c r="P43" s="982">
        <v>0</v>
      </c>
      <c r="Q43" s="982">
        <v>0</v>
      </c>
      <c r="R43" s="987">
        <v>0.21</v>
      </c>
      <c r="S43" s="980">
        <f t="shared" si="7"/>
        <v>100</v>
      </c>
      <c r="T43" s="985">
        <v>0</v>
      </c>
      <c r="U43" s="980">
        <f t="shared" si="8"/>
        <v>0</v>
      </c>
      <c r="V43" s="985">
        <v>0</v>
      </c>
      <c r="W43" s="980">
        <f t="shared" si="9"/>
        <v>0</v>
      </c>
      <c r="X43" s="983">
        <v>0</v>
      </c>
      <c r="Y43" s="980">
        <f t="shared" si="0"/>
        <v>0</v>
      </c>
      <c r="Z43" s="981" t="s">
        <v>1249</v>
      </c>
      <c r="AA43" s="986" t="e">
        <f>'1-'!AG44</f>
        <v>#REF!</v>
      </c>
      <c r="AB43" s="981" t="s">
        <v>1249</v>
      </c>
      <c r="AC43" s="952">
        <f>F43-M43-N43-O43-P43-Q43</f>
        <v>0</v>
      </c>
      <c r="AD43" s="952"/>
      <c r="AE43" s="936">
        <v>0.2</v>
      </c>
      <c r="AF43" s="936">
        <v>0</v>
      </c>
      <c r="AG43" s="936">
        <v>0</v>
      </c>
      <c r="AH43" s="936">
        <v>0</v>
      </c>
      <c r="AI43" s="858">
        <v>0</v>
      </c>
    </row>
    <row r="44" spans="1:35" s="858" customFormat="1" ht="15">
      <c r="A44" s="857"/>
      <c r="B44" s="974">
        <v>33</v>
      </c>
      <c r="C44" s="975">
        <v>1.0329999999999964</v>
      </c>
      <c r="D44" s="976" t="e">
        <f>#REF!</f>
        <v>#REF!</v>
      </c>
      <c r="E44" s="974" t="s">
        <v>1270</v>
      </c>
      <c r="F44" s="978">
        <v>0.24</v>
      </c>
      <c r="G44" s="979">
        <v>4</v>
      </c>
      <c r="H44" s="980">
        <f t="shared" si="1"/>
        <v>100</v>
      </c>
      <c r="I44" s="980">
        <f t="shared" si="2"/>
        <v>0</v>
      </c>
      <c r="J44" s="980">
        <f t="shared" si="3"/>
        <v>0</v>
      </c>
      <c r="K44" s="980">
        <f t="shared" si="4"/>
        <v>0</v>
      </c>
      <c r="L44" s="981">
        <f t="shared" si="5"/>
        <v>0</v>
      </c>
      <c r="M44" s="982">
        <f t="shared" si="6"/>
        <v>0.24</v>
      </c>
      <c r="N44" s="982"/>
      <c r="O44" s="982">
        <v>0</v>
      </c>
      <c r="P44" s="982">
        <v>0</v>
      </c>
      <c r="Q44" s="982">
        <v>0</v>
      </c>
      <c r="R44" s="987">
        <v>0.24</v>
      </c>
      <c r="S44" s="980">
        <f t="shared" si="7"/>
        <v>100</v>
      </c>
      <c r="T44" s="985">
        <v>0</v>
      </c>
      <c r="U44" s="980">
        <f t="shared" si="8"/>
        <v>0</v>
      </c>
      <c r="V44" s="985">
        <v>0</v>
      </c>
      <c r="W44" s="980">
        <f t="shared" si="9"/>
        <v>0</v>
      </c>
      <c r="X44" s="983">
        <v>0</v>
      </c>
      <c r="Y44" s="980">
        <f t="shared" si="0"/>
        <v>0</v>
      </c>
      <c r="Z44" s="981" t="s">
        <v>1249</v>
      </c>
      <c r="AA44" s="986" t="e">
        <f>'1-'!AG45</f>
        <v>#REF!</v>
      </c>
      <c r="AB44" s="981" t="s">
        <v>1249</v>
      </c>
      <c r="AC44" s="952">
        <f t="shared" si="10"/>
        <v>0</v>
      </c>
      <c r="AD44" s="952"/>
      <c r="AE44" s="936">
        <v>0.23</v>
      </c>
      <c r="AF44" s="936">
        <v>0</v>
      </c>
      <c r="AG44" s="936">
        <v>0</v>
      </c>
      <c r="AH44" s="936">
        <v>0</v>
      </c>
      <c r="AI44" s="858">
        <v>0</v>
      </c>
    </row>
    <row r="45" spans="1:35" s="858" customFormat="1" ht="15">
      <c r="A45" s="857"/>
      <c r="B45" s="974">
        <v>34</v>
      </c>
      <c r="C45" s="975">
        <v>1.0339999999999963</v>
      </c>
      <c r="D45" s="976" t="e">
        <f>#REF!</f>
        <v>#REF!</v>
      </c>
      <c r="E45" s="974" t="s">
        <v>1270</v>
      </c>
      <c r="F45" s="978">
        <v>0.36</v>
      </c>
      <c r="G45" s="979">
        <v>3.2</v>
      </c>
      <c r="H45" s="980">
        <f t="shared" si="1"/>
        <v>100</v>
      </c>
      <c r="I45" s="980">
        <f t="shared" si="2"/>
        <v>0</v>
      </c>
      <c r="J45" s="980">
        <f t="shared" si="3"/>
        <v>0</v>
      </c>
      <c r="K45" s="980">
        <f t="shared" si="4"/>
        <v>0</v>
      </c>
      <c r="L45" s="981">
        <f t="shared" si="5"/>
        <v>0</v>
      </c>
      <c r="M45" s="982">
        <f t="shared" si="6"/>
        <v>0.36</v>
      </c>
      <c r="N45" s="982"/>
      <c r="O45" s="982">
        <v>0</v>
      </c>
      <c r="P45" s="982">
        <v>0</v>
      </c>
      <c r="Q45" s="982">
        <v>0</v>
      </c>
      <c r="R45" s="987">
        <v>0.36</v>
      </c>
      <c r="S45" s="980">
        <f t="shared" si="7"/>
        <v>100</v>
      </c>
      <c r="T45" s="985">
        <v>0</v>
      </c>
      <c r="U45" s="980">
        <f t="shared" si="8"/>
        <v>0</v>
      </c>
      <c r="V45" s="985">
        <v>0</v>
      </c>
      <c r="W45" s="980">
        <f t="shared" si="9"/>
        <v>0</v>
      </c>
      <c r="X45" s="983">
        <v>0</v>
      </c>
      <c r="Y45" s="980">
        <f t="shared" si="0"/>
        <v>0</v>
      </c>
      <c r="Z45" s="981" t="s">
        <v>1249</v>
      </c>
      <c r="AA45" s="986" t="e">
        <f>'1-'!AG46</f>
        <v>#REF!</v>
      </c>
      <c r="AB45" s="981" t="s">
        <v>1249</v>
      </c>
      <c r="AC45" s="952">
        <f t="shared" si="10"/>
        <v>0</v>
      </c>
      <c r="AD45" s="952"/>
      <c r="AE45" s="936">
        <v>0.36</v>
      </c>
      <c r="AF45" s="936">
        <v>0</v>
      </c>
      <c r="AG45" s="936">
        <v>0</v>
      </c>
      <c r="AH45" s="936">
        <v>0</v>
      </c>
      <c r="AI45" s="858">
        <v>0</v>
      </c>
    </row>
    <row r="46" spans="1:35" s="858" customFormat="1" ht="15">
      <c r="A46" s="857"/>
      <c r="B46" s="974">
        <v>35</v>
      </c>
      <c r="C46" s="975">
        <v>1.0349999999999961</v>
      </c>
      <c r="D46" s="976" t="e">
        <f>#REF!</f>
        <v>#REF!</v>
      </c>
      <c r="E46" s="974" t="s">
        <v>1270</v>
      </c>
      <c r="F46" s="978">
        <v>0.13</v>
      </c>
      <c r="G46" s="979">
        <v>3.5</v>
      </c>
      <c r="H46" s="980">
        <f t="shared" si="1"/>
        <v>100</v>
      </c>
      <c r="I46" s="980">
        <f t="shared" si="2"/>
        <v>0</v>
      </c>
      <c r="J46" s="980">
        <f t="shared" si="3"/>
        <v>0</v>
      </c>
      <c r="K46" s="980">
        <f t="shared" si="4"/>
        <v>0</v>
      </c>
      <c r="L46" s="981">
        <f t="shared" si="5"/>
        <v>0</v>
      </c>
      <c r="M46" s="982">
        <f t="shared" si="6"/>
        <v>0.13</v>
      </c>
      <c r="N46" s="982"/>
      <c r="O46" s="982">
        <v>0</v>
      </c>
      <c r="P46" s="982">
        <v>0</v>
      </c>
      <c r="Q46" s="982">
        <v>0</v>
      </c>
      <c r="R46" s="987">
        <v>0.13</v>
      </c>
      <c r="S46" s="980">
        <f t="shared" si="7"/>
        <v>100</v>
      </c>
      <c r="T46" s="985">
        <v>0</v>
      </c>
      <c r="U46" s="980">
        <f t="shared" si="8"/>
        <v>0</v>
      </c>
      <c r="V46" s="985">
        <v>0</v>
      </c>
      <c r="W46" s="980">
        <f t="shared" si="9"/>
        <v>0</v>
      </c>
      <c r="X46" s="983">
        <v>0</v>
      </c>
      <c r="Y46" s="980">
        <f t="shared" si="0"/>
        <v>0</v>
      </c>
      <c r="Z46" s="981" t="s">
        <v>1249</v>
      </c>
      <c r="AA46" s="986" t="e">
        <f>'1-'!AG47</f>
        <v>#REF!</v>
      </c>
      <c r="AB46" s="981" t="s">
        <v>1249</v>
      </c>
      <c r="AC46" s="952">
        <f t="shared" si="10"/>
        <v>0</v>
      </c>
      <c r="AD46" s="952"/>
      <c r="AE46" s="936">
        <v>0.12</v>
      </c>
      <c r="AF46" s="936">
        <v>0</v>
      </c>
      <c r="AG46" s="936">
        <v>0</v>
      </c>
      <c r="AH46" s="936">
        <v>0</v>
      </c>
      <c r="AI46" s="858">
        <v>0</v>
      </c>
    </row>
    <row r="47" spans="1:35" s="858" customFormat="1" ht="15">
      <c r="A47" s="857"/>
      <c r="B47" s="974">
        <v>36</v>
      </c>
      <c r="C47" s="975">
        <v>1.035999999999996</v>
      </c>
      <c r="D47" s="976" t="e">
        <f>#REF!</f>
        <v>#REF!</v>
      </c>
      <c r="E47" s="974" t="s">
        <v>1270</v>
      </c>
      <c r="F47" s="978">
        <v>0.27</v>
      </c>
      <c r="G47" s="979">
        <v>4</v>
      </c>
      <c r="H47" s="980">
        <f t="shared" si="1"/>
        <v>100</v>
      </c>
      <c r="I47" s="980">
        <f t="shared" si="2"/>
        <v>0</v>
      </c>
      <c r="J47" s="980">
        <f t="shared" si="3"/>
        <v>0</v>
      </c>
      <c r="K47" s="980">
        <f t="shared" si="4"/>
        <v>0</v>
      </c>
      <c r="L47" s="981">
        <f t="shared" si="5"/>
        <v>0</v>
      </c>
      <c r="M47" s="982">
        <f t="shared" si="6"/>
        <v>0.27</v>
      </c>
      <c r="N47" s="982"/>
      <c r="O47" s="982">
        <v>0</v>
      </c>
      <c r="P47" s="982">
        <v>0</v>
      </c>
      <c r="Q47" s="982">
        <v>0</v>
      </c>
      <c r="R47" s="987">
        <v>0.27</v>
      </c>
      <c r="S47" s="980">
        <f t="shared" si="7"/>
        <v>100</v>
      </c>
      <c r="T47" s="985">
        <v>0</v>
      </c>
      <c r="U47" s="980">
        <f t="shared" si="8"/>
        <v>0</v>
      </c>
      <c r="V47" s="985">
        <v>0</v>
      </c>
      <c r="W47" s="980">
        <f t="shared" si="9"/>
        <v>0</v>
      </c>
      <c r="X47" s="983">
        <v>0</v>
      </c>
      <c r="Y47" s="980">
        <f t="shared" si="0"/>
        <v>0</v>
      </c>
      <c r="Z47" s="981" t="s">
        <v>1249</v>
      </c>
      <c r="AA47" s="986" t="e">
        <f>'1-'!AG48</f>
        <v>#REF!</v>
      </c>
      <c r="AB47" s="981" t="s">
        <v>1249</v>
      </c>
      <c r="AC47" s="952">
        <f t="shared" si="10"/>
        <v>0</v>
      </c>
      <c r="AD47" s="952"/>
      <c r="AE47" s="936">
        <v>0.27</v>
      </c>
      <c r="AF47" s="936">
        <v>0</v>
      </c>
      <c r="AG47" s="936">
        <v>0</v>
      </c>
      <c r="AH47" s="936">
        <v>0</v>
      </c>
      <c r="AI47" s="858">
        <v>0</v>
      </c>
    </row>
    <row r="48" spans="1:35" s="858" customFormat="1" ht="15">
      <c r="A48" s="857"/>
      <c r="B48" s="974">
        <v>37</v>
      </c>
      <c r="C48" s="975">
        <v>1.0369999999999959</v>
      </c>
      <c r="D48" s="976" t="e">
        <f>#REF!</f>
        <v>#REF!</v>
      </c>
      <c r="E48" s="974" t="s">
        <v>1270</v>
      </c>
      <c r="F48" s="978">
        <v>0.19</v>
      </c>
      <c r="G48" s="979">
        <v>4</v>
      </c>
      <c r="H48" s="980">
        <f t="shared" si="1"/>
        <v>100</v>
      </c>
      <c r="I48" s="980">
        <f t="shared" si="2"/>
        <v>0</v>
      </c>
      <c r="J48" s="980">
        <f t="shared" si="3"/>
        <v>0</v>
      </c>
      <c r="K48" s="980">
        <f t="shared" si="4"/>
        <v>0</v>
      </c>
      <c r="L48" s="981">
        <f t="shared" si="5"/>
        <v>0</v>
      </c>
      <c r="M48" s="982">
        <f t="shared" si="6"/>
        <v>0.19</v>
      </c>
      <c r="N48" s="982"/>
      <c r="O48" s="982">
        <v>0</v>
      </c>
      <c r="P48" s="982">
        <v>0</v>
      </c>
      <c r="Q48" s="982">
        <v>0</v>
      </c>
      <c r="R48" s="987">
        <v>0.19</v>
      </c>
      <c r="S48" s="980">
        <f t="shared" si="7"/>
        <v>100</v>
      </c>
      <c r="T48" s="985">
        <v>0</v>
      </c>
      <c r="U48" s="980">
        <f t="shared" si="8"/>
        <v>0</v>
      </c>
      <c r="V48" s="985">
        <v>0</v>
      </c>
      <c r="W48" s="980">
        <f t="shared" si="9"/>
        <v>0</v>
      </c>
      <c r="X48" s="983">
        <v>0</v>
      </c>
      <c r="Y48" s="980">
        <f t="shared" si="0"/>
        <v>0</v>
      </c>
      <c r="Z48" s="981" t="s">
        <v>1249</v>
      </c>
      <c r="AA48" s="986" t="e">
        <f>'1-'!AG49</f>
        <v>#REF!</v>
      </c>
      <c r="AB48" s="981" t="s">
        <v>1249</v>
      </c>
      <c r="AC48" s="952">
        <f t="shared" si="10"/>
        <v>0</v>
      </c>
      <c r="AD48" s="952"/>
      <c r="AE48" s="936">
        <v>0.18</v>
      </c>
      <c r="AF48" s="936">
        <v>0</v>
      </c>
      <c r="AG48" s="936">
        <v>0</v>
      </c>
      <c r="AH48" s="936">
        <v>0</v>
      </c>
      <c r="AI48" s="858">
        <v>0</v>
      </c>
    </row>
    <row r="49" spans="1:35" s="858" customFormat="1" ht="15">
      <c r="A49" s="857"/>
      <c r="B49" s="974">
        <v>38</v>
      </c>
      <c r="C49" s="975">
        <v>1.0379999999999958</v>
      </c>
      <c r="D49" s="976" t="e">
        <f>#REF!</f>
        <v>#REF!</v>
      </c>
      <c r="E49" s="974" t="s">
        <v>1270</v>
      </c>
      <c r="F49" s="978">
        <v>0.28000000000000003</v>
      </c>
      <c r="G49" s="979">
        <v>4</v>
      </c>
      <c r="H49" s="980">
        <f t="shared" si="1"/>
        <v>100</v>
      </c>
      <c r="I49" s="980">
        <f t="shared" si="2"/>
        <v>0</v>
      </c>
      <c r="J49" s="980">
        <f t="shared" si="3"/>
        <v>0</v>
      </c>
      <c r="K49" s="980">
        <f t="shared" si="4"/>
        <v>0</v>
      </c>
      <c r="L49" s="981">
        <f t="shared" si="5"/>
        <v>0</v>
      </c>
      <c r="M49" s="982">
        <f t="shared" si="6"/>
        <v>0.28000000000000003</v>
      </c>
      <c r="N49" s="982"/>
      <c r="O49" s="982">
        <v>0</v>
      </c>
      <c r="P49" s="982">
        <v>0</v>
      </c>
      <c r="Q49" s="982">
        <v>0</v>
      </c>
      <c r="R49" s="987">
        <v>0.28000000000000003</v>
      </c>
      <c r="S49" s="980">
        <f t="shared" si="7"/>
        <v>100</v>
      </c>
      <c r="T49" s="985">
        <v>0</v>
      </c>
      <c r="U49" s="980">
        <f t="shared" si="8"/>
        <v>0</v>
      </c>
      <c r="V49" s="985">
        <v>0</v>
      </c>
      <c r="W49" s="980">
        <f t="shared" si="9"/>
        <v>0</v>
      </c>
      <c r="X49" s="983">
        <v>0</v>
      </c>
      <c r="Y49" s="980">
        <f t="shared" si="0"/>
        <v>0</v>
      </c>
      <c r="Z49" s="981" t="s">
        <v>1249</v>
      </c>
      <c r="AA49" s="986" t="e">
        <f>'1-'!AG50</f>
        <v>#REF!</v>
      </c>
      <c r="AB49" s="981" t="s">
        <v>1249</v>
      </c>
      <c r="AC49" s="952">
        <f t="shared" si="10"/>
        <v>0</v>
      </c>
      <c r="AD49" s="952"/>
      <c r="AE49" s="936">
        <v>0.27</v>
      </c>
      <c r="AF49" s="936">
        <v>0</v>
      </c>
      <c r="AG49" s="936">
        <v>0</v>
      </c>
      <c r="AH49" s="936">
        <v>0</v>
      </c>
      <c r="AI49" s="858">
        <v>0</v>
      </c>
    </row>
    <row r="50" spans="1:35" s="858" customFormat="1" ht="15">
      <c r="A50" s="857"/>
      <c r="B50" s="974">
        <v>39</v>
      </c>
      <c r="C50" s="975">
        <v>1.0389999999999957</v>
      </c>
      <c r="D50" s="976" t="e">
        <f>#REF!</f>
        <v>#REF!</v>
      </c>
      <c r="E50" s="974" t="s">
        <v>1270</v>
      </c>
      <c r="F50" s="978">
        <v>0.5</v>
      </c>
      <c r="G50" s="979">
        <v>3.5</v>
      </c>
      <c r="H50" s="980">
        <f t="shared" si="1"/>
        <v>100</v>
      </c>
      <c r="I50" s="980">
        <f t="shared" si="2"/>
        <v>0</v>
      </c>
      <c r="J50" s="980">
        <f t="shared" si="3"/>
        <v>0</v>
      </c>
      <c r="K50" s="980">
        <f t="shared" si="4"/>
        <v>0</v>
      </c>
      <c r="L50" s="981">
        <f t="shared" si="5"/>
        <v>0</v>
      </c>
      <c r="M50" s="982">
        <f t="shared" si="6"/>
        <v>0.5</v>
      </c>
      <c r="N50" s="982"/>
      <c r="O50" s="982">
        <v>0</v>
      </c>
      <c r="P50" s="982">
        <v>0</v>
      </c>
      <c r="Q50" s="982">
        <v>0</v>
      </c>
      <c r="R50" s="987">
        <v>0.5</v>
      </c>
      <c r="S50" s="980">
        <f t="shared" si="7"/>
        <v>100</v>
      </c>
      <c r="T50" s="985">
        <v>0</v>
      </c>
      <c r="U50" s="980">
        <f t="shared" si="8"/>
        <v>0</v>
      </c>
      <c r="V50" s="985">
        <v>0</v>
      </c>
      <c r="W50" s="980">
        <f t="shared" si="9"/>
        <v>0</v>
      </c>
      <c r="X50" s="983">
        <v>0</v>
      </c>
      <c r="Y50" s="980">
        <f t="shared" si="0"/>
        <v>0</v>
      </c>
      <c r="Z50" s="981" t="s">
        <v>1249</v>
      </c>
      <c r="AA50" s="986" t="e">
        <f>'1-'!AG51</f>
        <v>#REF!</v>
      </c>
      <c r="AB50" s="981" t="s">
        <v>1249</v>
      </c>
      <c r="AC50" s="952">
        <f t="shared" si="10"/>
        <v>0</v>
      </c>
      <c r="AD50" s="952"/>
      <c r="AE50" s="936">
        <v>0.49</v>
      </c>
      <c r="AF50" s="936">
        <v>0</v>
      </c>
      <c r="AG50" s="936">
        <v>0</v>
      </c>
      <c r="AH50" s="936">
        <v>0</v>
      </c>
      <c r="AI50" s="858">
        <v>0</v>
      </c>
    </row>
    <row r="51" spans="1:35" s="858" customFormat="1" ht="15">
      <c r="A51" s="857"/>
      <c r="B51" s="974">
        <v>40</v>
      </c>
      <c r="C51" s="975" t="s">
        <v>1299</v>
      </c>
      <c r="D51" s="976" t="e">
        <f>#REF!</f>
        <v>#REF!</v>
      </c>
      <c r="E51" s="974" t="s">
        <v>1270</v>
      </c>
      <c r="F51" s="978">
        <v>0.12</v>
      </c>
      <c r="G51" s="979">
        <v>4</v>
      </c>
      <c r="H51" s="980">
        <f t="shared" si="1"/>
        <v>100</v>
      </c>
      <c r="I51" s="980">
        <f t="shared" si="2"/>
        <v>0</v>
      </c>
      <c r="J51" s="980">
        <f t="shared" si="3"/>
        <v>0</v>
      </c>
      <c r="K51" s="980">
        <f t="shared" si="4"/>
        <v>0</v>
      </c>
      <c r="L51" s="981">
        <f t="shared" si="5"/>
        <v>0</v>
      </c>
      <c r="M51" s="982">
        <f t="shared" si="6"/>
        <v>0.12</v>
      </c>
      <c r="N51" s="982"/>
      <c r="O51" s="982">
        <v>0</v>
      </c>
      <c r="P51" s="982">
        <v>0</v>
      </c>
      <c r="Q51" s="982">
        <v>0</v>
      </c>
      <c r="R51" s="987">
        <v>0.12</v>
      </c>
      <c r="S51" s="980">
        <f t="shared" si="7"/>
        <v>100</v>
      </c>
      <c r="T51" s="985">
        <v>0</v>
      </c>
      <c r="U51" s="980">
        <f t="shared" si="8"/>
        <v>0</v>
      </c>
      <c r="V51" s="985">
        <v>0</v>
      </c>
      <c r="W51" s="980">
        <f t="shared" si="9"/>
        <v>0</v>
      </c>
      <c r="X51" s="983">
        <v>0</v>
      </c>
      <c r="Y51" s="980">
        <f t="shared" si="0"/>
        <v>0</v>
      </c>
      <c r="Z51" s="981" t="s">
        <v>1249</v>
      </c>
      <c r="AA51" s="986" t="e">
        <f>'1-'!AG52</f>
        <v>#REF!</v>
      </c>
      <c r="AB51" s="981" t="s">
        <v>1249</v>
      </c>
      <c r="AC51" s="952">
        <f t="shared" si="10"/>
        <v>0</v>
      </c>
      <c r="AD51" s="952"/>
      <c r="AE51" s="936">
        <v>0.11</v>
      </c>
      <c r="AF51" s="936">
        <v>0</v>
      </c>
      <c r="AG51" s="936">
        <v>0</v>
      </c>
      <c r="AH51" s="936">
        <v>0</v>
      </c>
      <c r="AI51" s="858">
        <v>0</v>
      </c>
    </row>
    <row r="52" spans="1:35" s="858" customFormat="1" ht="15">
      <c r="A52" s="857"/>
      <c r="B52" s="974">
        <v>41</v>
      </c>
      <c r="C52" s="975">
        <v>1.0409999999999955</v>
      </c>
      <c r="D52" s="976" t="e">
        <f>#REF!</f>
        <v>#REF!</v>
      </c>
      <c r="E52" s="974" t="s">
        <v>1270</v>
      </c>
      <c r="F52" s="978">
        <v>0.49</v>
      </c>
      <c r="G52" s="979">
        <v>4.0999999999999996</v>
      </c>
      <c r="H52" s="980">
        <f t="shared" si="1"/>
        <v>100</v>
      </c>
      <c r="I52" s="980">
        <f t="shared" si="2"/>
        <v>0</v>
      </c>
      <c r="J52" s="980">
        <f t="shared" si="3"/>
        <v>0</v>
      </c>
      <c r="K52" s="980">
        <f t="shared" si="4"/>
        <v>0</v>
      </c>
      <c r="L52" s="981">
        <f t="shared" si="5"/>
        <v>0</v>
      </c>
      <c r="M52" s="982">
        <f t="shared" si="6"/>
        <v>0.49</v>
      </c>
      <c r="N52" s="982"/>
      <c r="O52" s="982">
        <v>0</v>
      </c>
      <c r="P52" s="982">
        <v>0</v>
      </c>
      <c r="Q52" s="982">
        <v>0</v>
      </c>
      <c r="R52" s="987">
        <v>0.49</v>
      </c>
      <c r="S52" s="980">
        <f t="shared" si="7"/>
        <v>100</v>
      </c>
      <c r="T52" s="985">
        <v>0</v>
      </c>
      <c r="U52" s="980">
        <f t="shared" si="8"/>
        <v>0</v>
      </c>
      <c r="V52" s="985">
        <v>0</v>
      </c>
      <c r="W52" s="980">
        <f t="shared" si="9"/>
        <v>0</v>
      </c>
      <c r="X52" s="983">
        <v>0</v>
      </c>
      <c r="Y52" s="980">
        <f t="shared" si="0"/>
        <v>0</v>
      </c>
      <c r="Z52" s="981" t="s">
        <v>1249</v>
      </c>
      <c r="AA52" s="986" t="e">
        <f>'1-'!AG53</f>
        <v>#REF!</v>
      </c>
      <c r="AB52" s="981" t="s">
        <v>1249</v>
      </c>
      <c r="AC52" s="952">
        <f t="shared" ref="AC52:AC105" si="11">M52-R52-T52-V52-X52</f>
        <v>0</v>
      </c>
      <c r="AD52" s="952"/>
      <c r="AE52" s="936">
        <v>0.48</v>
      </c>
      <c r="AF52" s="936">
        <v>0</v>
      </c>
      <c r="AG52" s="936">
        <v>0</v>
      </c>
      <c r="AH52" s="936">
        <v>0</v>
      </c>
      <c r="AI52" s="858">
        <v>0</v>
      </c>
    </row>
    <row r="53" spans="1:35" s="858" customFormat="1" ht="15">
      <c r="A53" s="857"/>
      <c r="B53" s="974">
        <v>42</v>
      </c>
      <c r="C53" s="975">
        <v>1.0419999999999954</v>
      </c>
      <c r="D53" s="976" t="e">
        <f>#REF!</f>
        <v>#REF!</v>
      </c>
      <c r="E53" s="974" t="s">
        <v>1270</v>
      </c>
      <c r="F53" s="978">
        <v>0.17</v>
      </c>
      <c r="G53" s="979">
        <v>4</v>
      </c>
      <c r="H53" s="980">
        <f t="shared" si="1"/>
        <v>100</v>
      </c>
      <c r="I53" s="980">
        <f t="shared" si="2"/>
        <v>0</v>
      </c>
      <c r="J53" s="980">
        <f t="shared" si="3"/>
        <v>0</v>
      </c>
      <c r="K53" s="980">
        <f t="shared" si="4"/>
        <v>0</v>
      </c>
      <c r="L53" s="981">
        <f t="shared" si="5"/>
        <v>0</v>
      </c>
      <c r="M53" s="982">
        <f t="shared" si="6"/>
        <v>0.17</v>
      </c>
      <c r="N53" s="982"/>
      <c r="O53" s="982">
        <v>0</v>
      </c>
      <c r="P53" s="982">
        <v>0</v>
      </c>
      <c r="Q53" s="982">
        <v>0</v>
      </c>
      <c r="R53" s="987">
        <v>0.17</v>
      </c>
      <c r="S53" s="980">
        <f t="shared" si="7"/>
        <v>100</v>
      </c>
      <c r="T53" s="985">
        <v>0</v>
      </c>
      <c r="U53" s="980">
        <f t="shared" si="8"/>
        <v>0</v>
      </c>
      <c r="V53" s="985">
        <v>0</v>
      </c>
      <c r="W53" s="980">
        <f t="shared" si="9"/>
        <v>0</v>
      </c>
      <c r="X53" s="983">
        <v>0</v>
      </c>
      <c r="Y53" s="980">
        <f t="shared" si="0"/>
        <v>0</v>
      </c>
      <c r="Z53" s="981" t="s">
        <v>1249</v>
      </c>
      <c r="AA53" s="986" t="e">
        <f>'1-'!AG54</f>
        <v>#REF!</v>
      </c>
      <c r="AB53" s="981" t="s">
        <v>1249</v>
      </c>
      <c r="AC53" s="952">
        <f t="shared" si="11"/>
        <v>0</v>
      </c>
      <c r="AD53" s="952"/>
      <c r="AE53" s="936">
        <v>0.17</v>
      </c>
      <c r="AF53" s="936">
        <v>0</v>
      </c>
      <c r="AG53" s="936">
        <v>0</v>
      </c>
      <c r="AH53" s="936">
        <v>0</v>
      </c>
      <c r="AI53" s="858">
        <v>0</v>
      </c>
    </row>
    <row r="54" spans="1:35" s="858" customFormat="1" ht="15">
      <c r="A54" s="857"/>
      <c r="B54" s="974">
        <v>43</v>
      </c>
      <c r="C54" s="975">
        <v>1.0429999999999953</v>
      </c>
      <c r="D54" s="976" t="e">
        <f>#REF!</f>
        <v>#REF!</v>
      </c>
      <c r="E54" s="974" t="s">
        <v>1270</v>
      </c>
      <c r="F54" s="978">
        <v>0.25</v>
      </c>
      <c r="G54" s="979">
        <v>6</v>
      </c>
      <c r="H54" s="980">
        <f t="shared" si="1"/>
        <v>100</v>
      </c>
      <c r="I54" s="980">
        <f t="shared" si="2"/>
        <v>0</v>
      </c>
      <c r="J54" s="980">
        <f t="shared" si="3"/>
        <v>0</v>
      </c>
      <c r="K54" s="980">
        <f t="shared" si="4"/>
        <v>0</v>
      </c>
      <c r="L54" s="981">
        <f t="shared" si="5"/>
        <v>0</v>
      </c>
      <c r="M54" s="982">
        <f t="shared" si="6"/>
        <v>0.25</v>
      </c>
      <c r="N54" s="982"/>
      <c r="O54" s="982">
        <v>0</v>
      </c>
      <c r="P54" s="982">
        <v>0</v>
      </c>
      <c r="Q54" s="982">
        <v>0</v>
      </c>
      <c r="R54" s="987">
        <v>0.25</v>
      </c>
      <c r="S54" s="980">
        <f t="shared" si="7"/>
        <v>100</v>
      </c>
      <c r="T54" s="985">
        <v>0</v>
      </c>
      <c r="U54" s="980">
        <f t="shared" si="8"/>
        <v>0</v>
      </c>
      <c r="V54" s="985">
        <v>0</v>
      </c>
      <c r="W54" s="980">
        <f t="shared" si="9"/>
        <v>0</v>
      </c>
      <c r="X54" s="983">
        <v>0</v>
      </c>
      <c r="Y54" s="980">
        <f t="shared" si="0"/>
        <v>0</v>
      </c>
      <c r="Z54" s="981" t="s">
        <v>1249</v>
      </c>
      <c r="AA54" s="986" t="e">
        <f>'1-'!AG55</f>
        <v>#REF!</v>
      </c>
      <c r="AB54" s="981" t="s">
        <v>1249</v>
      </c>
      <c r="AC54" s="952">
        <f t="shared" si="11"/>
        <v>0</v>
      </c>
      <c r="AD54" s="952"/>
      <c r="AE54" s="936">
        <v>0.25</v>
      </c>
      <c r="AF54" s="936">
        <v>0</v>
      </c>
      <c r="AG54" s="936">
        <v>0</v>
      </c>
      <c r="AH54" s="936">
        <v>0</v>
      </c>
      <c r="AI54" s="858">
        <v>0</v>
      </c>
    </row>
    <row r="55" spans="1:35" s="858" customFormat="1" ht="15">
      <c r="A55" s="857"/>
      <c r="B55" s="974">
        <v>44</v>
      </c>
      <c r="C55" s="975">
        <v>1.0439999999999952</v>
      </c>
      <c r="D55" s="976" t="e">
        <f>#REF!</f>
        <v>#REF!</v>
      </c>
      <c r="E55" s="974" t="s">
        <v>1270</v>
      </c>
      <c r="F55" s="978">
        <v>0.84</v>
      </c>
      <c r="G55" s="979">
        <v>3</v>
      </c>
      <c r="H55" s="980">
        <f t="shared" si="1"/>
        <v>100</v>
      </c>
      <c r="I55" s="980">
        <f t="shared" si="2"/>
        <v>0</v>
      </c>
      <c r="J55" s="980">
        <f t="shared" si="3"/>
        <v>0</v>
      </c>
      <c r="K55" s="980">
        <f t="shared" si="4"/>
        <v>0</v>
      </c>
      <c r="L55" s="981">
        <f t="shared" si="5"/>
        <v>0</v>
      </c>
      <c r="M55" s="982">
        <f t="shared" si="6"/>
        <v>0.84</v>
      </c>
      <c r="N55" s="982"/>
      <c r="O55" s="982">
        <v>0</v>
      </c>
      <c r="P55" s="982">
        <v>0</v>
      </c>
      <c r="Q55" s="982">
        <v>0</v>
      </c>
      <c r="R55" s="983">
        <v>0.84</v>
      </c>
      <c r="S55" s="980">
        <f t="shared" si="7"/>
        <v>100</v>
      </c>
      <c r="T55" s="985">
        <v>0</v>
      </c>
      <c r="U55" s="980">
        <f t="shared" si="8"/>
        <v>0</v>
      </c>
      <c r="V55" s="985">
        <v>0</v>
      </c>
      <c r="W55" s="980">
        <f t="shared" si="9"/>
        <v>0</v>
      </c>
      <c r="X55" s="983">
        <v>0</v>
      </c>
      <c r="Y55" s="980">
        <f t="shared" si="0"/>
        <v>0</v>
      </c>
      <c r="Z55" s="981" t="s">
        <v>1249</v>
      </c>
      <c r="AA55" s="986" t="e">
        <f>'1-'!AG56</f>
        <v>#REF!</v>
      </c>
      <c r="AB55" s="981" t="s">
        <v>1249</v>
      </c>
      <c r="AC55" s="952">
        <f t="shared" si="11"/>
        <v>0</v>
      </c>
      <c r="AD55" s="952"/>
      <c r="AE55" s="936">
        <v>0</v>
      </c>
      <c r="AF55" s="936">
        <v>0</v>
      </c>
      <c r="AG55" s="936">
        <v>100</v>
      </c>
      <c r="AH55" s="936">
        <v>0.83</v>
      </c>
      <c r="AI55" s="858">
        <v>0</v>
      </c>
    </row>
    <row r="56" spans="1:35" s="858" customFormat="1" ht="15">
      <c r="A56" s="857"/>
      <c r="B56" s="974">
        <v>45</v>
      </c>
      <c r="C56" s="975">
        <v>1.044999999999995</v>
      </c>
      <c r="D56" s="976" t="e">
        <f>#REF!</f>
        <v>#REF!</v>
      </c>
      <c r="E56" s="974" t="s">
        <v>1270</v>
      </c>
      <c r="F56" s="978">
        <v>0.32</v>
      </c>
      <c r="G56" s="979">
        <v>3.5</v>
      </c>
      <c r="H56" s="980">
        <f t="shared" si="1"/>
        <v>100</v>
      </c>
      <c r="I56" s="980">
        <f t="shared" si="2"/>
        <v>0</v>
      </c>
      <c r="J56" s="980">
        <f t="shared" si="3"/>
        <v>0</v>
      </c>
      <c r="K56" s="980">
        <f t="shared" si="4"/>
        <v>0</v>
      </c>
      <c r="L56" s="981">
        <f t="shared" si="5"/>
        <v>0</v>
      </c>
      <c r="M56" s="982">
        <f t="shared" si="6"/>
        <v>0.32</v>
      </c>
      <c r="N56" s="982"/>
      <c r="O56" s="982">
        <v>0</v>
      </c>
      <c r="P56" s="982">
        <v>0</v>
      </c>
      <c r="Q56" s="982">
        <v>0</v>
      </c>
      <c r="R56" s="987">
        <v>0.32</v>
      </c>
      <c r="S56" s="980">
        <f t="shared" si="7"/>
        <v>100</v>
      </c>
      <c r="T56" s="985">
        <v>0</v>
      </c>
      <c r="U56" s="980">
        <f t="shared" si="8"/>
        <v>0</v>
      </c>
      <c r="V56" s="985">
        <v>0</v>
      </c>
      <c r="W56" s="980">
        <f t="shared" si="9"/>
        <v>0</v>
      </c>
      <c r="X56" s="983">
        <v>0</v>
      </c>
      <c r="Y56" s="980">
        <f t="shared" si="0"/>
        <v>0</v>
      </c>
      <c r="Z56" s="981" t="s">
        <v>1249</v>
      </c>
      <c r="AA56" s="986" t="e">
        <f>'1-'!AG57</f>
        <v>#REF!</v>
      </c>
      <c r="AB56" s="981" t="s">
        <v>1249</v>
      </c>
      <c r="AC56" s="952">
        <f t="shared" si="11"/>
        <v>0</v>
      </c>
      <c r="AD56" s="952"/>
      <c r="AE56" s="936">
        <v>0.36</v>
      </c>
      <c r="AF56" s="936">
        <v>0</v>
      </c>
      <c r="AG56" s="936">
        <v>0</v>
      </c>
      <c r="AH56" s="936">
        <v>0</v>
      </c>
      <c r="AI56" s="858">
        <v>0</v>
      </c>
    </row>
    <row r="57" spans="1:35" s="858" customFormat="1" ht="15">
      <c r="A57" s="857"/>
      <c r="B57" s="974">
        <v>46</v>
      </c>
      <c r="C57" s="975">
        <v>1.0459999999999949</v>
      </c>
      <c r="D57" s="976" t="e">
        <f>#REF!</f>
        <v>#REF!</v>
      </c>
      <c r="E57" s="974" t="s">
        <v>1270</v>
      </c>
      <c r="F57" s="978">
        <v>1.03</v>
      </c>
      <c r="G57" s="979">
        <v>3</v>
      </c>
      <c r="H57" s="980">
        <f t="shared" si="1"/>
        <v>100</v>
      </c>
      <c r="I57" s="980">
        <f t="shared" si="2"/>
        <v>0</v>
      </c>
      <c r="J57" s="980">
        <f t="shared" si="3"/>
        <v>0</v>
      </c>
      <c r="K57" s="980">
        <f t="shared" si="4"/>
        <v>0</v>
      </c>
      <c r="L57" s="981">
        <f t="shared" si="5"/>
        <v>0</v>
      </c>
      <c r="M57" s="982">
        <f t="shared" si="6"/>
        <v>1.03</v>
      </c>
      <c r="N57" s="982"/>
      <c r="O57" s="982">
        <v>0</v>
      </c>
      <c r="P57" s="982">
        <v>0</v>
      </c>
      <c r="Q57" s="982">
        <v>0</v>
      </c>
      <c r="R57" s="987">
        <v>0.63</v>
      </c>
      <c r="S57" s="980">
        <f t="shared" si="7"/>
        <v>61.165048543689316</v>
      </c>
      <c r="T57" s="985">
        <v>0.4</v>
      </c>
      <c r="U57" s="980">
        <f t="shared" si="8"/>
        <v>38.834951456310677</v>
      </c>
      <c r="V57" s="985">
        <v>0</v>
      </c>
      <c r="W57" s="980">
        <f t="shared" si="9"/>
        <v>0</v>
      </c>
      <c r="X57" s="983">
        <v>0</v>
      </c>
      <c r="Y57" s="980">
        <f t="shared" si="0"/>
        <v>0</v>
      </c>
      <c r="Z57" s="981" t="s">
        <v>1249</v>
      </c>
      <c r="AA57" s="986" t="e">
        <f>'1-'!AG58</f>
        <v>#REF!</v>
      </c>
      <c r="AB57" s="981" t="s">
        <v>1249</v>
      </c>
      <c r="AC57" s="952">
        <f t="shared" si="11"/>
        <v>0</v>
      </c>
      <c r="AD57" s="952"/>
      <c r="AE57" s="936">
        <v>1.02</v>
      </c>
      <c r="AF57" s="936">
        <v>0</v>
      </c>
      <c r="AG57" s="936">
        <v>0</v>
      </c>
      <c r="AH57" s="936">
        <v>0</v>
      </c>
      <c r="AI57" s="858">
        <v>0</v>
      </c>
    </row>
    <row r="58" spans="1:35" s="858" customFormat="1" ht="15">
      <c r="A58" s="857"/>
      <c r="B58" s="974">
        <v>47</v>
      </c>
      <c r="C58" s="975">
        <v>1.0469999999999948</v>
      </c>
      <c r="D58" s="976" t="e">
        <f>#REF!</f>
        <v>#REF!</v>
      </c>
      <c r="E58" s="974" t="s">
        <v>1270</v>
      </c>
      <c r="F58" s="978">
        <v>1.19</v>
      </c>
      <c r="G58" s="979">
        <v>13.5</v>
      </c>
      <c r="H58" s="980">
        <f t="shared" si="1"/>
        <v>100</v>
      </c>
      <c r="I58" s="980">
        <f t="shared" si="2"/>
        <v>0</v>
      </c>
      <c r="J58" s="980">
        <f t="shared" si="3"/>
        <v>0</v>
      </c>
      <c r="K58" s="980">
        <f t="shared" si="4"/>
        <v>0</v>
      </c>
      <c r="L58" s="981">
        <f t="shared" si="5"/>
        <v>0</v>
      </c>
      <c r="M58" s="982">
        <f t="shared" si="6"/>
        <v>1.19</v>
      </c>
      <c r="N58" s="982"/>
      <c r="O58" s="982">
        <v>0</v>
      </c>
      <c r="P58" s="982">
        <v>0</v>
      </c>
      <c r="Q58" s="982">
        <v>0</v>
      </c>
      <c r="R58" s="987">
        <v>1.19</v>
      </c>
      <c r="S58" s="980">
        <f t="shared" si="7"/>
        <v>100</v>
      </c>
      <c r="T58" s="985">
        <v>0</v>
      </c>
      <c r="U58" s="980">
        <f t="shared" si="8"/>
        <v>0</v>
      </c>
      <c r="V58" s="985">
        <v>0</v>
      </c>
      <c r="W58" s="980">
        <f t="shared" si="9"/>
        <v>0</v>
      </c>
      <c r="X58" s="983">
        <v>0</v>
      </c>
      <c r="Y58" s="980">
        <f t="shared" si="0"/>
        <v>0</v>
      </c>
      <c r="Z58" s="981" t="s">
        <v>1249</v>
      </c>
      <c r="AA58" s="986" t="e">
        <f>'1-'!AG59</f>
        <v>#REF!</v>
      </c>
      <c r="AB58" s="981" t="s">
        <v>1249</v>
      </c>
      <c r="AC58" s="952">
        <f t="shared" si="11"/>
        <v>0</v>
      </c>
      <c r="AD58" s="952"/>
      <c r="AE58" s="936">
        <v>1.2000000000000002</v>
      </c>
      <c r="AF58" s="936">
        <v>0</v>
      </c>
      <c r="AG58" s="936">
        <v>0</v>
      </c>
      <c r="AH58" s="936">
        <v>0</v>
      </c>
      <c r="AI58" s="858">
        <v>0</v>
      </c>
    </row>
    <row r="59" spans="1:35" s="858" customFormat="1" ht="15">
      <c r="A59" s="857"/>
      <c r="B59" s="974">
        <v>48</v>
      </c>
      <c r="C59" s="975">
        <v>1.0479999999999947</v>
      </c>
      <c r="D59" s="976" t="e">
        <f>#REF!</f>
        <v>#REF!</v>
      </c>
      <c r="E59" s="974" t="s">
        <v>1270</v>
      </c>
      <c r="F59" s="978">
        <v>0.28000000000000003</v>
      </c>
      <c r="G59" s="979">
        <v>4.5</v>
      </c>
      <c r="H59" s="980">
        <f t="shared" si="1"/>
        <v>100</v>
      </c>
      <c r="I59" s="980">
        <f t="shared" si="2"/>
        <v>0</v>
      </c>
      <c r="J59" s="980">
        <f t="shared" si="3"/>
        <v>0</v>
      </c>
      <c r="K59" s="980">
        <f t="shared" si="4"/>
        <v>0</v>
      </c>
      <c r="L59" s="981">
        <f t="shared" si="5"/>
        <v>0</v>
      </c>
      <c r="M59" s="982">
        <f t="shared" si="6"/>
        <v>0.28000000000000003</v>
      </c>
      <c r="N59" s="982"/>
      <c r="O59" s="982">
        <v>0</v>
      </c>
      <c r="P59" s="982">
        <v>0</v>
      </c>
      <c r="Q59" s="982">
        <v>0</v>
      </c>
      <c r="R59" s="987">
        <v>0.28000000000000003</v>
      </c>
      <c r="S59" s="980">
        <f t="shared" si="7"/>
        <v>100</v>
      </c>
      <c r="T59" s="985">
        <v>0</v>
      </c>
      <c r="U59" s="980">
        <f t="shared" si="8"/>
        <v>0</v>
      </c>
      <c r="V59" s="985">
        <v>0</v>
      </c>
      <c r="W59" s="980">
        <f t="shared" si="9"/>
        <v>0</v>
      </c>
      <c r="X59" s="983">
        <v>0</v>
      </c>
      <c r="Y59" s="980">
        <f t="shared" si="0"/>
        <v>0</v>
      </c>
      <c r="Z59" s="981" t="s">
        <v>1249</v>
      </c>
      <c r="AA59" s="986" t="e">
        <f>'1-'!AG60</f>
        <v>#REF!</v>
      </c>
      <c r="AB59" s="981" t="s">
        <v>1249</v>
      </c>
      <c r="AC59" s="952">
        <f t="shared" si="11"/>
        <v>0</v>
      </c>
      <c r="AD59" s="952"/>
      <c r="AE59" s="936">
        <v>0.27</v>
      </c>
      <c r="AF59" s="936">
        <v>0</v>
      </c>
      <c r="AG59" s="936">
        <v>0</v>
      </c>
      <c r="AH59" s="936">
        <v>0</v>
      </c>
      <c r="AI59" s="858">
        <v>0</v>
      </c>
    </row>
    <row r="60" spans="1:35" s="858" customFormat="1" ht="15">
      <c r="A60" s="857"/>
      <c r="B60" s="974">
        <v>49</v>
      </c>
      <c r="C60" s="975">
        <v>1.0489999999999946</v>
      </c>
      <c r="D60" s="976" t="e">
        <f>#REF!</f>
        <v>#REF!</v>
      </c>
      <c r="E60" s="974" t="s">
        <v>1270</v>
      </c>
      <c r="F60" s="978">
        <v>0.7</v>
      </c>
      <c r="G60" s="979">
        <v>16</v>
      </c>
      <c r="H60" s="980">
        <f t="shared" si="1"/>
        <v>100</v>
      </c>
      <c r="I60" s="980">
        <f t="shared" si="2"/>
        <v>0</v>
      </c>
      <c r="J60" s="980">
        <f t="shared" si="3"/>
        <v>0</v>
      </c>
      <c r="K60" s="980">
        <f t="shared" si="4"/>
        <v>0</v>
      </c>
      <c r="L60" s="981">
        <f t="shared" si="5"/>
        <v>0</v>
      </c>
      <c r="M60" s="982">
        <f t="shared" si="6"/>
        <v>0.7</v>
      </c>
      <c r="N60" s="982"/>
      <c r="O60" s="982">
        <v>0</v>
      </c>
      <c r="P60" s="982">
        <v>0</v>
      </c>
      <c r="Q60" s="982">
        <v>0</v>
      </c>
      <c r="R60" s="987">
        <v>0.7</v>
      </c>
      <c r="S60" s="980">
        <f t="shared" si="7"/>
        <v>100</v>
      </c>
      <c r="T60" s="985">
        <v>0</v>
      </c>
      <c r="U60" s="980">
        <f t="shared" si="8"/>
        <v>0</v>
      </c>
      <c r="V60" s="985">
        <v>0</v>
      </c>
      <c r="W60" s="980">
        <f t="shared" si="9"/>
        <v>0</v>
      </c>
      <c r="X60" s="983">
        <v>0</v>
      </c>
      <c r="Y60" s="980">
        <f t="shared" si="0"/>
        <v>0</v>
      </c>
      <c r="Z60" s="981" t="s">
        <v>1249</v>
      </c>
      <c r="AA60" s="986" t="e">
        <f>'1-'!AG61</f>
        <v>#REF!</v>
      </c>
      <c r="AB60" s="981" t="s">
        <v>1249</v>
      </c>
      <c r="AC60" s="952">
        <f t="shared" si="11"/>
        <v>0</v>
      </c>
      <c r="AD60" s="952"/>
      <c r="AE60" s="936">
        <v>0.66</v>
      </c>
      <c r="AF60" s="936">
        <v>0</v>
      </c>
      <c r="AG60" s="936">
        <v>0</v>
      </c>
      <c r="AH60" s="936">
        <v>0</v>
      </c>
      <c r="AI60" s="858">
        <v>0</v>
      </c>
    </row>
    <row r="61" spans="1:35" s="858" customFormat="1" ht="15">
      <c r="A61" s="857"/>
      <c r="B61" s="974">
        <v>50</v>
      </c>
      <c r="C61" s="975" t="s">
        <v>1074</v>
      </c>
      <c r="D61" s="976" t="e">
        <f>#REF!</f>
        <v>#REF!</v>
      </c>
      <c r="E61" s="974" t="s">
        <v>1270</v>
      </c>
      <c r="F61" s="978">
        <v>1.37</v>
      </c>
      <c r="G61" s="979">
        <v>14</v>
      </c>
      <c r="H61" s="980">
        <f t="shared" si="1"/>
        <v>100</v>
      </c>
      <c r="I61" s="980">
        <f t="shared" si="2"/>
        <v>0</v>
      </c>
      <c r="J61" s="980">
        <f t="shared" si="3"/>
        <v>0</v>
      </c>
      <c r="K61" s="980">
        <f t="shared" si="4"/>
        <v>0</v>
      </c>
      <c r="L61" s="981">
        <f t="shared" si="5"/>
        <v>0</v>
      </c>
      <c r="M61" s="982">
        <f t="shared" si="6"/>
        <v>1.37</v>
      </c>
      <c r="N61" s="982"/>
      <c r="O61" s="982">
        <v>0</v>
      </c>
      <c r="P61" s="982">
        <v>0</v>
      </c>
      <c r="Q61" s="982">
        <v>0</v>
      </c>
      <c r="R61" s="987">
        <v>1.37</v>
      </c>
      <c r="S61" s="980">
        <f t="shared" si="7"/>
        <v>100</v>
      </c>
      <c r="T61" s="985">
        <v>0</v>
      </c>
      <c r="U61" s="980">
        <f t="shared" si="8"/>
        <v>0</v>
      </c>
      <c r="V61" s="985">
        <v>0</v>
      </c>
      <c r="W61" s="980">
        <f t="shared" si="9"/>
        <v>0</v>
      </c>
      <c r="X61" s="983">
        <v>0</v>
      </c>
      <c r="Y61" s="980">
        <f t="shared" si="0"/>
        <v>0</v>
      </c>
      <c r="Z61" s="981" t="s">
        <v>1249</v>
      </c>
      <c r="AA61" s="986" t="e">
        <f>'1-'!AG62</f>
        <v>#REF!</v>
      </c>
      <c r="AB61" s="981" t="s">
        <v>1249</v>
      </c>
      <c r="AC61" s="952">
        <f t="shared" si="11"/>
        <v>0</v>
      </c>
      <c r="AD61" s="952"/>
      <c r="AE61" s="936">
        <v>1.37</v>
      </c>
      <c r="AF61" s="936">
        <v>0</v>
      </c>
      <c r="AG61" s="936">
        <v>0</v>
      </c>
      <c r="AH61" s="936">
        <v>0</v>
      </c>
      <c r="AI61" s="858">
        <v>0</v>
      </c>
    </row>
    <row r="62" spans="1:35" s="858" customFormat="1" ht="15">
      <c r="A62" s="857"/>
      <c r="B62" s="974">
        <v>51</v>
      </c>
      <c r="C62" s="975" t="s">
        <v>1300</v>
      </c>
      <c r="D62" s="976" t="e">
        <f>#REF!</f>
        <v>#REF!</v>
      </c>
      <c r="E62" s="974" t="s">
        <v>1270</v>
      </c>
      <c r="F62" s="978">
        <v>0.27</v>
      </c>
      <c r="G62" s="979">
        <v>3.8</v>
      </c>
      <c r="H62" s="980">
        <f t="shared" si="1"/>
        <v>100</v>
      </c>
      <c r="I62" s="980">
        <f t="shared" si="2"/>
        <v>0</v>
      </c>
      <c r="J62" s="980">
        <f t="shared" si="3"/>
        <v>0</v>
      </c>
      <c r="K62" s="980">
        <f t="shared" si="4"/>
        <v>0</v>
      </c>
      <c r="L62" s="981">
        <f t="shared" si="5"/>
        <v>0</v>
      </c>
      <c r="M62" s="982">
        <f t="shared" si="6"/>
        <v>0.27</v>
      </c>
      <c r="N62" s="982"/>
      <c r="O62" s="982">
        <v>0</v>
      </c>
      <c r="P62" s="982">
        <v>0</v>
      </c>
      <c r="Q62" s="982">
        <v>0</v>
      </c>
      <c r="R62" s="987">
        <v>0.27</v>
      </c>
      <c r="S62" s="980">
        <f t="shared" si="7"/>
        <v>100</v>
      </c>
      <c r="T62" s="985">
        <v>0</v>
      </c>
      <c r="U62" s="980">
        <f t="shared" si="8"/>
        <v>0</v>
      </c>
      <c r="V62" s="985">
        <v>0</v>
      </c>
      <c r="W62" s="980">
        <f t="shared" si="9"/>
        <v>0</v>
      </c>
      <c r="X62" s="983">
        <v>0</v>
      </c>
      <c r="Y62" s="980">
        <f t="shared" si="0"/>
        <v>0</v>
      </c>
      <c r="Z62" s="981" t="s">
        <v>1249</v>
      </c>
      <c r="AA62" s="986" t="e">
        <f>'1-'!AG63</f>
        <v>#REF!</v>
      </c>
      <c r="AB62" s="981" t="s">
        <v>1249</v>
      </c>
      <c r="AC62" s="952">
        <f t="shared" si="11"/>
        <v>0</v>
      </c>
      <c r="AD62" s="952"/>
      <c r="AE62" s="936">
        <v>0.26</v>
      </c>
      <c r="AF62" s="936">
        <v>0</v>
      </c>
      <c r="AG62" s="936">
        <v>0</v>
      </c>
      <c r="AH62" s="936">
        <v>0</v>
      </c>
      <c r="AI62" s="858">
        <v>0</v>
      </c>
    </row>
    <row r="63" spans="1:35" s="858" customFormat="1" ht="15">
      <c r="A63" s="857"/>
      <c r="B63" s="974">
        <v>52</v>
      </c>
      <c r="C63" s="975">
        <v>1.0519999999999943</v>
      </c>
      <c r="D63" s="976" t="e">
        <f>#REF!</f>
        <v>#REF!</v>
      </c>
      <c r="E63" s="974" t="s">
        <v>1270</v>
      </c>
      <c r="F63" s="978">
        <v>0.25</v>
      </c>
      <c r="G63" s="979">
        <v>2.6</v>
      </c>
      <c r="H63" s="980">
        <f t="shared" si="1"/>
        <v>100</v>
      </c>
      <c r="I63" s="980">
        <f t="shared" si="2"/>
        <v>0</v>
      </c>
      <c r="J63" s="980">
        <f t="shared" si="3"/>
        <v>0</v>
      </c>
      <c r="K63" s="980">
        <f t="shared" si="4"/>
        <v>0</v>
      </c>
      <c r="L63" s="981">
        <f t="shared" si="5"/>
        <v>0</v>
      </c>
      <c r="M63" s="982">
        <f t="shared" si="6"/>
        <v>0.25</v>
      </c>
      <c r="N63" s="982"/>
      <c r="O63" s="982">
        <v>0</v>
      </c>
      <c r="P63" s="982">
        <v>0</v>
      </c>
      <c r="Q63" s="982">
        <v>0</v>
      </c>
      <c r="R63" s="987">
        <v>0.25</v>
      </c>
      <c r="S63" s="980">
        <f t="shared" si="7"/>
        <v>100</v>
      </c>
      <c r="T63" s="985">
        <v>0</v>
      </c>
      <c r="U63" s="980">
        <f t="shared" si="8"/>
        <v>0</v>
      </c>
      <c r="V63" s="985">
        <v>0</v>
      </c>
      <c r="W63" s="980">
        <f t="shared" si="9"/>
        <v>0</v>
      </c>
      <c r="X63" s="983">
        <v>0</v>
      </c>
      <c r="Y63" s="980">
        <f t="shared" si="0"/>
        <v>0</v>
      </c>
      <c r="Z63" s="981" t="s">
        <v>1249</v>
      </c>
      <c r="AA63" s="986" t="e">
        <f>'1-'!AG64</f>
        <v>#REF!</v>
      </c>
      <c r="AB63" s="981" t="s">
        <v>1249</v>
      </c>
      <c r="AC63" s="952">
        <f t="shared" si="11"/>
        <v>0</v>
      </c>
      <c r="AD63" s="952"/>
      <c r="AE63" s="936">
        <v>0.25</v>
      </c>
      <c r="AF63" s="936">
        <v>0</v>
      </c>
      <c r="AG63" s="936">
        <v>0</v>
      </c>
      <c r="AH63" s="936">
        <v>0</v>
      </c>
      <c r="AI63" s="858">
        <v>0</v>
      </c>
    </row>
    <row r="64" spans="1:35" s="858" customFormat="1" ht="15">
      <c r="A64" s="857"/>
      <c r="B64" s="974">
        <v>53</v>
      </c>
      <c r="C64" s="975">
        <v>1.0529999999999942</v>
      </c>
      <c r="D64" s="976" t="e">
        <f>#REF!</f>
        <v>#REF!</v>
      </c>
      <c r="E64" s="974" t="s">
        <v>1270</v>
      </c>
      <c r="F64" s="978">
        <v>0.68</v>
      </c>
      <c r="G64" s="979">
        <v>4</v>
      </c>
      <c r="H64" s="980">
        <f t="shared" si="1"/>
        <v>100</v>
      </c>
      <c r="I64" s="980">
        <f t="shared" si="2"/>
        <v>0</v>
      </c>
      <c r="J64" s="980">
        <f t="shared" si="3"/>
        <v>0</v>
      </c>
      <c r="K64" s="980">
        <f t="shared" si="4"/>
        <v>0</v>
      </c>
      <c r="L64" s="981">
        <f t="shared" si="5"/>
        <v>0</v>
      </c>
      <c r="M64" s="982">
        <f t="shared" si="6"/>
        <v>0.68</v>
      </c>
      <c r="N64" s="982"/>
      <c r="O64" s="982">
        <v>0</v>
      </c>
      <c r="P64" s="982">
        <v>0</v>
      </c>
      <c r="Q64" s="982">
        <v>0</v>
      </c>
      <c r="R64" s="987">
        <v>0.68</v>
      </c>
      <c r="S64" s="980">
        <f t="shared" si="7"/>
        <v>100</v>
      </c>
      <c r="T64" s="985">
        <v>0</v>
      </c>
      <c r="U64" s="980">
        <f t="shared" si="8"/>
        <v>0</v>
      </c>
      <c r="V64" s="985">
        <v>0</v>
      </c>
      <c r="W64" s="980">
        <f t="shared" si="9"/>
        <v>0</v>
      </c>
      <c r="X64" s="983">
        <v>0</v>
      </c>
      <c r="Y64" s="980">
        <f t="shared" si="0"/>
        <v>0</v>
      </c>
      <c r="Z64" s="981" t="s">
        <v>1249</v>
      </c>
      <c r="AA64" s="986" t="e">
        <f>'1-'!AG65</f>
        <v>#REF!</v>
      </c>
      <c r="AB64" s="981" t="s">
        <v>1249</v>
      </c>
      <c r="AC64" s="952">
        <f t="shared" si="11"/>
        <v>0</v>
      </c>
      <c r="AD64" s="952"/>
      <c r="AE64" s="936">
        <v>0.69</v>
      </c>
      <c r="AF64" s="936">
        <v>0</v>
      </c>
      <c r="AG64" s="936">
        <v>0</v>
      </c>
      <c r="AH64" s="936">
        <v>0</v>
      </c>
      <c r="AI64" s="858">
        <v>0</v>
      </c>
    </row>
    <row r="65" spans="1:35" s="858" customFormat="1" ht="15">
      <c r="A65" s="857"/>
      <c r="B65" s="974">
        <v>54</v>
      </c>
      <c r="C65" s="975">
        <v>1.0539999999999941</v>
      </c>
      <c r="D65" s="976" t="e">
        <f>#REF!</f>
        <v>#REF!</v>
      </c>
      <c r="E65" s="974" t="s">
        <v>1270</v>
      </c>
      <c r="F65" s="978">
        <v>0.37</v>
      </c>
      <c r="G65" s="979">
        <v>3.5</v>
      </c>
      <c r="H65" s="980">
        <f t="shared" si="1"/>
        <v>0</v>
      </c>
      <c r="I65" s="980">
        <f t="shared" si="2"/>
        <v>0</v>
      </c>
      <c r="J65" s="980">
        <f t="shared" si="3"/>
        <v>100</v>
      </c>
      <c r="K65" s="980">
        <f t="shared" si="4"/>
        <v>0</v>
      </c>
      <c r="L65" s="981">
        <f t="shared" si="5"/>
        <v>0</v>
      </c>
      <c r="M65" s="982">
        <f t="shared" si="6"/>
        <v>0</v>
      </c>
      <c r="N65" s="982"/>
      <c r="O65" s="982">
        <v>0.37</v>
      </c>
      <c r="P65" s="982"/>
      <c r="Q65" s="982">
        <v>0</v>
      </c>
      <c r="R65" s="987">
        <v>0.37</v>
      </c>
      <c r="S65" s="980">
        <f t="shared" si="7"/>
        <v>100</v>
      </c>
      <c r="T65" s="985">
        <v>0</v>
      </c>
      <c r="U65" s="980">
        <f t="shared" si="8"/>
        <v>0</v>
      </c>
      <c r="V65" s="985">
        <v>0</v>
      </c>
      <c r="W65" s="980">
        <f t="shared" si="9"/>
        <v>0</v>
      </c>
      <c r="X65" s="983">
        <v>0</v>
      </c>
      <c r="Y65" s="980">
        <f t="shared" si="0"/>
        <v>0</v>
      </c>
      <c r="Z65" s="981" t="s">
        <v>1249</v>
      </c>
      <c r="AA65" s="986" t="e">
        <f>'1-'!AG66</f>
        <v>#REF!</v>
      </c>
      <c r="AB65" s="981" t="s">
        <v>1249</v>
      </c>
      <c r="AC65" s="952">
        <f t="shared" si="11"/>
        <v>-0.37</v>
      </c>
      <c r="AD65" s="952"/>
      <c r="AE65" s="936">
        <v>0</v>
      </c>
      <c r="AF65" s="936">
        <v>0</v>
      </c>
      <c r="AG65" s="936">
        <v>0.38</v>
      </c>
      <c r="AH65" s="936"/>
      <c r="AI65" s="858">
        <v>0</v>
      </c>
    </row>
    <row r="66" spans="1:35" s="858" customFormat="1" ht="15">
      <c r="A66" s="857"/>
      <c r="B66" s="974">
        <v>55</v>
      </c>
      <c r="C66" s="975">
        <v>1.0549999999999939</v>
      </c>
      <c r="D66" s="976" t="e">
        <f>#REF!</f>
        <v>#REF!</v>
      </c>
      <c r="E66" s="974" t="s">
        <v>1270</v>
      </c>
      <c r="F66" s="978">
        <v>0.28000000000000003</v>
      </c>
      <c r="G66" s="979">
        <v>4</v>
      </c>
      <c r="H66" s="980">
        <f t="shared" si="1"/>
        <v>0</v>
      </c>
      <c r="I66" s="980">
        <f t="shared" si="2"/>
        <v>0</v>
      </c>
      <c r="J66" s="980">
        <f t="shared" si="3"/>
        <v>100</v>
      </c>
      <c r="K66" s="980">
        <f t="shared" si="4"/>
        <v>0</v>
      </c>
      <c r="L66" s="981">
        <f t="shared" si="5"/>
        <v>0</v>
      </c>
      <c r="M66" s="982">
        <f t="shared" si="6"/>
        <v>0</v>
      </c>
      <c r="N66" s="982"/>
      <c r="O66" s="982">
        <v>0.28000000000000003</v>
      </c>
      <c r="P66" s="982"/>
      <c r="Q66" s="982">
        <v>0</v>
      </c>
      <c r="R66" s="987">
        <v>0.28000000000000003</v>
      </c>
      <c r="S66" s="980">
        <f t="shared" si="7"/>
        <v>100</v>
      </c>
      <c r="T66" s="985">
        <v>0</v>
      </c>
      <c r="U66" s="980">
        <f t="shared" si="8"/>
        <v>0</v>
      </c>
      <c r="V66" s="985">
        <v>0</v>
      </c>
      <c r="W66" s="980">
        <f t="shared" si="9"/>
        <v>0</v>
      </c>
      <c r="X66" s="983">
        <v>0</v>
      </c>
      <c r="Y66" s="980">
        <f t="shared" si="0"/>
        <v>0</v>
      </c>
      <c r="Z66" s="981" t="s">
        <v>1249</v>
      </c>
      <c r="AA66" s="986" t="e">
        <f>'1-'!AG67</f>
        <v>#REF!</v>
      </c>
      <c r="AB66" s="981" t="s">
        <v>1249</v>
      </c>
      <c r="AC66" s="952">
        <f t="shared" si="11"/>
        <v>-0.28000000000000003</v>
      </c>
      <c r="AD66" s="952"/>
      <c r="AE66" s="936">
        <v>0</v>
      </c>
      <c r="AF66" s="936">
        <v>0</v>
      </c>
      <c r="AG66" s="936">
        <v>0.28000000000000003</v>
      </c>
      <c r="AH66" s="936"/>
      <c r="AI66" s="858">
        <v>0</v>
      </c>
    </row>
    <row r="67" spans="1:35" s="858" customFormat="1" ht="15">
      <c r="A67" s="857"/>
      <c r="B67" s="974">
        <v>56</v>
      </c>
      <c r="C67" s="975">
        <v>1.0559999999999938</v>
      </c>
      <c r="D67" s="976" t="e">
        <f>#REF!</f>
        <v>#REF!</v>
      </c>
      <c r="E67" s="974" t="s">
        <v>1270</v>
      </c>
      <c r="F67" s="978">
        <v>0.19</v>
      </c>
      <c r="G67" s="979">
        <v>2.5</v>
      </c>
      <c r="H67" s="980">
        <f t="shared" si="1"/>
        <v>0</v>
      </c>
      <c r="I67" s="980">
        <f t="shared" si="2"/>
        <v>0</v>
      </c>
      <c r="J67" s="980">
        <f t="shared" si="3"/>
        <v>100</v>
      </c>
      <c r="K67" s="980">
        <f t="shared" si="4"/>
        <v>0</v>
      </c>
      <c r="L67" s="981">
        <f t="shared" si="5"/>
        <v>0</v>
      </c>
      <c r="M67" s="982">
        <f t="shared" si="6"/>
        <v>0</v>
      </c>
      <c r="N67" s="982"/>
      <c r="O67" s="982">
        <v>0.19</v>
      </c>
      <c r="P67" s="982"/>
      <c r="Q67" s="982">
        <v>0</v>
      </c>
      <c r="R67" s="985">
        <v>0.19</v>
      </c>
      <c r="S67" s="980">
        <f t="shared" si="7"/>
        <v>100</v>
      </c>
      <c r="T67" s="985">
        <v>0</v>
      </c>
      <c r="U67" s="980">
        <f t="shared" si="8"/>
        <v>0</v>
      </c>
      <c r="V67" s="985">
        <v>0</v>
      </c>
      <c r="W67" s="980">
        <f t="shared" si="9"/>
        <v>0</v>
      </c>
      <c r="X67" s="983">
        <v>0</v>
      </c>
      <c r="Y67" s="980">
        <f t="shared" si="0"/>
        <v>0</v>
      </c>
      <c r="Z67" s="981" t="s">
        <v>1249</v>
      </c>
      <c r="AA67" s="986" t="e">
        <f>'1-'!AG68</f>
        <v>#REF!</v>
      </c>
      <c r="AB67" s="981" t="s">
        <v>1249</v>
      </c>
      <c r="AC67" s="952">
        <f t="shared" si="11"/>
        <v>-0.19</v>
      </c>
      <c r="AD67" s="952"/>
      <c r="AE67" s="936">
        <v>0</v>
      </c>
      <c r="AF67" s="936">
        <v>0</v>
      </c>
      <c r="AG67" s="936">
        <v>0.18</v>
      </c>
      <c r="AH67" s="936"/>
      <c r="AI67" s="858">
        <v>0</v>
      </c>
    </row>
    <row r="68" spans="1:35" s="858" customFormat="1" ht="15">
      <c r="A68" s="857"/>
      <c r="B68" s="974">
        <v>57</v>
      </c>
      <c r="C68" s="975">
        <v>1.0569999999999937</v>
      </c>
      <c r="D68" s="976" t="e">
        <f>#REF!</f>
        <v>#REF!</v>
      </c>
      <c r="E68" s="974" t="s">
        <v>1270</v>
      </c>
      <c r="F68" s="978">
        <v>0.1</v>
      </c>
      <c r="G68" s="979">
        <v>3.9</v>
      </c>
      <c r="H68" s="980">
        <f t="shared" si="1"/>
        <v>0</v>
      </c>
      <c r="I68" s="980">
        <f t="shared" si="2"/>
        <v>0</v>
      </c>
      <c r="J68" s="980">
        <f t="shared" si="3"/>
        <v>100</v>
      </c>
      <c r="K68" s="980">
        <f t="shared" si="4"/>
        <v>0</v>
      </c>
      <c r="L68" s="981">
        <f t="shared" si="5"/>
        <v>0</v>
      </c>
      <c r="M68" s="982">
        <f t="shared" si="6"/>
        <v>0</v>
      </c>
      <c r="N68" s="982"/>
      <c r="O68" s="982">
        <v>0.1</v>
      </c>
      <c r="P68" s="982"/>
      <c r="Q68" s="982">
        <v>0</v>
      </c>
      <c r="R68" s="983">
        <v>0.1</v>
      </c>
      <c r="S68" s="980">
        <f t="shared" si="7"/>
        <v>100</v>
      </c>
      <c r="T68" s="985">
        <v>0</v>
      </c>
      <c r="U68" s="980">
        <f t="shared" si="8"/>
        <v>0</v>
      </c>
      <c r="V68" s="985">
        <v>0</v>
      </c>
      <c r="W68" s="980">
        <f t="shared" si="9"/>
        <v>0</v>
      </c>
      <c r="X68" s="983">
        <v>0</v>
      </c>
      <c r="Y68" s="980">
        <f t="shared" si="0"/>
        <v>0</v>
      </c>
      <c r="Z68" s="981" t="s">
        <v>1249</v>
      </c>
      <c r="AA68" s="986" t="e">
        <f>'1-'!AG69</f>
        <v>#REF!</v>
      </c>
      <c r="AB68" s="981" t="s">
        <v>1249</v>
      </c>
      <c r="AC68" s="952">
        <f t="shared" si="11"/>
        <v>-0.1</v>
      </c>
      <c r="AD68" s="952"/>
      <c r="AE68" s="936">
        <v>0</v>
      </c>
      <c r="AF68" s="936">
        <v>0</v>
      </c>
      <c r="AG68" s="936">
        <v>0.1</v>
      </c>
      <c r="AH68" s="936"/>
      <c r="AI68" s="858">
        <v>0</v>
      </c>
    </row>
    <row r="69" spans="1:35" s="858" customFormat="1" ht="15">
      <c r="A69" s="857"/>
      <c r="B69" s="974">
        <v>58</v>
      </c>
      <c r="C69" s="975">
        <v>1.0579999999999936</v>
      </c>
      <c r="D69" s="976" t="e">
        <f>#REF!</f>
        <v>#REF!</v>
      </c>
      <c r="E69" s="974" t="s">
        <v>1270</v>
      </c>
      <c r="F69" s="978">
        <v>0.1</v>
      </c>
      <c r="G69" s="979">
        <v>3</v>
      </c>
      <c r="H69" s="980">
        <f t="shared" si="1"/>
        <v>0</v>
      </c>
      <c r="I69" s="980">
        <f t="shared" si="2"/>
        <v>0</v>
      </c>
      <c r="J69" s="980">
        <f t="shared" si="3"/>
        <v>100</v>
      </c>
      <c r="K69" s="980">
        <f t="shared" si="4"/>
        <v>0</v>
      </c>
      <c r="L69" s="981">
        <f t="shared" si="5"/>
        <v>0</v>
      </c>
      <c r="M69" s="982">
        <f t="shared" si="6"/>
        <v>0</v>
      </c>
      <c r="N69" s="982"/>
      <c r="O69" s="982">
        <v>0.1</v>
      </c>
      <c r="P69" s="982"/>
      <c r="Q69" s="982">
        <v>0</v>
      </c>
      <c r="R69" s="987">
        <v>0.1</v>
      </c>
      <c r="S69" s="980">
        <f t="shared" si="7"/>
        <v>100</v>
      </c>
      <c r="T69" s="985">
        <v>0</v>
      </c>
      <c r="U69" s="980">
        <f t="shared" si="8"/>
        <v>0</v>
      </c>
      <c r="V69" s="985">
        <v>0</v>
      </c>
      <c r="W69" s="980">
        <f t="shared" si="9"/>
        <v>0</v>
      </c>
      <c r="X69" s="983">
        <v>0</v>
      </c>
      <c r="Y69" s="980">
        <f t="shared" si="0"/>
        <v>0</v>
      </c>
      <c r="Z69" s="981" t="s">
        <v>1249</v>
      </c>
      <c r="AA69" s="986" t="e">
        <f>'1-'!AG70</f>
        <v>#REF!</v>
      </c>
      <c r="AB69" s="981" t="s">
        <v>1249</v>
      </c>
      <c r="AC69" s="952">
        <f t="shared" si="11"/>
        <v>-0.1</v>
      </c>
      <c r="AD69" s="952"/>
      <c r="AE69" s="936">
        <v>0</v>
      </c>
      <c r="AF69" s="936">
        <v>0</v>
      </c>
      <c r="AG69" s="936">
        <v>0.1</v>
      </c>
      <c r="AH69" s="936"/>
      <c r="AI69" s="858">
        <v>0</v>
      </c>
    </row>
    <row r="70" spans="1:35" s="858" customFormat="1" ht="15">
      <c r="A70" s="857"/>
      <c r="B70" s="974">
        <v>59</v>
      </c>
      <c r="C70" s="975">
        <v>1.0589999999999935</v>
      </c>
      <c r="D70" s="976" t="e">
        <f>#REF!</f>
        <v>#REF!</v>
      </c>
      <c r="E70" s="974" t="s">
        <v>1270</v>
      </c>
      <c r="F70" s="978">
        <v>0.09</v>
      </c>
      <c r="G70" s="979">
        <v>4</v>
      </c>
      <c r="H70" s="980">
        <f t="shared" si="1"/>
        <v>0</v>
      </c>
      <c r="I70" s="980">
        <f t="shared" si="2"/>
        <v>0</v>
      </c>
      <c r="J70" s="980">
        <f t="shared" si="3"/>
        <v>100</v>
      </c>
      <c r="K70" s="980">
        <f t="shared" si="4"/>
        <v>0</v>
      </c>
      <c r="L70" s="981">
        <f t="shared" si="5"/>
        <v>0</v>
      </c>
      <c r="M70" s="982">
        <f t="shared" si="6"/>
        <v>0</v>
      </c>
      <c r="N70" s="982"/>
      <c r="O70" s="982">
        <v>0.09</v>
      </c>
      <c r="P70" s="982"/>
      <c r="Q70" s="982">
        <v>0</v>
      </c>
      <c r="R70" s="987">
        <v>0.09</v>
      </c>
      <c r="S70" s="980">
        <f t="shared" si="7"/>
        <v>100</v>
      </c>
      <c r="T70" s="985">
        <v>0</v>
      </c>
      <c r="U70" s="980">
        <f t="shared" si="8"/>
        <v>0</v>
      </c>
      <c r="V70" s="985">
        <v>0</v>
      </c>
      <c r="W70" s="980">
        <f t="shared" si="9"/>
        <v>0</v>
      </c>
      <c r="X70" s="983">
        <v>0</v>
      </c>
      <c r="Y70" s="980">
        <f t="shared" si="0"/>
        <v>0</v>
      </c>
      <c r="Z70" s="981" t="s">
        <v>1249</v>
      </c>
      <c r="AA70" s="986" t="e">
        <f>'1-'!AG71</f>
        <v>#REF!</v>
      </c>
      <c r="AB70" s="981" t="s">
        <v>1249</v>
      </c>
      <c r="AC70" s="952">
        <f t="shared" si="11"/>
        <v>-0.09</v>
      </c>
      <c r="AD70" s="952"/>
      <c r="AE70" s="936">
        <v>0</v>
      </c>
      <c r="AF70" s="936">
        <v>0</v>
      </c>
      <c r="AG70" s="936">
        <v>0.09</v>
      </c>
      <c r="AH70" s="936"/>
      <c r="AI70" s="858">
        <v>0</v>
      </c>
    </row>
    <row r="71" spans="1:35" s="858" customFormat="1" ht="15">
      <c r="A71" s="857"/>
      <c r="B71" s="974">
        <v>60</v>
      </c>
      <c r="C71" s="975" t="s">
        <v>1301</v>
      </c>
      <c r="D71" s="976" t="e">
        <f>#REF!</f>
        <v>#REF!</v>
      </c>
      <c r="E71" s="974" t="s">
        <v>1270</v>
      </c>
      <c r="F71" s="978">
        <v>0.36</v>
      </c>
      <c r="G71" s="979">
        <v>3.1</v>
      </c>
      <c r="H71" s="980">
        <f t="shared" si="1"/>
        <v>0</v>
      </c>
      <c r="I71" s="980">
        <f t="shared" si="2"/>
        <v>0</v>
      </c>
      <c r="J71" s="980">
        <f t="shared" si="3"/>
        <v>100</v>
      </c>
      <c r="K71" s="980">
        <f t="shared" si="4"/>
        <v>0</v>
      </c>
      <c r="L71" s="981">
        <f t="shared" si="5"/>
        <v>0</v>
      </c>
      <c r="M71" s="982">
        <f t="shared" si="6"/>
        <v>0</v>
      </c>
      <c r="N71" s="982"/>
      <c r="O71" s="982">
        <v>0.36</v>
      </c>
      <c r="P71" s="982"/>
      <c r="Q71" s="982">
        <v>0</v>
      </c>
      <c r="R71" s="987">
        <v>0.36</v>
      </c>
      <c r="S71" s="980">
        <f t="shared" si="7"/>
        <v>100</v>
      </c>
      <c r="T71" s="985">
        <v>0</v>
      </c>
      <c r="U71" s="980">
        <f t="shared" si="8"/>
        <v>0</v>
      </c>
      <c r="V71" s="985">
        <v>0</v>
      </c>
      <c r="W71" s="980">
        <f t="shared" si="9"/>
        <v>0</v>
      </c>
      <c r="X71" s="983">
        <v>0</v>
      </c>
      <c r="Y71" s="980">
        <f t="shared" si="0"/>
        <v>0</v>
      </c>
      <c r="Z71" s="981" t="s">
        <v>1249</v>
      </c>
      <c r="AA71" s="986" t="e">
        <f>'1-'!AG72</f>
        <v>#REF!</v>
      </c>
      <c r="AB71" s="981" t="s">
        <v>1249</v>
      </c>
      <c r="AC71" s="952">
        <f t="shared" si="11"/>
        <v>-0.36</v>
      </c>
      <c r="AD71" s="952"/>
      <c r="AE71" s="936">
        <v>0</v>
      </c>
      <c r="AF71" s="936">
        <v>0</v>
      </c>
      <c r="AG71" s="936">
        <v>0.36</v>
      </c>
      <c r="AH71" s="936"/>
      <c r="AI71" s="858">
        <v>0</v>
      </c>
    </row>
    <row r="72" spans="1:35" s="858" customFormat="1" ht="15">
      <c r="A72" s="857"/>
      <c r="B72" s="974">
        <v>61</v>
      </c>
      <c r="C72" s="975">
        <v>1.0609999999999999</v>
      </c>
      <c r="D72" s="976" t="e">
        <f>#REF!</f>
        <v>#REF!</v>
      </c>
      <c r="E72" s="974" t="s">
        <v>1270</v>
      </c>
      <c r="F72" s="978">
        <v>0.59</v>
      </c>
      <c r="G72" s="979">
        <v>3.5</v>
      </c>
      <c r="H72" s="980">
        <f t="shared" si="1"/>
        <v>0</v>
      </c>
      <c r="I72" s="980">
        <f t="shared" si="2"/>
        <v>0</v>
      </c>
      <c r="J72" s="980">
        <f t="shared" si="3"/>
        <v>32.203389830508478</v>
      </c>
      <c r="K72" s="980">
        <f t="shared" si="4"/>
        <v>0</v>
      </c>
      <c r="L72" s="981">
        <f t="shared" si="5"/>
        <v>67.79661016949153</v>
      </c>
      <c r="M72" s="982">
        <f t="shared" si="6"/>
        <v>0</v>
      </c>
      <c r="N72" s="982"/>
      <c r="O72" s="982">
        <v>0.19</v>
      </c>
      <c r="P72" s="982"/>
      <c r="Q72" s="982">
        <v>0.4</v>
      </c>
      <c r="R72" s="985">
        <v>0.19</v>
      </c>
      <c r="S72" s="980">
        <f t="shared" si="7"/>
        <v>32.203389830508478</v>
      </c>
      <c r="T72" s="985">
        <v>0</v>
      </c>
      <c r="U72" s="980">
        <f t="shared" si="8"/>
        <v>0</v>
      </c>
      <c r="V72" s="985">
        <v>0</v>
      </c>
      <c r="W72" s="980">
        <f t="shared" si="9"/>
        <v>0</v>
      </c>
      <c r="X72" s="983">
        <v>0.4</v>
      </c>
      <c r="Y72" s="980">
        <f t="shared" si="0"/>
        <v>0.67796610169491534</v>
      </c>
      <c r="Z72" s="981" t="s">
        <v>1249</v>
      </c>
      <c r="AA72" s="986" t="e">
        <f>'1-'!AG73</f>
        <v>#REF!</v>
      </c>
      <c r="AB72" s="981" t="s">
        <v>1249</v>
      </c>
      <c r="AC72" s="952">
        <f t="shared" si="11"/>
        <v>-0.59000000000000008</v>
      </c>
      <c r="AD72" s="952"/>
      <c r="AE72" s="936">
        <v>0.18238021638330756</v>
      </c>
      <c r="AF72" s="936">
        <v>0</v>
      </c>
      <c r="AG72" s="936">
        <v>0.19</v>
      </c>
      <c r="AH72" s="936">
        <v>0.4</v>
      </c>
      <c r="AI72" s="858">
        <v>0</v>
      </c>
    </row>
    <row r="73" spans="1:35" s="858" customFormat="1" ht="15">
      <c r="A73" s="857"/>
      <c r="B73" s="974">
        <v>62</v>
      </c>
      <c r="C73" s="975">
        <v>1.0619999999999998</v>
      </c>
      <c r="D73" s="976" t="e">
        <f>#REF!</f>
        <v>#REF!</v>
      </c>
      <c r="E73" s="974" t="s">
        <v>1270</v>
      </c>
      <c r="F73" s="978">
        <v>0.3</v>
      </c>
      <c r="G73" s="979">
        <v>4</v>
      </c>
      <c r="H73" s="980">
        <f t="shared" si="1"/>
        <v>100</v>
      </c>
      <c r="I73" s="980">
        <f t="shared" si="2"/>
        <v>0</v>
      </c>
      <c r="J73" s="980">
        <f t="shared" si="3"/>
        <v>0</v>
      </c>
      <c r="K73" s="980">
        <f t="shared" si="4"/>
        <v>0</v>
      </c>
      <c r="L73" s="981">
        <f t="shared" si="5"/>
        <v>0</v>
      </c>
      <c r="M73" s="982">
        <f t="shared" si="6"/>
        <v>0.3</v>
      </c>
      <c r="N73" s="982"/>
      <c r="O73" s="982">
        <v>0</v>
      </c>
      <c r="P73" s="982">
        <v>0</v>
      </c>
      <c r="Q73" s="982">
        <v>0</v>
      </c>
      <c r="R73" s="987">
        <v>0.3</v>
      </c>
      <c r="S73" s="980">
        <f t="shared" si="7"/>
        <v>100</v>
      </c>
      <c r="T73" s="985">
        <v>0</v>
      </c>
      <c r="U73" s="980">
        <f t="shared" si="8"/>
        <v>0</v>
      </c>
      <c r="V73" s="985">
        <v>0</v>
      </c>
      <c r="W73" s="980">
        <f t="shared" si="9"/>
        <v>0</v>
      </c>
      <c r="X73" s="983">
        <v>0</v>
      </c>
      <c r="Y73" s="980">
        <f t="shared" si="0"/>
        <v>0</v>
      </c>
      <c r="Z73" s="981" t="s">
        <v>1249</v>
      </c>
      <c r="AA73" s="986" t="e">
        <f>'1-'!AG74</f>
        <v>#REF!</v>
      </c>
      <c r="AB73" s="981" t="s">
        <v>1249</v>
      </c>
      <c r="AC73" s="952">
        <f t="shared" si="11"/>
        <v>0</v>
      </c>
      <c r="AD73" s="952"/>
      <c r="AE73" s="936">
        <v>0.3</v>
      </c>
      <c r="AF73" s="936">
        <v>0</v>
      </c>
      <c r="AG73" s="936">
        <v>0</v>
      </c>
      <c r="AH73" s="936">
        <v>0</v>
      </c>
      <c r="AI73" s="858">
        <v>0</v>
      </c>
    </row>
    <row r="74" spans="1:35" s="858" customFormat="1" ht="15">
      <c r="A74" s="857"/>
      <c r="B74" s="974">
        <v>63</v>
      </c>
      <c r="C74" s="975">
        <v>1.0629999999999997</v>
      </c>
      <c r="D74" s="976" t="e">
        <f>#REF!</f>
        <v>#REF!</v>
      </c>
      <c r="E74" s="974" t="s">
        <v>1270</v>
      </c>
      <c r="F74" s="978">
        <v>0.44</v>
      </c>
      <c r="G74" s="979">
        <v>4</v>
      </c>
      <c r="H74" s="980">
        <f t="shared" si="1"/>
        <v>100</v>
      </c>
      <c r="I74" s="980">
        <f t="shared" si="2"/>
        <v>0</v>
      </c>
      <c r="J74" s="980">
        <f t="shared" si="3"/>
        <v>0</v>
      </c>
      <c r="K74" s="980">
        <f t="shared" si="4"/>
        <v>0</v>
      </c>
      <c r="L74" s="981">
        <f t="shared" si="5"/>
        <v>0</v>
      </c>
      <c r="M74" s="982">
        <f t="shared" si="6"/>
        <v>0.44</v>
      </c>
      <c r="N74" s="982"/>
      <c r="O74" s="982">
        <v>0</v>
      </c>
      <c r="P74" s="982">
        <v>0</v>
      </c>
      <c r="Q74" s="982">
        <v>0</v>
      </c>
      <c r="R74" s="987">
        <v>0.44</v>
      </c>
      <c r="S74" s="980">
        <f t="shared" si="7"/>
        <v>100</v>
      </c>
      <c r="T74" s="985">
        <v>0</v>
      </c>
      <c r="U74" s="980">
        <f t="shared" si="8"/>
        <v>0</v>
      </c>
      <c r="V74" s="985">
        <v>0</v>
      </c>
      <c r="W74" s="980">
        <f t="shared" si="9"/>
        <v>0</v>
      </c>
      <c r="X74" s="983">
        <v>0</v>
      </c>
      <c r="Y74" s="980">
        <f t="shared" si="0"/>
        <v>0</v>
      </c>
      <c r="Z74" s="981" t="s">
        <v>1249</v>
      </c>
      <c r="AA74" s="986" t="e">
        <f>'1-'!AG75</f>
        <v>#REF!</v>
      </c>
      <c r="AB74" s="981" t="s">
        <v>1249</v>
      </c>
      <c r="AC74" s="952">
        <f t="shared" si="11"/>
        <v>0</v>
      </c>
      <c r="AD74" s="952"/>
      <c r="AE74" s="936">
        <v>0.43</v>
      </c>
      <c r="AF74" s="936">
        <v>0</v>
      </c>
      <c r="AG74" s="936">
        <v>0</v>
      </c>
      <c r="AH74" s="936">
        <v>0</v>
      </c>
      <c r="AI74" s="858">
        <v>0</v>
      </c>
    </row>
    <row r="75" spans="1:35" s="858" customFormat="1" ht="15">
      <c r="A75" s="857"/>
      <c r="B75" s="974">
        <v>64</v>
      </c>
      <c r="C75" s="975">
        <v>1.0639999999999996</v>
      </c>
      <c r="D75" s="976" t="e">
        <f>#REF!</f>
        <v>#REF!</v>
      </c>
      <c r="E75" s="974" t="s">
        <v>1270</v>
      </c>
      <c r="F75" s="978">
        <v>0.14000000000000001</v>
      </c>
      <c r="G75" s="979">
        <v>3</v>
      </c>
      <c r="H75" s="980">
        <f t="shared" si="1"/>
        <v>100</v>
      </c>
      <c r="I75" s="980">
        <f t="shared" si="2"/>
        <v>0</v>
      </c>
      <c r="J75" s="980">
        <f t="shared" si="3"/>
        <v>0</v>
      </c>
      <c r="K75" s="980">
        <f t="shared" si="4"/>
        <v>0</v>
      </c>
      <c r="L75" s="981">
        <f t="shared" si="5"/>
        <v>0</v>
      </c>
      <c r="M75" s="982">
        <f t="shared" si="6"/>
        <v>0.14000000000000001</v>
      </c>
      <c r="N75" s="982"/>
      <c r="O75" s="982">
        <v>0</v>
      </c>
      <c r="P75" s="982">
        <v>0</v>
      </c>
      <c r="Q75" s="982">
        <v>0</v>
      </c>
      <c r="R75" s="987">
        <v>0.14000000000000001</v>
      </c>
      <c r="S75" s="980">
        <f t="shared" si="7"/>
        <v>100</v>
      </c>
      <c r="T75" s="985">
        <v>0</v>
      </c>
      <c r="U75" s="980">
        <f t="shared" si="8"/>
        <v>0</v>
      </c>
      <c r="V75" s="985">
        <v>0</v>
      </c>
      <c r="W75" s="980">
        <f t="shared" si="9"/>
        <v>0</v>
      </c>
      <c r="X75" s="983">
        <v>0</v>
      </c>
      <c r="Y75" s="980">
        <f t="shared" si="0"/>
        <v>0</v>
      </c>
      <c r="Z75" s="981" t="s">
        <v>1249</v>
      </c>
      <c r="AA75" s="986" t="e">
        <f>'1-'!AG76</f>
        <v>#REF!</v>
      </c>
      <c r="AB75" s="981" t="s">
        <v>1249</v>
      </c>
      <c r="AC75" s="952">
        <f t="shared" si="11"/>
        <v>0</v>
      </c>
      <c r="AD75" s="952"/>
      <c r="AE75" s="936">
        <v>0.13</v>
      </c>
      <c r="AF75" s="936">
        <v>0</v>
      </c>
      <c r="AG75" s="936">
        <v>0</v>
      </c>
      <c r="AH75" s="936">
        <v>0</v>
      </c>
      <c r="AI75" s="858">
        <v>0</v>
      </c>
    </row>
    <row r="76" spans="1:35" s="858" customFormat="1" ht="15">
      <c r="A76" s="857"/>
      <c r="B76" s="974">
        <v>65</v>
      </c>
      <c r="C76" s="975">
        <v>1.0649999999999995</v>
      </c>
      <c r="D76" s="976" t="e">
        <f>#REF!</f>
        <v>#REF!</v>
      </c>
      <c r="E76" s="974" t="s">
        <v>1270</v>
      </c>
      <c r="F76" s="978">
        <v>0.35</v>
      </c>
      <c r="G76" s="979">
        <v>3</v>
      </c>
      <c r="H76" s="980">
        <f t="shared" si="1"/>
        <v>100</v>
      </c>
      <c r="I76" s="980">
        <f t="shared" si="2"/>
        <v>0</v>
      </c>
      <c r="J76" s="980">
        <f t="shared" si="3"/>
        <v>0</v>
      </c>
      <c r="K76" s="980">
        <f t="shared" si="4"/>
        <v>0</v>
      </c>
      <c r="L76" s="981">
        <f t="shared" si="5"/>
        <v>0</v>
      </c>
      <c r="M76" s="982">
        <f t="shared" si="6"/>
        <v>0.35</v>
      </c>
      <c r="N76" s="982"/>
      <c r="O76" s="982">
        <v>0</v>
      </c>
      <c r="P76" s="982">
        <v>0</v>
      </c>
      <c r="Q76" s="982">
        <v>0</v>
      </c>
      <c r="R76" s="987">
        <v>0.15</v>
      </c>
      <c r="S76" s="980">
        <f t="shared" si="7"/>
        <v>42.857142857142861</v>
      </c>
      <c r="T76" s="985">
        <v>0.2</v>
      </c>
      <c r="U76" s="980">
        <f t="shared" si="8"/>
        <v>57.142857142857153</v>
      </c>
      <c r="V76" s="985">
        <v>0</v>
      </c>
      <c r="W76" s="980">
        <f t="shared" si="9"/>
        <v>0</v>
      </c>
      <c r="X76" s="983">
        <v>0</v>
      </c>
      <c r="Y76" s="980">
        <f t="shared" ref="Y76:Y104" si="12">SUM(X76/F76)</f>
        <v>0</v>
      </c>
      <c r="Z76" s="981" t="s">
        <v>1249</v>
      </c>
      <c r="AA76" s="986" t="e">
        <f>'1-'!AG77</f>
        <v>#REF!</v>
      </c>
      <c r="AB76" s="981" t="s">
        <v>1249</v>
      </c>
      <c r="AC76" s="952">
        <f t="shared" si="11"/>
        <v>-2.7755575615628914E-17</v>
      </c>
      <c r="AD76" s="952"/>
      <c r="AE76" s="936">
        <v>0.33999999999999997</v>
      </c>
      <c r="AF76" s="936">
        <v>0</v>
      </c>
      <c r="AG76" s="936">
        <v>0</v>
      </c>
      <c r="AH76" s="936">
        <v>0</v>
      </c>
      <c r="AI76" s="858">
        <v>0</v>
      </c>
    </row>
    <row r="77" spans="1:35" s="858" customFormat="1" ht="15">
      <c r="A77" s="857"/>
      <c r="B77" s="974">
        <v>66</v>
      </c>
      <c r="C77" s="975">
        <v>1.0659999999999994</v>
      </c>
      <c r="D77" s="976" t="e">
        <f>#REF!</f>
        <v>#REF!</v>
      </c>
      <c r="E77" s="974" t="s">
        <v>1270</v>
      </c>
      <c r="F77" s="978">
        <v>0.56999999999999995</v>
      </c>
      <c r="G77" s="979">
        <v>3.5</v>
      </c>
      <c r="H77" s="980">
        <f t="shared" ref="H77:H93" si="13">M77/F77*100</f>
        <v>100</v>
      </c>
      <c r="I77" s="980">
        <f t="shared" ref="I77:I93" si="14">N77/F77*100</f>
        <v>0</v>
      </c>
      <c r="J77" s="980">
        <f t="shared" ref="J77:J93" si="15">O77/F77*100</f>
        <v>0</v>
      </c>
      <c r="K77" s="980">
        <f t="shared" ref="K77:K93" si="16">P77/F77*100</f>
        <v>0</v>
      </c>
      <c r="L77" s="981">
        <f t="shared" ref="L77:L93" si="17">Q77/F77*100</f>
        <v>0</v>
      </c>
      <c r="M77" s="982">
        <f t="shared" ref="M77:M105" si="18">F77-N77-O77-P77-Q77</f>
        <v>0.56999999999999995</v>
      </c>
      <c r="N77" s="982"/>
      <c r="O77" s="982">
        <v>0</v>
      </c>
      <c r="P77" s="982">
        <v>0</v>
      </c>
      <c r="Q77" s="982">
        <v>0</v>
      </c>
      <c r="R77" s="987">
        <v>0.56999999999999995</v>
      </c>
      <c r="S77" s="980">
        <f t="shared" ref="S77:S105" si="19">R77/F77*100</f>
        <v>100</v>
      </c>
      <c r="T77" s="985">
        <v>0</v>
      </c>
      <c r="U77" s="980">
        <f t="shared" ref="U77:U105" si="20">T77/F77*100</f>
        <v>0</v>
      </c>
      <c r="V77" s="985">
        <v>0</v>
      </c>
      <c r="W77" s="980">
        <f t="shared" ref="W77:W105" si="21">V77/F77*100</f>
        <v>0</v>
      </c>
      <c r="X77" s="983">
        <v>0</v>
      </c>
      <c r="Y77" s="980">
        <f t="shared" si="12"/>
        <v>0</v>
      </c>
      <c r="Z77" s="981" t="s">
        <v>1249</v>
      </c>
      <c r="AA77" s="986" t="e">
        <f>'1-'!AG78</f>
        <v>#REF!</v>
      </c>
      <c r="AB77" s="981" t="s">
        <v>1249</v>
      </c>
      <c r="AC77" s="952">
        <f t="shared" si="11"/>
        <v>0</v>
      </c>
      <c r="AD77" s="952"/>
      <c r="AE77" s="936">
        <v>0.56999999999999995</v>
      </c>
      <c r="AF77" s="936">
        <v>0</v>
      </c>
      <c r="AG77" s="936">
        <v>0</v>
      </c>
      <c r="AH77" s="936">
        <v>0</v>
      </c>
      <c r="AI77" s="858">
        <v>0</v>
      </c>
    </row>
    <row r="78" spans="1:35" s="858" customFormat="1" ht="15">
      <c r="A78" s="857"/>
      <c r="B78" s="974">
        <v>67</v>
      </c>
      <c r="C78" s="975">
        <v>1.0669999999999993</v>
      </c>
      <c r="D78" s="976" t="e">
        <f>#REF!</f>
        <v>#REF!</v>
      </c>
      <c r="E78" s="974" t="s">
        <v>1270</v>
      </c>
      <c r="F78" s="978">
        <v>0.21</v>
      </c>
      <c r="G78" s="979">
        <v>4</v>
      </c>
      <c r="H78" s="980">
        <f t="shared" si="13"/>
        <v>100</v>
      </c>
      <c r="I78" s="980">
        <f t="shared" si="14"/>
        <v>0</v>
      </c>
      <c r="J78" s="980">
        <f t="shared" si="15"/>
        <v>0</v>
      </c>
      <c r="K78" s="980">
        <f t="shared" si="16"/>
        <v>0</v>
      </c>
      <c r="L78" s="981">
        <f t="shared" si="17"/>
        <v>0</v>
      </c>
      <c r="M78" s="982">
        <f t="shared" si="18"/>
        <v>0.21</v>
      </c>
      <c r="N78" s="982"/>
      <c r="O78" s="982">
        <v>0</v>
      </c>
      <c r="P78" s="982">
        <v>0</v>
      </c>
      <c r="Q78" s="982">
        <v>0</v>
      </c>
      <c r="R78" s="987">
        <v>0</v>
      </c>
      <c r="S78" s="980">
        <f t="shared" si="19"/>
        <v>0</v>
      </c>
      <c r="T78" s="985">
        <v>0.21</v>
      </c>
      <c r="U78" s="980">
        <f t="shared" si="20"/>
        <v>100</v>
      </c>
      <c r="V78" s="985">
        <v>0</v>
      </c>
      <c r="W78" s="980">
        <f t="shared" si="21"/>
        <v>0</v>
      </c>
      <c r="X78" s="983">
        <v>0</v>
      </c>
      <c r="Y78" s="980">
        <f t="shared" si="12"/>
        <v>0</v>
      </c>
      <c r="Z78" s="981" t="s">
        <v>1249</v>
      </c>
      <c r="AA78" s="986" t="e">
        <f>'1-'!AG79</f>
        <v>#REF!</v>
      </c>
      <c r="AB78" s="981" t="s">
        <v>1249</v>
      </c>
      <c r="AC78" s="952">
        <f t="shared" si="11"/>
        <v>0</v>
      </c>
      <c r="AD78" s="952"/>
      <c r="AE78" s="936">
        <v>0.2</v>
      </c>
      <c r="AF78" s="936">
        <v>0</v>
      </c>
      <c r="AG78" s="936">
        <v>0</v>
      </c>
      <c r="AH78" s="936">
        <v>0</v>
      </c>
      <c r="AI78" s="858">
        <v>0</v>
      </c>
    </row>
    <row r="79" spans="1:35" s="858" customFormat="1" ht="15">
      <c r="A79" s="857"/>
      <c r="B79" s="974">
        <v>68</v>
      </c>
      <c r="C79" s="975">
        <v>1.0679999999999992</v>
      </c>
      <c r="D79" s="976" t="e">
        <f>#REF!</f>
        <v>#REF!</v>
      </c>
      <c r="E79" s="974" t="s">
        <v>1270</v>
      </c>
      <c r="F79" s="978">
        <v>0.28000000000000003</v>
      </c>
      <c r="G79" s="979">
        <v>4</v>
      </c>
      <c r="H79" s="980">
        <f t="shared" si="13"/>
        <v>100</v>
      </c>
      <c r="I79" s="980">
        <f t="shared" si="14"/>
        <v>0</v>
      </c>
      <c r="J79" s="980">
        <f t="shared" si="15"/>
        <v>0</v>
      </c>
      <c r="K79" s="980">
        <f t="shared" si="16"/>
        <v>0</v>
      </c>
      <c r="L79" s="981">
        <f t="shared" si="17"/>
        <v>0</v>
      </c>
      <c r="M79" s="982">
        <f t="shared" si="18"/>
        <v>0.28000000000000003</v>
      </c>
      <c r="N79" s="982"/>
      <c r="O79" s="982">
        <v>0</v>
      </c>
      <c r="P79" s="982">
        <v>0</v>
      </c>
      <c r="Q79" s="982">
        <v>0</v>
      </c>
      <c r="R79" s="987">
        <v>0.28000000000000003</v>
      </c>
      <c r="S79" s="980">
        <f t="shared" si="19"/>
        <v>100</v>
      </c>
      <c r="T79" s="985">
        <v>0</v>
      </c>
      <c r="U79" s="980">
        <f t="shared" si="20"/>
        <v>0</v>
      </c>
      <c r="V79" s="985">
        <v>0</v>
      </c>
      <c r="W79" s="980">
        <f t="shared" si="21"/>
        <v>0</v>
      </c>
      <c r="X79" s="983">
        <v>0</v>
      </c>
      <c r="Y79" s="980">
        <f t="shared" si="12"/>
        <v>0</v>
      </c>
      <c r="Z79" s="981" t="s">
        <v>1249</v>
      </c>
      <c r="AA79" s="986" t="e">
        <f>'1-'!AG80</f>
        <v>#REF!</v>
      </c>
      <c r="AB79" s="981" t="s">
        <v>1249</v>
      </c>
      <c r="AC79" s="952">
        <f t="shared" si="11"/>
        <v>0</v>
      </c>
      <c r="AD79" s="952"/>
      <c r="AE79" s="936">
        <v>0.28000000000000003</v>
      </c>
      <c r="AF79" s="936">
        <v>0</v>
      </c>
      <c r="AG79" s="936">
        <v>0</v>
      </c>
      <c r="AH79" s="936">
        <v>0</v>
      </c>
      <c r="AI79" s="858">
        <v>0</v>
      </c>
    </row>
    <row r="80" spans="1:35" s="858" customFormat="1" ht="15">
      <c r="A80" s="857"/>
      <c r="B80" s="974">
        <v>69</v>
      </c>
      <c r="C80" s="975">
        <v>1.0689999999999991</v>
      </c>
      <c r="D80" s="976" t="e">
        <f>#REF!</f>
        <v>#REF!</v>
      </c>
      <c r="E80" s="974" t="s">
        <v>1270</v>
      </c>
      <c r="F80" s="978">
        <v>0.15</v>
      </c>
      <c r="G80" s="979">
        <v>3</v>
      </c>
      <c r="H80" s="980">
        <f t="shared" si="13"/>
        <v>0</v>
      </c>
      <c r="I80" s="980">
        <f t="shared" si="14"/>
        <v>0</v>
      </c>
      <c r="J80" s="980">
        <f t="shared" si="15"/>
        <v>100</v>
      </c>
      <c r="K80" s="980">
        <f t="shared" si="16"/>
        <v>0</v>
      </c>
      <c r="L80" s="981">
        <f t="shared" si="17"/>
        <v>0</v>
      </c>
      <c r="M80" s="982">
        <f t="shared" si="18"/>
        <v>0</v>
      </c>
      <c r="N80" s="982"/>
      <c r="O80" s="982">
        <v>0.15</v>
      </c>
      <c r="P80" s="982"/>
      <c r="Q80" s="982">
        <v>0</v>
      </c>
      <c r="R80" s="987">
        <v>0.15</v>
      </c>
      <c r="S80" s="980">
        <f t="shared" si="19"/>
        <v>100</v>
      </c>
      <c r="T80" s="985">
        <v>0</v>
      </c>
      <c r="U80" s="980">
        <f t="shared" si="20"/>
        <v>0</v>
      </c>
      <c r="V80" s="985">
        <v>0</v>
      </c>
      <c r="W80" s="980">
        <f t="shared" si="21"/>
        <v>0</v>
      </c>
      <c r="X80" s="983">
        <v>0</v>
      </c>
      <c r="Y80" s="980">
        <f t="shared" si="12"/>
        <v>0</v>
      </c>
      <c r="Z80" s="981" t="s">
        <v>1249</v>
      </c>
      <c r="AA80" s="986" t="e">
        <f>'1-'!AG81</f>
        <v>#REF!</v>
      </c>
      <c r="AB80" s="981" t="s">
        <v>1249</v>
      </c>
      <c r="AC80" s="952">
        <f t="shared" si="11"/>
        <v>-0.15</v>
      </c>
      <c r="AD80" s="952"/>
      <c r="AE80" s="936">
        <v>0</v>
      </c>
      <c r="AF80" s="936">
        <v>0</v>
      </c>
      <c r="AG80" s="936">
        <v>0.13</v>
      </c>
      <c r="AH80" s="936"/>
      <c r="AI80" s="858">
        <v>0</v>
      </c>
    </row>
    <row r="81" spans="1:35" s="858" customFormat="1" ht="15">
      <c r="A81" s="857"/>
      <c r="B81" s="974">
        <v>70</v>
      </c>
      <c r="C81" s="975" t="s">
        <v>1302</v>
      </c>
      <c r="D81" s="976" t="e">
        <f>#REF!</f>
        <v>#REF!</v>
      </c>
      <c r="E81" s="974" t="s">
        <v>1270</v>
      </c>
      <c r="F81" s="978">
        <v>0.3</v>
      </c>
      <c r="G81" s="979">
        <v>8.1</v>
      </c>
      <c r="H81" s="980">
        <f t="shared" si="13"/>
        <v>100</v>
      </c>
      <c r="I81" s="980">
        <f t="shared" si="14"/>
        <v>0</v>
      </c>
      <c r="J81" s="980">
        <f t="shared" si="15"/>
        <v>0</v>
      </c>
      <c r="K81" s="980">
        <f t="shared" si="16"/>
        <v>0</v>
      </c>
      <c r="L81" s="981">
        <f t="shared" si="17"/>
        <v>0</v>
      </c>
      <c r="M81" s="982">
        <f t="shared" si="18"/>
        <v>0.3</v>
      </c>
      <c r="N81" s="982"/>
      <c r="O81" s="982">
        <v>0</v>
      </c>
      <c r="P81" s="982">
        <v>0</v>
      </c>
      <c r="Q81" s="982">
        <v>0</v>
      </c>
      <c r="R81" s="987">
        <v>0.1</v>
      </c>
      <c r="S81" s="980">
        <f t="shared" si="19"/>
        <v>33.333333333333336</v>
      </c>
      <c r="T81" s="985">
        <v>0.2</v>
      </c>
      <c r="U81" s="980">
        <f t="shared" si="20"/>
        <v>66.666666666666671</v>
      </c>
      <c r="V81" s="985">
        <v>0</v>
      </c>
      <c r="W81" s="980">
        <f t="shared" si="21"/>
        <v>0</v>
      </c>
      <c r="X81" s="983">
        <v>0</v>
      </c>
      <c r="Y81" s="980">
        <f t="shared" si="12"/>
        <v>0</v>
      </c>
      <c r="Z81" s="981" t="s">
        <v>1249</v>
      </c>
      <c r="AA81" s="986" t="e">
        <f>'1-'!AG82</f>
        <v>#REF!</v>
      </c>
      <c r="AB81" s="981" t="s">
        <v>1249</v>
      </c>
      <c r="AC81" s="952">
        <f t="shared" si="11"/>
        <v>-2.7755575615628914E-17</v>
      </c>
      <c r="AD81" s="952"/>
      <c r="AE81" s="936">
        <v>0.29000000000000004</v>
      </c>
      <c r="AF81" s="936">
        <v>0</v>
      </c>
      <c r="AG81" s="936">
        <v>0</v>
      </c>
      <c r="AH81" s="936">
        <v>0</v>
      </c>
      <c r="AI81" s="858">
        <v>0</v>
      </c>
    </row>
    <row r="82" spans="1:35" s="858" customFormat="1" ht="15">
      <c r="A82" s="857"/>
      <c r="B82" s="974">
        <v>71</v>
      </c>
      <c r="C82" s="975">
        <v>1.0709999999999988</v>
      </c>
      <c r="D82" s="976" t="e">
        <f>#REF!</f>
        <v>#REF!</v>
      </c>
      <c r="E82" s="974" t="s">
        <v>1270</v>
      </c>
      <c r="F82" s="978">
        <v>2.84</v>
      </c>
      <c r="G82" s="979">
        <v>4</v>
      </c>
      <c r="H82" s="980">
        <f t="shared" si="13"/>
        <v>100</v>
      </c>
      <c r="I82" s="980">
        <f t="shared" si="14"/>
        <v>0</v>
      </c>
      <c r="J82" s="980">
        <f t="shared" si="15"/>
        <v>0</v>
      </c>
      <c r="K82" s="980">
        <f t="shared" si="16"/>
        <v>0</v>
      </c>
      <c r="L82" s="981">
        <f t="shared" si="17"/>
        <v>0</v>
      </c>
      <c r="M82" s="982">
        <f t="shared" si="18"/>
        <v>2.84</v>
      </c>
      <c r="N82" s="982"/>
      <c r="O82" s="982">
        <v>0</v>
      </c>
      <c r="P82" s="982">
        <v>0</v>
      </c>
      <c r="Q82" s="982">
        <v>0</v>
      </c>
      <c r="R82" s="987">
        <v>1.04</v>
      </c>
      <c r="S82" s="980">
        <f t="shared" si="19"/>
        <v>36.619718309859159</v>
      </c>
      <c r="T82" s="985">
        <v>1</v>
      </c>
      <c r="U82" s="980">
        <f t="shared" si="20"/>
        <v>35.211267605633807</v>
      </c>
      <c r="V82" s="985">
        <v>0.4</v>
      </c>
      <c r="W82" s="980">
        <f t="shared" si="21"/>
        <v>14.084507042253522</v>
      </c>
      <c r="X82" s="983">
        <v>0.4</v>
      </c>
      <c r="Y82" s="980">
        <f t="shared" si="12"/>
        <v>0.14084507042253522</v>
      </c>
      <c r="Z82" s="981" t="s">
        <v>1249</v>
      </c>
      <c r="AA82" s="986" t="e">
        <f>'1-'!AG83</f>
        <v>#REF!</v>
      </c>
      <c r="AB82" s="981" t="s">
        <v>1249</v>
      </c>
      <c r="AC82" s="952">
        <f t="shared" si="11"/>
        <v>0</v>
      </c>
      <c r="AD82" s="952"/>
      <c r="AE82" s="936">
        <v>2.6585206058471291</v>
      </c>
      <c r="AF82" s="936">
        <v>0</v>
      </c>
      <c r="AG82" s="936">
        <v>7.0447340612891871</v>
      </c>
      <c r="AH82" s="936">
        <v>0.20147939415287075</v>
      </c>
      <c r="AI82" s="858">
        <v>0</v>
      </c>
    </row>
    <row r="83" spans="1:35" s="858" customFormat="1" ht="15">
      <c r="A83" s="857"/>
      <c r="B83" s="974">
        <v>72</v>
      </c>
      <c r="C83" s="975">
        <v>1.0719999999999987</v>
      </c>
      <c r="D83" s="976" t="e">
        <f>#REF!</f>
        <v>#REF!</v>
      </c>
      <c r="E83" s="974" t="s">
        <v>1270</v>
      </c>
      <c r="F83" s="978">
        <v>1</v>
      </c>
      <c r="G83" s="979">
        <v>4</v>
      </c>
      <c r="H83" s="980">
        <f t="shared" si="13"/>
        <v>100</v>
      </c>
      <c r="I83" s="980">
        <f t="shared" si="14"/>
        <v>0</v>
      </c>
      <c r="J83" s="980">
        <f t="shared" si="15"/>
        <v>0</v>
      </c>
      <c r="K83" s="980">
        <f t="shared" si="16"/>
        <v>0</v>
      </c>
      <c r="L83" s="981">
        <f t="shared" si="17"/>
        <v>0</v>
      </c>
      <c r="M83" s="982">
        <f t="shared" si="18"/>
        <v>1</v>
      </c>
      <c r="N83" s="982"/>
      <c r="O83" s="982">
        <v>0</v>
      </c>
      <c r="P83" s="982">
        <v>0</v>
      </c>
      <c r="Q83" s="982">
        <v>0</v>
      </c>
      <c r="R83" s="987">
        <v>1</v>
      </c>
      <c r="S83" s="980">
        <f t="shared" si="19"/>
        <v>100</v>
      </c>
      <c r="T83" s="985">
        <v>0</v>
      </c>
      <c r="U83" s="980">
        <f t="shared" si="20"/>
        <v>0</v>
      </c>
      <c r="V83" s="985">
        <v>0</v>
      </c>
      <c r="W83" s="980">
        <f t="shared" si="21"/>
        <v>0</v>
      </c>
      <c r="X83" s="983">
        <v>0</v>
      </c>
      <c r="Y83" s="980">
        <f t="shared" si="12"/>
        <v>0</v>
      </c>
      <c r="Z83" s="981" t="s">
        <v>1249</v>
      </c>
      <c r="AA83" s="986" t="e">
        <f>'1-'!AG84</f>
        <v>#REF!</v>
      </c>
      <c r="AB83" s="981" t="s">
        <v>1249</v>
      </c>
      <c r="AC83" s="952">
        <f t="shared" si="11"/>
        <v>0</v>
      </c>
      <c r="AD83" s="952"/>
      <c r="AE83" s="936">
        <v>1</v>
      </c>
      <c r="AF83" s="936">
        <v>0</v>
      </c>
      <c r="AG83" s="936">
        <v>0</v>
      </c>
      <c r="AH83" s="936">
        <v>0</v>
      </c>
      <c r="AI83" s="858">
        <v>0</v>
      </c>
    </row>
    <row r="84" spans="1:35" s="858" customFormat="1" ht="15">
      <c r="A84" s="857"/>
      <c r="B84" s="974">
        <v>73</v>
      </c>
      <c r="C84" s="975">
        <v>1.0729999999999986</v>
      </c>
      <c r="D84" s="976" t="e">
        <f>#REF!</f>
        <v>#REF!</v>
      </c>
      <c r="E84" s="974" t="s">
        <v>1270</v>
      </c>
      <c r="F84" s="978">
        <v>1.83</v>
      </c>
      <c r="G84" s="979">
        <v>3.9</v>
      </c>
      <c r="H84" s="980">
        <f t="shared" si="13"/>
        <v>100</v>
      </c>
      <c r="I84" s="980">
        <f t="shared" si="14"/>
        <v>0</v>
      </c>
      <c r="J84" s="980">
        <f t="shared" si="15"/>
        <v>0</v>
      </c>
      <c r="K84" s="980">
        <f t="shared" si="16"/>
        <v>0</v>
      </c>
      <c r="L84" s="981">
        <f t="shared" si="17"/>
        <v>0</v>
      </c>
      <c r="M84" s="982">
        <f t="shared" si="18"/>
        <v>1.83</v>
      </c>
      <c r="N84" s="982"/>
      <c r="O84" s="982">
        <v>0</v>
      </c>
      <c r="P84" s="982">
        <v>0</v>
      </c>
      <c r="Q84" s="982">
        <v>0</v>
      </c>
      <c r="R84" s="987">
        <v>1.63</v>
      </c>
      <c r="S84" s="980">
        <f t="shared" si="19"/>
        <v>89.071038251366105</v>
      </c>
      <c r="T84" s="985">
        <v>0.2</v>
      </c>
      <c r="U84" s="980">
        <f t="shared" si="20"/>
        <v>10.928961748633879</v>
      </c>
      <c r="V84" s="985">
        <v>0</v>
      </c>
      <c r="W84" s="980">
        <f t="shared" si="21"/>
        <v>0</v>
      </c>
      <c r="X84" s="983">
        <v>0</v>
      </c>
      <c r="Y84" s="980">
        <f t="shared" si="12"/>
        <v>0</v>
      </c>
      <c r="Z84" s="981" t="s">
        <v>1249</v>
      </c>
      <c r="AA84" s="986" t="e">
        <f>'1-'!AG85</f>
        <v>#REF!</v>
      </c>
      <c r="AB84" s="981" t="s">
        <v>1249</v>
      </c>
      <c r="AC84" s="952">
        <f t="shared" si="11"/>
        <v>1.6653345369377348E-16</v>
      </c>
      <c r="AD84" s="952"/>
      <c r="AE84" s="936">
        <v>1.83</v>
      </c>
      <c r="AF84" s="936">
        <v>0</v>
      </c>
      <c r="AG84" s="936">
        <v>0</v>
      </c>
      <c r="AH84" s="936">
        <v>0</v>
      </c>
      <c r="AI84" s="858">
        <v>0</v>
      </c>
    </row>
    <row r="85" spans="1:35" s="858" customFormat="1" ht="15">
      <c r="A85" s="857"/>
      <c r="B85" s="974">
        <v>74</v>
      </c>
      <c r="C85" s="975">
        <v>1.0739999999999985</v>
      </c>
      <c r="D85" s="976" t="e">
        <f>#REF!</f>
        <v>#REF!</v>
      </c>
      <c r="E85" s="974" t="s">
        <v>1270</v>
      </c>
      <c r="F85" s="978">
        <v>1.19</v>
      </c>
      <c r="G85" s="979">
        <v>4</v>
      </c>
      <c r="H85" s="980">
        <f t="shared" si="13"/>
        <v>100</v>
      </c>
      <c r="I85" s="980">
        <f t="shared" si="14"/>
        <v>0</v>
      </c>
      <c r="J85" s="980">
        <f t="shared" si="15"/>
        <v>0</v>
      </c>
      <c r="K85" s="980">
        <f t="shared" si="16"/>
        <v>0</v>
      </c>
      <c r="L85" s="981">
        <f t="shared" si="17"/>
        <v>0</v>
      </c>
      <c r="M85" s="982">
        <f t="shared" si="18"/>
        <v>1.19</v>
      </c>
      <c r="N85" s="982"/>
      <c r="O85" s="982">
        <v>0</v>
      </c>
      <c r="P85" s="982">
        <v>0</v>
      </c>
      <c r="Q85" s="982">
        <v>0</v>
      </c>
      <c r="R85" s="987">
        <v>0.6</v>
      </c>
      <c r="S85" s="980">
        <f t="shared" si="19"/>
        <v>50.420168067226889</v>
      </c>
      <c r="T85" s="985">
        <v>0.39</v>
      </c>
      <c r="U85" s="980">
        <f t="shared" si="20"/>
        <v>32.773109243697476</v>
      </c>
      <c r="V85" s="985">
        <v>0.2</v>
      </c>
      <c r="W85" s="980">
        <f t="shared" si="21"/>
        <v>16.806722689075631</v>
      </c>
      <c r="X85" s="983">
        <v>0</v>
      </c>
      <c r="Y85" s="980">
        <f t="shared" si="12"/>
        <v>0</v>
      </c>
      <c r="Z85" s="981" t="s">
        <v>1249</v>
      </c>
      <c r="AA85" s="986" t="e">
        <f>'1-'!AG86</f>
        <v>#REF!</v>
      </c>
      <c r="AB85" s="981" t="s">
        <v>1249</v>
      </c>
      <c r="AC85" s="952">
        <f t="shared" si="11"/>
        <v>-5.5511151231257827E-17</v>
      </c>
      <c r="AD85" s="952"/>
      <c r="AE85" s="936">
        <v>0.77204840103716499</v>
      </c>
      <c r="AF85" s="936">
        <v>0</v>
      </c>
      <c r="AG85" s="936">
        <v>34.572169403630078</v>
      </c>
      <c r="AH85" s="936">
        <v>0.40795159896283489</v>
      </c>
      <c r="AI85" s="858">
        <v>0</v>
      </c>
    </row>
    <row r="86" spans="1:35" s="858" customFormat="1" ht="15">
      <c r="A86" s="857"/>
      <c r="B86" s="974">
        <v>75</v>
      </c>
      <c r="C86" s="975">
        <v>1.0749999999999984</v>
      </c>
      <c r="D86" s="976" t="e">
        <f>#REF!</f>
        <v>#REF!</v>
      </c>
      <c r="E86" s="974" t="s">
        <v>1270</v>
      </c>
      <c r="F86" s="978">
        <v>1.07</v>
      </c>
      <c r="G86" s="979">
        <v>3</v>
      </c>
      <c r="H86" s="980">
        <f t="shared" si="13"/>
        <v>100</v>
      </c>
      <c r="I86" s="980">
        <f t="shared" si="14"/>
        <v>0</v>
      </c>
      <c r="J86" s="980">
        <f t="shared" si="15"/>
        <v>0</v>
      </c>
      <c r="K86" s="980">
        <f t="shared" si="16"/>
        <v>0</v>
      </c>
      <c r="L86" s="981">
        <f t="shared" si="17"/>
        <v>0</v>
      </c>
      <c r="M86" s="982">
        <f t="shared" si="18"/>
        <v>1.07</v>
      </c>
      <c r="N86" s="982"/>
      <c r="O86" s="982">
        <v>0</v>
      </c>
      <c r="P86" s="982">
        <v>0</v>
      </c>
      <c r="Q86" s="982">
        <v>0</v>
      </c>
      <c r="R86" s="987">
        <v>0.87</v>
      </c>
      <c r="S86" s="980">
        <f t="shared" si="19"/>
        <v>81.308411214953267</v>
      </c>
      <c r="T86" s="985">
        <v>0.2</v>
      </c>
      <c r="U86" s="980">
        <f t="shared" si="20"/>
        <v>18.691588785046729</v>
      </c>
      <c r="V86" s="985">
        <v>0</v>
      </c>
      <c r="W86" s="980">
        <f t="shared" si="21"/>
        <v>0</v>
      </c>
      <c r="X86" s="983">
        <v>0</v>
      </c>
      <c r="Y86" s="980">
        <f t="shared" si="12"/>
        <v>0</v>
      </c>
      <c r="Z86" s="981" t="s">
        <v>1249</v>
      </c>
      <c r="AA86" s="986" t="e">
        <f>'1-'!AG87</f>
        <v>#REF!</v>
      </c>
      <c r="AB86" s="981" t="s">
        <v>1249</v>
      </c>
      <c r="AC86" s="952">
        <f t="shared" si="11"/>
        <v>5.5511151231257827E-17</v>
      </c>
      <c r="AD86" s="952"/>
      <c r="AE86" s="936">
        <v>1.08</v>
      </c>
      <c r="AF86" s="936">
        <v>0</v>
      </c>
      <c r="AG86" s="936">
        <v>0</v>
      </c>
      <c r="AH86" s="936">
        <v>0</v>
      </c>
      <c r="AI86" s="858">
        <v>0</v>
      </c>
    </row>
    <row r="87" spans="1:35" s="858" customFormat="1" ht="15">
      <c r="A87" s="857"/>
      <c r="B87" s="974">
        <v>76</v>
      </c>
      <c r="C87" s="975">
        <v>1.0759999999999983</v>
      </c>
      <c r="D87" s="976" t="e">
        <f>#REF!</f>
        <v>#REF!</v>
      </c>
      <c r="E87" s="974" t="s">
        <v>1270</v>
      </c>
      <c r="F87" s="978">
        <v>3.29</v>
      </c>
      <c r="G87" s="979">
        <v>4</v>
      </c>
      <c r="H87" s="980">
        <f t="shared" si="13"/>
        <v>100</v>
      </c>
      <c r="I87" s="980">
        <f t="shared" si="14"/>
        <v>0</v>
      </c>
      <c r="J87" s="980">
        <f t="shared" si="15"/>
        <v>0</v>
      </c>
      <c r="K87" s="980">
        <f t="shared" si="16"/>
        <v>0</v>
      </c>
      <c r="L87" s="981">
        <f t="shared" si="17"/>
        <v>0</v>
      </c>
      <c r="M87" s="982">
        <f t="shared" si="18"/>
        <v>3.29</v>
      </c>
      <c r="N87" s="982"/>
      <c r="O87" s="982">
        <v>0</v>
      </c>
      <c r="P87" s="982">
        <v>0</v>
      </c>
      <c r="Q87" s="982">
        <v>0</v>
      </c>
      <c r="R87" s="987">
        <v>3.09</v>
      </c>
      <c r="S87" s="980">
        <f t="shared" si="19"/>
        <v>93.920972644376903</v>
      </c>
      <c r="T87" s="985">
        <v>0.2</v>
      </c>
      <c r="U87" s="980">
        <f t="shared" si="20"/>
        <v>6.0790273556231007</v>
      </c>
      <c r="V87" s="985">
        <v>0</v>
      </c>
      <c r="W87" s="980">
        <f t="shared" si="21"/>
        <v>0</v>
      </c>
      <c r="X87" s="983">
        <v>0</v>
      </c>
      <c r="Y87" s="980">
        <f t="shared" si="12"/>
        <v>0</v>
      </c>
      <c r="Z87" s="981" t="s">
        <v>1249</v>
      </c>
      <c r="AA87" s="986" t="e">
        <f>'1-'!AG88</f>
        <v>#REF!</v>
      </c>
      <c r="AB87" s="981" t="s">
        <v>1249</v>
      </c>
      <c r="AC87" s="952">
        <f t="shared" si="11"/>
        <v>1.6653345369377348E-16</v>
      </c>
      <c r="AD87" s="952"/>
      <c r="AE87" s="936">
        <v>3.0983501374885423</v>
      </c>
      <c r="AF87" s="936">
        <v>0</v>
      </c>
      <c r="AG87" s="936">
        <v>6.110601894286587</v>
      </c>
      <c r="AH87" s="936">
        <v>0.20164986251145736</v>
      </c>
      <c r="AI87" s="858">
        <v>0</v>
      </c>
    </row>
    <row r="88" spans="1:35" s="858" customFormat="1" ht="15">
      <c r="A88" s="857"/>
      <c r="B88" s="974">
        <v>77</v>
      </c>
      <c r="C88" s="975">
        <v>1.0769999999999982</v>
      </c>
      <c r="D88" s="976" t="e">
        <f>#REF!</f>
        <v>#REF!</v>
      </c>
      <c r="E88" s="974" t="s">
        <v>1270</v>
      </c>
      <c r="F88" s="978">
        <v>2.7</v>
      </c>
      <c r="G88" s="979">
        <v>4</v>
      </c>
      <c r="H88" s="980">
        <f t="shared" si="13"/>
        <v>100</v>
      </c>
      <c r="I88" s="980">
        <f t="shared" si="14"/>
        <v>0</v>
      </c>
      <c r="J88" s="980">
        <f t="shared" si="15"/>
        <v>0</v>
      </c>
      <c r="K88" s="980">
        <f t="shared" si="16"/>
        <v>0</v>
      </c>
      <c r="L88" s="981">
        <f t="shared" si="17"/>
        <v>0</v>
      </c>
      <c r="M88" s="982">
        <f t="shared" si="18"/>
        <v>2.7</v>
      </c>
      <c r="N88" s="982"/>
      <c r="O88" s="982">
        <v>0</v>
      </c>
      <c r="P88" s="982">
        <v>0</v>
      </c>
      <c r="Q88" s="982">
        <v>0</v>
      </c>
      <c r="R88" s="987">
        <v>1.9</v>
      </c>
      <c r="S88" s="980">
        <f t="shared" si="19"/>
        <v>70.370370370370367</v>
      </c>
      <c r="T88" s="985">
        <v>0.8</v>
      </c>
      <c r="U88" s="980">
        <f t="shared" si="20"/>
        <v>29.629629629629626</v>
      </c>
      <c r="V88" s="985">
        <v>0</v>
      </c>
      <c r="W88" s="980">
        <f t="shared" si="21"/>
        <v>0</v>
      </c>
      <c r="X88" s="983">
        <v>0</v>
      </c>
      <c r="Y88" s="980">
        <f t="shared" si="12"/>
        <v>0</v>
      </c>
      <c r="Z88" s="981" t="s">
        <v>1249</v>
      </c>
      <c r="AA88" s="986" t="e">
        <f>'1-'!AG89</f>
        <v>#REF!</v>
      </c>
      <c r="AB88" s="981" t="s">
        <v>1249</v>
      </c>
      <c r="AC88" s="952">
        <f t="shared" si="11"/>
        <v>2.2204460492503131E-16</v>
      </c>
      <c r="AD88" s="952"/>
      <c r="AE88" s="936">
        <v>2.72</v>
      </c>
      <c r="AF88" s="936">
        <v>0</v>
      </c>
      <c r="AG88" s="936">
        <v>0</v>
      </c>
      <c r="AH88" s="936">
        <v>0</v>
      </c>
      <c r="AI88" s="858">
        <v>0</v>
      </c>
    </row>
    <row r="89" spans="1:35" s="858" customFormat="1" ht="12.95" customHeight="1">
      <c r="A89" s="857"/>
      <c r="B89" s="974">
        <v>78</v>
      </c>
      <c r="C89" s="975">
        <v>1.0779999999999981</v>
      </c>
      <c r="D89" s="976" t="e">
        <f>#REF!</f>
        <v>#REF!</v>
      </c>
      <c r="E89" s="974" t="s">
        <v>1270</v>
      </c>
      <c r="F89" s="978">
        <v>2.16</v>
      </c>
      <c r="G89" s="979">
        <v>2.8</v>
      </c>
      <c r="H89" s="980">
        <f t="shared" si="13"/>
        <v>100</v>
      </c>
      <c r="I89" s="980">
        <f t="shared" si="14"/>
        <v>0</v>
      </c>
      <c r="J89" s="980">
        <f t="shared" si="15"/>
        <v>0</v>
      </c>
      <c r="K89" s="980">
        <f t="shared" si="16"/>
        <v>0</v>
      </c>
      <c r="L89" s="981">
        <f t="shared" si="17"/>
        <v>0</v>
      </c>
      <c r="M89" s="982">
        <f t="shared" si="18"/>
        <v>2.16</v>
      </c>
      <c r="N89" s="982"/>
      <c r="O89" s="982">
        <v>0</v>
      </c>
      <c r="P89" s="982">
        <v>0</v>
      </c>
      <c r="Q89" s="982">
        <v>0</v>
      </c>
      <c r="R89" s="987">
        <v>1.36</v>
      </c>
      <c r="S89" s="980">
        <f t="shared" si="19"/>
        <v>62.962962962962962</v>
      </c>
      <c r="T89" s="985">
        <v>0.8</v>
      </c>
      <c r="U89" s="980">
        <f t="shared" si="20"/>
        <v>37.037037037037038</v>
      </c>
      <c r="V89" s="985">
        <v>0</v>
      </c>
      <c r="W89" s="980">
        <f t="shared" si="21"/>
        <v>0</v>
      </c>
      <c r="X89" s="983">
        <v>0</v>
      </c>
      <c r="Y89" s="980">
        <f t="shared" si="12"/>
        <v>0</v>
      </c>
      <c r="Z89" s="981" t="s">
        <v>1249</v>
      </c>
      <c r="AA89" s="986" t="e">
        <f>'1-'!AG90</f>
        <v>#REF!</v>
      </c>
      <c r="AB89" s="981" t="s">
        <v>1249</v>
      </c>
      <c r="AC89" s="952">
        <f t="shared" si="11"/>
        <v>0</v>
      </c>
      <c r="AD89" s="952"/>
      <c r="AE89" s="936">
        <v>1.7575780158360508</v>
      </c>
      <c r="AF89" s="936">
        <v>0</v>
      </c>
      <c r="AG89" s="936">
        <v>18.630647414997675</v>
      </c>
      <c r="AH89" s="936">
        <v>0.40242198416394981</v>
      </c>
      <c r="AI89" s="858">
        <v>0</v>
      </c>
    </row>
    <row r="90" spans="1:35" s="858" customFormat="1" ht="15">
      <c r="A90" s="857"/>
      <c r="B90" s="974">
        <v>79</v>
      </c>
      <c r="C90" s="975">
        <v>1.078999999999998</v>
      </c>
      <c r="D90" s="976" t="e">
        <f>#REF!</f>
        <v>#REF!</v>
      </c>
      <c r="E90" s="974" t="s">
        <v>1270</v>
      </c>
      <c r="F90" s="978">
        <v>0.1</v>
      </c>
      <c r="G90" s="979">
        <v>3</v>
      </c>
      <c r="H90" s="980">
        <f t="shared" si="13"/>
        <v>0</v>
      </c>
      <c r="I90" s="980">
        <f t="shared" si="14"/>
        <v>0</v>
      </c>
      <c r="J90" s="980">
        <f t="shared" si="15"/>
        <v>100</v>
      </c>
      <c r="K90" s="980">
        <f t="shared" si="16"/>
        <v>0</v>
      </c>
      <c r="L90" s="981">
        <f t="shared" si="17"/>
        <v>0</v>
      </c>
      <c r="M90" s="982">
        <f t="shared" si="18"/>
        <v>0</v>
      </c>
      <c r="N90" s="982"/>
      <c r="O90" s="982">
        <v>0.1</v>
      </c>
      <c r="P90" s="982"/>
      <c r="Q90" s="982">
        <v>0</v>
      </c>
      <c r="R90" s="987">
        <v>0.1</v>
      </c>
      <c r="S90" s="980">
        <f t="shared" si="19"/>
        <v>100</v>
      </c>
      <c r="T90" s="985">
        <v>0</v>
      </c>
      <c r="U90" s="980">
        <f t="shared" si="20"/>
        <v>0</v>
      </c>
      <c r="V90" s="985">
        <v>0</v>
      </c>
      <c r="W90" s="980">
        <f t="shared" si="21"/>
        <v>0</v>
      </c>
      <c r="X90" s="983">
        <v>0</v>
      </c>
      <c r="Y90" s="980">
        <f t="shared" si="12"/>
        <v>0</v>
      </c>
      <c r="Z90" s="981" t="s">
        <v>1249</v>
      </c>
      <c r="AA90" s="986" t="e">
        <f>'1-'!AG91</f>
        <v>#REF!</v>
      </c>
      <c r="AB90" s="981" t="s">
        <v>1249</v>
      </c>
      <c r="AC90" s="952">
        <f t="shared" si="11"/>
        <v>-0.1</v>
      </c>
      <c r="AD90" s="952"/>
      <c r="AE90" s="936">
        <v>0</v>
      </c>
      <c r="AF90" s="936">
        <v>0</v>
      </c>
      <c r="AG90" s="936">
        <v>0.1</v>
      </c>
      <c r="AH90" s="936">
        <v>0.1</v>
      </c>
      <c r="AI90" s="858">
        <v>0</v>
      </c>
    </row>
    <row r="91" spans="1:35" s="858" customFormat="1" ht="15">
      <c r="A91" s="857"/>
      <c r="B91" s="974">
        <v>80</v>
      </c>
      <c r="C91" s="975" t="s">
        <v>1303</v>
      </c>
      <c r="D91" s="976" t="e">
        <f>#REF!</f>
        <v>#REF!</v>
      </c>
      <c r="E91" s="974" t="s">
        <v>1270</v>
      </c>
      <c r="F91" s="978">
        <v>1.1100000000000001</v>
      </c>
      <c r="G91" s="979">
        <v>3.5</v>
      </c>
      <c r="H91" s="980">
        <f t="shared" si="13"/>
        <v>100</v>
      </c>
      <c r="I91" s="980">
        <f t="shared" si="14"/>
        <v>0</v>
      </c>
      <c r="J91" s="980">
        <f t="shared" si="15"/>
        <v>0</v>
      </c>
      <c r="K91" s="980">
        <f t="shared" si="16"/>
        <v>0</v>
      </c>
      <c r="L91" s="981">
        <f t="shared" si="17"/>
        <v>0</v>
      </c>
      <c r="M91" s="982">
        <f t="shared" si="18"/>
        <v>1.1100000000000001</v>
      </c>
      <c r="N91" s="982"/>
      <c r="O91" s="982">
        <v>0</v>
      </c>
      <c r="P91" s="982">
        <v>0</v>
      </c>
      <c r="Q91" s="982">
        <v>0</v>
      </c>
      <c r="R91" s="987">
        <v>1.1100000000000001</v>
      </c>
      <c r="S91" s="980">
        <f t="shared" si="19"/>
        <v>100</v>
      </c>
      <c r="T91" s="985">
        <v>0</v>
      </c>
      <c r="U91" s="980">
        <f t="shared" si="20"/>
        <v>0</v>
      </c>
      <c r="V91" s="985">
        <v>0</v>
      </c>
      <c r="W91" s="980">
        <f t="shared" si="21"/>
        <v>0</v>
      </c>
      <c r="X91" s="983">
        <v>0</v>
      </c>
      <c r="Y91" s="980">
        <f t="shared" si="12"/>
        <v>0</v>
      </c>
      <c r="Z91" s="981" t="s">
        <v>1249</v>
      </c>
      <c r="AA91" s="986" t="e">
        <f>'1-'!AG92</f>
        <v>#REF!</v>
      </c>
      <c r="AB91" s="981" t="s">
        <v>1249</v>
      </c>
      <c r="AC91" s="952">
        <f t="shared" si="11"/>
        <v>0</v>
      </c>
      <c r="AD91" s="952"/>
      <c r="AE91" s="936">
        <v>1.1200000000000001</v>
      </c>
      <c r="AF91" s="936">
        <v>0</v>
      </c>
      <c r="AG91" s="936">
        <v>0</v>
      </c>
      <c r="AH91" s="936">
        <v>0</v>
      </c>
      <c r="AI91" s="858">
        <v>0</v>
      </c>
    </row>
    <row r="92" spans="1:35" s="858" customFormat="1" ht="15">
      <c r="A92" s="857"/>
      <c r="B92" s="974">
        <v>81</v>
      </c>
      <c r="C92" s="975">
        <v>1.0809999999999977</v>
      </c>
      <c r="D92" s="976" t="e">
        <f>#REF!</f>
        <v>#REF!</v>
      </c>
      <c r="E92" s="974" t="s">
        <v>1270</v>
      </c>
      <c r="F92" s="978">
        <v>0.28999999999999998</v>
      </c>
      <c r="G92" s="979">
        <v>2.9</v>
      </c>
      <c r="H92" s="980">
        <f t="shared" si="13"/>
        <v>0</v>
      </c>
      <c r="I92" s="980">
        <f t="shared" si="14"/>
        <v>0</v>
      </c>
      <c r="J92" s="980">
        <f t="shared" si="15"/>
        <v>0</v>
      </c>
      <c r="K92" s="980">
        <f t="shared" si="16"/>
        <v>100</v>
      </c>
      <c r="L92" s="981">
        <f t="shared" si="17"/>
        <v>0</v>
      </c>
      <c r="M92" s="982">
        <f t="shared" si="18"/>
        <v>0</v>
      </c>
      <c r="N92" s="982"/>
      <c r="O92" s="982">
        <v>0</v>
      </c>
      <c r="P92" s="982">
        <v>0.28999999999999998</v>
      </c>
      <c r="Q92" s="982">
        <v>0</v>
      </c>
      <c r="R92" s="987">
        <v>0</v>
      </c>
      <c r="S92" s="980">
        <f t="shared" si="19"/>
        <v>0</v>
      </c>
      <c r="T92" s="985">
        <v>0.28999999999999998</v>
      </c>
      <c r="U92" s="980">
        <f t="shared" si="20"/>
        <v>100</v>
      </c>
      <c r="V92" s="985">
        <v>0</v>
      </c>
      <c r="W92" s="980">
        <f t="shared" si="21"/>
        <v>0</v>
      </c>
      <c r="X92" s="983">
        <v>0</v>
      </c>
      <c r="Y92" s="980">
        <f t="shared" si="12"/>
        <v>0</v>
      </c>
      <c r="Z92" s="981" t="s">
        <v>1249</v>
      </c>
      <c r="AA92" s="986" t="e">
        <f>'1-'!AG93</f>
        <v>#REF!</v>
      </c>
      <c r="AB92" s="981" t="s">
        <v>1249</v>
      </c>
      <c r="AC92" s="952">
        <f t="shared" si="11"/>
        <v>-0.28999999999999998</v>
      </c>
      <c r="AD92" s="952"/>
      <c r="AE92" s="936">
        <v>0</v>
      </c>
      <c r="AF92" s="936">
        <v>0</v>
      </c>
      <c r="AG92" s="936">
        <v>0</v>
      </c>
      <c r="AH92" s="936">
        <v>0.3</v>
      </c>
      <c r="AI92" s="858">
        <v>0</v>
      </c>
    </row>
    <row r="93" spans="1:35" s="858" customFormat="1" ht="15">
      <c r="A93" s="857"/>
      <c r="B93" s="974">
        <v>82</v>
      </c>
      <c r="C93" s="975">
        <v>1.0819999999999976</v>
      </c>
      <c r="D93" s="976" t="e">
        <f>#REF!</f>
        <v>#REF!</v>
      </c>
      <c r="E93" s="974" t="s">
        <v>1270</v>
      </c>
      <c r="F93" s="978">
        <v>1.83</v>
      </c>
      <c r="G93" s="979">
        <v>14</v>
      </c>
      <c r="H93" s="980">
        <f t="shared" si="13"/>
        <v>21.857923497267766</v>
      </c>
      <c r="I93" s="980">
        <f t="shared" si="14"/>
        <v>78.142076502732237</v>
      </c>
      <c r="J93" s="980">
        <f t="shared" si="15"/>
        <v>0</v>
      </c>
      <c r="K93" s="980">
        <f t="shared" si="16"/>
        <v>0</v>
      </c>
      <c r="L93" s="981">
        <f t="shared" si="17"/>
        <v>0</v>
      </c>
      <c r="M93" s="982">
        <f t="shared" si="18"/>
        <v>0.40000000000000013</v>
      </c>
      <c r="N93" s="982">
        <v>1.43</v>
      </c>
      <c r="O93" s="982">
        <v>0</v>
      </c>
      <c r="P93" s="982">
        <v>0</v>
      </c>
      <c r="Q93" s="982">
        <v>0</v>
      </c>
      <c r="R93" s="987">
        <v>1.43</v>
      </c>
      <c r="S93" s="980">
        <f t="shared" si="19"/>
        <v>78.142076502732237</v>
      </c>
      <c r="T93" s="985">
        <v>0.2</v>
      </c>
      <c r="U93" s="980">
        <f t="shared" si="20"/>
        <v>10.928961748633879</v>
      </c>
      <c r="V93" s="985">
        <v>0.2</v>
      </c>
      <c r="W93" s="980">
        <f t="shared" si="21"/>
        <v>10.928961748633879</v>
      </c>
      <c r="X93" s="983">
        <v>0</v>
      </c>
      <c r="Y93" s="980">
        <f t="shared" si="12"/>
        <v>0</v>
      </c>
      <c r="Z93" s="981" t="s">
        <v>1249</v>
      </c>
      <c r="AA93" s="986" t="e">
        <f>'1-'!AG94</f>
        <v>#REF!</v>
      </c>
      <c r="AB93" s="981" t="s">
        <v>1249</v>
      </c>
      <c r="AC93" s="952">
        <f t="shared" si="11"/>
        <v>-1.4299999999999997</v>
      </c>
      <c r="AD93" s="952"/>
      <c r="AE93" s="936">
        <v>0.6</v>
      </c>
      <c r="AF93" s="936">
        <v>1.24</v>
      </c>
      <c r="AG93" s="936">
        <v>0</v>
      </c>
      <c r="AH93" s="936">
        <v>0</v>
      </c>
      <c r="AI93" s="858">
        <v>0</v>
      </c>
    </row>
    <row r="94" spans="1:35" s="858" customFormat="1" ht="15">
      <c r="A94" s="857"/>
      <c r="B94" s="974">
        <v>83</v>
      </c>
      <c r="C94" s="975">
        <v>1.0829999999999975</v>
      </c>
      <c r="D94" s="976" t="e">
        <f>#REF!</f>
        <v>#REF!</v>
      </c>
      <c r="E94" s="974" t="s">
        <v>1270</v>
      </c>
      <c r="F94" s="978">
        <v>0.26</v>
      </c>
      <c r="G94" s="979">
        <v>12</v>
      </c>
      <c r="H94" s="980">
        <f>M94/F94*100</f>
        <v>100</v>
      </c>
      <c r="I94" s="980">
        <f>N94/F94*100</f>
        <v>0</v>
      </c>
      <c r="J94" s="980">
        <f>O94/F94*100</f>
        <v>0</v>
      </c>
      <c r="K94" s="980">
        <f>P94/F94*100</f>
        <v>0</v>
      </c>
      <c r="L94" s="981">
        <f>Q94/F94*100</f>
        <v>0</v>
      </c>
      <c r="M94" s="982">
        <f t="shared" si="18"/>
        <v>0.26</v>
      </c>
      <c r="N94" s="982"/>
      <c r="O94" s="982">
        <v>0</v>
      </c>
      <c r="P94" s="982">
        <v>0</v>
      </c>
      <c r="Q94" s="982">
        <v>0</v>
      </c>
      <c r="R94" s="987">
        <v>0.26</v>
      </c>
      <c r="S94" s="980">
        <f t="shared" si="19"/>
        <v>100</v>
      </c>
      <c r="T94" s="985">
        <v>0</v>
      </c>
      <c r="U94" s="980">
        <f t="shared" si="20"/>
        <v>0</v>
      </c>
      <c r="V94" s="985">
        <v>0</v>
      </c>
      <c r="W94" s="980">
        <f t="shared" si="21"/>
        <v>0</v>
      </c>
      <c r="X94" s="983">
        <v>0</v>
      </c>
      <c r="Y94" s="980">
        <f t="shared" si="12"/>
        <v>0</v>
      </c>
      <c r="Z94" s="981" t="s">
        <v>1249</v>
      </c>
      <c r="AA94" s="986" t="e">
        <f>'1-'!AG95</f>
        <v>#REF!</v>
      </c>
      <c r="AB94" s="981" t="s">
        <v>1249</v>
      </c>
      <c r="AC94" s="952">
        <f t="shared" si="11"/>
        <v>0</v>
      </c>
      <c r="AD94" s="952"/>
      <c r="AE94" s="936">
        <v>0.26</v>
      </c>
      <c r="AF94" s="936">
        <v>0</v>
      </c>
      <c r="AG94" s="936">
        <v>0</v>
      </c>
      <c r="AH94" s="936">
        <v>0</v>
      </c>
      <c r="AI94" s="858">
        <v>0</v>
      </c>
    </row>
    <row r="95" spans="1:35" s="858" customFormat="1" ht="15">
      <c r="A95" s="857"/>
      <c r="B95" s="974">
        <v>84</v>
      </c>
      <c r="C95" s="975">
        <v>1.0839999999999974</v>
      </c>
      <c r="D95" s="976" t="e">
        <f>#REF!</f>
        <v>#REF!</v>
      </c>
      <c r="E95" s="974" t="s">
        <v>1270</v>
      </c>
      <c r="F95" s="978">
        <v>1.07</v>
      </c>
      <c r="G95" s="979">
        <v>13</v>
      </c>
      <c r="H95" s="980">
        <f t="shared" ref="H95:H105" si="22">M95/F95*100</f>
        <v>100</v>
      </c>
      <c r="I95" s="980">
        <f t="shared" ref="I95:I105" si="23">N95/F95*100</f>
        <v>0</v>
      </c>
      <c r="J95" s="980">
        <f t="shared" ref="J95:J105" si="24">O95/F95*100</f>
        <v>0</v>
      </c>
      <c r="K95" s="980">
        <f t="shared" ref="K95:K105" si="25">P95/F95*100</f>
        <v>0</v>
      </c>
      <c r="L95" s="981">
        <f t="shared" ref="L95:L105" si="26">Q95/F95*100</f>
        <v>0</v>
      </c>
      <c r="M95" s="982">
        <f t="shared" si="18"/>
        <v>1.07</v>
      </c>
      <c r="N95" s="982"/>
      <c r="O95" s="982">
        <v>0</v>
      </c>
      <c r="P95" s="982">
        <v>0</v>
      </c>
      <c r="Q95" s="982">
        <v>0</v>
      </c>
      <c r="R95" s="987">
        <v>0.87</v>
      </c>
      <c r="S95" s="980">
        <f t="shared" si="19"/>
        <v>81.308411214953267</v>
      </c>
      <c r="T95" s="985">
        <v>0.2</v>
      </c>
      <c r="U95" s="980">
        <f t="shared" si="20"/>
        <v>18.691588785046729</v>
      </c>
      <c r="V95" s="985">
        <v>0</v>
      </c>
      <c r="W95" s="980">
        <f t="shared" si="21"/>
        <v>0</v>
      </c>
      <c r="X95" s="983">
        <v>0</v>
      </c>
      <c r="Y95" s="980">
        <f t="shared" si="12"/>
        <v>0</v>
      </c>
      <c r="Z95" s="981" t="s">
        <v>1249</v>
      </c>
      <c r="AA95" s="986" t="e">
        <f>'1-'!AG96</f>
        <v>#REF!</v>
      </c>
      <c r="AB95" s="981" t="s">
        <v>1249</v>
      </c>
      <c r="AC95" s="952">
        <f t="shared" si="11"/>
        <v>5.5511151231257827E-17</v>
      </c>
      <c r="AD95" s="952"/>
      <c r="AE95" s="936">
        <v>1.0900000000000001</v>
      </c>
      <c r="AF95" s="936">
        <v>0</v>
      </c>
      <c r="AG95" s="936">
        <v>0</v>
      </c>
      <c r="AH95" s="936">
        <v>0</v>
      </c>
      <c r="AI95" s="858">
        <v>0</v>
      </c>
    </row>
    <row r="96" spans="1:35" s="858" customFormat="1" ht="15">
      <c r="A96" s="857"/>
      <c r="B96" s="974">
        <v>85</v>
      </c>
      <c r="C96" s="975">
        <v>1.0849999999999973</v>
      </c>
      <c r="D96" s="976" t="e">
        <f>#REF!</f>
        <v>#REF!</v>
      </c>
      <c r="E96" s="974" t="s">
        <v>1270</v>
      </c>
      <c r="F96" s="978">
        <v>0.89</v>
      </c>
      <c r="G96" s="979">
        <v>3</v>
      </c>
      <c r="H96" s="980">
        <f t="shared" si="22"/>
        <v>0</v>
      </c>
      <c r="I96" s="980">
        <f t="shared" si="23"/>
        <v>0</v>
      </c>
      <c r="J96" s="980">
        <f t="shared" si="24"/>
        <v>100</v>
      </c>
      <c r="K96" s="980">
        <f t="shared" si="25"/>
        <v>0</v>
      </c>
      <c r="L96" s="981">
        <f t="shared" si="26"/>
        <v>0</v>
      </c>
      <c r="M96" s="982">
        <f t="shared" si="18"/>
        <v>0</v>
      </c>
      <c r="N96" s="982"/>
      <c r="O96" s="982">
        <v>0.89</v>
      </c>
      <c r="P96" s="982">
        <v>0</v>
      </c>
      <c r="Q96" s="982">
        <v>0</v>
      </c>
      <c r="R96" s="987">
        <v>0.2</v>
      </c>
      <c r="S96" s="980">
        <f t="shared" si="19"/>
        <v>22.471910112359552</v>
      </c>
      <c r="T96" s="985">
        <v>0.69</v>
      </c>
      <c r="U96" s="980">
        <f t="shared" si="20"/>
        <v>77.528089887640434</v>
      </c>
      <c r="V96" s="985">
        <v>0</v>
      </c>
      <c r="W96" s="980">
        <f t="shared" si="21"/>
        <v>0</v>
      </c>
      <c r="X96" s="983">
        <v>0</v>
      </c>
      <c r="Y96" s="980">
        <f t="shared" si="12"/>
        <v>0</v>
      </c>
      <c r="Z96" s="981" t="s">
        <v>1249</v>
      </c>
      <c r="AA96" s="986" t="e">
        <f>'1-'!AG97</f>
        <v>#REF!</v>
      </c>
      <c r="AB96" s="981" t="s">
        <v>1249</v>
      </c>
      <c r="AC96" s="952">
        <f t="shared" si="11"/>
        <v>-0.8899999999999999</v>
      </c>
      <c r="AD96" s="952"/>
      <c r="AE96" s="936">
        <v>0</v>
      </c>
      <c r="AF96" s="936">
        <v>0</v>
      </c>
      <c r="AG96" s="936">
        <v>0.85</v>
      </c>
      <c r="AH96" s="936">
        <v>0</v>
      </c>
      <c r="AI96" s="858">
        <v>0</v>
      </c>
    </row>
    <row r="97" spans="1:41" s="858" customFormat="1" ht="15">
      <c r="A97" s="857"/>
      <c r="B97" s="974">
        <v>86</v>
      </c>
      <c r="C97" s="975">
        <v>1.0859999999999972</v>
      </c>
      <c r="D97" s="976" t="e">
        <f>#REF!</f>
        <v>#REF!</v>
      </c>
      <c r="E97" s="974" t="s">
        <v>1270</v>
      </c>
      <c r="F97" s="978">
        <v>0.96</v>
      </c>
      <c r="G97" s="979">
        <v>3</v>
      </c>
      <c r="H97" s="980">
        <f t="shared" si="22"/>
        <v>100</v>
      </c>
      <c r="I97" s="980">
        <f t="shared" si="23"/>
        <v>0</v>
      </c>
      <c r="J97" s="980">
        <f t="shared" si="24"/>
        <v>0</v>
      </c>
      <c r="K97" s="980">
        <f t="shared" si="25"/>
        <v>0</v>
      </c>
      <c r="L97" s="981">
        <f t="shared" si="26"/>
        <v>0</v>
      </c>
      <c r="M97" s="982">
        <f t="shared" si="18"/>
        <v>0.96</v>
      </c>
      <c r="N97" s="982"/>
      <c r="O97" s="982">
        <v>0</v>
      </c>
      <c r="P97" s="982">
        <v>0</v>
      </c>
      <c r="Q97" s="982">
        <v>0</v>
      </c>
      <c r="R97" s="987">
        <v>0.8</v>
      </c>
      <c r="S97" s="980">
        <f t="shared" si="19"/>
        <v>83.333333333333343</v>
      </c>
      <c r="T97" s="985">
        <v>0</v>
      </c>
      <c r="U97" s="980">
        <f t="shared" si="20"/>
        <v>0</v>
      </c>
      <c r="V97" s="985">
        <v>0</v>
      </c>
      <c r="W97" s="980">
        <f t="shared" si="21"/>
        <v>0</v>
      </c>
      <c r="X97" s="983">
        <v>0.16</v>
      </c>
      <c r="Y97" s="980">
        <f t="shared" si="12"/>
        <v>0.16666666666666669</v>
      </c>
      <c r="Z97" s="981" t="s">
        <v>1249</v>
      </c>
      <c r="AA97" s="986" t="e">
        <f>'1-'!AG98</f>
        <v>#REF!</v>
      </c>
      <c r="AB97" s="981" t="s">
        <v>1249</v>
      </c>
      <c r="AC97" s="952">
        <f t="shared" si="11"/>
        <v>0</v>
      </c>
      <c r="AD97" s="952"/>
      <c r="AE97" s="936">
        <v>0.40041710114702816</v>
      </c>
      <c r="AF97" s="936">
        <v>0</v>
      </c>
      <c r="AG97" s="936">
        <v>58.289885297184576</v>
      </c>
      <c r="AH97" s="936">
        <v>0.55958289885297186</v>
      </c>
      <c r="AI97" s="858">
        <v>0</v>
      </c>
    </row>
    <row r="98" spans="1:41" s="858" customFormat="1" ht="15">
      <c r="A98" s="857"/>
      <c r="B98" s="974">
        <v>87</v>
      </c>
      <c r="C98" s="975">
        <v>1.0869999999999971</v>
      </c>
      <c r="D98" s="976" t="e">
        <f>#REF!</f>
        <v>#REF!</v>
      </c>
      <c r="E98" s="974" t="s">
        <v>1270</v>
      </c>
      <c r="F98" s="978">
        <v>0.28000000000000003</v>
      </c>
      <c r="G98" s="979">
        <v>5</v>
      </c>
      <c r="H98" s="980">
        <f t="shared" si="22"/>
        <v>100</v>
      </c>
      <c r="I98" s="980">
        <f t="shared" si="23"/>
        <v>0</v>
      </c>
      <c r="J98" s="980">
        <f t="shared" si="24"/>
        <v>0</v>
      </c>
      <c r="K98" s="980">
        <f t="shared" si="25"/>
        <v>0</v>
      </c>
      <c r="L98" s="981">
        <f t="shared" si="26"/>
        <v>0</v>
      </c>
      <c r="M98" s="982">
        <f t="shared" si="18"/>
        <v>0.28000000000000003</v>
      </c>
      <c r="N98" s="982"/>
      <c r="O98" s="982">
        <v>0</v>
      </c>
      <c r="P98" s="982">
        <v>0</v>
      </c>
      <c r="Q98" s="982">
        <v>0</v>
      </c>
      <c r="R98" s="987">
        <v>0.28000000000000003</v>
      </c>
      <c r="S98" s="980">
        <f t="shared" si="19"/>
        <v>100</v>
      </c>
      <c r="T98" s="985">
        <v>0</v>
      </c>
      <c r="U98" s="980">
        <f t="shared" si="20"/>
        <v>0</v>
      </c>
      <c r="V98" s="985">
        <v>0</v>
      </c>
      <c r="W98" s="980">
        <f t="shared" si="21"/>
        <v>0</v>
      </c>
      <c r="X98" s="983">
        <v>0</v>
      </c>
      <c r="Y98" s="980">
        <f t="shared" si="12"/>
        <v>0</v>
      </c>
      <c r="Z98" s="981" t="s">
        <v>1249</v>
      </c>
      <c r="AA98" s="986" t="e">
        <f>'1-'!AG99</f>
        <v>#REF!</v>
      </c>
      <c r="AB98" s="981" t="s">
        <v>1249</v>
      </c>
      <c r="AC98" s="952">
        <f t="shared" si="11"/>
        <v>0</v>
      </c>
      <c r="AD98" s="952"/>
      <c r="AE98" s="936">
        <v>0.27</v>
      </c>
      <c r="AF98" s="936">
        <v>0</v>
      </c>
      <c r="AG98" s="936">
        <v>0</v>
      </c>
      <c r="AH98" s="936">
        <v>0</v>
      </c>
      <c r="AI98" s="858">
        <v>0</v>
      </c>
    </row>
    <row r="99" spans="1:41" s="858" customFormat="1" ht="15">
      <c r="A99" s="857"/>
      <c r="B99" s="974">
        <v>88</v>
      </c>
      <c r="C99" s="975">
        <v>1.1559999999999999</v>
      </c>
      <c r="D99" s="976" t="e">
        <f>#REF!</f>
        <v>#REF!</v>
      </c>
      <c r="E99" s="974" t="s">
        <v>1270</v>
      </c>
      <c r="F99" s="978">
        <v>1.1000000000000001</v>
      </c>
      <c r="G99" s="979">
        <v>15</v>
      </c>
      <c r="H99" s="980">
        <f t="shared" si="22"/>
        <v>100</v>
      </c>
      <c r="I99" s="980">
        <f t="shared" si="23"/>
        <v>0</v>
      </c>
      <c r="J99" s="980">
        <f t="shared" si="24"/>
        <v>0</v>
      </c>
      <c r="K99" s="980">
        <f t="shared" si="25"/>
        <v>0</v>
      </c>
      <c r="L99" s="981">
        <f t="shared" si="26"/>
        <v>0</v>
      </c>
      <c r="M99" s="982">
        <f t="shared" si="18"/>
        <v>1.1000000000000001</v>
      </c>
      <c r="N99" s="982"/>
      <c r="O99" s="982"/>
      <c r="P99" s="982"/>
      <c r="Q99" s="982">
        <v>0</v>
      </c>
      <c r="R99" s="987">
        <v>1.1000000000000001</v>
      </c>
      <c r="S99" s="980">
        <f t="shared" si="19"/>
        <v>100</v>
      </c>
      <c r="T99" s="985">
        <v>0</v>
      </c>
      <c r="U99" s="980">
        <f t="shared" si="20"/>
        <v>0</v>
      </c>
      <c r="V99" s="985">
        <v>0</v>
      </c>
      <c r="W99" s="980">
        <f t="shared" si="21"/>
        <v>0</v>
      </c>
      <c r="X99" s="983">
        <v>0</v>
      </c>
      <c r="Y99" s="980">
        <f t="shared" si="12"/>
        <v>0</v>
      </c>
      <c r="Z99" s="981"/>
      <c r="AA99" s="986" t="e">
        <f>'1-'!AG100</f>
        <v>#REF!</v>
      </c>
      <c r="AB99" s="981"/>
      <c r="AC99" s="952">
        <f t="shared" si="11"/>
        <v>0</v>
      </c>
      <c r="AD99" s="952"/>
      <c r="AE99" s="936"/>
      <c r="AF99" s="936"/>
      <c r="AG99" s="936"/>
      <c r="AH99" s="936"/>
    </row>
    <row r="100" spans="1:41" s="858" customFormat="1" ht="15">
      <c r="A100" s="857"/>
      <c r="B100" s="974">
        <v>89</v>
      </c>
      <c r="C100" s="975">
        <v>1.157</v>
      </c>
      <c r="D100" s="976" t="e">
        <f>#REF!</f>
        <v>#REF!</v>
      </c>
      <c r="E100" s="974" t="s">
        <v>1270</v>
      </c>
      <c r="F100" s="978">
        <v>0.26</v>
      </c>
      <c r="G100" s="979">
        <v>6.5</v>
      </c>
      <c r="H100" s="980">
        <f t="shared" si="22"/>
        <v>100</v>
      </c>
      <c r="I100" s="980">
        <f t="shared" si="23"/>
        <v>0</v>
      </c>
      <c r="J100" s="980">
        <f t="shared" si="24"/>
        <v>0</v>
      </c>
      <c r="K100" s="980">
        <f t="shared" si="25"/>
        <v>0</v>
      </c>
      <c r="L100" s="981">
        <f t="shared" si="26"/>
        <v>0</v>
      </c>
      <c r="M100" s="982">
        <f t="shared" si="18"/>
        <v>0.26</v>
      </c>
      <c r="N100" s="982"/>
      <c r="O100" s="982"/>
      <c r="P100" s="982"/>
      <c r="Q100" s="982">
        <v>0</v>
      </c>
      <c r="R100" s="987">
        <v>0.26</v>
      </c>
      <c r="S100" s="980">
        <f t="shared" si="19"/>
        <v>100</v>
      </c>
      <c r="T100" s="985">
        <v>0</v>
      </c>
      <c r="U100" s="980">
        <f t="shared" si="20"/>
        <v>0</v>
      </c>
      <c r="V100" s="985">
        <v>0</v>
      </c>
      <c r="W100" s="980">
        <f t="shared" si="21"/>
        <v>0</v>
      </c>
      <c r="X100" s="983">
        <v>0</v>
      </c>
      <c r="Y100" s="980">
        <f t="shared" si="12"/>
        <v>0</v>
      </c>
      <c r="Z100" s="981"/>
      <c r="AA100" s="986" t="e">
        <f>'1-'!AG101</f>
        <v>#REF!</v>
      </c>
      <c r="AB100" s="981"/>
      <c r="AC100" s="952">
        <f t="shared" si="11"/>
        <v>0</v>
      </c>
      <c r="AD100" s="952"/>
      <c r="AE100" s="936"/>
      <c r="AF100" s="936"/>
      <c r="AG100" s="936"/>
      <c r="AH100" s="936"/>
    </row>
    <row r="101" spans="1:41" s="858" customFormat="1" ht="15">
      <c r="A101" s="857"/>
      <c r="B101" s="974">
        <v>90</v>
      </c>
      <c r="C101" s="975">
        <v>1.1579999999999999</v>
      </c>
      <c r="D101" s="976" t="e">
        <f>#REF!</f>
        <v>#REF!</v>
      </c>
      <c r="E101" s="974" t="s">
        <v>1270</v>
      </c>
      <c r="F101" s="978">
        <v>3.49</v>
      </c>
      <c r="G101" s="979">
        <v>7</v>
      </c>
      <c r="H101" s="980">
        <f t="shared" si="22"/>
        <v>5.7306590257879702</v>
      </c>
      <c r="I101" s="980">
        <f t="shared" si="23"/>
        <v>94.269340974212028</v>
      </c>
      <c r="J101" s="980">
        <f t="shared" si="24"/>
        <v>0</v>
      </c>
      <c r="K101" s="980">
        <f t="shared" si="25"/>
        <v>0</v>
      </c>
      <c r="L101" s="981">
        <f t="shared" si="26"/>
        <v>0</v>
      </c>
      <c r="M101" s="982">
        <f t="shared" si="18"/>
        <v>0.20000000000000018</v>
      </c>
      <c r="N101" s="982">
        <v>3.29</v>
      </c>
      <c r="O101" s="982"/>
      <c r="P101" s="982"/>
      <c r="Q101" s="982"/>
      <c r="R101" s="987">
        <v>3.29</v>
      </c>
      <c r="S101" s="980">
        <f t="shared" si="19"/>
        <v>94.269340974212028</v>
      </c>
      <c r="T101" s="985">
        <v>0.2</v>
      </c>
      <c r="U101" s="980">
        <f t="shared" si="20"/>
        <v>5.7306590257879648</v>
      </c>
      <c r="V101" s="985">
        <v>0</v>
      </c>
      <c r="W101" s="980">
        <f t="shared" si="21"/>
        <v>0</v>
      </c>
      <c r="X101" s="983">
        <v>0</v>
      </c>
      <c r="Y101" s="980">
        <f t="shared" si="12"/>
        <v>0</v>
      </c>
      <c r="Z101" s="981"/>
      <c r="AA101" s="986" t="e">
        <f>'1-'!AG102</f>
        <v>#REF!</v>
      </c>
      <c r="AB101" s="981"/>
      <c r="AC101" s="952">
        <f t="shared" si="11"/>
        <v>-3.29</v>
      </c>
      <c r="AD101" s="952"/>
      <c r="AE101" s="936"/>
      <c r="AF101" s="936"/>
      <c r="AG101" s="936"/>
      <c r="AH101" s="936"/>
    </row>
    <row r="102" spans="1:41" s="858" customFormat="1" ht="15">
      <c r="A102" s="857"/>
      <c r="B102" s="974">
        <v>91</v>
      </c>
      <c r="C102" s="975">
        <v>1.159</v>
      </c>
      <c r="D102" s="976" t="e">
        <f>#REF!</f>
        <v>#REF!</v>
      </c>
      <c r="E102" s="974" t="s">
        <v>1270</v>
      </c>
      <c r="F102" s="978">
        <v>0.72</v>
      </c>
      <c r="G102" s="979">
        <v>3</v>
      </c>
      <c r="H102" s="980">
        <f t="shared" si="22"/>
        <v>27.777777777777775</v>
      </c>
      <c r="I102" s="980">
        <f t="shared" si="23"/>
        <v>0</v>
      </c>
      <c r="J102" s="980">
        <f t="shared" si="24"/>
        <v>0</v>
      </c>
      <c r="K102" s="980">
        <f t="shared" si="25"/>
        <v>0</v>
      </c>
      <c r="L102" s="981">
        <f t="shared" si="26"/>
        <v>72.222222222222229</v>
      </c>
      <c r="M102" s="982">
        <f t="shared" si="18"/>
        <v>0.19999999999999996</v>
      </c>
      <c r="N102" s="982"/>
      <c r="O102" s="982"/>
      <c r="P102" s="982"/>
      <c r="Q102" s="982">
        <v>0.52</v>
      </c>
      <c r="R102" s="987">
        <v>0</v>
      </c>
      <c r="S102" s="980">
        <f t="shared" si="19"/>
        <v>0</v>
      </c>
      <c r="T102" s="985">
        <v>0.2</v>
      </c>
      <c r="U102" s="980">
        <f t="shared" si="20"/>
        <v>27.777777777777779</v>
      </c>
      <c r="V102" s="985">
        <v>0</v>
      </c>
      <c r="W102" s="980">
        <f t="shared" si="21"/>
        <v>0</v>
      </c>
      <c r="X102" s="983">
        <v>0.52</v>
      </c>
      <c r="Y102" s="980">
        <f t="shared" si="12"/>
        <v>0.72222222222222232</v>
      </c>
      <c r="Z102" s="981"/>
      <c r="AA102" s="986" t="e">
        <f>'1-'!AG103</f>
        <v>#REF!</v>
      </c>
      <c r="AB102" s="981"/>
      <c r="AC102" s="952">
        <f t="shared" si="11"/>
        <v>-0.52</v>
      </c>
      <c r="AD102" s="952"/>
      <c r="AE102" s="936"/>
      <c r="AF102" s="936"/>
      <c r="AG102" s="936"/>
      <c r="AH102" s="936"/>
    </row>
    <row r="103" spans="1:41" s="858" customFormat="1" ht="15">
      <c r="A103" s="857"/>
      <c r="B103" s="974">
        <v>92</v>
      </c>
      <c r="C103" s="975" t="s">
        <v>1060</v>
      </c>
      <c r="D103" s="976" t="e">
        <f>#REF!</f>
        <v>#REF!</v>
      </c>
      <c r="E103" s="974" t="s">
        <v>1270</v>
      </c>
      <c r="F103" s="978">
        <v>0.13</v>
      </c>
      <c r="G103" s="979">
        <v>3</v>
      </c>
      <c r="H103" s="980">
        <f t="shared" si="22"/>
        <v>100</v>
      </c>
      <c r="I103" s="980">
        <f t="shared" si="23"/>
        <v>0</v>
      </c>
      <c r="J103" s="980">
        <f t="shared" si="24"/>
        <v>0</v>
      </c>
      <c r="K103" s="980">
        <f t="shared" si="25"/>
        <v>0</v>
      </c>
      <c r="L103" s="981">
        <f t="shared" si="26"/>
        <v>0</v>
      </c>
      <c r="M103" s="982">
        <f t="shared" si="18"/>
        <v>0.13</v>
      </c>
      <c r="N103" s="982"/>
      <c r="O103" s="982"/>
      <c r="P103" s="982"/>
      <c r="Q103" s="982">
        <v>0</v>
      </c>
      <c r="R103" s="987">
        <v>0</v>
      </c>
      <c r="S103" s="980">
        <f t="shared" si="19"/>
        <v>0</v>
      </c>
      <c r="T103" s="985">
        <v>0.13</v>
      </c>
      <c r="U103" s="980">
        <f t="shared" si="20"/>
        <v>100</v>
      </c>
      <c r="V103" s="985">
        <v>0</v>
      </c>
      <c r="W103" s="980">
        <f t="shared" si="21"/>
        <v>0</v>
      </c>
      <c r="X103" s="983">
        <v>0</v>
      </c>
      <c r="Y103" s="980">
        <f t="shared" si="12"/>
        <v>0</v>
      </c>
      <c r="Z103" s="981"/>
      <c r="AA103" s="986" t="e">
        <f>'1-'!AG104</f>
        <v>#REF!</v>
      </c>
      <c r="AB103" s="981"/>
      <c r="AC103" s="952">
        <f t="shared" si="11"/>
        <v>0</v>
      </c>
      <c r="AD103" s="952"/>
      <c r="AE103" s="936"/>
      <c r="AF103" s="936"/>
      <c r="AG103" s="936"/>
      <c r="AH103" s="936"/>
    </row>
    <row r="104" spans="1:41" s="858" customFormat="1" ht="15">
      <c r="A104" s="857"/>
      <c r="B104" s="974">
        <v>93</v>
      </c>
      <c r="C104" s="975">
        <v>1.161</v>
      </c>
      <c r="D104" s="976" t="e">
        <f>#REF!</f>
        <v>#REF!</v>
      </c>
      <c r="E104" s="974" t="s">
        <v>1270</v>
      </c>
      <c r="F104" s="978">
        <v>0.77</v>
      </c>
      <c r="G104" s="979">
        <v>5</v>
      </c>
      <c r="H104" s="980">
        <f t="shared" si="22"/>
        <v>100</v>
      </c>
      <c r="I104" s="980">
        <f t="shared" si="23"/>
        <v>0</v>
      </c>
      <c r="J104" s="980">
        <f t="shared" si="24"/>
        <v>0</v>
      </c>
      <c r="K104" s="980">
        <f t="shared" si="25"/>
        <v>0</v>
      </c>
      <c r="L104" s="981">
        <f t="shared" si="26"/>
        <v>0</v>
      </c>
      <c r="M104" s="982">
        <f t="shared" si="18"/>
        <v>0.77</v>
      </c>
      <c r="N104" s="982"/>
      <c r="O104" s="982"/>
      <c r="P104" s="982"/>
      <c r="Q104" s="982">
        <v>0</v>
      </c>
      <c r="R104" s="987">
        <v>0.77</v>
      </c>
      <c r="S104" s="980">
        <f t="shared" si="19"/>
        <v>100</v>
      </c>
      <c r="T104" s="985">
        <v>0</v>
      </c>
      <c r="U104" s="980">
        <f t="shared" si="20"/>
        <v>0</v>
      </c>
      <c r="V104" s="985">
        <v>0</v>
      </c>
      <c r="W104" s="980">
        <f t="shared" si="21"/>
        <v>0</v>
      </c>
      <c r="X104" s="983">
        <v>0</v>
      </c>
      <c r="Y104" s="980">
        <f t="shared" si="12"/>
        <v>0</v>
      </c>
      <c r="Z104" s="981"/>
      <c r="AA104" s="986" t="e">
        <f>'1-'!AG105</f>
        <v>#REF!</v>
      </c>
      <c r="AB104" s="981"/>
      <c r="AC104" s="952">
        <f t="shared" si="11"/>
        <v>0</v>
      </c>
      <c r="AD104" s="952"/>
      <c r="AE104" s="936"/>
      <c r="AF104" s="936"/>
      <c r="AG104" s="936"/>
      <c r="AH104" s="936"/>
    </row>
    <row r="105" spans="1:41" s="858" customFormat="1" ht="15">
      <c r="A105" s="857"/>
      <c r="B105" s="974">
        <v>94</v>
      </c>
      <c r="C105" s="975">
        <v>1.1619999999999999</v>
      </c>
      <c r="D105" s="976" t="e">
        <f>#REF!</f>
        <v>#REF!</v>
      </c>
      <c r="E105" s="974" t="s">
        <v>1270</v>
      </c>
      <c r="F105" s="978">
        <v>0.3</v>
      </c>
      <c r="G105" s="979">
        <v>2.8</v>
      </c>
      <c r="H105" s="980">
        <f t="shared" si="22"/>
        <v>100</v>
      </c>
      <c r="I105" s="980">
        <f t="shared" si="23"/>
        <v>0</v>
      </c>
      <c r="J105" s="980">
        <f t="shared" si="24"/>
        <v>0</v>
      </c>
      <c r="K105" s="980">
        <f t="shared" si="25"/>
        <v>0</v>
      </c>
      <c r="L105" s="981">
        <f t="shared" si="26"/>
        <v>0</v>
      </c>
      <c r="M105" s="982">
        <f t="shared" si="18"/>
        <v>0.3</v>
      </c>
      <c r="N105" s="982"/>
      <c r="O105" s="982"/>
      <c r="P105" s="982"/>
      <c r="Q105" s="982">
        <v>0</v>
      </c>
      <c r="R105" s="987">
        <v>0.3</v>
      </c>
      <c r="S105" s="980">
        <f t="shared" si="19"/>
        <v>100</v>
      </c>
      <c r="T105" s="985">
        <v>0</v>
      </c>
      <c r="U105" s="980">
        <f t="shared" si="20"/>
        <v>0</v>
      </c>
      <c r="V105" s="985">
        <v>0</v>
      </c>
      <c r="W105" s="980">
        <f t="shared" si="21"/>
        <v>0</v>
      </c>
      <c r="X105" s="983">
        <v>0</v>
      </c>
      <c r="Y105" s="980"/>
      <c r="Z105" s="981"/>
      <c r="AA105" s="986" t="e">
        <f>'1-'!AG106</f>
        <v>#REF!</v>
      </c>
      <c r="AB105" s="981"/>
      <c r="AC105" s="952">
        <f t="shared" si="11"/>
        <v>0</v>
      </c>
      <c r="AD105" s="952"/>
      <c r="AE105" s="936"/>
      <c r="AF105" s="936"/>
      <c r="AG105" s="936"/>
      <c r="AH105" s="936"/>
    </row>
    <row r="106" spans="1:41" s="859" customFormat="1" ht="19.5">
      <c r="A106" s="857"/>
      <c r="B106" s="860"/>
      <c r="C106" s="861"/>
      <c r="D106" s="1414" t="s">
        <v>1258</v>
      </c>
      <c r="E106" s="1415"/>
      <c r="F106" s="1065">
        <f>SUM(F12:F105)</f>
        <v>69.969999999999985</v>
      </c>
      <c r="G106" s="1065"/>
      <c r="H106" s="1065">
        <f>M106/F106*100</f>
        <v>87.494640560240128</v>
      </c>
      <c r="I106" s="1065">
        <f>N106/$F106*100</f>
        <v>6.7457481777904826</v>
      </c>
      <c r="J106" s="1065">
        <f t="shared" ref="J106:L106" si="27">O106/$F106*100</f>
        <v>4.0302986994426195</v>
      </c>
      <c r="K106" s="1065">
        <f t="shared" si="27"/>
        <v>0.41446334143204233</v>
      </c>
      <c r="L106" s="1065">
        <f t="shared" si="27"/>
        <v>1.3148492210947553</v>
      </c>
      <c r="M106" s="1065">
        <f t="shared" ref="M106:X106" si="28">SUM(M12:M105)</f>
        <v>61.22</v>
      </c>
      <c r="N106" s="1065">
        <f t="shared" si="28"/>
        <v>4.72</v>
      </c>
      <c r="O106" s="1065">
        <f t="shared" si="28"/>
        <v>2.8200000000000003</v>
      </c>
      <c r="P106" s="1065">
        <f t="shared" si="28"/>
        <v>0.28999999999999998</v>
      </c>
      <c r="Q106" s="1065">
        <f t="shared" si="28"/>
        <v>0.92</v>
      </c>
      <c r="R106" s="1065">
        <f t="shared" si="28"/>
        <v>58.069999999999986</v>
      </c>
      <c r="S106" s="1065">
        <f>R106/F106*100</f>
        <v>82.992711161926536</v>
      </c>
      <c r="T106" s="1065">
        <f t="shared" si="28"/>
        <v>9.02</v>
      </c>
      <c r="U106" s="1065">
        <f>T106/F106*100</f>
        <v>12.89123910247249</v>
      </c>
      <c r="V106" s="1065">
        <f t="shared" si="28"/>
        <v>1.4</v>
      </c>
      <c r="W106" s="1066">
        <f>V106/F106*100</f>
        <v>2.000857510361584</v>
      </c>
      <c r="X106" s="1065">
        <f t="shared" si="28"/>
        <v>1.48</v>
      </c>
      <c r="Y106" s="1066">
        <f>X106/F106*100</f>
        <v>2.1151922252393889</v>
      </c>
      <c r="Z106" s="1067"/>
      <c r="AA106" s="1068"/>
      <c r="AB106" s="1067"/>
      <c r="AC106" s="939">
        <f>R106+T106+V106+X106</f>
        <v>69.97</v>
      </c>
      <c r="AD106" s="940" t="e">
        <f>SUM(#REF!,#REF!,#REF!,#REF!,#REF!)</f>
        <v>#REF!</v>
      </c>
      <c r="AE106" s="941"/>
      <c r="AF106" s="1416"/>
      <c r="AG106" s="1416"/>
      <c r="AH106" s="1416"/>
      <c r="AI106" s="819" t="e">
        <f t="shared" ref="AI106" si="29">M106-X106-Z106-AB106-AD106</f>
        <v>#REF!</v>
      </c>
      <c r="AJ106" s="819">
        <f t="shared" ref="AJ106" si="30">100-Y106-AA106-AC106-AE106</f>
        <v>27.914807774760618</v>
      </c>
      <c r="AK106" s="811" t="e">
        <f>#REF!+#REF!+#REF!+#REF!</f>
        <v>#REF!</v>
      </c>
      <c r="AL106" s="667"/>
      <c r="AM106" s="675"/>
      <c r="AN106" s="628"/>
      <c r="AO106" s="676"/>
    </row>
    <row r="107" spans="1:41" s="859" customFormat="1" ht="19.5">
      <c r="A107" s="857"/>
      <c r="B107" s="860"/>
      <c r="C107" s="861"/>
      <c r="D107" s="1418" t="s">
        <v>1259</v>
      </c>
      <c r="E107" s="1419"/>
      <c r="F107" s="1419"/>
      <c r="G107" s="1419"/>
      <c r="H107" s="1419"/>
      <c r="I107" s="1419"/>
      <c r="J107" s="1419"/>
      <c r="K107" s="1419"/>
      <c r="L107" s="1419"/>
      <c r="M107" s="1419"/>
      <c r="N107" s="1419"/>
      <c r="O107" s="1069"/>
      <c r="P107" s="1069"/>
      <c r="Q107" s="1069"/>
      <c r="R107" s="1070">
        <f>R106/F106*100</f>
        <v>82.992711161926536</v>
      </c>
      <c r="S107" s="1071"/>
      <c r="T107" s="1072">
        <f>T106/F106*100</f>
        <v>12.89123910247249</v>
      </c>
      <c r="U107" s="1073"/>
      <c r="V107" s="1074">
        <f>V106/F106*100</f>
        <v>2.000857510361584</v>
      </c>
      <c r="W107" s="1073"/>
      <c r="X107" s="1075">
        <f>X106/F106*100</f>
        <v>2.1151922252393889</v>
      </c>
      <c r="Y107" s="1076"/>
      <c r="Z107" s="1077"/>
      <c r="AA107" s="1076"/>
      <c r="AB107" s="1077"/>
      <c r="AC107" s="942">
        <f>SUM(AB106/H106)*100</f>
        <v>0</v>
      </c>
      <c r="AD107" s="943"/>
      <c r="AE107" s="944" t="e">
        <f>SUM(AD106/H106)*100</f>
        <v>#REF!</v>
      </c>
      <c r="AF107" s="1417"/>
      <c r="AG107" s="1417"/>
      <c r="AH107" s="1417"/>
      <c r="AI107" s="818"/>
      <c r="AJ107" s="818"/>
      <c r="AK107" s="667"/>
      <c r="AL107" s="667"/>
      <c r="AM107" s="675"/>
      <c r="AN107" s="628"/>
      <c r="AO107" s="676"/>
    </row>
    <row r="108" spans="1:41" s="859" customFormat="1" ht="19.5">
      <c r="A108" s="857"/>
      <c r="B108" s="860"/>
      <c r="C108" s="861"/>
      <c r="D108" s="1056" t="s">
        <v>1260</v>
      </c>
      <c r="E108" s="1057"/>
      <c r="F108" s="1057"/>
      <c r="G108" s="1057"/>
      <c r="H108" s="1058"/>
      <c r="I108" s="1078"/>
      <c r="J108" s="1057"/>
      <c r="K108" s="1059"/>
      <c r="L108" s="1057"/>
      <c r="M108" s="1059"/>
      <c r="N108" s="1057"/>
      <c r="O108" s="1060"/>
      <c r="P108" s="1060"/>
      <c r="Q108" s="1060"/>
      <c r="R108" s="1411">
        <f>R107+T107</f>
        <v>95.883950264399033</v>
      </c>
      <c r="S108" s="1412"/>
      <c r="T108" s="1412"/>
      <c r="U108" s="1413"/>
      <c r="V108" s="1060"/>
      <c r="W108" s="1060"/>
      <c r="X108" s="1060"/>
      <c r="Y108" s="1060"/>
      <c r="Z108" s="924"/>
      <c r="AA108" s="924"/>
      <c r="AB108" s="924"/>
      <c r="AC108" s="945"/>
      <c r="AD108" s="945"/>
      <c r="AE108" s="945"/>
      <c r="AF108" s="1417"/>
      <c r="AG108" s="1417"/>
      <c r="AH108" s="1417"/>
      <c r="AI108" s="818"/>
      <c r="AJ108" s="818"/>
      <c r="AK108" s="667"/>
      <c r="AL108" s="667"/>
      <c r="AM108" s="675"/>
      <c r="AN108" s="628"/>
      <c r="AO108" s="676"/>
    </row>
    <row r="109" spans="1:41" s="859" customFormat="1" ht="19.5">
      <c r="A109" s="857"/>
      <c r="B109" s="860"/>
      <c r="C109" s="861"/>
      <c r="D109" s="1061" t="s">
        <v>1261</v>
      </c>
      <c r="E109" s="1062"/>
      <c r="F109" s="1062"/>
      <c r="G109" s="1062"/>
      <c r="H109" s="1062"/>
      <c r="I109" s="1062"/>
      <c r="J109" s="1062"/>
      <c r="K109" s="1062"/>
      <c r="L109" s="1062"/>
      <c r="M109" s="1062"/>
      <c r="N109" s="1062"/>
      <c r="O109" s="1063"/>
      <c r="P109" s="1063"/>
      <c r="Q109" s="1063"/>
      <c r="R109" s="1064"/>
      <c r="S109" s="1064"/>
      <c r="T109" s="1064"/>
      <c r="U109" s="1064"/>
      <c r="V109" s="1411">
        <f>SUM(V107:Y107)</f>
        <v>4.1160497356009724</v>
      </c>
      <c r="W109" s="1412"/>
      <c r="X109" s="1412"/>
      <c r="Y109" s="1413"/>
      <c r="Z109" s="930"/>
      <c r="AA109" s="931"/>
      <c r="AB109" s="1420"/>
      <c r="AC109" s="1421"/>
      <c r="AD109" s="1421"/>
      <c r="AE109" s="1421"/>
      <c r="AF109" s="1417"/>
      <c r="AG109" s="1417"/>
      <c r="AH109" s="1417"/>
      <c r="AI109" s="711"/>
      <c r="AJ109" s="818"/>
      <c r="AK109" s="667"/>
      <c r="AL109" s="667"/>
      <c r="AM109" s="675"/>
      <c r="AN109" s="628"/>
      <c r="AO10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R108:U108"/>
    <mergeCell ref="D106:E106"/>
    <mergeCell ref="AF106:AH109"/>
    <mergeCell ref="D107:N107"/>
    <mergeCell ref="V109:Y109"/>
    <mergeCell ref="AB109:AE10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T29" sqref="T2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22" t="s">
        <v>1215</v>
      </c>
      <c r="C1" s="1422"/>
      <c r="D1" s="1422"/>
      <c r="E1" s="1422"/>
      <c r="F1" s="1422"/>
      <c r="G1" s="1422"/>
      <c r="H1" s="1422"/>
      <c r="I1" s="1422"/>
      <c r="J1" s="1422"/>
      <c r="K1" s="1422"/>
      <c r="L1" s="1422"/>
      <c r="M1" s="1422"/>
      <c r="N1" s="1422"/>
      <c r="O1" s="1422"/>
      <c r="P1" s="1422"/>
      <c r="Q1" s="1422"/>
      <c r="R1" s="1422"/>
      <c r="S1" s="1422"/>
      <c r="T1" s="1422"/>
      <c r="U1" s="1422"/>
      <c r="V1" s="1422"/>
      <c r="W1" s="1422"/>
      <c r="X1" s="1422"/>
      <c r="Y1" s="1422"/>
      <c r="Z1" s="1422"/>
      <c r="AA1" s="1422"/>
      <c r="AB1" s="1422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3" t="s">
        <v>835</v>
      </c>
      <c r="C7" s="1424" t="s">
        <v>2</v>
      </c>
      <c r="D7" s="1427" t="s">
        <v>3</v>
      </c>
      <c r="E7" s="1430" t="s">
        <v>1231</v>
      </c>
      <c r="F7" s="1433" t="s">
        <v>1285</v>
      </c>
      <c r="G7" s="1436" t="s">
        <v>1033</v>
      </c>
      <c r="H7" s="1439" t="s">
        <v>1238</v>
      </c>
      <c r="I7" s="1439"/>
      <c r="J7" s="1439"/>
      <c r="K7" s="1439"/>
      <c r="L7" s="1440"/>
      <c r="M7" s="1439" t="s">
        <v>1286</v>
      </c>
      <c r="N7" s="1439"/>
      <c r="O7" s="1439"/>
      <c r="P7" s="1439"/>
      <c r="Q7" s="1440"/>
      <c r="R7" s="1443" t="s">
        <v>1239</v>
      </c>
      <c r="S7" s="1444"/>
      <c r="T7" s="1444"/>
      <c r="U7" s="1444"/>
      <c r="V7" s="1444"/>
      <c r="W7" s="1444"/>
      <c r="X7" s="1444"/>
      <c r="Y7" s="1445"/>
      <c r="Z7" s="1423" t="s">
        <v>1240</v>
      </c>
      <c r="AA7" s="1430" t="s">
        <v>1241</v>
      </c>
      <c r="AB7" s="1430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3"/>
      <c r="C8" s="1425"/>
      <c r="D8" s="1428"/>
      <c r="E8" s="1431"/>
      <c r="F8" s="1434"/>
      <c r="G8" s="1437"/>
      <c r="H8" s="1441"/>
      <c r="I8" s="1441"/>
      <c r="J8" s="1441"/>
      <c r="K8" s="1441"/>
      <c r="L8" s="1442"/>
      <c r="M8" s="1441"/>
      <c r="N8" s="1441"/>
      <c r="O8" s="1441"/>
      <c r="P8" s="1441"/>
      <c r="Q8" s="1442"/>
      <c r="R8" s="1410" t="s">
        <v>12</v>
      </c>
      <c r="S8" s="1410"/>
      <c r="T8" s="1410" t="s">
        <v>13</v>
      </c>
      <c r="U8" s="1410"/>
      <c r="V8" s="1410" t="s">
        <v>1244</v>
      </c>
      <c r="W8" s="1410"/>
      <c r="X8" s="1410" t="s">
        <v>1245</v>
      </c>
      <c r="Y8" s="1410"/>
      <c r="Z8" s="1423"/>
      <c r="AA8" s="1431"/>
      <c r="AB8" s="1431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3"/>
      <c r="C9" s="1426"/>
      <c r="D9" s="1429"/>
      <c r="E9" s="1432"/>
      <c r="F9" s="1435"/>
      <c r="G9" s="1438"/>
      <c r="H9" s="962" t="s">
        <v>1283</v>
      </c>
      <c r="I9" s="962" t="s">
        <v>1218</v>
      </c>
      <c r="J9" s="962" t="s">
        <v>1282</v>
      </c>
      <c r="K9" s="962" t="s">
        <v>1284</v>
      </c>
      <c r="L9" s="962" t="s">
        <v>1220</v>
      </c>
      <c r="M9" s="962" t="s">
        <v>1283</v>
      </c>
      <c r="N9" s="962" t="s">
        <v>1218</v>
      </c>
      <c r="O9" s="962" t="s">
        <v>1282</v>
      </c>
      <c r="P9" s="962" t="s">
        <v>1284</v>
      </c>
      <c r="Q9" s="962" t="s">
        <v>1220</v>
      </c>
      <c r="R9" s="963" t="s">
        <v>20</v>
      </c>
      <c r="S9" s="964" t="s">
        <v>21</v>
      </c>
      <c r="T9" s="963" t="s">
        <v>20</v>
      </c>
      <c r="U9" s="964" t="s">
        <v>21</v>
      </c>
      <c r="V9" s="963" t="s">
        <v>20</v>
      </c>
      <c r="W9" s="965" t="s">
        <v>21</v>
      </c>
      <c r="X9" s="963" t="s">
        <v>20</v>
      </c>
      <c r="Y9" s="965" t="s">
        <v>21</v>
      </c>
      <c r="Z9" s="1423"/>
      <c r="AA9" s="966" t="s">
        <v>1246</v>
      </c>
      <c r="AB9" s="1432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7">
        <v>1</v>
      </c>
      <c r="C10" s="968">
        <v>2</v>
      </c>
      <c r="D10" s="967">
        <v>3</v>
      </c>
      <c r="E10" s="968">
        <v>4</v>
      </c>
      <c r="F10" s="969">
        <v>5</v>
      </c>
      <c r="G10" s="969">
        <v>6</v>
      </c>
      <c r="H10" s="968" t="s">
        <v>1287</v>
      </c>
      <c r="I10" s="967">
        <v>8</v>
      </c>
      <c r="J10" s="968" t="s">
        <v>1288</v>
      </c>
      <c r="K10" s="968" t="s">
        <v>1293</v>
      </c>
      <c r="L10" s="967">
        <v>11</v>
      </c>
      <c r="M10" s="967">
        <v>12</v>
      </c>
      <c r="N10" s="967">
        <v>13</v>
      </c>
      <c r="O10" s="968" t="s">
        <v>1294</v>
      </c>
      <c r="P10" s="967">
        <v>15</v>
      </c>
      <c r="Q10" s="967">
        <v>16</v>
      </c>
      <c r="R10" s="967">
        <v>17</v>
      </c>
      <c r="S10" s="967">
        <v>18</v>
      </c>
      <c r="T10" s="967">
        <v>19</v>
      </c>
      <c r="U10" s="967">
        <v>20</v>
      </c>
      <c r="V10" s="967">
        <v>21</v>
      </c>
      <c r="W10" s="967">
        <v>22</v>
      </c>
      <c r="X10" s="967">
        <v>23</v>
      </c>
      <c r="Y10" s="967">
        <v>24</v>
      </c>
      <c r="Z10" s="967">
        <v>25</v>
      </c>
      <c r="AA10" s="968" t="s">
        <v>1295</v>
      </c>
      <c r="AB10" s="967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25"/>
      <c r="C11" s="999"/>
      <c r="D11" s="925" t="str">
        <f>"KECAMATAN "&amp;E12&amp;""</f>
        <v>KECAMATAN BOJONGSARI</v>
      </c>
      <c r="E11" s="999"/>
      <c r="F11" s="1000"/>
      <c r="G11" s="1001"/>
      <c r="H11" s="1002"/>
      <c r="I11" s="928"/>
      <c r="J11" s="1002"/>
      <c r="K11" s="1002"/>
      <c r="L11" s="928"/>
      <c r="M11" s="927"/>
      <c r="N11" s="927"/>
      <c r="O11" s="1002"/>
      <c r="P11" s="927"/>
      <c r="Q11" s="927"/>
      <c r="R11" s="928"/>
      <c r="S11" s="928"/>
      <c r="T11" s="928"/>
      <c r="U11" s="928"/>
      <c r="V11" s="928"/>
      <c r="W11" s="928"/>
      <c r="X11" s="928"/>
      <c r="Y11" s="928"/>
      <c r="Z11" s="928"/>
      <c r="AA11" s="999"/>
      <c r="AB11" s="92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03">
        <v>1</v>
      </c>
      <c r="C12" s="1004">
        <v>1.137</v>
      </c>
      <c r="D12" s="1005" t="s">
        <v>153</v>
      </c>
      <c r="E12" s="1003" t="s">
        <v>1274</v>
      </c>
      <c r="F12" s="929">
        <v>2.98</v>
      </c>
      <c r="G12" s="1006">
        <v>6</v>
      </c>
      <c r="H12" s="926">
        <f t="shared" ref="H12:H31" si="0">M12/F12*100</f>
        <v>100</v>
      </c>
      <c r="I12" s="926">
        <f t="shared" ref="I12:I31" si="1">N12/F12*100</f>
        <v>0</v>
      </c>
      <c r="J12" s="926">
        <f t="shared" ref="J12:J31" si="2">O12/F12*100</f>
        <v>0</v>
      </c>
      <c r="K12" s="926">
        <f t="shared" ref="K12:K31" si="3">P12/F12*100</f>
        <v>0</v>
      </c>
      <c r="L12" s="1007">
        <f t="shared" ref="L12:L31" si="4">Q12/F12*100</f>
        <v>0</v>
      </c>
      <c r="M12" s="1008">
        <f>F12-N12-O12-P12-Q12</f>
        <v>2.98</v>
      </c>
      <c r="N12" s="1008">
        <v>0</v>
      </c>
      <c r="O12" s="1008">
        <v>0</v>
      </c>
      <c r="P12" s="1008">
        <v>0</v>
      </c>
      <c r="Q12" s="1008">
        <v>0</v>
      </c>
      <c r="R12" s="1009">
        <v>2.1800000000000002</v>
      </c>
      <c r="S12" s="926">
        <f t="shared" ref="S12:S31" si="5">(R12/F12)*100</f>
        <v>73.154362416107389</v>
      </c>
      <c r="T12" s="927">
        <v>0.8</v>
      </c>
      <c r="U12" s="926">
        <f t="shared" ref="U12:U31" si="6">SUM(T12/F12)*100</f>
        <v>26.845637583892618</v>
      </c>
      <c r="V12" s="927">
        <v>0</v>
      </c>
      <c r="W12" s="926">
        <f t="shared" ref="W12:W31" si="7">SUM(V12/F12)*100</f>
        <v>0</v>
      </c>
      <c r="X12" s="927">
        <v>0</v>
      </c>
      <c r="Y12" s="926">
        <f t="shared" ref="Y12:Y31" si="8">SUM(X12/F12)</f>
        <v>0</v>
      </c>
      <c r="Z12" s="1007" t="s">
        <v>1249</v>
      </c>
      <c r="AA12" s="1010" t="s">
        <v>40</v>
      </c>
      <c r="AB12" s="1007" t="s">
        <v>1249</v>
      </c>
      <c r="AC12" s="935"/>
      <c r="AD12" s="935"/>
      <c r="AE12" s="936">
        <v>2.5806700167504188</v>
      </c>
      <c r="AF12" s="936">
        <v>0</v>
      </c>
      <c r="AG12" s="936">
        <v>13.400335008375212</v>
      </c>
      <c r="AH12" s="936">
        <v>0.3993299832495813</v>
      </c>
      <c r="AI12" s="858">
        <v>0</v>
      </c>
    </row>
    <row r="13" spans="1:35" s="858" customFormat="1" ht="15">
      <c r="A13" s="857"/>
      <c r="B13" s="1003">
        <v>2</v>
      </c>
      <c r="C13" s="1004">
        <v>1.1379999999999999</v>
      </c>
      <c r="D13" s="1005" t="s">
        <v>154</v>
      </c>
      <c r="E13" s="1003" t="s">
        <v>1274</v>
      </c>
      <c r="F13" s="929">
        <v>7.98</v>
      </c>
      <c r="G13" s="1006">
        <v>3.5</v>
      </c>
      <c r="H13" s="926">
        <f t="shared" si="0"/>
        <v>100</v>
      </c>
      <c r="I13" s="926">
        <f t="shared" si="1"/>
        <v>0</v>
      </c>
      <c r="J13" s="926">
        <f t="shared" si="2"/>
        <v>0</v>
      </c>
      <c r="K13" s="926">
        <f t="shared" si="3"/>
        <v>0</v>
      </c>
      <c r="L13" s="1007">
        <f t="shared" si="4"/>
        <v>0</v>
      </c>
      <c r="M13" s="1008">
        <f t="shared" ref="M13:M31" si="9">F13-N13-O13-P13-Q13</f>
        <v>7.98</v>
      </c>
      <c r="N13" s="1008">
        <v>0</v>
      </c>
      <c r="O13" s="1008">
        <v>0</v>
      </c>
      <c r="P13" s="1008">
        <v>0</v>
      </c>
      <c r="Q13" s="1008">
        <v>0</v>
      </c>
      <c r="R13" s="1009">
        <v>7.78</v>
      </c>
      <c r="S13" s="926">
        <f t="shared" si="5"/>
        <v>97.493734335839605</v>
      </c>
      <c r="T13" s="927">
        <v>0.2</v>
      </c>
      <c r="U13" s="926">
        <f t="shared" si="6"/>
        <v>2.5062656641604009</v>
      </c>
      <c r="V13" s="927">
        <v>0</v>
      </c>
      <c r="W13" s="926">
        <f t="shared" si="7"/>
        <v>0</v>
      </c>
      <c r="X13" s="927">
        <v>0</v>
      </c>
      <c r="Y13" s="926">
        <f t="shared" si="8"/>
        <v>0</v>
      </c>
      <c r="Z13" s="1007" t="s">
        <v>1249</v>
      </c>
      <c r="AA13" s="1010" t="s">
        <v>40</v>
      </c>
      <c r="AB13" s="1007" t="s">
        <v>1249</v>
      </c>
      <c r="AC13" s="935"/>
      <c r="AD13" s="935"/>
      <c r="AE13" s="936">
        <v>8.02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03">
        <v>3</v>
      </c>
      <c r="C14" s="1004">
        <v>1.139</v>
      </c>
      <c r="D14" s="1005" t="s">
        <v>155</v>
      </c>
      <c r="E14" s="1003" t="s">
        <v>1274</v>
      </c>
      <c r="F14" s="929">
        <v>1.36</v>
      </c>
      <c r="G14" s="1006">
        <v>3</v>
      </c>
      <c r="H14" s="926">
        <f t="shared" si="0"/>
        <v>100</v>
      </c>
      <c r="I14" s="926">
        <f t="shared" si="1"/>
        <v>0</v>
      </c>
      <c r="J14" s="926">
        <f t="shared" si="2"/>
        <v>0</v>
      </c>
      <c r="K14" s="926">
        <f t="shared" si="3"/>
        <v>0</v>
      </c>
      <c r="L14" s="1007">
        <f t="shared" si="4"/>
        <v>0</v>
      </c>
      <c r="M14" s="1008">
        <f t="shared" si="9"/>
        <v>1.36</v>
      </c>
      <c r="N14" s="1008">
        <v>0</v>
      </c>
      <c r="O14" s="1008">
        <v>0</v>
      </c>
      <c r="P14" s="1008">
        <v>0</v>
      </c>
      <c r="Q14" s="1008">
        <v>0</v>
      </c>
      <c r="R14" s="1009">
        <v>1.36</v>
      </c>
      <c r="S14" s="926">
        <f t="shared" si="5"/>
        <v>100</v>
      </c>
      <c r="T14" s="927">
        <v>0</v>
      </c>
      <c r="U14" s="926">
        <f t="shared" si="6"/>
        <v>0</v>
      </c>
      <c r="V14" s="927">
        <v>0</v>
      </c>
      <c r="W14" s="926">
        <f t="shared" si="7"/>
        <v>0</v>
      </c>
      <c r="X14" s="927">
        <v>0</v>
      </c>
      <c r="Y14" s="926">
        <f t="shared" si="8"/>
        <v>0</v>
      </c>
      <c r="Z14" s="1007" t="s">
        <v>1249</v>
      </c>
      <c r="AA14" s="1010" t="s">
        <v>40</v>
      </c>
      <c r="AB14" s="1007" t="s">
        <v>1249</v>
      </c>
      <c r="AC14" s="935"/>
      <c r="AD14" s="935"/>
      <c r="AE14" s="936">
        <v>1.37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03">
        <v>4</v>
      </c>
      <c r="C15" s="1004" t="s">
        <v>1044</v>
      </c>
      <c r="D15" s="1005" t="s">
        <v>156</v>
      </c>
      <c r="E15" s="1003" t="s">
        <v>1274</v>
      </c>
      <c r="F15" s="929">
        <v>5.42</v>
      </c>
      <c r="G15" s="1006">
        <v>4</v>
      </c>
      <c r="H15" s="926">
        <f t="shared" si="0"/>
        <v>100</v>
      </c>
      <c r="I15" s="926">
        <f t="shared" si="1"/>
        <v>0</v>
      </c>
      <c r="J15" s="926">
        <f t="shared" si="2"/>
        <v>0</v>
      </c>
      <c r="K15" s="926">
        <f t="shared" si="3"/>
        <v>0</v>
      </c>
      <c r="L15" s="1007">
        <f t="shared" si="4"/>
        <v>0</v>
      </c>
      <c r="M15" s="1008">
        <f t="shared" si="9"/>
        <v>5.42</v>
      </c>
      <c r="N15" s="1008">
        <v>0</v>
      </c>
      <c r="O15" s="1008">
        <v>0</v>
      </c>
      <c r="P15" s="1008">
        <v>0</v>
      </c>
      <c r="Q15" s="1008">
        <v>0</v>
      </c>
      <c r="R15" s="1009">
        <v>5.0199999999999996</v>
      </c>
      <c r="S15" s="926">
        <f t="shared" si="5"/>
        <v>92.619926199261982</v>
      </c>
      <c r="T15" s="927">
        <v>0.4</v>
      </c>
      <c r="U15" s="926">
        <f t="shared" si="6"/>
        <v>7.3800738007380069</v>
      </c>
      <c r="V15" s="927">
        <v>0</v>
      </c>
      <c r="W15" s="926">
        <f t="shared" si="7"/>
        <v>0</v>
      </c>
      <c r="X15" s="927">
        <v>0</v>
      </c>
      <c r="Y15" s="926">
        <f t="shared" si="8"/>
        <v>0</v>
      </c>
      <c r="Z15" s="1007" t="s">
        <v>1249</v>
      </c>
      <c r="AA15" s="1010" t="s">
        <v>29</v>
      </c>
      <c r="AB15" s="1007" t="s">
        <v>1249</v>
      </c>
      <c r="AC15" s="935"/>
      <c r="AD15" s="935"/>
      <c r="AE15" s="936">
        <v>5.44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03">
        <v>5</v>
      </c>
      <c r="C16" s="1004">
        <v>1.141</v>
      </c>
      <c r="D16" s="1005" t="s">
        <v>157</v>
      </c>
      <c r="E16" s="1003" t="s">
        <v>1274</v>
      </c>
      <c r="F16" s="929">
        <v>1.37</v>
      </c>
      <c r="G16" s="1006">
        <v>3.6</v>
      </c>
      <c r="H16" s="926">
        <f t="shared" si="0"/>
        <v>100</v>
      </c>
      <c r="I16" s="926">
        <f t="shared" si="1"/>
        <v>0</v>
      </c>
      <c r="J16" s="926">
        <f t="shared" si="2"/>
        <v>0</v>
      </c>
      <c r="K16" s="926">
        <f t="shared" si="3"/>
        <v>0</v>
      </c>
      <c r="L16" s="1007">
        <f t="shared" si="4"/>
        <v>0</v>
      </c>
      <c r="M16" s="1008">
        <f t="shared" si="9"/>
        <v>1.37</v>
      </c>
      <c r="N16" s="1008">
        <v>0</v>
      </c>
      <c r="O16" s="1008">
        <v>0</v>
      </c>
      <c r="P16" s="1008">
        <v>0</v>
      </c>
      <c r="Q16" s="1008">
        <v>0</v>
      </c>
      <c r="R16" s="1009">
        <v>1.37</v>
      </c>
      <c r="S16" s="926">
        <f t="shared" si="5"/>
        <v>100</v>
      </c>
      <c r="T16" s="927">
        <v>0</v>
      </c>
      <c r="U16" s="926">
        <f t="shared" si="6"/>
        <v>0</v>
      </c>
      <c r="V16" s="927">
        <v>0</v>
      </c>
      <c r="W16" s="926">
        <f t="shared" si="7"/>
        <v>0</v>
      </c>
      <c r="X16" s="927">
        <v>0</v>
      </c>
      <c r="Y16" s="926">
        <f t="shared" si="8"/>
        <v>0</v>
      </c>
      <c r="Z16" s="1007" t="s">
        <v>1249</v>
      </c>
      <c r="AA16" s="1010" t="s">
        <v>29</v>
      </c>
      <c r="AB16" s="1007" t="s">
        <v>1249</v>
      </c>
      <c r="AC16" s="935"/>
      <c r="AD16" s="935"/>
      <c r="AE16" s="936">
        <v>1.36</v>
      </c>
      <c r="AF16" s="936">
        <v>0</v>
      </c>
      <c r="AG16" s="936">
        <v>0</v>
      </c>
      <c r="AH16" s="936">
        <v>0</v>
      </c>
      <c r="AI16" s="858">
        <v>0</v>
      </c>
    </row>
    <row r="17" spans="1:41" s="858" customFormat="1" ht="15">
      <c r="A17" s="857"/>
      <c r="B17" s="1003">
        <v>6</v>
      </c>
      <c r="C17" s="1004">
        <v>1.1419999999999999</v>
      </c>
      <c r="D17" s="1005" t="s">
        <v>158</v>
      </c>
      <c r="E17" s="1003" t="s">
        <v>1274</v>
      </c>
      <c r="F17" s="929">
        <v>1.39</v>
      </c>
      <c r="G17" s="1006">
        <v>3</v>
      </c>
      <c r="H17" s="926">
        <f t="shared" si="0"/>
        <v>100</v>
      </c>
      <c r="I17" s="926">
        <f t="shared" si="1"/>
        <v>0</v>
      </c>
      <c r="J17" s="926">
        <f t="shared" si="2"/>
        <v>0</v>
      </c>
      <c r="K17" s="926">
        <f t="shared" si="3"/>
        <v>0</v>
      </c>
      <c r="L17" s="1007">
        <f t="shared" si="4"/>
        <v>0</v>
      </c>
      <c r="M17" s="1008">
        <f t="shared" si="9"/>
        <v>1.39</v>
      </c>
      <c r="N17" s="1008">
        <v>0</v>
      </c>
      <c r="O17" s="1008">
        <v>0</v>
      </c>
      <c r="P17" s="1008">
        <v>0</v>
      </c>
      <c r="Q17" s="1008">
        <v>0</v>
      </c>
      <c r="R17" s="1009">
        <v>0.59</v>
      </c>
      <c r="S17" s="926">
        <f t="shared" si="5"/>
        <v>42.446043165467628</v>
      </c>
      <c r="T17" s="927">
        <v>0.8</v>
      </c>
      <c r="U17" s="926">
        <f t="shared" si="6"/>
        <v>57.553956834532386</v>
      </c>
      <c r="V17" s="927">
        <v>0</v>
      </c>
      <c r="W17" s="926">
        <f t="shared" si="7"/>
        <v>0</v>
      </c>
      <c r="X17" s="927">
        <v>0</v>
      </c>
      <c r="Y17" s="926">
        <f t="shared" si="8"/>
        <v>0</v>
      </c>
      <c r="Z17" s="1007" t="s">
        <v>1249</v>
      </c>
      <c r="AA17" s="1010" t="s">
        <v>40</v>
      </c>
      <c r="AB17" s="1007" t="s">
        <v>1249</v>
      </c>
      <c r="AC17" s="935"/>
      <c r="AD17" s="935"/>
      <c r="AE17" s="936">
        <v>1.1953216374269007</v>
      </c>
      <c r="AF17" s="936">
        <v>0</v>
      </c>
      <c r="AG17" s="936">
        <v>14.619883040935672</v>
      </c>
      <c r="AH17" s="936">
        <v>0.2046783625730994</v>
      </c>
      <c r="AI17" s="858">
        <v>0</v>
      </c>
    </row>
    <row r="18" spans="1:41" s="858" customFormat="1" ht="15">
      <c r="A18" s="857"/>
      <c r="B18" s="1003">
        <v>7</v>
      </c>
      <c r="C18" s="1004">
        <v>1.143</v>
      </c>
      <c r="D18" s="1005" t="s">
        <v>159</v>
      </c>
      <c r="E18" s="1003" t="s">
        <v>1274</v>
      </c>
      <c r="F18" s="929">
        <v>0.89</v>
      </c>
      <c r="G18" s="1006">
        <v>3</v>
      </c>
      <c r="H18" s="926">
        <f t="shared" si="0"/>
        <v>100</v>
      </c>
      <c r="I18" s="926">
        <f t="shared" si="1"/>
        <v>0</v>
      </c>
      <c r="J18" s="926">
        <f t="shared" si="2"/>
        <v>0</v>
      </c>
      <c r="K18" s="926">
        <f t="shared" si="3"/>
        <v>0</v>
      </c>
      <c r="L18" s="1007">
        <f t="shared" si="4"/>
        <v>0</v>
      </c>
      <c r="M18" s="1008">
        <f t="shared" si="9"/>
        <v>0.89</v>
      </c>
      <c r="N18" s="1008">
        <v>0</v>
      </c>
      <c r="O18" s="1008">
        <v>0</v>
      </c>
      <c r="P18" s="1008">
        <v>0</v>
      </c>
      <c r="Q18" s="1008">
        <v>0</v>
      </c>
      <c r="R18" s="1009">
        <v>0.89</v>
      </c>
      <c r="S18" s="926">
        <f t="shared" si="5"/>
        <v>100</v>
      </c>
      <c r="T18" s="927">
        <v>0</v>
      </c>
      <c r="U18" s="926">
        <f t="shared" si="6"/>
        <v>0</v>
      </c>
      <c r="V18" s="927">
        <v>0</v>
      </c>
      <c r="W18" s="926">
        <f t="shared" si="7"/>
        <v>0</v>
      </c>
      <c r="X18" s="927">
        <v>0</v>
      </c>
      <c r="Y18" s="926">
        <f t="shared" si="8"/>
        <v>0</v>
      </c>
      <c r="Z18" s="1007" t="s">
        <v>1249</v>
      </c>
      <c r="AA18" s="1010" t="s">
        <v>40</v>
      </c>
      <c r="AB18" s="1007" t="s">
        <v>1249</v>
      </c>
      <c r="AC18" s="935"/>
      <c r="AD18" s="935"/>
      <c r="AE18" s="936">
        <v>0.92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03">
        <v>8</v>
      </c>
      <c r="C19" s="1004">
        <v>1.1439999999999999</v>
      </c>
      <c r="D19" s="1005" t="s">
        <v>160</v>
      </c>
      <c r="E19" s="1003" t="s">
        <v>1274</v>
      </c>
      <c r="F19" s="929">
        <v>1.59</v>
      </c>
      <c r="G19" s="1006">
        <v>4</v>
      </c>
      <c r="H19" s="926">
        <f t="shared" si="0"/>
        <v>100</v>
      </c>
      <c r="I19" s="926">
        <f t="shared" si="1"/>
        <v>0</v>
      </c>
      <c r="J19" s="926">
        <f t="shared" si="2"/>
        <v>0</v>
      </c>
      <c r="K19" s="926">
        <f t="shared" si="3"/>
        <v>0</v>
      </c>
      <c r="L19" s="1007">
        <f t="shared" si="4"/>
        <v>0</v>
      </c>
      <c r="M19" s="1008">
        <f t="shared" si="9"/>
        <v>1.59</v>
      </c>
      <c r="N19" s="1008">
        <v>0</v>
      </c>
      <c r="O19" s="1008">
        <v>0</v>
      </c>
      <c r="P19" s="1008">
        <v>0</v>
      </c>
      <c r="Q19" s="1008">
        <v>0</v>
      </c>
      <c r="R19" s="1009">
        <v>1.59</v>
      </c>
      <c r="S19" s="926">
        <f t="shared" si="5"/>
        <v>100</v>
      </c>
      <c r="T19" s="927">
        <v>0</v>
      </c>
      <c r="U19" s="926">
        <f t="shared" si="6"/>
        <v>0</v>
      </c>
      <c r="V19" s="927">
        <v>0</v>
      </c>
      <c r="W19" s="926">
        <f t="shared" si="7"/>
        <v>0</v>
      </c>
      <c r="X19" s="927">
        <v>0</v>
      </c>
      <c r="Y19" s="926">
        <f t="shared" si="8"/>
        <v>0</v>
      </c>
      <c r="Z19" s="1007" t="s">
        <v>1249</v>
      </c>
      <c r="AA19" s="1010" t="s">
        <v>40</v>
      </c>
      <c r="AB19" s="1007" t="s">
        <v>1249</v>
      </c>
      <c r="AC19" s="935"/>
      <c r="AD19" s="935"/>
      <c r="AE19" s="936">
        <v>1.3827465667915106</v>
      </c>
      <c r="AF19" s="936">
        <v>0</v>
      </c>
      <c r="AG19" s="936">
        <v>12.484394506866417</v>
      </c>
      <c r="AH19" s="936">
        <v>0.1972534332084894</v>
      </c>
      <c r="AI19" s="858">
        <v>0</v>
      </c>
    </row>
    <row r="20" spans="1:41" s="858" customFormat="1" ht="15">
      <c r="A20" s="857"/>
      <c r="B20" s="1003">
        <v>9</v>
      </c>
      <c r="C20" s="1004">
        <v>1.145</v>
      </c>
      <c r="D20" s="1005" t="s">
        <v>161</v>
      </c>
      <c r="E20" s="1003" t="s">
        <v>1274</v>
      </c>
      <c r="F20" s="929">
        <v>2.04</v>
      </c>
      <c r="G20" s="1006">
        <v>3</v>
      </c>
      <c r="H20" s="926">
        <f t="shared" si="0"/>
        <v>100</v>
      </c>
      <c r="I20" s="926">
        <f t="shared" si="1"/>
        <v>0</v>
      </c>
      <c r="J20" s="926">
        <f t="shared" si="2"/>
        <v>0</v>
      </c>
      <c r="K20" s="926">
        <f t="shared" si="3"/>
        <v>0</v>
      </c>
      <c r="L20" s="1007">
        <f t="shared" si="4"/>
        <v>0</v>
      </c>
      <c r="M20" s="1008">
        <f t="shared" si="9"/>
        <v>2.04</v>
      </c>
      <c r="N20" s="1008">
        <v>0</v>
      </c>
      <c r="O20" s="1008">
        <v>0</v>
      </c>
      <c r="P20" s="1008">
        <v>0</v>
      </c>
      <c r="Q20" s="1008">
        <v>0</v>
      </c>
      <c r="R20" s="1009">
        <v>1.84</v>
      </c>
      <c r="S20" s="926">
        <f t="shared" si="5"/>
        <v>90.196078431372555</v>
      </c>
      <c r="T20" s="927">
        <v>0.2</v>
      </c>
      <c r="U20" s="926">
        <f t="shared" si="6"/>
        <v>9.8039215686274517</v>
      </c>
      <c r="V20" s="927">
        <v>0</v>
      </c>
      <c r="W20" s="926">
        <f t="shared" si="7"/>
        <v>0</v>
      </c>
      <c r="X20" s="927">
        <v>0</v>
      </c>
      <c r="Y20" s="926">
        <f t="shared" si="8"/>
        <v>0</v>
      </c>
      <c r="Z20" s="1007" t="s">
        <v>1249</v>
      </c>
      <c r="AA20" s="1010" t="s">
        <v>29</v>
      </c>
      <c r="AB20" s="1007" t="s">
        <v>1249</v>
      </c>
      <c r="AC20" s="935"/>
      <c r="AD20" s="935"/>
      <c r="AE20" s="936">
        <v>2.04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03">
        <v>10</v>
      </c>
      <c r="C21" s="1004">
        <v>1.1459999999999999</v>
      </c>
      <c r="D21" s="1005" t="s">
        <v>162</v>
      </c>
      <c r="E21" s="1003" t="s">
        <v>1274</v>
      </c>
      <c r="F21" s="929">
        <v>2.08</v>
      </c>
      <c r="G21" s="1006">
        <v>3</v>
      </c>
      <c r="H21" s="926">
        <f t="shared" si="0"/>
        <v>100</v>
      </c>
      <c r="I21" s="926">
        <f t="shared" si="1"/>
        <v>0</v>
      </c>
      <c r="J21" s="926">
        <f t="shared" si="2"/>
        <v>0</v>
      </c>
      <c r="K21" s="926">
        <f t="shared" si="3"/>
        <v>0</v>
      </c>
      <c r="L21" s="1007">
        <f t="shared" si="4"/>
        <v>0</v>
      </c>
      <c r="M21" s="1008">
        <f t="shared" si="9"/>
        <v>2.08</v>
      </c>
      <c r="N21" s="1008">
        <v>0</v>
      </c>
      <c r="O21" s="1008">
        <v>0</v>
      </c>
      <c r="P21" s="1008">
        <v>0</v>
      </c>
      <c r="Q21" s="1008">
        <v>0</v>
      </c>
      <c r="R21" s="1009">
        <v>1.2</v>
      </c>
      <c r="S21" s="926">
        <f t="shared" si="5"/>
        <v>57.692307692307686</v>
      </c>
      <c r="T21" s="927">
        <v>0.88</v>
      </c>
      <c r="U21" s="926">
        <f t="shared" si="6"/>
        <v>42.307692307692307</v>
      </c>
      <c r="V21" s="927">
        <v>0</v>
      </c>
      <c r="W21" s="926">
        <f t="shared" si="7"/>
        <v>0</v>
      </c>
      <c r="X21" s="927">
        <v>0</v>
      </c>
      <c r="Y21" s="926">
        <f t="shared" si="8"/>
        <v>0</v>
      </c>
      <c r="Z21" s="1007" t="s">
        <v>1249</v>
      </c>
      <c r="AA21" s="1010" t="s">
        <v>29</v>
      </c>
      <c r="AB21" s="1007" t="s">
        <v>1249</v>
      </c>
      <c r="AC21" s="935"/>
      <c r="AD21" s="935"/>
      <c r="AE21" s="936">
        <v>2.08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03">
        <v>11</v>
      </c>
      <c r="C22" s="1004">
        <v>1.147</v>
      </c>
      <c r="D22" s="1005" t="s">
        <v>163</v>
      </c>
      <c r="E22" s="1003" t="s">
        <v>1274</v>
      </c>
      <c r="F22" s="929">
        <v>1.66</v>
      </c>
      <c r="G22" s="1006">
        <v>3</v>
      </c>
      <c r="H22" s="926">
        <f t="shared" si="0"/>
        <v>100</v>
      </c>
      <c r="I22" s="926">
        <f t="shared" si="1"/>
        <v>0</v>
      </c>
      <c r="J22" s="926">
        <f t="shared" si="2"/>
        <v>0</v>
      </c>
      <c r="K22" s="926">
        <f t="shared" si="3"/>
        <v>0</v>
      </c>
      <c r="L22" s="1007">
        <f t="shared" si="4"/>
        <v>0</v>
      </c>
      <c r="M22" s="1008">
        <f t="shared" si="9"/>
        <v>1.66</v>
      </c>
      <c r="N22" s="1008">
        <v>0</v>
      </c>
      <c r="O22" s="1008">
        <v>0</v>
      </c>
      <c r="P22" s="1008">
        <v>0</v>
      </c>
      <c r="Q22" s="1008">
        <v>0</v>
      </c>
      <c r="R22" s="1009">
        <v>1.26</v>
      </c>
      <c r="S22" s="926">
        <f t="shared" si="5"/>
        <v>75.903614457831324</v>
      </c>
      <c r="T22" s="927">
        <v>0.4</v>
      </c>
      <c r="U22" s="926">
        <f t="shared" si="6"/>
        <v>24.096385542168676</v>
      </c>
      <c r="V22" s="927">
        <v>0</v>
      </c>
      <c r="W22" s="926">
        <f t="shared" si="7"/>
        <v>0</v>
      </c>
      <c r="X22" s="927">
        <v>0</v>
      </c>
      <c r="Y22" s="926">
        <f t="shared" si="8"/>
        <v>0</v>
      </c>
      <c r="Z22" s="1007" t="s">
        <v>1249</v>
      </c>
      <c r="AA22" s="1010" t="s">
        <v>29</v>
      </c>
      <c r="AB22" s="1007" t="s">
        <v>1249</v>
      </c>
      <c r="AC22" s="935"/>
      <c r="AD22" s="935"/>
      <c r="AE22" s="936">
        <v>1.4482885085574571</v>
      </c>
      <c r="AF22" s="936">
        <v>0</v>
      </c>
      <c r="AG22" s="936">
        <v>12.224938875305625</v>
      </c>
      <c r="AH22" s="936">
        <v>0.2017114914425428</v>
      </c>
      <c r="AI22" s="858">
        <v>0</v>
      </c>
    </row>
    <row r="23" spans="1:41" s="858" customFormat="1" ht="15">
      <c r="A23" s="857"/>
      <c r="B23" s="1003">
        <v>12</v>
      </c>
      <c r="C23" s="1004">
        <v>1.1479999999999999</v>
      </c>
      <c r="D23" s="1005" t="s">
        <v>164</v>
      </c>
      <c r="E23" s="1003" t="s">
        <v>1274</v>
      </c>
      <c r="F23" s="929">
        <v>1.39</v>
      </c>
      <c r="G23" s="1006">
        <v>3</v>
      </c>
      <c r="H23" s="926">
        <f t="shared" si="0"/>
        <v>100</v>
      </c>
      <c r="I23" s="926">
        <f t="shared" si="1"/>
        <v>0</v>
      </c>
      <c r="J23" s="926">
        <f t="shared" si="2"/>
        <v>0</v>
      </c>
      <c r="K23" s="926">
        <f t="shared" si="3"/>
        <v>0</v>
      </c>
      <c r="L23" s="1007">
        <f t="shared" si="4"/>
        <v>0</v>
      </c>
      <c r="M23" s="1008">
        <f t="shared" si="9"/>
        <v>1.39</v>
      </c>
      <c r="N23" s="1008">
        <v>0</v>
      </c>
      <c r="O23" s="1008">
        <v>0</v>
      </c>
      <c r="P23" s="1008">
        <v>0</v>
      </c>
      <c r="Q23" s="1008">
        <v>0</v>
      </c>
      <c r="R23" s="1009">
        <v>1</v>
      </c>
      <c r="S23" s="926">
        <f t="shared" si="5"/>
        <v>71.942446043165475</v>
      </c>
      <c r="T23" s="927">
        <v>0.39</v>
      </c>
      <c r="U23" s="926">
        <f t="shared" si="6"/>
        <v>28.057553956834536</v>
      </c>
      <c r="V23" s="927">
        <v>0</v>
      </c>
      <c r="W23" s="926">
        <f t="shared" si="7"/>
        <v>0</v>
      </c>
      <c r="X23" s="927">
        <v>0</v>
      </c>
      <c r="Y23" s="926">
        <f t="shared" si="8"/>
        <v>0</v>
      </c>
      <c r="Z23" s="1007" t="s">
        <v>1249</v>
      </c>
      <c r="AA23" s="1010" t="s">
        <v>29</v>
      </c>
      <c r="AB23" s="1007" t="s">
        <v>1249</v>
      </c>
      <c r="AC23" s="935"/>
      <c r="AD23" s="935"/>
      <c r="AE23" s="936">
        <v>1.1904307250538406</v>
      </c>
      <c r="AF23" s="936">
        <v>0</v>
      </c>
      <c r="AG23" s="936">
        <v>14.357501794687725</v>
      </c>
      <c r="AH23" s="936">
        <v>0.19956927494615936</v>
      </c>
      <c r="AI23" s="858">
        <v>0</v>
      </c>
    </row>
    <row r="24" spans="1:41" s="858" customFormat="1" ht="15">
      <c r="A24" s="857"/>
      <c r="B24" s="1003">
        <v>13</v>
      </c>
      <c r="C24" s="1004">
        <v>1.149</v>
      </c>
      <c r="D24" s="1005" t="s">
        <v>165</v>
      </c>
      <c r="E24" s="1003" t="s">
        <v>1274</v>
      </c>
      <c r="F24" s="929">
        <v>2.98</v>
      </c>
      <c r="G24" s="1006">
        <v>3</v>
      </c>
      <c r="H24" s="926">
        <f t="shared" si="0"/>
        <v>100</v>
      </c>
      <c r="I24" s="926">
        <f t="shared" si="1"/>
        <v>0</v>
      </c>
      <c r="J24" s="926">
        <f t="shared" si="2"/>
        <v>0</v>
      </c>
      <c r="K24" s="926">
        <f t="shared" si="3"/>
        <v>0</v>
      </c>
      <c r="L24" s="1007">
        <f t="shared" si="4"/>
        <v>0</v>
      </c>
      <c r="M24" s="1008">
        <f t="shared" si="9"/>
        <v>2.98</v>
      </c>
      <c r="N24" s="1008">
        <v>0</v>
      </c>
      <c r="O24" s="1008">
        <v>0</v>
      </c>
      <c r="P24" s="1008">
        <v>0</v>
      </c>
      <c r="Q24" s="1008">
        <v>0</v>
      </c>
      <c r="R24" s="1009">
        <v>0.6</v>
      </c>
      <c r="S24" s="926">
        <f t="shared" si="5"/>
        <v>20.134228187919462</v>
      </c>
      <c r="T24" s="927">
        <v>2.38</v>
      </c>
      <c r="U24" s="926">
        <f t="shared" si="6"/>
        <v>79.865771812080538</v>
      </c>
      <c r="V24" s="927">
        <v>0</v>
      </c>
      <c r="W24" s="926">
        <f t="shared" si="7"/>
        <v>0</v>
      </c>
      <c r="X24" s="927">
        <v>0</v>
      </c>
      <c r="Y24" s="926">
        <f t="shared" si="8"/>
        <v>0</v>
      </c>
      <c r="Z24" s="1007" t="s">
        <v>1249</v>
      </c>
      <c r="AA24" s="1010" t="s">
        <v>40</v>
      </c>
      <c r="AB24" s="1007" t="s">
        <v>1249</v>
      </c>
      <c r="AC24" s="935"/>
      <c r="AD24" s="935"/>
      <c r="AE24" s="936">
        <v>2.2957290470723306</v>
      </c>
      <c r="AF24" s="936">
        <v>0</v>
      </c>
      <c r="AG24" s="936">
        <v>22.962112514351318</v>
      </c>
      <c r="AH24" s="936">
        <v>0.68427095292766926</v>
      </c>
      <c r="AI24" s="858">
        <v>0</v>
      </c>
    </row>
    <row r="25" spans="1:41" s="858" customFormat="1" ht="15">
      <c r="A25" s="857"/>
      <c r="B25" s="1003">
        <v>14</v>
      </c>
      <c r="C25" s="1004" t="s">
        <v>1043</v>
      </c>
      <c r="D25" s="1005" t="s">
        <v>166</v>
      </c>
      <c r="E25" s="1003" t="s">
        <v>1274</v>
      </c>
      <c r="F25" s="929">
        <v>1</v>
      </c>
      <c r="G25" s="1006">
        <v>3</v>
      </c>
      <c r="H25" s="926">
        <f t="shared" si="0"/>
        <v>100</v>
      </c>
      <c r="I25" s="926">
        <f t="shared" si="1"/>
        <v>0</v>
      </c>
      <c r="J25" s="926">
        <f t="shared" si="2"/>
        <v>0</v>
      </c>
      <c r="K25" s="926">
        <f t="shared" si="3"/>
        <v>0</v>
      </c>
      <c r="L25" s="1007">
        <f t="shared" si="4"/>
        <v>0</v>
      </c>
      <c r="M25" s="1008">
        <f t="shared" si="9"/>
        <v>1</v>
      </c>
      <c r="N25" s="1008">
        <v>0</v>
      </c>
      <c r="O25" s="1008">
        <v>0</v>
      </c>
      <c r="P25" s="1008">
        <v>0</v>
      </c>
      <c r="Q25" s="1008">
        <v>0</v>
      </c>
      <c r="R25" s="1009">
        <v>1</v>
      </c>
      <c r="S25" s="926">
        <f t="shared" si="5"/>
        <v>100</v>
      </c>
      <c r="T25" s="927">
        <v>0</v>
      </c>
      <c r="U25" s="926">
        <f t="shared" si="6"/>
        <v>0</v>
      </c>
      <c r="V25" s="927">
        <v>0</v>
      </c>
      <c r="W25" s="926">
        <f t="shared" si="7"/>
        <v>0</v>
      </c>
      <c r="X25" s="927">
        <v>0</v>
      </c>
      <c r="Y25" s="926">
        <f t="shared" si="8"/>
        <v>0</v>
      </c>
      <c r="Z25" s="1007" t="s">
        <v>1249</v>
      </c>
      <c r="AA25" s="1010" t="s">
        <v>29</v>
      </c>
      <c r="AB25" s="1007" t="s">
        <v>1249</v>
      </c>
      <c r="AC25" s="935"/>
      <c r="AD25" s="935"/>
      <c r="AE25" s="936">
        <v>1.01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03">
        <v>15</v>
      </c>
      <c r="C26" s="1004">
        <v>1.151</v>
      </c>
      <c r="D26" s="1005" t="s">
        <v>167</v>
      </c>
      <c r="E26" s="1003" t="s">
        <v>1274</v>
      </c>
      <c r="F26" s="929">
        <v>0.85</v>
      </c>
      <c r="G26" s="1006">
        <v>6</v>
      </c>
      <c r="H26" s="926">
        <f t="shared" si="0"/>
        <v>100</v>
      </c>
      <c r="I26" s="926">
        <f t="shared" si="1"/>
        <v>0</v>
      </c>
      <c r="J26" s="926">
        <f t="shared" si="2"/>
        <v>0</v>
      </c>
      <c r="K26" s="926">
        <f t="shared" si="3"/>
        <v>0</v>
      </c>
      <c r="L26" s="1007">
        <f t="shared" si="4"/>
        <v>0</v>
      </c>
      <c r="M26" s="1008">
        <f t="shared" si="9"/>
        <v>0.85</v>
      </c>
      <c r="N26" s="1008">
        <v>0</v>
      </c>
      <c r="O26" s="1008">
        <v>0</v>
      </c>
      <c r="P26" s="1008">
        <v>0</v>
      </c>
      <c r="Q26" s="1008">
        <v>0</v>
      </c>
      <c r="R26" s="1009">
        <v>0.2</v>
      </c>
      <c r="S26" s="926">
        <f t="shared" si="5"/>
        <v>23.529411764705884</v>
      </c>
      <c r="T26" s="927">
        <v>0.65</v>
      </c>
      <c r="U26" s="926">
        <f t="shared" si="6"/>
        <v>76.47058823529413</v>
      </c>
      <c r="V26" s="927">
        <v>0</v>
      </c>
      <c r="W26" s="926">
        <f t="shared" si="7"/>
        <v>0</v>
      </c>
      <c r="X26" s="927">
        <v>0</v>
      </c>
      <c r="Y26" s="926">
        <f t="shared" si="8"/>
        <v>0</v>
      </c>
      <c r="Z26" s="1007" t="s">
        <v>1249</v>
      </c>
      <c r="AA26" s="1010" t="s">
        <v>40</v>
      </c>
      <c r="AB26" s="1007" t="s">
        <v>1249</v>
      </c>
      <c r="AC26" s="935"/>
      <c r="AD26" s="935"/>
      <c r="AE26" s="936">
        <v>0.84</v>
      </c>
      <c r="AF26" s="936">
        <v>0</v>
      </c>
      <c r="AG26" s="936">
        <v>0</v>
      </c>
      <c r="AH26" s="936">
        <v>0</v>
      </c>
      <c r="AI26" s="858">
        <v>0</v>
      </c>
    </row>
    <row r="27" spans="1:41" s="858" customFormat="1" ht="15">
      <c r="A27" s="857"/>
      <c r="B27" s="1003">
        <v>16</v>
      </c>
      <c r="C27" s="1004">
        <v>1.1519999999999999</v>
      </c>
      <c r="D27" s="1005" t="s">
        <v>168</v>
      </c>
      <c r="E27" s="1003" t="s">
        <v>1274</v>
      </c>
      <c r="F27" s="929">
        <v>0.83</v>
      </c>
      <c r="G27" s="1006">
        <v>3.5</v>
      </c>
      <c r="H27" s="926">
        <f t="shared" si="0"/>
        <v>100</v>
      </c>
      <c r="I27" s="926">
        <f t="shared" si="1"/>
        <v>0</v>
      </c>
      <c r="J27" s="926">
        <f t="shared" si="2"/>
        <v>0</v>
      </c>
      <c r="K27" s="926">
        <f t="shared" si="3"/>
        <v>0</v>
      </c>
      <c r="L27" s="1007">
        <f t="shared" si="4"/>
        <v>0</v>
      </c>
      <c r="M27" s="1008">
        <f t="shared" si="9"/>
        <v>0.83</v>
      </c>
      <c r="N27" s="1008">
        <v>0</v>
      </c>
      <c r="O27" s="1008">
        <v>0</v>
      </c>
      <c r="P27" s="1008">
        <v>0</v>
      </c>
      <c r="Q27" s="1008">
        <v>0</v>
      </c>
      <c r="R27" s="1009">
        <v>0.43</v>
      </c>
      <c r="S27" s="926">
        <f t="shared" si="5"/>
        <v>51.807228915662648</v>
      </c>
      <c r="T27" s="927">
        <v>0.2</v>
      </c>
      <c r="U27" s="926">
        <f t="shared" si="6"/>
        <v>24.096385542168676</v>
      </c>
      <c r="V27" s="927">
        <v>0</v>
      </c>
      <c r="W27" s="926">
        <f t="shared" si="7"/>
        <v>0</v>
      </c>
      <c r="X27" s="927">
        <v>0.2</v>
      </c>
      <c r="Y27" s="926">
        <f t="shared" si="8"/>
        <v>0.24096385542168677</v>
      </c>
      <c r="Z27" s="1007" t="s">
        <v>1249</v>
      </c>
      <c r="AA27" s="1010" t="s">
        <v>40</v>
      </c>
      <c r="AB27" s="1007" t="s">
        <v>1249</v>
      </c>
      <c r="AC27" s="935"/>
      <c r="AD27" s="935"/>
      <c r="AE27" s="936">
        <v>0.84</v>
      </c>
      <c r="AF27" s="936">
        <v>0</v>
      </c>
      <c r="AG27" s="936">
        <v>0</v>
      </c>
      <c r="AH27" s="936">
        <v>0</v>
      </c>
      <c r="AI27" s="858">
        <v>0</v>
      </c>
    </row>
    <row r="28" spans="1:41" s="858" customFormat="1" ht="15">
      <c r="A28" s="857"/>
      <c r="B28" s="1003">
        <v>17</v>
      </c>
      <c r="C28" s="1004">
        <v>1.153</v>
      </c>
      <c r="D28" s="1005" t="s">
        <v>169</v>
      </c>
      <c r="E28" s="1003" t="s">
        <v>1274</v>
      </c>
      <c r="F28" s="929">
        <v>1.4</v>
      </c>
      <c r="G28" s="1006">
        <v>3.5</v>
      </c>
      <c r="H28" s="926">
        <f t="shared" si="0"/>
        <v>100</v>
      </c>
      <c r="I28" s="926">
        <f t="shared" si="1"/>
        <v>0</v>
      </c>
      <c r="J28" s="926">
        <f t="shared" si="2"/>
        <v>0</v>
      </c>
      <c r="K28" s="926">
        <f t="shared" si="3"/>
        <v>0</v>
      </c>
      <c r="L28" s="1007">
        <f t="shared" si="4"/>
        <v>0</v>
      </c>
      <c r="M28" s="1008">
        <f t="shared" si="9"/>
        <v>1.4</v>
      </c>
      <c r="N28" s="1008">
        <v>0</v>
      </c>
      <c r="O28" s="1008">
        <v>0</v>
      </c>
      <c r="P28" s="1008">
        <v>0</v>
      </c>
      <c r="Q28" s="1008">
        <v>0</v>
      </c>
      <c r="R28" s="927">
        <v>0</v>
      </c>
      <c r="S28" s="926">
        <f t="shared" si="5"/>
        <v>0</v>
      </c>
      <c r="T28" s="927">
        <v>0.6</v>
      </c>
      <c r="U28" s="926">
        <f t="shared" si="6"/>
        <v>42.857142857142861</v>
      </c>
      <c r="V28" s="927">
        <v>0.2</v>
      </c>
      <c r="W28" s="926">
        <f t="shared" si="7"/>
        <v>14.285714285714288</v>
      </c>
      <c r="X28" s="927">
        <v>0.6</v>
      </c>
      <c r="Y28" s="926">
        <f t="shared" si="8"/>
        <v>0.4285714285714286</v>
      </c>
      <c r="Z28" s="1007" t="s">
        <v>1249</v>
      </c>
      <c r="AA28" s="1010" t="s">
        <v>40</v>
      </c>
      <c r="AB28" s="1007" t="s">
        <v>1249</v>
      </c>
      <c r="AC28" s="935"/>
      <c r="AD28" s="935"/>
      <c r="AE28" s="936">
        <v>0.57199999999999995</v>
      </c>
      <c r="AF28" s="936">
        <v>0</v>
      </c>
      <c r="AG28" s="936">
        <v>60</v>
      </c>
      <c r="AH28" s="936">
        <v>0.85799999999999998</v>
      </c>
      <c r="AI28" s="858">
        <v>0</v>
      </c>
    </row>
    <row r="29" spans="1:41" s="858" customFormat="1" ht="15">
      <c r="A29" s="857"/>
      <c r="B29" s="1003">
        <v>18</v>
      </c>
      <c r="C29" s="1004">
        <v>1.1539999999999999</v>
      </c>
      <c r="D29" s="1005" t="s">
        <v>170</v>
      </c>
      <c r="E29" s="1003" t="s">
        <v>1274</v>
      </c>
      <c r="F29" s="929">
        <v>2.87</v>
      </c>
      <c r="G29" s="1006">
        <v>2.8</v>
      </c>
      <c r="H29" s="926">
        <f t="shared" si="0"/>
        <v>6.9686411149825851</v>
      </c>
      <c r="I29" s="926">
        <f t="shared" si="1"/>
        <v>0</v>
      </c>
      <c r="J29" s="926">
        <f t="shared" si="2"/>
        <v>2.4390243902439024</v>
      </c>
      <c r="K29" s="926">
        <f t="shared" si="3"/>
        <v>90.592334494773525</v>
      </c>
      <c r="L29" s="1007">
        <f t="shared" si="4"/>
        <v>0</v>
      </c>
      <c r="M29" s="1008">
        <f t="shared" si="9"/>
        <v>0.20000000000000018</v>
      </c>
      <c r="N29" s="1008">
        <v>0</v>
      </c>
      <c r="O29" s="1008">
        <v>7.0000000000000007E-2</v>
      </c>
      <c r="P29" s="1008">
        <v>2.6</v>
      </c>
      <c r="Q29" s="1008">
        <v>0</v>
      </c>
      <c r="R29" s="1009">
        <v>0</v>
      </c>
      <c r="S29" s="926">
        <f t="shared" si="5"/>
        <v>0</v>
      </c>
      <c r="T29" s="927">
        <v>0.2</v>
      </c>
      <c r="U29" s="926">
        <f t="shared" si="6"/>
        <v>6.968641114982578</v>
      </c>
      <c r="V29" s="927">
        <v>7.0000000000000007E-2</v>
      </c>
      <c r="W29" s="926">
        <f t="shared" si="7"/>
        <v>2.4390243902439024</v>
      </c>
      <c r="X29" s="927">
        <v>2.6</v>
      </c>
      <c r="Y29" s="926">
        <f t="shared" si="8"/>
        <v>0.90592334494773519</v>
      </c>
      <c r="Z29" s="1007" t="s">
        <v>1249</v>
      </c>
      <c r="AA29" s="1010" t="s">
        <v>40</v>
      </c>
      <c r="AB29" s="1007" t="s">
        <v>1249</v>
      </c>
      <c r="AC29" s="935"/>
      <c r="AD29" s="935"/>
      <c r="AE29" s="936">
        <v>1.4909090909090912</v>
      </c>
      <c r="AF29" s="936">
        <v>0</v>
      </c>
      <c r="AG29" s="936">
        <v>48.051948051948052</v>
      </c>
      <c r="AH29" s="936">
        <v>1.3790909090909091</v>
      </c>
      <c r="AI29" s="858">
        <v>0</v>
      </c>
    </row>
    <row r="30" spans="1:41" s="858" customFormat="1" ht="15">
      <c r="A30" s="857"/>
      <c r="B30" s="1003">
        <v>19</v>
      </c>
      <c r="C30" s="1004">
        <v>1.155</v>
      </c>
      <c r="D30" s="1005" t="s">
        <v>171</v>
      </c>
      <c r="E30" s="1003" t="s">
        <v>1274</v>
      </c>
      <c r="F30" s="929">
        <v>3.19</v>
      </c>
      <c r="G30" s="1006">
        <v>3.5</v>
      </c>
      <c r="H30" s="926">
        <f t="shared" si="0"/>
        <v>62.695924764890286</v>
      </c>
      <c r="I30" s="926">
        <f t="shared" si="1"/>
        <v>0</v>
      </c>
      <c r="J30" s="926">
        <f t="shared" si="2"/>
        <v>37.304075235109721</v>
      </c>
      <c r="K30" s="926">
        <f t="shared" si="3"/>
        <v>0</v>
      </c>
      <c r="L30" s="1007">
        <f t="shared" si="4"/>
        <v>0</v>
      </c>
      <c r="M30" s="1008">
        <f t="shared" si="9"/>
        <v>2</v>
      </c>
      <c r="N30" s="1008">
        <v>0</v>
      </c>
      <c r="O30" s="1008">
        <v>1.19</v>
      </c>
      <c r="P30" s="1008">
        <v>0</v>
      </c>
      <c r="Q30" s="1008">
        <v>0</v>
      </c>
      <c r="R30" s="1009">
        <v>2.39</v>
      </c>
      <c r="S30" s="926">
        <f t="shared" si="5"/>
        <v>74.921630094043891</v>
      </c>
      <c r="T30" s="927">
        <v>0.6</v>
      </c>
      <c r="U30" s="926">
        <f t="shared" si="6"/>
        <v>18.808777429467085</v>
      </c>
      <c r="V30" s="927">
        <v>0.2</v>
      </c>
      <c r="W30" s="926">
        <f t="shared" si="7"/>
        <v>6.269592476489029</v>
      </c>
      <c r="X30" s="927">
        <v>0</v>
      </c>
      <c r="Y30" s="926">
        <f t="shared" si="8"/>
        <v>0</v>
      </c>
      <c r="Z30" s="1007" t="s">
        <v>1249</v>
      </c>
      <c r="AA30" s="1010" t="s">
        <v>40</v>
      </c>
      <c r="AB30" s="1007" t="s">
        <v>1249</v>
      </c>
      <c r="AC30" s="935"/>
      <c r="AD30" s="935"/>
      <c r="AE30" s="936">
        <v>2.8010019518542615</v>
      </c>
      <c r="AF30" s="936">
        <v>0</v>
      </c>
      <c r="AG30" s="936">
        <v>13.012361743656472</v>
      </c>
      <c r="AH30" s="936">
        <v>0.41899804814573843</v>
      </c>
      <c r="AI30" s="858">
        <v>0</v>
      </c>
    </row>
    <row r="31" spans="1:41" s="858" customFormat="1" ht="15">
      <c r="A31" s="857"/>
      <c r="B31" s="1003">
        <v>20</v>
      </c>
      <c r="C31" s="1054">
        <v>1.1739999999999999</v>
      </c>
      <c r="D31" s="1055" t="s">
        <v>1067</v>
      </c>
      <c r="E31" s="1003" t="s">
        <v>1274</v>
      </c>
      <c r="F31" s="929">
        <v>0.57999999999999996</v>
      </c>
      <c r="G31" s="1006">
        <v>5</v>
      </c>
      <c r="H31" s="926">
        <f t="shared" si="0"/>
        <v>100</v>
      </c>
      <c r="I31" s="926">
        <f t="shared" si="1"/>
        <v>0</v>
      </c>
      <c r="J31" s="926">
        <f t="shared" si="2"/>
        <v>0</v>
      </c>
      <c r="K31" s="926">
        <f t="shared" si="3"/>
        <v>0</v>
      </c>
      <c r="L31" s="1007">
        <f t="shared" si="4"/>
        <v>0</v>
      </c>
      <c r="M31" s="1008">
        <f t="shared" si="9"/>
        <v>0.57999999999999996</v>
      </c>
      <c r="N31" s="1008">
        <v>0</v>
      </c>
      <c r="O31" s="1008">
        <v>0</v>
      </c>
      <c r="P31" s="1008">
        <v>0</v>
      </c>
      <c r="Q31" s="1008">
        <v>0</v>
      </c>
      <c r="R31" s="1009">
        <v>0.57999999999999996</v>
      </c>
      <c r="S31" s="926">
        <f t="shared" si="5"/>
        <v>100</v>
      </c>
      <c r="T31" s="927">
        <v>0</v>
      </c>
      <c r="U31" s="926">
        <f t="shared" si="6"/>
        <v>0</v>
      </c>
      <c r="V31" s="927">
        <v>0</v>
      </c>
      <c r="W31" s="926">
        <f t="shared" si="7"/>
        <v>0</v>
      </c>
      <c r="X31" s="927">
        <v>0</v>
      </c>
      <c r="Y31" s="926">
        <f t="shared" si="8"/>
        <v>0</v>
      </c>
      <c r="Z31" s="1007"/>
      <c r="AA31" s="1010" t="s">
        <v>40</v>
      </c>
      <c r="AB31" s="1007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6" t="s">
        <v>1258</v>
      </c>
      <c r="E32" s="1447"/>
      <c r="F32" s="1080">
        <f>SUM(F12:F31)</f>
        <v>43.849999999999994</v>
      </c>
      <c r="G32" s="1080"/>
      <c r="H32" s="1080">
        <f>M32/F32*100</f>
        <v>91.197263397947566</v>
      </c>
      <c r="I32" s="1080">
        <f>N32/$F32*100</f>
        <v>0</v>
      </c>
      <c r="J32" s="1080">
        <f t="shared" ref="J32:L32" si="10">O32/$F32*100</f>
        <v>2.8734321550741169</v>
      </c>
      <c r="K32" s="1080">
        <f t="shared" si="10"/>
        <v>5.9293044469783363</v>
      </c>
      <c r="L32" s="1080">
        <f t="shared" si="10"/>
        <v>0</v>
      </c>
      <c r="M32" s="1080">
        <f t="shared" ref="M32:Q32" si="11">SUM(M12:M31)</f>
        <v>39.99</v>
      </c>
      <c r="N32" s="1080">
        <f t="shared" si="11"/>
        <v>0</v>
      </c>
      <c r="O32" s="1080">
        <f t="shared" si="11"/>
        <v>1.26</v>
      </c>
      <c r="P32" s="1080">
        <f t="shared" si="11"/>
        <v>2.6</v>
      </c>
      <c r="Q32" s="1080">
        <f t="shared" si="11"/>
        <v>0</v>
      </c>
      <c r="R32" s="1080">
        <f>SUM(R12:R31)</f>
        <v>31.28</v>
      </c>
      <c r="S32" s="1080">
        <f>R32/F32*100</f>
        <v>71.334093500570134</v>
      </c>
      <c r="T32" s="1080">
        <f>SUM(T12:T31)</f>
        <v>8.6999999999999993</v>
      </c>
      <c r="U32" s="1080">
        <f>T32/F32*100</f>
        <v>19.840364880273661</v>
      </c>
      <c r="V32" s="1080">
        <f>SUM(V12:V31)</f>
        <v>0.47000000000000003</v>
      </c>
      <c r="W32" s="1081">
        <f>V32/F32*100</f>
        <v>1.0718358038768532</v>
      </c>
      <c r="X32" s="1080">
        <f>SUM(X12:X31)</f>
        <v>3.4000000000000004</v>
      </c>
      <c r="Y32" s="1081">
        <f>X32/F32*100</f>
        <v>7.7537058152793632</v>
      </c>
      <c r="Z32" s="1082"/>
      <c r="AA32" s="1083"/>
      <c r="AB32" s="1082"/>
      <c r="AC32" s="939">
        <f>R32+T32+V32+X32</f>
        <v>43.85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48.396294184720638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8" t="s">
        <v>1259</v>
      </c>
      <c r="E33" s="1419"/>
      <c r="F33" s="1419"/>
      <c r="G33" s="1419"/>
      <c r="H33" s="1419"/>
      <c r="I33" s="1419"/>
      <c r="J33" s="1419"/>
      <c r="K33" s="1419"/>
      <c r="L33" s="1419"/>
      <c r="M33" s="1419"/>
      <c r="N33" s="1419"/>
      <c r="O33" s="1069"/>
      <c r="P33" s="1069"/>
      <c r="Q33" s="1069"/>
      <c r="R33" s="1070">
        <f>R32/F32*100</f>
        <v>71.334093500570134</v>
      </c>
      <c r="S33" s="1071"/>
      <c r="T33" s="1072">
        <f>T32/F32*100</f>
        <v>19.840364880273661</v>
      </c>
      <c r="U33" s="1073"/>
      <c r="V33" s="1074">
        <f>V32/F32*100</f>
        <v>1.0718358038768532</v>
      </c>
      <c r="W33" s="1073"/>
      <c r="X33" s="1075">
        <f>X32/F32*100</f>
        <v>7.7537058152793632</v>
      </c>
      <c r="Y33" s="1076"/>
      <c r="Z33" s="1077"/>
      <c r="AA33" s="1076"/>
      <c r="AB33" s="1077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6" t="s">
        <v>1260</v>
      </c>
      <c r="E34" s="1057"/>
      <c r="F34" s="1057"/>
      <c r="G34" s="1057"/>
      <c r="H34" s="1058"/>
      <c r="I34" s="1078"/>
      <c r="J34" s="1057"/>
      <c r="K34" s="1059"/>
      <c r="L34" s="1057"/>
      <c r="M34" s="1059"/>
      <c r="N34" s="1057"/>
      <c r="O34" s="1060"/>
      <c r="P34" s="1060"/>
      <c r="Q34" s="1060"/>
      <c r="R34" s="1411">
        <f>R33+T33</f>
        <v>91.174458380843788</v>
      </c>
      <c r="S34" s="1412"/>
      <c r="T34" s="1412"/>
      <c r="U34" s="1413"/>
      <c r="V34" s="1060"/>
      <c r="W34" s="1060"/>
      <c r="X34" s="1060"/>
      <c r="Y34" s="1060"/>
      <c r="Z34" s="924"/>
      <c r="AA34" s="924"/>
      <c r="AB34" s="924"/>
      <c r="AC34" s="945"/>
      <c r="AD34" s="945"/>
      <c r="AE34" s="945"/>
      <c r="AF34" s="1416"/>
      <c r="AG34" s="1416"/>
      <c r="AH34" s="1416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61" t="s">
        <v>1261</v>
      </c>
      <c r="E35" s="1062"/>
      <c r="F35" s="1062"/>
      <c r="G35" s="1062"/>
      <c r="H35" s="1062"/>
      <c r="I35" s="1062"/>
      <c r="J35" s="1062"/>
      <c r="K35" s="1062"/>
      <c r="L35" s="1062"/>
      <c r="M35" s="1062"/>
      <c r="N35" s="1062"/>
      <c r="O35" s="1063"/>
      <c r="P35" s="1063"/>
      <c r="Q35" s="1063"/>
      <c r="R35" s="1064"/>
      <c r="S35" s="1064"/>
      <c r="T35" s="1064"/>
      <c r="U35" s="1064"/>
      <c r="V35" s="1411">
        <f>SUM(V33:Y33)</f>
        <v>8.8255416191562155</v>
      </c>
      <c r="W35" s="1412"/>
      <c r="X35" s="1412"/>
      <c r="Y35" s="1413"/>
      <c r="Z35" s="930"/>
      <c r="AA35" s="931"/>
      <c r="AB35" s="1420"/>
      <c r="AC35" s="1421"/>
      <c r="AD35" s="1421"/>
      <c r="AE35" s="1421"/>
      <c r="AF35" s="1417"/>
      <c r="AG35" s="1417"/>
      <c r="AH35" s="1417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AF34:AH35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F1" zoomScale="87" zoomScaleNormal="92" zoomScaleSheetLayoutView="87" workbookViewId="0">
      <pane ySplit="1" topLeftCell="A5" activePane="bottomLeft" state="frozen"/>
      <selection pane="bottomLeft" activeCell="N19" sqref="N1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22" t="s">
        <v>1215</v>
      </c>
      <c r="C1" s="1422"/>
      <c r="D1" s="1422"/>
      <c r="E1" s="1422"/>
      <c r="F1" s="1422"/>
      <c r="G1" s="1422"/>
      <c r="H1" s="1422"/>
      <c r="I1" s="1422"/>
      <c r="J1" s="1422"/>
      <c r="K1" s="1422"/>
      <c r="L1" s="1422"/>
      <c r="M1" s="1422"/>
      <c r="N1" s="1422"/>
      <c r="O1" s="1422"/>
      <c r="P1" s="1422"/>
      <c r="Q1" s="1422"/>
      <c r="R1" s="1422"/>
      <c r="S1" s="1422"/>
      <c r="T1" s="1422"/>
      <c r="U1" s="1422"/>
      <c r="V1" s="1422"/>
      <c r="W1" s="1422"/>
      <c r="X1" s="1422"/>
      <c r="Y1" s="1422"/>
      <c r="Z1" s="1422"/>
      <c r="AA1" s="1422"/>
      <c r="AB1" s="1422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3" t="s">
        <v>835</v>
      </c>
      <c r="C7" s="1424" t="s">
        <v>2</v>
      </c>
      <c r="D7" s="1427" t="s">
        <v>3</v>
      </c>
      <c r="E7" s="1430" t="s">
        <v>1231</v>
      </c>
      <c r="F7" s="1433" t="s">
        <v>1285</v>
      </c>
      <c r="G7" s="1436" t="s">
        <v>1033</v>
      </c>
      <c r="H7" s="1439" t="s">
        <v>1238</v>
      </c>
      <c r="I7" s="1439"/>
      <c r="J7" s="1439"/>
      <c r="K7" s="1439"/>
      <c r="L7" s="1440"/>
      <c r="M7" s="1439" t="s">
        <v>1286</v>
      </c>
      <c r="N7" s="1439"/>
      <c r="O7" s="1439"/>
      <c r="P7" s="1439"/>
      <c r="Q7" s="1440"/>
      <c r="R7" s="1443" t="s">
        <v>1239</v>
      </c>
      <c r="S7" s="1444"/>
      <c r="T7" s="1444"/>
      <c r="U7" s="1444"/>
      <c r="V7" s="1444"/>
      <c r="W7" s="1444"/>
      <c r="X7" s="1444"/>
      <c r="Y7" s="1445"/>
      <c r="Z7" s="1423" t="s">
        <v>1240</v>
      </c>
      <c r="AA7" s="1430" t="s">
        <v>1241</v>
      </c>
      <c r="AB7" s="1430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3"/>
      <c r="C8" s="1425"/>
      <c r="D8" s="1428"/>
      <c r="E8" s="1431"/>
      <c r="F8" s="1434"/>
      <c r="G8" s="1437"/>
      <c r="H8" s="1441"/>
      <c r="I8" s="1441"/>
      <c r="J8" s="1441"/>
      <c r="K8" s="1441"/>
      <c r="L8" s="1442"/>
      <c r="M8" s="1441"/>
      <c r="N8" s="1441"/>
      <c r="O8" s="1441"/>
      <c r="P8" s="1441"/>
      <c r="Q8" s="1442"/>
      <c r="R8" s="1410" t="s">
        <v>12</v>
      </c>
      <c r="S8" s="1410"/>
      <c r="T8" s="1410" t="s">
        <v>13</v>
      </c>
      <c r="U8" s="1410"/>
      <c r="V8" s="1410" t="s">
        <v>1244</v>
      </c>
      <c r="W8" s="1410"/>
      <c r="X8" s="1410" t="s">
        <v>1245</v>
      </c>
      <c r="Y8" s="1410"/>
      <c r="Z8" s="1423"/>
      <c r="AA8" s="1431"/>
      <c r="AB8" s="1431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3"/>
      <c r="C9" s="1426"/>
      <c r="D9" s="1429"/>
      <c r="E9" s="1432"/>
      <c r="F9" s="1435"/>
      <c r="G9" s="1438"/>
      <c r="H9" s="962" t="s">
        <v>1283</v>
      </c>
      <c r="I9" s="962" t="s">
        <v>1218</v>
      </c>
      <c r="J9" s="962" t="s">
        <v>1282</v>
      </c>
      <c r="K9" s="962" t="s">
        <v>1284</v>
      </c>
      <c r="L9" s="962" t="s">
        <v>1220</v>
      </c>
      <c r="M9" s="962" t="s">
        <v>1283</v>
      </c>
      <c r="N9" s="962" t="s">
        <v>1218</v>
      </c>
      <c r="O9" s="962" t="s">
        <v>1282</v>
      </c>
      <c r="P9" s="962" t="s">
        <v>1284</v>
      </c>
      <c r="Q9" s="962" t="s">
        <v>1220</v>
      </c>
      <c r="R9" s="963" t="s">
        <v>20</v>
      </c>
      <c r="S9" s="964" t="s">
        <v>21</v>
      </c>
      <c r="T9" s="963" t="s">
        <v>20</v>
      </c>
      <c r="U9" s="964" t="s">
        <v>21</v>
      </c>
      <c r="V9" s="963" t="s">
        <v>20</v>
      </c>
      <c r="W9" s="965" t="s">
        <v>21</v>
      </c>
      <c r="X9" s="963" t="s">
        <v>20</v>
      </c>
      <c r="Y9" s="965" t="s">
        <v>21</v>
      </c>
      <c r="Z9" s="1423"/>
      <c r="AA9" s="966" t="s">
        <v>1246</v>
      </c>
      <c r="AB9" s="1432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7">
        <v>1</v>
      </c>
      <c r="C10" s="968">
        <v>2</v>
      </c>
      <c r="D10" s="967">
        <v>3</v>
      </c>
      <c r="E10" s="968">
        <v>4</v>
      </c>
      <c r="F10" s="969">
        <v>5</v>
      </c>
      <c r="G10" s="969">
        <v>6</v>
      </c>
      <c r="H10" s="968" t="s">
        <v>1287</v>
      </c>
      <c r="I10" s="967">
        <v>8</v>
      </c>
      <c r="J10" s="968" t="s">
        <v>1288</v>
      </c>
      <c r="K10" s="968" t="s">
        <v>1293</v>
      </c>
      <c r="L10" s="967">
        <v>11</v>
      </c>
      <c r="M10" s="967">
        <v>12</v>
      </c>
      <c r="N10" s="967">
        <v>13</v>
      </c>
      <c r="O10" s="968" t="s">
        <v>1294</v>
      </c>
      <c r="P10" s="967">
        <v>15</v>
      </c>
      <c r="Q10" s="967">
        <v>16</v>
      </c>
      <c r="R10" s="967">
        <v>17</v>
      </c>
      <c r="S10" s="967">
        <v>18</v>
      </c>
      <c r="T10" s="967">
        <v>19</v>
      </c>
      <c r="U10" s="967">
        <v>20</v>
      </c>
      <c r="V10" s="967">
        <v>21</v>
      </c>
      <c r="W10" s="967">
        <v>22</v>
      </c>
      <c r="X10" s="967">
        <v>23</v>
      </c>
      <c r="Y10" s="967">
        <v>24</v>
      </c>
      <c r="Z10" s="967">
        <v>25</v>
      </c>
      <c r="AA10" s="968" t="s">
        <v>1295</v>
      </c>
      <c r="AB10" s="967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37"/>
      <c r="C11" s="1038"/>
      <c r="D11" s="1037" t="str">
        <f>"KECAMATAN "&amp;E12&amp;""</f>
        <v>KECAMATAN KUTASARI</v>
      </c>
      <c r="E11" s="1038"/>
      <c r="F11" s="1039"/>
      <c r="G11" s="1040"/>
      <c r="H11" s="1041"/>
      <c r="I11" s="1042"/>
      <c r="J11" s="1041"/>
      <c r="K11" s="1041"/>
      <c r="L11" s="1042"/>
      <c r="M11" s="1043"/>
      <c r="N11" s="1043"/>
      <c r="O11" s="1041"/>
      <c r="P11" s="1043"/>
      <c r="Q11" s="1043"/>
      <c r="R11" s="1042"/>
      <c r="S11" s="1042"/>
      <c r="T11" s="1042"/>
      <c r="U11" s="1042"/>
      <c r="V11" s="1042"/>
      <c r="W11" s="1042"/>
      <c r="X11" s="1042"/>
      <c r="Y11" s="1042"/>
      <c r="Z11" s="1042"/>
      <c r="AA11" s="1038"/>
      <c r="AB11" s="1042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44">
        <v>1</v>
      </c>
      <c r="C12" s="1045">
        <v>1.123</v>
      </c>
      <c r="D12" s="1046" t="s">
        <v>139</v>
      </c>
      <c r="E12" s="1044" t="s">
        <v>1273</v>
      </c>
      <c r="F12" s="1047">
        <v>4.5199999999999996</v>
      </c>
      <c r="G12" s="1048">
        <v>7</v>
      </c>
      <c r="H12" s="1049">
        <f>M12/F12*100</f>
        <v>100</v>
      </c>
      <c r="I12" s="1049">
        <f>N12/F12*100</f>
        <v>0</v>
      </c>
      <c r="J12" s="1049">
        <f>O12/F12*100</f>
        <v>0</v>
      </c>
      <c r="K12" s="1049">
        <f>P12/F12*100</f>
        <v>0</v>
      </c>
      <c r="L12" s="1050">
        <f>Q12/F12*100</f>
        <v>0</v>
      </c>
      <c r="M12" s="1051">
        <f>F12-N12-O12-P12-Q12</f>
        <v>4.5199999999999996</v>
      </c>
      <c r="N12" s="1051"/>
      <c r="O12" s="1051"/>
      <c r="P12" s="1051">
        <v>0</v>
      </c>
      <c r="Q12" s="1051"/>
      <c r="R12" s="1052">
        <v>4.5199999999999996</v>
      </c>
      <c r="S12" s="1049">
        <f t="shared" ref="S12:S31" si="0">(R12/F12)*100</f>
        <v>100</v>
      </c>
      <c r="T12" s="1043">
        <v>0</v>
      </c>
      <c r="U12" s="1049">
        <f t="shared" ref="U12:U31" si="1">SUM(T12/F12)*100</f>
        <v>0</v>
      </c>
      <c r="V12" s="1043">
        <v>0</v>
      </c>
      <c r="W12" s="1049">
        <f t="shared" ref="W12:W31" si="2">SUM(V12/F12)*100</f>
        <v>0</v>
      </c>
      <c r="X12" s="1043">
        <v>0</v>
      </c>
      <c r="Y12" s="1049">
        <f t="shared" ref="Y12:Y31" si="3">SUM(X12/F12)</f>
        <v>0</v>
      </c>
      <c r="Z12" s="1050" t="s">
        <v>1249</v>
      </c>
      <c r="AA12" s="1053" t="s">
        <v>40</v>
      </c>
      <c r="AB12" s="1050" t="s">
        <v>1249</v>
      </c>
      <c r="AC12" s="935"/>
      <c r="AD12" s="935"/>
      <c r="AE12" s="936">
        <v>4.5100000000000007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44">
        <v>2</v>
      </c>
      <c r="C13" s="1045">
        <v>1.1240000000000001</v>
      </c>
      <c r="D13" s="1046" t="s">
        <v>140</v>
      </c>
      <c r="E13" s="1044" t="s">
        <v>1273</v>
      </c>
      <c r="F13" s="1047">
        <v>3.45</v>
      </c>
      <c r="G13" s="1048">
        <v>5</v>
      </c>
      <c r="H13" s="1049">
        <f t="shared" ref="H13:H31" si="4">M13/F13*100</f>
        <v>100</v>
      </c>
      <c r="I13" s="1049">
        <f t="shared" ref="I13:I31" si="5">N13/F13*100</f>
        <v>0</v>
      </c>
      <c r="J13" s="1049">
        <f t="shared" ref="J13:J31" si="6">O13/F13*100</f>
        <v>0</v>
      </c>
      <c r="K13" s="1049">
        <f t="shared" ref="K13:K31" si="7">P13/F13*100</f>
        <v>0</v>
      </c>
      <c r="L13" s="1050">
        <f t="shared" ref="L13:L31" si="8">Q13/F13*100</f>
        <v>0</v>
      </c>
      <c r="M13" s="1051">
        <f t="shared" ref="M13:M31" si="9">F13-N13-O13-P13-Q13</f>
        <v>3.45</v>
      </c>
      <c r="N13" s="1051"/>
      <c r="O13" s="1051"/>
      <c r="P13" s="1051">
        <v>0</v>
      </c>
      <c r="Q13" s="1051"/>
      <c r="R13" s="1052">
        <v>3.05</v>
      </c>
      <c r="S13" s="1049">
        <f t="shared" si="0"/>
        <v>88.405797101449267</v>
      </c>
      <c r="T13" s="1043">
        <v>0.4</v>
      </c>
      <c r="U13" s="1049">
        <f t="shared" si="1"/>
        <v>11.594202898550725</v>
      </c>
      <c r="V13" s="1043">
        <v>0</v>
      </c>
      <c r="W13" s="1049">
        <f t="shared" si="2"/>
        <v>0</v>
      </c>
      <c r="X13" s="1043">
        <v>0</v>
      </c>
      <c r="Y13" s="1049">
        <f t="shared" si="3"/>
        <v>0</v>
      </c>
      <c r="Z13" s="1050" t="s">
        <v>1249</v>
      </c>
      <c r="AA13" s="1053" t="s">
        <v>40</v>
      </c>
      <c r="AB13" s="1050" t="s">
        <v>1249</v>
      </c>
      <c r="AC13" s="935"/>
      <c r="AD13" s="935"/>
      <c r="AE13" s="936">
        <v>3.48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44">
        <v>3</v>
      </c>
      <c r="C14" s="1045">
        <v>1.125</v>
      </c>
      <c r="D14" s="1046" t="s">
        <v>141</v>
      </c>
      <c r="E14" s="1044" t="s">
        <v>1273</v>
      </c>
      <c r="F14" s="1047">
        <v>4.8499999999999996</v>
      </c>
      <c r="G14" s="1048">
        <v>3.5</v>
      </c>
      <c r="H14" s="1049">
        <f t="shared" si="4"/>
        <v>100</v>
      </c>
      <c r="I14" s="1049">
        <f t="shared" si="5"/>
        <v>0</v>
      </c>
      <c r="J14" s="1049">
        <f t="shared" si="6"/>
        <v>0</v>
      </c>
      <c r="K14" s="1049">
        <f t="shared" si="7"/>
        <v>0</v>
      </c>
      <c r="L14" s="1050">
        <f t="shared" si="8"/>
        <v>0</v>
      </c>
      <c r="M14" s="1051">
        <f t="shared" si="9"/>
        <v>4.8499999999999996</v>
      </c>
      <c r="N14" s="1051"/>
      <c r="O14" s="1051"/>
      <c r="P14" s="1051">
        <v>0</v>
      </c>
      <c r="Q14" s="1051"/>
      <c r="R14" s="1052">
        <v>3.45</v>
      </c>
      <c r="S14" s="1049">
        <f t="shared" si="0"/>
        <v>71.134020618556718</v>
      </c>
      <c r="T14" s="1043">
        <v>1.2</v>
      </c>
      <c r="U14" s="1049">
        <f t="shared" si="1"/>
        <v>24.742268041237114</v>
      </c>
      <c r="V14" s="1043">
        <v>0.2</v>
      </c>
      <c r="W14" s="1049">
        <f t="shared" si="2"/>
        <v>4.123711340206186</v>
      </c>
      <c r="X14" s="1043">
        <v>0</v>
      </c>
      <c r="Y14" s="1049">
        <f t="shared" si="3"/>
        <v>0</v>
      </c>
      <c r="Z14" s="1050" t="s">
        <v>1249</v>
      </c>
      <c r="AA14" s="1053" t="s">
        <v>40</v>
      </c>
      <c r="AB14" s="1050" t="s">
        <v>1249</v>
      </c>
      <c r="AC14" s="935"/>
      <c r="AD14" s="935"/>
      <c r="AE14" s="936">
        <v>4.9000000000000004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44">
        <v>4</v>
      </c>
      <c r="C15" s="1045">
        <v>1.1259999999999999</v>
      </c>
      <c r="D15" s="1046" t="s">
        <v>142</v>
      </c>
      <c r="E15" s="1044" t="s">
        <v>1273</v>
      </c>
      <c r="F15" s="1047">
        <v>7.82</v>
      </c>
      <c r="G15" s="1048">
        <v>3</v>
      </c>
      <c r="H15" s="1049">
        <f t="shared" si="4"/>
        <v>100</v>
      </c>
      <c r="I15" s="1049">
        <f t="shared" si="5"/>
        <v>0</v>
      </c>
      <c r="J15" s="1049">
        <f t="shared" si="6"/>
        <v>0</v>
      </c>
      <c r="K15" s="1049">
        <f t="shared" si="7"/>
        <v>0</v>
      </c>
      <c r="L15" s="1050">
        <f t="shared" si="8"/>
        <v>0</v>
      </c>
      <c r="M15" s="1051">
        <f t="shared" si="9"/>
        <v>7.82</v>
      </c>
      <c r="N15" s="1051"/>
      <c r="O15" s="1051"/>
      <c r="P15" s="1051">
        <v>0</v>
      </c>
      <c r="Q15" s="1051"/>
      <c r="R15" s="1052">
        <v>3.6</v>
      </c>
      <c r="S15" s="1049">
        <f t="shared" si="0"/>
        <v>46.035805626598467</v>
      </c>
      <c r="T15" s="1043">
        <v>2.42</v>
      </c>
      <c r="U15" s="1049">
        <f t="shared" si="1"/>
        <v>30.946291560102303</v>
      </c>
      <c r="V15" s="1043">
        <v>1.8</v>
      </c>
      <c r="W15" s="1049">
        <f t="shared" si="2"/>
        <v>23.017902813299234</v>
      </c>
      <c r="X15" s="1043">
        <v>0</v>
      </c>
      <c r="Y15" s="1049">
        <f t="shared" si="3"/>
        <v>0</v>
      </c>
      <c r="Z15" s="1050" t="s">
        <v>1249</v>
      </c>
      <c r="AA15" s="1053" t="s">
        <v>40</v>
      </c>
      <c r="AB15" s="1050" t="s">
        <v>1249</v>
      </c>
      <c r="AC15" s="935"/>
      <c r="AD15" s="935"/>
      <c r="AE15" s="936">
        <v>7.8699999999999992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44">
        <v>5</v>
      </c>
      <c r="C16" s="1045">
        <v>1.127</v>
      </c>
      <c r="D16" s="1046" t="s">
        <v>143</v>
      </c>
      <c r="E16" s="1044" t="s">
        <v>1273</v>
      </c>
      <c r="F16" s="1047">
        <v>1.85</v>
      </c>
      <c r="G16" s="1048">
        <v>4</v>
      </c>
      <c r="H16" s="1049">
        <f t="shared" si="4"/>
        <v>89.189189189189193</v>
      </c>
      <c r="I16" s="1049">
        <f t="shared" si="5"/>
        <v>0</v>
      </c>
      <c r="J16" s="1049">
        <f t="shared" si="6"/>
        <v>0</v>
      </c>
      <c r="K16" s="1049">
        <f t="shared" si="7"/>
        <v>10.810810810810811</v>
      </c>
      <c r="L16" s="1050">
        <f t="shared" si="8"/>
        <v>0</v>
      </c>
      <c r="M16" s="1051">
        <f t="shared" si="9"/>
        <v>1.6500000000000001</v>
      </c>
      <c r="N16" s="1051"/>
      <c r="O16" s="1051"/>
      <c r="P16" s="1051">
        <v>0.19999999999999998</v>
      </c>
      <c r="Q16" s="1051"/>
      <c r="R16" s="1052">
        <v>0.85</v>
      </c>
      <c r="S16" s="1049">
        <f t="shared" si="0"/>
        <v>45.945945945945944</v>
      </c>
      <c r="T16" s="1043">
        <v>0.8</v>
      </c>
      <c r="U16" s="1049">
        <f t="shared" si="1"/>
        <v>43.243243243243242</v>
      </c>
      <c r="V16" s="1043">
        <v>0</v>
      </c>
      <c r="W16" s="1049">
        <f t="shared" si="2"/>
        <v>0</v>
      </c>
      <c r="X16" s="1043">
        <v>0.2</v>
      </c>
      <c r="Y16" s="1049">
        <f t="shared" si="3"/>
        <v>0.10810810810810811</v>
      </c>
      <c r="Z16" s="1050" t="s">
        <v>1249</v>
      </c>
      <c r="AA16" s="1053" t="s">
        <v>40</v>
      </c>
      <c r="AB16" s="1050" t="s">
        <v>1249</v>
      </c>
      <c r="AC16" s="935"/>
      <c r="AD16" s="935"/>
      <c r="AE16" s="936">
        <v>1.46</v>
      </c>
      <c r="AF16" s="936">
        <v>0</v>
      </c>
      <c r="AG16" s="936">
        <v>0</v>
      </c>
      <c r="AH16" s="936">
        <v>0.4</v>
      </c>
      <c r="AI16" s="858">
        <v>0</v>
      </c>
    </row>
    <row r="17" spans="1:41" s="858" customFormat="1" ht="15">
      <c r="A17" s="857"/>
      <c r="B17" s="1044">
        <v>6</v>
      </c>
      <c r="C17" s="1045">
        <v>1.1279999999999999</v>
      </c>
      <c r="D17" s="1046" t="s">
        <v>144</v>
      </c>
      <c r="E17" s="1044" t="s">
        <v>1273</v>
      </c>
      <c r="F17" s="1047">
        <v>2.2799999999999998</v>
      </c>
      <c r="G17" s="1048">
        <v>3</v>
      </c>
      <c r="H17" s="1049">
        <f t="shared" si="4"/>
        <v>100</v>
      </c>
      <c r="I17" s="1049">
        <f t="shared" si="5"/>
        <v>0</v>
      </c>
      <c r="J17" s="1049">
        <f t="shared" si="6"/>
        <v>0</v>
      </c>
      <c r="K17" s="1049">
        <f t="shared" si="7"/>
        <v>0</v>
      </c>
      <c r="L17" s="1050">
        <f t="shared" si="8"/>
        <v>0</v>
      </c>
      <c r="M17" s="1051">
        <f t="shared" si="9"/>
        <v>2.2799999999999998</v>
      </c>
      <c r="N17" s="1051"/>
      <c r="O17" s="1051"/>
      <c r="P17" s="1051">
        <v>0</v>
      </c>
      <c r="Q17" s="1051"/>
      <c r="R17" s="1052">
        <v>1.68</v>
      </c>
      <c r="S17" s="1049">
        <f t="shared" si="0"/>
        <v>73.684210526315795</v>
      </c>
      <c r="T17" s="1043">
        <v>0.4</v>
      </c>
      <c r="U17" s="1049">
        <f t="shared" si="1"/>
        <v>17.543859649122808</v>
      </c>
      <c r="V17" s="1043">
        <v>0.2</v>
      </c>
      <c r="W17" s="1049">
        <f t="shared" si="2"/>
        <v>8.7719298245614041</v>
      </c>
      <c r="X17" s="1043">
        <v>0</v>
      </c>
      <c r="Y17" s="1049">
        <f t="shared" si="3"/>
        <v>0</v>
      </c>
      <c r="Z17" s="1050" t="s">
        <v>1249</v>
      </c>
      <c r="AA17" s="1053" t="s">
        <v>40</v>
      </c>
      <c r="AB17" s="1050" t="s">
        <v>1249</v>
      </c>
      <c r="AC17" s="935"/>
      <c r="AD17" s="935"/>
      <c r="AE17" s="936">
        <v>2.09</v>
      </c>
      <c r="AF17" s="936">
        <v>0</v>
      </c>
      <c r="AG17" s="936">
        <v>0</v>
      </c>
      <c r="AH17" s="936">
        <v>0.2</v>
      </c>
      <c r="AI17" s="858">
        <v>0</v>
      </c>
    </row>
    <row r="18" spans="1:41" s="858" customFormat="1" ht="15">
      <c r="A18" s="857"/>
      <c r="B18" s="1044">
        <v>7</v>
      </c>
      <c r="C18" s="1045">
        <v>1.129</v>
      </c>
      <c r="D18" s="1046" t="s">
        <v>145</v>
      </c>
      <c r="E18" s="1044" t="s">
        <v>1273</v>
      </c>
      <c r="F18" s="1047">
        <v>2.67</v>
      </c>
      <c r="G18" s="1048">
        <v>4</v>
      </c>
      <c r="H18" s="1049">
        <f t="shared" si="4"/>
        <v>100</v>
      </c>
      <c r="I18" s="1049">
        <f t="shared" si="5"/>
        <v>0</v>
      </c>
      <c r="J18" s="1049">
        <f t="shared" si="6"/>
        <v>0</v>
      </c>
      <c r="K18" s="1049">
        <f t="shared" si="7"/>
        <v>0</v>
      </c>
      <c r="L18" s="1050">
        <f t="shared" si="8"/>
        <v>0</v>
      </c>
      <c r="M18" s="1051">
        <f t="shared" si="9"/>
        <v>2.67</v>
      </c>
      <c r="N18" s="1051"/>
      <c r="O18" s="1051"/>
      <c r="P18" s="1051">
        <v>0</v>
      </c>
      <c r="Q18" s="1051"/>
      <c r="R18" s="1052">
        <v>2.27</v>
      </c>
      <c r="S18" s="1049">
        <f t="shared" si="0"/>
        <v>85.018726591760313</v>
      </c>
      <c r="T18" s="1043">
        <v>0.4</v>
      </c>
      <c r="U18" s="1049">
        <f t="shared" si="1"/>
        <v>14.981273408239701</v>
      </c>
      <c r="V18" s="1043">
        <v>0</v>
      </c>
      <c r="W18" s="1049">
        <f t="shared" si="2"/>
        <v>0</v>
      </c>
      <c r="X18" s="1043">
        <v>0</v>
      </c>
      <c r="Y18" s="1049">
        <f t="shared" si="3"/>
        <v>0</v>
      </c>
      <c r="Z18" s="1050" t="s">
        <v>1249</v>
      </c>
      <c r="AA18" s="1053" t="s">
        <v>40</v>
      </c>
      <c r="AB18" s="1050" t="s">
        <v>1249</v>
      </c>
      <c r="AC18" s="935"/>
      <c r="AD18" s="935"/>
      <c r="AE18" s="936">
        <v>2.68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44">
        <v>8</v>
      </c>
      <c r="C19" s="1045" t="s">
        <v>1086</v>
      </c>
      <c r="D19" s="1046" t="s">
        <v>146</v>
      </c>
      <c r="E19" s="1044" t="s">
        <v>1273</v>
      </c>
      <c r="F19" s="1047">
        <v>2.48</v>
      </c>
      <c r="G19" s="1048">
        <v>4</v>
      </c>
      <c r="H19" s="1049">
        <f t="shared" si="4"/>
        <v>100</v>
      </c>
      <c r="I19" s="1049">
        <f t="shared" si="5"/>
        <v>0</v>
      </c>
      <c r="J19" s="1049">
        <f t="shared" si="6"/>
        <v>0</v>
      </c>
      <c r="K19" s="1049">
        <f t="shared" si="7"/>
        <v>0</v>
      </c>
      <c r="L19" s="1050">
        <f t="shared" si="8"/>
        <v>0</v>
      </c>
      <c r="M19" s="1051">
        <f t="shared" si="9"/>
        <v>2.48</v>
      </c>
      <c r="N19" s="1051"/>
      <c r="O19" s="1051"/>
      <c r="P19" s="1051">
        <v>0</v>
      </c>
      <c r="Q19" s="1051"/>
      <c r="R19" s="1052">
        <v>2.2799999999999998</v>
      </c>
      <c r="S19" s="1049">
        <f t="shared" si="0"/>
        <v>91.935483870967744</v>
      </c>
      <c r="T19" s="1043">
        <v>0</v>
      </c>
      <c r="U19" s="1049">
        <f t="shared" si="1"/>
        <v>0</v>
      </c>
      <c r="V19" s="1043">
        <v>0.2</v>
      </c>
      <c r="W19" s="1049">
        <f t="shared" si="2"/>
        <v>8.0645161290322598</v>
      </c>
      <c r="X19" s="1043">
        <v>0</v>
      </c>
      <c r="Y19" s="1049">
        <f t="shared" si="3"/>
        <v>0</v>
      </c>
      <c r="Z19" s="1050" t="s">
        <v>1249</v>
      </c>
      <c r="AA19" s="1053" t="s">
        <v>40</v>
      </c>
      <c r="AB19" s="1050" t="s">
        <v>1249</v>
      </c>
      <c r="AC19" s="935"/>
      <c r="AD19" s="935"/>
      <c r="AE19" s="936">
        <v>2.4900000000000002</v>
      </c>
      <c r="AF19" s="936">
        <v>0</v>
      </c>
      <c r="AG19" s="936">
        <v>0</v>
      </c>
      <c r="AH19" s="936">
        <v>0</v>
      </c>
      <c r="AI19" s="858">
        <v>0</v>
      </c>
    </row>
    <row r="20" spans="1:41" s="858" customFormat="1" ht="15">
      <c r="A20" s="857"/>
      <c r="B20" s="1044">
        <v>9</v>
      </c>
      <c r="C20" s="1045">
        <v>1.131</v>
      </c>
      <c r="D20" s="1046" t="s">
        <v>147</v>
      </c>
      <c r="E20" s="1044" t="s">
        <v>1273</v>
      </c>
      <c r="F20" s="1047">
        <v>0.82</v>
      </c>
      <c r="G20" s="1048">
        <v>4</v>
      </c>
      <c r="H20" s="1049">
        <f t="shared" si="4"/>
        <v>100</v>
      </c>
      <c r="I20" s="1049">
        <f t="shared" si="5"/>
        <v>0</v>
      </c>
      <c r="J20" s="1049">
        <f t="shared" si="6"/>
        <v>0</v>
      </c>
      <c r="K20" s="1049">
        <f t="shared" si="7"/>
        <v>0</v>
      </c>
      <c r="L20" s="1050">
        <f t="shared" si="8"/>
        <v>0</v>
      </c>
      <c r="M20" s="1051">
        <f t="shared" si="9"/>
        <v>0.82</v>
      </c>
      <c r="N20" s="1051"/>
      <c r="O20" s="1051"/>
      <c r="P20" s="1051">
        <v>0</v>
      </c>
      <c r="Q20" s="1051"/>
      <c r="R20" s="1052">
        <v>0.02</v>
      </c>
      <c r="S20" s="1049">
        <f t="shared" si="0"/>
        <v>2.4390243902439024</v>
      </c>
      <c r="T20" s="1043">
        <v>0.8</v>
      </c>
      <c r="U20" s="1049">
        <f t="shared" si="1"/>
        <v>97.560975609756113</v>
      </c>
      <c r="V20" s="1043">
        <v>0</v>
      </c>
      <c r="W20" s="1049">
        <f t="shared" si="2"/>
        <v>0</v>
      </c>
      <c r="X20" s="1043">
        <v>0</v>
      </c>
      <c r="Y20" s="1049">
        <f t="shared" si="3"/>
        <v>0</v>
      </c>
      <c r="Z20" s="1050" t="s">
        <v>1249</v>
      </c>
      <c r="AA20" s="1053" t="s">
        <v>40</v>
      </c>
      <c r="AB20" s="1050" t="s">
        <v>1249</v>
      </c>
      <c r="AC20" s="935"/>
      <c r="AD20" s="935"/>
      <c r="AE20" s="936">
        <v>0.91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44">
        <v>10</v>
      </c>
      <c r="C21" s="1045">
        <v>1.1319999999999999</v>
      </c>
      <c r="D21" s="1046" t="s">
        <v>148</v>
      </c>
      <c r="E21" s="1044" t="s">
        <v>1273</v>
      </c>
      <c r="F21" s="1047">
        <v>1.8</v>
      </c>
      <c r="G21" s="1048">
        <v>6</v>
      </c>
      <c r="H21" s="1049">
        <f t="shared" si="4"/>
        <v>100</v>
      </c>
      <c r="I21" s="1049">
        <f t="shared" si="5"/>
        <v>0</v>
      </c>
      <c r="J21" s="1049">
        <f t="shared" si="6"/>
        <v>0</v>
      </c>
      <c r="K21" s="1049">
        <f t="shared" si="7"/>
        <v>0</v>
      </c>
      <c r="L21" s="1050">
        <f t="shared" si="8"/>
        <v>0</v>
      </c>
      <c r="M21" s="1051">
        <f t="shared" si="9"/>
        <v>1.8</v>
      </c>
      <c r="N21" s="1051"/>
      <c r="O21" s="1051"/>
      <c r="P21" s="1051">
        <v>0</v>
      </c>
      <c r="Q21" s="1051"/>
      <c r="R21" s="1052">
        <v>1.8</v>
      </c>
      <c r="S21" s="1049">
        <f t="shared" si="0"/>
        <v>100</v>
      </c>
      <c r="T21" s="1043">
        <v>0</v>
      </c>
      <c r="U21" s="1049">
        <f t="shared" si="1"/>
        <v>0</v>
      </c>
      <c r="V21" s="1043">
        <v>0</v>
      </c>
      <c r="W21" s="1049">
        <f t="shared" si="2"/>
        <v>0</v>
      </c>
      <c r="X21" s="1043">
        <v>0</v>
      </c>
      <c r="Y21" s="1049">
        <f t="shared" si="3"/>
        <v>0</v>
      </c>
      <c r="Z21" s="1050" t="s">
        <v>1249</v>
      </c>
      <c r="AA21" s="1053" t="s">
        <v>40</v>
      </c>
      <c r="AB21" s="1050" t="s">
        <v>1249</v>
      </c>
      <c r="AC21" s="935"/>
      <c r="AD21" s="935"/>
      <c r="AE21" s="936">
        <v>1.7999999999999998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44">
        <v>11</v>
      </c>
      <c r="C22" s="1045">
        <v>1.133</v>
      </c>
      <c r="D22" s="1046" t="s">
        <v>149</v>
      </c>
      <c r="E22" s="1044" t="s">
        <v>1273</v>
      </c>
      <c r="F22" s="1047">
        <v>3.78</v>
      </c>
      <c r="G22" s="1048">
        <v>3</v>
      </c>
      <c r="H22" s="1049">
        <f t="shared" si="4"/>
        <v>100</v>
      </c>
      <c r="I22" s="1049">
        <f t="shared" si="5"/>
        <v>0</v>
      </c>
      <c r="J22" s="1049">
        <f t="shared" si="6"/>
        <v>0</v>
      </c>
      <c r="K22" s="1049">
        <f t="shared" si="7"/>
        <v>0</v>
      </c>
      <c r="L22" s="1050">
        <f t="shared" si="8"/>
        <v>0</v>
      </c>
      <c r="M22" s="1051">
        <f t="shared" si="9"/>
        <v>3.78</v>
      </c>
      <c r="N22" s="1051"/>
      <c r="O22" s="1051"/>
      <c r="P22" s="1051">
        <v>0</v>
      </c>
      <c r="Q22" s="1051"/>
      <c r="R22" s="1052">
        <v>3.78</v>
      </c>
      <c r="S22" s="1049">
        <f t="shared" si="0"/>
        <v>100</v>
      </c>
      <c r="T22" s="1043">
        <v>0</v>
      </c>
      <c r="U22" s="1049">
        <f t="shared" si="1"/>
        <v>0</v>
      </c>
      <c r="V22" s="1043">
        <v>0</v>
      </c>
      <c r="W22" s="1049">
        <f t="shared" si="2"/>
        <v>0</v>
      </c>
      <c r="X22" s="1043">
        <v>0</v>
      </c>
      <c r="Y22" s="1049">
        <f t="shared" si="3"/>
        <v>0</v>
      </c>
      <c r="Z22" s="1050" t="s">
        <v>1249</v>
      </c>
      <c r="AA22" s="1053" t="s">
        <v>40</v>
      </c>
      <c r="AB22" s="1050" t="s">
        <v>1249</v>
      </c>
      <c r="AC22" s="935"/>
      <c r="AD22" s="935"/>
      <c r="AE22" s="936">
        <v>3.8100000000000009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1044">
        <v>12</v>
      </c>
      <c r="C23" s="1045">
        <v>1.1339999999999999</v>
      </c>
      <c r="D23" s="1046" t="s">
        <v>150</v>
      </c>
      <c r="E23" s="1044" t="s">
        <v>1273</v>
      </c>
      <c r="F23" s="1047">
        <v>3.33</v>
      </c>
      <c r="G23" s="1048">
        <v>3.6</v>
      </c>
      <c r="H23" s="1049">
        <f t="shared" si="4"/>
        <v>93.993993993993982</v>
      </c>
      <c r="I23" s="1049">
        <f t="shared" si="5"/>
        <v>0</v>
      </c>
      <c r="J23" s="1049">
        <f t="shared" si="6"/>
        <v>0</v>
      </c>
      <c r="K23" s="1049">
        <f t="shared" si="7"/>
        <v>6.0060060060060056</v>
      </c>
      <c r="L23" s="1050">
        <f t="shared" si="8"/>
        <v>0</v>
      </c>
      <c r="M23" s="1051">
        <f t="shared" si="9"/>
        <v>3.13</v>
      </c>
      <c r="N23" s="1051"/>
      <c r="O23" s="1051"/>
      <c r="P23" s="1051">
        <v>0.2</v>
      </c>
      <c r="Q23" s="1051"/>
      <c r="R23" s="1052">
        <v>2.33</v>
      </c>
      <c r="S23" s="1049">
        <f t="shared" si="0"/>
        <v>69.969969969969966</v>
      </c>
      <c r="T23" s="1043">
        <v>0.2</v>
      </c>
      <c r="U23" s="1049">
        <f t="shared" si="1"/>
        <v>6.0060060060060056</v>
      </c>
      <c r="V23" s="1043">
        <v>0.6</v>
      </c>
      <c r="W23" s="1049">
        <f t="shared" si="2"/>
        <v>18.018018018018019</v>
      </c>
      <c r="X23" s="1043">
        <v>0.2</v>
      </c>
      <c r="Y23" s="1049">
        <f t="shared" si="3"/>
        <v>6.006006006006006E-2</v>
      </c>
      <c r="Z23" s="1050" t="s">
        <v>1249</v>
      </c>
      <c r="AA23" s="1053" t="s">
        <v>40</v>
      </c>
      <c r="AB23" s="1050" t="s">
        <v>1249</v>
      </c>
      <c r="AC23" s="935"/>
      <c r="AD23" s="935"/>
      <c r="AE23" s="936">
        <v>3.34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1044">
        <v>13</v>
      </c>
      <c r="C24" s="1045">
        <v>1.135</v>
      </c>
      <c r="D24" s="1046" t="s">
        <v>151</v>
      </c>
      <c r="E24" s="1044" t="s">
        <v>1273</v>
      </c>
      <c r="F24" s="1047">
        <v>1.68</v>
      </c>
      <c r="G24" s="1048">
        <v>3</v>
      </c>
      <c r="H24" s="1049">
        <f t="shared" si="4"/>
        <v>16.666666666666668</v>
      </c>
      <c r="I24" s="1049">
        <f t="shared" si="5"/>
        <v>0</v>
      </c>
      <c r="J24" s="1049">
        <f t="shared" si="6"/>
        <v>0</v>
      </c>
      <c r="K24" s="1049">
        <f t="shared" si="7"/>
        <v>83.333333333333329</v>
      </c>
      <c r="L24" s="1050">
        <f t="shared" si="8"/>
        <v>0</v>
      </c>
      <c r="M24" s="1051">
        <f t="shared" si="9"/>
        <v>0.28000000000000003</v>
      </c>
      <c r="N24" s="1051"/>
      <c r="O24" s="1051"/>
      <c r="P24" s="1051">
        <v>1.4</v>
      </c>
      <c r="Q24" s="1051"/>
      <c r="R24" s="1043">
        <v>0</v>
      </c>
      <c r="S24" s="1049">
        <f t="shared" si="0"/>
        <v>0</v>
      </c>
      <c r="T24" s="1043">
        <v>0.28000000000000003</v>
      </c>
      <c r="U24" s="1049">
        <f t="shared" si="1"/>
        <v>16.666666666666668</v>
      </c>
      <c r="V24" s="1043">
        <v>0</v>
      </c>
      <c r="W24" s="1049">
        <f t="shared" si="2"/>
        <v>0</v>
      </c>
      <c r="X24" s="1043">
        <v>1.4</v>
      </c>
      <c r="Y24" s="1049">
        <f t="shared" si="3"/>
        <v>0.83333333333333326</v>
      </c>
      <c r="Z24" s="1050" t="s">
        <v>1249</v>
      </c>
      <c r="AA24" s="1053" t="s">
        <v>40</v>
      </c>
      <c r="AB24" s="1050" t="s">
        <v>1249</v>
      </c>
      <c r="AC24" s="935"/>
      <c r="AD24" s="935"/>
      <c r="AE24" s="936">
        <v>1.7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8" customFormat="1" ht="15">
      <c r="A25" s="857"/>
      <c r="B25" s="1044">
        <v>14</v>
      </c>
      <c r="C25" s="1045">
        <v>1.1359999999999999</v>
      </c>
      <c r="D25" s="1046" t="s">
        <v>152</v>
      </c>
      <c r="E25" s="1044" t="s">
        <v>1273</v>
      </c>
      <c r="F25" s="1047">
        <v>5</v>
      </c>
      <c r="G25" s="1048">
        <v>6.3</v>
      </c>
      <c r="H25" s="1049">
        <f t="shared" si="4"/>
        <v>100</v>
      </c>
      <c r="I25" s="1049">
        <f t="shared" si="5"/>
        <v>0</v>
      </c>
      <c r="J25" s="1049">
        <f t="shared" si="6"/>
        <v>0</v>
      </c>
      <c r="K25" s="1049">
        <f t="shared" si="7"/>
        <v>0</v>
      </c>
      <c r="L25" s="1050">
        <f t="shared" si="8"/>
        <v>0</v>
      </c>
      <c r="M25" s="1051">
        <f t="shared" si="9"/>
        <v>5</v>
      </c>
      <c r="N25" s="1051"/>
      <c r="O25" s="1051"/>
      <c r="P25" s="1051">
        <v>0</v>
      </c>
      <c r="Q25" s="1051"/>
      <c r="R25" s="1052">
        <v>3.4</v>
      </c>
      <c r="S25" s="1049">
        <f t="shared" si="0"/>
        <v>68</v>
      </c>
      <c r="T25" s="1043">
        <v>1.6</v>
      </c>
      <c r="U25" s="1049">
        <f t="shared" si="1"/>
        <v>32</v>
      </c>
      <c r="V25" s="1043">
        <v>0</v>
      </c>
      <c r="W25" s="1049">
        <f t="shared" si="2"/>
        <v>0</v>
      </c>
      <c r="X25" s="1043">
        <v>0</v>
      </c>
      <c r="Y25" s="1049">
        <f t="shared" si="3"/>
        <v>0</v>
      </c>
      <c r="Z25" s="1050" t="s">
        <v>1249</v>
      </c>
      <c r="AA25" s="1053" t="s">
        <v>29</v>
      </c>
      <c r="AB25" s="1050" t="s">
        <v>1249</v>
      </c>
      <c r="AC25" s="935"/>
      <c r="AD25" s="935"/>
      <c r="AE25" s="936">
        <v>5.0199999999999996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44">
        <v>15</v>
      </c>
      <c r="C26" s="1045">
        <v>1.1679999999999999</v>
      </c>
      <c r="D26" s="1046" t="s">
        <v>1042</v>
      </c>
      <c r="E26" s="1044" t="s">
        <v>1273</v>
      </c>
      <c r="F26" s="1047">
        <v>0.88</v>
      </c>
      <c r="G26" s="1048">
        <v>3</v>
      </c>
      <c r="H26" s="1049">
        <f t="shared" si="4"/>
        <v>0</v>
      </c>
      <c r="I26" s="1049">
        <f t="shared" si="5"/>
        <v>0</v>
      </c>
      <c r="J26" s="1049">
        <f t="shared" si="6"/>
        <v>0</v>
      </c>
      <c r="K26" s="1049">
        <f t="shared" si="7"/>
        <v>100</v>
      </c>
      <c r="L26" s="1050">
        <f t="shared" si="8"/>
        <v>0</v>
      </c>
      <c r="M26" s="1051">
        <f t="shared" si="9"/>
        <v>0</v>
      </c>
      <c r="N26" s="1051"/>
      <c r="O26" s="1051"/>
      <c r="P26" s="1051">
        <v>0.88</v>
      </c>
      <c r="Q26" s="1051"/>
      <c r="R26" s="1052">
        <v>0</v>
      </c>
      <c r="S26" s="1049">
        <f t="shared" si="0"/>
        <v>0</v>
      </c>
      <c r="T26" s="1043">
        <v>0</v>
      </c>
      <c r="U26" s="1049">
        <f t="shared" si="1"/>
        <v>0</v>
      </c>
      <c r="V26" s="1043">
        <v>0</v>
      </c>
      <c r="W26" s="1049">
        <f t="shared" si="2"/>
        <v>0</v>
      </c>
      <c r="X26" s="1043">
        <v>0.88</v>
      </c>
      <c r="Y26" s="1049">
        <f t="shared" si="3"/>
        <v>1</v>
      </c>
      <c r="Z26" s="1050"/>
      <c r="AA26" s="1053" t="s">
        <v>40</v>
      </c>
      <c r="AB26" s="1050"/>
      <c r="AC26" s="935"/>
      <c r="AD26" s="935"/>
      <c r="AE26" s="936"/>
      <c r="AF26" s="936"/>
      <c r="AG26" s="936"/>
      <c r="AH26" s="936"/>
    </row>
    <row r="27" spans="1:41" s="858" customFormat="1" ht="15">
      <c r="A27" s="857"/>
      <c r="B27" s="1044">
        <v>16</v>
      </c>
      <c r="C27" s="1045">
        <v>1.169</v>
      </c>
      <c r="D27" s="1046" t="s">
        <v>1061</v>
      </c>
      <c r="E27" s="1044" t="s">
        <v>1273</v>
      </c>
      <c r="F27" s="1047">
        <v>1.59</v>
      </c>
      <c r="G27" s="1048">
        <v>3</v>
      </c>
      <c r="H27" s="1049">
        <f t="shared" si="4"/>
        <v>62.264150943396231</v>
      </c>
      <c r="I27" s="1049">
        <f t="shared" si="5"/>
        <v>0</v>
      </c>
      <c r="J27" s="1049">
        <f t="shared" si="6"/>
        <v>0</v>
      </c>
      <c r="K27" s="1049">
        <f t="shared" si="7"/>
        <v>37.735849056603769</v>
      </c>
      <c r="L27" s="1050">
        <f t="shared" si="8"/>
        <v>0</v>
      </c>
      <c r="M27" s="1051">
        <f t="shared" si="9"/>
        <v>0.9900000000000001</v>
      </c>
      <c r="N27" s="1051"/>
      <c r="O27" s="1051"/>
      <c r="P27" s="1051">
        <v>0.6</v>
      </c>
      <c r="Q27" s="1051"/>
      <c r="R27" s="1052">
        <v>0.99</v>
      </c>
      <c r="S27" s="1049">
        <f t="shared" si="0"/>
        <v>62.264150943396224</v>
      </c>
      <c r="T27" s="1043">
        <v>0</v>
      </c>
      <c r="U27" s="1049">
        <f t="shared" si="1"/>
        <v>0</v>
      </c>
      <c r="V27" s="1043">
        <v>0</v>
      </c>
      <c r="W27" s="1049">
        <f t="shared" si="2"/>
        <v>0</v>
      </c>
      <c r="X27" s="1043">
        <v>0.6</v>
      </c>
      <c r="Y27" s="1049">
        <f t="shared" si="3"/>
        <v>0.37735849056603771</v>
      </c>
      <c r="Z27" s="1050"/>
      <c r="AA27" s="1053" t="s">
        <v>40</v>
      </c>
      <c r="AB27" s="1050"/>
      <c r="AC27" s="935"/>
      <c r="AD27" s="935"/>
      <c r="AE27" s="936"/>
      <c r="AF27" s="936"/>
      <c r="AG27" s="936"/>
      <c r="AH27" s="936"/>
    </row>
    <row r="28" spans="1:41" s="858" customFormat="1" ht="15">
      <c r="A28" s="857"/>
      <c r="B28" s="1044">
        <v>17</v>
      </c>
      <c r="C28" s="1045" t="s">
        <v>1113</v>
      </c>
      <c r="D28" s="1046" t="s">
        <v>1062</v>
      </c>
      <c r="E28" s="1044" t="s">
        <v>1273</v>
      </c>
      <c r="F28" s="1047">
        <v>0.97</v>
      </c>
      <c r="G28" s="1048">
        <v>4</v>
      </c>
      <c r="H28" s="1049">
        <f t="shared" si="4"/>
        <v>100</v>
      </c>
      <c r="I28" s="1049">
        <f t="shared" si="5"/>
        <v>0</v>
      </c>
      <c r="J28" s="1049">
        <f t="shared" si="6"/>
        <v>0</v>
      </c>
      <c r="K28" s="1049">
        <f t="shared" si="7"/>
        <v>0</v>
      </c>
      <c r="L28" s="1050">
        <f t="shared" si="8"/>
        <v>0</v>
      </c>
      <c r="M28" s="1051">
        <f t="shared" si="9"/>
        <v>0.97</v>
      </c>
      <c r="N28" s="1051"/>
      <c r="O28" s="1051"/>
      <c r="P28" s="1051">
        <v>0</v>
      </c>
      <c r="Q28" s="1051"/>
      <c r="R28" s="1052">
        <v>0.97</v>
      </c>
      <c r="S28" s="1049">
        <f t="shared" si="0"/>
        <v>100</v>
      </c>
      <c r="T28" s="1043">
        <v>0</v>
      </c>
      <c r="U28" s="1049">
        <f t="shared" si="1"/>
        <v>0</v>
      </c>
      <c r="V28" s="1043">
        <v>0</v>
      </c>
      <c r="W28" s="1049">
        <f t="shared" si="2"/>
        <v>0</v>
      </c>
      <c r="X28" s="1043">
        <v>0</v>
      </c>
      <c r="Y28" s="1049">
        <f t="shared" si="3"/>
        <v>0</v>
      </c>
      <c r="Z28" s="1050"/>
      <c r="AA28" s="1053" t="s">
        <v>40</v>
      </c>
      <c r="AB28" s="1050"/>
      <c r="AC28" s="935"/>
      <c r="AD28" s="935"/>
      <c r="AE28" s="936"/>
      <c r="AF28" s="936"/>
      <c r="AG28" s="936"/>
      <c r="AH28" s="936"/>
    </row>
    <row r="29" spans="1:41" s="858" customFormat="1" ht="15">
      <c r="A29" s="857"/>
      <c r="B29" s="1044">
        <v>18</v>
      </c>
      <c r="C29" s="1045">
        <v>1.171</v>
      </c>
      <c r="D29" s="1046" t="s">
        <v>1063</v>
      </c>
      <c r="E29" s="1044" t="s">
        <v>1273</v>
      </c>
      <c r="F29" s="1047">
        <v>1</v>
      </c>
      <c r="G29" s="1048">
        <v>3</v>
      </c>
      <c r="H29" s="1049">
        <f t="shared" si="4"/>
        <v>0</v>
      </c>
      <c r="I29" s="1049">
        <f t="shared" si="5"/>
        <v>0</v>
      </c>
      <c r="J29" s="1049">
        <f t="shared" si="6"/>
        <v>100</v>
      </c>
      <c r="K29" s="1049">
        <f t="shared" si="7"/>
        <v>0</v>
      </c>
      <c r="L29" s="1050">
        <f t="shared" si="8"/>
        <v>0</v>
      </c>
      <c r="M29" s="1051">
        <f t="shared" si="9"/>
        <v>0</v>
      </c>
      <c r="N29" s="1051"/>
      <c r="O29" s="1051">
        <v>1</v>
      </c>
      <c r="P29" s="1051">
        <v>0</v>
      </c>
      <c r="Q29" s="1051"/>
      <c r="R29" s="1052">
        <v>1</v>
      </c>
      <c r="S29" s="1049">
        <f t="shared" si="0"/>
        <v>100</v>
      </c>
      <c r="T29" s="1043">
        <v>0</v>
      </c>
      <c r="U29" s="1049">
        <f t="shared" si="1"/>
        <v>0</v>
      </c>
      <c r="V29" s="1043">
        <v>0</v>
      </c>
      <c r="W29" s="1049">
        <f t="shared" si="2"/>
        <v>0</v>
      </c>
      <c r="X29" s="1043">
        <v>0</v>
      </c>
      <c r="Y29" s="1049">
        <f t="shared" si="3"/>
        <v>0</v>
      </c>
      <c r="Z29" s="1050"/>
      <c r="AA29" s="1053" t="s">
        <v>40</v>
      </c>
      <c r="AB29" s="1050"/>
      <c r="AC29" s="935"/>
      <c r="AD29" s="935"/>
      <c r="AE29" s="936"/>
      <c r="AF29" s="936"/>
      <c r="AG29" s="936"/>
      <c r="AH29" s="936"/>
    </row>
    <row r="30" spans="1:41" s="858" customFormat="1" ht="15">
      <c r="A30" s="857"/>
      <c r="B30" s="1044">
        <v>19</v>
      </c>
      <c r="C30" s="1045">
        <v>1.1719999999999999</v>
      </c>
      <c r="D30" s="1046" t="s">
        <v>1064</v>
      </c>
      <c r="E30" s="1044" t="s">
        <v>1273</v>
      </c>
      <c r="F30" s="1047">
        <v>1.43</v>
      </c>
      <c r="G30" s="1048">
        <v>3</v>
      </c>
      <c r="H30" s="1049">
        <f t="shared" si="4"/>
        <v>100</v>
      </c>
      <c r="I30" s="1049">
        <f t="shared" si="5"/>
        <v>0</v>
      </c>
      <c r="J30" s="1049">
        <f t="shared" si="6"/>
        <v>0</v>
      </c>
      <c r="K30" s="1049">
        <f t="shared" si="7"/>
        <v>0</v>
      </c>
      <c r="L30" s="1050">
        <f t="shared" si="8"/>
        <v>0</v>
      </c>
      <c r="M30" s="1051">
        <f t="shared" si="9"/>
        <v>1.43</v>
      </c>
      <c r="N30" s="1051"/>
      <c r="O30" s="1051"/>
      <c r="P30" s="1051">
        <v>0</v>
      </c>
      <c r="Q30" s="1051"/>
      <c r="R30" s="1052">
        <v>0.43</v>
      </c>
      <c r="S30" s="1049">
        <f t="shared" si="0"/>
        <v>30.069930069930074</v>
      </c>
      <c r="T30" s="1043">
        <v>0.6</v>
      </c>
      <c r="U30" s="1049">
        <f t="shared" si="1"/>
        <v>41.95804195804196</v>
      </c>
      <c r="V30" s="1043">
        <v>0.4</v>
      </c>
      <c r="W30" s="1049">
        <f t="shared" si="2"/>
        <v>27.972027972027973</v>
      </c>
      <c r="X30" s="1043">
        <v>0</v>
      </c>
      <c r="Y30" s="1049">
        <f t="shared" si="3"/>
        <v>0</v>
      </c>
      <c r="Z30" s="1050"/>
      <c r="AA30" s="1053" t="s">
        <v>40</v>
      </c>
      <c r="AB30" s="1050"/>
      <c r="AC30" s="935"/>
      <c r="AD30" s="935"/>
      <c r="AE30" s="936"/>
      <c r="AF30" s="936"/>
      <c r="AG30" s="936"/>
      <c r="AH30" s="936"/>
    </row>
    <row r="31" spans="1:41" s="858" customFormat="1" ht="15">
      <c r="A31" s="857"/>
      <c r="B31" s="1044">
        <v>20</v>
      </c>
      <c r="C31" s="1045">
        <v>1.173</v>
      </c>
      <c r="D31" s="1046" t="s">
        <v>1065</v>
      </c>
      <c r="E31" s="1044" t="s">
        <v>1273</v>
      </c>
      <c r="F31" s="1047">
        <v>0.24</v>
      </c>
      <c r="G31" s="1048">
        <v>2.6</v>
      </c>
      <c r="H31" s="1049">
        <f t="shared" si="4"/>
        <v>0</v>
      </c>
      <c r="I31" s="1049">
        <f t="shared" si="5"/>
        <v>0</v>
      </c>
      <c r="J31" s="1049">
        <f t="shared" si="6"/>
        <v>100</v>
      </c>
      <c r="K31" s="1049">
        <f t="shared" si="7"/>
        <v>0</v>
      </c>
      <c r="L31" s="1050">
        <f t="shared" si="8"/>
        <v>0</v>
      </c>
      <c r="M31" s="1051">
        <f t="shared" si="9"/>
        <v>0</v>
      </c>
      <c r="N31" s="1051"/>
      <c r="O31" s="1051">
        <v>0.24</v>
      </c>
      <c r="P31" s="1051">
        <v>0</v>
      </c>
      <c r="Q31" s="1051"/>
      <c r="R31" s="1052">
        <v>0</v>
      </c>
      <c r="S31" s="1049">
        <f t="shared" si="0"/>
        <v>0</v>
      </c>
      <c r="T31" s="1043">
        <v>0</v>
      </c>
      <c r="U31" s="1049">
        <f t="shared" si="1"/>
        <v>0</v>
      </c>
      <c r="V31" s="1043">
        <v>0.24</v>
      </c>
      <c r="W31" s="1049">
        <f t="shared" si="2"/>
        <v>100</v>
      </c>
      <c r="X31" s="1043">
        <v>0</v>
      </c>
      <c r="Y31" s="1049">
        <f t="shared" si="3"/>
        <v>0</v>
      </c>
      <c r="Z31" s="1050"/>
      <c r="AA31" s="1053" t="s">
        <v>40</v>
      </c>
      <c r="AB31" s="1050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6" t="s">
        <v>1258</v>
      </c>
      <c r="E32" s="1447"/>
      <c r="F32" s="1080">
        <f>SUM(F12:F31)</f>
        <v>52.440000000000012</v>
      </c>
      <c r="G32" s="1080"/>
      <c r="H32" s="1080">
        <f>M32/F32*100</f>
        <v>91.380625476735304</v>
      </c>
      <c r="I32" s="1080">
        <f>N32/$F32*100</f>
        <v>0</v>
      </c>
      <c r="J32" s="1080">
        <f t="shared" ref="J32:L32" si="10">O32/$F32*100</f>
        <v>2.3646071700991604</v>
      </c>
      <c r="K32" s="1080">
        <f t="shared" si="10"/>
        <v>6.2547673531655201</v>
      </c>
      <c r="L32" s="1080">
        <f t="shared" si="10"/>
        <v>0</v>
      </c>
      <c r="M32" s="1080">
        <f>SUM(M12:M31)</f>
        <v>47.920000000000009</v>
      </c>
      <c r="N32" s="1080">
        <f t="shared" ref="N32:X32" si="11">SUM(N12:N31)</f>
        <v>0</v>
      </c>
      <c r="O32" s="1080">
        <f t="shared" si="11"/>
        <v>1.24</v>
      </c>
      <c r="P32" s="1080">
        <f t="shared" si="11"/>
        <v>3.28</v>
      </c>
      <c r="Q32" s="1080">
        <f>SUM(Q12:Q31)</f>
        <v>0</v>
      </c>
      <c r="R32" s="1080">
        <f t="shared" si="11"/>
        <v>36.42</v>
      </c>
      <c r="S32" s="1080">
        <f>R32/F32*100</f>
        <v>69.450800915331797</v>
      </c>
      <c r="T32" s="1080">
        <f t="shared" si="11"/>
        <v>9.1</v>
      </c>
      <c r="U32" s="1080">
        <f>T32/F32*100</f>
        <v>17.3531655225019</v>
      </c>
      <c r="V32" s="1080">
        <f t="shared" si="11"/>
        <v>3.6400000000000006</v>
      </c>
      <c r="W32" s="1081">
        <f>V32/F32*100</f>
        <v>6.9412662090007622</v>
      </c>
      <c r="X32" s="1080">
        <f t="shared" si="11"/>
        <v>3.28</v>
      </c>
      <c r="Y32" s="1081">
        <f>X32/F32*100</f>
        <v>6.2547673531655201</v>
      </c>
      <c r="Z32" s="1082"/>
      <c r="AA32" s="1083"/>
      <c r="AB32" s="1082"/>
      <c r="AC32" s="939">
        <f>R32+T32+V32+X32</f>
        <v>52.440000000000005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41.305232646834476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8" t="s">
        <v>1259</v>
      </c>
      <c r="E33" s="1419"/>
      <c r="F33" s="1419"/>
      <c r="G33" s="1419"/>
      <c r="H33" s="1419"/>
      <c r="I33" s="1419"/>
      <c r="J33" s="1419"/>
      <c r="K33" s="1419"/>
      <c r="L33" s="1419"/>
      <c r="M33" s="1419"/>
      <c r="N33" s="1419"/>
      <c r="O33" s="1069"/>
      <c r="P33" s="1069"/>
      <c r="Q33" s="1069"/>
      <c r="R33" s="1070">
        <f>R32/F32*100</f>
        <v>69.450800915331797</v>
      </c>
      <c r="S33" s="1071"/>
      <c r="T33" s="1072">
        <f>T32/F32*100</f>
        <v>17.3531655225019</v>
      </c>
      <c r="U33" s="1073"/>
      <c r="V33" s="1074">
        <f>V32/F32*100</f>
        <v>6.9412662090007622</v>
      </c>
      <c r="W33" s="1073"/>
      <c r="X33" s="1075">
        <f>X32/F32*100</f>
        <v>6.2547673531655201</v>
      </c>
      <c r="Y33" s="1076"/>
      <c r="Z33" s="1077"/>
      <c r="AA33" s="1076"/>
      <c r="AB33" s="1077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6" t="s">
        <v>1260</v>
      </c>
      <c r="E34" s="1057"/>
      <c r="F34" s="1057"/>
      <c r="G34" s="1057"/>
      <c r="H34" s="1058"/>
      <c r="I34" s="1078"/>
      <c r="J34" s="1057"/>
      <c r="K34" s="1059"/>
      <c r="L34" s="1057"/>
      <c r="M34" s="1059"/>
      <c r="N34" s="1057"/>
      <c r="O34" s="1060"/>
      <c r="P34" s="1060"/>
      <c r="Q34" s="1060"/>
      <c r="R34" s="1411">
        <f>R33+T33</f>
        <v>86.803966437833694</v>
      </c>
      <c r="S34" s="1412"/>
      <c r="T34" s="1412"/>
      <c r="U34" s="1413"/>
      <c r="V34" s="1060"/>
      <c r="W34" s="1060"/>
      <c r="X34" s="1060"/>
      <c r="Y34" s="1060"/>
      <c r="Z34" s="924"/>
      <c r="AA34" s="924"/>
      <c r="AB34" s="924"/>
      <c r="AC34" s="945"/>
      <c r="AD34" s="945"/>
      <c r="AE34" s="945"/>
      <c r="AF34" s="1416"/>
      <c r="AG34" s="1416"/>
      <c r="AH34" s="1416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61" t="s">
        <v>1261</v>
      </c>
      <c r="E35" s="1062"/>
      <c r="F35" s="1062"/>
      <c r="G35" s="1062"/>
      <c r="H35" s="1062"/>
      <c r="I35" s="1062"/>
      <c r="J35" s="1062"/>
      <c r="K35" s="1062"/>
      <c r="L35" s="1062"/>
      <c r="M35" s="1062"/>
      <c r="N35" s="1062"/>
      <c r="O35" s="1063"/>
      <c r="P35" s="1063"/>
      <c r="Q35" s="1063"/>
      <c r="R35" s="1064"/>
      <c r="S35" s="1064"/>
      <c r="T35" s="1064"/>
      <c r="U35" s="1064"/>
      <c r="V35" s="1411">
        <f>SUM(V33:Y33)</f>
        <v>13.196033562166281</v>
      </c>
      <c r="W35" s="1412"/>
      <c r="X35" s="1412"/>
      <c r="Y35" s="1413"/>
      <c r="Z35" s="930"/>
      <c r="AA35" s="931"/>
      <c r="AB35" s="1420"/>
      <c r="AC35" s="1421"/>
      <c r="AD35" s="1421"/>
      <c r="AE35" s="1421"/>
      <c r="AF35" s="1417"/>
      <c r="AG35" s="1417"/>
      <c r="AH35" s="1417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AF34:AH35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9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Y9" sqref="Y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22" t="s">
        <v>1215</v>
      </c>
      <c r="C1" s="1422"/>
      <c r="D1" s="1422"/>
      <c r="E1" s="1422"/>
      <c r="F1" s="1422"/>
      <c r="G1" s="1422"/>
      <c r="H1" s="1422"/>
      <c r="I1" s="1422"/>
      <c r="J1" s="1422"/>
      <c r="K1" s="1422"/>
      <c r="L1" s="1422"/>
      <c r="M1" s="1422"/>
      <c r="N1" s="1422"/>
      <c r="O1" s="1422"/>
      <c r="P1" s="1422"/>
      <c r="Q1" s="1422"/>
      <c r="R1" s="1422"/>
      <c r="S1" s="1422"/>
      <c r="T1" s="1422"/>
      <c r="U1" s="1422"/>
      <c r="V1" s="1422"/>
      <c r="W1" s="1422"/>
      <c r="X1" s="1422"/>
      <c r="Y1" s="1422"/>
      <c r="Z1" s="1422"/>
      <c r="AA1" s="1422"/>
      <c r="AB1" s="1422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3" t="s">
        <v>835</v>
      </c>
      <c r="C7" s="1424" t="s">
        <v>2</v>
      </c>
      <c r="D7" s="1427" t="s">
        <v>3</v>
      </c>
      <c r="E7" s="1430" t="s">
        <v>1231</v>
      </c>
      <c r="F7" s="1433" t="s">
        <v>1285</v>
      </c>
      <c r="G7" s="1436" t="s">
        <v>1033</v>
      </c>
      <c r="H7" s="1439" t="s">
        <v>1238</v>
      </c>
      <c r="I7" s="1439"/>
      <c r="J7" s="1439"/>
      <c r="K7" s="1439"/>
      <c r="L7" s="1440"/>
      <c r="M7" s="1439" t="s">
        <v>1286</v>
      </c>
      <c r="N7" s="1439"/>
      <c r="O7" s="1439"/>
      <c r="P7" s="1439"/>
      <c r="Q7" s="1440"/>
      <c r="R7" s="1443" t="s">
        <v>1239</v>
      </c>
      <c r="S7" s="1444"/>
      <c r="T7" s="1444"/>
      <c r="U7" s="1444"/>
      <c r="V7" s="1444"/>
      <c r="W7" s="1444"/>
      <c r="X7" s="1444"/>
      <c r="Y7" s="1445"/>
      <c r="Z7" s="1423" t="s">
        <v>1240</v>
      </c>
      <c r="AA7" s="1430" t="s">
        <v>1241</v>
      </c>
      <c r="AB7" s="1430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3"/>
      <c r="C8" s="1425"/>
      <c r="D8" s="1428"/>
      <c r="E8" s="1431"/>
      <c r="F8" s="1434"/>
      <c r="G8" s="1437"/>
      <c r="H8" s="1441"/>
      <c r="I8" s="1441"/>
      <c r="J8" s="1441"/>
      <c r="K8" s="1441"/>
      <c r="L8" s="1442"/>
      <c r="M8" s="1441"/>
      <c r="N8" s="1441"/>
      <c r="O8" s="1441"/>
      <c r="P8" s="1441"/>
      <c r="Q8" s="1442"/>
      <c r="R8" s="1410" t="s">
        <v>12</v>
      </c>
      <c r="S8" s="1410"/>
      <c r="T8" s="1410" t="s">
        <v>13</v>
      </c>
      <c r="U8" s="1410"/>
      <c r="V8" s="1410" t="s">
        <v>1244</v>
      </c>
      <c r="W8" s="1410"/>
      <c r="X8" s="1410" t="s">
        <v>1245</v>
      </c>
      <c r="Y8" s="1410"/>
      <c r="Z8" s="1423"/>
      <c r="AA8" s="1431"/>
      <c r="AB8" s="1431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3"/>
      <c r="C9" s="1426"/>
      <c r="D9" s="1429"/>
      <c r="E9" s="1432"/>
      <c r="F9" s="1435"/>
      <c r="G9" s="1438"/>
      <c r="H9" s="962" t="s">
        <v>1283</v>
      </c>
      <c r="I9" s="962" t="s">
        <v>1218</v>
      </c>
      <c r="J9" s="962" t="s">
        <v>1282</v>
      </c>
      <c r="K9" s="962" t="s">
        <v>1284</v>
      </c>
      <c r="L9" s="962" t="s">
        <v>1220</v>
      </c>
      <c r="M9" s="962" t="s">
        <v>1283</v>
      </c>
      <c r="N9" s="962" t="s">
        <v>1218</v>
      </c>
      <c r="O9" s="962" t="s">
        <v>1282</v>
      </c>
      <c r="P9" s="962" t="s">
        <v>1284</v>
      </c>
      <c r="Q9" s="962" t="s">
        <v>1220</v>
      </c>
      <c r="R9" s="963" t="s">
        <v>20</v>
      </c>
      <c r="S9" s="964" t="s">
        <v>21</v>
      </c>
      <c r="T9" s="963" t="s">
        <v>20</v>
      </c>
      <c r="U9" s="964" t="s">
        <v>21</v>
      </c>
      <c r="V9" s="963" t="s">
        <v>20</v>
      </c>
      <c r="W9" s="965" t="s">
        <v>21</v>
      </c>
      <c r="X9" s="963" t="s">
        <v>20</v>
      </c>
      <c r="Y9" s="965" t="s">
        <v>21</v>
      </c>
      <c r="Z9" s="1423"/>
      <c r="AA9" s="966" t="s">
        <v>1246</v>
      </c>
      <c r="AB9" s="1432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7">
        <v>1</v>
      </c>
      <c r="C10" s="968">
        <v>2</v>
      </c>
      <c r="D10" s="967">
        <v>3</v>
      </c>
      <c r="E10" s="968">
        <v>4</v>
      </c>
      <c r="F10" s="969">
        <v>5</v>
      </c>
      <c r="G10" s="969">
        <v>6</v>
      </c>
      <c r="H10" s="968" t="s">
        <v>1287</v>
      </c>
      <c r="I10" s="967">
        <v>8</v>
      </c>
      <c r="J10" s="968" t="s">
        <v>1288</v>
      </c>
      <c r="K10" s="968" t="s">
        <v>1293</v>
      </c>
      <c r="L10" s="967">
        <v>11</v>
      </c>
      <c r="M10" s="967">
        <v>12</v>
      </c>
      <c r="N10" s="967">
        <v>13</v>
      </c>
      <c r="O10" s="968" t="s">
        <v>1294</v>
      </c>
      <c r="P10" s="967">
        <v>15</v>
      </c>
      <c r="Q10" s="967">
        <v>16</v>
      </c>
      <c r="R10" s="967">
        <v>17</v>
      </c>
      <c r="S10" s="967">
        <v>18</v>
      </c>
      <c r="T10" s="967">
        <v>19</v>
      </c>
      <c r="U10" s="967">
        <v>20</v>
      </c>
      <c r="V10" s="967">
        <v>21</v>
      </c>
      <c r="W10" s="967">
        <v>22</v>
      </c>
      <c r="X10" s="967">
        <v>23</v>
      </c>
      <c r="Y10" s="967">
        <v>24</v>
      </c>
      <c r="Z10" s="967">
        <v>25</v>
      </c>
      <c r="AA10" s="968" t="s">
        <v>1295</v>
      </c>
      <c r="AB10" s="967">
        <v>27</v>
      </c>
      <c r="AC10" s="935"/>
      <c r="AD10" s="935"/>
      <c r="AE10" s="937"/>
      <c r="AF10" s="937"/>
      <c r="AG10" s="937"/>
      <c r="AH10" s="937"/>
    </row>
    <row r="11" spans="1:35" s="858" customFormat="1" ht="15.75">
      <c r="A11" s="857"/>
      <c r="B11" s="990"/>
      <c r="C11" s="991"/>
      <c r="D11" s="988" t="s">
        <v>1211</v>
      </c>
      <c r="E11" s="990"/>
      <c r="F11" s="993"/>
      <c r="G11" s="994"/>
      <c r="H11" s="995"/>
      <c r="I11" s="995"/>
      <c r="J11" s="995"/>
      <c r="K11" s="995"/>
      <c r="L11" s="996"/>
      <c r="M11" s="997"/>
      <c r="N11" s="997"/>
      <c r="O11" s="997"/>
      <c r="P11" s="997"/>
      <c r="Q11" s="997"/>
      <c r="R11" s="889"/>
      <c r="S11" s="995"/>
      <c r="T11" s="989"/>
      <c r="U11" s="995"/>
      <c r="V11" s="989"/>
      <c r="W11" s="995"/>
      <c r="X11" s="989"/>
      <c r="Y11" s="995"/>
      <c r="Z11" s="996"/>
      <c r="AA11" s="998"/>
      <c r="AB11" s="996"/>
      <c r="AC11" s="935"/>
      <c r="AD11" s="935"/>
      <c r="AE11" s="936"/>
      <c r="AF11" s="936"/>
      <c r="AG11" s="936"/>
      <c r="AH11" s="936"/>
    </row>
    <row r="12" spans="1:35" s="858" customFormat="1" ht="15">
      <c r="A12" s="857"/>
      <c r="B12" s="990">
        <v>1</v>
      </c>
      <c r="C12" s="991" t="s">
        <v>1097</v>
      </c>
      <c r="D12" s="992" t="s">
        <v>126</v>
      </c>
      <c r="E12" s="990" t="s">
        <v>1272</v>
      </c>
      <c r="F12" s="993">
        <v>4.22</v>
      </c>
      <c r="G12" s="994">
        <v>7</v>
      </c>
      <c r="H12" s="995">
        <f t="shared" ref="H12:H25" si="0">M12/F12*100</f>
        <v>100</v>
      </c>
      <c r="I12" s="995">
        <f t="shared" ref="I12:I25" si="1">N12/F12*100</f>
        <v>0</v>
      </c>
      <c r="J12" s="995">
        <f t="shared" ref="J12:J25" si="2">O12/F12*100</f>
        <v>0</v>
      </c>
      <c r="K12" s="995">
        <f t="shared" ref="K12:K25" si="3">P12/F12*100</f>
        <v>0</v>
      </c>
      <c r="L12" s="996">
        <f t="shared" ref="L12:L25" si="4">Q12/F12*100</f>
        <v>0</v>
      </c>
      <c r="M12" s="997">
        <v>4.22</v>
      </c>
      <c r="N12" s="997">
        <v>0</v>
      </c>
      <c r="O12" s="997">
        <v>0</v>
      </c>
      <c r="P12" s="997">
        <v>0</v>
      </c>
      <c r="Q12" s="997">
        <v>0</v>
      </c>
      <c r="R12" s="889">
        <v>1.4</v>
      </c>
      <c r="S12" s="995">
        <f t="shared" ref="S12:S24" si="5">(R12/F12)*100</f>
        <v>33.175355450236964</v>
      </c>
      <c r="T12" s="1031">
        <v>1.62</v>
      </c>
      <c r="U12" s="995">
        <f t="shared" ref="U12:U24" si="6">SUM(T12/F12)*100</f>
        <v>38.388625592417064</v>
      </c>
      <c r="V12" s="989">
        <v>1.2</v>
      </c>
      <c r="W12" s="995">
        <f t="shared" ref="W12:W24" si="7">SUM(V12/F12)*100</f>
        <v>28.436018957345972</v>
      </c>
      <c r="X12" s="989">
        <v>0</v>
      </c>
      <c r="Y12" s="995">
        <f t="shared" ref="Y12:Y25" si="8">SUM(X12/F12)</f>
        <v>0</v>
      </c>
      <c r="Z12" s="996"/>
      <c r="AA12" s="1032" t="s">
        <v>40</v>
      </c>
      <c r="AB12" s="996" t="s">
        <v>1249</v>
      </c>
      <c r="AC12" s="935"/>
      <c r="AD12" s="935"/>
      <c r="AE12" s="936"/>
      <c r="AF12" s="936"/>
      <c r="AG12" s="936"/>
      <c r="AH12" s="936"/>
    </row>
    <row r="13" spans="1:35" s="858" customFormat="1" ht="15">
      <c r="A13" s="857"/>
      <c r="B13" s="990">
        <v>2</v>
      </c>
      <c r="C13" s="991">
        <v>1.111</v>
      </c>
      <c r="D13" s="992" t="s">
        <v>127</v>
      </c>
      <c r="E13" s="990" t="s">
        <v>1272</v>
      </c>
      <c r="F13" s="993">
        <v>5.33</v>
      </c>
      <c r="G13" s="994">
        <v>6</v>
      </c>
      <c r="H13" s="995">
        <f t="shared" si="0"/>
        <v>100</v>
      </c>
      <c r="I13" s="995">
        <f t="shared" si="1"/>
        <v>0</v>
      </c>
      <c r="J13" s="995">
        <f t="shared" si="2"/>
        <v>0</v>
      </c>
      <c r="K13" s="995">
        <f t="shared" si="3"/>
        <v>0</v>
      </c>
      <c r="L13" s="996">
        <f t="shared" si="4"/>
        <v>0</v>
      </c>
      <c r="M13" s="997">
        <v>5.33</v>
      </c>
      <c r="N13" s="997">
        <v>0</v>
      </c>
      <c r="O13" s="997">
        <v>0</v>
      </c>
      <c r="P13" s="997">
        <v>0</v>
      </c>
      <c r="Q13" s="997">
        <v>0</v>
      </c>
      <c r="R13" s="889">
        <v>3.73</v>
      </c>
      <c r="S13" s="995">
        <f t="shared" si="5"/>
        <v>69.981238273921193</v>
      </c>
      <c r="T13" s="1031">
        <v>1.6</v>
      </c>
      <c r="U13" s="995">
        <f t="shared" si="6"/>
        <v>30.0187617260788</v>
      </c>
      <c r="V13" s="989">
        <v>0</v>
      </c>
      <c r="W13" s="995">
        <f t="shared" si="7"/>
        <v>0</v>
      </c>
      <c r="X13" s="989">
        <v>0</v>
      </c>
      <c r="Y13" s="995">
        <f t="shared" si="8"/>
        <v>0</v>
      </c>
      <c r="Z13" s="996"/>
      <c r="AA13" s="1032" t="s">
        <v>40</v>
      </c>
      <c r="AB13" s="996" t="s">
        <v>1249</v>
      </c>
      <c r="AC13" s="935"/>
      <c r="AD13" s="935"/>
      <c r="AE13" s="936"/>
      <c r="AF13" s="936"/>
      <c r="AG13" s="936"/>
      <c r="AH13" s="936"/>
    </row>
    <row r="14" spans="1:35" s="858" customFormat="1" ht="15">
      <c r="A14" s="857"/>
      <c r="B14" s="990">
        <v>3</v>
      </c>
      <c r="C14" s="991">
        <v>1.1120000000000001</v>
      </c>
      <c r="D14" s="992" t="s">
        <v>128</v>
      </c>
      <c r="E14" s="990" t="s">
        <v>1272</v>
      </c>
      <c r="F14" s="993">
        <v>4.37</v>
      </c>
      <c r="G14" s="994">
        <v>4</v>
      </c>
      <c r="H14" s="995">
        <f t="shared" si="0"/>
        <v>100</v>
      </c>
      <c r="I14" s="995">
        <f t="shared" si="1"/>
        <v>0</v>
      </c>
      <c r="J14" s="995">
        <f t="shared" si="2"/>
        <v>0</v>
      </c>
      <c r="K14" s="995">
        <f t="shared" si="3"/>
        <v>0</v>
      </c>
      <c r="L14" s="996">
        <f t="shared" si="4"/>
        <v>0</v>
      </c>
      <c r="M14" s="997">
        <v>4.37</v>
      </c>
      <c r="N14" s="997">
        <v>0</v>
      </c>
      <c r="O14" s="997">
        <v>0</v>
      </c>
      <c r="P14" s="997">
        <v>0</v>
      </c>
      <c r="Q14" s="997">
        <v>0</v>
      </c>
      <c r="R14" s="889">
        <v>3.6</v>
      </c>
      <c r="S14" s="995">
        <f t="shared" si="5"/>
        <v>82.379862700228841</v>
      </c>
      <c r="T14" s="1031">
        <v>0.77</v>
      </c>
      <c r="U14" s="995">
        <f t="shared" si="6"/>
        <v>17.620137299771166</v>
      </c>
      <c r="V14" s="989">
        <v>0</v>
      </c>
      <c r="W14" s="995">
        <f t="shared" si="7"/>
        <v>0</v>
      </c>
      <c r="X14" s="989">
        <v>0</v>
      </c>
      <c r="Y14" s="995">
        <f t="shared" si="8"/>
        <v>0</v>
      </c>
      <c r="Z14" s="996" t="s">
        <v>1249</v>
      </c>
      <c r="AA14" s="1032" t="s">
        <v>40</v>
      </c>
      <c r="AB14" s="996" t="s">
        <v>1249</v>
      </c>
      <c r="AC14" s="935"/>
      <c r="AD14" s="935"/>
      <c r="AE14" s="936">
        <v>4.37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90">
        <v>4</v>
      </c>
      <c r="C15" s="991">
        <v>1.113</v>
      </c>
      <c r="D15" s="992" t="s">
        <v>129</v>
      </c>
      <c r="E15" s="990" t="s">
        <v>1272</v>
      </c>
      <c r="F15" s="993">
        <v>1.53</v>
      </c>
      <c r="G15" s="994">
        <v>4</v>
      </c>
      <c r="H15" s="995">
        <f t="shared" si="0"/>
        <v>100</v>
      </c>
      <c r="I15" s="995">
        <f t="shared" si="1"/>
        <v>0</v>
      </c>
      <c r="J15" s="995">
        <f t="shared" si="2"/>
        <v>0</v>
      </c>
      <c r="K15" s="995">
        <f t="shared" si="3"/>
        <v>0</v>
      </c>
      <c r="L15" s="996">
        <f t="shared" si="4"/>
        <v>0</v>
      </c>
      <c r="M15" s="997">
        <v>1.53</v>
      </c>
      <c r="N15" s="997">
        <v>0</v>
      </c>
      <c r="O15" s="997">
        <v>0</v>
      </c>
      <c r="P15" s="997">
        <v>0</v>
      </c>
      <c r="Q15" s="997">
        <v>0</v>
      </c>
      <c r="R15" s="889">
        <v>1.53</v>
      </c>
      <c r="S15" s="995">
        <f t="shared" si="5"/>
        <v>100</v>
      </c>
      <c r="T15" s="1031">
        <v>0</v>
      </c>
      <c r="U15" s="995">
        <f t="shared" si="6"/>
        <v>0</v>
      </c>
      <c r="V15" s="989">
        <v>0</v>
      </c>
      <c r="W15" s="995">
        <f t="shared" si="7"/>
        <v>0</v>
      </c>
      <c r="X15" s="989">
        <v>0</v>
      </c>
      <c r="Y15" s="995">
        <f t="shared" si="8"/>
        <v>0</v>
      </c>
      <c r="Z15" s="996" t="s">
        <v>1249</v>
      </c>
      <c r="AA15" s="1032" t="s">
        <v>40</v>
      </c>
      <c r="AB15" s="996" t="s">
        <v>1249</v>
      </c>
      <c r="AC15" s="935"/>
      <c r="AD15" s="935"/>
      <c r="AE15" s="936">
        <v>1.51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90">
        <v>5</v>
      </c>
      <c r="C16" s="991">
        <v>1.1140000000000001</v>
      </c>
      <c r="D16" s="992" t="s">
        <v>130</v>
      </c>
      <c r="E16" s="990" t="s">
        <v>1272</v>
      </c>
      <c r="F16" s="993">
        <v>1.57</v>
      </c>
      <c r="G16" s="994">
        <v>3</v>
      </c>
      <c r="H16" s="995">
        <f t="shared" si="0"/>
        <v>100</v>
      </c>
      <c r="I16" s="995">
        <f t="shared" si="1"/>
        <v>0</v>
      </c>
      <c r="J16" s="995">
        <f t="shared" si="2"/>
        <v>0</v>
      </c>
      <c r="K16" s="995">
        <f t="shared" si="3"/>
        <v>0</v>
      </c>
      <c r="L16" s="996">
        <f t="shared" si="4"/>
        <v>0</v>
      </c>
      <c r="M16" s="997">
        <v>1.57</v>
      </c>
      <c r="N16" s="997">
        <v>0</v>
      </c>
      <c r="O16" s="997">
        <v>0</v>
      </c>
      <c r="P16" s="997">
        <v>0</v>
      </c>
      <c r="Q16" s="997">
        <v>0</v>
      </c>
      <c r="R16" s="1033">
        <v>0</v>
      </c>
      <c r="S16" s="995">
        <f t="shared" si="5"/>
        <v>0</v>
      </c>
      <c r="T16" s="1031">
        <v>0.97</v>
      </c>
      <c r="U16" s="995">
        <f t="shared" si="6"/>
        <v>61.783439490445858</v>
      </c>
      <c r="V16" s="989">
        <v>0.6</v>
      </c>
      <c r="W16" s="995">
        <f t="shared" si="7"/>
        <v>38.216560509554135</v>
      </c>
      <c r="X16" s="989">
        <v>0</v>
      </c>
      <c r="Y16" s="995">
        <f t="shared" si="8"/>
        <v>0</v>
      </c>
      <c r="Z16" s="996" t="s">
        <v>1249</v>
      </c>
      <c r="AA16" s="1032" t="s">
        <v>40</v>
      </c>
      <c r="AB16" s="996" t="s">
        <v>1249</v>
      </c>
      <c r="AC16" s="935"/>
      <c r="AD16" s="935"/>
      <c r="AE16" s="936">
        <v>0.59961807765754316</v>
      </c>
      <c r="AF16" s="936">
        <v>0</v>
      </c>
      <c r="AG16" s="936">
        <v>61.807765754296625</v>
      </c>
      <c r="AH16" s="936">
        <v>0.97038192234245713</v>
      </c>
      <c r="AI16" s="858">
        <v>0</v>
      </c>
    </row>
    <row r="17" spans="1:41" s="858" customFormat="1" ht="15">
      <c r="A17" s="857"/>
      <c r="B17" s="990">
        <v>6</v>
      </c>
      <c r="C17" s="991">
        <v>1.115</v>
      </c>
      <c r="D17" s="992" t="s">
        <v>131</v>
      </c>
      <c r="E17" s="990" t="s">
        <v>1272</v>
      </c>
      <c r="F17" s="993">
        <v>2.17</v>
      </c>
      <c r="G17" s="994">
        <v>4</v>
      </c>
      <c r="H17" s="995">
        <f t="shared" si="0"/>
        <v>100</v>
      </c>
      <c r="I17" s="995">
        <f t="shared" si="1"/>
        <v>0</v>
      </c>
      <c r="J17" s="995">
        <f t="shared" si="2"/>
        <v>0</v>
      </c>
      <c r="K17" s="995">
        <f t="shared" si="3"/>
        <v>0</v>
      </c>
      <c r="L17" s="996">
        <f t="shared" si="4"/>
        <v>0</v>
      </c>
      <c r="M17" s="997">
        <v>2.17</v>
      </c>
      <c r="N17" s="997">
        <v>0</v>
      </c>
      <c r="O17" s="997">
        <v>0</v>
      </c>
      <c r="P17" s="997">
        <v>0</v>
      </c>
      <c r="Q17" s="997">
        <v>0</v>
      </c>
      <c r="R17" s="889">
        <v>1.57</v>
      </c>
      <c r="S17" s="995">
        <f t="shared" si="5"/>
        <v>72.350230414746548</v>
      </c>
      <c r="T17" s="1031">
        <v>0.6</v>
      </c>
      <c r="U17" s="995">
        <f t="shared" si="6"/>
        <v>27.649769585253459</v>
      </c>
      <c r="V17" s="989">
        <v>0</v>
      </c>
      <c r="W17" s="995">
        <f t="shared" si="7"/>
        <v>0</v>
      </c>
      <c r="X17" s="989">
        <v>0</v>
      </c>
      <c r="Y17" s="995">
        <f t="shared" si="8"/>
        <v>0</v>
      </c>
      <c r="Z17" s="996" t="s">
        <v>1249</v>
      </c>
      <c r="AA17" s="1032" t="s">
        <v>40</v>
      </c>
      <c r="AB17" s="996" t="s">
        <v>1249</v>
      </c>
      <c r="AC17" s="935"/>
      <c r="AD17" s="935"/>
      <c r="AE17" s="936">
        <v>2.17</v>
      </c>
      <c r="AF17" s="936">
        <v>0</v>
      </c>
      <c r="AG17" s="936">
        <v>0</v>
      </c>
      <c r="AH17" s="936">
        <v>0</v>
      </c>
      <c r="AI17" s="858">
        <v>0</v>
      </c>
    </row>
    <row r="18" spans="1:41" s="858" customFormat="1" ht="15">
      <c r="A18" s="857"/>
      <c r="B18" s="990">
        <v>7</v>
      </c>
      <c r="C18" s="991">
        <v>1.1160000000000001</v>
      </c>
      <c r="D18" s="992" t="s">
        <v>132</v>
      </c>
      <c r="E18" s="990" t="s">
        <v>1272</v>
      </c>
      <c r="F18" s="993">
        <v>4.6900000000000004</v>
      </c>
      <c r="G18" s="994">
        <v>3</v>
      </c>
      <c r="H18" s="995">
        <f t="shared" si="0"/>
        <v>100</v>
      </c>
      <c r="I18" s="995">
        <f t="shared" si="1"/>
        <v>0</v>
      </c>
      <c r="J18" s="995">
        <f t="shared" si="2"/>
        <v>0</v>
      </c>
      <c r="K18" s="995">
        <f t="shared" si="3"/>
        <v>0</v>
      </c>
      <c r="L18" s="996">
        <f t="shared" si="4"/>
        <v>0</v>
      </c>
      <c r="M18" s="997">
        <v>4.6900000000000004</v>
      </c>
      <c r="N18" s="997">
        <v>0</v>
      </c>
      <c r="O18" s="997">
        <v>0</v>
      </c>
      <c r="P18" s="997">
        <v>0</v>
      </c>
      <c r="Q18" s="997">
        <v>0</v>
      </c>
      <c r="R18" s="889">
        <v>3.8</v>
      </c>
      <c r="S18" s="995">
        <f t="shared" si="5"/>
        <v>81.02345415778251</v>
      </c>
      <c r="T18" s="1031">
        <v>0.89</v>
      </c>
      <c r="U18" s="995">
        <f t="shared" si="6"/>
        <v>18.976545842217483</v>
      </c>
      <c r="V18" s="989">
        <v>0</v>
      </c>
      <c r="W18" s="995">
        <f t="shared" si="7"/>
        <v>0</v>
      </c>
      <c r="X18" s="989">
        <v>0</v>
      </c>
      <c r="Y18" s="995">
        <f t="shared" si="8"/>
        <v>0</v>
      </c>
      <c r="Z18" s="996" t="s">
        <v>1249</v>
      </c>
      <c r="AA18" s="1032" t="s">
        <v>40</v>
      </c>
      <c r="AB18" s="996" t="s">
        <v>1249</v>
      </c>
      <c r="AC18" s="935"/>
      <c r="AD18" s="935"/>
      <c r="AE18" s="936">
        <v>4.68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990">
        <v>8</v>
      </c>
      <c r="C19" s="991">
        <v>1.117</v>
      </c>
      <c r="D19" s="992" t="s">
        <v>133</v>
      </c>
      <c r="E19" s="990" t="s">
        <v>1272</v>
      </c>
      <c r="F19" s="993">
        <v>1.31</v>
      </c>
      <c r="G19" s="994">
        <v>3.5</v>
      </c>
      <c r="H19" s="995">
        <f t="shared" si="0"/>
        <v>100</v>
      </c>
      <c r="I19" s="995">
        <f t="shared" si="1"/>
        <v>0</v>
      </c>
      <c r="J19" s="995">
        <f t="shared" si="2"/>
        <v>0</v>
      </c>
      <c r="K19" s="995">
        <f t="shared" si="3"/>
        <v>0</v>
      </c>
      <c r="L19" s="996">
        <f t="shared" si="4"/>
        <v>0</v>
      </c>
      <c r="M19" s="997">
        <v>1.31</v>
      </c>
      <c r="N19" s="997">
        <v>0</v>
      </c>
      <c r="O19" s="997">
        <v>0</v>
      </c>
      <c r="P19" s="997">
        <v>0</v>
      </c>
      <c r="Q19" s="997">
        <v>0</v>
      </c>
      <c r="R19" s="889">
        <v>0.81</v>
      </c>
      <c r="S19" s="995">
        <f t="shared" si="5"/>
        <v>61.832061068702295</v>
      </c>
      <c r="T19" s="1031">
        <v>0.5</v>
      </c>
      <c r="U19" s="995">
        <f t="shared" si="6"/>
        <v>38.167938931297705</v>
      </c>
      <c r="V19" s="989">
        <v>0</v>
      </c>
      <c r="W19" s="995">
        <f t="shared" si="7"/>
        <v>0</v>
      </c>
      <c r="X19" s="989">
        <v>0</v>
      </c>
      <c r="Y19" s="995">
        <f t="shared" si="8"/>
        <v>0</v>
      </c>
      <c r="Z19" s="996" t="s">
        <v>1249</v>
      </c>
      <c r="AA19" s="1032" t="s">
        <v>40</v>
      </c>
      <c r="AB19" s="996" t="s">
        <v>1249</v>
      </c>
      <c r="AC19" s="935"/>
      <c r="AD19" s="935"/>
      <c r="AE19" s="936">
        <v>0.91060975609756079</v>
      </c>
      <c r="AF19" s="936">
        <v>0</v>
      </c>
      <c r="AG19" s="936">
        <v>30.487804878048781</v>
      </c>
      <c r="AH19" s="936">
        <v>0.39939024390243905</v>
      </c>
      <c r="AI19" s="858">
        <v>0</v>
      </c>
    </row>
    <row r="20" spans="1:41" s="858" customFormat="1" ht="15">
      <c r="A20" s="857"/>
      <c r="B20" s="990">
        <v>9</v>
      </c>
      <c r="C20" s="991">
        <v>1.1180000000000001</v>
      </c>
      <c r="D20" s="992" t="s">
        <v>134</v>
      </c>
      <c r="E20" s="990" t="s">
        <v>1272</v>
      </c>
      <c r="F20" s="993">
        <v>2.41</v>
      </c>
      <c r="G20" s="994">
        <v>3.4</v>
      </c>
      <c r="H20" s="995">
        <f t="shared" si="0"/>
        <v>100</v>
      </c>
      <c r="I20" s="995">
        <f t="shared" si="1"/>
        <v>0</v>
      </c>
      <c r="J20" s="995">
        <f t="shared" si="2"/>
        <v>0</v>
      </c>
      <c r="K20" s="995">
        <f t="shared" si="3"/>
        <v>0</v>
      </c>
      <c r="L20" s="996">
        <f t="shared" si="4"/>
        <v>0</v>
      </c>
      <c r="M20" s="997">
        <v>2.41</v>
      </c>
      <c r="N20" s="997">
        <v>0</v>
      </c>
      <c r="O20" s="997">
        <v>0</v>
      </c>
      <c r="P20" s="997">
        <v>0</v>
      </c>
      <c r="Q20" s="997">
        <v>0</v>
      </c>
      <c r="R20" s="889">
        <v>1.21</v>
      </c>
      <c r="S20" s="995">
        <f t="shared" si="5"/>
        <v>50.207468879668049</v>
      </c>
      <c r="T20" s="1031">
        <v>1.2</v>
      </c>
      <c r="U20" s="995">
        <f t="shared" si="6"/>
        <v>49.792531120331944</v>
      </c>
      <c r="V20" s="989">
        <v>0</v>
      </c>
      <c r="W20" s="995">
        <f t="shared" si="7"/>
        <v>0</v>
      </c>
      <c r="X20" s="989">
        <v>0</v>
      </c>
      <c r="Y20" s="995">
        <f t="shared" si="8"/>
        <v>0</v>
      </c>
      <c r="Z20" s="996" t="s">
        <v>1249</v>
      </c>
      <c r="AA20" s="1032" t="s">
        <v>40</v>
      </c>
      <c r="AB20" s="996" t="s">
        <v>1249</v>
      </c>
      <c r="AC20" s="935"/>
      <c r="AD20" s="935"/>
      <c r="AE20" s="936">
        <v>1.8197519636213306</v>
      </c>
      <c r="AF20" s="936">
        <v>0</v>
      </c>
      <c r="AG20" s="936">
        <v>24.803637866887144</v>
      </c>
      <c r="AH20" s="936">
        <v>0.60024803637866886</v>
      </c>
      <c r="AI20" s="858">
        <v>0</v>
      </c>
    </row>
    <row r="21" spans="1:41" s="858" customFormat="1" ht="15">
      <c r="A21" s="857"/>
      <c r="B21" s="990">
        <v>10</v>
      </c>
      <c r="C21" s="991">
        <v>1.119</v>
      </c>
      <c r="D21" s="992" t="s">
        <v>135</v>
      </c>
      <c r="E21" s="990" t="s">
        <v>1272</v>
      </c>
      <c r="F21" s="993">
        <v>1.1100000000000001</v>
      </c>
      <c r="G21" s="994">
        <v>4.5</v>
      </c>
      <c r="H21" s="995">
        <f t="shared" si="0"/>
        <v>100</v>
      </c>
      <c r="I21" s="995">
        <f t="shared" si="1"/>
        <v>0</v>
      </c>
      <c r="J21" s="995">
        <f t="shared" si="2"/>
        <v>0</v>
      </c>
      <c r="K21" s="995">
        <f t="shared" si="3"/>
        <v>0</v>
      </c>
      <c r="L21" s="996">
        <f t="shared" si="4"/>
        <v>0</v>
      </c>
      <c r="M21" s="997">
        <v>1.1100000000000001</v>
      </c>
      <c r="N21" s="997">
        <v>0</v>
      </c>
      <c r="O21" s="997">
        <v>0</v>
      </c>
      <c r="P21" s="997">
        <v>0</v>
      </c>
      <c r="Q21" s="997">
        <v>0</v>
      </c>
      <c r="R21" s="889">
        <v>1.1100000000000001</v>
      </c>
      <c r="S21" s="995">
        <f t="shared" si="5"/>
        <v>100</v>
      </c>
      <c r="T21" s="1031">
        <v>0</v>
      </c>
      <c r="U21" s="995">
        <f t="shared" si="6"/>
        <v>0</v>
      </c>
      <c r="V21" s="989">
        <v>0</v>
      </c>
      <c r="W21" s="995">
        <f t="shared" si="7"/>
        <v>0</v>
      </c>
      <c r="X21" s="989">
        <v>0</v>
      </c>
      <c r="Y21" s="995">
        <f t="shared" si="8"/>
        <v>0</v>
      </c>
      <c r="Z21" s="996" t="s">
        <v>1249</v>
      </c>
      <c r="AA21" s="1032" t="s">
        <v>40</v>
      </c>
      <c r="AB21" s="996" t="s">
        <v>1249</v>
      </c>
      <c r="AC21" s="935"/>
      <c r="AD21" s="935"/>
      <c r="AE21" s="936">
        <v>1.1200000000000001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990">
        <v>11</v>
      </c>
      <c r="C22" s="991" t="s">
        <v>1114</v>
      </c>
      <c r="D22" s="992" t="s">
        <v>136</v>
      </c>
      <c r="E22" s="990" t="s">
        <v>1272</v>
      </c>
      <c r="F22" s="993">
        <v>1.75</v>
      </c>
      <c r="G22" s="994">
        <v>3.9</v>
      </c>
      <c r="H22" s="995">
        <f t="shared" si="0"/>
        <v>100</v>
      </c>
      <c r="I22" s="995">
        <f t="shared" si="1"/>
        <v>0</v>
      </c>
      <c r="J22" s="995">
        <f t="shared" si="2"/>
        <v>0</v>
      </c>
      <c r="K22" s="995">
        <f t="shared" si="3"/>
        <v>0</v>
      </c>
      <c r="L22" s="996">
        <f t="shared" si="4"/>
        <v>0</v>
      </c>
      <c r="M22" s="997">
        <v>1.75</v>
      </c>
      <c r="N22" s="997">
        <v>0</v>
      </c>
      <c r="O22" s="997">
        <v>0</v>
      </c>
      <c r="P22" s="997">
        <v>0</v>
      </c>
      <c r="Q22" s="997">
        <v>0</v>
      </c>
      <c r="R22" s="889">
        <v>1.35</v>
      </c>
      <c r="S22" s="995">
        <f t="shared" si="5"/>
        <v>77.142857142857153</v>
      </c>
      <c r="T22" s="1031">
        <v>0.4</v>
      </c>
      <c r="U22" s="995">
        <f t="shared" si="6"/>
        <v>22.857142857142858</v>
      </c>
      <c r="V22" s="989">
        <v>0</v>
      </c>
      <c r="W22" s="995">
        <f t="shared" si="7"/>
        <v>0</v>
      </c>
      <c r="X22" s="989">
        <v>0</v>
      </c>
      <c r="Y22" s="995">
        <f t="shared" si="8"/>
        <v>0</v>
      </c>
      <c r="Z22" s="996" t="s">
        <v>1249</v>
      </c>
      <c r="AA22" s="1032" t="s">
        <v>40</v>
      </c>
      <c r="AB22" s="996" t="s">
        <v>1249</v>
      </c>
      <c r="AC22" s="935"/>
      <c r="AD22" s="935"/>
      <c r="AE22" s="936">
        <v>1.75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990">
        <v>12</v>
      </c>
      <c r="C23" s="991">
        <v>1.121</v>
      </c>
      <c r="D23" s="992" t="s">
        <v>137</v>
      </c>
      <c r="E23" s="990" t="s">
        <v>1272</v>
      </c>
      <c r="F23" s="993">
        <v>1.68</v>
      </c>
      <c r="G23" s="994">
        <v>4</v>
      </c>
      <c r="H23" s="995">
        <f t="shared" si="0"/>
        <v>100</v>
      </c>
      <c r="I23" s="995">
        <f t="shared" si="1"/>
        <v>0</v>
      </c>
      <c r="J23" s="995">
        <f t="shared" si="2"/>
        <v>0</v>
      </c>
      <c r="K23" s="995">
        <f t="shared" si="3"/>
        <v>0</v>
      </c>
      <c r="L23" s="996">
        <f t="shared" si="4"/>
        <v>0</v>
      </c>
      <c r="M23" s="997">
        <v>1.68</v>
      </c>
      <c r="N23" s="997">
        <v>0</v>
      </c>
      <c r="O23" s="997">
        <v>0</v>
      </c>
      <c r="P23" s="997">
        <v>0</v>
      </c>
      <c r="Q23" s="997">
        <v>0</v>
      </c>
      <c r="R23" s="889">
        <v>0.68</v>
      </c>
      <c r="S23" s="995">
        <f t="shared" si="5"/>
        <v>40.476190476190482</v>
      </c>
      <c r="T23" s="1031">
        <v>1</v>
      </c>
      <c r="U23" s="995">
        <f t="shared" si="6"/>
        <v>59.523809523809526</v>
      </c>
      <c r="V23" s="989">
        <v>0</v>
      </c>
      <c r="W23" s="995">
        <f t="shared" si="7"/>
        <v>0</v>
      </c>
      <c r="X23" s="989">
        <v>0</v>
      </c>
      <c r="Y23" s="995">
        <f t="shared" si="8"/>
        <v>0</v>
      </c>
      <c r="Z23" s="996" t="s">
        <v>1249</v>
      </c>
      <c r="AA23" s="1032" t="s">
        <v>40</v>
      </c>
      <c r="AB23" s="996" t="s">
        <v>1249</v>
      </c>
      <c r="AC23" s="935"/>
      <c r="AD23" s="935"/>
      <c r="AE23" s="936">
        <v>1.67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990">
        <v>13</v>
      </c>
      <c r="C24" s="991">
        <v>1.1220000000000001</v>
      </c>
      <c r="D24" s="992" t="s">
        <v>138</v>
      </c>
      <c r="E24" s="990" t="s">
        <v>1272</v>
      </c>
      <c r="F24" s="993">
        <v>0.52</v>
      </c>
      <c r="G24" s="994">
        <v>5</v>
      </c>
      <c r="H24" s="995">
        <f t="shared" si="0"/>
        <v>100</v>
      </c>
      <c r="I24" s="995">
        <f t="shared" si="1"/>
        <v>0</v>
      </c>
      <c r="J24" s="995">
        <f t="shared" si="2"/>
        <v>0</v>
      </c>
      <c r="K24" s="995">
        <f t="shared" si="3"/>
        <v>0</v>
      </c>
      <c r="L24" s="996">
        <f t="shared" si="4"/>
        <v>0</v>
      </c>
      <c r="M24" s="997">
        <v>0.52</v>
      </c>
      <c r="N24" s="997">
        <v>0</v>
      </c>
      <c r="O24" s="997">
        <v>0</v>
      </c>
      <c r="P24" s="997">
        <v>0</v>
      </c>
      <c r="Q24" s="997">
        <v>0</v>
      </c>
      <c r="R24" s="889">
        <v>0.2</v>
      </c>
      <c r="S24" s="995">
        <f t="shared" si="5"/>
        <v>38.461538461538467</v>
      </c>
      <c r="T24" s="1031">
        <v>0.2</v>
      </c>
      <c r="U24" s="995">
        <f t="shared" si="6"/>
        <v>38.461538461538467</v>
      </c>
      <c r="V24" s="989">
        <v>0.12</v>
      </c>
      <c r="W24" s="995">
        <f t="shared" si="7"/>
        <v>23.076923076923077</v>
      </c>
      <c r="X24" s="989">
        <v>0</v>
      </c>
      <c r="Y24" s="995">
        <f t="shared" si="8"/>
        <v>0</v>
      </c>
      <c r="Z24" s="996" t="s">
        <v>1249</v>
      </c>
      <c r="AA24" s="1032" t="s">
        <v>40</v>
      </c>
      <c r="AB24" s="996" t="s">
        <v>1249</v>
      </c>
      <c r="AC24" s="935"/>
      <c r="AD24" s="935"/>
      <c r="AE24" s="936">
        <v>0.52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9" customFormat="1" ht="15">
      <c r="A25" s="857"/>
      <c r="B25" s="990">
        <v>14</v>
      </c>
      <c r="C25" s="991">
        <v>1.167</v>
      </c>
      <c r="D25" s="992" t="s">
        <v>833</v>
      </c>
      <c r="E25" s="990" t="s">
        <v>1272</v>
      </c>
      <c r="F25" s="993">
        <v>1.79</v>
      </c>
      <c r="G25" s="994">
        <v>4.2</v>
      </c>
      <c r="H25" s="995">
        <f t="shared" si="0"/>
        <v>100</v>
      </c>
      <c r="I25" s="995">
        <f t="shared" si="1"/>
        <v>0</v>
      </c>
      <c r="J25" s="995">
        <f t="shared" si="2"/>
        <v>0</v>
      </c>
      <c r="K25" s="995">
        <f t="shared" si="3"/>
        <v>0</v>
      </c>
      <c r="L25" s="996">
        <f t="shared" si="4"/>
        <v>0</v>
      </c>
      <c r="M25" s="989">
        <v>1.79</v>
      </c>
      <c r="N25" s="997">
        <v>0</v>
      </c>
      <c r="O25" s="997">
        <v>0</v>
      </c>
      <c r="P25" s="997">
        <v>0</v>
      </c>
      <c r="Q25" s="997">
        <v>0</v>
      </c>
      <c r="R25" s="1034">
        <v>1.19</v>
      </c>
      <c r="S25" s="1034">
        <f>SUM(S11:S24)/$B$24</f>
        <v>62.079250540451724</v>
      </c>
      <c r="T25" s="1031">
        <v>0.6</v>
      </c>
      <c r="U25" s="1034">
        <f>SUM(U11:U24)/$B$24</f>
        <v>31.018480033100328</v>
      </c>
      <c r="V25" s="1034">
        <v>0</v>
      </c>
      <c r="W25" s="1034">
        <f>SUM(W11:W24)/$B$24</f>
        <v>6.9022694264479378</v>
      </c>
      <c r="X25" s="1035">
        <v>0</v>
      </c>
      <c r="Y25" s="995">
        <f t="shared" si="8"/>
        <v>0</v>
      </c>
      <c r="Z25" s="1036"/>
      <c r="AA25" s="1032" t="s">
        <v>40</v>
      </c>
      <c r="AB25" s="1036"/>
      <c r="AC25" s="935"/>
      <c r="AD25" s="935"/>
      <c r="AE25" s="937"/>
      <c r="AF25" s="937"/>
      <c r="AG25" s="937"/>
      <c r="AH25" s="937"/>
    </row>
    <row r="26" spans="1:41" s="859" customFormat="1" ht="19.5">
      <c r="A26" s="857"/>
      <c r="B26" s="860"/>
      <c r="C26" s="861"/>
      <c r="D26" s="1414" t="s">
        <v>1258</v>
      </c>
      <c r="E26" s="1415"/>
      <c r="F26" s="1065">
        <f>SUM(F12:F25)</f>
        <v>34.450000000000003</v>
      </c>
      <c r="G26" s="1065"/>
      <c r="H26" s="1065">
        <f>M26/F26*100</f>
        <v>100</v>
      </c>
      <c r="I26" s="1065">
        <f>N26/$F26*100</f>
        <v>0</v>
      </c>
      <c r="J26" s="1065">
        <f t="shared" ref="J26:L26" si="9">O26/$F26*100</f>
        <v>0</v>
      </c>
      <c r="K26" s="1065">
        <f t="shared" si="9"/>
        <v>0</v>
      </c>
      <c r="L26" s="1065">
        <f t="shared" si="9"/>
        <v>0</v>
      </c>
      <c r="M26" s="1065">
        <f>SUM(M12:M25)</f>
        <v>34.450000000000003</v>
      </c>
      <c r="N26" s="1065">
        <f t="shared" ref="N26:Q26" si="10">SUM(N12:N25)</f>
        <v>0</v>
      </c>
      <c r="O26" s="1065">
        <f t="shared" si="10"/>
        <v>0</v>
      </c>
      <c r="P26" s="1065">
        <f t="shared" si="10"/>
        <v>0</v>
      </c>
      <c r="Q26" s="1065">
        <f t="shared" si="10"/>
        <v>0</v>
      </c>
      <c r="R26" s="1065">
        <f>SUM(R12:R25)</f>
        <v>22.18</v>
      </c>
      <c r="S26" s="1065">
        <f>R26/F26*100</f>
        <v>64.383164005805497</v>
      </c>
      <c r="T26" s="1065">
        <f>SUM(T12:T25)</f>
        <v>10.349999999999998</v>
      </c>
      <c r="U26" s="1065">
        <f>T26/F26*100</f>
        <v>30.043541364296072</v>
      </c>
      <c r="V26" s="1065">
        <f>SUM(V12:V25)</f>
        <v>1.92</v>
      </c>
      <c r="W26" s="1066">
        <f>V26/F26*100</f>
        <v>5.5732946298984034</v>
      </c>
      <c r="X26" s="1065">
        <f>SUM(X12:X25)</f>
        <v>0</v>
      </c>
      <c r="Y26" s="1066">
        <f>X26/F26*100</f>
        <v>0</v>
      </c>
      <c r="Z26" s="1067"/>
      <c r="AA26" s="1068"/>
      <c r="AB26" s="1067"/>
      <c r="AC26" s="939">
        <f>R26+T26+V26+X26</f>
        <v>34.450000000000003</v>
      </c>
      <c r="AD26" s="940" t="e">
        <f>SUM(#REF!,#REF!,#REF!,#REF!,#REF!)</f>
        <v>#REF!</v>
      </c>
      <c r="AE26" s="941"/>
      <c r="AF26" s="1416"/>
      <c r="AG26" s="1416"/>
      <c r="AH26" s="1416"/>
      <c r="AI26" s="819" t="e">
        <f t="shared" ref="AI26" si="11">M26-X26-Z26-AB26-AD26</f>
        <v>#REF!</v>
      </c>
      <c r="AJ26" s="819">
        <f t="shared" ref="AJ26" si="12">100-Y26-AA26-AC26-AE26</f>
        <v>65.55</v>
      </c>
      <c r="AK26" s="811" t="e">
        <f>#REF!+#REF!+#REF!+#REF!</f>
        <v>#REF!</v>
      </c>
      <c r="AL26" s="667"/>
      <c r="AM26" s="675"/>
      <c r="AN26" s="628"/>
      <c r="AO26" s="676"/>
    </row>
    <row r="27" spans="1:41" s="859" customFormat="1" ht="19.5">
      <c r="A27" s="857"/>
      <c r="B27" s="860"/>
      <c r="C27" s="861"/>
      <c r="D27" s="1418" t="s">
        <v>1259</v>
      </c>
      <c r="E27" s="1419"/>
      <c r="F27" s="1419"/>
      <c r="G27" s="1419"/>
      <c r="H27" s="1419"/>
      <c r="I27" s="1419"/>
      <c r="J27" s="1419"/>
      <c r="K27" s="1419"/>
      <c r="L27" s="1419"/>
      <c r="M27" s="1419"/>
      <c r="N27" s="1419"/>
      <c r="O27" s="1069"/>
      <c r="P27" s="1069"/>
      <c r="Q27" s="1069"/>
      <c r="R27" s="1070">
        <f>R26/F26*100</f>
        <v>64.383164005805497</v>
      </c>
      <c r="S27" s="1071"/>
      <c r="T27" s="1072">
        <f>T26/F26*100</f>
        <v>30.043541364296072</v>
      </c>
      <c r="U27" s="1073"/>
      <c r="V27" s="1074">
        <f>V26/F26*100</f>
        <v>5.5732946298984034</v>
      </c>
      <c r="W27" s="1073"/>
      <c r="X27" s="1075">
        <f>X26/F26*100</f>
        <v>0</v>
      </c>
      <c r="Y27" s="1076"/>
      <c r="Z27" s="1077"/>
      <c r="AA27" s="1076"/>
      <c r="AB27" s="1077"/>
      <c r="AC27" s="942">
        <f>SUM(AB26/H26)*100</f>
        <v>0</v>
      </c>
      <c r="AD27" s="943"/>
      <c r="AE27" s="944" t="e">
        <f>SUM(AD26/H26)*100</f>
        <v>#REF!</v>
      </c>
      <c r="AF27" s="1417"/>
      <c r="AG27" s="1417"/>
      <c r="AH27" s="1417"/>
      <c r="AI27" s="818"/>
      <c r="AJ27" s="818"/>
      <c r="AK27" s="667"/>
      <c r="AL27" s="667"/>
      <c r="AM27" s="675"/>
      <c r="AN27" s="628"/>
      <c r="AO27" s="676"/>
    </row>
    <row r="28" spans="1:41" s="859" customFormat="1" ht="19.5">
      <c r="A28" s="857"/>
      <c r="B28" s="860"/>
      <c r="C28" s="861"/>
      <c r="D28" s="1056" t="s">
        <v>1260</v>
      </c>
      <c r="E28" s="1057"/>
      <c r="F28" s="1057"/>
      <c r="G28" s="1057"/>
      <c r="H28" s="1058"/>
      <c r="I28" s="1078"/>
      <c r="J28" s="1057"/>
      <c r="K28" s="1059"/>
      <c r="L28" s="1057"/>
      <c r="M28" s="1059"/>
      <c r="N28" s="1057"/>
      <c r="O28" s="1060"/>
      <c r="P28" s="1060"/>
      <c r="Q28" s="1060"/>
      <c r="R28" s="1411">
        <f>R27+T27</f>
        <v>94.426705370101573</v>
      </c>
      <c r="S28" s="1412"/>
      <c r="T28" s="1412"/>
      <c r="U28" s="1413"/>
      <c r="V28" s="1060"/>
      <c r="W28" s="1060"/>
      <c r="X28" s="1060"/>
      <c r="Y28" s="1060"/>
      <c r="Z28" s="924"/>
      <c r="AA28" s="924"/>
      <c r="AB28" s="924"/>
      <c r="AC28" s="945"/>
      <c r="AD28" s="945"/>
      <c r="AE28" s="945"/>
      <c r="AF28" s="1417"/>
      <c r="AG28" s="1417"/>
      <c r="AH28" s="1417"/>
      <c r="AI28" s="818"/>
      <c r="AJ28" s="818"/>
      <c r="AK28" s="667"/>
      <c r="AL28" s="667"/>
      <c r="AM28" s="675"/>
      <c r="AN28" s="628"/>
      <c r="AO28" s="676"/>
    </row>
    <row r="29" spans="1:41" s="859" customFormat="1" ht="19.5">
      <c r="A29" s="857"/>
      <c r="B29" s="860"/>
      <c r="C29" s="861"/>
      <c r="D29" s="1061" t="s">
        <v>1261</v>
      </c>
      <c r="E29" s="1062"/>
      <c r="F29" s="1062"/>
      <c r="G29" s="1062"/>
      <c r="H29" s="1062"/>
      <c r="I29" s="1062"/>
      <c r="J29" s="1062"/>
      <c r="K29" s="1062"/>
      <c r="L29" s="1062"/>
      <c r="M29" s="1062"/>
      <c r="N29" s="1062"/>
      <c r="O29" s="1063"/>
      <c r="P29" s="1063"/>
      <c r="Q29" s="1063"/>
      <c r="R29" s="1064"/>
      <c r="S29" s="1064"/>
      <c r="T29" s="1064"/>
      <c r="U29" s="1064"/>
      <c r="V29" s="1411">
        <f>SUM(V27:Y27)</f>
        <v>5.5732946298984034</v>
      </c>
      <c r="W29" s="1412"/>
      <c r="X29" s="1412"/>
      <c r="Y29" s="1413"/>
      <c r="Z29" s="930"/>
      <c r="AA29" s="931"/>
      <c r="AB29" s="1420"/>
      <c r="AC29" s="1421"/>
      <c r="AD29" s="1421"/>
      <c r="AE29" s="1421"/>
      <c r="AF29" s="1417"/>
      <c r="AG29" s="1417"/>
      <c r="AH29" s="1417"/>
      <c r="AI29" s="711"/>
      <c r="AJ29" s="818"/>
      <c r="AK29" s="667"/>
      <c r="AL29" s="667"/>
      <c r="AM29" s="675"/>
      <c r="AN29" s="628"/>
      <c r="AO2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26:E26"/>
    <mergeCell ref="AF26:AH29"/>
    <mergeCell ref="D27:N27"/>
    <mergeCell ref="R28:U28"/>
    <mergeCell ref="V29:Y29"/>
    <mergeCell ref="AB29:AE2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3"/>
  <sheetViews>
    <sheetView view="pageBreakPreview" topLeftCell="F1" zoomScale="87" zoomScaleNormal="92" zoomScaleSheetLayoutView="87" workbookViewId="0">
      <pane ySplit="1" topLeftCell="A8" activePane="bottomLeft" state="frozen"/>
      <selection pane="bottomLeft" activeCell="O17" sqref="O17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22" t="s">
        <v>1215</v>
      </c>
      <c r="C1" s="1422"/>
      <c r="D1" s="1422"/>
      <c r="E1" s="1422"/>
      <c r="F1" s="1422"/>
      <c r="G1" s="1422"/>
      <c r="H1" s="1422"/>
      <c r="I1" s="1422"/>
      <c r="J1" s="1422"/>
      <c r="K1" s="1422"/>
      <c r="L1" s="1422"/>
      <c r="M1" s="1422"/>
      <c r="N1" s="1422"/>
      <c r="O1" s="1422"/>
      <c r="P1" s="1422"/>
      <c r="Q1" s="1422"/>
      <c r="R1" s="1422"/>
      <c r="S1" s="1422"/>
      <c r="T1" s="1422"/>
      <c r="U1" s="1422"/>
      <c r="V1" s="1422"/>
      <c r="W1" s="1422"/>
      <c r="X1" s="1422"/>
      <c r="Y1" s="1422"/>
      <c r="Z1" s="1422"/>
      <c r="AA1" s="1422"/>
      <c r="AB1" s="1422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3" t="s">
        <v>835</v>
      </c>
      <c r="C7" s="1424" t="s">
        <v>2</v>
      </c>
      <c r="D7" s="1427" t="s">
        <v>3</v>
      </c>
      <c r="E7" s="1430" t="s">
        <v>1231</v>
      </c>
      <c r="F7" s="1433" t="s">
        <v>1285</v>
      </c>
      <c r="G7" s="1436" t="s">
        <v>1033</v>
      </c>
      <c r="H7" s="1439" t="s">
        <v>1238</v>
      </c>
      <c r="I7" s="1439"/>
      <c r="J7" s="1439"/>
      <c r="K7" s="1439"/>
      <c r="L7" s="1440"/>
      <c r="M7" s="1439" t="s">
        <v>1286</v>
      </c>
      <c r="N7" s="1439"/>
      <c r="O7" s="1439"/>
      <c r="P7" s="1439"/>
      <c r="Q7" s="1440"/>
      <c r="R7" s="1443" t="s">
        <v>1239</v>
      </c>
      <c r="S7" s="1444"/>
      <c r="T7" s="1444"/>
      <c r="U7" s="1444"/>
      <c r="V7" s="1444"/>
      <c r="W7" s="1444"/>
      <c r="X7" s="1444"/>
      <c r="Y7" s="1445"/>
      <c r="Z7" s="1423" t="s">
        <v>1240</v>
      </c>
      <c r="AA7" s="1430" t="s">
        <v>1241</v>
      </c>
      <c r="AB7" s="1430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3"/>
      <c r="C8" s="1425"/>
      <c r="D8" s="1428"/>
      <c r="E8" s="1431"/>
      <c r="F8" s="1434"/>
      <c r="G8" s="1437"/>
      <c r="H8" s="1441"/>
      <c r="I8" s="1441"/>
      <c r="J8" s="1441"/>
      <c r="K8" s="1441"/>
      <c r="L8" s="1442"/>
      <c r="M8" s="1441"/>
      <c r="N8" s="1441"/>
      <c r="O8" s="1441"/>
      <c r="P8" s="1441"/>
      <c r="Q8" s="1442"/>
      <c r="R8" s="1410" t="s">
        <v>12</v>
      </c>
      <c r="S8" s="1410"/>
      <c r="T8" s="1410" t="s">
        <v>13</v>
      </c>
      <c r="U8" s="1410"/>
      <c r="V8" s="1410" t="s">
        <v>1244</v>
      </c>
      <c r="W8" s="1410"/>
      <c r="X8" s="1410" t="s">
        <v>1245</v>
      </c>
      <c r="Y8" s="1410"/>
      <c r="Z8" s="1423"/>
      <c r="AA8" s="1431"/>
      <c r="AB8" s="1431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3"/>
      <c r="C9" s="1426"/>
      <c r="D9" s="1429"/>
      <c r="E9" s="1432"/>
      <c r="F9" s="1435"/>
      <c r="G9" s="1438"/>
      <c r="H9" s="962" t="s">
        <v>1283</v>
      </c>
      <c r="I9" s="962" t="s">
        <v>1218</v>
      </c>
      <c r="J9" s="962" t="s">
        <v>1282</v>
      </c>
      <c r="K9" s="962" t="s">
        <v>1284</v>
      </c>
      <c r="L9" s="962" t="s">
        <v>1220</v>
      </c>
      <c r="M9" s="962" t="s">
        <v>1283</v>
      </c>
      <c r="N9" s="962" t="s">
        <v>1218</v>
      </c>
      <c r="O9" s="962" t="s">
        <v>1282</v>
      </c>
      <c r="P9" s="962" t="s">
        <v>1284</v>
      </c>
      <c r="Q9" s="962" t="s">
        <v>1220</v>
      </c>
      <c r="R9" s="963" t="s">
        <v>20</v>
      </c>
      <c r="S9" s="964" t="s">
        <v>21</v>
      </c>
      <c r="T9" s="963" t="s">
        <v>20</v>
      </c>
      <c r="U9" s="964" t="s">
        <v>21</v>
      </c>
      <c r="V9" s="963" t="s">
        <v>20</v>
      </c>
      <c r="W9" s="965" t="s">
        <v>21</v>
      </c>
      <c r="X9" s="963" t="s">
        <v>20</v>
      </c>
      <c r="Y9" s="965" t="s">
        <v>21</v>
      </c>
      <c r="Z9" s="1423"/>
      <c r="AA9" s="966" t="s">
        <v>1246</v>
      </c>
      <c r="AB9" s="1432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7">
        <v>1</v>
      </c>
      <c r="C10" s="968">
        <v>2</v>
      </c>
      <c r="D10" s="967">
        <v>3</v>
      </c>
      <c r="E10" s="968">
        <v>4</v>
      </c>
      <c r="F10" s="969">
        <v>5</v>
      </c>
      <c r="G10" s="969">
        <v>6</v>
      </c>
      <c r="H10" s="968" t="s">
        <v>1287</v>
      </c>
      <c r="I10" s="967">
        <v>8</v>
      </c>
      <c r="J10" s="968" t="s">
        <v>1288</v>
      </c>
      <c r="K10" s="968" t="s">
        <v>1293</v>
      </c>
      <c r="L10" s="967">
        <v>11</v>
      </c>
      <c r="M10" s="967">
        <v>12</v>
      </c>
      <c r="N10" s="967">
        <v>13</v>
      </c>
      <c r="O10" s="968" t="s">
        <v>1294</v>
      </c>
      <c r="P10" s="967">
        <v>15</v>
      </c>
      <c r="Q10" s="967">
        <v>16</v>
      </c>
      <c r="R10" s="967">
        <v>17</v>
      </c>
      <c r="S10" s="967">
        <v>18</v>
      </c>
      <c r="T10" s="967">
        <v>19</v>
      </c>
      <c r="U10" s="967">
        <v>20</v>
      </c>
      <c r="V10" s="967">
        <v>21</v>
      </c>
      <c r="W10" s="967">
        <v>22</v>
      </c>
      <c r="X10" s="967">
        <v>23</v>
      </c>
      <c r="Y10" s="967">
        <v>24</v>
      </c>
      <c r="Z10" s="967">
        <v>25</v>
      </c>
      <c r="AA10" s="968" t="s">
        <v>1295</v>
      </c>
      <c r="AB10" s="967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11"/>
      <c r="C11" s="1012"/>
      <c r="D11" s="1011" t="str">
        <f>"KECAMATAN "&amp;E12&amp;""</f>
        <v>KECAMATAN KALIMANAH</v>
      </c>
      <c r="E11" s="1012"/>
      <c r="F11" s="1013"/>
      <c r="G11" s="1014"/>
      <c r="H11" s="1015"/>
      <c r="I11" s="1016"/>
      <c r="J11" s="1015"/>
      <c r="K11" s="1015"/>
      <c r="L11" s="1016"/>
      <c r="M11" s="1017"/>
      <c r="N11" s="1017"/>
      <c r="O11" s="1015"/>
      <c r="P11" s="1017"/>
      <c r="Q11" s="1017"/>
      <c r="R11" s="1016"/>
      <c r="S11" s="1016"/>
      <c r="T11" s="1016"/>
      <c r="U11" s="1016"/>
      <c r="V11" s="1016"/>
      <c r="W11" s="1016"/>
      <c r="X11" s="1016"/>
      <c r="Y11" s="1016"/>
      <c r="Z11" s="1016"/>
      <c r="AA11" s="1012"/>
      <c r="AB11" s="1016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18">
        <v>1</v>
      </c>
      <c r="C12" s="1019">
        <v>1.0880000000000001</v>
      </c>
      <c r="D12" s="1020" t="s">
        <v>107</v>
      </c>
      <c r="E12" s="1018" t="s">
        <v>1271</v>
      </c>
      <c r="F12" s="1021">
        <v>4.42</v>
      </c>
      <c r="G12" s="1022">
        <v>6</v>
      </c>
      <c r="H12" s="1023">
        <f>M12/F12*100</f>
        <v>100</v>
      </c>
      <c r="I12" s="1023">
        <f t="shared" ref="I12:I37" si="0">N12/F12*100</f>
        <v>0</v>
      </c>
      <c r="J12" s="1023">
        <f>O12/F12*100</f>
        <v>0</v>
      </c>
      <c r="K12" s="1023">
        <f>P12/F12*100</f>
        <v>0</v>
      </c>
      <c r="L12" s="1024">
        <f>Q12/F12*100</f>
        <v>0</v>
      </c>
      <c r="M12" s="1025">
        <f>F12-N12-O12-P12-Q12</f>
        <v>4.42</v>
      </c>
      <c r="N12" s="1025"/>
      <c r="O12" s="1025">
        <v>0</v>
      </c>
      <c r="P12" s="1025"/>
      <c r="Q12" s="1025">
        <v>0</v>
      </c>
      <c r="R12" s="1026">
        <v>4.42</v>
      </c>
      <c r="S12" s="1023">
        <f t="shared" ref="S12:S37" si="1">(R12/F12)*100</f>
        <v>100</v>
      </c>
      <c r="T12" s="1017">
        <v>0</v>
      </c>
      <c r="U12" s="1023">
        <f t="shared" ref="U12:U37" si="2">SUM(T12/F12)*100</f>
        <v>0</v>
      </c>
      <c r="V12" s="1017">
        <v>0</v>
      </c>
      <c r="W12" s="1023">
        <f t="shared" ref="W12:W37" si="3">SUM(V12/F12)*100</f>
        <v>0</v>
      </c>
      <c r="X12" s="1017">
        <v>0</v>
      </c>
      <c r="Y12" s="1023">
        <f>SUM(X12/F12)*100</f>
        <v>0</v>
      </c>
      <c r="Z12" s="1024" t="s">
        <v>1249</v>
      </c>
      <c r="AA12" s="1027" t="s">
        <v>40</v>
      </c>
      <c r="AB12" s="1024" t="s">
        <v>1249</v>
      </c>
      <c r="AC12" s="938">
        <f>S12+U12+W12+Y12</f>
        <v>100</v>
      </c>
      <c r="AD12" s="938">
        <f>F12-(M12+N12+O12+P12+Q12)</f>
        <v>0</v>
      </c>
      <c r="AE12" s="936">
        <v>4.42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18">
        <v>2</v>
      </c>
      <c r="C13" s="1019">
        <v>1.089</v>
      </c>
      <c r="D13" s="1020" t="s">
        <v>108</v>
      </c>
      <c r="E13" s="1018" t="s">
        <v>1271</v>
      </c>
      <c r="F13" s="1021">
        <v>3.51</v>
      </c>
      <c r="G13" s="1022">
        <v>4</v>
      </c>
      <c r="H13" s="1023">
        <f t="shared" ref="H13:H37" si="4">M13/F13*100</f>
        <v>77.207977207977208</v>
      </c>
      <c r="I13" s="1023">
        <f t="shared" si="0"/>
        <v>11.396011396011398</v>
      </c>
      <c r="J13" s="1023">
        <f t="shared" ref="J13:J37" si="5">O13/F13*100</f>
        <v>0</v>
      </c>
      <c r="K13" s="1023">
        <f t="shared" ref="K13:K37" si="6">P13/F13*100</f>
        <v>11.396011396011398</v>
      </c>
      <c r="L13" s="1024">
        <f t="shared" ref="L13:L37" si="7">Q13/F13*100</f>
        <v>0</v>
      </c>
      <c r="M13" s="1025">
        <f t="shared" ref="M13:M37" si="8">F13-N13-O13-P13-Q13</f>
        <v>2.71</v>
      </c>
      <c r="N13" s="1025">
        <v>0.4</v>
      </c>
      <c r="O13" s="1025">
        <v>0</v>
      </c>
      <c r="P13" s="1025">
        <v>0.4</v>
      </c>
      <c r="Q13" s="1025">
        <v>0</v>
      </c>
      <c r="R13" s="1026">
        <v>1.1100000000000001</v>
      </c>
      <c r="S13" s="1023">
        <f t="shared" si="1"/>
        <v>31.623931623931629</v>
      </c>
      <c r="T13" s="1017">
        <v>1.6</v>
      </c>
      <c r="U13" s="1023">
        <f t="shared" si="2"/>
        <v>45.58404558404559</v>
      </c>
      <c r="V13" s="1017">
        <v>0.4</v>
      </c>
      <c r="W13" s="1023">
        <f t="shared" si="3"/>
        <v>11.396011396011398</v>
      </c>
      <c r="X13" s="1017">
        <v>0.4</v>
      </c>
      <c r="Y13" s="1023">
        <f t="shared" ref="Y13:Y37" si="9">SUM(X13/F13)*100</f>
        <v>11.396011396011398</v>
      </c>
      <c r="Z13" s="1024" t="s">
        <v>1249</v>
      </c>
      <c r="AA13" s="1027" t="s">
        <v>29</v>
      </c>
      <c r="AB13" s="1024" t="s">
        <v>1249</v>
      </c>
      <c r="AC13" s="938">
        <f t="shared" ref="AC13:AC37" si="10">S13+U13+W13+Y13</f>
        <v>100.00000000000003</v>
      </c>
      <c r="AD13" s="938">
        <f t="shared" ref="AD13:AD37" si="11">F13-(M13+N13+O13+P13+Q13)</f>
        <v>0</v>
      </c>
      <c r="AE13" s="936">
        <v>2.6</v>
      </c>
      <c r="AF13" s="936">
        <v>0.8</v>
      </c>
      <c r="AG13" s="936">
        <v>0</v>
      </c>
      <c r="AH13" s="936">
        <v>0.2</v>
      </c>
      <c r="AI13" s="858">
        <v>0</v>
      </c>
    </row>
    <row r="14" spans="1:35" s="858" customFormat="1" ht="15">
      <c r="A14" s="857"/>
      <c r="B14" s="1018">
        <v>3</v>
      </c>
      <c r="C14" s="1019" t="s">
        <v>1071</v>
      </c>
      <c r="D14" s="1020" t="s">
        <v>109</v>
      </c>
      <c r="E14" s="1018" t="s">
        <v>1271</v>
      </c>
      <c r="F14" s="1021">
        <v>1.77</v>
      </c>
      <c r="G14" s="1022">
        <v>3.5</v>
      </c>
      <c r="H14" s="1023">
        <f t="shared" si="4"/>
        <v>100</v>
      </c>
      <c r="I14" s="1023">
        <f t="shared" si="0"/>
        <v>0</v>
      </c>
      <c r="J14" s="1023">
        <f t="shared" si="5"/>
        <v>0</v>
      </c>
      <c r="K14" s="1023">
        <f t="shared" si="6"/>
        <v>0</v>
      </c>
      <c r="L14" s="1024">
        <f t="shared" si="7"/>
        <v>0</v>
      </c>
      <c r="M14" s="1025">
        <f t="shared" si="8"/>
        <v>1.77</v>
      </c>
      <c r="N14" s="1025"/>
      <c r="O14" s="1025">
        <v>0</v>
      </c>
      <c r="P14" s="1025"/>
      <c r="Q14" s="1025">
        <v>0</v>
      </c>
      <c r="R14" s="1026">
        <v>1.77</v>
      </c>
      <c r="S14" s="1023">
        <f t="shared" si="1"/>
        <v>100</v>
      </c>
      <c r="T14" s="1017">
        <v>0</v>
      </c>
      <c r="U14" s="1023">
        <f t="shared" si="2"/>
        <v>0</v>
      </c>
      <c r="V14" s="1017">
        <v>0</v>
      </c>
      <c r="W14" s="1023">
        <f t="shared" si="3"/>
        <v>0</v>
      </c>
      <c r="X14" s="1017">
        <v>0</v>
      </c>
      <c r="Y14" s="1023">
        <f t="shared" si="9"/>
        <v>0</v>
      </c>
      <c r="Z14" s="1024" t="s">
        <v>1249</v>
      </c>
      <c r="AA14" s="1027" t="s">
        <v>40</v>
      </c>
      <c r="AB14" s="1024" t="s">
        <v>1249</v>
      </c>
      <c r="AC14" s="938">
        <f t="shared" si="10"/>
        <v>100</v>
      </c>
      <c r="AD14" s="938">
        <f t="shared" si="11"/>
        <v>0</v>
      </c>
      <c r="AE14" s="936">
        <v>1.77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18">
        <v>4</v>
      </c>
      <c r="C15" s="1019">
        <v>1.091</v>
      </c>
      <c r="D15" s="1020" t="s">
        <v>110</v>
      </c>
      <c r="E15" s="1018" t="s">
        <v>1271</v>
      </c>
      <c r="F15" s="1021">
        <v>0.87</v>
      </c>
      <c r="G15" s="1022">
        <v>4</v>
      </c>
      <c r="H15" s="1023">
        <f t="shared" si="4"/>
        <v>100</v>
      </c>
      <c r="I15" s="1023">
        <f t="shared" si="0"/>
        <v>0</v>
      </c>
      <c r="J15" s="1023">
        <f t="shared" si="5"/>
        <v>0</v>
      </c>
      <c r="K15" s="1023">
        <f t="shared" si="6"/>
        <v>0</v>
      </c>
      <c r="L15" s="1024">
        <f t="shared" si="7"/>
        <v>0</v>
      </c>
      <c r="M15" s="1025">
        <f t="shared" si="8"/>
        <v>0.87</v>
      </c>
      <c r="N15" s="1025"/>
      <c r="O15" s="1025">
        <v>0</v>
      </c>
      <c r="P15" s="1025"/>
      <c r="Q15" s="1025">
        <v>0</v>
      </c>
      <c r="R15" s="1026">
        <v>0.87</v>
      </c>
      <c r="S15" s="1023">
        <f t="shared" si="1"/>
        <v>100</v>
      </c>
      <c r="T15" s="1017">
        <v>0</v>
      </c>
      <c r="U15" s="1023">
        <f t="shared" si="2"/>
        <v>0</v>
      </c>
      <c r="V15" s="1017">
        <v>0</v>
      </c>
      <c r="W15" s="1023">
        <f t="shared" si="3"/>
        <v>0</v>
      </c>
      <c r="X15" s="1017">
        <v>0</v>
      </c>
      <c r="Y15" s="1023">
        <f t="shared" si="9"/>
        <v>0</v>
      </c>
      <c r="Z15" s="1024" t="s">
        <v>1249</v>
      </c>
      <c r="AA15" s="1027" t="s">
        <v>40</v>
      </c>
      <c r="AB15" s="1024" t="s">
        <v>1249</v>
      </c>
      <c r="AC15" s="938">
        <f t="shared" si="10"/>
        <v>100</v>
      </c>
      <c r="AD15" s="938">
        <f t="shared" si="11"/>
        <v>0</v>
      </c>
      <c r="AE15" s="936">
        <v>0.87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18">
        <v>5</v>
      </c>
      <c r="C16" s="1019">
        <v>1.0920000000000001</v>
      </c>
      <c r="D16" s="1020" t="s">
        <v>111</v>
      </c>
      <c r="E16" s="1018" t="s">
        <v>1271</v>
      </c>
      <c r="F16" s="1021">
        <v>2.57</v>
      </c>
      <c r="G16" s="1022">
        <v>5</v>
      </c>
      <c r="H16" s="1023">
        <f t="shared" si="4"/>
        <v>100</v>
      </c>
      <c r="I16" s="1023">
        <f t="shared" si="0"/>
        <v>0</v>
      </c>
      <c r="J16" s="1023">
        <f t="shared" si="5"/>
        <v>0</v>
      </c>
      <c r="K16" s="1023">
        <f t="shared" si="6"/>
        <v>0</v>
      </c>
      <c r="L16" s="1024">
        <f t="shared" si="7"/>
        <v>0</v>
      </c>
      <c r="M16" s="1025">
        <f t="shared" si="8"/>
        <v>2.57</v>
      </c>
      <c r="N16" s="1025"/>
      <c r="O16" s="1025">
        <v>0</v>
      </c>
      <c r="P16" s="1025"/>
      <c r="Q16" s="1025">
        <v>0</v>
      </c>
      <c r="R16" s="1026">
        <v>2.37</v>
      </c>
      <c r="S16" s="1023">
        <f t="shared" si="1"/>
        <v>92.217898832684824</v>
      </c>
      <c r="T16" s="1017">
        <v>0.2</v>
      </c>
      <c r="U16" s="1023">
        <f t="shared" si="2"/>
        <v>7.7821011673151768</v>
      </c>
      <c r="V16" s="1017">
        <v>0</v>
      </c>
      <c r="W16" s="1023">
        <f t="shared" si="3"/>
        <v>0</v>
      </c>
      <c r="X16" s="1017">
        <v>0</v>
      </c>
      <c r="Y16" s="1023">
        <f t="shared" si="9"/>
        <v>0</v>
      </c>
      <c r="Z16" s="1024" t="s">
        <v>1249</v>
      </c>
      <c r="AA16" s="1027" t="s">
        <v>29</v>
      </c>
      <c r="AB16" s="1024" t="s">
        <v>1249</v>
      </c>
      <c r="AC16" s="938">
        <f t="shared" si="10"/>
        <v>100</v>
      </c>
      <c r="AD16" s="938">
        <f t="shared" si="11"/>
        <v>0</v>
      </c>
      <c r="AE16" s="936">
        <v>2.58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1018">
        <v>6</v>
      </c>
      <c r="C17" s="1019">
        <v>1.093</v>
      </c>
      <c r="D17" s="1020" t="s">
        <v>112</v>
      </c>
      <c r="E17" s="1018" t="s">
        <v>1271</v>
      </c>
      <c r="F17" s="1021">
        <v>2.58</v>
      </c>
      <c r="G17" s="1022">
        <v>4</v>
      </c>
      <c r="H17" s="1023">
        <f t="shared" si="4"/>
        <v>100</v>
      </c>
      <c r="I17" s="1023">
        <f t="shared" si="0"/>
        <v>0</v>
      </c>
      <c r="J17" s="1023">
        <f t="shared" si="5"/>
        <v>0</v>
      </c>
      <c r="K17" s="1023">
        <f t="shared" si="6"/>
        <v>0</v>
      </c>
      <c r="L17" s="1024">
        <f t="shared" si="7"/>
        <v>0</v>
      </c>
      <c r="M17" s="1025">
        <f t="shared" si="8"/>
        <v>2.58</v>
      </c>
      <c r="N17" s="1025"/>
      <c r="O17" s="1025">
        <v>0</v>
      </c>
      <c r="P17" s="1025"/>
      <c r="Q17" s="1025">
        <v>0</v>
      </c>
      <c r="R17" s="1026">
        <v>2.58</v>
      </c>
      <c r="S17" s="1023">
        <f t="shared" si="1"/>
        <v>100</v>
      </c>
      <c r="T17" s="1017">
        <v>0</v>
      </c>
      <c r="U17" s="1023">
        <f t="shared" si="2"/>
        <v>0</v>
      </c>
      <c r="V17" s="1017">
        <v>0</v>
      </c>
      <c r="W17" s="1023">
        <f t="shared" si="3"/>
        <v>0</v>
      </c>
      <c r="X17" s="1017">
        <v>0</v>
      </c>
      <c r="Y17" s="1023">
        <f t="shared" si="9"/>
        <v>0</v>
      </c>
      <c r="Z17" s="1024" t="s">
        <v>1249</v>
      </c>
      <c r="AA17" s="1027" t="s">
        <v>40</v>
      </c>
      <c r="AB17" s="1024" t="s">
        <v>1249</v>
      </c>
      <c r="AC17" s="938">
        <f t="shared" si="10"/>
        <v>100</v>
      </c>
      <c r="AD17" s="938">
        <f t="shared" si="11"/>
        <v>0</v>
      </c>
      <c r="AE17" s="936">
        <v>2.59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1018">
        <v>7</v>
      </c>
      <c r="C18" s="1019">
        <v>1.0940000000000001</v>
      </c>
      <c r="D18" s="1020" t="s">
        <v>113</v>
      </c>
      <c r="E18" s="1018" t="s">
        <v>1271</v>
      </c>
      <c r="F18" s="1021">
        <v>3.81</v>
      </c>
      <c r="G18" s="1022">
        <v>6</v>
      </c>
      <c r="H18" s="1023">
        <f t="shared" si="4"/>
        <v>57.742782152230973</v>
      </c>
      <c r="I18" s="1023">
        <f t="shared" si="0"/>
        <v>42.257217847769027</v>
      </c>
      <c r="J18" s="1023">
        <f t="shared" si="5"/>
        <v>0</v>
      </c>
      <c r="K18" s="1023">
        <f t="shared" si="6"/>
        <v>0</v>
      </c>
      <c r="L18" s="1024">
        <f t="shared" si="7"/>
        <v>0</v>
      </c>
      <c r="M18" s="1025">
        <f t="shared" si="8"/>
        <v>2.2000000000000002</v>
      </c>
      <c r="N18" s="1025">
        <v>1.61</v>
      </c>
      <c r="O18" s="1025">
        <v>0</v>
      </c>
      <c r="P18" s="1025">
        <v>0</v>
      </c>
      <c r="Q18" s="1025">
        <v>0</v>
      </c>
      <c r="R18" s="1026">
        <v>1.61</v>
      </c>
      <c r="S18" s="1023">
        <f t="shared" si="1"/>
        <v>42.257217847769027</v>
      </c>
      <c r="T18" s="1017">
        <v>1.2</v>
      </c>
      <c r="U18" s="1023">
        <f t="shared" si="2"/>
        <v>31.496062992125985</v>
      </c>
      <c r="V18" s="1017">
        <v>1</v>
      </c>
      <c r="W18" s="1023">
        <f t="shared" si="3"/>
        <v>26.246719160104988</v>
      </c>
      <c r="X18" s="1017">
        <v>0</v>
      </c>
      <c r="Y18" s="1023">
        <f t="shared" si="9"/>
        <v>0</v>
      </c>
      <c r="Z18" s="1024" t="s">
        <v>1249</v>
      </c>
      <c r="AA18" s="1027" t="s">
        <v>29</v>
      </c>
      <c r="AB18" s="1024" t="s">
        <v>1249</v>
      </c>
      <c r="AC18" s="938">
        <f t="shared" si="10"/>
        <v>100</v>
      </c>
      <c r="AD18" s="938">
        <f t="shared" si="11"/>
        <v>0</v>
      </c>
      <c r="AE18" s="936">
        <v>2.42</v>
      </c>
      <c r="AF18" s="936">
        <v>1</v>
      </c>
      <c r="AG18" s="936">
        <v>0</v>
      </c>
      <c r="AH18" s="936">
        <v>0.4</v>
      </c>
      <c r="AI18" s="858">
        <v>0</v>
      </c>
    </row>
    <row r="19" spans="1:35" s="858" customFormat="1" ht="15">
      <c r="A19" s="857"/>
      <c r="B19" s="1018">
        <v>8</v>
      </c>
      <c r="C19" s="1019">
        <v>1.095</v>
      </c>
      <c r="D19" s="1020" t="s">
        <v>114</v>
      </c>
      <c r="E19" s="1018" t="s">
        <v>1271</v>
      </c>
      <c r="F19" s="1021">
        <v>2.92</v>
      </c>
      <c r="G19" s="1022">
        <v>3</v>
      </c>
      <c r="H19" s="1023">
        <f t="shared" si="4"/>
        <v>100</v>
      </c>
      <c r="I19" s="1023">
        <f t="shared" si="0"/>
        <v>0</v>
      </c>
      <c r="J19" s="1023">
        <f t="shared" si="5"/>
        <v>0</v>
      </c>
      <c r="K19" s="1023">
        <f t="shared" si="6"/>
        <v>0</v>
      </c>
      <c r="L19" s="1024">
        <f t="shared" si="7"/>
        <v>0</v>
      </c>
      <c r="M19" s="1025">
        <f t="shared" si="8"/>
        <v>2.92</v>
      </c>
      <c r="N19" s="1025"/>
      <c r="O19" s="1025">
        <v>0</v>
      </c>
      <c r="P19" s="1025"/>
      <c r="Q19" s="1025">
        <v>0</v>
      </c>
      <c r="R19" s="1026">
        <v>2.72</v>
      </c>
      <c r="S19" s="1023">
        <f t="shared" si="1"/>
        <v>93.150684931506859</v>
      </c>
      <c r="T19" s="1017">
        <v>0.2</v>
      </c>
      <c r="U19" s="1023">
        <f t="shared" si="2"/>
        <v>6.8493150684931514</v>
      </c>
      <c r="V19" s="1017">
        <v>0</v>
      </c>
      <c r="W19" s="1023">
        <f t="shared" si="3"/>
        <v>0</v>
      </c>
      <c r="X19" s="1017">
        <v>0</v>
      </c>
      <c r="Y19" s="1023">
        <f t="shared" si="9"/>
        <v>0</v>
      </c>
      <c r="Z19" s="1024" t="s">
        <v>1249</v>
      </c>
      <c r="AA19" s="1027" t="s">
        <v>29</v>
      </c>
      <c r="AB19" s="1024" t="s">
        <v>1249</v>
      </c>
      <c r="AC19" s="938">
        <f t="shared" si="10"/>
        <v>100.00000000000001</v>
      </c>
      <c r="AD19" s="938">
        <f t="shared" si="11"/>
        <v>0</v>
      </c>
      <c r="AE19" s="936">
        <v>2.94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1018">
        <v>9</v>
      </c>
      <c r="C20" s="1019">
        <v>1.0960000000000001</v>
      </c>
      <c r="D20" s="1020" t="s">
        <v>115</v>
      </c>
      <c r="E20" s="1018" t="s">
        <v>1271</v>
      </c>
      <c r="F20" s="1021">
        <v>2.81</v>
      </c>
      <c r="G20" s="1022">
        <v>4</v>
      </c>
      <c r="H20" s="1023">
        <f t="shared" si="4"/>
        <v>100</v>
      </c>
      <c r="I20" s="1023">
        <f t="shared" si="0"/>
        <v>0</v>
      </c>
      <c r="J20" s="1023">
        <f t="shared" si="5"/>
        <v>0</v>
      </c>
      <c r="K20" s="1023">
        <f t="shared" si="6"/>
        <v>0</v>
      </c>
      <c r="L20" s="1024">
        <f t="shared" si="7"/>
        <v>0</v>
      </c>
      <c r="M20" s="1025">
        <f t="shared" si="8"/>
        <v>2.81</v>
      </c>
      <c r="N20" s="1025"/>
      <c r="O20" s="1025">
        <v>0</v>
      </c>
      <c r="P20" s="1025"/>
      <c r="Q20" s="1025">
        <v>0</v>
      </c>
      <c r="R20" s="1026">
        <v>2.81</v>
      </c>
      <c r="S20" s="1023">
        <f t="shared" si="1"/>
        <v>100</v>
      </c>
      <c r="T20" s="1017">
        <v>0</v>
      </c>
      <c r="U20" s="1023">
        <f t="shared" si="2"/>
        <v>0</v>
      </c>
      <c r="V20" s="1017">
        <v>0</v>
      </c>
      <c r="W20" s="1023">
        <f t="shared" si="3"/>
        <v>0</v>
      </c>
      <c r="X20" s="1017">
        <v>0</v>
      </c>
      <c r="Y20" s="1023">
        <f t="shared" si="9"/>
        <v>0</v>
      </c>
      <c r="Z20" s="1024" t="s">
        <v>1249</v>
      </c>
      <c r="AA20" s="1027" t="s">
        <v>29</v>
      </c>
      <c r="AB20" s="1024" t="s">
        <v>1249</v>
      </c>
      <c r="AC20" s="938">
        <f t="shared" si="10"/>
        <v>100</v>
      </c>
      <c r="AD20" s="938">
        <f t="shared" si="11"/>
        <v>0</v>
      </c>
      <c r="AE20" s="936">
        <v>2.81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1018">
        <v>10</v>
      </c>
      <c r="C21" s="1019">
        <v>1.097</v>
      </c>
      <c r="D21" s="1020" t="s">
        <v>116</v>
      </c>
      <c r="E21" s="1018" t="s">
        <v>1271</v>
      </c>
      <c r="F21" s="1021">
        <v>1.41</v>
      </c>
      <c r="G21" s="1022">
        <v>4</v>
      </c>
      <c r="H21" s="1023">
        <f t="shared" si="4"/>
        <v>71.631205673758856</v>
      </c>
      <c r="I21" s="1023">
        <f t="shared" si="0"/>
        <v>0</v>
      </c>
      <c r="J21" s="1023">
        <f t="shared" si="5"/>
        <v>0</v>
      </c>
      <c r="K21" s="1023">
        <f t="shared" si="6"/>
        <v>28.368794326241137</v>
      </c>
      <c r="L21" s="1024">
        <f t="shared" si="7"/>
        <v>0</v>
      </c>
      <c r="M21" s="1025">
        <f t="shared" si="8"/>
        <v>1.0099999999999998</v>
      </c>
      <c r="N21" s="1025"/>
      <c r="O21" s="1025">
        <v>0</v>
      </c>
      <c r="P21" s="1025">
        <v>0.4</v>
      </c>
      <c r="Q21" s="1025">
        <v>0</v>
      </c>
      <c r="R21" s="1028">
        <v>0</v>
      </c>
      <c r="S21" s="1023">
        <f t="shared" si="1"/>
        <v>0</v>
      </c>
      <c r="T21" s="1017">
        <v>0.41</v>
      </c>
      <c r="U21" s="1023">
        <f t="shared" si="2"/>
        <v>29.078014184397162</v>
      </c>
      <c r="V21" s="1017">
        <v>0.6</v>
      </c>
      <c r="W21" s="1023">
        <f t="shared" si="3"/>
        <v>42.553191489361701</v>
      </c>
      <c r="X21" s="1017">
        <v>0.4</v>
      </c>
      <c r="Y21" s="1023">
        <f t="shared" si="9"/>
        <v>28.368794326241137</v>
      </c>
      <c r="Z21" s="1024" t="s">
        <v>1249</v>
      </c>
      <c r="AA21" s="1027" t="s">
        <v>40</v>
      </c>
      <c r="AB21" s="1024" t="s">
        <v>1249</v>
      </c>
      <c r="AC21" s="938">
        <f t="shared" si="10"/>
        <v>100</v>
      </c>
      <c r="AD21" s="938">
        <f t="shared" si="11"/>
        <v>0</v>
      </c>
      <c r="AE21" s="936">
        <v>1</v>
      </c>
      <c r="AF21" s="936">
        <v>0</v>
      </c>
      <c r="AG21" s="936">
        <v>0</v>
      </c>
      <c r="AH21" s="936">
        <v>0.4</v>
      </c>
      <c r="AI21" s="858">
        <v>0</v>
      </c>
    </row>
    <row r="22" spans="1:35" s="858" customFormat="1" ht="15">
      <c r="A22" s="857"/>
      <c r="B22" s="1018">
        <v>11</v>
      </c>
      <c r="C22" s="1019">
        <v>1.0980000000000001</v>
      </c>
      <c r="D22" s="1020" t="s">
        <v>117</v>
      </c>
      <c r="E22" s="1018" t="s">
        <v>1271</v>
      </c>
      <c r="F22" s="1021">
        <v>0.81</v>
      </c>
      <c r="G22" s="1022">
        <v>3.5</v>
      </c>
      <c r="H22" s="1023">
        <f t="shared" si="4"/>
        <v>100</v>
      </c>
      <c r="I22" s="1023">
        <f t="shared" si="0"/>
        <v>0</v>
      </c>
      <c r="J22" s="1023">
        <f t="shared" si="5"/>
        <v>0</v>
      </c>
      <c r="K22" s="1023">
        <f t="shared" si="6"/>
        <v>0</v>
      </c>
      <c r="L22" s="1024">
        <f t="shared" si="7"/>
        <v>0</v>
      </c>
      <c r="M22" s="1025">
        <f t="shared" si="8"/>
        <v>0.81</v>
      </c>
      <c r="N22" s="1025"/>
      <c r="O22" s="1025">
        <v>0</v>
      </c>
      <c r="P22" s="1025"/>
      <c r="Q22" s="1025">
        <v>0</v>
      </c>
      <c r="R22" s="1026">
        <v>0.81</v>
      </c>
      <c r="S22" s="1023">
        <f t="shared" si="1"/>
        <v>100</v>
      </c>
      <c r="T22" s="1017">
        <v>0</v>
      </c>
      <c r="U22" s="1023">
        <f t="shared" si="2"/>
        <v>0</v>
      </c>
      <c r="V22" s="1017">
        <v>0</v>
      </c>
      <c r="W22" s="1023">
        <f t="shared" si="3"/>
        <v>0</v>
      </c>
      <c r="X22" s="1017">
        <v>0</v>
      </c>
      <c r="Y22" s="1023">
        <f t="shared" si="9"/>
        <v>0</v>
      </c>
      <c r="Z22" s="1024" t="s">
        <v>1249</v>
      </c>
      <c r="AA22" s="1027" t="s">
        <v>29</v>
      </c>
      <c r="AB22" s="1024" t="s">
        <v>1249</v>
      </c>
      <c r="AC22" s="938">
        <f t="shared" si="10"/>
        <v>100</v>
      </c>
      <c r="AD22" s="938">
        <f t="shared" si="11"/>
        <v>0</v>
      </c>
      <c r="AE22" s="936">
        <v>0.81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1018">
        <v>12</v>
      </c>
      <c r="C23" s="1019">
        <v>1.099</v>
      </c>
      <c r="D23" s="1020" t="s">
        <v>1148</v>
      </c>
      <c r="E23" s="1018" t="s">
        <v>1271</v>
      </c>
      <c r="F23" s="1021">
        <v>1.95</v>
      </c>
      <c r="G23" s="1022">
        <v>4</v>
      </c>
      <c r="H23" s="1023">
        <f t="shared" si="4"/>
        <v>100</v>
      </c>
      <c r="I23" s="1023">
        <f t="shared" si="0"/>
        <v>0</v>
      </c>
      <c r="J23" s="1023">
        <f t="shared" si="5"/>
        <v>0</v>
      </c>
      <c r="K23" s="1023">
        <f t="shared" si="6"/>
        <v>0</v>
      </c>
      <c r="L23" s="1024">
        <f t="shared" si="7"/>
        <v>0</v>
      </c>
      <c r="M23" s="1025">
        <f t="shared" si="8"/>
        <v>1.95</v>
      </c>
      <c r="N23" s="1025"/>
      <c r="O23" s="1025">
        <v>0</v>
      </c>
      <c r="P23" s="1025"/>
      <c r="Q23" s="1025">
        <v>0</v>
      </c>
      <c r="R23" s="1026">
        <v>1.95</v>
      </c>
      <c r="S23" s="1023">
        <f t="shared" si="1"/>
        <v>100</v>
      </c>
      <c r="T23" s="1017">
        <v>0</v>
      </c>
      <c r="U23" s="1023">
        <f t="shared" si="2"/>
        <v>0</v>
      </c>
      <c r="V23" s="1017">
        <v>0</v>
      </c>
      <c r="W23" s="1023">
        <f t="shared" si="3"/>
        <v>0</v>
      </c>
      <c r="X23" s="1017">
        <v>0</v>
      </c>
      <c r="Y23" s="1023">
        <f t="shared" si="9"/>
        <v>0</v>
      </c>
      <c r="Z23" s="1024" t="s">
        <v>1249</v>
      </c>
      <c r="AA23" s="1027" t="s">
        <v>29</v>
      </c>
      <c r="AB23" s="1024" t="s">
        <v>1249</v>
      </c>
      <c r="AC23" s="938">
        <f t="shared" si="10"/>
        <v>100</v>
      </c>
      <c r="AD23" s="938">
        <f t="shared" si="11"/>
        <v>0</v>
      </c>
      <c r="AE23" s="936">
        <v>1.95</v>
      </c>
      <c r="AF23" s="936">
        <v>0</v>
      </c>
      <c r="AG23" s="936">
        <v>0</v>
      </c>
      <c r="AH23" s="936">
        <v>0</v>
      </c>
      <c r="AI23" s="858">
        <v>0</v>
      </c>
    </row>
    <row r="24" spans="1:35" s="858" customFormat="1" ht="15">
      <c r="A24" s="857"/>
      <c r="B24" s="1018">
        <v>13</v>
      </c>
      <c r="C24" s="1019" t="s">
        <v>1085</v>
      </c>
      <c r="D24" s="1020" t="s">
        <v>118</v>
      </c>
      <c r="E24" s="1018" t="s">
        <v>1271</v>
      </c>
      <c r="F24" s="1021">
        <v>1.17</v>
      </c>
      <c r="G24" s="1022">
        <v>7.5</v>
      </c>
      <c r="H24" s="1023">
        <f t="shared" si="4"/>
        <v>14.529914529914526</v>
      </c>
      <c r="I24" s="1023">
        <f t="shared" si="0"/>
        <v>0</v>
      </c>
      <c r="J24" s="1023">
        <f t="shared" si="5"/>
        <v>0</v>
      </c>
      <c r="K24" s="1023">
        <f t="shared" si="6"/>
        <v>85.470085470085479</v>
      </c>
      <c r="L24" s="1024">
        <f t="shared" si="7"/>
        <v>0</v>
      </c>
      <c r="M24" s="1025">
        <f t="shared" si="8"/>
        <v>0.16999999999999993</v>
      </c>
      <c r="N24" s="1025"/>
      <c r="O24" s="1025">
        <v>0</v>
      </c>
      <c r="P24" s="1025">
        <v>1</v>
      </c>
      <c r="Q24" s="1025">
        <v>0</v>
      </c>
      <c r="R24" s="1026">
        <v>1.17</v>
      </c>
      <c r="S24" s="1023">
        <f t="shared" si="1"/>
        <v>100</v>
      </c>
      <c r="T24" s="1017">
        <v>0</v>
      </c>
      <c r="U24" s="1023">
        <f t="shared" si="2"/>
        <v>0</v>
      </c>
      <c r="V24" s="1017">
        <v>0</v>
      </c>
      <c r="W24" s="1023">
        <f t="shared" si="3"/>
        <v>0</v>
      </c>
      <c r="X24" s="1017">
        <v>0</v>
      </c>
      <c r="Y24" s="1023">
        <f t="shared" si="9"/>
        <v>0</v>
      </c>
      <c r="Z24" s="1024" t="s">
        <v>1249</v>
      </c>
      <c r="AA24" s="1027" t="s">
        <v>40</v>
      </c>
      <c r="AB24" s="1024" t="s">
        <v>1249</v>
      </c>
      <c r="AC24" s="938">
        <f t="shared" si="10"/>
        <v>100</v>
      </c>
      <c r="AD24" s="938">
        <f t="shared" si="11"/>
        <v>0</v>
      </c>
      <c r="AE24" s="936">
        <v>0.77</v>
      </c>
      <c r="AF24" s="936">
        <v>0</v>
      </c>
      <c r="AG24" s="936">
        <v>0</v>
      </c>
      <c r="AH24" s="936">
        <v>0.4</v>
      </c>
      <c r="AI24" s="858">
        <v>0</v>
      </c>
    </row>
    <row r="25" spans="1:35" s="858" customFormat="1" ht="15">
      <c r="A25" s="857"/>
      <c r="B25" s="1018">
        <v>14</v>
      </c>
      <c r="C25" s="1019">
        <v>1.101</v>
      </c>
      <c r="D25" s="1020" t="s">
        <v>119</v>
      </c>
      <c r="E25" s="1018" t="s">
        <v>1271</v>
      </c>
      <c r="F25" s="1021">
        <v>0.21</v>
      </c>
      <c r="G25" s="1022">
        <v>2.8</v>
      </c>
      <c r="H25" s="1023">
        <f t="shared" si="4"/>
        <v>100</v>
      </c>
      <c r="I25" s="1023">
        <f t="shared" si="0"/>
        <v>0</v>
      </c>
      <c r="J25" s="1023">
        <f t="shared" si="5"/>
        <v>0</v>
      </c>
      <c r="K25" s="1023">
        <f t="shared" si="6"/>
        <v>0</v>
      </c>
      <c r="L25" s="1024">
        <f t="shared" si="7"/>
        <v>0</v>
      </c>
      <c r="M25" s="1025">
        <f t="shared" si="8"/>
        <v>0.21</v>
      </c>
      <c r="N25" s="1025"/>
      <c r="O25" s="1025">
        <v>0</v>
      </c>
      <c r="P25" s="1025"/>
      <c r="Q25" s="1025">
        <v>0</v>
      </c>
      <c r="R25" s="1026">
        <v>0.21</v>
      </c>
      <c r="S25" s="1023">
        <f t="shared" si="1"/>
        <v>100</v>
      </c>
      <c r="T25" s="1017">
        <v>0</v>
      </c>
      <c r="U25" s="1023">
        <f t="shared" si="2"/>
        <v>0</v>
      </c>
      <c r="V25" s="1017">
        <v>0</v>
      </c>
      <c r="W25" s="1023">
        <f t="shared" si="3"/>
        <v>0</v>
      </c>
      <c r="X25" s="1017">
        <v>0</v>
      </c>
      <c r="Y25" s="1023">
        <f t="shared" si="9"/>
        <v>0</v>
      </c>
      <c r="Z25" s="1024" t="s">
        <v>1249</v>
      </c>
      <c r="AA25" s="1027" t="s">
        <v>40</v>
      </c>
      <c r="AB25" s="1024" t="s">
        <v>1249</v>
      </c>
      <c r="AC25" s="938">
        <f t="shared" si="10"/>
        <v>100</v>
      </c>
      <c r="AD25" s="938">
        <f t="shared" si="11"/>
        <v>0</v>
      </c>
      <c r="AE25" s="936">
        <v>0.21</v>
      </c>
      <c r="AF25" s="936">
        <v>0</v>
      </c>
      <c r="AG25" s="936">
        <v>0</v>
      </c>
      <c r="AH25" s="936">
        <v>0</v>
      </c>
      <c r="AI25" s="858">
        <v>0</v>
      </c>
    </row>
    <row r="26" spans="1:35" s="858" customFormat="1" ht="15">
      <c r="A26" s="857"/>
      <c r="B26" s="1018">
        <v>15</v>
      </c>
      <c r="C26" s="1019">
        <v>1.1020000000000001</v>
      </c>
      <c r="D26" s="1020" t="s">
        <v>120</v>
      </c>
      <c r="E26" s="1018" t="s">
        <v>1271</v>
      </c>
      <c r="F26" s="1021">
        <v>0.52</v>
      </c>
      <c r="G26" s="1022">
        <v>3</v>
      </c>
      <c r="H26" s="1023">
        <f t="shared" si="4"/>
        <v>100</v>
      </c>
      <c r="I26" s="1023">
        <f t="shared" si="0"/>
        <v>0</v>
      </c>
      <c r="J26" s="1023">
        <f t="shared" si="5"/>
        <v>0</v>
      </c>
      <c r="K26" s="1023">
        <f t="shared" si="6"/>
        <v>0</v>
      </c>
      <c r="L26" s="1024">
        <f t="shared" si="7"/>
        <v>0</v>
      </c>
      <c r="M26" s="1025">
        <f t="shared" si="8"/>
        <v>0.52</v>
      </c>
      <c r="N26" s="1025"/>
      <c r="O26" s="1025">
        <v>0</v>
      </c>
      <c r="P26" s="1025"/>
      <c r="Q26" s="1025">
        <v>0</v>
      </c>
      <c r="R26" s="1026">
        <v>0.52</v>
      </c>
      <c r="S26" s="1023">
        <f t="shared" si="1"/>
        <v>100</v>
      </c>
      <c r="T26" s="1017">
        <v>0</v>
      </c>
      <c r="U26" s="1023">
        <f t="shared" si="2"/>
        <v>0</v>
      </c>
      <c r="V26" s="1017">
        <v>0</v>
      </c>
      <c r="W26" s="1023">
        <f t="shared" si="3"/>
        <v>0</v>
      </c>
      <c r="X26" s="1017">
        <v>0</v>
      </c>
      <c r="Y26" s="1023">
        <f t="shared" si="9"/>
        <v>0</v>
      </c>
      <c r="Z26" s="1024" t="s">
        <v>1249</v>
      </c>
      <c r="AA26" s="1027" t="s">
        <v>40</v>
      </c>
      <c r="AB26" s="1024" t="s">
        <v>1249</v>
      </c>
      <c r="AC26" s="938">
        <f t="shared" si="10"/>
        <v>100</v>
      </c>
      <c r="AD26" s="938">
        <f t="shared" si="11"/>
        <v>0</v>
      </c>
      <c r="AE26" s="936">
        <v>0.56000000000000005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1018">
        <v>16</v>
      </c>
      <c r="C27" s="1019">
        <v>1.103</v>
      </c>
      <c r="D27" s="1020" t="s">
        <v>121</v>
      </c>
      <c r="E27" s="1018" t="s">
        <v>1271</v>
      </c>
      <c r="F27" s="1021">
        <v>0.38</v>
      </c>
      <c r="G27" s="1022">
        <v>3.5</v>
      </c>
      <c r="H27" s="1023">
        <f t="shared" si="4"/>
        <v>100</v>
      </c>
      <c r="I27" s="1023">
        <f t="shared" si="0"/>
        <v>0</v>
      </c>
      <c r="J27" s="1023">
        <f t="shared" si="5"/>
        <v>0</v>
      </c>
      <c r="K27" s="1023">
        <f t="shared" si="6"/>
        <v>0</v>
      </c>
      <c r="L27" s="1024">
        <f t="shared" si="7"/>
        <v>0</v>
      </c>
      <c r="M27" s="1025">
        <f t="shared" si="8"/>
        <v>0.38</v>
      </c>
      <c r="N27" s="1025"/>
      <c r="O27" s="1025">
        <v>0</v>
      </c>
      <c r="P27" s="1025"/>
      <c r="Q27" s="1025">
        <v>0</v>
      </c>
      <c r="R27" s="1026">
        <v>0.38</v>
      </c>
      <c r="S27" s="1023">
        <f t="shared" si="1"/>
        <v>100</v>
      </c>
      <c r="T27" s="1017">
        <v>0</v>
      </c>
      <c r="U27" s="1023">
        <f t="shared" si="2"/>
        <v>0</v>
      </c>
      <c r="V27" s="1017">
        <v>0</v>
      </c>
      <c r="W27" s="1023">
        <f t="shared" si="3"/>
        <v>0</v>
      </c>
      <c r="X27" s="1017">
        <v>0</v>
      </c>
      <c r="Y27" s="1023">
        <f t="shared" si="9"/>
        <v>0</v>
      </c>
      <c r="Z27" s="1024" t="s">
        <v>1249</v>
      </c>
      <c r="AA27" s="1027" t="s">
        <v>40</v>
      </c>
      <c r="AB27" s="1024" t="s">
        <v>1249</v>
      </c>
      <c r="AC27" s="938">
        <f t="shared" si="10"/>
        <v>100</v>
      </c>
      <c r="AD27" s="938">
        <f t="shared" si="11"/>
        <v>0</v>
      </c>
      <c r="AE27" s="936">
        <v>0.38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1018">
        <v>17</v>
      </c>
      <c r="C28" s="1019">
        <v>1.1040000000000001</v>
      </c>
      <c r="D28" s="1020" t="s">
        <v>122</v>
      </c>
      <c r="E28" s="1018" t="s">
        <v>1271</v>
      </c>
      <c r="F28" s="1021">
        <v>0.36</v>
      </c>
      <c r="G28" s="1022">
        <v>3.5</v>
      </c>
      <c r="H28" s="1023">
        <f t="shared" si="4"/>
        <v>100</v>
      </c>
      <c r="I28" s="1023">
        <f t="shared" si="0"/>
        <v>0</v>
      </c>
      <c r="J28" s="1023">
        <f t="shared" si="5"/>
        <v>0</v>
      </c>
      <c r="K28" s="1023">
        <f t="shared" si="6"/>
        <v>0</v>
      </c>
      <c r="L28" s="1024">
        <f t="shared" si="7"/>
        <v>0</v>
      </c>
      <c r="M28" s="1025">
        <f t="shared" si="8"/>
        <v>0.36</v>
      </c>
      <c r="N28" s="1025"/>
      <c r="O28" s="1025">
        <v>0</v>
      </c>
      <c r="P28" s="1025"/>
      <c r="Q28" s="1025">
        <v>0</v>
      </c>
      <c r="R28" s="1026">
        <v>0.36</v>
      </c>
      <c r="S28" s="1023">
        <f t="shared" si="1"/>
        <v>100</v>
      </c>
      <c r="T28" s="1017">
        <v>0</v>
      </c>
      <c r="U28" s="1023">
        <f t="shared" si="2"/>
        <v>0</v>
      </c>
      <c r="V28" s="1017">
        <v>0</v>
      </c>
      <c r="W28" s="1023">
        <f t="shared" si="3"/>
        <v>0</v>
      </c>
      <c r="X28" s="1017">
        <v>0</v>
      </c>
      <c r="Y28" s="1023">
        <f t="shared" si="9"/>
        <v>0</v>
      </c>
      <c r="Z28" s="1024" t="s">
        <v>1249</v>
      </c>
      <c r="AA28" s="1027" t="s">
        <v>40</v>
      </c>
      <c r="AB28" s="1024" t="s">
        <v>1249</v>
      </c>
      <c r="AC28" s="938">
        <f t="shared" si="10"/>
        <v>100</v>
      </c>
      <c r="AD28" s="938">
        <f t="shared" si="11"/>
        <v>0</v>
      </c>
      <c r="AE28" s="936">
        <v>0.34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1018">
        <v>18</v>
      </c>
      <c r="C29" s="1019">
        <v>1.105</v>
      </c>
      <c r="D29" s="1020" t="s">
        <v>123</v>
      </c>
      <c r="E29" s="1018" t="s">
        <v>1271</v>
      </c>
      <c r="F29" s="1021">
        <v>0.78</v>
      </c>
      <c r="G29" s="1022">
        <v>3</v>
      </c>
      <c r="H29" s="1023">
        <f t="shared" si="4"/>
        <v>100</v>
      </c>
      <c r="I29" s="1023">
        <f t="shared" si="0"/>
        <v>0</v>
      </c>
      <c r="J29" s="1023">
        <f t="shared" si="5"/>
        <v>0</v>
      </c>
      <c r="K29" s="1023">
        <f t="shared" si="6"/>
        <v>0</v>
      </c>
      <c r="L29" s="1024">
        <f t="shared" si="7"/>
        <v>0</v>
      </c>
      <c r="M29" s="1025">
        <f t="shared" si="8"/>
        <v>0.78</v>
      </c>
      <c r="N29" s="1025"/>
      <c r="O29" s="1025">
        <v>0</v>
      </c>
      <c r="P29" s="1025"/>
      <c r="Q29" s="1025">
        <v>0</v>
      </c>
      <c r="R29" s="1026">
        <v>0.78</v>
      </c>
      <c r="S29" s="1023">
        <f t="shared" si="1"/>
        <v>100</v>
      </c>
      <c r="T29" s="1017">
        <v>0</v>
      </c>
      <c r="U29" s="1023">
        <f t="shared" si="2"/>
        <v>0</v>
      </c>
      <c r="V29" s="1017">
        <v>0</v>
      </c>
      <c r="W29" s="1023">
        <f t="shared" si="3"/>
        <v>0</v>
      </c>
      <c r="X29" s="1017">
        <v>0</v>
      </c>
      <c r="Y29" s="1023">
        <f t="shared" si="9"/>
        <v>0</v>
      </c>
      <c r="Z29" s="1024" t="s">
        <v>1249</v>
      </c>
      <c r="AA29" s="1027" t="s">
        <v>40</v>
      </c>
      <c r="AB29" s="1024" t="s">
        <v>1249</v>
      </c>
      <c r="AC29" s="938">
        <f t="shared" si="10"/>
        <v>100</v>
      </c>
      <c r="AD29" s="938">
        <f t="shared" si="11"/>
        <v>0</v>
      </c>
      <c r="AE29" s="936">
        <v>0.78</v>
      </c>
      <c r="AF29" s="936">
        <v>0</v>
      </c>
      <c r="AG29" s="936">
        <v>0</v>
      </c>
      <c r="AH29" s="936">
        <v>0</v>
      </c>
      <c r="AI29" s="858">
        <v>0</v>
      </c>
    </row>
    <row r="30" spans="1:35" s="858" customFormat="1" ht="15">
      <c r="A30" s="857"/>
      <c r="B30" s="1018">
        <v>19</v>
      </c>
      <c r="C30" s="1019">
        <v>1.1060000000000001</v>
      </c>
      <c r="D30" s="1020" t="s">
        <v>124</v>
      </c>
      <c r="E30" s="1018" t="s">
        <v>1271</v>
      </c>
      <c r="F30" s="1021">
        <v>0.98</v>
      </c>
      <c r="G30" s="1022">
        <v>3</v>
      </c>
      <c r="H30" s="1023">
        <f t="shared" si="4"/>
        <v>100</v>
      </c>
      <c r="I30" s="1023">
        <f t="shared" si="0"/>
        <v>0</v>
      </c>
      <c r="J30" s="1023">
        <f t="shared" si="5"/>
        <v>0</v>
      </c>
      <c r="K30" s="1023">
        <f t="shared" si="6"/>
        <v>0</v>
      </c>
      <c r="L30" s="1024">
        <f t="shared" si="7"/>
        <v>0</v>
      </c>
      <c r="M30" s="1025">
        <f t="shared" si="8"/>
        <v>0.98</v>
      </c>
      <c r="N30" s="1025"/>
      <c r="O30" s="1025">
        <v>0</v>
      </c>
      <c r="P30" s="1025"/>
      <c r="Q30" s="1025">
        <v>0</v>
      </c>
      <c r="R30" s="1026">
        <v>0.6</v>
      </c>
      <c r="S30" s="1023">
        <f t="shared" si="1"/>
        <v>61.224489795918366</v>
      </c>
      <c r="T30" s="1017">
        <v>0.38</v>
      </c>
      <c r="U30" s="1023">
        <f t="shared" si="2"/>
        <v>38.775510204081634</v>
      </c>
      <c r="V30" s="1017">
        <v>0</v>
      </c>
      <c r="W30" s="1023">
        <f t="shared" si="3"/>
        <v>0</v>
      </c>
      <c r="X30" s="1017">
        <v>0</v>
      </c>
      <c r="Y30" s="1023">
        <f t="shared" si="9"/>
        <v>0</v>
      </c>
      <c r="Z30" s="1024" t="s">
        <v>1249</v>
      </c>
      <c r="AA30" s="1027" t="s">
        <v>40</v>
      </c>
      <c r="AB30" s="1024" t="s">
        <v>1249</v>
      </c>
      <c r="AC30" s="938">
        <f t="shared" si="10"/>
        <v>100</v>
      </c>
      <c r="AD30" s="938">
        <f t="shared" si="11"/>
        <v>0</v>
      </c>
      <c r="AE30" s="936">
        <v>0.98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1018">
        <v>20</v>
      </c>
      <c r="C31" s="1019">
        <v>1.107</v>
      </c>
      <c r="D31" s="1020" t="s">
        <v>125</v>
      </c>
      <c r="E31" s="1018" t="s">
        <v>1271</v>
      </c>
      <c r="F31" s="1021">
        <v>0.7</v>
      </c>
      <c r="G31" s="1022">
        <v>3</v>
      </c>
      <c r="H31" s="1023">
        <f t="shared" si="4"/>
        <v>100</v>
      </c>
      <c r="I31" s="1023">
        <f t="shared" si="0"/>
        <v>0</v>
      </c>
      <c r="J31" s="1023">
        <f t="shared" si="5"/>
        <v>0</v>
      </c>
      <c r="K31" s="1023">
        <f t="shared" si="6"/>
        <v>0</v>
      </c>
      <c r="L31" s="1024">
        <f t="shared" si="7"/>
        <v>0</v>
      </c>
      <c r="M31" s="1025">
        <f t="shared" si="8"/>
        <v>0.7</v>
      </c>
      <c r="N31" s="1025"/>
      <c r="O31" s="1025">
        <v>0</v>
      </c>
      <c r="P31" s="1025"/>
      <c r="Q31" s="1025">
        <v>0</v>
      </c>
      <c r="R31" s="1026">
        <v>0.7</v>
      </c>
      <c r="S31" s="1023">
        <f t="shared" si="1"/>
        <v>100</v>
      </c>
      <c r="T31" s="1017">
        <v>0</v>
      </c>
      <c r="U31" s="1023">
        <f t="shared" si="2"/>
        <v>0</v>
      </c>
      <c r="V31" s="1017">
        <v>0</v>
      </c>
      <c r="W31" s="1023">
        <f t="shared" si="3"/>
        <v>0</v>
      </c>
      <c r="X31" s="1017">
        <v>0</v>
      </c>
      <c r="Y31" s="1023">
        <f t="shared" si="9"/>
        <v>0</v>
      </c>
      <c r="Z31" s="1024" t="s">
        <v>1249</v>
      </c>
      <c r="AA31" s="1027" t="s">
        <v>40</v>
      </c>
      <c r="AB31" s="1024" t="s">
        <v>1249</v>
      </c>
      <c r="AC31" s="938">
        <f t="shared" si="10"/>
        <v>100</v>
      </c>
      <c r="AD31" s="938">
        <f t="shared" si="11"/>
        <v>0</v>
      </c>
      <c r="AE31" s="936">
        <v>0.7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1018">
        <v>21</v>
      </c>
      <c r="C32" s="1019">
        <v>1.1080000000000001</v>
      </c>
      <c r="D32" s="1020" t="s">
        <v>1070</v>
      </c>
      <c r="E32" s="1018" t="s">
        <v>1271</v>
      </c>
      <c r="F32" s="1021">
        <v>0.79</v>
      </c>
      <c r="G32" s="1022">
        <v>3.4</v>
      </c>
      <c r="H32" s="1023">
        <f t="shared" si="4"/>
        <v>100</v>
      </c>
      <c r="I32" s="1023">
        <f t="shared" si="0"/>
        <v>0</v>
      </c>
      <c r="J32" s="1023">
        <f t="shared" si="5"/>
        <v>0</v>
      </c>
      <c r="K32" s="1023">
        <f t="shared" si="6"/>
        <v>0</v>
      </c>
      <c r="L32" s="1024">
        <f t="shared" si="7"/>
        <v>0</v>
      </c>
      <c r="M32" s="1025">
        <f t="shared" si="8"/>
        <v>0.79</v>
      </c>
      <c r="N32" s="1025"/>
      <c r="O32" s="1025">
        <v>0</v>
      </c>
      <c r="P32" s="1025"/>
      <c r="Q32" s="1025">
        <v>0</v>
      </c>
      <c r="R32" s="1026">
        <v>0.79</v>
      </c>
      <c r="S32" s="1023">
        <f t="shared" si="1"/>
        <v>100</v>
      </c>
      <c r="T32" s="1017">
        <v>0</v>
      </c>
      <c r="U32" s="1023">
        <f t="shared" si="2"/>
        <v>0</v>
      </c>
      <c r="V32" s="1017">
        <v>0</v>
      </c>
      <c r="W32" s="1023">
        <f t="shared" si="3"/>
        <v>0</v>
      </c>
      <c r="X32" s="1017">
        <v>0</v>
      </c>
      <c r="Y32" s="1023">
        <f t="shared" si="9"/>
        <v>0</v>
      </c>
      <c r="Z32" s="1024" t="s">
        <v>1249</v>
      </c>
      <c r="AA32" s="1027" t="s">
        <v>40</v>
      </c>
      <c r="AB32" s="1024" t="s">
        <v>1249</v>
      </c>
      <c r="AC32" s="938">
        <f t="shared" si="10"/>
        <v>100</v>
      </c>
      <c r="AD32" s="938">
        <f t="shared" si="11"/>
        <v>0</v>
      </c>
      <c r="AE32" s="936">
        <v>0.82</v>
      </c>
      <c r="AF32" s="936">
        <v>0</v>
      </c>
      <c r="AG32" s="936">
        <v>0</v>
      </c>
      <c r="AH32" s="936">
        <v>0</v>
      </c>
      <c r="AI32" s="858">
        <v>0</v>
      </c>
    </row>
    <row r="33" spans="1:41" s="858" customFormat="1" ht="15">
      <c r="A33" s="857"/>
      <c r="B33" s="1018">
        <v>22</v>
      </c>
      <c r="C33" s="1019">
        <v>1.109</v>
      </c>
      <c r="D33" s="1020" t="s">
        <v>549</v>
      </c>
      <c r="E33" s="1018" t="s">
        <v>1271</v>
      </c>
      <c r="F33" s="1021">
        <v>1.04</v>
      </c>
      <c r="G33" s="1022">
        <v>3</v>
      </c>
      <c r="H33" s="1023">
        <f t="shared" si="4"/>
        <v>100</v>
      </c>
      <c r="I33" s="1023">
        <f t="shared" si="0"/>
        <v>0</v>
      </c>
      <c r="J33" s="1023">
        <f t="shared" si="5"/>
        <v>0</v>
      </c>
      <c r="K33" s="1023">
        <f t="shared" si="6"/>
        <v>0</v>
      </c>
      <c r="L33" s="1024">
        <f t="shared" si="7"/>
        <v>0</v>
      </c>
      <c r="M33" s="1025">
        <f t="shared" si="8"/>
        <v>1.04</v>
      </c>
      <c r="N33" s="1025"/>
      <c r="O33" s="1025">
        <v>0</v>
      </c>
      <c r="P33" s="1025">
        <v>0</v>
      </c>
      <c r="Q33" s="1025">
        <v>0</v>
      </c>
      <c r="R33" s="1026">
        <v>0.64</v>
      </c>
      <c r="S33" s="1023">
        <f t="shared" si="1"/>
        <v>61.53846153846154</v>
      </c>
      <c r="T33" s="1017">
        <v>0</v>
      </c>
      <c r="U33" s="1023">
        <f t="shared" si="2"/>
        <v>0</v>
      </c>
      <c r="V33" s="1017">
        <v>0.4</v>
      </c>
      <c r="W33" s="1023">
        <f t="shared" si="3"/>
        <v>38.461538461538467</v>
      </c>
      <c r="X33" s="1017">
        <v>0</v>
      </c>
      <c r="Y33" s="1023">
        <f t="shared" si="9"/>
        <v>0</v>
      </c>
      <c r="Z33" s="1024" t="s">
        <v>1249</v>
      </c>
      <c r="AA33" s="1027" t="s">
        <v>40</v>
      </c>
      <c r="AB33" s="1024" t="s">
        <v>1249</v>
      </c>
      <c r="AC33" s="938">
        <f t="shared" si="10"/>
        <v>100</v>
      </c>
      <c r="AD33" s="938">
        <f t="shared" si="11"/>
        <v>0</v>
      </c>
      <c r="AE33" s="936">
        <v>1.04</v>
      </c>
      <c r="AF33" s="936">
        <v>0</v>
      </c>
      <c r="AG33" s="936">
        <v>0</v>
      </c>
      <c r="AH33" s="936">
        <v>0</v>
      </c>
      <c r="AI33" s="858">
        <v>0</v>
      </c>
    </row>
    <row r="34" spans="1:41" s="859" customFormat="1" ht="15.75">
      <c r="A34" s="857"/>
      <c r="B34" s="1018">
        <v>23</v>
      </c>
      <c r="C34" s="1019">
        <v>1.163</v>
      </c>
      <c r="D34" s="1020" t="s">
        <v>1056</v>
      </c>
      <c r="E34" s="1018" t="s">
        <v>1271</v>
      </c>
      <c r="F34" s="1021">
        <v>1.65</v>
      </c>
      <c r="G34" s="1022">
        <v>3</v>
      </c>
      <c r="H34" s="1023">
        <f t="shared" si="4"/>
        <v>100</v>
      </c>
      <c r="I34" s="1023">
        <f t="shared" si="0"/>
        <v>0</v>
      </c>
      <c r="J34" s="1023">
        <f t="shared" si="5"/>
        <v>0</v>
      </c>
      <c r="K34" s="1023">
        <f t="shared" si="6"/>
        <v>0</v>
      </c>
      <c r="L34" s="1024">
        <f t="shared" si="7"/>
        <v>0</v>
      </c>
      <c r="M34" s="1025">
        <f t="shared" si="8"/>
        <v>1.65</v>
      </c>
      <c r="N34" s="1029"/>
      <c r="O34" s="1030">
        <f>SUM(O12:O33)/$B$33</f>
        <v>0</v>
      </c>
      <c r="P34" s="1029"/>
      <c r="Q34" s="1029">
        <f>SUM(Q12:Q33)</f>
        <v>0</v>
      </c>
      <c r="R34" s="1026">
        <v>1.65</v>
      </c>
      <c r="S34" s="1023">
        <f t="shared" si="1"/>
        <v>100</v>
      </c>
      <c r="T34" s="1017">
        <v>0</v>
      </c>
      <c r="U34" s="1023">
        <f t="shared" si="2"/>
        <v>0</v>
      </c>
      <c r="V34" s="1017">
        <v>0</v>
      </c>
      <c r="W34" s="1023">
        <f t="shared" si="3"/>
        <v>0</v>
      </c>
      <c r="X34" s="1017">
        <v>0</v>
      </c>
      <c r="Y34" s="1023">
        <f t="shared" si="9"/>
        <v>0</v>
      </c>
      <c r="Z34" s="1026"/>
      <c r="AA34" s="1027" t="s">
        <v>40</v>
      </c>
      <c r="AB34" s="1016"/>
      <c r="AC34" s="938">
        <f t="shared" si="10"/>
        <v>100</v>
      </c>
      <c r="AD34" s="938">
        <f t="shared" si="11"/>
        <v>0</v>
      </c>
      <c r="AE34" s="937"/>
      <c r="AF34" s="937"/>
      <c r="AG34" s="937"/>
      <c r="AH34" s="937"/>
    </row>
    <row r="35" spans="1:41" s="859" customFormat="1" ht="15.75">
      <c r="A35" s="857"/>
      <c r="B35" s="1018">
        <v>24</v>
      </c>
      <c r="C35" s="1019">
        <v>1.1639999999999999</v>
      </c>
      <c r="D35" s="1020" t="s">
        <v>1057</v>
      </c>
      <c r="E35" s="1018" t="s">
        <v>1271</v>
      </c>
      <c r="F35" s="1021">
        <v>1.06</v>
      </c>
      <c r="G35" s="1022">
        <v>7.5</v>
      </c>
      <c r="H35" s="1023">
        <f t="shared" si="4"/>
        <v>100</v>
      </c>
      <c r="I35" s="1023">
        <f t="shared" si="0"/>
        <v>0</v>
      </c>
      <c r="J35" s="1023">
        <f t="shared" si="5"/>
        <v>0</v>
      </c>
      <c r="K35" s="1023">
        <f t="shared" si="6"/>
        <v>0</v>
      </c>
      <c r="L35" s="1024">
        <f t="shared" si="7"/>
        <v>0</v>
      </c>
      <c r="M35" s="1025">
        <f t="shared" si="8"/>
        <v>1.06</v>
      </c>
      <c r="N35" s="1017"/>
      <c r="O35" s="1015"/>
      <c r="P35" s="1017"/>
      <c r="Q35" s="1017"/>
      <c r="R35" s="1026">
        <v>1.06</v>
      </c>
      <c r="S35" s="1023">
        <f t="shared" si="1"/>
        <v>100</v>
      </c>
      <c r="T35" s="1017">
        <v>0</v>
      </c>
      <c r="U35" s="1023">
        <f t="shared" si="2"/>
        <v>0</v>
      </c>
      <c r="V35" s="1017">
        <v>0</v>
      </c>
      <c r="W35" s="1023">
        <f t="shared" si="3"/>
        <v>0</v>
      </c>
      <c r="X35" s="1017">
        <v>0</v>
      </c>
      <c r="Y35" s="1023">
        <f t="shared" si="9"/>
        <v>0</v>
      </c>
      <c r="Z35" s="1026"/>
      <c r="AA35" s="1027" t="s">
        <v>40</v>
      </c>
      <c r="AB35" s="1016"/>
      <c r="AC35" s="938">
        <f t="shared" si="10"/>
        <v>100</v>
      </c>
      <c r="AD35" s="938">
        <f t="shared" si="11"/>
        <v>0</v>
      </c>
      <c r="AE35" s="937"/>
      <c r="AF35" s="937"/>
      <c r="AG35" s="937"/>
      <c r="AH35" s="937"/>
    </row>
    <row r="36" spans="1:41" s="858" customFormat="1" ht="15">
      <c r="A36" s="857"/>
      <c r="B36" s="1018">
        <v>25</v>
      </c>
      <c r="C36" s="1019">
        <v>1.165</v>
      </c>
      <c r="D36" s="1020" t="s">
        <v>1058</v>
      </c>
      <c r="E36" s="1018" t="s">
        <v>1271</v>
      </c>
      <c r="F36" s="1021">
        <v>0.26</v>
      </c>
      <c r="G36" s="1022">
        <v>4</v>
      </c>
      <c r="H36" s="1023">
        <f t="shared" si="4"/>
        <v>100</v>
      </c>
      <c r="I36" s="1023">
        <f t="shared" si="0"/>
        <v>0</v>
      </c>
      <c r="J36" s="1023">
        <f t="shared" si="5"/>
        <v>0</v>
      </c>
      <c r="K36" s="1023">
        <f t="shared" si="6"/>
        <v>0</v>
      </c>
      <c r="L36" s="1024">
        <f t="shared" si="7"/>
        <v>0</v>
      </c>
      <c r="M36" s="1025">
        <f t="shared" si="8"/>
        <v>0.26</v>
      </c>
      <c r="N36" s="1025"/>
      <c r="O36" s="1025">
        <v>0</v>
      </c>
      <c r="P36" s="1025"/>
      <c r="Q36" s="1025">
        <v>0</v>
      </c>
      <c r="R36" s="1026">
        <v>0.26</v>
      </c>
      <c r="S36" s="1023">
        <f t="shared" si="1"/>
        <v>100</v>
      </c>
      <c r="T36" s="1017">
        <v>0</v>
      </c>
      <c r="U36" s="1023">
        <f t="shared" si="2"/>
        <v>0</v>
      </c>
      <c r="V36" s="1017">
        <v>0</v>
      </c>
      <c r="W36" s="1023">
        <f t="shared" si="3"/>
        <v>0</v>
      </c>
      <c r="X36" s="1017">
        <v>0</v>
      </c>
      <c r="Y36" s="1023">
        <f t="shared" si="9"/>
        <v>0</v>
      </c>
      <c r="Z36" s="1026" t="s">
        <v>1249</v>
      </c>
      <c r="AA36" s="1027" t="s">
        <v>40</v>
      </c>
      <c r="AB36" s="1024" t="s">
        <v>1249</v>
      </c>
      <c r="AC36" s="938">
        <f t="shared" si="10"/>
        <v>100</v>
      </c>
      <c r="AD36" s="938">
        <f t="shared" si="11"/>
        <v>0</v>
      </c>
      <c r="AE36" s="936">
        <v>3.2183384761452647</v>
      </c>
      <c r="AF36" s="936">
        <v>0</v>
      </c>
      <c r="AG36" s="936">
        <v>23.736055067647758</v>
      </c>
      <c r="AH36" s="936">
        <v>1.0016615238547353</v>
      </c>
      <c r="AI36" s="858">
        <v>0</v>
      </c>
    </row>
    <row r="37" spans="1:41" s="858" customFormat="1" ht="15">
      <c r="A37" s="857"/>
      <c r="B37" s="1018">
        <v>26</v>
      </c>
      <c r="C37" s="1019">
        <v>1.1659999999999999</v>
      </c>
      <c r="D37" s="1020" t="s">
        <v>1059</v>
      </c>
      <c r="E37" s="1018" t="s">
        <v>1271</v>
      </c>
      <c r="F37" s="1021">
        <v>0.34</v>
      </c>
      <c r="G37" s="1022">
        <v>3.5</v>
      </c>
      <c r="H37" s="1023">
        <f t="shared" si="4"/>
        <v>0</v>
      </c>
      <c r="I37" s="1023">
        <f t="shared" si="0"/>
        <v>0</v>
      </c>
      <c r="J37" s="1023">
        <f t="shared" si="5"/>
        <v>0</v>
      </c>
      <c r="K37" s="1023">
        <f t="shared" si="6"/>
        <v>100</v>
      </c>
      <c r="L37" s="1024">
        <f t="shared" si="7"/>
        <v>0</v>
      </c>
      <c r="M37" s="1025">
        <f t="shared" si="8"/>
        <v>0</v>
      </c>
      <c r="N37" s="1025"/>
      <c r="O37" s="1025">
        <v>0</v>
      </c>
      <c r="P37" s="1025">
        <v>0.34</v>
      </c>
      <c r="Q37" s="1025">
        <v>0</v>
      </c>
      <c r="R37" s="1026">
        <v>0</v>
      </c>
      <c r="S37" s="1023">
        <f t="shared" si="1"/>
        <v>0</v>
      </c>
      <c r="T37" s="1017">
        <v>0</v>
      </c>
      <c r="U37" s="1023">
        <f t="shared" si="2"/>
        <v>0</v>
      </c>
      <c r="V37" s="1017">
        <v>0</v>
      </c>
      <c r="W37" s="1023">
        <f t="shared" si="3"/>
        <v>0</v>
      </c>
      <c r="X37" s="1017">
        <v>0.34</v>
      </c>
      <c r="Y37" s="1023">
        <f t="shared" si="9"/>
        <v>100</v>
      </c>
      <c r="Z37" s="1026" t="s">
        <v>1249</v>
      </c>
      <c r="AA37" s="1027" t="s">
        <v>29</v>
      </c>
      <c r="AB37" s="1024" t="s">
        <v>1249</v>
      </c>
      <c r="AC37" s="938">
        <f t="shared" si="10"/>
        <v>100</v>
      </c>
      <c r="AD37" s="938">
        <f t="shared" si="11"/>
        <v>0</v>
      </c>
      <c r="AE37" s="936">
        <v>4.3441999999999998</v>
      </c>
      <c r="AF37" s="936">
        <v>0.20115999999999995</v>
      </c>
      <c r="AG37" s="936">
        <v>15.040421131791692</v>
      </c>
      <c r="AH37" s="936">
        <v>0.80466253055085546</v>
      </c>
      <c r="AI37" s="858">
        <v>0</v>
      </c>
    </row>
    <row r="38" spans="1:41" s="859" customFormat="1" ht="19.5">
      <c r="A38" s="857"/>
      <c r="B38" s="860"/>
      <c r="C38" s="861"/>
      <c r="D38" s="1414" t="s">
        <v>1258</v>
      </c>
      <c r="E38" s="1415"/>
      <c r="F38" s="1065">
        <f>SUM(F12:F37)</f>
        <v>39.669999999999995</v>
      </c>
      <c r="G38" s="1065"/>
      <c r="H38" s="1065">
        <f>M38/F38*100</f>
        <v>89.538694227375842</v>
      </c>
      <c r="I38" s="1065">
        <f>N38/$F38*100</f>
        <v>5.066801109150493</v>
      </c>
      <c r="J38" s="1065">
        <f t="shared" ref="J38:L38" si="12">O38/$F38*100</f>
        <v>0</v>
      </c>
      <c r="K38" s="1065">
        <f t="shared" si="12"/>
        <v>5.3945046634736586</v>
      </c>
      <c r="L38" s="1065">
        <f t="shared" si="12"/>
        <v>0</v>
      </c>
      <c r="M38" s="1065">
        <f>SUM(M12:M37)</f>
        <v>35.519999999999996</v>
      </c>
      <c r="N38" s="1065">
        <f t="shared" ref="N38:Q38" si="13">SUM(N12:N37)</f>
        <v>2.0100000000000002</v>
      </c>
      <c r="O38" s="1065">
        <f t="shared" si="13"/>
        <v>0</v>
      </c>
      <c r="P38" s="1065">
        <f t="shared" si="13"/>
        <v>2.14</v>
      </c>
      <c r="Q38" s="1065">
        <f t="shared" si="13"/>
        <v>0</v>
      </c>
      <c r="R38" s="1065">
        <f>SUM(R12:R37)</f>
        <v>32.139999999999993</v>
      </c>
      <c r="S38" s="1065">
        <f>R38/F38*100</f>
        <v>81.018401814973529</v>
      </c>
      <c r="T38" s="1065">
        <f>SUM(T12:T37)</f>
        <v>3.99</v>
      </c>
      <c r="U38" s="1065">
        <f>T38/F38*100</f>
        <v>10.057978321149486</v>
      </c>
      <c r="V38" s="1065">
        <f>SUM(V12:V37)</f>
        <v>2.4</v>
      </c>
      <c r="W38" s="1066">
        <f>V38/F38*100</f>
        <v>6.04991177211999</v>
      </c>
      <c r="X38" s="1065">
        <f>SUM(X12:X37)</f>
        <v>1.1400000000000001</v>
      </c>
      <c r="Y38" s="1066">
        <f>X38/F38*100</f>
        <v>2.8737080917569959</v>
      </c>
      <c r="Z38" s="1067"/>
      <c r="AA38" s="1068"/>
      <c r="AB38" s="1067"/>
      <c r="AC38" s="939">
        <f>R38+T38+V38+X38</f>
        <v>39.669999999999995</v>
      </c>
      <c r="AD38" s="940" t="e">
        <f>SUM(#REF!,#REF!,#REF!,#REF!,#REF!)</f>
        <v>#REF!</v>
      </c>
      <c r="AE38" s="941"/>
      <c r="AF38" s="1416"/>
      <c r="AG38" s="1416"/>
      <c r="AH38" s="1416"/>
      <c r="AI38" s="819" t="e">
        <f t="shared" ref="AI38" si="14">M38-X38-Z38-AB38-AD38</f>
        <v>#REF!</v>
      </c>
      <c r="AJ38" s="819">
        <f t="shared" ref="AJ38" si="15">100-Y38-AA38-AC38-AE38</f>
        <v>57.45629190824301</v>
      </c>
      <c r="AK38" s="811" t="e">
        <f>#REF!+#REF!+#REF!+#REF!</f>
        <v>#REF!</v>
      </c>
      <c r="AL38" s="667"/>
      <c r="AM38" s="675"/>
      <c r="AN38" s="628"/>
      <c r="AO38" s="676"/>
    </row>
    <row r="39" spans="1:41" s="859" customFormat="1" ht="19.5">
      <c r="A39" s="857"/>
      <c r="B39" s="860"/>
      <c r="C39" s="861"/>
      <c r="D39" s="1418" t="s">
        <v>1259</v>
      </c>
      <c r="E39" s="1419"/>
      <c r="F39" s="1419"/>
      <c r="G39" s="1419"/>
      <c r="H39" s="1419"/>
      <c r="I39" s="1419"/>
      <c r="J39" s="1419"/>
      <c r="K39" s="1419"/>
      <c r="L39" s="1419"/>
      <c r="M39" s="1419"/>
      <c r="N39" s="1419"/>
      <c r="O39" s="1069"/>
      <c r="P39" s="1069"/>
      <c r="Q39" s="1069"/>
      <c r="R39" s="1070">
        <f>R38/F38*100</f>
        <v>81.018401814973529</v>
      </c>
      <c r="S39" s="1071"/>
      <c r="T39" s="1072">
        <f>T38/F38*100</f>
        <v>10.057978321149486</v>
      </c>
      <c r="U39" s="1073"/>
      <c r="V39" s="1074">
        <f>V38/F38*100</f>
        <v>6.04991177211999</v>
      </c>
      <c r="W39" s="1073"/>
      <c r="X39" s="1075">
        <f>X38/F38*100</f>
        <v>2.8737080917569959</v>
      </c>
      <c r="Y39" s="1076"/>
      <c r="Z39" s="1077"/>
      <c r="AA39" s="1076"/>
      <c r="AB39" s="1077"/>
      <c r="AC39" s="942">
        <f>SUM(AB38/H38)*100</f>
        <v>0</v>
      </c>
      <c r="AD39" s="943"/>
      <c r="AE39" s="944" t="e">
        <f>SUM(AD38/H38)*100</f>
        <v>#REF!</v>
      </c>
      <c r="AF39" s="1417"/>
      <c r="AG39" s="1417"/>
      <c r="AH39" s="1417"/>
      <c r="AI39" s="818"/>
      <c r="AJ39" s="818"/>
      <c r="AK39" s="667"/>
      <c r="AL39" s="667"/>
      <c r="AM39" s="675"/>
      <c r="AN39" s="628"/>
      <c r="AO39" s="676"/>
    </row>
    <row r="40" spans="1:41" s="859" customFormat="1" ht="19.5">
      <c r="A40" s="857"/>
      <c r="B40" s="860"/>
      <c r="C40" s="861"/>
      <c r="D40" s="1056" t="s">
        <v>1260</v>
      </c>
      <c r="E40" s="1057"/>
      <c r="F40" s="1057"/>
      <c r="G40" s="1057"/>
      <c r="H40" s="1058"/>
      <c r="I40" s="1078"/>
      <c r="J40" s="1057"/>
      <c r="K40" s="1059"/>
      <c r="L40" s="1057"/>
      <c r="M40" s="1059"/>
      <c r="N40" s="1057"/>
      <c r="O40" s="1060"/>
      <c r="P40" s="1060"/>
      <c r="Q40" s="1060"/>
      <c r="R40" s="1411">
        <f>R39+T39</f>
        <v>91.076380136123021</v>
      </c>
      <c r="S40" s="1412"/>
      <c r="T40" s="1412"/>
      <c r="U40" s="1413"/>
      <c r="V40" s="1060"/>
      <c r="W40" s="1060"/>
      <c r="X40" s="1060"/>
      <c r="Y40" s="1060"/>
      <c r="Z40" s="924"/>
      <c r="AA40" s="924"/>
      <c r="AB40" s="924"/>
      <c r="AC40" s="945"/>
      <c r="AD40" s="945"/>
      <c r="AE40" s="945"/>
      <c r="AF40" s="1417"/>
      <c r="AG40" s="1417"/>
      <c r="AH40" s="1417"/>
      <c r="AI40" s="818"/>
      <c r="AJ40" s="818"/>
      <c r="AK40" s="667"/>
      <c r="AL40" s="667"/>
      <c r="AM40" s="675"/>
      <c r="AN40" s="628"/>
      <c r="AO40" s="676"/>
    </row>
    <row r="41" spans="1:41" s="859" customFormat="1" ht="19.5">
      <c r="A41" s="857"/>
      <c r="B41" s="860"/>
      <c r="C41" s="861"/>
      <c r="D41" s="1061" t="s">
        <v>1261</v>
      </c>
      <c r="E41" s="1062"/>
      <c r="F41" s="1062"/>
      <c r="G41" s="1062"/>
      <c r="H41" s="1062"/>
      <c r="I41" s="1062"/>
      <c r="J41" s="1062"/>
      <c r="K41" s="1062"/>
      <c r="L41" s="1062"/>
      <c r="M41" s="1062"/>
      <c r="N41" s="1062"/>
      <c r="O41" s="1063"/>
      <c r="P41" s="1063"/>
      <c r="Q41" s="1063"/>
      <c r="R41" s="1064"/>
      <c r="S41" s="1064"/>
      <c r="T41" s="1064"/>
      <c r="U41" s="1064"/>
      <c r="V41" s="1411">
        <f>SUM(V39:Y39)</f>
        <v>8.9236198638769864</v>
      </c>
      <c r="W41" s="1412"/>
      <c r="X41" s="1412"/>
      <c r="Y41" s="1413"/>
      <c r="Z41" s="930"/>
      <c r="AA41" s="931"/>
      <c r="AB41" s="1420"/>
      <c r="AC41" s="1421"/>
      <c r="AD41" s="1421"/>
      <c r="AE41" s="1421"/>
      <c r="AF41" s="1417"/>
      <c r="AG41" s="1417"/>
      <c r="AH41" s="1417"/>
      <c r="AI41" s="711"/>
      <c r="AJ41" s="818"/>
      <c r="AK41" s="667"/>
      <c r="AL41" s="667"/>
      <c r="AM41" s="675"/>
      <c r="AN41" s="628"/>
      <c r="AO41" s="676"/>
    </row>
    <row r="42" spans="1:41" s="856" customFormat="1">
      <c r="A42" s="848"/>
      <c r="B42" s="848"/>
      <c r="C42" s="848"/>
      <c r="D42" s="850"/>
      <c r="E42" s="848"/>
      <c r="F42" s="851"/>
      <c r="G42" s="890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9"/>
      <c r="T42" s="851"/>
      <c r="U42" s="949"/>
      <c r="V42" s="851"/>
      <c r="W42" s="950"/>
      <c r="X42" s="851"/>
      <c r="Y42" s="950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41">
      <c r="I43" s="1079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8:E38"/>
    <mergeCell ref="AF38:AH41"/>
    <mergeCell ref="D39:N39"/>
    <mergeCell ref="R40:U40"/>
    <mergeCell ref="V41:Y41"/>
    <mergeCell ref="AB41:AE41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S228"/>
  <sheetViews>
    <sheetView view="pageBreakPreview" topLeftCell="K1" zoomScale="80" zoomScaleNormal="92" zoomScaleSheetLayoutView="80" workbookViewId="0">
      <selection activeCell="S21" sqref="S21"/>
    </sheetView>
  </sheetViews>
  <sheetFormatPr defaultColWidth="9.85546875" defaultRowHeight="19.5"/>
  <cols>
    <col min="1" max="1" width="3.42578125" style="618" customWidth="1"/>
    <col min="2" max="2" width="6.5703125" style="618" customWidth="1"/>
    <col min="3" max="3" width="14.28515625" style="618" customWidth="1"/>
    <col min="4" max="4" width="56.140625" style="631" customWidth="1"/>
    <col min="5" max="5" width="18.85546875" style="631" bestFit="1" customWidth="1"/>
    <col min="6" max="6" width="14" style="634" customWidth="1"/>
    <col min="7" max="7" width="12.7109375" style="775" customWidth="1"/>
    <col min="8" max="8" width="14" style="636" customWidth="1"/>
    <col min="9" max="12" width="12.7109375" style="642" customWidth="1"/>
    <col min="13" max="13" width="12.7109375" style="833" customWidth="1"/>
    <col min="14" max="14" width="11.5703125" style="634" customWidth="1"/>
    <col min="15" max="15" width="12.7109375" style="776" customWidth="1"/>
    <col min="16" max="17" width="12.7109375" style="830" customWidth="1"/>
    <col min="18" max="18" width="12.7109375" style="776" customWidth="1"/>
    <col min="19" max="19" width="12.7109375" style="777" customWidth="1"/>
    <col min="20" max="23" width="12.7109375" style="643" customWidth="1"/>
    <col min="24" max="24" width="12.7109375" style="913" customWidth="1"/>
    <col min="25" max="25" width="12.7109375" style="638" customWidth="1"/>
    <col min="26" max="26" width="12.7109375" style="634" customWidth="1"/>
    <col min="27" max="27" width="12.7109375" style="638" customWidth="1"/>
    <col min="28" max="28" width="12.7109375" style="634" customWidth="1"/>
    <col min="29" max="29" width="12.7109375" style="639" customWidth="1"/>
    <col min="30" max="30" width="12.7109375" style="634" customWidth="1"/>
    <col min="31" max="31" width="12.7109375" style="639" customWidth="1"/>
    <col min="32" max="32" width="7" style="618" customWidth="1"/>
    <col min="33" max="33" width="8.7109375" style="618" customWidth="1"/>
    <col min="34" max="34" width="7" style="618" customWidth="1"/>
    <col min="35" max="36" width="15.42578125" style="618" customWidth="1"/>
    <col min="37" max="37" width="22.28515625" style="618" customWidth="1"/>
    <col min="38" max="38" width="15.42578125" style="618" customWidth="1"/>
    <col min="39" max="39" width="14.7109375" style="627" customWidth="1"/>
    <col min="40" max="40" width="9.5703125" style="628" customWidth="1"/>
    <col min="41" max="41" width="37.5703125" style="629" bestFit="1" customWidth="1"/>
    <col min="42" max="42" width="9.5703125" style="630" customWidth="1"/>
    <col min="43" max="266" width="9.85546875" style="625"/>
    <col min="267" max="267" width="3.42578125" style="625" customWidth="1"/>
    <col min="268" max="268" width="6.5703125" style="625" customWidth="1"/>
    <col min="269" max="269" width="9.140625" style="625" customWidth="1"/>
    <col min="270" max="270" width="56.140625" style="625" customWidth="1"/>
    <col min="271" max="271" width="27.85546875" style="625" customWidth="1"/>
    <col min="272" max="272" width="11.42578125" style="625" customWidth="1"/>
    <col min="273" max="275" width="10.140625" style="625" customWidth="1"/>
    <col min="276" max="276" width="10" style="625" customWidth="1"/>
    <col min="277" max="277" width="15.7109375" style="625" customWidth="1"/>
    <col min="278" max="278" width="8.7109375" style="625" customWidth="1"/>
    <col min="279" max="279" width="13" style="625" customWidth="1"/>
    <col min="280" max="280" width="14" style="625" customWidth="1"/>
    <col min="281" max="281" width="11.28515625" style="625" customWidth="1"/>
    <col min="282" max="282" width="11.140625" style="625" customWidth="1"/>
    <col min="283" max="286" width="0" style="625" hidden="1" customWidth="1"/>
    <col min="287" max="287" width="12" style="625" customWidth="1"/>
    <col min="288" max="288" width="9.85546875" style="625" customWidth="1"/>
    <col min="289" max="289" width="11" style="625" customWidth="1"/>
    <col min="290" max="292" width="9.85546875" style="625" customWidth="1"/>
    <col min="293" max="293" width="11" style="625" customWidth="1"/>
    <col min="294" max="294" width="9.85546875" style="625" customWidth="1"/>
    <col min="295" max="295" width="7" style="625" customWidth="1"/>
    <col min="296" max="296" width="8.7109375" style="625" customWidth="1"/>
    <col min="297" max="297" width="7" style="625" customWidth="1"/>
    <col min="298" max="298" width="9.5703125" style="625" customWidth="1"/>
    <col min="299" max="522" width="9.85546875" style="625"/>
    <col min="523" max="523" width="3.42578125" style="625" customWidth="1"/>
    <col min="524" max="524" width="6.5703125" style="625" customWidth="1"/>
    <col min="525" max="525" width="9.140625" style="625" customWidth="1"/>
    <col min="526" max="526" width="56.140625" style="625" customWidth="1"/>
    <col min="527" max="527" width="27.85546875" style="625" customWidth="1"/>
    <col min="528" max="528" width="11.42578125" style="625" customWidth="1"/>
    <col min="529" max="531" width="10.140625" style="625" customWidth="1"/>
    <col min="532" max="532" width="10" style="625" customWidth="1"/>
    <col min="533" max="533" width="15.7109375" style="625" customWidth="1"/>
    <col min="534" max="534" width="8.7109375" style="625" customWidth="1"/>
    <col min="535" max="535" width="13" style="625" customWidth="1"/>
    <col min="536" max="536" width="14" style="625" customWidth="1"/>
    <col min="537" max="537" width="11.28515625" style="625" customWidth="1"/>
    <col min="538" max="538" width="11.140625" style="625" customWidth="1"/>
    <col min="539" max="542" width="0" style="625" hidden="1" customWidth="1"/>
    <col min="543" max="543" width="12" style="625" customWidth="1"/>
    <col min="544" max="544" width="9.85546875" style="625" customWidth="1"/>
    <col min="545" max="545" width="11" style="625" customWidth="1"/>
    <col min="546" max="548" width="9.85546875" style="625" customWidth="1"/>
    <col min="549" max="549" width="11" style="625" customWidth="1"/>
    <col min="550" max="550" width="9.85546875" style="625" customWidth="1"/>
    <col min="551" max="551" width="7" style="625" customWidth="1"/>
    <col min="552" max="552" width="8.7109375" style="625" customWidth="1"/>
    <col min="553" max="553" width="7" style="625" customWidth="1"/>
    <col min="554" max="554" width="9.5703125" style="625" customWidth="1"/>
    <col min="555" max="778" width="9.85546875" style="625"/>
    <col min="779" max="779" width="3.42578125" style="625" customWidth="1"/>
    <col min="780" max="780" width="6.5703125" style="625" customWidth="1"/>
    <col min="781" max="781" width="9.140625" style="625" customWidth="1"/>
    <col min="782" max="782" width="56.140625" style="625" customWidth="1"/>
    <col min="783" max="783" width="27.85546875" style="625" customWidth="1"/>
    <col min="784" max="784" width="11.42578125" style="625" customWidth="1"/>
    <col min="785" max="787" width="10.140625" style="625" customWidth="1"/>
    <col min="788" max="788" width="10" style="625" customWidth="1"/>
    <col min="789" max="789" width="15.7109375" style="625" customWidth="1"/>
    <col min="790" max="790" width="8.7109375" style="625" customWidth="1"/>
    <col min="791" max="791" width="13" style="625" customWidth="1"/>
    <col min="792" max="792" width="14" style="625" customWidth="1"/>
    <col min="793" max="793" width="11.28515625" style="625" customWidth="1"/>
    <col min="794" max="794" width="11.140625" style="625" customWidth="1"/>
    <col min="795" max="798" width="0" style="625" hidden="1" customWidth="1"/>
    <col min="799" max="799" width="12" style="625" customWidth="1"/>
    <col min="800" max="800" width="9.85546875" style="625" customWidth="1"/>
    <col min="801" max="801" width="11" style="625" customWidth="1"/>
    <col min="802" max="804" width="9.85546875" style="625" customWidth="1"/>
    <col min="805" max="805" width="11" style="625" customWidth="1"/>
    <col min="806" max="806" width="9.85546875" style="625" customWidth="1"/>
    <col min="807" max="807" width="7" style="625" customWidth="1"/>
    <col min="808" max="808" width="8.7109375" style="625" customWidth="1"/>
    <col min="809" max="809" width="7" style="625" customWidth="1"/>
    <col min="810" max="810" width="9.5703125" style="625" customWidth="1"/>
    <col min="811" max="1034" width="9.85546875" style="625"/>
    <col min="1035" max="1035" width="3.42578125" style="625" customWidth="1"/>
    <col min="1036" max="1036" width="6.5703125" style="625" customWidth="1"/>
    <col min="1037" max="1037" width="9.140625" style="625" customWidth="1"/>
    <col min="1038" max="1038" width="56.140625" style="625" customWidth="1"/>
    <col min="1039" max="1039" width="27.85546875" style="625" customWidth="1"/>
    <col min="1040" max="1040" width="11.42578125" style="625" customWidth="1"/>
    <col min="1041" max="1043" width="10.140625" style="625" customWidth="1"/>
    <col min="1044" max="1044" width="10" style="625" customWidth="1"/>
    <col min="1045" max="1045" width="15.7109375" style="625" customWidth="1"/>
    <col min="1046" max="1046" width="8.7109375" style="625" customWidth="1"/>
    <col min="1047" max="1047" width="13" style="625" customWidth="1"/>
    <col min="1048" max="1048" width="14" style="625" customWidth="1"/>
    <col min="1049" max="1049" width="11.28515625" style="625" customWidth="1"/>
    <col min="1050" max="1050" width="11.140625" style="625" customWidth="1"/>
    <col min="1051" max="1054" width="0" style="625" hidden="1" customWidth="1"/>
    <col min="1055" max="1055" width="12" style="625" customWidth="1"/>
    <col min="1056" max="1056" width="9.85546875" style="625" customWidth="1"/>
    <col min="1057" max="1057" width="11" style="625" customWidth="1"/>
    <col min="1058" max="1060" width="9.85546875" style="625" customWidth="1"/>
    <col min="1061" max="1061" width="11" style="625" customWidth="1"/>
    <col min="1062" max="1062" width="9.85546875" style="625" customWidth="1"/>
    <col min="1063" max="1063" width="7" style="625" customWidth="1"/>
    <col min="1064" max="1064" width="8.7109375" style="625" customWidth="1"/>
    <col min="1065" max="1065" width="7" style="625" customWidth="1"/>
    <col min="1066" max="1066" width="9.5703125" style="625" customWidth="1"/>
    <col min="1067" max="1290" width="9.85546875" style="625"/>
    <col min="1291" max="1291" width="3.42578125" style="625" customWidth="1"/>
    <col min="1292" max="1292" width="6.5703125" style="625" customWidth="1"/>
    <col min="1293" max="1293" width="9.140625" style="625" customWidth="1"/>
    <col min="1294" max="1294" width="56.140625" style="625" customWidth="1"/>
    <col min="1295" max="1295" width="27.85546875" style="625" customWidth="1"/>
    <col min="1296" max="1296" width="11.42578125" style="625" customWidth="1"/>
    <col min="1297" max="1299" width="10.140625" style="625" customWidth="1"/>
    <col min="1300" max="1300" width="10" style="625" customWidth="1"/>
    <col min="1301" max="1301" width="15.7109375" style="625" customWidth="1"/>
    <col min="1302" max="1302" width="8.7109375" style="625" customWidth="1"/>
    <col min="1303" max="1303" width="13" style="625" customWidth="1"/>
    <col min="1304" max="1304" width="14" style="625" customWidth="1"/>
    <col min="1305" max="1305" width="11.28515625" style="625" customWidth="1"/>
    <col min="1306" max="1306" width="11.140625" style="625" customWidth="1"/>
    <col min="1307" max="1310" width="0" style="625" hidden="1" customWidth="1"/>
    <col min="1311" max="1311" width="12" style="625" customWidth="1"/>
    <col min="1312" max="1312" width="9.85546875" style="625" customWidth="1"/>
    <col min="1313" max="1313" width="11" style="625" customWidth="1"/>
    <col min="1314" max="1316" width="9.85546875" style="625" customWidth="1"/>
    <col min="1317" max="1317" width="11" style="625" customWidth="1"/>
    <col min="1318" max="1318" width="9.85546875" style="625" customWidth="1"/>
    <col min="1319" max="1319" width="7" style="625" customWidth="1"/>
    <col min="1320" max="1320" width="8.7109375" style="625" customWidth="1"/>
    <col min="1321" max="1321" width="7" style="625" customWidth="1"/>
    <col min="1322" max="1322" width="9.5703125" style="625" customWidth="1"/>
    <col min="1323" max="1546" width="9.85546875" style="625"/>
    <col min="1547" max="1547" width="3.42578125" style="625" customWidth="1"/>
    <col min="1548" max="1548" width="6.5703125" style="625" customWidth="1"/>
    <col min="1549" max="1549" width="9.140625" style="625" customWidth="1"/>
    <col min="1550" max="1550" width="56.140625" style="625" customWidth="1"/>
    <col min="1551" max="1551" width="27.85546875" style="625" customWidth="1"/>
    <col min="1552" max="1552" width="11.42578125" style="625" customWidth="1"/>
    <col min="1553" max="1555" width="10.140625" style="625" customWidth="1"/>
    <col min="1556" max="1556" width="10" style="625" customWidth="1"/>
    <col min="1557" max="1557" width="15.7109375" style="625" customWidth="1"/>
    <col min="1558" max="1558" width="8.7109375" style="625" customWidth="1"/>
    <col min="1559" max="1559" width="13" style="625" customWidth="1"/>
    <col min="1560" max="1560" width="14" style="625" customWidth="1"/>
    <col min="1561" max="1561" width="11.28515625" style="625" customWidth="1"/>
    <col min="1562" max="1562" width="11.140625" style="625" customWidth="1"/>
    <col min="1563" max="1566" width="0" style="625" hidden="1" customWidth="1"/>
    <col min="1567" max="1567" width="12" style="625" customWidth="1"/>
    <col min="1568" max="1568" width="9.85546875" style="625" customWidth="1"/>
    <col min="1569" max="1569" width="11" style="625" customWidth="1"/>
    <col min="1570" max="1572" width="9.85546875" style="625" customWidth="1"/>
    <col min="1573" max="1573" width="11" style="625" customWidth="1"/>
    <col min="1574" max="1574" width="9.85546875" style="625" customWidth="1"/>
    <col min="1575" max="1575" width="7" style="625" customWidth="1"/>
    <col min="1576" max="1576" width="8.7109375" style="625" customWidth="1"/>
    <col min="1577" max="1577" width="7" style="625" customWidth="1"/>
    <col min="1578" max="1578" width="9.5703125" style="625" customWidth="1"/>
    <col min="1579" max="1802" width="9.85546875" style="625"/>
    <col min="1803" max="1803" width="3.42578125" style="625" customWidth="1"/>
    <col min="1804" max="1804" width="6.5703125" style="625" customWidth="1"/>
    <col min="1805" max="1805" width="9.140625" style="625" customWidth="1"/>
    <col min="1806" max="1806" width="56.140625" style="625" customWidth="1"/>
    <col min="1807" max="1807" width="27.85546875" style="625" customWidth="1"/>
    <col min="1808" max="1808" width="11.42578125" style="625" customWidth="1"/>
    <col min="1809" max="1811" width="10.140625" style="625" customWidth="1"/>
    <col min="1812" max="1812" width="10" style="625" customWidth="1"/>
    <col min="1813" max="1813" width="15.7109375" style="625" customWidth="1"/>
    <col min="1814" max="1814" width="8.7109375" style="625" customWidth="1"/>
    <col min="1815" max="1815" width="13" style="625" customWidth="1"/>
    <col min="1816" max="1816" width="14" style="625" customWidth="1"/>
    <col min="1817" max="1817" width="11.28515625" style="625" customWidth="1"/>
    <col min="1818" max="1818" width="11.140625" style="625" customWidth="1"/>
    <col min="1819" max="1822" width="0" style="625" hidden="1" customWidth="1"/>
    <col min="1823" max="1823" width="12" style="625" customWidth="1"/>
    <col min="1824" max="1824" width="9.85546875" style="625" customWidth="1"/>
    <col min="1825" max="1825" width="11" style="625" customWidth="1"/>
    <col min="1826" max="1828" width="9.85546875" style="625" customWidth="1"/>
    <col min="1829" max="1829" width="11" style="625" customWidth="1"/>
    <col min="1830" max="1830" width="9.85546875" style="625" customWidth="1"/>
    <col min="1831" max="1831" width="7" style="625" customWidth="1"/>
    <col min="1832" max="1832" width="8.7109375" style="625" customWidth="1"/>
    <col min="1833" max="1833" width="7" style="625" customWidth="1"/>
    <col min="1834" max="1834" width="9.5703125" style="625" customWidth="1"/>
    <col min="1835" max="2058" width="9.85546875" style="625"/>
    <col min="2059" max="2059" width="3.42578125" style="625" customWidth="1"/>
    <col min="2060" max="2060" width="6.5703125" style="625" customWidth="1"/>
    <col min="2061" max="2061" width="9.140625" style="625" customWidth="1"/>
    <col min="2062" max="2062" width="56.140625" style="625" customWidth="1"/>
    <col min="2063" max="2063" width="27.85546875" style="625" customWidth="1"/>
    <col min="2064" max="2064" width="11.42578125" style="625" customWidth="1"/>
    <col min="2065" max="2067" width="10.140625" style="625" customWidth="1"/>
    <col min="2068" max="2068" width="10" style="625" customWidth="1"/>
    <col min="2069" max="2069" width="15.7109375" style="625" customWidth="1"/>
    <col min="2070" max="2070" width="8.7109375" style="625" customWidth="1"/>
    <col min="2071" max="2071" width="13" style="625" customWidth="1"/>
    <col min="2072" max="2072" width="14" style="625" customWidth="1"/>
    <col min="2073" max="2073" width="11.28515625" style="625" customWidth="1"/>
    <col min="2074" max="2074" width="11.140625" style="625" customWidth="1"/>
    <col min="2075" max="2078" width="0" style="625" hidden="1" customWidth="1"/>
    <col min="2079" max="2079" width="12" style="625" customWidth="1"/>
    <col min="2080" max="2080" width="9.85546875" style="625" customWidth="1"/>
    <col min="2081" max="2081" width="11" style="625" customWidth="1"/>
    <col min="2082" max="2084" width="9.85546875" style="625" customWidth="1"/>
    <col min="2085" max="2085" width="11" style="625" customWidth="1"/>
    <col min="2086" max="2086" width="9.85546875" style="625" customWidth="1"/>
    <col min="2087" max="2087" width="7" style="625" customWidth="1"/>
    <col min="2088" max="2088" width="8.7109375" style="625" customWidth="1"/>
    <col min="2089" max="2089" width="7" style="625" customWidth="1"/>
    <col min="2090" max="2090" width="9.5703125" style="625" customWidth="1"/>
    <col min="2091" max="2314" width="9.85546875" style="625"/>
    <col min="2315" max="2315" width="3.42578125" style="625" customWidth="1"/>
    <col min="2316" max="2316" width="6.5703125" style="625" customWidth="1"/>
    <col min="2317" max="2317" width="9.140625" style="625" customWidth="1"/>
    <col min="2318" max="2318" width="56.140625" style="625" customWidth="1"/>
    <col min="2319" max="2319" width="27.85546875" style="625" customWidth="1"/>
    <col min="2320" max="2320" width="11.42578125" style="625" customWidth="1"/>
    <col min="2321" max="2323" width="10.140625" style="625" customWidth="1"/>
    <col min="2324" max="2324" width="10" style="625" customWidth="1"/>
    <col min="2325" max="2325" width="15.7109375" style="625" customWidth="1"/>
    <col min="2326" max="2326" width="8.7109375" style="625" customWidth="1"/>
    <col min="2327" max="2327" width="13" style="625" customWidth="1"/>
    <col min="2328" max="2328" width="14" style="625" customWidth="1"/>
    <col min="2329" max="2329" width="11.28515625" style="625" customWidth="1"/>
    <col min="2330" max="2330" width="11.140625" style="625" customWidth="1"/>
    <col min="2331" max="2334" width="0" style="625" hidden="1" customWidth="1"/>
    <col min="2335" max="2335" width="12" style="625" customWidth="1"/>
    <col min="2336" max="2336" width="9.85546875" style="625" customWidth="1"/>
    <col min="2337" max="2337" width="11" style="625" customWidth="1"/>
    <col min="2338" max="2340" width="9.85546875" style="625" customWidth="1"/>
    <col min="2341" max="2341" width="11" style="625" customWidth="1"/>
    <col min="2342" max="2342" width="9.85546875" style="625" customWidth="1"/>
    <col min="2343" max="2343" width="7" style="625" customWidth="1"/>
    <col min="2344" max="2344" width="8.7109375" style="625" customWidth="1"/>
    <col min="2345" max="2345" width="7" style="625" customWidth="1"/>
    <col min="2346" max="2346" width="9.5703125" style="625" customWidth="1"/>
    <col min="2347" max="2570" width="9.85546875" style="625"/>
    <col min="2571" max="2571" width="3.42578125" style="625" customWidth="1"/>
    <col min="2572" max="2572" width="6.5703125" style="625" customWidth="1"/>
    <col min="2573" max="2573" width="9.140625" style="625" customWidth="1"/>
    <col min="2574" max="2574" width="56.140625" style="625" customWidth="1"/>
    <col min="2575" max="2575" width="27.85546875" style="625" customWidth="1"/>
    <col min="2576" max="2576" width="11.42578125" style="625" customWidth="1"/>
    <col min="2577" max="2579" width="10.140625" style="625" customWidth="1"/>
    <col min="2580" max="2580" width="10" style="625" customWidth="1"/>
    <col min="2581" max="2581" width="15.7109375" style="625" customWidth="1"/>
    <col min="2582" max="2582" width="8.7109375" style="625" customWidth="1"/>
    <col min="2583" max="2583" width="13" style="625" customWidth="1"/>
    <col min="2584" max="2584" width="14" style="625" customWidth="1"/>
    <col min="2585" max="2585" width="11.28515625" style="625" customWidth="1"/>
    <col min="2586" max="2586" width="11.140625" style="625" customWidth="1"/>
    <col min="2587" max="2590" width="0" style="625" hidden="1" customWidth="1"/>
    <col min="2591" max="2591" width="12" style="625" customWidth="1"/>
    <col min="2592" max="2592" width="9.85546875" style="625" customWidth="1"/>
    <col min="2593" max="2593" width="11" style="625" customWidth="1"/>
    <col min="2594" max="2596" width="9.85546875" style="625" customWidth="1"/>
    <col min="2597" max="2597" width="11" style="625" customWidth="1"/>
    <col min="2598" max="2598" width="9.85546875" style="625" customWidth="1"/>
    <col min="2599" max="2599" width="7" style="625" customWidth="1"/>
    <col min="2600" max="2600" width="8.7109375" style="625" customWidth="1"/>
    <col min="2601" max="2601" width="7" style="625" customWidth="1"/>
    <col min="2602" max="2602" width="9.5703125" style="625" customWidth="1"/>
    <col min="2603" max="2826" width="9.85546875" style="625"/>
    <col min="2827" max="2827" width="3.42578125" style="625" customWidth="1"/>
    <col min="2828" max="2828" width="6.5703125" style="625" customWidth="1"/>
    <col min="2829" max="2829" width="9.140625" style="625" customWidth="1"/>
    <col min="2830" max="2830" width="56.140625" style="625" customWidth="1"/>
    <col min="2831" max="2831" width="27.85546875" style="625" customWidth="1"/>
    <col min="2832" max="2832" width="11.42578125" style="625" customWidth="1"/>
    <col min="2833" max="2835" width="10.140625" style="625" customWidth="1"/>
    <col min="2836" max="2836" width="10" style="625" customWidth="1"/>
    <col min="2837" max="2837" width="15.7109375" style="625" customWidth="1"/>
    <col min="2838" max="2838" width="8.7109375" style="625" customWidth="1"/>
    <col min="2839" max="2839" width="13" style="625" customWidth="1"/>
    <col min="2840" max="2840" width="14" style="625" customWidth="1"/>
    <col min="2841" max="2841" width="11.28515625" style="625" customWidth="1"/>
    <col min="2842" max="2842" width="11.140625" style="625" customWidth="1"/>
    <col min="2843" max="2846" width="0" style="625" hidden="1" customWidth="1"/>
    <col min="2847" max="2847" width="12" style="625" customWidth="1"/>
    <col min="2848" max="2848" width="9.85546875" style="625" customWidth="1"/>
    <col min="2849" max="2849" width="11" style="625" customWidth="1"/>
    <col min="2850" max="2852" width="9.85546875" style="625" customWidth="1"/>
    <col min="2853" max="2853" width="11" style="625" customWidth="1"/>
    <col min="2854" max="2854" width="9.85546875" style="625" customWidth="1"/>
    <col min="2855" max="2855" width="7" style="625" customWidth="1"/>
    <col min="2856" max="2856" width="8.7109375" style="625" customWidth="1"/>
    <col min="2857" max="2857" width="7" style="625" customWidth="1"/>
    <col min="2858" max="2858" width="9.5703125" style="625" customWidth="1"/>
    <col min="2859" max="3082" width="9.85546875" style="625"/>
    <col min="3083" max="3083" width="3.42578125" style="625" customWidth="1"/>
    <col min="3084" max="3084" width="6.5703125" style="625" customWidth="1"/>
    <col min="3085" max="3085" width="9.140625" style="625" customWidth="1"/>
    <col min="3086" max="3086" width="56.140625" style="625" customWidth="1"/>
    <col min="3087" max="3087" width="27.85546875" style="625" customWidth="1"/>
    <col min="3088" max="3088" width="11.42578125" style="625" customWidth="1"/>
    <col min="3089" max="3091" width="10.140625" style="625" customWidth="1"/>
    <col min="3092" max="3092" width="10" style="625" customWidth="1"/>
    <col min="3093" max="3093" width="15.7109375" style="625" customWidth="1"/>
    <col min="3094" max="3094" width="8.7109375" style="625" customWidth="1"/>
    <col min="3095" max="3095" width="13" style="625" customWidth="1"/>
    <col min="3096" max="3096" width="14" style="625" customWidth="1"/>
    <col min="3097" max="3097" width="11.28515625" style="625" customWidth="1"/>
    <col min="3098" max="3098" width="11.140625" style="625" customWidth="1"/>
    <col min="3099" max="3102" width="0" style="625" hidden="1" customWidth="1"/>
    <col min="3103" max="3103" width="12" style="625" customWidth="1"/>
    <col min="3104" max="3104" width="9.85546875" style="625" customWidth="1"/>
    <col min="3105" max="3105" width="11" style="625" customWidth="1"/>
    <col min="3106" max="3108" width="9.85546875" style="625" customWidth="1"/>
    <col min="3109" max="3109" width="11" style="625" customWidth="1"/>
    <col min="3110" max="3110" width="9.85546875" style="625" customWidth="1"/>
    <col min="3111" max="3111" width="7" style="625" customWidth="1"/>
    <col min="3112" max="3112" width="8.7109375" style="625" customWidth="1"/>
    <col min="3113" max="3113" width="7" style="625" customWidth="1"/>
    <col min="3114" max="3114" width="9.5703125" style="625" customWidth="1"/>
    <col min="3115" max="3338" width="9.85546875" style="625"/>
    <col min="3339" max="3339" width="3.42578125" style="625" customWidth="1"/>
    <col min="3340" max="3340" width="6.5703125" style="625" customWidth="1"/>
    <col min="3341" max="3341" width="9.140625" style="625" customWidth="1"/>
    <col min="3342" max="3342" width="56.140625" style="625" customWidth="1"/>
    <col min="3343" max="3343" width="27.85546875" style="625" customWidth="1"/>
    <col min="3344" max="3344" width="11.42578125" style="625" customWidth="1"/>
    <col min="3345" max="3347" width="10.140625" style="625" customWidth="1"/>
    <col min="3348" max="3348" width="10" style="625" customWidth="1"/>
    <col min="3349" max="3349" width="15.7109375" style="625" customWidth="1"/>
    <col min="3350" max="3350" width="8.7109375" style="625" customWidth="1"/>
    <col min="3351" max="3351" width="13" style="625" customWidth="1"/>
    <col min="3352" max="3352" width="14" style="625" customWidth="1"/>
    <col min="3353" max="3353" width="11.28515625" style="625" customWidth="1"/>
    <col min="3354" max="3354" width="11.140625" style="625" customWidth="1"/>
    <col min="3355" max="3358" width="0" style="625" hidden="1" customWidth="1"/>
    <col min="3359" max="3359" width="12" style="625" customWidth="1"/>
    <col min="3360" max="3360" width="9.85546875" style="625" customWidth="1"/>
    <col min="3361" max="3361" width="11" style="625" customWidth="1"/>
    <col min="3362" max="3364" width="9.85546875" style="625" customWidth="1"/>
    <col min="3365" max="3365" width="11" style="625" customWidth="1"/>
    <col min="3366" max="3366" width="9.85546875" style="625" customWidth="1"/>
    <col min="3367" max="3367" width="7" style="625" customWidth="1"/>
    <col min="3368" max="3368" width="8.7109375" style="625" customWidth="1"/>
    <col min="3369" max="3369" width="7" style="625" customWidth="1"/>
    <col min="3370" max="3370" width="9.5703125" style="625" customWidth="1"/>
    <col min="3371" max="3594" width="9.85546875" style="625"/>
    <col min="3595" max="3595" width="3.42578125" style="625" customWidth="1"/>
    <col min="3596" max="3596" width="6.5703125" style="625" customWidth="1"/>
    <col min="3597" max="3597" width="9.140625" style="625" customWidth="1"/>
    <col min="3598" max="3598" width="56.140625" style="625" customWidth="1"/>
    <col min="3599" max="3599" width="27.85546875" style="625" customWidth="1"/>
    <col min="3600" max="3600" width="11.42578125" style="625" customWidth="1"/>
    <col min="3601" max="3603" width="10.140625" style="625" customWidth="1"/>
    <col min="3604" max="3604" width="10" style="625" customWidth="1"/>
    <col min="3605" max="3605" width="15.7109375" style="625" customWidth="1"/>
    <col min="3606" max="3606" width="8.7109375" style="625" customWidth="1"/>
    <col min="3607" max="3607" width="13" style="625" customWidth="1"/>
    <col min="3608" max="3608" width="14" style="625" customWidth="1"/>
    <col min="3609" max="3609" width="11.28515625" style="625" customWidth="1"/>
    <col min="3610" max="3610" width="11.140625" style="625" customWidth="1"/>
    <col min="3611" max="3614" width="0" style="625" hidden="1" customWidth="1"/>
    <col min="3615" max="3615" width="12" style="625" customWidth="1"/>
    <col min="3616" max="3616" width="9.85546875" style="625" customWidth="1"/>
    <col min="3617" max="3617" width="11" style="625" customWidth="1"/>
    <col min="3618" max="3620" width="9.85546875" style="625" customWidth="1"/>
    <col min="3621" max="3621" width="11" style="625" customWidth="1"/>
    <col min="3622" max="3622" width="9.85546875" style="625" customWidth="1"/>
    <col min="3623" max="3623" width="7" style="625" customWidth="1"/>
    <col min="3624" max="3624" width="8.7109375" style="625" customWidth="1"/>
    <col min="3625" max="3625" width="7" style="625" customWidth="1"/>
    <col min="3626" max="3626" width="9.5703125" style="625" customWidth="1"/>
    <col min="3627" max="3850" width="9.85546875" style="625"/>
    <col min="3851" max="3851" width="3.42578125" style="625" customWidth="1"/>
    <col min="3852" max="3852" width="6.5703125" style="625" customWidth="1"/>
    <col min="3853" max="3853" width="9.140625" style="625" customWidth="1"/>
    <col min="3854" max="3854" width="56.140625" style="625" customWidth="1"/>
    <col min="3855" max="3855" width="27.85546875" style="625" customWidth="1"/>
    <col min="3856" max="3856" width="11.42578125" style="625" customWidth="1"/>
    <col min="3857" max="3859" width="10.140625" style="625" customWidth="1"/>
    <col min="3860" max="3860" width="10" style="625" customWidth="1"/>
    <col min="3861" max="3861" width="15.7109375" style="625" customWidth="1"/>
    <col min="3862" max="3862" width="8.7109375" style="625" customWidth="1"/>
    <col min="3863" max="3863" width="13" style="625" customWidth="1"/>
    <col min="3864" max="3864" width="14" style="625" customWidth="1"/>
    <col min="3865" max="3865" width="11.28515625" style="625" customWidth="1"/>
    <col min="3866" max="3866" width="11.140625" style="625" customWidth="1"/>
    <col min="3867" max="3870" width="0" style="625" hidden="1" customWidth="1"/>
    <col min="3871" max="3871" width="12" style="625" customWidth="1"/>
    <col min="3872" max="3872" width="9.85546875" style="625" customWidth="1"/>
    <col min="3873" max="3873" width="11" style="625" customWidth="1"/>
    <col min="3874" max="3876" width="9.85546875" style="625" customWidth="1"/>
    <col min="3877" max="3877" width="11" style="625" customWidth="1"/>
    <col min="3878" max="3878" width="9.85546875" style="625" customWidth="1"/>
    <col min="3879" max="3879" width="7" style="625" customWidth="1"/>
    <col min="3880" max="3880" width="8.7109375" style="625" customWidth="1"/>
    <col min="3881" max="3881" width="7" style="625" customWidth="1"/>
    <col min="3882" max="3882" width="9.5703125" style="625" customWidth="1"/>
    <col min="3883" max="4106" width="9.85546875" style="625"/>
    <col min="4107" max="4107" width="3.42578125" style="625" customWidth="1"/>
    <col min="4108" max="4108" width="6.5703125" style="625" customWidth="1"/>
    <col min="4109" max="4109" width="9.140625" style="625" customWidth="1"/>
    <col min="4110" max="4110" width="56.140625" style="625" customWidth="1"/>
    <col min="4111" max="4111" width="27.85546875" style="625" customWidth="1"/>
    <col min="4112" max="4112" width="11.42578125" style="625" customWidth="1"/>
    <col min="4113" max="4115" width="10.140625" style="625" customWidth="1"/>
    <col min="4116" max="4116" width="10" style="625" customWidth="1"/>
    <col min="4117" max="4117" width="15.7109375" style="625" customWidth="1"/>
    <col min="4118" max="4118" width="8.7109375" style="625" customWidth="1"/>
    <col min="4119" max="4119" width="13" style="625" customWidth="1"/>
    <col min="4120" max="4120" width="14" style="625" customWidth="1"/>
    <col min="4121" max="4121" width="11.28515625" style="625" customWidth="1"/>
    <col min="4122" max="4122" width="11.140625" style="625" customWidth="1"/>
    <col min="4123" max="4126" width="0" style="625" hidden="1" customWidth="1"/>
    <col min="4127" max="4127" width="12" style="625" customWidth="1"/>
    <col min="4128" max="4128" width="9.85546875" style="625" customWidth="1"/>
    <col min="4129" max="4129" width="11" style="625" customWidth="1"/>
    <col min="4130" max="4132" width="9.85546875" style="625" customWidth="1"/>
    <col min="4133" max="4133" width="11" style="625" customWidth="1"/>
    <col min="4134" max="4134" width="9.85546875" style="625" customWidth="1"/>
    <col min="4135" max="4135" width="7" style="625" customWidth="1"/>
    <col min="4136" max="4136" width="8.7109375" style="625" customWidth="1"/>
    <col min="4137" max="4137" width="7" style="625" customWidth="1"/>
    <col min="4138" max="4138" width="9.5703125" style="625" customWidth="1"/>
    <col min="4139" max="4362" width="9.85546875" style="625"/>
    <col min="4363" max="4363" width="3.42578125" style="625" customWidth="1"/>
    <col min="4364" max="4364" width="6.5703125" style="625" customWidth="1"/>
    <col min="4365" max="4365" width="9.140625" style="625" customWidth="1"/>
    <col min="4366" max="4366" width="56.140625" style="625" customWidth="1"/>
    <col min="4367" max="4367" width="27.85546875" style="625" customWidth="1"/>
    <col min="4368" max="4368" width="11.42578125" style="625" customWidth="1"/>
    <col min="4369" max="4371" width="10.140625" style="625" customWidth="1"/>
    <col min="4372" max="4372" width="10" style="625" customWidth="1"/>
    <col min="4373" max="4373" width="15.7109375" style="625" customWidth="1"/>
    <col min="4374" max="4374" width="8.7109375" style="625" customWidth="1"/>
    <col min="4375" max="4375" width="13" style="625" customWidth="1"/>
    <col min="4376" max="4376" width="14" style="625" customWidth="1"/>
    <col min="4377" max="4377" width="11.28515625" style="625" customWidth="1"/>
    <col min="4378" max="4378" width="11.140625" style="625" customWidth="1"/>
    <col min="4379" max="4382" width="0" style="625" hidden="1" customWidth="1"/>
    <col min="4383" max="4383" width="12" style="625" customWidth="1"/>
    <col min="4384" max="4384" width="9.85546875" style="625" customWidth="1"/>
    <col min="4385" max="4385" width="11" style="625" customWidth="1"/>
    <col min="4386" max="4388" width="9.85546875" style="625" customWidth="1"/>
    <col min="4389" max="4389" width="11" style="625" customWidth="1"/>
    <col min="4390" max="4390" width="9.85546875" style="625" customWidth="1"/>
    <col min="4391" max="4391" width="7" style="625" customWidth="1"/>
    <col min="4392" max="4392" width="8.7109375" style="625" customWidth="1"/>
    <col min="4393" max="4393" width="7" style="625" customWidth="1"/>
    <col min="4394" max="4394" width="9.5703125" style="625" customWidth="1"/>
    <col min="4395" max="4618" width="9.85546875" style="625"/>
    <col min="4619" max="4619" width="3.42578125" style="625" customWidth="1"/>
    <col min="4620" max="4620" width="6.5703125" style="625" customWidth="1"/>
    <col min="4621" max="4621" width="9.140625" style="625" customWidth="1"/>
    <col min="4622" max="4622" width="56.140625" style="625" customWidth="1"/>
    <col min="4623" max="4623" width="27.85546875" style="625" customWidth="1"/>
    <col min="4624" max="4624" width="11.42578125" style="625" customWidth="1"/>
    <col min="4625" max="4627" width="10.140625" style="625" customWidth="1"/>
    <col min="4628" max="4628" width="10" style="625" customWidth="1"/>
    <col min="4629" max="4629" width="15.7109375" style="625" customWidth="1"/>
    <col min="4630" max="4630" width="8.7109375" style="625" customWidth="1"/>
    <col min="4631" max="4631" width="13" style="625" customWidth="1"/>
    <col min="4632" max="4632" width="14" style="625" customWidth="1"/>
    <col min="4633" max="4633" width="11.28515625" style="625" customWidth="1"/>
    <col min="4634" max="4634" width="11.140625" style="625" customWidth="1"/>
    <col min="4635" max="4638" width="0" style="625" hidden="1" customWidth="1"/>
    <col min="4639" max="4639" width="12" style="625" customWidth="1"/>
    <col min="4640" max="4640" width="9.85546875" style="625" customWidth="1"/>
    <col min="4641" max="4641" width="11" style="625" customWidth="1"/>
    <col min="4642" max="4644" width="9.85546875" style="625" customWidth="1"/>
    <col min="4645" max="4645" width="11" style="625" customWidth="1"/>
    <col min="4646" max="4646" width="9.85546875" style="625" customWidth="1"/>
    <col min="4647" max="4647" width="7" style="625" customWidth="1"/>
    <col min="4648" max="4648" width="8.7109375" style="625" customWidth="1"/>
    <col min="4649" max="4649" width="7" style="625" customWidth="1"/>
    <col min="4650" max="4650" width="9.5703125" style="625" customWidth="1"/>
    <col min="4651" max="4874" width="9.85546875" style="625"/>
    <col min="4875" max="4875" width="3.42578125" style="625" customWidth="1"/>
    <col min="4876" max="4876" width="6.5703125" style="625" customWidth="1"/>
    <col min="4877" max="4877" width="9.140625" style="625" customWidth="1"/>
    <col min="4878" max="4878" width="56.140625" style="625" customWidth="1"/>
    <col min="4879" max="4879" width="27.85546875" style="625" customWidth="1"/>
    <col min="4880" max="4880" width="11.42578125" style="625" customWidth="1"/>
    <col min="4881" max="4883" width="10.140625" style="625" customWidth="1"/>
    <col min="4884" max="4884" width="10" style="625" customWidth="1"/>
    <col min="4885" max="4885" width="15.7109375" style="625" customWidth="1"/>
    <col min="4886" max="4886" width="8.7109375" style="625" customWidth="1"/>
    <col min="4887" max="4887" width="13" style="625" customWidth="1"/>
    <col min="4888" max="4888" width="14" style="625" customWidth="1"/>
    <col min="4889" max="4889" width="11.28515625" style="625" customWidth="1"/>
    <col min="4890" max="4890" width="11.140625" style="625" customWidth="1"/>
    <col min="4891" max="4894" width="0" style="625" hidden="1" customWidth="1"/>
    <col min="4895" max="4895" width="12" style="625" customWidth="1"/>
    <col min="4896" max="4896" width="9.85546875" style="625" customWidth="1"/>
    <col min="4897" max="4897" width="11" style="625" customWidth="1"/>
    <col min="4898" max="4900" width="9.85546875" style="625" customWidth="1"/>
    <col min="4901" max="4901" width="11" style="625" customWidth="1"/>
    <col min="4902" max="4902" width="9.85546875" style="625" customWidth="1"/>
    <col min="4903" max="4903" width="7" style="625" customWidth="1"/>
    <col min="4904" max="4904" width="8.7109375" style="625" customWidth="1"/>
    <col min="4905" max="4905" width="7" style="625" customWidth="1"/>
    <col min="4906" max="4906" width="9.5703125" style="625" customWidth="1"/>
    <col min="4907" max="5130" width="9.85546875" style="625"/>
    <col min="5131" max="5131" width="3.42578125" style="625" customWidth="1"/>
    <col min="5132" max="5132" width="6.5703125" style="625" customWidth="1"/>
    <col min="5133" max="5133" width="9.140625" style="625" customWidth="1"/>
    <col min="5134" max="5134" width="56.140625" style="625" customWidth="1"/>
    <col min="5135" max="5135" width="27.85546875" style="625" customWidth="1"/>
    <col min="5136" max="5136" width="11.42578125" style="625" customWidth="1"/>
    <col min="5137" max="5139" width="10.140625" style="625" customWidth="1"/>
    <col min="5140" max="5140" width="10" style="625" customWidth="1"/>
    <col min="5141" max="5141" width="15.7109375" style="625" customWidth="1"/>
    <col min="5142" max="5142" width="8.7109375" style="625" customWidth="1"/>
    <col min="5143" max="5143" width="13" style="625" customWidth="1"/>
    <col min="5144" max="5144" width="14" style="625" customWidth="1"/>
    <col min="5145" max="5145" width="11.28515625" style="625" customWidth="1"/>
    <col min="5146" max="5146" width="11.140625" style="625" customWidth="1"/>
    <col min="5147" max="5150" width="0" style="625" hidden="1" customWidth="1"/>
    <col min="5151" max="5151" width="12" style="625" customWidth="1"/>
    <col min="5152" max="5152" width="9.85546875" style="625" customWidth="1"/>
    <col min="5153" max="5153" width="11" style="625" customWidth="1"/>
    <col min="5154" max="5156" width="9.85546875" style="625" customWidth="1"/>
    <col min="5157" max="5157" width="11" style="625" customWidth="1"/>
    <col min="5158" max="5158" width="9.85546875" style="625" customWidth="1"/>
    <col min="5159" max="5159" width="7" style="625" customWidth="1"/>
    <col min="5160" max="5160" width="8.7109375" style="625" customWidth="1"/>
    <col min="5161" max="5161" width="7" style="625" customWidth="1"/>
    <col min="5162" max="5162" width="9.5703125" style="625" customWidth="1"/>
    <col min="5163" max="5386" width="9.85546875" style="625"/>
    <col min="5387" max="5387" width="3.42578125" style="625" customWidth="1"/>
    <col min="5388" max="5388" width="6.5703125" style="625" customWidth="1"/>
    <col min="5389" max="5389" width="9.140625" style="625" customWidth="1"/>
    <col min="5390" max="5390" width="56.140625" style="625" customWidth="1"/>
    <col min="5391" max="5391" width="27.85546875" style="625" customWidth="1"/>
    <col min="5392" max="5392" width="11.42578125" style="625" customWidth="1"/>
    <col min="5393" max="5395" width="10.140625" style="625" customWidth="1"/>
    <col min="5396" max="5396" width="10" style="625" customWidth="1"/>
    <col min="5397" max="5397" width="15.7109375" style="625" customWidth="1"/>
    <col min="5398" max="5398" width="8.7109375" style="625" customWidth="1"/>
    <col min="5399" max="5399" width="13" style="625" customWidth="1"/>
    <col min="5400" max="5400" width="14" style="625" customWidth="1"/>
    <col min="5401" max="5401" width="11.28515625" style="625" customWidth="1"/>
    <col min="5402" max="5402" width="11.140625" style="625" customWidth="1"/>
    <col min="5403" max="5406" width="0" style="625" hidden="1" customWidth="1"/>
    <col min="5407" max="5407" width="12" style="625" customWidth="1"/>
    <col min="5408" max="5408" width="9.85546875" style="625" customWidth="1"/>
    <col min="5409" max="5409" width="11" style="625" customWidth="1"/>
    <col min="5410" max="5412" width="9.85546875" style="625" customWidth="1"/>
    <col min="5413" max="5413" width="11" style="625" customWidth="1"/>
    <col min="5414" max="5414" width="9.85546875" style="625" customWidth="1"/>
    <col min="5415" max="5415" width="7" style="625" customWidth="1"/>
    <col min="5416" max="5416" width="8.7109375" style="625" customWidth="1"/>
    <col min="5417" max="5417" width="7" style="625" customWidth="1"/>
    <col min="5418" max="5418" width="9.5703125" style="625" customWidth="1"/>
    <col min="5419" max="5642" width="9.85546875" style="625"/>
    <col min="5643" max="5643" width="3.42578125" style="625" customWidth="1"/>
    <col min="5644" max="5644" width="6.5703125" style="625" customWidth="1"/>
    <col min="5645" max="5645" width="9.140625" style="625" customWidth="1"/>
    <col min="5646" max="5646" width="56.140625" style="625" customWidth="1"/>
    <col min="5647" max="5647" width="27.85546875" style="625" customWidth="1"/>
    <col min="5648" max="5648" width="11.42578125" style="625" customWidth="1"/>
    <col min="5649" max="5651" width="10.140625" style="625" customWidth="1"/>
    <col min="5652" max="5652" width="10" style="625" customWidth="1"/>
    <col min="5653" max="5653" width="15.7109375" style="625" customWidth="1"/>
    <col min="5654" max="5654" width="8.7109375" style="625" customWidth="1"/>
    <col min="5655" max="5655" width="13" style="625" customWidth="1"/>
    <col min="5656" max="5656" width="14" style="625" customWidth="1"/>
    <col min="5657" max="5657" width="11.28515625" style="625" customWidth="1"/>
    <col min="5658" max="5658" width="11.140625" style="625" customWidth="1"/>
    <col min="5659" max="5662" width="0" style="625" hidden="1" customWidth="1"/>
    <col min="5663" max="5663" width="12" style="625" customWidth="1"/>
    <col min="5664" max="5664" width="9.85546875" style="625" customWidth="1"/>
    <col min="5665" max="5665" width="11" style="625" customWidth="1"/>
    <col min="5666" max="5668" width="9.85546875" style="625" customWidth="1"/>
    <col min="5669" max="5669" width="11" style="625" customWidth="1"/>
    <col min="5670" max="5670" width="9.85546875" style="625" customWidth="1"/>
    <col min="5671" max="5671" width="7" style="625" customWidth="1"/>
    <col min="5672" max="5672" width="8.7109375" style="625" customWidth="1"/>
    <col min="5673" max="5673" width="7" style="625" customWidth="1"/>
    <col min="5674" max="5674" width="9.5703125" style="625" customWidth="1"/>
    <col min="5675" max="5898" width="9.85546875" style="625"/>
    <col min="5899" max="5899" width="3.42578125" style="625" customWidth="1"/>
    <col min="5900" max="5900" width="6.5703125" style="625" customWidth="1"/>
    <col min="5901" max="5901" width="9.140625" style="625" customWidth="1"/>
    <col min="5902" max="5902" width="56.140625" style="625" customWidth="1"/>
    <col min="5903" max="5903" width="27.85546875" style="625" customWidth="1"/>
    <col min="5904" max="5904" width="11.42578125" style="625" customWidth="1"/>
    <col min="5905" max="5907" width="10.140625" style="625" customWidth="1"/>
    <col min="5908" max="5908" width="10" style="625" customWidth="1"/>
    <col min="5909" max="5909" width="15.7109375" style="625" customWidth="1"/>
    <col min="5910" max="5910" width="8.7109375" style="625" customWidth="1"/>
    <col min="5911" max="5911" width="13" style="625" customWidth="1"/>
    <col min="5912" max="5912" width="14" style="625" customWidth="1"/>
    <col min="5913" max="5913" width="11.28515625" style="625" customWidth="1"/>
    <col min="5914" max="5914" width="11.140625" style="625" customWidth="1"/>
    <col min="5915" max="5918" width="0" style="625" hidden="1" customWidth="1"/>
    <col min="5919" max="5919" width="12" style="625" customWidth="1"/>
    <col min="5920" max="5920" width="9.85546875" style="625" customWidth="1"/>
    <col min="5921" max="5921" width="11" style="625" customWidth="1"/>
    <col min="5922" max="5924" width="9.85546875" style="625" customWidth="1"/>
    <col min="5925" max="5925" width="11" style="625" customWidth="1"/>
    <col min="5926" max="5926" width="9.85546875" style="625" customWidth="1"/>
    <col min="5927" max="5927" width="7" style="625" customWidth="1"/>
    <col min="5928" max="5928" width="8.7109375" style="625" customWidth="1"/>
    <col min="5929" max="5929" width="7" style="625" customWidth="1"/>
    <col min="5930" max="5930" width="9.5703125" style="625" customWidth="1"/>
    <col min="5931" max="6154" width="9.85546875" style="625"/>
    <col min="6155" max="6155" width="3.42578125" style="625" customWidth="1"/>
    <col min="6156" max="6156" width="6.5703125" style="625" customWidth="1"/>
    <col min="6157" max="6157" width="9.140625" style="625" customWidth="1"/>
    <col min="6158" max="6158" width="56.140625" style="625" customWidth="1"/>
    <col min="6159" max="6159" width="27.85546875" style="625" customWidth="1"/>
    <col min="6160" max="6160" width="11.42578125" style="625" customWidth="1"/>
    <col min="6161" max="6163" width="10.140625" style="625" customWidth="1"/>
    <col min="6164" max="6164" width="10" style="625" customWidth="1"/>
    <col min="6165" max="6165" width="15.7109375" style="625" customWidth="1"/>
    <col min="6166" max="6166" width="8.7109375" style="625" customWidth="1"/>
    <col min="6167" max="6167" width="13" style="625" customWidth="1"/>
    <col min="6168" max="6168" width="14" style="625" customWidth="1"/>
    <col min="6169" max="6169" width="11.28515625" style="625" customWidth="1"/>
    <col min="6170" max="6170" width="11.140625" style="625" customWidth="1"/>
    <col min="6171" max="6174" width="0" style="625" hidden="1" customWidth="1"/>
    <col min="6175" max="6175" width="12" style="625" customWidth="1"/>
    <col min="6176" max="6176" width="9.85546875" style="625" customWidth="1"/>
    <col min="6177" max="6177" width="11" style="625" customWidth="1"/>
    <col min="6178" max="6180" width="9.85546875" style="625" customWidth="1"/>
    <col min="6181" max="6181" width="11" style="625" customWidth="1"/>
    <col min="6182" max="6182" width="9.85546875" style="625" customWidth="1"/>
    <col min="6183" max="6183" width="7" style="625" customWidth="1"/>
    <col min="6184" max="6184" width="8.7109375" style="625" customWidth="1"/>
    <col min="6185" max="6185" width="7" style="625" customWidth="1"/>
    <col min="6186" max="6186" width="9.5703125" style="625" customWidth="1"/>
    <col min="6187" max="6410" width="9.85546875" style="625"/>
    <col min="6411" max="6411" width="3.42578125" style="625" customWidth="1"/>
    <col min="6412" max="6412" width="6.5703125" style="625" customWidth="1"/>
    <col min="6413" max="6413" width="9.140625" style="625" customWidth="1"/>
    <col min="6414" max="6414" width="56.140625" style="625" customWidth="1"/>
    <col min="6415" max="6415" width="27.85546875" style="625" customWidth="1"/>
    <col min="6416" max="6416" width="11.42578125" style="625" customWidth="1"/>
    <col min="6417" max="6419" width="10.140625" style="625" customWidth="1"/>
    <col min="6420" max="6420" width="10" style="625" customWidth="1"/>
    <col min="6421" max="6421" width="15.7109375" style="625" customWidth="1"/>
    <col min="6422" max="6422" width="8.7109375" style="625" customWidth="1"/>
    <col min="6423" max="6423" width="13" style="625" customWidth="1"/>
    <col min="6424" max="6424" width="14" style="625" customWidth="1"/>
    <col min="6425" max="6425" width="11.28515625" style="625" customWidth="1"/>
    <col min="6426" max="6426" width="11.140625" style="625" customWidth="1"/>
    <col min="6427" max="6430" width="0" style="625" hidden="1" customWidth="1"/>
    <col min="6431" max="6431" width="12" style="625" customWidth="1"/>
    <col min="6432" max="6432" width="9.85546875" style="625" customWidth="1"/>
    <col min="6433" max="6433" width="11" style="625" customWidth="1"/>
    <col min="6434" max="6436" width="9.85546875" style="625" customWidth="1"/>
    <col min="6437" max="6437" width="11" style="625" customWidth="1"/>
    <col min="6438" max="6438" width="9.85546875" style="625" customWidth="1"/>
    <col min="6439" max="6439" width="7" style="625" customWidth="1"/>
    <col min="6440" max="6440" width="8.7109375" style="625" customWidth="1"/>
    <col min="6441" max="6441" width="7" style="625" customWidth="1"/>
    <col min="6442" max="6442" width="9.5703125" style="625" customWidth="1"/>
    <col min="6443" max="6666" width="9.85546875" style="625"/>
    <col min="6667" max="6667" width="3.42578125" style="625" customWidth="1"/>
    <col min="6668" max="6668" width="6.5703125" style="625" customWidth="1"/>
    <col min="6669" max="6669" width="9.140625" style="625" customWidth="1"/>
    <col min="6670" max="6670" width="56.140625" style="625" customWidth="1"/>
    <col min="6671" max="6671" width="27.85546875" style="625" customWidth="1"/>
    <col min="6672" max="6672" width="11.42578125" style="625" customWidth="1"/>
    <col min="6673" max="6675" width="10.140625" style="625" customWidth="1"/>
    <col min="6676" max="6676" width="10" style="625" customWidth="1"/>
    <col min="6677" max="6677" width="15.7109375" style="625" customWidth="1"/>
    <col min="6678" max="6678" width="8.7109375" style="625" customWidth="1"/>
    <col min="6679" max="6679" width="13" style="625" customWidth="1"/>
    <col min="6680" max="6680" width="14" style="625" customWidth="1"/>
    <col min="6681" max="6681" width="11.28515625" style="625" customWidth="1"/>
    <col min="6682" max="6682" width="11.140625" style="625" customWidth="1"/>
    <col min="6683" max="6686" width="0" style="625" hidden="1" customWidth="1"/>
    <col min="6687" max="6687" width="12" style="625" customWidth="1"/>
    <col min="6688" max="6688" width="9.85546875" style="625" customWidth="1"/>
    <col min="6689" max="6689" width="11" style="625" customWidth="1"/>
    <col min="6690" max="6692" width="9.85546875" style="625" customWidth="1"/>
    <col min="6693" max="6693" width="11" style="625" customWidth="1"/>
    <col min="6694" max="6694" width="9.85546875" style="625" customWidth="1"/>
    <col min="6695" max="6695" width="7" style="625" customWidth="1"/>
    <col min="6696" max="6696" width="8.7109375" style="625" customWidth="1"/>
    <col min="6697" max="6697" width="7" style="625" customWidth="1"/>
    <col min="6698" max="6698" width="9.5703125" style="625" customWidth="1"/>
    <col min="6699" max="6922" width="9.85546875" style="625"/>
    <col min="6923" max="6923" width="3.42578125" style="625" customWidth="1"/>
    <col min="6924" max="6924" width="6.5703125" style="625" customWidth="1"/>
    <col min="6925" max="6925" width="9.140625" style="625" customWidth="1"/>
    <col min="6926" max="6926" width="56.140625" style="625" customWidth="1"/>
    <col min="6927" max="6927" width="27.85546875" style="625" customWidth="1"/>
    <col min="6928" max="6928" width="11.42578125" style="625" customWidth="1"/>
    <col min="6929" max="6931" width="10.140625" style="625" customWidth="1"/>
    <col min="6932" max="6932" width="10" style="625" customWidth="1"/>
    <col min="6933" max="6933" width="15.7109375" style="625" customWidth="1"/>
    <col min="6934" max="6934" width="8.7109375" style="625" customWidth="1"/>
    <col min="6935" max="6935" width="13" style="625" customWidth="1"/>
    <col min="6936" max="6936" width="14" style="625" customWidth="1"/>
    <col min="6937" max="6937" width="11.28515625" style="625" customWidth="1"/>
    <col min="6938" max="6938" width="11.140625" style="625" customWidth="1"/>
    <col min="6939" max="6942" width="0" style="625" hidden="1" customWidth="1"/>
    <col min="6943" max="6943" width="12" style="625" customWidth="1"/>
    <col min="6944" max="6944" width="9.85546875" style="625" customWidth="1"/>
    <col min="6945" max="6945" width="11" style="625" customWidth="1"/>
    <col min="6946" max="6948" width="9.85546875" style="625" customWidth="1"/>
    <col min="6949" max="6949" width="11" style="625" customWidth="1"/>
    <col min="6950" max="6950" width="9.85546875" style="625" customWidth="1"/>
    <col min="6951" max="6951" width="7" style="625" customWidth="1"/>
    <col min="6952" max="6952" width="8.7109375" style="625" customWidth="1"/>
    <col min="6953" max="6953" width="7" style="625" customWidth="1"/>
    <col min="6954" max="6954" width="9.5703125" style="625" customWidth="1"/>
    <col min="6955" max="7178" width="9.85546875" style="625"/>
    <col min="7179" max="7179" width="3.42578125" style="625" customWidth="1"/>
    <col min="7180" max="7180" width="6.5703125" style="625" customWidth="1"/>
    <col min="7181" max="7181" width="9.140625" style="625" customWidth="1"/>
    <col min="7182" max="7182" width="56.140625" style="625" customWidth="1"/>
    <col min="7183" max="7183" width="27.85546875" style="625" customWidth="1"/>
    <col min="7184" max="7184" width="11.42578125" style="625" customWidth="1"/>
    <col min="7185" max="7187" width="10.140625" style="625" customWidth="1"/>
    <col min="7188" max="7188" width="10" style="625" customWidth="1"/>
    <col min="7189" max="7189" width="15.7109375" style="625" customWidth="1"/>
    <col min="7190" max="7190" width="8.7109375" style="625" customWidth="1"/>
    <col min="7191" max="7191" width="13" style="625" customWidth="1"/>
    <col min="7192" max="7192" width="14" style="625" customWidth="1"/>
    <col min="7193" max="7193" width="11.28515625" style="625" customWidth="1"/>
    <col min="7194" max="7194" width="11.140625" style="625" customWidth="1"/>
    <col min="7195" max="7198" width="0" style="625" hidden="1" customWidth="1"/>
    <col min="7199" max="7199" width="12" style="625" customWidth="1"/>
    <col min="7200" max="7200" width="9.85546875" style="625" customWidth="1"/>
    <col min="7201" max="7201" width="11" style="625" customWidth="1"/>
    <col min="7202" max="7204" width="9.85546875" style="625" customWidth="1"/>
    <col min="7205" max="7205" width="11" style="625" customWidth="1"/>
    <col min="7206" max="7206" width="9.85546875" style="625" customWidth="1"/>
    <col min="7207" max="7207" width="7" style="625" customWidth="1"/>
    <col min="7208" max="7208" width="8.7109375" style="625" customWidth="1"/>
    <col min="7209" max="7209" width="7" style="625" customWidth="1"/>
    <col min="7210" max="7210" width="9.5703125" style="625" customWidth="1"/>
    <col min="7211" max="7434" width="9.85546875" style="625"/>
    <col min="7435" max="7435" width="3.42578125" style="625" customWidth="1"/>
    <col min="7436" max="7436" width="6.5703125" style="625" customWidth="1"/>
    <col min="7437" max="7437" width="9.140625" style="625" customWidth="1"/>
    <col min="7438" max="7438" width="56.140625" style="625" customWidth="1"/>
    <col min="7439" max="7439" width="27.85546875" style="625" customWidth="1"/>
    <col min="7440" max="7440" width="11.42578125" style="625" customWidth="1"/>
    <col min="7441" max="7443" width="10.140625" style="625" customWidth="1"/>
    <col min="7444" max="7444" width="10" style="625" customWidth="1"/>
    <col min="7445" max="7445" width="15.7109375" style="625" customWidth="1"/>
    <col min="7446" max="7446" width="8.7109375" style="625" customWidth="1"/>
    <col min="7447" max="7447" width="13" style="625" customWidth="1"/>
    <col min="7448" max="7448" width="14" style="625" customWidth="1"/>
    <col min="7449" max="7449" width="11.28515625" style="625" customWidth="1"/>
    <col min="7450" max="7450" width="11.140625" style="625" customWidth="1"/>
    <col min="7451" max="7454" width="0" style="625" hidden="1" customWidth="1"/>
    <col min="7455" max="7455" width="12" style="625" customWidth="1"/>
    <col min="7456" max="7456" width="9.85546875" style="625" customWidth="1"/>
    <col min="7457" max="7457" width="11" style="625" customWidth="1"/>
    <col min="7458" max="7460" width="9.85546875" style="625" customWidth="1"/>
    <col min="7461" max="7461" width="11" style="625" customWidth="1"/>
    <col min="7462" max="7462" width="9.85546875" style="625" customWidth="1"/>
    <col min="7463" max="7463" width="7" style="625" customWidth="1"/>
    <col min="7464" max="7464" width="8.7109375" style="625" customWidth="1"/>
    <col min="7465" max="7465" width="7" style="625" customWidth="1"/>
    <col min="7466" max="7466" width="9.5703125" style="625" customWidth="1"/>
    <col min="7467" max="7690" width="9.85546875" style="625"/>
    <col min="7691" max="7691" width="3.42578125" style="625" customWidth="1"/>
    <col min="7692" max="7692" width="6.5703125" style="625" customWidth="1"/>
    <col min="7693" max="7693" width="9.140625" style="625" customWidth="1"/>
    <col min="7694" max="7694" width="56.140625" style="625" customWidth="1"/>
    <col min="7695" max="7695" width="27.85546875" style="625" customWidth="1"/>
    <col min="7696" max="7696" width="11.42578125" style="625" customWidth="1"/>
    <col min="7697" max="7699" width="10.140625" style="625" customWidth="1"/>
    <col min="7700" max="7700" width="10" style="625" customWidth="1"/>
    <col min="7701" max="7701" width="15.7109375" style="625" customWidth="1"/>
    <col min="7702" max="7702" width="8.7109375" style="625" customWidth="1"/>
    <col min="7703" max="7703" width="13" style="625" customWidth="1"/>
    <col min="7704" max="7704" width="14" style="625" customWidth="1"/>
    <col min="7705" max="7705" width="11.28515625" style="625" customWidth="1"/>
    <col min="7706" max="7706" width="11.140625" style="625" customWidth="1"/>
    <col min="7707" max="7710" width="0" style="625" hidden="1" customWidth="1"/>
    <col min="7711" max="7711" width="12" style="625" customWidth="1"/>
    <col min="7712" max="7712" width="9.85546875" style="625" customWidth="1"/>
    <col min="7713" max="7713" width="11" style="625" customWidth="1"/>
    <col min="7714" max="7716" width="9.85546875" style="625" customWidth="1"/>
    <col min="7717" max="7717" width="11" style="625" customWidth="1"/>
    <col min="7718" max="7718" width="9.85546875" style="625" customWidth="1"/>
    <col min="7719" max="7719" width="7" style="625" customWidth="1"/>
    <col min="7720" max="7720" width="8.7109375" style="625" customWidth="1"/>
    <col min="7721" max="7721" width="7" style="625" customWidth="1"/>
    <col min="7722" max="7722" width="9.5703125" style="625" customWidth="1"/>
    <col min="7723" max="7946" width="9.85546875" style="625"/>
    <col min="7947" max="7947" width="3.42578125" style="625" customWidth="1"/>
    <col min="7948" max="7948" width="6.5703125" style="625" customWidth="1"/>
    <col min="7949" max="7949" width="9.140625" style="625" customWidth="1"/>
    <col min="7950" max="7950" width="56.140625" style="625" customWidth="1"/>
    <col min="7951" max="7951" width="27.85546875" style="625" customWidth="1"/>
    <col min="7952" max="7952" width="11.42578125" style="625" customWidth="1"/>
    <col min="7953" max="7955" width="10.140625" style="625" customWidth="1"/>
    <col min="7956" max="7956" width="10" style="625" customWidth="1"/>
    <col min="7957" max="7957" width="15.7109375" style="625" customWidth="1"/>
    <col min="7958" max="7958" width="8.7109375" style="625" customWidth="1"/>
    <col min="7959" max="7959" width="13" style="625" customWidth="1"/>
    <col min="7960" max="7960" width="14" style="625" customWidth="1"/>
    <col min="7961" max="7961" width="11.28515625" style="625" customWidth="1"/>
    <col min="7962" max="7962" width="11.140625" style="625" customWidth="1"/>
    <col min="7963" max="7966" width="0" style="625" hidden="1" customWidth="1"/>
    <col min="7967" max="7967" width="12" style="625" customWidth="1"/>
    <col min="7968" max="7968" width="9.85546875" style="625" customWidth="1"/>
    <col min="7969" max="7969" width="11" style="625" customWidth="1"/>
    <col min="7970" max="7972" width="9.85546875" style="625" customWidth="1"/>
    <col min="7973" max="7973" width="11" style="625" customWidth="1"/>
    <col min="7974" max="7974" width="9.85546875" style="625" customWidth="1"/>
    <col min="7975" max="7975" width="7" style="625" customWidth="1"/>
    <col min="7976" max="7976" width="8.7109375" style="625" customWidth="1"/>
    <col min="7977" max="7977" width="7" style="625" customWidth="1"/>
    <col min="7978" max="7978" width="9.5703125" style="625" customWidth="1"/>
    <col min="7979" max="8202" width="9.85546875" style="625"/>
    <col min="8203" max="8203" width="3.42578125" style="625" customWidth="1"/>
    <col min="8204" max="8204" width="6.5703125" style="625" customWidth="1"/>
    <col min="8205" max="8205" width="9.140625" style="625" customWidth="1"/>
    <col min="8206" max="8206" width="56.140625" style="625" customWidth="1"/>
    <col min="8207" max="8207" width="27.85546875" style="625" customWidth="1"/>
    <col min="8208" max="8208" width="11.42578125" style="625" customWidth="1"/>
    <col min="8209" max="8211" width="10.140625" style="625" customWidth="1"/>
    <col min="8212" max="8212" width="10" style="625" customWidth="1"/>
    <col min="8213" max="8213" width="15.7109375" style="625" customWidth="1"/>
    <col min="8214" max="8214" width="8.7109375" style="625" customWidth="1"/>
    <col min="8215" max="8215" width="13" style="625" customWidth="1"/>
    <col min="8216" max="8216" width="14" style="625" customWidth="1"/>
    <col min="8217" max="8217" width="11.28515625" style="625" customWidth="1"/>
    <col min="8218" max="8218" width="11.140625" style="625" customWidth="1"/>
    <col min="8219" max="8222" width="0" style="625" hidden="1" customWidth="1"/>
    <col min="8223" max="8223" width="12" style="625" customWidth="1"/>
    <col min="8224" max="8224" width="9.85546875" style="625" customWidth="1"/>
    <col min="8225" max="8225" width="11" style="625" customWidth="1"/>
    <col min="8226" max="8228" width="9.85546875" style="625" customWidth="1"/>
    <col min="8229" max="8229" width="11" style="625" customWidth="1"/>
    <col min="8230" max="8230" width="9.85546875" style="625" customWidth="1"/>
    <col min="8231" max="8231" width="7" style="625" customWidth="1"/>
    <col min="8232" max="8232" width="8.7109375" style="625" customWidth="1"/>
    <col min="8233" max="8233" width="7" style="625" customWidth="1"/>
    <col min="8234" max="8234" width="9.5703125" style="625" customWidth="1"/>
    <col min="8235" max="8458" width="9.85546875" style="625"/>
    <col min="8459" max="8459" width="3.42578125" style="625" customWidth="1"/>
    <col min="8460" max="8460" width="6.5703125" style="625" customWidth="1"/>
    <col min="8461" max="8461" width="9.140625" style="625" customWidth="1"/>
    <col min="8462" max="8462" width="56.140625" style="625" customWidth="1"/>
    <col min="8463" max="8463" width="27.85546875" style="625" customWidth="1"/>
    <col min="8464" max="8464" width="11.42578125" style="625" customWidth="1"/>
    <col min="8465" max="8467" width="10.140625" style="625" customWidth="1"/>
    <col min="8468" max="8468" width="10" style="625" customWidth="1"/>
    <col min="8469" max="8469" width="15.7109375" style="625" customWidth="1"/>
    <col min="8470" max="8470" width="8.7109375" style="625" customWidth="1"/>
    <col min="8471" max="8471" width="13" style="625" customWidth="1"/>
    <col min="8472" max="8472" width="14" style="625" customWidth="1"/>
    <col min="8473" max="8473" width="11.28515625" style="625" customWidth="1"/>
    <col min="8474" max="8474" width="11.140625" style="625" customWidth="1"/>
    <col min="8475" max="8478" width="0" style="625" hidden="1" customWidth="1"/>
    <col min="8479" max="8479" width="12" style="625" customWidth="1"/>
    <col min="8480" max="8480" width="9.85546875" style="625" customWidth="1"/>
    <col min="8481" max="8481" width="11" style="625" customWidth="1"/>
    <col min="8482" max="8484" width="9.85546875" style="625" customWidth="1"/>
    <col min="8485" max="8485" width="11" style="625" customWidth="1"/>
    <col min="8486" max="8486" width="9.85546875" style="625" customWidth="1"/>
    <col min="8487" max="8487" width="7" style="625" customWidth="1"/>
    <col min="8488" max="8488" width="8.7109375" style="625" customWidth="1"/>
    <col min="8489" max="8489" width="7" style="625" customWidth="1"/>
    <col min="8490" max="8490" width="9.5703125" style="625" customWidth="1"/>
    <col min="8491" max="8714" width="9.85546875" style="625"/>
    <col min="8715" max="8715" width="3.42578125" style="625" customWidth="1"/>
    <col min="8716" max="8716" width="6.5703125" style="625" customWidth="1"/>
    <col min="8717" max="8717" width="9.140625" style="625" customWidth="1"/>
    <col min="8718" max="8718" width="56.140625" style="625" customWidth="1"/>
    <col min="8719" max="8719" width="27.85546875" style="625" customWidth="1"/>
    <col min="8720" max="8720" width="11.42578125" style="625" customWidth="1"/>
    <col min="8721" max="8723" width="10.140625" style="625" customWidth="1"/>
    <col min="8724" max="8724" width="10" style="625" customWidth="1"/>
    <col min="8725" max="8725" width="15.7109375" style="625" customWidth="1"/>
    <col min="8726" max="8726" width="8.7109375" style="625" customWidth="1"/>
    <col min="8727" max="8727" width="13" style="625" customWidth="1"/>
    <col min="8728" max="8728" width="14" style="625" customWidth="1"/>
    <col min="8729" max="8729" width="11.28515625" style="625" customWidth="1"/>
    <col min="8730" max="8730" width="11.140625" style="625" customWidth="1"/>
    <col min="8731" max="8734" width="0" style="625" hidden="1" customWidth="1"/>
    <col min="8735" max="8735" width="12" style="625" customWidth="1"/>
    <col min="8736" max="8736" width="9.85546875" style="625" customWidth="1"/>
    <col min="8737" max="8737" width="11" style="625" customWidth="1"/>
    <col min="8738" max="8740" width="9.85546875" style="625" customWidth="1"/>
    <col min="8741" max="8741" width="11" style="625" customWidth="1"/>
    <col min="8742" max="8742" width="9.85546875" style="625" customWidth="1"/>
    <col min="8743" max="8743" width="7" style="625" customWidth="1"/>
    <col min="8744" max="8744" width="8.7109375" style="625" customWidth="1"/>
    <col min="8745" max="8745" width="7" style="625" customWidth="1"/>
    <col min="8746" max="8746" width="9.5703125" style="625" customWidth="1"/>
    <col min="8747" max="8970" width="9.85546875" style="625"/>
    <col min="8971" max="8971" width="3.42578125" style="625" customWidth="1"/>
    <col min="8972" max="8972" width="6.5703125" style="625" customWidth="1"/>
    <col min="8973" max="8973" width="9.140625" style="625" customWidth="1"/>
    <col min="8974" max="8974" width="56.140625" style="625" customWidth="1"/>
    <col min="8975" max="8975" width="27.85546875" style="625" customWidth="1"/>
    <col min="8976" max="8976" width="11.42578125" style="625" customWidth="1"/>
    <col min="8977" max="8979" width="10.140625" style="625" customWidth="1"/>
    <col min="8980" max="8980" width="10" style="625" customWidth="1"/>
    <col min="8981" max="8981" width="15.7109375" style="625" customWidth="1"/>
    <col min="8982" max="8982" width="8.7109375" style="625" customWidth="1"/>
    <col min="8983" max="8983" width="13" style="625" customWidth="1"/>
    <col min="8984" max="8984" width="14" style="625" customWidth="1"/>
    <col min="8985" max="8985" width="11.28515625" style="625" customWidth="1"/>
    <col min="8986" max="8986" width="11.140625" style="625" customWidth="1"/>
    <col min="8987" max="8990" width="0" style="625" hidden="1" customWidth="1"/>
    <col min="8991" max="8991" width="12" style="625" customWidth="1"/>
    <col min="8992" max="8992" width="9.85546875" style="625" customWidth="1"/>
    <col min="8993" max="8993" width="11" style="625" customWidth="1"/>
    <col min="8994" max="8996" width="9.85546875" style="625" customWidth="1"/>
    <col min="8997" max="8997" width="11" style="625" customWidth="1"/>
    <col min="8998" max="8998" width="9.85546875" style="625" customWidth="1"/>
    <col min="8999" max="8999" width="7" style="625" customWidth="1"/>
    <col min="9000" max="9000" width="8.7109375" style="625" customWidth="1"/>
    <col min="9001" max="9001" width="7" style="625" customWidth="1"/>
    <col min="9002" max="9002" width="9.5703125" style="625" customWidth="1"/>
    <col min="9003" max="9226" width="9.85546875" style="625"/>
    <col min="9227" max="9227" width="3.42578125" style="625" customWidth="1"/>
    <col min="9228" max="9228" width="6.5703125" style="625" customWidth="1"/>
    <col min="9229" max="9229" width="9.140625" style="625" customWidth="1"/>
    <col min="9230" max="9230" width="56.140625" style="625" customWidth="1"/>
    <col min="9231" max="9231" width="27.85546875" style="625" customWidth="1"/>
    <col min="9232" max="9232" width="11.42578125" style="625" customWidth="1"/>
    <col min="9233" max="9235" width="10.140625" style="625" customWidth="1"/>
    <col min="9236" max="9236" width="10" style="625" customWidth="1"/>
    <col min="9237" max="9237" width="15.7109375" style="625" customWidth="1"/>
    <col min="9238" max="9238" width="8.7109375" style="625" customWidth="1"/>
    <col min="9239" max="9239" width="13" style="625" customWidth="1"/>
    <col min="9240" max="9240" width="14" style="625" customWidth="1"/>
    <col min="9241" max="9241" width="11.28515625" style="625" customWidth="1"/>
    <col min="9242" max="9242" width="11.140625" style="625" customWidth="1"/>
    <col min="9243" max="9246" width="0" style="625" hidden="1" customWidth="1"/>
    <col min="9247" max="9247" width="12" style="625" customWidth="1"/>
    <col min="9248" max="9248" width="9.85546875" style="625" customWidth="1"/>
    <col min="9249" max="9249" width="11" style="625" customWidth="1"/>
    <col min="9250" max="9252" width="9.85546875" style="625" customWidth="1"/>
    <col min="9253" max="9253" width="11" style="625" customWidth="1"/>
    <col min="9254" max="9254" width="9.85546875" style="625" customWidth="1"/>
    <col min="9255" max="9255" width="7" style="625" customWidth="1"/>
    <col min="9256" max="9256" width="8.7109375" style="625" customWidth="1"/>
    <col min="9257" max="9257" width="7" style="625" customWidth="1"/>
    <col min="9258" max="9258" width="9.5703125" style="625" customWidth="1"/>
    <col min="9259" max="9482" width="9.85546875" style="625"/>
    <col min="9483" max="9483" width="3.42578125" style="625" customWidth="1"/>
    <col min="9484" max="9484" width="6.5703125" style="625" customWidth="1"/>
    <col min="9485" max="9485" width="9.140625" style="625" customWidth="1"/>
    <col min="9486" max="9486" width="56.140625" style="625" customWidth="1"/>
    <col min="9487" max="9487" width="27.85546875" style="625" customWidth="1"/>
    <col min="9488" max="9488" width="11.42578125" style="625" customWidth="1"/>
    <col min="9489" max="9491" width="10.140625" style="625" customWidth="1"/>
    <col min="9492" max="9492" width="10" style="625" customWidth="1"/>
    <col min="9493" max="9493" width="15.7109375" style="625" customWidth="1"/>
    <col min="9494" max="9494" width="8.7109375" style="625" customWidth="1"/>
    <col min="9495" max="9495" width="13" style="625" customWidth="1"/>
    <col min="9496" max="9496" width="14" style="625" customWidth="1"/>
    <col min="9497" max="9497" width="11.28515625" style="625" customWidth="1"/>
    <col min="9498" max="9498" width="11.140625" style="625" customWidth="1"/>
    <col min="9499" max="9502" width="0" style="625" hidden="1" customWidth="1"/>
    <col min="9503" max="9503" width="12" style="625" customWidth="1"/>
    <col min="9504" max="9504" width="9.85546875" style="625" customWidth="1"/>
    <col min="9505" max="9505" width="11" style="625" customWidth="1"/>
    <col min="9506" max="9508" width="9.85546875" style="625" customWidth="1"/>
    <col min="9509" max="9509" width="11" style="625" customWidth="1"/>
    <col min="9510" max="9510" width="9.85546875" style="625" customWidth="1"/>
    <col min="9511" max="9511" width="7" style="625" customWidth="1"/>
    <col min="9512" max="9512" width="8.7109375" style="625" customWidth="1"/>
    <col min="9513" max="9513" width="7" style="625" customWidth="1"/>
    <col min="9514" max="9514" width="9.5703125" style="625" customWidth="1"/>
    <col min="9515" max="9738" width="9.85546875" style="625"/>
    <col min="9739" max="9739" width="3.42578125" style="625" customWidth="1"/>
    <col min="9740" max="9740" width="6.5703125" style="625" customWidth="1"/>
    <col min="9741" max="9741" width="9.140625" style="625" customWidth="1"/>
    <col min="9742" max="9742" width="56.140625" style="625" customWidth="1"/>
    <col min="9743" max="9743" width="27.85546875" style="625" customWidth="1"/>
    <col min="9744" max="9744" width="11.42578125" style="625" customWidth="1"/>
    <col min="9745" max="9747" width="10.140625" style="625" customWidth="1"/>
    <col min="9748" max="9748" width="10" style="625" customWidth="1"/>
    <col min="9749" max="9749" width="15.7109375" style="625" customWidth="1"/>
    <col min="9750" max="9750" width="8.7109375" style="625" customWidth="1"/>
    <col min="9751" max="9751" width="13" style="625" customWidth="1"/>
    <col min="9752" max="9752" width="14" style="625" customWidth="1"/>
    <col min="9753" max="9753" width="11.28515625" style="625" customWidth="1"/>
    <col min="9754" max="9754" width="11.140625" style="625" customWidth="1"/>
    <col min="9755" max="9758" width="0" style="625" hidden="1" customWidth="1"/>
    <col min="9759" max="9759" width="12" style="625" customWidth="1"/>
    <col min="9760" max="9760" width="9.85546875" style="625" customWidth="1"/>
    <col min="9761" max="9761" width="11" style="625" customWidth="1"/>
    <col min="9762" max="9764" width="9.85546875" style="625" customWidth="1"/>
    <col min="9765" max="9765" width="11" style="625" customWidth="1"/>
    <col min="9766" max="9766" width="9.85546875" style="625" customWidth="1"/>
    <col min="9767" max="9767" width="7" style="625" customWidth="1"/>
    <col min="9768" max="9768" width="8.7109375" style="625" customWidth="1"/>
    <col min="9769" max="9769" width="7" style="625" customWidth="1"/>
    <col min="9770" max="9770" width="9.5703125" style="625" customWidth="1"/>
    <col min="9771" max="9994" width="9.85546875" style="625"/>
    <col min="9995" max="9995" width="3.42578125" style="625" customWidth="1"/>
    <col min="9996" max="9996" width="6.5703125" style="625" customWidth="1"/>
    <col min="9997" max="9997" width="9.140625" style="625" customWidth="1"/>
    <col min="9998" max="9998" width="56.140625" style="625" customWidth="1"/>
    <col min="9999" max="9999" width="27.85546875" style="625" customWidth="1"/>
    <col min="10000" max="10000" width="11.42578125" style="625" customWidth="1"/>
    <col min="10001" max="10003" width="10.140625" style="625" customWidth="1"/>
    <col min="10004" max="10004" width="10" style="625" customWidth="1"/>
    <col min="10005" max="10005" width="15.7109375" style="625" customWidth="1"/>
    <col min="10006" max="10006" width="8.7109375" style="625" customWidth="1"/>
    <col min="10007" max="10007" width="13" style="625" customWidth="1"/>
    <col min="10008" max="10008" width="14" style="625" customWidth="1"/>
    <col min="10009" max="10009" width="11.28515625" style="625" customWidth="1"/>
    <col min="10010" max="10010" width="11.140625" style="625" customWidth="1"/>
    <col min="10011" max="10014" width="0" style="625" hidden="1" customWidth="1"/>
    <col min="10015" max="10015" width="12" style="625" customWidth="1"/>
    <col min="10016" max="10016" width="9.85546875" style="625" customWidth="1"/>
    <col min="10017" max="10017" width="11" style="625" customWidth="1"/>
    <col min="10018" max="10020" width="9.85546875" style="625" customWidth="1"/>
    <col min="10021" max="10021" width="11" style="625" customWidth="1"/>
    <col min="10022" max="10022" width="9.85546875" style="625" customWidth="1"/>
    <col min="10023" max="10023" width="7" style="625" customWidth="1"/>
    <col min="10024" max="10024" width="8.7109375" style="625" customWidth="1"/>
    <col min="10025" max="10025" width="7" style="625" customWidth="1"/>
    <col min="10026" max="10026" width="9.5703125" style="625" customWidth="1"/>
    <col min="10027" max="10250" width="9.85546875" style="625"/>
    <col min="10251" max="10251" width="3.42578125" style="625" customWidth="1"/>
    <col min="10252" max="10252" width="6.5703125" style="625" customWidth="1"/>
    <col min="10253" max="10253" width="9.140625" style="625" customWidth="1"/>
    <col min="10254" max="10254" width="56.140625" style="625" customWidth="1"/>
    <col min="10255" max="10255" width="27.85546875" style="625" customWidth="1"/>
    <col min="10256" max="10256" width="11.42578125" style="625" customWidth="1"/>
    <col min="10257" max="10259" width="10.140625" style="625" customWidth="1"/>
    <col min="10260" max="10260" width="10" style="625" customWidth="1"/>
    <col min="10261" max="10261" width="15.7109375" style="625" customWidth="1"/>
    <col min="10262" max="10262" width="8.7109375" style="625" customWidth="1"/>
    <col min="10263" max="10263" width="13" style="625" customWidth="1"/>
    <col min="10264" max="10264" width="14" style="625" customWidth="1"/>
    <col min="10265" max="10265" width="11.28515625" style="625" customWidth="1"/>
    <col min="10266" max="10266" width="11.140625" style="625" customWidth="1"/>
    <col min="10267" max="10270" width="0" style="625" hidden="1" customWidth="1"/>
    <col min="10271" max="10271" width="12" style="625" customWidth="1"/>
    <col min="10272" max="10272" width="9.85546875" style="625" customWidth="1"/>
    <col min="10273" max="10273" width="11" style="625" customWidth="1"/>
    <col min="10274" max="10276" width="9.85546875" style="625" customWidth="1"/>
    <col min="10277" max="10277" width="11" style="625" customWidth="1"/>
    <col min="10278" max="10278" width="9.85546875" style="625" customWidth="1"/>
    <col min="10279" max="10279" width="7" style="625" customWidth="1"/>
    <col min="10280" max="10280" width="8.7109375" style="625" customWidth="1"/>
    <col min="10281" max="10281" width="7" style="625" customWidth="1"/>
    <col min="10282" max="10282" width="9.5703125" style="625" customWidth="1"/>
    <col min="10283" max="10506" width="9.85546875" style="625"/>
    <col min="10507" max="10507" width="3.42578125" style="625" customWidth="1"/>
    <col min="10508" max="10508" width="6.5703125" style="625" customWidth="1"/>
    <col min="10509" max="10509" width="9.140625" style="625" customWidth="1"/>
    <col min="10510" max="10510" width="56.140625" style="625" customWidth="1"/>
    <col min="10511" max="10511" width="27.85546875" style="625" customWidth="1"/>
    <col min="10512" max="10512" width="11.42578125" style="625" customWidth="1"/>
    <col min="10513" max="10515" width="10.140625" style="625" customWidth="1"/>
    <col min="10516" max="10516" width="10" style="625" customWidth="1"/>
    <col min="10517" max="10517" width="15.7109375" style="625" customWidth="1"/>
    <col min="10518" max="10518" width="8.7109375" style="625" customWidth="1"/>
    <col min="10519" max="10519" width="13" style="625" customWidth="1"/>
    <col min="10520" max="10520" width="14" style="625" customWidth="1"/>
    <col min="10521" max="10521" width="11.28515625" style="625" customWidth="1"/>
    <col min="10522" max="10522" width="11.140625" style="625" customWidth="1"/>
    <col min="10523" max="10526" width="0" style="625" hidden="1" customWidth="1"/>
    <col min="10527" max="10527" width="12" style="625" customWidth="1"/>
    <col min="10528" max="10528" width="9.85546875" style="625" customWidth="1"/>
    <col min="10529" max="10529" width="11" style="625" customWidth="1"/>
    <col min="10530" max="10532" width="9.85546875" style="625" customWidth="1"/>
    <col min="10533" max="10533" width="11" style="625" customWidth="1"/>
    <col min="10534" max="10534" width="9.85546875" style="625" customWidth="1"/>
    <col min="10535" max="10535" width="7" style="625" customWidth="1"/>
    <col min="10536" max="10536" width="8.7109375" style="625" customWidth="1"/>
    <col min="10537" max="10537" width="7" style="625" customWidth="1"/>
    <col min="10538" max="10538" width="9.5703125" style="625" customWidth="1"/>
    <col min="10539" max="10762" width="9.85546875" style="625"/>
    <col min="10763" max="10763" width="3.42578125" style="625" customWidth="1"/>
    <col min="10764" max="10764" width="6.5703125" style="625" customWidth="1"/>
    <col min="10765" max="10765" width="9.140625" style="625" customWidth="1"/>
    <col min="10766" max="10766" width="56.140625" style="625" customWidth="1"/>
    <col min="10767" max="10767" width="27.85546875" style="625" customWidth="1"/>
    <col min="10768" max="10768" width="11.42578125" style="625" customWidth="1"/>
    <col min="10769" max="10771" width="10.140625" style="625" customWidth="1"/>
    <col min="10772" max="10772" width="10" style="625" customWidth="1"/>
    <col min="10773" max="10773" width="15.7109375" style="625" customWidth="1"/>
    <col min="10774" max="10774" width="8.7109375" style="625" customWidth="1"/>
    <col min="10775" max="10775" width="13" style="625" customWidth="1"/>
    <col min="10776" max="10776" width="14" style="625" customWidth="1"/>
    <col min="10777" max="10777" width="11.28515625" style="625" customWidth="1"/>
    <col min="10778" max="10778" width="11.140625" style="625" customWidth="1"/>
    <col min="10779" max="10782" width="0" style="625" hidden="1" customWidth="1"/>
    <col min="10783" max="10783" width="12" style="625" customWidth="1"/>
    <col min="10784" max="10784" width="9.85546875" style="625" customWidth="1"/>
    <col min="10785" max="10785" width="11" style="625" customWidth="1"/>
    <col min="10786" max="10788" width="9.85546875" style="625" customWidth="1"/>
    <col min="10789" max="10789" width="11" style="625" customWidth="1"/>
    <col min="10790" max="10790" width="9.85546875" style="625" customWidth="1"/>
    <col min="10791" max="10791" width="7" style="625" customWidth="1"/>
    <col min="10792" max="10792" width="8.7109375" style="625" customWidth="1"/>
    <col min="10793" max="10793" width="7" style="625" customWidth="1"/>
    <col min="10794" max="10794" width="9.5703125" style="625" customWidth="1"/>
    <col min="10795" max="11018" width="9.85546875" style="625"/>
    <col min="11019" max="11019" width="3.42578125" style="625" customWidth="1"/>
    <col min="11020" max="11020" width="6.5703125" style="625" customWidth="1"/>
    <col min="11021" max="11021" width="9.140625" style="625" customWidth="1"/>
    <col min="11022" max="11022" width="56.140625" style="625" customWidth="1"/>
    <col min="11023" max="11023" width="27.85546875" style="625" customWidth="1"/>
    <col min="11024" max="11024" width="11.42578125" style="625" customWidth="1"/>
    <col min="11025" max="11027" width="10.140625" style="625" customWidth="1"/>
    <col min="11028" max="11028" width="10" style="625" customWidth="1"/>
    <col min="11029" max="11029" width="15.7109375" style="625" customWidth="1"/>
    <col min="11030" max="11030" width="8.7109375" style="625" customWidth="1"/>
    <col min="11031" max="11031" width="13" style="625" customWidth="1"/>
    <col min="11032" max="11032" width="14" style="625" customWidth="1"/>
    <col min="11033" max="11033" width="11.28515625" style="625" customWidth="1"/>
    <col min="11034" max="11034" width="11.140625" style="625" customWidth="1"/>
    <col min="11035" max="11038" width="0" style="625" hidden="1" customWidth="1"/>
    <col min="11039" max="11039" width="12" style="625" customWidth="1"/>
    <col min="11040" max="11040" width="9.85546875" style="625" customWidth="1"/>
    <col min="11041" max="11041" width="11" style="625" customWidth="1"/>
    <col min="11042" max="11044" width="9.85546875" style="625" customWidth="1"/>
    <col min="11045" max="11045" width="11" style="625" customWidth="1"/>
    <col min="11046" max="11046" width="9.85546875" style="625" customWidth="1"/>
    <col min="11047" max="11047" width="7" style="625" customWidth="1"/>
    <col min="11048" max="11048" width="8.7109375" style="625" customWidth="1"/>
    <col min="11049" max="11049" width="7" style="625" customWidth="1"/>
    <col min="11050" max="11050" width="9.5703125" style="625" customWidth="1"/>
    <col min="11051" max="11274" width="9.85546875" style="625"/>
    <col min="11275" max="11275" width="3.42578125" style="625" customWidth="1"/>
    <col min="11276" max="11276" width="6.5703125" style="625" customWidth="1"/>
    <col min="11277" max="11277" width="9.140625" style="625" customWidth="1"/>
    <col min="11278" max="11278" width="56.140625" style="625" customWidth="1"/>
    <col min="11279" max="11279" width="27.85546875" style="625" customWidth="1"/>
    <col min="11280" max="11280" width="11.42578125" style="625" customWidth="1"/>
    <col min="11281" max="11283" width="10.140625" style="625" customWidth="1"/>
    <col min="11284" max="11284" width="10" style="625" customWidth="1"/>
    <col min="11285" max="11285" width="15.7109375" style="625" customWidth="1"/>
    <col min="11286" max="11286" width="8.7109375" style="625" customWidth="1"/>
    <col min="11287" max="11287" width="13" style="625" customWidth="1"/>
    <col min="11288" max="11288" width="14" style="625" customWidth="1"/>
    <col min="11289" max="11289" width="11.28515625" style="625" customWidth="1"/>
    <col min="11290" max="11290" width="11.140625" style="625" customWidth="1"/>
    <col min="11291" max="11294" width="0" style="625" hidden="1" customWidth="1"/>
    <col min="11295" max="11295" width="12" style="625" customWidth="1"/>
    <col min="11296" max="11296" width="9.85546875" style="625" customWidth="1"/>
    <col min="11297" max="11297" width="11" style="625" customWidth="1"/>
    <col min="11298" max="11300" width="9.85546875" style="625" customWidth="1"/>
    <col min="11301" max="11301" width="11" style="625" customWidth="1"/>
    <col min="11302" max="11302" width="9.85546875" style="625" customWidth="1"/>
    <col min="11303" max="11303" width="7" style="625" customWidth="1"/>
    <col min="11304" max="11304" width="8.7109375" style="625" customWidth="1"/>
    <col min="11305" max="11305" width="7" style="625" customWidth="1"/>
    <col min="11306" max="11306" width="9.5703125" style="625" customWidth="1"/>
    <col min="11307" max="11530" width="9.85546875" style="625"/>
    <col min="11531" max="11531" width="3.42578125" style="625" customWidth="1"/>
    <col min="11532" max="11532" width="6.5703125" style="625" customWidth="1"/>
    <col min="11533" max="11533" width="9.140625" style="625" customWidth="1"/>
    <col min="11534" max="11534" width="56.140625" style="625" customWidth="1"/>
    <col min="11535" max="11535" width="27.85546875" style="625" customWidth="1"/>
    <col min="11536" max="11536" width="11.42578125" style="625" customWidth="1"/>
    <col min="11537" max="11539" width="10.140625" style="625" customWidth="1"/>
    <col min="11540" max="11540" width="10" style="625" customWidth="1"/>
    <col min="11541" max="11541" width="15.7109375" style="625" customWidth="1"/>
    <col min="11542" max="11542" width="8.7109375" style="625" customWidth="1"/>
    <col min="11543" max="11543" width="13" style="625" customWidth="1"/>
    <col min="11544" max="11544" width="14" style="625" customWidth="1"/>
    <col min="11545" max="11545" width="11.28515625" style="625" customWidth="1"/>
    <col min="11546" max="11546" width="11.140625" style="625" customWidth="1"/>
    <col min="11547" max="11550" width="0" style="625" hidden="1" customWidth="1"/>
    <col min="11551" max="11551" width="12" style="625" customWidth="1"/>
    <col min="11552" max="11552" width="9.85546875" style="625" customWidth="1"/>
    <col min="11553" max="11553" width="11" style="625" customWidth="1"/>
    <col min="11554" max="11556" width="9.85546875" style="625" customWidth="1"/>
    <col min="11557" max="11557" width="11" style="625" customWidth="1"/>
    <col min="11558" max="11558" width="9.85546875" style="625" customWidth="1"/>
    <col min="11559" max="11559" width="7" style="625" customWidth="1"/>
    <col min="11560" max="11560" width="8.7109375" style="625" customWidth="1"/>
    <col min="11561" max="11561" width="7" style="625" customWidth="1"/>
    <col min="11562" max="11562" width="9.5703125" style="625" customWidth="1"/>
    <col min="11563" max="11786" width="9.85546875" style="625"/>
    <col min="11787" max="11787" width="3.42578125" style="625" customWidth="1"/>
    <col min="11788" max="11788" width="6.5703125" style="625" customWidth="1"/>
    <col min="11789" max="11789" width="9.140625" style="625" customWidth="1"/>
    <col min="11790" max="11790" width="56.140625" style="625" customWidth="1"/>
    <col min="11791" max="11791" width="27.85546875" style="625" customWidth="1"/>
    <col min="11792" max="11792" width="11.42578125" style="625" customWidth="1"/>
    <col min="11793" max="11795" width="10.140625" style="625" customWidth="1"/>
    <col min="11796" max="11796" width="10" style="625" customWidth="1"/>
    <col min="11797" max="11797" width="15.7109375" style="625" customWidth="1"/>
    <col min="11798" max="11798" width="8.7109375" style="625" customWidth="1"/>
    <col min="11799" max="11799" width="13" style="625" customWidth="1"/>
    <col min="11800" max="11800" width="14" style="625" customWidth="1"/>
    <col min="11801" max="11801" width="11.28515625" style="625" customWidth="1"/>
    <col min="11802" max="11802" width="11.140625" style="625" customWidth="1"/>
    <col min="11803" max="11806" width="0" style="625" hidden="1" customWidth="1"/>
    <col min="11807" max="11807" width="12" style="625" customWidth="1"/>
    <col min="11808" max="11808" width="9.85546875" style="625" customWidth="1"/>
    <col min="11809" max="11809" width="11" style="625" customWidth="1"/>
    <col min="11810" max="11812" width="9.85546875" style="625" customWidth="1"/>
    <col min="11813" max="11813" width="11" style="625" customWidth="1"/>
    <col min="11814" max="11814" width="9.85546875" style="625" customWidth="1"/>
    <col min="11815" max="11815" width="7" style="625" customWidth="1"/>
    <col min="11816" max="11816" width="8.7109375" style="625" customWidth="1"/>
    <col min="11817" max="11817" width="7" style="625" customWidth="1"/>
    <col min="11818" max="11818" width="9.5703125" style="625" customWidth="1"/>
    <col min="11819" max="12042" width="9.85546875" style="625"/>
    <col min="12043" max="12043" width="3.42578125" style="625" customWidth="1"/>
    <col min="12044" max="12044" width="6.5703125" style="625" customWidth="1"/>
    <col min="12045" max="12045" width="9.140625" style="625" customWidth="1"/>
    <col min="12046" max="12046" width="56.140625" style="625" customWidth="1"/>
    <col min="12047" max="12047" width="27.85546875" style="625" customWidth="1"/>
    <col min="12048" max="12048" width="11.42578125" style="625" customWidth="1"/>
    <col min="12049" max="12051" width="10.140625" style="625" customWidth="1"/>
    <col min="12052" max="12052" width="10" style="625" customWidth="1"/>
    <col min="12053" max="12053" width="15.7109375" style="625" customWidth="1"/>
    <col min="12054" max="12054" width="8.7109375" style="625" customWidth="1"/>
    <col min="12055" max="12055" width="13" style="625" customWidth="1"/>
    <col min="12056" max="12056" width="14" style="625" customWidth="1"/>
    <col min="12057" max="12057" width="11.28515625" style="625" customWidth="1"/>
    <col min="12058" max="12058" width="11.140625" style="625" customWidth="1"/>
    <col min="12059" max="12062" width="0" style="625" hidden="1" customWidth="1"/>
    <col min="12063" max="12063" width="12" style="625" customWidth="1"/>
    <col min="12064" max="12064" width="9.85546875" style="625" customWidth="1"/>
    <col min="12065" max="12065" width="11" style="625" customWidth="1"/>
    <col min="12066" max="12068" width="9.85546875" style="625" customWidth="1"/>
    <col min="12069" max="12069" width="11" style="625" customWidth="1"/>
    <col min="12070" max="12070" width="9.85546875" style="625" customWidth="1"/>
    <col min="12071" max="12071" width="7" style="625" customWidth="1"/>
    <col min="12072" max="12072" width="8.7109375" style="625" customWidth="1"/>
    <col min="12073" max="12073" width="7" style="625" customWidth="1"/>
    <col min="12074" max="12074" width="9.5703125" style="625" customWidth="1"/>
    <col min="12075" max="12298" width="9.85546875" style="625"/>
    <col min="12299" max="12299" width="3.42578125" style="625" customWidth="1"/>
    <col min="12300" max="12300" width="6.5703125" style="625" customWidth="1"/>
    <col min="12301" max="12301" width="9.140625" style="625" customWidth="1"/>
    <col min="12302" max="12302" width="56.140625" style="625" customWidth="1"/>
    <col min="12303" max="12303" width="27.85546875" style="625" customWidth="1"/>
    <col min="12304" max="12304" width="11.42578125" style="625" customWidth="1"/>
    <col min="12305" max="12307" width="10.140625" style="625" customWidth="1"/>
    <col min="12308" max="12308" width="10" style="625" customWidth="1"/>
    <col min="12309" max="12309" width="15.7109375" style="625" customWidth="1"/>
    <col min="12310" max="12310" width="8.7109375" style="625" customWidth="1"/>
    <col min="12311" max="12311" width="13" style="625" customWidth="1"/>
    <col min="12312" max="12312" width="14" style="625" customWidth="1"/>
    <col min="12313" max="12313" width="11.28515625" style="625" customWidth="1"/>
    <col min="12314" max="12314" width="11.140625" style="625" customWidth="1"/>
    <col min="12315" max="12318" width="0" style="625" hidden="1" customWidth="1"/>
    <col min="12319" max="12319" width="12" style="625" customWidth="1"/>
    <col min="12320" max="12320" width="9.85546875" style="625" customWidth="1"/>
    <col min="12321" max="12321" width="11" style="625" customWidth="1"/>
    <col min="12322" max="12324" width="9.85546875" style="625" customWidth="1"/>
    <col min="12325" max="12325" width="11" style="625" customWidth="1"/>
    <col min="12326" max="12326" width="9.85546875" style="625" customWidth="1"/>
    <col min="12327" max="12327" width="7" style="625" customWidth="1"/>
    <col min="12328" max="12328" width="8.7109375" style="625" customWidth="1"/>
    <col min="12329" max="12329" width="7" style="625" customWidth="1"/>
    <col min="12330" max="12330" width="9.5703125" style="625" customWidth="1"/>
    <col min="12331" max="12554" width="9.85546875" style="625"/>
    <col min="12555" max="12555" width="3.42578125" style="625" customWidth="1"/>
    <col min="12556" max="12556" width="6.5703125" style="625" customWidth="1"/>
    <col min="12557" max="12557" width="9.140625" style="625" customWidth="1"/>
    <col min="12558" max="12558" width="56.140625" style="625" customWidth="1"/>
    <col min="12559" max="12559" width="27.85546875" style="625" customWidth="1"/>
    <col min="12560" max="12560" width="11.42578125" style="625" customWidth="1"/>
    <col min="12561" max="12563" width="10.140625" style="625" customWidth="1"/>
    <col min="12564" max="12564" width="10" style="625" customWidth="1"/>
    <col min="12565" max="12565" width="15.7109375" style="625" customWidth="1"/>
    <col min="12566" max="12566" width="8.7109375" style="625" customWidth="1"/>
    <col min="12567" max="12567" width="13" style="625" customWidth="1"/>
    <col min="12568" max="12568" width="14" style="625" customWidth="1"/>
    <col min="12569" max="12569" width="11.28515625" style="625" customWidth="1"/>
    <col min="12570" max="12570" width="11.140625" style="625" customWidth="1"/>
    <col min="12571" max="12574" width="0" style="625" hidden="1" customWidth="1"/>
    <col min="12575" max="12575" width="12" style="625" customWidth="1"/>
    <col min="12576" max="12576" width="9.85546875" style="625" customWidth="1"/>
    <col min="12577" max="12577" width="11" style="625" customWidth="1"/>
    <col min="12578" max="12580" width="9.85546875" style="625" customWidth="1"/>
    <col min="12581" max="12581" width="11" style="625" customWidth="1"/>
    <col min="12582" max="12582" width="9.85546875" style="625" customWidth="1"/>
    <col min="12583" max="12583" width="7" style="625" customWidth="1"/>
    <col min="12584" max="12584" width="8.7109375" style="625" customWidth="1"/>
    <col min="12585" max="12585" width="7" style="625" customWidth="1"/>
    <col min="12586" max="12586" width="9.5703125" style="625" customWidth="1"/>
    <col min="12587" max="12810" width="9.85546875" style="625"/>
    <col min="12811" max="12811" width="3.42578125" style="625" customWidth="1"/>
    <col min="12812" max="12812" width="6.5703125" style="625" customWidth="1"/>
    <col min="12813" max="12813" width="9.140625" style="625" customWidth="1"/>
    <col min="12814" max="12814" width="56.140625" style="625" customWidth="1"/>
    <col min="12815" max="12815" width="27.85546875" style="625" customWidth="1"/>
    <col min="12816" max="12816" width="11.42578125" style="625" customWidth="1"/>
    <col min="12817" max="12819" width="10.140625" style="625" customWidth="1"/>
    <col min="12820" max="12820" width="10" style="625" customWidth="1"/>
    <col min="12821" max="12821" width="15.7109375" style="625" customWidth="1"/>
    <col min="12822" max="12822" width="8.7109375" style="625" customWidth="1"/>
    <col min="12823" max="12823" width="13" style="625" customWidth="1"/>
    <col min="12824" max="12824" width="14" style="625" customWidth="1"/>
    <col min="12825" max="12825" width="11.28515625" style="625" customWidth="1"/>
    <col min="12826" max="12826" width="11.140625" style="625" customWidth="1"/>
    <col min="12827" max="12830" width="0" style="625" hidden="1" customWidth="1"/>
    <col min="12831" max="12831" width="12" style="625" customWidth="1"/>
    <col min="12832" max="12832" width="9.85546875" style="625" customWidth="1"/>
    <col min="12833" max="12833" width="11" style="625" customWidth="1"/>
    <col min="12834" max="12836" width="9.85546875" style="625" customWidth="1"/>
    <col min="12837" max="12837" width="11" style="625" customWidth="1"/>
    <col min="12838" max="12838" width="9.85546875" style="625" customWidth="1"/>
    <col min="12839" max="12839" width="7" style="625" customWidth="1"/>
    <col min="12840" max="12840" width="8.7109375" style="625" customWidth="1"/>
    <col min="12841" max="12841" width="7" style="625" customWidth="1"/>
    <col min="12842" max="12842" width="9.5703125" style="625" customWidth="1"/>
    <col min="12843" max="13066" width="9.85546875" style="625"/>
    <col min="13067" max="13067" width="3.42578125" style="625" customWidth="1"/>
    <col min="13068" max="13068" width="6.5703125" style="625" customWidth="1"/>
    <col min="13069" max="13069" width="9.140625" style="625" customWidth="1"/>
    <col min="13070" max="13070" width="56.140625" style="625" customWidth="1"/>
    <col min="13071" max="13071" width="27.85546875" style="625" customWidth="1"/>
    <col min="13072" max="13072" width="11.42578125" style="625" customWidth="1"/>
    <col min="13073" max="13075" width="10.140625" style="625" customWidth="1"/>
    <col min="13076" max="13076" width="10" style="625" customWidth="1"/>
    <col min="13077" max="13077" width="15.7109375" style="625" customWidth="1"/>
    <col min="13078" max="13078" width="8.7109375" style="625" customWidth="1"/>
    <col min="13079" max="13079" width="13" style="625" customWidth="1"/>
    <col min="13080" max="13080" width="14" style="625" customWidth="1"/>
    <col min="13081" max="13081" width="11.28515625" style="625" customWidth="1"/>
    <col min="13082" max="13082" width="11.140625" style="625" customWidth="1"/>
    <col min="13083" max="13086" width="0" style="625" hidden="1" customWidth="1"/>
    <col min="13087" max="13087" width="12" style="625" customWidth="1"/>
    <col min="13088" max="13088" width="9.85546875" style="625" customWidth="1"/>
    <col min="13089" max="13089" width="11" style="625" customWidth="1"/>
    <col min="13090" max="13092" width="9.85546875" style="625" customWidth="1"/>
    <col min="13093" max="13093" width="11" style="625" customWidth="1"/>
    <col min="13094" max="13094" width="9.85546875" style="625" customWidth="1"/>
    <col min="13095" max="13095" width="7" style="625" customWidth="1"/>
    <col min="13096" max="13096" width="8.7109375" style="625" customWidth="1"/>
    <col min="13097" max="13097" width="7" style="625" customWidth="1"/>
    <col min="13098" max="13098" width="9.5703125" style="625" customWidth="1"/>
    <col min="13099" max="13322" width="9.85546875" style="625"/>
    <col min="13323" max="13323" width="3.42578125" style="625" customWidth="1"/>
    <col min="13324" max="13324" width="6.5703125" style="625" customWidth="1"/>
    <col min="13325" max="13325" width="9.140625" style="625" customWidth="1"/>
    <col min="13326" max="13326" width="56.140625" style="625" customWidth="1"/>
    <col min="13327" max="13327" width="27.85546875" style="625" customWidth="1"/>
    <col min="13328" max="13328" width="11.42578125" style="625" customWidth="1"/>
    <col min="13329" max="13331" width="10.140625" style="625" customWidth="1"/>
    <col min="13332" max="13332" width="10" style="625" customWidth="1"/>
    <col min="13333" max="13333" width="15.7109375" style="625" customWidth="1"/>
    <col min="13334" max="13334" width="8.7109375" style="625" customWidth="1"/>
    <col min="13335" max="13335" width="13" style="625" customWidth="1"/>
    <col min="13336" max="13336" width="14" style="625" customWidth="1"/>
    <col min="13337" max="13337" width="11.28515625" style="625" customWidth="1"/>
    <col min="13338" max="13338" width="11.140625" style="625" customWidth="1"/>
    <col min="13339" max="13342" width="0" style="625" hidden="1" customWidth="1"/>
    <col min="13343" max="13343" width="12" style="625" customWidth="1"/>
    <col min="13344" max="13344" width="9.85546875" style="625" customWidth="1"/>
    <col min="13345" max="13345" width="11" style="625" customWidth="1"/>
    <col min="13346" max="13348" width="9.85546875" style="625" customWidth="1"/>
    <col min="13349" max="13349" width="11" style="625" customWidth="1"/>
    <col min="13350" max="13350" width="9.85546875" style="625" customWidth="1"/>
    <col min="13351" max="13351" width="7" style="625" customWidth="1"/>
    <col min="13352" max="13352" width="8.7109375" style="625" customWidth="1"/>
    <col min="13353" max="13353" width="7" style="625" customWidth="1"/>
    <col min="13354" max="13354" width="9.5703125" style="625" customWidth="1"/>
    <col min="13355" max="13578" width="9.85546875" style="625"/>
    <col min="13579" max="13579" width="3.42578125" style="625" customWidth="1"/>
    <col min="13580" max="13580" width="6.5703125" style="625" customWidth="1"/>
    <col min="13581" max="13581" width="9.140625" style="625" customWidth="1"/>
    <col min="13582" max="13582" width="56.140625" style="625" customWidth="1"/>
    <col min="13583" max="13583" width="27.85546875" style="625" customWidth="1"/>
    <col min="13584" max="13584" width="11.42578125" style="625" customWidth="1"/>
    <col min="13585" max="13587" width="10.140625" style="625" customWidth="1"/>
    <col min="13588" max="13588" width="10" style="625" customWidth="1"/>
    <col min="13589" max="13589" width="15.7109375" style="625" customWidth="1"/>
    <col min="13590" max="13590" width="8.7109375" style="625" customWidth="1"/>
    <col min="13591" max="13591" width="13" style="625" customWidth="1"/>
    <col min="13592" max="13592" width="14" style="625" customWidth="1"/>
    <col min="13593" max="13593" width="11.28515625" style="625" customWidth="1"/>
    <col min="13594" max="13594" width="11.140625" style="625" customWidth="1"/>
    <col min="13595" max="13598" width="0" style="625" hidden="1" customWidth="1"/>
    <col min="13599" max="13599" width="12" style="625" customWidth="1"/>
    <col min="13600" max="13600" width="9.85546875" style="625" customWidth="1"/>
    <col min="13601" max="13601" width="11" style="625" customWidth="1"/>
    <col min="13602" max="13604" width="9.85546875" style="625" customWidth="1"/>
    <col min="13605" max="13605" width="11" style="625" customWidth="1"/>
    <col min="13606" max="13606" width="9.85546875" style="625" customWidth="1"/>
    <col min="13607" max="13607" width="7" style="625" customWidth="1"/>
    <col min="13608" max="13608" width="8.7109375" style="625" customWidth="1"/>
    <col min="13609" max="13609" width="7" style="625" customWidth="1"/>
    <col min="13610" max="13610" width="9.5703125" style="625" customWidth="1"/>
    <col min="13611" max="13834" width="9.85546875" style="625"/>
    <col min="13835" max="13835" width="3.42578125" style="625" customWidth="1"/>
    <col min="13836" max="13836" width="6.5703125" style="625" customWidth="1"/>
    <col min="13837" max="13837" width="9.140625" style="625" customWidth="1"/>
    <col min="13838" max="13838" width="56.140625" style="625" customWidth="1"/>
    <col min="13839" max="13839" width="27.85546875" style="625" customWidth="1"/>
    <col min="13840" max="13840" width="11.42578125" style="625" customWidth="1"/>
    <col min="13841" max="13843" width="10.140625" style="625" customWidth="1"/>
    <col min="13844" max="13844" width="10" style="625" customWidth="1"/>
    <col min="13845" max="13845" width="15.7109375" style="625" customWidth="1"/>
    <col min="13846" max="13846" width="8.7109375" style="625" customWidth="1"/>
    <col min="13847" max="13847" width="13" style="625" customWidth="1"/>
    <col min="13848" max="13848" width="14" style="625" customWidth="1"/>
    <col min="13849" max="13849" width="11.28515625" style="625" customWidth="1"/>
    <col min="13850" max="13850" width="11.140625" style="625" customWidth="1"/>
    <col min="13851" max="13854" width="0" style="625" hidden="1" customWidth="1"/>
    <col min="13855" max="13855" width="12" style="625" customWidth="1"/>
    <col min="13856" max="13856" width="9.85546875" style="625" customWidth="1"/>
    <col min="13857" max="13857" width="11" style="625" customWidth="1"/>
    <col min="13858" max="13860" width="9.85546875" style="625" customWidth="1"/>
    <col min="13861" max="13861" width="11" style="625" customWidth="1"/>
    <col min="13862" max="13862" width="9.85546875" style="625" customWidth="1"/>
    <col min="13863" max="13863" width="7" style="625" customWidth="1"/>
    <col min="13864" max="13864" width="8.7109375" style="625" customWidth="1"/>
    <col min="13865" max="13865" width="7" style="625" customWidth="1"/>
    <col min="13866" max="13866" width="9.5703125" style="625" customWidth="1"/>
    <col min="13867" max="14090" width="9.85546875" style="625"/>
    <col min="14091" max="14091" width="3.42578125" style="625" customWidth="1"/>
    <col min="14092" max="14092" width="6.5703125" style="625" customWidth="1"/>
    <col min="14093" max="14093" width="9.140625" style="625" customWidth="1"/>
    <col min="14094" max="14094" width="56.140625" style="625" customWidth="1"/>
    <col min="14095" max="14095" width="27.85546875" style="625" customWidth="1"/>
    <col min="14096" max="14096" width="11.42578125" style="625" customWidth="1"/>
    <col min="14097" max="14099" width="10.140625" style="625" customWidth="1"/>
    <col min="14100" max="14100" width="10" style="625" customWidth="1"/>
    <col min="14101" max="14101" width="15.7109375" style="625" customWidth="1"/>
    <col min="14102" max="14102" width="8.7109375" style="625" customWidth="1"/>
    <col min="14103" max="14103" width="13" style="625" customWidth="1"/>
    <col min="14104" max="14104" width="14" style="625" customWidth="1"/>
    <col min="14105" max="14105" width="11.28515625" style="625" customWidth="1"/>
    <col min="14106" max="14106" width="11.140625" style="625" customWidth="1"/>
    <col min="14107" max="14110" width="0" style="625" hidden="1" customWidth="1"/>
    <col min="14111" max="14111" width="12" style="625" customWidth="1"/>
    <col min="14112" max="14112" width="9.85546875" style="625" customWidth="1"/>
    <col min="14113" max="14113" width="11" style="625" customWidth="1"/>
    <col min="14114" max="14116" width="9.85546875" style="625" customWidth="1"/>
    <col min="14117" max="14117" width="11" style="625" customWidth="1"/>
    <col min="14118" max="14118" width="9.85546875" style="625" customWidth="1"/>
    <col min="14119" max="14119" width="7" style="625" customWidth="1"/>
    <col min="14120" max="14120" width="8.7109375" style="625" customWidth="1"/>
    <col min="14121" max="14121" width="7" style="625" customWidth="1"/>
    <col min="14122" max="14122" width="9.5703125" style="625" customWidth="1"/>
    <col min="14123" max="14346" width="9.85546875" style="625"/>
    <col min="14347" max="14347" width="3.42578125" style="625" customWidth="1"/>
    <col min="14348" max="14348" width="6.5703125" style="625" customWidth="1"/>
    <col min="14349" max="14349" width="9.140625" style="625" customWidth="1"/>
    <col min="14350" max="14350" width="56.140625" style="625" customWidth="1"/>
    <col min="14351" max="14351" width="27.85546875" style="625" customWidth="1"/>
    <col min="14352" max="14352" width="11.42578125" style="625" customWidth="1"/>
    <col min="14353" max="14355" width="10.140625" style="625" customWidth="1"/>
    <col min="14356" max="14356" width="10" style="625" customWidth="1"/>
    <col min="14357" max="14357" width="15.7109375" style="625" customWidth="1"/>
    <col min="14358" max="14358" width="8.7109375" style="625" customWidth="1"/>
    <col min="14359" max="14359" width="13" style="625" customWidth="1"/>
    <col min="14360" max="14360" width="14" style="625" customWidth="1"/>
    <col min="14361" max="14361" width="11.28515625" style="625" customWidth="1"/>
    <col min="14362" max="14362" width="11.140625" style="625" customWidth="1"/>
    <col min="14363" max="14366" width="0" style="625" hidden="1" customWidth="1"/>
    <col min="14367" max="14367" width="12" style="625" customWidth="1"/>
    <col min="14368" max="14368" width="9.85546875" style="625" customWidth="1"/>
    <col min="14369" max="14369" width="11" style="625" customWidth="1"/>
    <col min="14370" max="14372" width="9.85546875" style="625" customWidth="1"/>
    <col min="14373" max="14373" width="11" style="625" customWidth="1"/>
    <col min="14374" max="14374" width="9.85546875" style="625" customWidth="1"/>
    <col min="14375" max="14375" width="7" style="625" customWidth="1"/>
    <col min="14376" max="14376" width="8.7109375" style="625" customWidth="1"/>
    <col min="14377" max="14377" width="7" style="625" customWidth="1"/>
    <col min="14378" max="14378" width="9.5703125" style="625" customWidth="1"/>
    <col min="14379" max="14602" width="9.85546875" style="625"/>
    <col min="14603" max="14603" width="3.42578125" style="625" customWidth="1"/>
    <col min="14604" max="14604" width="6.5703125" style="625" customWidth="1"/>
    <col min="14605" max="14605" width="9.140625" style="625" customWidth="1"/>
    <col min="14606" max="14606" width="56.140625" style="625" customWidth="1"/>
    <col min="14607" max="14607" width="27.85546875" style="625" customWidth="1"/>
    <col min="14608" max="14608" width="11.42578125" style="625" customWidth="1"/>
    <col min="14609" max="14611" width="10.140625" style="625" customWidth="1"/>
    <col min="14612" max="14612" width="10" style="625" customWidth="1"/>
    <col min="14613" max="14613" width="15.7109375" style="625" customWidth="1"/>
    <col min="14614" max="14614" width="8.7109375" style="625" customWidth="1"/>
    <col min="14615" max="14615" width="13" style="625" customWidth="1"/>
    <col min="14616" max="14616" width="14" style="625" customWidth="1"/>
    <col min="14617" max="14617" width="11.28515625" style="625" customWidth="1"/>
    <col min="14618" max="14618" width="11.140625" style="625" customWidth="1"/>
    <col min="14619" max="14622" width="0" style="625" hidden="1" customWidth="1"/>
    <col min="14623" max="14623" width="12" style="625" customWidth="1"/>
    <col min="14624" max="14624" width="9.85546875" style="625" customWidth="1"/>
    <col min="14625" max="14625" width="11" style="625" customWidth="1"/>
    <col min="14626" max="14628" width="9.85546875" style="625" customWidth="1"/>
    <col min="14629" max="14629" width="11" style="625" customWidth="1"/>
    <col min="14630" max="14630" width="9.85546875" style="625" customWidth="1"/>
    <col min="14631" max="14631" width="7" style="625" customWidth="1"/>
    <col min="14632" max="14632" width="8.7109375" style="625" customWidth="1"/>
    <col min="14633" max="14633" width="7" style="625" customWidth="1"/>
    <col min="14634" max="14634" width="9.5703125" style="625" customWidth="1"/>
    <col min="14635" max="14858" width="9.85546875" style="625"/>
    <col min="14859" max="14859" width="3.42578125" style="625" customWidth="1"/>
    <col min="14860" max="14860" width="6.5703125" style="625" customWidth="1"/>
    <col min="14861" max="14861" width="9.140625" style="625" customWidth="1"/>
    <col min="14862" max="14862" width="56.140625" style="625" customWidth="1"/>
    <col min="14863" max="14863" width="27.85546875" style="625" customWidth="1"/>
    <col min="14864" max="14864" width="11.42578125" style="625" customWidth="1"/>
    <col min="14865" max="14867" width="10.140625" style="625" customWidth="1"/>
    <col min="14868" max="14868" width="10" style="625" customWidth="1"/>
    <col min="14869" max="14869" width="15.7109375" style="625" customWidth="1"/>
    <col min="14870" max="14870" width="8.7109375" style="625" customWidth="1"/>
    <col min="14871" max="14871" width="13" style="625" customWidth="1"/>
    <col min="14872" max="14872" width="14" style="625" customWidth="1"/>
    <col min="14873" max="14873" width="11.28515625" style="625" customWidth="1"/>
    <col min="14874" max="14874" width="11.140625" style="625" customWidth="1"/>
    <col min="14875" max="14878" width="0" style="625" hidden="1" customWidth="1"/>
    <col min="14879" max="14879" width="12" style="625" customWidth="1"/>
    <col min="14880" max="14880" width="9.85546875" style="625" customWidth="1"/>
    <col min="14881" max="14881" width="11" style="625" customWidth="1"/>
    <col min="14882" max="14884" width="9.85546875" style="625" customWidth="1"/>
    <col min="14885" max="14885" width="11" style="625" customWidth="1"/>
    <col min="14886" max="14886" width="9.85546875" style="625" customWidth="1"/>
    <col min="14887" max="14887" width="7" style="625" customWidth="1"/>
    <col min="14888" max="14888" width="8.7109375" style="625" customWidth="1"/>
    <col min="14889" max="14889" width="7" style="625" customWidth="1"/>
    <col min="14890" max="14890" width="9.5703125" style="625" customWidth="1"/>
    <col min="14891" max="15114" width="9.85546875" style="625"/>
    <col min="15115" max="15115" width="3.42578125" style="625" customWidth="1"/>
    <col min="15116" max="15116" width="6.5703125" style="625" customWidth="1"/>
    <col min="15117" max="15117" width="9.140625" style="625" customWidth="1"/>
    <col min="15118" max="15118" width="56.140625" style="625" customWidth="1"/>
    <col min="15119" max="15119" width="27.85546875" style="625" customWidth="1"/>
    <col min="15120" max="15120" width="11.42578125" style="625" customWidth="1"/>
    <col min="15121" max="15123" width="10.140625" style="625" customWidth="1"/>
    <col min="15124" max="15124" width="10" style="625" customWidth="1"/>
    <col min="15125" max="15125" width="15.7109375" style="625" customWidth="1"/>
    <col min="15126" max="15126" width="8.7109375" style="625" customWidth="1"/>
    <col min="15127" max="15127" width="13" style="625" customWidth="1"/>
    <col min="15128" max="15128" width="14" style="625" customWidth="1"/>
    <col min="15129" max="15129" width="11.28515625" style="625" customWidth="1"/>
    <col min="15130" max="15130" width="11.140625" style="625" customWidth="1"/>
    <col min="15131" max="15134" width="0" style="625" hidden="1" customWidth="1"/>
    <col min="15135" max="15135" width="12" style="625" customWidth="1"/>
    <col min="15136" max="15136" width="9.85546875" style="625" customWidth="1"/>
    <col min="15137" max="15137" width="11" style="625" customWidth="1"/>
    <col min="15138" max="15140" width="9.85546875" style="625" customWidth="1"/>
    <col min="15141" max="15141" width="11" style="625" customWidth="1"/>
    <col min="15142" max="15142" width="9.85546875" style="625" customWidth="1"/>
    <col min="15143" max="15143" width="7" style="625" customWidth="1"/>
    <col min="15144" max="15144" width="8.7109375" style="625" customWidth="1"/>
    <col min="15145" max="15145" width="7" style="625" customWidth="1"/>
    <col min="15146" max="15146" width="9.5703125" style="625" customWidth="1"/>
    <col min="15147" max="15370" width="9.85546875" style="625"/>
    <col min="15371" max="15371" width="3.42578125" style="625" customWidth="1"/>
    <col min="15372" max="15372" width="6.5703125" style="625" customWidth="1"/>
    <col min="15373" max="15373" width="9.140625" style="625" customWidth="1"/>
    <col min="15374" max="15374" width="56.140625" style="625" customWidth="1"/>
    <col min="15375" max="15375" width="27.85546875" style="625" customWidth="1"/>
    <col min="15376" max="15376" width="11.42578125" style="625" customWidth="1"/>
    <col min="15377" max="15379" width="10.140625" style="625" customWidth="1"/>
    <col min="15380" max="15380" width="10" style="625" customWidth="1"/>
    <col min="15381" max="15381" width="15.7109375" style="625" customWidth="1"/>
    <col min="15382" max="15382" width="8.7109375" style="625" customWidth="1"/>
    <col min="15383" max="15383" width="13" style="625" customWidth="1"/>
    <col min="15384" max="15384" width="14" style="625" customWidth="1"/>
    <col min="15385" max="15385" width="11.28515625" style="625" customWidth="1"/>
    <col min="15386" max="15386" width="11.140625" style="625" customWidth="1"/>
    <col min="15387" max="15390" width="0" style="625" hidden="1" customWidth="1"/>
    <col min="15391" max="15391" width="12" style="625" customWidth="1"/>
    <col min="15392" max="15392" width="9.85546875" style="625" customWidth="1"/>
    <col min="15393" max="15393" width="11" style="625" customWidth="1"/>
    <col min="15394" max="15396" width="9.85546875" style="625" customWidth="1"/>
    <col min="15397" max="15397" width="11" style="625" customWidth="1"/>
    <col min="15398" max="15398" width="9.85546875" style="625" customWidth="1"/>
    <col min="15399" max="15399" width="7" style="625" customWidth="1"/>
    <col min="15400" max="15400" width="8.7109375" style="625" customWidth="1"/>
    <col min="15401" max="15401" width="7" style="625" customWidth="1"/>
    <col min="15402" max="15402" width="9.5703125" style="625" customWidth="1"/>
    <col min="15403" max="15626" width="9.85546875" style="625"/>
    <col min="15627" max="15627" width="3.42578125" style="625" customWidth="1"/>
    <col min="15628" max="15628" width="6.5703125" style="625" customWidth="1"/>
    <col min="15629" max="15629" width="9.140625" style="625" customWidth="1"/>
    <col min="15630" max="15630" width="56.140625" style="625" customWidth="1"/>
    <col min="15631" max="15631" width="27.85546875" style="625" customWidth="1"/>
    <col min="15632" max="15632" width="11.42578125" style="625" customWidth="1"/>
    <col min="15633" max="15635" width="10.140625" style="625" customWidth="1"/>
    <col min="15636" max="15636" width="10" style="625" customWidth="1"/>
    <col min="15637" max="15637" width="15.7109375" style="625" customWidth="1"/>
    <col min="15638" max="15638" width="8.7109375" style="625" customWidth="1"/>
    <col min="15639" max="15639" width="13" style="625" customWidth="1"/>
    <col min="15640" max="15640" width="14" style="625" customWidth="1"/>
    <col min="15641" max="15641" width="11.28515625" style="625" customWidth="1"/>
    <col min="15642" max="15642" width="11.140625" style="625" customWidth="1"/>
    <col min="15643" max="15646" width="0" style="625" hidden="1" customWidth="1"/>
    <col min="15647" max="15647" width="12" style="625" customWidth="1"/>
    <col min="15648" max="15648" width="9.85546875" style="625" customWidth="1"/>
    <col min="15649" max="15649" width="11" style="625" customWidth="1"/>
    <col min="15650" max="15652" width="9.85546875" style="625" customWidth="1"/>
    <col min="15653" max="15653" width="11" style="625" customWidth="1"/>
    <col min="15654" max="15654" width="9.85546875" style="625" customWidth="1"/>
    <col min="15655" max="15655" width="7" style="625" customWidth="1"/>
    <col min="15656" max="15656" width="8.7109375" style="625" customWidth="1"/>
    <col min="15657" max="15657" width="7" style="625" customWidth="1"/>
    <col min="15658" max="15658" width="9.5703125" style="625" customWidth="1"/>
    <col min="15659" max="15882" width="9.85546875" style="625"/>
    <col min="15883" max="15883" width="3.42578125" style="625" customWidth="1"/>
    <col min="15884" max="15884" width="6.5703125" style="625" customWidth="1"/>
    <col min="15885" max="15885" width="9.140625" style="625" customWidth="1"/>
    <col min="15886" max="15886" width="56.140625" style="625" customWidth="1"/>
    <col min="15887" max="15887" width="27.85546875" style="625" customWidth="1"/>
    <col min="15888" max="15888" width="11.42578125" style="625" customWidth="1"/>
    <col min="15889" max="15891" width="10.140625" style="625" customWidth="1"/>
    <col min="15892" max="15892" width="10" style="625" customWidth="1"/>
    <col min="15893" max="15893" width="15.7109375" style="625" customWidth="1"/>
    <col min="15894" max="15894" width="8.7109375" style="625" customWidth="1"/>
    <col min="15895" max="15895" width="13" style="625" customWidth="1"/>
    <col min="15896" max="15896" width="14" style="625" customWidth="1"/>
    <col min="15897" max="15897" width="11.28515625" style="625" customWidth="1"/>
    <col min="15898" max="15898" width="11.140625" style="625" customWidth="1"/>
    <col min="15899" max="15902" width="0" style="625" hidden="1" customWidth="1"/>
    <col min="15903" max="15903" width="12" style="625" customWidth="1"/>
    <col min="15904" max="15904" width="9.85546875" style="625" customWidth="1"/>
    <col min="15905" max="15905" width="11" style="625" customWidth="1"/>
    <col min="15906" max="15908" width="9.85546875" style="625" customWidth="1"/>
    <col min="15909" max="15909" width="11" style="625" customWidth="1"/>
    <col min="15910" max="15910" width="9.85546875" style="625" customWidth="1"/>
    <col min="15911" max="15911" width="7" style="625" customWidth="1"/>
    <col min="15912" max="15912" width="8.7109375" style="625" customWidth="1"/>
    <col min="15913" max="15913" width="7" style="625" customWidth="1"/>
    <col min="15914" max="15914" width="9.5703125" style="625" customWidth="1"/>
    <col min="15915" max="16138" width="9.85546875" style="625"/>
    <col min="16139" max="16139" width="3.42578125" style="625" customWidth="1"/>
    <col min="16140" max="16140" width="6.5703125" style="625" customWidth="1"/>
    <col min="16141" max="16141" width="9.140625" style="625" customWidth="1"/>
    <col min="16142" max="16142" width="56.140625" style="625" customWidth="1"/>
    <col min="16143" max="16143" width="27.85546875" style="625" customWidth="1"/>
    <col min="16144" max="16144" width="11.42578125" style="625" customWidth="1"/>
    <col min="16145" max="16147" width="10.140625" style="625" customWidth="1"/>
    <col min="16148" max="16148" width="10" style="625" customWidth="1"/>
    <col min="16149" max="16149" width="15.7109375" style="625" customWidth="1"/>
    <col min="16150" max="16150" width="8.7109375" style="625" customWidth="1"/>
    <col min="16151" max="16151" width="13" style="625" customWidth="1"/>
    <col min="16152" max="16152" width="14" style="625" customWidth="1"/>
    <col min="16153" max="16153" width="11.28515625" style="625" customWidth="1"/>
    <col min="16154" max="16154" width="11.140625" style="625" customWidth="1"/>
    <col min="16155" max="16158" width="0" style="625" hidden="1" customWidth="1"/>
    <col min="16159" max="16159" width="12" style="625" customWidth="1"/>
    <col min="16160" max="16160" width="9.85546875" style="625" customWidth="1"/>
    <col min="16161" max="16161" width="11" style="625" customWidth="1"/>
    <col min="16162" max="16164" width="9.85546875" style="625" customWidth="1"/>
    <col min="16165" max="16165" width="11" style="625" customWidth="1"/>
    <col min="16166" max="16166" width="9.85546875" style="625" customWidth="1"/>
    <col min="16167" max="16167" width="7" style="625" customWidth="1"/>
    <col min="16168" max="16168" width="8.7109375" style="625" customWidth="1"/>
    <col min="16169" max="16169" width="7" style="625" customWidth="1"/>
    <col min="16170" max="16170" width="9.5703125" style="625" customWidth="1"/>
    <col min="16171" max="16384" width="9.85546875" style="625"/>
  </cols>
  <sheetData>
    <row r="1" spans="1:45" ht="30.75">
      <c r="B1" s="1451" t="s">
        <v>1224</v>
      </c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  <c r="Y1" s="1451"/>
      <c r="Z1" s="1451"/>
      <c r="AA1" s="1451"/>
      <c r="AB1" s="1451"/>
      <c r="AC1" s="1451"/>
      <c r="AD1" s="1451"/>
      <c r="AE1" s="1451"/>
      <c r="AF1" s="1451"/>
      <c r="AG1" s="1451"/>
      <c r="AH1" s="1451"/>
      <c r="AI1" s="619"/>
      <c r="AJ1" s="812"/>
      <c r="AK1" s="620"/>
      <c r="AL1" s="620"/>
      <c r="AM1" s="621"/>
      <c r="AN1" s="622"/>
      <c r="AO1" s="623"/>
      <c r="AP1" s="624"/>
      <c r="AQ1" s="620"/>
      <c r="AR1" s="620"/>
      <c r="AS1" s="620"/>
    </row>
    <row r="2" spans="1:45" ht="31.5" customHeight="1">
      <c r="B2" s="1452" t="s">
        <v>1275</v>
      </c>
      <c r="C2" s="1452"/>
      <c r="D2" s="1452"/>
      <c r="E2" s="1452"/>
      <c r="F2" s="1452"/>
      <c r="G2" s="1452"/>
      <c r="H2" s="1452"/>
      <c r="I2" s="1452"/>
      <c r="J2" s="1452"/>
      <c r="K2" s="1452"/>
      <c r="L2" s="1452"/>
      <c r="M2" s="1452"/>
      <c r="N2" s="1452"/>
      <c r="O2" s="1452"/>
      <c r="P2" s="1452"/>
      <c r="Q2" s="1452"/>
      <c r="R2" s="1452"/>
      <c r="S2" s="1452"/>
      <c r="T2" s="1452"/>
      <c r="U2" s="1452"/>
      <c r="V2" s="1452"/>
      <c r="W2" s="1452"/>
      <c r="X2" s="1452"/>
      <c r="Y2" s="1452"/>
      <c r="Z2" s="1452"/>
      <c r="AA2" s="1452"/>
      <c r="AB2" s="1452"/>
      <c r="AC2" s="1452"/>
      <c r="AD2" s="1452"/>
      <c r="AE2" s="1452"/>
      <c r="AF2" s="1452"/>
      <c r="AG2" s="1452"/>
      <c r="AH2" s="1452"/>
      <c r="AI2" s="626"/>
      <c r="AJ2" s="813"/>
    </row>
    <row r="3" spans="1:45">
      <c r="B3" s="631" t="s">
        <v>1225</v>
      </c>
      <c r="C3" s="632"/>
      <c r="D3" s="631" t="s">
        <v>1226</v>
      </c>
      <c r="E3" s="633"/>
      <c r="G3" s="635"/>
      <c r="I3" s="634"/>
      <c r="J3" s="634"/>
      <c r="K3" s="634"/>
      <c r="L3" s="634"/>
      <c r="M3" s="832"/>
      <c r="O3" s="637"/>
      <c r="P3" s="820"/>
      <c r="Q3" s="820"/>
      <c r="R3" s="637"/>
      <c r="S3" s="637"/>
      <c r="T3" s="637"/>
      <c r="U3" s="637"/>
      <c r="V3" s="637"/>
      <c r="W3" s="637"/>
      <c r="AH3" s="640"/>
      <c r="AI3" s="640"/>
      <c r="AJ3" s="640"/>
    </row>
    <row r="4" spans="1:45">
      <c r="B4" s="631" t="s">
        <v>1227</v>
      </c>
      <c r="C4" s="632"/>
      <c r="D4" s="631" t="s">
        <v>1228</v>
      </c>
      <c r="G4" s="635"/>
      <c r="I4" s="634"/>
      <c r="J4" s="634"/>
      <c r="K4" s="634"/>
      <c r="L4" s="634"/>
      <c r="M4" s="832"/>
      <c r="O4" s="637"/>
      <c r="P4" s="820"/>
      <c r="Q4" s="820"/>
      <c r="R4" s="637"/>
      <c r="S4" s="637"/>
      <c r="T4" s="637"/>
      <c r="U4" s="637"/>
      <c r="V4" s="637"/>
      <c r="W4" s="637"/>
      <c r="AH4" s="640"/>
      <c r="AI4" s="640"/>
      <c r="AJ4" s="640"/>
    </row>
    <row r="5" spans="1:45">
      <c r="B5" s="631" t="s">
        <v>1229</v>
      </c>
      <c r="C5" s="632"/>
      <c r="D5" s="631" t="s">
        <v>1230</v>
      </c>
      <c r="G5" s="635"/>
      <c r="I5" s="634"/>
      <c r="J5" s="634"/>
      <c r="K5" s="634"/>
      <c r="L5" s="634"/>
      <c r="M5" s="832"/>
      <c r="O5" s="637"/>
      <c r="P5" s="820"/>
      <c r="Q5" s="820"/>
      <c r="R5" s="637"/>
      <c r="S5" s="637"/>
      <c r="T5" s="637"/>
      <c r="U5" s="637"/>
      <c r="V5" s="637"/>
      <c r="W5" s="637"/>
      <c r="AH5" s="640"/>
      <c r="AI5" s="640"/>
      <c r="AJ5" s="640"/>
    </row>
    <row r="6" spans="1:45" s="644" customFormat="1">
      <c r="A6" s="618"/>
      <c r="B6" s="631"/>
      <c r="C6" s="618"/>
      <c r="D6" s="641"/>
      <c r="E6" s="631"/>
      <c r="F6" s="634"/>
      <c r="G6" s="635"/>
      <c r="H6" s="636"/>
      <c r="I6" s="634"/>
      <c r="J6" s="634"/>
      <c r="K6" s="634"/>
      <c r="L6" s="634"/>
      <c r="M6" s="832"/>
      <c r="N6" s="634"/>
      <c r="O6" s="637"/>
      <c r="P6" s="820"/>
      <c r="Q6" s="820"/>
      <c r="R6" s="637"/>
      <c r="S6" s="637"/>
      <c r="T6" s="643"/>
      <c r="U6" s="643"/>
      <c r="V6" s="643"/>
      <c r="W6" s="643"/>
      <c r="X6" s="913"/>
      <c r="Y6" s="638"/>
      <c r="Z6" s="634"/>
      <c r="AA6" s="638"/>
      <c r="AB6" s="634"/>
      <c r="AC6" s="639"/>
      <c r="AD6" s="634"/>
      <c r="AE6" s="639"/>
      <c r="AF6" s="618"/>
      <c r="AG6" s="618"/>
      <c r="AH6" s="618"/>
      <c r="AI6" s="618"/>
      <c r="AJ6" s="618"/>
      <c r="AK6" s="618"/>
      <c r="AL6" s="618"/>
      <c r="AM6" s="627"/>
      <c r="AN6" s="628"/>
      <c r="AO6" s="629"/>
      <c r="AP6" s="630"/>
    </row>
    <row r="7" spans="1:45" s="651" customFormat="1" ht="20.25" customHeight="1">
      <c r="A7" s="645"/>
      <c r="B7" s="1453" t="s">
        <v>835</v>
      </c>
      <c r="C7" s="1454" t="s">
        <v>2</v>
      </c>
      <c r="D7" s="1448" t="s">
        <v>3</v>
      </c>
      <c r="E7" s="1459" t="s">
        <v>1231</v>
      </c>
      <c r="F7" s="1462" t="s">
        <v>1280</v>
      </c>
      <c r="G7" s="1465" t="s">
        <v>1278</v>
      </c>
      <c r="H7" s="1468" t="s">
        <v>1232</v>
      </c>
      <c r="I7" s="1462" t="s">
        <v>1233</v>
      </c>
      <c r="J7" s="1462" t="s">
        <v>1234</v>
      </c>
      <c r="K7" s="1462" t="s">
        <v>1235</v>
      </c>
      <c r="L7" s="1462" t="s">
        <v>1236</v>
      </c>
      <c r="M7" s="1484" t="s">
        <v>1237</v>
      </c>
      <c r="N7" s="1462" t="s">
        <v>1033</v>
      </c>
      <c r="O7" s="1448" t="s">
        <v>1238</v>
      </c>
      <c r="P7" s="1449"/>
      <c r="Q7" s="1449"/>
      <c r="R7" s="1449"/>
      <c r="S7" s="1450"/>
      <c r="T7" s="646"/>
      <c r="U7" s="646"/>
      <c r="V7" s="646"/>
      <c r="W7" s="646"/>
      <c r="X7" s="1476" t="s">
        <v>1239</v>
      </c>
      <c r="Y7" s="1477"/>
      <c r="Z7" s="1477"/>
      <c r="AA7" s="1477"/>
      <c r="AB7" s="1477"/>
      <c r="AC7" s="1477"/>
      <c r="AD7" s="1477"/>
      <c r="AE7" s="1478"/>
      <c r="AF7" s="1453" t="s">
        <v>1240</v>
      </c>
      <c r="AG7" s="1459" t="s">
        <v>1241</v>
      </c>
      <c r="AH7" s="1459" t="s">
        <v>1242</v>
      </c>
      <c r="AI7" s="814"/>
      <c r="AJ7" s="814"/>
      <c r="AK7" s="645"/>
      <c r="AL7" s="645"/>
      <c r="AM7" s="647"/>
      <c r="AN7" s="648"/>
      <c r="AO7" s="649"/>
      <c r="AP7" s="650"/>
    </row>
    <row r="8" spans="1:45" s="651" customFormat="1" ht="15" customHeight="1">
      <c r="A8" s="645"/>
      <c r="B8" s="1453"/>
      <c r="C8" s="1455"/>
      <c r="D8" s="1457"/>
      <c r="E8" s="1460"/>
      <c r="F8" s="1463"/>
      <c r="G8" s="1466"/>
      <c r="H8" s="1469"/>
      <c r="I8" s="1463"/>
      <c r="J8" s="1463"/>
      <c r="K8" s="1463"/>
      <c r="L8" s="1463"/>
      <c r="M8" s="1485"/>
      <c r="N8" s="1463"/>
      <c r="O8" s="1459" t="s">
        <v>1283</v>
      </c>
      <c r="P8" s="1479" t="s">
        <v>1218</v>
      </c>
      <c r="Q8" s="1472" t="s">
        <v>1282</v>
      </c>
      <c r="R8" s="1459" t="s">
        <v>1284</v>
      </c>
      <c r="S8" s="1459" t="s">
        <v>1220</v>
      </c>
      <c r="T8" s="1481" t="s">
        <v>1243</v>
      </c>
      <c r="U8" s="1482"/>
      <c r="V8" s="1482"/>
      <c r="W8" s="1483"/>
      <c r="X8" s="1471" t="s">
        <v>12</v>
      </c>
      <c r="Y8" s="1471"/>
      <c r="Z8" s="1471" t="s">
        <v>13</v>
      </c>
      <c r="AA8" s="1471"/>
      <c r="AB8" s="1471" t="s">
        <v>1244</v>
      </c>
      <c r="AC8" s="1471"/>
      <c r="AD8" s="1471" t="s">
        <v>1245</v>
      </c>
      <c r="AE8" s="1471"/>
      <c r="AF8" s="1453"/>
      <c r="AG8" s="1460"/>
      <c r="AH8" s="1460"/>
      <c r="AI8" s="814"/>
      <c r="AJ8" s="814"/>
      <c r="AK8" s="645"/>
      <c r="AL8" s="645"/>
      <c r="AM8" s="647"/>
      <c r="AN8" s="648"/>
      <c r="AO8" s="649"/>
      <c r="AP8" s="650"/>
    </row>
    <row r="9" spans="1:45" s="651" customFormat="1" ht="48.6" customHeight="1">
      <c r="A9" s="645"/>
      <c r="B9" s="1453"/>
      <c r="C9" s="1456"/>
      <c r="D9" s="1458"/>
      <c r="E9" s="1461"/>
      <c r="F9" s="1464"/>
      <c r="G9" s="1467"/>
      <c r="H9" s="1470"/>
      <c r="I9" s="1464"/>
      <c r="J9" s="1464"/>
      <c r="K9" s="1464"/>
      <c r="L9" s="1464"/>
      <c r="M9" s="1486"/>
      <c r="N9" s="1464"/>
      <c r="O9" s="1461"/>
      <c r="P9" s="1480"/>
      <c r="Q9" s="1473"/>
      <c r="R9" s="1461"/>
      <c r="S9" s="1461"/>
      <c r="T9" s="1096" t="s">
        <v>1217</v>
      </c>
      <c r="U9" s="1096" t="s">
        <v>1218</v>
      </c>
      <c r="V9" s="1096" t="s">
        <v>1219</v>
      </c>
      <c r="W9" s="1096" t="s">
        <v>1220</v>
      </c>
      <c r="X9" s="914" t="s">
        <v>20</v>
      </c>
      <c r="Y9" s="653" t="s">
        <v>21</v>
      </c>
      <c r="Z9" s="652" t="s">
        <v>20</v>
      </c>
      <c r="AA9" s="653" t="s">
        <v>21</v>
      </c>
      <c r="AB9" s="652" t="s">
        <v>20</v>
      </c>
      <c r="AC9" s="654" t="s">
        <v>21</v>
      </c>
      <c r="AD9" s="652" t="s">
        <v>20</v>
      </c>
      <c r="AE9" s="654" t="s">
        <v>21</v>
      </c>
      <c r="AF9" s="1453"/>
      <c r="AG9" s="655" t="s">
        <v>1246</v>
      </c>
      <c r="AH9" s="1461"/>
      <c r="AI9" s="814"/>
      <c r="AJ9" s="814"/>
      <c r="AK9" s="645"/>
      <c r="AL9" s="645"/>
      <c r="AM9" s="647"/>
      <c r="AN9" s="648"/>
      <c r="AO9" s="649"/>
      <c r="AP9" s="650"/>
    </row>
    <row r="10" spans="1:45" s="666" customFormat="1">
      <c r="A10" s="656"/>
      <c r="B10" s="657">
        <v>1</v>
      </c>
      <c r="C10" s="658">
        <v>2</v>
      </c>
      <c r="D10" s="659">
        <v>3</v>
      </c>
      <c r="E10" s="660">
        <v>4</v>
      </c>
      <c r="F10" s="661">
        <v>5</v>
      </c>
      <c r="G10" s="661"/>
      <c r="H10" s="662">
        <v>6</v>
      </c>
      <c r="I10" s="662">
        <f>1+H10</f>
        <v>7</v>
      </c>
      <c r="J10" s="662">
        <f t="shared" ref="J10:AH10" si="0">1+I10</f>
        <v>8</v>
      </c>
      <c r="K10" s="662">
        <f t="shared" si="0"/>
        <v>9</v>
      </c>
      <c r="L10" s="662">
        <f t="shared" si="0"/>
        <v>10</v>
      </c>
      <c r="M10" s="834">
        <f t="shared" si="0"/>
        <v>11</v>
      </c>
      <c r="N10" s="661">
        <v>7</v>
      </c>
      <c r="O10" s="661">
        <f t="shared" si="0"/>
        <v>8</v>
      </c>
      <c r="P10" s="821">
        <f t="shared" si="0"/>
        <v>9</v>
      </c>
      <c r="Q10" s="821"/>
      <c r="R10" s="661">
        <f>1+P10</f>
        <v>10</v>
      </c>
      <c r="S10" s="661">
        <f t="shared" si="0"/>
        <v>11</v>
      </c>
      <c r="T10" s="662">
        <f t="shared" si="0"/>
        <v>12</v>
      </c>
      <c r="U10" s="662">
        <f t="shared" si="0"/>
        <v>13</v>
      </c>
      <c r="V10" s="662">
        <f t="shared" si="0"/>
        <v>14</v>
      </c>
      <c r="W10" s="662">
        <f t="shared" si="0"/>
        <v>15</v>
      </c>
      <c r="X10" s="915">
        <v>12</v>
      </c>
      <c r="Y10" s="661">
        <f t="shared" si="0"/>
        <v>13</v>
      </c>
      <c r="Z10" s="661">
        <f t="shared" si="0"/>
        <v>14</v>
      </c>
      <c r="AA10" s="661">
        <f t="shared" si="0"/>
        <v>15</v>
      </c>
      <c r="AB10" s="661">
        <f t="shared" si="0"/>
        <v>16</v>
      </c>
      <c r="AC10" s="661">
        <f t="shared" si="0"/>
        <v>17</v>
      </c>
      <c r="AD10" s="661">
        <f t="shared" si="0"/>
        <v>18</v>
      </c>
      <c r="AE10" s="661">
        <f t="shared" si="0"/>
        <v>19</v>
      </c>
      <c r="AF10" s="661">
        <f t="shared" si="0"/>
        <v>20</v>
      </c>
      <c r="AG10" s="661">
        <f t="shared" si="0"/>
        <v>21</v>
      </c>
      <c r="AH10" s="661">
        <f t="shared" si="0"/>
        <v>22</v>
      </c>
      <c r="AI10" s="815"/>
      <c r="AJ10" s="815"/>
      <c r="AK10" s="656"/>
      <c r="AL10" s="656"/>
      <c r="AM10" s="663" t="s">
        <v>1247</v>
      </c>
      <c r="AN10" s="664"/>
      <c r="AO10" s="665" t="s">
        <v>1248</v>
      </c>
      <c r="AP10" s="656"/>
    </row>
    <row r="11" spans="1:45" s="678" customFormat="1" ht="6" customHeight="1">
      <c r="A11" s="667"/>
      <c r="B11" s="668"/>
      <c r="C11" s="669"/>
      <c r="D11" s="670"/>
      <c r="E11" s="671"/>
      <c r="F11" s="672"/>
      <c r="G11" s="673"/>
      <c r="H11" s="674"/>
      <c r="I11" s="672"/>
      <c r="J11" s="672"/>
      <c r="K11" s="672"/>
      <c r="L11" s="672"/>
      <c r="M11" s="835"/>
      <c r="N11" s="672"/>
      <c r="O11" s="669"/>
      <c r="P11" s="822"/>
      <c r="Q11" s="822"/>
      <c r="R11" s="669"/>
      <c r="S11" s="668"/>
      <c r="T11" s="668"/>
      <c r="U11" s="668"/>
      <c r="V11" s="668"/>
      <c r="W11" s="668"/>
      <c r="X11" s="896"/>
      <c r="Y11" s="668"/>
      <c r="Z11" s="668"/>
      <c r="AA11" s="668"/>
      <c r="AB11" s="668"/>
      <c r="AC11" s="668"/>
      <c r="AD11" s="668"/>
      <c r="AE11" s="668"/>
      <c r="AF11" s="668"/>
      <c r="AG11" s="669"/>
      <c r="AH11" s="668"/>
      <c r="AI11" s="816"/>
      <c r="AJ11" s="816"/>
      <c r="AK11" s="667"/>
      <c r="AL11" s="667"/>
      <c r="AM11" s="675"/>
      <c r="AN11" s="628"/>
      <c r="AO11" s="676"/>
      <c r="AP11" s="677"/>
    </row>
    <row r="12" spans="1:45" s="678" customFormat="1" ht="29.25" customHeight="1">
      <c r="A12" s="667"/>
      <c r="B12" s="668" t="s">
        <v>435</v>
      </c>
      <c r="C12" s="1474" t="e">
        <f>#REF!</f>
        <v>#REF!</v>
      </c>
      <c r="D12" s="1475"/>
      <c r="E12" s="671"/>
      <c r="F12" s="679"/>
      <c r="G12" s="679"/>
      <c r="H12" s="679"/>
      <c r="I12" s="672"/>
      <c r="J12" s="672"/>
      <c r="K12" s="672"/>
      <c r="L12" s="672"/>
      <c r="M12" s="835"/>
      <c r="N12" s="672"/>
      <c r="O12" s="680"/>
      <c r="P12" s="823"/>
      <c r="Q12" s="823"/>
      <c r="R12" s="680"/>
      <c r="S12" s="681"/>
      <c r="T12" s="681"/>
      <c r="U12" s="681"/>
      <c r="V12" s="681"/>
      <c r="W12" s="681"/>
      <c r="X12" s="916"/>
      <c r="Y12" s="681"/>
      <c r="Z12" s="681"/>
      <c r="AA12" s="681"/>
      <c r="AB12" s="681"/>
      <c r="AC12" s="681"/>
      <c r="AD12" s="681"/>
      <c r="AE12" s="681"/>
      <c r="AF12" s="681"/>
      <c r="AG12" s="680"/>
      <c r="AH12" s="681"/>
      <c r="AI12" s="817"/>
      <c r="AJ12" s="817"/>
      <c r="AK12" s="790" t="e">
        <f>O13+P13+R13+S13</f>
        <v>#REF!</v>
      </c>
      <c r="AL12" s="667"/>
      <c r="AM12" s="675" t="s">
        <v>21</v>
      </c>
      <c r="AN12" s="628"/>
      <c r="AO12" s="676"/>
      <c r="AP12" s="677"/>
    </row>
    <row r="13" spans="1:45" s="694" customFormat="1" ht="20.100000000000001" customHeight="1">
      <c r="A13" s="667"/>
      <c r="B13" s="682">
        <v>1</v>
      </c>
      <c r="C13" s="683">
        <v>1.0009999999999999</v>
      </c>
      <c r="D13" s="684" t="e">
        <f>#REF!</f>
        <v>#REF!</v>
      </c>
      <c r="E13" s="685" t="s">
        <v>1270</v>
      </c>
      <c r="F13" s="686" t="e">
        <f>#REF!</f>
        <v>#REF!</v>
      </c>
      <c r="G13" s="687">
        <v>0.11</v>
      </c>
      <c r="H13" s="688" t="e">
        <f>#REF!</f>
        <v>#REF!</v>
      </c>
      <c r="I13" s="689" t="e">
        <f>SUM(O13/100)*H13</f>
        <v>#REF!</v>
      </c>
      <c r="J13" s="689" t="e">
        <f>SUM(P13/100)*H13</f>
        <v>#REF!</v>
      </c>
      <c r="K13" s="689" t="e">
        <f>SUM(R13/100)*H13</f>
        <v>#REF!</v>
      </c>
      <c r="L13" s="689" t="e">
        <f>SUM(S13/100)*H13</f>
        <v>#REF!</v>
      </c>
      <c r="M13" s="836" t="e">
        <f>SUM(I13:L13)</f>
        <v>#REF!</v>
      </c>
      <c r="N13" s="690" t="e">
        <f>#REF!</f>
        <v>#REF!</v>
      </c>
      <c r="O13" s="787" t="e">
        <f>(#REF!+#REF!+#REF!+#REF!)/'1-'!H13*100</f>
        <v>#REF!</v>
      </c>
      <c r="P13" s="787" t="e">
        <f>(#REF!+#REF!+#REF!)/'1-'!H13*100</f>
        <v>#REF!</v>
      </c>
      <c r="Q13" s="787"/>
      <c r="R13" s="691" t="e">
        <f>(#REF!+#REF!+#REF!)/'1-'!H13*100</f>
        <v>#REF!</v>
      </c>
      <c r="S13" s="691" t="e">
        <f>(#REF!+#REF!+#REF!)/'1-'!H13*100</f>
        <v>#REF!</v>
      </c>
      <c r="T13" s="691" t="e">
        <f>SUM(O13%*H13)</f>
        <v>#REF!</v>
      </c>
      <c r="U13" s="691" t="e">
        <f>SUM(P13%*H13)</f>
        <v>#REF!</v>
      </c>
      <c r="V13" s="691" t="e">
        <f>SUM(R13%*H13)</f>
        <v>#REF!</v>
      </c>
      <c r="W13" s="691" t="e">
        <f>SUM(S13%*H13)</f>
        <v>#REF!</v>
      </c>
      <c r="X13" s="917" t="e">
        <f>#REF!</f>
        <v>#REF!</v>
      </c>
      <c r="Y13" s="691" t="e">
        <f>#REF!</f>
        <v>#REF!</v>
      </c>
      <c r="Z13" s="691" t="e">
        <f>#REF!</f>
        <v>#REF!</v>
      </c>
      <c r="AA13" s="691" t="e">
        <f>#REF!</f>
        <v>#REF!</v>
      </c>
      <c r="AB13" s="691" t="e">
        <f>#REF!</f>
        <v>#REF!</v>
      </c>
      <c r="AC13" s="691" t="e">
        <f>#REF!</f>
        <v>#REF!</v>
      </c>
      <c r="AD13" s="691" t="e">
        <f>#REF!</f>
        <v>#REF!</v>
      </c>
      <c r="AE13" s="691" t="e">
        <f>#REF!</f>
        <v>#REF!</v>
      </c>
      <c r="AF13" s="692"/>
      <c r="AG13" s="692" t="e">
        <f>#REF!</f>
        <v>#REF!</v>
      </c>
      <c r="AH13" s="692" t="s">
        <v>1249</v>
      </c>
      <c r="AI13" s="819" t="e">
        <f>H13-I13-J13-K13-L13</f>
        <v>#REF!</v>
      </c>
      <c r="AJ13" s="819" t="e">
        <f>100-Y13-AA13-AC13-AE13</f>
        <v>#REF!</v>
      </c>
      <c r="AK13" s="790" t="e">
        <f t="shared" ref="AK13:AK76" si="1">O14+P14+R14+S14</f>
        <v>#REF!</v>
      </c>
      <c r="AL13" s="667"/>
      <c r="AM13" s="675" t="e">
        <f>+((AE13+AC13))</f>
        <v>#REF!</v>
      </c>
      <c r="AN13" s="628" t="s">
        <v>434</v>
      </c>
      <c r="AO13" s="693" t="s">
        <v>1250</v>
      </c>
      <c r="AP13" s="677"/>
    </row>
    <row r="14" spans="1:45" s="694" customFormat="1" ht="20.100000000000001" customHeight="1">
      <c r="A14" s="667"/>
      <c r="B14" s="682">
        <v>2</v>
      </c>
      <c r="C14" s="683">
        <v>1.0019999999999998</v>
      </c>
      <c r="D14" s="684" t="e">
        <f>#REF!</f>
        <v>#REF!</v>
      </c>
      <c r="E14" s="685" t="s">
        <v>1270</v>
      </c>
      <c r="F14" s="686" t="e">
        <f>#REF!</f>
        <v>#REF!</v>
      </c>
      <c r="G14" s="687">
        <v>0.11</v>
      </c>
      <c r="H14" s="688" t="e">
        <f>#REF!</f>
        <v>#REF!</v>
      </c>
      <c r="I14" s="689" t="e">
        <f t="shared" ref="I14:I48" si="2">SUM(O14/100)*H14</f>
        <v>#REF!</v>
      </c>
      <c r="J14" s="689" t="e">
        <f t="shared" ref="J14:J48" si="3">SUM(P14/100)*H14</f>
        <v>#REF!</v>
      </c>
      <c r="K14" s="689" t="e">
        <f t="shared" ref="K14:K48" si="4">SUM(R14/100)*H14</f>
        <v>#REF!</v>
      </c>
      <c r="L14" s="689" t="e">
        <f t="shared" ref="L14:L48" si="5">SUM(S14/100)*H14</f>
        <v>#REF!</v>
      </c>
      <c r="M14" s="836" t="e">
        <f t="shared" ref="M14:M48" si="6">SUM(I14:L14)</f>
        <v>#REF!</v>
      </c>
      <c r="N14" s="690" t="e">
        <f>#REF!</f>
        <v>#REF!</v>
      </c>
      <c r="O14" s="787" t="e">
        <f>(#REF!+#REF!+#REF!+#REF!)/'1-'!H14*100</f>
        <v>#REF!</v>
      </c>
      <c r="P14" s="787" t="e">
        <f>(#REF!+#REF!+#REF!)/'1-'!H14*100</f>
        <v>#REF!</v>
      </c>
      <c r="Q14" s="787"/>
      <c r="R14" s="691" t="e">
        <f>(#REF!+#REF!+#REF!)/'1-'!H14*100</f>
        <v>#REF!</v>
      </c>
      <c r="S14" s="691" t="e">
        <f>(#REF!+#REF!+#REF!)/'1-'!H14*100</f>
        <v>#REF!</v>
      </c>
      <c r="T14" s="691" t="e">
        <f t="shared" ref="T14:T35" si="7">SUM(O14%*H14)</f>
        <v>#REF!</v>
      </c>
      <c r="U14" s="691" t="e">
        <f t="shared" ref="U14:U35" si="8">SUM(P14%*H14)</f>
        <v>#REF!</v>
      </c>
      <c r="V14" s="691" t="e">
        <f t="shared" ref="V14:V35" si="9">SUM(R14%*H14)</f>
        <v>#REF!</v>
      </c>
      <c r="W14" s="691" t="e">
        <f t="shared" ref="W14:W35" si="10">SUM(S14%*H14)</f>
        <v>#REF!</v>
      </c>
      <c r="X14" s="917" t="e">
        <f>#REF!</f>
        <v>#REF!</v>
      </c>
      <c r="Y14" s="691" t="e">
        <f>#REF!</f>
        <v>#REF!</v>
      </c>
      <c r="Z14" s="691" t="e">
        <f>#REF!</f>
        <v>#REF!</v>
      </c>
      <c r="AA14" s="691" t="e">
        <f>#REF!</f>
        <v>#REF!</v>
      </c>
      <c r="AB14" s="691" t="e">
        <f>#REF!</f>
        <v>#REF!</v>
      </c>
      <c r="AC14" s="691" t="e">
        <f>#REF!</f>
        <v>#REF!</v>
      </c>
      <c r="AD14" s="691" t="e">
        <f>#REF!</f>
        <v>#REF!</v>
      </c>
      <c r="AE14" s="691" t="e">
        <f>#REF!</f>
        <v>#REF!</v>
      </c>
      <c r="AF14" s="692"/>
      <c r="AG14" s="692" t="e">
        <f>#REF!</f>
        <v>#REF!</v>
      </c>
      <c r="AH14" s="692" t="s">
        <v>1249</v>
      </c>
      <c r="AI14" s="819" t="e">
        <f t="shared" ref="AI14:AI77" si="11">H14-I14-J14-K14-L14</f>
        <v>#REF!</v>
      </c>
      <c r="AJ14" s="819" t="e">
        <f t="shared" ref="AJ14:AJ77" si="12">100-Y14-AA14-AC14-AE14</f>
        <v>#REF!</v>
      </c>
      <c r="AK14" s="790" t="e">
        <f t="shared" si="1"/>
        <v>#REF!</v>
      </c>
      <c r="AL14" s="667"/>
      <c r="AM14" s="675" t="e">
        <f t="shared" ref="AM14:AM136" si="13">+((AE14+AC14))</f>
        <v>#REF!</v>
      </c>
      <c r="AN14" s="628" t="s">
        <v>434</v>
      </c>
      <c r="AO14" s="693" t="s">
        <v>1250</v>
      </c>
      <c r="AP14" s="677"/>
    </row>
    <row r="15" spans="1:45" s="694" customFormat="1" ht="20.100000000000001" customHeight="1">
      <c r="A15" s="667"/>
      <c r="B15" s="682">
        <v>3</v>
      </c>
      <c r="C15" s="683">
        <v>1.0029999999999997</v>
      </c>
      <c r="D15" s="684" t="e">
        <f>#REF!</f>
        <v>#REF!</v>
      </c>
      <c r="E15" s="685" t="s">
        <v>1270</v>
      </c>
      <c r="F15" s="686" t="e">
        <f>#REF!</f>
        <v>#REF!</v>
      </c>
      <c r="G15" s="687">
        <v>0.11</v>
      </c>
      <c r="H15" s="688" t="e">
        <f>#REF!</f>
        <v>#REF!</v>
      </c>
      <c r="I15" s="689" t="e">
        <f t="shared" si="2"/>
        <v>#REF!</v>
      </c>
      <c r="J15" s="689" t="e">
        <f t="shared" si="3"/>
        <v>#REF!</v>
      </c>
      <c r="K15" s="689" t="e">
        <f t="shared" si="4"/>
        <v>#REF!</v>
      </c>
      <c r="L15" s="689" t="e">
        <f t="shared" si="5"/>
        <v>#REF!</v>
      </c>
      <c r="M15" s="836" t="e">
        <f t="shared" si="6"/>
        <v>#REF!</v>
      </c>
      <c r="N15" s="690" t="e">
        <f>#REF!</f>
        <v>#REF!</v>
      </c>
      <c r="O15" s="787" t="e">
        <f>(#REF!+#REF!+#REF!+#REF!)/'1-'!H15*100</f>
        <v>#REF!</v>
      </c>
      <c r="P15" s="787" t="e">
        <f>(#REF!+#REF!+#REF!)/'1-'!H15*100</f>
        <v>#REF!</v>
      </c>
      <c r="Q15" s="787"/>
      <c r="R15" s="691" t="e">
        <f>(#REF!+#REF!+#REF!)/'1-'!H15*100</f>
        <v>#REF!</v>
      </c>
      <c r="S15" s="691" t="e">
        <f>(#REF!+#REF!+#REF!)/'1-'!H15*100</f>
        <v>#REF!</v>
      </c>
      <c r="T15" s="691" t="e">
        <f t="shared" si="7"/>
        <v>#REF!</v>
      </c>
      <c r="U15" s="691" t="e">
        <f t="shared" si="8"/>
        <v>#REF!</v>
      </c>
      <c r="V15" s="691" t="e">
        <f t="shared" si="9"/>
        <v>#REF!</v>
      </c>
      <c r="W15" s="691" t="e">
        <f t="shared" si="10"/>
        <v>#REF!</v>
      </c>
      <c r="X15" s="917" t="e">
        <f>#REF!</f>
        <v>#REF!</v>
      </c>
      <c r="Y15" s="691" t="e">
        <f>#REF!</f>
        <v>#REF!</v>
      </c>
      <c r="Z15" s="691" t="e">
        <f>#REF!</f>
        <v>#REF!</v>
      </c>
      <c r="AA15" s="691" t="e">
        <f>#REF!</f>
        <v>#REF!</v>
      </c>
      <c r="AB15" s="691" t="e">
        <f>#REF!</f>
        <v>#REF!</v>
      </c>
      <c r="AC15" s="691" t="e">
        <f>#REF!</f>
        <v>#REF!</v>
      </c>
      <c r="AD15" s="691" t="e">
        <f>#REF!</f>
        <v>#REF!</v>
      </c>
      <c r="AE15" s="691" t="e">
        <f>#REF!</f>
        <v>#REF!</v>
      </c>
      <c r="AF15" s="692"/>
      <c r="AG15" s="692" t="e">
        <f>#REF!</f>
        <v>#REF!</v>
      </c>
      <c r="AH15" s="692" t="s">
        <v>1249</v>
      </c>
      <c r="AI15" s="819" t="e">
        <f t="shared" si="11"/>
        <v>#REF!</v>
      </c>
      <c r="AJ15" s="819" t="e">
        <f t="shared" si="12"/>
        <v>#REF!</v>
      </c>
      <c r="AK15" s="790" t="e">
        <f t="shared" si="1"/>
        <v>#REF!</v>
      </c>
      <c r="AL15" s="667"/>
      <c r="AM15" s="675" t="e">
        <f t="shared" si="13"/>
        <v>#REF!</v>
      </c>
      <c r="AN15" s="628" t="s">
        <v>434</v>
      </c>
      <c r="AO15" s="693" t="s">
        <v>1250</v>
      </c>
      <c r="AP15" s="677"/>
    </row>
    <row r="16" spans="1:45" s="694" customFormat="1" ht="20.100000000000001" customHeight="1">
      <c r="A16" s="667"/>
      <c r="B16" s="682">
        <v>4</v>
      </c>
      <c r="C16" s="683">
        <v>1.0039999999999996</v>
      </c>
      <c r="D16" s="684" t="e">
        <f>#REF!</f>
        <v>#REF!</v>
      </c>
      <c r="E16" s="685" t="s">
        <v>1270</v>
      </c>
      <c r="F16" s="686" t="e">
        <f>#REF!</f>
        <v>#REF!</v>
      </c>
      <c r="G16" s="687">
        <v>0.12</v>
      </c>
      <c r="H16" s="688" t="e">
        <f>#REF!</f>
        <v>#REF!</v>
      </c>
      <c r="I16" s="689" t="e">
        <f t="shared" si="2"/>
        <v>#REF!</v>
      </c>
      <c r="J16" s="689" t="e">
        <f t="shared" si="3"/>
        <v>#REF!</v>
      </c>
      <c r="K16" s="689" t="e">
        <f t="shared" si="4"/>
        <v>#REF!</v>
      </c>
      <c r="L16" s="689" t="e">
        <f t="shared" si="5"/>
        <v>#REF!</v>
      </c>
      <c r="M16" s="836" t="e">
        <f t="shared" si="6"/>
        <v>#REF!</v>
      </c>
      <c r="N16" s="690" t="e">
        <f>#REF!</f>
        <v>#REF!</v>
      </c>
      <c r="O16" s="787" t="e">
        <f>(#REF!+#REF!+#REF!+#REF!)/'1-'!H16*100</f>
        <v>#REF!</v>
      </c>
      <c r="P16" s="787" t="e">
        <f>(#REF!+#REF!+#REF!)/'1-'!H16*100</f>
        <v>#REF!</v>
      </c>
      <c r="Q16" s="787"/>
      <c r="R16" s="691" t="e">
        <f>(#REF!+#REF!+#REF!)/'1-'!H16*100</f>
        <v>#REF!</v>
      </c>
      <c r="S16" s="691" t="e">
        <f>(#REF!+#REF!+#REF!)/'1-'!H16*100</f>
        <v>#REF!</v>
      </c>
      <c r="T16" s="691" t="e">
        <f t="shared" si="7"/>
        <v>#REF!</v>
      </c>
      <c r="U16" s="691" t="e">
        <f t="shared" si="8"/>
        <v>#REF!</v>
      </c>
      <c r="V16" s="691" t="e">
        <f t="shared" si="9"/>
        <v>#REF!</v>
      </c>
      <c r="W16" s="691" t="e">
        <f t="shared" si="10"/>
        <v>#REF!</v>
      </c>
      <c r="X16" s="917" t="e">
        <f>#REF!</f>
        <v>#REF!</v>
      </c>
      <c r="Y16" s="691" t="e">
        <f>#REF!</f>
        <v>#REF!</v>
      </c>
      <c r="Z16" s="691" t="e">
        <f>#REF!</f>
        <v>#REF!</v>
      </c>
      <c r="AA16" s="691" t="e">
        <f>#REF!</f>
        <v>#REF!</v>
      </c>
      <c r="AB16" s="691" t="e">
        <f>#REF!</f>
        <v>#REF!</v>
      </c>
      <c r="AC16" s="691" t="e">
        <f>#REF!</f>
        <v>#REF!</v>
      </c>
      <c r="AD16" s="691" t="e">
        <f>#REF!</f>
        <v>#REF!</v>
      </c>
      <c r="AE16" s="691" t="e">
        <f>#REF!</f>
        <v>#REF!</v>
      </c>
      <c r="AF16" s="692"/>
      <c r="AG16" s="692" t="e">
        <f>#REF!</f>
        <v>#REF!</v>
      </c>
      <c r="AH16" s="692" t="s">
        <v>1249</v>
      </c>
      <c r="AI16" s="819" t="e">
        <f t="shared" si="11"/>
        <v>#REF!</v>
      </c>
      <c r="AJ16" s="819" t="e">
        <f t="shared" si="12"/>
        <v>#REF!</v>
      </c>
      <c r="AK16" s="790" t="e">
        <f t="shared" si="1"/>
        <v>#REF!</v>
      </c>
      <c r="AL16" s="667"/>
      <c r="AM16" s="675" t="e">
        <f t="shared" si="13"/>
        <v>#REF!</v>
      </c>
      <c r="AN16" s="628" t="s">
        <v>434</v>
      </c>
      <c r="AO16" s="693" t="s">
        <v>1250</v>
      </c>
      <c r="AP16" s="677"/>
    </row>
    <row r="17" spans="1:42" s="694" customFormat="1" ht="20.100000000000001" customHeight="1">
      <c r="A17" s="667"/>
      <c r="B17" s="682">
        <v>5</v>
      </c>
      <c r="C17" s="683">
        <v>1.0049999999999994</v>
      </c>
      <c r="D17" s="684" t="e">
        <f>#REF!</f>
        <v>#REF!</v>
      </c>
      <c r="E17" s="685" t="s">
        <v>1270</v>
      </c>
      <c r="F17" s="686" t="e">
        <f>#REF!</f>
        <v>#REF!</v>
      </c>
      <c r="G17" s="687">
        <v>0.28999999999999998</v>
      </c>
      <c r="H17" s="688" t="e">
        <f>#REF!</f>
        <v>#REF!</v>
      </c>
      <c r="I17" s="689" t="e">
        <f t="shared" si="2"/>
        <v>#REF!</v>
      </c>
      <c r="J17" s="689" t="e">
        <f t="shared" si="3"/>
        <v>#REF!</v>
      </c>
      <c r="K17" s="689" t="e">
        <f t="shared" si="4"/>
        <v>#REF!</v>
      </c>
      <c r="L17" s="689" t="e">
        <f t="shared" si="5"/>
        <v>#REF!</v>
      </c>
      <c r="M17" s="836" t="e">
        <f t="shared" si="6"/>
        <v>#REF!</v>
      </c>
      <c r="N17" s="690" t="e">
        <f>#REF!</f>
        <v>#REF!</v>
      </c>
      <c r="O17" s="787" t="e">
        <f>(#REF!+#REF!+#REF!+#REF!)/'1-'!H17*100</f>
        <v>#REF!</v>
      </c>
      <c r="P17" s="787" t="e">
        <f>(#REF!+#REF!+#REF!)/'1-'!H17*100</f>
        <v>#REF!</v>
      </c>
      <c r="Q17" s="787"/>
      <c r="R17" s="691" t="e">
        <f>(#REF!+#REF!+#REF!)/'1-'!H17*100</f>
        <v>#REF!</v>
      </c>
      <c r="S17" s="691" t="e">
        <f>(#REF!+#REF!+#REF!)/'1-'!H17*100</f>
        <v>#REF!</v>
      </c>
      <c r="T17" s="691" t="e">
        <f t="shared" si="7"/>
        <v>#REF!</v>
      </c>
      <c r="U17" s="691" t="e">
        <f t="shared" si="8"/>
        <v>#REF!</v>
      </c>
      <c r="V17" s="691" t="e">
        <f t="shared" si="9"/>
        <v>#REF!</v>
      </c>
      <c r="W17" s="691" t="e">
        <f t="shared" si="10"/>
        <v>#REF!</v>
      </c>
      <c r="X17" s="917" t="e">
        <f>#REF!</f>
        <v>#REF!</v>
      </c>
      <c r="Y17" s="691" t="e">
        <f>#REF!</f>
        <v>#REF!</v>
      </c>
      <c r="Z17" s="691" t="e">
        <f>#REF!</f>
        <v>#REF!</v>
      </c>
      <c r="AA17" s="691" t="e">
        <f>#REF!</f>
        <v>#REF!</v>
      </c>
      <c r="AB17" s="691" t="e">
        <f>#REF!</f>
        <v>#REF!</v>
      </c>
      <c r="AC17" s="691" t="e">
        <f>#REF!</f>
        <v>#REF!</v>
      </c>
      <c r="AD17" s="691" t="e">
        <f>#REF!</f>
        <v>#REF!</v>
      </c>
      <c r="AE17" s="691" t="e">
        <f>#REF!</f>
        <v>#REF!</v>
      </c>
      <c r="AF17" s="692"/>
      <c r="AG17" s="692" t="e">
        <f>#REF!</f>
        <v>#REF!</v>
      </c>
      <c r="AH17" s="692" t="s">
        <v>1249</v>
      </c>
      <c r="AI17" s="819" t="e">
        <f t="shared" si="11"/>
        <v>#REF!</v>
      </c>
      <c r="AJ17" s="819" t="e">
        <f t="shared" si="12"/>
        <v>#REF!</v>
      </c>
      <c r="AK17" s="790" t="e">
        <f t="shared" si="1"/>
        <v>#REF!</v>
      </c>
      <c r="AL17" s="667"/>
      <c r="AM17" s="675" t="e">
        <f t="shared" si="13"/>
        <v>#REF!</v>
      </c>
      <c r="AN17" s="628" t="s">
        <v>434</v>
      </c>
      <c r="AO17" s="693" t="s">
        <v>1250</v>
      </c>
      <c r="AP17" s="677"/>
    </row>
    <row r="18" spans="1:42" s="694" customFormat="1" ht="20.100000000000001" customHeight="1">
      <c r="A18" s="667"/>
      <c r="B18" s="682">
        <v>6</v>
      </c>
      <c r="C18" s="683">
        <v>1.0059999999999993</v>
      </c>
      <c r="D18" s="684" t="e">
        <f>#REF!</f>
        <v>#REF!</v>
      </c>
      <c r="E18" s="685" t="s">
        <v>1270</v>
      </c>
      <c r="F18" s="686" t="e">
        <f>#REF!</f>
        <v>#REF!</v>
      </c>
      <c r="G18" s="687">
        <v>0.22</v>
      </c>
      <c r="H18" s="688" t="e">
        <f>#REF!</f>
        <v>#REF!</v>
      </c>
      <c r="I18" s="689" t="e">
        <f t="shared" si="2"/>
        <v>#REF!</v>
      </c>
      <c r="J18" s="689" t="e">
        <f t="shared" si="3"/>
        <v>#REF!</v>
      </c>
      <c r="K18" s="689" t="e">
        <f t="shared" si="4"/>
        <v>#REF!</v>
      </c>
      <c r="L18" s="689" t="e">
        <f t="shared" si="5"/>
        <v>#REF!</v>
      </c>
      <c r="M18" s="836" t="e">
        <f t="shared" si="6"/>
        <v>#REF!</v>
      </c>
      <c r="N18" s="690" t="e">
        <f>#REF!</f>
        <v>#REF!</v>
      </c>
      <c r="O18" s="787" t="e">
        <f>(#REF!+#REF!+#REF!+#REF!)/'1-'!H18*100</f>
        <v>#REF!</v>
      </c>
      <c r="P18" s="787" t="e">
        <f>(#REF!+#REF!+#REF!)/'1-'!H18*100</f>
        <v>#REF!</v>
      </c>
      <c r="Q18" s="787"/>
      <c r="R18" s="691" t="e">
        <f>(#REF!+#REF!+#REF!)/'1-'!H18*100</f>
        <v>#REF!</v>
      </c>
      <c r="S18" s="691" t="e">
        <f>(#REF!+#REF!+#REF!)/'1-'!H18*100</f>
        <v>#REF!</v>
      </c>
      <c r="T18" s="691" t="e">
        <f t="shared" si="7"/>
        <v>#REF!</v>
      </c>
      <c r="U18" s="691" t="e">
        <f t="shared" si="8"/>
        <v>#REF!</v>
      </c>
      <c r="V18" s="691" t="e">
        <f t="shared" si="9"/>
        <v>#REF!</v>
      </c>
      <c r="W18" s="691" t="e">
        <f t="shared" si="10"/>
        <v>#REF!</v>
      </c>
      <c r="X18" s="917" t="e">
        <f>#REF!</f>
        <v>#REF!</v>
      </c>
      <c r="Y18" s="691" t="e">
        <f>#REF!</f>
        <v>#REF!</v>
      </c>
      <c r="Z18" s="691" t="e">
        <f>#REF!</f>
        <v>#REF!</v>
      </c>
      <c r="AA18" s="691" t="e">
        <f>#REF!</f>
        <v>#REF!</v>
      </c>
      <c r="AB18" s="691" t="e">
        <f>#REF!</f>
        <v>#REF!</v>
      </c>
      <c r="AC18" s="691" t="e">
        <f>#REF!</f>
        <v>#REF!</v>
      </c>
      <c r="AD18" s="691" t="e">
        <f>#REF!</f>
        <v>#REF!</v>
      </c>
      <c r="AE18" s="691" t="e">
        <f>#REF!</f>
        <v>#REF!</v>
      </c>
      <c r="AF18" s="692"/>
      <c r="AG18" s="692" t="e">
        <f>#REF!</f>
        <v>#REF!</v>
      </c>
      <c r="AH18" s="692" t="s">
        <v>1249</v>
      </c>
      <c r="AI18" s="819" t="e">
        <f t="shared" si="11"/>
        <v>#REF!</v>
      </c>
      <c r="AJ18" s="819" t="e">
        <f t="shared" si="12"/>
        <v>#REF!</v>
      </c>
      <c r="AK18" s="790" t="e">
        <f t="shared" si="1"/>
        <v>#REF!</v>
      </c>
      <c r="AL18" s="667"/>
      <c r="AM18" s="675" t="e">
        <f t="shared" si="13"/>
        <v>#REF!</v>
      </c>
      <c r="AN18" s="628" t="s">
        <v>434</v>
      </c>
      <c r="AO18" s="693" t="s">
        <v>1250</v>
      </c>
      <c r="AP18" s="677"/>
    </row>
    <row r="19" spans="1:42" s="694" customFormat="1" ht="20.100000000000001" customHeight="1">
      <c r="A19" s="667"/>
      <c r="B19" s="682">
        <v>7</v>
      </c>
      <c r="C19" s="683">
        <v>1.0069999999999992</v>
      </c>
      <c r="D19" s="684" t="e">
        <f>#REF!</f>
        <v>#REF!</v>
      </c>
      <c r="E19" s="685" t="s">
        <v>1270</v>
      </c>
      <c r="F19" s="686" t="e">
        <f>#REF!</f>
        <v>#REF!</v>
      </c>
      <c r="G19" s="687">
        <v>0.26</v>
      </c>
      <c r="H19" s="688" t="e">
        <f>#REF!</f>
        <v>#REF!</v>
      </c>
      <c r="I19" s="689" t="e">
        <f t="shared" si="2"/>
        <v>#REF!</v>
      </c>
      <c r="J19" s="689" t="e">
        <f t="shared" si="3"/>
        <v>#REF!</v>
      </c>
      <c r="K19" s="689" t="e">
        <f t="shared" si="4"/>
        <v>#REF!</v>
      </c>
      <c r="L19" s="689" t="e">
        <f t="shared" si="5"/>
        <v>#REF!</v>
      </c>
      <c r="M19" s="836" t="e">
        <f t="shared" si="6"/>
        <v>#REF!</v>
      </c>
      <c r="N19" s="690" t="e">
        <f>#REF!</f>
        <v>#REF!</v>
      </c>
      <c r="O19" s="787" t="e">
        <f>(#REF!+#REF!+#REF!+#REF!)/'1-'!H19*100</f>
        <v>#REF!</v>
      </c>
      <c r="P19" s="787" t="e">
        <f>(#REF!+#REF!+#REF!)/'1-'!H19*100</f>
        <v>#REF!</v>
      </c>
      <c r="Q19" s="787"/>
      <c r="R19" s="691" t="e">
        <f>(#REF!+#REF!+#REF!)/'1-'!H19*100</f>
        <v>#REF!</v>
      </c>
      <c r="S19" s="691" t="e">
        <f>(#REF!+#REF!+#REF!)/'1-'!H19*100</f>
        <v>#REF!</v>
      </c>
      <c r="T19" s="691" t="e">
        <f t="shared" si="7"/>
        <v>#REF!</v>
      </c>
      <c r="U19" s="691" t="e">
        <f t="shared" si="8"/>
        <v>#REF!</v>
      </c>
      <c r="V19" s="691" t="e">
        <f t="shared" si="9"/>
        <v>#REF!</v>
      </c>
      <c r="W19" s="691" t="e">
        <f t="shared" si="10"/>
        <v>#REF!</v>
      </c>
      <c r="X19" s="917" t="e">
        <f>#REF!</f>
        <v>#REF!</v>
      </c>
      <c r="Y19" s="691" t="e">
        <f>#REF!</f>
        <v>#REF!</v>
      </c>
      <c r="Z19" s="691" t="e">
        <f>#REF!</f>
        <v>#REF!</v>
      </c>
      <c r="AA19" s="691" t="e">
        <f>#REF!</f>
        <v>#REF!</v>
      </c>
      <c r="AB19" s="691" t="e">
        <f>#REF!</f>
        <v>#REF!</v>
      </c>
      <c r="AC19" s="691" t="e">
        <f>#REF!</f>
        <v>#REF!</v>
      </c>
      <c r="AD19" s="691" t="e">
        <f>#REF!</f>
        <v>#REF!</v>
      </c>
      <c r="AE19" s="691" t="e">
        <f>#REF!</f>
        <v>#REF!</v>
      </c>
      <c r="AF19" s="692"/>
      <c r="AG19" s="692" t="e">
        <f>#REF!</f>
        <v>#REF!</v>
      </c>
      <c r="AH19" s="692" t="s">
        <v>1249</v>
      </c>
      <c r="AI19" s="819" t="e">
        <f t="shared" si="11"/>
        <v>#REF!</v>
      </c>
      <c r="AJ19" s="819" t="e">
        <f t="shared" si="12"/>
        <v>#REF!</v>
      </c>
      <c r="AK19" s="790" t="e">
        <f t="shared" si="1"/>
        <v>#REF!</v>
      </c>
      <c r="AL19" s="667"/>
      <c r="AM19" s="675" t="e">
        <f t="shared" si="13"/>
        <v>#REF!</v>
      </c>
      <c r="AN19" s="628" t="s">
        <v>434</v>
      </c>
      <c r="AO19" s="693" t="s">
        <v>1250</v>
      </c>
      <c r="AP19" s="677"/>
    </row>
    <row r="20" spans="1:42" s="694" customFormat="1" ht="20.100000000000001" customHeight="1">
      <c r="A20" s="667"/>
      <c r="B20" s="682">
        <v>8</v>
      </c>
      <c r="C20" s="683">
        <v>1.0079999999999991</v>
      </c>
      <c r="D20" s="684" t="e">
        <f>#REF!</f>
        <v>#REF!</v>
      </c>
      <c r="E20" s="685" t="s">
        <v>1270</v>
      </c>
      <c r="F20" s="686" t="e">
        <f>#REF!</f>
        <v>#REF!</v>
      </c>
      <c r="G20" s="687">
        <v>0.43</v>
      </c>
      <c r="H20" s="688" t="e">
        <f>#REF!</f>
        <v>#REF!</v>
      </c>
      <c r="I20" s="689" t="e">
        <f t="shared" si="2"/>
        <v>#REF!</v>
      </c>
      <c r="J20" s="689" t="e">
        <f t="shared" si="3"/>
        <v>#REF!</v>
      </c>
      <c r="K20" s="689" t="e">
        <f t="shared" si="4"/>
        <v>#REF!</v>
      </c>
      <c r="L20" s="689" t="e">
        <f t="shared" si="5"/>
        <v>#REF!</v>
      </c>
      <c r="M20" s="836" t="e">
        <f t="shared" si="6"/>
        <v>#REF!</v>
      </c>
      <c r="N20" s="690" t="e">
        <f>#REF!</f>
        <v>#REF!</v>
      </c>
      <c r="O20" s="787" t="e">
        <f>(#REF!+#REF!+#REF!+#REF!)/'1-'!H20*100</f>
        <v>#REF!</v>
      </c>
      <c r="P20" s="787" t="e">
        <f>(#REF!+#REF!+#REF!)/'1-'!H20*100</f>
        <v>#REF!</v>
      </c>
      <c r="Q20" s="787"/>
      <c r="R20" s="691" t="e">
        <f>(#REF!+#REF!+#REF!)/'1-'!H20*100</f>
        <v>#REF!</v>
      </c>
      <c r="S20" s="691" t="e">
        <f>(#REF!+#REF!+#REF!)/'1-'!H20*100</f>
        <v>#REF!</v>
      </c>
      <c r="T20" s="691" t="e">
        <f t="shared" si="7"/>
        <v>#REF!</v>
      </c>
      <c r="U20" s="691" t="e">
        <f t="shared" si="8"/>
        <v>#REF!</v>
      </c>
      <c r="V20" s="691" t="e">
        <f t="shared" si="9"/>
        <v>#REF!</v>
      </c>
      <c r="W20" s="691" t="e">
        <f t="shared" si="10"/>
        <v>#REF!</v>
      </c>
      <c r="X20" s="917" t="e">
        <f>#REF!</f>
        <v>#REF!</v>
      </c>
      <c r="Y20" s="691" t="e">
        <f>#REF!</f>
        <v>#REF!</v>
      </c>
      <c r="Z20" s="691" t="e">
        <f>#REF!</f>
        <v>#REF!</v>
      </c>
      <c r="AA20" s="691" t="e">
        <f>#REF!</f>
        <v>#REF!</v>
      </c>
      <c r="AB20" s="691" t="e">
        <f>#REF!</f>
        <v>#REF!</v>
      </c>
      <c r="AC20" s="691" t="e">
        <f>#REF!</f>
        <v>#REF!</v>
      </c>
      <c r="AD20" s="691" t="e">
        <f>#REF!</f>
        <v>#REF!</v>
      </c>
      <c r="AE20" s="691" t="e">
        <f>#REF!</f>
        <v>#REF!</v>
      </c>
      <c r="AF20" s="692"/>
      <c r="AG20" s="692" t="e">
        <f>#REF!</f>
        <v>#REF!</v>
      </c>
      <c r="AH20" s="692" t="s">
        <v>1249</v>
      </c>
      <c r="AI20" s="819" t="e">
        <f t="shared" si="11"/>
        <v>#REF!</v>
      </c>
      <c r="AJ20" s="819" t="e">
        <f t="shared" si="12"/>
        <v>#REF!</v>
      </c>
      <c r="AK20" s="790" t="e">
        <f t="shared" si="1"/>
        <v>#REF!</v>
      </c>
      <c r="AL20" s="667"/>
      <c r="AM20" s="675" t="e">
        <f t="shared" si="13"/>
        <v>#REF!</v>
      </c>
      <c r="AN20" s="628" t="s">
        <v>434</v>
      </c>
      <c r="AO20" s="693" t="s">
        <v>1250</v>
      </c>
      <c r="AP20" s="677"/>
    </row>
    <row r="21" spans="1:42" s="694" customFormat="1" ht="20.100000000000001" customHeight="1">
      <c r="A21" s="667"/>
      <c r="B21" s="682">
        <v>9</v>
      </c>
      <c r="C21" s="683">
        <v>1.008999999999999</v>
      </c>
      <c r="D21" s="684" t="e">
        <f>#REF!</f>
        <v>#REF!</v>
      </c>
      <c r="E21" s="685" t="s">
        <v>1270</v>
      </c>
      <c r="F21" s="686" t="e">
        <f>#REF!</f>
        <v>#REF!</v>
      </c>
      <c r="G21" s="687">
        <v>0.28000000000000003</v>
      </c>
      <c r="H21" s="688" t="e">
        <f>#REF!</f>
        <v>#REF!</v>
      </c>
      <c r="I21" s="689" t="e">
        <f t="shared" si="2"/>
        <v>#REF!</v>
      </c>
      <c r="J21" s="689" t="e">
        <f t="shared" si="3"/>
        <v>#REF!</v>
      </c>
      <c r="K21" s="689" t="e">
        <f t="shared" si="4"/>
        <v>#REF!</v>
      </c>
      <c r="L21" s="689" t="e">
        <f t="shared" si="5"/>
        <v>#REF!</v>
      </c>
      <c r="M21" s="836" t="e">
        <f t="shared" si="6"/>
        <v>#REF!</v>
      </c>
      <c r="N21" s="690" t="e">
        <f>#REF!</f>
        <v>#REF!</v>
      </c>
      <c r="O21" s="787" t="e">
        <f>(#REF!+#REF!+#REF!+#REF!)/'1-'!H21*100</f>
        <v>#REF!</v>
      </c>
      <c r="P21" s="787" t="e">
        <f>(#REF!+#REF!+#REF!)/'1-'!H21*100</f>
        <v>#REF!</v>
      </c>
      <c r="Q21" s="787"/>
      <c r="R21" s="691" t="e">
        <f>(#REF!+#REF!+#REF!)/'1-'!H21*100</f>
        <v>#REF!</v>
      </c>
      <c r="S21" s="691" t="e">
        <f>(#REF!+#REF!+#REF!)/'1-'!H21*100</f>
        <v>#REF!</v>
      </c>
      <c r="T21" s="691" t="e">
        <f t="shared" si="7"/>
        <v>#REF!</v>
      </c>
      <c r="U21" s="691" t="e">
        <f t="shared" si="8"/>
        <v>#REF!</v>
      </c>
      <c r="V21" s="691" t="e">
        <f t="shared" si="9"/>
        <v>#REF!</v>
      </c>
      <c r="W21" s="691" t="e">
        <f t="shared" si="10"/>
        <v>#REF!</v>
      </c>
      <c r="X21" s="917" t="e">
        <f>#REF!</f>
        <v>#REF!</v>
      </c>
      <c r="Y21" s="691" t="e">
        <f>#REF!</f>
        <v>#REF!</v>
      </c>
      <c r="Z21" s="691" t="e">
        <f>#REF!</f>
        <v>#REF!</v>
      </c>
      <c r="AA21" s="691" t="e">
        <f>#REF!</f>
        <v>#REF!</v>
      </c>
      <c r="AB21" s="691" t="e">
        <f>#REF!</f>
        <v>#REF!</v>
      </c>
      <c r="AC21" s="691" t="e">
        <f>#REF!</f>
        <v>#REF!</v>
      </c>
      <c r="AD21" s="691" t="e">
        <f>#REF!</f>
        <v>#REF!</v>
      </c>
      <c r="AE21" s="691" t="e">
        <f>#REF!</f>
        <v>#REF!</v>
      </c>
      <c r="AF21" s="692"/>
      <c r="AG21" s="692" t="e">
        <f>#REF!</f>
        <v>#REF!</v>
      </c>
      <c r="AH21" s="692" t="s">
        <v>1249</v>
      </c>
      <c r="AI21" s="819" t="e">
        <f t="shared" si="11"/>
        <v>#REF!</v>
      </c>
      <c r="AJ21" s="819" t="e">
        <f t="shared" si="12"/>
        <v>#REF!</v>
      </c>
      <c r="AK21" s="790" t="e">
        <f t="shared" si="1"/>
        <v>#REF!</v>
      </c>
      <c r="AL21" s="667"/>
      <c r="AM21" s="675" t="e">
        <f t="shared" si="13"/>
        <v>#REF!</v>
      </c>
      <c r="AN21" s="628" t="s">
        <v>434</v>
      </c>
      <c r="AO21" s="693" t="s">
        <v>1250</v>
      </c>
      <c r="AP21" s="677"/>
    </row>
    <row r="22" spans="1:42" s="694" customFormat="1" ht="20.100000000000001" customHeight="1">
      <c r="A22" s="667"/>
      <c r="B22" s="682">
        <v>10</v>
      </c>
      <c r="C22" s="683">
        <v>1.0099999999999989</v>
      </c>
      <c r="D22" s="684" t="e">
        <f>#REF!</f>
        <v>#REF!</v>
      </c>
      <c r="E22" s="685" t="s">
        <v>1270</v>
      </c>
      <c r="F22" s="686" t="e">
        <f>#REF!</f>
        <v>#REF!</v>
      </c>
      <c r="G22" s="687">
        <v>1.23</v>
      </c>
      <c r="H22" s="688" t="e">
        <f>#REF!</f>
        <v>#REF!</v>
      </c>
      <c r="I22" s="689" t="e">
        <f t="shared" si="2"/>
        <v>#REF!</v>
      </c>
      <c r="J22" s="689" t="e">
        <f t="shared" si="3"/>
        <v>#REF!</v>
      </c>
      <c r="K22" s="689" t="e">
        <f t="shared" si="4"/>
        <v>#REF!</v>
      </c>
      <c r="L22" s="689" t="e">
        <f t="shared" si="5"/>
        <v>#REF!</v>
      </c>
      <c r="M22" s="836" t="e">
        <f t="shared" si="6"/>
        <v>#REF!</v>
      </c>
      <c r="N22" s="690" t="e">
        <f>#REF!</f>
        <v>#REF!</v>
      </c>
      <c r="O22" s="787" t="e">
        <f>(#REF!+#REF!+#REF!+#REF!)/'1-'!H22*100</f>
        <v>#REF!</v>
      </c>
      <c r="P22" s="787" t="e">
        <f>(#REF!+#REF!+#REF!)/'1-'!H22*100</f>
        <v>#REF!</v>
      </c>
      <c r="Q22" s="787"/>
      <c r="R22" s="691" t="e">
        <f>(#REF!+#REF!+#REF!)/'1-'!H22*100</f>
        <v>#REF!</v>
      </c>
      <c r="S22" s="691" t="e">
        <f>(#REF!+#REF!+#REF!)/'1-'!H22*100</f>
        <v>#REF!</v>
      </c>
      <c r="T22" s="691" t="e">
        <f t="shared" si="7"/>
        <v>#REF!</v>
      </c>
      <c r="U22" s="691" t="e">
        <f t="shared" si="8"/>
        <v>#REF!</v>
      </c>
      <c r="V22" s="691" t="e">
        <f t="shared" si="9"/>
        <v>#REF!</v>
      </c>
      <c r="W22" s="691" t="e">
        <f t="shared" si="10"/>
        <v>#REF!</v>
      </c>
      <c r="X22" s="917" t="e">
        <f>#REF!</f>
        <v>#REF!</v>
      </c>
      <c r="Y22" s="691" t="e">
        <f>#REF!</f>
        <v>#REF!</v>
      </c>
      <c r="Z22" s="691" t="e">
        <f>#REF!</f>
        <v>#REF!</v>
      </c>
      <c r="AA22" s="691" t="e">
        <f>#REF!</f>
        <v>#REF!</v>
      </c>
      <c r="AB22" s="691" t="e">
        <f>#REF!</f>
        <v>#REF!</v>
      </c>
      <c r="AC22" s="691" t="e">
        <f>#REF!</f>
        <v>#REF!</v>
      </c>
      <c r="AD22" s="691" t="e">
        <f>#REF!</f>
        <v>#REF!</v>
      </c>
      <c r="AE22" s="691" t="e">
        <f>#REF!</f>
        <v>#REF!</v>
      </c>
      <c r="AF22" s="692"/>
      <c r="AG22" s="692" t="e">
        <f>#REF!</f>
        <v>#REF!</v>
      </c>
      <c r="AH22" s="692" t="s">
        <v>1249</v>
      </c>
      <c r="AI22" s="819" t="e">
        <f t="shared" si="11"/>
        <v>#REF!</v>
      </c>
      <c r="AJ22" s="819" t="e">
        <f t="shared" si="12"/>
        <v>#REF!</v>
      </c>
      <c r="AK22" s="790" t="e">
        <f t="shared" si="1"/>
        <v>#REF!</v>
      </c>
      <c r="AL22" s="667"/>
      <c r="AM22" s="675" t="e">
        <f t="shared" si="13"/>
        <v>#REF!</v>
      </c>
      <c r="AN22" s="628" t="s">
        <v>434</v>
      </c>
      <c r="AO22" s="693" t="s">
        <v>1250</v>
      </c>
      <c r="AP22" s="677"/>
    </row>
    <row r="23" spans="1:42" s="694" customFormat="1" ht="20.100000000000001" customHeight="1">
      <c r="A23" s="667"/>
      <c r="B23" s="682">
        <v>11</v>
      </c>
      <c r="C23" s="683">
        <v>1.0109999999999988</v>
      </c>
      <c r="D23" s="684" t="e">
        <f>#REF!</f>
        <v>#REF!</v>
      </c>
      <c r="E23" s="685" t="s">
        <v>1270</v>
      </c>
      <c r="F23" s="686" t="e">
        <f>#REF!</f>
        <v>#REF!</v>
      </c>
      <c r="G23" s="687">
        <v>0.84</v>
      </c>
      <c r="H23" s="688" t="e">
        <f>#REF!</f>
        <v>#REF!</v>
      </c>
      <c r="I23" s="689" t="e">
        <f t="shared" si="2"/>
        <v>#REF!</v>
      </c>
      <c r="J23" s="689" t="e">
        <f t="shared" si="3"/>
        <v>#REF!</v>
      </c>
      <c r="K23" s="689" t="e">
        <f t="shared" si="4"/>
        <v>#REF!</v>
      </c>
      <c r="L23" s="689" t="e">
        <f t="shared" si="5"/>
        <v>#REF!</v>
      </c>
      <c r="M23" s="836" t="e">
        <f t="shared" si="6"/>
        <v>#REF!</v>
      </c>
      <c r="N23" s="690" t="e">
        <f>#REF!</f>
        <v>#REF!</v>
      </c>
      <c r="O23" s="787" t="e">
        <f>(#REF!+#REF!+#REF!+#REF!)/'1-'!H23*100</f>
        <v>#REF!</v>
      </c>
      <c r="P23" s="787" t="e">
        <f>(#REF!+#REF!+#REF!)/'1-'!H23*100</f>
        <v>#REF!</v>
      </c>
      <c r="Q23" s="787"/>
      <c r="R23" s="691" t="e">
        <f>(#REF!+#REF!+#REF!)/'1-'!H23*100</f>
        <v>#REF!</v>
      </c>
      <c r="S23" s="691" t="e">
        <f>(#REF!+#REF!+#REF!)/'1-'!H23*100</f>
        <v>#REF!</v>
      </c>
      <c r="T23" s="691" t="e">
        <f t="shared" si="7"/>
        <v>#REF!</v>
      </c>
      <c r="U23" s="691" t="e">
        <f t="shared" si="8"/>
        <v>#REF!</v>
      </c>
      <c r="V23" s="691" t="e">
        <f t="shared" si="9"/>
        <v>#REF!</v>
      </c>
      <c r="W23" s="691" t="e">
        <f t="shared" si="10"/>
        <v>#REF!</v>
      </c>
      <c r="X23" s="917" t="e">
        <f>#REF!</f>
        <v>#REF!</v>
      </c>
      <c r="Y23" s="691" t="e">
        <f>#REF!</f>
        <v>#REF!</v>
      </c>
      <c r="Z23" s="691" t="e">
        <f>#REF!</f>
        <v>#REF!</v>
      </c>
      <c r="AA23" s="691" t="e">
        <f>#REF!</f>
        <v>#REF!</v>
      </c>
      <c r="AB23" s="691" t="e">
        <f>#REF!</f>
        <v>#REF!</v>
      </c>
      <c r="AC23" s="691" t="e">
        <f>#REF!</f>
        <v>#REF!</v>
      </c>
      <c r="AD23" s="691" t="e">
        <f>#REF!</f>
        <v>#REF!</v>
      </c>
      <c r="AE23" s="691" t="e">
        <f>#REF!</f>
        <v>#REF!</v>
      </c>
      <c r="AF23" s="692"/>
      <c r="AG23" s="692" t="e">
        <f>#REF!</f>
        <v>#REF!</v>
      </c>
      <c r="AH23" s="692" t="s">
        <v>1249</v>
      </c>
      <c r="AI23" s="819" t="e">
        <f t="shared" si="11"/>
        <v>#REF!</v>
      </c>
      <c r="AJ23" s="819" t="e">
        <f t="shared" si="12"/>
        <v>#REF!</v>
      </c>
      <c r="AK23" s="790" t="e">
        <f t="shared" si="1"/>
        <v>#REF!</v>
      </c>
      <c r="AL23" s="667"/>
      <c r="AM23" s="675" t="e">
        <f t="shared" si="13"/>
        <v>#REF!</v>
      </c>
      <c r="AN23" s="628" t="s">
        <v>434</v>
      </c>
      <c r="AO23" s="693" t="s">
        <v>1250</v>
      </c>
      <c r="AP23" s="677"/>
    </row>
    <row r="24" spans="1:42" s="694" customFormat="1" ht="20.100000000000001" customHeight="1">
      <c r="A24" s="667"/>
      <c r="B24" s="682">
        <v>12</v>
      </c>
      <c r="C24" s="683">
        <v>1.0119999999999987</v>
      </c>
      <c r="D24" s="684" t="e">
        <f>#REF!</f>
        <v>#REF!</v>
      </c>
      <c r="E24" s="685" t="s">
        <v>1270</v>
      </c>
      <c r="F24" s="686" t="e">
        <f>#REF!</f>
        <v>#REF!</v>
      </c>
      <c r="G24" s="687">
        <v>1.54</v>
      </c>
      <c r="H24" s="688" t="e">
        <f>#REF!</f>
        <v>#REF!</v>
      </c>
      <c r="I24" s="689" t="e">
        <f t="shared" si="2"/>
        <v>#REF!</v>
      </c>
      <c r="J24" s="689" t="e">
        <f t="shared" si="3"/>
        <v>#REF!</v>
      </c>
      <c r="K24" s="689" t="e">
        <f t="shared" si="4"/>
        <v>#REF!</v>
      </c>
      <c r="L24" s="689" t="e">
        <f t="shared" si="5"/>
        <v>#REF!</v>
      </c>
      <c r="M24" s="836" t="e">
        <f t="shared" si="6"/>
        <v>#REF!</v>
      </c>
      <c r="N24" s="690" t="e">
        <f>#REF!</f>
        <v>#REF!</v>
      </c>
      <c r="O24" s="787" t="e">
        <f>(#REF!+#REF!+#REF!+#REF!)/'1-'!H24*100</f>
        <v>#REF!</v>
      </c>
      <c r="P24" s="787" t="e">
        <f>(#REF!+#REF!+#REF!)/'1-'!H24*100</f>
        <v>#REF!</v>
      </c>
      <c r="Q24" s="787"/>
      <c r="R24" s="691" t="e">
        <f>(#REF!+#REF!+#REF!)/'1-'!H24*100</f>
        <v>#REF!</v>
      </c>
      <c r="S24" s="691" t="e">
        <f>(#REF!+#REF!+#REF!)/'1-'!H24*100</f>
        <v>#REF!</v>
      </c>
      <c r="T24" s="691" t="e">
        <f t="shared" si="7"/>
        <v>#REF!</v>
      </c>
      <c r="U24" s="691" t="e">
        <f t="shared" si="8"/>
        <v>#REF!</v>
      </c>
      <c r="V24" s="691" t="e">
        <f t="shared" si="9"/>
        <v>#REF!</v>
      </c>
      <c r="W24" s="691" t="e">
        <f t="shared" si="10"/>
        <v>#REF!</v>
      </c>
      <c r="X24" s="917" t="e">
        <f>#REF!</f>
        <v>#REF!</v>
      </c>
      <c r="Y24" s="691" t="e">
        <f>#REF!</f>
        <v>#REF!</v>
      </c>
      <c r="Z24" s="691" t="e">
        <f>#REF!</f>
        <v>#REF!</v>
      </c>
      <c r="AA24" s="691" t="e">
        <f>#REF!</f>
        <v>#REF!</v>
      </c>
      <c r="AB24" s="691" t="e">
        <f>#REF!</f>
        <v>#REF!</v>
      </c>
      <c r="AC24" s="691" t="e">
        <f>#REF!</f>
        <v>#REF!</v>
      </c>
      <c r="AD24" s="691" t="e">
        <f>#REF!</f>
        <v>#REF!</v>
      </c>
      <c r="AE24" s="691" t="e">
        <f>#REF!</f>
        <v>#REF!</v>
      </c>
      <c r="AF24" s="692"/>
      <c r="AG24" s="692" t="e">
        <f>#REF!</f>
        <v>#REF!</v>
      </c>
      <c r="AH24" s="692" t="s">
        <v>1249</v>
      </c>
      <c r="AI24" s="819" t="e">
        <f t="shared" si="11"/>
        <v>#REF!</v>
      </c>
      <c r="AJ24" s="819" t="e">
        <f t="shared" si="12"/>
        <v>#REF!</v>
      </c>
      <c r="AK24" s="790" t="e">
        <f t="shared" si="1"/>
        <v>#REF!</v>
      </c>
      <c r="AL24" s="667"/>
      <c r="AM24" s="675" t="e">
        <f t="shared" si="13"/>
        <v>#REF!</v>
      </c>
      <c r="AN24" s="628" t="s">
        <v>434</v>
      </c>
      <c r="AO24" s="693" t="s">
        <v>1250</v>
      </c>
      <c r="AP24" s="677"/>
    </row>
    <row r="25" spans="1:42" s="694" customFormat="1" ht="20.100000000000001" customHeight="1">
      <c r="A25" s="667"/>
      <c r="B25" s="682">
        <v>13</v>
      </c>
      <c r="C25" s="683">
        <v>1.0129999999999986</v>
      </c>
      <c r="D25" s="684" t="e">
        <f>#REF!</f>
        <v>#REF!</v>
      </c>
      <c r="E25" s="685" t="s">
        <v>1270</v>
      </c>
      <c r="F25" s="686" t="e">
        <f>#REF!</f>
        <v>#REF!</v>
      </c>
      <c r="G25" s="687">
        <v>0.27</v>
      </c>
      <c r="H25" s="688" t="e">
        <f>#REF!</f>
        <v>#REF!</v>
      </c>
      <c r="I25" s="689" t="e">
        <f t="shared" si="2"/>
        <v>#REF!</v>
      </c>
      <c r="J25" s="689" t="e">
        <f t="shared" si="3"/>
        <v>#REF!</v>
      </c>
      <c r="K25" s="689" t="e">
        <f t="shared" si="4"/>
        <v>#REF!</v>
      </c>
      <c r="L25" s="689" t="e">
        <f t="shared" si="5"/>
        <v>#REF!</v>
      </c>
      <c r="M25" s="836" t="e">
        <f t="shared" si="6"/>
        <v>#REF!</v>
      </c>
      <c r="N25" s="690" t="e">
        <f>#REF!</f>
        <v>#REF!</v>
      </c>
      <c r="O25" s="787" t="e">
        <f>(#REF!+#REF!+#REF!+#REF!)/'1-'!H25*100</f>
        <v>#REF!</v>
      </c>
      <c r="P25" s="787" t="e">
        <f>(#REF!+#REF!+#REF!)/'1-'!H25*100</f>
        <v>#REF!</v>
      </c>
      <c r="Q25" s="787"/>
      <c r="R25" s="691" t="e">
        <f>(#REF!+#REF!+#REF!)/'1-'!H25*100</f>
        <v>#REF!</v>
      </c>
      <c r="S25" s="691" t="e">
        <f>(#REF!+#REF!+#REF!)/'1-'!H25*100</f>
        <v>#REF!</v>
      </c>
      <c r="T25" s="691" t="e">
        <f t="shared" si="7"/>
        <v>#REF!</v>
      </c>
      <c r="U25" s="691" t="e">
        <f t="shared" si="8"/>
        <v>#REF!</v>
      </c>
      <c r="V25" s="691" t="e">
        <f t="shared" si="9"/>
        <v>#REF!</v>
      </c>
      <c r="W25" s="691" t="e">
        <f t="shared" si="10"/>
        <v>#REF!</v>
      </c>
      <c r="X25" s="917" t="e">
        <f>#REF!</f>
        <v>#REF!</v>
      </c>
      <c r="Y25" s="691" t="e">
        <f>#REF!</f>
        <v>#REF!</v>
      </c>
      <c r="Z25" s="691" t="e">
        <f>#REF!</f>
        <v>#REF!</v>
      </c>
      <c r="AA25" s="691" t="e">
        <f>#REF!</f>
        <v>#REF!</v>
      </c>
      <c r="AB25" s="691" t="e">
        <f>#REF!</f>
        <v>#REF!</v>
      </c>
      <c r="AC25" s="691" t="e">
        <f>#REF!</f>
        <v>#REF!</v>
      </c>
      <c r="AD25" s="691" t="e">
        <f>#REF!</f>
        <v>#REF!</v>
      </c>
      <c r="AE25" s="691" t="e">
        <f>#REF!</f>
        <v>#REF!</v>
      </c>
      <c r="AF25" s="692"/>
      <c r="AG25" s="692" t="e">
        <f>#REF!</f>
        <v>#REF!</v>
      </c>
      <c r="AH25" s="692" t="s">
        <v>1249</v>
      </c>
      <c r="AI25" s="819" t="e">
        <f t="shared" si="11"/>
        <v>#REF!</v>
      </c>
      <c r="AJ25" s="819" t="e">
        <f t="shared" si="12"/>
        <v>#REF!</v>
      </c>
      <c r="AK25" s="790" t="e">
        <f t="shared" si="1"/>
        <v>#REF!</v>
      </c>
      <c r="AL25" s="667"/>
      <c r="AM25" s="675" t="e">
        <f t="shared" si="13"/>
        <v>#REF!</v>
      </c>
      <c r="AN25" s="628" t="s">
        <v>434</v>
      </c>
      <c r="AO25" s="693" t="s">
        <v>1250</v>
      </c>
      <c r="AP25" s="677"/>
    </row>
    <row r="26" spans="1:42" s="694" customFormat="1" ht="20.100000000000001" customHeight="1">
      <c r="A26" s="667"/>
      <c r="B26" s="682">
        <v>14</v>
      </c>
      <c r="C26" s="683">
        <v>1.0139999999999985</v>
      </c>
      <c r="D26" s="684" t="e">
        <f>#REF!</f>
        <v>#REF!</v>
      </c>
      <c r="E26" s="685" t="s">
        <v>1270</v>
      </c>
      <c r="F26" s="686" t="e">
        <f>#REF!</f>
        <v>#REF!</v>
      </c>
      <c r="G26" s="687">
        <v>3.24</v>
      </c>
      <c r="H26" s="688" t="e">
        <f>#REF!</f>
        <v>#REF!</v>
      </c>
      <c r="I26" s="689" t="e">
        <f t="shared" si="2"/>
        <v>#REF!</v>
      </c>
      <c r="J26" s="689" t="e">
        <f t="shared" si="3"/>
        <v>#REF!</v>
      </c>
      <c r="K26" s="689" t="e">
        <f t="shared" si="4"/>
        <v>#REF!</v>
      </c>
      <c r="L26" s="689" t="e">
        <f t="shared" si="5"/>
        <v>#REF!</v>
      </c>
      <c r="M26" s="836" t="e">
        <f t="shared" si="6"/>
        <v>#REF!</v>
      </c>
      <c r="N26" s="690" t="e">
        <f>#REF!</f>
        <v>#REF!</v>
      </c>
      <c r="O26" s="787" t="e">
        <f>(#REF!+#REF!+#REF!+#REF!)/'1-'!H26*100</f>
        <v>#REF!</v>
      </c>
      <c r="P26" s="787" t="e">
        <f>(#REF!+#REF!+#REF!)/'1-'!H26*100</f>
        <v>#REF!</v>
      </c>
      <c r="Q26" s="787"/>
      <c r="R26" s="691" t="e">
        <f>(#REF!+#REF!+#REF!)/'1-'!H26*100</f>
        <v>#REF!</v>
      </c>
      <c r="S26" s="691" t="e">
        <f>(#REF!+#REF!+#REF!)/'1-'!H26*100</f>
        <v>#REF!</v>
      </c>
      <c r="T26" s="691" t="e">
        <f t="shared" si="7"/>
        <v>#REF!</v>
      </c>
      <c r="U26" s="691" t="e">
        <f t="shared" si="8"/>
        <v>#REF!</v>
      </c>
      <c r="V26" s="691" t="e">
        <f t="shared" si="9"/>
        <v>#REF!</v>
      </c>
      <c r="W26" s="691" t="e">
        <f t="shared" si="10"/>
        <v>#REF!</v>
      </c>
      <c r="X26" s="917" t="e">
        <f>#REF!</f>
        <v>#REF!</v>
      </c>
      <c r="Y26" s="691" t="e">
        <f>#REF!</f>
        <v>#REF!</v>
      </c>
      <c r="Z26" s="691" t="e">
        <f>#REF!</f>
        <v>#REF!</v>
      </c>
      <c r="AA26" s="691" t="e">
        <f>#REF!</f>
        <v>#REF!</v>
      </c>
      <c r="AB26" s="691" t="e">
        <f>#REF!</f>
        <v>#REF!</v>
      </c>
      <c r="AC26" s="691" t="e">
        <f>#REF!</f>
        <v>#REF!</v>
      </c>
      <c r="AD26" s="691" t="e">
        <f>#REF!</f>
        <v>#REF!</v>
      </c>
      <c r="AE26" s="691" t="e">
        <f>#REF!</f>
        <v>#REF!</v>
      </c>
      <c r="AF26" s="692"/>
      <c r="AG26" s="692" t="e">
        <f>#REF!</f>
        <v>#REF!</v>
      </c>
      <c r="AH26" s="692" t="s">
        <v>1249</v>
      </c>
      <c r="AI26" s="819" t="e">
        <f t="shared" si="11"/>
        <v>#REF!</v>
      </c>
      <c r="AJ26" s="819" t="e">
        <f t="shared" si="12"/>
        <v>#REF!</v>
      </c>
      <c r="AK26" s="790" t="e">
        <f t="shared" si="1"/>
        <v>#REF!</v>
      </c>
      <c r="AL26" s="667"/>
      <c r="AM26" s="675" t="e">
        <f t="shared" si="13"/>
        <v>#REF!</v>
      </c>
      <c r="AN26" s="628" t="s">
        <v>434</v>
      </c>
      <c r="AO26" s="693" t="s">
        <v>1250</v>
      </c>
      <c r="AP26" s="677"/>
    </row>
    <row r="27" spans="1:42" s="694" customFormat="1" ht="20.100000000000001" customHeight="1">
      <c r="A27" s="667"/>
      <c r="B27" s="682">
        <v>15</v>
      </c>
      <c r="C27" s="683">
        <v>1.0149999999999983</v>
      </c>
      <c r="D27" s="684" t="e">
        <f>#REF!</f>
        <v>#REF!</v>
      </c>
      <c r="E27" s="685" t="s">
        <v>1270</v>
      </c>
      <c r="F27" s="686" t="e">
        <f>#REF!</f>
        <v>#REF!</v>
      </c>
      <c r="G27" s="687">
        <v>4.24</v>
      </c>
      <c r="H27" s="688" t="e">
        <f>#REF!</f>
        <v>#REF!</v>
      </c>
      <c r="I27" s="689" t="e">
        <f t="shared" si="2"/>
        <v>#REF!</v>
      </c>
      <c r="J27" s="689" t="e">
        <f t="shared" si="3"/>
        <v>#REF!</v>
      </c>
      <c r="K27" s="689" t="e">
        <f t="shared" si="4"/>
        <v>#REF!</v>
      </c>
      <c r="L27" s="689" t="e">
        <f t="shared" si="5"/>
        <v>#REF!</v>
      </c>
      <c r="M27" s="836" t="e">
        <f t="shared" si="6"/>
        <v>#REF!</v>
      </c>
      <c r="N27" s="690" t="e">
        <f>#REF!</f>
        <v>#REF!</v>
      </c>
      <c r="O27" s="787" t="e">
        <f>(#REF!+#REF!+#REF!+#REF!)/'1-'!H27*100</f>
        <v>#REF!</v>
      </c>
      <c r="P27" s="787" t="e">
        <f>(#REF!+#REF!+#REF!)/'1-'!H27*100</f>
        <v>#REF!</v>
      </c>
      <c r="Q27" s="787"/>
      <c r="R27" s="691" t="e">
        <f>(#REF!+#REF!+#REF!)/'1-'!H27*100</f>
        <v>#REF!</v>
      </c>
      <c r="S27" s="691" t="e">
        <f>(#REF!+#REF!+#REF!)/'1-'!H27*100</f>
        <v>#REF!</v>
      </c>
      <c r="T27" s="691" t="e">
        <f t="shared" si="7"/>
        <v>#REF!</v>
      </c>
      <c r="U27" s="691" t="e">
        <f t="shared" si="8"/>
        <v>#REF!</v>
      </c>
      <c r="V27" s="691" t="e">
        <f t="shared" si="9"/>
        <v>#REF!</v>
      </c>
      <c r="W27" s="691" t="e">
        <f t="shared" si="10"/>
        <v>#REF!</v>
      </c>
      <c r="X27" s="917" t="e">
        <f>#REF!</f>
        <v>#REF!</v>
      </c>
      <c r="Y27" s="691" t="e">
        <f>#REF!</f>
        <v>#REF!</v>
      </c>
      <c r="Z27" s="691" t="e">
        <f>#REF!</f>
        <v>#REF!</v>
      </c>
      <c r="AA27" s="691" t="e">
        <f>#REF!</f>
        <v>#REF!</v>
      </c>
      <c r="AB27" s="691" t="e">
        <f>#REF!</f>
        <v>#REF!</v>
      </c>
      <c r="AC27" s="691" t="e">
        <f>#REF!</f>
        <v>#REF!</v>
      </c>
      <c r="AD27" s="691" t="e">
        <f>#REF!</f>
        <v>#REF!</v>
      </c>
      <c r="AE27" s="691" t="e">
        <f>#REF!</f>
        <v>#REF!</v>
      </c>
      <c r="AF27" s="692"/>
      <c r="AG27" s="692" t="e">
        <f>#REF!</f>
        <v>#REF!</v>
      </c>
      <c r="AH27" s="692" t="s">
        <v>1249</v>
      </c>
      <c r="AI27" s="819" t="e">
        <f t="shared" si="11"/>
        <v>#REF!</v>
      </c>
      <c r="AJ27" s="819" t="e">
        <f t="shared" si="12"/>
        <v>#REF!</v>
      </c>
      <c r="AK27" s="790" t="e">
        <f t="shared" si="1"/>
        <v>#REF!</v>
      </c>
      <c r="AL27" s="667"/>
      <c r="AM27" s="675" t="e">
        <f t="shared" si="13"/>
        <v>#REF!</v>
      </c>
      <c r="AN27" s="628" t="s">
        <v>434</v>
      </c>
      <c r="AO27" s="693" t="s">
        <v>1250</v>
      </c>
      <c r="AP27" s="677"/>
    </row>
    <row r="28" spans="1:42" s="694" customFormat="1" ht="20.100000000000001" customHeight="1">
      <c r="A28" s="667"/>
      <c r="B28" s="682">
        <v>16</v>
      </c>
      <c r="C28" s="683">
        <v>1.0159999999999982</v>
      </c>
      <c r="D28" s="684" t="e">
        <f>#REF!</f>
        <v>#REF!</v>
      </c>
      <c r="E28" s="685" t="s">
        <v>1270</v>
      </c>
      <c r="F28" s="686" t="e">
        <f>#REF!</f>
        <v>#REF!</v>
      </c>
      <c r="G28" s="687">
        <v>0.46</v>
      </c>
      <c r="H28" s="688" t="e">
        <f>#REF!</f>
        <v>#REF!</v>
      </c>
      <c r="I28" s="689" t="e">
        <f t="shared" si="2"/>
        <v>#REF!</v>
      </c>
      <c r="J28" s="689" t="e">
        <f t="shared" si="3"/>
        <v>#REF!</v>
      </c>
      <c r="K28" s="689" t="e">
        <f t="shared" si="4"/>
        <v>#REF!</v>
      </c>
      <c r="L28" s="689" t="e">
        <f t="shared" si="5"/>
        <v>#REF!</v>
      </c>
      <c r="M28" s="836" t="e">
        <f t="shared" si="6"/>
        <v>#REF!</v>
      </c>
      <c r="N28" s="690" t="e">
        <f>#REF!</f>
        <v>#REF!</v>
      </c>
      <c r="O28" s="787" t="e">
        <f>(#REF!+#REF!+#REF!+#REF!)/'1-'!H28*100</f>
        <v>#REF!</v>
      </c>
      <c r="P28" s="787" t="e">
        <f>(#REF!+#REF!+#REF!)/'1-'!H28*100</f>
        <v>#REF!</v>
      </c>
      <c r="Q28" s="787"/>
      <c r="R28" s="691" t="e">
        <f>(#REF!+#REF!+#REF!)/'1-'!H28*100</f>
        <v>#REF!</v>
      </c>
      <c r="S28" s="691" t="e">
        <f>(#REF!+#REF!+#REF!)/'1-'!H28*100</f>
        <v>#REF!</v>
      </c>
      <c r="T28" s="691" t="e">
        <f t="shared" si="7"/>
        <v>#REF!</v>
      </c>
      <c r="U28" s="691" t="e">
        <f t="shared" si="8"/>
        <v>#REF!</v>
      </c>
      <c r="V28" s="691" t="e">
        <f t="shared" si="9"/>
        <v>#REF!</v>
      </c>
      <c r="W28" s="691" t="e">
        <f t="shared" si="10"/>
        <v>#REF!</v>
      </c>
      <c r="X28" s="917" t="e">
        <f>#REF!</f>
        <v>#REF!</v>
      </c>
      <c r="Y28" s="691" t="e">
        <f>#REF!</f>
        <v>#REF!</v>
      </c>
      <c r="Z28" s="691" t="e">
        <f>#REF!</f>
        <v>#REF!</v>
      </c>
      <c r="AA28" s="691" t="e">
        <f>#REF!</f>
        <v>#REF!</v>
      </c>
      <c r="AB28" s="691" t="e">
        <f>#REF!</f>
        <v>#REF!</v>
      </c>
      <c r="AC28" s="691" t="e">
        <f>#REF!</f>
        <v>#REF!</v>
      </c>
      <c r="AD28" s="691" t="e">
        <f>#REF!</f>
        <v>#REF!</v>
      </c>
      <c r="AE28" s="691" t="e">
        <f>#REF!</f>
        <v>#REF!</v>
      </c>
      <c r="AF28" s="692"/>
      <c r="AG28" s="692" t="e">
        <f>#REF!</f>
        <v>#REF!</v>
      </c>
      <c r="AH28" s="692" t="s">
        <v>1249</v>
      </c>
      <c r="AI28" s="819" t="e">
        <f t="shared" si="11"/>
        <v>#REF!</v>
      </c>
      <c r="AJ28" s="819" t="e">
        <f t="shared" si="12"/>
        <v>#REF!</v>
      </c>
      <c r="AK28" s="790" t="e">
        <f t="shared" si="1"/>
        <v>#REF!</v>
      </c>
      <c r="AL28" s="667"/>
      <c r="AM28" s="675" t="e">
        <f t="shared" si="13"/>
        <v>#REF!</v>
      </c>
      <c r="AN28" s="628" t="s">
        <v>434</v>
      </c>
      <c r="AO28" s="693" t="s">
        <v>1250</v>
      </c>
      <c r="AP28" s="677"/>
    </row>
    <row r="29" spans="1:42" s="694" customFormat="1" ht="20.100000000000001" customHeight="1">
      <c r="A29" s="667"/>
      <c r="B29" s="682">
        <v>17</v>
      </c>
      <c r="C29" s="683">
        <v>1.0169999999999981</v>
      </c>
      <c r="D29" s="684" t="e">
        <f>#REF!</f>
        <v>#REF!</v>
      </c>
      <c r="E29" s="685" t="s">
        <v>1270</v>
      </c>
      <c r="F29" s="686" t="e">
        <f>#REF!</f>
        <v>#REF!</v>
      </c>
      <c r="G29" s="687">
        <v>2.2400000000000002</v>
      </c>
      <c r="H29" s="688" t="e">
        <f>#REF!</f>
        <v>#REF!</v>
      </c>
      <c r="I29" s="689" t="e">
        <f t="shared" si="2"/>
        <v>#REF!</v>
      </c>
      <c r="J29" s="689" t="e">
        <f t="shared" si="3"/>
        <v>#REF!</v>
      </c>
      <c r="K29" s="689" t="e">
        <f t="shared" si="4"/>
        <v>#REF!</v>
      </c>
      <c r="L29" s="689" t="e">
        <f t="shared" si="5"/>
        <v>#REF!</v>
      </c>
      <c r="M29" s="836" t="e">
        <f t="shared" si="6"/>
        <v>#REF!</v>
      </c>
      <c r="N29" s="690" t="e">
        <f>#REF!</f>
        <v>#REF!</v>
      </c>
      <c r="O29" s="787" t="e">
        <f>(#REF!+#REF!+#REF!+#REF!)/'1-'!H29*100</f>
        <v>#REF!</v>
      </c>
      <c r="P29" s="787" t="e">
        <f>(#REF!+#REF!+#REF!)/'1-'!H29*100</f>
        <v>#REF!</v>
      </c>
      <c r="Q29" s="787"/>
      <c r="R29" s="691" t="e">
        <f>(#REF!+#REF!+#REF!)/'1-'!H29*100</f>
        <v>#REF!</v>
      </c>
      <c r="S29" s="691" t="e">
        <f>(#REF!+#REF!+#REF!)/'1-'!H29*100</f>
        <v>#REF!</v>
      </c>
      <c r="T29" s="691" t="e">
        <f t="shared" si="7"/>
        <v>#REF!</v>
      </c>
      <c r="U29" s="691" t="e">
        <f t="shared" si="8"/>
        <v>#REF!</v>
      </c>
      <c r="V29" s="691" t="e">
        <f t="shared" si="9"/>
        <v>#REF!</v>
      </c>
      <c r="W29" s="691" t="e">
        <f t="shared" si="10"/>
        <v>#REF!</v>
      </c>
      <c r="X29" s="917" t="e">
        <f>#REF!</f>
        <v>#REF!</v>
      </c>
      <c r="Y29" s="691" t="e">
        <f>#REF!</f>
        <v>#REF!</v>
      </c>
      <c r="Z29" s="691" t="e">
        <f>#REF!</f>
        <v>#REF!</v>
      </c>
      <c r="AA29" s="691" t="e">
        <f>#REF!</f>
        <v>#REF!</v>
      </c>
      <c r="AB29" s="691" t="e">
        <f>#REF!</f>
        <v>#REF!</v>
      </c>
      <c r="AC29" s="691" t="e">
        <f>#REF!</f>
        <v>#REF!</v>
      </c>
      <c r="AD29" s="691" t="e">
        <f>#REF!</f>
        <v>#REF!</v>
      </c>
      <c r="AE29" s="691" t="e">
        <f>#REF!</f>
        <v>#REF!</v>
      </c>
      <c r="AF29" s="692"/>
      <c r="AG29" s="692" t="e">
        <f>#REF!</f>
        <v>#REF!</v>
      </c>
      <c r="AH29" s="692" t="s">
        <v>1249</v>
      </c>
      <c r="AI29" s="819" t="e">
        <f t="shared" si="11"/>
        <v>#REF!</v>
      </c>
      <c r="AJ29" s="819" t="e">
        <f t="shared" si="12"/>
        <v>#REF!</v>
      </c>
      <c r="AK29" s="790" t="e">
        <f t="shared" si="1"/>
        <v>#REF!</v>
      </c>
      <c r="AL29" s="667"/>
      <c r="AM29" s="675" t="e">
        <f t="shared" si="13"/>
        <v>#REF!</v>
      </c>
      <c r="AN29" s="628" t="s">
        <v>434</v>
      </c>
      <c r="AO29" s="693" t="s">
        <v>1250</v>
      </c>
      <c r="AP29" s="677"/>
    </row>
    <row r="30" spans="1:42" s="694" customFormat="1" ht="20.100000000000001" customHeight="1">
      <c r="A30" s="667"/>
      <c r="B30" s="682">
        <v>18</v>
      </c>
      <c r="C30" s="683">
        <v>1.017999999999998</v>
      </c>
      <c r="D30" s="684" t="e">
        <f>#REF!</f>
        <v>#REF!</v>
      </c>
      <c r="E30" s="685" t="s">
        <v>1270</v>
      </c>
      <c r="F30" s="686" t="e">
        <f>#REF!</f>
        <v>#REF!</v>
      </c>
      <c r="G30" s="687">
        <v>1.1200000000000001</v>
      </c>
      <c r="H30" s="688" t="e">
        <f>#REF!</f>
        <v>#REF!</v>
      </c>
      <c r="I30" s="689" t="e">
        <f t="shared" si="2"/>
        <v>#REF!</v>
      </c>
      <c r="J30" s="689" t="e">
        <f t="shared" si="3"/>
        <v>#REF!</v>
      </c>
      <c r="K30" s="689" t="e">
        <f t="shared" si="4"/>
        <v>#REF!</v>
      </c>
      <c r="L30" s="689" t="e">
        <f t="shared" si="5"/>
        <v>#REF!</v>
      </c>
      <c r="M30" s="836" t="e">
        <f t="shared" si="6"/>
        <v>#REF!</v>
      </c>
      <c r="N30" s="690" t="e">
        <f>#REF!</f>
        <v>#REF!</v>
      </c>
      <c r="O30" s="787" t="e">
        <f>(#REF!+#REF!+#REF!+#REF!)/'1-'!H30*100</f>
        <v>#REF!</v>
      </c>
      <c r="P30" s="787" t="e">
        <f>(#REF!+#REF!+#REF!)/'1-'!H30*100</f>
        <v>#REF!</v>
      </c>
      <c r="Q30" s="787"/>
      <c r="R30" s="691" t="e">
        <f>(#REF!+#REF!+#REF!)/'1-'!H30*100</f>
        <v>#REF!</v>
      </c>
      <c r="S30" s="691" t="e">
        <f>(#REF!+#REF!+#REF!)/'1-'!H30*100</f>
        <v>#REF!</v>
      </c>
      <c r="T30" s="691" t="e">
        <f t="shared" si="7"/>
        <v>#REF!</v>
      </c>
      <c r="U30" s="691" t="e">
        <f t="shared" si="8"/>
        <v>#REF!</v>
      </c>
      <c r="V30" s="691" t="e">
        <f t="shared" si="9"/>
        <v>#REF!</v>
      </c>
      <c r="W30" s="691" t="e">
        <f t="shared" si="10"/>
        <v>#REF!</v>
      </c>
      <c r="X30" s="917" t="e">
        <f>#REF!</f>
        <v>#REF!</v>
      </c>
      <c r="Y30" s="691" t="e">
        <f>#REF!</f>
        <v>#REF!</v>
      </c>
      <c r="Z30" s="691" t="e">
        <f>#REF!</f>
        <v>#REF!</v>
      </c>
      <c r="AA30" s="691" t="e">
        <f>#REF!</f>
        <v>#REF!</v>
      </c>
      <c r="AB30" s="691" t="e">
        <f>#REF!</f>
        <v>#REF!</v>
      </c>
      <c r="AC30" s="691" t="e">
        <f>#REF!</f>
        <v>#REF!</v>
      </c>
      <c r="AD30" s="691" t="e">
        <f>#REF!</f>
        <v>#REF!</v>
      </c>
      <c r="AE30" s="691" t="e">
        <f>#REF!</f>
        <v>#REF!</v>
      </c>
      <c r="AF30" s="692"/>
      <c r="AG30" s="692" t="e">
        <f>#REF!</f>
        <v>#REF!</v>
      </c>
      <c r="AH30" s="692" t="s">
        <v>1249</v>
      </c>
      <c r="AI30" s="819" t="e">
        <f t="shared" si="11"/>
        <v>#REF!</v>
      </c>
      <c r="AJ30" s="819" t="e">
        <f t="shared" si="12"/>
        <v>#REF!</v>
      </c>
      <c r="AK30" s="790" t="e">
        <f t="shared" si="1"/>
        <v>#REF!</v>
      </c>
      <c r="AL30" s="667"/>
      <c r="AM30" s="675" t="e">
        <f t="shared" si="13"/>
        <v>#REF!</v>
      </c>
      <c r="AN30" s="628" t="s">
        <v>434</v>
      </c>
      <c r="AO30" s="693" t="s">
        <v>1250</v>
      </c>
      <c r="AP30" s="677"/>
    </row>
    <row r="31" spans="1:42" s="697" customFormat="1" ht="20.100000000000001" customHeight="1">
      <c r="A31" s="695"/>
      <c r="B31" s="696">
        <v>19</v>
      </c>
      <c r="C31" s="683">
        <v>1.0189999999999979</v>
      </c>
      <c r="D31" s="684" t="e">
        <f>#REF!</f>
        <v>#REF!</v>
      </c>
      <c r="E31" s="685" t="s">
        <v>1270</v>
      </c>
      <c r="F31" s="686" t="e">
        <f>#REF!</f>
        <v>#REF!</v>
      </c>
      <c r="G31" s="687">
        <v>1.64</v>
      </c>
      <c r="H31" s="688" t="e">
        <f>#REF!</f>
        <v>#REF!</v>
      </c>
      <c r="I31" s="689" t="e">
        <f t="shared" si="2"/>
        <v>#REF!</v>
      </c>
      <c r="J31" s="689" t="e">
        <f t="shared" si="3"/>
        <v>#REF!</v>
      </c>
      <c r="K31" s="689" t="e">
        <f t="shared" si="4"/>
        <v>#REF!</v>
      </c>
      <c r="L31" s="689" t="e">
        <f t="shared" si="5"/>
        <v>#REF!</v>
      </c>
      <c r="M31" s="836" t="e">
        <f t="shared" si="6"/>
        <v>#REF!</v>
      </c>
      <c r="N31" s="690" t="e">
        <f>#REF!</f>
        <v>#REF!</v>
      </c>
      <c r="O31" s="787" t="e">
        <f>(#REF!+#REF!+#REF!+#REF!)/'1-'!H31*100</f>
        <v>#REF!</v>
      </c>
      <c r="P31" s="787" t="e">
        <f>(#REF!+#REF!+#REF!)/'1-'!H31*100</f>
        <v>#REF!</v>
      </c>
      <c r="Q31" s="787"/>
      <c r="R31" s="691" t="e">
        <f>(#REF!+#REF!+#REF!)/'1-'!H31*100</f>
        <v>#REF!</v>
      </c>
      <c r="S31" s="691" t="e">
        <f>(#REF!+#REF!+#REF!)/'1-'!H31*100</f>
        <v>#REF!</v>
      </c>
      <c r="T31" s="691" t="e">
        <f t="shared" si="7"/>
        <v>#REF!</v>
      </c>
      <c r="U31" s="691" t="e">
        <f t="shared" si="8"/>
        <v>#REF!</v>
      </c>
      <c r="V31" s="691" t="e">
        <f t="shared" si="9"/>
        <v>#REF!</v>
      </c>
      <c r="W31" s="691" t="e">
        <f t="shared" si="10"/>
        <v>#REF!</v>
      </c>
      <c r="X31" s="917" t="e">
        <f>#REF!</f>
        <v>#REF!</v>
      </c>
      <c r="Y31" s="691" t="e">
        <f>#REF!</f>
        <v>#REF!</v>
      </c>
      <c r="Z31" s="691" t="e">
        <f>#REF!</f>
        <v>#REF!</v>
      </c>
      <c r="AA31" s="691" t="e">
        <f>#REF!</f>
        <v>#REF!</v>
      </c>
      <c r="AB31" s="691" t="e">
        <f>#REF!</f>
        <v>#REF!</v>
      </c>
      <c r="AC31" s="691" t="e">
        <f>#REF!</f>
        <v>#REF!</v>
      </c>
      <c r="AD31" s="691" t="e">
        <f>#REF!</f>
        <v>#REF!</v>
      </c>
      <c r="AE31" s="691" t="e">
        <f>#REF!</f>
        <v>#REF!</v>
      </c>
      <c r="AF31" s="692"/>
      <c r="AG31" s="692" t="e">
        <f>#REF!</f>
        <v>#REF!</v>
      </c>
      <c r="AH31" s="692" t="s">
        <v>1249</v>
      </c>
      <c r="AI31" s="819" t="e">
        <f t="shared" si="11"/>
        <v>#REF!</v>
      </c>
      <c r="AJ31" s="819" t="e">
        <f t="shared" si="12"/>
        <v>#REF!</v>
      </c>
      <c r="AK31" s="790" t="e">
        <f t="shared" si="1"/>
        <v>#REF!</v>
      </c>
      <c r="AL31" s="695"/>
      <c r="AM31" s="675" t="e">
        <f t="shared" si="13"/>
        <v>#REF!</v>
      </c>
      <c r="AN31" s="628" t="s">
        <v>434</v>
      </c>
      <c r="AO31" s="693" t="s">
        <v>1250</v>
      </c>
      <c r="AP31" s="677"/>
    </row>
    <row r="32" spans="1:42" s="697" customFormat="1" ht="20.100000000000001" customHeight="1">
      <c r="A32" s="695"/>
      <c r="B32" s="696">
        <v>20</v>
      </c>
      <c r="C32" s="683">
        <v>1.0199999999999978</v>
      </c>
      <c r="D32" s="684" t="e">
        <f>#REF!</f>
        <v>#REF!</v>
      </c>
      <c r="E32" s="685" t="s">
        <v>1270</v>
      </c>
      <c r="F32" s="686" t="e">
        <f>#REF!</f>
        <v>#REF!</v>
      </c>
      <c r="G32" s="687">
        <v>0.32</v>
      </c>
      <c r="H32" s="688" t="e">
        <f>#REF!</f>
        <v>#REF!</v>
      </c>
      <c r="I32" s="689" t="e">
        <f t="shared" si="2"/>
        <v>#REF!</v>
      </c>
      <c r="J32" s="689" t="e">
        <f t="shared" si="3"/>
        <v>#REF!</v>
      </c>
      <c r="K32" s="689" t="e">
        <f t="shared" si="4"/>
        <v>#REF!</v>
      </c>
      <c r="L32" s="689" t="e">
        <f t="shared" si="5"/>
        <v>#REF!</v>
      </c>
      <c r="M32" s="836" t="e">
        <f t="shared" si="6"/>
        <v>#REF!</v>
      </c>
      <c r="N32" s="690" t="e">
        <f>#REF!</f>
        <v>#REF!</v>
      </c>
      <c r="O32" s="787" t="e">
        <f>(#REF!+#REF!+#REF!+#REF!)/'1-'!H32*100</f>
        <v>#REF!</v>
      </c>
      <c r="P32" s="787" t="e">
        <f>(#REF!+#REF!+#REF!)/'1-'!H32*100</f>
        <v>#REF!</v>
      </c>
      <c r="Q32" s="787"/>
      <c r="R32" s="691" t="e">
        <f>(#REF!+#REF!+#REF!)/'1-'!H32*100</f>
        <v>#REF!</v>
      </c>
      <c r="S32" s="691" t="e">
        <f>(#REF!+#REF!+#REF!)/'1-'!H32*100</f>
        <v>#REF!</v>
      </c>
      <c r="T32" s="691" t="e">
        <f t="shared" si="7"/>
        <v>#REF!</v>
      </c>
      <c r="U32" s="691" t="e">
        <f t="shared" si="8"/>
        <v>#REF!</v>
      </c>
      <c r="V32" s="691" t="e">
        <f t="shared" si="9"/>
        <v>#REF!</v>
      </c>
      <c r="W32" s="691" t="e">
        <f t="shared" si="10"/>
        <v>#REF!</v>
      </c>
      <c r="X32" s="917" t="e">
        <f>#REF!</f>
        <v>#REF!</v>
      </c>
      <c r="Y32" s="691" t="e">
        <f>#REF!</f>
        <v>#REF!</v>
      </c>
      <c r="Z32" s="691" t="e">
        <f>#REF!</f>
        <v>#REF!</v>
      </c>
      <c r="AA32" s="691" t="e">
        <f>#REF!</f>
        <v>#REF!</v>
      </c>
      <c r="AB32" s="691" t="e">
        <f>#REF!</f>
        <v>#REF!</v>
      </c>
      <c r="AC32" s="691" t="e">
        <f>#REF!</f>
        <v>#REF!</v>
      </c>
      <c r="AD32" s="691" t="e">
        <f>#REF!</f>
        <v>#REF!</v>
      </c>
      <c r="AE32" s="691" t="e">
        <f>#REF!</f>
        <v>#REF!</v>
      </c>
      <c r="AF32" s="692"/>
      <c r="AG32" s="692" t="e">
        <f>#REF!</f>
        <v>#REF!</v>
      </c>
      <c r="AH32" s="692" t="s">
        <v>1249</v>
      </c>
      <c r="AI32" s="819" t="e">
        <f t="shared" si="11"/>
        <v>#REF!</v>
      </c>
      <c r="AJ32" s="819" t="e">
        <f t="shared" si="12"/>
        <v>#REF!</v>
      </c>
      <c r="AK32" s="790" t="e">
        <f t="shared" si="1"/>
        <v>#REF!</v>
      </c>
      <c r="AL32" s="695"/>
      <c r="AM32" s="675" t="e">
        <f t="shared" si="13"/>
        <v>#REF!</v>
      </c>
      <c r="AN32" s="628" t="s">
        <v>434</v>
      </c>
      <c r="AO32" s="693" t="s">
        <v>1250</v>
      </c>
      <c r="AP32" s="677"/>
    </row>
    <row r="33" spans="1:43" s="697" customFormat="1" ht="20.100000000000001" customHeight="1">
      <c r="A33" s="695"/>
      <c r="B33" s="696">
        <v>21</v>
      </c>
      <c r="C33" s="683">
        <v>1.0209999999999977</v>
      </c>
      <c r="D33" s="684" t="e">
        <f>#REF!</f>
        <v>#REF!</v>
      </c>
      <c r="E33" s="685" t="s">
        <v>1270</v>
      </c>
      <c r="F33" s="686" t="e">
        <f>#REF!</f>
        <v>#REF!</v>
      </c>
      <c r="G33" s="687">
        <v>0.31</v>
      </c>
      <c r="H33" s="688" t="e">
        <f>#REF!</f>
        <v>#REF!</v>
      </c>
      <c r="I33" s="689" t="e">
        <f t="shared" si="2"/>
        <v>#REF!</v>
      </c>
      <c r="J33" s="689" t="e">
        <f t="shared" si="3"/>
        <v>#REF!</v>
      </c>
      <c r="K33" s="689" t="e">
        <f t="shared" si="4"/>
        <v>#REF!</v>
      </c>
      <c r="L33" s="689" t="e">
        <f t="shared" si="5"/>
        <v>#REF!</v>
      </c>
      <c r="M33" s="836" t="e">
        <f t="shared" si="6"/>
        <v>#REF!</v>
      </c>
      <c r="N33" s="690" t="e">
        <f>#REF!</f>
        <v>#REF!</v>
      </c>
      <c r="O33" s="787" t="e">
        <f>(#REF!+#REF!+#REF!+#REF!)/'1-'!H33*100</f>
        <v>#REF!</v>
      </c>
      <c r="P33" s="787" t="e">
        <f>(#REF!+#REF!+#REF!)/'1-'!H33*100</f>
        <v>#REF!</v>
      </c>
      <c r="Q33" s="787"/>
      <c r="R33" s="691" t="e">
        <f>(#REF!+#REF!+#REF!)/'1-'!H33*100</f>
        <v>#REF!</v>
      </c>
      <c r="S33" s="691" t="e">
        <f>(#REF!+#REF!+#REF!)/'1-'!H33*100</f>
        <v>#REF!</v>
      </c>
      <c r="T33" s="691" t="e">
        <f t="shared" si="7"/>
        <v>#REF!</v>
      </c>
      <c r="U33" s="691" t="e">
        <f t="shared" si="8"/>
        <v>#REF!</v>
      </c>
      <c r="V33" s="691" t="e">
        <f t="shared" si="9"/>
        <v>#REF!</v>
      </c>
      <c r="W33" s="691" t="e">
        <f t="shared" si="10"/>
        <v>#REF!</v>
      </c>
      <c r="X33" s="917" t="e">
        <f>#REF!</f>
        <v>#REF!</v>
      </c>
      <c r="Y33" s="691" t="e">
        <f>#REF!</f>
        <v>#REF!</v>
      </c>
      <c r="Z33" s="691" t="e">
        <f>#REF!</f>
        <v>#REF!</v>
      </c>
      <c r="AA33" s="691" t="e">
        <f>#REF!</f>
        <v>#REF!</v>
      </c>
      <c r="AB33" s="691" t="e">
        <f>#REF!</f>
        <v>#REF!</v>
      </c>
      <c r="AC33" s="691" t="e">
        <f>#REF!</f>
        <v>#REF!</v>
      </c>
      <c r="AD33" s="691" t="e">
        <f>#REF!</f>
        <v>#REF!</v>
      </c>
      <c r="AE33" s="691" t="e">
        <f>#REF!</f>
        <v>#REF!</v>
      </c>
      <c r="AF33" s="692"/>
      <c r="AG33" s="692" t="e">
        <f>#REF!</f>
        <v>#REF!</v>
      </c>
      <c r="AH33" s="692" t="s">
        <v>1249</v>
      </c>
      <c r="AI33" s="819" t="e">
        <f t="shared" si="11"/>
        <v>#REF!</v>
      </c>
      <c r="AJ33" s="819" t="e">
        <f t="shared" si="12"/>
        <v>#REF!</v>
      </c>
      <c r="AK33" s="790" t="e">
        <f t="shared" si="1"/>
        <v>#REF!</v>
      </c>
      <c r="AL33" s="695"/>
      <c r="AM33" s="675" t="e">
        <f t="shared" si="13"/>
        <v>#REF!</v>
      </c>
      <c r="AN33" s="628" t="s">
        <v>434</v>
      </c>
      <c r="AO33" s="693" t="s">
        <v>1250</v>
      </c>
      <c r="AP33" s="677"/>
      <c r="AQ33" s="697">
        <f>8+17</f>
        <v>25</v>
      </c>
    </row>
    <row r="34" spans="1:43" s="697" customFormat="1" ht="20.100000000000001" customHeight="1">
      <c r="A34" s="695"/>
      <c r="B34" s="696">
        <v>22</v>
      </c>
      <c r="C34" s="683">
        <v>1.0219999999999976</v>
      </c>
      <c r="D34" s="684" t="e">
        <f>#REF!</f>
        <v>#REF!</v>
      </c>
      <c r="E34" s="685" t="s">
        <v>1270</v>
      </c>
      <c r="F34" s="686" t="e">
        <f>#REF!</f>
        <v>#REF!</v>
      </c>
      <c r="G34" s="687">
        <v>0.31</v>
      </c>
      <c r="H34" s="688" t="e">
        <f>#REF!</f>
        <v>#REF!</v>
      </c>
      <c r="I34" s="689" t="e">
        <f t="shared" si="2"/>
        <v>#REF!</v>
      </c>
      <c r="J34" s="689" t="e">
        <f t="shared" si="3"/>
        <v>#REF!</v>
      </c>
      <c r="K34" s="689" t="e">
        <f t="shared" si="4"/>
        <v>#REF!</v>
      </c>
      <c r="L34" s="689" t="e">
        <f t="shared" si="5"/>
        <v>#REF!</v>
      </c>
      <c r="M34" s="836" t="e">
        <f t="shared" si="6"/>
        <v>#REF!</v>
      </c>
      <c r="N34" s="690" t="e">
        <f>#REF!</f>
        <v>#REF!</v>
      </c>
      <c r="O34" s="787" t="e">
        <f>(#REF!+#REF!+#REF!+#REF!)/'1-'!H34*100</f>
        <v>#REF!</v>
      </c>
      <c r="P34" s="787" t="e">
        <f>(#REF!+#REF!+#REF!)/'1-'!H34*100</f>
        <v>#REF!</v>
      </c>
      <c r="Q34" s="787"/>
      <c r="R34" s="691" t="e">
        <f>(#REF!+#REF!+#REF!)/'1-'!H34*100</f>
        <v>#REF!</v>
      </c>
      <c r="S34" s="691" t="e">
        <f>(#REF!+#REF!+#REF!)/'1-'!H34*100</f>
        <v>#REF!</v>
      </c>
      <c r="T34" s="691" t="e">
        <f t="shared" si="7"/>
        <v>#REF!</v>
      </c>
      <c r="U34" s="691" t="e">
        <f t="shared" si="8"/>
        <v>#REF!</v>
      </c>
      <c r="V34" s="691" t="e">
        <f t="shared" si="9"/>
        <v>#REF!</v>
      </c>
      <c r="W34" s="691" t="e">
        <f t="shared" si="10"/>
        <v>#REF!</v>
      </c>
      <c r="X34" s="917" t="e">
        <f>#REF!</f>
        <v>#REF!</v>
      </c>
      <c r="Y34" s="691" t="e">
        <f>#REF!</f>
        <v>#REF!</v>
      </c>
      <c r="Z34" s="691" t="e">
        <f>#REF!</f>
        <v>#REF!</v>
      </c>
      <c r="AA34" s="691" t="e">
        <f>#REF!</f>
        <v>#REF!</v>
      </c>
      <c r="AB34" s="691" t="e">
        <f>#REF!</f>
        <v>#REF!</v>
      </c>
      <c r="AC34" s="691" t="e">
        <f>#REF!</f>
        <v>#REF!</v>
      </c>
      <c r="AD34" s="691" t="e">
        <f>#REF!</f>
        <v>#REF!</v>
      </c>
      <c r="AE34" s="691" t="e">
        <f>#REF!</f>
        <v>#REF!</v>
      </c>
      <c r="AF34" s="692"/>
      <c r="AG34" s="692" t="e">
        <f>#REF!</f>
        <v>#REF!</v>
      </c>
      <c r="AH34" s="692" t="s">
        <v>1249</v>
      </c>
      <c r="AI34" s="819" t="e">
        <f t="shared" si="11"/>
        <v>#REF!</v>
      </c>
      <c r="AJ34" s="819" t="e">
        <f t="shared" si="12"/>
        <v>#REF!</v>
      </c>
      <c r="AK34" s="790" t="e">
        <f t="shared" si="1"/>
        <v>#REF!</v>
      </c>
      <c r="AL34" s="695"/>
      <c r="AM34" s="675" t="e">
        <f t="shared" si="13"/>
        <v>#REF!</v>
      </c>
      <c r="AN34" s="628" t="s">
        <v>434</v>
      </c>
      <c r="AO34" s="693" t="s">
        <v>1250</v>
      </c>
      <c r="AP34" s="677"/>
    </row>
    <row r="35" spans="1:43" s="697" customFormat="1" ht="20.100000000000001" customHeight="1">
      <c r="A35" s="695"/>
      <c r="B35" s="696">
        <v>23</v>
      </c>
      <c r="C35" s="683">
        <v>1.0229999999999975</v>
      </c>
      <c r="D35" s="684" t="e">
        <f>#REF!</f>
        <v>#REF!</v>
      </c>
      <c r="E35" s="685" t="s">
        <v>1270</v>
      </c>
      <c r="F35" s="686" t="e">
        <f>#REF!</f>
        <v>#REF!</v>
      </c>
      <c r="G35" s="687">
        <v>0.28000000000000003</v>
      </c>
      <c r="H35" s="688" t="e">
        <f>#REF!</f>
        <v>#REF!</v>
      </c>
      <c r="I35" s="689" t="e">
        <f t="shared" si="2"/>
        <v>#REF!</v>
      </c>
      <c r="J35" s="689" t="e">
        <f t="shared" si="3"/>
        <v>#REF!</v>
      </c>
      <c r="K35" s="689" t="e">
        <f t="shared" si="4"/>
        <v>#REF!</v>
      </c>
      <c r="L35" s="689" t="e">
        <f t="shared" si="5"/>
        <v>#REF!</v>
      </c>
      <c r="M35" s="836" t="e">
        <f t="shared" si="6"/>
        <v>#REF!</v>
      </c>
      <c r="N35" s="690" t="e">
        <f>#REF!</f>
        <v>#REF!</v>
      </c>
      <c r="O35" s="787" t="e">
        <f>(#REF!+#REF!+#REF!+#REF!)/'1-'!H35*100</f>
        <v>#REF!</v>
      </c>
      <c r="P35" s="787" t="e">
        <f>(#REF!+#REF!+#REF!)/'1-'!H35*100</f>
        <v>#REF!</v>
      </c>
      <c r="Q35" s="787"/>
      <c r="R35" s="691" t="e">
        <f>(#REF!+#REF!+#REF!)/'1-'!H35*100</f>
        <v>#REF!</v>
      </c>
      <c r="S35" s="691" t="e">
        <f>(#REF!+#REF!+#REF!)/'1-'!H35*100</f>
        <v>#REF!</v>
      </c>
      <c r="T35" s="691" t="e">
        <f t="shared" si="7"/>
        <v>#REF!</v>
      </c>
      <c r="U35" s="691" t="e">
        <f t="shared" si="8"/>
        <v>#REF!</v>
      </c>
      <c r="V35" s="691" t="e">
        <f t="shared" si="9"/>
        <v>#REF!</v>
      </c>
      <c r="W35" s="691" t="e">
        <f t="shared" si="10"/>
        <v>#REF!</v>
      </c>
      <c r="X35" s="917" t="e">
        <f>#REF!</f>
        <v>#REF!</v>
      </c>
      <c r="Y35" s="691" t="e">
        <f>#REF!</f>
        <v>#REF!</v>
      </c>
      <c r="Z35" s="691" t="e">
        <f>#REF!</f>
        <v>#REF!</v>
      </c>
      <c r="AA35" s="691" t="e">
        <f>#REF!</f>
        <v>#REF!</v>
      </c>
      <c r="AB35" s="691" t="e">
        <f>#REF!</f>
        <v>#REF!</v>
      </c>
      <c r="AC35" s="691" t="e">
        <f>#REF!</f>
        <v>#REF!</v>
      </c>
      <c r="AD35" s="691" t="e">
        <f>#REF!</f>
        <v>#REF!</v>
      </c>
      <c r="AE35" s="691" t="e">
        <f>#REF!</f>
        <v>#REF!</v>
      </c>
      <c r="AF35" s="692"/>
      <c r="AG35" s="692" t="e">
        <f>#REF!</f>
        <v>#REF!</v>
      </c>
      <c r="AH35" s="692" t="s">
        <v>1249</v>
      </c>
      <c r="AI35" s="819" t="e">
        <f t="shared" si="11"/>
        <v>#REF!</v>
      </c>
      <c r="AJ35" s="819" t="e">
        <f t="shared" si="12"/>
        <v>#REF!</v>
      </c>
      <c r="AK35" s="790" t="e">
        <f t="shared" si="1"/>
        <v>#REF!</v>
      </c>
      <c r="AL35" s="695"/>
      <c r="AM35" s="675" t="e">
        <f t="shared" si="13"/>
        <v>#REF!</v>
      </c>
      <c r="AN35" s="628" t="s">
        <v>434</v>
      </c>
      <c r="AO35" s="693" t="s">
        <v>1250</v>
      </c>
      <c r="AP35" s="677"/>
    </row>
    <row r="36" spans="1:43" s="697" customFormat="1" ht="20.100000000000001" customHeight="1">
      <c r="A36" s="695"/>
      <c r="B36" s="696">
        <f>B35+1</f>
        <v>24</v>
      </c>
      <c r="C36" s="683">
        <v>1.0239999999999974</v>
      </c>
      <c r="D36" s="684" t="e">
        <f>#REF!</f>
        <v>#REF!</v>
      </c>
      <c r="E36" s="685" t="s">
        <v>1270</v>
      </c>
      <c r="F36" s="686" t="e">
        <f>#REF!</f>
        <v>#REF!</v>
      </c>
      <c r="G36" s="687">
        <v>0.54</v>
      </c>
      <c r="H36" s="688" t="e">
        <f>#REF!</f>
        <v>#REF!</v>
      </c>
      <c r="I36" s="689" t="e">
        <f t="shared" si="2"/>
        <v>#REF!</v>
      </c>
      <c r="J36" s="689" t="e">
        <f t="shared" si="3"/>
        <v>#REF!</v>
      </c>
      <c r="K36" s="689" t="e">
        <f t="shared" si="4"/>
        <v>#REF!</v>
      </c>
      <c r="L36" s="689" t="e">
        <f t="shared" si="5"/>
        <v>#REF!</v>
      </c>
      <c r="M36" s="836" t="e">
        <f t="shared" si="6"/>
        <v>#REF!</v>
      </c>
      <c r="N36" s="690" t="e">
        <f>#REF!</f>
        <v>#REF!</v>
      </c>
      <c r="O36" s="787" t="e">
        <f>(#REF!+#REF!+#REF!+#REF!)/'1-'!H36*100</f>
        <v>#REF!</v>
      </c>
      <c r="P36" s="787" t="e">
        <f>(#REF!+#REF!+#REF!)/'1-'!H36*100</f>
        <v>#REF!</v>
      </c>
      <c r="Q36" s="787"/>
      <c r="R36" s="691" t="e">
        <f>(#REF!+#REF!+#REF!)/'1-'!H36*100</f>
        <v>#REF!</v>
      </c>
      <c r="S36" s="691" t="e">
        <f>(#REF!+#REF!+#REF!)/'1-'!H36*100</f>
        <v>#REF!</v>
      </c>
      <c r="T36" s="691"/>
      <c r="U36" s="691"/>
      <c r="V36" s="691"/>
      <c r="W36" s="691"/>
      <c r="X36" s="917" t="e">
        <f>#REF!</f>
        <v>#REF!</v>
      </c>
      <c r="Y36" s="691" t="e">
        <f>#REF!</f>
        <v>#REF!</v>
      </c>
      <c r="Z36" s="691" t="e">
        <f>#REF!</f>
        <v>#REF!</v>
      </c>
      <c r="AA36" s="691" t="e">
        <f>#REF!</f>
        <v>#REF!</v>
      </c>
      <c r="AB36" s="691" t="e">
        <f>#REF!</f>
        <v>#REF!</v>
      </c>
      <c r="AC36" s="691" t="e">
        <f>#REF!</f>
        <v>#REF!</v>
      </c>
      <c r="AD36" s="691" t="e">
        <f>#REF!</f>
        <v>#REF!</v>
      </c>
      <c r="AE36" s="691" t="e">
        <f>#REF!</f>
        <v>#REF!</v>
      </c>
      <c r="AF36" s="692"/>
      <c r="AG36" s="692" t="e">
        <f>#REF!</f>
        <v>#REF!</v>
      </c>
      <c r="AH36" s="692"/>
      <c r="AI36" s="819" t="e">
        <f t="shared" si="11"/>
        <v>#REF!</v>
      </c>
      <c r="AJ36" s="819" t="e">
        <f t="shared" si="12"/>
        <v>#REF!</v>
      </c>
      <c r="AK36" s="790" t="e">
        <f t="shared" si="1"/>
        <v>#REF!</v>
      </c>
      <c r="AL36" s="695"/>
      <c r="AM36" s="675"/>
      <c r="AN36" s="628"/>
      <c r="AO36" s="693"/>
      <c r="AP36" s="677"/>
    </row>
    <row r="37" spans="1:43" s="697" customFormat="1" ht="20.100000000000001" customHeight="1">
      <c r="A37" s="695"/>
      <c r="B37" s="696">
        <f t="shared" ref="B37:B100" si="14">B36+1</f>
        <v>25</v>
      </c>
      <c r="C37" s="683">
        <v>1.0249999999999972</v>
      </c>
      <c r="D37" s="684" t="e">
        <f>#REF!</f>
        <v>#REF!</v>
      </c>
      <c r="E37" s="685" t="s">
        <v>1270</v>
      </c>
      <c r="F37" s="686" t="e">
        <f>#REF!</f>
        <v>#REF!</v>
      </c>
      <c r="G37" s="687">
        <v>0.18</v>
      </c>
      <c r="H37" s="688" t="e">
        <f>#REF!</f>
        <v>#REF!</v>
      </c>
      <c r="I37" s="689" t="e">
        <f t="shared" si="2"/>
        <v>#REF!</v>
      </c>
      <c r="J37" s="689" t="e">
        <f t="shared" si="3"/>
        <v>#REF!</v>
      </c>
      <c r="K37" s="689" t="e">
        <f t="shared" si="4"/>
        <v>#REF!</v>
      </c>
      <c r="L37" s="689" t="e">
        <f t="shared" si="5"/>
        <v>#REF!</v>
      </c>
      <c r="M37" s="836" t="e">
        <f t="shared" si="6"/>
        <v>#REF!</v>
      </c>
      <c r="N37" s="690" t="e">
        <f>#REF!</f>
        <v>#REF!</v>
      </c>
      <c r="O37" s="787" t="e">
        <f>(#REF!+#REF!+#REF!+#REF!)/'1-'!H37*100</f>
        <v>#REF!</v>
      </c>
      <c r="P37" s="787" t="e">
        <f>(#REF!+#REF!+#REF!)/'1-'!H37*100</f>
        <v>#REF!</v>
      </c>
      <c r="Q37" s="787"/>
      <c r="R37" s="691" t="e">
        <f>(#REF!+#REF!+#REF!)/'1-'!H37*100</f>
        <v>#REF!</v>
      </c>
      <c r="S37" s="691" t="e">
        <f>(#REF!+#REF!+#REF!)/'1-'!H37*100</f>
        <v>#REF!</v>
      </c>
      <c r="T37" s="691"/>
      <c r="U37" s="691"/>
      <c r="V37" s="691"/>
      <c r="W37" s="691"/>
      <c r="X37" s="917" t="e">
        <f>#REF!</f>
        <v>#REF!</v>
      </c>
      <c r="Y37" s="691" t="e">
        <f>#REF!</f>
        <v>#REF!</v>
      </c>
      <c r="Z37" s="691" t="e">
        <f>#REF!</f>
        <v>#REF!</v>
      </c>
      <c r="AA37" s="691" t="e">
        <f>#REF!</f>
        <v>#REF!</v>
      </c>
      <c r="AB37" s="691" t="e">
        <f>#REF!</f>
        <v>#REF!</v>
      </c>
      <c r="AC37" s="691" t="e">
        <f>#REF!</f>
        <v>#REF!</v>
      </c>
      <c r="AD37" s="691" t="e">
        <f>#REF!</f>
        <v>#REF!</v>
      </c>
      <c r="AE37" s="691" t="e">
        <f>#REF!</f>
        <v>#REF!</v>
      </c>
      <c r="AF37" s="692"/>
      <c r="AG37" s="692" t="e">
        <f>#REF!</f>
        <v>#REF!</v>
      </c>
      <c r="AH37" s="692"/>
      <c r="AI37" s="819" t="e">
        <f t="shared" si="11"/>
        <v>#REF!</v>
      </c>
      <c r="AJ37" s="819" t="e">
        <f t="shared" si="12"/>
        <v>#REF!</v>
      </c>
      <c r="AK37" s="790" t="e">
        <f t="shared" si="1"/>
        <v>#REF!</v>
      </c>
      <c r="AL37" s="695"/>
      <c r="AM37" s="675"/>
      <c r="AN37" s="628"/>
      <c r="AO37" s="693"/>
      <c r="AP37" s="677"/>
    </row>
    <row r="38" spans="1:43" s="697" customFormat="1" ht="20.100000000000001" customHeight="1">
      <c r="A38" s="695"/>
      <c r="B38" s="696">
        <f t="shared" si="14"/>
        <v>26</v>
      </c>
      <c r="C38" s="683">
        <v>1.0259999999999971</v>
      </c>
      <c r="D38" s="684" t="e">
        <f>#REF!</f>
        <v>#REF!</v>
      </c>
      <c r="E38" s="685" t="s">
        <v>1270</v>
      </c>
      <c r="F38" s="686" t="e">
        <f>#REF!</f>
        <v>#REF!</v>
      </c>
      <c r="G38" s="687">
        <v>0.32</v>
      </c>
      <c r="H38" s="688" t="e">
        <f>#REF!</f>
        <v>#REF!</v>
      </c>
      <c r="I38" s="689" t="e">
        <f t="shared" si="2"/>
        <v>#REF!</v>
      </c>
      <c r="J38" s="689" t="e">
        <f t="shared" si="3"/>
        <v>#REF!</v>
      </c>
      <c r="K38" s="689" t="e">
        <f t="shared" si="4"/>
        <v>#REF!</v>
      </c>
      <c r="L38" s="689" t="e">
        <f t="shared" si="5"/>
        <v>#REF!</v>
      </c>
      <c r="M38" s="836" t="e">
        <f t="shared" si="6"/>
        <v>#REF!</v>
      </c>
      <c r="N38" s="690" t="e">
        <f>#REF!</f>
        <v>#REF!</v>
      </c>
      <c r="O38" s="787" t="e">
        <f>(#REF!+#REF!+#REF!+#REF!)/'1-'!H38*100</f>
        <v>#REF!</v>
      </c>
      <c r="P38" s="787" t="e">
        <f>(#REF!+#REF!+#REF!)/'1-'!H38*100</f>
        <v>#REF!</v>
      </c>
      <c r="Q38" s="787"/>
      <c r="R38" s="691" t="e">
        <f>(#REF!+#REF!+#REF!)/'1-'!H38*100</f>
        <v>#REF!</v>
      </c>
      <c r="S38" s="691" t="e">
        <f>(#REF!+#REF!+#REF!)/'1-'!H38*100</f>
        <v>#REF!</v>
      </c>
      <c r="T38" s="691"/>
      <c r="U38" s="691"/>
      <c r="V38" s="691"/>
      <c r="W38" s="691"/>
      <c r="X38" s="917" t="e">
        <f>#REF!</f>
        <v>#REF!</v>
      </c>
      <c r="Y38" s="691" t="e">
        <f>#REF!</f>
        <v>#REF!</v>
      </c>
      <c r="Z38" s="691" t="e">
        <f>#REF!</f>
        <v>#REF!</v>
      </c>
      <c r="AA38" s="691" t="e">
        <f>#REF!</f>
        <v>#REF!</v>
      </c>
      <c r="AB38" s="691" t="e">
        <f>#REF!</f>
        <v>#REF!</v>
      </c>
      <c r="AC38" s="691" t="e">
        <f>#REF!</f>
        <v>#REF!</v>
      </c>
      <c r="AD38" s="691" t="e">
        <f>#REF!</f>
        <v>#REF!</v>
      </c>
      <c r="AE38" s="691" t="e">
        <f>#REF!</f>
        <v>#REF!</v>
      </c>
      <c r="AF38" s="692"/>
      <c r="AG38" s="692" t="e">
        <f>#REF!</f>
        <v>#REF!</v>
      </c>
      <c r="AH38" s="692"/>
      <c r="AI38" s="819" t="e">
        <f t="shared" si="11"/>
        <v>#REF!</v>
      </c>
      <c r="AJ38" s="819" t="e">
        <f t="shared" si="12"/>
        <v>#REF!</v>
      </c>
      <c r="AK38" s="790" t="e">
        <f t="shared" si="1"/>
        <v>#REF!</v>
      </c>
      <c r="AL38" s="695"/>
      <c r="AM38" s="675"/>
      <c r="AN38" s="628"/>
      <c r="AO38" s="693"/>
      <c r="AP38" s="677"/>
    </row>
    <row r="39" spans="1:43" s="697" customFormat="1" ht="20.100000000000001" customHeight="1">
      <c r="A39" s="695"/>
      <c r="B39" s="696">
        <f t="shared" si="14"/>
        <v>27</v>
      </c>
      <c r="C39" s="683">
        <v>1.026999999999997</v>
      </c>
      <c r="D39" s="684" t="e">
        <f>#REF!</f>
        <v>#REF!</v>
      </c>
      <c r="E39" s="685" t="s">
        <v>1270</v>
      </c>
      <c r="F39" s="686" t="e">
        <f>#REF!</f>
        <v>#REF!</v>
      </c>
      <c r="G39" s="687">
        <v>0.47</v>
      </c>
      <c r="H39" s="688" t="e">
        <f>#REF!</f>
        <v>#REF!</v>
      </c>
      <c r="I39" s="689" t="e">
        <f t="shared" si="2"/>
        <v>#REF!</v>
      </c>
      <c r="J39" s="689" t="e">
        <f t="shared" si="3"/>
        <v>#REF!</v>
      </c>
      <c r="K39" s="689" t="e">
        <f t="shared" si="4"/>
        <v>#REF!</v>
      </c>
      <c r="L39" s="689" t="e">
        <f t="shared" si="5"/>
        <v>#REF!</v>
      </c>
      <c r="M39" s="836" t="e">
        <f t="shared" si="6"/>
        <v>#REF!</v>
      </c>
      <c r="N39" s="690" t="e">
        <f>#REF!</f>
        <v>#REF!</v>
      </c>
      <c r="O39" s="787" t="e">
        <f>(#REF!+#REF!+#REF!+#REF!)/'1-'!H39*100</f>
        <v>#REF!</v>
      </c>
      <c r="P39" s="787" t="e">
        <f>(#REF!+#REF!+#REF!)/'1-'!H39*100</f>
        <v>#REF!</v>
      </c>
      <c r="Q39" s="787"/>
      <c r="R39" s="691" t="e">
        <f>(#REF!+#REF!+#REF!)/'1-'!H39*100</f>
        <v>#REF!</v>
      </c>
      <c r="S39" s="691" t="e">
        <f>(#REF!+#REF!+#REF!)/'1-'!H39*100</f>
        <v>#REF!</v>
      </c>
      <c r="T39" s="691"/>
      <c r="U39" s="691"/>
      <c r="V39" s="691"/>
      <c r="W39" s="691"/>
      <c r="X39" s="917" t="e">
        <f>#REF!</f>
        <v>#REF!</v>
      </c>
      <c r="Y39" s="691" t="e">
        <f>#REF!</f>
        <v>#REF!</v>
      </c>
      <c r="Z39" s="691" t="e">
        <f>#REF!</f>
        <v>#REF!</v>
      </c>
      <c r="AA39" s="691" t="e">
        <f>#REF!</f>
        <v>#REF!</v>
      </c>
      <c r="AB39" s="691" t="e">
        <f>#REF!</f>
        <v>#REF!</v>
      </c>
      <c r="AC39" s="691" t="e">
        <f>#REF!</f>
        <v>#REF!</v>
      </c>
      <c r="AD39" s="691" t="e">
        <f>#REF!</f>
        <v>#REF!</v>
      </c>
      <c r="AE39" s="691" t="e">
        <f>#REF!</f>
        <v>#REF!</v>
      </c>
      <c r="AF39" s="692"/>
      <c r="AG39" s="692" t="e">
        <f>#REF!</f>
        <v>#REF!</v>
      </c>
      <c r="AH39" s="692"/>
      <c r="AI39" s="819" t="e">
        <f t="shared" si="11"/>
        <v>#REF!</v>
      </c>
      <c r="AJ39" s="819" t="e">
        <f t="shared" si="12"/>
        <v>#REF!</v>
      </c>
      <c r="AK39" s="790" t="e">
        <f t="shared" si="1"/>
        <v>#REF!</v>
      </c>
      <c r="AL39" s="695"/>
      <c r="AM39" s="675"/>
      <c r="AN39" s="628"/>
      <c r="AO39" s="693"/>
      <c r="AP39" s="677"/>
    </row>
    <row r="40" spans="1:43" s="697" customFormat="1" ht="20.100000000000001" customHeight="1">
      <c r="A40" s="695"/>
      <c r="B40" s="696">
        <f t="shared" si="14"/>
        <v>28</v>
      </c>
      <c r="C40" s="683">
        <v>1.0279999999999969</v>
      </c>
      <c r="D40" s="684" t="e">
        <f>#REF!</f>
        <v>#REF!</v>
      </c>
      <c r="E40" s="685" t="s">
        <v>1270</v>
      </c>
      <c r="F40" s="686" t="e">
        <f>#REF!</f>
        <v>#REF!</v>
      </c>
      <c r="G40" s="687">
        <v>1.02</v>
      </c>
      <c r="H40" s="688" t="e">
        <f>#REF!</f>
        <v>#REF!</v>
      </c>
      <c r="I40" s="689" t="e">
        <f t="shared" si="2"/>
        <v>#REF!</v>
      </c>
      <c r="J40" s="689" t="e">
        <f t="shared" si="3"/>
        <v>#REF!</v>
      </c>
      <c r="K40" s="689" t="e">
        <f t="shared" si="4"/>
        <v>#REF!</v>
      </c>
      <c r="L40" s="689" t="e">
        <f t="shared" si="5"/>
        <v>#REF!</v>
      </c>
      <c r="M40" s="836" t="e">
        <f t="shared" si="6"/>
        <v>#REF!</v>
      </c>
      <c r="N40" s="690" t="e">
        <f>#REF!</f>
        <v>#REF!</v>
      </c>
      <c r="O40" s="787" t="e">
        <f>(#REF!+#REF!+#REF!+#REF!)/'1-'!H40*100</f>
        <v>#REF!</v>
      </c>
      <c r="P40" s="787" t="e">
        <f>(#REF!+#REF!+#REF!)/'1-'!H40*100</f>
        <v>#REF!</v>
      </c>
      <c r="Q40" s="787"/>
      <c r="R40" s="691" t="e">
        <f>(#REF!+#REF!+#REF!)/'1-'!H40*100</f>
        <v>#REF!</v>
      </c>
      <c r="S40" s="691" t="e">
        <f>(#REF!+#REF!+#REF!)/'1-'!H40*100</f>
        <v>#REF!</v>
      </c>
      <c r="T40" s="691"/>
      <c r="U40" s="691"/>
      <c r="V40" s="691"/>
      <c r="W40" s="691"/>
      <c r="X40" s="917" t="e">
        <f>#REF!</f>
        <v>#REF!</v>
      </c>
      <c r="Y40" s="691" t="e">
        <f>#REF!</f>
        <v>#REF!</v>
      </c>
      <c r="Z40" s="691" t="e">
        <f>#REF!</f>
        <v>#REF!</v>
      </c>
      <c r="AA40" s="691" t="e">
        <f>#REF!</f>
        <v>#REF!</v>
      </c>
      <c r="AB40" s="691" t="e">
        <f>#REF!</f>
        <v>#REF!</v>
      </c>
      <c r="AC40" s="691" t="e">
        <f>#REF!</f>
        <v>#REF!</v>
      </c>
      <c r="AD40" s="691" t="e">
        <f>#REF!</f>
        <v>#REF!</v>
      </c>
      <c r="AE40" s="691" t="e">
        <f>#REF!</f>
        <v>#REF!</v>
      </c>
      <c r="AF40" s="692"/>
      <c r="AG40" s="692" t="e">
        <f>#REF!</f>
        <v>#REF!</v>
      </c>
      <c r="AH40" s="692"/>
      <c r="AI40" s="819" t="e">
        <f t="shared" si="11"/>
        <v>#REF!</v>
      </c>
      <c r="AJ40" s="819" t="e">
        <f t="shared" si="12"/>
        <v>#REF!</v>
      </c>
      <c r="AK40" s="790" t="e">
        <f t="shared" si="1"/>
        <v>#REF!</v>
      </c>
      <c r="AL40" s="695"/>
      <c r="AM40" s="675"/>
      <c r="AN40" s="628"/>
      <c r="AO40" s="693"/>
      <c r="AP40" s="677"/>
    </row>
    <row r="41" spans="1:43" s="697" customFormat="1" ht="20.100000000000001" customHeight="1">
      <c r="A41" s="695"/>
      <c r="B41" s="696">
        <f t="shared" si="14"/>
        <v>29</v>
      </c>
      <c r="C41" s="683">
        <v>1.0289999999999968</v>
      </c>
      <c r="D41" s="684" t="e">
        <f>#REF!</f>
        <v>#REF!</v>
      </c>
      <c r="E41" s="685" t="s">
        <v>1270</v>
      </c>
      <c r="F41" s="686" t="e">
        <f>#REF!</f>
        <v>#REF!</v>
      </c>
      <c r="G41" s="687">
        <v>0.98</v>
      </c>
      <c r="H41" s="688" t="e">
        <f>#REF!</f>
        <v>#REF!</v>
      </c>
      <c r="I41" s="689" t="e">
        <f t="shared" si="2"/>
        <v>#REF!</v>
      </c>
      <c r="J41" s="689" t="e">
        <f t="shared" si="3"/>
        <v>#REF!</v>
      </c>
      <c r="K41" s="689" t="e">
        <f t="shared" si="4"/>
        <v>#REF!</v>
      </c>
      <c r="L41" s="689" t="e">
        <f t="shared" si="5"/>
        <v>#REF!</v>
      </c>
      <c r="M41" s="836" t="e">
        <f t="shared" si="6"/>
        <v>#REF!</v>
      </c>
      <c r="N41" s="690" t="e">
        <f>#REF!</f>
        <v>#REF!</v>
      </c>
      <c r="O41" s="787" t="e">
        <f>(#REF!+#REF!+#REF!+#REF!)/'1-'!H41*100</f>
        <v>#REF!</v>
      </c>
      <c r="P41" s="787" t="e">
        <f>(#REF!+#REF!+#REF!)/'1-'!H41*100</f>
        <v>#REF!</v>
      </c>
      <c r="Q41" s="787"/>
      <c r="R41" s="691" t="e">
        <f>(#REF!+#REF!+#REF!)/'1-'!H41*100</f>
        <v>#REF!</v>
      </c>
      <c r="S41" s="691" t="e">
        <f>(#REF!+#REF!+#REF!)/'1-'!H41*100</f>
        <v>#REF!</v>
      </c>
      <c r="T41" s="691"/>
      <c r="U41" s="691"/>
      <c r="V41" s="691"/>
      <c r="W41" s="691"/>
      <c r="X41" s="917" t="e">
        <f>#REF!</f>
        <v>#REF!</v>
      </c>
      <c r="Y41" s="691" t="e">
        <f>#REF!</f>
        <v>#REF!</v>
      </c>
      <c r="Z41" s="691" t="e">
        <f>#REF!</f>
        <v>#REF!</v>
      </c>
      <c r="AA41" s="691" t="e">
        <f>#REF!</f>
        <v>#REF!</v>
      </c>
      <c r="AB41" s="691" t="e">
        <f>#REF!</f>
        <v>#REF!</v>
      </c>
      <c r="AC41" s="691" t="e">
        <f>#REF!</f>
        <v>#REF!</v>
      </c>
      <c r="AD41" s="691" t="e">
        <f>#REF!</f>
        <v>#REF!</v>
      </c>
      <c r="AE41" s="691" t="e">
        <f>#REF!</f>
        <v>#REF!</v>
      </c>
      <c r="AF41" s="692"/>
      <c r="AG41" s="692" t="e">
        <f>#REF!</f>
        <v>#REF!</v>
      </c>
      <c r="AH41" s="692"/>
      <c r="AI41" s="819" t="e">
        <f t="shared" si="11"/>
        <v>#REF!</v>
      </c>
      <c r="AJ41" s="819" t="e">
        <f t="shared" si="12"/>
        <v>#REF!</v>
      </c>
      <c r="AK41" s="790" t="e">
        <f t="shared" si="1"/>
        <v>#REF!</v>
      </c>
      <c r="AL41" s="695"/>
      <c r="AM41" s="675"/>
      <c r="AN41" s="628"/>
      <c r="AO41" s="693"/>
      <c r="AP41" s="677"/>
    </row>
    <row r="42" spans="1:43" s="697" customFormat="1" ht="20.100000000000001" customHeight="1">
      <c r="A42" s="695"/>
      <c r="B42" s="696">
        <f t="shared" si="14"/>
        <v>30</v>
      </c>
      <c r="C42" s="683">
        <v>1.0299999999999967</v>
      </c>
      <c r="D42" s="684" t="e">
        <f>#REF!</f>
        <v>#REF!</v>
      </c>
      <c r="E42" s="685" t="s">
        <v>1270</v>
      </c>
      <c r="F42" s="686" t="e">
        <f>#REF!</f>
        <v>#REF!</v>
      </c>
      <c r="G42" s="687">
        <v>0.88</v>
      </c>
      <c r="H42" s="688" t="e">
        <f>#REF!</f>
        <v>#REF!</v>
      </c>
      <c r="I42" s="689" t="e">
        <f t="shared" si="2"/>
        <v>#REF!</v>
      </c>
      <c r="J42" s="689" t="e">
        <f t="shared" si="3"/>
        <v>#REF!</v>
      </c>
      <c r="K42" s="689" t="e">
        <f t="shared" si="4"/>
        <v>#REF!</v>
      </c>
      <c r="L42" s="689" t="e">
        <f t="shared" si="5"/>
        <v>#REF!</v>
      </c>
      <c r="M42" s="836" t="e">
        <f t="shared" si="6"/>
        <v>#REF!</v>
      </c>
      <c r="N42" s="690" t="e">
        <f>#REF!</f>
        <v>#REF!</v>
      </c>
      <c r="O42" s="787" t="e">
        <f>(#REF!+#REF!+#REF!+#REF!)/'1-'!H42*100</f>
        <v>#REF!</v>
      </c>
      <c r="P42" s="787" t="e">
        <f>(#REF!+#REF!+#REF!)/'1-'!H42*100</f>
        <v>#REF!</v>
      </c>
      <c r="Q42" s="787"/>
      <c r="R42" s="691" t="e">
        <f>(#REF!+#REF!+#REF!)/'1-'!H42*100</f>
        <v>#REF!</v>
      </c>
      <c r="S42" s="691" t="e">
        <f>(#REF!+#REF!+#REF!)/'1-'!H42*100</f>
        <v>#REF!</v>
      </c>
      <c r="T42" s="691"/>
      <c r="U42" s="691"/>
      <c r="V42" s="691"/>
      <c r="W42" s="691"/>
      <c r="X42" s="917" t="e">
        <f>#REF!</f>
        <v>#REF!</v>
      </c>
      <c r="Y42" s="691" t="e">
        <f>#REF!</f>
        <v>#REF!</v>
      </c>
      <c r="Z42" s="691" t="e">
        <f>#REF!</f>
        <v>#REF!</v>
      </c>
      <c r="AA42" s="691" t="e">
        <f>#REF!</f>
        <v>#REF!</v>
      </c>
      <c r="AB42" s="691" t="e">
        <f>#REF!</f>
        <v>#REF!</v>
      </c>
      <c r="AC42" s="691" t="e">
        <f>#REF!</f>
        <v>#REF!</v>
      </c>
      <c r="AD42" s="691" t="e">
        <f>#REF!</f>
        <v>#REF!</v>
      </c>
      <c r="AE42" s="691" t="e">
        <f>#REF!</f>
        <v>#REF!</v>
      </c>
      <c r="AF42" s="692"/>
      <c r="AG42" s="692" t="e">
        <f>#REF!</f>
        <v>#REF!</v>
      </c>
      <c r="AH42" s="692"/>
      <c r="AI42" s="819" t="e">
        <f t="shared" si="11"/>
        <v>#REF!</v>
      </c>
      <c r="AJ42" s="819" t="e">
        <f t="shared" si="12"/>
        <v>#REF!</v>
      </c>
      <c r="AK42" s="790" t="e">
        <f t="shared" si="1"/>
        <v>#REF!</v>
      </c>
      <c r="AL42" s="695"/>
      <c r="AM42" s="675"/>
      <c r="AN42" s="628"/>
      <c r="AO42" s="693"/>
      <c r="AP42" s="677"/>
    </row>
    <row r="43" spans="1:43" s="697" customFormat="1" ht="20.100000000000001" customHeight="1">
      <c r="A43" s="695"/>
      <c r="B43" s="696">
        <f t="shared" si="14"/>
        <v>31</v>
      </c>
      <c r="C43" s="683">
        <v>1.0309999999999966</v>
      </c>
      <c r="D43" s="684" t="e">
        <f>#REF!</f>
        <v>#REF!</v>
      </c>
      <c r="E43" s="685" t="s">
        <v>1270</v>
      </c>
      <c r="F43" s="686" t="e">
        <f>#REF!</f>
        <v>#REF!</v>
      </c>
      <c r="G43" s="687">
        <v>1.01</v>
      </c>
      <c r="H43" s="688" t="e">
        <f>#REF!</f>
        <v>#REF!</v>
      </c>
      <c r="I43" s="689" t="e">
        <f t="shared" si="2"/>
        <v>#REF!</v>
      </c>
      <c r="J43" s="689" t="e">
        <f t="shared" si="3"/>
        <v>#REF!</v>
      </c>
      <c r="K43" s="689" t="e">
        <f t="shared" si="4"/>
        <v>#REF!</v>
      </c>
      <c r="L43" s="689" t="e">
        <f t="shared" si="5"/>
        <v>#REF!</v>
      </c>
      <c r="M43" s="836" t="e">
        <f t="shared" si="6"/>
        <v>#REF!</v>
      </c>
      <c r="N43" s="690" t="e">
        <f>#REF!</f>
        <v>#REF!</v>
      </c>
      <c r="O43" s="787" t="e">
        <f>(#REF!+#REF!+#REF!+#REF!)/'1-'!H43*100</f>
        <v>#REF!</v>
      </c>
      <c r="P43" s="787" t="e">
        <f>(#REF!+#REF!+#REF!)/'1-'!H43*100</f>
        <v>#REF!</v>
      </c>
      <c r="Q43" s="787"/>
      <c r="R43" s="691" t="e">
        <f>(#REF!+#REF!+#REF!)/'1-'!H43*100</f>
        <v>#REF!</v>
      </c>
      <c r="S43" s="691" t="e">
        <f>(#REF!+#REF!+#REF!)/'1-'!H43*100</f>
        <v>#REF!</v>
      </c>
      <c r="T43" s="691"/>
      <c r="U43" s="691"/>
      <c r="V43" s="691"/>
      <c r="W43" s="691"/>
      <c r="X43" s="917" t="e">
        <f>#REF!</f>
        <v>#REF!</v>
      </c>
      <c r="Y43" s="691" t="e">
        <f>#REF!</f>
        <v>#REF!</v>
      </c>
      <c r="Z43" s="691" t="e">
        <f>#REF!</f>
        <v>#REF!</v>
      </c>
      <c r="AA43" s="691" t="e">
        <f>#REF!</f>
        <v>#REF!</v>
      </c>
      <c r="AB43" s="691" t="e">
        <f>#REF!</f>
        <v>#REF!</v>
      </c>
      <c r="AC43" s="691" t="e">
        <f>#REF!</f>
        <v>#REF!</v>
      </c>
      <c r="AD43" s="691" t="e">
        <f>#REF!</f>
        <v>#REF!</v>
      </c>
      <c r="AE43" s="691" t="e">
        <f>#REF!</f>
        <v>#REF!</v>
      </c>
      <c r="AF43" s="692"/>
      <c r="AG43" s="692" t="e">
        <f>#REF!</f>
        <v>#REF!</v>
      </c>
      <c r="AH43" s="692"/>
      <c r="AI43" s="819" t="e">
        <f t="shared" si="11"/>
        <v>#REF!</v>
      </c>
      <c r="AJ43" s="819" t="e">
        <f t="shared" si="12"/>
        <v>#REF!</v>
      </c>
      <c r="AK43" s="790" t="e">
        <f t="shared" si="1"/>
        <v>#REF!</v>
      </c>
      <c r="AL43" s="695"/>
      <c r="AM43" s="675"/>
      <c r="AN43" s="628"/>
      <c r="AO43" s="693"/>
      <c r="AP43" s="677"/>
    </row>
    <row r="44" spans="1:43" s="697" customFormat="1" ht="20.100000000000001" customHeight="1">
      <c r="A44" s="695"/>
      <c r="B44" s="696">
        <f t="shared" si="14"/>
        <v>32</v>
      </c>
      <c r="C44" s="683">
        <v>1.0319999999999965</v>
      </c>
      <c r="D44" s="684" t="e">
        <f>#REF!</f>
        <v>#REF!</v>
      </c>
      <c r="E44" s="685" t="s">
        <v>1270</v>
      </c>
      <c r="F44" s="686" t="e">
        <f>#REF!</f>
        <v>#REF!</v>
      </c>
      <c r="G44" s="687">
        <v>0.21</v>
      </c>
      <c r="H44" s="688" t="e">
        <f>#REF!</f>
        <v>#REF!</v>
      </c>
      <c r="I44" s="689" t="e">
        <f t="shared" si="2"/>
        <v>#REF!</v>
      </c>
      <c r="J44" s="689" t="e">
        <f t="shared" si="3"/>
        <v>#REF!</v>
      </c>
      <c r="K44" s="689" t="e">
        <f t="shared" si="4"/>
        <v>#REF!</v>
      </c>
      <c r="L44" s="689" t="e">
        <f t="shared" si="5"/>
        <v>#REF!</v>
      </c>
      <c r="M44" s="836" t="e">
        <f t="shared" si="6"/>
        <v>#REF!</v>
      </c>
      <c r="N44" s="690" t="e">
        <f>#REF!</f>
        <v>#REF!</v>
      </c>
      <c r="O44" s="787" t="e">
        <f>(#REF!+#REF!+#REF!+#REF!)/'1-'!H44*100</f>
        <v>#REF!</v>
      </c>
      <c r="P44" s="787" t="e">
        <f>(#REF!+#REF!+#REF!)/'1-'!H44*100</f>
        <v>#REF!</v>
      </c>
      <c r="Q44" s="787"/>
      <c r="R44" s="691" t="e">
        <f>(#REF!+#REF!+#REF!)/'1-'!H44*100</f>
        <v>#REF!</v>
      </c>
      <c r="S44" s="691" t="e">
        <f>(#REF!+#REF!+#REF!)/'1-'!H44*100</f>
        <v>#REF!</v>
      </c>
      <c r="T44" s="691"/>
      <c r="U44" s="691"/>
      <c r="V44" s="691"/>
      <c r="W44" s="691"/>
      <c r="X44" s="917" t="e">
        <f>#REF!</f>
        <v>#REF!</v>
      </c>
      <c r="Y44" s="691" t="e">
        <f>#REF!</f>
        <v>#REF!</v>
      </c>
      <c r="Z44" s="691" t="e">
        <f>#REF!</f>
        <v>#REF!</v>
      </c>
      <c r="AA44" s="691" t="e">
        <f>#REF!</f>
        <v>#REF!</v>
      </c>
      <c r="AB44" s="691" t="e">
        <f>#REF!</f>
        <v>#REF!</v>
      </c>
      <c r="AC44" s="691" t="e">
        <f>#REF!</f>
        <v>#REF!</v>
      </c>
      <c r="AD44" s="691" t="e">
        <f>#REF!</f>
        <v>#REF!</v>
      </c>
      <c r="AE44" s="691" t="e">
        <f>#REF!</f>
        <v>#REF!</v>
      </c>
      <c r="AF44" s="692"/>
      <c r="AG44" s="692" t="e">
        <f>#REF!</f>
        <v>#REF!</v>
      </c>
      <c r="AH44" s="692"/>
      <c r="AI44" s="819" t="e">
        <f t="shared" si="11"/>
        <v>#REF!</v>
      </c>
      <c r="AJ44" s="819" t="e">
        <f t="shared" si="12"/>
        <v>#REF!</v>
      </c>
      <c r="AK44" s="790" t="e">
        <f t="shared" si="1"/>
        <v>#REF!</v>
      </c>
      <c r="AL44" s="695"/>
      <c r="AM44" s="675"/>
      <c r="AN44" s="628"/>
      <c r="AO44" s="693"/>
      <c r="AP44" s="677"/>
    </row>
    <row r="45" spans="1:43" s="697" customFormat="1" ht="20.100000000000001" customHeight="1">
      <c r="A45" s="695"/>
      <c r="B45" s="696">
        <f t="shared" si="14"/>
        <v>33</v>
      </c>
      <c r="C45" s="683">
        <v>1.0329999999999964</v>
      </c>
      <c r="D45" s="684" t="e">
        <f>#REF!</f>
        <v>#REF!</v>
      </c>
      <c r="E45" s="685" t="s">
        <v>1270</v>
      </c>
      <c r="F45" s="686" t="e">
        <f>#REF!</f>
        <v>#REF!</v>
      </c>
      <c r="G45" s="687">
        <v>0.24</v>
      </c>
      <c r="H45" s="688" t="e">
        <f>#REF!</f>
        <v>#REF!</v>
      </c>
      <c r="I45" s="689" t="e">
        <f t="shared" si="2"/>
        <v>#REF!</v>
      </c>
      <c r="J45" s="689" t="e">
        <f t="shared" si="3"/>
        <v>#REF!</v>
      </c>
      <c r="K45" s="689" t="e">
        <f t="shared" si="4"/>
        <v>#REF!</v>
      </c>
      <c r="L45" s="689" t="e">
        <f t="shared" si="5"/>
        <v>#REF!</v>
      </c>
      <c r="M45" s="836" t="e">
        <f t="shared" si="6"/>
        <v>#REF!</v>
      </c>
      <c r="N45" s="690" t="e">
        <f>#REF!</f>
        <v>#REF!</v>
      </c>
      <c r="O45" s="787" t="e">
        <f>(#REF!+#REF!+#REF!+#REF!)/'1-'!H45*100</f>
        <v>#REF!</v>
      </c>
      <c r="P45" s="787" t="e">
        <f>(#REF!+#REF!+#REF!)/'1-'!H45*100</f>
        <v>#REF!</v>
      </c>
      <c r="Q45" s="787"/>
      <c r="R45" s="691" t="e">
        <f>(#REF!+#REF!+#REF!)/'1-'!H45*100</f>
        <v>#REF!</v>
      </c>
      <c r="S45" s="691" t="e">
        <f>(#REF!+#REF!+#REF!)/'1-'!H45*100</f>
        <v>#REF!</v>
      </c>
      <c r="T45" s="691"/>
      <c r="U45" s="691"/>
      <c r="V45" s="691"/>
      <c r="W45" s="691"/>
      <c r="X45" s="917" t="e">
        <f>#REF!</f>
        <v>#REF!</v>
      </c>
      <c r="Y45" s="691" t="e">
        <f>#REF!</f>
        <v>#REF!</v>
      </c>
      <c r="Z45" s="691" t="e">
        <f>#REF!</f>
        <v>#REF!</v>
      </c>
      <c r="AA45" s="691" t="e">
        <f>#REF!</f>
        <v>#REF!</v>
      </c>
      <c r="AB45" s="691" t="e">
        <f>#REF!</f>
        <v>#REF!</v>
      </c>
      <c r="AC45" s="691" t="e">
        <f>#REF!</f>
        <v>#REF!</v>
      </c>
      <c r="AD45" s="691" t="e">
        <f>#REF!</f>
        <v>#REF!</v>
      </c>
      <c r="AE45" s="691" t="e">
        <f>#REF!</f>
        <v>#REF!</v>
      </c>
      <c r="AF45" s="692"/>
      <c r="AG45" s="692" t="e">
        <f>#REF!</f>
        <v>#REF!</v>
      </c>
      <c r="AH45" s="692"/>
      <c r="AI45" s="819" t="e">
        <f t="shared" si="11"/>
        <v>#REF!</v>
      </c>
      <c r="AJ45" s="819" t="e">
        <f t="shared" si="12"/>
        <v>#REF!</v>
      </c>
      <c r="AK45" s="790" t="e">
        <f t="shared" si="1"/>
        <v>#REF!</v>
      </c>
      <c r="AL45" s="695"/>
      <c r="AM45" s="675"/>
      <c r="AN45" s="628"/>
      <c r="AO45" s="693"/>
      <c r="AP45" s="677"/>
    </row>
    <row r="46" spans="1:43" s="697" customFormat="1" ht="20.100000000000001" customHeight="1">
      <c r="A46" s="695"/>
      <c r="B46" s="696">
        <f t="shared" si="14"/>
        <v>34</v>
      </c>
      <c r="C46" s="683">
        <v>1.0339999999999963</v>
      </c>
      <c r="D46" s="684" t="e">
        <f>#REF!</f>
        <v>#REF!</v>
      </c>
      <c r="E46" s="685" t="s">
        <v>1270</v>
      </c>
      <c r="F46" s="686" t="e">
        <f>#REF!</f>
        <v>#REF!</v>
      </c>
      <c r="G46" s="687">
        <v>0.36</v>
      </c>
      <c r="H46" s="688" t="e">
        <f>#REF!</f>
        <v>#REF!</v>
      </c>
      <c r="I46" s="689" t="e">
        <f t="shared" si="2"/>
        <v>#REF!</v>
      </c>
      <c r="J46" s="689" t="e">
        <f t="shared" si="3"/>
        <v>#REF!</v>
      </c>
      <c r="K46" s="689" t="e">
        <f t="shared" si="4"/>
        <v>#REF!</v>
      </c>
      <c r="L46" s="689" t="e">
        <f t="shared" si="5"/>
        <v>#REF!</v>
      </c>
      <c r="M46" s="836" t="e">
        <f t="shared" si="6"/>
        <v>#REF!</v>
      </c>
      <c r="N46" s="690" t="e">
        <f>#REF!</f>
        <v>#REF!</v>
      </c>
      <c r="O46" s="787" t="e">
        <f>(#REF!+#REF!+#REF!+#REF!)/'1-'!H46*100</f>
        <v>#REF!</v>
      </c>
      <c r="P46" s="787" t="e">
        <f>(#REF!+#REF!+#REF!)/'1-'!H46*100</f>
        <v>#REF!</v>
      </c>
      <c r="Q46" s="787"/>
      <c r="R46" s="691" t="e">
        <f>(#REF!+#REF!+#REF!)/'1-'!H46*100</f>
        <v>#REF!</v>
      </c>
      <c r="S46" s="691" t="e">
        <f>(#REF!+#REF!+#REF!)/'1-'!H46*100</f>
        <v>#REF!</v>
      </c>
      <c r="T46" s="691"/>
      <c r="U46" s="691"/>
      <c r="V46" s="691"/>
      <c r="W46" s="691"/>
      <c r="X46" s="917" t="e">
        <f>#REF!</f>
        <v>#REF!</v>
      </c>
      <c r="Y46" s="691" t="e">
        <f>#REF!</f>
        <v>#REF!</v>
      </c>
      <c r="Z46" s="691" t="e">
        <f>#REF!</f>
        <v>#REF!</v>
      </c>
      <c r="AA46" s="691" t="e">
        <f>#REF!</f>
        <v>#REF!</v>
      </c>
      <c r="AB46" s="691" t="e">
        <f>#REF!</f>
        <v>#REF!</v>
      </c>
      <c r="AC46" s="691" t="e">
        <f>#REF!</f>
        <v>#REF!</v>
      </c>
      <c r="AD46" s="691" t="e">
        <f>#REF!</f>
        <v>#REF!</v>
      </c>
      <c r="AE46" s="691" t="e">
        <f>#REF!</f>
        <v>#REF!</v>
      </c>
      <c r="AF46" s="692"/>
      <c r="AG46" s="692" t="e">
        <f>#REF!</f>
        <v>#REF!</v>
      </c>
      <c r="AH46" s="692"/>
      <c r="AI46" s="819" t="e">
        <f t="shared" si="11"/>
        <v>#REF!</v>
      </c>
      <c r="AJ46" s="819" t="e">
        <f t="shared" si="12"/>
        <v>#REF!</v>
      </c>
      <c r="AK46" s="790" t="e">
        <f t="shared" si="1"/>
        <v>#REF!</v>
      </c>
      <c r="AL46" s="695"/>
      <c r="AM46" s="675"/>
      <c r="AN46" s="628"/>
      <c r="AO46" s="693"/>
      <c r="AP46" s="677"/>
    </row>
    <row r="47" spans="1:43" s="697" customFormat="1" ht="20.100000000000001" customHeight="1">
      <c r="A47" s="695"/>
      <c r="B47" s="696">
        <f t="shared" si="14"/>
        <v>35</v>
      </c>
      <c r="C47" s="683">
        <v>1.0349999999999961</v>
      </c>
      <c r="D47" s="684" t="e">
        <f>#REF!</f>
        <v>#REF!</v>
      </c>
      <c r="E47" s="685" t="s">
        <v>1270</v>
      </c>
      <c r="F47" s="686" t="e">
        <f>#REF!</f>
        <v>#REF!</v>
      </c>
      <c r="G47" s="687">
        <v>0.13</v>
      </c>
      <c r="H47" s="688" t="e">
        <f>#REF!</f>
        <v>#REF!</v>
      </c>
      <c r="I47" s="689" t="e">
        <f t="shared" si="2"/>
        <v>#REF!</v>
      </c>
      <c r="J47" s="689" t="e">
        <f t="shared" si="3"/>
        <v>#REF!</v>
      </c>
      <c r="K47" s="689" t="e">
        <f t="shared" si="4"/>
        <v>#REF!</v>
      </c>
      <c r="L47" s="689" t="e">
        <f t="shared" si="5"/>
        <v>#REF!</v>
      </c>
      <c r="M47" s="836" t="e">
        <f t="shared" si="6"/>
        <v>#REF!</v>
      </c>
      <c r="N47" s="690" t="e">
        <f>#REF!</f>
        <v>#REF!</v>
      </c>
      <c r="O47" s="787" t="e">
        <f>(#REF!+#REF!+#REF!+#REF!)/'1-'!H47*100</f>
        <v>#REF!</v>
      </c>
      <c r="P47" s="787" t="e">
        <f>(#REF!+#REF!+#REF!)/'1-'!H47*100</f>
        <v>#REF!</v>
      </c>
      <c r="Q47" s="787"/>
      <c r="R47" s="691" t="e">
        <f>(#REF!+#REF!+#REF!)/'1-'!H47*100</f>
        <v>#REF!</v>
      </c>
      <c r="S47" s="691" t="e">
        <f>(#REF!+#REF!+#REF!)/'1-'!H47*100</f>
        <v>#REF!</v>
      </c>
      <c r="T47" s="691"/>
      <c r="U47" s="691"/>
      <c r="V47" s="691"/>
      <c r="W47" s="691"/>
      <c r="X47" s="917" t="e">
        <f>#REF!</f>
        <v>#REF!</v>
      </c>
      <c r="Y47" s="691" t="e">
        <f>#REF!</f>
        <v>#REF!</v>
      </c>
      <c r="Z47" s="691" t="e">
        <f>#REF!</f>
        <v>#REF!</v>
      </c>
      <c r="AA47" s="691" t="e">
        <f>#REF!</f>
        <v>#REF!</v>
      </c>
      <c r="AB47" s="691" t="e">
        <f>#REF!</f>
        <v>#REF!</v>
      </c>
      <c r="AC47" s="691" t="e">
        <f>#REF!</f>
        <v>#REF!</v>
      </c>
      <c r="AD47" s="691" t="e">
        <f>#REF!</f>
        <v>#REF!</v>
      </c>
      <c r="AE47" s="691" t="e">
        <f>#REF!</f>
        <v>#REF!</v>
      </c>
      <c r="AF47" s="692"/>
      <c r="AG47" s="692" t="e">
        <f>#REF!</f>
        <v>#REF!</v>
      </c>
      <c r="AH47" s="692"/>
      <c r="AI47" s="819" t="e">
        <f t="shared" si="11"/>
        <v>#REF!</v>
      </c>
      <c r="AJ47" s="819" t="e">
        <f t="shared" si="12"/>
        <v>#REF!</v>
      </c>
      <c r="AK47" s="790" t="e">
        <f t="shared" si="1"/>
        <v>#REF!</v>
      </c>
      <c r="AL47" s="695"/>
      <c r="AM47" s="675"/>
      <c r="AN47" s="628"/>
      <c r="AO47" s="693"/>
      <c r="AP47" s="677"/>
    </row>
    <row r="48" spans="1:43" s="697" customFormat="1" ht="20.100000000000001" customHeight="1">
      <c r="A48" s="695"/>
      <c r="B48" s="696">
        <f t="shared" si="14"/>
        <v>36</v>
      </c>
      <c r="C48" s="683">
        <v>1.035999999999996</v>
      </c>
      <c r="D48" s="684" t="e">
        <f>#REF!</f>
        <v>#REF!</v>
      </c>
      <c r="E48" s="685" t="s">
        <v>1270</v>
      </c>
      <c r="F48" s="686" t="e">
        <f>#REF!</f>
        <v>#REF!</v>
      </c>
      <c r="G48" s="687">
        <v>0.27</v>
      </c>
      <c r="H48" s="688" t="e">
        <f>#REF!</f>
        <v>#REF!</v>
      </c>
      <c r="I48" s="689" t="e">
        <f t="shared" si="2"/>
        <v>#REF!</v>
      </c>
      <c r="J48" s="689" t="e">
        <f t="shared" si="3"/>
        <v>#REF!</v>
      </c>
      <c r="K48" s="689" t="e">
        <f t="shared" si="4"/>
        <v>#REF!</v>
      </c>
      <c r="L48" s="689" t="e">
        <f t="shared" si="5"/>
        <v>#REF!</v>
      </c>
      <c r="M48" s="836" t="e">
        <f t="shared" si="6"/>
        <v>#REF!</v>
      </c>
      <c r="N48" s="690" t="e">
        <f>#REF!</f>
        <v>#REF!</v>
      </c>
      <c r="O48" s="787" t="e">
        <f>(#REF!+#REF!+#REF!+#REF!)/'1-'!H48*100</f>
        <v>#REF!</v>
      </c>
      <c r="P48" s="787" t="e">
        <f>(#REF!+#REF!+#REF!)/'1-'!H48*100</f>
        <v>#REF!</v>
      </c>
      <c r="Q48" s="787"/>
      <c r="R48" s="691" t="e">
        <f>(#REF!+#REF!+#REF!)/'1-'!H48*100</f>
        <v>#REF!</v>
      </c>
      <c r="S48" s="691" t="e">
        <f>(#REF!+#REF!+#REF!)/'1-'!H48*100</f>
        <v>#REF!</v>
      </c>
      <c r="T48" s="691"/>
      <c r="U48" s="691"/>
      <c r="V48" s="691"/>
      <c r="W48" s="691"/>
      <c r="X48" s="917" t="e">
        <f>#REF!</f>
        <v>#REF!</v>
      </c>
      <c r="Y48" s="691" t="e">
        <f>#REF!</f>
        <v>#REF!</v>
      </c>
      <c r="Z48" s="691" t="e">
        <f>#REF!</f>
        <v>#REF!</v>
      </c>
      <c r="AA48" s="691" t="e">
        <f>#REF!</f>
        <v>#REF!</v>
      </c>
      <c r="AB48" s="691" t="e">
        <f>#REF!</f>
        <v>#REF!</v>
      </c>
      <c r="AC48" s="691" t="e">
        <f>#REF!</f>
        <v>#REF!</v>
      </c>
      <c r="AD48" s="691" t="e">
        <f>#REF!</f>
        <v>#REF!</v>
      </c>
      <c r="AE48" s="691" t="e">
        <f>#REF!</f>
        <v>#REF!</v>
      </c>
      <c r="AF48" s="692"/>
      <c r="AG48" s="692" t="e">
        <f>#REF!</f>
        <v>#REF!</v>
      </c>
      <c r="AH48" s="692"/>
      <c r="AI48" s="819" t="e">
        <f t="shared" si="11"/>
        <v>#REF!</v>
      </c>
      <c r="AJ48" s="819" t="e">
        <f t="shared" si="12"/>
        <v>#REF!</v>
      </c>
      <c r="AK48" s="790" t="e">
        <f t="shared" si="1"/>
        <v>#REF!</v>
      </c>
      <c r="AL48" s="695"/>
      <c r="AM48" s="675"/>
      <c r="AN48" s="628"/>
      <c r="AO48" s="693"/>
      <c r="AP48" s="677"/>
    </row>
    <row r="49" spans="1:42" s="697" customFormat="1" ht="20.100000000000001" customHeight="1">
      <c r="A49" s="695"/>
      <c r="B49" s="696">
        <f t="shared" si="14"/>
        <v>37</v>
      </c>
      <c r="C49" s="683">
        <v>1.0369999999999959</v>
      </c>
      <c r="D49" s="684" t="e">
        <f>#REF!</f>
        <v>#REF!</v>
      </c>
      <c r="E49" s="685" t="s">
        <v>1270</v>
      </c>
      <c r="F49" s="686" t="e">
        <f>#REF!</f>
        <v>#REF!</v>
      </c>
      <c r="G49" s="687">
        <v>0.19</v>
      </c>
      <c r="H49" s="688" t="e">
        <f>#REF!</f>
        <v>#REF!</v>
      </c>
      <c r="I49" s="689" t="e">
        <f>SUM(O49/100)*H49</f>
        <v>#REF!</v>
      </c>
      <c r="J49" s="689" t="e">
        <f>SUM(P49/100)*H49</f>
        <v>#REF!</v>
      </c>
      <c r="K49" s="689" t="e">
        <f>SUM(R49/100)*H49</f>
        <v>#REF!</v>
      </c>
      <c r="L49" s="689" t="e">
        <f>SUM(S49/100)*H49</f>
        <v>#REF!</v>
      </c>
      <c r="M49" s="836" t="e">
        <f>SUM(I49:L49)</f>
        <v>#REF!</v>
      </c>
      <c r="N49" s="690" t="e">
        <f>#REF!</f>
        <v>#REF!</v>
      </c>
      <c r="O49" s="787" t="e">
        <f>(#REF!+#REF!+#REF!+#REF!)/'1-'!H49*100</f>
        <v>#REF!</v>
      </c>
      <c r="P49" s="787" t="e">
        <f>(#REF!+#REF!+#REF!)/'1-'!H49*100</f>
        <v>#REF!</v>
      </c>
      <c r="Q49" s="787"/>
      <c r="R49" s="691" t="e">
        <f>(#REF!+#REF!+#REF!)/'1-'!H49*100</f>
        <v>#REF!</v>
      </c>
      <c r="S49" s="691" t="e">
        <f>(#REF!+#REF!+#REF!)/'1-'!H49*100</f>
        <v>#REF!</v>
      </c>
      <c r="T49" s="691"/>
      <c r="U49" s="691"/>
      <c r="V49" s="691"/>
      <c r="W49" s="691"/>
      <c r="X49" s="917" t="e">
        <f>#REF!</f>
        <v>#REF!</v>
      </c>
      <c r="Y49" s="691" t="e">
        <f>#REF!</f>
        <v>#REF!</v>
      </c>
      <c r="Z49" s="691" t="e">
        <f>#REF!</f>
        <v>#REF!</v>
      </c>
      <c r="AA49" s="691" t="e">
        <f>#REF!</f>
        <v>#REF!</v>
      </c>
      <c r="AB49" s="691" t="e">
        <f>#REF!</f>
        <v>#REF!</v>
      </c>
      <c r="AC49" s="691" t="e">
        <f>#REF!</f>
        <v>#REF!</v>
      </c>
      <c r="AD49" s="691" t="e">
        <f>#REF!</f>
        <v>#REF!</v>
      </c>
      <c r="AE49" s="691" t="e">
        <f>#REF!</f>
        <v>#REF!</v>
      </c>
      <c r="AF49" s="692"/>
      <c r="AG49" s="692" t="e">
        <f>#REF!</f>
        <v>#REF!</v>
      </c>
      <c r="AH49" s="692"/>
      <c r="AI49" s="819" t="e">
        <f t="shared" si="11"/>
        <v>#REF!</v>
      </c>
      <c r="AJ49" s="819" t="e">
        <f t="shared" si="12"/>
        <v>#REF!</v>
      </c>
      <c r="AK49" s="790" t="e">
        <f t="shared" si="1"/>
        <v>#REF!</v>
      </c>
      <c r="AL49" s="695"/>
      <c r="AM49" s="675"/>
      <c r="AN49" s="628"/>
      <c r="AO49" s="693"/>
      <c r="AP49" s="677"/>
    </row>
    <row r="50" spans="1:42" s="697" customFormat="1" ht="20.100000000000001" customHeight="1">
      <c r="A50" s="695"/>
      <c r="B50" s="696">
        <f t="shared" si="14"/>
        <v>38</v>
      </c>
      <c r="C50" s="683">
        <v>1.0379999999999958</v>
      </c>
      <c r="D50" s="684" t="e">
        <f>#REF!</f>
        <v>#REF!</v>
      </c>
      <c r="E50" s="685" t="s">
        <v>1270</v>
      </c>
      <c r="F50" s="686" t="e">
        <f>#REF!</f>
        <v>#REF!</v>
      </c>
      <c r="G50" s="687">
        <v>0.28000000000000003</v>
      </c>
      <c r="H50" s="688" t="e">
        <f>#REF!</f>
        <v>#REF!</v>
      </c>
      <c r="I50" s="689" t="e">
        <f t="shared" ref="I50:I61" si="15">SUM(O50/100)*H50</f>
        <v>#REF!</v>
      </c>
      <c r="J50" s="689" t="e">
        <f t="shared" ref="J50:J61" si="16">SUM(P50/100)*H50</f>
        <v>#REF!</v>
      </c>
      <c r="K50" s="689" t="e">
        <f t="shared" ref="K50:K61" si="17">SUM(R50/100)*H50</f>
        <v>#REF!</v>
      </c>
      <c r="L50" s="689" t="e">
        <f t="shared" ref="L50:L61" si="18">SUM(S50/100)*H50</f>
        <v>#REF!</v>
      </c>
      <c r="M50" s="836" t="e">
        <f t="shared" ref="M50:M61" si="19">SUM(I50:L50)</f>
        <v>#REF!</v>
      </c>
      <c r="N50" s="690" t="e">
        <f>#REF!</f>
        <v>#REF!</v>
      </c>
      <c r="O50" s="787" t="e">
        <f>(#REF!+#REF!+#REF!+#REF!)/'1-'!H50*100</f>
        <v>#REF!</v>
      </c>
      <c r="P50" s="787" t="e">
        <f>(#REF!+#REF!+#REF!)/'1-'!H50*100</f>
        <v>#REF!</v>
      </c>
      <c r="Q50" s="787"/>
      <c r="R50" s="691" t="e">
        <f>(#REF!+#REF!+#REF!)/'1-'!H50*100</f>
        <v>#REF!</v>
      </c>
      <c r="S50" s="691" t="e">
        <f>(#REF!+#REF!+#REF!)/'1-'!H50*100</f>
        <v>#REF!</v>
      </c>
      <c r="T50" s="691"/>
      <c r="U50" s="691"/>
      <c r="V50" s="691"/>
      <c r="W50" s="691"/>
      <c r="X50" s="917" t="e">
        <f>#REF!</f>
        <v>#REF!</v>
      </c>
      <c r="Y50" s="691" t="e">
        <f>#REF!</f>
        <v>#REF!</v>
      </c>
      <c r="Z50" s="691" t="e">
        <f>#REF!</f>
        <v>#REF!</v>
      </c>
      <c r="AA50" s="691" t="e">
        <f>#REF!</f>
        <v>#REF!</v>
      </c>
      <c r="AB50" s="691" t="e">
        <f>#REF!</f>
        <v>#REF!</v>
      </c>
      <c r="AC50" s="691" t="e">
        <f>#REF!</f>
        <v>#REF!</v>
      </c>
      <c r="AD50" s="691" t="e">
        <f>#REF!</f>
        <v>#REF!</v>
      </c>
      <c r="AE50" s="691" t="e">
        <f>#REF!</f>
        <v>#REF!</v>
      </c>
      <c r="AF50" s="692"/>
      <c r="AG50" s="692" t="e">
        <f>#REF!</f>
        <v>#REF!</v>
      </c>
      <c r="AH50" s="692"/>
      <c r="AI50" s="819" t="e">
        <f t="shared" si="11"/>
        <v>#REF!</v>
      </c>
      <c r="AJ50" s="819" t="e">
        <f t="shared" si="12"/>
        <v>#REF!</v>
      </c>
      <c r="AK50" s="790" t="e">
        <f t="shared" si="1"/>
        <v>#REF!</v>
      </c>
      <c r="AL50" s="695"/>
      <c r="AM50" s="675"/>
      <c r="AN50" s="628"/>
      <c r="AO50" s="693"/>
      <c r="AP50" s="677"/>
    </row>
    <row r="51" spans="1:42" s="697" customFormat="1" ht="20.100000000000001" customHeight="1">
      <c r="A51" s="695"/>
      <c r="B51" s="696">
        <f t="shared" si="14"/>
        <v>39</v>
      </c>
      <c r="C51" s="683">
        <v>1.0389999999999957</v>
      </c>
      <c r="D51" s="684" t="e">
        <f>#REF!</f>
        <v>#REF!</v>
      </c>
      <c r="E51" s="685" t="s">
        <v>1270</v>
      </c>
      <c r="F51" s="686" t="e">
        <f>#REF!</f>
        <v>#REF!</v>
      </c>
      <c r="G51" s="687">
        <v>0.5</v>
      </c>
      <c r="H51" s="688" t="e">
        <f>#REF!</f>
        <v>#REF!</v>
      </c>
      <c r="I51" s="689" t="e">
        <f t="shared" si="15"/>
        <v>#REF!</v>
      </c>
      <c r="J51" s="689" t="e">
        <f t="shared" si="16"/>
        <v>#REF!</v>
      </c>
      <c r="K51" s="689" t="e">
        <f t="shared" si="17"/>
        <v>#REF!</v>
      </c>
      <c r="L51" s="689" t="e">
        <f t="shared" si="18"/>
        <v>#REF!</v>
      </c>
      <c r="M51" s="836" t="e">
        <f t="shared" si="19"/>
        <v>#REF!</v>
      </c>
      <c r="N51" s="690" t="e">
        <f>#REF!</f>
        <v>#REF!</v>
      </c>
      <c r="O51" s="787" t="e">
        <f>(#REF!+#REF!+#REF!+#REF!)/'1-'!H51*100</f>
        <v>#REF!</v>
      </c>
      <c r="P51" s="787" t="e">
        <f>(#REF!+#REF!+#REF!)/'1-'!H51*100</f>
        <v>#REF!</v>
      </c>
      <c r="Q51" s="787"/>
      <c r="R51" s="691" t="e">
        <f>(#REF!+#REF!+#REF!)/'1-'!H51*100</f>
        <v>#REF!</v>
      </c>
      <c r="S51" s="691" t="e">
        <f>(#REF!+#REF!+#REF!)/'1-'!H51*100</f>
        <v>#REF!</v>
      </c>
      <c r="T51" s="691"/>
      <c r="U51" s="691"/>
      <c r="V51" s="691"/>
      <c r="W51" s="691"/>
      <c r="X51" s="917" t="e">
        <f>#REF!</f>
        <v>#REF!</v>
      </c>
      <c r="Y51" s="691" t="e">
        <f>#REF!</f>
        <v>#REF!</v>
      </c>
      <c r="Z51" s="691" t="e">
        <f>#REF!</f>
        <v>#REF!</v>
      </c>
      <c r="AA51" s="691" t="e">
        <f>#REF!</f>
        <v>#REF!</v>
      </c>
      <c r="AB51" s="691" t="e">
        <f>#REF!</f>
        <v>#REF!</v>
      </c>
      <c r="AC51" s="691" t="e">
        <f>#REF!</f>
        <v>#REF!</v>
      </c>
      <c r="AD51" s="691" t="e">
        <f>#REF!</f>
        <v>#REF!</v>
      </c>
      <c r="AE51" s="691" t="e">
        <f>#REF!</f>
        <v>#REF!</v>
      </c>
      <c r="AF51" s="692"/>
      <c r="AG51" s="692" t="e">
        <f>#REF!</f>
        <v>#REF!</v>
      </c>
      <c r="AH51" s="692"/>
      <c r="AI51" s="819" t="e">
        <f t="shared" si="11"/>
        <v>#REF!</v>
      </c>
      <c r="AJ51" s="819" t="e">
        <f t="shared" si="12"/>
        <v>#REF!</v>
      </c>
      <c r="AK51" s="790" t="e">
        <f t="shared" si="1"/>
        <v>#REF!</v>
      </c>
      <c r="AL51" s="695"/>
      <c r="AM51" s="675"/>
      <c r="AN51" s="628"/>
      <c r="AO51" s="693"/>
      <c r="AP51" s="677"/>
    </row>
    <row r="52" spans="1:42" s="697" customFormat="1" ht="20.100000000000001" customHeight="1">
      <c r="A52" s="695"/>
      <c r="B52" s="696">
        <f t="shared" si="14"/>
        <v>40</v>
      </c>
      <c r="C52" s="683">
        <v>1.0399999999999956</v>
      </c>
      <c r="D52" s="684" t="e">
        <f>#REF!</f>
        <v>#REF!</v>
      </c>
      <c r="E52" s="685" t="s">
        <v>1270</v>
      </c>
      <c r="F52" s="686" t="e">
        <f>#REF!</f>
        <v>#REF!</v>
      </c>
      <c r="G52" s="687">
        <v>0.12</v>
      </c>
      <c r="H52" s="688" t="e">
        <f>#REF!</f>
        <v>#REF!</v>
      </c>
      <c r="I52" s="689" t="e">
        <f t="shared" si="15"/>
        <v>#REF!</v>
      </c>
      <c r="J52" s="689" t="e">
        <f t="shared" si="16"/>
        <v>#REF!</v>
      </c>
      <c r="K52" s="689" t="e">
        <f t="shared" si="17"/>
        <v>#REF!</v>
      </c>
      <c r="L52" s="689" t="e">
        <f t="shared" si="18"/>
        <v>#REF!</v>
      </c>
      <c r="M52" s="836" t="e">
        <f t="shared" si="19"/>
        <v>#REF!</v>
      </c>
      <c r="N52" s="690" t="e">
        <f>#REF!</f>
        <v>#REF!</v>
      </c>
      <c r="O52" s="787" t="e">
        <f>(#REF!+#REF!+#REF!+#REF!)/'1-'!H52*100</f>
        <v>#REF!</v>
      </c>
      <c r="P52" s="787" t="e">
        <f>(#REF!+#REF!+#REF!)/'1-'!H52*100</f>
        <v>#REF!</v>
      </c>
      <c r="Q52" s="787"/>
      <c r="R52" s="691" t="e">
        <f>(#REF!+#REF!+#REF!)/'1-'!H52*100</f>
        <v>#REF!</v>
      </c>
      <c r="S52" s="691" t="e">
        <f>(#REF!+#REF!+#REF!)/'1-'!H52*100</f>
        <v>#REF!</v>
      </c>
      <c r="T52" s="691"/>
      <c r="U52" s="691"/>
      <c r="V52" s="691"/>
      <c r="W52" s="691"/>
      <c r="X52" s="917" t="e">
        <f>#REF!</f>
        <v>#REF!</v>
      </c>
      <c r="Y52" s="691" t="e">
        <f>#REF!</f>
        <v>#REF!</v>
      </c>
      <c r="Z52" s="691" t="e">
        <f>#REF!</f>
        <v>#REF!</v>
      </c>
      <c r="AA52" s="691" t="e">
        <f>#REF!</f>
        <v>#REF!</v>
      </c>
      <c r="AB52" s="691" t="e">
        <f>#REF!</f>
        <v>#REF!</v>
      </c>
      <c r="AC52" s="691" t="e">
        <f>#REF!</f>
        <v>#REF!</v>
      </c>
      <c r="AD52" s="691" t="e">
        <f>#REF!</f>
        <v>#REF!</v>
      </c>
      <c r="AE52" s="691" t="e">
        <f>#REF!</f>
        <v>#REF!</v>
      </c>
      <c r="AF52" s="692"/>
      <c r="AG52" s="692" t="e">
        <f>#REF!</f>
        <v>#REF!</v>
      </c>
      <c r="AH52" s="692"/>
      <c r="AI52" s="819" t="e">
        <f t="shared" si="11"/>
        <v>#REF!</v>
      </c>
      <c r="AJ52" s="819" t="e">
        <f t="shared" si="12"/>
        <v>#REF!</v>
      </c>
      <c r="AK52" s="790" t="e">
        <f t="shared" si="1"/>
        <v>#REF!</v>
      </c>
      <c r="AL52" s="695"/>
      <c r="AM52" s="675"/>
      <c r="AN52" s="628"/>
      <c r="AO52" s="693"/>
      <c r="AP52" s="677"/>
    </row>
    <row r="53" spans="1:42" s="697" customFormat="1" ht="20.100000000000001" customHeight="1">
      <c r="A53" s="695"/>
      <c r="B53" s="696">
        <f t="shared" si="14"/>
        <v>41</v>
      </c>
      <c r="C53" s="683">
        <v>1.0409999999999955</v>
      </c>
      <c r="D53" s="684" t="e">
        <f>#REF!</f>
        <v>#REF!</v>
      </c>
      <c r="E53" s="685" t="s">
        <v>1270</v>
      </c>
      <c r="F53" s="686" t="e">
        <f>#REF!</f>
        <v>#REF!</v>
      </c>
      <c r="G53" s="687">
        <v>0.49</v>
      </c>
      <c r="H53" s="688" t="e">
        <f>#REF!</f>
        <v>#REF!</v>
      </c>
      <c r="I53" s="689" t="e">
        <f t="shared" si="15"/>
        <v>#REF!</v>
      </c>
      <c r="J53" s="689" t="e">
        <f t="shared" si="16"/>
        <v>#REF!</v>
      </c>
      <c r="K53" s="689" t="e">
        <f t="shared" si="17"/>
        <v>#REF!</v>
      </c>
      <c r="L53" s="689" t="e">
        <f t="shared" si="18"/>
        <v>#REF!</v>
      </c>
      <c r="M53" s="836" t="e">
        <f t="shared" si="19"/>
        <v>#REF!</v>
      </c>
      <c r="N53" s="690" t="e">
        <f>#REF!</f>
        <v>#REF!</v>
      </c>
      <c r="O53" s="787" t="e">
        <f>(#REF!+#REF!+#REF!+#REF!)/'1-'!H53*100</f>
        <v>#REF!</v>
      </c>
      <c r="P53" s="787" t="e">
        <f>(#REF!+#REF!+#REF!)/'1-'!H53*100</f>
        <v>#REF!</v>
      </c>
      <c r="Q53" s="787"/>
      <c r="R53" s="691" t="e">
        <f>(#REF!+#REF!+#REF!)/'1-'!H53*100</f>
        <v>#REF!</v>
      </c>
      <c r="S53" s="691" t="e">
        <f>(#REF!+#REF!+#REF!)/'1-'!H53*100</f>
        <v>#REF!</v>
      </c>
      <c r="T53" s="691"/>
      <c r="U53" s="691"/>
      <c r="V53" s="691"/>
      <c r="W53" s="691"/>
      <c r="X53" s="917" t="e">
        <f>#REF!</f>
        <v>#REF!</v>
      </c>
      <c r="Y53" s="691" t="e">
        <f>#REF!</f>
        <v>#REF!</v>
      </c>
      <c r="Z53" s="691" t="e">
        <f>#REF!</f>
        <v>#REF!</v>
      </c>
      <c r="AA53" s="691" t="e">
        <f>#REF!</f>
        <v>#REF!</v>
      </c>
      <c r="AB53" s="691" t="e">
        <f>#REF!</f>
        <v>#REF!</v>
      </c>
      <c r="AC53" s="691" t="e">
        <f>#REF!</f>
        <v>#REF!</v>
      </c>
      <c r="AD53" s="691" t="e">
        <f>#REF!</f>
        <v>#REF!</v>
      </c>
      <c r="AE53" s="691" t="e">
        <f>#REF!</f>
        <v>#REF!</v>
      </c>
      <c r="AF53" s="692"/>
      <c r="AG53" s="692" t="e">
        <f>#REF!</f>
        <v>#REF!</v>
      </c>
      <c r="AH53" s="692"/>
      <c r="AI53" s="819" t="e">
        <f t="shared" si="11"/>
        <v>#REF!</v>
      </c>
      <c r="AJ53" s="819" t="e">
        <f t="shared" si="12"/>
        <v>#REF!</v>
      </c>
      <c r="AK53" s="790" t="e">
        <f t="shared" si="1"/>
        <v>#REF!</v>
      </c>
      <c r="AL53" s="695"/>
      <c r="AM53" s="675"/>
      <c r="AN53" s="628"/>
      <c r="AO53" s="693"/>
      <c r="AP53" s="677"/>
    </row>
    <row r="54" spans="1:42" s="697" customFormat="1" ht="20.100000000000001" customHeight="1">
      <c r="A54" s="695"/>
      <c r="B54" s="696">
        <f t="shared" si="14"/>
        <v>42</v>
      </c>
      <c r="C54" s="683">
        <v>1.0419999999999954</v>
      </c>
      <c r="D54" s="684" t="e">
        <f>#REF!</f>
        <v>#REF!</v>
      </c>
      <c r="E54" s="685" t="s">
        <v>1270</v>
      </c>
      <c r="F54" s="686" t="e">
        <f>#REF!</f>
        <v>#REF!</v>
      </c>
      <c r="G54" s="687">
        <v>0.17</v>
      </c>
      <c r="H54" s="688" t="e">
        <f>#REF!</f>
        <v>#REF!</v>
      </c>
      <c r="I54" s="689" t="e">
        <f t="shared" si="15"/>
        <v>#REF!</v>
      </c>
      <c r="J54" s="689" t="e">
        <f t="shared" si="16"/>
        <v>#REF!</v>
      </c>
      <c r="K54" s="689" t="e">
        <f t="shared" si="17"/>
        <v>#REF!</v>
      </c>
      <c r="L54" s="689" t="e">
        <f t="shared" si="18"/>
        <v>#REF!</v>
      </c>
      <c r="M54" s="836" t="e">
        <f t="shared" si="19"/>
        <v>#REF!</v>
      </c>
      <c r="N54" s="690" t="e">
        <f>#REF!</f>
        <v>#REF!</v>
      </c>
      <c r="O54" s="787" t="e">
        <f>(#REF!+#REF!+#REF!+#REF!)/'1-'!H54*100</f>
        <v>#REF!</v>
      </c>
      <c r="P54" s="787" t="e">
        <f>(#REF!+#REF!+#REF!)/'1-'!H54*100</f>
        <v>#REF!</v>
      </c>
      <c r="Q54" s="787"/>
      <c r="R54" s="691" t="e">
        <f>(#REF!+#REF!+#REF!)/'1-'!H54*100</f>
        <v>#REF!</v>
      </c>
      <c r="S54" s="691" t="e">
        <f>(#REF!+#REF!+#REF!)/'1-'!H54*100</f>
        <v>#REF!</v>
      </c>
      <c r="T54" s="691"/>
      <c r="U54" s="691"/>
      <c r="V54" s="691"/>
      <c r="W54" s="691"/>
      <c r="X54" s="917" t="e">
        <f>#REF!</f>
        <v>#REF!</v>
      </c>
      <c r="Y54" s="691" t="e">
        <f>#REF!</f>
        <v>#REF!</v>
      </c>
      <c r="Z54" s="691" t="e">
        <f>#REF!</f>
        <v>#REF!</v>
      </c>
      <c r="AA54" s="691" t="e">
        <f>#REF!</f>
        <v>#REF!</v>
      </c>
      <c r="AB54" s="691" t="e">
        <f>#REF!</f>
        <v>#REF!</v>
      </c>
      <c r="AC54" s="691" t="e">
        <f>#REF!</f>
        <v>#REF!</v>
      </c>
      <c r="AD54" s="691" t="e">
        <f>#REF!</f>
        <v>#REF!</v>
      </c>
      <c r="AE54" s="691" t="e">
        <f>#REF!</f>
        <v>#REF!</v>
      </c>
      <c r="AF54" s="692"/>
      <c r="AG54" s="692" t="e">
        <f>#REF!</f>
        <v>#REF!</v>
      </c>
      <c r="AH54" s="692"/>
      <c r="AI54" s="819" t="e">
        <f t="shared" si="11"/>
        <v>#REF!</v>
      </c>
      <c r="AJ54" s="819" t="e">
        <f t="shared" si="12"/>
        <v>#REF!</v>
      </c>
      <c r="AK54" s="790" t="e">
        <f t="shared" si="1"/>
        <v>#REF!</v>
      </c>
      <c r="AL54" s="695"/>
      <c r="AM54" s="675"/>
      <c r="AN54" s="628"/>
      <c r="AO54" s="693"/>
      <c r="AP54" s="677"/>
    </row>
    <row r="55" spans="1:42" s="697" customFormat="1" ht="20.100000000000001" customHeight="1">
      <c r="A55" s="695"/>
      <c r="B55" s="696">
        <f t="shared" si="14"/>
        <v>43</v>
      </c>
      <c r="C55" s="683">
        <v>1.0429999999999953</v>
      </c>
      <c r="D55" s="684" t="e">
        <f>#REF!</f>
        <v>#REF!</v>
      </c>
      <c r="E55" s="685" t="s">
        <v>1270</v>
      </c>
      <c r="F55" s="686" t="e">
        <f>#REF!</f>
        <v>#REF!</v>
      </c>
      <c r="G55" s="687">
        <v>0.25</v>
      </c>
      <c r="H55" s="688" t="e">
        <f>#REF!</f>
        <v>#REF!</v>
      </c>
      <c r="I55" s="689" t="e">
        <f t="shared" si="15"/>
        <v>#REF!</v>
      </c>
      <c r="J55" s="689" t="e">
        <f t="shared" si="16"/>
        <v>#REF!</v>
      </c>
      <c r="K55" s="689" t="e">
        <f t="shared" si="17"/>
        <v>#REF!</v>
      </c>
      <c r="L55" s="689" t="e">
        <f t="shared" si="18"/>
        <v>#REF!</v>
      </c>
      <c r="M55" s="836" t="e">
        <f t="shared" si="19"/>
        <v>#REF!</v>
      </c>
      <c r="N55" s="690" t="e">
        <f>#REF!</f>
        <v>#REF!</v>
      </c>
      <c r="O55" s="787" t="e">
        <f>(#REF!+#REF!+#REF!+#REF!)/'1-'!H55*100</f>
        <v>#REF!</v>
      </c>
      <c r="P55" s="787" t="e">
        <f>(#REF!+#REF!+#REF!)/'1-'!H55*100</f>
        <v>#REF!</v>
      </c>
      <c r="Q55" s="787"/>
      <c r="R55" s="691" t="e">
        <f>(#REF!+#REF!+#REF!)/'1-'!H55*100</f>
        <v>#REF!</v>
      </c>
      <c r="S55" s="691" t="e">
        <f>(#REF!+#REF!+#REF!)/'1-'!H55*100</f>
        <v>#REF!</v>
      </c>
      <c r="T55" s="691"/>
      <c r="U55" s="691"/>
      <c r="V55" s="691"/>
      <c r="W55" s="691"/>
      <c r="X55" s="917" t="e">
        <f>#REF!</f>
        <v>#REF!</v>
      </c>
      <c r="Y55" s="691" t="e">
        <f>#REF!</f>
        <v>#REF!</v>
      </c>
      <c r="Z55" s="691" t="e">
        <f>#REF!</f>
        <v>#REF!</v>
      </c>
      <c r="AA55" s="691" t="e">
        <f>#REF!</f>
        <v>#REF!</v>
      </c>
      <c r="AB55" s="691" t="e">
        <f>#REF!</f>
        <v>#REF!</v>
      </c>
      <c r="AC55" s="691" t="e">
        <f>#REF!</f>
        <v>#REF!</v>
      </c>
      <c r="AD55" s="691" t="e">
        <f>#REF!</f>
        <v>#REF!</v>
      </c>
      <c r="AE55" s="691" t="e">
        <f>#REF!</f>
        <v>#REF!</v>
      </c>
      <c r="AF55" s="692"/>
      <c r="AG55" s="692" t="e">
        <f>#REF!</f>
        <v>#REF!</v>
      </c>
      <c r="AH55" s="692"/>
      <c r="AI55" s="819" t="e">
        <f t="shared" si="11"/>
        <v>#REF!</v>
      </c>
      <c r="AJ55" s="819" t="e">
        <f t="shared" si="12"/>
        <v>#REF!</v>
      </c>
      <c r="AK55" s="790" t="e">
        <f t="shared" si="1"/>
        <v>#REF!</v>
      </c>
      <c r="AL55" s="695"/>
      <c r="AM55" s="675"/>
      <c r="AN55" s="628"/>
      <c r="AO55" s="693"/>
      <c r="AP55" s="677"/>
    </row>
    <row r="56" spans="1:42" s="697" customFormat="1" ht="20.100000000000001" customHeight="1">
      <c r="A56" s="695"/>
      <c r="B56" s="696">
        <f t="shared" si="14"/>
        <v>44</v>
      </c>
      <c r="C56" s="683">
        <v>1.0439999999999952</v>
      </c>
      <c r="D56" s="684" t="e">
        <f>#REF!</f>
        <v>#REF!</v>
      </c>
      <c r="E56" s="685" t="s">
        <v>1270</v>
      </c>
      <c r="F56" s="686" t="e">
        <f>#REF!</f>
        <v>#REF!</v>
      </c>
      <c r="G56" s="687">
        <v>0.84</v>
      </c>
      <c r="H56" s="688" t="e">
        <f>#REF!</f>
        <v>#REF!</v>
      </c>
      <c r="I56" s="689" t="e">
        <f t="shared" si="15"/>
        <v>#REF!</v>
      </c>
      <c r="J56" s="689" t="e">
        <f t="shared" si="16"/>
        <v>#REF!</v>
      </c>
      <c r="K56" s="689" t="e">
        <f t="shared" si="17"/>
        <v>#REF!</v>
      </c>
      <c r="L56" s="689" t="e">
        <f t="shared" si="18"/>
        <v>#REF!</v>
      </c>
      <c r="M56" s="836" t="e">
        <f t="shared" si="19"/>
        <v>#REF!</v>
      </c>
      <c r="N56" s="690" t="e">
        <f>#REF!</f>
        <v>#REF!</v>
      </c>
      <c r="O56" s="787" t="e">
        <f>(#REF!+#REF!+#REF!+#REF!)/'1-'!H56*100</f>
        <v>#REF!</v>
      </c>
      <c r="P56" s="787" t="e">
        <f>(#REF!+#REF!+#REF!)/'1-'!H56*100</f>
        <v>#REF!</v>
      </c>
      <c r="Q56" s="787"/>
      <c r="R56" s="691" t="e">
        <f>(#REF!+#REF!+#REF!)/'1-'!H56*100</f>
        <v>#REF!</v>
      </c>
      <c r="S56" s="691" t="e">
        <f>(#REF!+#REF!+#REF!)/'1-'!H56*100</f>
        <v>#REF!</v>
      </c>
      <c r="T56" s="691"/>
      <c r="U56" s="691"/>
      <c r="V56" s="691"/>
      <c r="W56" s="691"/>
      <c r="X56" s="917" t="e">
        <f>#REF!</f>
        <v>#REF!</v>
      </c>
      <c r="Y56" s="691" t="e">
        <f>#REF!</f>
        <v>#REF!</v>
      </c>
      <c r="Z56" s="691" t="e">
        <f>#REF!</f>
        <v>#REF!</v>
      </c>
      <c r="AA56" s="691" t="e">
        <f>#REF!</f>
        <v>#REF!</v>
      </c>
      <c r="AB56" s="691" t="e">
        <f>#REF!</f>
        <v>#REF!</v>
      </c>
      <c r="AC56" s="691" t="e">
        <f>#REF!</f>
        <v>#REF!</v>
      </c>
      <c r="AD56" s="691" t="e">
        <f>#REF!</f>
        <v>#REF!</v>
      </c>
      <c r="AE56" s="691" t="e">
        <f>#REF!</f>
        <v>#REF!</v>
      </c>
      <c r="AF56" s="692"/>
      <c r="AG56" s="692" t="e">
        <f>#REF!</f>
        <v>#REF!</v>
      </c>
      <c r="AH56" s="692"/>
      <c r="AI56" s="819" t="e">
        <f t="shared" si="11"/>
        <v>#REF!</v>
      </c>
      <c r="AJ56" s="819" t="e">
        <f t="shared" si="12"/>
        <v>#REF!</v>
      </c>
      <c r="AK56" s="790" t="e">
        <f t="shared" si="1"/>
        <v>#REF!</v>
      </c>
      <c r="AL56" s="695"/>
      <c r="AM56" s="675"/>
      <c r="AN56" s="628"/>
      <c r="AO56" s="693"/>
      <c r="AP56" s="677"/>
    </row>
    <row r="57" spans="1:42" s="697" customFormat="1" ht="20.100000000000001" customHeight="1">
      <c r="A57" s="695"/>
      <c r="B57" s="696">
        <f t="shared" si="14"/>
        <v>45</v>
      </c>
      <c r="C57" s="683">
        <v>1.044999999999995</v>
      </c>
      <c r="D57" s="684" t="e">
        <f>#REF!</f>
        <v>#REF!</v>
      </c>
      <c r="E57" s="685" t="s">
        <v>1270</v>
      </c>
      <c r="F57" s="686" t="e">
        <f>#REF!</f>
        <v>#REF!</v>
      </c>
      <c r="G57" s="687">
        <v>0.32</v>
      </c>
      <c r="H57" s="688" t="e">
        <f>#REF!</f>
        <v>#REF!</v>
      </c>
      <c r="I57" s="689" t="e">
        <f t="shared" si="15"/>
        <v>#REF!</v>
      </c>
      <c r="J57" s="689" t="e">
        <f t="shared" si="16"/>
        <v>#REF!</v>
      </c>
      <c r="K57" s="689" t="e">
        <f t="shared" si="17"/>
        <v>#REF!</v>
      </c>
      <c r="L57" s="689" t="e">
        <f t="shared" si="18"/>
        <v>#REF!</v>
      </c>
      <c r="M57" s="836" t="e">
        <f t="shared" si="19"/>
        <v>#REF!</v>
      </c>
      <c r="N57" s="690" t="e">
        <f>#REF!</f>
        <v>#REF!</v>
      </c>
      <c r="O57" s="787" t="e">
        <f>(#REF!+#REF!+#REF!+#REF!)/'1-'!H57*100</f>
        <v>#REF!</v>
      </c>
      <c r="P57" s="787" t="e">
        <f>(#REF!+#REF!+#REF!)/'1-'!H57*100</f>
        <v>#REF!</v>
      </c>
      <c r="Q57" s="787"/>
      <c r="R57" s="691" t="e">
        <f>(#REF!+#REF!+#REF!)/'1-'!H57*100</f>
        <v>#REF!</v>
      </c>
      <c r="S57" s="691" t="e">
        <f>(#REF!+#REF!+#REF!)/'1-'!H57*100</f>
        <v>#REF!</v>
      </c>
      <c r="T57" s="691"/>
      <c r="U57" s="691"/>
      <c r="V57" s="691"/>
      <c r="W57" s="691"/>
      <c r="X57" s="917" t="e">
        <f>#REF!</f>
        <v>#REF!</v>
      </c>
      <c r="Y57" s="691" t="e">
        <f>#REF!</f>
        <v>#REF!</v>
      </c>
      <c r="Z57" s="691" t="e">
        <f>#REF!</f>
        <v>#REF!</v>
      </c>
      <c r="AA57" s="691" t="e">
        <f>#REF!</f>
        <v>#REF!</v>
      </c>
      <c r="AB57" s="691" t="e">
        <f>#REF!</f>
        <v>#REF!</v>
      </c>
      <c r="AC57" s="691" t="e">
        <f>#REF!</f>
        <v>#REF!</v>
      </c>
      <c r="AD57" s="691" t="e">
        <f>#REF!</f>
        <v>#REF!</v>
      </c>
      <c r="AE57" s="691" t="e">
        <f>#REF!</f>
        <v>#REF!</v>
      </c>
      <c r="AF57" s="692"/>
      <c r="AG57" s="692" t="e">
        <f>#REF!</f>
        <v>#REF!</v>
      </c>
      <c r="AH57" s="692"/>
      <c r="AI57" s="819" t="e">
        <f t="shared" si="11"/>
        <v>#REF!</v>
      </c>
      <c r="AJ57" s="819" t="e">
        <f t="shared" si="12"/>
        <v>#REF!</v>
      </c>
      <c r="AK57" s="790" t="e">
        <f t="shared" si="1"/>
        <v>#REF!</v>
      </c>
      <c r="AL57" s="695"/>
      <c r="AM57" s="675"/>
      <c r="AN57" s="628"/>
      <c r="AO57" s="693"/>
      <c r="AP57" s="677"/>
    </row>
    <row r="58" spans="1:42" s="697" customFormat="1" ht="20.100000000000001" customHeight="1">
      <c r="A58" s="695"/>
      <c r="B58" s="696">
        <f t="shared" si="14"/>
        <v>46</v>
      </c>
      <c r="C58" s="683">
        <v>1.0459999999999949</v>
      </c>
      <c r="D58" s="684" t="e">
        <f>#REF!</f>
        <v>#REF!</v>
      </c>
      <c r="E58" s="685" t="s">
        <v>1270</v>
      </c>
      <c r="F58" s="686" t="e">
        <f>#REF!</f>
        <v>#REF!</v>
      </c>
      <c r="G58" s="687">
        <v>1.03</v>
      </c>
      <c r="H58" s="688" t="e">
        <f>#REF!</f>
        <v>#REF!</v>
      </c>
      <c r="I58" s="689" t="e">
        <f t="shared" si="15"/>
        <v>#REF!</v>
      </c>
      <c r="J58" s="689" t="e">
        <f t="shared" si="16"/>
        <v>#REF!</v>
      </c>
      <c r="K58" s="689" t="e">
        <f t="shared" si="17"/>
        <v>#REF!</v>
      </c>
      <c r="L58" s="689" t="e">
        <f t="shared" si="18"/>
        <v>#REF!</v>
      </c>
      <c r="M58" s="836" t="e">
        <f t="shared" si="19"/>
        <v>#REF!</v>
      </c>
      <c r="N58" s="690" t="e">
        <f>#REF!</f>
        <v>#REF!</v>
      </c>
      <c r="O58" s="787" t="e">
        <f>(#REF!+#REF!+#REF!+#REF!)/'1-'!H58*100</f>
        <v>#REF!</v>
      </c>
      <c r="P58" s="787" t="e">
        <f>(#REF!+#REF!+#REF!)/'1-'!H58*100</f>
        <v>#REF!</v>
      </c>
      <c r="Q58" s="787"/>
      <c r="R58" s="691" t="e">
        <f>(#REF!+#REF!+#REF!)/'1-'!H58*100</f>
        <v>#REF!</v>
      </c>
      <c r="S58" s="691" t="e">
        <f>(#REF!+#REF!+#REF!)/'1-'!H58*100</f>
        <v>#REF!</v>
      </c>
      <c r="T58" s="691"/>
      <c r="U58" s="691"/>
      <c r="V58" s="691"/>
      <c r="W58" s="691"/>
      <c r="X58" s="917" t="e">
        <f>#REF!</f>
        <v>#REF!</v>
      </c>
      <c r="Y58" s="691" t="e">
        <f>#REF!</f>
        <v>#REF!</v>
      </c>
      <c r="Z58" s="691" t="e">
        <f>#REF!</f>
        <v>#REF!</v>
      </c>
      <c r="AA58" s="691" t="e">
        <f>#REF!</f>
        <v>#REF!</v>
      </c>
      <c r="AB58" s="691" t="e">
        <f>#REF!</f>
        <v>#REF!</v>
      </c>
      <c r="AC58" s="691" t="e">
        <f>#REF!</f>
        <v>#REF!</v>
      </c>
      <c r="AD58" s="691" t="e">
        <f>#REF!</f>
        <v>#REF!</v>
      </c>
      <c r="AE58" s="691" t="e">
        <f>#REF!</f>
        <v>#REF!</v>
      </c>
      <c r="AF58" s="692"/>
      <c r="AG58" s="692" t="e">
        <f>#REF!</f>
        <v>#REF!</v>
      </c>
      <c r="AH58" s="692"/>
      <c r="AI58" s="819" t="e">
        <f t="shared" si="11"/>
        <v>#REF!</v>
      </c>
      <c r="AJ58" s="819" t="e">
        <f t="shared" si="12"/>
        <v>#REF!</v>
      </c>
      <c r="AK58" s="790" t="e">
        <f t="shared" si="1"/>
        <v>#REF!</v>
      </c>
      <c r="AL58" s="695"/>
      <c r="AM58" s="675"/>
      <c r="AN58" s="628"/>
      <c r="AO58" s="693"/>
      <c r="AP58" s="677"/>
    </row>
    <row r="59" spans="1:42" s="697" customFormat="1" ht="20.100000000000001" customHeight="1">
      <c r="A59" s="695"/>
      <c r="B59" s="696">
        <f t="shared" si="14"/>
        <v>47</v>
      </c>
      <c r="C59" s="683">
        <v>1.0469999999999948</v>
      </c>
      <c r="D59" s="684" t="e">
        <f>#REF!</f>
        <v>#REF!</v>
      </c>
      <c r="E59" s="685" t="s">
        <v>1270</v>
      </c>
      <c r="F59" s="686" t="e">
        <f>#REF!</f>
        <v>#REF!</v>
      </c>
      <c r="G59" s="687">
        <v>1.19</v>
      </c>
      <c r="H59" s="688" t="e">
        <f>#REF!</f>
        <v>#REF!</v>
      </c>
      <c r="I59" s="689" t="e">
        <f t="shared" si="15"/>
        <v>#REF!</v>
      </c>
      <c r="J59" s="689" t="e">
        <f t="shared" si="16"/>
        <v>#REF!</v>
      </c>
      <c r="K59" s="689" t="e">
        <f t="shared" si="17"/>
        <v>#REF!</v>
      </c>
      <c r="L59" s="689" t="e">
        <f t="shared" si="18"/>
        <v>#REF!</v>
      </c>
      <c r="M59" s="836" t="e">
        <f t="shared" si="19"/>
        <v>#REF!</v>
      </c>
      <c r="N59" s="690" t="e">
        <f>#REF!</f>
        <v>#REF!</v>
      </c>
      <c r="O59" s="787" t="e">
        <f>(#REF!+#REF!+#REF!+#REF!)/'1-'!H59*100</f>
        <v>#REF!</v>
      </c>
      <c r="P59" s="787" t="e">
        <f>(#REF!+#REF!+#REF!)/'1-'!H59*100</f>
        <v>#REF!</v>
      </c>
      <c r="Q59" s="787"/>
      <c r="R59" s="691" t="e">
        <f>(#REF!+#REF!+#REF!)/'1-'!H59*100</f>
        <v>#REF!</v>
      </c>
      <c r="S59" s="691" t="e">
        <f>(#REF!+#REF!+#REF!)/'1-'!H59*100</f>
        <v>#REF!</v>
      </c>
      <c r="T59" s="691"/>
      <c r="U59" s="691"/>
      <c r="V59" s="691"/>
      <c r="W59" s="691"/>
      <c r="X59" s="917" t="e">
        <f>#REF!</f>
        <v>#REF!</v>
      </c>
      <c r="Y59" s="691" t="e">
        <f>#REF!</f>
        <v>#REF!</v>
      </c>
      <c r="Z59" s="691" t="e">
        <f>#REF!</f>
        <v>#REF!</v>
      </c>
      <c r="AA59" s="691" t="e">
        <f>#REF!</f>
        <v>#REF!</v>
      </c>
      <c r="AB59" s="691" t="e">
        <f>#REF!</f>
        <v>#REF!</v>
      </c>
      <c r="AC59" s="691" t="e">
        <f>#REF!</f>
        <v>#REF!</v>
      </c>
      <c r="AD59" s="691" t="e">
        <f>#REF!</f>
        <v>#REF!</v>
      </c>
      <c r="AE59" s="691" t="e">
        <f>#REF!</f>
        <v>#REF!</v>
      </c>
      <c r="AF59" s="692"/>
      <c r="AG59" s="692" t="e">
        <f>#REF!</f>
        <v>#REF!</v>
      </c>
      <c r="AH59" s="692"/>
      <c r="AI59" s="819" t="e">
        <f t="shared" si="11"/>
        <v>#REF!</v>
      </c>
      <c r="AJ59" s="819" t="e">
        <f t="shared" si="12"/>
        <v>#REF!</v>
      </c>
      <c r="AK59" s="790" t="e">
        <f t="shared" si="1"/>
        <v>#REF!</v>
      </c>
      <c r="AL59" s="695"/>
      <c r="AM59" s="675"/>
      <c r="AN59" s="628"/>
      <c r="AO59" s="693"/>
      <c r="AP59" s="677"/>
    </row>
    <row r="60" spans="1:42" s="697" customFormat="1" ht="20.100000000000001" customHeight="1">
      <c r="A60" s="695"/>
      <c r="B60" s="696">
        <f t="shared" si="14"/>
        <v>48</v>
      </c>
      <c r="C60" s="683">
        <v>1.0479999999999947</v>
      </c>
      <c r="D60" s="684" t="e">
        <f>#REF!</f>
        <v>#REF!</v>
      </c>
      <c r="E60" s="685" t="s">
        <v>1270</v>
      </c>
      <c r="F60" s="686" t="e">
        <f>#REF!</f>
        <v>#REF!</v>
      </c>
      <c r="G60" s="687">
        <v>0.28000000000000003</v>
      </c>
      <c r="H60" s="688" t="e">
        <f>#REF!</f>
        <v>#REF!</v>
      </c>
      <c r="I60" s="689" t="e">
        <f t="shared" si="15"/>
        <v>#REF!</v>
      </c>
      <c r="J60" s="689" t="e">
        <f t="shared" si="16"/>
        <v>#REF!</v>
      </c>
      <c r="K60" s="689" t="e">
        <f t="shared" si="17"/>
        <v>#REF!</v>
      </c>
      <c r="L60" s="689" t="e">
        <f t="shared" si="18"/>
        <v>#REF!</v>
      </c>
      <c r="M60" s="836" t="e">
        <f t="shared" si="19"/>
        <v>#REF!</v>
      </c>
      <c r="N60" s="690" t="e">
        <f>#REF!</f>
        <v>#REF!</v>
      </c>
      <c r="O60" s="787" t="e">
        <f>(#REF!+#REF!+#REF!+#REF!)/'1-'!H60*100</f>
        <v>#REF!</v>
      </c>
      <c r="P60" s="787" t="e">
        <f>(#REF!+#REF!+#REF!)/'1-'!H60*100</f>
        <v>#REF!</v>
      </c>
      <c r="Q60" s="787"/>
      <c r="R60" s="691" t="e">
        <f>(#REF!+#REF!+#REF!)/'1-'!H60*100</f>
        <v>#REF!</v>
      </c>
      <c r="S60" s="691" t="e">
        <f>(#REF!+#REF!+#REF!)/'1-'!H60*100</f>
        <v>#REF!</v>
      </c>
      <c r="T60" s="691"/>
      <c r="U60" s="691"/>
      <c r="V60" s="691"/>
      <c r="W60" s="691"/>
      <c r="X60" s="917" t="e">
        <f>#REF!</f>
        <v>#REF!</v>
      </c>
      <c r="Y60" s="691" t="e">
        <f>#REF!</f>
        <v>#REF!</v>
      </c>
      <c r="Z60" s="691" t="e">
        <f>#REF!</f>
        <v>#REF!</v>
      </c>
      <c r="AA60" s="691" t="e">
        <f>#REF!</f>
        <v>#REF!</v>
      </c>
      <c r="AB60" s="691" t="e">
        <f>#REF!</f>
        <v>#REF!</v>
      </c>
      <c r="AC60" s="691" t="e">
        <f>#REF!</f>
        <v>#REF!</v>
      </c>
      <c r="AD60" s="691" t="e">
        <f>#REF!</f>
        <v>#REF!</v>
      </c>
      <c r="AE60" s="691" t="e">
        <f>#REF!</f>
        <v>#REF!</v>
      </c>
      <c r="AF60" s="692"/>
      <c r="AG60" s="692" t="e">
        <f>#REF!</f>
        <v>#REF!</v>
      </c>
      <c r="AH60" s="692"/>
      <c r="AI60" s="819" t="e">
        <f t="shared" si="11"/>
        <v>#REF!</v>
      </c>
      <c r="AJ60" s="819" t="e">
        <f t="shared" si="12"/>
        <v>#REF!</v>
      </c>
      <c r="AK60" s="790" t="e">
        <f t="shared" si="1"/>
        <v>#REF!</v>
      </c>
      <c r="AL60" s="695"/>
      <c r="AM60" s="675"/>
      <c r="AN60" s="628"/>
      <c r="AO60" s="693"/>
      <c r="AP60" s="677"/>
    </row>
    <row r="61" spans="1:42" s="697" customFormat="1" ht="20.100000000000001" customHeight="1">
      <c r="A61" s="695"/>
      <c r="B61" s="696">
        <f t="shared" si="14"/>
        <v>49</v>
      </c>
      <c r="C61" s="683">
        <v>1.0489999999999946</v>
      </c>
      <c r="D61" s="684" t="e">
        <f>#REF!</f>
        <v>#REF!</v>
      </c>
      <c r="E61" s="685" t="s">
        <v>1270</v>
      </c>
      <c r="F61" s="686" t="e">
        <f>#REF!</f>
        <v>#REF!</v>
      </c>
      <c r="G61" s="687">
        <v>0.7</v>
      </c>
      <c r="H61" s="688" t="e">
        <f>#REF!</f>
        <v>#REF!</v>
      </c>
      <c r="I61" s="689" t="e">
        <f t="shared" si="15"/>
        <v>#REF!</v>
      </c>
      <c r="J61" s="689" t="e">
        <f t="shared" si="16"/>
        <v>#REF!</v>
      </c>
      <c r="K61" s="689" t="e">
        <f t="shared" si="17"/>
        <v>#REF!</v>
      </c>
      <c r="L61" s="689" t="e">
        <f t="shared" si="18"/>
        <v>#REF!</v>
      </c>
      <c r="M61" s="836" t="e">
        <f t="shared" si="19"/>
        <v>#REF!</v>
      </c>
      <c r="N61" s="690" t="e">
        <f>#REF!</f>
        <v>#REF!</v>
      </c>
      <c r="O61" s="787" t="e">
        <f>(#REF!+#REF!+#REF!+#REF!)/'1-'!H61*100</f>
        <v>#REF!</v>
      </c>
      <c r="P61" s="787" t="e">
        <f>(#REF!+#REF!+#REF!)/'1-'!H61*100</f>
        <v>#REF!</v>
      </c>
      <c r="Q61" s="787"/>
      <c r="R61" s="691" t="e">
        <f>(#REF!+#REF!+#REF!)/'1-'!H61*100</f>
        <v>#REF!</v>
      </c>
      <c r="S61" s="691" t="e">
        <f>(#REF!+#REF!+#REF!)/'1-'!H61*100</f>
        <v>#REF!</v>
      </c>
      <c r="T61" s="691"/>
      <c r="U61" s="691"/>
      <c r="V61" s="691"/>
      <c r="W61" s="691"/>
      <c r="X61" s="917" t="e">
        <f>#REF!</f>
        <v>#REF!</v>
      </c>
      <c r="Y61" s="691" t="e">
        <f>#REF!</f>
        <v>#REF!</v>
      </c>
      <c r="Z61" s="691" t="e">
        <f>#REF!</f>
        <v>#REF!</v>
      </c>
      <c r="AA61" s="691" t="e">
        <f>#REF!</f>
        <v>#REF!</v>
      </c>
      <c r="AB61" s="691" t="e">
        <f>#REF!</f>
        <v>#REF!</v>
      </c>
      <c r="AC61" s="691" t="e">
        <f>#REF!</f>
        <v>#REF!</v>
      </c>
      <c r="AD61" s="691" t="e">
        <f>#REF!</f>
        <v>#REF!</v>
      </c>
      <c r="AE61" s="691" t="e">
        <f>#REF!</f>
        <v>#REF!</v>
      </c>
      <c r="AF61" s="692"/>
      <c r="AG61" s="692" t="e">
        <f>#REF!</f>
        <v>#REF!</v>
      </c>
      <c r="AH61" s="692"/>
      <c r="AI61" s="819" t="e">
        <f t="shared" si="11"/>
        <v>#REF!</v>
      </c>
      <c r="AJ61" s="819" t="e">
        <f t="shared" si="12"/>
        <v>#REF!</v>
      </c>
      <c r="AK61" s="790" t="e">
        <f t="shared" si="1"/>
        <v>#REF!</v>
      </c>
      <c r="AL61" s="695"/>
      <c r="AM61" s="675"/>
      <c r="AN61" s="628"/>
      <c r="AO61" s="693"/>
      <c r="AP61" s="677"/>
    </row>
    <row r="62" spans="1:42" s="697" customFormat="1" ht="20.100000000000001" customHeight="1">
      <c r="A62" s="695"/>
      <c r="B62" s="696">
        <f t="shared" si="14"/>
        <v>50</v>
      </c>
      <c r="C62" s="683">
        <v>1.0499999999999945</v>
      </c>
      <c r="D62" s="684" t="e">
        <f>#REF!</f>
        <v>#REF!</v>
      </c>
      <c r="E62" s="685" t="s">
        <v>1270</v>
      </c>
      <c r="F62" s="686" t="e">
        <f>#REF!</f>
        <v>#REF!</v>
      </c>
      <c r="G62" s="687">
        <v>1.37</v>
      </c>
      <c r="H62" s="688" t="e">
        <f>#REF!</f>
        <v>#REF!</v>
      </c>
      <c r="I62" s="689" t="e">
        <f>SUM(O62/100)*H62</f>
        <v>#REF!</v>
      </c>
      <c r="J62" s="689" t="e">
        <f>SUM(P62/100)*H62</f>
        <v>#REF!</v>
      </c>
      <c r="K62" s="689" t="e">
        <f>SUM(R62/100)*H62</f>
        <v>#REF!</v>
      </c>
      <c r="L62" s="689" t="e">
        <f>SUM(S62/100)*H62</f>
        <v>#REF!</v>
      </c>
      <c r="M62" s="836" t="e">
        <f>SUM(I62:L62)</f>
        <v>#REF!</v>
      </c>
      <c r="N62" s="690" t="e">
        <f>#REF!</f>
        <v>#REF!</v>
      </c>
      <c r="O62" s="787" t="e">
        <f>(#REF!+#REF!+#REF!+#REF!)/'1-'!H62*100</f>
        <v>#REF!</v>
      </c>
      <c r="P62" s="787" t="e">
        <f>(#REF!+#REF!+#REF!)/'1-'!H62*100</f>
        <v>#REF!</v>
      </c>
      <c r="Q62" s="787"/>
      <c r="R62" s="691" t="e">
        <f>(#REF!+#REF!+#REF!)/'1-'!H62*100</f>
        <v>#REF!</v>
      </c>
      <c r="S62" s="691" t="e">
        <f>(#REF!+#REF!+#REF!)/'1-'!H62*100</f>
        <v>#REF!</v>
      </c>
      <c r="T62" s="691"/>
      <c r="U62" s="691"/>
      <c r="V62" s="691"/>
      <c r="W62" s="691"/>
      <c r="X62" s="917" t="e">
        <f>#REF!</f>
        <v>#REF!</v>
      </c>
      <c r="Y62" s="691" t="e">
        <f>#REF!</f>
        <v>#REF!</v>
      </c>
      <c r="Z62" s="691" t="e">
        <f>#REF!</f>
        <v>#REF!</v>
      </c>
      <c r="AA62" s="691" t="e">
        <f>#REF!</f>
        <v>#REF!</v>
      </c>
      <c r="AB62" s="691" t="e">
        <f>#REF!</f>
        <v>#REF!</v>
      </c>
      <c r="AC62" s="691" t="e">
        <f>#REF!</f>
        <v>#REF!</v>
      </c>
      <c r="AD62" s="691" t="e">
        <f>#REF!</f>
        <v>#REF!</v>
      </c>
      <c r="AE62" s="691" t="e">
        <f>#REF!</f>
        <v>#REF!</v>
      </c>
      <c r="AF62" s="692"/>
      <c r="AG62" s="692" t="e">
        <f>#REF!</f>
        <v>#REF!</v>
      </c>
      <c r="AH62" s="692"/>
      <c r="AI62" s="819" t="e">
        <f t="shared" si="11"/>
        <v>#REF!</v>
      </c>
      <c r="AJ62" s="819" t="e">
        <f t="shared" si="12"/>
        <v>#REF!</v>
      </c>
      <c r="AK62" s="790" t="e">
        <f t="shared" si="1"/>
        <v>#REF!</v>
      </c>
      <c r="AL62" s="695"/>
      <c r="AM62" s="675"/>
      <c r="AN62" s="628"/>
      <c r="AO62" s="693"/>
      <c r="AP62" s="677"/>
    </row>
    <row r="63" spans="1:42" s="697" customFormat="1" ht="20.100000000000001" customHeight="1">
      <c r="A63" s="695"/>
      <c r="B63" s="696">
        <f t="shared" si="14"/>
        <v>51</v>
      </c>
      <c r="C63" s="683">
        <v>1.0509999999999944</v>
      </c>
      <c r="D63" s="684" t="e">
        <f>#REF!</f>
        <v>#REF!</v>
      </c>
      <c r="E63" s="685" t="s">
        <v>1270</v>
      </c>
      <c r="F63" s="686" t="e">
        <f>#REF!</f>
        <v>#REF!</v>
      </c>
      <c r="G63" s="687">
        <v>0.27</v>
      </c>
      <c r="H63" s="688" t="e">
        <f>#REF!</f>
        <v>#REF!</v>
      </c>
      <c r="I63" s="689" t="e">
        <f t="shared" ref="I63:I71" si="20">SUM(O63/100)*H63</f>
        <v>#REF!</v>
      </c>
      <c r="J63" s="689" t="e">
        <f t="shared" ref="J63:J71" si="21">SUM(P63/100)*H63</f>
        <v>#REF!</v>
      </c>
      <c r="K63" s="689" t="e">
        <f t="shared" ref="K63:K71" si="22">SUM(R63/100)*H63</f>
        <v>#REF!</v>
      </c>
      <c r="L63" s="689" t="e">
        <f t="shared" ref="L63:L71" si="23">SUM(S63/100)*H63</f>
        <v>#REF!</v>
      </c>
      <c r="M63" s="836" t="e">
        <f t="shared" ref="M63:M71" si="24">SUM(I63:L63)</f>
        <v>#REF!</v>
      </c>
      <c r="N63" s="690" t="e">
        <f>#REF!</f>
        <v>#REF!</v>
      </c>
      <c r="O63" s="787" t="e">
        <f>(#REF!+#REF!+#REF!+#REF!)/'1-'!H63*100</f>
        <v>#REF!</v>
      </c>
      <c r="P63" s="787" t="e">
        <f>(#REF!+#REF!+#REF!)/'1-'!H63*100</f>
        <v>#REF!</v>
      </c>
      <c r="Q63" s="787"/>
      <c r="R63" s="691" t="e">
        <f>(#REF!+#REF!+#REF!)/'1-'!H63*100</f>
        <v>#REF!</v>
      </c>
      <c r="S63" s="691" t="e">
        <f>(#REF!+#REF!+#REF!)/'1-'!H63*100</f>
        <v>#REF!</v>
      </c>
      <c r="T63" s="691"/>
      <c r="U63" s="691"/>
      <c r="V63" s="691"/>
      <c r="W63" s="691"/>
      <c r="X63" s="917" t="e">
        <f>#REF!</f>
        <v>#REF!</v>
      </c>
      <c r="Y63" s="691" t="e">
        <f>#REF!</f>
        <v>#REF!</v>
      </c>
      <c r="Z63" s="691" t="e">
        <f>#REF!</f>
        <v>#REF!</v>
      </c>
      <c r="AA63" s="691" t="e">
        <f>#REF!</f>
        <v>#REF!</v>
      </c>
      <c r="AB63" s="691" t="e">
        <f>#REF!</f>
        <v>#REF!</v>
      </c>
      <c r="AC63" s="691" t="e">
        <f>#REF!</f>
        <v>#REF!</v>
      </c>
      <c r="AD63" s="691" t="e">
        <f>#REF!</f>
        <v>#REF!</v>
      </c>
      <c r="AE63" s="691" t="e">
        <f>#REF!</f>
        <v>#REF!</v>
      </c>
      <c r="AF63" s="692"/>
      <c r="AG63" s="692" t="e">
        <f>#REF!</f>
        <v>#REF!</v>
      </c>
      <c r="AH63" s="692"/>
      <c r="AI63" s="819" t="e">
        <f t="shared" si="11"/>
        <v>#REF!</v>
      </c>
      <c r="AJ63" s="819" t="e">
        <f t="shared" si="12"/>
        <v>#REF!</v>
      </c>
      <c r="AK63" s="790" t="e">
        <f t="shared" si="1"/>
        <v>#REF!</v>
      </c>
      <c r="AL63" s="695"/>
      <c r="AM63" s="675"/>
      <c r="AN63" s="628"/>
      <c r="AO63" s="693"/>
      <c r="AP63" s="677"/>
    </row>
    <row r="64" spans="1:42" s="697" customFormat="1" ht="20.100000000000001" customHeight="1">
      <c r="A64" s="695"/>
      <c r="B64" s="696">
        <f t="shared" si="14"/>
        <v>52</v>
      </c>
      <c r="C64" s="683">
        <v>1.0519999999999943</v>
      </c>
      <c r="D64" s="684" t="e">
        <f>#REF!</f>
        <v>#REF!</v>
      </c>
      <c r="E64" s="685" t="s">
        <v>1270</v>
      </c>
      <c r="F64" s="686" t="e">
        <f>#REF!</f>
        <v>#REF!</v>
      </c>
      <c r="G64" s="687">
        <v>0.25</v>
      </c>
      <c r="H64" s="688" t="e">
        <f>#REF!</f>
        <v>#REF!</v>
      </c>
      <c r="I64" s="689" t="e">
        <f t="shared" si="20"/>
        <v>#REF!</v>
      </c>
      <c r="J64" s="689" t="e">
        <f t="shared" si="21"/>
        <v>#REF!</v>
      </c>
      <c r="K64" s="689" t="e">
        <f t="shared" si="22"/>
        <v>#REF!</v>
      </c>
      <c r="L64" s="689" t="e">
        <f t="shared" si="23"/>
        <v>#REF!</v>
      </c>
      <c r="M64" s="836" t="e">
        <f t="shared" si="24"/>
        <v>#REF!</v>
      </c>
      <c r="N64" s="690" t="e">
        <f>#REF!</f>
        <v>#REF!</v>
      </c>
      <c r="O64" s="787" t="e">
        <f>(#REF!+#REF!+#REF!+#REF!)/'1-'!H64*100</f>
        <v>#REF!</v>
      </c>
      <c r="P64" s="787" t="e">
        <f>(#REF!+#REF!+#REF!)/'1-'!H64*100</f>
        <v>#REF!</v>
      </c>
      <c r="Q64" s="787"/>
      <c r="R64" s="691" t="e">
        <f>(#REF!+#REF!+#REF!)/'1-'!H64*100</f>
        <v>#REF!</v>
      </c>
      <c r="S64" s="691" t="e">
        <f>(#REF!+#REF!+#REF!)/'1-'!H64*100</f>
        <v>#REF!</v>
      </c>
      <c r="T64" s="691"/>
      <c r="U64" s="691"/>
      <c r="V64" s="691"/>
      <c r="W64" s="691"/>
      <c r="X64" s="917" t="e">
        <f>#REF!</f>
        <v>#REF!</v>
      </c>
      <c r="Y64" s="691" t="e">
        <f>#REF!</f>
        <v>#REF!</v>
      </c>
      <c r="Z64" s="691" t="e">
        <f>#REF!</f>
        <v>#REF!</v>
      </c>
      <c r="AA64" s="691" t="e">
        <f>#REF!</f>
        <v>#REF!</v>
      </c>
      <c r="AB64" s="691" t="e">
        <f>#REF!</f>
        <v>#REF!</v>
      </c>
      <c r="AC64" s="691" t="e">
        <f>#REF!</f>
        <v>#REF!</v>
      </c>
      <c r="AD64" s="691" t="e">
        <f>#REF!</f>
        <v>#REF!</v>
      </c>
      <c r="AE64" s="691" t="e">
        <f>#REF!</f>
        <v>#REF!</v>
      </c>
      <c r="AF64" s="692"/>
      <c r="AG64" s="692" t="e">
        <f>#REF!</f>
        <v>#REF!</v>
      </c>
      <c r="AH64" s="692"/>
      <c r="AI64" s="819" t="e">
        <f t="shared" si="11"/>
        <v>#REF!</v>
      </c>
      <c r="AJ64" s="819" t="e">
        <f t="shared" si="12"/>
        <v>#REF!</v>
      </c>
      <c r="AK64" s="790" t="e">
        <f t="shared" si="1"/>
        <v>#REF!</v>
      </c>
      <c r="AL64" s="695"/>
      <c r="AM64" s="675"/>
      <c r="AN64" s="628"/>
      <c r="AO64" s="693"/>
      <c r="AP64" s="677"/>
    </row>
    <row r="65" spans="1:42" s="697" customFormat="1" ht="20.100000000000001" customHeight="1">
      <c r="A65" s="695"/>
      <c r="B65" s="696">
        <f t="shared" si="14"/>
        <v>53</v>
      </c>
      <c r="C65" s="683">
        <v>1.0529999999999942</v>
      </c>
      <c r="D65" s="684" t="e">
        <f>#REF!</f>
        <v>#REF!</v>
      </c>
      <c r="E65" s="685" t="s">
        <v>1270</v>
      </c>
      <c r="F65" s="686" t="e">
        <f>#REF!</f>
        <v>#REF!</v>
      </c>
      <c r="G65" s="687">
        <v>0.68</v>
      </c>
      <c r="H65" s="688" t="e">
        <f>#REF!</f>
        <v>#REF!</v>
      </c>
      <c r="I65" s="689" t="e">
        <f t="shared" si="20"/>
        <v>#REF!</v>
      </c>
      <c r="J65" s="689" t="e">
        <f t="shared" si="21"/>
        <v>#REF!</v>
      </c>
      <c r="K65" s="689" t="e">
        <f t="shared" si="22"/>
        <v>#REF!</v>
      </c>
      <c r="L65" s="689" t="e">
        <f t="shared" si="23"/>
        <v>#REF!</v>
      </c>
      <c r="M65" s="836" t="e">
        <f t="shared" si="24"/>
        <v>#REF!</v>
      </c>
      <c r="N65" s="690" t="e">
        <f>#REF!</f>
        <v>#REF!</v>
      </c>
      <c r="O65" s="787" t="e">
        <f>(#REF!+#REF!+#REF!+#REF!)/'1-'!H65*100</f>
        <v>#REF!</v>
      </c>
      <c r="P65" s="787" t="e">
        <f>(#REF!+#REF!+#REF!)/'1-'!H65*100</f>
        <v>#REF!</v>
      </c>
      <c r="Q65" s="787"/>
      <c r="R65" s="691" t="e">
        <f>(#REF!+#REF!+#REF!)/'1-'!H65*100</f>
        <v>#REF!</v>
      </c>
      <c r="S65" s="691" t="e">
        <f>(#REF!+#REF!+#REF!)/'1-'!H65*100</f>
        <v>#REF!</v>
      </c>
      <c r="T65" s="691"/>
      <c r="U65" s="691"/>
      <c r="V65" s="691"/>
      <c r="W65" s="691"/>
      <c r="X65" s="917" t="e">
        <f>#REF!</f>
        <v>#REF!</v>
      </c>
      <c r="Y65" s="691" t="e">
        <f>#REF!</f>
        <v>#REF!</v>
      </c>
      <c r="Z65" s="691" t="e">
        <f>#REF!</f>
        <v>#REF!</v>
      </c>
      <c r="AA65" s="691" t="e">
        <f>#REF!</f>
        <v>#REF!</v>
      </c>
      <c r="AB65" s="691" t="e">
        <f>#REF!</f>
        <v>#REF!</v>
      </c>
      <c r="AC65" s="691" t="e">
        <f>#REF!</f>
        <v>#REF!</v>
      </c>
      <c r="AD65" s="691" t="e">
        <f>#REF!</f>
        <v>#REF!</v>
      </c>
      <c r="AE65" s="691" t="e">
        <f>#REF!</f>
        <v>#REF!</v>
      </c>
      <c r="AF65" s="692"/>
      <c r="AG65" s="692" t="e">
        <f>#REF!</f>
        <v>#REF!</v>
      </c>
      <c r="AH65" s="692"/>
      <c r="AI65" s="819" t="e">
        <f t="shared" si="11"/>
        <v>#REF!</v>
      </c>
      <c r="AJ65" s="819" t="e">
        <f t="shared" si="12"/>
        <v>#REF!</v>
      </c>
      <c r="AK65" s="790" t="e">
        <f t="shared" si="1"/>
        <v>#REF!</v>
      </c>
      <c r="AL65" s="695"/>
      <c r="AM65" s="675"/>
      <c r="AN65" s="628"/>
      <c r="AO65" s="693"/>
      <c r="AP65" s="677"/>
    </row>
    <row r="66" spans="1:42" s="697" customFormat="1" ht="20.100000000000001" customHeight="1">
      <c r="A66" s="695"/>
      <c r="B66" s="696">
        <f t="shared" si="14"/>
        <v>54</v>
      </c>
      <c r="C66" s="683">
        <v>1.0539999999999941</v>
      </c>
      <c r="D66" s="684" t="e">
        <f>#REF!</f>
        <v>#REF!</v>
      </c>
      <c r="E66" s="685" t="s">
        <v>1270</v>
      </c>
      <c r="F66" s="686" t="e">
        <f>#REF!</f>
        <v>#REF!</v>
      </c>
      <c r="G66" s="687">
        <v>0.37</v>
      </c>
      <c r="H66" s="688" t="e">
        <f>#REF!</f>
        <v>#REF!</v>
      </c>
      <c r="I66" s="689" t="e">
        <f t="shared" si="20"/>
        <v>#REF!</v>
      </c>
      <c r="J66" s="689" t="e">
        <f t="shared" si="21"/>
        <v>#REF!</v>
      </c>
      <c r="K66" s="689" t="e">
        <f t="shared" si="22"/>
        <v>#REF!</v>
      </c>
      <c r="L66" s="689" t="e">
        <f t="shared" si="23"/>
        <v>#REF!</v>
      </c>
      <c r="M66" s="836" t="e">
        <f t="shared" si="24"/>
        <v>#REF!</v>
      </c>
      <c r="N66" s="690" t="e">
        <f>#REF!</f>
        <v>#REF!</v>
      </c>
      <c r="O66" s="787" t="e">
        <f>(#REF!+#REF!+#REF!+#REF!)/'1-'!H66*100</f>
        <v>#REF!</v>
      </c>
      <c r="P66" s="787" t="e">
        <f>(#REF!+#REF!+#REF!)/'1-'!H66*100</f>
        <v>#REF!</v>
      </c>
      <c r="Q66" s="787"/>
      <c r="R66" s="691" t="e">
        <f>(#REF!+#REF!+#REF!)/'1-'!H66*100</f>
        <v>#REF!</v>
      </c>
      <c r="S66" s="691" t="e">
        <f>(#REF!+#REF!+#REF!)/'1-'!H66*100</f>
        <v>#REF!</v>
      </c>
      <c r="T66" s="691"/>
      <c r="U66" s="691"/>
      <c r="V66" s="691"/>
      <c r="W66" s="691"/>
      <c r="X66" s="917" t="e">
        <f>#REF!</f>
        <v>#REF!</v>
      </c>
      <c r="Y66" s="691" t="e">
        <f>#REF!</f>
        <v>#REF!</v>
      </c>
      <c r="Z66" s="691" t="e">
        <f>#REF!</f>
        <v>#REF!</v>
      </c>
      <c r="AA66" s="691" t="e">
        <f>#REF!</f>
        <v>#REF!</v>
      </c>
      <c r="AB66" s="691" t="e">
        <f>#REF!</f>
        <v>#REF!</v>
      </c>
      <c r="AC66" s="691" t="e">
        <f>#REF!</f>
        <v>#REF!</v>
      </c>
      <c r="AD66" s="691" t="e">
        <f>#REF!</f>
        <v>#REF!</v>
      </c>
      <c r="AE66" s="691" t="e">
        <f>#REF!</f>
        <v>#REF!</v>
      </c>
      <c r="AF66" s="692"/>
      <c r="AG66" s="692" t="e">
        <f>#REF!</f>
        <v>#REF!</v>
      </c>
      <c r="AH66" s="692"/>
      <c r="AI66" s="819" t="e">
        <f t="shared" si="11"/>
        <v>#REF!</v>
      </c>
      <c r="AJ66" s="819" t="e">
        <f t="shared" si="12"/>
        <v>#REF!</v>
      </c>
      <c r="AK66" s="790" t="e">
        <f t="shared" si="1"/>
        <v>#REF!</v>
      </c>
      <c r="AL66" s="695"/>
      <c r="AM66" s="675"/>
      <c r="AN66" s="628"/>
      <c r="AO66" s="693"/>
      <c r="AP66" s="677"/>
    </row>
    <row r="67" spans="1:42" s="697" customFormat="1" ht="20.100000000000001" customHeight="1">
      <c r="A67" s="695"/>
      <c r="B67" s="696">
        <f t="shared" si="14"/>
        <v>55</v>
      </c>
      <c r="C67" s="683">
        <v>1.0549999999999939</v>
      </c>
      <c r="D67" s="684" t="e">
        <f>#REF!</f>
        <v>#REF!</v>
      </c>
      <c r="E67" s="685" t="s">
        <v>1270</v>
      </c>
      <c r="F67" s="686" t="e">
        <f>#REF!</f>
        <v>#REF!</v>
      </c>
      <c r="G67" s="687">
        <v>0.28000000000000003</v>
      </c>
      <c r="H67" s="688" t="e">
        <f>#REF!</f>
        <v>#REF!</v>
      </c>
      <c r="I67" s="689" t="e">
        <f t="shared" si="20"/>
        <v>#REF!</v>
      </c>
      <c r="J67" s="689" t="e">
        <f t="shared" si="21"/>
        <v>#REF!</v>
      </c>
      <c r="K67" s="689" t="e">
        <f t="shared" si="22"/>
        <v>#REF!</v>
      </c>
      <c r="L67" s="689" t="e">
        <f t="shared" si="23"/>
        <v>#REF!</v>
      </c>
      <c r="M67" s="836" t="e">
        <f t="shared" si="24"/>
        <v>#REF!</v>
      </c>
      <c r="N67" s="690" t="e">
        <f>#REF!</f>
        <v>#REF!</v>
      </c>
      <c r="O67" s="787" t="e">
        <f>(#REF!+#REF!+#REF!+#REF!)/'1-'!H67*100</f>
        <v>#REF!</v>
      </c>
      <c r="P67" s="787" t="e">
        <f>(#REF!+#REF!+#REF!)/'1-'!H67*100</f>
        <v>#REF!</v>
      </c>
      <c r="Q67" s="787"/>
      <c r="R67" s="691" t="e">
        <f>(#REF!+#REF!+#REF!)/'1-'!H67*100</f>
        <v>#REF!</v>
      </c>
      <c r="S67" s="691" t="e">
        <f>(#REF!+#REF!+#REF!)/'1-'!H67*100</f>
        <v>#REF!</v>
      </c>
      <c r="T67" s="691"/>
      <c r="U67" s="691"/>
      <c r="V67" s="691"/>
      <c r="W67" s="691"/>
      <c r="X67" s="917" t="e">
        <f>#REF!</f>
        <v>#REF!</v>
      </c>
      <c r="Y67" s="691" t="e">
        <f>#REF!</f>
        <v>#REF!</v>
      </c>
      <c r="Z67" s="691" t="e">
        <f>#REF!</f>
        <v>#REF!</v>
      </c>
      <c r="AA67" s="691" t="e">
        <f>#REF!</f>
        <v>#REF!</v>
      </c>
      <c r="AB67" s="691" t="e">
        <f>#REF!</f>
        <v>#REF!</v>
      </c>
      <c r="AC67" s="691" t="e">
        <f>#REF!</f>
        <v>#REF!</v>
      </c>
      <c r="AD67" s="691" t="e">
        <f>#REF!</f>
        <v>#REF!</v>
      </c>
      <c r="AE67" s="691" t="e">
        <f>#REF!</f>
        <v>#REF!</v>
      </c>
      <c r="AF67" s="692"/>
      <c r="AG67" s="692" t="e">
        <f>#REF!</f>
        <v>#REF!</v>
      </c>
      <c r="AH67" s="692"/>
      <c r="AI67" s="819" t="e">
        <f t="shared" si="11"/>
        <v>#REF!</v>
      </c>
      <c r="AJ67" s="819" t="e">
        <f t="shared" si="12"/>
        <v>#REF!</v>
      </c>
      <c r="AK67" s="790" t="e">
        <f t="shared" si="1"/>
        <v>#REF!</v>
      </c>
      <c r="AL67" s="695"/>
      <c r="AM67" s="675"/>
      <c r="AN67" s="628"/>
      <c r="AO67" s="693"/>
      <c r="AP67" s="677"/>
    </row>
    <row r="68" spans="1:42" s="697" customFormat="1" ht="20.100000000000001" customHeight="1">
      <c r="A68" s="695"/>
      <c r="B68" s="696">
        <f t="shared" si="14"/>
        <v>56</v>
      </c>
      <c r="C68" s="683">
        <v>1.0559999999999938</v>
      </c>
      <c r="D68" s="684" t="e">
        <f>#REF!</f>
        <v>#REF!</v>
      </c>
      <c r="E68" s="685" t="s">
        <v>1270</v>
      </c>
      <c r="F68" s="686" t="e">
        <f>#REF!</f>
        <v>#REF!</v>
      </c>
      <c r="G68" s="687">
        <v>0.19</v>
      </c>
      <c r="H68" s="688" t="e">
        <f>#REF!</f>
        <v>#REF!</v>
      </c>
      <c r="I68" s="689" t="e">
        <f t="shared" si="20"/>
        <v>#REF!</v>
      </c>
      <c r="J68" s="689" t="e">
        <f t="shared" si="21"/>
        <v>#REF!</v>
      </c>
      <c r="K68" s="689" t="e">
        <f t="shared" si="22"/>
        <v>#REF!</v>
      </c>
      <c r="L68" s="689" t="e">
        <f t="shared" si="23"/>
        <v>#REF!</v>
      </c>
      <c r="M68" s="836" t="e">
        <f t="shared" si="24"/>
        <v>#REF!</v>
      </c>
      <c r="N68" s="690" t="e">
        <f>#REF!</f>
        <v>#REF!</v>
      </c>
      <c r="O68" s="787" t="e">
        <f>(#REF!+#REF!+#REF!+#REF!)/'1-'!H68*100</f>
        <v>#REF!</v>
      </c>
      <c r="P68" s="787" t="e">
        <f>(#REF!+#REF!+#REF!)/'1-'!H68*100</f>
        <v>#REF!</v>
      </c>
      <c r="Q68" s="787"/>
      <c r="R68" s="691" t="e">
        <f>(#REF!+#REF!+#REF!)/'1-'!H68*100</f>
        <v>#REF!</v>
      </c>
      <c r="S68" s="691" t="e">
        <f>(#REF!+#REF!+#REF!)/'1-'!H68*100</f>
        <v>#REF!</v>
      </c>
      <c r="T68" s="691"/>
      <c r="U68" s="691"/>
      <c r="V68" s="691"/>
      <c r="W68" s="691"/>
      <c r="X68" s="917" t="e">
        <f>#REF!</f>
        <v>#REF!</v>
      </c>
      <c r="Y68" s="691" t="e">
        <f>#REF!</f>
        <v>#REF!</v>
      </c>
      <c r="Z68" s="691" t="e">
        <f>#REF!</f>
        <v>#REF!</v>
      </c>
      <c r="AA68" s="691" t="e">
        <f>#REF!</f>
        <v>#REF!</v>
      </c>
      <c r="AB68" s="691" t="e">
        <f>#REF!</f>
        <v>#REF!</v>
      </c>
      <c r="AC68" s="691" t="e">
        <f>#REF!</f>
        <v>#REF!</v>
      </c>
      <c r="AD68" s="691" t="e">
        <f>#REF!</f>
        <v>#REF!</v>
      </c>
      <c r="AE68" s="691" t="e">
        <f>#REF!</f>
        <v>#REF!</v>
      </c>
      <c r="AF68" s="692"/>
      <c r="AG68" s="692" t="e">
        <f>#REF!</f>
        <v>#REF!</v>
      </c>
      <c r="AH68" s="692"/>
      <c r="AI68" s="819" t="e">
        <f t="shared" si="11"/>
        <v>#REF!</v>
      </c>
      <c r="AJ68" s="819" t="e">
        <f t="shared" si="12"/>
        <v>#REF!</v>
      </c>
      <c r="AK68" s="790" t="e">
        <f t="shared" si="1"/>
        <v>#REF!</v>
      </c>
      <c r="AL68" s="695"/>
      <c r="AM68" s="675"/>
      <c r="AN68" s="628"/>
      <c r="AO68" s="693"/>
      <c r="AP68" s="677"/>
    </row>
    <row r="69" spans="1:42" s="697" customFormat="1" ht="20.100000000000001" customHeight="1">
      <c r="A69" s="695"/>
      <c r="B69" s="696">
        <f t="shared" si="14"/>
        <v>57</v>
      </c>
      <c r="C69" s="683">
        <v>1.0569999999999937</v>
      </c>
      <c r="D69" s="684" t="e">
        <f>#REF!</f>
        <v>#REF!</v>
      </c>
      <c r="E69" s="685" t="s">
        <v>1270</v>
      </c>
      <c r="F69" s="686" t="e">
        <f>#REF!</f>
        <v>#REF!</v>
      </c>
      <c r="G69" s="687">
        <v>0.1</v>
      </c>
      <c r="H69" s="688" t="e">
        <f>#REF!</f>
        <v>#REF!</v>
      </c>
      <c r="I69" s="689" t="e">
        <f t="shared" si="20"/>
        <v>#REF!</v>
      </c>
      <c r="J69" s="689" t="e">
        <f t="shared" si="21"/>
        <v>#REF!</v>
      </c>
      <c r="K69" s="689" t="e">
        <f t="shared" si="22"/>
        <v>#REF!</v>
      </c>
      <c r="L69" s="689" t="e">
        <f t="shared" si="23"/>
        <v>#REF!</v>
      </c>
      <c r="M69" s="836" t="e">
        <f t="shared" si="24"/>
        <v>#REF!</v>
      </c>
      <c r="N69" s="690" t="e">
        <f>#REF!</f>
        <v>#REF!</v>
      </c>
      <c r="O69" s="787" t="e">
        <f>(#REF!+#REF!+#REF!+#REF!)/'1-'!H69*100</f>
        <v>#REF!</v>
      </c>
      <c r="P69" s="787" t="e">
        <f>(#REF!+#REF!+#REF!)/'1-'!H69*100</f>
        <v>#REF!</v>
      </c>
      <c r="Q69" s="787"/>
      <c r="R69" s="691" t="e">
        <f>(#REF!+#REF!+#REF!)/'1-'!H69*100</f>
        <v>#REF!</v>
      </c>
      <c r="S69" s="691" t="e">
        <f>(#REF!+#REF!+#REF!)/'1-'!H69*100</f>
        <v>#REF!</v>
      </c>
      <c r="T69" s="691"/>
      <c r="U69" s="691"/>
      <c r="V69" s="691"/>
      <c r="W69" s="691"/>
      <c r="X69" s="917" t="e">
        <f>#REF!</f>
        <v>#REF!</v>
      </c>
      <c r="Y69" s="691" t="e">
        <f>#REF!</f>
        <v>#REF!</v>
      </c>
      <c r="Z69" s="691" t="e">
        <f>#REF!</f>
        <v>#REF!</v>
      </c>
      <c r="AA69" s="691" t="e">
        <f>#REF!</f>
        <v>#REF!</v>
      </c>
      <c r="AB69" s="691" t="e">
        <f>#REF!</f>
        <v>#REF!</v>
      </c>
      <c r="AC69" s="691" t="e">
        <f>#REF!</f>
        <v>#REF!</v>
      </c>
      <c r="AD69" s="691" t="e">
        <f>#REF!</f>
        <v>#REF!</v>
      </c>
      <c r="AE69" s="691" t="e">
        <f>#REF!</f>
        <v>#REF!</v>
      </c>
      <c r="AF69" s="692"/>
      <c r="AG69" s="692" t="e">
        <f>#REF!</f>
        <v>#REF!</v>
      </c>
      <c r="AH69" s="692"/>
      <c r="AI69" s="819" t="e">
        <f t="shared" si="11"/>
        <v>#REF!</v>
      </c>
      <c r="AJ69" s="819" t="e">
        <f t="shared" si="12"/>
        <v>#REF!</v>
      </c>
      <c r="AK69" s="790" t="e">
        <f t="shared" si="1"/>
        <v>#REF!</v>
      </c>
      <c r="AL69" s="695"/>
      <c r="AM69" s="675"/>
      <c r="AN69" s="628"/>
      <c r="AO69" s="693"/>
      <c r="AP69" s="677"/>
    </row>
    <row r="70" spans="1:42" s="697" customFormat="1" ht="20.100000000000001" customHeight="1">
      <c r="A70" s="695"/>
      <c r="B70" s="696">
        <f t="shared" si="14"/>
        <v>58</v>
      </c>
      <c r="C70" s="683">
        <v>1.0579999999999936</v>
      </c>
      <c r="D70" s="684" t="e">
        <f>#REF!</f>
        <v>#REF!</v>
      </c>
      <c r="E70" s="685" t="s">
        <v>1270</v>
      </c>
      <c r="F70" s="686" t="e">
        <f>#REF!</f>
        <v>#REF!</v>
      </c>
      <c r="G70" s="687">
        <v>0.1</v>
      </c>
      <c r="H70" s="688" t="e">
        <f>#REF!</f>
        <v>#REF!</v>
      </c>
      <c r="I70" s="689" t="e">
        <f t="shared" si="20"/>
        <v>#REF!</v>
      </c>
      <c r="J70" s="689" t="e">
        <f t="shared" si="21"/>
        <v>#REF!</v>
      </c>
      <c r="K70" s="689" t="e">
        <f t="shared" si="22"/>
        <v>#REF!</v>
      </c>
      <c r="L70" s="689" t="e">
        <f t="shared" si="23"/>
        <v>#REF!</v>
      </c>
      <c r="M70" s="836" t="e">
        <f t="shared" si="24"/>
        <v>#REF!</v>
      </c>
      <c r="N70" s="690" t="e">
        <f>#REF!</f>
        <v>#REF!</v>
      </c>
      <c r="O70" s="787" t="e">
        <f>(#REF!+#REF!+#REF!+#REF!)/'1-'!H70*100</f>
        <v>#REF!</v>
      </c>
      <c r="P70" s="787" t="e">
        <f>(#REF!+#REF!+#REF!)/'1-'!H70*100</f>
        <v>#REF!</v>
      </c>
      <c r="Q70" s="787"/>
      <c r="R70" s="691" t="e">
        <f>(#REF!+#REF!+#REF!)/'1-'!H70*100</f>
        <v>#REF!</v>
      </c>
      <c r="S70" s="691" t="e">
        <f>(#REF!+#REF!+#REF!)/'1-'!H70*100</f>
        <v>#REF!</v>
      </c>
      <c r="T70" s="691"/>
      <c r="U70" s="691"/>
      <c r="V70" s="691"/>
      <c r="W70" s="691"/>
      <c r="X70" s="917" t="e">
        <f>#REF!</f>
        <v>#REF!</v>
      </c>
      <c r="Y70" s="691" t="e">
        <f>#REF!</f>
        <v>#REF!</v>
      </c>
      <c r="Z70" s="691" t="e">
        <f>#REF!</f>
        <v>#REF!</v>
      </c>
      <c r="AA70" s="691" t="e">
        <f>#REF!</f>
        <v>#REF!</v>
      </c>
      <c r="AB70" s="691" t="e">
        <f>#REF!</f>
        <v>#REF!</v>
      </c>
      <c r="AC70" s="691" t="e">
        <f>#REF!</f>
        <v>#REF!</v>
      </c>
      <c r="AD70" s="691" t="e">
        <f>#REF!</f>
        <v>#REF!</v>
      </c>
      <c r="AE70" s="691" t="e">
        <f>#REF!</f>
        <v>#REF!</v>
      </c>
      <c r="AF70" s="692"/>
      <c r="AG70" s="692" t="e">
        <f>#REF!</f>
        <v>#REF!</v>
      </c>
      <c r="AH70" s="692"/>
      <c r="AI70" s="819" t="e">
        <f t="shared" si="11"/>
        <v>#REF!</v>
      </c>
      <c r="AJ70" s="819" t="e">
        <f t="shared" si="12"/>
        <v>#REF!</v>
      </c>
      <c r="AK70" s="790" t="e">
        <f t="shared" si="1"/>
        <v>#REF!</v>
      </c>
      <c r="AL70" s="695"/>
      <c r="AM70" s="675"/>
      <c r="AN70" s="628"/>
      <c r="AO70" s="693"/>
      <c r="AP70" s="677"/>
    </row>
    <row r="71" spans="1:42" s="697" customFormat="1" ht="20.100000000000001" customHeight="1">
      <c r="A71" s="695"/>
      <c r="B71" s="696">
        <f t="shared" si="14"/>
        <v>59</v>
      </c>
      <c r="C71" s="683">
        <v>1.0589999999999935</v>
      </c>
      <c r="D71" s="684" t="e">
        <f>#REF!</f>
        <v>#REF!</v>
      </c>
      <c r="E71" s="685" t="s">
        <v>1270</v>
      </c>
      <c r="F71" s="686" t="e">
        <f>#REF!</f>
        <v>#REF!</v>
      </c>
      <c r="G71" s="687">
        <v>0.09</v>
      </c>
      <c r="H71" s="688" t="e">
        <f>#REF!</f>
        <v>#REF!</v>
      </c>
      <c r="I71" s="689" t="e">
        <f t="shared" si="20"/>
        <v>#REF!</v>
      </c>
      <c r="J71" s="689" t="e">
        <f t="shared" si="21"/>
        <v>#REF!</v>
      </c>
      <c r="K71" s="689" t="e">
        <f t="shared" si="22"/>
        <v>#REF!</v>
      </c>
      <c r="L71" s="689" t="e">
        <f t="shared" si="23"/>
        <v>#REF!</v>
      </c>
      <c r="M71" s="836" t="e">
        <f t="shared" si="24"/>
        <v>#REF!</v>
      </c>
      <c r="N71" s="690" t="e">
        <f>#REF!</f>
        <v>#REF!</v>
      </c>
      <c r="O71" s="787" t="e">
        <f>(#REF!+#REF!+#REF!+#REF!)/'1-'!H71*100</f>
        <v>#REF!</v>
      </c>
      <c r="P71" s="787" t="e">
        <f>(#REF!+#REF!+#REF!)/'1-'!H71*100</f>
        <v>#REF!</v>
      </c>
      <c r="Q71" s="787"/>
      <c r="R71" s="691" t="e">
        <f>(#REF!+#REF!+#REF!)/'1-'!H71*100</f>
        <v>#REF!</v>
      </c>
      <c r="S71" s="691" t="e">
        <f>(#REF!+#REF!+#REF!)/'1-'!H71*100</f>
        <v>#REF!</v>
      </c>
      <c r="T71" s="691"/>
      <c r="U71" s="691"/>
      <c r="V71" s="691"/>
      <c r="W71" s="691"/>
      <c r="X71" s="917" t="e">
        <f>#REF!</f>
        <v>#REF!</v>
      </c>
      <c r="Y71" s="691" t="e">
        <f>#REF!</f>
        <v>#REF!</v>
      </c>
      <c r="Z71" s="691" t="e">
        <f>#REF!</f>
        <v>#REF!</v>
      </c>
      <c r="AA71" s="691" t="e">
        <f>#REF!</f>
        <v>#REF!</v>
      </c>
      <c r="AB71" s="691" t="e">
        <f>#REF!</f>
        <v>#REF!</v>
      </c>
      <c r="AC71" s="691" t="e">
        <f>#REF!</f>
        <v>#REF!</v>
      </c>
      <c r="AD71" s="691" t="e">
        <f>#REF!</f>
        <v>#REF!</v>
      </c>
      <c r="AE71" s="691" t="e">
        <f>#REF!</f>
        <v>#REF!</v>
      </c>
      <c r="AF71" s="692"/>
      <c r="AG71" s="692" t="e">
        <f>#REF!</f>
        <v>#REF!</v>
      </c>
      <c r="AH71" s="692"/>
      <c r="AI71" s="819" t="e">
        <f t="shared" si="11"/>
        <v>#REF!</v>
      </c>
      <c r="AJ71" s="819" t="e">
        <f t="shared" si="12"/>
        <v>#REF!</v>
      </c>
      <c r="AK71" s="790" t="e">
        <f t="shared" si="1"/>
        <v>#REF!</v>
      </c>
      <c r="AL71" s="695"/>
      <c r="AM71" s="675"/>
      <c r="AN71" s="628"/>
      <c r="AO71" s="693"/>
      <c r="AP71" s="677"/>
    </row>
    <row r="72" spans="1:42" s="697" customFormat="1" ht="20.100000000000001" customHeight="1">
      <c r="A72" s="695"/>
      <c r="B72" s="696">
        <f t="shared" si="14"/>
        <v>60</v>
      </c>
      <c r="C72" s="683">
        <v>1.06</v>
      </c>
      <c r="D72" s="684" t="e">
        <f>#REF!</f>
        <v>#REF!</v>
      </c>
      <c r="E72" s="685" t="s">
        <v>1270</v>
      </c>
      <c r="F72" s="686" t="e">
        <f>#REF!</f>
        <v>#REF!</v>
      </c>
      <c r="G72" s="687">
        <v>0.36</v>
      </c>
      <c r="H72" s="688" t="e">
        <f>#REF!</f>
        <v>#REF!</v>
      </c>
      <c r="I72" s="689" t="e">
        <f>SUM(O72/100)*H72</f>
        <v>#REF!</v>
      </c>
      <c r="J72" s="689" t="e">
        <f>SUM(P72/100)*H72</f>
        <v>#REF!</v>
      </c>
      <c r="K72" s="689" t="e">
        <f>SUM(R72/100)*H72</f>
        <v>#REF!</v>
      </c>
      <c r="L72" s="689" t="e">
        <f>SUM(S72/100)*H72</f>
        <v>#REF!</v>
      </c>
      <c r="M72" s="836" t="e">
        <f>SUM(I72:L72)</f>
        <v>#REF!</v>
      </c>
      <c r="N72" s="690" t="e">
        <f>#REF!</f>
        <v>#REF!</v>
      </c>
      <c r="O72" s="787" t="e">
        <f>(#REF!+#REF!+#REF!+#REF!)/'1-'!H72*100</f>
        <v>#REF!</v>
      </c>
      <c r="P72" s="787" t="e">
        <f>(#REF!+#REF!+#REF!)/'1-'!H72*100</f>
        <v>#REF!</v>
      </c>
      <c r="Q72" s="787"/>
      <c r="R72" s="691" t="e">
        <f>(#REF!+#REF!+#REF!)/'1-'!H72*100</f>
        <v>#REF!</v>
      </c>
      <c r="S72" s="691" t="e">
        <f>(#REF!+#REF!+#REF!)/'1-'!H72*100</f>
        <v>#REF!</v>
      </c>
      <c r="T72" s="691"/>
      <c r="U72" s="691"/>
      <c r="V72" s="691"/>
      <c r="W72" s="691"/>
      <c r="X72" s="917" t="e">
        <f>#REF!</f>
        <v>#REF!</v>
      </c>
      <c r="Y72" s="691" t="e">
        <f>#REF!</f>
        <v>#REF!</v>
      </c>
      <c r="Z72" s="691" t="e">
        <f>#REF!</f>
        <v>#REF!</v>
      </c>
      <c r="AA72" s="691" t="e">
        <f>#REF!</f>
        <v>#REF!</v>
      </c>
      <c r="AB72" s="691" t="e">
        <f>#REF!</f>
        <v>#REF!</v>
      </c>
      <c r="AC72" s="691" t="e">
        <f>#REF!</f>
        <v>#REF!</v>
      </c>
      <c r="AD72" s="691" t="e">
        <f>#REF!</f>
        <v>#REF!</v>
      </c>
      <c r="AE72" s="691" t="e">
        <f>#REF!</f>
        <v>#REF!</v>
      </c>
      <c r="AF72" s="692"/>
      <c r="AG72" s="692" t="e">
        <f>#REF!</f>
        <v>#REF!</v>
      </c>
      <c r="AH72" s="692"/>
      <c r="AI72" s="819" t="e">
        <f t="shared" si="11"/>
        <v>#REF!</v>
      </c>
      <c r="AJ72" s="819" t="e">
        <f t="shared" si="12"/>
        <v>#REF!</v>
      </c>
      <c r="AK72" s="790" t="e">
        <f t="shared" si="1"/>
        <v>#REF!</v>
      </c>
      <c r="AL72" s="695"/>
      <c r="AM72" s="675"/>
      <c r="AN72" s="628"/>
      <c r="AO72" s="693"/>
      <c r="AP72" s="677"/>
    </row>
    <row r="73" spans="1:42" s="808" customFormat="1" ht="20.100000000000001" customHeight="1">
      <c r="A73" s="791"/>
      <c r="B73" s="792">
        <f t="shared" si="14"/>
        <v>61</v>
      </c>
      <c r="C73" s="683">
        <v>1.0609999999999999</v>
      </c>
      <c r="D73" s="793" t="e">
        <f>#REF!</f>
        <v>#REF!</v>
      </c>
      <c r="E73" s="794" t="s">
        <v>1270</v>
      </c>
      <c r="F73" s="795" t="e">
        <f>#REF!</f>
        <v>#REF!</v>
      </c>
      <c r="G73" s="796">
        <v>0.59</v>
      </c>
      <c r="H73" s="797" t="e">
        <f>#REF!</f>
        <v>#REF!</v>
      </c>
      <c r="I73" s="798" t="e">
        <f t="shared" ref="I73:I80" si="25">SUM(O73/100)*H73</f>
        <v>#REF!</v>
      </c>
      <c r="J73" s="798" t="e">
        <f t="shared" ref="J73:J80" si="26">SUM(P73/100)*H73</f>
        <v>#REF!</v>
      </c>
      <c r="K73" s="798" t="e">
        <f t="shared" ref="K73:K80" si="27">SUM(R73/100)*H73</f>
        <v>#REF!</v>
      </c>
      <c r="L73" s="798" t="e">
        <f t="shared" ref="L73:L80" si="28">SUM(S73/100)*H73</f>
        <v>#REF!</v>
      </c>
      <c r="M73" s="837" t="e">
        <f t="shared" ref="M73:M80" si="29">SUM(I73:L73)</f>
        <v>#REF!</v>
      </c>
      <c r="N73" s="799" t="e">
        <f>#REF!</f>
        <v>#REF!</v>
      </c>
      <c r="O73" s="800" t="e">
        <f>#REF!/'1-'!H73*100</f>
        <v>#REF!</v>
      </c>
      <c r="P73" s="800" t="e">
        <f>(#REF!+#REF!+#REF!)/'1-'!H73*100</f>
        <v>#REF!</v>
      </c>
      <c r="Q73" s="800"/>
      <c r="R73" s="801" t="e">
        <f>(#REF!+#REF!+#REF!)/'1-'!H73*100</f>
        <v>#REF!</v>
      </c>
      <c r="S73" s="800" t="e">
        <f>#REF!/H73*100</f>
        <v>#REF!</v>
      </c>
      <c r="T73" s="801"/>
      <c r="U73" s="801"/>
      <c r="V73" s="801"/>
      <c r="W73" s="801"/>
      <c r="X73" s="917" t="e">
        <f>#REF!</f>
        <v>#REF!</v>
      </c>
      <c r="Y73" s="801" t="e">
        <f>#REF!</f>
        <v>#REF!</v>
      </c>
      <c r="Z73" s="801" t="e">
        <f>#REF!</f>
        <v>#REF!</v>
      </c>
      <c r="AA73" s="801" t="e">
        <f>#REF!</f>
        <v>#REF!</v>
      </c>
      <c r="AB73" s="801" t="e">
        <f>#REF!</f>
        <v>#REF!</v>
      </c>
      <c r="AC73" s="801" t="e">
        <f>#REF!</f>
        <v>#REF!</v>
      </c>
      <c r="AD73" s="801" t="e">
        <f>#REF!</f>
        <v>#REF!</v>
      </c>
      <c r="AE73" s="801" t="e">
        <f>#REF!</f>
        <v>#REF!</v>
      </c>
      <c r="AF73" s="802"/>
      <c r="AG73" s="692" t="e">
        <f>#REF!</f>
        <v>#REF!</v>
      </c>
      <c r="AH73" s="802"/>
      <c r="AI73" s="819" t="e">
        <f t="shared" si="11"/>
        <v>#REF!</v>
      </c>
      <c r="AJ73" s="819" t="e">
        <f t="shared" si="12"/>
        <v>#REF!</v>
      </c>
      <c r="AK73" s="803" t="e">
        <f t="shared" si="1"/>
        <v>#REF!</v>
      </c>
      <c r="AL73" s="791"/>
      <c r="AM73" s="804"/>
      <c r="AN73" s="805"/>
      <c r="AO73" s="806"/>
      <c r="AP73" s="807"/>
    </row>
    <row r="74" spans="1:42" s="697" customFormat="1" ht="20.100000000000001" customHeight="1">
      <c r="A74" s="695"/>
      <c r="B74" s="696">
        <f t="shared" si="14"/>
        <v>62</v>
      </c>
      <c r="C74" s="683">
        <v>1.0619999999999998</v>
      </c>
      <c r="D74" s="684" t="e">
        <f>#REF!</f>
        <v>#REF!</v>
      </c>
      <c r="E74" s="685" t="s">
        <v>1270</v>
      </c>
      <c r="F74" s="686" t="e">
        <f>#REF!</f>
        <v>#REF!</v>
      </c>
      <c r="G74" s="687">
        <v>0.3</v>
      </c>
      <c r="H74" s="688" t="e">
        <f>#REF!</f>
        <v>#REF!</v>
      </c>
      <c r="I74" s="689" t="e">
        <f t="shared" si="25"/>
        <v>#REF!</v>
      </c>
      <c r="J74" s="689" t="e">
        <f t="shared" si="26"/>
        <v>#REF!</v>
      </c>
      <c r="K74" s="689" t="e">
        <f t="shared" si="27"/>
        <v>#REF!</v>
      </c>
      <c r="L74" s="689" t="e">
        <f t="shared" si="28"/>
        <v>#REF!</v>
      </c>
      <c r="M74" s="836" t="e">
        <f t="shared" si="29"/>
        <v>#REF!</v>
      </c>
      <c r="N74" s="690" t="e">
        <f>#REF!</f>
        <v>#REF!</v>
      </c>
      <c r="O74" s="787" t="e">
        <f>(#REF!+#REF!+#REF!+#REF!)/'1-'!H74*100</f>
        <v>#REF!</v>
      </c>
      <c r="P74" s="787" t="e">
        <f>(#REF!+#REF!+#REF!)/'1-'!H74*100</f>
        <v>#REF!</v>
      </c>
      <c r="Q74" s="787"/>
      <c r="R74" s="691" t="e">
        <f>(#REF!+#REF!+#REF!)/'1-'!H74*100</f>
        <v>#REF!</v>
      </c>
      <c r="S74" s="691" t="e">
        <f>(#REF!+#REF!+#REF!)/'1-'!H74*100</f>
        <v>#REF!</v>
      </c>
      <c r="T74" s="691"/>
      <c r="U74" s="691"/>
      <c r="V74" s="691"/>
      <c r="W74" s="691"/>
      <c r="X74" s="917" t="e">
        <f>#REF!</f>
        <v>#REF!</v>
      </c>
      <c r="Y74" s="691" t="e">
        <f>#REF!</f>
        <v>#REF!</v>
      </c>
      <c r="Z74" s="691" t="e">
        <f>#REF!</f>
        <v>#REF!</v>
      </c>
      <c r="AA74" s="691" t="e">
        <f>#REF!</f>
        <v>#REF!</v>
      </c>
      <c r="AB74" s="691" t="e">
        <f>#REF!</f>
        <v>#REF!</v>
      </c>
      <c r="AC74" s="691" t="e">
        <f>#REF!</f>
        <v>#REF!</v>
      </c>
      <c r="AD74" s="801" t="e">
        <f>#REF!</f>
        <v>#REF!</v>
      </c>
      <c r="AE74" s="691" t="e">
        <f>#REF!</f>
        <v>#REF!</v>
      </c>
      <c r="AF74" s="692"/>
      <c r="AG74" s="692" t="e">
        <f>#REF!</f>
        <v>#REF!</v>
      </c>
      <c r="AH74" s="692"/>
      <c r="AI74" s="819" t="e">
        <f t="shared" si="11"/>
        <v>#REF!</v>
      </c>
      <c r="AJ74" s="819" t="e">
        <f t="shared" si="12"/>
        <v>#REF!</v>
      </c>
      <c r="AK74" s="790" t="e">
        <f t="shared" si="1"/>
        <v>#REF!</v>
      </c>
      <c r="AL74" s="695"/>
      <c r="AM74" s="675"/>
      <c r="AN74" s="628"/>
      <c r="AO74" s="693"/>
      <c r="AP74" s="677"/>
    </row>
    <row r="75" spans="1:42" s="697" customFormat="1" ht="20.100000000000001" customHeight="1">
      <c r="A75" s="695"/>
      <c r="B75" s="696">
        <f t="shared" si="14"/>
        <v>63</v>
      </c>
      <c r="C75" s="683">
        <v>1.0629999999999997</v>
      </c>
      <c r="D75" s="684" t="e">
        <f>#REF!</f>
        <v>#REF!</v>
      </c>
      <c r="E75" s="685" t="s">
        <v>1270</v>
      </c>
      <c r="F75" s="686" t="e">
        <f>#REF!</f>
        <v>#REF!</v>
      </c>
      <c r="G75" s="687">
        <v>0.44</v>
      </c>
      <c r="H75" s="688" t="e">
        <f>#REF!</f>
        <v>#REF!</v>
      </c>
      <c r="I75" s="689" t="e">
        <f t="shared" si="25"/>
        <v>#REF!</v>
      </c>
      <c r="J75" s="689" t="e">
        <f t="shared" si="26"/>
        <v>#REF!</v>
      </c>
      <c r="K75" s="689" t="e">
        <f t="shared" si="27"/>
        <v>#REF!</v>
      </c>
      <c r="L75" s="689" t="e">
        <f t="shared" si="28"/>
        <v>#REF!</v>
      </c>
      <c r="M75" s="836" t="e">
        <f t="shared" si="29"/>
        <v>#REF!</v>
      </c>
      <c r="N75" s="690" t="e">
        <f>#REF!</f>
        <v>#REF!</v>
      </c>
      <c r="O75" s="787" t="e">
        <f>(#REF!+#REF!+#REF!+#REF!)/'1-'!H75*100</f>
        <v>#REF!</v>
      </c>
      <c r="P75" s="787" t="e">
        <f>(#REF!+#REF!+#REF!)/'1-'!H75*100</f>
        <v>#REF!</v>
      </c>
      <c r="Q75" s="787"/>
      <c r="R75" s="691" t="e">
        <f>(#REF!+#REF!+#REF!)/'1-'!H75*100</f>
        <v>#REF!</v>
      </c>
      <c r="S75" s="691" t="e">
        <f>(#REF!+#REF!+#REF!)/'1-'!H75*100</f>
        <v>#REF!</v>
      </c>
      <c r="T75" s="691"/>
      <c r="U75" s="691"/>
      <c r="V75" s="691"/>
      <c r="W75" s="691"/>
      <c r="X75" s="917" t="e">
        <f>#REF!</f>
        <v>#REF!</v>
      </c>
      <c r="Y75" s="691" t="e">
        <f>#REF!</f>
        <v>#REF!</v>
      </c>
      <c r="Z75" s="691" t="e">
        <f>#REF!</f>
        <v>#REF!</v>
      </c>
      <c r="AA75" s="691" t="e">
        <f>#REF!</f>
        <v>#REF!</v>
      </c>
      <c r="AB75" s="691" t="e">
        <f>#REF!</f>
        <v>#REF!</v>
      </c>
      <c r="AC75" s="691" t="e">
        <f>#REF!</f>
        <v>#REF!</v>
      </c>
      <c r="AD75" s="801" t="e">
        <f>#REF!</f>
        <v>#REF!</v>
      </c>
      <c r="AE75" s="691" t="e">
        <f>#REF!</f>
        <v>#REF!</v>
      </c>
      <c r="AF75" s="692"/>
      <c r="AG75" s="692" t="e">
        <f>#REF!</f>
        <v>#REF!</v>
      </c>
      <c r="AH75" s="692"/>
      <c r="AI75" s="819" t="e">
        <f t="shared" si="11"/>
        <v>#REF!</v>
      </c>
      <c r="AJ75" s="819" t="e">
        <f t="shared" si="12"/>
        <v>#REF!</v>
      </c>
      <c r="AK75" s="790" t="e">
        <f t="shared" si="1"/>
        <v>#REF!</v>
      </c>
      <c r="AL75" s="695"/>
      <c r="AM75" s="675"/>
      <c r="AN75" s="628"/>
      <c r="AO75" s="693"/>
      <c r="AP75" s="677"/>
    </row>
    <row r="76" spans="1:42" s="697" customFormat="1" ht="20.100000000000001" customHeight="1">
      <c r="A76" s="695"/>
      <c r="B76" s="696">
        <f t="shared" si="14"/>
        <v>64</v>
      </c>
      <c r="C76" s="683">
        <v>1.0639999999999996</v>
      </c>
      <c r="D76" s="684" t="e">
        <f>#REF!</f>
        <v>#REF!</v>
      </c>
      <c r="E76" s="685" t="s">
        <v>1270</v>
      </c>
      <c r="F76" s="686" t="e">
        <f>#REF!</f>
        <v>#REF!</v>
      </c>
      <c r="G76" s="687">
        <v>0.14000000000000001</v>
      </c>
      <c r="H76" s="688" t="e">
        <f>#REF!</f>
        <v>#REF!</v>
      </c>
      <c r="I76" s="689" t="e">
        <f t="shared" si="25"/>
        <v>#REF!</v>
      </c>
      <c r="J76" s="689" t="e">
        <f t="shared" si="26"/>
        <v>#REF!</v>
      </c>
      <c r="K76" s="689" t="e">
        <f t="shared" si="27"/>
        <v>#REF!</v>
      </c>
      <c r="L76" s="689" t="e">
        <f t="shared" si="28"/>
        <v>#REF!</v>
      </c>
      <c r="M76" s="836" t="e">
        <f t="shared" si="29"/>
        <v>#REF!</v>
      </c>
      <c r="N76" s="690" t="e">
        <f>#REF!</f>
        <v>#REF!</v>
      </c>
      <c r="O76" s="787" t="e">
        <f>(#REF!+#REF!+#REF!+#REF!)/'1-'!H76*100</f>
        <v>#REF!</v>
      </c>
      <c r="P76" s="787" t="e">
        <f>(#REF!+#REF!+#REF!)/'1-'!H76*100</f>
        <v>#REF!</v>
      </c>
      <c r="Q76" s="787"/>
      <c r="R76" s="691" t="e">
        <f>(#REF!+#REF!+#REF!)/'1-'!H76*100</f>
        <v>#REF!</v>
      </c>
      <c r="S76" s="691" t="e">
        <f>(#REF!+#REF!+#REF!)/'1-'!H76*100</f>
        <v>#REF!</v>
      </c>
      <c r="T76" s="691"/>
      <c r="U76" s="691"/>
      <c r="V76" s="691"/>
      <c r="W76" s="691"/>
      <c r="X76" s="917" t="e">
        <f>#REF!</f>
        <v>#REF!</v>
      </c>
      <c r="Y76" s="691" t="e">
        <f>#REF!</f>
        <v>#REF!</v>
      </c>
      <c r="Z76" s="691" t="e">
        <f>#REF!</f>
        <v>#REF!</v>
      </c>
      <c r="AA76" s="691" t="e">
        <f>#REF!</f>
        <v>#REF!</v>
      </c>
      <c r="AB76" s="691" t="e">
        <f>#REF!</f>
        <v>#REF!</v>
      </c>
      <c r="AC76" s="691" t="e">
        <f>#REF!</f>
        <v>#REF!</v>
      </c>
      <c r="AD76" s="801" t="e">
        <f>#REF!</f>
        <v>#REF!</v>
      </c>
      <c r="AE76" s="691" t="e">
        <f>#REF!</f>
        <v>#REF!</v>
      </c>
      <c r="AF76" s="692"/>
      <c r="AG76" s="692" t="e">
        <f>#REF!</f>
        <v>#REF!</v>
      </c>
      <c r="AH76" s="692"/>
      <c r="AI76" s="819" t="e">
        <f t="shared" si="11"/>
        <v>#REF!</v>
      </c>
      <c r="AJ76" s="819" t="e">
        <f t="shared" si="12"/>
        <v>#REF!</v>
      </c>
      <c r="AK76" s="790" t="e">
        <f t="shared" si="1"/>
        <v>#REF!</v>
      </c>
      <c r="AL76" s="695"/>
      <c r="AM76" s="675"/>
      <c r="AN76" s="628"/>
      <c r="AO76" s="693"/>
      <c r="AP76" s="677"/>
    </row>
    <row r="77" spans="1:42" s="697" customFormat="1" ht="20.100000000000001" customHeight="1">
      <c r="A77" s="695"/>
      <c r="B77" s="696">
        <f t="shared" si="14"/>
        <v>65</v>
      </c>
      <c r="C77" s="683">
        <v>1.0649999999999995</v>
      </c>
      <c r="D77" s="684" t="e">
        <f>#REF!</f>
        <v>#REF!</v>
      </c>
      <c r="E77" s="685" t="s">
        <v>1270</v>
      </c>
      <c r="F77" s="686" t="e">
        <f>#REF!</f>
        <v>#REF!</v>
      </c>
      <c r="G77" s="687">
        <v>0.35</v>
      </c>
      <c r="H77" s="688" t="e">
        <f>#REF!</f>
        <v>#REF!</v>
      </c>
      <c r="I77" s="689" t="e">
        <f t="shared" si="25"/>
        <v>#REF!</v>
      </c>
      <c r="J77" s="689" t="e">
        <f t="shared" si="26"/>
        <v>#REF!</v>
      </c>
      <c r="K77" s="689" t="e">
        <f t="shared" si="27"/>
        <v>#REF!</v>
      </c>
      <c r="L77" s="689" t="e">
        <f t="shared" si="28"/>
        <v>#REF!</v>
      </c>
      <c r="M77" s="836" t="e">
        <f t="shared" si="29"/>
        <v>#REF!</v>
      </c>
      <c r="N77" s="690" t="e">
        <f>#REF!</f>
        <v>#REF!</v>
      </c>
      <c r="O77" s="787" t="e">
        <f>(#REF!+#REF!+#REF!+#REF!)/'1-'!H77*100</f>
        <v>#REF!</v>
      </c>
      <c r="P77" s="787" t="e">
        <f>(#REF!+#REF!+#REF!)/'1-'!H77*100</f>
        <v>#REF!</v>
      </c>
      <c r="Q77" s="787"/>
      <c r="R77" s="691" t="e">
        <f>(#REF!+#REF!+#REF!)/'1-'!H77*100</f>
        <v>#REF!</v>
      </c>
      <c r="S77" s="691" t="e">
        <f>(#REF!+#REF!+#REF!)/'1-'!H77*100</f>
        <v>#REF!</v>
      </c>
      <c r="T77" s="691"/>
      <c r="U77" s="691"/>
      <c r="V77" s="691"/>
      <c r="W77" s="691"/>
      <c r="X77" s="917" t="e">
        <f>#REF!</f>
        <v>#REF!</v>
      </c>
      <c r="Y77" s="691" t="e">
        <f>#REF!</f>
        <v>#REF!</v>
      </c>
      <c r="Z77" s="691" t="e">
        <f>#REF!</f>
        <v>#REF!</v>
      </c>
      <c r="AA77" s="691" t="e">
        <f>#REF!</f>
        <v>#REF!</v>
      </c>
      <c r="AB77" s="691" t="e">
        <f>#REF!</f>
        <v>#REF!</v>
      </c>
      <c r="AC77" s="691" t="e">
        <f>#REF!</f>
        <v>#REF!</v>
      </c>
      <c r="AD77" s="801" t="e">
        <f>#REF!</f>
        <v>#REF!</v>
      </c>
      <c r="AE77" s="691" t="e">
        <f>#REF!</f>
        <v>#REF!</v>
      </c>
      <c r="AF77" s="692"/>
      <c r="AG77" s="692" t="e">
        <f>#REF!</f>
        <v>#REF!</v>
      </c>
      <c r="AH77" s="692"/>
      <c r="AI77" s="819" t="e">
        <f t="shared" si="11"/>
        <v>#REF!</v>
      </c>
      <c r="AJ77" s="819" t="e">
        <f t="shared" si="12"/>
        <v>#REF!</v>
      </c>
      <c r="AK77" s="790" t="e">
        <f t="shared" ref="AK77:AK140" si="30">O78+P78+R78+S78</f>
        <v>#REF!</v>
      </c>
      <c r="AL77" s="695"/>
      <c r="AM77" s="675"/>
      <c r="AN77" s="628"/>
      <c r="AO77" s="693"/>
      <c r="AP77" s="677"/>
    </row>
    <row r="78" spans="1:42" s="697" customFormat="1" ht="20.100000000000001" customHeight="1">
      <c r="A78" s="695"/>
      <c r="B78" s="696">
        <f t="shared" si="14"/>
        <v>66</v>
      </c>
      <c r="C78" s="683">
        <v>1.0659999999999994</v>
      </c>
      <c r="D78" s="684" t="e">
        <f>#REF!</f>
        <v>#REF!</v>
      </c>
      <c r="E78" s="685" t="s">
        <v>1270</v>
      </c>
      <c r="F78" s="686" t="e">
        <f>#REF!</f>
        <v>#REF!</v>
      </c>
      <c r="G78" s="687">
        <v>0.56999999999999995</v>
      </c>
      <c r="H78" s="688" t="e">
        <f>#REF!</f>
        <v>#REF!</v>
      </c>
      <c r="I78" s="689" t="e">
        <f t="shared" si="25"/>
        <v>#REF!</v>
      </c>
      <c r="J78" s="689" t="e">
        <f t="shared" si="26"/>
        <v>#REF!</v>
      </c>
      <c r="K78" s="689" t="e">
        <f t="shared" si="27"/>
        <v>#REF!</v>
      </c>
      <c r="L78" s="689" t="e">
        <f t="shared" si="28"/>
        <v>#REF!</v>
      </c>
      <c r="M78" s="836" t="e">
        <f t="shared" si="29"/>
        <v>#REF!</v>
      </c>
      <c r="N78" s="690" t="e">
        <f>#REF!</f>
        <v>#REF!</v>
      </c>
      <c r="O78" s="787" t="e">
        <f>(#REF!+#REF!+#REF!+#REF!)/'1-'!H78*100</f>
        <v>#REF!</v>
      </c>
      <c r="P78" s="787" t="e">
        <f>(#REF!+#REF!+#REF!)/'1-'!H78*100</f>
        <v>#REF!</v>
      </c>
      <c r="Q78" s="787"/>
      <c r="R78" s="691" t="e">
        <f>(#REF!+#REF!+#REF!)/'1-'!H78*100</f>
        <v>#REF!</v>
      </c>
      <c r="S78" s="691" t="e">
        <f>(#REF!+#REF!+#REF!)/'1-'!H78*100</f>
        <v>#REF!</v>
      </c>
      <c r="T78" s="691"/>
      <c r="U78" s="691"/>
      <c r="V78" s="691"/>
      <c r="W78" s="691"/>
      <c r="X78" s="917" t="e">
        <f>#REF!</f>
        <v>#REF!</v>
      </c>
      <c r="Y78" s="691" t="e">
        <f>#REF!</f>
        <v>#REF!</v>
      </c>
      <c r="Z78" s="691" t="e">
        <f>#REF!</f>
        <v>#REF!</v>
      </c>
      <c r="AA78" s="691" t="e">
        <f>#REF!</f>
        <v>#REF!</v>
      </c>
      <c r="AB78" s="691" t="e">
        <f>#REF!</f>
        <v>#REF!</v>
      </c>
      <c r="AC78" s="691" t="e">
        <f>#REF!</f>
        <v>#REF!</v>
      </c>
      <c r="AD78" s="801" t="e">
        <f>#REF!</f>
        <v>#REF!</v>
      </c>
      <c r="AE78" s="691" t="e">
        <f>#REF!</f>
        <v>#REF!</v>
      </c>
      <c r="AF78" s="692"/>
      <c r="AG78" s="692" t="e">
        <f>#REF!</f>
        <v>#REF!</v>
      </c>
      <c r="AH78" s="692"/>
      <c r="AI78" s="819" t="e">
        <f t="shared" ref="AI78:AI106" si="31">H78-I78-J78-K78-L78</f>
        <v>#REF!</v>
      </c>
      <c r="AJ78" s="819" t="e">
        <f t="shared" ref="AJ78:AJ141" si="32">100-Y78-AA78-AC78-AE78</f>
        <v>#REF!</v>
      </c>
      <c r="AK78" s="790" t="e">
        <f t="shared" si="30"/>
        <v>#REF!</v>
      </c>
      <c r="AL78" s="695"/>
      <c r="AM78" s="675"/>
      <c r="AN78" s="628"/>
      <c r="AO78" s="693"/>
      <c r="AP78" s="677"/>
    </row>
    <row r="79" spans="1:42" s="697" customFormat="1" ht="20.100000000000001" customHeight="1">
      <c r="A79" s="695"/>
      <c r="B79" s="696">
        <f t="shared" si="14"/>
        <v>67</v>
      </c>
      <c r="C79" s="683">
        <v>1.0669999999999993</v>
      </c>
      <c r="D79" s="684" t="e">
        <f>#REF!</f>
        <v>#REF!</v>
      </c>
      <c r="E79" s="685" t="s">
        <v>1270</v>
      </c>
      <c r="F79" s="686" t="e">
        <f>#REF!</f>
        <v>#REF!</v>
      </c>
      <c r="G79" s="687">
        <v>0.21</v>
      </c>
      <c r="H79" s="688" t="e">
        <f>#REF!</f>
        <v>#REF!</v>
      </c>
      <c r="I79" s="689" t="e">
        <f t="shared" si="25"/>
        <v>#REF!</v>
      </c>
      <c r="J79" s="689" t="e">
        <f t="shared" si="26"/>
        <v>#REF!</v>
      </c>
      <c r="K79" s="689" t="e">
        <f t="shared" si="27"/>
        <v>#REF!</v>
      </c>
      <c r="L79" s="689" t="e">
        <f t="shared" si="28"/>
        <v>#REF!</v>
      </c>
      <c r="M79" s="836" t="e">
        <f t="shared" si="29"/>
        <v>#REF!</v>
      </c>
      <c r="N79" s="690" t="e">
        <f>#REF!</f>
        <v>#REF!</v>
      </c>
      <c r="O79" s="787" t="e">
        <f>(#REF!+#REF!+#REF!+#REF!)/'1-'!H79*100</f>
        <v>#REF!</v>
      </c>
      <c r="P79" s="787" t="e">
        <f>(#REF!+#REF!+#REF!)/'1-'!H79*100</f>
        <v>#REF!</v>
      </c>
      <c r="Q79" s="787"/>
      <c r="R79" s="691" t="e">
        <f>(#REF!+#REF!+#REF!)/'1-'!H79*100</f>
        <v>#REF!</v>
      </c>
      <c r="S79" s="691" t="e">
        <f>(#REF!+#REF!+#REF!)/'1-'!H79*100</f>
        <v>#REF!</v>
      </c>
      <c r="T79" s="691"/>
      <c r="U79" s="691"/>
      <c r="V79" s="691"/>
      <c r="W79" s="691"/>
      <c r="X79" s="917" t="e">
        <f>#REF!</f>
        <v>#REF!</v>
      </c>
      <c r="Y79" s="691" t="e">
        <f>#REF!</f>
        <v>#REF!</v>
      </c>
      <c r="Z79" s="691" t="e">
        <f>#REF!</f>
        <v>#REF!</v>
      </c>
      <c r="AA79" s="691" t="e">
        <f>#REF!</f>
        <v>#REF!</v>
      </c>
      <c r="AB79" s="691" t="e">
        <f>#REF!</f>
        <v>#REF!</v>
      </c>
      <c r="AC79" s="691" t="e">
        <f>#REF!</f>
        <v>#REF!</v>
      </c>
      <c r="AD79" s="691" t="e">
        <f>#REF!</f>
        <v>#REF!</v>
      </c>
      <c r="AE79" s="691" t="e">
        <f>#REF!</f>
        <v>#REF!</v>
      </c>
      <c r="AF79" s="692"/>
      <c r="AG79" s="692" t="e">
        <f>#REF!</f>
        <v>#REF!</v>
      </c>
      <c r="AH79" s="692"/>
      <c r="AI79" s="819" t="e">
        <f t="shared" si="31"/>
        <v>#REF!</v>
      </c>
      <c r="AJ79" s="819" t="e">
        <f t="shared" si="32"/>
        <v>#REF!</v>
      </c>
      <c r="AK79" s="790" t="e">
        <f t="shared" si="30"/>
        <v>#REF!</v>
      </c>
      <c r="AL79" s="695"/>
      <c r="AM79" s="675"/>
      <c r="AN79" s="628"/>
      <c r="AO79" s="693"/>
      <c r="AP79" s="677"/>
    </row>
    <row r="80" spans="1:42" s="697" customFormat="1" ht="20.100000000000001" customHeight="1">
      <c r="A80" s="695"/>
      <c r="B80" s="696">
        <f t="shared" si="14"/>
        <v>68</v>
      </c>
      <c r="C80" s="683">
        <v>1.0679999999999992</v>
      </c>
      <c r="D80" s="684" t="e">
        <f>#REF!</f>
        <v>#REF!</v>
      </c>
      <c r="E80" s="685" t="s">
        <v>1270</v>
      </c>
      <c r="F80" s="686" t="e">
        <f>#REF!</f>
        <v>#REF!</v>
      </c>
      <c r="G80" s="687">
        <v>0.28000000000000003</v>
      </c>
      <c r="H80" s="688" t="e">
        <f>#REF!</f>
        <v>#REF!</v>
      </c>
      <c r="I80" s="689" t="e">
        <f t="shared" si="25"/>
        <v>#REF!</v>
      </c>
      <c r="J80" s="689" t="e">
        <f t="shared" si="26"/>
        <v>#REF!</v>
      </c>
      <c r="K80" s="689" t="e">
        <f t="shared" si="27"/>
        <v>#REF!</v>
      </c>
      <c r="L80" s="689" t="e">
        <f t="shared" si="28"/>
        <v>#REF!</v>
      </c>
      <c r="M80" s="836" t="e">
        <f t="shared" si="29"/>
        <v>#REF!</v>
      </c>
      <c r="N80" s="690" t="e">
        <f>#REF!</f>
        <v>#REF!</v>
      </c>
      <c r="O80" s="787" t="e">
        <f>(#REF!+#REF!+#REF!+#REF!)/'1-'!H80*100</f>
        <v>#REF!</v>
      </c>
      <c r="P80" s="787" t="e">
        <f>(#REF!+#REF!+#REF!)/'1-'!H80*100</f>
        <v>#REF!</v>
      </c>
      <c r="Q80" s="787"/>
      <c r="R80" s="691" t="e">
        <f>(#REF!+#REF!+#REF!)/'1-'!H80*100</f>
        <v>#REF!</v>
      </c>
      <c r="S80" s="691" t="e">
        <f>(#REF!+#REF!+#REF!)/'1-'!H80*100</f>
        <v>#REF!</v>
      </c>
      <c r="T80" s="691"/>
      <c r="U80" s="691"/>
      <c r="V80" s="691"/>
      <c r="W80" s="691"/>
      <c r="X80" s="917" t="e">
        <f>#REF!</f>
        <v>#REF!</v>
      </c>
      <c r="Y80" s="691" t="e">
        <f>#REF!</f>
        <v>#REF!</v>
      </c>
      <c r="Z80" s="691" t="e">
        <f>#REF!</f>
        <v>#REF!</v>
      </c>
      <c r="AA80" s="691" t="e">
        <f>#REF!</f>
        <v>#REF!</v>
      </c>
      <c r="AB80" s="691" t="e">
        <f>#REF!</f>
        <v>#REF!</v>
      </c>
      <c r="AC80" s="691" t="e">
        <f>#REF!</f>
        <v>#REF!</v>
      </c>
      <c r="AD80" s="691" t="e">
        <f>#REF!</f>
        <v>#REF!</v>
      </c>
      <c r="AE80" s="691" t="e">
        <f>#REF!</f>
        <v>#REF!</v>
      </c>
      <c r="AF80" s="692"/>
      <c r="AG80" s="692" t="e">
        <f>#REF!</f>
        <v>#REF!</v>
      </c>
      <c r="AH80" s="692"/>
      <c r="AI80" s="819" t="e">
        <f t="shared" si="31"/>
        <v>#REF!</v>
      </c>
      <c r="AJ80" s="819" t="e">
        <f t="shared" si="32"/>
        <v>#REF!</v>
      </c>
      <c r="AK80" s="790" t="e">
        <f t="shared" si="30"/>
        <v>#REF!</v>
      </c>
      <c r="AL80" s="695"/>
      <c r="AM80" s="675"/>
      <c r="AN80" s="628"/>
      <c r="AO80" s="693"/>
      <c r="AP80" s="677"/>
    </row>
    <row r="81" spans="1:42" s="697" customFormat="1" ht="20.100000000000001" customHeight="1">
      <c r="A81" s="695"/>
      <c r="B81" s="696">
        <f t="shared" si="14"/>
        <v>69</v>
      </c>
      <c r="C81" s="683">
        <v>1.0689999999999991</v>
      </c>
      <c r="D81" s="684" t="e">
        <f>#REF!</f>
        <v>#REF!</v>
      </c>
      <c r="E81" s="685" t="s">
        <v>1270</v>
      </c>
      <c r="F81" s="686" t="e">
        <f>#REF!</f>
        <v>#REF!</v>
      </c>
      <c r="G81" s="687">
        <v>0.15</v>
      </c>
      <c r="H81" s="688" t="e">
        <f>#REF!</f>
        <v>#REF!</v>
      </c>
      <c r="I81" s="689" t="e">
        <f t="shared" ref="I81:I91" si="33">SUM(O81/100)*H81</f>
        <v>#REF!</v>
      </c>
      <c r="J81" s="689" t="e">
        <f t="shared" ref="J81:J91" si="34">SUM(P81/100)*H81</f>
        <v>#REF!</v>
      </c>
      <c r="K81" s="689" t="e">
        <f t="shared" ref="K81:K91" si="35">SUM(R81/100)*H81</f>
        <v>#REF!</v>
      </c>
      <c r="L81" s="689" t="e">
        <f t="shared" ref="L81:L91" si="36">SUM(S81/100)*H81</f>
        <v>#REF!</v>
      </c>
      <c r="M81" s="836" t="e">
        <f t="shared" ref="M81:M91" si="37">SUM(I81:L81)</f>
        <v>#REF!</v>
      </c>
      <c r="N81" s="690" t="e">
        <f>#REF!</f>
        <v>#REF!</v>
      </c>
      <c r="O81" s="787" t="e">
        <f>(#REF!+#REF!+#REF!+#REF!)/'1-'!H81*100</f>
        <v>#REF!</v>
      </c>
      <c r="P81" s="787" t="e">
        <f>(#REF!+#REF!+#REF!)/'1-'!H81*100</f>
        <v>#REF!</v>
      </c>
      <c r="Q81" s="787"/>
      <c r="R81" s="691" t="e">
        <f>(#REF!+#REF!+#REF!)/'1-'!H81*100</f>
        <v>#REF!</v>
      </c>
      <c r="S81" s="691" t="e">
        <f>(#REF!+#REF!+#REF!)/'1-'!H81*100</f>
        <v>#REF!</v>
      </c>
      <c r="T81" s="691"/>
      <c r="U81" s="691"/>
      <c r="V81" s="691"/>
      <c r="W81" s="691"/>
      <c r="X81" s="917" t="e">
        <f>#REF!</f>
        <v>#REF!</v>
      </c>
      <c r="Y81" s="691" t="e">
        <f>#REF!</f>
        <v>#REF!</v>
      </c>
      <c r="Z81" s="691" t="e">
        <f>#REF!</f>
        <v>#REF!</v>
      </c>
      <c r="AA81" s="691" t="e">
        <f>#REF!</f>
        <v>#REF!</v>
      </c>
      <c r="AB81" s="691" t="e">
        <f>#REF!</f>
        <v>#REF!</v>
      </c>
      <c r="AC81" s="691" t="e">
        <f>#REF!</f>
        <v>#REF!</v>
      </c>
      <c r="AD81" s="691" t="e">
        <f>#REF!</f>
        <v>#REF!</v>
      </c>
      <c r="AE81" s="691" t="e">
        <f>#REF!</f>
        <v>#REF!</v>
      </c>
      <c r="AF81" s="692"/>
      <c r="AG81" s="692" t="e">
        <f>#REF!</f>
        <v>#REF!</v>
      </c>
      <c r="AH81" s="692"/>
      <c r="AI81" s="819" t="e">
        <f t="shared" si="31"/>
        <v>#REF!</v>
      </c>
      <c r="AJ81" s="819" t="e">
        <f t="shared" si="32"/>
        <v>#REF!</v>
      </c>
      <c r="AK81" s="790" t="e">
        <f t="shared" si="30"/>
        <v>#REF!</v>
      </c>
      <c r="AL81" s="695"/>
      <c r="AM81" s="675"/>
      <c r="AN81" s="628"/>
      <c r="AO81" s="693"/>
      <c r="AP81" s="677"/>
    </row>
    <row r="82" spans="1:42" s="697" customFormat="1" ht="20.100000000000001" customHeight="1">
      <c r="A82" s="695"/>
      <c r="B82" s="696">
        <f t="shared" si="14"/>
        <v>70</v>
      </c>
      <c r="C82" s="683">
        <v>1.069999999999999</v>
      </c>
      <c r="D82" s="684" t="e">
        <f>#REF!</f>
        <v>#REF!</v>
      </c>
      <c r="E82" s="685" t="s">
        <v>1270</v>
      </c>
      <c r="F82" s="686" t="e">
        <f>#REF!</f>
        <v>#REF!</v>
      </c>
      <c r="G82" s="687">
        <v>0.3</v>
      </c>
      <c r="H82" s="688" t="e">
        <f>#REF!</f>
        <v>#REF!</v>
      </c>
      <c r="I82" s="689" t="e">
        <f t="shared" si="33"/>
        <v>#REF!</v>
      </c>
      <c r="J82" s="689" t="e">
        <f t="shared" si="34"/>
        <v>#REF!</v>
      </c>
      <c r="K82" s="689" t="e">
        <f t="shared" si="35"/>
        <v>#REF!</v>
      </c>
      <c r="L82" s="689" t="e">
        <f t="shared" si="36"/>
        <v>#REF!</v>
      </c>
      <c r="M82" s="836" t="e">
        <f t="shared" si="37"/>
        <v>#REF!</v>
      </c>
      <c r="N82" s="690" t="e">
        <f>#REF!</f>
        <v>#REF!</v>
      </c>
      <c r="O82" s="787" t="e">
        <f>(#REF!+#REF!+#REF!+#REF!)/'1-'!H82*100</f>
        <v>#REF!</v>
      </c>
      <c r="P82" s="787" t="e">
        <f>(#REF!+#REF!+#REF!)/'1-'!H82*100</f>
        <v>#REF!</v>
      </c>
      <c r="Q82" s="787"/>
      <c r="R82" s="691" t="e">
        <f>(#REF!+#REF!+#REF!)/'1-'!H82*100</f>
        <v>#REF!</v>
      </c>
      <c r="S82" s="691" t="e">
        <f>(#REF!+#REF!+#REF!)/'1-'!H82*100</f>
        <v>#REF!</v>
      </c>
      <c r="T82" s="691"/>
      <c r="U82" s="691"/>
      <c r="V82" s="691"/>
      <c r="W82" s="691"/>
      <c r="X82" s="917" t="e">
        <f>#REF!</f>
        <v>#REF!</v>
      </c>
      <c r="Y82" s="691" t="e">
        <f>#REF!</f>
        <v>#REF!</v>
      </c>
      <c r="Z82" s="691" t="e">
        <f>#REF!</f>
        <v>#REF!</v>
      </c>
      <c r="AA82" s="691" t="e">
        <f>#REF!</f>
        <v>#REF!</v>
      </c>
      <c r="AB82" s="691" t="e">
        <f>#REF!</f>
        <v>#REF!</v>
      </c>
      <c r="AC82" s="691" t="e">
        <f>#REF!</f>
        <v>#REF!</v>
      </c>
      <c r="AD82" s="691" t="e">
        <f>#REF!</f>
        <v>#REF!</v>
      </c>
      <c r="AE82" s="691" t="e">
        <f>#REF!</f>
        <v>#REF!</v>
      </c>
      <c r="AF82" s="692"/>
      <c r="AG82" s="692" t="e">
        <f>#REF!</f>
        <v>#REF!</v>
      </c>
      <c r="AH82" s="692"/>
      <c r="AI82" s="819" t="e">
        <f t="shared" si="31"/>
        <v>#REF!</v>
      </c>
      <c r="AJ82" s="819" t="e">
        <f t="shared" si="32"/>
        <v>#REF!</v>
      </c>
      <c r="AK82" s="790" t="e">
        <f t="shared" si="30"/>
        <v>#REF!</v>
      </c>
      <c r="AL82" s="695"/>
      <c r="AM82" s="675"/>
      <c r="AN82" s="628"/>
      <c r="AO82" s="693"/>
      <c r="AP82" s="677"/>
    </row>
    <row r="83" spans="1:42" s="697" customFormat="1" ht="20.100000000000001" customHeight="1">
      <c r="A83" s="695"/>
      <c r="B83" s="696">
        <f t="shared" si="14"/>
        <v>71</v>
      </c>
      <c r="C83" s="683">
        <v>1.0709999999999988</v>
      </c>
      <c r="D83" s="684" t="e">
        <f>#REF!</f>
        <v>#REF!</v>
      </c>
      <c r="E83" s="685" t="s">
        <v>1270</v>
      </c>
      <c r="F83" s="686" t="e">
        <f>#REF!</f>
        <v>#REF!</v>
      </c>
      <c r="G83" s="687">
        <v>2.84</v>
      </c>
      <c r="H83" s="688" t="e">
        <f>#REF!</f>
        <v>#REF!</v>
      </c>
      <c r="I83" s="689" t="e">
        <f t="shared" si="33"/>
        <v>#REF!</v>
      </c>
      <c r="J83" s="689" t="e">
        <f t="shared" si="34"/>
        <v>#REF!</v>
      </c>
      <c r="K83" s="689" t="e">
        <f t="shared" si="35"/>
        <v>#REF!</v>
      </c>
      <c r="L83" s="689" t="e">
        <f t="shared" si="36"/>
        <v>#REF!</v>
      </c>
      <c r="M83" s="836" t="e">
        <f t="shared" si="37"/>
        <v>#REF!</v>
      </c>
      <c r="N83" s="690" t="e">
        <f>#REF!</f>
        <v>#REF!</v>
      </c>
      <c r="O83" s="787" t="e">
        <f>(#REF!+#REF!+#REF!+#REF!)/'1-'!H83*100</f>
        <v>#REF!</v>
      </c>
      <c r="P83" s="787" t="e">
        <f>(#REF!+#REF!+#REF!)/'1-'!H83*100</f>
        <v>#REF!</v>
      </c>
      <c r="Q83" s="787"/>
      <c r="R83" s="691" t="e">
        <f>(#REF!+#REF!+#REF!)/'1-'!H83*100</f>
        <v>#REF!</v>
      </c>
      <c r="S83" s="691" t="e">
        <f>(#REF!+#REF!+#REF!)/'1-'!H83*100</f>
        <v>#REF!</v>
      </c>
      <c r="T83" s="691"/>
      <c r="U83" s="691"/>
      <c r="V83" s="691"/>
      <c r="W83" s="691"/>
      <c r="X83" s="917" t="e">
        <f>#REF!</f>
        <v>#REF!</v>
      </c>
      <c r="Y83" s="691" t="e">
        <f>#REF!</f>
        <v>#REF!</v>
      </c>
      <c r="Z83" s="691" t="e">
        <f>#REF!</f>
        <v>#REF!</v>
      </c>
      <c r="AA83" s="691" t="e">
        <f>#REF!</f>
        <v>#REF!</v>
      </c>
      <c r="AB83" s="691" t="e">
        <f>#REF!</f>
        <v>#REF!</v>
      </c>
      <c r="AC83" s="691" t="e">
        <f>#REF!</f>
        <v>#REF!</v>
      </c>
      <c r="AD83" s="691" t="e">
        <f>#REF!</f>
        <v>#REF!</v>
      </c>
      <c r="AE83" s="691" t="e">
        <f>#REF!</f>
        <v>#REF!</v>
      </c>
      <c r="AF83" s="692"/>
      <c r="AG83" s="692" t="e">
        <f>#REF!</f>
        <v>#REF!</v>
      </c>
      <c r="AH83" s="692"/>
      <c r="AI83" s="819" t="e">
        <f t="shared" si="31"/>
        <v>#REF!</v>
      </c>
      <c r="AJ83" s="819" t="e">
        <f t="shared" si="32"/>
        <v>#REF!</v>
      </c>
      <c r="AK83" s="790" t="e">
        <f t="shared" si="30"/>
        <v>#REF!</v>
      </c>
      <c r="AL83" s="695"/>
      <c r="AM83" s="675"/>
      <c r="AN83" s="628"/>
      <c r="AO83" s="693"/>
      <c r="AP83" s="677"/>
    </row>
    <row r="84" spans="1:42" s="697" customFormat="1" ht="20.100000000000001" customHeight="1">
      <c r="A84" s="695"/>
      <c r="B84" s="696">
        <f t="shared" si="14"/>
        <v>72</v>
      </c>
      <c r="C84" s="683">
        <v>1.0719999999999987</v>
      </c>
      <c r="D84" s="684" t="e">
        <f>#REF!</f>
        <v>#REF!</v>
      </c>
      <c r="E84" s="685" t="s">
        <v>1270</v>
      </c>
      <c r="F84" s="686" t="e">
        <f>#REF!</f>
        <v>#REF!</v>
      </c>
      <c r="G84" s="687">
        <v>1</v>
      </c>
      <c r="H84" s="688" t="e">
        <f>#REF!</f>
        <v>#REF!</v>
      </c>
      <c r="I84" s="689" t="e">
        <f t="shared" si="33"/>
        <v>#REF!</v>
      </c>
      <c r="J84" s="689" t="e">
        <f t="shared" si="34"/>
        <v>#REF!</v>
      </c>
      <c r="K84" s="689" t="e">
        <f t="shared" si="35"/>
        <v>#REF!</v>
      </c>
      <c r="L84" s="689" t="e">
        <f t="shared" si="36"/>
        <v>#REF!</v>
      </c>
      <c r="M84" s="836" t="e">
        <f t="shared" si="37"/>
        <v>#REF!</v>
      </c>
      <c r="N84" s="690" t="e">
        <f>#REF!</f>
        <v>#REF!</v>
      </c>
      <c r="O84" s="787" t="e">
        <f>(#REF!+#REF!+#REF!+#REF!)/'1-'!H84*100</f>
        <v>#REF!</v>
      </c>
      <c r="P84" s="787" t="e">
        <f>(#REF!+#REF!+#REF!)/'1-'!H84*100</f>
        <v>#REF!</v>
      </c>
      <c r="Q84" s="787"/>
      <c r="R84" s="691" t="e">
        <f>(#REF!+#REF!+#REF!)/'1-'!H84*100</f>
        <v>#REF!</v>
      </c>
      <c r="S84" s="691" t="e">
        <f>(#REF!+#REF!+#REF!)/'1-'!H84*100</f>
        <v>#REF!</v>
      </c>
      <c r="T84" s="691"/>
      <c r="U84" s="691"/>
      <c r="V84" s="691"/>
      <c r="W84" s="691"/>
      <c r="X84" s="917" t="e">
        <f>#REF!</f>
        <v>#REF!</v>
      </c>
      <c r="Y84" s="691" t="e">
        <f>#REF!</f>
        <v>#REF!</v>
      </c>
      <c r="Z84" s="691" t="e">
        <f>#REF!</f>
        <v>#REF!</v>
      </c>
      <c r="AA84" s="691" t="e">
        <f>#REF!</f>
        <v>#REF!</v>
      </c>
      <c r="AB84" s="691" t="e">
        <f>#REF!</f>
        <v>#REF!</v>
      </c>
      <c r="AC84" s="691" t="e">
        <f>#REF!</f>
        <v>#REF!</v>
      </c>
      <c r="AD84" s="691" t="e">
        <f>#REF!</f>
        <v>#REF!</v>
      </c>
      <c r="AE84" s="691" t="e">
        <f>#REF!</f>
        <v>#REF!</v>
      </c>
      <c r="AF84" s="692"/>
      <c r="AG84" s="692" t="e">
        <f>#REF!</f>
        <v>#REF!</v>
      </c>
      <c r="AH84" s="692"/>
      <c r="AI84" s="819" t="e">
        <f t="shared" si="31"/>
        <v>#REF!</v>
      </c>
      <c r="AJ84" s="819" t="e">
        <f t="shared" si="32"/>
        <v>#REF!</v>
      </c>
      <c r="AK84" s="790" t="e">
        <f t="shared" si="30"/>
        <v>#REF!</v>
      </c>
      <c r="AL84" s="695"/>
      <c r="AM84" s="675"/>
      <c r="AN84" s="628"/>
      <c r="AO84" s="693"/>
      <c r="AP84" s="677"/>
    </row>
    <row r="85" spans="1:42" s="697" customFormat="1" ht="20.100000000000001" customHeight="1">
      <c r="A85" s="695"/>
      <c r="B85" s="696">
        <f t="shared" si="14"/>
        <v>73</v>
      </c>
      <c r="C85" s="683">
        <v>1.0729999999999986</v>
      </c>
      <c r="D85" s="684" t="e">
        <f>#REF!</f>
        <v>#REF!</v>
      </c>
      <c r="E85" s="685" t="s">
        <v>1270</v>
      </c>
      <c r="F85" s="686" t="e">
        <f>#REF!</f>
        <v>#REF!</v>
      </c>
      <c r="G85" s="687">
        <v>1.83</v>
      </c>
      <c r="H85" s="688" t="e">
        <f>#REF!</f>
        <v>#REF!</v>
      </c>
      <c r="I85" s="689" t="e">
        <f t="shared" si="33"/>
        <v>#REF!</v>
      </c>
      <c r="J85" s="689" t="e">
        <f t="shared" si="34"/>
        <v>#REF!</v>
      </c>
      <c r="K85" s="689" t="e">
        <f t="shared" si="35"/>
        <v>#REF!</v>
      </c>
      <c r="L85" s="689" t="e">
        <f t="shared" si="36"/>
        <v>#REF!</v>
      </c>
      <c r="M85" s="836" t="e">
        <f t="shared" si="37"/>
        <v>#REF!</v>
      </c>
      <c r="N85" s="690" t="e">
        <f>#REF!</f>
        <v>#REF!</v>
      </c>
      <c r="O85" s="787" t="e">
        <f>(#REF!+#REF!+#REF!+#REF!)/'1-'!H85*100</f>
        <v>#REF!</v>
      </c>
      <c r="P85" s="787" t="e">
        <f>(#REF!+#REF!+#REF!)/'1-'!H85*100</f>
        <v>#REF!</v>
      </c>
      <c r="Q85" s="787"/>
      <c r="R85" s="691" t="e">
        <f>(#REF!+#REF!+#REF!)/'1-'!H85*100</f>
        <v>#REF!</v>
      </c>
      <c r="S85" s="691" t="e">
        <f>(#REF!+#REF!+#REF!)/'1-'!H85*100</f>
        <v>#REF!</v>
      </c>
      <c r="T85" s="691"/>
      <c r="U85" s="691"/>
      <c r="V85" s="691"/>
      <c r="W85" s="691"/>
      <c r="X85" s="917" t="e">
        <f>#REF!</f>
        <v>#REF!</v>
      </c>
      <c r="Y85" s="691" t="e">
        <f>#REF!</f>
        <v>#REF!</v>
      </c>
      <c r="Z85" s="691" t="e">
        <f>#REF!</f>
        <v>#REF!</v>
      </c>
      <c r="AA85" s="691" t="e">
        <f>#REF!</f>
        <v>#REF!</v>
      </c>
      <c r="AB85" s="691" t="e">
        <f>#REF!</f>
        <v>#REF!</v>
      </c>
      <c r="AC85" s="691" t="e">
        <f>#REF!</f>
        <v>#REF!</v>
      </c>
      <c r="AD85" s="691" t="e">
        <f>#REF!</f>
        <v>#REF!</v>
      </c>
      <c r="AE85" s="691" t="e">
        <f>#REF!</f>
        <v>#REF!</v>
      </c>
      <c r="AF85" s="692"/>
      <c r="AG85" s="692" t="e">
        <f>#REF!</f>
        <v>#REF!</v>
      </c>
      <c r="AH85" s="692"/>
      <c r="AI85" s="819" t="e">
        <f t="shared" si="31"/>
        <v>#REF!</v>
      </c>
      <c r="AJ85" s="819" t="e">
        <f t="shared" si="32"/>
        <v>#REF!</v>
      </c>
      <c r="AK85" s="790" t="e">
        <f t="shared" si="30"/>
        <v>#REF!</v>
      </c>
      <c r="AL85" s="695"/>
      <c r="AM85" s="675"/>
      <c r="AN85" s="628"/>
      <c r="AO85" s="693"/>
      <c r="AP85" s="677"/>
    </row>
    <row r="86" spans="1:42" s="697" customFormat="1" ht="20.100000000000001" customHeight="1">
      <c r="A86" s="695"/>
      <c r="B86" s="696">
        <f t="shared" si="14"/>
        <v>74</v>
      </c>
      <c r="C86" s="683">
        <v>1.0739999999999985</v>
      </c>
      <c r="D86" s="684" t="e">
        <f>#REF!</f>
        <v>#REF!</v>
      </c>
      <c r="E86" s="685" t="s">
        <v>1270</v>
      </c>
      <c r="F86" s="686" t="e">
        <f>#REF!</f>
        <v>#REF!</v>
      </c>
      <c r="G86" s="687">
        <v>1.19</v>
      </c>
      <c r="H86" s="688" t="e">
        <f>#REF!</f>
        <v>#REF!</v>
      </c>
      <c r="I86" s="689" t="e">
        <f t="shared" si="33"/>
        <v>#REF!</v>
      </c>
      <c r="J86" s="689" t="e">
        <f t="shared" si="34"/>
        <v>#REF!</v>
      </c>
      <c r="K86" s="689" t="e">
        <f t="shared" si="35"/>
        <v>#REF!</v>
      </c>
      <c r="L86" s="689" t="e">
        <f t="shared" si="36"/>
        <v>#REF!</v>
      </c>
      <c r="M86" s="836" t="e">
        <f t="shared" si="37"/>
        <v>#REF!</v>
      </c>
      <c r="N86" s="690" t="e">
        <f>#REF!</f>
        <v>#REF!</v>
      </c>
      <c r="O86" s="787" t="e">
        <f>(#REF!+#REF!+#REF!+#REF!)/'1-'!H86*100</f>
        <v>#REF!</v>
      </c>
      <c r="P86" s="787" t="e">
        <f>(#REF!+#REF!+#REF!)/'1-'!H86*100</f>
        <v>#REF!</v>
      </c>
      <c r="Q86" s="787"/>
      <c r="R86" s="691" t="e">
        <f>(#REF!+#REF!+#REF!)/'1-'!H86*100</f>
        <v>#REF!</v>
      </c>
      <c r="S86" s="691" t="e">
        <f>(#REF!+#REF!+#REF!)/'1-'!H86*100</f>
        <v>#REF!</v>
      </c>
      <c r="T86" s="691"/>
      <c r="U86" s="691"/>
      <c r="V86" s="691"/>
      <c r="W86" s="691"/>
      <c r="X86" s="917" t="e">
        <f>#REF!</f>
        <v>#REF!</v>
      </c>
      <c r="Y86" s="691" t="e">
        <f>#REF!</f>
        <v>#REF!</v>
      </c>
      <c r="Z86" s="691" t="e">
        <f>#REF!</f>
        <v>#REF!</v>
      </c>
      <c r="AA86" s="691" t="e">
        <f>#REF!</f>
        <v>#REF!</v>
      </c>
      <c r="AB86" s="691" t="e">
        <f>#REF!</f>
        <v>#REF!</v>
      </c>
      <c r="AC86" s="691" t="e">
        <f>#REF!</f>
        <v>#REF!</v>
      </c>
      <c r="AD86" s="691" t="e">
        <f>#REF!</f>
        <v>#REF!</v>
      </c>
      <c r="AE86" s="691" t="e">
        <f>#REF!</f>
        <v>#REF!</v>
      </c>
      <c r="AF86" s="692"/>
      <c r="AG86" s="692" t="e">
        <f>#REF!</f>
        <v>#REF!</v>
      </c>
      <c r="AH86" s="692"/>
      <c r="AI86" s="819" t="e">
        <f t="shared" si="31"/>
        <v>#REF!</v>
      </c>
      <c r="AJ86" s="819" t="e">
        <f t="shared" si="32"/>
        <v>#REF!</v>
      </c>
      <c r="AK86" s="790" t="e">
        <f t="shared" si="30"/>
        <v>#REF!</v>
      </c>
      <c r="AL86" s="695"/>
      <c r="AM86" s="675"/>
      <c r="AN86" s="628"/>
      <c r="AO86" s="693"/>
      <c r="AP86" s="677"/>
    </row>
    <row r="87" spans="1:42" s="697" customFormat="1" ht="20.100000000000001" customHeight="1">
      <c r="A87" s="695"/>
      <c r="B87" s="696">
        <f t="shared" si="14"/>
        <v>75</v>
      </c>
      <c r="C87" s="683">
        <v>1.0749999999999984</v>
      </c>
      <c r="D87" s="684" t="e">
        <f>#REF!</f>
        <v>#REF!</v>
      </c>
      <c r="E87" s="685" t="s">
        <v>1270</v>
      </c>
      <c r="F87" s="686" t="e">
        <f>#REF!</f>
        <v>#REF!</v>
      </c>
      <c r="G87" s="687">
        <v>1.07</v>
      </c>
      <c r="H87" s="688" t="e">
        <f>#REF!</f>
        <v>#REF!</v>
      </c>
      <c r="I87" s="689" t="e">
        <f t="shared" si="33"/>
        <v>#REF!</v>
      </c>
      <c r="J87" s="689" t="e">
        <f t="shared" si="34"/>
        <v>#REF!</v>
      </c>
      <c r="K87" s="689" t="e">
        <f t="shared" si="35"/>
        <v>#REF!</v>
      </c>
      <c r="L87" s="689" t="e">
        <f t="shared" si="36"/>
        <v>#REF!</v>
      </c>
      <c r="M87" s="836" t="e">
        <f t="shared" si="37"/>
        <v>#REF!</v>
      </c>
      <c r="N87" s="690" t="e">
        <f>#REF!</f>
        <v>#REF!</v>
      </c>
      <c r="O87" s="787" t="e">
        <f>(#REF!+#REF!+#REF!+#REF!)/'1-'!H87*100</f>
        <v>#REF!</v>
      </c>
      <c r="P87" s="787" t="e">
        <f>(#REF!+#REF!+#REF!)/'1-'!H87*100</f>
        <v>#REF!</v>
      </c>
      <c r="Q87" s="787"/>
      <c r="R87" s="691" t="e">
        <f>(#REF!+#REF!+#REF!)/'1-'!H87*100</f>
        <v>#REF!</v>
      </c>
      <c r="S87" s="691" t="e">
        <f>(#REF!+#REF!+#REF!)/'1-'!H87*100</f>
        <v>#REF!</v>
      </c>
      <c r="T87" s="691"/>
      <c r="U87" s="691"/>
      <c r="V87" s="691"/>
      <c r="W87" s="691"/>
      <c r="X87" s="917" t="e">
        <f>#REF!</f>
        <v>#REF!</v>
      </c>
      <c r="Y87" s="691" t="e">
        <f>#REF!</f>
        <v>#REF!</v>
      </c>
      <c r="Z87" s="691" t="e">
        <f>#REF!</f>
        <v>#REF!</v>
      </c>
      <c r="AA87" s="691" t="e">
        <f>#REF!</f>
        <v>#REF!</v>
      </c>
      <c r="AB87" s="691" t="e">
        <f>#REF!</f>
        <v>#REF!</v>
      </c>
      <c r="AC87" s="691" t="e">
        <f>#REF!</f>
        <v>#REF!</v>
      </c>
      <c r="AD87" s="691" t="e">
        <f>#REF!</f>
        <v>#REF!</v>
      </c>
      <c r="AE87" s="691" t="e">
        <f>#REF!</f>
        <v>#REF!</v>
      </c>
      <c r="AF87" s="692"/>
      <c r="AG87" s="692" t="e">
        <f>#REF!</f>
        <v>#REF!</v>
      </c>
      <c r="AH87" s="692"/>
      <c r="AI87" s="819" t="e">
        <f t="shared" si="31"/>
        <v>#REF!</v>
      </c>
      <c r="AJ87" s="819" t="e">
        <f t="shared" si="32"/>
        <v>#REF!</v>
      </c>
      <c r="AK87" s="790" t="e">
        <f t="shared" si="30"/>
        <v>#REF!</v>
      </c>
      <c r="AL87" s="695"/>
      <c r="AM87" s="675"/>
      <c r="AN87" s="628"/>
      <c r="AO87" s="693"/>
      <c r="AP87" s="677"/>
    </row>
    <row r="88" spans="1:42" s="697" customFormat="1" ht="20.100000000000001" customHeight="1">
      <c r="A88" s="695"/>
      <c r="B88" s="696">
        <f t="shared" si="14"/>
        <v>76</v>
      </c>
      <c r="C88" s="683">
        <v>1.0759999999999983</v>
      </c>
      <c r="D88" s="684" t="e">
        <f>#REF!</f>
        <v>#REF!</v>
      </c>
      <c r="E88" s="685" t="s">
        <v>1270</v>
      </c>
      <c r="F88" s="686" t="e">
        <f>#REF!</f>
        <v>#REF!</v>
      </c>
      <c r="G88" s="687">
        <v>3.29</v>
      </c>
      <c r="H88" s="688" t="e">
        <f>#REF!</f>
        <v>#REF!</v>
      </c>
      <c r="I88" s="689" t="e">
        <f t="shared" si="33"/>
        <v>#REF!</v>
      </c>
      <c r="J88" s="689" t="e">
        <f t="shared" si="34"/>
        <v>#REF!</v>
      </c>
      <c r="K88" s="689" t="e">
        <f t="shared" si="35"/>
        <v>#REF!</v>
      </c>
      <c r="L88" s="689" t="e">
        <f t="shared" si="36"/>
        <v>#REF!</v>
      </c>
      <c r="M88" s="836" t="e">
        <f t="shared" si="37"/>
        <v>#REF!</v>
      </c>
      <c r="N88" s="690" t="e">
        <f>#REF!</f>
        <v>#REF!</v>
      </c>
      <c r="O88" s="787" t="e">
        <f>(#REF!+#REF!+#REF!+#REF!)/'1-'!H88*100</f>
        <v>#REF!</v>
      </c>
      <c r="P88" s="787" t="e">
        <f>(#REF!+#REF!+#REF!)/'1-'!H88*100</f>
        <v>#REF!</v>
      </c>
      <c r="Q88" s="787"/>
      <c r="R88" s="691" t="e">
        <f>(#REF!+#REF!+#REF!)/'1-'!H88*100</f>
        <v>#REF!</v>
      </c>
      <c r="S88" s="691" t="e">
        <f>(#REF!+#REF!+#REF!)/'1-'!H88*100</f>
        <v>#REF!</v>
      </c>
      <c r="T88" s="691"/>
      <c r="U88" s="691"/>
      <c r="V88" s="691"/>
      <c r="W88" s="691"/>
      <c r="X88" s="917" t="e">
        <f>#REF!</f>
        <v>#REF!</v>
      </c>
      <c r="Y88" s="691" t="e">
        <f>#REF!</f>
        <v>#REF!</v>
      </c>
      <c r="Z88" s="691" t="e">
        <f>#REF!</f>
        <v>#REF!</v>
      </c>
      <c r="AA88" s="691" t="e">
        <f>#REF!</f>
        <v>#REF!</v>
      </c>
      <c r="AB88" s="691" t="e">
        <f>#REF!</f>
        <v>#REF!</v>
      </c>
      <c r="AC88" s="691" t="e">
        <f>#REF!</f>
        <v>#REF!</v>
      </c>
      <c r="AD88" s="691" t="e">
        <f>#REF!</f>
        <v>#REF!</v>
      </c>
      <c r="AE88" s="691" t="e">
        <f>#REF!</f>
        <v>#REF!</v>
      </c>
      <c r="AF88" s="692"/>
      <c r="AG88" s="692" t="e">
        <f>#REF!</f>
        <v>#REF!</v>
      </c>
      <c r="AH88" s="692"/>
      <c r="AI88" s="819" t="e">
        <f t="shared" si="31"/>
        <v>#REF!</v>
      </c>
      <c r="AJ88" s="819" t="e">
        <f t="shared" si="32"/>
        <v>#REF!</v>
      </c>
      <c r="AK88" s="790" t="e">
        <f t="shared" si="30"/>
        <v>#REF!</v>
      </c>
      <c r="AL88" s="695"/>
      <c r="AM88" s="675"/>
      <c r="AN88" s="628"/>
      <c r="AO88" s="693"/>
      <c r="AP88" s="677"/>
    </row>
    <row r="89" spans="1:42" s="697" customFormat="1" ht="20.100000000000001" customHeight="1">
      <c r="A89" s="695"/>
      <c r="B89" s="696">
        <f t="shared" si="14"/>
        <v>77</v>
      </c>
      <c r="C89" s="683">
        <v>1.0769999999999982</v>
      </c>
      <c r="D89" s="684" t="e">
        <f>#REF!</f>
        <v>#REF!</v>
      </c>
      <c r="E89" s="685" t="s">
        <v>1270</v>
      </c>
      <c r="F89" s="686" t="e">
        <f>#REF!</f>
        <v>#REF!</v>
      </c>
      <c r="G89" s="687">
        <v>2.7</v>
      </c>
      <c r="H89" s="688" t="e">
        <f>#REF!</f>
        <v>#REF!</v>
      </c>
      <c r="I89" s="689" t="e">
        <f t="shared" si="33"/>
        <v>#REF!</v>
      </c>
      <c r="J89" s="689" t="e">
        <f t="shared" si="34"/>
        <v>#REF!</v>
      </c>
      <c r="K89" s="689" t="e">
        <f t="shared" si="35"/>
        <v>#REF!</v>
      </c>
      <c r="L89" s="689" t="e">
        <f t="shared" si="36"/>
        <v>#REF!</v>
      </c>
      <c r="M89" s="836" t="e">
        <f t="shared" si="37"/>
        <v>#REF!</v>
      </c>
      <c r="N89" s="690" t="e">
        <f>#REF!</f>
        <v>#REF!</v>
      </c>
      <c r="O89" s="787" t="e">
        <f>(#REF!+#REF!+#REF!+#REF!)/'1-'!H89*100</f>
        <v>#REF!</v>
      </c>
      <c r="P89" s="787" t="e">
        <f>(#REF!+#REF!+#REF!)/'1-'!H89*100</f>
        <v>#REF!</v>
      </c>
      <c r="Q89" s="787"/>
      <c r="R89" s="691" t="e">
        <f>(#REF!+#REF!+#REF!)/'1-'!H89*100</f>
        <v>#REF!</v>
      </c>
      <c r="S89" s="691" t="e">
        <f>(#REF!+#REF!+#REF!)/'1-'!H89*100</f>
        <v>#REF!</v>
      </c>
      <c r="T89" s="691"/>
      <c r="U89" s="691"/>
      <c r="V89" s="691"/>
      <c r="W89" s="691"/>
      <c r="X89" s="917" t="e">
        <f>#REF!</f>
        <v>#REF!</v>
      </c>
      <c r="Y89" s="691" t="e">
        <f>#REF!</f>
        <v>#REF!</v>
      </c>
      <c r="Z89" s="691" t="e">
        <f>#REF!</f>
        <v>#REF!</v>
      </c>
      <c r="AA89" s="691" t="e">
        <f>#REF!</f>
        <v>#REF!</v>
      </c>
      <c r="AB89" s="691" t="e">
        <f>#REF!</f>
        <v>#REF!</v>
      </c>
      <c r="AC89" s="691" t="e">
        <f>#REF!</f>
        <v>#REF!</v>
      </c>
      <c r="AD89" s="691" t="e">
        <f>#REF!</f>
        <v>#REF!</v>
      </c>
      <c r="AE89" s="691" t="e">
        <f>#REF!</f>
        <v>#REF!</v>
      </c>
      <c r="AF89" s="692"/>
      <c r="AG89" s="692" t="e">
        <f>#REF!</f>
        <v>#REF!</v>
      </c>
      <c r="AH89" s="692"/>
      <c r="AI89" s="819" t="e">
        <f t="shared" si="31"/>
        <v>#REF!</v>
      </c>
      <c r="AJ89" s="819" t="e">
        <f t="shared" si="32"/>
        <v>#REF!</v>
      </c>
      <c r="AK89" s="790" t="e">
        <f t="shared" si="30"/>
        <v>#REF!</v>
      </c>
      <c r="AL89" s="695"/>
      <c r="AM89" s="675"/>
      <c r="AN89" s="628"/>
      <c r="AO89" s="693"/>
      <c r="AP89" s="677"/>
    </row>
    <row r="90" spans="1:42" s="697" customFormat="1" ht="20.100000000000001" customHeight="1">
      <c r="A90" s="695"/>
      <c r="B90" s="696">
        <f t="shared" si="14"/>
        <v>78</v>
      </c>
      <c r="C90" s="683">
        <v>1.0779999999999981</v>
      </c>
      <c r="D90" s="684" t="e">
        <f>#REF!</f>
        <v>#REF!</v>
      </c>
      <c r="E90" s="685" t="s">
        <v>1270</v>
      </c>
      <c r="F90" s="686" t="e">
        <f>#REF!</f>
        <v>#REF!</v>
      </c>
      <c r="G90" s="687">
        <v>2.16</v>
      </c>
      <c r="H90" s="688" t="e">
        <f>#REF!</f>
        <v>#REF!</v>
      </c>
      <c r="I90" s="689" t="e">
        <f t="shared" si="33"/>
        <v>#REF!</v>
      </c>
      <c r="J90" s="689" t="e">
        <f t="shared" si="34"/>
        <v>#REF!</v>
      </c>
      <c r="K90" s="689" t="e">
        <f t="shared" si="35"/>
        <v>#REF!</v>
      </c>
      <c r="L90" s="689" t="e">
        <f t="shared" si="36"/>
        <v>#REF!</v>
      </c>
      <c r="M90" s="836" t="e">
        <f t="shared" si="37"/>
        <v>#REF!</v>
      </c>
      <c r="N90" s="690" t="e">
        <f>#REF!</f>
        <v>#REF!</v>
      </c>
      <c r="O90" s="787" t="e">
        <f>(#REF!+#REF!+#REF!+#REF!)/'1-'!H90*100</f>
        <v>#REF!</v>
      </c>
      <c r="P90" s="787" t="e">
        <f>(#REF!+#REF!+#REF!)/'1-'!H90*100</f>
        <v>#REF!</v>
      </c>
      <c r="Q90" s="787"/>
      <c r="R90" s="691" t="e">
        <f>(#REF!+#REF!+#REF!)/'1-'!H90*100</f>
        <v>#REF!</v>
      </c>
      <c r="S90" s="691" t="e">
        <f>(#REF!+#REF!+#REF!)/'1-'!H90*100</f>
        <v>#REF!</v>
      </c>
      <c r="T90" s="691"/>
      <c r="U90" s="691"/>
      <c r="V90" s="691"/>
      <c r="W90" s="691"/>
      <c r="X90" s="917" t="e">
        <f>#REF!</f>
        <v>#REF!</v>
      </c>
      <c r="Y90" s="691" t="e">
        <f>#REF!</f>
        <v>#REF!</v>
      </c>
      <c r="Z90" s="691" t="e">
        <f>#REF!</f>
        <v>#REF!</v>
      </c>
      <c r="AA90" s="691" t="e">
        <f>#REF!</f>
        <v>#REF!</v>
      </c>
      <c r="AB90" s="691" t="e">
        <f>#REF!</f>
        <v>#REF!</v>
      </c>
      <c r="AC90" s="691" t="e">
        <f>#REF!</f>
        <v>#REF!</v>
      </c>
      <c r="AD90" s="691" t="e">
        <f>#REF!</f>
        <v>#REF!</v>
      </c>
      <c r="AE90" s="691" t="e">
        <f>#REF!</f>
        <v>#REF!</v>
      </c>
      <c r="AF90" s="692"/>
      <c r="AG90" s="692" t="e">
        <f>#REF!</f>
        <v>#REF!</v>
      </c>
      <c r="AH90" s="692"/>
      <c r="AI90" s="819" t="e">
        <f t="shared" si="31"/>
        <v>#REF!</v>
      </c>
      <c r="AJ90" s="819" t="e">
        <f t="shared" si="32"/>
        <v>#REF!</v>
      </c>
      <c r="AK90" s="790" t="e">
        <f t="shared" si="30"/>
        <v>#REF!</v>
      </c>
      <c r="AL90" s="695"/>
      <c r="AM90" s="675"/>
      <c r="AN90" s="628"/>
      <c r="AO90" s="693"/>
      <c r="AP90" s="677"/>
    </row>
    <row r="91" spans="1:42" s="697" customFormat="1" ht="20.100000000000001" customHeight="1">
      <c r="A91" s="695"/>
      <c r="B91" s="696">
        <f t="shared" si="14"/>
        <v>79</v>
      </c>
      <c r="C91" s="683">
        <v>1.078999999999998</v>
      </c>
      <c r="D91" s="684" t="e">
        <f>#REF!</f>
        <v>#REF!</v>
      </c>
      <c r="E91" s="685" t="s">
        <v>1270</v>
      </c>
      <c r="F91" s="686" t="e">
        <f>#REF!</f>
        <v>#REF!</v>
      </c>
      <c r="G91" s="687">
        <v>0.1</v>
      </c>
      <c r="H91" s="688" t="e">
        <f>#REF!</f>
        <v>#REF!</v>
      </c>
      <c r="I91" s="689" t="e">
        <f t="shared" si="33"/>
        <v>#REF!</v>
      </c>
      <c r="J91" s="689" t="e">
        <f t="shared" si="34"/>
        <v>#REF!</v>
      </c>
      <c r="K91" s="689" t="e">
        <f t="shared" si="35"/>
        <v>#REF!</v>
      </c>
      <c r="L91" s="689" t="e">
        <f t="shared" si="36"/>
        <v>#REF!</v>
      </c>
      <c r="M91" s="836" t="e">
        <f t="shared" si="37"/>
        <v>#REF!</v>
      </c>
      <c r="N91" s="690" t="e">
        <f>#REF!</f>
        <v>#REF!</v>
      </c>
      <c r="O91" s="787" t="e">
        <f>(#REF!+#REF!+#REF!+#REF!)/'1-'!H91*100</f>
        <v>#REF!</v>
      </c>
      <c r="P91" s="787" t="e">
        <f>(#REF!+#REF!+#REF!)/'1-'!H91*100</f>
        <v>#REF!</v>
      </c>
      <c r="Q91" s="787"/>
      <c r="R91" s="691" t="e">
        <f>(#REF!+#REF!+#REF!)/'1-'!H91*100</f>
        <v>#REF!</v>
      </c>
      <c r="S91" s="691" t="e">
        <f>(#REF!+#REF!+#REF!)/'1-'!H91*100</f>
        <v>#REF!</v>
      </c>
      <c r="T91" s="691"/>
      <c r="U91" s="691"/>
      <c r="V91" s="691"/>
      <c r="W91" s="691"/>
      <c r="X91" s="917" t="e">
        <f>#REF!</f>
        <v>#REF!</v>
      </c>
      <c r="Y91" s="691" t="e">
        <f>#REF!</f>
        <v>#REF!</v>
      </c>
      <c r="Z91" s="691" t="e">
        <f>#REF!</f>
        <v>#REF!</v>
      </c>
      <c r="AA91" s="691" t="e">
        <f>#REF!</f>
        <v>#REF!</v>
      </c>
      <c r="AB91" s="691" t="e">
        <f>#REF!</f>
        <v>#REF!</v>
      </c>
      <c r="AC91" s="691" t="e">
        <f>#REF!</f>
        <v>#REF!</v>
      </c>
      <c r="AD91" s="691" t="e">
        <f>#REF!</f>
        <v>#REF!</v>
      </c>
      <c r="AE91" s="691" t="e">
        <f>#REF!</f>
        <v>#REF!</v>
      </c>
      <c r="AF91" s="692"/>
      <c r="AG91" s="692" t="e">
        <f>#REF!</f>
        <v>#REF!</v>
      </c>
      <c r="AH91" s="692"/>
      <c r="AI91" s="819" t="e">
        <f t="shared" si="31"/>
        <v>#REF!</v>
      </c>
      <c r="AJ91" s="819" t="e">
        <f t="shared" si="32"/>
        <v>#REF!</v>
      </c>
      <c r="AK91" s="790" t="e">
        <f t="shared" si="30"/>
        <v>#REF!</v>
      </c>
      <c r="AL91" s="695"/>
      <c r="AM91" s="675"/>
      <c r="AN91" s="628"/>
      <c r="AO91" s="693"/>
      <c r="AP91" s="677"/>
    </row>
    <row r="92" spans="1:42" s="697" customFormat="1" ht="20.100000000000001" customHeight="1">
      <c r="A92" s="695"/>
      <c r="B92" s="696">
        <f t="shared" si="14"/>
        <v>80</v>
      </c>
      <c r="C92" s="683">
        <v>1.0799999999999979</v>
      </c>
      <c r="D92" s="684" t="e">
        <f>#REF!</f>
        <v>#REF!</v>
      </c>
      <c r="E92" s="685" t="s">
        <v>1270</v>
      </c>
      <c r="F92" s="686" t="e">
        <f>#REF!</f>
        <v>#REF!</v>
      </c>
      <c r="G92" s="687">
        <v>1.1100000000000001</v>
      </c>
      <c r="H92" s="688" t="e">
        <f>#REF!</f>
        <v>#REF!</v>
      </c>
      <c r="I92" s="689" t="e">
        <f t="shared" ref="I92:I104" si="38">SUM(O92/100)*H92</f>
        <v>#REF!</v>
      </c>
      <c r="J92" s="689" t="e">
        <f t="shared" ref="J92:J104" si="39">SUM(P92/100)*H92</f>
        <v>#REF!</v>
      </c>
      <c r="K92" s="689" t="e">
        <f t="shared" ref="K92:K104" si="40">SUM(R92/100)*H92</f>
        <v>#REF!</v>
      </c>
      <c r="L92" s="689" t="e">
        <f t="shared" ref="L92:L104" si="41">SUM(S92/100)*H92</f>
        <v>#REF!</v>
      </c>
      <c r="M92" s="836" t="e">
        <f t="shared" ref="M92:M104" si="42">SUM(I92:L92)</f>
        <v>#REF!</v>
      </c>
      <c r="N92" s="690" t="e">
        <f>#REF!</f>
        <v>#REF!</v>
      </c>
      <c r="O92" s="787" t="e">
        <f>(#REF!+#REF!+#REF!+#REF!)/'1-'!H92*100</f>
        <v>#REF!</v>
      </c>
      <c r="P92" s="787" t="e">
        <f>(#REF!+#REF!+#REF!)/'1-'!H92*100</f>
        <v>#REF!</v>
      </c>
      <c r="Q92" s="787"/>
      <c r="R92" s="691" t="e">
        <f>(#REF!+#REF!+#REF!)/'1-'!H92*100</f>
        <v>#REF!</v>
      </c>
      <c r="S92" s="691" t="e">
        <f>(#REF!+#REF!+#REF!)/'1-'!H92*100</f>
        <v>#REF!</v>
      </c>
      <c r="T92" s="691"/>
      <c r="U92" s="691"/>
      <c r="V92" s="691"/>
      <c r="W92" s="691"/>
      <c r="X92" s="917" t="e">
        <f>#REF!</f>
        <v>#REF!</v>
      </c>
      <c r="Y92" s="691" t="e">
        <f>#REF!</f>
        <v>#REF!</v>
      </c>
      <c r="Z92" s="691" t="e">
        <f>#REF!</f>
        <v>#REF!</v>
      </c>
      <c r="AA92" s="691" t="e">
        <f>#REF!</f>
        <v>#REF!</v>
      </c>
      <c r="AB92" s="691" t="e">
        <f>#REF!</f>
        <v>#REF!</v>
      </c>
      <c r="AC92" s="691" t="e">
        <f>#REF!</f>
        <v>#REF!</v>
      </c>
      <c r="AD92" s="691" t="e">
        <f>#REF!</f>
        <v>#REF!</v>
      </c>
      <c r="AE92" s="691" t="e">
        <f>#REF!</f>
        <v>#REF!</v>
      </c>
      <c r="AF92" s="692"/>
      <c r="AG92" s="692" t="e">
        <f>#REF!</f>
        <v>#REF!</v>
      </c>
      <c r="AH92" s="692"/>
      <c r="AI92" s="819" t="e">
        <f t="shared" si="31"/>
        <v>#REF!</v>
      </c>
      <c r="AJ92" s="819" t="e">
        <f t="shared" si="32"/>
        <v>#REF!</v>
      </c>
      <c r="AK92" s="790" t="e">
        <f t="shared" si="30"/>
        <v>#REF!</v>
      </c>
      <c r="AL92" s="695"/>
      <c r="AM92" s="675"/>
      <c r="AN92" s="628"/>
      <c r="AO92" s="693"/>
      <c r="AP92" s="677"/>
    </row>
    <row r="93" spans="1:42" s="697" customFormat="1" ht="20.100000000000001" customHeight="1">
      <c r="A93" s="695"/>
      <c r="B93" s="696">
        <f t="shared" si="14"/>
        <v>81</v>
      </c>
      <c r="C93" s="683">
        <v>1.0809999999999977</v>
      </c>
      <c r="D93" s="684" t="e">
        <f>#REF!</f>
        <v>#REF!</v>
      </c>
      <c r="E93" s="685" t="s">
        <v>1270</v>
      </c>
      <c r="F93" s="686" t="e">
        <f>#REF!</f>
        <v>#REF!</v>
      </c>
      <c r="G93" s="687">
        <v>0.28999999999999998</v>
      </c>
      <c r="H93" s="688" t="e">
        <f>#REF!</f>
        <v>#REF!</v>
      </c>
      <c r="I93" s="689" t="e">
        <f t="shared" si="38"/>
        <v>#REF!</v>
      </c>
      <c r="J93" s="689" t="e">
        <f t="shared" si="39"/>
        <v>#REF!</v>
      </c>
      <c r="K93" s="689" t="e">
        <f t="shared" si="40"/>
        <v>#REF!</v>
      </c>
      <c r="L93" s="689" t="e">
        <f t="shared" si="41"/>
        <v>#REF!</v>
      </c>
      <c r="M93" s="836" t="e">
        <f t="shared" si="42"/>
        <v>#REF!</v>
      </c>
      <c r="N93" s="690" t="e">
        <f>#REF!</f>
        <v>#REF!</v>
      </c>
      <c r="O93" s="787" t="e">
        <f>(#REF!+#REF!+#REF!+#REF!)/'1-'!H93*100</f>
        <v>#REF!</v>
      </c>
      <c r="P93" s="787" t="e">
        <f>(#REF!+#REF!+#REF!)/'1-'!H93*100</f>
        <v>#REF!</v>
      </c>
      <c r="Q93" s="787"/>
      <c r="R93" s="691" t="e">
        <f>(#REF!+#REF!+#REF!)/'1-'!H93*100</f>
        <v>#REF!</v>
      </c>
      <c r="S93" s="691" t="e">
        <f>(#REF!+#REF!+#REF!)/'1-'!H93*100</f>
        <v>#REF!</v>
      </c>
      <c r="T93" s="691"/>
      <c r="U93" s="691"/>
      <c r="V93" s="691"/>
      <c r="W93" s="691"/>
      <c r="X93" s="917" t="e">
        <f>#REF!</f>
        <v>#REF!</v>
      </c>
      <c r="Y93" s="691" t="e">
        <f>#REF!</f>
        <v>#REF!</v>
      </c>
      <c r="Z93" s="691" t="e">
        <f>#REF!</f>
        <v>#REF!</v>
      </c>
      <c r="AA93" s="691" t="e">
        <f>#REF!</f>
        <v>#REF!</v>
      </c>
      <c r="AB93" s="691" t="e">
        <f>#REF!</f>
        <v>#REF!</v>
      </c>
      <c r="AC93" s="691" t="e">
        <f>#REF!</f>
        <v>#REF!</v>
      </c>
      <c r="AD93" s="691" t="e">
        <f>#REF!</f>
        <v>#REF!</v>
      </c>
      <c r="AE93" s="691" t="e">
        <f>#REF!</f>
        <v>#REF!</v>
      </c>
      <c r="AF93" s="692"/>
      <c r="AG93" s="692" t="e">
        <f>#REF!</f>
        <v>#REF!</v>
      </c>
      <c r="AH93" s="692"/>
      <c r="AI93" s="819" t="e">
        <f t="shared" si="31"/>
        <v>#REF!</v>
      </c>
      <c r="AJ93" s="819" t="e">
        <f t="shared" si="32"/>
        <v>#REF!</v>
      </c>
      <c r="AK93" s="790" t="e">
        <f t="shared" si="30"/>
        <v>#REF!</v>
      </c>
      <c r="AL93" s="695"/>
      <c r="AM93" s="675"/>
      <c r="AN93" s="628"/>
      <c r="AO93" s="693"/>
      <c r="AP93" s="677"/>
    </row>
    <row r="94" spans="1:42" s="808" customFormat="1" ht="20.100000000000001" customHeight="1">
      <c r="A94" s="791"/>
      <c r="B94" s="792">
        <f t="shared" si="14"/>
        <v>82</v>
      </c>
      <c r="C94" s="683">
        <v>1.0819999999999976</v>
      </c>
      <c r="D94" s="793" t="e">
        <f>#REF!</f>
        <v>#REF!</v>
      </c>
      <c r="E94" s="794" t="s">
        <v>1270</v>
      </c>
      <c r="F94" s="795" t="e">
        <f>#REF!</f>
        <v>#REF!</v>
      </c>
      <c r="G94" s="796">
        <v>1.83</v>
      </c>
      <c r="H94" s="797" t="e">
        <f>#REF!</f>
        <v>#REF!</v>
      </c>
      <c r="I94" s="798" t="e">
        <f t="shared" si="38"/>
        <v>#REF!</v>
      </c>
      <c r="J94" s="798" t="e">
        <f t="shared" si="39"/>
        <v>#REF!</v>
      </c>
      <c r="K94" s="798" t="e">
        <f t="shared" si="40"/>
        <v>#REF!</v>
      </c>
      <c r="L94" s="798" t="e">
        <f t="shared" si="41"/>
        <v>#REF!</v>
      </c>
      <c r="M94" s="837" t="e">
        <f t="shared" si="42"/>
        <v>#REF!</v>
      </c>
      <c r="N94" s="799" t="e">
        <f>#REF!</f>
        <v>#REF!</v>
      </c>
      <c r="O94" s="800" t="e">
        <f>(#REF!+#REF!)/G94*100</f>
        <v>#REF!</v>
      </c>
      <c r="P94" s="800" t="e">
        <f>(#REF!+#REF!+#REF!)/'1-'!H94*100</f>
        <v>#REF!</v>
      </c>
      <c r="Q94" s="800"/>
      <c r="R94" s="801" t="e">
        <f>(#REF!+#REF!+#REF!)/'1-'!H94*100</f>
        <v>#REF!</v>
      </c>
      <c r="S94" s="801" t="e">
        <f>(#REF!+#REF!+#REF!)/'1-'!H94*100</f>
        <v>#REF!</v>
      </c>
      <c r="T94" s="801"/>
      <c r="U94" s="801"/>
      <c r="V94" s="801"/>
      <c r="W94" s="801"/>
      <c r="X94" s="917" t="e">
        <f>#REF!</f>
        <v>#REF!</v>
      </c>
      <c r="Y94" s="801" t="e">
        <f>#REF!</f>
        <v>#REF!</v>
      </c>
      <c r="Z94" s="801" t="e">
        <f>#REF!</f>
        <v>#REF!</v>
      </c>
      <c r="AA94" s="801" t="e">
        <f>#REF!</f>
        <v>#REF!</v>
      </c>
      <c r="AB94" s="801" t="e">
        <f>#REF!</f>
        <v>#REF!</v>
      </c>
      <c r="AC94" s="801" t="e">
        <f>#REF!</f>
        <v>#REF!</v>
      </c>
      <c r="AD94" s="801" t="e">
        <f>#REF!</f>
        <v>#REF!</v>
      </c>
      <c r="AE94" s="801" t="e">
        <f>#REF!</f>
        <v>#REF!</v>
      </c>
      <c r="AF94" s="802"/>
      <c r="AG94" s="692" t="e">
        <f>#REF!</f>
        <v>#REF!</v>
      </c>
      <c r="AH94" s="802"/>
      <c r="AI94" s="819" t="e">
        <f t="shared" si="31"/>
        <v>#REF!</v>
      </c>
      <c r="AJ94" s="819" t="e">
        <f t="shared" si="32"/>
        <v>#REF!</v>
      </c>
      <c r="AK94" s="803" t="e">
        <f t="shared" si="30"/>
        <v>#REF!</v>
      </c>
      <c r="AL94" s="791"/>
      <c r="AM94" s="804"/>
      <c r="AN94" s="805"/>
      <c r="AO94" s="806"/>
      <c r="AP94" s="807"/>
    </row>
    <row r="95" spans="1:42" s="697" customFormat="1" ht="20.100000000000001" customHeight="1">
      <c r="A95" s="695"/>
      <c r="B95" s="696">
        <f t="shared" si="14"/>
        <v>83</v>
      </c>
      <c r="C95" s="683">
        <v>1.0829999999999975</v>
      </c>
      <c r="D95" s="684" t="e">
        <f>#REF!</f>
        <v>#REF!</v>
      </c>
      <c r="E95" s="685" t="s">
        <v>1270</v>
      </c>
      <c r="F95" s="686" t="e">
        <f>#REF!</f>
        <v>#REF!</v>
      </c>
      <c r="G95" s="687">
        <v>0.26</v>
      </c>
      <c r="H95" s="688" t="e">
        <f>#REF!</f>
        <v>#REF!</v>
      </c>
      <c r="I95" s="689" t="e">
        <f t="shared" si="38"/>
        <v>#REF!</v>
      </c>
      <c r="J95" s="689" t="e">
        <f t="shared" si="39"/>
        <v>#REF!</v>
      </c>
      <c r="K95" s="689" t="e">
        <f t="shared" si="40"/>
        <v>#REF!</v>
      </c>
      <c r="L95" s="689" t="e">
        <f t="shared" si="41"/>
        <v>#REF!</v>
      </c>
      <c r="M95" s="836" t="e">
        <f t="shared" si="42"/>
        <v>#REF!</v>
      </c>
      <c r="N95" s="690" t="e">
        <f>#REF!</f>
        <v>#REF!</v>
      </c>
      <c r="O95" s="787" t="e">
        <f>(#REF!+#REF!+#REF!+#REF!)/'1-'!H95*100</f>
        <v>#REF!</v>
      </c>
      <c r="P95" s="787" t="e">
        <f>(#REF!+#REF!+#REF!)/'1-'!H95*100</f>
        <v>#REF!</v>
      </c>
      <c r="Q95" s="787"/>
      <c r="R95" s="691" t="e">
        <f>(#REF!+#REF!+#REF!)/'1-'!H95*100</f>
        <v>#REF!</v>
      </c>
      <c r="S95" s="691" t="e">
        <f>(#REF!+#REF!+#REF!)/'1-'!H95*100</f>
        <v>#REF!</v>
      </c>
      <c r="T95" s="691"/>
      <c r="U95" s="691"/>
      <c r="V95" s="691"/>
      <c r="W95" s="691"/>
      <c r="X95" s="917" t="e">
        <f>#REF!</f>
        <v>#REF!</v>
      </c>
      <c r="Y95" s="691" t="e">
        <f>#REF!</f>
        <v>#REF!</v>
      </c>
      <c r="Z95" s="691" t="e">
        <f>#REF!</f>
        <v>#REF!</v>
      </c>
      <c r="AA95" s="691" t="e">
        <f>#REF!</f>
        <v>#REF!</v>
      </c>
      <c r="AB95" s="691" t="e">
        <f>#REF!</f>
        <v>#REF!</v>
      </c>
      <c r="AC95" s="691" t="e">
        <f>#REF!</f>
        <v>#REF!</v>
      </c>
      <c r="AD95" s="691" t="e">
        <f>#REF!</f>
        <v>#REF!</v>
      </c>
      <c r="AE95" s="691" t="e">
        <f>#REF!</f>
        <v>#REF!</v>
      </c>
      <c r="AF95" s="692"/>
      <c r="AG95" s="692" t="e">
        <f>#REF!</f>
        <v>#REF!</v>
      </c>
      <c r="AH95" s="692"/>
      <c r="AI95" s="819" t="e">
        <f t="shared" si="31"/>
        <v>#REF!</v>
      </c>
      <c r="AJ95" s="819" t="e">
        <f t="shared" si="32"/>
        <v>#REF!</v>
      </c>
      <c r="AK95" s="790" t="e">
        <f t="shared" si="30"/>
        <v>#REF!</v>
      </c>
      <c r="AL95" s="695"/>
      <c r="AM95" s="675"/>
      <c r="AN95" s="628"/>
      <c r="AO95" s="693"/>
      <c r="AP95" s="677"/>
    </row>
    <row r="96" spans="1:42" s="697" customFormat="1" ht="20.100000000000001" customHeight="1">
      <c r="A96" s="695"/>
      <c r="B96" s="696">
        <f t="shared" si="14"/>
        <v>84</v>
      </c>
      <c r="C96" s="683">
        <v>1.0839999999999974</v>
      </c>
      <c r="D96" s="684" t="e">
        <f>#REF!</f>
        <v>#REF!</v>
      </c>
      <c r="E96" s="685" t="s">
        <v>1270</v>
      </c>
      <c r="F96" s="686" t="e">
        <f>#REF!</f>
        <v>#REF!</v>
      </c>
      <c r="G96" s="687">
        <v>1.07</v>
      </c>
      <c r="H96" s="688" t="e">
        <f>#REF!</f>
        <v>#REF!</v>
      </c>
      <c r="I96" s="689" t="e">
        <f t="shared" si="38"/>
        <v>#REF!</v>
      </c>
      <c r="J96" s="689" t="e">
        <f t="shared" si="39"/>
        <v>#REF!</v>
      </c>
      <c r="K96" s="689" t="e">
        <f t="shared" si="40"/>
        <v>#REF!</v>
      </c>
      <c r="L96" s="689" t="e">
        <f t="shared" si="41"/>
        <v>#REF!</v>
      </c>
      <c r="M96" s="836" t="e">
        <f t="shared" si="42"/>
        <v>#REF!</v>
      </c>
      <c r="N96" s="690" t="e">
        <f>#REF!</f>
        <v>#REF!</v>
      </c>
      <c r="O96" s="787" t="e">
        <f>(#REF!+#REF!+#REF!+#REF!)/'1-'!H96*100</f>
        <v>#REF!</v>
      </c>
      <c r="P96" s="787" t="e">
        <f>(#REF!+#REF!+#REF!)/'1-'!H96*100</f>
        <v>#REF!</v>
      </c>
      <c r="Q96" s="787"/>
      <c r="R96" s="691" t="e">
        <f>(#REF!+#REF!+#REF!)/'1-'!H96*100</f>
        <v>#REF!</v>
      </c>
      <c r="S96" s="691" t="e">
        <f>(#REF!+#REF!+#REF!)/'1-'!H96*100</f>
        <v>#REF!</v>
      </c>
      <c r="T96" s="691"/>
      <c r="U96" s="691"/>
      <c r="V96" s="691"/>
      <c r="W96" s="691"/>
      <c r="X96" s="917" t="e">
        <f>#REF!</f>
        <v>#REF!</v>
      </c>
      <c r="Y96" s="691" t="e">
        <f>#REF!</f>
        <v>#REF!</v>
      </c>
      <c r="Z96" s="691" t="e">
        <f>#REF!</f>
        <v>#REF!</v>
      </c>
      <c r="AA96" s="691" t="e">
        <f>#REF!</f>
        <v>#REF!</v>
      </c>
      <c r="AB96" s="691" t="e">
        <f>#REF!</f>
        <v>#REF!</v>
      </c>
      <c r="AC96" s="691" t="e">
        <f>#REF!</f>
        <v>#REF!</v>
      </c>
      <c r="AD96" s="691" t="e">
        <f>#REF!</f>
        <v>#REF!</v>
      </c>
      <c r="AE96" s="691" t="e">
        <f>#REF!</f>
        <v>#REF!</v>
      </c>
      <c r="AF96" s="692"/>
      <c r="AG96" s="692" t="e">
        <f>#REF!</f>
        <v>#REF!</v>
      </c>
      <c r="AH96" s="692"/>
      <c r="AI96" s="819" t="e">
        <f t="shared" si="31"/>
        <v>#REF!</v>
      </c>
      <c r="AJ96" s="819" t="e">
        <f t="shared" si="32"/>
        <v>#REF!</v>
      </c>
      <c r="AK96" s="790" t="e">
        <f t="shared" si="30"/>
        <v>#REF!</v>
      </c>
      <c r="AL96" s="695"/>
      <c r="AM96" s="675"/>
      <c r="AN96" s="628"/>
      <c r="AO96" s="693"/>
      <c r="AP96" s="677"/>
    </row>
    <row r="97" spans="1:42" s="697" customFormat="1" ht="20.100000000000001" customHeight="1">
      <c r="A97" s="695"/>
      <c r="B97" s="696">
        <f t="shared" si="14"/>
        <v>85</v>
      </c>
      <c r="C97" s="683">
        <v>1.0849999999999973</v>
      </c>
      <c r="D97" s="684" t="e">
        <f>#REF!</f>
        <v>#REF!</v>
      </c>
      <c r="E97" s="685" t="s">
        <v>1270</v>
      </c>
      <c r="F97" s="686" t="e">
        <f>#REF!</f>
        <v>#REF!</v>
      </c>
      <c r="G97" s="687">
        <v>0.89</v>
      </c>
      <c r="H97" s="688" t="e">
        <f>#REF!</f>
        <v>#REF!</v>
      </c>
      <c r="I97" s="689" t="e">
        <f t="shared" si="38"/>
        <v>#REF!</v>
      </c>
      <c r="J97" s="689" t="e">
        <f t="shared" si="39"/>
        <v>#REF!</v>
      </c>
      <c r="K97" s="689" t="e">
        <f t="shared" si="40"/>
        <v>#REF!</v>
      </c>
      <c r="L97" s="689" t="e">
        <f t="shared" si="41"/>
        <v>#REF!</v>
      </c>
      <c r="M97" s="836" t="e">
        <f t="shared" si="42"/>
        <v>#REF!</v>
      </c>
      <c r="N97" s="690" t="e">
        <f>#REF!</f>
        <v>#REF!</v>
      </c>
      <c r="O97" s="787" t="e">
        <f>(#REF!+#REF!+#REF!+#REF!)/'1-'!H97*100</f>
        <v>#REF!</v>
      </c>
      <c r="P97" s="787" t="e">
        <f>(#REF!+#REF!+#REF!)/'1-'!H97*100</f>
        <v>#REF!</v>
      </c>
      <c r="Q97" s="787"/>
      <c r="R97" s="691" t="e">
        <f>(#REF!+#REF!+#REF!)/'1-'!H97*100</f>
        <v>#REF!</v>
      </c>
      <c r="S97" s="691" t="e">
        <f>(#REF!+#REF!+#REF!)/'1-'!H97*100</f>
        <v>#REF!</v>
      </c>
      <c r="T97" s="691"/>
      <c r="U97" s="691"/>
      <c r="V97" s="691"/>
      <c r="W97" s="691"/>
      <c r="X97" s="917" t="e">
        <f>#REF!</f>
        <v>#REF!</v>
      </c>
      <c r="Y97" s="691" t="e">
        <f>#REF!</f>
        <v>#REF!</v>
      </c>
      <c r="Z97" s="691" t="e">
        <f>#REF!</f>
        <v>#REF!</v>
      </c>
      <c r="AA97" s="691" t="e">
        <f>#REF!</f>
        <v>#REF!</v>
      </c>
      <c r="AB97" s="691" t="e">
        <f>#REF!</f>
        <v>#REF!</v>
      </c>
      <c r="AC97" s="691" t="e">
        <f>#REF!</f>
        <v>#REF!</v>
      </c>
      <c r="AD97" s="691" t="e">
        <f>#REF!</f>
        <v>#REF!</v>
      </c>
      <c r="AE97" s="691" t="e">
        <f>#REF!</f>
        <v>#REF!</v>
      </c>
      <c r="AF97" s="692"/>
      <c r="AG97" s="692" t="e">
        <f>#REF!</f>
        <v>#REF!</v>
      </c>
      <c r="AH97" s="692"/>
      <c r="AI97" s="819" t="e">
        <f t="shared" si="31"/>
        <v>#REF!</v>
      </c>
      <c r="AJ97" s="819" t="e">
        <f t="shared" si="32"/>
        <v>#REF!</v>
      </c>
      <c r="AK97" s="790" t="e">
        <f t="shared" si="30"/>
        <v>#REF!</v>
      </c>
      <c r="AL97" s="695"/>
      <c r="AM97" s="675"/>
      <c r="AN97" s="628"/>
      <c r="AO97" s="693"/>
      <c r="AP97" s="677"/>
    </row>
    <row r="98" spans="1:42" s="697" customFormat="1" ht="20.100000000000001" customHeight="1">
      <c r="A98" s="695"/>
      <c r="B98" s="696">
        <f t="shared" si="14"/>
        <v>86</v>
      </c>
      <c r="C98" s="683">
        <v>1.0859999999999972</v>
      </c>
      <c r="D98" s="684" t="e">
        <f>#REF!</f>
        <v>#REF!</v>
      </c>
      <c r="E98" s="685" t="s">
        <v>1270</v>
      </c>
      <c r="F98" s="686" t="e">
        <f>#REF!</f>
        <v>#REF!</v>
      </c>
      <c r="G98" s="687">
        <v>0.96</v>
      </c>
      <c r="H98" s="688" t="e">
        <f>#REF!</f>
        <v>#REF!</v>
      </c>
      <c r="I98" s="689" t="e">
        <f t="shared" si="38"/>
        <v>#REF!</v>
      </c>
      <c r="J98" s="689" t="e">
        <f t="shared" si="39"/>
        <v>#REF!</v>
      </c>
      <c r="K98" s="689" t="e">
        <f t="shared" si="40"/>
        <v>#REF!</v>
      </c>
      <c r="L98" s="689" t="e">
        <f t="shared" si="41"/>
        <v>#REF!</v>
      </c>
      <c r="M98" s="836" t="e">
        <f t="shared" si="42"/>
        <v>#REF!</v>
      </c>
      <c r="N98" s="690" t="e">
        <f>#REF!</f>
        <v>#REF!</v>
      </c>
      <c r="O98" s="787" t="e">
        <f>(#REF!+#REF!+#REF!+#REF!)/'1-'!H98*100</f>
        <v>#REF!</v>
      </c>
      <c r="P98" s="787" t="e">
        <f>(#REF!+#REF!+#REF!)/'1-'!H98*100</f>
        <v>#REF!</v>
      </c>
      <c r="Q98" s="787"/>
      <c r="R98" s="691" t="e">
        <f>(#REF!+#REF!+#REF!)/'1-'!H98*100</f>
        <v>#REF!</v>
      </c>
      <c r="S98" s="691" t="e">
        <f>(#REF!+#REF!+#REF!)/'1-'!H98*100</f>
        <v>#REF!</v>
      </c>
      <c r="T98" s="691"/>
      <c r="U98" s="691"/>
      <c r="V98" s="691"/>
      <c r="W98" s="691"/>
      <c r="X98" s="917" t="e">
        <f>#REF!</f>
        <v>#REF!</v>
      </c>
      <c r="Y98" s="691" t="e">
        <f>#REF!</f>
        <v>#REF!</v>
      </c>
      <c r="Z98" s="691" t="e">
        <f>#REF!</f>
        <v>#REF!</v>
      </c>
      <c r="AA98" s="691" t="e">
        <f>#REF!</f>
        <v>#REF!</v>
      </c>
      <c r="AB98" s="691" t="e">
        <f>#REF!</f>
        <v>#REF!</v>
      </c>
      <c r="AC98" s="691" t="e">
        <f>#REF!</f>
        <v>#REF!</v>
      </c>
      <c r="AD98" s="691" t="e">
        <f>#REF!</f>
        <v>#REF!</v>
      </c>
      <c r="AE98" s="691" t="e">
        <f>#REF!</f>
        <v>#REF!</v>
      </c>
      <c r="AF98" s="692"/>
      <c r="AG98" s="692" t="e">
        <f>#REF!</f>
        <v>#REF!</v>
      </c>
      <c r="AH98" s="692"/>
      <c r="AI98" s="819" t="e">
        <f t="shared" si="31"/>
        <v>#REF!</v>
      </c>
      <c r="AJ98" s="819" t="e">
        <f t="shared" si="32"/>
        <v>#REF!</v>
      </c>
      <c r="AK98" s="790" t="e">
        <f t="shared" si="30"/>
        <v>#REF!</v>
      </c>
      <c r="AL98" s="695"/>
      <c r="AM98" s="675"/>
      <c r="AN98" s="628"/>
      <c r="AO98" s="693"/>
      <c r="AP98" s="677"/>
    </row>
    <row r="99" spans="1:42" s="697" customFormat="1" ht="20.100000000000001" customHeight="1">
      <c r="A99" s="695"/>
      <c r="B99" s="696">
        <f t="shared" si="14"/>
        <v>87</v>
      </c>
      <c r="C99" s="683">
        <v>1.0869999999999971</v>
      </c>
      <c r="D99" s="684" t="e">
        <f>#REF!</f>
        <v>#REF!</v>
      </c>
      <c r="E99" s="685" t="s">
        <v>1270</v>
      </c>
      <c r="F99" s="686" t="e">
        <f>#REF!</f>
        <v>#REF!</v>
      </c>
      <c r="G99" s="687">
        <v>0.28000000000000003</v>
      </c>
      <c r="H99" s="688" t="e">
        <f>#REF!</f>
        <v>#REF!</v>
      </c>
      <c r="I99" s="689" t="e">
        <f t="shared" si="38"/>
        <v>#REF!</v>
      </c>
      <c r="J99" s="689" t="e">
        <f t="shared" si="39"/>
        <v>#REF!</v>
      </c>
      <c r="K99" s="689" t="e">
        <f t="shared" si="40"/>
        <v>#REF!</v>
      </c>
      <c r="L99" s="689" t="e">
        <f t="shared" si="41"/>
        <v>#REF!</v>
      </c>
      <c r="M99" s="836" t="e">
        <f t="shared" si="42"/>
        <v>#REF!</v>
      </c>
      <c r="N99" s="690" t="e">
        <f>#REF!</f>
        <v>#REF!</v>
      </c>
      <c r="O99" s="787" t="e">
        <f>(#REF!+#REF!+#REF!+#REF!)/'1-'!H99*100</f>
        <v>#REF!</v>
      </c>
      <c r="P99" s="787" t="e">
        <f>(#REF!+#REF!+#REF!)/'1-'!H99*100</f>
        <v>#REF!</v>
      </c>
      <c r="Q99" s="787"/>
      <c r="R99" s="691" t="e">
        <f>(#REF!+#REF!+#REF!)/'1-'!H99*100</f>
        <v>#REF!</v>
      </c>
      <c r="S99" s="691" t="e">
        <f>(#REF!+#REF!+#REF!)/'1-'!H99*100</f>
        <v>#REF!</v>
      </c>
      <c r="T99" s="691"/>
      <c r="U99" s="691"/>
      <c r="V99" s="691"/>
      <c r="W99" s="691"/>
      <c r="X99" s="917" t="e">
        <f>#REF!</f>
        <v>#REF!</v>
      </c>
      <c r="Y99" s="691" t="e">
        <f>#REF!</f>
        <v>#REF!</v>
      </c>
      <c r="Z99" s="691" t="e">
        <f>#REF!</f>
        <v>#REF!</v>
      </c>
      <c r="AA99" s="691" t="e">
        <f>#REF!</f>
        <v>#REF!</v>
      </c>
      <c r="AB99" s="691" t="e">
        <f>#REF!</f>
        <v>#REF!</v>
      </c>
      <c r="AC99" s="691" t="e">
        <f>#REF!</f>
        <v>#REF!</v>
      </c>
      <c r="AD99" s="691" t="e">
        <f>#REF!</f>
        <v>#REF!</v>
      </c>
      <c r="AE99" s="691" t="e">
        <f>#REF!</f>
        <v>#REF!</v>
      </c>
      <c r="AF99" s="692"/>
      <c r="AG99" s="692" t="e">
        <f>#REF!</f>
        <v>#REF!</v>
      </c>
      <c r="AH99" s="692"/>
      <c r="AI99" s="819" t="e">
        <f t="shared" si="31"/>
        <v>#REF!</v>
      </c>
      <c r="AJ99" s="819" t="e">
        <f t="shared" si="32"/>
        <v>#REF!</v>
      </c>
      <c r="AK99" s="790" t="e">
        <f t="shared" si="30"/>
        <v>#REF!</v>
      </c>
      <c r="AL99" s="695"/>
      <c r="AM99" s="675"/>
      <c r="AN99" s="628"/>
      <c r="AO99" s="693"/>
      <c r="AP99" s="677"/>
    </row>
    <row r="100" spans="1:42" s="697" customFormat="1" ht="20.100000000000001" customHeight="1">
      <c r="A100" s="695"/>
      <c r="B100" s="696">
        <f t="shared" si="14"/>
        <v>88</v>
      </c>
      <c r="C100" s="683">
        <v>1.1559999999999999</v>
      </c>
      <c r="D100" s="684" t="e">
        <f>#REF!</f>
        <v>#REF!</v>
      </c>
      <c r="E100" s="685" t="s">
        <v>1270</v>
      </c>
      <c r="F100" s="686" t="e">
        <f>#REF!</f>
        <v>#REF!</v>
      </c>
      <c r="G100" s="687">
        <v>1.1000000000000001</v>
      </c>
      <c r="H100" s="688" t="e">
        <f>#REF!</f>
        <v>#REF!</v>
      </c>
      <c r="I100" s="689" t="e">
        <f t="shared" si="38"/>
        <v>#REF!</v>
      </c>
      <c r="J100" s="689" t="e">
        <f t="shared" si="39"/>
        <v>#REF!</v>
      </c>
      <c r="K100" s="689" t="e">
        <f t="shared" si="40"/>
        <v>#REF!</v>
      </c>
      <c r="L100" s="689" t="e">
        <f t="shared" si="41"/>
        <v>#REF!</v>
      </c>
      <c r="M100" s="836" t="e">
        <f t="shared" si="42"/>
        <v>#REF!</v>
      </c>
      <c r="N100" s="690" t="e">
        <f>#REF!</f>
        <v>#REF!</v>
      </c>
      <c r="O100" s="787" t="e">
        <f>(#REF!+#REF!+#REF!+#REF!)/'1-'!H100*100</f>
        <v>#REF!</v>
      </c>
      <c r="P100" s="787" t="e">
        <f>(#REF!+#REF!+#REF!)/'1-'!H100*100</f>
        <v>#REF!</v>
      </c>
      <c r="Q100" s="787"/>
      <c r="R100" s="691" t="e">
        <f>(#REF!+#REF!+#REF!)/'1-'!H100*100</f>
        <v>#REF!</v>
      </c>
      <c r="S100" s="691" t="e">
        <f>(#REF!+#REF!+#REF!)/'1-'!H100*100</f>
        <v>#REF!</v>
      </c>
      <c r="T100" s="691"/>
      <c r="U100" s="691"/>
      <c r="V100" s="691"/>
      <c r="W100" s="691"/>
      <c r="X100" s="917" t="e">
        <f>#REF!</f>
        <v>#REF!</v>
      </c>
      <c r="Y100" s="691" t="e">
        <f>#REF!</f>
        <v>#REF!</v>
      </c>
      <c r="Z100" s="691" t="e">
        <f>#REF!</f>
        <v>#REF!</v>
      </c>
      <c r="AA100" s="691" t="e">
        <f>#REF!</f>
        <v>#REF!</v>
      </c>
      <c r="AB100" s="691" t="e">
        <f>#REF!</f>
        <v>#REF!</v>
      </c>
      <c r="AC100" s="691" t="e">
        <f>#REF!</f>
        <v>#REF!</v>
      </c>
      <c r="AD100" s="691" t="e">
        <f>#REF!</f>
        <v>#REF!</v>
      </c>
      <c r="AE100" s="691" t="e">
        <f>#REF!</f>
        <v>#REF!</v>
      </c>
      <c r="AF100" s="692"/>
      <c r="AG100" s="692" t="e">
        <f>#REF!</f>
        <v>#REF!</v>
      </c>
      <c r="AH100" s="692"/>
      <c r="AI100" s="819" t="e">
        <f t="shared" si="31"/>
        <v>#REF!</v>
      </c>
      <c r="AJ100" s="819" t="e">
        <f t="shared" si="32"/>
        <v>#REF!</v>
      </c>
      <c r="AK100" s="790" t="e">
        <f t="shared" si="30"/>
        <v>#REF!</v>
      </c>
      <c r="AL100" s="695"/>
      <c r="AM100" s="675"/>
      <c r="AN100" s="628"/>
      <c r="AO100" s="693"/>
      <c r="AP100" s="677"/>
    </row>
    <row r="101" spans="1:42" s="697" customFormat="1" ht="20.100000000000001" customHeight="1">
      <c r="A101" s="695"/>
      <c r="B101" s="696">
        <f t="shared" ref="B101:B106" si="43">B100+1</f>
        <v>89</v>
      </c>
      <c r="C101" s="683">
        <v>1.157</v>
      </c>
      <c r="D101" s="684" t="e">
        <f>#REF!</f>
        <v>#REF!</v>
      </c>
      <c r="E101" s="685" t="s">
        <v>1270</v>
      </c>
      <c r="F101" s="686" t="e">
        <f>#REF!</f>
        <v>#REF!</v>
      </c>
      <c r="G101" s="687">
        <v>0.26</v>
      </c>
      <c r="H101" s="688" t="e">
        <f>#REF!</f>
        <v>#REF!</v>
      </c>
      <c r="I101" s="689" t="e">
        <f t="shared" si="38"/>
        <v>#REF!</v>
      </c>
      <c r="J101" s="689" t="e">
        <f t="shared" si="39"/>
        <v>#REF!</v>
      </c>
      <c r="K101" s="689" t="e">
        <f t="shared" si="40"/>
        <v>#REF!</v>
      </c>
      <c r="L101" s="689" t="e">
        <f t="shared" si="41"/>
        <v>#REF!</v>
      </c>
      <c r="M101" s="836" t="e">
        <f t="shared" si="42"/>
        <v>#REF!</v>
      </c>
      <c r="N101" s="690" t="e">
        <f>#REF!</f>
        <v>#REF!</v>
      </c>
      <c r="O101" s="787" t="e">
        <f>(#REF!+#REF!+#REF!+#REF!)/'1-'!H101*100</f>
        <v>#REF!</v>
      </c>
      <c r="P101" s="787" t="e">
        <f>(#REF!+#REF!+#REF!)/'1-'!H101*100</f>
        <v>#REF!</v>
      </c>
      <c r="Q101" s="787"/>
      <c r="R101" s="691" t="e">
        <f>(#REF!+#REF!+#REF!)/'1-'!H101*100</f>
        <v>#REF!</v>
      </c>
      <c r="S101" s="691" t="e">
        <f>(#REF!+#REF!+#REF!)/'1-'!H101*100</f>
        <v>#REF!</v>
      </c>
      <c r="T101" s="691"/>
      <c r="U101" s="691"/>
      <c r="V101" s="691"/>
      <c r="W101" s="691"/>
      <c r="X101" s="917" t="e">
        <f>#REF!</f>
        <v>#REF!</v>
      </c>
      <c r="Y101" s="691" t="e">
        <f>#REF!</f>
        <v>#REF!</v>
      </c>
      <c r="Z101" s="691" t="e">
        <f>#REF!</f>
        <v>#REF!</v>
      </c>
      <c r="AA101" s="691" t="e">
        <f>#REF!</f>
        <v>#REF!</v>
      </c>
      <c r="AB101" s="691" t="e">
        <f>#REF!</f>
        <v>#REF!</v>
      </c>
      <c r="AC101" s="691" t="e">
        <f>#REF!</f>
        <v>#REF!</v>
      </c>
      <c r="AD101" s="691" t="e">
        <f>#REF!</f>
        <v>#REF!</v>
      </c>
      <c r="AE101" s="691" t="e">
        <f>#REF!</f>
        <v>#REF!</v>
      </c>
      <c r="AF101" s="692"/>
      <c r="AG101" s="692" t="e">
        <f>#REF!</f>
        <v>#REF!</v>
      </c>
      <c r="AH101" s="692"/>
      <c r="AI101" s="819" t="e">
        <f t="shared" si="31"/>
        <v>#REF!</v>
      </c>
      <c r="AJ101" s="819" t="e">
        <f t="shared" si="32"/>
        <v>#REF!</v>
      </c>
      <c r="AK101" s="790" t="e">
        <f t="shared" si="30"/>
        <v>#REF!</v>
      </c>
      <c r="AL101" s="695"/>
      <c r="AM101" s="675"/>
      <c r="AN101" s="628"/>
      <c r="AO101" s="693"/>
      <c r="AP101" s="677"/>
    </row>
    <row r="102" spans="1:42" s="697" customFormat="1" ht="20.100000000000001" customHeight="1">
      <c r="A102" s="695"/>
      <c r="B102" s="696">
        <f t="shared" si="43"/>
        <v>90</v>
      </c>
      <c r="C102" s="683">
        <v>1.1579999999999999</v>
      </c>
      <c r="D102" s="684" t="e">
        <f>#REF!</f>
        <v>#REF!</v>
      </c>
      <c r="E102" s="685" t="s">
        <v>1270</v>
      </c>
      <c r="F102" s="686" t="e">
        <f>#REF!</f>
        <v>#REF!</v>
      </c>
      <c r="G102" s="687">
        <v>3.49</v>
      </c>
      <c r="H102" s="688" t="e">
        <f>#REF!</f>
        <v>#REF!</v>
      </c>
      <c r="I102" s="689" t="e">
        <f t="shared" si="38"/>
        <v>#REF!</v>
      </c>
      <c r="J102" s="689" t="e">
        <f t="shared" si="39"/>
        <v>#REF!</v>
      </c>
      <c r="K102" s="689" t="e">
        <f t="shared" si="40"/>
        <v>#REF!</v>
      </c>
      <c r="L102" s="689"/>
      <c r="M102" s="836" t="e">
        <f t="shared" si="42"/>
        <v>#REF!</v>
      </c>
      <c r="N102" s="690" t="e">
        <f>#REF!</f>
        <v>#REF!</v>
      </c>
      <c r="O102" s="787" t="e">
        <f>(#REF!+#REF!+#REF!+#REF!)/'1-'!H102*100</f>
        <v>#REF!</v>
      </c>
      <c r="P102" s="787" t="e">
        <f>(#REF!+#REF!+#REF!)/'1-'!H102*100</f>
        <v>#REF!</v>
      </c>
      <c r="Q102" s="787"/>
      <c r="R102" s="691" t="e">
        <f>(#REF!+#REF!+#REF!)/'1-'!H102*100</f>
        <v>#REF!</v>
      </c>
      <c r="S102" s="691" t="e">
        <f>(#REF!+#REF!+#REF!)/'1-'!H102*100</f>
        <v>#REF!</v>
      </c>
      <c r="T102" s="691"/>
      <c r="U102" s="691"/>
      <c r="V102" s="691"/>
      <c r="W102" s="691"/>
      <c r="X102" s="917" t="e">
        <f>#REF!</f>
        <v>#REF!</v>
      </c>
      <c r="Y102" s="691" t="e">
        <f>#REF!</f>
        <v>#REF!</v>
      </c>
      <c r="Z102" s="691" t="e">
        <f>#REF!</f>
        <v>#REF!</v>
      </c>
      <c r="AA102" s="691" t="e">
        <f>#REF!</f>
        <v>#REF!</v>
      </c>
      <c r="AB102" s="691" t="e">
        <f>#REF!</f>
        <v>#REF!</v>
      </c>
      <c r="AC102" s="691" t="e">
        <f>#REF!</f>
        <v>#REF!</v>
      </c>
      <c r="AD102" s="691" t="e">
        <f>#REF!</f>
        <v>#REF!</v>
      </c>
      <c r="AE102" s="691" t="e">
        <f>#REF!</f>
        <v>#REF!</v>
      </c>
      <c r="AF102" s="692"/>
      <c r="AG102" s="692" t="e">
        <f>#REF!</f>
        <v>#REF!</v>
      </c>
      <c r="AH102" s="692"/>
      <c r="AI102" s="819" t="e">
        <f t="shared" si="31"/>
        <v>#REF!</v>
      </c>
      <c r="AJ102" s="819" t="e">
        <f t="shared" si="32"/>
        <v>#REF!</v>
      </c>
      <c r="AK102" s="790" t="e">
        <f t="shared" si="30"/>
        <v>#REF!</v>
      </c>
      <c r="AL102" s="695"/>
      <c r="AM102" s="675"/>
      <c r="AN102" s="628"/>
      <c r="AO102" s="693"/>
      <c r="AP102" s="677"/>
    </row>
    <row r="103" spans="1:42" s="697" customFormat="1" ht="20.100000000000001" customHeight="1">
      <c r="A103" s="695"/>
      <c r="B103" s="696">
        <f t="shared" si="43"/>
        <v>91</v>
      </c>
      <c r="C103" s="683">
        <v>1.159</v>
      </c>
      <c r="D103" s="684" t="e">
        <f>#REF!</f>
        <v>#REF!</v>
      </c>
      <c r="E103" s="685" t="s">
        <v>1270</v>
      </c>
      <c r="F103" s="686" t="e">
        <f>#REF!</f>
        <v>#REF!</v>
      </c>
      <c r="G103" s="687">
        <v>0.72</v>
      </c>
      <c r="H103" s="688" t="e">
        <f>#REF!</f>
        <v>#REF!</v>
      </c>
      <c r="I103" s="689" t="e">
        <f>#REF!</f>
        <v>#REF!</v>
      </c>
      <c r="J103" s="689" t="e">
        <f t="shared" si="39"/>
        <v>#REF!</v>
      </c>
      <c r="K103" s="689" t="e">
        <f t="shared" si="40"/>
        <v>#REF!</v>
      </c>
      <c r="L103" s="689" t="e">
        <f t="shared" si="41"/>
        <v>#REF!</v>
      </c>
      <c r="M103" s="836" t="e">
        <f>I103+L103</f>
        <v>#REF!</v>
      </c>
      <c r="N103" s="690" t="e">
        <f>#REF!</f>
        <v>#REF!</v>
      </c>
      <c r="O103" s="787" t="e">
        <f>#REF!</f>
        <v>#REF!</v>
      </c>
      <c r="P103" s="787" t="e">
        <f>(#REF!+#REF!+#REF!)/'1-'!H103*100</f>
        <v>#REF!</v>
      </c>
      <c r="Q103" s="787"/>
      <c r="R103" s="691" t="e">
        <f>(#REF!+#REF!+#REF!)/'1-'!H103*100</f>
        <v>#REF!</v>
      </c>
      <c r="S103" s="691" t="e">
        <f>(#REF!+#REF!+#REF!)/'1-'!H103*100</f>
        <v>#REF!</v>
      </c>
      <c r="T103" s="691"/>
      <c r="U103" s="691"/>
      <c r="V103" s="691"/>
      <c r="W103" s="691"/>
      <c r="X103" s="917" t="e">
        <f>#REF!</f>
        <v>#REF!</v>
      </c>
      <c r="Y103" s="691" t="e">
        <f>#REF!</f>
        <v>#REF!</v>
      </c>
      <c r="Z103" s="691" t="e">
        <f>#REF!</f>
        <v>#REF!</v>
      </c>
      <c r="AA103" s="691" t="e">
        <f>#REF!</f>
        <v>#REF!</v>
      </c>
      <c r="AB103" s="691" t="e">
        <f>#REF!</f>
        <v>#REF!</v>
      </c>
      <c r="AC103" s="691" t="e">
        <f>#REF!</f>
        <v>#REF!</v>
      </c>
      <c r="AD103" s="691" t="e">
        <f>#REF!</f>
        <v>#REF!</v>
      </c>
      <c r="AE103" s="691" t="e">
        <f>#REF!</f>
        <v>#REF!</v>
      </c>
      <c r="AF103" s="692"/>
      <c r="AG103" s="692" t="e">
        <f>#REF!</f>
        <v>#REF!</v>
      </c>
      <c r="AH103" s="692"/>
      <c r="AI103" s="819" t="e">
        <f t="shared" si="31"/>
        <v>#REF!</v>
      </c>
      <c r="AJ103" s="819" t="e">
        <f t="shared" si="32"/>
        <v>#REF!</v>
      </c>
      <c r="AK103" s="790" t="e">
        <f t="shared" si="30"/>
        <v>#REF!</v>
      </c>
      <c r="AL103" s="695"/>
      <c r="AM103" s="675"/>
      <c r="AN103" s="628"/>
      <c r="AO103" s="693"/>
      <c r="AP103" s="677"/>
    </row>
    <row r="104" spans="1:42" s="697" customFormat="1" ht="20.100000000000001" customHeight="1">
      <c r="A104" s="695"/>
      <c r="B104" s="696">
        <f t="shared" si="43"/>
        <v>92</v>
      </c>
      <c r="C104" s="683" t="s">
        <v>1060</v>
      </c>
      <c r="D104" s="684" t="e">
        <f>#REF!</f>
        <v>#REF!</v>
      </c>
      <c r="E104" s="685" t="s">
        <v>1270</v>
      </c>
      <c r="F104" s="686" t="e">
        <f>#REF!</f>
        <v>#REF!</v>
      </c>
      <c r="G104" s="687">
        <v>0.13</v>
      </c>
      <c r="H104" s="688" t="e">
        <f>#REF!</f>
        <v>#REF!</v>
      </c>
      <c r="I104" s="689" t="e">
        <f t="shared" si="38"/>
        <v>#REF!</v>
      </c>
      <c r="J104" s="689" t="e">
        <f t="shared" si="39"/>
        <v>#REF!</v>
      </c>
      <c r="K104" s="689" t="e">
        <f t="shared" si="40"/>
        <v>#REF!</v>
      </c>
      <c r="L104" s="689" t="e">
        <f t="shared" si="41"/>
        <v>#REF!</v>
      </c>
      <c r="M104" s="836" t="e">
        <f t="shared" si="42"/>
        <v>#REF!</v>
      </c>
      <c r="N104" s="690" t="e">
        <f>#REF!</f>
        <v>#REF!</v>
      </c>
      <c r="O104" s="787" t="e">
        <f>(#REF!+#REF!+#REF!+#REF!)/'1-'!H104*100</f>
        <v>#REF!</v>
      </c>
      <c r="P104" s="787" t="e">
        <f>(#REF!+#REF!+#REF!)/'1-'!H104*100</f>
        <v>#REF!</v>
      </c>
      <c r="Q104" s="787"/>
      <c r="R104" s="691" t="e">
        <f>(#REF!+#REF!+#REF!)/'1-'!H104*100</f>
        <v>#REF!</v>
      </c>
      <c r="S104" s="691" t="e">
        <f>(#REF!+#REF!+#REF!)/'1-'!H104*100</f>
        <v>#REF!</v>
      </c>
      <c r="T104" s="691"/>
      <c r="U104" s="691"/>
      <c r="V104" s="691"/>
      <c r="W104" s="691"/>
      <c r="X104" s="917" t="e">
        <f>#REF!</f>
        <v>#REF!</v>
      </c>
      <c r="Y104" s="691" t="e">
        <f>#REF!</f>
        <v>#REF!</v>
      </c>
      <c r="Z104" s="691" t="e">
        <f>#REF!</f>
        <v>#REF!</v>
      </c>
      <c r="AA104" s="691" t="e">
        <f>#REF!</f>
        <v>#REF!</v>
      </c>
      <c r="AB104" s="691" t="e">
        <f>#REF!</f>
        <v>#REF!</v>
      </c>
      <c r="AC104" s="691" t="e">
        <f>#REF!</f>
        <v>#REF!</v>
      </c>
      <c r="AD104" s="691" t="e">
        <f>#REF!</f>
        <v>#REF!</v>
      </c>
      <c r="AE104" s="691" t="e">
        <f>#REF!</f>
        <v>#REF!</v>
      </c>
      <c r="AF104" s="692"/>
      <c r="AG104" s="692" t="e">
        <f>#REF!</f>
        <v>#REF!</v>
      </c>
      <c r="AH104" s="692"/>
      <c r="AI104" s="819" t="e">
        <f t="shared" si="31"/>
        <v>#REF!</v>
      </c>
      <c r="AJ104" s="819" t="e">
        <f t="shared" si="32"/>
        <v>#REF!</v>
      </c>
      <c r="AK104" s="790" t="e">
        <f t="shared" si="30"/>
        <v>#REF!</v>
      </c>
      <c r="AL104" s="695"/>
      <c r="AM104" s="675"/>
      <c r="AN104" s="628"/>
      <c r="AO104" s="693"/>
      <c r="AP104" s="677"/>
    </row>
    <row r="105" spans="1:42" s="697" customFormat="1" ht="20.100000000000001" customHeight="1">
      <c r="A105" s="695"/>
      <c r="B105" s="696">
        <f t="shared" si="43"/>
        <v>93</v>
      </c>
      <c r="C105" s="683">
        <v>1.161</v>
      </c>
      <c r="D105" s="684" t="e">
        <f>#REF!</f>
        <v>#REF!</v>
      </c>
      <c r="E105" s="685" t="s">
        <v>1270</v>
      </c>
      <c r="F105" s="686" t="e">
        <f>#REF!</f>
        <v>#REF!</v>
      </c>
      <c r="G105" s="687">
        <v>0.77</v>
      </c>
      <c r="H105" s="688" t="e">
        <f>#REF!</f>
        <v>#REF!</v>
      </c>
      <c r="I105" s="689" t="e">
        <f t="shared" ref="I105:I106" si="44">SUM(O105/100)*H105</f>
        <v>#REF!</v>
      </c>
      <c r="J105" s="689" t="e">
        <f t="shared" ref="J105:J106" si="45">SUM(P105/100)*H105</f>
        <v>#REF!</v>
      </c>
      <c r="K105" s="689" t="e">
        <f t="shared" ref="K105:K106" si="46">SUM(R105/100)*H105</f>
        <v>#REF!</v>
      </c>
      <c r="L105" s="689" t="e">
        <f t="shared" ref="L105:L106" si="47">SUM(S105/100)*H105</f>
        <v>#REF!</v>
      </c>
      <c r="M105" s="836" t="e">
        <f t="shared" ref="M105:M106" si="48">SUM(I105:L105)</f>
        <v>#REF!</v>
      </c>
      <c r="N105" s="690" t="e">
        <f>#REF!</f>
        <v>#REF!</v>
      </c>
      <c r="O105" s="787" t="e">
        <f>(#REF!+#REF!+#REF!+#REF!)/'1-'!H105*100</f>
        <v>#REF!</v>
      </c>
      <c r="P105" s="787" t="e">
        <f>(#REF!+#REF!+#REF!)/'1-'!H105*100</f>
        <v>#REF!</v>
      </c>
      <c r="Q105" s="787"/>
      <c r="R105" s="691" t="e">
        <f>(#REF!+#REF!+#REF!)/'1-'!H105*100</f>
        <v>#REF!</v>
      </c>
      <c r="S105" s="691" t="e">
        <f>(#REF!+#REF!+#REF!)/'1-'!H105*100</f>
        <v>#REF!</v>
      </c>
      <c r="T105" s="691"/>
      <c r="U105" s="691"/>
      <c r="V105" s="691"/>
      <c r="W105" s="691"/>
      <c r="X105" s="917" t="e">
        <f>#REF!</f>
        <v>#REF!</v>
      </c>
      <c r="Y105" s="691" t="e">
        <f>#REF!</f>
        <v>#REF!</v>
      </c>
      <c r="Z105" s="691" t="e">
        <f>#REF!</f>
        <v>#REF!</v>
      </c>
      <c r="AA105" s="691" t="e">
        <f>#REF!</f>
        <v>#REF!</v>
      </c>
      <c r="AB105" s="691" t="e">
        <f>#REF!</f>
        <v>#REF!</v>
      </c>
      <c r="AC105" s="691" t="e">
        <f>#REF!</f>
        <v>#REF!</v>
      </c>
      <c r="AD105" s="691" t="e">
        <f>#REF!</f>
        <v>#REF!</v>
      </c>
      <c r="AE105" s="691" t="e">
        <f>#REF!</f>
        <v>#REF!</v>
      </c>
      <c r="AF105" s="692"/>
      <c r="AG105" s="692" t="e">
        <f>#REF!</f>
        <v>#REF!</v>
      </c>
      <c r="AH105" s="692"/>
      <c r="AI105" s="819" t="e">
        <f t="shared" si="31"/>
        <v>#REF!</v>
      </c>
      <c r="AJ105" s="819" t="e">
        <f t="shared" si="32"/>
        <v>#REF!</v>
      </c>
      <c r="AK105" s="790" t="e">
        <f t="shared" si="30"/>
        <v>#REF!</v>
      </c>
      <c r="AL105" s="695"/>
      <c r="AM105" s="675"/>
      <c r="AN105" s="628"/>
      <c r="AO105" s="693"/>
      <c r="AP105" s="677"/>
    </row>
    <row r="106" spans="1:42" s="697" customFormat="1" ht="20.100000000000001" customHeight="1">
      <c r="A106" s="695"/>
      <c r="B106" s="696">
        <f t="shared" si="43"/>
        <v>94</v>
      </c>
      <c r="C106" s="683">
        <v>1.1619999999999999</v>
      </c>
      <c r="D106" s="684" t="e">
        <f>#REF!</f>
        <v>#REF!</v>
      </c>
      <c r="E106" s="685" t="s">
        <v>1270</v>
      </c>
      <c r="F106" s="686" t="e">
        <f>#REF!</f>
        <v>#REF!</v>
      </c>
      <c r="G106" s="687">
        <v>0.3</v>
      </c>
      <c r="H106" s="688" t="e">
        <f>#REF!</f>
        <v>#REF!</v>
      </c>
      <c r="I106" s="689" t="e">
        <f t="shared" si="44"/>
        <v>#REF!</v>
      </c>
      <c r="J106" s="689" t="e">
        <f t="shared" si="45"/>
        <v>#REF!</v>
      </c>
      <c r="K106" s="689" t="e">
        <f t="shared" si="46"/>
        <v>#REF!</v>
      </c>
      <c r="L106" s="689" t="e">
        <f t="shared" si="47"/>
        <v>#REF!</v>
      </c>
      <c r="M106" s="836" t="e">
        <f t="shared" si="48"/>
        <v>#REF!</v>
      </c>
      <c r="N106" s="690" t="e">
        <f>#REF!</f>
        <v>#REF!</v>
      </c>
      <c r="O106" s="787" t="e">
        <f>(#REF!+#REF!+#REF!+#REF!)/'1-'!H106*100</f>
        <v>#REF!</v>
      </c>
      <c r="P106" s="787" t="e">
        <f>(#REF!+#REF!+#REF!)/'1-'!H106*100</f>
        <v>#REF!</v>
      </c>
      <c r="Q106" s="787"/>
      <c r="R106" s="691" t="e">
        <f>(#REF!+#REF!+#REF!)/'1-'!H106*100</f>
        <v>#REF!</v>
      </c>
      <c r="S106" s="691" t="e">
        <f>(#REF!+#REF!+#REF!)/'1-'!H106*100</f>
        <v>#REF!</v>
      </c>
      <c r="T106" s="691"/>
      <c r="U106" s="691"/>
      <c r="V106" s="691"/>
      <c r="W106" s="691"/>
      <c r="X106" s="917" t="e">
        <f>#REF!</f>
        <v>#REF!</v>
      </c>
      <c r="Y106" s="691" t="e">
        <f>#REF!</f>
        <v>#REF!</v>
      </c>
      <c r="Z106" s="691" t="e">
        <f>#REF!</f>
        <v>#REF!</v>
      </c>
      <c r="AA106" s="691" t="e">
        <f>#REF!</f>
        <v>#REF!</v>
      </c>
      <c r="AB106" s="691" t="e">
        <f>#REF!</f>
        <v>#REF!</v>
      </c>
      <c r="AC106" s="691" t="e">
        <f>#REF!</f>
        <v>#REF!</v>
      </c>
      <c r="AD106" s="691" t="e">
        <f>#REF!</f>
        <v>#REF!</v>
      </c>
      <c r="AE106" s="691" t="e">
        <f>#REF!</f>
        <v>#REF!</v>
      </c>
      <c r="AF106" s="692"/>
      <c r="AG106" s="692" t="e">
        <f>#REF!</f>
        <v>#REF!</v>
      </c>
      <c r="AH106" s="692"/>
      <c r="AI106" s="819" t="e">
        <f t="shared" si="31"/>
        <v>#REF!</v>
      </c>
      <c r="AJ106" s="819" t="e">
        <f t="shared" si="32"/>
        <v>#REF!</v>
      </c>
      <c r="AK106" s="790" t="e">
        <f t="shared" si="30"/>
        <v>#REF!</v>
      </c>
      <c r="AL106" s="695"/>
      <c r="AM106" s="675"/>
      <c r="AN106" s="628"/>
      <c r="AO106" s="693"/>
      <c r="AP106" s="677"/>
    </row>
    <row r="107" spans="1:42" s="709" customFormat="1" ht="20.100000000000001" customHeight="1">
      <c r="A107" s="698"/>
      <c r="B107" s="699"/>
      <c r="C107" s="700"/>
      <c r="D107" s="701"/>
      <c r="E107" s="702"/>
      <c r="F107" s="704" t="e">
        <f>SUM(F13:F106)</f>
        <v>#REF!</v>
      </c>
      <c r="G107" s="704">
        <v>69.969999999999985</v>
      </c>
      <c r="H107" s="704" t="e">
        <f>SUM(H13:H106)</f>
        <v>#REF!</v>
      </c>
      <c r="I107" s="704" t="e">
        <f t="shared" ref="I107:L107" si="49">SUM(I13:I106)</f>
        <v>#REF!</v>
      </c>
      <c r="J107" s="704" t="e">
        <f t="shared" si="49"/>
        <v>#REF!</v>
      </c>
      <c r="K107" s="704" t="e">
        <f t="shared" si="49"/>
        <v>#REF!</v>
      </c>
      <c r="L107" s="704" t="e">
        <f t="shared" si="49"/>
        <v>#REF!</v>
      </c>
      <c r="M107" s="838" t="e">
        <f>SUM(M13:M106)</f>
        <v>#REF!</v>
      </c>
      <c r="N107" s="703"/>
      <c r="O107" s="704" t="e">
        <f>SUM(O13:O106)/94</f>
        <v>#REF!</v>
      </c>
      <c r="P107" s="786" t="e">
        <f>SUM(P13:P106)/94</f>
        <v>#REF!</v>
      </c>
      <c r="Q107" s="786"/>
      <c r="R107" s="704" t="e">
        <f>SUM(R13:R106)/94</f>
        <v>#REF!</v>
      </c>
      <c r="S107" s="704" t="e">
        <f>SUM(S13:S106)/94</f>
        <v>#REF!</v>
      </c>
      <c r="T107" s="704" t="e">
        <f t="shared" ref="T107:AD107" si="50">SUM(T13:T106)</f>
        <v>#REF!</v>
      </c>
      <c r="U107" s="704" t="e">
        <f t="shared" si="50"/>
        <v>#REF!</v>
      </c>
      <c r="V107" s="704" t="e">
        <f t="shared" si="50"/>
        <v>#REF!</v>
      </c>
      <c r="W107" s="704" t="e">
        <f t="shared" si="50"/>
        <v>#REF!</v>
      </c>
      <c r="X107" s="901" t="e">
        <f t="shared" si="50"/>
        <v>#REF!</v>
      </c>
      <c r="Y107" s="786" t="e">
        <f>X107/H$107*100</f>
        <v>#REF!</v>
      </c>
      <c r="Z107" s="704" t="e">
        <f t="shared" si="50"/>
        <v>#REF!</v>
      </c>
      <c r="AA107" s="786" t="e">
        <f>Z107/H107*100</f>
        <v>#REF!</v>
      </c>
      <c r="AB107" s="704" t="e">
        <f t="shared" si="50"/>
        <v>#REF!</v>
      </c>
      <c r="AC107" s="786" t="e">
        <f>AB107/H107*100</f>
        <v>#REF!</v>
      </c>
      <c r="AD107" s="704" t="e">
        <f t="shared" si="50"/>
        <v>#REF!</v>
      </c>
      <c r="AE107" s="786" t="e">
        <f>AD107/H107*100</f>
        <v>#REF!</v>
      </c>
      <c r="AF107" s="704"/>
      <c r="AG107" s="704"/>
      <c r="AH107" s="704"/>
      <c r="AI107" s="819" t="e">
        <f t="shared" ref="AI107:AI141" si="51">M107-X107-Z107-AB107-AD107</f>
        <v>#REF!</v>
      </c>
      <c r="AJ107" s="819" t="e">
        <f t="shared" si="32"/>
        <v>#REF!</v>
      </c>
      <c r="AK107" s="790">
        <f t="shared" si="30"/>
        <v>0</v>
      </c>
      <c r="AL107" s="789" t="e">
        <f>O107+P107+R107+S107</f>
        <v>#REF!</v>
      </c>
      <c r="AM107" s="705"/>
      <c r="AN107" s="706"/>
      <c r="AO107" s="707"/>
      <c r="AP107" s="708"/>
    </row>
    <row r="108" spans="1:42" s="678" customFormat="1" ht="29.25" customHeight="1">
      <c r="A108" s="667"/>
      <c r="B108" s="668" t="s">
        <v>434</v>
      </c>
      <c r="C108" s="1474" t="str">
        <f>'b..KEC. KALIMANAH'!C11</f>
        <v>KECAMATAN KALIMANAH</v>
      </c>
      <c r="D108" s="1475"/>
      <c r="E108" s="671"/>
      <c r="F108" s="679"/>
      <c r="G108" s="679"/>
      <c r="H108" s="679"/>
      <c r="I108" s="710"/>
      <c r="J108" s="710"/>
      <c r="K108" s="710"/>
      <c r="L108" s="710"/>
      <c r="M108" s="839"/>
      <c r="N108" s="710"/>
      <c r="O108" s="711"/>
      <c r="P108" s="824"/>
      <c r="Q108" s="824"/>
      <c r="R108" s="711"/>
      <c r="S108" s="691"/>
      <c r="T108" s="711"/>
      <c r="U108" s="711"/>
      <c r="V108" s="711"/>
      <c r="W108" s="711"/>
      <c r="X108" s="901"/>
      <c r="Y108" s="711"/>
      <c r="Z108" s="711"/>
      <c r="AA108" s="711"/>
      <c r="AB108" s="711"/>
      <c r="AC108" s="711"/>
      <c r="AD108" s="711"/>
      <c r="AE108" s="711"/>
      <c r="AF108" s="681"/>
      <c r="AG108" s="680"/>
      <c r="AH108" s="681"/>
      <c r="AI108" s="819">
        <f t="shared" si="51"/>
        <v>0</v>
      </c>
      <c r="AJ108" s="819">
        <f t="shared" si="32"/>
        <v>100</v>
      </c>
      <c r="AK108" s="790">
        <f t="shared" si="30"/>
        <v>100</v>
      </c>
      <c r="AL108" s="667"/>
      <c r="AM108" s="675">
        <f t="shared" si="13"/>
        <v>0</v>
      </c>
      <c r="AN108" s="628" t="s">
        <v>434</v>
      </c>
      <c r="AO108" s="693" t="s">
        <v>1250</v>
      </c>
      <c r="AP108" s="677"/>
    </row>
    <row r="109" spans="1:42" s="694" customFormat="1" ht="20.100000000000001" customHeight="1">
      <c r="A109" s="667"/>
      <c r="B109" s="682">
        <v>1</v>
      </c>
      <c r="C109" s="683">
        <f>'b..KEC. KALIMANAH'!D12</f>
        <v>1.0880000000000001</v>
      </c>
      <c r="D109" s="684" t="str">
        <f>'b..KEC. KALIMANAH'!E12</f>
        <v>TMP - Karangpule</v>
      </c>
      <c r="E109" s="685" t="s">
        <v>1271</v>
      </c>
      <c r="F109" s="686">
        <f>'b..KEC. KALIMANAH'!F12</f>
        <v>4.4000000000000004</v>
      </c>
      <c r="G109" s="687">
        <v>4.42</v>
      </c>
      <c r="H109" s="688">
        <f>'b..KEC. KALIMANAH'!H12</f>
        <v>4.42</v>
      </c>
      <c r="I109" s="689">
        <f t="shared" ref="I109" si="52">SUM(O109/100)*H109</f>
        <v>4.42</v>
      </c>
      <c r="J109" s="689">
        <f t="shared" ref="J109" si="53">SUM(P109/100)*H109</f>
        <v>0</v>
      </c>
      <c r="K109" s="689">
        <f t="shared" ref="K109" si="54">SUM(R109/100)*H109</f>
        <v>0</v>
      </c>
      <c r="L109" s="689">
        <f t="shared" ref="L109" si="55">SUM(S109/100)*H109</f>
        <v>0</v>
      </c>
      <c r="M109" s="836">
        <f t="shared" ref="M109" si="56">SUM(I109:L109)</f>
        <v>4.42</v>
      </c>
      <c r="N109" s="690">
        <f>'b..KEC. KALIMANAH'!I12</f>
        <v>6</v>
      </c>
      <c r="O109" s="691">
        <f>('b..KEC. KALIMANAH'!K12+'b..KEC. KALIMANAH'!M12+'b..KEC. KALIMANAH'!O12+'b..KEC. KALIMANAH'!Q12)/'1-'!H109*100</f>
        <v>100</v>
      </c>
      <c r="P109" s="787">
        <f>('b..KEC. KALIMANAH'!S12+'b..KEC. KALIMANAH'!U12+'b..KEC. KALIMANAH'!W12)/H109*100</f>
        <v>0</v>
      </c>
      <c r="Q109" s="787"/>
      <c r="R109" s="691">
        <f>('b..KEC. KALIMANAH'!AE11+'b..KEC. KALIMANAH'!AG11+'b..KEC. KALIMANAH'!AI11)/H109*100</f>
        <v>0</v>
      </c>
      <c r="S109" s="691">
        <f>('b..KEC. KALIMANAH'!AF11+'b..KEC. KALIMANAH'!AH11+'b..KEC. KALIMANAH'!AJ11)/I109*100</f>
        <v>0</v>
      </c>
      <c r="T109" s="691"/>
      <c r="U109" s="691"/>
      <c r="V109" s="691"/>
      <c r="W109" s="691"/>
      <c r="X109" s="917">
        <f>'b..KEC. KALIMANAH'!K12</f>
        <v>4.42</v>
      </c>
      <c r="Y109" s="691">
        <f>'b..KEC. KALIMANAH'!L12</f>
        <v>100</v>
      </c>
      <c r="Z109" s="691">
        <f>'b..KEC. KALIMANAH'!M12</f>
        <v>0</v>
      </c>
      <c r="AA109" s="691">
        <f>'b..KEC. KALIMANAH'!N12</f>
        <v>0</v>
      </c>
      <c r="AB109" s="691">
        <f>'b..KEC. KALIMANAH'!O12</f>
        <v>0</v>
      </c>
      <c r="AC109" s="691">
        <f>'b..KEC. KALIMANAH'!P12</f>
        <v>0</v>
      </c>
      <c r="AD109" s="691">
        <f>'b..KEC. KALIMANAH'!Q12</f>
        <v>0</v>
      </c>
      <c r="AE109" s="691">
        <f>'b..KEC. KALIMANAH'!R12</f>
        <v>0</v>
      </c>
      <c r="AF109" s="692"/>
      <c r="AG109" s="692" t="str">
        <f>'b..KEC. KALIMANAH'!AQ12</f>
        <v>K</v>
      </c>
      <c r="AH109" s="692" t="s">
        <v>1249</v>
      </c>
      <c r="AI109" s="819">
        <f t="shared" si="51"/>
        <v>0</v>
      </c>
      <c r="AJ109" s="819">
        <f t="shared" si="32"/>
        <v>0</v>
      </c>
      <c r="AK109" s="790">
        <f t="shared" si="30"/>
        <v>100</v>
      </c>
      <c r="AL109" s="790">
        <f>Y109+AA109+AC109+AE109</f>
        <v>100</v>
      </c>
      <c r="AM109" s="675">
        <f t="shared" si="13"/>
        <v>0</v>
      </c>
      <c r="AN109" s="628" t="s">
        <v>434</v>
      </c>
      <c r="AO109" s="693" t="s">
        <v>1250</v>
      </c>
      <c r="AP109" s="677"/>
    </row>
    <row r="110" spans="1:42" s="694" customFormat="1" ht="20.100000000000001" customHeight="1">
      <c r="A110" s="667"/>
      <c r="B110" s="682">
        <v>2</v>
      </c>
      <c r="C110" s="683">
        <f>'b..KEC. KALIMANAH'!D13</f>
        <v>1.089</v>
      </c>
      <c r="D110" s="684" t="str">
        <f>'b..KEC. KALIMANAH'!E13</f>
        <v>Gambarsari - Jompo</v>
      </c>
      <c r="E110" s="685" t="s">
        <v>1271</v>
      </c>
      <c r="F110" s="686">
        <f>'b..KEC. KALIMANAH'!F13</f>
        <v>3.492</v>
      </c>
      <c r="G110" s="687">
        <v>3.51</v>
      </c>
      <c r="H110" s="688">
        <f>'b..KEC. KALIMANAH'!H13</f>
        <v>3.51</v>
      </c>
      <c r="I110" s="689">
        <f t="shared" ref="I110:I134" si="57">SUM(O110/100)*H110</f>
        <v>3.1099999999999994</v>
      </c>
      <c r="J110" s="689">
        <f t="shared" ref="J110:J134" si="58">SUM(P110/100)*H110</f>
        <v>0.4</v>
      </c>
      <c r="K110" s="689">
        <f t="shared" ref="K110:K134" si="59">SUM(R110/100)*H110</f>
        <v>0</v>
      </c>
      <c r="L110" s="689">
        <f t="shared" ref="L110:L134" si="60">SUM(S110/100)*H110</f>
        <v>0</v>
      </c>
      <c r="M110" s="836">
        <f t="shared" ref="M110:M134" si="61">SUM(I110:L110)</f>
        <v>3.5099999999999993</v>
      </c>
      <c r="N110" s="690">
        <f>'b..KEC. KALIMANAH'!I13</f>
        <v>4</v>
      </c>
      <c r="O110" s="691">
        <f>('b..KEC. KALIMANAH'!K13+'b..KEC. KALIMANAH'!M13+'b..KEC. KALIMANAH'!O13+'b..KEC. KALIMANAH'!Q13)/'1-'!H110*100</f>
        <v>88.603988603988597</v>
      </c>
      <c r="P110" s="787">
        <f>('b..KEC. KALIMANAH'!S13+'b..KEC. KALIMANAH'!U13+'b..KEC. KALIMANAH'!W13)/H110*100</f>
        <v>11.396011396011398</v>
      </c>
      <c r="Q110" s="787"/>
      <c r="R110" s="691">
        <f>('b..KEC. KALIMANAH'!AE12+'b..KEC. KALIMANAH'!AG12+'b..KEC. KALIMANAH'!AI12)/H110*100</f>
        <v>0</v>
      </c>
      <c r="S110" s="691">
        <f>('b..KEC. KALIMANAH'!AF12+'b..KEC. KALIMANAH'!AH12+'b..KEC. KALIMANAH'!AJ12)/I110*100</f>
        <v>0</v>
      </c>
      <c r="T110" s="691">
        <f t="shared" ref="T110:T134" si="62">SUM(O110%*H110)</f>
        <v>3.1099999999999994</v>
      </c>
      <c r="U110" s="691">
        <f t="shared" ref="U110:U134" si="63">SUM(P110%*H110)</f>
        <v>0.4</v>
      </c>
      <c r="V110" s="691">
        <f t="shared" ref="V110:V134" si="64">SUM(R110%*H110)</f>
        <v>0</v>
      </c>
      <c r="W110" s="691">
        <f t="shared" ref="W110:W134" si="65">SUM(S110%*H110)</f>
        <v>0</v>
      </c>
      <c r="X110" s="917">
        <f>'b..KEC. KALIMANAH'!K13</f>
        <v>0.71000000000000008</v>
      </c>
      <c r="Y110" s="691">
        <f>'b..KEC. KALIMANAH'!L13</f>
        <v>20.227920227920233</v>
      </c>
      <c r="Z110" s="691">
        <f>'b..KEC. KALIMANAH'!M13</f>
        <v>1.6</v>
      </c>
      <c r="AA110" s="691">
        <f>'b..KEC. KALIMANAH'!N13</f>
        <v>45.584045584045583</v>
      </c>
      <c r="AB110" s="691">
        <f>'b..KEC. KALIMANAH'!O13</f>
        <v>0.4</v>
      </c>
      <c r="AC110" s="691">
        <f>'b..KEC. KALIMANAH'!P13</f>
        <v>11.396011396011396</v>
      </c>
      <c r="AD110" s="691">
        <f>'b..KEC. KALIMANAH'!Q13</f>
        <v>0.4</v>
      </c>
      <c r="AE110" s="691">
        <f>'b..KEC. KALIMANAH'!R13</f>
        <v>11.396011396011396</v>
      </c>
      <c r="AF110" s="692"/>
      <c r="AG110" s="692" t="str">
        <f>'b..KEC. KALIMANAH'!AQ13</f>
        <v>P</v>
      </c>
      <c r="AH110" s="692" t="s">
        <v>1249</v>
      </c>
      <c r="AI110" s="819">
        <f t="shared" si="51"/>
        <v>0.39999999999999925</v>
      </c>
      <c r="AJ110" s="819">
        <f t="shared" si="32"/>
        <v>11.396011396011389</v>
      </c>
      <c r="AK110" s="790">
        <f t="shared" si="30"/>
        <v>100</v>
      </c>
      <c r="AL110" s="790">
        <f t="shared" ref="AL110:AL134" si="66">Y110+AA110+AC110+AE110</f>
        <v>88.603988603988626</v>
      </c>
      <c r="AM110" s="675">
        <f t="shared" si="13"/>
        <v>22.792022792022792</v>
      </c>
      <c r="AN110" s="628" t="s">
        <v>434</v>
      </c>
      <c r="AO110" s="693" t="s">
        <v>1250</v>
      </c>
      <c r="AP110" s="677"/>
    </row>
    <row r="111" spans="1:42" s="694" customFormat="1" ht="20.100000000000001" customHeight="1">
      <c r="A111" s="667"/>
      <c r="B111" s="682">
        <v>3</v>
      </c>
      <c r="C111" s="683">
        <f>'b..KEC. KALIMANAH'!D14</f>
        <v>1.0900000000000001</v>
      </c>
      <c r="D111" s="684" t="str">
        <f>'b..KEC. KALIMANAH'!E14</f>
        <v>Jompo - Karangtengah</v>
      </c>
      <c r="E111" s="685" t="s">
        <v>1271</v>
      </c>
      <c r="F111" s="686">
        <f>'b..KEC. KALIMANAH'!F14</f>
        <v>1.78</v>
      </c>
      <c r="G111" s="687">
        <v>1.77</v>
      </c>
      <c r="H111" s="688">
        <f>'b..KEC. KALIMANAH'!H14</f>
        <v>1.77</v>
      </c>
      <c r="I111" s="689">
        <f t="shared" si="57"/>
        <v>1.77</v>
      </c>
      <c r="J111" s="689">
        <f t="shared" si="58"/>
        <v>0</v>
      </c>
      <c r="K111" s="689">
        <f t="shared" si="59"/>
        <v>0</v>
      </c>
      <c r="L111" s="689">
        <f t="shared" si="60"/>
        <v>0</v>
      </c>
      <c r="M111" s="836">
        <f t="shared" si="61"/>
        <v>1.77</v>
      </c>
      <c r="N111" s="690">
        <f>'b..KEC. KALIMANAH'!I14</f>
        <v>3.5</v>
      </c>
      <c r="O111" s="691">
        <f>('b..KEC. KALIMANAH'!K14+'b..KEC. KALIMANAH'!M14+'b..KEC. KALIMANAH'!O14+'b..KEC. KALIMANAH'!Q14)/'1-'!H111*100</f>
        <v>100</v>
      </c>
      <c r="P111" s="787">
        <f>('b..KEC. KALIMANAH'!S14+'b..KEC. KALIMANAH'!U14+'b..KEC. KALIMANAH'!W14)/H111*100</f>
        <v>0</v>
      </c>
      <c r="Q111" s="787"/>
      <c r="R111" s="691">
        <f>('b..KEC. KALIMANAH'!AE13+'b..KEC. KALIMANAH'!AG13+'b..KEC. KALIMANAH'!AI13)/H111*100</f>
        <v>0</v>
      </c>
      <c r="S111" s="691">
        <f>('b..KEC. KALIMANAH'!AF13+'b..KEC. KALIMANAH'!AH13+'b..KEC. KALIMANAH'!AJ13)/I111*100</f>
        <v>0</v>
      </c>
      <c r="T111" s="691">
        <f t="shared" si="62"/>
        <v>1.77</v>
      </c>
      <c r="U111" s="691">
        <f t="shared" si="63"/>
        <v>0</v>
      </c>
      <c r="V111" s="691">
        <f t="shared" si="64"/>
        <v>0</v>
      </c>
      <c r="W111" s="691">
        <f t="shared" si="65"/>
        <v>0</v>
      </c>
      <c r="X111" s="917">
        <f>'b..KEC. KALIMANAH'!K14</f>
        <v>1.77</v>
      </c>
      <c r="Y111" s="691">
        <f>'b..KEC. KALIMANAH'!L14</f>
        <v>100</v>
      </c>
      <c r="Z111" s="691">
        <f>'b..KEC. KALIMANAH'!M14</f>
        <v>0</v>
      </c>
      <c r="AA111" s="691">
        <f>'b..KEC. KALIMANAH'!N14</f>
        <v>0</v>
      </c>
      <c r="AB111" s="691">
        <f>'b..KEC. KALIMANAH'!O14</f>
        <v>0</v>
      </c>
      <c r="AC111" s="691">
        <f>'b..KEC. KALIMANAH'!P14</f>
        <v>0</v>
      </c>
      <c r="AD111" s="691">
        <f>'b..KEC. KALIMANAH'!Q14</f>
        <v>0</v>
      </c>
      <c r="AE111" s="691">
        <f>'b..KEC. KALIMANAH'!R14</f>
        <v>0</v>
      </c>
      <c r="AF111" s="692"/>
      <c r="AG111" s="692" t="str">
        <f>'b..KEC. KALIMANAH'!AQ14</f>
        <v>K</v>
      </c>
      <c r="AH111" s="692" t="s">
        <v>1249</v>
      </c>
      <c r="AI111" s="819">
        <f t="shared" si="51"/>
        <v>0</v>
      </c>
      <c r="AJ111" s="819">
        <f t="shared" si="32"/>
        <v>0</v>
      </c>
      <c r="AK111" s="790">
        <f t="shared" si="30"/>
        <v>100</v>
      </c>
      <c r="AL111" s="790">
        <f t="shared" si="66"/>
        <v>100</v>
      </c>
      <c r="AM111" s="675">
        <f t="shared" si="13"/>
        <v>0</v>
      </c>
      <c r="AN111" s="628" t="s">
        <v>434</v>
      </c>
      <c r="AO111" s="693" t="s">
        <v>1250</v>
      </c>
      <c r="AP111" s="677"/>
    </row>
    <row r="112" spans="1:42" s="694" customFormat="1" ht="20.100000000000001" customHeight="1">
      <c r="A112" s="667"/>
      <c r="B112" s="682">
        <v>4</v>
      </c>
      <c r="C112" s="683">
        <f>'b..KEC. KALIMANAH'!D15</f>
        <v>1.091</v>
      </c>
      <c r="D112" s="684" t="str">
        <f>'b..KEC. KALIMANAH'!E15</f>
        <v>Rabak - Karangtengah</v>
      </c>
      <c r="E112" s="685" t="s">
        <v>1271</v>
      </c>
      <c r="F112" s="686">
        <f>'b..KEC. KALIMANAH'!F15</f>
        <v>0.871</v>
      </c>
      <c r="G112" s="687">
        <v>0.87</v>
      </c>
      <c r="H112" s="688">
        <f>'b..KEC. KALIMANAH'!H15</f>
        <v>0.87</v>
      </c>
      <c r="I112" s="689">
        <f t="shared" si="57"/>
        <v>0.87</v>
      </c>
      <c r="J112" s="689">
        <f t="shared" si="58"/>
        <v>0</v>
      </c>
      <c r="K112" s="689">
        <f t="shared" si="59"/>
        <v>0</v>
      </c>
      <c r="L112" s="689">
        <f t="shared" si="60"/>
        <v>0</v>
      </c>
      <c r="M112" s="836">
        <f t="shared" si="61"/>
        <v>0.87</v>
      </c>
      <c r="N112" s="690">
        <f>'b..KEC. KALIMANAH'!I15</f>
        <v>4</v>
      </c>
      <c r="O112" s="691">
        <f>('b..KEC. KALIMANAH'!K15+'b..KEC. KALIMANAH'!M15+'b..KEC. KALIMANAH'!O15+'b..KEC. KALIMANAH'!Q15)/'1-'!H112*100</f>
        <v>100</v>
      </c>
      <c r="P112" s="787">
        <f>('b..KEC. KALIMANAH'!S15+'b..KEC. KALIMANAH'!U15+'b..KEC. KALIMANAH'!W15)/H112*100</f>
        <v>0</v>
      </c>
      <c r="Q112" s="787"/>
      <c r="R112" s="691">
        <f>('b..KEC. KALIMANAH'!AE14+'b..KEC. KALIMANAH'!AG14+'b..KEC. KALIMANAH'!AI14)/H112*100</f>
        <v>0</v>
      </c>
      <c r="S112" s="691">
        <f>('b..KEC. KALIMANAH'!AF14+'b..KEC. KALIMANAH'!AH14+'b..KEC. KALIMANAH'!AJ14)/I112*100</f>
        <v>0</v>
      </c>
      <c r="T112" s="691">
        <f t="shared" si="62"/>
        <v>0.87</v>
      </c>
      <c r="U112" s="691">
        <f t="shared" si="63"/>
        <v>0</v>
      </c>
      <c r="V112" s="691">
        <f t="shared" si="64"/>
        <v>0</v>
      </c>
      <c r="W112" s="691">
        <f t="shared" si="65"/>
        <v>0</v>
      </c>
      <c r="X112" s="917">
        <f>'b..KEC. KALIMANAH'!K15</f>
        <v>0.87</v>
      </c>
      <c r="Y112" s="691">
        <f>'b..KEC. KALIMANAH'!L15</f>
        <v>100</v>
      </c>
      <c r="Z112" s="691">
        <f>'b..KEC. KALIMANAH'!M15</f>
        <v>0</v>
      </c>
      <c r="AA112" s="691">
        <f>'b..KEC. KALIMANAH'!N15</f>
        <v>0</v>
      </c>
      <c r="AB112" s="691">
        <f>'b..KEC. KALIMANAH'!O15</f>
        <v>0</v>
      </c>
      <c r="AC112" s="691">
        <f>'b..KEC. KALIMANAH'!P15</f>
        <v>0</v>
      </c>
      <c r="AD112" s="691">
        <f>'b..KEC. KALIMANAH'!Q15</f>
        <v>0</v>
      </c>
      <c r="AE112" s="691">
        <f>'b..KEC. KALIMANAH'!R15</f>
        <v>0</v>
      </c>
      <c r="AF112" s="692"/>
      <c r="AG112" s="692" t="str">
        <f>'b..KEC. KALIMANAH'!AQ15</f>
        <v>K</v>
      </c>
      <c r="AH112" s="692" t="s">
        <v>1249</v>
      </c>
      <c r="AI112" s="819">
        <f t="shared" si="51"/>
        <v>0</v>
      </c>
      <c r="AJ112" s="819">
        <f t="shared" si="32"/>
        <v>0</v>
      </c>
      <c r="AK112" s="790">
        <f t="shared" si="30"/>
        <v>100.00000000000003</v>
      </c>
      <c r="AL112" s="790">
        <f t="shared" si="66"/>
        <v>100</v>
      </c>
      <c r="AM112" s="675">
        <f t="shared" si="13"/>
        <v>0</v>
      </c>
      <c r="AN112" s="628" t="s">
        <v>434</v>
      </c>
      <c r="AO112" s="693" t="s">
        <v>1250</v>
      </c>
      <c r="AP112" s="677"/>
    </row>
    <row r="113" spans="1:42" s="694" customFormat="1" ht="20.100000000000001" customHeight="1">
      <c r="A113" s="667"/>
      <c r="B113" s="682">
        <v>5</v>
      </c>
      <c r="C113" s="683">
        <f>'b..KEC. KALIMANAH'!D16</f>
        <v>1.0920000000000001</v>
      </c>
      <c r="D113" s="684" t="str">
        <f>'b..KEC. KALIMANAH'!E16</f>
        <v>Kalimanah Wetan - Kedungwuluh</v>
      </c>
      <c r="E113" s="685" t="s">
        <v>1271</v>
      </c>
      <c r="F113" s="686">
        <f>'b..KEC. KALIMANAH'!F16</f>
        <v>2.5640000000000001</v>
      </c>
      <c r="G113" s="687">
        <v>2.57</v>
      </c>
      <c r="H113" s="688">
        <f>'b..KEC. KALIMANAH'!H16</f>
        <v>2.57</v>
      </c>
      <c r="I113" s="689">
        <f t="shared" si="57"/>
        <v>2.5700000000000003</v>
      </c>
      <c r="J113" s="689">
        <f t="shared" si="58"/>
        <v>0</v>
      </c>
      <c r="K113" s="689">
        <f t="shared" si="59"/>
        <v>0</v>
      </c>
      <c r="L113" s="689">
        <f t="shared" si="60"/>
        <v>0</v>
      </c>
      <c r="M113" s="836">
        <f t="shared" si="61"/>
        <v>2.5700000000000003</v>
      </c>
      <c r="N113" s="690">
        <f>'b..KEC. KALIMANAH'!I16</f>
        <v>5</v>
      </c>
      <c r="O113" s="691">
        <f>('b..KEC. KALIMANAH'!K16+'b..KEC. KALIMANAH'!M16+'b..KEC. KALIMANAH'!O16+'b..KEC. KALIMANAH'!Q16)/'1-'!H113*100</f>
        <v>100.00000000000003</v>
      </c>
      <c r="P113" s="787">
        <f>('b..KEC. KALIMANAH'!S16+'b..KEC. KALIMANAH'!U16+'b..KEC. KALIMANAH'!W16)/H113*100</f>
        <v>0</v>
      </c>
      <c r="Q113" s="787"/>
      <c r="R113" s="691">
        <f>('b..KEC. KALIMANAH'!AE15+'b..KEC. KALIMANAH'!AG15+'b..KEC. KALIMANAH'!AI15)/H113*100</f>
        <v>0</v>
      </c>
      <c r="S113" s="691">
        <f>('b..KEC. KALIMANAH'!AF15+'b..KEC. KALIMANAH'!AH15+'b..KEC. KALIMANAH'!AJ15)/I113*100</f>
        <v>0</v>
      </c>
      <c r="T113" s="691">
        <f t="shared" si="62"/>
        <v>2.5700000000000003</v>
      </c>
      <c r="U113" s="691">
        <f t="shared" si="63"/>
        <v>0</v>
      </c>
      <c r="V113" s="691">
        <f t="shared" si="64"/>
        <v>0</v>
      </c>
      <c r="W113" s="691">
        <f t="shared" si="65"/>
        <v>0</v>
      </c>
      <c r="X113" s="917">
        <f>'b..KEC. KALIMANAH'!K16</f>
        <v>2.37</v>
      </c>
      <c r="Y113" s="691">
        <f>'b..KEC. KALIMANAH'!L16</f>
        <v>92.217898832684824</v>
      </c>
      <c r="Z113" s="691">
        <f>'b..KEC. KALIMANAH'!M16</f>
        <v>0.2</v>
      </c>
      <c r="AA113" s="691">
        <f>'b..KEC. KALIMANAH'!N16</f>
        <v>7.782101167315175</v>
      </c>
      <c r="AB113" s="691">
        <f>'b..KEC. KALIMANAH'!O16</f>
        <v>0</v>
      </c>
      <c r="AC113" s="691">
        <f>'b..KEC. KALIMANAH'!P16</f>
        <v>0</v>
      </c>
      <c r="AD113" s="691">
        <f>'b..KEC. KALIMANAH'!Q16</f>
        <v>0</v>
      </c>
      <c r="AE113" s="691">
        <f>'b..KEC. KALIMANAH'!R16</f>
        <v>0</v>
      </c>
      <c r="AF113" s="692"/>
      <c r="AG113" s="692" t="str">
        <f>'b..KEC. KALIMANAH'!AQ16</f>
        <v>P</v>
      </c>
      <c r="AH113" s="692" t="s">
        <v>1249</v>
      </c>
      <c r="AI113" s="819">
        <f t="shared" si="51"/>
        <v>1.6653345369377348E-16</v>
      </c>
      <c r="AJ113" s="819">
        <f t="shared" si="32"/>
        <v>8.8817841970012523E-16</v>
      </c>
      <c r="AK113" s="790">
        <f t="shared" si="30"/>
        <v>100</v>
      </c>
      <c r="AL113" s="790">
        <f t="shared" si="66"/>
        <v>100</v>
      </c>
      <c r="AM113" s="675">
        <f t="shared" si="13"/>
        <v>0</v>
      </c>
      <c r="AN113" s="628" t="s">
        <v>434</v>
      </c>
      <c r="AO113" s="693" t="s">
        <v>1250</v>
      </c>
      <c r="AP113" s="677"/>
    </row>
    <row r="114" spans="1:42" s="694" customFormat="1" ht="20.100000000000001" customHeight="1">
      <c r="A114" s="667"/>
      <c r="B114" s="682">
        <v>6</v>
      </c>
      <c r="C114" s="683">
        <f>'b..KEC. KALIMANAH'!D17</f>
        <v>1.093</v>
      </c>
      <c r="D114" s="684" t="str">
        <f>'b..KEC. KALIMANAH'!E17</f>
        <v>Kedungwuluh - Padamara</v>
      </c>
      <c r="E114" s="685" t="s">
        <v>1271</v>
      </c>
      <c r="F114" s="686">
        <f>'b..KEC. KALIMANAH'!F17</f>
        <v>2.581</v>
      </c>
      <c r="G114" s="687">
        <v>2.58</v>
      </c>
      <c r="H114" s="688">
        <f>'b..KEC. KALIMANAH'!H17</f>
        <v>2.58</v>
      </c>
      <c r="I114" s="689">
        <f t="shared" si="57"/>
        <v>2.58</v>
      </c>
      <c r="J114" s="689">
        <f t="shared" si="58"/>
        <v>0</v>
      </c>
      <c r="K114" s="689">
        <f t="shared" si="59"/>
        <v>0</v>
      </c>
      <c r="L114" s="689">
        <f t="shared" si="60"/>
        <v>0</v>
      </c>
      <c r="M114" s="836">
        <f t="shared" si="61"/>
        <v>2.58</v>
      </c>
      <c r="N114" s="690">
        <f>'b..KEC. KALIMANAH'!I17</f>
        <v>4</v>
      </c>
      <c r="O114" s="691">
        <f>('b..KEC. KALIMANAH'!K17+'b..KEC. KALIMANAH'!M17+'b..KEC. KALIMANAH'!O17+'b..KEC. KALIMANAH'!Q17)/'1-'!H114*100</f>
        <v>100</v>
      </c>
      <c r="P114" s="787">
        <f>('b..KEC. KALIMANAH'!S17+'b..KEC. KALIMANAH'!U17+'b..KEC. KALIMANAH'!W17)/H114*100</f>
        <v>0</v>
      </c>
      <c r="Q114" s="787"/>
      <c r="R114" s="691">
        <f>('b..KEC. KALIMANAH'!AE16+'b..KEC. KALIMANAH'!AG16+'b..KEC. KALIMANAH'!AI16)/H114*100</f>
        <v>0</v>
      </c>
      <c r="S114" s="691">
        <f>('b..KEC. KALIMANAH'!AF16+'b..KEC. KALIMANAH'!AH16+'b..KEC. KALIMANAH'!AJ16)/I114*100</f>
        <v>0</v>
      </c>
      <c r="T114" s="691">
        <f t="shared" si="62"/>
        <v>2.58</v>
      </c>
      <c r="U114" s="691">
        <f t="shared" si="63"/>
        <v>0</v>
      </c>
      <c r="V114" s="691">
        <f t="shared" si="64"/>
        <v>0</v>
      </c>
      <c r="W114" s="691">
        <f t="shared" si="65"/>
        <v>0</v>
      </c>
      <c r="X114" s="917">
        <f>'b..KEC. KALIMANAH'!K17</f>
        <v>2.58</v>
      </c>
      <c r="Y114" s="691">
        <f>'b..KEC. KALIMANAH'!L17</f>
        <v>100</v>
      </c>
      <c r="Z114" s="691">
        <f>'b..KEC. KALIMANAH'!M17</f>
        <v>0</v>
      </c>
      <c r="AA114" s="691">
        <f>'b..KEC. KALIMANAH'!N17</f>
        <v>0</v>
      </c>
      <c r="AB114" s="691">
        <f>'b..KEC. KALIMANAH'!O17</f>
        <v>0</v>
      </c>
      <c r="AC114" s="691">
        <f>'b..KEC. KALIMANAH'!P17</f>
        <v>0</v>
      </c>
      <c r="AD114" s="691">
        <f>'b..KEC. KALIMANAH'!Q17</f>
        <v>0</v>
      </c>
      <c r="AE114" s="691">
        <f>'b..KEC. KALIMANAH'!R17</f>
        <v>0</v>
      </c>
      <c r="AF114" s="692"/>
      <c r="AG114" s="692" t="str">
        <f>'b..KEC. KALIMANAH'!AQ17</f>
        <v>K</v>
      </c>
      <c r="AH114" s="692" t="s">
        <v>1249</v>
      </c>
      <c r="AI114" s="819">
        <f t="shared" si="51"/>
        <v>0</v>
      </c>
      <c r="AJ114" s="819">
        <f t="shared" si="32"/>
        <v>0</v>
      </c>
      <c r="AK114" s="790">
        <f t="shared" si="30"/>
        <v>100</v>
      </c>
      <c r="AL114" s="790">
        <f t="shared" si="66"/>
        <v>100</v>
      </c>
      <c r="AM114" s="675">
        <f t="shared" si="13"/>
        <v>0</v>
      </c>
      <c r="AN114" s="628" t="s">
        <v>434</v>
      </c>
      <c r="AO114" s="693" t="s">
        <v>1250</v>
      </c>
      <c r="AP114" s="677"/>
    </row>
    <row r="115" spans="1:42" s="694" customFormat="1" ht="20.100000000000001" customHeight="1">
      <c r="A115" s="667"/>
      <c r="B115" s="682">
        <v>7</v>
      </c>
      <c r="C115" s="683">
        <f>'b..KEC. KALIMANAH'!D18</f>
        <v>1.0940000000000001</v>
      </c>
      <c r="D115" s="684" t="str">
        <f>'b..KEC. KALIMANAH'!E18</f>
        <v>Mewek - Kalimantan Wetan</v>
      </c>
      <c r="E115" s="685" t="s">
        <v>1271</v>
      </c>
      <c r="F115" s="686">
        <f>'b..KEC. KALIMANAH'!F18</f>
        <v>3.1850000000000001</v>
      </c>
      <c r="G115" s="687">
        <v>3.81</v>
      </c>
      <c r="H115" s="688">
        <f>'b..KEC. KALIMANAH'!H18</f>
        <v>3.81</v>
      </c>
      <c r="I115" s="689">
        <f t="shared" si="57"/>
        <v>2.2000000000000002</v>
      </c>
      <c r="J115" s="689">
        <f t="shared" si="58"/>
        <v>1.61</v>
      </c>
      <c r="K115" s="689">
        <f t="shared" si="59"/>
        <v>0</v>
      </c>
      <c r="L115" s="689">
        <f t="shared" si="60"/>
        <v>0</v>
      </c>
      <c r="M115" s="836">
        <f t="shared" si="61"/>
        <v>3.8100000000000005</v>
      </c>
      <c r="N115" s="690">
        <f>'b..KEC. KALIMANAH'!I18</f>
        <v>6</v>
      </c>
      <c r="O115" s="691">
        <f>('b..KEC. KALIMANAH'!K18+'b..KEC. KALIMANAH'!M18+'b..KEC. KALIMANAH'!O18+'b..KEC. KALIMANAH'!Q18)/'1-'!H115*100</f>
        <v>57.742782152230973</v>
      </c>
      <c r="P115" s="787">
        <f>('b..KEC. KALIMANAH'!S18+'b..KEC. KALIMANAH'!U18+'b..KEC. KALIMANAH'!W18)/H115*100</f>
        <v>42.257217847769027</v>
      </c>
      <c r="Q115" s="787"/>
      <c r="R115" s="691">
        <f>('b..KEC. KALIMANAH'!AE17+'b..KEC. KALIMANAH'!AG17+'b..KEC. KALIMANAH'!AI17)/H115*100</f>
        <v>0</v>
      </c>
      <c r="S115" s="691">
        <f>('b..KEC. KALIMANAH'!AF17+'b..KEC. KALIMANAH'!AH17+'b..KEC. KALIMANAH'!AJ17)/I115*100</f>
        <v>0</v>
      </c>
      <c r="T115" s="691">
        <f t="shared" si="62"/>
        <v>2.2000000000000002</v>
      </c>
      <c r="U115" s="691">
        <f t="shared" si="63"/>
        <v>1.61</v>
      </c>
      <c r="V115" s="691">
        <f t="shared" si="64"/>
        <v>0</v>
      </c>
      <c r="W115" s="691">
        <f t="shared" si="65"/>
        <v>0</v>
      </c>
      <c r="X115" s="917">
        <f>'b..KEC. KALIMANAH'!S18</f>
        <v>1.61</v>
      </c>
      <c r="Y115" s="691">
        <f>'b..KEC. KALIMANAH'!T18</f>
        <v>42.257217847769027</v>
      </c>
      <c r="Z115" s="691">
        <f>'b..KEC. KALIMANAH'!M18</f>
        <v>1.2</v>
      </c>
      <c r="AA115" s="691">
        <f>'b..KEC. KALIMANAH'!N18</f>
        <v>31.496062992125985</v>
      </c>
      <c r="AB115" s="691">
        <f>'b..KEC. KALIMANAH'!O18</f>
        <v>1</v>
      </c>
      <c r="AC115" s="691">
        <f>'b..KEC. KALIMANAH'!P18</f>
        <v>26.246719160104988</v>
      </c>
      <c r="AD115" s="691">
        <f>'b..KEC. KALIMANAH'!Q18</f>
        <v>0</v>
      </c>
      <c r="AE115" s="691">
        <f>'b..KEC. KALIMANAH'!R18</f>
        <v>0</v>
      </c>
      <c r="AF115" s="692"/>
      <c r="AG115" s="692" t="str">
        <f>'b..KEC. KALIMANAH'!AQ18</f>
        <v>P</v>
      </c>
      <c r="AH115" s="692" t="s">
        <v>1249</v>
      </c>
      <c r="AI115" s="819">
        <f t="shared" si="51"/>
        <v>2.2204460492503131E-16</v>
      </c>
      <c r="AJ115" s="819">
        <f t="shared" si="32"/>
        <v>0</v>
      </c>
      <c r="AK115" s="790">
        <f t="shared" si="30"/>
        <v>100.00000000000003</v>
      </c>
      <c r="AL115" s="790">
        <f t="shared" si="66"/>
        <v>100</v>
      </c>
      <c r="AM115" s="675">
        <f t="shared" si="13"/>
        <v>26.246719160104988</v>
      </c>
      <c r="AN115" s="628" t="s">
        <v>434</v>
      </c>
      <c r="AO115" s="693" t="s">
        <v>1250</v>
      </c>
      <c r="AP115" s="677"/>
    </row>
    <row r="116" spans="1:42" s="694" customFormat="1" ht="20.100000000000001" customHeight="1">
      <c r="A116" s="667"/>
      <c r="B116" s="682">
        <v>8</v>
      </c>
      <c r="C116" s="683">
        <f>'b..KEC. KALIMANAH'!D19</f>
        <v>1.095</v>
      </c>
      <c r="D116" s="684" t="str">
        <f>'b..KEC. KALIMANAH'!E19</f>
        <v>Blater - Manduraga</v>
      </c>
      <c r="E116" s="685" t="s">
        <v>1271</v>
      </c>
      <c r="F116" s="686">
        <f>'b..KEC. KALIMANAH'!F19</f>
        <v>2.956</v>
      </c>
      <c r="G116" s="687">
        <v>2.92</v>
      </c>
      <c r="H116" s="688">
        <f>'b..KEC. KALIMANAH'!H19</f>
        <v>2.92</v>
      </c>
      <c r="I116" s="689">
        <f t="shared" si="57"/>
        <v>2.9200000000000004</v>
      </c>
      <c r="J116" s="689">
        <f t="shared" si="58"/>
        <v>0</v>
      </c>
      <c r="K116" s="689">
        <f t="shared" si="59"/>
        <v>0</v>
      </c>
      <c r="L116" s="689">
        <f t="shared" si="60"/>
        <v>0</v>
      </c>
      <c r="M116" s="836">
        <f t="shared" si="61"/>
        <v>2.9200000000000004</v>
      </c>
      <c r="N116" s="690">
        <f>'b..KEC. KALIMANAH'!I19</f>
        <v>3</v>
      </c>
      <c r="O116" s="691">
        <f>('b..KEC. KALIMANAH'!K19+'b..KEC. KALIMANAH'!M19+'b..KEC. KALIMANAH'!O19+'b..KEC. KALIMANAH'!Q19)/'1-'!H116*100</f>
        <v>100.00000000000003</v>
      </c>
      <c r="P116" s="787">
        <f>('b..KEC. KALIMANAH'!S19+'b..KEC. KALIMANAH'!U19+'b..KEC. KALIMANAH'!W19)/H116*100</f>
        <v>0</v>
      </c>
      <c r="Q116" s="787"/>
      <c r="R116" s="691">
        <f>('b..KEC. KALIMANAH'!AE18+'b..KEC. KALIMANAH'!AG18+'b..KEC. KALIMANAH'!AI18)/H116*100</f>
        <v>0</v>
      </c>
      <c r="S116" s="691">
        <f>('b..KEC. KALIMANAH'!AF18+'b..KEC. KALIMANAH'!AH18+'b..KEC. KALIMANAH'!AJ18)/I116*100</f>
        <v>0</v>
      </c>
      <c r="T116" s="691">
        <f t="shared" si="62"/>
        <v>2.9200000000000004</v>
      </c>
      <c r="U116" s="691">
        <f t="shared" si="63"/>
        <v>0</v>
      </c>
      <c r="V116" s="691">
        <f t="shared" si="64"/>
        <v>0</v>
      </c>
      <c r="W116" s="691">
        <f t="shared" si="65"/>
        <v>0</v>
      </c>
      <c r="X116" s="917">
        <f>'b..KEC. KALIMANAH'!K19</f>
        <v>2.72</v>
      </c>
      <c r="Y116" s="691">
        <f>'b..KEC. KALIMANAH'!L19</f>
        <v>93.150684931506845</v>
      </c>
      <c r="Z116" s="691">
        <f>'b..KEC. KALIMANAH'!M19</f>
        <v>0.2</v>
      </c>
      <c r="AA116" s="691">
        <f>'b..KEC. KALIMANAH'!N19</f>
        <v>6.8493150684931505</v>
      </c>
      <c r="AB116" s="691">
        <f>'b..KEC. KALIMANAH'!O19</f>
        <v>0</v>
      </c>
      <c r="AC116" s="691">
        <f>'b..KEC. KALIMANAH'!P19</f>
        <v>0</v>
      </c>
      <c r="AD116" s="691">
        <f>'b..KEC. KALIMANAH'!Q19</f>
        <v>0</v>
      </c>
      <c r="AE116" s="691">
        <f>'b..KEC. KALIMANAH'!R19</f>
        <v>0</v>
      </c>
      <c r="AF116" s="692"/>
      <c r="AG116" s="692" t="str">
        <f>'b..KEC. KALIMANAH'!AQ19</f>
        <v>P</v>
      </c>
      <c r="AH116" s="692" t="s">
        <v>1249</v>
      </c>
      <c r="AI116" s="819">
        <f t="shared" si="51"/>
        <v>1.6653345369377348E-16</v>
      </c>
      <c r="AJ116" s="819">
        <f t="shared" si="32"/>
        <v>4.4408920985006262E-15</v>
      </c>
      <c r="AK116" s="790">
        <f t="shared" si="30"/>
        <v>100</v>
      </c>
      <c r="AL116" s="790">
        <f t="shared" si="66"/>
        <v>100</v>
      </c>
      <c r="AM116" s="675">
        <f t="shared" si="13"/>
        <v>0</v>
      </c>
      <c r="AN116" s="628" t="s">
        <v>434</v>
      </c>
      <c r="AO116" s="693" t="s">
        <v>1250</v>
      </c>
      <c r="AP116" s="677"/>
    </row>
    <row r="117" spans="1:42" s="694" customFormat="1" ht="20.100000000000001" customHeight="1">
      <c r="A117" s="667"/>
      <c r="B117" s="682">
        <v>9</v>
      </c>
      <c r="C117" s="683">
        <f>'b..KEC. KALIMANAH'!D20</f>
        <v>1.0960000000000001</v>
      </c>
      <c r="D117" s="684" t="str">
        <f>'b..KEC. KALIMANAH'!E20</f>
        <v>Sidakangen - Karangpetir</v>
      </c>
      <c r="E117" s="685" t="s">
        <v>1271</v>
      </c>
      <c r="F117" s="686">
        <f>'b..KEC. KALIMANAH'!F20</f>
        <v>2.8029999999999999</v>
      </c>
      <c r="G117" s="687">
        <v>2.81</v>
      </c>
      <c r="H117" s="688">
        <f>'b..KEC. KALIMANAH'!H20</f>
        <v>2.81</v>
      </c>
      <c r="I117" s="689">
        <f t="shared" si="57"/>
        <v>2.81</v>
      </c>
      <c r="J117" s="689">
        <f t="shared" si="58"/>
        <v>0</v>
      </c>
      <c r="K117" s="689">
        <f t="shared" si="59"/>
        <v>0</v>
      </c>
      <c r="L117" s="689">
        <f t="shared" si="60"/>
        <v>0</v>
      </c>
      <c r="M117" s="836">
        <f t="shared" si="61"/>
        <v>2.81</v>
      </c>
      <c r="N117" s="690">
        <f>'b..KEC. KALIMANAH'!I20</f>
        <v>4</v>
      </c>
      <c r="O117" s="691">
        <f>('b..KEC. KALIMANAH'!K20+'b..KEC. KALIMANAH'!M20+'b..KEC. KALIMANAH'!O20+'b..KEC. KALIMANAH'!Q20)/'1-'!H117*100</f>
        <v>100</v>
      </c>
      <c r="P117" s="787">
        <f>('b..KEC. KALIMANAH'!S20+'b..KEC. KALIMANAH'!U20+'b..KEC. KALIMANAH'!W20)/H117*100</f>
        <v>0</v>
      </c>
      <c r="Q117" s="787"/>
      <c r="R117" s="691">
        <f>('b..KEC. KALIMANAH'!AE19+'b..KEC. KALIMANAH'!AG19+'b..KEC. KALIMANAH'!AI19)/H117*100</f>
        <v>0</v>
      </c>
      <c r="S117" s="691">
        <f>('b..KEC. KALIMANAH'!AF19+'b..KEC. KALIMANAH'!AH19+'b..KEC. KALIMANAH'!AJ19)/I117*100</f>
        <v>0</v>
      </c>
      <c r="T117" s="691">
        <f t="shared" si="62"/>
        <v>2.81</v>
      </c>
      <c r="U117" s="691">
        <f t="shared" si="63"/>
        <v>0</v>
      </c>
      <c r="V117" s="691">
        <f t="shared" si="64"/>
        <v>0</v>
      </c>
      <c r="W117" s="691">
        <f t="shared" si="65"/>
        <v>0</v>
      </c>
      <c r="X117" s="917">
        <f>'b..KEC. KALIMANAH'!K20</f>
        <v>2.81</v>
      </c>
      <c r="Y117" s="691">
        <f>'b..KEC. KALIMANAH'!L20</f>
        <v>100</v>
      </c>
      <c r="Z117" s="691">
        <f>'b..KEC. KALIMANAH'!M20</f>
        <v>0</v>
      </c>
      <c r="AA117" s="691">
        <f>'b..KEC. KALIMANAH'!N20</f>
        <v>0</v>
      </c>
      <c r="AB117" s="691">
        <f>'b..KEC. KALIMANAH'!O20</f>
        <v>0</v>
      </c>
      <c r="AC117" s="691">
        <f>'b..KEC. KALIMANAH'!P20</f>
        <v>0</v>
      </c>
      <c r="AD117" s="691">
        <f>'b..KEC. KALIMANAH'!Q20</f>
        <v>0</v>
      </c>
      <c r="AE117" s="691">
        <f>'b..KEC. KALIMANAH'!R20</f>
        <v>0</v>
      </c>
      <c r="AF117" s="692"/>
      <c r="AG117" s="692" t="str">
        <f>'b..KEC. KALIMANAH'!AQ20</f>
        <v>P</v>
      </c>
      <c r="AH117" s="692" t="s">
        <v>1249</v>
      </c>
      <c r="AI117" s="819">
        <f t="shared" si="51"/>
        <v>0</v>
      </c>
      <c r="AJ117" s="819">
        <f t="shared" si="32"/>
        <v>0</v>
      </c>
      <c r="AK117" s="790">
        <f t="shared" si="30"/>
        <v>100.00000000000003</v>
      </c>
      <c r="AL117" s="790">
        <f t="shared" si="66"/>
        <v>100</v>
      </c>
      <c r="AM117" s="675">
        <f t="shared" si="13"/>
        <v>0</v>
      </c>
      <c r="AN117" s="628" t="s">
        <v>434</v>
      </c>
      <c r="AO117" s="693" t="s">
        <v>1250</v>
      </c>
      <c r="AP117" s="677"/>
    </row>
    <row r="118" spans="1:42" s="694" customFormat="1" ht="20.100000000000001" customHeight="1">
      <c r="A118" s="667"/>
      <c r="B118" s="682">
        <v>10</v>
      </c>
      <c r="C118" s="683">
        <f>'b..KEC. KALIMANAH'!D21</f>
        <v>1.097</v>
      </c>
      <c r="D118" s="684" t="str">
        <f>'b..KEC. KALIMANAH'!E21</f>
        <v>Kalikabong - Grecol 1</v>
      </c>
      <c r="E118" s="685" t="s">
        <v>1271</v>
      </c>
      <c r="F118" s="686">
        <f>'b..KEC. KALIMANAH'!F21</f>
        <v>1.411</v>
      </c>
      <c r="G118" s="687">
        <v>1.41</v>
      </c>
      <c r="H118" s="688">
        <f>'b..KEC. KALIMANAH'!H21</f>
        <v>1.41</v>
      </c>
      <c r="I118" s="689">
        <f t="shared" si="57"/>
        <v>1.4100000000000001</v>
      </c>
      <c r="J118" s="689">
        <f t="shared" si="58"/>
        <v>0</v>
      </c>
      <c r="K118" s="689">
        <f t="shared" si="59"/>
        <v>0</v>
      </c>
      <c r="L118" s="689">
        <f t="shared" si="60"/>
        <v>0</v>
      </c>
      <c r="M118" s="836">
        <f t="shared" si="61"/>
        <v>1.4100000000000001</v>
      </c>
      <c r="N118" s="690">
        <f>'b..KEC. KALIMANAH'!I21</f>
        <v>4</v>
      </c>
      <c r="O118" s="691">
        <f>('b..KEC. KALIMANAH'!K21+'b..KEC. KALIMANAH'!M21+'b..KEC. KALIMANAH'!O21+'b..KEC. KALIMANAH'!Q21)/'1-'!H118*100</f>
        <v>100.00000000000003</v>
      </c>
      <c r="P118" s="787">
        <f>('b..KEC. KALIMANAH'!S21+'b..KEC. KALIMANAH'!U21+'b..KEC. KALIMANAH'!W21)/H118*100</f>
        <v>0</v>
      </c>
      <c r="Q118" s="787"/>
      <c r="R118" s="691">
        <f>('b..KEC. KALIMANAH'!AE20+'b..KEC. KALIMANAH'!AG20+'b..KEC. KALIMANAH'!AI20)/H118*100</f>
        <v>0</v>
      </c>
      <c r="S118" s="691">
        <f>('b..KEC. KALIMANAH'!AF20+'b..KEC. KALIMANAH'!AH20+'b..KEC. KALIMANAH'!AJ20)/I118*100</f>
        <v>0</v>
      </c>
      <c r="T118" s="691">
        <f t="shared" si="62"/>
        <v>1.4100000000000001</v>
      </c>
      <c r="U118" s="691">
        <f t="shared" si="63"/>
        <v>0</v>
      </c>
      <c r="V118" s="691">
        <f t="shared" si="64"/>
        <v>0</v>
      </c>
      <c r="W118" s="691">
        <f t="shared" si="65"/>
        <v>0</v>
      </c>
      <c r="X118" s="917">
        <f>'b..KEC. KALIMANAH'!K21</f>
        <v>0</v>
      </c>
      <c r="Y118" s="691">
        <f>'b..KEC. KALIMANAH'!L21</f>
        <v>0</v>
      </c>
      <c r="Z118" s="691">
        <f>'b..KEC. KALIMANAH'!M21</f>
        <v>0.41</v>
      </c>
      <c r="AA118" s="691">
        <f>'b..KEC. KALIMANAH'!N21</f>
        <v>29.078014184397162</v>
      </c>
      <c r="AB118" s="691">
        <f>'b..KEC. KALIMANAH'!O21</f>
        <v>0.6</v>
      </c>
      <c r="AC118" s="691">
        <f>'b..KEC. KALIMANAH'!P21</f>
        <v>42.553191489361701</v>
      </c>
      <c r="AD118" s="691">
        <f>'b..KEC. KALIMANAH'!Q21</f>
        <v>0.4</v>
      </c>
      <c r="AE118" s="691">
        <f>'b..KEC. KALIMANAH'!R21</f>
        <v>28.368794326241137</v>
      </c>
      <c r="AF118" s="692"/>
      <c r="AG118" s="692" t="str">
        <f>'b..KEC. KALIMANAH'!AQ21</f>
        <v>K</v>
      </c>
      <c r="AH118" s="692" t="s">
        <v>1249</v>
      </c>
      <c r="AI118" s="819">
        <f t="shared" si="51"/>
        <v>0</v>
      </c>
      <c r="AJ118" s="819">
        <f t="shared" si="32"/>
        <v>0</v>
      </c>
      <c r="AK118" s="790">
        <f t="shared" si="30"/>
        <v>100</v>
      </c>
      <c r="AL118" s="790">
        <f t="shared" si="66"/>
        <v>100</v>
      </c>
      <c r="AM118" s="675">
        <f t="shared" si="13"/>
        <v>70.921985815602838</v>
      </c>
      <c r="AN118" s="628" t="s">
        <v>434</v>
      </c>
      <c r="AO118" s="693" t="s">
        <v>1250</v>
      </c>
      <c r="AP118" s="677"/>
    </row>
    <row r="119" spans="1:42" s="694" customFormat="1" ht="20.100000000000001" customHeight="1">
      <c r="A119" s="667"/>
      <c r="B119" s="682">
        <v>11</v>
      </c>
      <c r="C119" s="683">
        <f>'b..KEC. KALIMANAH'!D22</f>
        <v>1.0980000000000001</v>
      </c>
      <c r="D119" s="684" t="str">
        <f>'b..KEC. KALIMANAH'!E22</f>
        <v>Kalimanah - Manduraga</v>
      </c>
      <c r="E119" s="685" t="s">
        <v>1271</v>
      </c>
      <c r="F119" s="686">
        <f>'b..KEC. KALIMANAH'!F22</f>
        <v>0.80800000000000005</v>
      </c>
      <c r="G119" s="687">
        <v>0.81</v>
      </c>
      <c r="H119" s="688">
        <f>'b..KEC. KALIMANAH'!H22</f>
        <v>0.81</v>
      </c>
      <c r="I119" s="689">
        <f t="shared" si="57"/>
        <v>0.81</v>
      </c>
      <c r="J119" s="689">
        <f t="shared" si="58"/>
        <v>0</v>
      </c>
      <c r="K119" s="689">
        <f t="shared" si="59"/>
        <v>0</v>
      </c>
      <c r="L119" s="689">
        <f t="shared" si="60"/>
        <v>0</v>
      </c>
      <c r="M119" s="836">
        <f t="shared" si="61"/>
        <v>0.81</v>
      </c>
      <c r="N119" s="690">
        <f>'b..KEC. KALIMANAH'!I22</f>
        <v>3.5</v>
      </c>
      <c r="O119" s="691">
        <f>('b..KEC. KALIMANAH'!K22+'b..KEC. KALIMANAH'!M22+'b..KEC. KALIMANAH'!O22+'b..KEC. KALIMANAH'!Q22)/'1-'!H119*100</f>
        <v>100</v>
      </c>
      <c r="P119" s="787">
        <f>('b..KEC. KALIMANAH'!S22+'b..KEC. KALIMANAH'!U22+'b..KEC. KALIMANAH'!W22)/H119*100</f>
        <v>0</v>
      </c>
      <c r="Q119" s="787"/>
      <c r="R119" s="691">
        <f>('b..KEC. KALIMANAH'!AE21+'b..KEC. KALIMANAH'!AG21+'b..KEC. KALIMANAH'!AI21)/H119*100</f>
        <v>0</v>
      </c>
      <c r="S119" s="691">
        <f>('b..KEC. KALIMANAH'!AF21+'b..KEC. KALIMANAH'!AH21+'b..KEC. KALIMANAH'!AJ21)/I119*100</f>
        <v>0</v>
      </c>
      <c r="T119" s="691">
        <f t="shared" si="62"/>
        <v>0.81</v>
      </c>
      <c r="U119" s="691">
        <f t="shared" si="63"/>
        <v>0</v>
      </c>
      <c r="V119" s="691">
        <f t="shared" si="64"/>
        <v>0</v>
      </c>
      <c r="W119" s="691">
        <f t="shared" si="65"/>
        <v>0</v>
      </c>
      <c r="X119" s="917">
        <f>'b..KEC. KALIMANAH'!K22</f>
        <v>0.81</v>
      </c>
      <c r="Y119" s="691">
        <f>'b..KEC. KALIMANAH'!L22</f>
        <v>100</v>
      </c>
      <c r="Z119" s="691">
        <f>'b..KEC. KALIMANAH'!M22</f>
        <v>0</v>
      </c>
      <c r="AA119" s="691">
        <f>'b..KEC. KALIMANAH'!N22</f>
        <v>0</v>
      </c>
      <c r="AB119" s="691">
        <f>'b..KEC. KALIMANAH'!O22</f>
        <v>0</v>
      </c>
      <c r="AC119" s="691">
        <f>'b..KEC. KALIMANAH'!P22</f>
        <v>0</v>
      </c>
      <c r="AD119" s="691">
        <f>'b..KEC. KALIMANAH'!Q22</f>
        <v>0</v>
      </c>
      <c r="AE119" s="691">
        <f>'b..KEC. KALIMANAH'!R22</f>
        <v>0</v>
      </c>
      <c r="AF119" s="692"/>
      <c r="AG119" s="692" t="str">
        <f>'b..KEC. KALIMANAH'!AQ22</f>
        <v>P</v>
      </c>
      <c r="AH119" s="692" t="s">
        <v>1249</v>
      </c>
      <c r="AI119" s="819">
        <f t="shared" si="51"/>
        <v>0</v>
      </c>
      <c r="AJ119" s="819">
        <f t="shared" si="32"/>
        <v>0</v>
      </c>
      <c r="AK119" s="790">
        <f t="shared" si="30"/>
        <v>100</v>
      </c>
      <c r="AL119" s="790">
        <f t="shared" si="66"/>
        <v>100</v>
      </c>
      <c r="AM119" s="675">
        <f t="shared" si="13"/>
        <v>0</v>
      </c>
      <c r="AN119" s="628" t="s">
        <v>434</v>
      </c>
      <c r="AO119" s="693" t="s">
        <v>1250</v>
      </c>
      <c r="AP119" s="677"/>
    </row>
    <row r="120" spans="1:42" s="694" customFormat="1" ht="20.100000000000001" customHeight="1">
      <c r="A120" s="667"/>
      <c r="B120" s="682">
        <v>12</v>
      </c>
      <c r="C120" s="683">
        <f>'b..KEC. KALIMANAH'!D23</f>
        <v>1.099</v>
      </c>
      <c r="D120" s="684" t="str">
        <f>'b..KEC. KALIMANAH'!E23</f>
        <v>Kalimanah Wetan - Klapasawit</v>
      </c>
      <c r="E120" s="685" t="s">
        <v>1271</v>
      </c>
      <c r="F120" s="686">
        <f>'b..KEC. KALIMANAH'!F23</f>
        <v>1.962</v>
      </c>
      <c r="G120" s="687">
        <v>1.95</v>
      </c>
      <c r="H120" s="688">
        <f>'b..KEC. KALIMANAH'!H23</f>
        <v>1.95</v>
      </c>
      <c r="I120" s="689">
        <f t="shared" si="57"/>
        <v>1.95</v>
      </c>
      <c r="J120" s="689">
        <f t="shared" si="58"/>
        <v>0</v>
      </c>
      <c r="K120" s="689">
        <f t="shared" si="59"/>
        <v>0</v>
      </c>
      <c r="L120" s="689">
        <f t="shared" si="60"/>
        <v>0</v>
      </c>
      <c r="M120" s="836">
        <f t="shared" si="61"/>
        <v>1.95</v>
      </c>
      <c r="N120" s="690">
        <f>'b..KEC. KALIMANAH'!I23</f>
        <v>4</v>
      </c>
      <c r="O120" s="691">
        <f>('b..KEC. KALIMANAH'!K23+'b..KEC. KALIMANAH'!M23+'b..KEC. KALIMANAH'!O23+'b..KEC. KALIMANAH'!Q23)/'1-'!H120*100</f>
        <v>100</v>
      </c>
      <c r="P120" s="787">
        <f>('b..KEC. KALIMANAH'!S23+'b..KEC. KALIMANAH'!U23+'b..KEC. KALIMANAH'!W23)/H120*100</f>
        <v>0</v>
      </c>
      <c r="Q120" s="787"/>
      <c r="R120" s="691">
        <f>('b..KEC. KALIMANAH'!AE22+'b..KEC. KALIMANAH'!AG22+'b..KEC. KALIMANAH'!AI22)/H120*100</f>
        <v>0</v>
      </c>
      <c r="S120" s="691">
        <f>('b..KEC. KALIMANAH'!AF22+'b..KEC. KALIMANAH'!AH22+'b..KEC. KALIMANAH'!AJ22)/I120*100</f>
        <v>0</v>
      </c>
      <c r="T120" s="691">
        <f t="shared" si="62"/>
        <v>1.95</v>
      </c>
      <c r="U120" s="691">
        <f t="shared" si="63"/>
        <v>0</v>
      </c>
      <c r="V120" s="691">
        <f t="shared" si="64"/>
        <v>0</v>
      </c>
      <c r="W120" s="691">
        <f t="shared" si="65"/>
        <v>0</v>
      </c>
      <c r="X120" s="917">
        <f>'b..KEC. KALIMANAH'!K23</f>
        <v>1.95</v>
      </c>
      <c r="Y120" s="691">
        <f>'b..KEC. KALIMANAH'!L23</f>
        <v>100</v>
      </c>
      <c r="Z120" s="691">
        <f>'b..KEC. KALIMANAH'!M23</f>
        <v>0</v>
      </c>
      <c r="AA120" s="691">
        <f>'b..KEC. KALIMANAH'!N23</f>
        <v>0</v>
      </c>
      <c r="AB120" s="691">
        <f>'b..KEC. KALIMANAH'!O23</f>
        <v>0</v>
      </c>
      <c r="AC120" s="691">
        <f>'b..KEC. KALIMANAH'!P23</f>
        <v>0</v>
      </c>
      <c r="AD120" s="691">
        <f>'b..KEC. KALIMANAH'!Q23</f>
        <v>0</v>
      </c>
      <c r="AE120" s="691">
        <f>'b..KEC. KALIMANAH'!R23</f>
        <v>0</v>
      </c>
      <c r="AF120" s="692"/>
      <c r="AG120" s="692" t="str">
        <f>'b..KEC. KALIMANAH'!AQ23</f>
        <v>P</v>
      </c>
      <c r="AH120" s="692" t="s">
        <v>1249</v>
      </c>
      <c r="AI120" s="819">
        <f t="shared" si="51"/>
        <v>0</v>
      </c>
      <c r="AJ120" s="819">
        <f t="shared" si="32"/>
        <v>0</v>
      </c>
      <c r="AK120" s="790">
        <f t="shared" si="30"/>
        <v>100</v>
      </c>
      <c r="AL120" s="790">
        <f t="shared" si="66"/>
        <v>100</v>
      </c>
      <c r="AM120" s="675">
        <f t="shared" si="13"/>
        <v>0</v>
      </c>
      <c r="AN120" s="628" t="s">
        <v>434</v>
      </c>
      <c r="AO120" s="693" t="s">
        <v>1250</v>
      </c>
      <c r="AP120" s="677"/>
    </row>
    <row r="121" spans="1:42" s="694" customFormat="1" ht="20.100000000000001" customHeight="1">
      <c r="A121" s="667"/>
      <c r="B121" s="682">
        <v>13</v>
      </c>
      <c r="C121" s="683">
        <f>'b..KEC. KALIMANAH'!D24</f>
        <v>1.1000000000000001</v>
      </c>
      <c r="D121" s="684" t="str">
        <f>'b..KEC. KALIMANAH'!E24</f>
        <v>Kalikabong - Grecol 2</v>
      </c>
      <c r="E121" s="685" t="s">
        <v>1271</v>
      </c>
      <c r="F121" s="686">
        <f>'b..KEC. KALIMANAH'!F24</f>
        <v>1.1759999999999999</v>
      </c>
      <c r="G121" s="687">
        <v>1.17</v>
      </c>
      <c r="H121" s="688">
        <f>'b..KEC. KALIMANAH'!H24</f>
        <v>1.17</v>
      </c>
      <c r="I121" s="689">
        <f t="shared" si="57"/>
        <v>1.17</v>
      </c>
      <c r="J121" s="689">
        <f t="shared" si="58"/>
        <v>0</v>
      </c>
      <c r="K121" s="689">
        <f t="shared" si="59"/>
        <v>0</v>
      </c>
      <c r="L121" s="689">
        <f t="shared" si="60"/>
        <v>0</v>
      </c>
      <c r="M121" s="836">
        <f t="shared" si="61"/>
        <v>1.17</v>
      </c>
      <c r="N121" s="690">
        <f>'b..KEC. KALIMANAH'!I24</f>
        <v>7.5</v>
      </c>
      <c r="O121" s="691">
        <f>('b..KEC. KALIMANAH'!K24+'b..KEC. KALIMANAH'!M24+'b..KEC. KALIMANAH'!O24+'b..KEC. KALIMANAH'!Q24)/'1-'!H121*100</f>
        <v>100</v>
      </c>
      <c r="P121" s="787">
        <f>('b..KEC. KALIMANAH'!S24+'b..KEC. KALIMANAH'!U24+'b..KEC. KALIMANAH'!W24)/H121*100</f>
        <v>0</v>
      </c>
      <c r="Q121" s="787"/>
      <c r="R121" s="691">
        <f>('b..KEC. KALIMANAH'!AE23+'b..KEC. KALIMANAH'!AG23+'b..KEC. KALIMANAH'!AI23)/H121*100</f>
        <v>0</v>
      </c>
      <c r="S121" s="691">
        <f>('b..KEC. KALIMANAH'!AF23+'b..KEC. KALIMANAH'!AH23+'b..KEC. KALIMANAH'!AJ23)/I121*100</f>
        <v>0</v>
      </c>
      <c r="T121" s="691">
        <f t="shared" si="62"/>
        <v>1.17</v>
      </c>
      <c r="U121" s="691">
        <f t="shared" si="63"/>
        <v>0</v>
      </c>
      <c r="V121" s="691">
        <f t="shared" si="64"/>
        <v>0</v>
      </c>
      <c r="W121" s="691">
        <f t="shared" si="65"/>
        <v>0</v>
      </c>
      <c r="X121" s="917">
        <f>'b..KEC. KALIMANAH'!K24</f>
        <v>1.17</v>
      </c>
      <c r="Y121" s="691">
        <f>'b..KEC. KALIMANAH'!L24</f>
        <v>100</v>
      </c>
      <c r="Z121" s="691">
        <f>'b..KEC. KALIMANAH'!M24</f>
        <v>0</v>
      </c>
      <c r="AA121" s="691">
        <f>'b..KEC. KALIMANAH'!N24</f>
        <v>0</v>
      </c>
      <c r="AB121" s="691">
        <f>'b..KEC. KALIMANAH'!O24</f>
        <v>0</v>
      </c>
      <c r="AC121" s="691">
        <f>'b..KEC. KALIMANAH'!P24</f>
        <v>0</v>
      </c>
      <c r="AD121" s="691">
        <f>'b..KEC. KALIMANAH'!Q24</f>
        <v>0</v>
      </c>
      <c r="AE121" s="691">
        <f>'b..KEC. KALIMANAH'!R24</f>
        <v>0</v>
      </c>
      <c r="AF121" s="692"/>
      <c r="AG121" s="692" t="str">
        <f>'b..KEC. KALIMANAH'!AQ24</f>
        <v>K</v>
      </c>
      <c r="AH121" s="692" t="s">
        <v>1249</v>
      </c>
      <c r="AI121" s="819">
        <f t="shared" si="51"/>
        <v>0</v>
      </c>
      <c r="AJ121" s="819">
        <f t="shared" si="32"/>
        <v>0</v>
      </c>
      <c r="AK121" s="790">
        <f t="shared" si="30"/>
        <v>100</v>
      </c>
      <c r="AL121" s="790">
        <f t="shared" si="66"/>
        <v>100</v>
      </c>
      <c r="AM121" s="675">
        <f t="shared" si="13"/>
        <v>0</v>
      </c>
      <c r="AN121" s="628" t="s">
        <v>434</v>
      </c>
      <c r="AO121" s="693" t="s">
        <v>1250</v>
      </c>
      <c r="AP121" s="677"/>
    </row>
    <row r="122" spans="1:42" s="694" customFormat="1" ht="20.100000000000001" customHeight="1">
      <c r="A122" s="667"/>
      <c r="B122" s="682">
        <v>14</v>
      </c>
      <c r="C122" s="683">
        <f>'b..KEC. KALIMANAH'!D25</f>
        <v>1.101</v>
      </c>
      <c r="D122" s="684" t="str">
        <f>'b..KEC. KALIMANAH'!E25</f>
        <v>Mangga</v>
      </c>
      <c r="E122" s="685" t="s">
        <v>1271</v>
      </c>
      <c r="F122" s="686">
        <f>'b..KEC. KALIMANAH'!F25</f>
        <v>0.21099999999999999</v>
      </c>
      <c r="G122" s="687">
        <v>0.21</v>
      </c>
      <c r="H122" s="688">
        <f>'b..KEC. KALIMANAH'!H25</f>
        <v>0.21</v>
      </c>
      <c r="I122" s="689">
        <f t="shared" si="57"/>
        <v>0.21</v>
      </c>
      <c r="J122" s="689">
        <f t="shared" si="58"/>
        <v>0</v>
      </c>
      <c r="K122" s="689">
        <f t="shared" si="59"/>
        <v>0</v>
      </c>
      <c r="L122" s="689">
        <f t="shared" si="60"/>
        <v>0</v>
      </c>
      <c r="M122" s="836">
        <f t="shared" si="61"/>
        <v>0.21</v>
      </c>
      <c r="N122" s="690">
        <f>'b..KEC. KALIMANAH'!I25</f>
        <v>2.8</v>
      </c>
      <c r="O122" s="691">
        <f>('b..KEC. KALIMANAH'!K25+'b..KEC. KALIMANAH'!M25+'b..KEC. KALIMANAH'!O25+'b..KEC. KALIMANAH'!Q25)/'1-'!H122*100</f>
        <v>100</v>
      </c>
      <c r="P122" s="787">
        <f>('b..KEC. KALIMANAH'!S25+'b..KEC. KALIMANAH'!U25+'b..KEC. KALIMANAH'!W25)/H122*100</f>
        <v>0</v>
      </c>
      <c r="Q122" s="787"/>
      <c r="R122" s="691">
        <f>('b..KEC. KALIMANAH'!AE24+'b..KEC. KALIMANAH'!AG24+'b..KEC. KALIMANAH'!AI24)/H122*100</f>
        <v>0</v>
      </c>
      <c r="S122" s="691">
        <f>('b..KEC. KALIMANAH'!AF24+'b..KEC. KALIMANAH'!AH24+'b..KEC. KALIMANAH'!AJ24)/I122*100</f>
        <v>0</v>
      </c>
      <c r="T122" s="691">
        <f t="shared" si="62"/>
        <v>0.21</v>
      </c>
      <c r="U122" s="691">
        <f t="shared" si="63"/>
        <v>0</v>
      </c>
      <c r="V122" s="691">
        <f t="shared" si="64"/>
        <v>0</v>
      </c>
      <c r="W122" s="691">
        <f t="shared" si="65"/>
        <v>0</v>
      </c>
      <c r="X122" s="917">
        <f>'b..KEC. KALIMANAH'!K25</f>
        <v>0.21</v>
      </c>
      <c r="Y122" s="691">
        <f>'b..KEC. KALIMANAH'!L25</f>
        <v>100</v>
      </c>
      <c r="Z122" s="691">
        <f>'b..KEC. KALIMANAH'!M25</f>
        <v>0</v>
      </c>
      <c r="AA122" s="691">
        <f>'b..KEC. KALIMANAH'!N25</f>
        <v>0</v>
      </c>
      <c r="AB122" s="691">
        <f>'b..KEC. KALIMANAH'!O25</f>
        <v>0</v>
      </c>
      <c r="AC122" s="691">
        <f>'b..KEC. KALIMANAH'!P25</f>
        <v>0</v>
      </c>
      <c r="AD122" s="691">
        <f>'b..KEC. KALIMANAH'!Q25</f>
        <v>0</v>
      </c>
      <c r="AE122" s="691">
        <f>'b..KEC. KALIMANAH'!R25</f>
        <v>0</v>
      </c>
      <c r="AF122" s="692"/>
      <c r="AG122" s="692" t="str">
        <f>'b..KEC. KALIMANAH'!AQ25</f>
        <v>K</v>
      </c>
      <c r="AH122" s="692" t="s">
        <v>1249</v>
      </c>
      <c r="AI122" s="819">
        <f t="shared" si="51"/>
        <v>0</v>
      </c>
      <c r="AJ122" s="819">
        <f t="shared" si="32"/>
        <v>0</v>
      </c>
      <c r="AK122" s="790">
        <f t="shared" si="30"/>
        <v>100</v>
      </c>
      <c r="AL122" s="790">
        <f t="shared" si="66"/>
        <v>100</v>
      </c>
      <c r="AM122" s="675">
        <f t="shared" si="13"/>
        <v>0</v>
      </c>
      <c r="AN122" s="628" t="s">
        <v>434</v>
      </c>
      <c r="AO122" s="693" t="s">
        <v>1250</v>
      </c>
      <c r="AP122" s="677"/>
    </row>
    <row r="123" spans="1:42" s="694" customFormat="1" ht="20.100000000000001" customHeight="1">
      <c r="A123" s="667"/>
      <c r="B123" s="682">
        <v>15</v>
      </c>
      <c r="C123" s="683">
        <f>'b..KEC. KALIMANAH'!D26</f>
        <v>1.1020000000000001</v>
      </c>
      <c r="D123" s="684" t="str">
        <f>'b..KEC. KALIMANAH'!E26</f>
        <v>Rambutan</v>
      </c>
      <c r="E123" s="685" t="s">
        <v>1271</v>
      </c>
      <c r="F123" s="686">
        <f>'b..KEC. KALIMANAH'!F26</f>
        <v>0.51300000000000001</v>
      </c>
      <c r="G123" s="687">
        <v>0.52</v>
      </c>
      <c r="H123" s="688">
        <f>'b..KEC. KALIMANAH'!H26</f>
        <v>0.52</v>
      </c>
      <c r="I123" s="689">
        <f t="shared" si="57"/>
        <v>0.52</v>
      </c>
      <c r="J123" s="689">
        <f t="shared" si="58"/>
        <v>0</v>
      </c>
      <c r="K123" s="689">
        <f t="shared" si="59"/>
        <v>0</v>
      </c>
      <c r="L123" s="689">
        <f t="shared" si="60"/>
        <v>0</v>
      </c>
      <c r="M123" s="836">
        <f t="shared" si="61"/>
        <v>0.52</v>
      </c>
      <c r="N123" s="690">
        <f>'b..KEC. KALIMANAH'!I26</f>
        <v>3</v>
      </c>
      <c r="O123" s="691">
        <f>('b..KEC. KALIMANAH'!K26+'b..KEC. KALIMANAH'!M26+'b..KEC. KALIMANAH'!O26+'b..KEC. KALIMANAH'!Q26)/'1-'!H123*100</f>
        <v>100</v>
      </c>
      <c r="P123" s="787">
        <f>('b..KEC. KALIMANAH'!S26+'b..KEC. KALIMANAH'!U26+'b..KEC. KALIMANAH'!W26)/H123*100</f>
        <v>0</v>
      </c>
      <c r="Q123" s="787"/>
      <c r="R123" s="691">
        <f>('b..KEC. KALIMANAH'!AE25+'b..KEC. KALIMANAH'!AG25+'b..KEC. KALIMANAH'!AI25)/H123*100</f>
        <v>0</v>
      </c>
      <c r="S123" s="691">
        <f>('b..KEC. KALIMANAH'!AF25+'b..KEC. KALIMANAH'!AH25+'b..KEC. KALIMANAH'!AJ25)/I123*100</f>
        <v>0</v>
      </c>
      <c r="T123" s="691">
        <f t="shared" si="62"/>
        <v>0.52</v>
      </c>
      <c r="U123" s="691">
        <f t="shared" si="63"/>
        <v>0</v>
      </c>
      <c r="V123" s="691">
        <f t="shared" si="64"/>
        <v>0</v>
      </c>
      <c r="W123" s="691">
        <f t="shared" si="65"/>
        <v>0</v>
      </c>
      <c r="X123" s="917">
        <f>'b..KEC. KALIMANAH'!K26</f>
        <v>0.52</v>
      </c>
      <c r="Y123" s="691">
        <f>'b..KEC. KALIMANAH'!L26</f>
        <v>100</v>
      </c>
      <c r="Z123" s="691">
        <f>'b..KEC. KALIMANAH'!M26</f>
        <v>0</v>
      </c>
      <c r="AA123" s="691">
        <f>'b..KEC. KALIMANAH'!N26</f>
        <v>0</v>
      </c>
      <c r="AB123" s="691">
        <f>'b..KEC. KALIMANAH'!O26</f>
        <v>0</v>
      </c>
      <c r="AC123" s="691">
        <f>'b..KEC. KALIMANAH'!P26</f>
        <v>0</v>
      </c>
      <c r="AD123" s="691">
        <f>'b..KEC. KALIMANAH'!Q26</f>
        <v>0</v>
      </c>
      <c r="AE123" s="691">
        <f>'b..KEC. KALIMANAH'!R26</f>
        <v>0</v>
      </c>
      <c r="AF123" s="692"/>
      <c r="AG123" s="692" t="str">
        <f>'b..KEC. KALIMANAH'!AQ26</f>
        <v>K</v>
      </c>
      <c r="AH123" s="692" t="s">
        <v>1249</v>
      </c>
      <c r="AI123" s="819">
        <f t="shared" si="51"/>
        <v>0</v>
      </c>
      <c r="AJ123" s="819">
        <f t="shared" si="32"/>
        <v>0</v>
      </c>
      <c r="AK123" s="790">
        <f t="shared" si="30"/>
        <v>100</v>
      </c>
      <c r="AL123" s="790">
        <f t="shared" si="66"/>
        <v>100</v>
      </c>
      <c r="AM123" s="675">
        <f t="shared" si="13"/>
        <v>0</v>
      </c>
      <c r="AN123" s="628" t="s">
        <v>434</v>
      </c>
      <c r="AO123" s="693" t="s">
        <v>1250</v>
      </c>
      <c r="AP123" s="677"/>
    </row>
    <row r="124" spans="1:42" s="694" customFormat="1" ht="20.100000000000001" customHeight="1">
      <c r="A124" s="667"/>
      <c r="B124" s="682">
        <v>16</v>
      </c>
      <c r="C124" s="683">
        <f>'b..KEC. KALIMANAH'!D27</f>
        <v>1.103</v>
      </c>
      <c r="D124" s="684" t="str">
        <f>'b..KEC. KALIMANAH'!E27</f>
        <v>Pisang</v>
      </c>
      <c r="E124" s="685" t="s">
        <v>1271</v>
      </c>
      <c r="F124" s="686">
        <f>'b..KEC. KALIMANAH'!F27</f>
        <v>0.36599999999999999</v>
      </c>
      <c r="G124" s="687">
        <v>0.38</v>
      </c>
      <c r="H124" s="688">
        <f>'b..KEC. KALIMANAH'!H27</f>
        <v>0.38</v>
      </c>
      <c r="I124" s="689">
        <f t="shared" si="57"/>
        <v>0.38</v>
      </c>
      <c r="J124" s="689">
        <f t="shared" si="58"/>
        <v>0</v>
      </c>
      <c r="K124" s="689">
        <f t="shared" si="59"/>
        <v>0</v>
      </c>
      <c r="L124" s="689">
        <f t="shared" si="60"/>
        <v>0</v>
      </c>
      <c r="M124" s="836">
        <f t="shared" si="61"/>
        <v>0.38</v>
      </c>
      <c r="N124" s="690">
        <f>'b..KEC. KALIMANAH'!I27</f>
        <v>3.5</v>
      </c>
      <c r="O124" s="691">
        <f>('b..KEC. KALIMANAH'!K27+'b..KEC. KALIMANAH'!M27+'b..KEC. KALIMANAH'!O27+'b..KEC. KALIMANAH'!Q27)/'1-'!H124*100</f>
        <v>100</v>
      </c>
      <c r="P124" s="787">
        <f>('b..KEC. KALIMANAH'!S27+'b..KEC. KALIMANAH'!U27+'b..KEC. KALIMANAH'!W27)/H124*100</f>
        <v>0</v>
      </c>
      <c r="Q124" s="787"/>
      <c r="R124" s="691">
        <f>('b..KEC. KALIMANAH'!AE26+'b..KEC. KALIMANAH'!AG26+'b..KEC. KALIMANAH'!AI26)/H124*100</f>
        <v>0</v>
      </c>
      <c r="S124" s="691">
        <f>('b..KEC. KALIMANAH'!AF26+'b..KEC. KALIMANAH'!AH26+'b..KEC. KALIMANAH'!AJ26)/I124*100</f>
        <v>0</v>
      </c>
      <c r="T124" s="691">
        <f t="shared" si="62"/>
        <v>0.38</v>
      </c>
      <c r="U124" s="691">
        <f t="shared" si="63"/>
        <v>0</v>
      </c>
      <c r="V124" s="691">
        <f t="shared" si="64"/>
        <v>0</v>
      </c>
      <c r="W124" s="691">
        <f t="shared" si="65"/>
        <v>0</v>
      </c>
      <c r="X124" s="917">
        <f>'b..KEC. KALIMANAH'!K27</f>
        <v>0.38</v>
      </c>
      <c r="Y124" s="691">
        <f>'b..KEC. KALIMANAH'!L27</f>
        <v>100</v>
      </c>
      <c r="Z124" s="691">
        <f>'b..KEC. KALIMANAH'!M27</f>
        <v>0</v>
      </c>
      <c r="AA124" s="691">
        <f>'b..KEC. KALIMANAH'!N27</f>
        <v>0</v>
      </c>
      <c r="AB124" s="691">
        <f>'b..KEC. KALIMANAH'!O27</f>
        <v>0</v>
      </c>
      <c r="AC124" s="691">
        <f>'b..KEC. KALIMANAH'!P27</f>
        <v>0</v>
      </c>
      <c r="AD124" s="691">
        <f>'b..KEC. KALIMANAH'!Q27</f>
        <v>0</v>
      </c>
      <c r="AE124" s="691">
        <f>'b..KEC. KALIMANAH'!R27</f>
        <v>0</v>
      </c>
      <c r="AF124" s="692"/>
      <c r="AG124" s="692" t="str">
        <f>'b..KEC. KALIMANAH'!AQ27</f>
        <v>K</v>
      </c>
      <c r="AH124" s="692" t="s">
        <v>1249</v>
      </c>
      <c r="AI124" s="819">
        <f t="shared" si="51"/>
        <v>0</v>
      </c>
      <c r="AJ124" s="819">
        <f t="shared" si="32"/>
        <v>0</v>
      </c>
      <c r="AK124" s="790">
        <f t="shared" si="30"/>
        <v>100</v>
      </c>
      <c r="AL124" s="790">
        <f t="shared" si="66"/>
        <v>100</v>
      </c>
      <c r="AM124" s="675">
        <f t="shared" si="13"/>
        <v>0</v>
      </c>
      <c r="AN124" s="628" t="s">
        <v>434</v>
      </c>
      <c r="AO124" s="693" t="s">
        <v>1250</v>
      </c>
      <c r="AP124" s="677"/>
    </row>
    <row r="125" spans="1:42" s="694" customFormat="1" ht="20.100000000000001" customHeight="1">
      <c r="A125" s="667"/>
      <c r="B125" s="682">
        <v>17</v>
      </c>
      <c r="C125" s="683">
        <f>'b..KEC. KALIMANAH'!D28</f>
        <v>1.1040000000000001</v>
      </c>
      <c r="D125" s="684" t="str">
        <f>'b..KEC. KALIMANAH'!E28</f>
        <v>Sawo</v>
      </c>
      <c r="E125" s="685" t="s">
        <v>1271</v>
      </c>
      <c r="F125" s="686">
        <f>'b..KEC. KALIMANAH'!F28</f>
        <v>0.34399999999999997</v>
      </c>
      <c r="G125" s="687">
        <v>0.36</v>
      </c>
      <c r="H125" s="688">
        <f>'b..KEC. KALIMANAH'!H28</f>
        <v>0.36</v>
      </c>
      <c r="I125" s="689">
        <f t="shared" si="57"/>
        <v>0.36</v>
      </c>
      <c r="J125" s="689">
        <f t="shared" si="58"/>
        <v>0</v>
      </c>
      <c r="K125" s="689">
        <f t="shared" si="59"/>
        <v>0</v>
      </c>
      <c r="L125" s="689">
        <f t="shared" si="60"/>
        <v>0</v>
      </c>
      <c r="M125" s="836">
        <f t="shared" si="61"/>
        <v>0.36</v>
      </c>
      <c r="N125" s="690">
        <f>'b..KEC. KALIMANAH'!I28</f>
        <v>3.5</v>
      </c>
      <c r="O125" s="691">
        <f>('b..KEC. KALIMANAH'!K28+'b..KEC. KALIMANAH'!M28+'b..KEC. KALIMANAH'!O28+'b..KEC. KALIMANAH'!Q28)/'1-'!H125*100</f>
        <v>100</v>
      </c>
      <c r="P125" s="787">
        <f>('b..KEC. KALIMANAH'!S28+'b..KEC. KALIMANAH'!U28+'b..KEC. KALIMANAH'!W28)/H125*100</f>
        <v>0</v>
      </c>
      <c r="Q125" s="787"/>
      <c r="R125" s="691">
        <f>('b..KEC. KALIMANAH'!AE27+'b..KEC. KALIMANAH'!AG27+'b..KEC. KALIMANAH'!AI27)/H125*100</f>
        <v>0</v>
      </c>
      <c r="S125" s="691">
        <f>('b..KEC. KALIMANAH'!AF27+'b..KEC. KALIMANAH'!AH27+'b..KEC. KALIMANAH'!AJ27)/I125*100</f>
        <v>0</v>
      </c>
      <c r="T125" s="691">
        <f t="shared" si="62"/>
        <v>0.36</v>
      </c>
      <c r="U125" s="691">
        <f t="shared" si="63"/>
        <v>0</v>
      </c>
      <c r="V125" s="691">
        <f t="shared" si="64"/>
        <v>0</v>
      </c>
      <c r="W125" s="691">
        <f t="shared" si="65"/>
        <v>0</v>
      </c>
      <c r="X125" s="917">
        <f>'b..KEC. KALIMANAH'!K28</f>
        <v>0.36</v>
      </c>
      <c r="Y125" s="691">
        <f>'b..KEC. KALIMANAH'!L28</f>
        <v>100</v>
      </c>
      <c r="Z125" s="691">
        <f>'b..KEC. KALIMANAH'!M28</f>
        <v>0</v>
      </c>
      <c r="AA125" s="691">
        <f>'b..KEC. KALIMANAH'!N28</f>
        <v>0</v>
      </c>
      <c r="AB125" s="691">
        <f>'b..KEC. KALIMANAH'!O28</f>
        <v>0</v>
      </c>
      <c r="AC125" s="691">
        <f>'b..KEC. KALIMANAH'!P28</f>
        <v>0</v>
      </c>
      <c r="AD125" s="691">
        <f>'b..KEC. KALIMANAH'!Q28</f>
        <v>0</v>
      </c>
      <c r="AE125" s="691">
        <f>'b..KEC. KALIMANAH'!R28</f>
        <v>0</v>
      </c>
      <c r="AF125" s="692"/>
      <c r="AG125" s="692" t="str">
        <f>'b..KEC. KALIMANAH'!AQ28</f>
        <v>K</v>
      </c>
      <c r="AH125" s="692" t="s">
        <v>1249</v>
      </c>
      <c r="AI125" s="819">
        <f t="shared" si="51"/>
        <v>0</v>
      </c>
      <c r="AJ125" s="819">
        <f t="shared" si="32"/>
        <v>0</v>
      </c>
      <c r="AK125" s="790">
        <f t="shared" si="30"/>
        <v>100</v>
      </c>
      <c r="AL125" s="790">
        <f t="shared" si="66"/>
        <v>100</v>
      </c>
      <c r="AM125" s="675">
        <f t="shared" si="13"/>
        <v>0</v>
      </c>
      <c r="AN125" s="628" t="s">
        <v>434</v>
      </c>
      <c r="AO125" s="693" t="s">
        <v>1250</v>
      </c>
      <c r="AP125" s="677"/>
    </row>
    <row r="126" spans="1:42" s="714" customFormat="1" ht="20.100000000000001" customHeight="1">
      <c r="A126" s="712"/>
      <c r="B126" s="696">
        <v>18</v>
      </c>
      <c r="C126" s="683">
        <f>'b..KEC. KALIMANAH'!D29</f>
        <v>1.105</v>
      </c>
      <c r="D126" s="684" t="str">
        <f>'b..KEC. KALIMANAH'!E29</f>
        <v>Sokawera - Karangpule</v>
      </c>
      <c r="E126" s="685" t="s">
        <v>1271</v>
      </c>
      <c r="F126" s="686">
        <f>'b..KEC. KALIMANAH'!F29</f>
        <v>0.78</v>
      </c>
      <c r="G126" s="687">
        <v>0.78</v>
      </c>
      <c r="H126" s="688">
        <f>'b..KEC. KALIMANAH'!H29</f>
        <v>0.78</v>
      </c>
      <c r="I126" s="689">
        <f t="shared" si="57"/>
        <v>0.78</v>
      </c>
      <c r="J126" s="689">
        <f t="shared" si="58"/>
        <v>0</v>
      </c>
      <c r="K126" s="689">
        <f t="shared" si="59"/>
        <v>0</v>
      </c>
      <c r="L126" s="689">
        <f t="shared" si="60"/>
        <v>0</v>
      </c>
      <c r="M126" s="836">
        <f t="shared" si="61"/>
        <v>0.78</v>
      </c>
      <c r="N126" s="690">
        <f>'b..KEC. KALIMANAH'!I29</f>
        <v>3</v>
      </c>
      <c r="O126" s="691">
        <f>('b..KEC. KALIMANAH'!K29+'b..KEC. KALIMANAH'!M29+'b..KEC. KALIMANAH'!O29+'b..KEC. KALIMANAH'!Q29)/'1-'!H126*100</f>
        <v>100</v>
      </c>
      <c r="P126" s="787">
        <f>('b..KEC. KALIMANAH'!S29+'b..KEC. KALIMANAH'!U29+'b..KEC. KALIMANAH'!W29)/H126*100</f>
        <v>0</v>
      </c>
      <c r="Q126" s="787"/>
      <c r="R126" s="691">
        <f>('b..KEC. KALIMANAH'!AE28+'b..KEC. KALIMANAH'!AG28+'b..KEC. KALIMANAH'!AI28)/H126*100</f>
        <v>0</v>
      </c>
      <c r="S126" s="691">
        <f>('b..KEC. KALIMANAH'!AF28+'b..KEC. KALIMANAH'!AH28+'b..KEC. KALIMANAH'!AJ28)/I126*100</f>
        <v>0</v>
      </c>
      <c r="T126" s="691">
        <f t="shared" si="62"/>
        <v>0.78</v>
      </c>
      <c r="U126" s="691">
        <f t="shared" si="63"/>
        <v>0</v>
      </c>
      <c r="V126" s="691">
        <f t="shared" si="64"/>
        <v>0</v>
      </c>
      <c r="W126" s="691">
        <f t="shared" si="65"/>
        <v>0</v>
      </c>
      <c r="X126" s="917">
        <f>'b..KEC. KALIMANAH'!K29</f>
        <v>0.78</v>
      </c>
      <c r="Y126" s="691">
        <f>'b..KEC. KALIMANAH'!L29</f>
        <v>100</v>
      </c>
      <c r="Z126" s="691">
        <f>'b..KEC. KALIMANAH'!M29</f>
        <v>0</v>
      </c>
      <c r="AA126" s="691">
        <f>'b..KEC. KALIMANAH'!N29</f>
        <v>0</v>
      </c>
      <c r="AB126" s="691">
        <f>'b..KEC. KALIMANAH'!O29</f>
        <v>0</v>
      </c>
      <c r="AC126" s="691">
        <f>'b..KEC. KALIMANAH'!P29</f>
        <v>0</v>
      </c>
      <c r="AD126" s="691">
        <f>'b..KEC. KALIMANAH'!Q29</f>
        <v>0</v>
      </c>
      <c r="AE126" s="691">
        <f>'b..KEC. KALIMANAH'!R29</f>
        <v>0</v>
      </c>
      <c r="AF126" s="713"/>
      <c r="AG126" s="692" t="str">
        <f>'b..KEC. KALIMANAH'!AQ29</f>
        <v>K</v>
      </c>
      <c r="AH126" s="713" t="s">
        <v>1249</v>
      </c>
      <c r="AI126" s="819">
        <f t="shared" si="51"/>
        <v>0</v>
      </c>
      <c r="AJ126" s="819">
        <f t="shared" si="32"/>
        <v>0</v>
      </c>
      <c r="AK126" s="790">
        <f t="shared" si="30"/>
        <v>100</v>
      </c>
      <c r="AL126" s="790">
        <f t="shared" si="66"/>
        <v>100</v>
      </c>
      <c r="AM126" s="675">
        <f t="shared" si="13"/>
        <v>0</v>
      </c>
      <c r="AN126" s="628" t="s">
        <v>434</v>
      </c>
      <c r="AO126" s="693" t="s">
        <v>1250</v>
      </c>
      <c r="AP126" s="677"/>
    </row>
    <row r="127" spans="1:42" s="694" customFormat="1" ht="20.100000000000001" customHeight="1">
      <c r="A127" s="667"/>
      <c r="B127" s="682">
        <v>19</v>
      </c>
      <c r="C127" s="683">
        <f>'b..KEC. KALIMANAH'!D30</f>
        <v>1.1060000000000001</v>
      </c>
      <c r="D127" s="684" t="str">
        <f>'b..KEC. KALIMANAH'!E30</f>
        <v>Komplek Perum. Penambongan</v>
      </c>
      <c r="E127" s="685" t="s">
        <v>1271</v>
      </c>
      <c r="F127" s="686">
        <f>'b..KEC. KALIMANAH'!F30</f>
        <v>0.82499999999999996</v>
      </c>
      <c r="G127" s="687">
        <v>0.98</v>
      </c>
      <c r="H127" s="688">
        <f>'b..KEC. KALIMANAH'!H30</f>
        <v>0.98</v>
      </c>
      <c r="I127" s="689">
        <f t="shared" si="57"/>
        <v>0.98</v>
      </c>
      <c r="J127" s="689">
        <f t="shared" si="58"/>
        <v>0</v>
      </c>
      <c r="K127" s="689">
        <f t="shared" si="59"/>
        <v>0</v>
      </c>
      <c r="L127" s="689">
        <f t="shared" si="60"/>
        <v>0</v>
      </c>
      <c r="M127" s="836">
        <f t="shared" si="61"/>
        <v>0.98</v>
      </c>
      <c r="N127" s="690">
        <f>'b..KEC. KALIMANAH'!I30</f>
        <v>3</v>
      </c>
      <c r="O127" s="691">
        <f>('b..KEC. KALIMANAH'!K30+'b..KEC. KALIMANAH'!M30+'b..KEC. KALIMANAH'!O30+'b..KEC. KALIMANAH'!Q30)/'1-'!H127*100</f>
        <v>100</v>
      </c>
      <c r="P127" s="787">
        <f>('b..KEC. KALIMANAH'!S30+'b..KEC. KALIMANAH'!U30+'b..KEC. KALIMANAH'!W30)/H127*100</f>
        <v>0</v>
      </c>
      <c r="Q127" s="787"/>
      <c r="R127" s="691">
        <f>('b..KEC. KALIMANAH'!AE29+'b..KEC. KALIMANAH'!AG29+'b..KEC. KALIMANAH'!AI29)/H127*100</f>
        <v>0</v>
      </c>
      <c r="S127" s="691">
        <f>('b..KEC. KALIMANAH'!AF29+'b..KEC. KALIMANAH'!AH29+'b..KEC. KALIMANAH'!AJ29)/I127*100</f>
        <v>0</v>
      </c>
      <c r="T127" s="691">
        <f t="shared" si="62"/>
        <v>0.98</v>
      </c>
      <c r="U127" s="691">
        <f t="shared" si="63"/>
        <v>0</v>
      </c>
      <c r="V127" s="691">
        <f t="shared" si="64"/>
        <v>0</v>
      </c>
      <c r="W127" s="691">
        <f t="shared" si="65"/>
        <v>0</v>
      </c>
      <c r="X127" s="917">
        <f>'b..KEC. KALIMANAH'!K30</f>
        <v>0.6</v>
      </c>
      <c r="Y127" s="691">
        <f>'b..KEC. KALIMANAH'!L30</f>
        <v>61.224489795918366</v>
      </c>
      <c r="Z127" s="691">
        <f>'b..KEC. KALIMANAH'!M30</f>
        <v>0.38</v>
      </c>
      <c r="AA127" s="691">
        <f>'b..KEC. KALIMANAH'!N30</f>
        <v>38.775510204081634</v>
      </c>
      <c r="AB127" s="691">
        <f>'b..KEC. KALIMANAH'!O30</f>
        <v>0</v>
      </c>
      <c r="AC127" s="691">
        <f>'b..KEC. KALIMANAH'!P30</f>
        <v>0</v>
      </c>
      <c r="AD127" s="691">
        <f>'b..KEC. KALIMANAH'!Q30</f>
        <v>0</v>
      </c>
      <c r="AE127" s="691">
        <f>'b..KEC. KALIMANAH'!R30</f>
        <v>0</v>
      </c>
      <c r="AF127" s="692"/>
      <c r="AG127" s="692" t="str">
        <f>'b..KEC. KALIMANAH'!AQ30</f>
        <v>K</v>
      </c>
      <c r="AH127" s="692" t="s">
        <v>1249</v>
      </c>
      <c r="AI127" s="819">
        <f t="shared" si="51"/>
        <v>0</v>
      </c>
      <c r="AJ127" s="819">
        <f t="shared" si="32"/>
        <v>0</v>
      </c>
      <c r="AK127" s="790">
        <f t="shared" si="30"/>
        <v>100</v>
      </c>
      <c r="AL127" s="790">
        <f t="shared" si="66"/>
        <v>100</v>
      </c>
      <c r="AM127" s="675">
        <f t="shared" si="13"/>
        <v>0</v>
      </c>
      <c r="AN127" s="628" t="s">
        <v>434</v>
      </c>
      <c r="AO127" s="693" t="s">
        <v>1250</v>
      </c>
      <c r="AP127" s="677"/>
    </row>
    <row r="128" spans="1:42" s="694" customFormat="1" ht="20.100000000000001" customHeight="1">
      <c r="A128" s="667"/>
      <c r="B128" s="682">
        <v>20</v>
      </c>
      <c r="C128" s="683">
        <f>'b..KEC. KALIMANAH'!D31</f>
        <v>1.107</v>
      </c>
      <c r="D128" s="684" t="str">
        <f>'b..KEC. KALIMANAH'!E31</f>
        <v>Komplek Perum. Karangmanyar</v>
      </c>
      <c r="E128" s="685" t="s">
        <v>1271</v>
      </c>
      <c r="F128" s="686">
        <f>'b..KEC. KALIMANAH'!F31</f>
        <v>0.6</v>
      </c>
      <c r="G128" s="687">
        <v>0.7</v>
      </c>
      <c r="H128" s="688">
        <f>'b..KEC. KALIMANAH'!H31</f>
        <v>0.7</v>
      </c>
      <c r="I128" s="689">
        <f t="shared" si="57"/>
        <v>0.7</v>
      </c>
      <c r="J128" s="689">
        <f t="shared" si="58"/>
        <v>0</v>
      </c>
      <c r="K128" s="689">
        <f t="shared" si="59"/>
        <v>0</v>
      </c>
      <c r="L128" s="689">
        <f t="shared" si="60"/>
        <v>0</v>
      </c>
      <c r="M128" s="836">
        <f t="shared" si="61"/>
        <v>0.7</v>
      </c>
      <c r="N128" s="690">
        <f>'b..KEC. KALIMANAH'!I31</f>
        <v>3</v>
      </c>
      <c r="O128" s="691">
        <f>('b..KEC. KALIMANAH'!K31+'b..KEC. KALIMANAH'!M31+'b..KEC. KALIMANAH'!O31+'b..KEC. KALIMANAH'!Q31)/'1-'!H128*100</f>
        <v>100</v>
      </c>
      <c r="P128" s="787">
        <f>('b..KEC. KALIMANAH'!S31+'b..KEC. KALIMANAH'!U31+'b..KEC. KALIMANAH'!W31)/H128*100</f>
        <v>0</v>
      </c>
      <c r="Q128" s="787"/>
      <c r="R128" s="691">
        <f>('b..KEC. KALIMANAH'!AE30+'b..KEC. KALIMANAH'!AG30+'b..KEC. KALIMANAH'!AI30)/H128*100</f>
        <v>0</v>
      </c>
      <c r="S128" s="691">
        <f>('b..KEC. KALIMANAH'!AF30+'b..KEC. KALIMANAH'!AH30+'b..KEC. KALIMANAH'!AJ30)/I128*100</f>
        <v>0</v>
      </c>
      <c r="T128" s="691">
        <f t="shared" si="62"/>
        <v>0.7</v>
      </c>
      <c r="U128" s="691">
        <f t="shared" si="63"/>
        <v>0</v>
      </c>
      <c r="V128" s="691">
        <f t="shared" si="64"/>
        <v>0</v>
      </c>
      <c r="W128" s="691">
        <f t="shared" si="65"/>
        <v>0</v>
      </c>
      <c r="X128" s="917">
        <f>'b..KEC. KALIMANAH'!K31</f>
        <v>0.7</v>
      </c>
      <c r="Y128" s="691">
        <f>'b..KEC. KALIMANAH'!L31</f>
        <v>100</v>
      </c>
      <c r="Z128" s="691">
        <f>'b..KEC. KALIMANAH'!M31</f>
        <v>0</v>
      </c>
      <c r="AA128" s="691">
        <f>'b..KEC. KALIMANAH'!N31</f>
        <v>0</v>
      </c>
      <c r="AB128" s="691">
        <f>'b..KEC. KALIMANAH'!O31</f>
        <v>0</v>
      </c>
      <c r="AC128" s="691">
        <f>'b..KEC. KALIMANAH'!P31</f>
        <v>0</v>
      </c>
      <c r="AD128" s="691">
        <f>'b..KEC. KALIMANAH'!Q31</f>
        <v>0</v>
      </c>
      <c r="AE128" s="691">
        <f>'b..KEC. KALIMANAH'!R31</f>
        <v>0</v>
      </c>
      <c r="AF128" s="692"/>
      <c r="AG128" s="692" t="str">
        <f>'b..KEC. KALIMANAH'!AQ31</f>
        <v>K</v>
      </c>
      <c r="AH128" s="692" t="s">
        <v>1249</v>
      </c>
      <c r="AI128" s="819">
        <f t="shared" si="51"/>
        <v>0</v>
      </c>
      <c r="AJ128" s="819">
        <f t="shared" si="32"/>
        <v>0</v>
      </c>
      <c r="AK128" s="790">
        <f t="shared" si="30"/>
        <v>100</v>
      </c>
      <c r="AL128" s="790">
        <f t="shared" si="66"/>
        <v>100</v>
      </c>
      <c r="AM128" s="675">
        <f t="shared" si="13"/>
        <v>0</v>
      </c>
      <c r="AN128" s="628" t="s">
        <v>438</v>
      </c>
      <c r="AO128" s="693" t="s">
        <v>1251</v>
      </c>
      <c r="AP128" s="677"/>
    </row>
    <row r="129" spans="1:42" s="694" customFormat="1" ht="20.100000000000001" customHeight="1">
      <c r="A129" s="667"/>
      <c r="B129" s="682">
        <v>21</v>
      </c>
      <c r="C129" s="683">
        <f>'b..KEC. KALIMANAH'!D32</f>
        <v>1.1080000000000001</v>
      </c>
      <c r="D129" s="684" t="str">
        <f>'b..KEC. KALIMANAH'!E32</f>
        <v>Klapasawit - Karangsari</v>
      </c>
      <c r="E129" s="685" t="s">
        <v>1271</v>
      </c>
      <c r="F129" s="686">
        <f>'b..KEC. KALIMANAH'!F32</f>
        <v>0.81299999999999994</v>
      </c>
      <c r="G129" s="687">
        <v>0.79</v>
      </c>
      <c r="H129" s="688">
        <f>'b..KEC. KALIMANAH'!H32</f>
        <v>0.79</v>
      </c>
      <c r="I129" s="689">
        <f t="shared" si="57"/>
        <v>0.79</v>
      </c>
      <c r="J129" s="689">
        <f t="shared" si="58"/>
        <v>0</v>
      </c>
      <c r="K129" s="689">
        <f t="shared" si="59"/>
        <v>0</v>
      </c>
      <c r="L129" s="689">
        <f t="shared" si="60"/>
        <v>0</v>
      </c>
      <c r="M129" s="836">
        <f t="shared" si="61"/>
        <v>0.79</v>
      </c>
      <c r="N129" s="690">
        <f>'b..KEC. KALIMANAH'!I32</f>
        <v>3.4</v>
      </c>
      <c r="O129" s="691">
        <f>('b..KEC. KALIMANAH'!K32+'b..KEC. KALIMANAH'!M32+'b..KEC. KALIMANAH'!O32+'b..KEC. KALIMANAH'!Q32)/'1-'!H129*100</f>
        <v>100</v>
      </c>
      <c r="P129" s="787">
        <f>('b..KEC. KALIMANAH'!S32+'b..KEC. KALIMANAH'!U32+'b..KEC. KALIMANAH'!W32)/H129*100</f>
        <v>0</v>
      </c>
      <c r="Q129" s="787"/>
      <c r="R129" s="691">
        <f>('b..KEC. KALIMANAH'!AE31+'b..KEC. KALIMANAH'!AG31+'b..KEC. KALIMANAH'!AI31)/H129*100</f>
        <v>0</v>
      </c>
      <c r="S129" s="691">
        <f>('b..KEC. KALIMANAH'!AF31+'b..KEC. KALIMANAH'!AH31+'b..KEC. KALIMANAH'!AJ31)/I129*100</f>
        <v>0</v>
      </c>
      <c r="T129" s="691">
        <f t="shared" si="62"/>
        <v>0.79</v>
      </c>
      <c r="U129" s="691">
        <f t="shared" si="63"/>
        <v>0</v>
      </c>
      <c r="V129" s="691">
        <f t="shared" si="64"/>
        <v>0</v>
      </c>
      <c r="W129" s="691">
        <f t="shared" si="65"/>
        <v>0</v>
      </c>
      <c r="X129" s="917">
        <f>'b..KEC. KALIMANAH'!K32</f>
        <v>0.79</v>
      </c>
      <c r="Y129" s="691">
        <f>'b..KEC. KALIMANAH'!L32</f>
        <v>100</v>
      </c>
      <c r="Z129" s="691">
        <f>'b..KEC. KALIMANAH'!M32</f>
        <v>0</v>
      </c>
      <c r="AA129" s="691">
        <f>'b..KEC. KALIMANAH'!N32</f>
        <v>0</v>
      </c>
      <c r="AB129" s="691">
        <f>'b..KEC. KALIMANAH'!O32</f>
        <v>0</v>
      </c>
      <c r="AC129" s="691">
        <f>'b..KEC. KALIMANAH'!P32</f>
        <v>0</v>
      </c>
      <c r="AD129" s="691">
        <f>'b..KEC. KALIMANAH'!Q32</f>
        <v>0</v>
      </c>
      <c r="AE129" s="691">
        <f>'b..KEC. KALIMANAH'!R32</f>
        <v>0</v>
      </c>
      <c r="AF129" s="692"/>
      <c r="AG129" s="692" t="str">
        <f>'b..KEC. KALIMANAH'!AQ32</f>
        <v>K</v>
      </c>
      <c r="AH129" s="692" t="s">
        <v>1249</v>
      </c>
      <c r="AI129" s="819">
        <f t="shared" si="51"/>
        <v>0</v>
      </c>
      <c r="AJ129" s="819">
        <f t="shared" si="32"/>
        <v>0</v>
      </c>
      <c r="AK129" s="790">
        <f t="shared" si="30"/>
        <v>100</v>
      </c>
      <c r="AL129" s="790">
        <f t="shared" si="66"/>
        <v>100</v>
      </c>
      <c r="AM129" s="675">
        <f t="shared" si="13"/>
        <v>0</v>
      </c>
      <c r="AN129" s="628" t="s">
        <v>434</v>
      </c>
      <c r="AO129" s="693" t="s">
        <v>1250</v>
      </c>
      <c r="AP129" s="677"/>
    </row>
    <row r="130" spans="1:42" s="694" customFormat="1" ht="20.100000000000001" customHeight="1">
      <c r="A130" s="667"/>
      <c r="B130" s="682">
        <v>22</v>
      </c>
      <c r="C130" s="683">
        <f>'b..KEC. KALIMANAH'!D33</f>
        <v>1.109</v>
      </c>
      <c r="D130" s="684" t="str">
        <f>'b..KEC. KALIMANAH'!E33</f>
        <v xml:space="preserve">Rabak - Sidakangen </v>
      </c>
      <c r="E130" s="685" t="s">
        <v>1271</v>
      </c>
      <c r="F130" s="686">
        <f>'b..KEC. KALIMANAH'!F33</f>
        <v>1.048</v>
      </c>
      <c r="G130" s="687">
        <v>1.04</v>
      </c>
      <c r="H130" s="688">
        <f>'b..KEC. KALIMANAH'!H33</f>
        <v>1.04</v>
      </c>
      <c r="I130" s="689">
        <f t="shared" si="57"/>
        <v>1.04</v>
      </c>
      <c r="J130" s="689">
        <f t="shared" si="58"/>
        <v>0</v>
      </c>
      <c r="K130" s="689">
        <f t="shared" si="59"/>
        <v>0</v>
      </c>
      <c r="L130" s="689">
        <f t="shared" si="60"/>
        <v>0</v>
      </c>
      <c r="M130" s="836">
        <f t="shared" si="61"/>
        <v>1.04</v>
      </c>
      <c r="N130" s="690">
        <f>'b..KEC. KALIMANAH'!I33</f>
        <v>3</v>
      </c>
      <c r="O130" s="691">
        <f>('b..KEC. KALIMANAH'!K33+'b..KEC. KALIMANAH'!M33+'b..KEC. KALIMANAH'!O33+'b..KEC. KALIMANAH'!Q33)/'1-'!H130*100</f>
        <v>100</v>
      </c>
      <c r="P130" s="787">
        <f>('b..KEC. KALIMANAH'!S33+'b..KEC. KALIMANAH'!U33+'b..KEC. KALIMANAH'!W33)/H130*100</f>
        <v>0</v>
      </c>
      <c r="Q130" s="787"/>
      <c r="R130" s="691">
        <f>('b..KEC. KALIMANAH'!AE32+'b..KEC. KALIMANAH'!AG32+'b..KEC. KALIMANAH'!AI32)/H130*100</f>
        <v>0</v>
      </c>
      <c r="S130" s="691">
        <f>('b..KEC. KALIMANAH'!AF32+'b..KEC. KALIMANAH'!AH32+'b..KEC. KALIMANAH'!AJ32)/I130*100</f>
        <v>0</v>
      </c>
      <c r="T130" s="691">
        <f t="shared" si="62"/>
        <v>1.04</v>
      </c>
      <c r="U130" s="691">
        <f t="shared" si="63"/>
        <v>0</v>
      </c>
      <c r="V130" s="691">
        <f t="shared" si="64"/>
        <v>0</v>
      </c>
      <c r="W130" s="691">
        <f t="shared" si="65"/>
        <v>0</v>
      </c>
      <c r="X130" s="917">
        <f>'b..KEC. KALIMANAH'!K33</f>
        <v>0.64</v>
      </c>
      <c r="Y130" s="691">
        <f>'b..KEC. KALIMANAH'!L33</f>
        <v>61.53846153846154</v>
      </c>
      <c r="Z130" s="691">
        <f>'b..KEC. KALIMANAH'!M33</f>
        <v>0</v>
      </c>
      <c r="AA130" s="691">
        <f>'b..KEC. KALIMANAH'!N33</f>
        <v>0</v>
      </c>
      <c r="AB130" s="691">
        <f>'b..KEC. KALIMANAH'!O33</f>
        <v>0.4</v>
      </c>
      <c r="AC130" s="691">
        <f>'b..KEC. KALIMANAH'!P33</f>
        <v>38.461538461538467</v>
      </c>
      <c r="AD130" s="691">
        <f>'b..KEC. KALIMANAH'!Q33</f>
        <v>0</v>
      </c>
      <c r="AE130" s="691">
        <f>'b..KEC. KALIMANAH'!R33</f>
        <v>0</v>
      </c>
      <c r="AF130" s="692"/>
      <c r="AG130" s="692" t="str">
        <f>'b..KEC. KALIMANAH'!AQ33</f>
        <v>K</v>
      </c>
      <c r="AH130" s="692" t="s">
        <v>1249</v>
      </c>
      <c r="AI130" s="819">
        <f t="shared" si="51"/>
        <v>0</v>
      </c>
      <c r="AJ130" s="819">
        <f t="shared" si="32"/>
        <v>-7.1054273576010019E-15</v>
      </c>
      <c r="AK130" s="790">
        <f t="shared" si="30"/>
        <v>100</v>
      </c>
      <c r="AL130" s="790">
        <f t="shared" si="66"/>
        <v>100</v>
      </c>
      <c r="AM130" s="675">
        <f t="shared" si="13"/>
        <v>38.461538461538467</v>
      </c>
      <c r="AN130" s="628" t="s">
        <v>434</v>
      </c>
      <c r="AO130" s="693" t="s">
        <v>1250</v>
      </c>
      <c r="AP130" s="677"/>
    </row>
    <row r="131" spans="1:42" s="694" customFormat="1" ht="20.100000000000001" customHeight="1">
      <c r="A131" s="667"/>
      <c r="B131" s="682">
        <v>23</v>
      </c>
      <c r="C131" s="683">
        <f>'b..KEC. KALIMANAH'!D34</f>
        <v>1.163</v>
      </c>
      <c r="D131" s="684" t="str">
        <f>'b..KEC. KALIMANAH'!E34</f>
        <v>Kalialang - Banjarsari</v>
      </c>
      <c r="E131" s="685" t="s">
        <v>1271</v>
      </c>
      <c r="F131" s="686">
        <f>'b..KEC. KALIMANAH'!F34</f>
        <v>0</v>
      </c>
      <c r="G131" s="687">
        <v>1.65</v>
      </c>
      <c r="H131" s="688">
        <f>'b..KEC. KALIMANAH'!H34</f>
        <v>1.65</v>
      </c>
      <c r="I131" s="689">
        <f t="shared" si="57"/>
        <v>1.65</v>
      </c>
      <c r="J131" s="689">
        <f t="shared" si="58"/>
        <v>0</v>
      </c>
      <c r="K131" s="689">
        <f t="shared" si="59"/>
        <v>0</v>
      </c>
      <c r="L131" s="689">
        <f t="shared" si="60"/>
        <v>0</v>
      </c>
      <c r="M131" s="836">
        <f t="shared" si="61"/>
        <v>1.65</v>
      </c>
      <c r="N131" s="690">
        <f>'b..KEC. KALIMANAH'!I34</f>
        <v>3</v>
      </c>
      <c r="O131" s="691">
        <f>('b..KEC. KALIMANAH'!K34+'b..KEC. KALIMANAH'!M34+'b..KEC. KALIMANAH'!O34+'b..KEC. KALIMANAH'!Q34)/'1-'!H131*100</f>
        <v>100</v>
      </c>
      <c r="P131" s="787">
        <f>('b..KEC. KALIMANAH'!S34+'b..KEC. KALIMANAH'!U34+'b..KEC. KALIMANAH'!W34)/H131*100</f>
        <v>0</v>
      </c>
      <c r="Q131" s="787"/>
      <c r="R131" s="691">
        <f>('b..KEC. KALIMANAH'!AE33+'b..KEC. KALIMANAH'!AG33+'b..KEC. KALIMANAH'!AI33)/H131*100</f>
        <v>0</v>
      </c>
      <c r="S131" s="691">
        <f>('b..KEC. KALIMANAH'!AF33+'b..KEC. KALIMANAH'!AH33+'b..KEC. KALIMANAH'!AJ33)/I131*100</f>
        <v>0</v>
      </c>
      <c r="T131" s="691">
        <f t="shared" si="62"/>
        <v>1.65</v>
      </c>
      <c r="U131" s="691">
        <f t="shared" si="63"/>
        <v>0</v>
      </c>
      <c r="V131" s="691">
        <f t="shared" si="64"/>
        <v>0</v>
      </c>
      <c r="W131" s="691">
        <f t="shared" si="65"/>
        <v>0</v>
      </c>
      <c r="X131" s="917">
        <f>'b..KEC. KALIMANAH'!K34</f>
        <v>1.65</v>
      </c>
      <c r="Y131" s="691">
        <f>'b..KEC. KALIMANAH'!L34</f>
        <v>100</v>
      </c>
      <c r="Z131" s="691">
        <f>'b..KEC. KALIMANAH'!M34</f>
        <v>0</v>
      </c>
      <c r="AA131" s="691">
        <f>'b..KEC. KALIMANAH'!N34</f>
        <v>0</v>
      </c>
      <c r="AB131" s="691">
        <f>'b..KEC. KALIMANAH'!O34</f>
        <v>0</v>
      </c>
      <c r="AC131" s="691">
        <f>'b..KEC. KALIMANAH'!P34</f>
        <v>0</v>
      </c>
      <c r="AD131" s="691">
        <f>'b..KEC. KALIMANAH'!Q34</f>
        <v>0</v>
      </c>
      <c r="AE131" s="691">
        <f>'b..KEC. KALIMANAH'!R34</f>
        <v>0</v>
      </c>
      <c r="AF131" s="692"/>
      <c r="AG131" s="692" t="str">
        <f>'b..KEC. KALIMANAH'!AQ34</f>
        <v>K</v>
      </c>
      <c r="AH131" s="692" t="s">
        <v>1249</v>
      </c>
      <c r="AI131" s="819">
        <f t="shared" si="51"/>
        <v>0</v>
      </c>
      <c r="AJ131" s="819">
        <f t="shared" si="32"/>
        <v>0</v>
      </c>
      <c r="AK131" s="790">
        <f t="shared" si="30"/>
        <v>100</v>
      </c>
      <c r="AL131" s="790">
        <f t="shared" si="66"/>
        <v>100</v>
      </c>
      <c r="AM131" s="675">
        <f t="shared" si="13"/>
        <v>0</v>
      </c>
      <c r="AN131" s="628" t="s">
        <v>434</v>
      </c>
      <c r="AO131" s="693" t="s">
        <v>1250</v>
      </c>
      <c r="AP131" s="677"/>
    </row>
    <row r="132" spans="1:42" s="694" customFormat="1" ht="20.100000000000001" customHeight="1">
      <c r="A132" s="667"/>
      <c r="B132" s="682">
        <v>24</v>
      </c>
      <c r="C132" s="683">
        <f>'b..KEC. KALIMANAH'!D35</f>
        <v>1.1639999999999999</v>
      </c>
      <c r="D132" s="684" t="str">
        <f>'b..KEC. KALIMANAH'!E35</f>
        <v>Karangmanyar - Grecol</v>
      </c>
      <c r="E132" s="685" t="s">
        <v>1271</v>
      </c>
      <c r="F132" s="686">
        <f>'b..KEC. KALIMANAH'!F35</f>
        <v>0</v>
      </c>
      <c r="G132" s="687">
        <v>1.06</v>
      </c>
      <c r="H132" s="688">
        <f>'b..KEC. KALIMANAH'!H35</f>
        <v>1.06</v>
      </c>
      <c r="I132" s="689">
        <f t="shared" si="57"/>
        <v>1.06</v>
      </c>
      <c r="J132" s="689">
        <f t="shared" si="58"/>
        <v>0</v>
      </c>
      <c r="K132" s="689">
        <f t="shared" si="59"/>
        <v>0</v>
      </c>
      <c r="L132" s="689">
        <f t="shared" si="60"/>
        <v>0</v>
      </c>
      <c r="M132" s="836">
        <f t="shared" si="61"/>
        <v>1.06</v>
      </c>
      <c r="N132" s="690">
        <f>'b..KEC. KALIMANAH'!I35</f>
        <v>7.5</v>
      </c>
      <c r="O132" s="691">
        <f>('b..KEC. KALIMANAH'!K35+'b..KEC. KALIMANAH'!M35+'b..KEC. KALIMANAH'!O35+'b..KEC. KALIMANAH'!Q35)/'1-'!H132*100</f>
        <v>100</v>
      </c>
      <c r="P132" s="787">
        <f>('b..KEC. KALIMANAH'!S35+'b..KEC. KALIMANAH'!U35+'b..KEC. KALIMANAH'!W35)/H132*100</f>
        <v>0</v>
      </c>
      <c r="Q132" s="787"/>
      <c r="R132" s="691">
        <f>('b..KEC. KALIMANAH'!AE34+'b..KEC. KALIMANAH'!AG34+'b..KEC. KALIMANAH'!AI34)/H132*100</f>
        <v>0</v>
      </c>
      <c r="S132" s="691">
        <f>('b..KEC. KALIMANAH'!AF34+'b..KEC. KALIMANAH'!AH34+'b..KEC. KALIMANAH'!AJ34)/I132*100</f>
        <v>0</v>
      </c>
      <c r="T132" s="691">
        <f t="shared" si="62"/>
        <v>1.06</v>
      </c>
      <c r="U132" s="691">
        <f t="shared" si="63"/>
        <v>0</v>
      </c>
      <c r="V132" s="691">
        <f t="shared" si="64"/>
        <v>0</v>
      </c>
      <c r="W132" s="691">
        <f t="shared" si="65"/>
        <v>0</v>
      </c>
      <c r="X132" s="917">
        <f>'b..KEC. KALIMANAH'!K35</f>
        <v>1.06</v>
      </c>
      <c r="Y132" s="691">
        <f>'b..KEC. KALIMANAH'!L35</f>
        <v>100</v>
      </c>
      <c r="Z132" s="691">
        <f>'b..KEC. KALIMANAH'!M35</f>
        <v>0</v>
      </c>
      <c r="AA132" s="691">
        <f>'b..KEC. KALIMANAH'!N35</f>
        <v>0</v>
      </c>
      <c r="AB132" s="691">
        <f>'b..KEC. KALIMANAH'!O35</f>
        <v>0</v>
      </c>
      <c r="AC132" s="691">
        <f>'b..KEC. KALIMANAH'!P35</f>
        <v>0</v>
      </c>
      <c r="AD132" s="691">
        <f>'b..KEC. KALIMANAH'!Q35</f>
        <v>0</v>
      </c>
      <c r="AE132" s="691">
        <f>'b..KEC. KALIMANAH'!R35</f>
        <v>0</v>
      </c>
      <c r="AF132" s="692"/>
      <c r="AG132" s="692" t="str">
        <f>'b..KEC. KALIMANAH'!AQ35</f>
        <v>K</v>
      </c>
      <c r="AH132" s="692" t="s">
        <v>1249</v>
      </c>
      <c r="AI132" s="819">
        <f t="shared" si="51"/>
        <v>0</v>
      </c>
      <c r="AJ132" s="819">
        <f t="shared" si="32"/>
        <v>0</v>
      </c>
      <c r="AK132" s="790">
        <f t="shared" si="30"/>
        <v>100</v>
      </c>
      <c r="AL132" s="790">
        <f t="shared" si="66"/>
        <v>100</v>
      </c>
      <c r="AM132" s="675">
        <f t="shared" si="13"/>
        <v>0</v>
      </c>
      <c r="AN132" s="628" t="s">
        <v>434</v>
      </c>
      <c r="AO132" s="693" t="s">
        <v>1250</v>
      </c>
      <c r="AP132" s="677"/>
    </row>
    <row r="133" spans="1:42" s="694" customFormat="1" ht="20.100000000000001" customHeight="1">
      <c r="A133" s="667"/>
      <c r="B133" s="682">
        <v>25</v>
      </c>
      <c r="C133" s="683">
        <f>'b..KEC. KALIMANAH'!D36</f>
        <v>1.165</v>
      </c>
      <c r="D133" s="684" t="str">
        <f>'b..KEC. KALIMANAH'!E36</f>
        <v>Karangmanyar - Kalikabong</v>
      </c>
      <c r="E133" s="685" t="s">
        <v>1271</v>
      </c>
      <c r="F133" s="686">
        <f>'b..KEC. KALIMANAH'!F36</f>
        <v>0</v>
      </c>
      <c r="G133" s="687">
        <v>0.26</v>
      </c>
      <c r="H133" s="688">
        <f>'b..KEC. KALIMANAH'!H36</f>
        <v>0.26</v>
      </c>
      <c r="I133" s="689">
        <f t="shared" si="57"/>
        <v>0.26</v>
      </c>
      <c r="J133" s="689">
        <f t="shared" si="58"/>
        <v>0</v>
      </c>
      <c r="K133" s="689">
        <f t="shared" si="59"/>
        <v>0</v>
      </c>
      <c r="L133" s="689">
        <f t="shared" si="60"/>
        <v>0</v>
      </c>
      <c r="M133" s="836">
        <f t="shared" si="61"/>
        <v>0.26</v>
      </c>
      <c r="N133" s="690">
        <f>'b..KEC. KALIMANAH'!I36</f>
        <v>4</v>
      </c>
      <c r="O133" s="691">
        <f>('b..KEC. KALIMANAH'!K36+'b..KEC. KALIMANAH'!M36+'b..KEC. KALIMANAH'!O36+'b..KEC. KALIMANAH'!Q36)/'1-'!H133*100</f>
        <v>100</v>
      </c>
      <c r="P133" s="787">
        <f>('b..KEC. KALIMANAH'!S36+'b..KEC. KALIMANAH'!U36+'b..KEC. KALIMANAH'!W36)/H133*100</f>
        <v>0</v>
      </c>
      <c r="Q133" s="787"/>
      <c r="R133" s="691">
        <f>('b..KEC. KALIMANAH'!AE35+'b..KEC. KALIMANAH'!AG35+'b..KEC. KALIMANAH'!AI35)/H133*100</f>
        <v>0</v>
      </c>
      <c r="S133" s="691">
        <f>('b..KEC. KALIMANAH'!AF35+'b..KEC. KALIMANAH'!AH35+'b..KEC. KALIMANAH'!AJ35)/I133*100</f>
        <v>0</v>
      </c>
      <c r="T133" s="691">
        <f t="shared" si="62"/>
        <v>0.26</v>
      </c>
      <c r="U133" s="691">
        <f t="shared" si="63"/>
        <v>0</v>
      </c>
      <c r="V133" s="691">
        <f t="shared" si="64"/>
        <v>0</v>
      </c>
      <c r="W133" s="691">
        <f t="shared" si="65"/>
        <v>0</v>
      </c>
      <c r="X133" s="917">
        <f>'b..KEC. KALIMANAH'!K36</f>
        <v>0.26</v>
      </c>
      <c r="Y133" s="691">
        <f>'b..KEC. KALIMANAH'!L36</f>
        <v>100</v>
      </c>
      <c r="Z133" s="691">
        <f>'b..KEC. KALIMANAH'!M36</f>
        <v>0</v>
      </c>
      <c r="AA133" s="691">
        <f>'b..KEC. KALIMANAH'!N36</f>
        <v>0</v>
      </c>
      <c r="AB133" s="691">
        <f>'b..KEC. KALIMANAH'!O36</f>
        <v>0</v>
      </c>
      <c r="AC133" s="691">
        <f>'b..KEC. KALIMANAH'!P36</f>
        <v>0</v>
      </c>
      <c r="AD133" s="691">
        <f>'b..KEC. KALIMANAH'!Q36</f>
        <v>0</v>
      </c>
      <c r="AE133" s="691">
        <f>'b..KEC. KALIMANAH'!R36</f>
        <v>0</v>
      </c>
      <c r="AF133" s="692"/>
      <c r="AG133" s="692" t="str">
        <f>'b..KEC. KALIMANAH'!AQ36</f>
        <v>K</v>
      </c>
      <c r="AH133" s="692" t="s">
        <v>1249</v>
      </c>
      <c r="AI133" s="819">
        <f t="shared" si="51"/>
        <v>0</v>
      </c>
      <c r="AJ133" s="819">
        <f t="shared" si="32"/>
        <v>0</v>
      </c>
      <c r="AK133" s="790">
        <f t="shared" si="30"/>
        <v>100</v>
      </c>
      <c r="AL133" s="790">
        <f t="shared" si="66"/>
        <v>100</v>
      </c>
      <c r="AM133" s="675">
        <f t="shared" si="13"/>
        <v>0</v>
      </c>
      <c r="AN133" s="628" t="s">
        <v>434</v>
      </c>
      <c r="AO133" s="693" t="s">
        <v>1250</v>
      </c>
      <c r="AP133" s="677"/>
    </row>
    <row r="134" spans="1:42" s="694" customFormat="1" ht="20.100000000000001" customHeight="1">
      <c r="A134" s="667"/>
      <c r="B134" s="682">
        <v>26</v>
      </c>
      <c r="C134" s="683">
        <f>'b..KEC. KALIMANAH'!D37</f>
        <v>1.1659999999999999</v>
      </c>
      <c r="D134" s="684" t="str">
        <f>'b..KEC. KALIMANAH'!E37</f>
        <v>Puskesmas Kalimanah</v>
      </c>
      <c r="E134" s="685" t="s">
        <v>1271</v>
      </c>
      <c r="F134" s="686">
        <f>'b..KEC. KALIMANAH'!F37</f>
        <v>0</v>
      </c>
      <c r="G134" s="687">
        <v>0.34</v>
      </c>
      <c r="H134" s="688">
        <f>'b..KEC. KALIMANAH'!H37</f>
        <v>0.34</v>
      </c>
      <c r="I134" s="689">
        <f t="shared" si="57"/>
        <v>0.34</v>
      </c>
      <c r="J134" s="689">
        <f t="shared" si="58"/>
        <v>0</v>
      </c>
      <c r="K134" s="689">
        <f t="shared" si="59"/>
        <v>0</v>
      </c>
      <c r="L134" s="689">
        <f t="shared" si="60"/>
        <v>0</v>
      </c>
      <c r="M134" s="836">
        <f t="shared" si="61"/>
        <v>0.34</v>
      </c>
      <c r="N134" s="690">
        <f>'b..KEC. KALIMANAH'!I37</f>
        <v>3.5</v>
      </c>
      <c r="O134" s="691">
        <f>('b..KEC. KALIMANAH'!K37+'b..KEC. KALIMANAH'!M37+'b..KEC. KALIMANAH'!O37+'b..KEC. KALIMANAH'!Q37)/'1-'!H134*100</f>
        <v>100</v>
      </c>
      <c r="P134" s="787">
        <f>('b..KEC. KALIMANAH'!S37+'b..KEC. KALIMANAH'!U37+'b..KEC. KALIMANAH'!W37)/H134*100</f>
        <v>0</v>
      </c>
      <c r="Q134" s="787"/>
      <c r="R134" s="691">
        <f>('b..KEC. KALIMANAH'!AE36+'b..KEC. KALIMANAH'!AG36+'b..KEC. KALIMANAH'!AI36)/H134*100</f>
        <v>0</v>
      </c>
      <c r="S134" s="691">
        <f>('b..KEC. KALIMANAH'!AF36+'b..KEC. KALIMANAH'!AH36+'b..KEC. KALIMANAH'!AJ36)/I134*100</f>
        <v>0</v>
      </c>
      <c r="T134" s="691">
        <f t="shared" si="62"/>
        <v>0.34</v>
      </c>
      <c r="U134" s="691">
        <f t="shared" si="63"/>
        <v>0</v>
      </c>
      <c r="V134" s="691">
        <f t="shared" si="64"/>
        <v>0</v>
      </c>
      <c r="W134" s="691">
        <f t="shared" si="65"/>
        <v>0</v>
      </c>
      <c r="X134" s="917">
        <f>'b..KEC. KALIMANAH'!K37</f>
        <v>0</v>
      </c>
      <c r="Y134" s="691">
        <f>'b..KEC. KALIMANAH'!L37</f>
        <v>0</v>
      </c>
      <c r="Z134" s="691">
        <f>'b..KEC. KALIMANAH'!M37</f>
        <v>0</v>
      </c>
      <c r="AA134" s="691">
        <f>'b..KEC. KALIMANAH'!N37</f>
        <v>0</v>
      </c>
      <c r="AB134" s="691">
        <f>'b..KEC. KALIMANAH'!O37</f>
        <v>0</v>
      </c>
      <c r="AC134" s="691">
        <f>'b..KEC. KALIMANAH'!P37</f>
        <v>0</v>
      </c>
      <c r="AD134" s="691">
        <f>'b..KEC. KALIMANAH'!Q37</f>
        <v>0.34</v>
      </c>
      <c r="AE134" s="691">
        <f>'b..KEC. KALIMANAH'!R37</f>
        <v>100</v>
      </c>
      <c r="AF134" s="692"/>
      <c r="AG134" s="692" t="str">
        <f>'b..KEC. KALIMANAH'!AQ37</f>
        <v>P</v>
      </c>
      <c r="AH134" s="692" t="s">
        <v>1249</v>
      </c>
      <c r="AI134" s="819">
        <f t="shared" si="51"/>
        <v>0</v>
      </c>
      <c r="AJ134" s="819">
        <f t="shared" si="32"/>
        <v>0</v>
      </c>
      <c r="AK134" s="790">
        <f t="shared" si="30"/>
        <v>100</v>
      </c>
      <c r="AL134" s="790">
        <f t="shared" si="66"/>
        <v>100</v>
      </c>
      <c r="AM134" s="675">
        <f t="shared" si="13"/>
        <v>100</v>
      </c>
      <c r="AN134" s="628" t="s">
        <v>434</v>
      </c>
      <c r="AO134" s="693" t="s">
        <v>1250</v>
      </c>
      <c r="AP134" s="677"/>
    </row>
    <row r="135" spans="1:42" s="709" customFormat="1" ht="20.100000000000001" customHeight="1">
      <c r="A135" s="698"/>
      <c r="B135" s="699"/>
      <c r="C135" s="700"/>
      <c r="D135" s="701"/>
      <c r="E135" s="702"/>
      <c r="F135" s="704">
        <f>SUM(F109:F134)</f>
        <v>35.489000000000011</v>
      </c>
      <c r="G135" s="704">
        <v>39.669999999999995</v>
      </c>
      <c r="H135" s="704">
        <f>SUM(H109:H134)</f>
        <v>39.669999999999995</v>
      </c>
      <c r="I135" s="704">
        <f t="shared" ref="I135:M135" si="67">SUM(I109:I134)</f>
        <v>37.659999999999997</v>
      </c>
      <c r="J135" s="704">
        <f t="shared" si="67"/>
        <v>2.0100000000000002</v>
      </c>
      <c r="K135" s="704">
        <f t="shared" si="67"/>
        <v>0</v>
      </c>
      <c r="L135" s="704">
        <f t="shared" si="67"/>
        <v>0</v>
      </c>
      <c r="M135" s="838">
        <f t="shared" si="67"/>
        <v>39.67</v>
      </c>
      <c r="N135" s="703"/>
      <c r="O135" s="704">
        <f>SUM(O109:O134)/26</f>
        <v>97.936414259854601</v>
      </c>
      <c r="P135" s="786">
        <f t="shared" ref="P135:S135" si="68">SUM(P109:P134)/26</f>
        <v>2.0635857401454007</v>
      </c>
      <c r="Q135" s="786"/>
      <c r="R135" s="704">
        <f t="shared" si="68"/>
        <v>0</v>
      </c>
      <c r="S135" s="704">
        <f t="shared" si="68"/>
        <v>0</v>
      </c>
      <c r="T135" s="704">
        <f>SUM(T109:T134)</f>
        <v>33.24</v>
      </c>
      <c r="U135" s="704">
        <f>SUM(U109:U134)</f>
        <v>2.0100000000000002</v>
      </c>
      <c r="V135" s="704">
        <f>SUM(V109:V134)</f>
        <v>0</v>
      </c>
      <c r="W135" s="704">
        <f>SUM(W109:W134)</f>
        <v>0</v>
      </c>
      <c r="X135" s="901">
        <f>SUM(X109:X134)</f>
        <v>31.74</v>
      </c>
      <c r="Y135" s="704">
        <f>X135/H135*100</f>
        <v>80.010083186286877</v>
      </c>
      <c r="Z135" s="704">
        <f>SUM(Z109:Z134)</f>
        <v>3.99</v>
      </c>
      <c r="AA135" s="704">
        <f>Z135/H135*100</f>
        <v>10.057978321149486</v>
      </c>
      <c r="AB135" s="704">
        <f>SUM(AB109:AB134)</f>
        <v>2.4</v>
      </c>
      <c r="AC135" s="704">
        <f>AB135/H135*100</f>
        <v>6.04991177211999</v>
      </c>
      <c r="AD135" s="704">
        <f>SUM(AD109:AD134)</f>
        <v>1.1400000000000001</v>
      </c>
      <c r="AE135" s="704">
        <f>AD135/H135*100</f>
        <v>2.8737080917569959</v>
      </c>
      <c r="AF135" s="704"/>
      <c r="AG135" s="704"/>
      <c r="AH135" s="704"/>
      <c r="AI135" s="819">
        <f t="shared" si="51"/>
        <v>0.40000000000000302</v>
      </c>
      <c r="AJ135" s="819">
        <f t="shared" si="32"/>
        <v>1.0083186286866508</v>
      </c>
      <c r="AK135" s="790">
        <f>Y135+AA135+AC135+AE135</f>
        <v>98.991681371313348</v>
      </c>
      <c r="AL135" s="789">
        <f>Y135+AA135+AC135+AE135</f>
        <v>98.991681371313348</v>
      </c>
      <c r="AM135" s="705"/>
      <c r="AN135" s="706"/>
      <c r="AO135" s="707"/>
      <c r="AP135" s="708"/>
    </row>
    <row r="136" spans="1:42" s="678" customFormat="1" ht="29.25" customHeight="1">
      <c r="A136" s="667"/>
      <c r="B136" s="668" t="s">
        <v>1253</v>
      </c>
      <c r="C136" s="1474" t="str">
        <f>'c.KEC. PADAMARA'!C11</f>
        <v>KECAMATAN PADAMARA</v>
      </c>
      <c r="D136" s="1475"/>
      <c r="E136" s="671"/>
      <c r="F136" s="679"/>
      <c r="G136" s="679"/>
      <c r="H136" s="679"/>
      <c r="I136" s="710"/>
      <c r="J136" s="710"/>
      <c r="K136" s="710"/>
      <c r="L136" s="710"/>
      <c r="M136" s="839"/>
      <c r="N136" s="710"/>
      <c r="O136" s="711"/>
      <c r="P136" s="824"/>
      <c r="Q136" s="824"/>
      <c r="R136" s="711"/>
      <c r="S136" s="711"/>
      <c r="T136" s="711"/>
      <c r="U136" s="711"/>
      <c r="V136" s="711"/>
      <c r="W136" s="711"/>
      <c r="X136" s="901"/>
      <c r="Y136" s="711"/>
      <c r="Z136" s="711"/>
      <c r="AA136" s="711"/>
      <c r="AB136" s="711"/>
      <c r="AC136" s="711"/>
      <c r="AD136" s="711"/>
      <c r="AE136" s="711"/>
      <c r="AF136" s="681"/>
      <c r="AG136" s="680"/>
      <c r="AH136" s="681"/>
      <c r="AI136" s="819">
        <f t="shared" si="51"/>
        <v>0</v>
      </c>
      <c r="AJ136" s="819">
        <f t="shared" si="32"/>
        <v>100</v>
      </c>
      <c r="AK136" s="790">
        <f t="shared" si="30"/>
        <v>100</v>
      </c>
      <c r="AL136" s="667"/>
      <c r="AM136" s="675">
        <f t="shared" si="13"/>
        <v>0</v>
      </c>
      <c r="AN136" s="628" t="s">
        <v>434</v>
      </c>
      <c r="AO136" s="693" t="s">
        <v>1250</v>
      </c>
      <c r="AP136" s="677"/>
    </row>
    <row r="137" spans="1:42" s="694" customFormat="1" ht="20.100000000000001" customHeight="1">
      <c r="A137" s="667"/>
      <c r="B137" s="682">
        <v>1</v>
      </c>
      <c r="C137" s="683">
        <f>'c.KEC. PADAMARA'!D12</f>
        <v>1.1100000000000001</v>
      </c>
      <c r="D137" s="684" t="str">
        <f>'c.KEC. PADAMARA'!E12</f>
        <v>Karangkabur - Kalitinggar</v>
      </c>
      <c r="E137" s="685" t="s">
        <v>1272</v>
      </c>
      <c r="F137" s="686">
        <f>'c.KEC. PADAMARA'!F12</f>
        <v>4.2130000000000001</v>
      </c>
      <c r="G137" s="687">
        <v>4.22</v>
      </c>
      <c r="H137" s="688">
        <f>'c.KEC. PADAMARA'!H12</f>
        <v>4.22</v>
      </c>
      <c r="I137" s="689">
        <f t="shared" ref="I137" si="69">SUM(O137/100)*H137</f>
        <v>4.22</v>
      </c>
      <c r="J137" s="689">
        <f t="shared" ref="J137" si="70">SUM(P137/100)*H137</f>
        <v>0</v>
      </c>
      <c r="K137" s="689">
        <f t="shared" ref="K137" si="71">SUM(R137/100)*H137</f>
        <v>0</v>
      </c>
      <c r="L137" s="689">
        <f t="shared" ref="L137" si="72">SUM(S137/100)*H137</f>
        <v>0</v>
      </c>
      <c r="M137" s="836">
        <f t="shared" ref="M137" si="73">SUM(I137:L137)</f>
        <v>4.22</v>
      </c>
      <c r="N137" s="690">
        <f>'c.KEC. PADAMARA'!I12</f>
        <v>7</v>
      </c>
      <c r="O137" s="691">
        <f>('c.KEC. PADAMARA'!K12+'c.KEC. PADAMARA'!M12+'c.KEC. PADAMARA'!O12+'c.KEC. PADAMARA'!Q12)/H137*100</f>
        <v>100</v>
      </c>
      <c r="P137" s="787"/>
      <c r="Q137" s="787"/>
      <c r="R137" s="691">
        <f>('c.KEC. PADAMARA'!AE11+'c.KEC. PADAMARA'!AG11+'c.KEC. PADAMARA'!AI11)/H137*100</f>
        <v>0</v>
      </c>
      <c r="S137" s="691">
        <f>('c.KEC. PADAMARA'!AK12+'c.KEC. PADAMARA'!AM12+'c.KEC. PADAMARA'!AO12)/H137*100</f>
        <v>0</v>
      </c>
      <c r="T137" s="691">
        <f t="shared" ref="T137:T145" si="74">SUM(O137%*H137)</f>
        <v>4.22</v>
      </c>
      <c r="U137" s="691"/>
      <c r="V137" s="691"/>
      <c r="W137" s="691"/>
      <c r="X137" s="917">
        <f>'c.KEC. PADAMARA'!K12</f>
        <v>1.4</v>
      </c>
      <c r="Y137" s="691">
        <f>'c.KEC. PADAMARA'!L12</f>
        <v>33.175355450236964</v>
      </c>
      <c r="Z137" s="691">
        <f>'c.KEC. PADAMARA'!M12</f>
        <v>1.62</v>
      </c>
      <c r="AA137" s="691">
        <f>'c.KEC. PADAMARA'!N12</f>
        <v>38.388625592417064</v>
      </c>
      <c r="AB137" s="691">
        <f>'c.KEC. PADAMARA'!O12</f>
        <v>1.2</v>
      </c>
      <c r="AC137" s="691">
        <f>'c.KEC. PADAMARA'!P12</f>
        <v>28.436018957345972</v>
      </c>
      <c r="AD137" s="691">
        <f>'c.KEC. PADAMARA'!Q12</f>
        <v>0</v>
      </c>
      <c r="AE137" s="691">
        <f>'c.KEC. PADAMARA'!R12</f>
        <v>0</v>
      </c>
      <c r="AF137" s="692"/>
      <c r="AG137" s="692" t="str">
        <f>'c.KEC. PADAMARA'!AQ12</f>
        <v>K</v>
      </c>
      <c r="AH137" s="692" t="s">
        <v>1249</v>
      </c>
      <c r="AI137" s="819">
        <f t="shared" si="51"/>
        <v>-2.2204460492503131E-16</v>
      </c>
      <c r="AJ137" s="819">
        <f t="shared" si="32"/>
        <v>0</v>
      </c>
      <c r="AK137" s="790">
        <f t="shared" si="30"/>
        <v>100</v>
      </c>
      <c r="AL137" s="667"/>
      <c r="AM137" s="675">
        <f t="shared" ref="AM137:AM181" si="75">+((AE137+AC137))</f>
        <v>28.436018957345972</v>
      </c>
      <c r="AN137" s="628" t="s">
        <v>434</v>
      </c>
      <c r="AO137" s="693" t="s">
        <v>1250</v>
      </c>
      <c r="AP137" s="677"/>
    </row>
    <row r="138" spans="1:42" s="694" customFormat="1" ht="20.100000000000001" customHeight="1">
      <c r="A138" s="667"/>
      <c r="B138" s="682">
        <v>2</v>
      </c>
      <c r="C138" s="683">
        <f>'c.KEC. PADAMARA'!D13</f>
        <v>1.111</v>
      </c>
      <c r="D138" s="684" t="str">
        <f>'c.KEC. PADAMARA'!E13</f>
        <v>Padamara - Kutasari</v>
      </c>
      <c r="E138" s="685" t="s">
        <v>1272</v>
      </c>
      <c r="F138" s="686">
        <f>'c.KEC. PADAMARA'!F13</f>
        <v>5.319</v>
      </c>
      <c r="G138" s="687">
        <v>5.33</v>
      </c>
      <c r="H138" s="688">
        <f>'c.KEC. PADAMARA'!H13</f>
        <v>5.33</v>
      </c>
      <c r="I138" s="689">
        <f t="shared" ref="I138:I145" si="76">SUM(O138/100)*H138</f>
        <v>5.33</v>
      </c>
      <c r="J138" s="689">
        <f t="shared" ref="J138:J145" si="77">SUM(P138/100)*H138</f>
        <v>0</v>
      </c>
      <c r="K138" s="689">
        <f t="shared" ref="K138:K145" si="78">SUM(R138/100)*H138</f>
        <v>0</v>
      </c>
      <c r="L138" s="689">
        <f t="shared" ref="L138:L145" si="79">SUM(S138/100)*H138</f>
        <v>0</v>
      </c>
      <c r="M138" s="836">
        <f t="shared" ref="M138:M145" si="80">SUM(I138:L138)</f>
        <v>5.33</v>
      </c>
      <c r="N138" s="690">
        <f>'c.KEC. PADAMARA'!I13</f>
        <v>6</v>
      </c>
      <c r="O138" s="691">
        <f>('c.KEC. PADAMARA'!K13+'c.KEC. PADAMARA'!M13+'c.KEC. PADAMARA'!O13+'c.KEC. PADAMARA'!Q13)/H138*100</f>
        <v>100</v>
      </c>
      <c r="P138" s="787"/>
      <c r="Q138" s="787"/>
      <c r="R138" s="691">
        <f>('c.KEC. PADAMARA'!AE12+'c.KEC. PADAMARA'!AG12+'c.KEC. PADAMARA'!AI12)/H138*100</f>
        <v>0</v>
      </c>
      <c r="S138" s="691">
        <f>('c.KEC. PADAMARA'!AK13+'c.KEC. PADAMARA'!AM13+'c.KEC. PADAMARA'!AO13)/H138*100</f>
        <v>0</v>
      </c>
      <c r="T138" s="691">
        <f t="shared" si="74"/>
        <v>5.33</v>
      </c>
      <c r="U138" s="691">
        <f t="shared" ref="U138:U145" si="81">SUM(P138%*H138)</f>
        <v>0</v>
      </c>
      <c r="V138" s="691">
        <f t="shared" ref="V138:V145" si="82">SUM(R138%*H138)</f>
        <v>0</v>
      </c>
      <c r="W138" s="691">
        <f t="shared" ref="W138:W145" si="83">SUM(S138%*H138)</f>
        <v>0</v>
      </c>
      <c r="X138" s="917">
        <f>'c.KEC. PADAMARA'!K13</f>
        <v>3.73</v>
      </c>
      <c r="Y138" s="691">
        <f>'c.KEC. PADAMARA'!L13</f>
        <v>69.981238273921193</v>
      </c>
      <c r="Z138" s="691">
        <f>'c.KEC. PADAMARA'!M13</f>
        <v>1.6</v>
      </c>
      <c r="AA138" s="691">
        <f>'c.KEC. PADAMARA'!N13</f>
        <v>30.0187617260788</v>
      </c>
      <c r="AB138" s="691">
        <f>'c.KEC. PADAMARA'!O13</f>
        <v>0</v>
      </c>
      <c r="AC138" s="691">
        <f>'c.KEC. PADAMARA'!P13</f>
        <v>0</v>
      </c>
      <c r="AD138" s="691">
        <f>'c.KEC. PADAMARA'!Q13</f>
        <v>0</v>
      </c>
      <c r="AE138" s="691">
        <f>'c.KEC. PADAMARA'!R13</f>
        <v>0</v>
      </c>
      <c r="AF138" s="692"/>
      <c r="AG138" s="692" t="str">
        <f>'c.KEC. PADAMARA'!AQ13</f>
        <v>K</v>
      </c>
      <c r="AH138" s="692" t="s">
        <v>1249</v>
      </c>
      <c r="AI138" s="819">
        <f t="shared" si="51"/>
        <v>0</v>
      </c>
      <c r="AJ138" s="819">
        <f t="shared" si="32"/>
        <v>7.1054273576010019E-15</v>
      </c>
      <c r="AK138" s="790">
        <f t="shared" si="30"/>
        <v>100</v>
      </c>
      <c r="AL138" s="667"/>
      <c r="AM138" s="675">
        <f t="shared" si="75"/>
        <v>0</v>
      </c>
      <c r="AN138" s="628" t="s">
        <v>434</v>
      </c>
      <c r="AO138" s="693" t="s">
        <v>1250</v>
      </c>
      <c r="AP138" s="677"/>
    </row>
    <row r="139" spans="1:42" s="694" customFormat="1" ht="20.100000000000001" customHeight="1">
      <c r="A139" s="667"/>
      <c r="B139" s="682">
        <v>3</v>
      </c>
      <c r="C139" s="683">
        <f>'c.KEC. PADAMARA'!D14</f>
        <v>1.1120000000000001</v>
      </c>
      <c r="D139" s="684" t="str">
        <f>'c.KEC. PADAMARA'!E14</f>
        <v>Gemuruh - Karangklesem</v>
      </c>
      <c r="E139" s="685" t="s">
        <v>1272</v>
      </c>
      <c r="F139" s="686">
        <f>'c.KEC. PADAMARA'!F14</f>
        <v>4.383</v>
      </c>
      <c r="G139" s="687">
        <v>4.37</v>
      </c>
      <c r="H139" s="688">
        <f>'c.KEC. PADAMARA'!H14</f>
        <v>4.37</v>
      </c>
      <c r="I139" s="689">
        <f t="shared" si="76"/>
        <v>4.37</v>
      </c>
      <c r="J139" s="689">
        <f t="shared" si="77"/>
        <v>0</v>
      </c>
      <c r="K139" s="689">
        <f t="shared" si="78"/>
        <v>0</v>
      </c>
      <c r="L139" s="689">
        <f t="shared" si="79"/>
        <v>0</v>
      </c>
      <c r="M139" s="836">
        <f t="shared" si="80"/>
        <v>4.37</v>
      </c>
      <c r="N139" s="690">
        <f>'c.KEC. PADAMARA'!I14</f>
        <v>4</v>
      </c>
      <c r="O139" s="691">
        <f>('c.KEC. PADAMARA'!K14+'c.KEC. PADAMARA'!M14+'c.KEC. PADAMARA'!O14+'c.KEC. PADAMARA'!Q14)/H139*100</f>
        <v>100</v>
      </c>
      <c r="P139" s="787"/>
      <c r="Q139" s="787"/>
      <c r="R139" s="691">
        <f>('c.KEC. PADAMARA'!AE13+'c.KEC. PADAMARA'!AG13+'c.KEC. PADAMARA'!AI13)/H139*100</f>
        <v>0</v>
      </c>
      <c r="S139" s="691">
        <f>('c.KEC. PADAMARA'!AK14+'c.KEC. PADAMARA'!AM14+'c.KEC. PADAMARA'!AO14)/H139*100</f>
        <v>0</v>
      </c>
      <c r="T139" s="691">
        <f t="shared" si="74"/>
        <v>4.37</v>
      </c>
      <c r="U139" s="691">
        <f t="shared" si="81"/>
        <v>0</v>
      </c>
      <c r="V139" s="691">
        <f t="shared" si="82"/>
        <v>0</v>
      </c>
      <c r="W139" s="691">
        <f t="shared" si="83"/>
        <v>0</v>
      </c>
      <c r="X139" s="917">
        <f>'c.KEC. PADAMARA'!K14</f>
        <v>3.6</v>
      </c>
      <c r="Y139" s="691">
        <f>'c.KEC. PADAMARA'!L14</f>
        <v>82.379862700228841</v>
      </c>
      <c r="Z139" s="691">
        <f>'c.KEC. PADAMARA'!M14</f>
        <v>0.77</v>
      </c>
      <c r="AA139" s="691">
        <f>'c.KEC. PADAMARA'!N14</f>
        <v>17.620137299771166</v>
      </c>
      <c r="AB139" s="691">
        <f>'c.KEC. PADAMARA'!O14</f>
        <v>0</v>
      </c>
      <c r="AC139" s="691">
        <f>'c.KEC. PADAMARA'!P14</f>
        <v>0</v>
      </c>
      <c r="AD139" s="691">
        <f>'c.KEC. PADAMARA'!Q14</f>
        <v>0</v>
      </c>
      <c r="AE139" s="691">
        <f>'c.KEC. PADAMARA'!R14</f>
        <v>0</v>
      </c>
      <c r="AF139" s="692"/>
      <c r="AG139" s="692" t="str">
        <f>'c.KEC. PADAMARA'!AQ14</f>
        <v>K</v>
      </c>
      <c r="AH139" s="692" t="s">
        <v>1249</v>
      </c>
      <c r="AI139" s="819">
        <f t="shared" si="51"/>
        <v>0</v>
      </c>
      <c r="AJ139" s="819">
        <f t="shared" si="32"/>
        <v>-7.1054273576010019E-15</v>
      </c>
      <c r="AK139" s="790">
        <f t="shared" si="30"/>
        <v>100</v>
      </c>
      <c r="AL139" s="667"/>
      <c r="AM139" s="675">
        <f t="shared" si="75"/>
        <v>0</v>
      </c>
      <c r="AN139" s="628" t="s">
        <v>443</v>
      </c>
      <c r="AO139" s="693" t="s">
        <v>1252</v>
      </c>
      <c r="AP139" s="677"/>
    </row>
    <row r="140" spans="1:42" s="694" customFormat="1" ht="20.100000000000001" customHeight="1">
      <c r="A140" s="667"/>
      <c r="B140" s="682">
        <v>4</v>
      </c>
      <c r="C140" s="683">
        <f>'c.KEC. PADAMARA'!D15</f>
        <v>1.113</v>
      </c>
      <c r="D140" s="684" t="str">
        <f>'c.KEC. PADAMARA'!E15</f>
        <v>Bojanegara - Babakan (Rupakpicis)</v>
      </c>
      <c r="E140" s="685" t="s">
        <v>1272</v>
      </c>
      <c r="F140" s="686">
        <f>'c.KEC. PADAMARA'!F15</f>
        <v>1.496</v>
      </c>
      <c r="G140" s="687">
        <v>1.53</v>
      </c>
      <c r="H140" s="688">
        <f>'c.KEC. PADAMARA'!H15</f>
        <v>1.53</v>
      </c>
      <c r="I140" s="689">
        <f t="shared" si="76"/>
        <v>1.53</v>
      </c>
      <c r="J140" s="689">
        <f t="shared" si="77"/>
        <v>0</v>
      </c>
      <c r="K140" s="689">
        <f t="shared" si="78"/>
        <v>0</v>
      </c>
      <c r="L140" s="689">
        <f t="shared" si="79"/>
        <v>0</v>
      </c>
      <c r="M140" s="836">
        <f t="shared" si="80"/>
        <v>1.53</v>
      </c>
      <c r="N140" s="690">
        <f>'c.KEC. PADAMARA'!I15</f>
        <v>4</v>
      </c>
      <c r="O140" s="691">
        <f>('c.KEC. PADAMARA'!K15+'c.KEC. PADAMARA'!M15+'c.KEC. PADAMARA'!O15+'c.KEC. PADAMARA'!Q15)/H140*100</f>
        <v>100</v>
      </c>
      <c r="P140" s="787"/>
      <c r="Q140" s="787"/>
      <c r="R140" s="691">
        <f>('c.KEC. PADAMARA'!AE14+'c.KEC. PADAMARA'!AG14+'c.KEC. PADAMARA'!AI14)/H140*100</f>
        <v>0</v>
      </c>
      <c r="S140" s="691">
        <f>('c.KEC. PADAMARA'!AK15+'c.KEC. PADAMARA'!AM15+'c.KEC. PADAMARA'!AO15)/H140*100</f>
        <v>0</v>
      </c>
      <c r="T140" s="691">
        <f t="shared" si="74"/>
        <v>1.53</v>
      </c>
      <c r="U140" s="691">
        <f t="shared" si="81"/>
        <v>0</v>
      </c>
      <c r="V140" s="691">
        <f t="shared" si="82"/>
        <v>0</v>
      </c>
      <c r="W140" s="691">
        <f t="shared" si="83"/>
        <v>0</v>
      </c>
      <c r="X140" s="917">
        <f>'c.KEC. PADAMARA'!K15</f>
        <v>1.53</v>
      </c>
      <c r="Y140" s="691">
        <f>'c.KEC. PADAMARA'!L15</f>
        <v>100</v>
      </c>
      <c r="Z140" s="691">
        <f>'c.KEC. PADAMARA'!M15</f>
        <v>0</v>
      </c>
      <c r="AA140" s="691">
        <f>'c.KEC. PADAMARA'!N15</f>
        <v>0</v>
      </c>
      <c r="AB140" s="691">
        <f>'c.KEC. PADAMARA'!O15</f>
        <v>0</v>
      </c>
      <c r="AC140" s="691">
        <f>'c.KEC. PADAMARA'!P15</f>
        <v>0</v>
      </c>
      <c r="AD140" s="691">
        <f>'c.KEC. PADAMARA'!Q15</f>
        <v>0</v>
      </c>
      <c r="AE140" s="691">
        <f>'c.KEC. PADAMARA'!R15</f>
        <v>0</v>
      </c>
      <c r="AF140" s="692"/>
      <c r="AG140" s="692" t="str">
        <f>'c.KEC. PADAMARA'!AQ15</f>
        <v>K</v>
      </c>
      <c r="AH140" s="692" t="s">
        <v>1249</v>
      </c>
      <c r="AI140" s="819">
        <f t="shared" si="51"/>
        <v>0</v>
      </c>
      <c r="AJ140" s="819">
        <f t="shared" si="32"/>
        <v>0</v>
      </c>
      <c r="AK140" s="790">
        <f t="shared" si="30"/>
        <v>99.999999999999986</v>
      </c>
      <c r="AL140" s="667"/>
      <c r="AM140" s="675">
        <f t="shared" si="75"/>
        <v>0</v>
      </c>
      <c r="AN140" s="628" t="s">
        <v>434</v>
      </c>
      <c r="AO140" s="693" t="s">
        <v>1250</v>
      </c>
      <c r="AP140" s="677"/>
    </row>
    <row r="141" spans="1:42" s="694" customFormat="1" ht="20.100000000000001" customHeight="1">
      <c r="A141" s="667"/>
      <c r="B141" s="682">
        <v>5</v>
      </c>
      <c r="C141" s="683">
        <f>'c.KEC. PADAMARA'!D16</f>
        <v>1.1140000000000001</v>
      </c>
      <c r="D141" s="684" t="str">
        <f>'c.KEC. PADAMARA'!E16</f>
        <v>Bojanegara - Dawuhan</v>
      </c>
      <c r="E141" s="685" t="s">
        <v>1272</v>
      </c>
      <c r="F141" s="686">
        <f>'c.KEC. PADAMARA'!F16</f>
        <v>1.571</v>
      </c>
      <c r="G141" s="687">
        <v>1.57</v>
      </c>
      <c r="H141" s="688">
        <f>'c.KEC. PADAMARA'!H16</f>
        <v>1.57</v>
      </c>
      <c r="I141" s="689">
        <f t="shared" si="76"/>
        <v>1.5699999999999998</v>
      </c>
      <c r="J141" s="689">
        <f t="shared" si="77"/>
        <v>0</v>
      </c>
      <c r="K141" s="689">
        <f t="shared" si="78"/>
        <v>0</v>
      </c>
      <c r="L141" s="689">
        <f t="shared" si="79"/>
        <v>0</v>
      </c>
      <c r="M141" s="836">
        <f t="shared" si="80"/>
        <v>1.5699999999999998</v>
      </c>
      <c r="N141" s="690">
        <f>'c.KEC. PADAMARA'!I16</f>
        <v>3</v>
      </c>
      <c r="O141" s="691">
        <f>('c.KEC. PADAMARA'!K16+'c.KEC. PADAMARA'!M16+'c.KEC. PADAMARA'!O16+'c.KEC. PADAMARA'!Q16)/H141*100</f>
        <v>99.999999999999986</v>
      </c>
      <c r="P141" s="787"/>
      <c r="Q141" s="787"/>
      <c r="R141" s="691">
        <f>('c.KEC. PADAMARA'!AE15+'c.KEC. PADAMARA'!AG15+'c.KEC. PADAMARA'!AI15)/H141*100</f>
        <v>0</v>
      </c>
      <c r="S141" s="691">
        <f>('c.KEC. PADAMARA'!AK16+'c.KEC. PADAMARA'!AM16+'c.KEC. PADAMARA'!AO16)/H141*100</f>
        <v>0</v>
      </c>
      <c r="T141" s="691">
        <f t="shared" si="74"/>
        <v>1.5699999999999998</v>
      </c>
      <c r="U141" s="691">
        <f t="shared" si="81"/>
        <v>0</v>
      </c>
      <c r="V141" s="691">
        <f t="shared" si="82"/>
        <v>0</v>
      </c>
      <c r="W141" s="691">
        <f t="shared" si="83"/>
        <v>0</v>
      </c>
      <c r="X141" s="917">
        <f>'c.KEC. PADAMARA'!K16</f>
        <v>0</v>
      </c>
      <c r="Y141" s="691">
        <f>'c.KEC. PADAMARA'!L16</f>
        <v>0</v>
      </c>
      <c r="Z141" s="691">
        <f>'c.KEC. PADAMARA'!M16</f>
        <v>0.97</v>
      </c>
      <c r="AA141" s="691">
        <f>'c.KEC. PADAMARA'!N16</f>
        <v>61.783439490445858</v>
      </c>
      <c r="AB141" s="691">
        <f>'c.KEC. PADAMARA'!O16</f>
        <v>0.6</v>
      </c>
      <c r="AC141" s="691">
        <f>'c.KEC. PADAMARA'!P16</f>
        <v>38.216560509554142</v>
      </c>
      <c r="AD141" s="691">
        <f>'c.KEC. PADAMARA'!Q16</f>
        <v>0</v>
      </c>
      <c r="AE141" s="691">
        <f>'c.KEC. PADAMARA'!R16</f>
        <v>0</v>
      </c>
      <c r="AF141" s="692"/>
      <c r="AG141" s="692" t="str">
        <f>'c.KEC. PADAMARA'!AQ16</f>
        <v>K</v>
      </c>
      <c r="AH141" s="692" t="s">
        <v>1249</v>
      </c>
      <c r="AI141" s="819">
        <f t="shared" si="51"/>
        <v>-1.1102230246251565E-16</v>
      </c>
      <c r="AJ141" s="819">
        <f t="shared" si="32"/>
        <v>0</v>
      </c>
      <c r="AK141" s="790">
        <f t="shared" ref="AK141:AK150" si="84">O142+P142+R142+S142</f>
        <v>100</v>
      </c>
      <c r="AL141" s="667"/>
      <c r="AM141" s="675">
        <f t="shared" si="75"/>
        <v>38.216560509554142</v>
      </c>
      <c r="AN141" s="628" t="s">
        <v>443</v>
      </c>
      <c r="AO141" s="693" t="s">
        <v>1252</v>
      </c>
      <c r="AP141" s="677"/>
    </row>
    <row r="142" spans="1:42" s="694" customFormat="1" ht="20.100000000000001" customHeight="1">
      <c r="A142" s="667"/>
      <c r="B142" s="682">
        <v>6</v>
      </c>
      <c r="C142" s="683">
        <f>'c.KEC. PADAMARA'!D17</f>
        <v>1.115</v>
      </c>
      <c r="D142" s="684" t="str">
        <f>'c.KEC. PADAMARA'!E17</f>
        <v>Padamara - Dawuhan</v>
      </c>
      <c r="E142" s="685" t="s">
        <v>1272</v>
      </c>
      <c r="F142" s="686">
        <f>'c.KEC. PADAMARA'!F17</f>
        <v>2.173</v>
      </c>
      <c r="G142" s="687">
        <v>2.17</v>
      </c>
      <c r="H142" s="688">
        <f>'c.KEC. PADAMARA'!H17</f>
        <v>2.17</v>
      </c>
      <c r="I142" s="689">
        <f t="shared" si="76"/>
        <v>2.17</v>
      </c>
      <c r="J142" s="689">
        <f t="shared" si="77"/>
        <v>0</v>
      </c>
      <c r="K142" s="689">
        <f t="shared" si="78"/>
        <v>0</v>
      </c>
      <c r="L142" s="689">
        <f t="shared" si="79"/>
        <v>0</v>
      </c>
      <c r="M142" s="836">
        <f t="shared" si="80"/>
        <v>2.17</v>
      </c>
      <c r="N142" s="690">
        <f>'c.KEC. PADAMARA'!I17</f>
        <v>4</v>
      </c>
      <c r="O142" s="691">
        <f>('c.KEC. PADAMARA'!K17+'c.KEC. PADAMARA'!M17+'c.KEC. PADAMARA'!O17+'c.KEC. PADAMARA'!Q17)/H142*100</f>
        <v>100</v>
      </c>
      <c r="P142" s="787"/>
      <c r="Q142" s="787"/>
      <c r="R142" s="691">
        <f>('c.KEC. PADAMARA'!AE16+'c.KEC. PADAMARA'!AG16+'c.KEC. PADAMARA'!AI16)/H142*100</f>
        <v>0</v>
      </c>
      <c r="S142" s="691">
        <f>('c.KEC. PADAMARA'!AK17+'c.KEC. PADAMARA'!AM17+'c.KEC. PADAMARA'!AO17)/H142*100</f>
        <v>0</v>
      </c>
      <c r="T142" s="691">
        <f t="shared" si="74"/>
        <v>2.17</v>
      </c>
      <c r="U142" s="691">
        <f t="shared" si="81"/>
        <v>0</v>
      </c>
      <c r="V142" s="691">
        <f t="shared" si="82"/>
        <v>0</v>
      </c>
      <c r="W142" s="691">
        <f t="shared" si="83"/>
        <v>0</v>
      </c>
      <c r="X142" s="917">
        <f>'c.KEC. PADAMARA'!K17</f>
        <v>1.57</v>
      </c>
      <c r="Y142" s="691">
        <f>'c.KEC. PADAMARA'!L17</f>
        <v>72.350230414746548</v>
      </c>
      <c r="Z142" s="691">
        <f>'c.KEC. PADAMARA'!M17</f>
        <v>0.6</v>
      </c>
      <c r="AA142" s="691">
        <f>'c.KEC. PADAMARA'!N17</f>
        <v>27.649769585253459</v>
      </c>
      <c r="AB142" s="691">
        <f>'c.KEC. PADAMARA'!O17</f>
        <v>0</v>
      </c>
      <c r="AC142" s="691">
        <f>'c.KEC. PADAMARA'!P17</f>
        <v>0</v>
      </c>
      <c r="AD142" s="691">
        <f>'c.KEC. PADAMARA'!Q17</f>
        <v>0</v>
      </c>
      <c r="AE142" s="691">
        <f>'c.KEC. PADAMARA'!R17</f>
        <v>0</v>
      </c>
      <c r="AF142" s="692"/>
      <c r="AG142" s="692" t="str">
        <f>'c.KEC. PADAMARA'!AQ17</f>
        <v>K</v>
      </c>
      <c r="AH142" s="692" t="s">
        <v>1249</v>
      </c>
      <c r="AI142" s="819">
        <f t="shared" ref="AI142:AI197" si="85">M142-X142-Z142-AB142-AD142</f>
        <v>-1.1102230246251565E-16</v>
      </c>
      <c r="AJ142" s="819">
        <f t="shared" ref="AJ142:AJ197" si="86">100-Y142-AA142-AC142-AE142</f>
        <v>-7.1054273576010019E-15</v>
      </c>
      <c r="AK142" s="790">
        <f t="shared" si="84"/>
        <v>99.999999999999972</v>
      </c>
      <c r="AL142" s="667"/>
      <c r="AM142" s="675">
        <f t="shared" si="75"/>
        <v>0</v>
      </c>
      <c r="AN142" s="628" t="s">
        <v>434</v>
      </c>
      <c r="AO142" s="693" t="s">
        <v>1250</v>
      </c>
      <c r="AP142" s="677"/>
    </row>
    <row r="143" spans="1:42" s="694" customFormat="1" ht="20.100000000000001" customHeight="1">
      <c r="A143" s="667"/>
      <c r="B143" s="682">
        <v>7</v>
      </c>
      <c r="C143" s="683">
        <f>'c.KEC. PADAMARA'!D18</f>
        <v>1.1160000000000001</v>
      </c>
      <c r="D143" s="684" t="str">
        <f>'c.KEC. PADAMARA'!E18</f>
        <v>Kalitinggar - Karangsari</v>
      </c>
      <c r="E143" s="685" t="s">
        <v>1272</v>
      </c>
      <c r="F143" s="686">
        <f>'c.KEC. PADAMARA'!F18</f>
        <v>4.6879999999999997</v>
      </c>
      <c r="G143" s="687">
        <v>4.6900000000000004</v>
      </c>
      <c r="H143" s="688">
        <f>'c.KEC. PADAMARA'!H18</f>
        <v>4.6900000000000004</v>
      </c>
      <c r="I143" s="689">
        <f t="shared" si="76"/>
        <v>4.6899999999999986</v>
      </c>
      <c r="J143" s="689">
        <f t="shared" si="77"/>
        <v>0</v>
      </c>
      <c r="K143" s="689">
        <f t="shared" si="78"/>
        <v>0</v>
      </c>
      <c r="L143" s="689">
        <f t="shared" si="79"/>
        <v>0</v>
      </c>
      <c r="M143" s="836">
        <f t="shared" si="80"/>
        <v>4.6899999999999986</v>
      </c>
      <c r="N143" s="690">
        <f>'c.KEC. PADAMARA'!I18</f>
        <v>3</v>
      </c>
      <c r="O143" s="691">
        <f>('c.KEC. PADAMARA'!K18+'c.KEC. PADAMARA'!M18+'c.KEC. PADAMARA'!O18+'c.KEC. PADAMARA'!Q18)/H143*100</f>
        <v>99.999999999999972</v>
      </c>
      <c r="P143" s="787"/>
      <c r="Q143" s="787"/>
      <c r="R143" s="691">
        <f>('c.KEC. PADAMARA'!AE17+'c.KEC. PADAMARA'!AG17+'c.KEC. PADAMARA'!AI17)/H143*100</f>
        <v>0</v>
      </c>
      <c r="S143" s="691">
        <f>('c.KEC. PADAMARA'!AK18+'c.KEC. PADAMARA'!AM18+'c.KEC. PADAMARA'!AO18)/H143*100</f>
        <v>0</v>
      </c>
      <c r="T143" s="691">
        <f t="shared" si="74"/>
        <v>4.6899999999999986</v>
      </c>
      <c r="U143" s="691">
        <f t="shared" si="81"/>
        <v>0</v>
      </c>
      <c r="V143" s="691">
        <f t="shared" si="82"/>
        <v>0</v>
      </c>
      <c r="W143" s="691">
        <f t="shared" si="83"/>
        <v>0</v>
      </c>
      <c r="X143" s="917">
        <f>'c.KEC. PADAMARA'!K18</f>
        <v>3.8</v>
      </c>
      <c r="Y143" s="691">
        <f>'c.KEC. PADAMARA'!L18</f>
        <v>81.02345415778251</v>
      </c>
      <c r="Z143" s="691">
        <f>'c.KEC. PADAMARA'!M18</f>
        <v>0.89</v>
      </c>
      <c r="AA143" s="691">
        <f>'c.KEC. PADAMARA'!N18</f>
        <v>18.976545842217483</v>
      </c>
      <c r="AB143" s="691">
        <f>'c.KEC. PADAMARA'!O18</f>
        <v>0</v>
      </c>
      <c r="AC143" s="691">
        <f>'c.KEC. PADAMARA'!P18</f>
        <v>0</v>
      </c>
      <c r="AD143" s="691">
        <f>'c.KEC. PADAMARA'!Q18</f>
        <v>0</v>
      </c>
      <c r="AE143" s="691">
        <f>'c.KEC. PADAMARA'!R18</f>
        <v>0</v>
      </c>
      <c r="AF143" s="692"/>
      <c r="AG143" s="692" t="str">
        <f>'c.KEC. PADAMARA'!AQ18</f>
        <v>K</v>
      </c>
      <c r="AH143" s="692" t="s">
        <v>1249</v>
      </c>
      <c r="AI143" s="819">
        <f t="shared" si="85"/>
        <v>-1.2212453270876722E-15</v>
      </c>
      <c r="AJ143" s="819">
        <f t="shared" si="86"/>
        <v>7.1054273576010019E-15</v>
      </c>
      <c r="AK143" s="790">
        <f t="shared" si="84"/>
        <v>100</v>
      </c>
      <c r="AL143" s="667"/>
      <c r="AM143" s="675">
        <f t="shared" si="75"/>
        <v>0</v>
      </c>
      <c r="AN143" s="628" t="s">
        <v>434</v>
      </c>
      <c r="AO143" s="693" t="s">
        <v>1250</v>
      </c>
      <c r="AP143" s="677"/>
    </row>
    <row r="144" spans="1:42" s="694" customFormat="1" ht="20.100000000000001" customHeight="1">
      <c r="A144" s="667"/>
      <c r="B144" s="682">
        <v>8</v>
      </c>
      <c r="C144" s="683">
        <f>'c.KEC. PADAMARA'!D19</f>
        <v>1.117</v>
      </c>
      <c r="D144" s="684" t="str">
        <f>'c.KEC. PADAMARA'!E19</f>
        <v>Kalitinggar - Prigi</v>
      </c>
      <c r="E144" s="685" t="s">
        <v>1272</v>
      </c>
      <c r="F144" s="686">
        <f>'c.KEC. PADAMARA'!F19</f>
        <v>1.3120000000000001</v>
      </c>
      <c r="G144" s="687">
        <v>1.31</v>
      </c>
      <c r="H144" s="688">
        <f>'c.KEC. PADAMARA'!H19</f>
        <v>1.31</v>
      </c>
      <c r="I144" s="689">
        <f t="shared" si="76"/>
        <v>1.31</v>
      </c>
      <c r="J144" s="689">
        <f t="shared" si="77"/>
        <v>0</v>
      </c>
      <c r="K144" s="689">
        <f t="shared" si="78"/>
        <v>0</v>
      </c>
      <c r="L144" s="689">
        <f t="shared" si="79"/>
        <v>0</v>
      </c>
      <c r="M144" s="836">
        <f t="shared" si="80"/>
        <v>1.31</v>
      </c>
      <c r="N144" s="690">
        <f>'c.KEC. PADAMARA'!I19</f>
        <v>3.5</v>
      </c>
      <c r="O144" s="691">
        <f>('c.KEC. PADAMARA'!K19+'c.KEC. PADAMARA'!M19+'c.KEC. PADAMARA'!O19+'c.KEC. PADAMARA'!Q19)/H144*100</f>
        <v>100</v>
      </c>
      <c r="P144" s="787"/>
      <c r="Q144" s="787"/>
      <c r="R144" s="691">
        <f>('c.KEC. PADAMARA'!AE18+'c.KEC. PADAMARA'!AG18+'c.KEC. PADAMARA'!AI18)/H144*100</f>
        <v>0</v>
      </c>
      <c r="S144" s="691">
        <f>('c.KEC. PADAMARA'!AK19+'c.KEC. PADAMARA'!AM19+'c.KEC. PADAMARA'!AO19)/H144*100</f>
        <v>0</v>
      </c>
      <c r="T144" s="691">
        <f t="shared" si="74"/>
        <v>1.31</v>
      </c>
      <c r="U144" s="691">
        <f t="shared" si="81"/>
        <v>0</v>
      </c>
      <c r="V144" s="691">
        <f t="shared" si="82"/>
        <v>0</v>
      </c>
      <c r="W144" s="691">
        <f t="shared" si="83"/>
        <v>0</v>
      </c>
      <c r="X144" s="917">
        <f>'c.KEC. PADAMARA'!K19</f>
        <v>0.81</v>
      </c>
      <c r="Y144" s="691">
        <f>'c.KEC. PADAMARA'!L19</f>
        <v>61.832061068702295</v>
      </c>
      <c r="Z144" s="691">
        <f>'c.KEC. PADAMARA'!M19</f>
        <v>0.5</v>
      </c>
      <c r="AA144" s="691">
        <f>'c.KEC. PADAMARA'!N19</f>
        <v>38.167938931297705</v>
      </c>
      <c r="AB144" s="691">
        <f>'c.KEC. PADAMARA'!O19</f>
        <v>0</v>
      </c>
      <c r="AC144" s="691">
        <f>'c.KEC. PADAMARA'!P19</f>
        <v>0</v>
      </c>
      <c r="AD144" s="691">
        <f>'c.KEC. PADAMARA'!Q19</f>
        <v>0</v>
      </c>
      <c r="AE144" s="691">
        <f>'c.KEC. PADAMARA'!R19</f>
        <v>0</v>
      </c>
      <c r="AF144" s="692"/>
      <c r="AG144" s="692" t="str">
        <f>'c.KEC. PADAMARA'!AQ19</f>
        <v>K</v>
      </c>
      <c r="AH144" s="692" t="s">
        <v>1249</v>
      </c>
      <c r="AI144" s="819">
        <f t="shared" si="85"/>
        <v>0</v>
      </c>
      <c r="AJ144" s="819">
        <f t="shared" si="86"/>
        <v>0</v>
      </c>
      <c r="AK144" s="790">
        <f t="shared" si="84"/>
        <v>100</v>
      </c>
      <c r="AL144" s="667"/>
      <c r="AM144" s="675">
        <f t="shared" si="75"/>
        <v>0</v>
      </c>
      <c r="AN144" s="628" t="s">
        <v>443</v>
      </c>
      <c r="AO144" s="693" t="s">
        <v>1252</v>
      </c>
      <c r="AP144" s="677"/>
    </row>
    <row r="145" spans="1:45" s="694" customFormat="1" ht="20.100000000000001" customHeight="1">
      <c r="A145" s="667"/>
      <c r="B145" s="682">
        <v>9</v>
      </c>
      <c r="C145" s="683">
        <f>'c.KEC. PADAMARA'!D20</f>
        <v>1.1180000000000001</v>
      </c>
      <c r="D145" s="684" t="str">
        <f>'c.KEC. PADAMARA'!E20</f>
        <v>Kalitinggar - Mipiran</v>
      </c>
      <c r="E145" s="685" t="s">
        <v>1272</v>
      </c>
      <c r="F145" s="686">
        <f>'c.KEC. PADAMARA'!F20</f>
        <v>2.419</v>
      </c>
      <c r="G145" s="687">
        <v>2.41</v>
      </c>
      <c r="H145" s="688">
        <f>'c.KEC. PADAMARA'!H20</f>
        <v>2.41</v>
      </c>
      <c r="I145" s="689">
        <f t="shared" si="76"/>
        <v>2.41</v>
      </c>
      <c r="J145" s="689">
        <f t="shared" si="77"/>
        <v>0</v>
      </c>
      <c r="K145" s="689">
        <f t="shared" si="78"/>
        <v>0</v>
      </c>
      <c r="L145" s="689">
        <f t="shared" si="79"/>
        <v>0</v>
      </c>
      <c r="M145" s="836">
        <f t="shared" si="80"/>
        <v>2.41</v>
      </c>
      <c r="N145" s="690">
        <f>'c.KEC. PADAMARA'!I20</f>
        <v>3.4</v>
      </c>
      <c r="O145" s="691">
        <f>('c.KEC. PADAMARA'!K20+'c.KEC. PADAMARA'!M20+'c.KEC. PADAMARA'!O20+'c.KEC. PADAMARA'!Q20)/H145*100</f>
        <v>100</v>
      </c>
      <c r="P145" s="787"/>
      <c r="Q145" s="787"/>
      <c r="R145" s="691">
        <f>('c.KEC. PADAMARA'!AE19+'c.KEC. PADAMARA'!AG19+'c.KEC. PADAMARA'!AI19)/H145*100</f>
        <v>0</v>
      </c>
      <c r="S145" s="691">
        <f>('c.KEC. PADAMARA'!AK20+'c.KEC. PADAMARA'!AM20+'c.KEC. PADAMARA'!AO20)/H145*100</f>
        <v>0</v>
      </c>
      <c r="T145" s="691">
        <f t="shared" si="74"/>
        <v>2.41</v>
      </c>
      <c r="U145" s="691">
        <f t="shared" si="81"/>
        <v>0</v>
      </c>
      <c r="V145" s="691">
        <f t="shared" si="82"/>
        <v>0</v>
      </c>
      <c r="W145" s="691">
        <f t="shared" si="83"/>
        <v>0</v>
      </c>
      <c r="X145" s="917">
        <f>'c.KEC. PADAMARA'!K20</f>
        <v>1.21</v>
      </c>
      <c r="Y145" s="691">
        <f>'c.KEC. PADAMARA'!L20</f>
        <v>50.207468879668049</v>
      </c>
      <c r="Z145" s="691">
        <f>'c.KEC. PADAMARA'!M20</f>
        <v>1.2</v>
      </c>
      <c r="AA145" s="691">
        <f>'c.KEC. PADAMARA'!N20</f>
        <v>49.792531120331951</v>
      </c>
      <c r="AB145" s="691">
        <f>'c.KEC. PADAMARA'!O20</f>
        <v>0</v>
      </c>
      <c r="AC145" s="691">
        <f>'c.KEC. PADAMARA'!P20</f>
        <v>0</v>
      </c>
      <c r="AD145" s="691">
        <f>'c.KEC. PADAMARA'!Q20</f>
        <v>0</v>
      </c>
      <c r="AE145" s="691">
        <f>'c.KEC. PADAMARA'!R20</f>
        <v>0</v>
      </c>
      <c r="AF145" s="692"/>
      <c r="AG145" s="692" t="str">
        <f>'c.KEC. PADAMARA'!AQ20</f>
        <v>K</v>
      </c>
      <c r="AH145" s="692" t="s">
        <v>1249</v>
      </c>
      <c r="AI145" s="819">
        <f t="shared" si="85"/>
        <v>2.2204460492503131E-16</v>
      </c>
      <c r="AJ145" s="819">
        <f t="shared" si="86"/>
        <v>0</v>
      </c>
      <c r="AK145" s="790">
        <f t="shared" si="84"/>
        <v>100</v>
      </c>
      <c r="AL145" s="667"/>
      <c r="AM145" s="675">
        <f t="shared" si="75"/>
        <v>0</v>
      </c>
      <c r="AN145" s="628" t="s">
        <v>443</v>
      </c>
      <c r="AO145" s="693" t="s">
        <v>1252</v>
      </c>
      <c r="AP145" s="677"/>
    </row>
    <row r="146" spans="1:45" s="694" customFormat="1" ht="20.100000000000001" customHeight="1">
      <c r="A146" s="667"/>
      <c r="B146" s="682">
        <f>B145+1</f>
        <v>10</v>
      </c>
      <c r="C146" s="683">
        <f>'c.KEC. PADAMARA'!D21</f>
        <v>1.119</v>
      </c>
      <c r="D146" s="684" t="str">
        <f>'c.KEC. PADAMARA'!E21</f>
        <v>Karanggambas - Mipiran</v>
      </c>
      <c r="E146" s="685" t="s">
        <v>1272</v>
      </c>
      <c r="F146" s="686">
        <f>'c.KEC. PADAMARA'!F21</f>
        <v>1.01</v>
      </c>
      <c r="G146" s="687">
        <v>1.1100000000000001</v>
      </c>
      <c r="H146" s="688">
        <f>'c.KEC. PADAMARA'!H21</f>
        <v>1.1100000000000001</v>
      </c>
      <c r="I146" s="689">
        <f t="shared" ref="I146:I150" si="87">SUM(O146/100)*H146</f>
        <v>1.1100000000000001</v>
      </c>
      <c r="J146" s="689">
        <f t="shared" ref="J146:J150" si="88">SUM(P146/100)*H146</f>
        <v>0</v>
      </c>
      <c r="K146" s="689">
        <f t="shared" ref="K146:K150" si="89">SUM(R146/100)*H146</f>
        <v>0</v>
      </c>
      <c r="L146" s="689">
        <f t="shared" ref="L146:L150" si="90">SUM(S146/100)*H146</f>
        <v>0</v>
      </c>
      <c r="M146" s="836">
        <f t="shared" ref="M146:M150" si="91">SUM(I146:L146)</f>
        <v>1.1100000000000001</v>
      </c>
      <c r="N146" s="690">
        <f>'c.KEC. PADAMARA'!I21</f>
        <v>4.5</v>
      </c>
      <c r="O146" s="691">
        <f>('c.KEC. PADAMARA'!K21+'c.KEC. PADAMARA'!M21+'c.KEC. PADAMARA'!O21+'c.KEC. PADAMARA'!Q21)/H146*100</f>
        <v>100</v>
      </c>
      <c r="P146" s="787"/>
      <c r="Q146" s="787"/>
      <c r="R146" s="691">
        <f>('c.KEC. PADAMARA'!AE20+'c.KEC. PADAMARA'!AG20+'c.KEC. PADAMARA'!AI20)/H146*100</f>
        <v>0</v>
      </c>
      <c r="S146" s="691">
        <f>('c.KEC. PADAMARA'!AK21+'c.KEC. PADAMARA'!AM21+'c.KEC. PADAMARA'!AO21)/H146*100</f>
        <v>0</v>
      </c>
      <c r="T146" s="691"/>
      <c r="U146" s="691"/>
      <c r="V146" s="691"/>
      <c r="W146" s="691"/>
      <c r="X146" s="917">
        <f>'c.KEC. PADAMARA'!K21</f>
        <v>1.1100000000000001</v>
      </c>
      <c r="Y146" s="691">
        <f>'c.KEC. PADAMARA'!L21</f>
        <v>100</v>
      </c>
      <c r="Z146" s="691">
        <f>'c.KEC. PADAMARA'!M21</f>
        <v>0</v>
      </c>
      <c r="AA146" s="691">
        <f>'c.KEC. PADAMARA'!N21</f>
        <v>0</v>
      </c>
      <c r="AB146" s="691">
        <f>'c.KEC. PADAMARA'!O21</f>
        <v>0</v>
      </c>
      <c r="AC146" s="691">
        <f>'c.KEC. PADAMARA'!P21</f>
        <v>0</v>
      </c>
      <c r="AD146" s="691">
        <f>'c.KEC. PADAMARA'!Q21</f>
        <v>0</v>
      </c>
      <c r="AE146" s="691">
        <f>'c.KEC. PADAMARA'!R21</f>
        <v>0</v>
      </c>
      <c r="AF146" s="692"/>
      <c r="AG146" s="692" t="str">
        <f>'c.KEC. PADAMARA'!AQ21</f>
        <v>K</v>
      </c>
      <c r="AH146" s="692"/>
      <c r="AI146" s="819">
        <f t="shared" si="85"/>
        <v>0</v>
      </c>
      <c r="AJ146" s="819">
        <f t="shared" si="86"/>
        <v>0</v>
      </c>
      <c r="AK146" s="790">
        <f t="shared" si="84"/>
        <v>100</v>
      </c>
      <c r="AL146" s="667"/>
      <c r="AM146" s="675"/>
      <c r="AN146" s="628"/>
      <c r="AO146" s="693"/>
      <c r="AP146" s="677"/>
    </row>
    <row r="147" spans="1:45" s="694" customFormat="1" ht="20.100000000000001" customHeight="1">
      <c r="A147" s="667"/>
      <c r="B147" s="682">
        <f t="shared" ref="B147:B150" si="92">B146+1</f>
        <v>11</v>
      </c>
      <c r="C147" s="683">
        <f>'c.KEC. PADAMARA'!D22</f>
        <v>1.1200000000000001</v>
      </c>
      <c r="D147" s="684" t="str">
        <f>'c.KEC. PADAMARA'!E22</f>
        <v>Bojanegara - Klapasawit</v>
      </c>
      <c r="E147" s="685" t="s">
        <v>1272</v>
      </c>
      <c r="F147" s="686">
        <f>'c.KEC. PADAMARA'!F22</f>
        <v>1.758</v>
      </c>
      <c r="G147" s="687">
        <v>1.75</v>
      </c>
      <c r="H147" s="688">
        <f>'c.KEC. PADAMARA'!H22</f>
        <v>1.75</v>
      </c>
      <c r="I147" s="689">
        <f t="shared" si="87"/>
        <v>1.75</v>
      </c>
      <c r="J147" s="689">
        <f t="shared" si="88"/>
        <v>0</v>
      </c>
      <c r="K147" s="689">
        <f t="shared" si="89"/>
        <v>0</v>
      </c>
      <c r="L147" s="689">
        <f t="shared" si="90"/>
        <v>0</v>
      </c>
      <c r="M147" s="836">
        <f t="shared" si="91"/>
        <v>1.75</v>
      </c>
      <c r="N147" s="690">
        <f>'c.KEC. PADAMARA'!I22</f>
        <v>3.9</v>
      </c>
      <c r="O147" s="691">
        <f>('c.KEC. PADAMARA'!K22+'c.KEC. PADAMARA'!M22+'c.KEC. PADAMARA'!O22+'c.KEC. PADAMARA'!Q22)/H147*100</f>
        <v>100</v>
      </c>
      <c r="P147" s="787"/>
      <c r="Q147" s="787"/>
      <c r="R147" s="691">
        <f>('c.KEC. PADAMARA'!AE21+'c.KEC. PADAMARA'!AG21+'c.KEC. PADAMARA'!AI21)/H147*100</f>
        <v>0</v>
      </c>
      <c r="S147" s="691">
        <f>('c.KEC. PADAMARA'!AK22+'c.KEC. PADAMARA'!AM22+'c.KEC. PADAMARA'!AO22)/H147*100</f>
        <v>0</v>
      </c>
      <c r="T147" s="691"/>
      <c r="U147" s="691"/>
      <c r="V147" s="691"/>
      <c r="W147" s="691"/>
      <c r="X147" s="917">
        <f>'c.KEC. PADAMARA'!K22</f>
        <v>1.35</v>
      </c>
      <c r="Y147" s="691">
        <f>'c.KEC. PADAMARA'!L22</f>
        <v>77.142857142857153</v>
      </c>
      <c r="Z147" s="691">
        <f>'c.KEC. PADAMARA'!M22</f>
        <v>0.4</v>
      </c>
      <c r="AA147" s="691">
        <f>'c.KEC. PADAMARA'!N22</f>
        <v>22.857142857142858</v>
      </c>
      <c r="AB147" s="691">
        <f>'c.KEC. PADAMARA'!O22</f>
        <v>0</v>
      </c>
      <c r="AC147" s="691">
        <f>'c.KEC. PADAMARA'!P22</f>
        <v>0</v>
      </c>
      <c r="AD147" s="691">
        <f>'c.KEC. PADAMARA'!Q22</f>
        <v>0</v>
      </c>
      <c r="AE147" s="691">
        <f>'c.KEC. PADAMARA'!R22</f>
        <v>0</v>
      </c>
      <c r="AF147" s="692"/>
      <c r="AG147" s="692" t="str">
        <f>'c.KEC. PADAMARA'!AQ22</f>
        <v>K</v>
      </c>
      <c r="AH147" s="692"/>
      <c r="AI147" s="819">
        <f t="shared" si="85"/>
        <v>-1.1102230246251565E-16</v>
      </c>
      <c r="AJ147" s="819">
        <f t="shared" si="86"/>
        <v>-1.0658141036401503E-14</v>
      </c>
      <c r="AK147" s="790">
        <f t="shared" si="84"/>
        <v>100.00000000000003</v>
      </c>
      <c r="AL147" s="667"/>
      <c r="AM147" s="675"/>
      <c r="AN147" s="628"/>
      <c r="AO147" s="693"/>
      <c r="AP147" s="677"/>
    </row>
    <row r="148" spans="1:45" s="694" customFormat="1" ht="20.100000000000001" customHeight="1">
      <c r="A148" s="667"/>
      <c r="B148" s="682">
        <f t="shared" si="92"/>
        <v>12</v>
      </c>
      <c r="C148" s="683">
        <f>'c.KEC. PADAMARA'!D23</f>
        <v>1.121</v>
      </c>
      <c r="D148" s="684" t="str">
        <f>'c.KEC. PADAMARA'!E23</f>
        <v>Padamara - Karangjambe</v>
      </c>
      <c r="E148" s="685" t="s">
        <v>1272</v>
      </c>
      <c r="F148" s="686">
        <f>'c.KEC. PADAMARA'!F23</f>
        <v>2.2000000000000002</v>
      </c>
      <c r="G148" s="687">
        <v>1.68</v>
      </c>
      <c r="H148" s="688">
        <f>'c.KEC. PADAMARA'!H23</f>
        <v>1.68</v>
      </c>
      <c r="I148" s="689">
        <f t="shared" si="87"/>
        <v>1.6800000000000004</v>
      </c>
      <c r="J148" s="689">
        <f t="shared" si="88"/>
        <v>0</v>
      </c>
      <c r="K148" s="689">
        <f t="shared" si="89"/>
        <v>0</v>
      </c>
      <c r="L148" s="689">
        <f t="shared" si="90"/>
        <v>0</v>
      </c>
      <c r="M148" s="836">
        <f t="shared" si="91"/>
        <v>1.6800000000000004</v>
      </c>
      <c r="N148" s="690">
        <f>'c.KEC. PADAMARA'!I23</f>
        <v>4</v>
      </c>
      <c r="O148" s="691">
        <f>('c.KEC. PADAMARA'!K23+'c.KEC. PADAMARA'!M23+'c.KEC. PADAMARA'!O23+'c.KEC. PADAMARA'!Q23)/H148*100</f>
        <v>100.00000000000003</v>
      </c>
      <c r="P148" s="787"/>
      <c r="Q148" s="787"/>
      <c r="R148" s="691">
        <f>('c.KEC. PADAMARA'!AE22+'c.KEC. PADAMARA'!AG22+'c.KEC. PADAMARA'!AI22)/H148*100</f>
        <v>0</v>
      </c>
      <c r="S148" s="691">
        <f>('c.KEC. PADAMARA'!AK23+'c.KEC. PADAMARA'!AM23+'c.KEC. PADAMARA'!AO23)/H148*100</f>
        <v>0</v>
      </c>
      <c r="T148" s="691"/>
      <c r="U148" s="691"/>
      <c r="V148" s="691"/>
      <c r="W148" s="691"/>
      <c r="X148" s="917">
        <f>'c.KEC. PADAMARA'!K23</f>
        <v>0.68</v>
      </c>
      <c r="Y148" s="691">
        <f>'c.KEC. PADAMARA'!L23</f>
        <v>40.476190476190474</v>
      </c>
      <c r="Z148" s="691">
        <f>'c.KEC. PADAMARA'!M23</f>
        <v>1</v>
      </c>
      <c r="AA148" s="691">
        <f>'c.KEC. PADAMARA'!N23</f>
        <v>59.523809523809526</v>
      </c>
      <c r="AB148" s="691">
        <f>'c.KEC. PADAMARA'!O23</f>
        <v>0</v>
      </c>
      <c r="AC148" s="691">
        <f>'c.KEC. PADAMARA'!P23</f>
        <v>0</v>
      </c>
      <c r="AD148" s="691">
        <f>'c.KEC. PADAMARA'!Q23</f>
        <v>0</v>
      </c>
      <c r="AE148" s="691">
        <f>'c.KEC. PADAMARA'!R23</f>
        <v>0</v>
      </c>
      <c r="AF148" s="692"/>
      <c r="AG148" s="692" t="str">
        <f>'c.KEC. PADAMARA'!AQ23</f>
        <v>K</v>
      </c>
      <c r="AH148" s="692"/>
      <c r="AI148" s="819">
        <f t="shared" si="85"/>
        <v>4.4408920985006262E-16</v>
      </c>
      <c r="AJ148" s="819">
        <f t="shared" si="86"/>
        <v>0</v>
      </c>
      <c r="AK148" s="790">
        <f t="shared" si="84"/>
        <v>100</v>
      </c>
      <c r="AL148" s="667"/>
      <c r="AM148" s="675"/>
      <c r="AN148" s="628"/>
      <c r="AO148" s="693"/>
      <c r="AP148" s="677"/>
    </row>
    <row r="149" spans="1:45" s="694" customFormat="1" ht="20.100000000000001" customHeight="1">
      <c r="A149" s="667"/>
      <c r="B149" s="682">
        <f t="shared" si="92"/>
        <v>13</v>
      </c>
      <c r="C149" s="683">
        <f>'c.KEC. PADAMARA'!D24</f>
        <v>1.1220000000000001</v>
      </c>
      <c r="D149" s="684" t="str">
        <f>'c.KEC. PADAMARA'!E24</f>
        <v>Komplek Perum. Bojanegara</v>
      </c>
      <c r="E149" s="685" t="s">
        <v>1272</v>
      </c>
      <c r="F149" s="686">
        <f>'c.KEC. PADAMARA'!F24</f>
        <v>1.2</v>
      </c>
      <c r="G149" s="687">
        <v>0.52</v>
      </c>
      <c r="H149" s="688">
        <f>'c.KEC. PADAMARA'!H24</f>
        <v>0.52</v>
      </c>
      <c r="I149" s="689">
        <f t="shared" si="87"/>
        <v>0.52</v>
      </c>
      <c r="J149" s="689">
        <f t="shared" si="88"/>
        <v>0</v>
      </c>
      <c r="K149" s="689">
        <f t="shared" si="89"/>
        <v>0</v>
      </c>
      <c r="L149" s="689">
        <f t="shared" si="90"/>
        <v>0</v>
      </c>
      <c r="M149" s="836">
        <f t="shared" si="91"/>
        <v>0.52</v>
      </c>
      <c r="N149" s="690">
        <f>'c.KEC. PADAMARA'!I24</f>
        <v>5</v>
      </c>
      <c r="O149" s="691">
        <f>('c.KEC. PADAMARA'!K24+'c.KEC. PADAMARA'!M24+'c.KEC. PADAMARA'!O24+'c.KEC. PADAMARA'!Q24)/H149*100</f>
        <v>100</v>
      </c>
      <c r="P149" s="787"/>
      <c r="Q149" s="787"/>
      <c r="R149" s="691">
        <f>('c.KEC. PADAMARA'!AE23+'c.KEC. PADAMARA'!AG23+'c.KEC. PADAMARA'!AI23)/H149*100</f>
        <v>0</v>
      </c>
      <c r="S149" s="691">
        <f>('c.KEC. PADAMARA'!AK24+'c.KEC. PADAMARA'!AM24+'c.KEC. PADAMARA'!AO24)/H149*100</f>
        <v>0</v>
      </c>
      <c r="T149" s="691"/>
      <c r="U149" s="691"/>
      <c r="V149" s="691"/>
      <c r="W149" s="691"/>
      <c r="X149" s="917">
        <f>'c.KEC. PADAMARA'!K24</f>
        <v>0.2</v>
      </c>
      <c r="Y149" s="691">
        <f>'c.KEC. PADAMARA'!L24</f>
        <v>38.461538461538467</v>
      </c>
      <c r="Z149" s="691">
        <f>'c.KEC. PADAMARA'!M24</f>
        <v>0.2</v>
      </c>
      <c r="AA149" s="691">
        <f>'c.KEC. PADAMARA'!N24</f>
        <v>38.461538461538467</v>
      </c>
      <c r="AB149" s="691">
        <f>'c.KEC. PADAMARA'!O24</f>
        <v>0.12</v>
      </c>
      <c r="AC149" s="691">
        <f>'c.KEC. PADAMARA'!P24</f>
        <v>23.076923076923077</v>
      </c>
      <c r="AD149" s="691">
        <f>'c.KEC. PADAMARA'!Q24</f>
        <v>0</v>
      </c>
      <c r="AE149" s="691">
        <f>'c.KEC. PADAMARA'!R24</f>
        <v>0</v>
      </c>
      <c r="AF149" s="692"/>
      <c r="AG149" s="692" t="str">
        <f>'c.KEC. PADAMARA'!AQ24</f>
        <v>K</v>
      </c>
      <c r="AH149" s="692"/>
      <c r="AI149" s="819">
        <f t="shared" si="85"/>
        <v>0</v>
      </c>
      <c r="AJ149" s="819">
        <f t="shared" si="86"/>
        <v>-1.0658141036401503E-14</v>
      </c>
      <c r="AK149" s="790">
        <f t="shared" si="84"/>
        <v>100</v>
      </c>
      <c r="AL149" s="667"/>
      <c r="AM149" s="675"/>
      <c r="AN149" s="628"/>
      <c r="AO149" s="693"/>
      <c r="AP149" s="677"/>
    </row>
    <row r="150" spans="1:45" s="694" customFormat="1" ht="20.100000000000001" customHeight="1">
      <c r="A150" s="667"/>
      <c r="B150" s="682">
        <f t="shared" si="92"/>
        <v>14</v>
      </c>
      <c r="C150" s="683">
        <f>'c.KEC. PADAMARA'!D25</f>
        <v>1.167</v>
      </c>
      <c r="D150" s="684" t="str">
        <f>'c.KEC. PADAMARA'!E25</f>
        <v>Bojanegara-Prigi</v>
      </c>
      <c r="E150" s="685" t="s">
        <v>1272</v>
      </c>
      <c r="F150" s="686">
        <f>'c.KEC. PADAMARA'!F25</f>
        <v>0</v>
      </c>
      <c r="G150" s="687">
        <v>1.79</v>
      </c>
      <c r="H150" s="688">
        <f>'c.KEC. PADAMARA'!H25</f>
        <v>1.79</v>
      </c>
      <c r="I150" s="689">
        <f t="shared" si="87"/>
        <v>1.79</v>
      </c>
      <c r="J150" s="689">
        <f t="shared" si="88"/>
        <v>0</v>
      </c>
      <c r="K150" s="689">
        <f t="shared" si="89"/>
        <v>0</v>
      </c>
      <c r="L150" s="689">
        <f t="shared" si="90"/>
        <v>0</v>
      </c>
      <c r="M150" s="836">
        <f t="shared" si="91"/>
        <v>1.79</v>
      </c>
      <c r="N150" s="690">
        <f>'c.KEC. PADAMARA'!I25</f>
        <v>4.2</v>
      </c>
      <c r="O150" s="691">
        <f>('c.KEC. PADAMARA'!K25+'c.KEC. PADAMARA'!M25+'c.KEC. PADAMARA'!O25+'c.KEC. PADAMARA'!Q25)/H150*100</f>
        <v>100</v>
      </c>
      <c r="P150" s="787"/>
      <c r="Q150" s="787"/>
      <c r="R150" s="691">
        <f>('c.KEC. PADAMARA'!AE24+'c.KEC. PADAMARA'!AG24+'c.KEC. PADAMARA'!AI24)/H150*100</f>
        <v>0</v>
      </c>
      <c r="S150" s="691">
        <f>('c.KEC. PADAMARA'!AK25+'c.KEC. PADAMARA'!AM25+'c.KEC. PADAMARA'!AO25)/H150*100</f>
        <v>0</v>
      </c>
      <c r="T150" s="691"/>
      <c r="U150" s="691"/>
      <c r="V150" s="691"/>
      <c r="W150" s="691"/>
      <c r="X150" s="917">
        <f>'c.KEC. PADAMARA'!K25</f>
        <v>1.19</v>
      </c>
      <c r="Y150" s="691">
        <f>'c.KEC. PADAMARA'!L25</f>
        <v>66.480446927374302</v>
      </c>
      <c r="Z150" s="691">
        <f>'c.KEC. PADAMARA'!M25</f>
        <v>0.6</v>
      </c>
      <c r="AA150" s="691">
        <f>'c.KEC. PADAMARA'!N25</f>
        <v>33.519553072625698</v>
      </c>
      <c r="AB150" s="691">
        <f>'c.KEC. PADAMARA'!O25</f>
        <v>0</v>
      </c>
      <c r="AC150" s="691">
        <f>'c.KEC. PADAMARA'!P25</f>
        <v>0</v>
      </c>
      <c r="AD150" s="691">
        <f>'c.KEC. PADAMARA'!Q25</f>
        <v>0</v>
      </c>
      <c r="AE150" s="691">
        <f>'c.KEC. PADAMARA'!R25</f>
        <v>0</v>
      </c>
      <c r="AF150" s="692"/>
      <c r="AG150" s="692" t="str">
        <f>'c.KEC. PADAMARA'!AQ25</f>
        <v>K</v>
      </c>
      <c r="AH150" s="692"/>
      <c r="AI150" s="819">
        <f t="shared" si="85"/>
        <v>1.1102230246251565E-16</v>
      </c>
      <c r="AJ150" s="819">
        <f t="shared" si="86"/>
        <v>0</v>
      </c>
      <c r="AK150" s="790">
        <f t="shared" si="84"/>
        <v>100</v>
      </c>
      <c r="AL150" s="667"/>
      <c r="AM150" s="675"/>
      <c r="AN150" s="628"/>
      <c r="AO150" s="693"/>
      <c r="AP150" s="677"/>
    </row>
    <row r="151" spans="1:45" s="709" customFormat="1" ht="20.100000000000001" customHeight="1">
      <c r="A151" s="698"/>
      <c r="B151" s="699"/>
      <c r="C151" s="700"/>
      <c r="D151" s="701"/>
      <c r="E151" s="702"/>
      <c r="F151" s="810">
        <f>SUM(F137:F150)</f>
        <v>33.742000000000004</v>
      </c>
      <c r="G151" s="810">
        <v>34.450000000000003</v>
      </c>
      <c r="H151" s="810">
        <f>SUM(H137:H150)</f>
        <v>34.450000000000003</v>
      </c>
      <c r="I151" s="810">
        <f t="shared" ref="I151:M151" si="93">SUM(I137:I150)</f>
        <v>34.449999999999996</v>
      </c>
      <c r="J151" s="810">
        <f t="shared" si="93"/>
        <v>0</v>
      </c>
      <c r="K151" s="810">
        <f t="shared" si="93"/>
        <v>0</v>
      </c>
      <c r="L151" s="810">
        <f t="shared" si="93"/>
        <v>0</v>
      </c>
      <c r="M151" s="840">
        <f t="shared" si="93"/>
        <v>34.449999999999996</v>
      </c>
      <c r="N151" s="703"/>
      <c r="O151" s="810">
        <f>SUM(O137:O150)/14</f>
        <v>100</v>
      </c>
      <c r="P151" s="825">
        <f>SUM(P137:P150)/14</f>
        <v>0</v>
      </c>
      <c r="Q151" s="825"/>
      <c r="R151" s="809">
        <f>SUM(R137:R150)/14</f>
        <v>0</v>
      </c>
      <c r="S151" s="809">
        <f>SUM(S137:S150)/14</f>
        <v>0</v>
      </c>
      <c r="T151" s="704">
        <f>SUM(T137:T150)</f>
        <v>27.599999999999994</v>
      </c>
      <c r="U151" s="704">
        <f>SUM(U137:U150)</f>
        <v>0</v>
      </c>
      <c r="V151" s="704">
        <f>SUM(V137:V150)</f>
        <v>0</v>
      </c>
      <c r="W151" s="704">
        <f>SUM(W137:W150)</f>
        <v>0</v>
      </c>
      <c r="X151" s="901">
        <f>SUM(X137:X150)</f>
        <v>22.18</v>
      </c>
      <c r="Y151" s="704">
        <f>X151/H151*100</f>
        <v>64.383164005805497</v>
      </c>
      <c r="Z151" s="704">
        <f t="shared" ref="Z151:AD151" si="94">SUM(Z137:Z150)</f>
        <v>10.349999999999998</v>
      </c>
      <c r="AA151" s="704">
        <f>Z151/H151*100</f>
        <v>30.043541364296072</v>
      </c>
      <c r="AB151" s="704">
        <f t="shared" si="94"/>
        <v>1.92</v>
      </c>
      <c r="AC151" s="704">
        <f>AB151/H151*100</f>
        <v>5.5732946298984034</v>
      </c>
      <c r="AD151" s="704">
        <f t="shared" si="94"/>
        <v>0</v>
      </c>
      <c r="AE151" s="704">
        <f>AD151/H151*100</f>
        <v>0</v>
      </c>
      <c r="AF151" s="704"/>
      <c r="AG151" s="704"/>
      <c r="AH151" s="704"/>
      <c r="AI151" s="819">
        <f t="shared" si="85"/>
        <v>-1.7763568394002505E-15</v>
      </c>
      <c r="AJ151" s="819">
        <f t="shared" si="86"/>
        <v>2.7533531010703882E-14</v>
      </c>
      <c r="AK151" s="788">
        <f>Y151+AA151+AC151+AE151</f>
        <v>99.999999999999972</v>
      </c>
      <c r="AL151" s="698"/>
      <c r="AM151" s="705"/>
      <c r="AN151" s="706"/>
      <c r="AO151" s="707"/>
      <c r="AP151" s="708"/>
    </row>
    <row r="152" spans="1:45" s="912" customFormat="1" ht="29.25" customHeight="1">
      <c r="A152" s="895"/>
      <c r="B152" s="896" t="s">
        <v>1254</v>
      </c>
      <c r="C152" s="1502" t="str">
        <f>'d.KEC. KUTASARI'!C11</f>
        <v>KECAMATAN KUTASARI</v>
      </c>
      <c r="D152" s="1503"/>
      <c r="E152" s="897"/>
      <c r="F152" s="898"/>
      <c r="G152" s="898"/>
      <c r="H152" s="898"/>
      <c r="I152" s="899"/>
      <c r="J152" s="899"/>
      <c r="K152" s="899"/>
      <c r="L152" s="899"/>
      <c r="M152" s="900"/>
      <c r="N152" s="899"/>
      <c r="O152" s="901"/>
      <c r="P152" s="902"/>
      <c r="Q152" s="902"/>
      <c r="R152" s="901"/>
      <c r="S152" s="901"/>
      <c r="T152" s="901"/>
      <c r="U152" s="901"/>
      <c r="V152" s="901"/>
      <c r="W152" s="901"/>
      <c r="X152" s="901"/>
      <c r="Y152" s="901"/>
      <c r="Z152" s="901"/>
      <c r="AA152" s="901"/>
      <c r="AB152" s="901"/>
      <c r="AC152" s="901"/>
      <c r="AD152" s="901"/>
      <c r="AE152" s="901"/>
      <c r="AF152" s="903"/>
      <c r="AG152" s="904"/>
      <c r="AH152" s="903"/>
      <c r="AI152" s="905">
        <f t="shared" si="85"/>
        <v>0</v>
      </c>
      <c r="AJ152" s="905">
        <f t="shared" si="86"/>
        <v>100</v>
      </c>
      <c r="AK152" s="906"/>
      <c r="AL152" s="895"/>
      <c r="AM152" s="907">
        <f t="shared" si="75"/>
        <v>0</v>
      </c>
      <c r="AN152" s="908" t="s">
        <v>434</v>
      </c>
      <c r="AO152" s="909" t="s">
        <v>1250</v>
      </c>
      <c r="AP152" s="910"/>
      <c r="AQ152" s="911">
        <f>+AD160+AB160+Z160+X160</f>
        <v>2.48</v>
      </c>
    </row>
    <row r="153" spans="1:45" s="694" customFormat="1" ht="20.100000000000001" customHeight="1">
      <c r="A153" s="667"/>
      <c r="B153" s="682">
        <v>1</v>
      </c>
      <c r="C153" s="683">
        <f>'d.KEC. KUTASARI'!D12</f>
        <v>1.123</v>
      </c>
      <c r="D153" s="684" t="str">
        <f>'d.KEC. KUTASARI'!E12</f>
        <v>Purbalingga - Kutasari</v>
      </c>
      <c r="E153" s="685" t="s">
        <v>1273</v>
      </c>
      <c r="F153" s="686">
        <f>'d.KEC. KUTASARI'!F12</f>
        <v>4.6319999999999997</v>
      </c>
      <c r="G153" s="687">
        <v>4.5199999999999996</v>
      </c>
      <c r="H153" s="688">
        <f>'d.KEC. KUTASARI'!H12</f>
        <v>4.5199999999999996</v>
      </c>
      <c r="I153" s="689">
        <f>'d.KEC. KUTASARI'!K12+'d.KEC. KUTASARI'!M12+'d.KEC. KUTASARI'!O12</f>
        <v>4.5199999999999996</v>
      </c>
      <c r="J153" s="689">
        <f t="shared" ref="J153" si="95">SUM(P153/100)*H153</f>
        <v>0</v>
      </c>
      <c r="K153" s="689">
        <f t="shared" ref="K153" si="96">SUM(R153/100)*H153</f>
        <v>0</v>
      </c>
      <c r="L153" s="689">
        <f t="shared" ref="L153" si="97">SUM(S153/100)*H153</f>
        <v>0</v>
      </c>
      <c r="M153" s="836">
        <f t="shared" ref="M153" si="98">SUM(I153:L153)</f>
        <v>4.5199999999999996</v>
      </c>
      <c r="N153" s="690">
        <f>'d.KEC. KUTASARI'!J12</f>
        <v>7</v>
      </c>
      <c r="O153" s="691">
        <f>('d.KEC. KUTASARI'!K12+'d.KEC. KUTASARI'!M12+'d.KEC. KUTASARI'!O12+'d.KEC. KUTASARI'!Q12)/H153*100</f>
        <v>100</v>
      </c>
      <c r="P153" s="787"/>
      <c r="Q153" s="787"/>
      <c r="R153" s="691">
        <f>'d.KEC. KUTASARI'!Q12/G153*100</f>
        <v>0</v>
      </c>
      <c r="S153" s="691"/>
      <c r="T153" s="691"/>
      <c r="U153" s="691"/>
      <c r="V153" s="691"/>
      <c r="W153" s="691"/>
      <c r="X153" s="917">
        <f>'d.KEC. KUTASARI'!K12</f>
        <v>4.5199999999999996</v>
      </c>
      <c r="Y153" s="691">
        <f>'d.KEC. KUTASARI'!L12</f>
        <v>100</v>
      </c>
      <c r="Z153" s="691">
        <f>'d.KEC. KUTASARI'!M12</f>
        <v>0</v>
      </c>
      <c r="AA153" s="691">
        <f>'d.KEC. KUTASARI'!N12</f>
        <v>0</v>
      </c>
      <c r="AB153" s="691">
        <f>'d.KEC. KUTASARI'!O12</f>
        <v>0</v>
      </c>
      <c r="AC153" s="691">
        <f>'d.KEC. KUTASARI'!P12</f>
        <v>0</v>
      </c>
      <c r="AD153" s="691">
        <f>'d.KEC. KUTASARI'!Q12</f>
        <v>0</v>
      </c>
      <c r="AE153" s="691">
        <f>'d.KEC. KUTASARI'!R12</f>
        <v>0</v>
      </c>
      <c r="AF153" s="692"/>
      <c r="AG153" s="692" t="str">
        <f>'d.KEC. KUTASARI'!AQ12</f>
        <v>K</v>
      </c>
      <c r="AH153" s="692" t="s">
        <v>1249</v>
      </c>
      <c r="AI153" s="819">
        <f t="shared" si="85"/>
        <v>0</v>
      </c>
      <c r="AJ153" s="819">
        <f t="shared" si="86"/>
        <v>0</v>
      </c>
      <c r="AK153" s="667"/>
      <c r="AL153" s="667"/>
      <c r="AM153" s="675">
        <f t="shared" si="75"/>
        <v>0</v>
      </c>
      <c r="AN153" s="628" t="s">
        <v>434</v>
      </c>
      <c r="AO153" s="693" t="s">
        <v>1250</v>
      </c>
      <c r="AP153" s="677"/>
      <c r="AQ153" s="716">
        <f>+Y155+AA155</f>
        <v>95.876288659793815</v>
      </c>
    </row>
    <row r="154" spans="1:45" s="694" customFormat="1" ht="20.100000000000001" customHeight="1">
      <c r="A154" s="667"/>
      <c r="B154" s="682">
        <v>2</v>
      </c>
      <c r="C154" s="683">
        <f>'d.KEC. KUTASARI'!D13</f>
        <v>1.1240000000000001</v>
      </c>
      <c r="D154" s="684" t="str">
        <f>'d.KEC. KUTASARI'!E13</f>
        <v>Kutasari - Tobong</v>
      </c>
      <c r="E154" s="685" t="s">
        <v>1273</v>
      </c>
      <c r="F154" s="686">
        <f>'d.KEC. KUTASARI'!F13</f>
        <v>3.573</v>
      </c>
      <c r="G154" s="687">
        <v>3.45</v>
      </c>
      <c r="H154" s="688">
        <f>'d.KEC. KUTASARI'!H13</f>
        <v>3.45</v>
      </c>
      <c r="I154" s="689">
        <f>'d.KEC. KUTASARI'!K13+'d.KEC. KUTASARI'!M13+'d.KEC. KUTASARI'!O13</f>
        <v>3.4499999999999997</v>
      </c>
      <c r="J154" s="689">
        <f t="shared" ref="J154:J166" si="99">SUM(P154/100)*H154</f>
        <v>0</v>
      </c>
      <c r="K154" s="689">
        <f t="shared" ref="K154:K166" si="100">SUM(R154/100)*H154</f>
        <v>0</v>
      </c>
      <c r="L154" s="689">
        <f t="shared" ref="L154:L166" si="101">SUM(S154/100)*H154</f>
        <v>0</v>
      </c>
      <c r="M154" s="836">
        <f t="shared" ref="M154:M166" si="102">SUM(I154:L154)</f>
        <v>3.4499999999999997</v>
      </c>
      <c r="N154" s="690">
        <f>'d.KEC. KUTASARI'!J13</f>
        <v>7</v>
      </c>
      <c r="O154" s="691">
        <f>('d.KEC. KUTASARI'!K13+'d.KEC. KUTASARI'!M13+'d.KEC. KUTASARI'!O13+'d.KEC. KUTASARI'!Q13)/H154*100</f>
        <v>99.999999999999986</v>
      </c>
      <c r="P154" s="787"/>
      <c r="Q154" s="787"/>
      <c r="R154" s="691">
        <f>'d.KEC. KUTASARI'!Q13/G154*100</f>
        <v>0</v>
      </c>
      <c r="S154" s="691"/>
      <c r="T154" s="691"/>
      <c r="U154" s="691"/>
      <c r="V154" s="691"/>
      <c r="W154" s="691"/>
      <c r="X154" s="917">
        <f>'d.KEC. KUTASARI'!K13</f>
        <v>3.05</v>
      </c>
      <c r="Y154" s="691">
        <f>'d.KEC. KUTASARI'!L13</f>
        <v>88.405797101449281</v>
      </c>
      <c r="Z154" s="691">
        <f>'d.KEC. KUTASARI'!M13</f>
        <v>0.4</v>
      </c>
      <c r="AA154" s="691">
        <f>'d.KEC. KUTASARI'!N13</f>
        <v>11.594202898550725</v>
      </c>
      <c r="AB154" s="691">
        <f>'d.KEC. KUTASARI'!O13</f>
        <v>0</v>
      </c>
      <c r="AC154" s="691">
        <f>'d.KEC. KUTASARI'!P13</f>
        <v>0</v>
      </c>
      <c r="AD154" s="691">
        <f>'d.KEC. KUTASARI'!Q13</f>
        <v>0</v>
      </c>
      <c r="AE154" s="691">
        <f>'d.KEC. KUTASARI'!R13</f>
        <v>0</v>
      </c>
      <c r="AF154" s="692"/>
      <c r="AG154" s="692" t="str">
        <f>'d.KEC. KUTASARI'!AQ13</f>
        <v>K</v>
      </c>
      <c r="AH154" s="692" t="s">
        <v>1249</v>
      </c>
      <c r="AI154" s="819">
        <f t="shared" si="85"/>
        <v>-1.1102230246251565E-16</v>
      </c>
      <c r="AJ154" s="819">
        <f t="shared" si="86"/>
        <v>-5.3290705182007514E-15</v>
      </c>
      <c r="AK154" s="667"/>
      <c r="AL154" s="667"/>
      <c r="AM154" s="675">
        <f t="shared" si="75"/>
        <v>0</v>
      </c>
      <c r="AN154" s="628" t="s">
        <v>434</v>
      </c>
      <c r="AO154" s="693" t="s">
        <v>1250</v>
      </c>
      <c r="AP154" s="677"/>
      <c r="AQ154" s="716">
        <f>+Y160+AA160+AC160+AE160</f>
        <v>100</v>
      </c>
      <c r="AR154" s="716">
        <f>+AE154+AC154+AA154+Y154</f>
        <v>100</v>
      </c>
    </row>
    <row r="155" spans="1:45" s="694" customFormat="1" ht="20.100000000000001" customHeight="1">
      <c r="A155" s="667"/>
      <c r="B155" s="682">
        <v>3</v>
      </c>
      <c r="C155" s="683">
        <f>'d.KEC. KUTASARI'!D14</f>
        <v>1.125</v>
      </c>
      <c r="D155" s="684" t="str">
        <f>'d.KEC. KUTASARI'!E14</f>
        <v>Tobong - Bumisari</v>
      </c>
      <c r="E155" s="685" t="s">
        <v>1273</v>
      </c>
      <c r="F155" s="686">
        <f>'d.KEC. KUTASARI'!F14</f>
        <v>4.8840000000000003</v>
      </c>
      <c r="G155" s="687">
        <v>4.8499999999999996</v>
      </c>
      <c r="H155" s="688">
        <f>'d.KEC. KUTASARI'!H14</f>
        <v>4.8499999999999996</v>
      </c>
      <c r="I155" s="689">
        <f>'d.KEC. KUTASARI'!K14+'d.KEC. KUTASARI'!M14+'d.KEC. KUTASARI'!O14</f>
        <v>4.8500000000000005</v>
      </c>
      <c r="J155" s="689">
        <f t="shared" si="99"/>
        <v>0</v>
      </c>
      <c r="K155" s="689">
        <f t="shared" si="100"/>
        <v>0</v>
      </c>
      <c r="L155" s="689">
        <f t="shared" si="101"/>
        <v>0</v>
      </c>
      <c r="M155" s="836">
        <f t="shared" si="102"/>
        <v>4.8500000000000005</v>
      </c>
      <c r="N155" s="690">
        <f>'d.KEC. KUTASARI'!J14</f>
        <v>6.5</v>
      </c>
      <c r="O155" s="691">
        <f>('d.KEC. KUTASARI'!K14+'d.KEC. KUTASARI'!M14+'d.KEC. KUTASARI'!O14+'d.KEC. KUTASARI'!Q14)/H155*100</f>
        <v>100.00000000000003</v>
      </c>
      <c r="P155" s="787"/>
      <c r="Q155" s="787"/>
      <c r="R155" s="691">
        <f>'d.KEC. KUTASARI'!Q14/G155*100</f>
        <v>0</v>
      </c>
      <c r="S155" s="691"/>
      <c r="T155" s="691"/>
      <c r="U155" s="691"/>
      <c r="V155" s="691"/>
      <c r="W155" s="691"/>
      <c r="X155" s="917">
        <f>'d.KEC. KUTASARI'!K14</f>
        <v>3.45</v>
      </c>
      <c r="Y155" s="691">
        <f>'d.KEC. KUTASARI'!L14</f>
        <v>71.134020618556704</v>
      </c>
      <c r="Z155" s="691">
        <f>'d.KEC. KUTASARI'!M14</f>
        <v>1.2</v>
      </c>
      <c r="AA155" s="691">
        <f>'d.KEC. KUTASARI'!N14</f>
        <v>24.742268041237114</v>
      </c>
      <c r="AB155" s="691">
        <f>'d.KEC. KUTASARI'!O14</f>
        <v>0.2</v>
      </c>
      <c r="AC155" s="691">
        <f>'d.KEC. KUTASARI'!P14</f>
        <v>4.1237113402061851</v>
      </c>
      <c r="AD155" s="691">
        <f>'d.KEC. KUTASARI'!Q14</f>
        <v>0</v>
      </c>
      <c r="AE155" s="691">
        <f>'d.KEC. KUTASARI'!R14</f>
        <v>0</v>
      </c>
      <c r="AF155" s="692"/>
      <c r="AG155" s="692" t="str">
        <f>'d.KEC. KUTASARI'!AQ14</f>
        <v>K</v>
      </c>
      <c r="AH155" s="692" t="s">
        <v>1249</v>
      </c>
      <c r="AI155" s="819">
        <f t="shared" si="85"/>
        <v>3.8857805861880479E-16</v>
      </c>
      <c r="AJ155" s="819">
        <f t="shared" si="86"/>
        <v>-3.5527136788005009E-15</v>
      </c>
      <c r="AK155" s="667"/>
      <c r="AL155" s="667"/>
      <c r="AM155" s="675">
        <f t="shared" si="75"/>
        <v>4.1237113402061851</v>
      </c>
      <c r="AN155" s="628" t="s">
        <v>434</v>
      </c>
      <c r="AO155" s="693" t="s">
        <v>1250</v>
      </c>
      <c r="AP155" s="677"/>
      <c r="AQ155" s="694" t="s">
        <v>1255</v>
      </c>
    </row>
    <row r="156" spans="1:45" s="694" customFormat="1" ht="20.100000000000001" customHeight="1">
      <c r="A156" s="667"/>
      <c r="B156" s="682">
        <v>4</v>
      </c>
      <c r="C156" s="683">
        <f>'d.KEC. KUTASARI'!D15</f>
        <v>1.1259999999999999</v>
      </c>
      <c r="D156" s="684" t="str">
        <f>'d.KEC. KUTASARI'!E15</f>
        <v>Karangaren - Purwadadi</v>
      </c>
      <c r="E156" s="685" t="s">
        <v>1273</v>
      </c>
      <c r="F156" s="686">
        <f>'d.KEC. KUTASARI'!F15</f>
        <v>5.5750000000000002</v>
      </c>
      <c r="G156" s="687">
        <v>7.82</v>
      </c>
      <c r="H156" s="688">
        <f>'d.KEC. KUTASARI'!H15</f>
        <v>7.82</v>
      </c>
      <c r="I156" s="689">
        <f>'d.KEC. KUTASARI'!K15+'d.KEC. KUTASARI'!M15+'d.KEC. KUTASARI'!O15</f>
        <v>7.8199999999999994</v>
      </c>
      <c r="J156" s="689">
        <f t="shared" si="99"/>
        <v>0</v>
      </c>
      <c r="K156" s="689">
        <f t="shared" si="100"/>
        <v>0</v>
      </c>
      <c r="L156" s="689">
        <f t="shared" si="101"/>
        <v>0</v>
      </c>
      <c r="M156" s="836">
        <f t="shared" si="102"/>
        <v>7.8199999999999994</v>
      </c>
      <c r="N156" s="690">
        <f>'d.KEC. KUTASARI'!J15</f>
        <v>5</v>
      </c>
      <c r="O156" s="691">
        <f>('d.KEC. KUTASARI'!K15+'d.KEC. KUTASARI'!M15+'d.KEC. KUTASARI'!O15+'d.KEC. KUTASARI'!Q15)/H156*100</f>
        <v>99.999999999999986</v>
      </c>
      <c r="P156" s="787"/>
      <c r="Q156" s="787"/>
      <c r="R156" s="691">
        <f>'d.KEC. KUTASARI'!Q15/G156*100</f>
        <v>0</v>
      </c>
      <c r="S156" s="691"/>
      <c r="T156" s="691"/>
      <c r="U156" s="691"/>
      <c r="V156" s="691"/>
      <c r="W156" s="691"/>
      <c r="X156" s="917">
        <f>'d.KEC. KUTASARI'!K15</f>
        <v>3.6</v>
      </c>
      <c r="Y156" s="691">
        <f>'d.KEC. KUTASARI'!L15</f>
        <v>46.035805626598467</v>
      </c>
      <c r="Z156" s="691">
        <f>'d.KEC. KUTASARI'!M15</f>
        <v>2.42</v>
      </c>
      <c r="AA156" s="691">
        <f>'d.KEC. KUTASARI'!N15</f>
        <v>30.946291560102303</v>
      </c>
      <c r="AB156" s="691">
        <f>'d.KEC. KUTASARI'!O15</f>
        <v>1.8</v>
      </c>
      <c r="AC156" s="691">
        <f>'d.KEC. KUTASARI'!P15</f>
        <v>23.017902813299234</v>
      </c>
      <c r="AD156" s="691">
        <f>'d.KEC. KUTASARI'!AI15</f>
        <v>0</v>
      </c>
      <c r="AE156" s="691">
        <f>'d.KEC. KUTASARI'!R15</f>
        <v>0</v>
      </c>
      <c r="AF156" s="692"/>
      <c r="AG156" s="692" t="str">
        <f>'d.KEC. KUTASARI'!AQ15</f>
        <v>K</v>
      </c>
      <c r="AH156" s="692" t="s">
        <v>1249</v>
      </c>
      <c r="AI156" s="819">
        <f t="shared" si="85"/>
        <v>-1.1102230246251565E-15</v>
      </c>
      <c r="AJ156" s="819">
        <f t="shared" si="86"/>
        <v>-3.5527136788005009E-15</v>
      </c>
      <c r="AK156" s="667"/>
      <c r="AL156" s="667"/>
      <c r="AM156" s="675">
        <f t="shared" si="75"/>
        <v>23.017902813299234</v>
      </c>
      <c r="AN156" s="628" t="s">
        <v>434</v>
      </c>
      <c r="AO156" s="693" t="s">
        <v>1250</v>
      </c>
      <c r="AP156" s="677"/>
    </row>
    <row r="157" spans="1:45" s="694" customFormat="1" ht="20.100000000000001" customHeight="1">
      <c r="A157" s="667"/>
      <c r="B157" s="682">
        <v>5</v>
      </c>
      <c r="C157" s="683">
        <f>'d.KEC. KUTASARI'!D16</f>
        <v>1.127</v>
      </c>
      <c r="D157" s="684" t="str">
        <f>'d.KEC. KUTASARI'!E16</f>
        <v>Pucangluwuk - Limbangan</v>
      </c>
      <c r="E157" s="685" t="s">
        <v>1273</v>
      </c>
      <c r="F157" s="686">
        <f>'d.KEC. KUTASARI'!F16</f>
        <v>1.845</v>
      </c>
      <c r="G157" s="687">
        <v>1.85</v>
      </c>
      <c r="H157" s="688">
        <f>'d.KEC. KUTASARI'!H16</f>
        <v>1.85</v>
      </c>
      <c r="I157" s="689">
        <f>'d.KEC. KUTASARI'!K16+'d.KEC. KUTASARI'!M16+'d.KEC. KUTASARI'!O16</f>
        <v>1.65</v>
      </c>
      <c r="J157" s="689">
        <f t="shared" si="99"/>
        <v>0</v>
      </c>
      <c r="K157" s="689">
        <f t="shared" si="100"/>
        <v>0.19999999999999998</v>
      </c>
      <c r="L157" s="689">
        <f t="shared" si="101"/>
        <v>0</v>
      </c>
      <c r="M157" s="836">
        <f t="shared" si="102"/>
        <v>1.8499999999999999</v>
      </c>
      <c r="N157" s="690">
        <f>'d.KEC. KUTASARI'!J16</f>
        <v>5.5</v>
      </c>
      <c r="O157" s="691">
        <f>('d.KEC. KUTASARI'!K16+'d.KEC. KUTASARI'!M16+'d.KEC. KUTASARI'!O16+'d.KEC. KUTASARI'!Q16)/H157*100</f>
        <v>89.189189189189179</v>
      </c>
      <c r="P157" s="787"/>
      <c r="Q157" s="787"/>
      <c r="R157" s="691">
        <f>'d.KEC. KUTASARI'!AI16/H157*100</f>
        <v>10.810810810810811</v>
      </c>
      <c r="S157" s="691"/>
      <c r="T157" s="691"/>
      <c r="U157" s="691"/>
      <c r="V157" s="691"/>
      <c r="W157" s="691"/>
      <c r="X157" s="917">
        <f>'d.KEC. KUTASARI'!K16</f>
        <v>0.85</v>
      </c>
      <c r="Y157" s="691">
        <f>'d.KEC. KUTASARI'!L16</f>
        <v>45.945945945945951</v>
      </c>
      <c r="Z157" s="691">
        <f>'d.KEC. KUTASARI'!M16</f>
        <v>0.8</v>
      </c>
      <c r="AA157" s="691">
        <f>'d.KEC. KUTASARI'!N16</f>
        <v>43.243243243243242</v>
      </c>
      <c r="AB157" s="691">
        <f>'d.KEC. KUTASARI'!O16</f>
        <v>0</v>
      </c>
      <c r="AC157" s="691">
        <f>'d.KEC. KUTASARI'!P16</f>
        <v>0</v>
      </c>
      <c r="AD157" s="691">
        <f>'d.KEC. KUTASARI'!AI16</f>
        <v>0.2</v>
      </c>
      <c r="AE157" s="691">
        <f>'d.KEC. KUTASARI'!AJ16</f>
        <v>10.810810810810811</v>
      </c>
      <c r="AF157" s="692"/>
      <c r="AG157" s="692" t="str">
        <f>'d.KEC. KUTASARI'!AQ16</f>
        <v>K</v>
      </c>
      <c r="AH157" s="692" t="s">
        <v>1249</v>
      </c>
      <c r="AI157" s="819">
        <f t="shared" si="85"/>
        <v>0</v>
      </c>
      <c r="AJ157" s="819">
        <f t="shared" si="86"/>
        <v>0</v>
      </c>
      <c r="AK157" s="667"/>
      <c r="AL157" s="667"/>
      <c r="AM157" s="675">
        <f t="shared" si="75"/>
        <v>10.810810810810811</v>
      </c>
      <c r="AN157" s="628" t="s">
        <v>443</v>
      </c>
      <c r="AO157" s="693" t="s">
        <v>1252</v>
      </c>
      <c r="AP157" s="677"/>
      <c r="AQ157" s="694" t="s">
        <v>1255</v>
      </c>
      <c r="AS157" s="716">
        <f>+AE157+AC157</f>
        <v>10.810810810810811</v>
      </c>
    </row>
    <row r="158" spans="1:45" s="694" customFormat="1" ht="20.100000000000001" customHeight="1">
      <c r="A158" s="667"/>
      <c r="B158" s="682">
        <v>6</v>
      </c>
      <c r="C158" s="683">
        <f>'d.KEC. KUTASARI'!D17</f>
        <v>1.1279999999999999</v>
      </c>
      <c r="D158" s="684" t="str">
        <f>'d.KEC. KUTASARI'!E17</f>
        <v>Tobong - Karangaglik</v>
      </c>
      <c r="E158" s="685" t="s">
        <v>1273</v>
      </c>
      <c r="F158" s="686">
        <f>'d.KEC. KUTASARI'!F17</f>
        <v>2.29</v>
      </c>
      <c r="G158" s="687">
        <v>2.2799999999999998</v>
      </c>
      <c r="H158" s="688">
        <f>'d.KEC. KUTASARI'!H17</f>
        <v>2.2799999999999998</v>
      </c>
      <c r="I158" s="689">
        <f>'d.KEC. KUTASARI'!K17+'d.KEC. KUTASARI'!M17+'d.KEC. KUTASARI'!O17</f>
        <v>2.2800000000000002</v>
      </c>
      <c r="J158" s="689">
        <f t="shared" si="99"/>
        <v>0</v>
      </c>
      <c r="K158" s="689">
        <f t="shared" si="100"/>
        <v>0</v>
      </c>
      <c r="L158" s="689">
        <f t="shared" si="101"/>
        <v>0</v>
      </c>
      <c r="M158" s="836">
        <f t="shared" si="102"/>
        <v>2.2800000000000002</v>
      </c>
      <c r="N158" s="690">
        <f>'d.KEC. KUTASARI'!J17</f>
        <v>5</v>
      </c>
      <c r="O158" s="691">
        <f>('d.KEC. KUTASARI'!K17+'d.KEC. KUTASARI'!M17+'d.KEC. KUTASARI'!O17+'d.KEC. KUTASARI'!Q17)/H158*100</f>
        <v>100.00000000000003</v>
      </c>
      <c r="P158" s="787"/>
      <c r="Q158" s="787"/>
      <c r="R158" s="691">
        <f>'d.KEC. KUTASARI'!AI17/H158*100</f>
        <v>0</v>
      </c>
      <c r="S158" s="691"/>
      <c r="T158" s="691"/>
      <c r="U158" s="691"/>
      <c r="V158" s="691"/>
      <c r="W158" s="691"/>
      <c r="X158" s="917">
        <f>'d.KEC. KUTASARI'!K17</f>
        <v>1.68</v>
      </c>
      <c r="Y158" s="691">
        <f>'d.KEC. KUTASARI'!L17</f>
        <v>73.68421052631578</v>
      </c>
      <c r="Z158" s="691">
        <f>'d.KEC. KUTASARI'!M17</f>
        <v>0.4</v>
      </c>
      <c r="AA158" s="691">
        <f>'d.KEC. KUTASARI'!N17</f>
        <v>17.543859649122805</v>
      </c>
      <c r="AB158" s="691">
        <f>'d.KEC. KUTASARI'!O17</f>
        <v>0.2</v>
      </c>
      <c r="AC158" s="691">
        <f>'d.KEC. KUTASARI'!P17</f>
        <v>8.7719298245614024</v>
      </c>
      <c r="AD158" s="691">
        <f>'d.KEC. KUTASARI'!AI17</f>
        <v>0</v>
      </c>
      <c r="AE158" s="691">
        <f>'d.KEC. KUTASARI'!AJ17</f>
        <v>0</v>
      </c>
      <c r="AF158" s="692"/>
      <c r="AG158" s="692" t="str">
        <f>'d.KEC. KUTASARI'!AQ17</f>
        <v>K</v>
      </c>
      <c r="AH158" s="692" t="s">
        <v>1249</v>
      </c>
      <c r="AI158" s="819">
        <f t="shared" si="85"/>
        <v>2.7755575615628914E-16</v>
      </c>
      <c r="AJ158" s="819">
        <f t="shared" si="86"/>
        <v>1.2434497875801753E-14</v>
      </c>
      <c r="AK158" s="667"/>
      <c r="AL158" s="667"/>
      <c r="AM158" s="675">
        <f t="shared" si="75"/>
        <v>8.7719298245614024</v>
      </c>
      <c r="AN158" s="628" t="s">
        <v>434</v>
      </c>
      <c r="AO158" s="693" t="s">
        <v>1250</v>
      </c>
      <c r="AP158" s="677"/>
    </row>
    <row r="159" spans="1:45" s="694" customFormat="1" ht="20.100000000000001" customHeight="1">
      <c r="A159" s="667"/>
      <c r="B159" s="682">
        <v>7</v>
      </c>
      <c r="C159" s="683">
        <f>'d.KEC. KUTASARI'!D18</f>
        <v>1.129</v>
      </c>
      <c r="D159" s="684" t="str">
        <f>'d.KEC. KUTASARI'!E18</f>
        <v>Walik - Karanggambas</v>
      </c>
      <c r="E159" s="685" t="s">
        <v>1273</v>
      </c>
      <c r="F159" s="686">
        <f>'d.KEC. KUTASARI'!F18</f>
        <v>2.6640000000000001</v>
      </c>
      <c r="G159" s="687">
        <v>2.67</v>
      </c>
      <c r="H159" s="688">
        <f>'d.KEC. KUTASARI'!H18</f>
        <v>2.67</v>
      </c>
      <c r="I159" s="689">
        <f>'d.KEC. KUTASARI'!K18+'d.KEC. KUTASARI'!M18+'d.KEC. KUTASARI'!O18</f>
        <v>2.67</v>
      </c>
      <c r="J159" s="689">
        <f t="shared" si="99"/>
        <v>0</v>
      </c>
      <c r="K159" s="689">
        <f t="shared" si="100"/>
        <v>0</v>
      </c>
      <c r="L159" s="689">
        <f t="shared" si="101"/>
        <v>0</v>
      </c>
      <c r="M159" s="836">
        <f t="shared" si="102"/>
        <v>2.67</v>
      </c>
      <c r="N159" s="690">
        <f>'d.KEC. KUTASARI'!J18</f>
        <v>6</v>
      </c>
      <c r="O159" s="691">
        <f>('d.KEC. KUTASARI'!K18+'d.KEC. KUTASARI'!M18+'d.KEC. KUTASARI'!O18+'d.KEC. KUTASARI'!Q18)/H159*100</f>
        <v>100</v>
      </c>
      <c r="P159" s="787"/>
      <c r="Q159" s="787"/>
      <c r="R159" s="691">
        <f>'d.KEC. KUTASARI'!Q18/G159*100</f>
        <v>0</v>
      </c>
      <c r="S159" s="691"/>
      <c r="T159" s="691"/>
      <c r="U159" s="691"/>
      <c r="V159" s="691"/>
      <c r="W159" s="691"/>
      <c r="X159" s="917">
        <f>'d.KEC. KUTASARI'!K18</f>
        <v>2.27</v>
      </c>
      <c r="Y159" s="691">
        <f>'d.KEC. KUTASARI'!L18</f>
        <v>85.018726591760299</v>
      </c>
      <c r="Z159" s="691">
        <f>'d.KEC. KUTASARI'!M18</f>
        <v>0.4</v>
      </c>
      <c r="AA159" s="691">
        <f>'d.KEC. KUTASARI'!N18</f>
        <v>14.981273408239701</v>
      </c>
      <c r="AB159" s="691">
        <f>'d.KEC. KUTASARI'!O18</f>
        <v>0</v>
      </c>
      <c r="AC159" s="691">
        <f>'d.KEC. KUTASARI'!P18</f>
        <v>0</v>
      </c>
      <c r="AD159" s="691">
        <f>'d.KEC. KUTASARI'!AI18</f>
        <v>0</v>
      </c>
      <c r="AE159" s="691">
        <f>'d.KEC. KUTASARI'!AJ18</f>
        <v>0</v>
      </c>
      <c r="AF159" s="692"/>
      <c r="AG159" s="692" t="str">
        <f>'d.KEC. KUTASARI'!AQ18</f>
        <v>K</v>
      </c>
      <c r="AH159" s="692" t="s">
        <v>1249</v>
      </c>
      <c r="AI159" s="819">
        <f t="shared" si="85"/>
        <v>-1.1102230246251565E-16</v>
      </c>
      <c r="AJ159" s="819">
        <f t="shared" si="86"/>
        <v>0</v>
      </c>
      <c r="AK159" s="667"/>
      <c r="AL159" s="667"/>
      <c r="AM159" s="675">
        <f t="shared" si="75"/>
        <v>0</v>
      </c>
      <c r="AN159" s="628" t="s">
        <v>443</v>
      </c>
      <c r="AO159" s="693" t="s">
        <v>1252</v>
      </c>
      <c r="AP159" s="677"/>
      <c r="AQ159" s="694" t="s">
        <v>1256</v>
      </c>
    </row>
    <row r="160" spans="1:45" s="694" customFormat="1" ht="20.100000000000001" customHeight="1">
      <c r="A160" s="667"/>
      <c r="B160" s="682">
        <v>8</v>
      </c>
      <c r="C160" s="683" t="str">
        <f>'d.KEC. KUTASARI'!D19</f>
        <v>1.130</v>
      </c>
      <c r="D160" s="684" t="str">
        <f>'d.KEC. KUTASARI'!E19</f>
        <v>Karangcegak - Pekalongan</v>
      </c>
      <c r="E160" s="685" t="s">
        <v>1273</v>
      </c>
      <c r="F160" s="686">
        <f>'d.KEC. KUTASARI'!F19</f>
        <v>2.4860000000000002</v>
      </c>
      <c r="G160" s="687">
        <v>2.48</v>
      </c>
      <c r="H160" s="688">
        <f>'d.KEC. KUTASARI'!H19</f>
        <v>2.48</v>
      </c>
      <c r="I160" s="689">
        <f>'d.KEC. KUTASARI'!K19+'d.KEC. KUTASARI'!M19+'d.KEC. KUTASARI'!O19</f>
        <v>2.48</v>
      </c>
      <c r="J160" s="689">
        <f t="shared" si="99"/>
        <v>0</v>
      </c>
      <c r="K160" s="689">
        <f t="shared" si="100"/>
        <v>0</v>
      </c>
      <c r="L160" s="689">
        <f t="shared" si="101"/>
        <v>0</v>
      </c>
      <c r="M160" s="836">
        <f t="shared" si="102"/>
        <v>2.48</v>
      </c>
      <c r="N160" s="690">
        <f>'d.KEC. KUTASARI'!J19</f>
        <v>5.5</v>
      </c>
      <c r="O160" s="691">
        <f>('d.KEC. KUTASARI'!K19+'d.KEC. KUTASARI'!M19+'d.KEC. KUTASARI'!O19+'d.KEC. KUTASARI'!Q19)/H160*100</f>
        <v>100</v>
      </c>
      <c r="P160" s="787"/>
      <c r="Q160" s="787"/>
      <c r="R160" s="691">
        <f>'d.KEC. KUTASARI'!Q19/G160*100</f>
        <v>0</v>
      </c>
      <c r="S160" s="691"/>
      <c r="T160" s="691"/>
      <c r="U160" s="691"/>
      <c r="V160" s="691"/>
      <c r="W160" s="691"/>
      <c r="X160" s="917">
        <f>'d.KEC. KUTASARI'!K19</f>
        <v>2.2799999999999998</v>
      </c>
      <c r="Y160" s="691">
        <f>'d.KEC. KUTASARI'!L19</f>
        <v>91.935483870967744</v>
      </c>
      <c r="Z160" s="691">
        <f>'d.KEC. KUTASARI'!M19</f>
        <v>0</v>
      </c>
      <c r="AA160" s="691">
        <f>'d.KEC. KUTASARI'!N19</f>
        <v>0</v>
      </c>
      <c r="AB160" s="691">
        <f>'d.KEC. KUTASARI'!O19</f>
        <v>0.2</v>
      </c>
      <c r="AC160" s="691">
        <f>'d.KEC. KUTASARI'!P19</f>
        <v>8.064516129032258</v>
      </c>
      <c r="AD160" s="691">
        <f>'d.KEC. KUTASARI'!AI19</f>
        <v>0</v>
      </c>
      <c r="AE160" s="691">
        <f>'d.KEC. KUTASARI'!AJ19</f>
        <v>0</v>
      </c>
      <c r="AF160" s="692"/>
      <c r="AG160" s="692" t="str">
        <f>'d.KEC. KUTASARI'!AQ19</f>
        <v>K</v>
      </c>
      <c r="AH160" s="692" t="s">
        <v>1249</v>
      </c>
      <c r="AI160" s="819">
        <f t="shared" si="85"/>
        <v>1.6653345369377348E-16</v>
      </c>
      <c r="AJ160" s="819">
        <f t="shared" si="86"/>
        <v>-1.7763568394002505E-15</v>
      </c>
      <c r="AK160" s="667"/>
      <c r="AL160" s="667"/>
      <c r="AM160" s="675">
        <f t="shared" si="75"/>
        <v>8.064516129032258</v>
      </c>
      <c r="AN160" s="628" t="s">
        <v>443</v>
      </c>
      <c r="AO160" s="693" t="s">
        <v>1252</v>
      </c>
      <c r="AP160" s="677"/>
      <c r="AQ160" s="717">
        <f>+AD160+AB160+Z160+X160</f>
        <v>2.48</v>
      </c>
    </row>
    <row r="161" spans="1:43" s="694" customFormat="1" ht="20.100000000000001" customHeight="1">
      <c r="A161" s="667"/>
      <c r="B161" s="682">
        <v>9</v>
      </c>
      <c r="C161" s="683">
        <f>'d.KEC. KUTASARI'!D20</f>
        <v>1.131</v>
      </c>
      <c r="D161" s="684" t="str">
        <f>'d.KEC. KUTASARI'!E20</f>
        <v>Munjul - Karangbanjar</v>
      </c>
      <c r="E161" s="685" t="s">
        <v>1273</v>
      </c>
      <c r="F161" s="686">
        <f>'d.KEC. KUTASARI'!F20</f>
        <v>0.90700000000000003</v>
      </c>
      <c r="G161" s="687">
        <v>0.82</v>
      </c>
      <c r="H161" s="688">
        <f>'d.KEC. KUTASARI'!H20</f>
        <v>0.82</v>
      </c>
      <c r="I161" s="689">
        <f>'d.KEC. KUTASARI'!K20+'d.KEC. KUTASARI'!M20+'d.KEC. KUTASARI'!O20</f>
        <v>0.82000000000000006</v>
      </c>
      <c r="J161" s="689">
        <f t="shared" si="99"/>
        <v>0</v>
      </c>
      <c r="K161" s="689">
        <f t="shared" si="100"/>
        <v>0</v>
      </c>
      <c r="L161" s="689">
        <f t="shared" si="101"/>
        <v>0</v>
      </c>
      <c r="M161" s="836">
        <f t="shared" si="102"/>
        <v>0.82000000000000006</v>
      </c>
      <c r="N161" s="690">
        <f>'d.KEC. KUTASARI'!J20</f>
        <v>5.5</v>
      </c>
      <c r="O161" s="691">
        <f>('d.KEC. KUTASARI'!K20+'d.KEC. KUTASARI'!M20+'d.KEC. KUTASARI'!O20+'d.KEC. KUTASARI'!Q20)/H161*100</f>
        <v>100.00000000000003</v>
      </c>
      <c r="P161" s="787"/>
      <c r="Q161" s="787"/>
      <c r="R161" s="691">
        <f>'d.KEC. KUTASARI'!Q20/G161*100</f>
        <v>0</v>
      </c>
      <c r="S161" s="691"/>
      <c r="T161" s="691">
        <f t="shared" ref="T161:T166" si="103">SUM(O161%*H161)</f>
        <v>0.82000000000000017</v>
      </c>
      <c r="U161" s="691">
        <f t="shared" ref="U161:U166" si="104">SUM(P161%*H161)</f>
        <v>0</v>
      </c>
      <c r="V161" s="691">
        <f t="shared" ref="V161:V166" si="105">SUM(R161%*H161)</f>
        <v>0</v>
      </c>
      <c r="W161" s="691">
        <f t="shared" ref="W161:W166" si="106">SUM(S161%*H161)</f>
        <v>0</v>
      </c>
      <c r="X161" s="917">
        <f>'d.KEC. KUTASARI'!K20</f>
        <v>0.02</v>
      </c>
      <c r="Y161" s="691">
        <f>'d.KEC. KUTASARI'!L20</f>
        <v>2.4390243902439024</v>
      </c>
      <c r="Z161" s="691">
        <f>'d.KEC. KUTASARI'!M20</f>
        <v>0.8</v>
      </c>
      <c r="AA161" s="691">
        <f>'d.KEC. KUTASARI'!N20</f>
        <v>97.560975609756099</v>
      </c>
      <c r="AB161" s="691">
        <f>'d.KEC. KUTASARI'!O20</f>
        <v>0</v>
      </c>
      <c r="AC161" s="691">
        <f>'d.KEC. KUTASARI'!P20</f>
        <v>0</v>
      </c>
      <c r="AD161" s="691">
        <f>'d.KEC. KUTASARI'!AI20</f>
        <v>0</v>
      </c>
      <c r="AE161" s="691">
        <f>'d.KEC. KUTASARI'!AJ20</f>
        <v>0</v>
      </c>
      <c r="AF161" s="692"/>
      <c r="AG161" s="692" t="str">
        <f>'d.KEC. KUTASARI'!AQ20</f>
        <v>K</v>
      </c>
      <c r="AH161" s="692" t="s">
        <v>1249</v>
      </c>
      <c r="AI161" s="819">
        <f t="shared" si="85"/>
        <v>0</v>
      </c>
      <c r="AJ161" s="819">
        <f t="shared" si="86"/>
        <v>0</v>
      </c>
      <c r="AK161" s="667"/>
      <c r="AL161" s="667"/>
      <c r="AM161" s="675">
        <f t="shared" si="75"/>
        <v>0</v>
      </c>
      <c r="AN161" s="628" t="s">
        <v>434</v>
      </c>
      <c r="AO161" s="693" t="s">
        <v>1250</v>
      </c>
      <c r="AP161" s="677"/>
      <c r="AQ161" s="716">
        <f>+AE160+AC160+AA160+Y160</f>
        <v>100</v>
      </c>
    </row>
    <row r="162" spans="1:43" s="694" customFormat="1" ht="20.100000000000001" customHeight="1">
      <c r="A162" s="667"/>
      <c r="B162" s="682">
        <v>10</v>
      </c>
      <c r="C162" s="683">
        <f>'d.KEC. KUTASARI'!D21</f>
        <v>1.1319999999999999</v>
      </c>
      <c r="D162" s="684" t="str">
        <f>'d.KEC. KUTASARI'!E21</f>
        <v>Kutasari - Beji</v>
      </c>
      <c r="E162" s="685" t="s">
        <v>1273</v>
      </c>
      <c r="F162" s="686">
        <f>'d.KEC. KUTASARI'!F21</f>
        <v>1.792</v>
      </c>
      <c r="G162" s="687">
        <v>1.8</v>
      </c>
      <c r="H162" s="688">
        <f>'d.KEC. KUTASARI'!H21</f>
        <v>1.8</v>
      </c>
      <c r="I162" s="689">
        <f>'d.KEC. KUTASARI'!K21+'d.KEC. KUTASARI'!M21+'d.KEC. KUTASARI'!O21</f>
        <v>1.8</v>
      </c>
      <c r="J162" s="689">
        <f t="shared" si="99"/>
        <v>0</v>
      </c>
      <c r="K162" s="689">
        <f t="shared" si="100"/>
        <v>0</v>
      </c>
      <c r="L162" s="689">
        <f t="shared" si="101"/>
        <v>0</v>
      </c>
      <c r="M162" s="836">
        <f t="shared" si="102"/>
        <v>1.8</v>
      </c>
      <c r="N162" s="690">
        <f>'d.KEC. KUTASARI'!J21</f>
        <v>8</v>
      </c>
      <c r="O162" s="691">
        <f>('d.KEC. KUTASARI'!K21+'d.KEC. KUTASARI'!M21+'d.KEC. KUTASARI'!O21+'d.KEC. KUTASARI'!Q21)/H162*100</f>
        <v>100</v>
      </c>
      <c r="P162" s="787"/>
      <c r="Q162" s="787"/>
      <c r="R162" s="691">
        <f>'d.KEC. KUTASARI'!Q21/G162*100</f>
        <v>0</v>
      </c>
      <c r="S162" s="691"/>
      <c r="T162" s="691">
        <f t="shared" si="103"/>
        <v>1.8</v>
      </c>
      <c r="U162" s="691">
        <f t="shared" si="104"/>
        <v>0</v>
      </c>
      <c r="V162" s="691">
        <f t="shared" si="105"/>
        <v>0</v>
      </c>
      <c r="W162" s="691">
        <f t="shared" si="106"/>
        <v>0</v>
      </c>
      <c r="X162" s="917">
        <f>'d.KEC. KUTASARI'!K21</f>
        <v>1.8</v>
      </c>
      <c r="Y162" s="691">
        <f>'d.KEC. KUTASARI'!L21</f>
        <v>100</v>
      </c>
      <c r="Z162" s="691">
        <f>'d.KEC. KUTASARI'!M21</f>
        <v>0</v>
      </c>
      <c r="AA162" s="691">
        <f>'d.KEC. KUTASARI'!N21</f>
        <v>0</v>
      </c>
      <c r="AB162" s="691">
        <f>'d.KEC. KUTASARI'!O21</f>
        <v>0</v>
      </c>
      <c r="AC162" s="691">
        <f>'d.KEC. KUTASARI'!P21</f>
        <v>0</v>
      </c>
      <c r="AD162" s="691">
        <f>'d.KEC. KUTASARI'!AI21</f>
        <v>0</v>
      </c>
      <c r="AE162" s="691">
        <f>'d.KEC. KUTASARI'!AJ21</f>
        <v>0</v>
      </c>
      <c r="AF162" s="692"/>
      <c r="AG162" s="692" t="str">
        <f>'d.KEC. KUTASARI'!AQ21</f>
        <v>K</v>
      </c>
      <c r="AH162" s="692" t="s">
        <v>1249</v>
      </c>
      <c r="AI162" s="819">
        <f t="shared" si="85"/>
        <v>0</v>
      </c>
      <c r="AJ162" s="819">
        <f t="shared" si="86"/>
        <v>0</v>
      </c>
      <c r="AK162" s="667"/>
      <c r="AL162" s="667"/>
      <c r="AM162" s="675">
        <f t="shared" si="75"/>
        <v>0</v>
      </c>
      <c r="AN162" s="628" t="s">
        <v>434</v>
      </c>
      <c r="AO162" s="693" t="s">
        <v>1250</v>
      </c>
      <c r="AP162" s="677"/>
    </row>
    <row r="163" spans="1:43" s="697" customFormat="1" ht="20.100000000000001" customHeight="1">
      <c r="A163" s="695"/>
      <c r="B163" s="696">
        <v>11</v>
      </c>
      <c r="C163" s="683">
        <f>'d.KEC. KUTASARI'!D22</f>
        <v>1.133</v>
      </c>
      <c r="D163" s="684" t="str">
        <f>'d.KEC. KUTASARI'!E22</f>
        <v>Tobong - Kajen</v>
      </c>
      <c r="E163" s="685" t="s">
        <v>1273</v>
      </c>
      <c r="F163" s="686">
        <f>'d.KEC. KUTASARI'!F22</f>
        <v>3.7759999999999998</v>
      </c>
      <c r="G163" s="687">
        <v>3.78</v>
      </c>
      <c r="H163" s="688">
        <f>'d.KEC. KUTASARI'!H22</f>
        <v>3.78</v>
      </c>
      <c r="I163" s="689">
        <f>'d.KEC. KUTASARI'!K22+'d.KEC. KUTASARI'!M22+'d.KEC. KUTASARI'!O22</f>
        <v>3.78</v>
      </c>
      <c r="J163" s="689">
        <f t="shared" si="99"/>
        <v>0</v>
      </c>
      <c r="K163" s="689">
        <f t="shared" si="100"/>
        <v>0</v>
      </c>
      <c r="L163" s="689">
        <f t="shared" si="101"/>
        <v>0</v>
      </c>
      <c r="M163" s="836">
        <f t="shared" si="102"/>
        <v>3.78</v>
      </c>
      <c r="N163" s="690">
        <f>'d.KEC. KUTASARI'!J22</f>
        <v>5</v>
      </c>
      <c r="O163" s="691">
        <f>('d.KEC. KUTASARI'!K22+'d.KEC. KUTASARI'!M22+'d.KEC. KUTASARI'!O22+'d.KEC. KUTASARI'!Q22)/H163*100</f>
        <v>100</v>
      </c>
      <c r="P163" s="787"/>
      <c r="Q163" s="787"/>
      <c r="R163" s="691">
        <f>'d.KEC. KUTASARI'!Q22/G163*100</f>
        <v>0</v>
      </c>
      <c r="S163" s="691"/>
      <c r="T163" s="691">
        <f t="shared" si="103"/>
        <v>3.78</v>
      </c>
      <c r="U163" s="691">
        <f t="shared" si="104"/>
        <v>0</v>
      </c>
      <c r="V163" s="691">
        <f t="shared" si="105"/>
        <v>0</v>
      </c>
      <c r="W163" s="691">
        <f t="shared" si="106"/>
        <v>0</v>
      </c>
      <c r="X163" s="917">
        <f>'d.KEC. KUTASARI'!K22</f>
        <v>3.78</v>
      </c>
      <c r="Y163" s="691">
        <f>'d.KEC. KUTASARI'!L22</f>
        <v>100</v>
      </c>
      <c r="Z163" s="691">
        <f>'d.KEC. KUTASARI'!M22</f>
        <v>0</v>
      </c>
      <c r="AA163" s="691">
        <f>'d.KEC. KUTASARI'!N22</f>
        <v>0</v>
      </c>
      <c r="AB163" s="691">
        <f>'d.KEC. KUTASARI'!O22</f>
        <v>0</v>
      </c>
      <c r="AC163" s="691">
        <f>'d.KEC. KUTASARI'!P22</f>
        <v>0</v>
      </c>
      <c r="AD163" s="691">
        <f>'d.KEC. KUTASARI'!AI22</f>
        <v>0</v>
      </c>
      <c r="AE163" s="691">
        <f>'d.KEC. KUTASARI'!AJ22</f>
        <v>0</v>
      </c>
      <c r="AF163" s="692"/>
      <c r="AG163" s="692" t="str">
        <f>'d.KEC. KUTASARI'!AQ22</f>
        <v>K</v>
      </c>
      <c r="AH163" s="692" t="s">
        <v>1249</v>
      </c>
      <c r="AI163" s="819">
        <f t="shared" si="85"/>
        <v>0</v>
      </c>
      <c r="AJ163" s="819">
        <f t="shared" si="86"/>
        <v>0</v>
      </c>
      <c r="AK163" s="695"/>
      <c r="AL163" s="695"/>
      <c r="AM163" s="675">
        <f t="shared" si="75"/>
        <v>0</v>
      </c>
      <c r="AN163" s="628" t="s">
        <v>443</v>
      </c>
      <c r="AO163" s="693" t="s">
        <v>1252</v>
      </c>
      <c r="AP163" s="677"/>
    </row>
    <row r="164" spans="1:43" s="697" customFormat="1" ht="20.100000000000001" customHeight="1">
      <c r="A164" s="695"/>
      <c r="B164" s="696">
        <v>12</v>
      </c>
      <c r="C164" s="683">
        <f>'d.KEC. KUTASARI'!D23</f>
        <v>1.1339999999999999</v>
      </c>
      <c r="D164" s="684" t="str">
        <f>'d.KEC. KUTASARI'!E23</f>
        <v>Candinata - Kajen</v>
      </c>
      <c r="E164" s="685" t="s">
        <v>1273</v>
      </c>
      <c r="F164" s="686">
        <f>'d.KEC. KUTASARI'!F23</f>
        <v>3.3250000000000002</v>
      </c>
      <c r="G164" s="687">
        <v>3.33</v>
      </c>
      <c r="H164" s="688">
        <f>'d.KEC. KUTASARI'!H23</f>
        <v>3.33</v>
      </c>
      <c r="I164" s="689">
        <f>'d.KEC. KUTASARI'!K23+'d.KEC. KUTASARI'!M23+'d.KEC. KUTASARI'!O23</f>
        <v>3.1300000000000003</v>
      </c>
      <c r="J164" s="689">
        <f t="shared" si="99"/>
        <v>0</v>
      </c>
      <c r="K164" s="689">
        <f t="shared" si="100"/>
        <v>0.2</v>
      </c>
      <c r="L164" s="689">
        <f t="shared" si="101"/>
        <v>0</v>
      </c>
      <c r="M164" s="836">
        <f t="shared" si="102"/>
        <v>3.3300000000000005</v>
      </c>
      <c r="N164" s="690">
        <f>'d.KEC. KUTASARI'!J23</f>
        <v>6</v>
      </c>
      <c r="O164" s="691">
        <f>('d.KEC. KUTASARI'!K23+'d.KEC. KUTASARI'!M23+'d.KEC. KUTASARI'!O23+'d.KEC. KUTASARI'!Q23)/H164*100</f>
        <v>93.99399399399401</v>
      </c>
      <c r="P164" s="787"/>
      <c r="Q164" s="787"/>
      <c r="R164" s="691">
        <f>'d.KEC. KUTASARI'!AI23/H164*100</f>
        <v>6.0060060060060056</v>
      </c>
      <c r="S164" s="691"/>
      <c r="T164" s="691">
        <f t="shared" si="103"/>
        <v>3.1300000000000003</v>
      </c>
      <c r="U164" s="691">
        <f t="shared" si="104"/>
        <v>0</v>
      </c>
      <c r="V164" s="691">
        <f t="shared" si="105"/>
        <v>0.2</v>
      </c>
      <c r="W164" s="691">
        <f t="shared" si="106"/>
        <v>0</v>
      </c>
      <c r="X164" s="917">
        <f>'d.KEC. KUTASARI'!K23</f>
        <v>2.33</v>
      </c>
      <c r="Y164" s="691">
        <f>'d.KEC. KUTASARI'!L23</f>
        <v>69.969969969969966</v>
      </c>
      <c r="Z164" s="691">
        <f>'d.KEC. KUTASARI'!M23</f>
        <v>0.2</v>
      </c>
      <c r="AA164" s="691">
        <f>'d.KEC. KUTASARI'!N23</f>
        <v>6.0060060060060056</v>
      </c>
      <c r="AB164" s="691">
        <f>'d.KEC. KUTASARI'!O23</f>
        <v>0.6</v>
      </c>
      <c r="AC164" s="691">
        <f>'d.KEC. KUTASARI'!P23</f>
        <v>18.018018018018019</v>
      </c>
      <c r="AD164" s="691">
        <f>'d.KEC. KUTASARI'!AI23</f>
        <v>0.2</v>
      </c>
      <c r="AE164" s="691">
        <f>'d.KEC. KUTASARI'!AJ23</f>
        <v>6.0060060060060056</v>
      </c>
      <c r="AF164" s="692"/>
      <c r="AG164" s="692" t="str">
        <f>'d.KEC. KUTASARI'!AQ23</f>
        <v>K</v>
      </c>
      <c r="AH164" s="692" t="s">
        <v>1249</v>
      </c>
      <c r="AI164" s="819">
        <f t="shared" si="85"/>
        <v>4.9960036108132044E-16</v>
      </c>
      <c r="AJ164" s="819">
        <f t="shared" si="86"/>
        <v>0</v>
      </c>
      <c r="AK164" s="695"/>
      <c r="AL164" s="695"/>
      <c r="AM164" s="675">
        <f t="shared" si="75"/>
        <v>24.024024024024023</v>
      </c>
      <c r="AN164" s="628" t="s">
        <v>443</v>
      </c>
      <c r="AO164" s="693" t="s">
        <v>1252</v>
      </c>
      <c r="AP164" s="677"/>
    </row>
    <row r="165" spans="1:43" s="697" customFormat="1" ht="20.100000000000001" customHeight="1">
      <c r="A165" s="695"/>
      <c r="B165" s="696">
        <v>13</v>
      </c>
      <c r="C165" s="683">
        <f>'d.KEC. KUTASARI'!D24</f>
        <v>1.135</v>
      </c>
      <c r="D165" s="684" t="str">
        <f>'d.KEC. KUTASARI'!E24</f>
        <v>Purwadadi - Kajen</v>
      </c>
      <c r="E165" s="685" t="s">
        <v>1273</v>
      </c>
      <c r="F165" s="686">
        <f>'d.KEC. KUTASARI'!F24</f>
        <v>1.702</v>
      </c>
      <c r="G165" s="687">
        <v>1.68</v>
      </c>
      <c r="H165" s="688">
        <f>'d.KEC. KUTASARI'!H24</f>
        <v>1.68</v>
      </c>
      <c r="I165" s="689">
        <f>'d.KEC. KUTASARI'!K24+'d.KEC. KUTASARI'!M24+'d.KEC. KUTASARI'!O24</f>
        <v>0.28000000000000003</v>
      </c>
      <c r="J165" s="689">
        <f t="shared" si="99"/>
        <v>0</v>
      </c>
      <c r="K165" s="689">
        <f t="shared" si="100"/>
        <v>1.4</v>
      </c>
      <c r="L165" s="689">
        <f t="shared" si="101"/>
        <v>0</v>
      </c>
      <c r="M165" s="836">
        <f t="shared" si="102"/>
        <v>1.68</v>
      </c>
      <c r="N165" s="690">
        <f>'d.KEC. KUTASARI'!J24</f>
        <v>5</v>
      </c>
      <c r="O165" s="691">
        <f>('d.KEC. KUTASARI'!K24+'d.KEC. KUTASARI'!M24+'d.KEC. KUTASARI'!O24+'d.KEC. KUTASARI'!Q24)/H165*100</f>
        <v>16.666666666666668</v>
      </c>
      <c r="P165" s="787"/>
      <c r="Q165" s="787"/>
      <c r="R165" s="691">
        <f>'d.KEC. KUTASARI'!AI24/H165*100</f>
        <v>83.333333333333329</v>
      </c>
      <c r="S165" s="691"/>
      <c r="T165" s="691">
        <f t="shared" si="103"/>
        <v>0.28000000000000003</v>
      </c>
      <c r="U165" s="691">
        <f t="shared" si="104"/>
        <v>0</v>
      </c>
      <c r="V165" s="691">
        <f t="shared" si="105"/>
        <v>1.4</v>
      </c>
      <c r="W165" s="691">
        <f t="shared" si="106"/>
        <v>0</v>
      </c>
      <c r="X165" s="917">
        <f>'d.KEC. KUTASARI'!K24</f>
        <v>0</v>
      </c>
      <c r="Y165" s="691">
        <f>'d.KEC. KUTASARI'!L24</f>
        <v>0</v>
      </c>
      <c r="Z165" s="691">
        <f>'d.KEC. KUTASARI'!M24</f>
        <v>0.28000000000000003</v>
      </c>
      <c r="AA165" s="691">
        <f>'d.KEC. KUTASARI'!N24</f>
        <v>16.666666666666664</v>
      </c>
      <c r="AB165" s="691">
        <f>'d.KEC. KUTASARI'!O24</f>
        <v>0</v>
      </c>
      <c r="AC165" s="691">
        <f>'d.KEC. KUTASARI'!P24</f>
        <v>0</v>
      </c>
      <c r="AD165" s="691">
        <f>'d.KEC. KUTASARI'!AI24</f>
        <v>1.4</v>
      </c>
      <c r="AE165" s="691">
        <f>'d.KEC. KUTASARI'!AJ24</f>
        <v>83.333333333333343</v>
      </c>
      <c r="AF165" s="692"/>
      <c r="AG165" s="692" t="str">
        <f>'d.KEC. KUTASARI'!AQ24</f>
        <v>K</v>
      </c>
      <c r="AH165" s="692" t="s">
        <v>1249</v>
      </c>
      <c r="AI165" s="819">
        <f t="shared" si="85"/>
        <v>0</v>
      </c>
      <c r="AJ165" s="819">
        <f t="shared" si="86"/>
        <v>0</v>
      </c>
      <c r="AK165" s="695"/>
      <c r="AL165" s="695"/>
      <c r="AM165" s="675">
        <f t="shared" si="75"/>
        <v>83.333333333333343</v>
      </c>
      <c r="AN165" s="628" t="s">
        <v>434</v>
      </c>
      <c r="AO165" s="693" t="s">
        <v>1250</v>
      </c>
      <c r="AP165" s="677"/>
    </row>
    <row r="166" spans="1:43" s="697" customFormat="1" ht="20.100000000000001" customHeight="1">
      <c r="A166" s="695"/>
      <c r="B166" s="696">
        <v>14</v>
      </c>
      <c r="C166" s="683">
        <f>'d.KEC. KUTASARI'!D25</f>
        <v>1.1359999999999999</v>
      </c>
      <c r="D166" s="684" t="str">
        <f>'d.KEC. KUTASARI'!E25</f>
        <v>Bojongsari - Kutasari</v>
      </c>
      <c r="E166" s="685" t="s">
        <v>1273</v>
      </c>
      <c r="F166" s="686">
        <f>'d.KEC. KUTASARI'!F25</f>
        <v>4.9969999999999999</v>
      </c>
      <c r="G166" s="687">
        <v>5</v>
      </c>
      <c r="H166" s="688">
        <f>'d.KEC. KUTASARI'!H25</f>
        <v>5</v>
      </c>
      <c r="I166" s="689">
        <f>'d.KEC. KUTASARI'!K25+'d.KEC. KUTASARI'!M25+'d.KEC. KUTASARI'!O25</f>
        <v>5</v>
      </c>
      <c r="J166" s="689">
        <f t="shared" si="99"/>
        <v>0</v>
      </c>
      <c r="K166" s="689">
        <f t="shared" si="100"/>
        <v>0</v>
      </c>
      <c r="L166" s="689">
        <f t="shared" si="101"/>
        <v>0</v>
      </c>
      <c r="M166" s="836">
        <f t="shared" si="102"/>
        <v>5</v>
      </c>
      <c r="N166" s="690">
        <f>'d.KEC. KUTASARI'!J25</f>
        <v>8</v>
      </c>
      <c r="O166" s="691">
        <f>('d.KEC. KUTASARI'!K25+'d.KEC. KUTASARI'!M25+'d.KEC. KUTASARI'!O25+'d.KEC. KUTASARI'!Q25)/H166*100</f>
        <v>100</v>
      </c>
      <c r="P166" s="787"/>
      <c r="Q166" s="787"/>
      <c r="R166" s="691">
        <f>'d.KEC. KUTASARI'!Q25/G166*100</f>
        <v>0</v>
      </c>
      <c r="S166" s="691"/>
      <c r="T166" s="691">
        <f t="shared" si="103"/>
        <v>5</v>
      </c>
      <c r="U166" s="691">
        <f t="shared" si="104"/>
        <v>0</v>
      </c>
      <c r="V166" s="691">
        <f t="shared" si="105"/>
        <v>0</v>
      </c>
      <c r="W166" s="691">
        <f t="shared" si="106"/>
        <v>0</v>
      </c>
      <c r="X166" s="917">
        <f>'d.KEC. KUTASARI'!K25</f>
        <v>3.4</v>
      </c>
      <c r="Y166" s="691">
        <f>'d.KEC. KUTASARI'!L25</f>
        <v>68</v>
      </c>
      <c r="Z166" s="691">
        <f>'d.KEC. KUTASARI'!M25</f>
        <v>1.6</v>
      </c>
      <c r="AA166" s="691">
        <f>'d.KEC. KUTASARI'!N25</f>
        <v>32</v>
      </c>
      <c r="AB166" s="691">
        <f>'d.KEC. KUTASARI'!O25</f>
        <v>0</v>
      </c>
      <c r="AC166" s="691">
        <f>'d.KEC. KUTASARI'!P25</f>
        <v>0</v>
      </c>
      <c r="AD166" s="691">
        <f>'d.KEC. KUTASARI'!AI25</f>
        <v>0</v>
      </c>
      <c r="AE166" s="691">
        <f>'d.KEC. KUTASARI'!AJ25</f>
        <v>0</v>
      </c>
      <c r="AF166" s="692"/>
      <c r="AG166" s="692" t="str">
        <f>'d.KEC. KUTASARI'!AQ25</f>
        <v>P</v>
      </c>
      <c r="AH166" s="692" t="s">
        <v>1249</v>
      </c>
      <c r="AI166" s="819">
        <f t="shared" si="85"/>
        <v>0</v>
      </c>
      <c r="AJ166" s="819">
        <f t="shared" si="86"/>
        <v>0</v>
      </c>
      <c r="AK166" s="695"/>
      <c r="AL166" s="695"/>
      <c r="AM166" s="675">
        <f t="shared" si="75"/>
        <v>0</v>
      </c>
      <c r="AN166" s="628" t="s">
        <v>443</v>
      </c>
      <c r="AO166" s="693" t="s">
        <v>1252</v>
      </c>
      <c r="AP166" s="677"/>
    </row>
    <row r="167" spans="1:43" s="697" customFormat="1" ht="20.100000000000001" customHeight="1">
      <c r="A167" s="695"/>
      <c r="B167" s="696">
        <f>B166+1</f>
        <v>15</v>
      </c>
      <c r="C167" s="683">
        <f>'d.KEC. KUTASARI'!D26</f>
        <v>1.1679999999999999</v>
      </c>
      <c r="D167" s="684" t="str">
        <f>'d.KEC. KUTASARI'!E26</f>
        <v>Cendana - Sikapat</v>
      </c>
      <c r="E167" s="685" t="s">
        <v>1273</v>
      </c>
      <c r="F167" s="686">
        <f>'d.KEC. KUTASARI'!F26</f>
        <v>0</v>
      </c>
      <c r="G167" s="687">
        <v>0.88</v>
      </c>
      <c r="H167" s="688">
        <f>'d.KEC. KUTASARI'!H26</f>
        <v>0.88</v>
      </c>
      <c r="I167" s="689">
        <f>'d.KEC. KUTASARI'!K26+'d.KEC. KUTASARI'!M26+'d.KEC. KUTASARI'!O26</f>
        <v>0</v>
      </c>
      <c r="J167" s="689">
        <f t="shared" ref="J167:J172" si="107">SUM(P167/100)*H167</f>
        <v>0</v>
      </c>
      <c r="K167" s="689">
        <f t="shared" ref="K167:K172" si="108">SUM(R167/100)*H167</f>
        <v>0.88</v>
      </c>
      <c r="L167" s="689">
        <f t="shared" ref="L167:L172" si="109">SUM(S167/100)*H167</f>
        <v>0</v>
      </c>
      <c r="M167" s="836">
        <f t="shared" ref="M167:M172" si="110">SUM(I167:L167)</f>
        <v>0.88</v>
      </c>
      <c r="N167" s="690">
        <f>'d.KEC. KUTASARI'!J26</f>
        <v>5</v>
      </c>
      <c r="O167" s="691"/>
      <c r="P167" s="787"/>
      <c r="Q167" s="787"/>
      <c r="R167" s="691">
        <f>'d.KEC. KUTASARI'!AI26/H167*100</f>
        <v>100</v>
      </c>
      <c r="S167" s="691"/>
      <c r="T167" s="691"/>
      <c r="U167" s="691"/>
      <c r="V167" s="691"/>
      <c r="W167" s="691"/>
      <c r="X167" s="917">
        <f>'d.KEC. KUTASARI'!K26</f>
        <v>0</v>
      </c>
      <c r="Y167" s="691">
        <f>'d.KEC. KUTASARI'!L26</f>
        <v>0</v>
      </c>
      <c r="Z167" s="691">
        <f>'d.KEC. KUTASARI'!M26</f>
        <v>0</v>
      </c>
      <c r="AA167" s="691">
        <f>'d.KEC. KUTASARI'!N26</f>
        <v>0</v>
      </c>
      <c r="AB167" s="691">
        <f>'d.KEC. KUTASARI'!O26</f>
        <v>0</v>
      </c>
      <c r="AC167" s="691">
        <f>'d.KEC. KUTASARI'!P26</f>
        <v>0</v>
      </c>
      <c r="AD167" s="691">
        <f>'d.KEC. KUTASARI'!AI26</f>
        <v>0.88</v>
      </c>
      <c r="AE167" s="691">
        <f>'d.KEC. KUTASARI'!AJ26</f>
        <v>100</v>
      </c>
      <c r="AF167" s="692"/>
      <c r="AG167" s="692" t="str">
        <f>'d.KEC. KUTASARI'!AQ26</f>
        <v>K</v>
      </c>
      <c r="AH167" s="692"/>
      <c r="AI167" s="819">
        <f t="shared" si="85"/>
        <v>0</v>
      </c>
      <c r="AJ167" s="819">
        <f t="shared" si="86"/>
        <v>0</v>
      </c>
      <c r="AK167" s="695"/>
      <c r="AL167" s="695"/>
      <c r="AM167" s="675"/>
      <c r="AN167" s="628"/>
      <c r="AO167" s="693"/>
      <c r="AP167" s="677"/>
    </row>
    <row r="168" spans="1:43" s="697" customFormat="1" ht="20.100000000000001" customHeight="1">
      <c r="A168" s="695"/>
      <c r="B168" s="696">
        <f t="shared" ref="B168:B172" si="111">B167+1</f>
        <v>16</v>
      </c>
      <c r="C168" s="683">
        <f>'d.KEC. KUTASARI'!D27</f>
        <v>1.169</v>
      </c>
      <c r="D168" s="684" t="str">
        <f>'d.KEC. KUTASARI'!E27</f>
        <v>Karangjengkol - Serang</v>
      </c>
      <c r="E168" s="685" t="s">
        <v>1273</v>
      </c>
      <c r="F168" s="686">
        <f>'d.KEC. KUTASARI'!F27</f>
        <v>0</v>
      </c>
      <c r="G168" s="687">
        <v>1.59</v>
      </c>
      <c r="H168" s="688">
        <f>'d.KEC. KUTASARI'!H27</f>
        <v>1.59</v>
      </c>
      <c r="I168" s="689">
        <f>'d.KEC. KUTASARI'!K27+'d.KEC. KUTASARI'!M27+'d.KEC. KUTASARI'!O27</f>
        <v>0.99</v>
      </c>
      <c r="J168" s="689">
        <f t="shared" si="107"/>
        <v>0</v>
      </c>
      <c r="K168" s="689">
        <f t="shared" si="108"/>
        <v>0.6</v>
      </c>
      <c r="L168" s="689">
        <f t="shared" si="109"/>
        <v>0</v>
      </c>
      <c r="M168" s="836">
        <f t="shared" si="110"/>
        <v>1.5899999999999999</v>
      </c>
      <c r="N168" s="690">
        <f>'d.KEC. KUTASARI'!J27</f>
        <v>5</v>
      </c>
      <c r="O168" s="691">
        <f>('d.KEC. KUTASARI'!K27+'d.KEC. KUTASARI'!M27+'d.KEC. KUTASARI'!O27+'d.KEC. KUTASARI'!Q27)/H168*100</f>
        <v>62.264150943396224</v>
      </c>
      <c r="P168" s="787"/>
      <c r="Q168" s="787"/>
      <c r="R168" s="691">
        <f>'d.KEC. KUTASARI'!AI27/H168*100</f>
        <v>37.735849056603769</v>
      </c>
      <c r="S168" s="691"/>
      <c r="T168" s="691"/>
      <c r="U168" s="691"/>
      <c r="V168" s="691"/>
      <c r="W168" s="691"/>
      <c r="X168" s="917">
        <f>'d.KEC. KUTASARI'!K27</f>
        <v>0.99</v>
      </c>
      <c r="Y168" s="691">
        <f>'d.KEC. KUTASARI'!L27</f>
        <v>62.264150943396224</v>
      </c>
      <c r="Z168" s="691">
        <f>'d.KEC. KUTASARI'!M27</f>
        <v>0</v>
      </c>
      <c r="AA168" s="691">
        <f>'d.KEC. KUTASARI'!N27</f>
        <v>0</v>
      </c>
      <c r="AB168" s="691">
        <f>'d.KEC. KUTASARI'!O27</f>
        <v>0</v>
      </c>
      <c r="AC168" s="691">
        <f>'d.KEC. KUTASARI'!P27</f>
        <v>0</v>
      </c>
      <c r="AD168" s="691">
        <f>'d.KEC. KUTASARI'!AI27</f>
        <v>0.6</v>
      </c>
      <c r="AE168" s="691">
        <f>'d.KEC. KUTASARI'!AJ27</f>
        <v>37.735849056603776</v>
      </c>
      <c r="AF168" s="692"/>
      <c r="AG168" s="692" t="str">
        <f>'d.KEC. KUTASARI'!AQ27</f>
        <v>K</v>
      </c>
      <c r="AH168" s="692"/>
      <c r="AI168" s="819">
        <f t="shared" si="85"/>
        <v>0</v>
      </c>
      <c r="AJ168" s="819">
        <f t="shared" si="86"/>
        <v>0</v>
      </c>
      <c r="AK168" s="695"/>
      <c r="AL168" s="695"/>
      <c r="AM168" s="675"/>
      <c r="AN168" s="628"/>
      <c r="AO168" s="693"/>
      <c r="AP168" s="677"/>
    </row>
    <row r="169" spans="1:43" s="697" customFormat="1" ht="20.100000000000001" customHeight="1">
      <c r="A169" s="695"/>
      <c r="B169" s="696">
        <f t="shared" si="111"/>
        <v>17</v>
      </c>
      <c r="C169" s="683" t="str">
        <f>'d.KEC. KUTASARI'!D28</f>
        <v>1.170</v>
      </c>
      <c r="D169" s="684" t="str">
        <f>'d.KEC. KUTASARI'!E28</f>
        <v>Karangreja - Karangklesem</v>
      </c>
      <c r="E169" s="685" t="s">
        <v>1273</v>
      </c>
      <c r="F169" s="686">
        <f>'d.KEC. KUTASARI'!F28</f>
        <v>0</v>
      </c>
      <c r="G169" s="687">
        <v>0.97</v>
      </c>
      <c r="H169" s="688">
        <f>'d.KEC. KUTASARI'!H28</f>
        <v>0.97</v>
      </c>
      <c r="I169" s="689">
        <f>'d.KEC. KUTASARI'!K28+'d.KEC. KUTASARI'!M28+'d.KEC. KUTASARI'!O28</f>
        <v>0.97</v>
      </c>
      <c r="J169" s="689">
        <f t="shared" si="107"/>
        <v>0</v>
      </c>
      <c r="K169" s="689">
        <f t="shared" si="108"/>
        <v>0</v>
      </c>
      <c r="L169" s="689">
        <f t="shared" si="109"/>
        <v>0</v>
      </c>
      <c r="M169" s="836">
        <f t="shared" si="110"/>
        <v>0.97</v>
      </c>
      <c r="N169" s="690">
        <f>'d.KEC. KUTASARI'!J28</f>
        <v>6</v>
      </c>
      <c r="O169" s="691">
        <f>('d.KEC. KUTASARI'!K28+'d.KEC. KUTASARI'!M28+'d.KEC. KUTASARI'!O28+'d.KEC. KUTASARI'!Q28)/H169*100</f>
        <v>100</v>
      </c>
      <c r="P169" s="787"/>
      <c r="Q169" s="787"/>
      <c r="R169" s="691">
        <f>'d.KEC. KUTASARI'!Q28/G169*100</f>
        <v>0</v>
      </c>
      <c r="S169" s="691"/>
      <c r="T169" s="691"/>
      <c r="U169" s="691"/>
      <c r="V169" s="691"/>
      <c r="W169" s="691"/>
      <c r="X169" s="917">
        <f>'d.KEC. KUTASARI'!K28</f>
        <v>0.97</v>
      </c>
      <c r="Y169" s="691">
        <f>'d.KEC. KUTASARI'!L28</f>
        <v>100</v>
      </c>
      <c r="Z169" s="691">
        <f>'d.KEC. KUTASARI'!M28</f>
        <v>0</v>
      </c>
      <c r="AA169" s="691">
        <f>'d.KEC. KUTASARI'!N28</f>
        <v>0</v>
      </c>
      <c r="AB169" s="691">
        <f>'d.KEC. KUTASARI'!O28</f>
        <v>0</v>
      </c>
      <c r="AC169" s="691">
        <f>'d.KEC. KUTASARI'!P28</f>
        <v>0</v>
      </c>
      <c r="AD169" s="691">
        <f>'d.KEC. KUTASARI'!AI28</f>
        <v>0</v>
      </c>
      <c r="AE169" s="691">
        <f>'d.KEC. KUTASARI'!AJ28</f>
        <v>0</v>
      </c>
      <c r="AF169" s="692"/>
      <c r="AG169" s="692" t="str">
        <f>'d.KEC. KUTASARI'!AQ28</f>
        <v>K</v>
      </c>
      <c r="AH169" s="692"/>
      <c r="AI169" s="819">
        <f t="shared" si="85"/>
        <v>0</v>
      </c>
      <c r="AJ169" s="819">
        <f t="shared" si="86"/>
        <v>0</v>
      </c>
      <c r="AK169" s="695"/>
      <c r="AL169" s="695"/>
      <c r="AM169" s="675"/>
      <c r="AN169" s="628"/>
      <c r="AO169" s="693"/>
      <c r="AP169" s="677"/>
    </row>
    <row r="170" spans="1:43" s="697" customFormat="1" ht="20.100000000000001" customHeight="1">
      <c r="A170" s="695"/>
      <c r="B170" s="696">
        <f t="shared" si="111"/>
        <v>18</v>
      </c>
      <c r="C170" s="683">
        <f>'d.KEC. KUTASARI'!D29</f>
        <v>1.171</v>
      </c>
      <c r="D170" s="684" t="str">
        <f>'d.KEC. KUTASARI'!E29</f>
        <v>Limbangan - Lembuayu</v>
      </c>
      <c r="E170" s="685" t="s">
        <v>1273</v>
      </c>
      <c r="F170" s="686">
        <f>'d.KEC. KUTASARI'!F29</f>
        <v>0</v>
      </c>
      <c r="G170" s="687">
        <v>1</v>
      </c>
      <c r="H170" s="688">
        <f>'d.KEC. KUTASARI'!H29</f>
        <v>1</v>
      </c>
      <c r="I170" s="689">
        <f>'d.KEC. KUTASARI'!K29+'d.KEC. KUTASARI'!M29+'d.KEC. KUTASARI'!O29</f>
        <v>0</v>
      </c>
      <c r="J170" s="689">
        <f t="shared" si="107"/>
        <v>0</v>
      </c>
      <c r="K170" s="689">
        <f t="shared" si="108"/>
        <v>0</v>
      </c>
      <c r="L170" s="689">
        <f t="shared" si="109"/>
        <v>0</v>
      </c>
      <c r="M170" s="836">
        <f t="shared" si="110"/>
        <v>0</v>
      </c>
      <c r="N170" s="690">
        <f>'d.KEC. KUTASARI'!J29</f>
        <v>6</v>
      </c>
      <c r="O170" s="691">
        <f>('d.KEC. KUTASARI'!K29+'d.KEC. KUTASARI'!M29+'d.KEC. KUTASARI'!O29+'d.KEC. KUTASARI'!Q29)/H170*100</f>
        <v>0</v>
      </c>
      <c r="P170" s="787"/>
      <c r="Q170" s="787"/>
      <c r="R170" s="691">
        <f>'d.KEC. KUTASARI'!Q29/G170*100</f>
        <v>0</v>
      </c>
      <c r="S170" s="691"/>
      <c r="T170" s="691"/>
      <c r="U170" s="691"/>
      <c r="V170" s="691"/>
      <c r="W170" s="691"/>
      <c r="X170" s="917">
        <f>'d.KEC. KUTASARI'!K29</f>
        <v>0</v>
      </c>
      <c r="Y170" s="691">
        <f>'d.KEC. KUTASARI'!L29</f>
        <v>0</v>
      </c>
      <c r="Z170" s="691">
        <f>'d.KEC. KUTASARI'!M29</f>
        <v>0</v>
      </c>
      <c r="AA170" s="691">
        <f>'d.KEC. KUTASARI'!N29</f>
        <v>0</v>
      </c>
      <c r="AB170" s="691">
        <f>'d.KEC. KUTASARI'!O29</f>
        <v>0</v>
      </c>
      <c r="AC170" s="691">
        <f>'d.KEC. KUTASARI'!P29</f>
        <v>0</v>
      </c>
      <c r="AD170" s="691">
        <f>'d.KEC. KUTASARI'!AI29</f>
        <v>0</v>
      </c>
      <c r="AE170" s="691">
        <f>'d.KEC. KUTASARI'!AJ29</f>
        <v>0</v>
      </c>
      <c r="AF170" s="692"/>
      <c r="AG170" s="692" t="str">
        <f>'d.KEC. KUTASARI'!AQ29</f>
        <v>K</v>
      </c>
      <c r="AH170" s="692"/>
      <c r="AI170" s="819">
        <f t="shared" si="85"/>
        <v>0</v>
      </c>
      <c r="AJ170" s="819">
        <f t="shared" si="86"/>
        <v>100</v>
      </c>
      <c r="AK170" s="695"/>
      <c r="AL170" s="695"/>
      <c r="AM170" s="675"/>
      <c r="AN170" s="628"/>
      <c r="AO170" s="693"/>
      <c r="AP170" s="677"/>
    </row>
    <row r="171" spans="1:43" s="697" customFormat="1" ht="20.100000000000001" customHeight="1">
      <c r="A171" s="695"/>
      <c r="B171" s="696">
        <f t="shared" si="111"/>
        <v>19</v>
      </c>
      <c r="C171" s="683">
        <f>'d.KEC. KUTASARI'!D30</f>
        <v>1.1719999999999999</v>
      </c>
      <c r="D171" s="684" t="str">
        <f>'d.KEC. KUTASARI'!E30</f>
        <v>Meri - Karangcegak</v>
      </c>
      <c r="E171" s="685" t="s">
        <v>1273</v>
      </c>
      <c r="F171" s="686">
        <f>'d.KEC. KUTASARI'!F30</f>
        <v>0</v>
      </c>
      <c r="G171" s="687">
        <v>1.43</v>
      </c>
      <c r="H171" s="688">
        <f>'d.KEC. KUTASARI'!H30</f>
        <v>1.43</v>
      </c>
      <c r="I171" s="689">
        <f>'d.KEC. KUTASARI'!K30+'d.KEC. KUTASARI'!M30+'d.KEC. KUTASARI'!O30</f>
        <v>1.4300000000000002</v>
      </c>
      <c r="J171" s="689">
        <f t="shared" si="107"/>
        <v>0</v>
      </c>
      <c r="K171" s="689">
        <f t="shared" si="108"/>
        <v>0</v>
      </c>
      <c r="L171" s="689">
        <f t="shared" si="109"/>
        <v>0</v>
      </c>
      <c r="M171" s="836">
        <f t="shared" si="110"/>
        <v>1.4300000000000002</v>
      </c>
      <c r="N171" s="690">
        <f>'d.KEC. KUTASARI'!J30</f>
        <v>6</v>
      </c>
      <c r="O171" s="691">
        <f>('d.KEC. KUTASARI'!K30+'d.KEC. KUTASARI'!M30+'d.KEC. KUTASARI'!O30+'d.KEC. KUTASARI'!Q30)/H171*100</f>
        <v>100.00000000000003</v>
      </c>
      <c r="P171" s="787"/>
      <c r="Q171" s="787"/>
      <c r="R171" s="691">
        <f>'d.KEC. KUTASARI'!Q30/G171*100</f>
        <v>0</v>
      </c>
      <c r="S171" s="691"/>
      <c r="T171" s="691"/>
      <c r="U171" s="691"/>
      <c r="V171" s="691"/>
      <c r="W171" s="691"/>
      <c r="X171" s="917">
        <f>'d.KEC. KUTASARI'!K30</f>
        <v>0.43</v>
      </c>
      <c r="Y171" s="691">
        <f>'d.KEC. KUTASARI'!L30</f>
        <v>30.069930069930066</v>
      </c>
      <c r="Z171" s="691">
        <f>'d.KEC. KUTASARI'!M30</f>
        <v>0.6</v>
      </c>
      <c r="AA171" s="691">
        <f>'d.KEC. KUTASARI'!N30</f>
        <v>41.95804195804196</v>
      </c>
      <c r="AB171" s="691">
        <f>'d.KEC. KUTASARI'!O30</f>
        <v>0.4</v>
      </c>
      <c r="AC171" s="691">
        <f>'d.KEC. KUTASARI'!P30</f>
        <v>27.972027972027973</v>
      </c>
      <c r="AD171" s="691">
        <f>'d.KEC. KUTASARI'!AI30</f>
        <v>0</v>
      </c>
      <c r="AE171" s="691">
        <f>'d.KEC. KUTASARI'!AJ30</f>
        <v>0</v>
      </c>
      <c r="AF171" s="692"/>
      <c r="AG171" s="692" t="str">
        <f>'d.KEC. KUTASARI'!AQ30</f>
        <v>K</v>
      </c>
      <c r="AH171" s="692"/>
      <c r="AI171" s="819">
        <f t="shared" si="85"/>
        <v>2.2204460492503131E-16</v>
      </c>
      <c r="AJ171" s="819">
        <f t="shared" si="86"/>
        <v>0</v>
      </c>
      <c r="AK171" s="695"/>
      <c r="AL171" s="695"/>
      <c r="AM171" s="675"/>
      <c r="AN171" s="628"/>
      <c r="AO171" s="693"/>
      <c r="AP171" s="677"/>
    </row>
    <row r="172" spans="1:43" s="697" customFormat="1" ht="20.100000000000001" customHeight="1">
      <c r="A172" s="695"/>
      <c r="B172" s="696">
        <f t="shared" si="111"/>
        <v>20</v>
      </c>
      <c r="C172" s="683">
        <f>'d.KEC. KUTASARI'!D31</f>
        <v>1.173</v>
      </c>
      <c r="D172" s="684" t="str">
        <f>'d.KEC. KUTASARI'!E31</f>
        <v>Situ Tirta Marta</v>
      </c>
      <c r="E172" s="685" t="s">
        <v>1273</v>
      </c>
      <c r="F172" s="686">
        <f>'d.KEC. KUTASARI'!F31</f>
        <v>0</v>
      </c>
      <c r="G172" s="687">
        <v>0.24</v>
      </c>
      <c r="H172" s="688">
        <f>'d.KEC. KUTASARI'!H31</f>
        <v>0.24</v>
      </c>
      <c r="I172" s="689">
        <f>'d.KEC. KUTASARI'!K31+'d.KEC. KUTASARI'!M31+'d.KEC. KUTASARI'!O31</f>
        <v>0.24</v>
      </c>
      <c r="J172" s="689">
        <f t="shared" si="107"/>
        <v>0</v>
      </c>
      <c r="K172" s="689">
        <f t="shared" si="108"/>
        <v>0</v>
      </c>
      <c r="L172" s="689">
        <f t="shared" si="109"/>
        <v>0</v>
      </c>
      <c r="M172" s="836">
        <f t="shared" si="110"/>
        <v>0.24</v>
      </c>
      <c r="N172" s="690">
        <f>'d.KEC. KUTASARI'!J31</f>
        <v>5</v>
      </c>
      <c r="O172" s="691">
        <f>('d.KEC. KUTASARI'!K31+'d.KEC. KUTASARI'!M31+'d.KEC. KUTASARI'!O31+'d.KEC. KUTASARI'!Q31)/H172*100</f>
        <v>100</v>
      </c>
      <c r="P172" s="787"/>
      <c r="Q172" s="787"/>
      <c r="R172" s="691">
        <f>'d.KEC. KUTASARI'!Q31/G172*100</f>
        <v>0</v>
      </c>
      <c r="S172" s="691"/>
      <c r="T172" s="691"/>
      <c r="U172" s="691"/>
      <c r="V172" s="691"/>
      <c r="W172" s="691"/>
      <c r="X172" s="917">
        <f>'d.KEC. KUTASARI'!K31</f>
        <v>0</v>
      </c>
      <c r="Y172" s="691">
        <f>'d.KEC. KUTASARI'!L31</f>
        <v>0</v>
      </c>
      <c r="Z172" s="691">
        <f>'d.KEC. KUTASARI'!M31</f>
        <v>0</v>
      </c>
      <c r="AA172" s="691">
        <f>'d.KEC. KUTASARI'!N31</f>
        <v>0</v>
      </c>
      <c r="AB172" s="691">
        <f>'d.KEC. KUTASARI'!O31</f>
        <v>0.24</v>
      </c>
      <c r="AC172" s="691">
        <f>'d.KEC. KUTASARI'!P31</f>
        <v>100</v>
      </c>
      <c r="AD172" s="691">
        <f>'d.KEC. KUTASARI'!AI31</f>
        <v>0</v>
      </c>
      <c r="AE172" s="691">
        <f>'d.KEC. KUTASARI'!AJ31</f>
        <v>0</v>
      </c>
      <c r="AF172" s="692"/>
      <c r="AG172" s="692" t="str">
        <f>'d.KEC. KUTASARI'!AQ31</f>
        <v>K</v>
      </c>
      <c r="AH172" s="692"/>
      <c r="AI172" s="819">
        <f t="shared" si="85"/>
        <v>0</v>
      </c>
      <c r="AJ172" s="819">
        <f t="shared" si="86"/>
        <v>0</v>
      </c>
      <c r="AK172" s="695"/>
      <c r="AL172" s="695"/>
      <c r="AM172" s="675"/>
      <c r="AN172" s="628"/>
      <c r="AO172" s="693"/>
      <c r="AP172" s="677"/>
    </row>
    <row r="173" spans="1:43" s="709" customFormat="1" ht="20.100000000000001" customHeight="1">
      <c r="A173" s="698"/>
      <c r="B173" s="699"/>
      <c r="C173" s="700"/>
      <c r="D173" s="701"/>
      <c r="E173" s="702"/>
      <c r="F173" s="704">
        <f>SUM(F153:F172)</f>
        <v>44.448000000000008</v>
      </c>
      <c r="G173" s="704">
        <v>52.440000000000012</v>
      </c>
      <c r="H173" s="704">
        <f>SUM(H153:H172)</f>
        <v>52.440000000000012</v>
      </c>
      <c r="I173" s="704">
        <f t="shared" ref="I173:M173" si="112">SUM(I153:I172)</f>
        <v>48.160000000000011</v>
      </c>
      <c r="J173" s="704">
        <f t="shared" si="112"/>
        <v>0</v>
      </c>
      <c r="K173" s="704">
        <f t="shared" si="112"/>
        <v>3.28</v>
      </c>
      <c r="L173" s="704">
        <f t="shared" si="112"/>
        <v>0</v>
      </c>
      <c r="M173" s="838">
        <f t="shared" si="112"/>
        <v>51.440000000000012</v>
      </c>
      <c r="N173" s="703"/>
      <c r="O173" s="704">
        <f>SUM(O153:O172)/20</f>
        <v>83.10570003966231</v>
      </c>
      <c r="P173" s="786">
        <f t="shared" ref="P173:S173" si="113">SUM(P153:P172)/20</f>
        <v>0</v>
      </c>
      <c r="Q173" s="786"/>
      <c r="R173" s="704">
        <f t="shared" si="113"/>
        <v>11.894299960337696</v>
      </c>
      <c r="S173" s="704">
        <f t="shared" si="113"/>
        <v>0</v>
      </c>
      <c r="T173" s="704">
        <f>SUM(T153:T172)</f>
        <v>14.81</v>
      </c>
      <c r="U173" s="704">
        <f>SUM(U153:U172)</f>
        <v>0</v>
      </c>
      <c r="V173" s="704">
        <f>SUM(V153:V172)</f>
        <v>1.5999999999999999</v>
      </c>
      <c r="W173" s="704">
        <f>SUM(W153:W172)</f>
        <v>0</v>
      </c>
      <c r="X173" s="901">
        <f>SUM(X153:X172)</f>
        <v>35.42</v>
      </c>
      <c r="Y173" s="704">
        <f>X173/H173*100</f>
        <v>67.543859649122794</v>
      </c>
      <c r="Z173" s="704">
        <f>SUM(Z153:Z172)</f>
        <v>9.1</v>
      </c>
      <c r="AA173" s="704">
        <f>Z173/H173*100</f>
        <v>17.3531655225019</v>
      </c>
      <c r="AB173" s="704">
        <f>SUM(AB153:AB172)</f>
        <v>3.6400000000000006</v>
      </c>
      <c r="AC173" s="704">
        <f>AB173/H173*100</f>
        <v>6.9412662090007622</v>
      </c>
      <c r="AD173" s="704">
        <f>SUM(AD153:AD172)</f>
        <v>3.28</v>
      </c>
      <c r="AE173" s="704">
        <f>AD173/H173*100</f>
        <v>6.2547673531655201</v>
      </c>
      <c r="AF173" s="704"/>
      <c r="AG173" s="704"/>
      <c r="AH173" s="704"/>
      <c r="AI173" s="819">
        <f t="shared" si="85"/>
        <v>1.021405182655144E-14</v>
      </c>
      <c r="AJ173" s="819">
        <f t="shared" si="86"/>
        <v>1.9069412662090235</v>
      </c>
      <c r="AK173" s="789">
        <f>Y173+AA173+AC173+AE173</f>
        <v>98.093058733790969</v>
      </c>
      <c r="AL173" s="698"/>
      <c r="AM173" s="705"/>
      <c r="AN173" s="706"/>
      <c r="AO173" s="707"/>
      <c r="AP173" s="708"/>
      <c r="AQ173" s="718">
        <f>+X173-P173</f>
        <v>35.42</v>
      </c>
    </row>
    <row r="174" spans="1:43" s="678" customFormat="1" ht="29.25" customHeight="1">
      <c r="A174" s="667"/>
      <c r="B174" s="668" t="s">
        <v>1257</v>
      </c>
      <c r="C174" s="1474" t="str">
        <f>'e.KEC. BOJONGSARI'!C11</f>
        <v>KECAMATAN BOJONGSARI</v>
      </c>
      <c r="D174" s="1475"/>
      <c r="E174" s="671"/>
      <c r="F174" s="679"/>
      <c r="G174" s="679"/>
      <c r="H174" s="679"/>
      <c r="I174" s="710"/>
      <c r="J174" s="710"/>
      <c r="K174" s="710"/>
      <c r="L174" s="710"/>
      <c r="M174" s="839"/>
      <c r="N174" s="710"/>
      <c r="O174" s="711"/>
      <c r="P174" s="824"/>
      <c r="Q174" s="824"/>
      <c r="R174" s="711"/>
      <c r="S174" s="711"/>
      <c r="T174" s="711"/>
      <c r="U174" s="711"/>
      <c r="V174" s="711"/>
      <c r="W174" s="711"/>
      <c r="X174" s="901"/>
      <c r="Y174" s="711"/>
      <c r="Z174" s="711"/>
      <c r="AA174" s="711"/>
      <c r="AB174" s="711"/>
      <c r="AC174" s="711"/>
      <c r="AD174" s="711"/>
      <c r="AE174" s="711"/>
      <c r="AF174" s="681"/>
      <c r="AG174" s="680"/>
      <c r="AH174" s="681"/>
      <c r="AI174" s="819">
        <f t="shared" si="85"/>
        <v>0</v>
      </c>
      <c r="AJ174" s="819">
        <f t="shared" si="86"/>
        <v>100</v>
      </c>
      <c r="AK174" s="667"/>
      <c r="AL174" s="667"/>
      <c r="AM174" s="675">
        <f t="shared" si="75"/>
        <v>0</v>
      </c>
      <c r="AN174" s="628" t="s">
        <v>434</v>
      </c>
      <c r="AO174" s="693" t="s">
        <v>1250</v>
      </c>
      <c r="AP174" s="677"/>
      <c r="AQ174" s="715">
        <f>+Y173-U173/100</f>
        <v>67.543859649122794</v>
      </c>
    </row>
    <row r="175" spans="1:43" s="694" customFormat="1" ht="20.100000000000001" customHeight="1">
      <c r="A175" s="667"/>
      <c r="B175" s="682">
        <v>1</v>
      </c>
      <c r="C175" s="683">
        <f>'e.KEC. BOJONGSARI'!D12</f>
        <v>1.137</v>
      </c>
      <c r="D175" s="684" t="str">
        <f>'e.KEC. BOJONGSARI'!E12</f>
        <v>Bojongsari - Walik</v>
      </c>
      <c r="E175" s="685" t="s">
        <v>1274</v>
      </c>
      <c r="F175" s="686">
        <f>'e.KEC. BOJONGSARI'!F12</f>
        <v>2.9849999999999999</v>
      </c>
      <c r="G175" s="687">
        <v>2.98</v>
      </c>
      <c r="H175" s="688">
        <f>'e.KEC. BOJONGSARI'!H12</f>
        <v>2.98</v>
      </c>
      <c r="I175" s="689">
        <f t="shared" ref="I175" si="114">SUM(O175/100)*H175</f>
        <v>2.9800000000000004</v>
      </c>
      <c r="J175" s="689">
        <f t="shared" ref="J175" si="115">SUM(P175/100)*H175</f>
        <v>0</v>
      </c>
      <c r="K175" s="689">
        <f>'e.KEC. BOJONGSARI'!AI12</f>
        <v>0</v>
      </c>
      <c r="L175" s="689">
        <f t="shared" ref="L175" si="116">SUM(S175/100)*H175</f>
        <v>0</v>
      </c>
      <c r="M175" s="836">
        <f t="shared" ref="M175" si="117">SUM(I175:L175)</f>
        <v>2.9800000000000004</v>
      </c>
      <c r="N175" s="690">
        <f>'e.KEC. BOJONGSARI'!I12</f>
        <v>6</v>
      </c>
      <c r="O175" s="691">
        <f>('e.KEC. BOJONGSARI'!K12+'e.KEC. BOJONGSARI'!M12+'e.KEC. BOJONGSARI'!O12+'e.KEC. BOJONGSARI'!Q12)/H175*100</f>
        <v>100.00000000000003</v>
      </c>
      <c r="P175" s="787"/>
      <c r="Q175" s="787"/>
      <c r="R175" s="691">
        <f>('e.KEC. BOJONGSARI'!AE12+'e.KEC. BOJONGSARI'!AG12+'e.KEC. BOJONGSARI'!AI12)/H175*100</f>
        <v>0</v>
      </c>
      <c r="S175" s="691">
        <f>('e.KEC. BOJONGSARI'!AK12+'e.KEC. BOJONGSARI'!AM12+'e.KEC. BOJONGSARI'!AO12)/H175*100</f>
        <v>0</v>
      </c>
      <c r="T175" s="691">
        <f t="shared" ref="T175:T181" si="118">SUM(O175%*H175)</f>
        <v>2.9800000000000004</v>
      </c>
      <c r="U175" s="691">
        <f t="shared" ref="U175:U181" si="119">SUM(P175%*H175)</f>
        <v>0</v>
      </c>
      <c r="V175" s="691">
        <f t="shared" ref="V175:V181" si="120">SUM(R175%*H175)</f>
        <v>0</v>
      </c>
      <c r="W175" s="691">
        <f t="shared" ref="W175:W181" si="121">SUM(S175%*H175)</f>
        <v>0</v>
      </c>
      <c r="X175" s="917">
        <f>'e.KEC. BOJONGSARI'!K12</f>
        <v>2.1800000000000002</v>
      </c>
      <c r="Y175" s="691">
        <f>'e.KEC. BOJONGSARI'!L12</f>
        <v>73.154362416107389</v>
      </c>
      <c r="Z175" s="691">
        <f>'e.KEC. BOJONGSARI'!M12</f>
        <v>0.8</v>
      </c>
      <c r="AA175" s="691">
        <f>'e.KEC. BOJONGSARI'!N12</f>
        <v>26.845637583892618</v>
      </c>
      <c r="AB175" s="691">
        <f>'e.KEC. BOJONGSARI'!O12</f>
        <v>0</v>
      </c>
      <c r="AC175" s="691">
        <f>'e.KEC. BOJONGSARI'!P12</f>
        <v>0</v>
      </c>
      <c r="AD175" s="691">
        <f>'e.KEC. BOJONGSARI'!Q12</f>
        <v>0</v>
      </c>
      <c r="AE175" s="691">
        <f>'e.KEC. BOJONGSARI'!R12</f>
        <v>0</v>
      </c>
      <c r="AF175" s="692"/>
      <c r="AG175" s="692" t="str">
        <f>'e.KEC. BOJONGSARI'!AQ12</f>
        <v>K</v>
      </c>
      <c r="AH175" s="692" t="s">
        <v>1249</v>
      </c>
      <c r="AI175" s="819">
        <f t="shared" si="85"/>
        <v>2.2204460492503131E-16</v>
      </c>
      <c r="AJ175" s="819">
        <f t="shared" si="86"/>
        <v>-7.1054273576010019E-15</v>
      </c>
      <c r="AK175" s="667"/>
      <c r="AL175" s="667"/>
      <c r="AM175" s="675">
        <f t="shared" si="75"/>
        <v>0</v>
      </c>
      <c r="AN175" s="628" t="s">
        <v>434</v>
      </c>
      <c r="AO175" s="693" t="s">
        <v>1250</v>
      </c>
      <c r="AP175" s="677"/>
    </row>
    <row r="176" spans="1:43" s="694" customFormat="1" ht="20.100000000000001" customHeight="1">
      <c r="A176" s="667"/>
      <c r="B176" s="682">
        <v>2</v>
      </c>
      <c r="C176" s="683">
        <f>'e.KEC. BOJONGSARI'!D13</f>
        <v>1.1379999999999999</v>
      </c>
      <c r="D176" s="684" t="str">
        <f>'e.KEC. BOJONGSARI'!E13</f>
        <v>Pagutan - Bumisari</v>
      </c>
      <c r="E176" s="685" t="s">
        <v>1274</v>
      </c>
      <c r="F176" s="686">
        <f>'e.KEC. BOJONGSARI'!F13</f>
        <v>8.0039999999999996</v>
      </c>
      <c r="G176" s="687">
        <v>7.98</v>
      </c>
      <c r="H176" s="688">
        <f>'e.KEC. BOJONGSARI'!H13</f>
        <v>7.98</v>
      </c>
      <c r="I176" s="689">
        <f t="shared" ref="I176:I180" si="122">SUM(O176/100)*H176</f>
        <v>7.98</v>
      </c>
      <c r="J176" s="689">
        <f t="shared" ref="J176:J180" si="123">SUM(P176/100)*H176</f>
        <v>0</v>
      </c>
      <c r="K176" s="689">
        <f>'e.KEC. BOJONGSARI'!AI13</f>
        <v>0</v>
      </c>
      <c r="L176" s="689">
        <f t="shared" ref="L176:L180" si="124">SUM(S176/100)*H176</f>
        <v>0</v>
      </c>
      <c r="M176" s="836">
        <f t="shared" ref="M176:M180" si="125">SUM(I176:L176)</f>
        <v>7.98</v>
      </c>
      <c r="N176" s="690">
        <f>'e.KEC. BOJONGSARI'!I13</f>
        <v>3.5</v>
      </c>
      <c r="O176" s="691">
        <f>('e.KEC. BOJONGSARI'!K13+'e.KEC. BOJONGSARI'!M13+'e.KEC. BOJONGSARI'!O13+'e.KEC. BOJONGSARI'!Q13)/H176*100</f>
        <v>100</v>
      </c>
      <c r="P176" s="787"/>
      <c r="Q176" s="787"/>
      <c r="R176" s="691">
        <f>('e.KEC. BOJONGSARI'!AE13+'e.KEC. BOJONGSARI'!AG13+'e.KEC. BOJONGSARI'!AI13)/H176*100</f>
        <v>0</v>
      </c>
      <c r="S176" s="691">
        <f>('e.KEC. BOJONGSARI'!AK13+'e.KEC. BOJONGSARI'!AM13+'e.KEC. BOJONGSARI'!AO13)/H176*100</f>
        <v>0</v>
      </c>
      <c r="T176" s="691">
        <f t="shared" si="118"/>
        <v>7.98</v>
      </c>
      <c r="U176" s="691">
        <f t="shared" si="119"/>
        <v>0</v>
      </c>
      <c r="V176" s="691">
        <f t="shared" si="120"/>
        <v>0</v>
      </c>
      <c r="W176" s="691">
        <f t="shared" si="121"/>
        <v>0</v>
      </c>
      <c r="X176" s="917">
        <f>'e.KEC. BOJONGSARI'!K13</f>
        <v>7.78</v>
      </c>
      <c r="Y176" s="691">
        <f>'e.KEC. BOJONGSARI'!L13</f>
        <v>97.493734335839605</v>
      </c>
      <c r="Z176" s="691">
        <f>'e.KEC. BOJONGSARI'!M13</f>
        <v>0.2</v>
      </c>
      <c r="AA176" s="691">
        <f>'e.KEC. BOJONGSARI'!N13</f>
        <v>2.5062656641604009</v>
      </c>
      <c r="AB176" s="691">
        <f>'e.KEC. BOJONGSARI'!O13</f>
        <v>0</v>
      </c>
      <c r="AC176" s="691">
        <f>'e.KEC. BOJONGSARI'!P13</f>
        <v>0</v>
      </c>
      <c r="AD176" s="691">
        <f>'e.KEC. BOJONGSARI'!Q13</f>
        <v>0</v>
      </c>
      <c r="AE176" s="691">
        <f>'e.KEC. BOJONGSARI'!R13</f>
        <v>0</v>
      </c>
      <c r="AF176" s="692"/>
      <c r="AG176" s="692" t="str">
        <f>'e.KEC. BOJONGSARI'!AQ13</f>
        <v>K</v>
      </c>
      <c r="AH176" s="692" t="s">
        <v>1249</v>
      </c>
      <c r="AI176" s="819">
        <f t="shared" si="85"/>
        <v>1.6653345369377348E-16</v>
      </c>
      <c r="AJ176" s="819">
        <f t="shared" si="86"/>
        <v>-5.773159728050814E-15</v>
      </c>
      <c r="AK176" s="667"/>
      <c r="AL176" s="667"/>
      <c r="AM176" s="675">
        <f t="shared" si="75"/>
        <v>0</v>
      </c>
      <c r="AN176" s="628" t="s">
        <v>434</v>
      </c>
      <c r="AO176" s="693" t="s">
        <v>1250</v>
      </c>
      <c r="AP176" s="677"/>
    </row>
    <row r="177" spans="1:43" s="694" customFormat="1" ht="20.100000000000001" customHeight="1">
      <c r="A177" s="667"/>
      <c r="B177" s="682">
        <v>3</v>
      </c>
      <c r="C177" s="683">
        <f>'e.KEC. BOJONGSARI'!D14</f>
        <v>1.139</v>
      </c>
      <c r="D177" s="684" t="str">
        <f>'e.KEC. BOJONGSARI'!E14</f>
        <v>Kajongan- Karangbanjar</v>
      </c>
      <c r="E177" s="685" t="s">
        <v>1274</v>
      </c>
      <c r="F177" s="686">
        <f>'e.KEC. BOJONGSARI'!F14</f>
        <v>1.8</v>
      </c>
      <c r="G177" s="687">
        <v>1.36</v>
      </c>
      <c r="H177" s="688">
        <f>'e.KEC. BOJONGSARI'!H14</f>
        <v>1.36</v>
      </c>
      <c r="I177" s="689">
        <f t="shared" si="122"/>
        <v>1.36</v>
      </c>
      <c r="J177" s="689">
        <f t="shared" si="123"/>
        <v>0</v>
      </c>
      <c r="K177" s="689">
        <f>'e.KEC. BOJONGSARI'!AI14</f>
        <v>0</v>
      </c>
      <c r="L177" s="689">
        <f t="shared" si="124"/>
        <v>0</v>
      </c>
      <c r="M177" s="836">
        <f t="shared" si="125"/>
        <v>1.36</v>
      </c>
      <c r="N177" s="690">
        <f>'e.KEC. BOJONGSARI'!I14</f>
        <v>3</v>
      </c>
      <c r="O177" s="691">
        <f>('e.KEC. BOJONGSARI'!K14+'e.KEC. BOJONGSARI'!M14+'e.KEC. BOJONGSARI'!O14+'e.KEC. BOJONGSARI'!Q14)/H177*100</f>
        <v>100</v>
      </c>
      <c r="P177" s="787"/>
      <c r="Q177" s="787"/>
      <c r="R177" s="691">
        <f>('e.KEC. BOJONGSARI'!AE14+'e.KEC. BOJONGSARI'!AG14+'e.KEC. BOJONGSARI'!AI14)/H177*100</f>
        <v>0</v>
      </c>
      <c r="S177" s="691">
        <f>('e.KEC. BOJONGSARI'!AK14+'e.KEC. BOJONGSARI'!AM14+'e.KEC. BOJONGSARI'!AO14)/H177*100</f>
        <v>0</v>
      </c>
      <c r="T177" s="691">
        <f t="shared" si="118"/>
        <v>1.36</v>
      </c>
      <c r="U177" s="691">
        <f t="shared" si="119"/>
        <v>0</v>
      </c>
      <c r="V177" s="691">
        <f t="shared" si="120"/>
        <v>0</v>
      </c>
      <c r="W177" s="691">
        <f t="shared" si="121"/>
        <v>0</v>
      </c>
      <c r="X177" s="917">
        <f>'e.KEC. BOJONGSARI'!K14</f>
        <v>1.36</v>
      </c>
      <c r="Y177" s="691">
        <f>'e.KEC. BOJONGSARI'!L14</f>
        <v>100</v>
      </c>
      <c r="Z177" s="691">
        <f>'e.KEC. BOJONGSARI'!M14</f>
        <v>0</v>
      </c>
      <c r="AA177" s="691">
        <f>'e.KEC. BOJONGSARI'!N14</f>
        <v>0</v>
      </c>
      <c r="AB177" s="691">
        <f>'e.KEC. BOJONGSARI'!O14</f>
        <v>0</v>
      </c>
      <c r="AC177" s="691">
        <f>'e.KEC. BOJONGSARI'!P14</f>
        <v>0</v>
      </c>
      <c r="AD177" s="691">
        <f>'e.KEC. BOJONGSARI'!Q14</f>
        <v>0</v>
      </c>
      <c r="AE177" s="691">
        <f>'e.KEC. BOJONGSARI'!R14</f>
        <v>0</v>
      </c>
      <c r="AF177" s="692"/>
      <c r="AG177" s="692" t="str">
        <f>'e.KEC. BOJONGSARI'!AQ14</f>
        <v>K</v>
      </c>
      <c r="AH177" s="692" t="s">
        <v>1249</v>
      </c>
      <c r="AI177" s="819">
        <f t="shared" si="85"/>
        <v>0</v>
      </c>
      <c r="AJ177" s="819">
        <f t="shared" si="86"/>
        <v>0</v>
      </c>
      <c r="AK177" s="667"/>
      <c r="AL177" s="667"/>
      <c r="AM177" s="675">
        <f t="shared" si="75"/>
        <v>0</v>
      </c>
      <c r="AN177" s="628" t="s">
        <v>443</v>
      </c>
      <c r="AO177" s="693" t="s">
        <v>1252</v>
      </c>
      <c r="AP177" s="677"/>
    </row>
    <row r="178" spans="1:43" s="694" customFormat="1" ht="20.100000000000001" customHeight="1">
      <c r="A178" s="667"/>
      <c r="B178" s="682">
        <v>4</v>
      </c>
      <c r="C178" s="683" t="str">
        <f>'e.KEC. BOJONGSARI'!D15</f>
        <v>1.140</v>
      </c>
      <c r="D178" s="684" t="str">
        <f>'e.KEC. BOJONGSARI'!E15</f>
        <v>Bojongsari - Banjaran</v>
      </c>
      <c r="E178" s="685" t="s">
        <v>1274</v>
      </c>
      <c r="F178" s="686">
        <f>'e.KEC. BOJONGSARI'!F15</f>
        <v>5.3860000000000001</v>
      </c>
      <c r="G178" s="687">
        <v>5.42</v>
      </c>
      <c r="H178" s="688">
        <f>'e.KEC. BOJONGSARI'!H15</f>
        <v>5.42</v>
      </c>
      <c r="I178" s="689">
        <f t="shared" si="122"/>
        <v>5.42</v>
      </c>
      <c r="J178" s="689">
        <f t="shared" si="123"/>
        <v>0</v>
      </c>
      <c r="K178" s="689">
        <f>'e.KEC. BOJONGSARI'!AI15</f>
        <v>0</v>
      </c>
      <c r="L178" s="689">
        <f t="shared" si="124"/>
        <v>0</v>
      </c>
      <c r="M178" s="836">
        <f t="shared" si="125"/>
        <v>5.42</v>
      </c>
      <c r="N178" s="690">
        <f>'e.KEC. BOJONGSARI'!I15</f>
        <v>4</v>
      </c>
      <c r="O178" s="691">
        <f>('e.KEC. BOJONGSARI'!K15+'e.KEC. BOJONGSARI'!M15+'e.KEC. BOJONGSARI'!O15+'e.KEC. BOJONGSARI'!Q15)/H178*100</f>
        <v>100</v>
      </c>
      <c r="P178" s="787"/>
      <c r="Q178" s="787"/>
      <c r="R178" s="691">
        <f>('e.KEC. BOJONGSARI'!AE15+'e.KEC. BOJONGSARI'!AG15+'e.KEC. BOJONGSARI'!AI15)/H178*100</f>
        <v>0</v>
      </c>
      <c r="S178" s="691">
        <f>('e.KEC. BOJONGSARI'!AK15+'e.KEC. BOJONGSARI'!AM15+'e.KEC. BOJONGSARI'!AO15)/H178*100</f>
        <v>0</v>
      </c>
      <c r="T178" s="691">
        <f t="shared" si="118"/>
        <v>5.42</v>
      </c>
      <c r="U178" s="691">
        <f t="shared" si="119"/>
        <v>0</v>
      </c>
      <c r="V178" s="691">
        <f t="shared" si="120"/>
        <v>0</v>
      </c>
      <c r="W178" s="691">
        <f t="shared" si="121"/>
        <v>0</v>
      </c>
      <c r="X178" s="917">
        <f>'e.KEC. BOJONGSARI'!K15</f>
        <v>5.0199999999999996</v>
      </c>
      <c r="Y178" s="691">
        <f>'e.KEC. BOJONGSARI'!L15</f>
        <v>92.619926199261997</v>
      </c>
      <c r="Z178" s="691">
        <f>'e.KEC. BOJONGSARI'!M15</f>
        <v>0.4</v>
      </c>
      <c r="AA178" s="691">
        <f>'e.KEC. BOJONGSARI'!N15</f>
        <v>7.3800738007380069</v>
      </c>
      <c r="AB178" s="691">
        <f>'e.KEC. BOJONGSARI'!O15</f>
        <v>0</v>
      </c>
      <c r="AC178" s="691">
        <f>'e.KEC. BOJONGSARI'!P15</f>
        <v>0</v>
      </c>
      <c r="AD178" s="691">
        <f>'e.KEC. BOJONGSARI'!Q15</f>
        <v>0</v>
      </c>
      <c r="AE178" s="691">
        <f>'e.KEC. BOJONGSARI'!R15</f>
        <v>0</v>
      </c>
      <c r="AF178" s="692"/>
      <c r="AG178" s="692" t="str">
        <f>'e.KEC. BOJONGSARI'!AQ15</f>
        <v>P</v>
      </c>
      <c r="AH178" s="692" t="s">
        <v>1249</v>
      </c>
      <c r="AI178" s="819">
        <f t="shared" si="85"/>
        <v>3.3306690738754696E-16</v>
      </c>
      <c r="AJ178" s="819">
        <f t="shared" si="86"/>
        <v>-3.5527136788005009E-15</v>
      </c>
      <c r="AK178" s="667"/>
      <c r="AL178" s="667"/>
      <c r="AM178" s="675">
        <f t="shared" si="75"/>
        <v>0</v>
      </c>
      <c r="AN178" s="628" t="s">
        <v>434</v>
      </c>
      <c r="AO178" s="693" t="s">
        <v>1250</v>
      </c>
      <c r="AP178" s="677"/>
    </row>
    <row r="179" spans="1:43" s="694" customFormat="1" ht="20.100000000000001" customHeight="1">
      <c r="A179" s="667"/>
      <c r="B179" s="682">
        <v>5</v>
      </c>
      <c r="C179" s="683">
        <f>'e.KEC. BOJONGSARI'!D16</f>
        <v>1.141</v>
      </c>
      <c r="D179" s="684" t="str">
        <f>'e.KEC. BOJONGSARI'!E16</f>
        <v>Sawangan - Banjaran</v>
      </c>
      <c r="E179" s="685" t="s">
        <v>1274</v>
      </c>
      <c r="F179" s="686">
        <f>'e.KEC. BOJONGSARI'!F16</f>
        <v>1.02</v>
      </c>
      <c r="G179" s="687">
        <v>1.37</v>
      </c>
      <c r="H179" s="688">
        <f>'e.KEC. BOJONGSARI'!H16</f>
        <v>1.37</v>
      </c>
      <c r="I179" s="689">
        <f t="shared" si="122"/>
        <v>1.37</v>
      </c>
      <c r="J179" s="689">
        <f t="shared" si="123"/>
        <v>0</v>
      </c>
      <c r="K179" s="689">
        <f>'e.KEC. BOJONGSARI'!AI16</f>
        <v>0</v>
      </c>
      <c r="L179" s="689">
        <f t="shared" si="124"/>
        <v>0</v>
      </c>
      <c r="M179" s="836">
        <f t="shared" si="125"/>
        <v>1.37</v>
      </c>
      <c r="N179" s="690">
        <f>'e.KEC. BOJONGSARI'!I16</f>
        <v>3.6</v>
      </c>
      <c r="O179" s="691">
        <f>('e.KEC. BOJONGSARI'!K16+'e.KEC. BOJONGSARI'!M16+'e.KEC. BOJONGSARI'!O16+'e.KEC. BOJONGSARI'!Q16)/H179*100</f>
        <v>100</v>
      </c>
      <c r="P179" s="787"/>
      <c r="Q179" s="787"/>
      <c r="R179" s="691">
        <f>('e.KEC. BOJONGSARI'!AE16+'e.KEC. BOJONGSARI'!AG16+'e.KEC. BOJONGSARI'!AI16)/H179*100</f>
        <v>0</v>
      </c>
      <c r="S179" s="691">
        <f>('e.KEC. BOJONGSARI'!AK16+'e.KEC. BOJONGSARI'!AM16+'e.KEC. BOJONGSARI'!AO16)/H179*100</f>
        <v>0</v>
      </c>
      <c r="T179" s="691">
        <f t="shared" si="118"/>
        <v>1.37</v>
      </c>
      <c r="U179" s="691">
        <f t="shared" si="119"/>
        <v>0</v>
      </c>
      <c r="V179" s="691">
        <f t="shared" si="120"/>
        <v>0</v>
      </c>
      <c r="W179" s="691">
        <f t="shared" si="121"/>
        <v>0</v>
      </c>
      <c r="X179" s="917">
        <f>'e.KEC. BOJONGSARI'!K16</f>
        <v>1.37</v>
      </c>
      <c r="Y179" s="691">
        <f>'e.KEC. BOJONGSARI'!L16</f>
        <v>100</v>
      </c>
      <c r="Z179" s="691">
        <f>'e.KEC. BOJONGSARI'!M16</f>
        <v>0</v>
      </c>
      <c r="AA179" s="691">
        <f>'e.KEC. BOJONGSARI'!N16</f>
        <v>0</v>
      </c>
      <c r="AB179" s="691">
        <f>'e.KEC. BOJONGSARI'!O16</f>
        <v>0</v>
      </c>
      <c r="AC179" s="691">
        <f>'e.KEC. BOJONGSARI'!P16</f>
        <v>0</v>
      </c>
      <c r="AD179" s="691">
        <f>'e.KEC. BOJONGSARI'!Q16</f>
        <v>0</v>
      </c>
      <c r="AE179" s="691">
        <f>'e.KEC. BOJONGSARI'!R16</f>
        <v>0</v>
      </c>
      <c r="AF179" s="692"/>
      <c r="AG179" s="692" t="str">
        <f>'e.KEC. BOJONGSARI'!AQ16</f>
        <v>P</v>
      </c>
      <c r="AH179" s="692" t="s">
        <v>1249</v>
      </c>
      <c r="AI179" s="819">
        <f t="shared" si="85"/>
        <v>0</v>
      </c>
      <c r="AJ179" s="819">
        <f t="shared" si="86"/>
        <v>0</v>
      </c>
      <c r="AK179" s="667"/>
      <c r="AL179" s="667"/>
      <c r="AM179" s="675">
        <f t="shared" si="75"/>
        <v>0</v>
      </c>
      <c r="AN179" s="628" t="s">
        <v>443</v>
      </c>
      <c r="AO179" s="693" t="s">
        <v>1252</v>
      </c>
      <c r="AP179" s="677"/>
    </row>
    <row r="180" spans="1:43" s="694" customFormat="1" ht="20.100000000000001" customHeight="1">
      <c r="A180" s="667"/>
      <c r="B180" s="682">
        <v>6</v>
      </c>
      <c r="C180" s="683">
        <f>'e.KEC. BOJONGSARI'!D17</f>
        <v>1.1419999999999999</v>
      </c>
      <c r="D180" s="684" t="str">
        <f>'e.KEC. BOJONGSARI'!E17</f>
        <v>Banjaran - Slinga</v>
      </c>
      <c r="E180" s="685" t="s">
        <v>1274</v>
      </c>
      <c r="F180" s="686">
        <f>'e.KEC. BOJONGSARI'!F17</f>
        <v>1.3680000000000001</v>
      </c>
      <c r="G180" s="687">
        <v>1.39</v>
      </c>
      <c r="H180" s="688">
        <f>'e.KEC. BOJONGSARI'!H17</f>
        <v>1.39</v>
      </c>
      <c r="I180" s="689">
        <f t="shared" si="122"/>
        <v>1.3900000000000001</v>
      </c>
      <c r="J180" s="689">
        <f t="shared" si="123"/>
        <v>0</v>
      </c>
      <c r="K180" s="689">
        <f>'e.KEC. BOJONGSARI'!AI17</f>
        <v>0</v>
      </c>
      <c r="L180" s="689">
        <f t="shared" si="124"/>
        <v>0</v>
      </c>
      <c r="M180" s="836">
        <f t="shared" si="125"/>
        <v>1.3900000000000001</v>
      </c>
      <c r="N180" s="690">
        <f>'e.KEC. BOJONGSARI'!I17</f>
        <v>3</v>
      </c>
      <c r="O180" s="691">
        <f>('e.KEC. BOJONGSARI'!K17+'e.KEC. BOJONGSARI'!M17+'e.KEC. BOJONGSARI'!O17+'e.KEC. BOJONGSARI'!Q17)/H180*100</f>
        <v>100.00000000000003</v>
      </c>
      <c r="P180" s="787"/>
      <c r="Q180" s="787"/>
      <c r="R180" s="691">
        <f>('e.KEC. BOJONGSARI'!AE17+'e.KEC. BOJONGSARI'!AG17+'e.KEC. BOJONGSARI'!AI17)/H180*100</f>
        <v>0</v>
      </c>
      <c r="S180" s="691">
        <f>('e.KEC. BOJONGSARI'!AK17+'e.KEC. BOJONGSARI'!AM17+'e.KEC. BOJONGSARI'!AO17)/H180*100</f>
        <v>0</v>
      </c>
      <c r="T180" s="691">
        <f t="shared" si="118"/>
        <v>1.3900000000000001</v>
      </c>
      <c r="U180" s="691">
        <f t="shared" si="119"/>
        <v>0</v>
      </c>
      <c r="V180" s="691">
        <f t="shared" si="120"/>
        <v>0</v>
      </c>
      <c r="W180" s="691">
        <f t="shared" si="121"/>
        <v>0</v>
      </c>
      <c r="X180" s="917">
        <f>'e.KEC. BOJONGSARI'!K17</f>
        <v>0.59</v>
      </c>
      <c r="Y180" s="691">
        <f>'e.KEC. BOJONGSARI'!L17</f>
        <v>42.446043165467628</v>
      </c>
      <c r="Z180" s="691">
        <f>'e.KEC. BOJONGSARI'!M17</f>
        <v>0.8</v>
      </c>
      <c r="AA180" s="691">
        <f>'e.KEC. BOJONGSARI'!N17</f>
        <v>57.553956834532372</v>
      </c>
      <c r="AB180" s="691">
        <f>'e.KEC. BOJONGSARI'!O17</f>
        <v>0</v>
      </c>
      <c r="AC180" s="691">
        <f>'e.KEC. BOJONGSARI'!P17</f>
        <v>0</v>
      </c>
      <c r="AD180" s="691">
        <f>'e.KEC. BOJONGSARI'!Q17</f>
        <v>0</v>
      </c>
      <c r="AE180" s="691">
        <f>'e.KEC. BOJONGSARI'!R17</f>
        <v>0</v>
      </c>
      <c r="AF180" s="692"/>
      <c r="AG180" s="692" t="str">
        <f>'e.KEC. BOJONGSARI'!AQ17</f>
        <v>K</v>
      </c>
      <c r="AH180" s="692" t="s">
        <v>1249</v>
      </c>
      <c r="AI180" s="819">
        <f t="shared" si="85"/>
        <v>1.1102230246251565E-16</v>
      </c>
      <c r="AJ180" s="819">
        <f t="shared" si="86"/>
        <v>0</v>
      </c>
      <c r="AK180" s="667"/>
      <c r="AL180" s="667"/>
      <c r="AM180" s="675">
        <f t="shared" si="75"/>
        <v>0</v>
      </c>
      <c r="AN180" s="628" t="s">
        <v>443</v>
      </c>
      <c r="AO180" s="693" t="s">
        <v>1252</v>
      </c>
      <c r="AP180" s="677"/>
    </row>
    <row r="181" spans="1:43" s="694" customFormat="1" ht="20.100000000000001" customHeight="1">
      <c r="A181" s="667"/>
      <c r="B181" s="682">
        <v>7</v>
      </c>
      <c r="C181" s="683">
        <f>'e.KEC. BOJONGSARI'!D18</f>
        <v>1.143</v>
      </c>
      <c r="D181" s="684" t="str">
        <f>'e.KEC. BOJONGSARI'!E18</f>
        <v>Wirasana - Galuh</v>
      </c>
      <c r="E181" s="685" t="s">
        <v>1274</v>
      </c>
      <c r="F181" s="686">
        <f>'e.KEC. BOJONGSARI'!F18</f>
        <v>2.0840000000000001</v>
      </c>
      <c r="G181" s="687">
        <v>0.89</v>
      </c>
      <c r="H181" s="688">
        <f>'e.KEC. BOJONGSARI'!H18</f>
        <v>0.89</v>
      </c>
      <c r="I181" s="689">
        <f t="shared" ref="I181:I192" si="126">SUM(O181/100)*H181</f>
        <v>0.89</v>
      </c>
      <c r="J181" s="689">
        <f t="shared" ref="J181:J192" si="127">SUM(P181/100)*H181</f>
        <v>0</v>
      </c>
      <c r="K181" s="689">
        <f>'e.KEC. BOJONGSARI'!AI18</f>
        <v>0</v>
      </c>
      <c r="L181" s="689">
        <f t="shared" ref="L181:L192" si="128">SUM(S181/100)*H181</f>
        <v>0</v>
      </c>
      <c r="M181" s="836">
        <f t="shared" ref="M181:M192" si="129">SUM(I181:L181)</f>
        <v>0.89</v>
      </c>
      <c r="N181" s="690">
        <f>'e.KEC. BOJONGSARI'!I18</f>
        <v>3</v>
      </c>
      <c r="O181" s="691">
        <f>('e.KEC. BOJONGSARI'!K18+'e.KEC. BOJONGSARI'!M18+'e.KEC. BOJONGSARI'!O18+'e.KEC. BOJONGSARI'!Q18)/H181*100</f>
        <v>100</v>
      </c>
      <c r="P181" s="787"/>
      <c r="Q181" s="787"/>
      <c r="R181" s="691">
        <f>('e.KEC. BOJONGSARI'!AE18+'e.KEC. BOJONGSARI'!AG18+'e.KEC. BOJONGSARI'!AI18)/H181*100</f>
        <v>0</v>
      </c>
      <c r="S181" s="691">
        <f>('e.KEC. BOJONGSARI'!AK18+'e.KEC. BOJONGSARI'!AM18+'e.KEC. BOJONGSARI'!AO18)/H181*100</f>
        <v>0</v>
      </c>
      <c r="T181" s="691">
        <f t="shared" si="118"/>
        <v>0.89</v>
      </c>
      <c r="U181" s="691">
        <f t="shared" si="119"/>
        <v>0</v>
      </c>
      <c r="V181" s="691">
        <f t="shared" si="120"/>
        <v>0</v>
      </c>
      <c r="W181" s="691">
        <f t="shared" si="121"/>
        <v>0</v>
      </c>
      <c r="X181" s="917">
        <f>'e.KEC. BOJONGSARI'!K18</f>
        <v>0.89</v>
      </c>
      <c r="Y181" s="691">
        <f>'e.KEC. BOJONGSARI'!L18</f>
        <v>100</v>
      </c>
      <c r="Z181" s="691">
        <f>'e.KEC. BOJONGSARI'!M18</f>
        <v>0</v>
      </c>
      <c r="AA181" s="691">
        <f>'e.KEC. BOJONGSARI'!N18</f>
        <v>0</v>
      </c>
      <c r="AB181" s="691">
        <f>'e.KEC. BOJONGSARI'!O18</f>
        <v>0</v>
      </c>
      <c r="AC181" s="691">
        <f>'e.KEC. BOJONGSARI'!P18</f>
        <v>0</v>
      </c>
      <c r="AD181" s="691">
        <f>'e.KEC. BOJONGSARI'!Q18</f>
        <v>0</v>
      </c>
      <c r="AE181" s="691">
        <f>'e.KEC. BOJONGSARI'!R18</f>
        <v>0</v>
      </c>
      <c r="AF181" s="692"/>
      <c r="AG181" s="692" t="str">
        <f>'e.KEC. BOJONGSARI'!AQ18</f>
        <v>K</v>
      </c>
      <c r="AH181" s="692" t="s">
        <v>1249</v>
      </c>
      <c r="AI181" s="819">
        <f t="shared" si="85"/>
        <v>0</v>
      </c>
      <c r="AJ181" s="819">
        <f t="shared" si="86"/>
        <v>0</v>
      </c>
      <c r="AK181" s="667"/>
      <c r="AL181" s="667"/>
      <c r="AM181" s="675">
        <f t="shared" si="75"/>
        <v>0</v>
      </c>
      <c r="AN181" s="628" t="s">
        <v>443</v>
      </c>
      <c r="AO181" s="693" t="s">
        <v>1252</v>
      </c>
      <c r="AP181" s="677"/>
      <c r="AQ181" s="694" t="s">
        <v>1255</v>
      </c>
    </row>
    <row r="182" spans="1:43" s="694" customFormat="1" ht="20.100000000000001" customHeight="1">
      <c r="A182" s="667"/>
      <c r="B182" s="682">
        <v>8</v>
      </c>
      <c r="C182" s="683">
        <f>'e.KEC. BOJONGSARI'!D19</f>
        <v>1.1439999999999999</v>
      </c>
      <c r="D182" s="684" t="str">
        <f>'e.KEC. BOJONGSARI'!E19</f>
        <v>Beji - Pagedangan</v>
      </c>
      <c r="E182" s="685" t="s">
        <v>1274</v>
      </c>
      <c r="F182" s="686">
        <f>'e.KEC. BOJONGSARI'!F19</f>
        <v>1.6020000000000001</v>
      </c>
      <c r="G182" s="687">
        <v>1.59</v>
      </c>
      <c r="H182" s="688">
        <f>'e.KEC. BOJONGSARI'!H19</f>
        <v>1.59</v>
      </c>
      <c r="I182" s="689">
        <f t="shared" si="126"/>
        <v>1.59</v>
      </c>
      <c r="J182" s="689">
        <f t="shared" si="127"/>
        <v>0</v>
      </c>
      <c r="K182" s="689">
        <f>'e.KEC. BOJONGSARI'!AI19</f>
        <v>0</v>
      </c>
      <c r="L182" s="689">
        <f t="shared" si="128"/>
        <v>0</v>
      </c>
      <c r="M182" s="836">
        <f t="shared" si="129"/>
        <v>1.59</v>
      </c>
      <c r="N182" s="690">
        <f>'e.KEC. BOJONGSARI'!I19</f>
        <v>4</v>
      </c>
      <c r="O182" s="691">
        <f>('e.KEC. BOJONGSARI'!K19+'e.KEC. BOJONGSARI'!M19+'e.KEC. BOJONGSARI'!O19+'e.KEC. BOJONGSARI'!Q19)/H182*100</f>
        <v>100</v>
      </c>
      <c r="P182" s="787"/>
      <c r="Q182" s="787"/>
      <c r="R182" s="691">
        <f>('e.KEC. BOJONGSARI'!AE19+'e.KEC. BOJONGSARI'!AG19+'e.KEC. BOJONGSARI'!AI19)/H182*100</f>
        <v>0</v>
      </c>
      <c r="S182" s="691">
        <f>('e.KEC. BOJONGSARI'!AK19+'e.KEC. BOJONGSARI'!AM19+'e.KEC. BOJONGSARI'!AO19)/H182*100</f>
        <v>0</v>
      </c>
      <c r="T182" s="691"/>
      <c r="U182" s="691"/>
      <c r="V182" s="691"/>
      <c r="W182" s="691"/>
      <c r="X182" s="917">
        <f>'e.KEC. BOJONGSARI'!K19</f>
        <v>1.59</v>
      </c>
      <c r="Y182" s="691">
        <f>'e.KEC. BOJONGSARI'!L19</f>
        <v>100</v>
      </c>
      <c r="Z182" s="691">
        <f>'e.KEC. BOJONGSARI'!M19</f>
        <v>0</v>
      </c>
      <c r="AA182" s="691">
        <f>'e.KEC. BOJONGSARI'!N19</f>
        <v>0</v>
      </c>
      <c r="AB182" s="691">
        <f>'e.KEC. BOJONGSARI'!O19</f>
        <v>0</v>
      </c>
      <c r="AC182" s="691">
        <f>'e.KEC. BOJONGSARI'!P19</f>
        <v>0</v>
      </c>
      <c r="AD182" s="691">
        <f>'e.KEC. BOJONGSARI'!Q19</f>
        <v>0</v>
      </c>
      <c r="AE182" s="691">
        <f>'e.KEC. BOJONGSARI'!R19</f>
        <v>0</v>
      </c>
      <c r="AF182" s="692"/>
      <c r="AG182" s="692" t="str">
        <f>'e.KEC. BOJONGSARI'!AQ19</f>
        <v>K</v>
      </c>
      <c r="AH182" s="692"/>
      <c r="AI182" s="819">
        <f t="shared" si="85"/>
        <v>0</v>
      </c>
      <c r="AJ182" s="819">
        <f t="shared" si="86"/>
        <v>0</v>
      </c>
      <c r="AK182" s="667"/>
      <c r="AL182" s="667"/>
      <c r="AM182" s="675"/>
      <c r="AN182" s="628"/>
      <c r="AO182" s="693"/>
      <c r="AP182" s="677"/>
    </row>
    <row r="183" spans="1:43" s="694" customFormat="1" ht="20.100000000000001" customHeight="1">
      <c r="A183" s="667"/>
      <c r="B183" s="682">
        <v>9</v>
      </c>
      <c r="C183" s="683">
        <f>'e.KEC. BOJONGSARI'!D20</f>
        <v>1.145</v>
      </c>
      <c r="D183" s="684" t="str">
        <f>'e.KEC. BOJONGSARI'!E20</f>
        <v>Kajongan - Bojongsari</v>
      </c>
      <c r="E183" s="685" t="s">
        <v>1274</v>
      </c>
      <c r="F183" s="686">
        <f>'e.KEC. BOJONGSARI'!F20</f>
        <v>2.0219999999999998</v>
      </c>
      <c r="G183" s="687">
        <v>2.04</v>
      </c>
      <c r="H183" s="688">
        <f>'e.KEC. BOJONGSARI'!H20</f>
        <v>2.04</v>
      </c>
      <c r="I183" s="689">
        <f t="shared" si="126"/>
        <v>2.04</v>
      </c>
      <c r="J183" s="689">
        <f t="shared" si="127"/>
        <v>0</v>
      </c>
      <c r="K183" s="689">
        <f>'e.KEC. BOJONGSARI'!AI20</f>
        <v>0</v>
      </c>
      <c r="L183" s="689">
        <f t="shared" si="128"/>
        <v>0</v>
      </c>
      <c r="M183" s="836">
        <f t="shared" si="129"/>
        <v>2.04</v>
      </c>
      <c r="N183" s="690">
        <f>'e.KEC. BOJONGSARI'!I20</f>
        <v>3</v>
      </c>
      <c r="O183" s="691">
        <f>('e.KEC. BOJONGSARI'!K20+'e.KEC. BOJONGSARI'!M20+'e.KEC. BOJONGSARI'!O20+'e.KEC. BOJONGSARI'!Q20)/H183*100</f>
        <v>100</v>
      </c>
      <c r="P183" s="787"/>
      <c r="Q183" s="787"/>
      <c r="R183" s="691">
        <f>('e.KEC. BOJONGSARI'!AE20+'e.KEC. BOJONGSARI'!AG20+'e.KEC. BOJONGSARI'!AI20)/H183*100</f>
        <v>0</v>
      </c>
      <c r="S183" s="691">
        <f>('e.KEC. BOJONGSARI'!AK20+'e.KEC. BOJONGSARI'!AM20+'e.KEC. BOJONGSARI'!AO20)/H183*100</f>
        <v>0</v>
      </c>
      <c r="T183" s="691"/>
      <c r="U183" s="691"/>
      <c r="V183" s="691"/>
      <c r="W183" s="691"/>
      <c r="X183" s="917">
        <f>'e.KEC. BOJONGSARI'!K20</f>
        <v>1.84</v>
      </c>
      <c r="Y183" s="691">
        <f>'e.KEC. BOJONGSARI'!L20</f>
        <v>90.196078431372555</v>
      </c>
      <c r="Z183" s="691">
        <f>'e.KEC. BOJONGSARI'!M20</f>
        <v>0.2</v>
      </c>
      <c r="AA183" s="691">
        <f>'e.KEC. BOJONGSARI'!N20</f>
        <v>9.8039215686274517</v>
      </c>
      <c r="AB183" s="691">
        <f>'e.KEC. BOJONGSARI'!O20</f>
        <v>0</v>
      </c>
      <c r="AC183" s="691">
        <f>'e.KEC. BOJONGSARI'!P20</f>
        <v>0</v>
      </c>
      <c r="AD183" s="691">
        <f>'e.KEC. BOJONGSARI'!Q20</f>
        <v>0</v>
      </c>
      <c r="AE183" s="691">
        <f>'e.KEC. BOJONGSARI'!R20</f>
        <v>0</v>
      </c>
      <c r="AF183" s="692"/>
      <c r="AG183" s="692" t="str">
        <f>'e.KEC. BOJONGSARI'!AQ20</f>
        <v>P</v>
      </c>
      <c r="AH183" s="692"/>
      <c r="AI183" s="819">
        <f t="shared" si="85"/>
        <v>-5.5511151231257827E-17</v>
      </c>
      <c r="AJ183" s="819">
        <f t="shared" si="86"/>
        <v>-7.1054273576010019E-15</v>
      </c>
      <c r="AK183" s="667"/>
      <c r="AL183" s="667"/>
      <c r="AM183" s="675"/>
      <c r="AN183" s="628"/>
      <c r="AO183" s="693"/>
      <c r="AP183" s="677"/>
    </row>
    <row r="184" spans="1:43" s="694" customFormat="1" ht="20.100000000000001" customHeight="1">
      <c r="A184" s="667"/>
      <c r="B184" s="682">
        <v>10</v>
      </c>
      <c r="C184" s="683">
        <f>'e.KEC. BOJONGSARI'!D21</f>
        <v>1.1459999999999999</v>
      </c>
      <c r="D184" s="684" t="str">
        <f>'e.KEC. BOJONGSARI'!E21</f>
        <v>Gembong - Munjul</v>
      </c>
      <c r="E184" s="685" t="s">
        <v>1274</v>
      </c>
      <c r="F184" s="686">
        <f>'e.KEC. BOJONGSARI'!F21</f>
        <v>2.0819999999999999</v>
      </c>
      <c r="G184" s="687">
        <v>2.08</v>
      </c>
      <c r="H184" s="688">
        <f>'e.KEC. BOJONGSARI'!H21</f>
        <v>2.08</v>
      </c>
      <c r="I184" s="689">
        <f t="shared" si="126"/>
        <v>2.08</v>
      </c>
      <c r="J184" s="689">
        <f t="shared" si="127"/>
        <v>0</v>
      </c>
      <c r="K184" s="689">
        <f>'e.KEC. BOJONGSARI'!AI21</f>
        <v>0</v>
      </c>
      <c r="L184" s="689">
        <f t="shared" si="128"/>
        <v>0</v>
      </c>
      <c r="M184" s="836">
        <f t="shared" si="129"/>
        <v>2.08</v>
      </c>
      <c r="N184" s="690">
        <f>'e.KEC. BOJONGSARI'!I21</f>
        <v>3</v>
      </c>
      <c r="O184" s="691">
        <f>('e.KEC. BOJONGSARI'!K21+'e.KEC. BOJONGSARI'!M21+'e.KEC. BOJONGSARI'!O21+'e.KEC. BOJONGSARI'!Q21)/H184*100</f>
        <v>100</v>
      </c>
      <c r="P184" s="787"/>
      <c r="Q184" s="787"/>
      <c r="R184" s="691">
        <f>('e.KEC. BOJONGSARI'!AE21+'e.KEC. BOJONGSARI'!AG21+'e.KEC. BOJONGSARI'!AI21)/H184*100</f>
        <v>0</v>
      </c>
      <c r="S184" s="691">
        <f>('e.KEC. BOJONGSARI'!AK21+'e.KEC. BOJONGSARI'!AM21+'e.KEC. BOJONGSARI'!AO21)/H184*100</f>
        <v>0</v>
      </c>
      <c r="T184" s="691"/>
      <c r="U184" s="691"/>
      <c r="V184" s="691"/>
      <c r="W184" s="691"/>
      <c r="X184" s="917">
        <f>'e.KEC. BOJONGSARI'!K21</f>
        <v>1.2</v>
      </c>
      <c r="Y184" s="691">
        <f>'e.KEC. BOJONGSARI'!L21</f>
        <v>57.692307692307686</v>
      </c>
      <c r="Z184" s="691">
        <f>'e.KEC. BOJONGSARI'!M21</f>
        <v>0.88</v>
      </c>
      <c r="AA184" s="691">
        <f>'e.KEC. BOJONGSARI'!N21</f>
        <v>42.307692307692307</v>
      </c>
      <c r="AB184" s="691">
        <f>'e.KEC. BOJONGSARI'!O21</f>
        <v>0</v>
      </c>
      <c r="AC184" s="691">
        <f>'e.KEC. BOJONGSARI'!P21</f>
        <v>0</v>
      </c>
      <c r="AD184" s="691">
        <f>'e.KEC. BOJONGSARI'!Q21</f>
        <v>0</v>
      </c>
      <c r="AE184" s="691">
        <f>'e.KEC. BOJONGSARI'!R21</f>
        <v>0</v>
      </c>
      <c r="AF184" s="692"/>
      <c r="AG184" s="692" t="str">
        <f>'e.KEC. BOJONGSARI'!AQ21</f>
        <v>P</v>
      </c>
      <c r="AH184" s="692"/>
      <c r="AI184" s="819">
        <f t="shared" si="85"/>
        <v>1.1102230246251565E-16</v>
      </c>
      <c r="AJ184" s="819">
        <f t="shared" si="86"/>
        <v>7.1054273576010019E-15</v>
      </c>
      <c r="AK184" s="667"/>
      <c r="AL184" s="667"/>
      <c r="AM184" s="675"/>
      <c r="AN184" s="628"/>
      <c r="AO184" s="693"/>
      <c r="AP184" s="677"/>
    </row>
    <row r="185" spans="1:43" s="694" customFormat="1" ht="20.100000000000001" customHeight="1">
      <c r="A185" s="667"/>
      <c r="B185" s="682">
        <v>11</v>
      </c>
      <c r="C185" s="683">
        <f>'e.KEC. BOJONGSARI'!D22</f>
        <v>1.147</v>
      </c>
      <c r="D185" s="684" t="str">
        <f>'e.KEC. BOJONGSARI'!E22</f>
        <v>Gembong - Sawangan</v>
      </c>
      <c r="E185" s="685" t="s">
        <v>1274</v>
      </c>
      <c r="F185" s="686">
        <f>'e.KEC. BOJONGSARI'!F22</f>
        <v>1.6359999999999999</v>
      </c>
      <c r="G185" s="687">
        <v>1.66</v>
      </c>
      <c r="H185" s="688">
        <f>'e.KEC. BOJONGSARI'!H22</f>
        <v>1.66</v>
      </c>
      <c r="I185" s="689">
        <f t="shared" si="126"/>
        <v>1.6600000000000004</v>
      </c>
      <c r="J185" s="689">
        <f t="shared" si="127"/>
        <v>0</v>
      </c>
      <c r="K185" s="689">
        <f>'e.KEC. BOJONGSARI'!AI22</f>
        <v>0</v>
      </c>
      <c r="L185" s="689">
        <f t="shared" si="128"/>
        <v>0</v>
      </c>
      <c r="M185" s="836">
        <f t="shared" si="129"/>
        <v>1.6600000000000004</v>
      </c>
      <c r="N185" s="690">
        <f>'e.KEC. BOJONGSARI'!I22</f>
        <v>3</v>
      </c>
      <c r="O185" s="691">
        <f>('e.KEC. BOJONGSARI'!K22+'e.KEC. BOJONGSARI'!M22+'e.KEC. BOJONGSARI'!O22+'e.KEC. BOJONGSARI'!Q22)/H185*100</f>
        <v>100.00000000000003</v>
      </c>
      <c r="P185" s="787"/>
      <c r="Q185" s="787"/>
      <c r="R185" s="691">
        <f>('e.KEC. BOJONGSARI'!AE22+'e.KEC. BOJONGSARI'!AG22+'e.KEC. BOJONGSARI'!AI22)/H185*100</f>
        <v>0</v>
      </c>
      <c r="S185" s="691">
        <f>('e.KEC. BOJONGSARI'!AK22+'e.KEC. BOJONGSARI'!AM22+'e.KEC. BOJONGSARI'!AO22)/H185*100</f>
        <v>0</v>
      </c>
      <c r="T185" s="691"/>
      <c r="U185" s="691"/>
      <c r="V185" s="691"/>
      <c r="W185" s="691"/>
      <c r="X185" s="917">
        <f>'e.KEC. BOJONGSARI'!K22</f>
        <v>1.26</v>
      </c>
      <c r="Y185" s="691">
        <f>'e.KEC. BOJONGSARI'!L22</f>
        <v>75.903614457831324</v>
      </c>
      <c r="Z185" s="691">
        <f>'e.KEC. BOJONGSARI'!M22</f>
        <v>0.4</v>
      </c>
      <c r="AA185" s="691">
        <f>'e.KEC. BOJONGSARI'!N22</f>
        <v>24.096385542168676</v>
      </c>
      <c r="AB185" s="691">
        <f>'e.KEC. BOJONGSARI'!O22</f>
        <v>0</v>
      </c>
      <c r="AC185" s="691">
        <f>'e.KEC. BOJONGSARI'!P22</f>
        <v>0</v>
      </c>
      <c r="AD185" s="691">
        <f>'e.KEC. BOJONGSARI'!Q22</f>
        <v>0</v>
      </c>
      <c r="AE185" s="691">
        <f>'e.KEC. BOJONGSARI'!R22</f>
        <v>0</v>
      </c>
      <c r="AF185" s="692"/>
      <c r="AG185" s="692" t="str">
        <f>'e.KEC. BOJONGSARI'!AQ22</f>
        <v>P</v>
      </c>
      <c r="AH185" s="692"/>
      <c r="AI185" s="819">
        <f t="shared" si="85"/>
        <v>3.3306690738754696E-16</v>
      </c>
      <c r="AJ185" s="819">
        <f t="shared" si="86"/>
        <v>0</v>
      </c>
      <c r="AK185" s="667"/>
      <c r="AL185" s="667"/>
      <c r="AM185" s="675"/>
      <c r="AN185" s="628"/>
      <c r="AO185" s="693"/>
      <c r="AP185" s="677"/>
    </row>
    <row r="186" spans="1:43" s="694" customFormat="1" ht="20.100000000000001" customHeight="1">
      <c r="A186" s="667"/>
      <c r="B186" s="682">
        <v>12</v>
      </c>
      <c r="C186" s="683">
        <f>'e.KEC. BOJONGSARI'!D23</f>
        <v>1.1479999999999999</v>
      </c>
      <c r="D186" s="684" t="str">
        <f>'e.KEC. BOJONGSARI'!E23</f>
        <v>Gembong - Kajongan</v>
      </c>
      <c r="E186" s="685" t="s">
        <v>1274</v>
      </c>
      <c r="F186" s="686">
        <f>'e.KEC. BOJONGSARI'!F23</f>
        <v>1.393</v>
      </c>
      <c r="G186" s="687">
        <v>1.39</v>
      </c>
      <c r="H186" s="688">
        <f>'e.KEC. BOJONGSARI'!H23</f>
        <v>1.39</v>
      </c>
      <c r="I186" s="689">
        <f t="shared" si="126"/>
        <v>1.3900000000000001</v>
      </c>
      <c r="J186" s="689">
        <f t="shared" si="127"/>
        <v>0</v>
      </c>
      <c r="K186" s="689">
        <f>'e.KEC. BOJONGSARI'!AI23</f>
        <v>0</v>
      </c>
      <c r="L186" s="689">
        <f t="shared" si="128"/>
        <v>0</v>
      </c>
      <c r="M186" s="836">
        <f t="shared" si="129"/>
        <v>1.3900000000000001</v>
      </c>
      <c r="N186" s="690">
        <f>'e.KEC. BOJONGSARI'!I23</f>
        <v>3</v>
      </c>
      <c r="O186" s="691">
        <f>('e.KEC. BOJONGSARI'!K23+'e.KEC. BOJONGSARI'!M23+'e.KEC. BOJONGSARI'!O23+'e.KEC. BOJONGSARI'!Q23)/H186*100</f>
        <v>100.00000000000003</v>
      </c>
      <c r="P186" s="787"/>
      <c r="Q186" s="787"/>
      <c r="R186" s="691">
        <f>('e.KEC. BOJONGSARI'!AE23+'e.KEC. BOJONGSARI'!AG23+'e.KEC. BOJONGSARI'!AI23)/H186*100</f>
        <v>0</v>
      </c>
      <c r="S186" s="691">
        <f>('e.KEC. BOJONGSARI'!AK23+'e.KEC. BOJONGSARI'!AM23+'e.KEC. BOJONGSARI'!AO23)/H186*100</f>
        <v>0</v>
      </c>
      <c r="T186" s="691"/>
      <c r="U186" s="691"/>
      <c r="V186" s="691"/>
      <c r="W186" s="691"/>
      <c r="X186" s="917">
        <f>'e.KEC. BOJONGSARI'!K23</f>
        <v>1</v>
      </c>
      <c r="Y186" s="691">
        <f>'e.KEC. BOJONGSARI'!L23</f>
        <v>71.942446043165461</v>
      </c>
      <c r="Z186" s="691">
        <f>'e.KEC. BOJONGSARI'!M23</f>
        <v>0.39</v>
      </c>
      <c r="AA186" s="691">
        <f>'e.KEC. BOJONGSARI'!N23</f>
        <v>28.057553956834528</v>
      </c>
      <c r="AB186" s="691">
        <f>'e.KEC. BOJONGSARI'!O23</f>
        <v>0</v>
      </c>
      <c r="AC186" s="691">
        <f>'e.KEC. BOJONGSARI'!P23</f>
        <v>0</v>
      </c>
      <c r="AD186" s="691">
        <f>'e.KEC. BOJONGSARI'!Q23</f>
        <v>0</v>
      </c>
      <c r="AE186" s="691">
        <f>'e.KEC. BOJONGSARI'!R23</f>
        <v>0</v>
      </c>
      <c r="AF186" s="692"/>
      <c r="AG186" s="692" t="str">
        <f>'e.KEC. BOJONGSARI'!AQ23</f>
        <v>P</v>
      </c>
      <c r="AH186" s="692"/>
      <c r="AI186" s="819">
        <f t="shared" si="85"/>
        <v>1.1102230246251565E-16</v>
      </c>
      <c r="AJ186" s="819">
        <f t="shared" si="86"/>
        <v>1.0658141036401503E-14</v>
      </c>
      <c r="AK186" s="667"/>
      <c r="AL186" s="667"/>
      <c r="AM186" s="675"/>
      <c r="AN186" s="628"/>
      <c r="AO186" s="693"/>
      <c r="AP186" s="677"/>
    </row>
    <row r="187" spans="1:43" s="694" customFormat="1" ht="20.100000000000001" customHeight="1">
      <c r="A187" s="667"/>
      <c r="B187" s="682">
        <v>13</v>
      </c>
      <c r="C187" s="683">
        <f>'e.KEC. BOJONGSARI'!D24</f>
        <v>1.149</v>
      </c>
      <c r="D187" s="684" t="str">
        <f>'e.KEC. BOJONGSARI'!E24</f>
        <v>Beji - Metenggeng</v>
      </c>
      <c r="E187" s="685" t="s">
        <v>1274</v>
      </c>
      <c r="F187" s="686">
        <f>'e.KEC. BOJONGSARI'!F24</f>
        <v>2.613</v>
      </c>
      <c r="G187" s="687">
        <v>2.98</v>
      </c>
      <c r="H187" s="688">
        <f>'e.KEC. BOJONGSARI'!H24</f>
        <v>2.98</v>
      </c>
      <c r="I187" s="689">
        <f t="shared" si="126"/>
        <v>2.98</v>
      </c>
      <c r="J187" s="689">
        <f t="shared" si="127"/>
        <v>0</v>
      </c>
      <c r="K187" s="689">
        <f>'e.KEC. BOJONGSARI'!AI24</f>
        <v>0</v>
      </c>
      <c r="L187" s="689">
        <f t="shared" si="128"/>
        <v>0</v>
      </c>
      <c r="M187" s="836">
        <f t="shared" si="129"/>
        <v>2.98</v>
      </c>
      <c r="N187" s="690">
        <f>'e.KEC. BOJONGSARI'!I24</f>
        <v>3</v>
      </c>
      <c r="O187" s="691">
        <f>('e.KEC. BOJONGSARI'!K24+'e.KEC. BOJONGSARI'!M24+'e.KEC. BOJONGSARI'!O24+'e.KEC. BOJONGSARI'!Q24)/H187*100</f>
        <v>100</v>
      </c>
      <c r="P187" s="787"/>
      <c r="Q187" s="787"/>
      <c r="R187" s="691">
        <f>('e.KEC. BOJONGSARI'!AE24+'e.KEC. BOJONGSARI'!AG24+'e.KEC. BOJONGSARI'!AI24)/H187*100</f>
        <v>0</v>
      </c>
      <c r="S187" s="691">
        <f>('e.KEC. BOJONGSARI'!AK24+'e.KEC. BOJONGSARI'!AM24+'e.KEC. BOJONGSARI'!AO24)/H187*100</f>
        <v>0</v>
      </c>
      <c r="T187" s="691"/>
      <c r="U187" s="691"/>
      <c r="V187" s="691"/>
      <c r="W187" s="691"/>
      <c r="X187" s="917">
        <f>'e.KEC. BOJONGSARI'!K24</f>
        <v>0.6</v>
      </c>
      <c r="Y187" s="691">
        <f>'e.KEC. BOJONGSARI'!L24</f>
        <v>20.134228187919462</v>
      </c>
      <c r="Z187" s="691">
        <f>'e.KEC. BOJONGSARI'!M24</f>
        <v>2.38</v>
      </c>
      <c r="AA187" s="691">
        <f>'e.KEC. BOJONGSARI'!N24</f>
        <v>79.865771812080538</v>
      </c>
      <c r="AB187" s="691">
        <f>'e.KEC. BOJONGSARI'!O24</f>
        <v>0</v>
      </c>
      <c r="AC187" s="691">
        <f>'e.KEC. BOJONGSARI'!P24</f>
        <v>0</v>
      </c>
      <c r="AD187" s="691">
        <f>'e.KEC. BOJONGSARI'!Q24</f>
        <v>0</v>
      </c>
      <c r="AE187" s="691">
        <f>'e.KEC. BOJONGSARI'!R24</f>
        <v>0</v>
      </c>
      <c r="AF187" s="692"/>
      <c r="AG187" s="692" t="str">
        <f>'e.KEC. BOJONGSARI'!AQ24</f>
        <v>K</v>
      </c>
      <c r="AH187" s="692"/>
      <c r="AI187" s="819">
        <f t="shared" si="85"/>
        <v>0</v>
      </c>
      <c r="AJ187" s="819">
        <f t="shared" si="86"/>
        <v>0</v>
      </c>
      <c r="AK187" s="667"/>
      <c r="AL187" s="667"/>
      <c r="AM187" s="675"/>
      <c r="AN187" s="628"/>
      <c r="AO187" s="693"/>
      <c r="AP187" s="677"/>
    </row>
    <row r="188" spans="1:43" s="694" customFormat="1" ht="20.100000000000001" customHeight="1">
      <c r="A188" s="667"/>
      <c r="B188" s="682">
        <v>14</v>
      </c>
      <c r="C188" s="683" t="str">
        <f>'e.KEC. BOJONGSARI'!D25</f>
        <v>1.150</v>
      </c>
      <c r="D188" s="684" t="str">
        <f>'e.KEC. BOJONGSARI'!E25</f>
        <v>Bojongsari - Karangturi</v>
      </c>
      <c r="E188" s="685" t="s">
        <v>1274</v>
      </c>
      <c r="F188" s="686">
        <f>'e.KEC. BOJONGSARI'!F25</f>
        <v>1.002</v>
      </c>
      <c r="G188" s="687">
        <v>1</v>
      </c>
      <c r="H188" s="688">
        <f>'e.KEC. BOJONGSARI'!H25</f>
        <v>1</v>
      </c>
      <c r="I188" s="689">
        <f t="shared" si="126"/>
        <v>1</v>
      </c>
      <c r="J188" s="689">
        <f t="shared" si="127"/>
        <v>0</v>
      </c>
      <c r="K188" s="689">
        <f>'e.KEC. BOJONGSARI'!AI25</f>
        <v>0</v>
      </c>
      <c r="L188" s="689">
        <f t="shared" si="128"/>
        <v>0</v>
      </c>
      <c r="M188" s="836">
        <f t="shared" si="129"/>
        <v>1</v>
      </c>
      <c r="N188" s="690">
        <f>'e.KEC. BOJONGSARI'!I25</f>
        <v>3</v>
      </c>
      <c r="O188" s="691">
        <f>('e.KEC. BOJONGSARI'!K25+'e.KEC. BOJONGSARI'!M25+'e.KEC. BOJONGSARI'!O25+'e.KEC. BOJONGSARI'!Q25)/H188*100</f>
        <v>100</v>
      </c>
      <c r="P188" s="787"/>
      <c r="Q188" s="787"/>
      <c r="R188" s="691">
        <f>('e.KEC. BOJONGSARI'!AE25+'e.KEC. BOJONGSARI'!AG25+'e.KEC. BOJONGSARI'!AI25)/H188*100</f>
        <v>0</v>
      </c>
      <c r="S188" s="691">
        <f>('e.KEC. BOJONGSARI'!AK25+'e.KEC. BOJONGSARI'!AM25+'e.KEC. BOJONGSARI'!AO25)/H188*100</f>
        <v>0</v>
      </c>
      <c r="T188" s="691"/>
      <c r="U188" s="691"/>
      <c r="V188" s="691"/>
      <c r="W188" s="691"/>
      <c r="X188" s="917">
        <f>'e.KEC. BOJONGSARI'!K25</f>
        <v>1</v>
      </c>
      <c r="Y188" s="691">
        <f>'e.KEC. BOJONGSARI'!L25</f>
        <v>100</v>
      </c>
      <c r="Z188" s="691">
        <f>'e.KEC. BOJONGSARI'!M25</f>
        <v>0</v>
      </c>
      <c r="AA188" s="691">
        <f>'e.KEC. BOJONGSARI'!N25</f>
        <v>0</v>
      </c>
      <c r="AB188" s="691">
        <f>'e.KEC. BOJONGSARI'!O25</f>
        <v>0</v>
      </c>
      <c r="AC188" s="691">
        <f>'e.KEC. BOJONGSARI'!P25</f>
        <v>0</v>
      </c>
      <c r="AD188" s="691">
        <f>'e.KEC. BOJONGSARI'!Q25</f>
        <v>0</v>
      </c>
      <c r="AE188" s="691">
        <f>'e.KEC. BOJONGSARI'!R25</f>
        <v>0</v>
      </c>
      <c r="AF188" s="692"/>
      <c r="AG188" s="692" t="str">
        <f>'e.KEC. BOJONGSARI'!AQ25</f>
        <v>P</v>
      </c>
      <c r="AH188" s="692"/>
      <c r="AI188" s="819">
        <f t="shared" si="85"/>
        <v>0</v>
      </c>
      <c r="AJ188" s="819">
        <f t="shared" si="86"/>
        <v>0</v>
      </c>
      <c r="AK188" s="667"/>
      <c r="AL188" s="667"/>
      <c r="AM188" s="675"/>
      <c r="AN188" s="628"/>
      <c r="AO188" s="693"/>
      <c r="AP188" s="677"/>
    </row>
    <row r="189" spans="1:43" s="694" customFormat="1" ht="20.100000000000001" customHeight="1">
      <c r="A189" s="667"/>
      <c r="B189" s="682">
        <v>15</v>
      </c>
      <c r="C189" s="683">
        <f>'e.KEC. BOJONGSARI'!D26</f>
        <v>1.151</v>
      </c>
      <c r="D189" s="684" t="str">
        <f>'e.KEC. BOJONGSARI'!E26</f>
        <v>Beji - Karangbanjar</v>
      </c>
      <c r="E189" s="685" t="s">
        <v>1274</v>
      </c>
      <c r="F189" s="686">
        <f>'e.KEC. BOJONGSARI'!F26</f>
        <v>0.91100000000000003</v>
      </c>
      <c r="G189" s="687">
        <v>0.85</v>
      </c>
      <c r="H189" s="688">
        <f>'e.KEC. BOJONGSARI'!H26</f>
        <v>0.85</v>
      </c>
      <c r="I189" s="689">
        <f t="shared" si="126"/>
        <v>0.8500000000000002</v>
      </c>
      <c r="J189" s="689">
        <f t="shared" si="127"/>
        <v>0</v>
      </c>
      <c r="K189" s="689">
        <f>'e.KEC. BOJONGSARI'!AI26</f>
        <v>0</v>
      </c>
      <c r="L189" s="689">
        <f t="shared" si="128"/>
        <v>0</v>
      </c>
      <c r="M189" s="836">
        <f t="shared" si="129"/>
        <v>0.8500000000000002</v>
      </c>
      <c r="N189" s="690">
        <f>'e.KEC. BOJONGSARI'!I26</f>
        <v>6</v>
      </c>
      <c r="O189" s="691">
        <f>('e.KEC. BOJONGSARI'!K26+'e.KEC. BOJONGSARI'!M26+'e.KEC. BOJONGSARI'!O26+'e.KEC. BOJONGSARI'!Q26)/H189*100</f>
        <v>100.00000000000003</v>
      </c>
      <c r="P189" s="787"/>
      <c r="Q189" s="787"/>
      <c r="R189" s="691">
        <f>('e.KEC. BOJONGSARI'!AE26+'e.KEC. BOJONGSARI'!AG26+'e.KEC. BOJONGSARI'!AI26)/H189*100</f>
        <v>0</v>
      </c>
      <c r="S189" s="691">
        <f>('e.KEC. BOJONGSARI'!AK26+'e.KEC. BOJONGSARI'!AM26+'e.KEC. BOJONGSARI'!AO26)/H189*100</f>
        <v>0</v>
      </c>
      <c r="T189" s="691"/>
      <c r="U189" s="691"/>
      <c r="V189" s="691"/>
      <c r="W189" s="691"/>
      <c r="X189" s="917">
        <f>'e.KEC. BOJONGSARI'!K26</f>
        <v>0.2</v>
      </c>
      <c r="Y189" s="691">
        <f>'e.KEC. BOJONGSARI'!L26</f>
        <v>23.52941176470588</v>
      </c>
      <c r="Z189" s="691">
        <f>'e.KEC. BOJONGSARI'!M26</f>
        <v>0.65</v>
      </c>
      <c r="AA189" s="691">
        <f>'e.KEC. BOJONGSARI'!N26</f>
        <v>76.470588235294116</v>
      </c>
      <c r="AB189" s="691">
        <f>'e.KEC. BOJONGSARI'!O26</f>
        <v>0</v>
      </c>
      <c r="AC189" s="691">
        <f>'e.KEC. BOJONGSARI'!P26</f>
        <v>0</v>
      </c>
      <c r="AD189" s="691">
        <f>'e.KEC. BOJONGSARI'!Q26</f>
        <v>0</v>
      </c>
      <c r="AE189" s="691">
        <f>'e.KEC. BOJONGSARI'!R26</f>
        <v>0</v>
      </c>
      <c r="AF189" s="692"/>
      <c r="AG189" s="692" t="str">
        <f>'e.KEC. BOJONGSARI'!AQ26</f>
        <v>K</v>
      </c>
      <c r="AH189" s="692"/>
      <c r="AI189" s="819">
        <f t="shared" si="85"/>
        <v>1.1102230246251565E-16</v>
      </c>
      <c r="AJ189" s="819">
        <f t="shared" si="86"/>
        <v>0</v>
      </c>
      <c r="AK189" s="667"/>
      <c r="AL189" s="667"/>
      <c r="AM189" s="675"/>
      <c r="AN189" s="628"/>
      <c r="AO189" s="693"/>
      <c r="AP189" s="677"/>
    </row>
    <row r="190" spans="1:43" s="694" customFormat="1" ht="20.100000000000001" customHeight="1">
      <c r="A190" s="667"/>
      <c r="B190" s="682">
        <v>16</v>
      </c>
      <c r="C190" s="683">
        <f>'e.KEC. BOJONGSARI'!D27</f>
        <v>1.1519999999999999</v>
      </c>
      <c r="D190" s="684" t="str">
        <f>'e.KEC. BOJONGSARI'!E27</f>
        <v>Banjaran - Sindang</v>
      </c>
      <c r="E190" s="685" t="s">
        <v>1274</v>
      </c>
      <c r="F190" s="686">
        <f>'e.KEC. BOJONGSARI'!F27</f>
        <v>0.94</v>
      </c>
      <c r="G190" s="687">
        <v>0.83</v>
      </c>
      <c r="H190" s="688">
        <f>'e.KEC. BOJONGSARI'!H27</f>
        <v>0.83</v>
      </c>
      <c r="I190" s="689">
        <f t="shared" si="126"/>
        <v>0.83000000000000018</v>
      </c>
      <c r="J190" s="689">
        <f t="shared" si="127"/>
        <v>0</v>
      </c>
      <c r="K190" s="689">
        <f>'e.KEC. BOJONGSARI'!AI27</f>
        <v>0</v>
      </c>
      <c r="L190" s="689">
        <f t="shared" si="128"/>
        <v>0</v>
      </c>
      <c r="M190" s="836">
        <f t="shared" si="129"/>
        <v>0.83000000000000018</v>
      </c>
      <c r="N190" s="690">
        <f>'e.KEC. BOJONGSARI'!I27</f>
        <v>3.5</v>
      </c>
      <c r="O190" s="691">
        <f>('e.KEC. BOJONGSARI'!K27+'e.KEC. BOJONGSARI'!M27+'e.KEC. BOJONGSARI'!O27+'e.KEC. BOJONGSARI'!Q27)/H190*100</f>
        <v>100.00000000000003</v>
      </c>
      <c r="P190" s="787"/>
      <c r="Q190" s="787"/>
      <c r="R190" s="691">
        <f>('e.KEC. BOJONGSARI'!AE27+'e.KEC. BOJONGSARI'!AG27+'e.KEC. BOJONGSARI'!AI27)/H190*100</f>
        <v>0</v>
      </c>
      <c r="S190" s="691">
        <f>('e.KEC. BOJONGSARI'!AK27+'e.KEC. BOJONGSARI'!AM27+'e.KEC. BOJONGSARI'!AO27)/H190*100</f>
        <v>0</v>
      </c>
      <c r="T190" s="691"/>
      <c r="U190" s="691"/>
      <c r="V190" s="691"/>
      <c r="W190" s="691"/>
      <c r="X190" s="917">
        <f>'e.KEC. BOJONGSARI'!K27</f>
        <v>0.43</v>
      </c>
      <c r="Y190" s="691">
        <f>'e.KEC. BOJONGSARI'!L27</f>
        <v>51.807228915662648</v>
      </c>
      <c r="Z190" s="691">
        <f>'e.KEC. BOJONGSARI'!M27</f>
        <v>0.2</v>
      </c>
      <c r="AA190" s="691">
        <f>'e.KEC. BOJONGSARI'!N27</f>
        <v>24.096385542168676</v>
      </c>
      <c r="AB190" s="691">
        <f>'e.KEC. BOJONGSARI'!O27</f>
        <v>0</v>
      </c>
      <c r="AC190" s="691">
        <f>'e.KEC. BOJONGSARI'!P27</f>
        <v>0</v>
      </c>
      <c r="AD190" s="691">
        <f>'e.KEC. BOJONGSARI'!Q27</f>
        <v>0.2</v>
      </c>
      <c r="AE190" s="691">
        <f>'e.KEC. BOJONGSARI'!R27</f>
        <v>24.096385542168676</v>
      </c>
      <c r="AF190" s="692"/>
      <c r="AG190" s="692" t="str">
        <f>'e.KEC. BOJONGSARI'!AQ27</f>
        <v>K</v>
      </c>
      <c r="AH190" s="692"/>
      <c r="AI190" s="819">
        <f t="shared" si="85"/>
        <v>0</v>
      </c>
      <c r="AJ190" s="819">
        <f t="shared" si="86"/>
        <v>0</v>
      </c>
      <c r="AK190" s="667"/>
      <c r="AL190" s="667"/>
      <c r="AM190" s="675"/>
      <c r="AN190" s="628"/>
      <c r="AO190" s="693"/>
      <c r="AP190" s="677"/>
    </row>
    <row r="191" spans="1:43" s="694" customFormat="1" ht="20.100000000000001" customHeight="1">
      <c r="A191" s="667"/>
      <c r="B191" s="682">
        <v>17</v>
      </c>
      <c r="C191" s="683">
        <f>'e.KEC. BOJONGSARI'!D28</f>
        <v>1.153</v>
      </c>
      <c r="D191" s="684" t="str">
        <f>'e.KEC. BOJONGSARI'!E28</f>
        <v>Galuh - Banjaran</v>
      </c>
      <c r="E191" s="685" t="s">
        <v>1274</v>
      </c>
      <c r="F191" s="686">
        <f>'e.KEC. BOJONGSARI'!F28</f>
        <v>2</v>
      </c>
      <c r="G191" s="687">
        <v>1.4</v>
      </c>
      <c r="H191" s="688">
        <f>'e.KEC. BOJONGSARI'!H28</f>
        <v>1.4</v>
      </c>
      <c r="I191" s="689">
        <f t="shared" si="126"/>
        <v>1.4</v>
      </c>
      <c r="J191" s="689">
        <f t="shared" si="127"/>
        <v>0</v>
      </c>
      <c r="K191" s="689">
        <f>'e.KEC. BOJONGSARI'!AI28</f>
        <v>0</v>
      </c>
      <c r="L191" s="689">
        <f t="shared" si="128"/>
        <v>0</v>
      </c>
      <c r="M191" s="836">
        <f t="shared" si="129"/>
        <v>1.4</v>
      </c>
      <c r="N191" s="690">
        <f>'e.KEC. BOJONGSARI'!I28</f>
        <v>3.5</v>
      </c>
      <c r="O191" s="691">
        <f>('e.KEC. BOJONGSARI'!K28+'e.KEC. BOJONGSARI'!M28+'e.KEC. BOJONGSARI'!O28+'e.KEC. BOJONGSARI'!Q28)/H191*100</f>
        <v>100</v>
      </c>
      <c r="P191" s="787"/>
      <c r="Q191" s="787"/>
      <c r="R191" s="691">
        <f>('e.KEC. BOJONGSARI'!AE28+'e.KEC. BOJONGSARI'!AG28+'e.KEC. BOJONGSARI'!AI28)/H191*100</f>
        <v>0</v>
      </c>
      <c r="S191" s="691">
        <f>('e.KEC. BOJONGSARI'!AK28+'e.KEC. BOJONGSARI'!AM28+'e.KEC. BOJONGSARI'!AO28)/H191*100</f>
        <v>0</v>
      </c>
      <c r="T191" s="691"/>
      <c r="U191" s="691"/>
      <c r="V191" s="691"/>
      <c r="W191" s="691"/>
      <c r="X191" s="917">
        <f>'e.KEC. BOJONGSARI'!K28</f>
        <v>0</v>
      </c>
      <c r="Y191" s="691">
        <f>'e.KEC. BOJONGSARI'!L28</f>
        <v>0</v>
      </c>
      <c r="Z191" s="691">
        <f>'e.KEC. BOJONGSARI'!M28</f>
        <v>0.6</v>
      </c>
      <c r="AA191" s="691">
        <f>'e.KEC. BOJONGSARI'!N28</f>
        <v>42.857142857142854</v>
      </c>
      <c r="AB191" s="691">
        <f>'e.KEC. BOJONGSARI'!O28</f>
        <v>0.2</v>
      </c>
      <c r="AC191" s="691">
        <f>'e.KEC. BOJONGSARI'!P28</f>
        <v>14.285714285714285</v>
      </c>
      <c r="AD191" s="691">
        <f>'e.KEC. BOJONGSARI'!Q28</f>
        <v>0.6</v>
      </c>
      <c r="AE191" s="691">
        <f>'e.KEC. BOJONGSARI'!R28</f>
        <v>42.857142857142854</v>
      </c>
      <c r="AF191" s="692"/>
      <c r="AG191" s="692" t="str">
        <f>'e.KEC. BOJONGSARI'!AQ28</f>
        <v>K</v>
      </c>
      <c r="AH191" s="692"/>
      <c r="AI191" s="819">
        <f t="shared" si="85"/>
        <v>0</v>
      </c>
      <c r="AJ191" s="819">
        <f t="shared" si="86"/>
        <v>0</v>
      </c>
      <c r="AK191" s="667"/>
      <c r="AL191" s="667"/>
      <c r="AM191" s="675"/>
      <c r="AN191" s="628"/>
      <c r="AO191" s="693"/>
      <c r="AP191" s="677"/>
    </row>
    <row r="192" spans="1:43" s="694" customFormat="1" ht="20.100000000000001" customHeight="1">
      <c r="A192" s="667"/>
      <c r="B192" s="682">
        <v>18</v>
      </c>
      <c r="C192" s="683">
        <f>'e.KEC. BOJONGSARI'!D29</f>
        <v>1.1539999999999999</v>
      </c>
      <c r="D192" s="684" t="str">
        <f>'e.KEC. BOJONGSARI'!E29</f>
        <v>Patemon - Karangturi</v>
      </c>
      <c r="E192" s="685" t="s">
        <v>1274</v>
      </c>
      <c r="F192" s="686">
        <f>'e.KEC. BOJONGSARI'!F29</f>
        <v>1.54</v>
      </c>
      <c r="G192" s="687">
        <v>2.87</v>
      </c>
      <c r="H192" s="688">
        <f>'e.KEC. BOJONGSARI'!H29</f>
        <v>2.87</v>
      </c>
      <c r="I192" s="689">
        <f t="shared" si="126"/>
        <v>0</v>
      </c>
      <c r="J192" s="689">
        <f t="shared" si="127"/>
        <v>0</v>
      </c>
      <c r="K192" s="689">
        <f>'e.KEC. BOJONGSARI'!AI29</f>
        <v>2.6</v>
      </c>
      <c r="L192" s="689">
        <f t="shared" si="128"/>
        <v>0</v>
      </c>
      <c r="M192" s="836">
        <f t="shared" si="129"/>
        <v>2.6</v>
      </c>
      <c r="N192" s="690">
        <f>'e.KEC. BOJONGSARI'!I29</f>
        <v>2.8</v>
      </c>
      <c r="O192" s="691">
        <f>('e.KEC. BOJONGSARI'!K29+'e.KEC. BOJONGSARI'!M29+'e.KEC. BOJONGSARI'!O29+'e.KEC. BOJONGSARI'!Q29)/H192*100</f>
        <v>0</v>
      </c>
      <c r="P192" s="787"/>
      <c r="Q192" s="787"/>
      <c r="R192" s="691">
        <f>('e.KEC. BOJONGSARI'!AE29+'e.KEC. BOJONGSARI'!AG29+'e.KEC. BOJONGSARI'!AI29)/H192*100</f>
        <v>90.592334494773525</v>
      </c>
      <c r="S192" s="691">
        <f>('e.KEC. BOJONGSARI'!AK29+'e.KEC. BOJONGSARI'!AM29+'e.KEC. BOJONGSARI'!AO29)/H192*100</f>
        <v>0</v>
      </c>
      <c r="T192" s="691"/>
      <c r="U192" s="691"/>
      <c r="V192" s="691"/>
      <c r="W192" s="691"/>
      <c r="X192" s="917">
        <f>'e.KEC. BOJONGSARI'!K29</f>
        <v>0</v>
      </c>
      <c r="Y192" s="691">
        <f>'e.KEC. BOJONGSARI'!L29</f>
        <v>0</v>
      </c>
      <c r="Z192" s="691">
        <f>'e.KEC. BOJONGSARI'!M29</f>
        <v>0</v>
      </c>
      <c r="AA192" s="691">
        <f>'e.KEC. BOJONGSARI'!N29</f>
        <v>0</v>
      </c>
      <c r="AB192" s="691">
        <f>'e.KEC. BOJONGSARI'!O29</f>
        <v>0</v>
      </c>
      <c r="AC192" s="691">
        <f>'e.KEC. BOJONGSARI'!P29</f>
        <v>0</v>
      </c>
      <c r="AD192" s="691">
        <f>'e.KEC. BOJONGSARI'!AI29</f>
        <v>2.6</v>
      </c>
      <c r="AE192" s="691">
        <f>'e.KEC. BOJONGSARI'!AJ29</f>
        <v>90.592334494773525</v>
      </c>
      <c r="AF192" s="692"/>
      <c r="AG192" s="692" t="str">
        <f>'e.KEC. BOJONGSARI'!AQ29</f>
        <v>K</v>
      </c>
      <c r="AH192" s="692"/>
      <c r="AI192" s="819">
        <f t="shared" si="85"/>
        <v>0</v>
      </c>
      <c r="AJ192" s="819">
        <f t="shared" si="86"/>
        <v>9.4076655052264755</v>
      </c>
      <c r="AK192" s="667"/>
      <c r="AL192" s="667"/>
      <c r="AM192" s="675"/>
      <c r="AN192" s="628"/>
      <c r="AO192" s="693"/>
      <c r="AP192" s="677"/>
    </row>
    <row r="193" spans="1:42" s="694" customFormat="1" ht="20.100000000000001" customHeight="1">
      <c r="A193" s="667"/>
      <c r="B193" s="682">
        <v>19</v>
      </c>
      <c r="C193" s="683">
        <f>'e.KEC. BOJONGSARI'!D30</f>
        <v>1.155</v>
      </c>
      <c r="D193" s="684" t="str">
        <f>'e.KEC. BOJONGSARI'!E30</f>
        <v>Bumisari - Jumbleng</v>
      </c>
      <c r="E193" s="685" t="s">
        <v>1274</v>
      </c>
      <c r="F193" s="686">
        <f>'e.KEC. BOJONGSARI'!F30</f>
        <v>4.6109999999999998</v>
      </c>
      <c r="G193" s="687">
        <v>3.19</v>
      </c>
      <c r="H193" s="688">
        <f>'e.KEC. BOJONGSARI'!H30</f>
        <v>3.19</v>
      </c>
      <c r="I193" s="689">
        <f t="shared" ref="I193:I194" si="130">SUM(O193/100)*H193</f>
        <v>3.1900000000000008</v>
      </c>
      <c r="J193" s="689">
        <f t="shared" ref="J193:J194" si="131">SUM(P193/100)*H193</f>
        <v>0</v>
      </c>
      <c r="K193" s="689">
        <f>'e.KEC. BOJONGSARI'!AI30</f>
        <v>0</v>
      </c>
      <c r="L193" s="689">
        <f t="shared" ref="L193:L194" si="132">SUM(S193/100)*H193</f>
        <v>0</v>
      </c>
      <c r="M193" s="836">
        <f t="shared" ref="M193:M194" si="133">SUM(I193:L193)</f>
        <v>3.1900000000000008</v>
      </c>
      <c r="N193" s="690">
        <f>'e.KEC. BOJONGSARI'!I30</f>
        <v>3.5</v>
      </c>
      <c r="O193" s="691">
        <f>('e.KEC. BOJONGSARI'!K30+'e.KEC. BOJONGSARI'!M30+'e.KEC. BOJONGSARI'!O30+'e.KEC. BOJONGSARI'!Q30)/H193*100</f>
        <v>100.00000000000003</v>
      </c>
      <c r="P193" s="787"/>
      <c r="Q193" s="787"/>
      <c r="R193" s="691">
        <f>('e.KEC. BOJONGSARI'!AE30+'e.KEC. BOJONGSARI'!AG30+'e.KEC. BOJONGSARI'!AI30)/H193*100</f>
        <v>0</v>
      </c>
      <c r="S193" s="691">
        <f>('e.KEC. BOJONGSARI'!AK30+'e.KEC. BOJONGSARI'!AM30+'e.KEC. BOJONGSARI'!AO30)/H193*100</f>
        <v>0</v>
      </c>
      <c r="T193" s="691"/>
      <c r="U193" s="691"/>
      <c r="V193" s="691"/>
      <c r="W193" s="691"/>
      <c r="X193" s="917">
        <f>'e.KEC. BOJONGSARI'!K30</f>
        <v>2.39</v>
      </c>
      <c r="Y193" s="691">
        <f>'e.KEC. BOJONGSARI'!L30</f>
        <v>74.921630094043891</v>
      </c>
      <c r="Z193" s="691">
        <f>'e.KEC. BOJONGSARI'!M30</f>
        <v>0.6</v>
      </c>
      <c r="AA193" s="691">
        <f>'e.KEC. BOJONGSARI'!N30</f>
        <v>18.808777429467085</v>
      </c>
      <c r="AB193" s="691">
        <f>'e.KEC. BOJONGSARI'!O30</f>
        <v>0.2</v>
      </c>
      <c r="AC193" s="691">
        <f>'e.KEC. BOJONGSARI'!P30</f>
        <v>6.2695924764890272</v>
      </c>
      <c r="AD193" s="691">
        <f>'e.KEC. BOJONGSARI'!Q30</f>
        <v>0</v>
      </c>
      <c r="AE193" s="691">
        <f>'e.KEC. BOJONGSARI'!R30</f>
        <v>0</v>
      </c>
      <c r="AF193" s="692"/>
      <c r="AG193" s="692" t="str">
        <f>'e.KEC. BOJONGSARI'!AQ30</f>
        <v>K</v>
      </c>
      <c r="AH193" s="692"/>
      <c r="AI193" s="819">
        <f t="shared" si="85"/>
        <v>7.2164496600635175E-16</v>
      </c>
      <c r="AJ193" s="819">
        <f t="shared" si="86"/>
        <v>-3.5527136788005009E-15</v>
      </c>
      <c r="AK193" s="667"/>
      <c r="AL193" s="667"/>
      <c r="AM193" s="675"/>
      <c r="AN193" s="628"/>
      <c r="AO193" s="693"/>
      <c r="AP193" s="677"/>
    </row>
    <row r="194" spans="1:42" s="694" customFormat="1" ht="20.100000000000001" customHeight="1">
      <c r="A194" s="667"/>
      <c r="B194" s="682">
        <v>20</v>
      </c>
      <c r="C194" s="683">
        <f>'e.KEC. BOJONGSARI'!D31</f>
        <v>1.1739999999999999</v>
      </c>
      <c r="D194" s="684" t="str">
        <f>'e.KEC. BOJONGSARI'!E31</f>
        <v>Bumisari - Cipaku</v>
      </c>
      <c r="E194" s="685" t="s">
        <v>1274</v>
      </c>
      <c r="F194" s="686">
        <f>'e.KEC. BOJONGSARI'!F31</f>
        <v>0</v>
      </c>
      <c r="G194" s="687">
        <v>0.57999999999999996</v>
      </c>
      <c r="H194" s="688">
        <f>'e.KEC. BOJONGSARI'!H31</f>
        <v>0.57999999999999996</v>
      </c>
      <c r="I194" s="689">
        <f t="shared" si="130"/>
        <v>0.57999999999999996</v>
      </c>
      <c r="J194" s="689">
        <f t="shared" si="131"/>
        <v>0</v>
      </c>
      <c r="K194" s="689">
        <f>'e.KEC. BOJONGSARI'!AI31</f>
        <v>0</v>
      </c>
      <c r="L194" s="689">
        <f t="shared" si="132"/>
        <v>0</v>
      </c>
      <c r="M194" s="836">
        <f t="shared" si="133"/>
        <v>0.57999999999999996</v>
      </c>
      <c r="N194" s="690">
        <f>'e.KEC. BOJONGSARI'!I31</f>
        <v>5</v>
      </c>
      <c r="O194" s="691">
        <f>('e.KEC. BOJONGSARI'!K31+'e.KEC. BOJONGSARI'!M31+'e.KEC. BOJONGSARI'!O31+'e.KEC. BOJONGSARI'!Q31)/H194*100</f>
        <v>100</v>
      </c>
      <c r="P194" s="787"/>
      <c r="Q194" s="787"/>
      <c r="R194" s="691">
        <f>('e.KEC. BOJONGSARI'!AE31+'e.KEC. BOJONGSARI'!AG31+'e.KEC. BOJONGSARI'!AI31)/H194*100</f>
        <v>0</v>
      </c>
      <c r="S194" s="691">
        <f>('e.KEC. BOJONGSARI'!AK31+'e.KEC. BOJONGSARI'!AM31+'e.KEC. BOJONGSARI'!AO31)/H194*100</f>
        <v>0</v>
      </c>
      <c r="T194" s="691"/>
      <c r="U194" s="691"/>
      <c r="V194" s="691"/>
      <c r="W194" s="691"/>
      <c r="X194" s="917">
        <f>'e.KEC. BOJONGSARI'!K31</f>
        <v>0.57999999999999996</v>
      </c>
      <c r="Y194" s="691">
        <f>'e.KEC. BOJONGSARI'!L31</f>
        <v>100</v>
      </c>
      <c r="Z194" s="691">
        <f>'e.KEC. BOJONGSARI'!M31</f>
        <v>0</v>
      </c>
      <c r="AA194" s="691">
        <f>'e.KEC. BOJONGSARI'!N31</f>
        <v>0</v>
      </c>
      <c r="AB194" s="691">
        <f>'e.KEC. BOJONGSARI'!O31</f>
        <v>0</v>
      </c>
      <c r="AC194" s="691">
        <f>'e.KEC. BOJONGSARI'!P31</f>
        <v>0</v>
      </c>
      <c r="AD194" s="691">
        <f>'e.KEC. BOJONGSARI'!Q31</f>
        <v>0</v>
      </c>
      <c r="AE194" s="691">
        <f>'e.KEC. BOJONGSARI'!R31</f>
        <v>0</v>
      </c>
      <c r="AF194" s="692"/>
      <c r="AG194" s="692" t="str">
        <f>'e.KEC. BOJONGSARI'!AQ31</f>
        <v>K</v>
      </c>
      <c r="AH194" s="692"/>
      <c r="AI194" s="819">
        <f t="shared" si="85"/>
        <v>0</v>
      </c>
      <c r="AJ194" s="819">
        <f t="shared" si="86"/>
        <v>0</v>
      </c>
      <c r="AK194" s="667"/>
      <c r="AL194" s="667"/>
      <c r="AM194" s="675"/>
      <c r="AN194" s="628"/>
      <c r="AO194" s="693"/>
      <c r="AP194" s="677"/>
    </row>
    <row r="195" spans="1:42" s="709" customFormat="1" ht="20.100000000000001" customHeight="1">
      <c r="A195" s="698"/>
      <c r="B195" s="699"/>
      <c r="C195" s="700"/>
      <c r="D195" s="701"/>
      <c r="E195" s="702"/>
      <c r="F195" s="704">
        <f>SUM(F175:F194)</f>
        <v>44.998999999999995</v>
      </c>
      <c r="G195" s="704">
        <f>SUM(G175:G194)</f>
        <v>43.849999999999994</v>
      </c>
      <c r="H195" s="704">
        <f>SUM(H175:H194)</f>
        <v>43.849999999999994</v>
      </c>
      <c r="I195" s="704">
        <f t="shared" ref="I195:M195" si="134">SUM(I175:I194)</f>
        <v>40.98</v>
      </c>
      <c r="J195" s="704">
        <f t="shared" si="134"/>
        <v>0</v>
      </c>
      <c r="K195" s="704">
        <f t="shared" si="134"/>
        <v>2.6</v>
      </c>
      <c r="L195" s="704">
        <f t="shared" si="134"/>
        <v>0</v>
      </c>
      <c r="M195" s="838">
        <f t="shared" si="134"/>
        <v>43.58</v>
      </c>
      <c r="N195" s="703"/>
      <c r="O195" s="704">
        <f>SUM(O175:O194)/20</f>
        <v>95</v>
      </c>
      <c r="P195" s="786">
        <f>SUM(P175:P194)/20</f>
        <v>0</v>
      </c>
      <c r="Q195" s="786"/>
      <c r="R195" s="704">
        <f>SUM(R175:R194)/20</f>
        <v>4.529616724738676</v>
      </c>
      <c r="S195" s="704">
        <f>SUM(S175:S194)/20</f>
        <v>0</v>
      </c>
      <c r="T195" s="704">
        <f>SUM(T175:T194)</f>
        <v>21.390000000000004</v>
      </c>
      <c r="U195" s="704">
        <f>SUM(U175:U194)</f>
        <v>0</v>
      </c>
      <c r="V195" s="704">
        <f>SUM(V175:V194)</f>
        <v>0</v>
      </c>
      <c r="W195" s="704">
        <f>SUM(W175:W194)</f>
        <v>0</v>
      </c>
      <c r="X195" s="901">
        <f>SUM(X175:X194)</f>
        <v>31.28</v>
      </c>
      <c r="Y195" s="704">
        <f>X195/H195*100</f>
        <v>71.334093500570134</v>
      </c>
      <c r="Z195" s="704">
        <f>SUM(Z175:Z194)</f>
        <v>8.5</v>
      </c>
      <c r="AA195" s="704">
        <f>Z195/H195*100</f>
        <v>19.384264538198405</v>
      </c>
      <c r="AB195" s="704">
        <f>SUM(AB175:AB194)</f>
        <v>0.4</v>
      </c>
      <c r="AC195" s="704">
        <f>AB195/H195*100</f>
        <v>0.91220068415051336</v>
      </c>
      <c r="AD195" s="704">
        <f>SUM(AD175:AD194)</f>
        <v>3.4000000000000004</v>
      </c>
      <c r="AE195" s="704">
        <f>AD195/H195*100</f>
        <v>7.7537058152793632</v>
      </c>
      <c r="AF195" s="704"/>
      <c r="AG195" s="704"/>
      <c r="AH195" s="704"/>
      <c r="AI195" s="819">
        <f t="shared" si="85"/>
        <v>0</v>
      </c>
      <c r="AJ195" s="819">
        <f t="shared" si="86"/>
        <v>0.61573546180158534</v>
      </c>
      <c r="AK195" s="788">
        <f>AE195+AC195+AA195+Y195</f>
        <v>99.384264538198408</v>
      </c>
      <c r="AL195" s="698"/>
      <c r="AM195" s="705"/>
      <c r="AN195" s="706"/>
      <c r="AO195" s="707"/>
      <c r="AP195" s="708"/>
    </row>
    <row r="196" spans="1:42" s="678" customFormat="1" hidden="1">
      <c r="A196" s="667"/>
      <c r="B196" s="719"/>
      <c r="C196" s="720"/>
      <c r="D196" s="719"/>
      <c r="E196" s="720"/>
      <c r="F196" s="721"/>
      <c r="G196" s="722"/>
      <c r="H196" s="674"/>
      <c r="I196" s="723"/>
      <c r="J196" s="723"/>
      <c r="K196" s="723"/>
      <c r="L196" s="723"/>
      <c r="M196" s="841"/>
      <c r="N196" s="721"/>
      <c r="O196" s="724" t="e">
        <f>SUM(#REF!)/#REF!</f>
        <v>#REF!</v>
      </c>
      <c r="P196" s="826" t="e">
        <f>SUM(#REF!)/#REF!</f>
        <v>#REF!</v>
      </c>
      <c r="Q196" s="826"/>
      <c r="R196" s="724" t="e">
        <f>SUM(#REF!)/#REF!</f>
        <v>#REF!</v>
      </c>
      <c r="S196" s="725" t="e">
        <f>SUM(#REF!)/#REF!</f>
        <v>#REF!</v>
      </c>
      <c r="T196" s="726" t="e">
        <f>SUM(#REF!)</f>
        <v>#REF!</v>
      </c>
      <c r="U196" s="726" t="e">
        <f>SUM(#REF!)</f>
        <v>#REF!</v>
      </c>
      <c r="V196" s="726" t="e">
        <f>SUM(#REF!)</f>
        <v>#REF!</v>
      </c>
      <c r="W196" s="726" t="e">
        <f>SUM(#REF!)</f>
        <v>#REF!</v>
      </c>
      <c r="X196" s="918" t="e">
        <f>SUM(#REF!)</f>
        <v>#REF!</v>
      </c>
      <c r="Y196" s="727" t="e">
        <f>SUM(#REF!)/#REF!</f>
        <v>#REF!</v>
      </c>
      <c r="Z196" s="727" t="e">
        <f>SUM(#REF!)</f>
        <v>#REF!</v>
      </c>
      <c r="AA196" s="727" t="e">
        <f>SUM(#REF!)/#REF!</f>
        <v>#REF!</v>
      </c>
      <c r="AB196" s="727" t="e">
        <f>SUM(#REF!)</f>
        <v>#REF!</v>
      </c>
      <c r="AC196" s="727" t="e">
        <f>SUM(#REF!)/#REF!</f>
        <v>#REF!</v>
      </c>
      <c r="AD196" s="727" t="e">
        <f>SUM(#REF!)</f>
        <v>#REF!</v>
      </c>
      <c r="AE196" s="727" t="e">
        <f>SUM(#REF!)/#REF!</f>
        <v>#REF!</v>
      </c>
      <c r="AF196" s="728"/>
      <c r="AG196" s="729"/>
      <c r="AH196" s="728"/>
      <c r="AI196" s="819" t="e">
        <f t="shared" si="85"/>
        <v>#REF!</v>
      </c>
      <c r="AJ196" s="819" t="e">
        <f t="shared" si="86"/>
        <v>#REF!</v>
      </c>
      <c r="AK196" s="667"/>
      <c r="AL196" s="667"/>
      <c r="AM196" s="675"/>
      <c r="AN196" s="628"/>
      <c r="AO196" s="676"/>
      <c r="AP196" s="677"/>
    </row>
    <row r="197" spans="1:42" s="694" customFormat="1" ht="20.100000000000001" customHeight="1">
      <c r="A197" s="667"/>
      <c r="B197" s="1504"/>
      <c r="C197" s="1505"/>
      <c r="D197" s="1506" t="s">
        <v>1258</v>
      </c>
      <c r="E197" s="1507"/>
      <c r="F197" s="730" t="e">
        <f>F195+F173+F151+F135+F107</f>
        <v>#REF!</v>
      </c>
      <c r="G197" s="730">
        <f>G195+G173+G151+G135+G107</f>
        <v>240.38</v>
      </c>
      <c r="H197" s="730" t="e">
        <f>H195+H173+H151+H135+H107</f>
        <v>#REF!</v>
      </c>
      <c r="I197" s="730" t="e">
        <f>I195+I173+I151+I135+I107</f>
        <v>#REF!</v>
      </c>
      <c r="J197" s="730" t="e">
        <f t="shared" ref="J197:M197" si="135">J195+J173+J151+J135+J107</f>
        <v>#REF!</v>
      </c>
      <c r="K197" s="730" t="e">
        <f t="shared" si="135"/>
        <v>#REF!</v>
      </c>
      <c r="L197" s="730" t="e">
        <f t="shared" si="135"/>
        <v>#REF!</v>
      </c>
      <c r="M197" s="842" t="e">
        <f t="shared" si="135"/>
        <v>#REF!</v>
      </c>
      <c r="N197" s="731"/>
      <c r="O197" s="732" t="e">
        <f>I197</f>
        <v>#REF!</v>
      </c>
      <c r="P197" s="827" t="e">
        <f>J197</f>
        <v>#REF!</v>
      </c>
      <c r="Q197" s="827"/>
      <c r="R197" s="733" t="e">
        <f>K197</f>
        <v>#REF!</v>
      </c>
      <c r="S197" s="733" t="e">
        <f>L197</f>
        <v>#REF!</v>
      </c>
      <c r="T197" s="734"/>
      <c r="U197" s="734"/>
      <c r="V197" s="734"/>
      <c r="W197" s="734"/>
      <c r="X197" s="919" t="e">
        <f>SUM(X195,X173,X151,X135,X107)</f>
        <v>#REF!</v>
      </c>
      <c r="Y197" s="736"/>
      <c r="Z197" s="735" t="e">
        <f>SUM(Z195,Z173,Z151,Z135,Z107)</f>
        <v>#REF!</v>
      </c>
      <c r="AA197" s="736"/>
      <c r="AB197" s="735" t="e">
        <f>SUM(AB195,AB173,AB151,AB135,AB107)</f>
        <v>#REF!</v>
      </c>
      <c r="AC197" s="737"/>
      <c r="AD197" s="735" t="e">
        <f>SUM(AD195,AD173,AD151,AD135,AD107)</f>
        <v>#REF!</v>
      </c>
      <c r="AE197" s="738"/>
      <c r="AF197" s="1487"/>
      <c r="AG197" s="1487"/>
      <c r="AH197" s="1487"/>
      <c r="AI197" s="819" t="e">
        <f t="shared" si="85"/>
        <v>#REF!</v>
      </c>
      <c r="AJ197" s="819">
        <f t="shared" si="86"/>
        <v>100</v>
      </c>
      <c r="AK197" s="811">
        <f>X195+Z195+AB195+AD195</f>
        <v>43.58</v>
      </c>
      <c r="AL197" s="667"/>
      <c r="AM197" s="675"/>
      <c r="AN197" s="628"/>
      <c r="AO197" s="676"/>
      <c r="AP197" s="677"/>
    </row>
    <row r="198" spans="1:42" s="694" customFormat="1" ht="20.100000000000001" customHeight="1">
      <c r="A198" s="667"/>
      <c r="B198" s="1489"/>
      <c r="C198" s="1490"/>
      <c r="D198" s="1491" t="s">
        <v>1259</v>
      </c>
      <c r="E198" s="1492"/>
      <c r="F198" s="1492"/>
      <c r="G198" s="1492"/>
      <c r="H198" s="1492"/>
      <c r="I198" s="1492"/>
      <c r="J198" s="1492"/>
      <c r="K198" s="1492"/>
      <c r="L198" s="1492"/>
      <c r="M198" s="1492"/>
      <c r="N198" s="1492"/>
      <c r="O198" s="739" t="e">
        <f>SUM(O197/H197)*100%</f>
        <v>#REF!</v>
      </c>
      <c r="P198" s="739" t="e">
        <f>SUM(P197/H197)*100%</f>
        <v>#REF!</v>
      </c>
      <c r="Q198" s="739"/>
      <c r="R198" s="740" t="e">
        <f>SUM(R197/H197)*100%</f>
        <v>#REF!</v>
      </c>
      <c r="S198" s="740" t="e">
        <f>SUM(S197/H197)*100%</f>
        <v>#REF!</v>
      </c>
      <c r="T198" s="741"/>
      <c r="U198" s="741"/>
      <c r="V198" s="741"/>
      <c r="W198" s="741"/>
      <c r="X198" s="920"/>
      <c r="Y198" s="742" t="e">
        <f>SUM(X197/H197)*100</f>
        <v>#REF!</v>
      </c>
      <c r="Z198" s="686"/>
      <c r="AA198" s="742" t="e">
        <f>SUM(Z197/H197)*100</f>
        <v>#REF!</v>
      </c>
      <c r="AB198" s="686"/>
      <c r="AC198" s="742" t="e">
        <f>SUM(AB197/H197)*100</f>
        <v>#REF!</v>
      </c>
      <c r="AD198" s="686"/>
      <c r="AE198" s="743" t="e">
        <f>SUM(AD197/H197)*100</f>
        <v>#REF!</v>
      </c>
      <c r="AF198" s="1488"/>
      <c r="AG198" s="1488"/>
      <c r="AH198" s="1488"/>
      <c r="AI198" s="818"/>
      <c r="AJ198" s="818"/>
      <c r="AK198" s="667"/>
      <c r="AL198" s="667"/>
      <c r="AM198" s="675"/>
      <c r="AN198" s="628"/>
      <c r="AO198" s="676"/>
      <c r="AP198" s="677"/>
    </row>
    <row r="199" spans="1:42" s="694" customFormat="1" ht="20.100000000000001" customHeight="1">
      <c r="A199" s="667"/>
      <c r="B199" s="1489"/>
      <c r="C199" s="1490"/>
      <c r="D199" s="1493" t="s">
        <v>1260</v>
      </c>
      <c r="E199" s="1493"/>
      <c r="F199" s="1493"/>
      <c r="G199" s="1493"/>
      <c r="H199" s="1493"/>
      <c r="I199" s="1493"/>
      <c r="J199" s="1493"/>
      <c r="K199" s="1493"/>
      <c r="L199" s="1493"/>
      <c r="M199" s="1493"/>
      <c r="N199" s="1493"/>
      <c r="O199" s="1493"/>
      <c r="P199" s="1493"/>
      <c r="Q199" s="1493"/>
      <c r="R199" s="1493"/>
      <c r="S199" s="1493"/>
      <c r="T199" s="1493"/>
      <c r="U199" s="1493"/>
      <c r="V199" s="1493"/>
      <c r="W199" s="1494"/>
      <c r="X199" s="1495" t="e">
        <f>SUM(Y198,AA198)/100</f>
        <v>#REF!</v>
      </c>
      <c r="Y199" s="1496"/>
      <c r="Z199" s="1496"/>
      <c r="AA199" s="1497"/>
      <c r="AB199" s="1498"/>
      <c r="AC199" s="1499"/>
      <c r="AD199" s="1499"/>
      <c r="AE199" s="1499"/>
      <c r="AF199" s="1488"/>
      <c r="AG199" s="1488"/>
      <c r="AH199" s="1488"/>
      <c r="AI199" s="818"/>
      <c r="AJ199" s="818"/>
      <c r="AK199" s="667"/>
      <c r="AL199" s="667"/>
      <c r="AM199" s="675"/>
      <c r="AN199" s="628"/>
      <c r="AO199" s="676"/>
      <c r="AP199" s="677"/>
    </row>
    <row r="200" spans="1:42" s="694" customFormat="1" ht="20.100000000000001" customHeight="1">
      <c r="A200" s="667"/>
      <c r="B200" s="1489"/>
      <c r="C200" s="1490"/>
      <c r="D200" s="1500" t="s">
        <v>1261</v>
      </c>
      <c r="E200" s="1500"/>
      <c r="F200" s="1500"/>
      <c r="G200" s="1500"/>
      <c r="H200" s="1500"/>
      <c r="I200" s="1500"/>
      <c r="J200" s="1500"/>
      <c r="K200" s="1500"/>
      <c r="L200" s="1500"/>
      <c r="M200" s="1500"/>
      <c r="N200" s="1500"/>
      <c r="O200" s="1500"/>
      <c r="P200" s="1500"/>
      <c r="Q200" s="1500"/>
      <c r="R200" s="1500"/>
      <c r="S200" s="1500"/>
      <c r="T200" s="1500"/>
      <c r="U200" s="1500"/>
      <c r="V200" s="1500"/>
      <c r="W200" s="1500"/>
      <c r="X200" s="1500"/>
      <c r="Y200" s="1500"/>
      <c r="Z200" s="1500"/>
      <c r="AA200" s="1501"/>
      <c r="AB200" s="1495" t="e">
        <f>SUM(AC198,AE198)/100</f>
        <v>#REF!</v>
      </c>
      <c r="AC200" s="1496"/>
      <c r="AD200" s="1496"/>
      <c r="AE200" s="1496"/>
      <c r="AF200" s="1488"/>
      <c r="AG200" s="1488"/>
      <c r="AH200" s="1488"/>
      <c r="AI200" s="704"/>
      <c r="AJ200" s="818"/>
      <c r="AK200" s="667"/>
      <c r="AL200" s="667"/>
      <c r="AM200" s="675"/>
      <c r="AN200" s="628"/>
      <c r="AO200" s="676"/>
      <c r="AP200" s="677"/>
    </row>
    <row r="201" spans="1:42" s="744" customFormat="1" ht="20.100000000000001" customHeight="1">
      <c r="B201" s="745" t="s">
        <v>1221</v>
      </c>
      <c r="C201" s="746"/>
      <c r="H201" s="747"/>
      <c r="M201" s="843"/>
      <c r="O201" s="748"/>
      <c r="P201" s="828"/>
      <c r="Q201" s="828"/>
      <c r="R201" s="748"/>
      <c r="W201" s="750"/>
      <c r="X201" s="921"/>
      <c r="Y201" s="754"/>
      <c r="AB201" s="748"/>
      <c r="AM201" s="751"/>
      <c r="AN201" s="752"/>
      <c r="AP201" s="753"/>
    </row>
    <row r="202" spans="1:42" s="744" customFormat="1" ht="20.100000000000001" customHeight="1">
      <c r="C202" s="746"/>
      <c r="H202" s="747"/>
      <c r="I202" s="750"/>
      <c r="J202" s="750"/>
      <c r="K202" s="847" t="e">
        <f>G197-M197</f>
        <v>#REF!</v>
      </c>
      <c r="L202" s="754"/>
      <c r="M202" s="843"/>
      <c r="O202" s="755"/>
      <c r="P202" s="828"/>
      <c r="Q202" s="828"/>
      <c r="R202" s="748"/>
      <c r="S202" s="754"/>
      <c r="X202" s="921"/>
      <c r="Y202" s="754"/>
      <c r="Z202" s="754"/>
      <c r="AB202" s="748"/>
      <c r="AD202" s="756" t="s">
        <v>1262</v>
      </c>
      <c r="AM202" s="751"/>
      <c r="AN202" s="752"/>
      <c r="AP202" s="753"/>
    </row>
    <row r="203" spans="1:42" s="744" customFormat="1" ht="20.100000000000001" customHeight="1">
      <c r="C203" s="746"/>
      <c r="D203" s="757" t="s">
        <v>1263</v>
      </c>
      <c r="H203" s="758"/>
      <c r="M203" s="843"/>
      <c r="O203" s="748"/>
      <c r="P203" s="828"/>
      <c r="Q203" s="828"/>
      <c r="R203" s="748"/>
      <c r="X203" s="921"/>
      <c r="Y203" s="754"/>
      <c r="Z203" s="754"/>
      <c r="AB203" s="748"/>
      <c r="AD203" s="756" t="s">
        <v>1264</v>
      </c>
      <c r="AM203" s="751"/>
      <c r="AN203" s="752"/>
      <c r="AP203" s="753"/>
    </row>
    <row r="204" spans="1:42" s="744" customFormat="1" ht="20.100000000000001" customHeight="1">
      <c r="C204" s="746"/>
      <c r="D204" s="676" t="s">
        <v>1265</v>
      </c>
      <c r="H204" s="747"/>
      <c r="L204" s="754"/>
      <c r="M204" s="843"/>
      <c r="O204" s="748"/>
      <c r="P204" s="828"/>
      <c r="Q204" s="828"/>
      <c r="R204" s="748"/>
      <c r="X204" s="921"/>
      <c r="Y204" s="749"/>
      <c r="AB204" s="748"/>
      <c r="AD204" s="759" t="s">
        <v>1276</v>
      </c>
      <c r="AM204" s="751"/>
      <c r="AN204" s="752"/>
      <c r="AP204" s="753"/>
    </row>
    <row r="205" spans="1:42" s="744" customFormat="1" ht="20.100000000000001" customHeight="1">
      <c r="C205" s="746"/>
      <c r="D205" s="676"/>
      <c r="H205" s="758"/>
      <c r="I205" s="749"/>
      <c r="J205" s="749"/>
      <c r="L205" s="748"/>
      <c r="M205" s="843"/>
      <c r="O205" s="748"/>
      <c r="P205" s="828"/>
      <c r="Q205" s="828"/>
      <c r="R205" s="748"/>
      <c r="X205" s="921"/>
      <c r="Y205" s="748"/>
      <c r="AB205" s="748"/>
      <c r="AD205" s="756"/>
      <c r="AM205" s="751"/>
      <c r="AN205" s="752"/>
      <c r="AP205" s="753"/>
    </row>
    <row r="206" spans="1:42" s="744" customFormat="1" ht="20.100000000000001" customHeight="1">
      <c r="C206" s="746"/>
      <c r="D206" s="676"/>
      <c r="H206" s="758"/>
      <c r="I206" s="749"/>
      <c r="J206" s="749"/>
      <c r="L206" s="748"/>
      <c r="M206" s="843"/>
      <c r="O206" s="748"/>
      <c r="P206" s="828"/>
      <c r="Q206" s="828"/>
      <c r="R206" s="748"/>
      <c r="X206" s="921"/>
      <c r="Y206" s="748"/>
      <c r="AB206" s="748"/>
      <c r="AD206" s="756"/>
      <c r="AM206" s="751"/>
      <c r="AN206" s="752"/>
      <c r="AP206" s="753"/>
    </row>
    <row r="207" spans="1:42" s="744" customFormat="1" ht="20.100000000000001" customHeight="1">
      <c r="C207" s="746"/>
      <c r="D207" s="676"/>
      <c r="H207" s="747"/>
      <c r="M207" s="843"/>
      <c r="O207" s="748"/>
      <c r="P207" s="828"/>
      <c r="Q207" s="828"/>
      <c r="R207" s="748"/>
      <c r="X207" s="921"/>
      <c r="AB207" s="748"/>
      <c r="AD207" s="756"/>
      <c r="AM207" s="751"/>
      <c r="AN207" s="752"/>
      <c r="AP207" s="753"/>
    </row>
    <row r="208" spans="1:42" s="744" customFormat="1" ht="20.100000000000001" customHeight="1">
      <c r="C208" s="746"/>
      <c r="D208" s="676"/>
      <c r="H208" s="760"/>
      <c r="M208" s="843"/>
      <c r="O208" s="748"/>
      <c r="P208" s="828"/>
      <c r="Q208" s="828"/>
      <c r="R208" s="748"/>
      <c r="X208" s="922"/>
      <c r="AB208" s="748"/>
      <c r="AD208" s="756"/>
      <c r="AM208" s="751"/>
      <c r="AN208" s="752"/>
      <c r="AP208" s="753"/>
    </row>
    <row r="209" spans="1:42" s="744" customFormat="1" ht="20.100000000000001" customHeight="1">
      <c r="C209" s="746"/>
      <c r="D209" s="761" t="s">
        <v>1223</v>
      </c>
      <c r="H209" s="747"/>
      <c r="M209" s="843"/>
      <c r="O209" s="748"/>
      <c r="P209" s="828"/>
      <c r="Q209" s="828"/>
      <c r="R209" s="748"/>
      <c r="X209" s="922"/>
      <c r="AB209" s="748"/>
      <c r="AD209" s="762" t="s">
        <v>1281</v>
      </c>
      <c r="AM209" s="751"/>
      <c r="AN209" s="752"/>
      <c r="AP209" s="753"/>
    </row>
    <row r="210" spans="1:42" s="744" customFormat="1" ht="20.100000000000001" customHeight="1">
      <c r="C210" s="746"/>
      <c r="D210" s="763" t="s">
        <v>426</v>
      </c>
      <c r="H210" s="747"/>
      <c r="M210" s="843"/>
      <c r="O210" s="748"/>
      <c r="P210" s="828"/>
      <c r="Q210" s="828"/>
      <c r="R210" s="748"/>
      <c r="X210" s="922"/>
      <c r="AB210" s="748"/>
      <c r="AD210" s="764" t="s">
        <v>1266</v>
      </c>
      <c r="AM210" s="751"/>
      <c r="AN210" s="752"/>
      <c r="AP210" s="753"/>
    </row>
    <row r="211" spans="1:42" s="765" customFormat="1" ht="18.75">
      <c r="C211" s="766"/>
      <c r="D211" s="767"/>
      <c r="G211" s="768"/>
      <c r="H211" s="769"/>
      <c r="I211" s="770"/>
      <c r="J211" s="770"/>
      <c r="K211" s="770"/>
      <c r="L211" s="770"/>
      <c r="M211" s="844"/>
      <c r="O211" s="771"/>
      <c r="P211" s="829"/>
      <c r="Q211" s="829"/>
      <c r="R211" s="771"/>
      <c r="S211" s="768"/>
      <c r="T211" s="770"/>
      <c r="U211" s="770"/>
      <c r="V211" s="770"/>
      <c r="W211" s="770"/>
      <c r="X211" s="923"/>
      <c r="AB211" s="772"/>
      <c r="AM211" s="773"/>
      <c r="AN211" s="752"/>
      <c r="AP211" s="774"/>
    </row>
    <row r="212" spans="1:42" s="765" customFormat="1" ht="18.75">
      <c r="C212" s="766"/>
      <c r="G212" s="768"/>
      <c r="H212" s="769"/>
      <c r="I212" s="770"/>
      <c r="J212" s="770"/>
      <c r="K212" s="770"/>
      <c r="L212" s="770"/>
      <c r="M212" s="844">
        <f>I200-F200</f>
        <v>0</v>
      </c>
      <c r="O212" s="771"/>
      <c r="P212" s="829"/>
      <c r="Q212" s="829"/>
      <c r="R212" s="771"/>
      <c r="S212" s="768"/>
      <c r="T212" s="770"/>
      <c r="U212" s="770"/>
      <c r="V212" s="770"/>
      <c r="W212" s="770"/>
      <c r="X212" s="923"/>
      <c r="AB212" s="772"/>
      <c r="AM212" s="773"/>
      <c r="AN212" s="752"/>
      <c r="AP212" s="774"/>
    </row>
    <row r="213" spans="1:42" s="644" customFormat="1">
      <c r="A213" s="618"/>
      <c r="B213" s="618"/>
      <c r="C213" s="618"/>
      <c r="D213" s="631"/>
      <c r="E213" s="631"/>
      <c r="F213" s="634"/>
      <c r="G213" s="775"/>
      <c r="H213" s="636"/>
      <c r="I213" s="642"/>
      <c r="J213" s="642"/>
      <c r="K213" s="642"/>
      <c r="L213" s="642"/>
      <c r="M213" s="833"/>
      <c r="N213" s="634"/>
      <c r="O213" s="776"/>
      <c r="P213" s="830"/>
      <c r="Q213" s="830"/>
      <c r="R213" s="776"/>
      <c r="S213" s="777"/>
      <c r="T213" s="643"/>
      <c r="U213" s="643"/>
      <c r="V213" s="643"/>
      <c r="W213" s="643"/>
      <c r="X213" s="913"/>
      <c r="Y213" s="638"/>
      <c r="Z213" s="634"/>
      <c r="AA213" s="638"/>
      <c r="AB213" s="634"/>
      <c r="AC213" s="639"/>
      <c r="AD213" s="634"/>
      <c r="AE213" s="639"/>
      <c r="AF213" s="618"/>
      <c r="AG213" s="618"/>
      <c r="AH213" s="618"/>
      <c r="AI213" s="618"/>
      <c r="AJ213" s="618"/>
      <c r="AK213" s="618"/>
      <c r="AL213" s="618"/>
      <c r="AM213" s="627"/>
      <c r="AN213" s="628"/>
      <c r="AO213" s="629"/>
      <c r="AP213" s="630"/>
    </row>
    <row r="214" spans="1:42" s="644" customFormat="1">
      <c r="A214" s="618"/>
      <c r="B214" s="618"/>
      <c r="C214" s="618"/>
      <c r="D214" s="631"/>
      <c r="E214" s="631"/>
      <c r="F214" s="634"/>
      <c r="G214" s="775"/>
      <c r="H214" s="636"/>
      <c r="I214" s="642"/>
      <c r="J214" s="642"/>
      <c r="K214" s="642"/>
      <c r="L214" s="642"/>
      <c r="M214" s="833"/>
      <c r="N214" s="634"/>
      <c r="O214" s="778"/>
      <c r="P214" s="830"/>
      <c r="Q214" s="830"/>
      <c r="R214" s="776"/>
      <c r="S214" s="777"/>
      <c r="T214" s="643"/>
      <c r="U214" s="643"/>
      <c r="V214" s="643"/>
      <c r="W214" s="643"/>
      <c r="X214" s="913"/>
      <c r="Y214" s="638"/>
      <c r="Z214" s="634"/>
      <c r="AA214" s="638"/>
      <c r="AB214" s="634"/>
      <c r="AC214" s="639"/>
      <c r="AD214" s="634"/>
      <c r="AE214" s="639"/>
      <c r="AF214" s="618"/>
      <c r="AG214" s="618"/>
      <c r="AH214" s="618"/>
      <c r="AI214" s="618"/>
      <c r="AJ214" s="618"/>
      <c r="AK214" s="618"/>
      <c r="AL214" s="618"/>
      <c r="AM214" s="627"/>
      <c r="AN214" s="628"/>
      <c r="AO214" s="629"/>
      <c r="AP214" s="630"/>
    </row>
    <row r="215" spans="1:42" s="644" customFormat="1">
      <c r="A215" s="618"/>
      <c r="B215" s="618"/>
      <c r="C215" s="618"/>
      <c r="D215" s="631"/>
      <c r="E215" s="631"/>
      <c r="F215" s="634"/>
      <c r="G215" s="775"/>
      <c r="H215" s="636"/>
      <c r="I215" s="642"/>
      <c r="J215" s="642"/>
      <c r="K215" s="642"/>
      <c r="L215" s="642"/>
      <c r="M215" s="833"/>
      <c r="N215" s="634"/>
      <c r="O215" s="779"/>
      <c r="P215" s="830"/>
      <c r="Q215" s="830"/>
      <c r="R215" s="776"/>
      <c r="S215" s="777"/>
      <c r="T215" s="643"/>
      <c r="U215" s="643"/>
      <c r="V215" s="643"/>
      <c r="W215" s="643"/>
      <c r="X215" s="913"/>
      <c r="Y215" s="638"/>
      <c r="Z215" s="634"/>
      <c r="AA215" s="638"/>
      <c r="AB215" s="780"/>
      <c r="AC215" s="781"/>
      <c r="AD215" s="780"/>
      <c r="AE215" s="781"/>
      <c r="AF215" s="618"/>
      <c r="AG215" s="618"/>
      <c r="AH215" s="618"/>
      <c r="AI215" s="618"/>
      <c r="AJ215" s="618"/>
      <c r="AK215" s="618"/>
      <c r="AL215" s="618"/>
      <c r="AM215" s="627"/>
      <c r="AN215" s="628"/>
      <c r="AO215" s="629"/>
      <c r="AP215" s="630"/>
    </row>
    <row r="216" spans="1:42" s="644" customFormat="1">
      <c r="A216" s="618"/>
      <c r="B216" s="618"/>
      <c r="C216" s="618"/>
      <c r="D216" s="631"/>
      <c r="E216" s="631"/>
      <c r="F216" s="634"/>
      <c r="G216" s="775"/>
      <c r="H216" s="636"/>
      <c r="I216" s="642" t="e">
        <f>SUM(I197,J197,K197)</f>
        <v>#REF!</v>
      </c>
      <c r="J216" s="642"/>
      <c r="K216" s="642"/>
      <c r="L216" s="642"/>
      <c r="M216" s="833"/>
      <c r="N216" s="634"/>
      <c r="O216" s="776"/>
      <c r="P216" s="831"/>
      <c r="Q216" s="831"/>
      <c r="R216" s="782">
        <v>0</v>
      </c>
      <c r="S216" s="783"/>
      <c r="T216" s="784"/>
      <c r="U216" s="784"/>
      <c r="V216" s="784"/>
      <c r="W216" s="784"/>
      <c r="X216" s="913"/>
      <c r="Y216" s="638"/>
      <c r="Z216" s="634"/>
      <c r="AA216" s="638"/>
      <c r="AB216" s="780"/>
      <c r="AC216" s="781"/>
      <c r="AD216" s="780" t="s">
        <v>1267</v>
      </c>
      <c r="AE216" s="781"/>
      <c r="AF216" s="618"/>
      <c r="AG216" s="618"/>
      <c r="AH216" s="618"/>
      <c r="AI216" s="618"/>
      <c r="AJ216" s="618"/>
      <c r="AK216" s="618"/>
      <c r="AL216" s="618"/>
      <c r="AM216" s="627"/>
      <c r="AN216" s="628"/>
      <c r="AO216" s="629"/>
      <c r="AP216" s="630"/>
    </row>
    <row r="217" spans="1:42" s="644" customFormat="1">
      <c r="A217" s="618"/>
      <c r="B217" s="618"/>
      <c r="C217" s="618"/>
      <c r="D217" s="631"/>
      <c r="E217" s="631"/>
      <c r="F217" s="634"/>
      <c r="G217" s="775"/>
      <c r="H217" s="636"/>
      <c r="I217" s="642"/>
      <c r="J217" s="642"/>
      <c r="K217" s="642"/>
      <c r="L217" s="642"/>
      <c r="M217" s="833"/>
      <c r="N217" s="634"/>
      <c r="O217" s="776"/>
      <c r="P217" s="830"/>
      <c r="Q217" s="830"/>
      <c r="R217" s="776"/>
      <c r="S217" s="777"/>
      <c r="T217" s="643"/>
      <c r="U217" s="643"/>
      <c r="V217" s="643"/>
      <c r="W217" s="643"/>
      <c r="X217" s="913"/>
      <c r="Y217" s="638"/>
      <c r="Z217" s="634"/>
      <c r="AA217" s="638"/>
      <c r="AB217" s="780"/>
      <c r="AC217" s="781"/>
      <c r="AD217" s="780" t="s">
        <v>1268</v>
      </c>
      <c r="AE217" s="781"/>
      <c r="AF217" s="618"/>
      <c r="AG217" s="618"/>
      <c r="AH217" s="618"/>
      <c r="AI217" s="618"/>
      <c r="AJ217" s="618"/>
      <c r="AK217" s="618"/>
      <c r="AL217" s="618"/>
      <c r="AM217" s="627"/>
      <c r="AN217" s="628"/>
      <c r="AO217" s="629"/>
      <c r="AP217" s="630"/>
    </row>
    <row r="218" spans="1:42" s="644" customFormat="1">
      <c r="A218" s="618"/>
      <c r="B218" s="618"/>
      <c r="C218" s="618"/>
      <c r="D218" s="631"/>
      <c r="E218" s="631"/>
      <c r="F218" s="634"/>
      <c r="G218" s="775"/>
      <c r="H218" s="636"/>
      <c r="I218" s="642"/>
      <c r="J218" s="642"/>
      <c r="K218" s="642"/>
      <c r="L218" s="642"/>
      <c r="M218" s="833"/>
      <c r="N218" s="634"/>
      <c r="O218" s="776"/>
      <c r="P218" s="830"/>
      <c r="Q218" s="830"/>
      <c r="R218" s="776"/>
      <c r="S218" s="777"/>
      <c r="T218" s="643"/>
      <c r="U218" s="643"/>
      <c r="V218" s="643"/>
      <c r="W218" s="643"/>
      <c r="X218" s="913"/>
      <c r="Y218" s="638"/>
      <c r="Z218" s="634"/>
      <c r="AA218" s="638"/>
      <c r="AB218" s="780"/>
      <c r="AC218" s="781"/>
      <c r="AD218" s="780" t="s">
        <v>422</v>
      </c>
      <c r="AE218" s="781"/>
      <c r="AF218" s="618"/>
      <c r="AG218" s="618"/>
      <c r="AH218" s="618"/>
      <c r="AI218" s="618"/>
      <c r="AJ218" s="618"/>
      <c r="AK218" s="618"/>
      <c r="AL218" s="618"/>
      <c r="AM218" s="627"/>
      <c r="AN218" s="628"/>
      <c r="AO218" s="629"/>
      <c r="AP218" s="630"/>
    </row>
    <row r="219" spans="1:42" s="644" customFormat="1">
      <c r="A219" s="618"/>
      <c r="B219" s="618"/>
      <c r="C219" s="618"/>
      <c r="D219" s="631"/>
      <c r="E219" s="631"/>
      <c r="F219" s="634"/>
      <c r="G219" s="775"/>
      <c r="H219" s="636"/>
      <c r="I219" s="642"/>
      <c r="J219" s="642"/>
      <c r="K219" s="642"/>
      <c r="L219" s="642"/>
      <c r="M219" s="833"/>
      <c r="N219" s="634"/>
      <c r="O219" s="776"/>
      <c r="P219" s="830"/>
      <c r="Q219" s="830"/>
      <c r="R219" s="776"/>
      <c r="S219" s="777"/>
      <c r="T219" s="643"/>
      <c r="U219" s="643"/>
      <c r="V219" s="643"/>
      <c r="W219" s="643"/>
      <c r="X219" s="913"/>
      <c r="Y219" s="638"/>
      <c r="Z219" s="634"/>
      <c r="AA219" s="638"/>
      <c r="AB219" s="780"/>
      <c r="AC219" s="781"/>
      <c r="AD219" s="780"/>
      <c r="AE219" s="781"/>
      <c r="AF219" s="618"/>
      <c r="AG219" s="618"/>
      <c r="AH219" s="618"/>
      <c r="AI219" s="618"/>
      <c r="AJ219" s="618"/>
      <c r="AK219" s="618"/>
      <c r="AL219" s="618"/>
      <c r="AM219" s="627"/>
      <c r="AN219" s="628"/>
      <c r="AO219" s="629"/>
      <c r="AP219" s="630"/>
    </row>
    <row r="220" spans="1:42" s="644" customFormat="1">
      <c r="A220" s="618"/>
      <c r="B220" s="618"/>
      <c r="C220" s="618"/>
      <c r="D220" s="631"/>
      <c r="E220" s="631"/>
      <c r="F220" s="634"/>
      <c r="G220" s="775"/>
      <c r="H220" s="636"/>
      <c r="I220" s="642"/>
      <c r="J220" s="642"/>
      <c r="K220" s="642"/>
      <c r="L220" s="642"/>
      <c r="M220" s="833"/>
      <c r="N220" s="634"/>
      <c r="O220" s="776"/>
      <c r="P220" s="830"/>
      <c r="Q220" s="830"/>
      <c r="R220" s="776"/>
      <c r="S220" s="777"/>
      <c r="T220" s="643"/>
      <c r="U220" s="643"/>
      <c r="V220" s="643"/>
      <c r="W220" s="643"/>
      <c r="X220" s="913"/>
      <c r="Y220" s="638"/>
      <c r="Z220" s="634"/>
      <c r="AA220" s="638"/>
      <c r="AB220" s="780"/>
      <c r="AC220" s="781"/>
      <c r="AD220" s="780"/>
      <c r="AE220" s="781"/>
      <c r="AF220" s="618"/>
      <c r="AG220" s="618"/>
      <c r="AH220" s="618"/>
      <c r="AI220" s="618"/>
      <c r="AJ220" s="618"/>
      <c r="AK220" s="618"/>
      <c r="AL220" s="618"/>
      <c r="AM220" s="627"/>
      <c r="AN220" s="628"/>
      <c r="AO220" s="629"/>
      <c r="AP220" s="630"/>
    </row>
    <row r="221" spans="1:42" s="644" customFormat="1" ht="20.25">
      <c r="A221" s="618"/>
      <c r="B221" s="618"/>
      <c r="C221" s="618"/>
      <c r="D221" s="631"/>
      <c r="E221" s="631"/>
      <c r="F221" s="634"/>
      <c r="G221" s="775"/>
      <c r="H221" s="636"/>
      <c r="I221" s="642"/>
      <c r="J221" s="642"/>
      <c r="K221" s="642"/>
      <c r="L221" s="642"/>
      <c r="M221" s="833"/>
      <c r="N221" s="634"/>
      <c r="O221" s="776"/>
      <c r="P221" s="830"/>
      <c r="Q221" s="830"/>
      <c r="R221" s="776"/>
      <c r="S221" s="777"/>
      <c r="T221" s="643"/>
      <c r="U221" s="643"/>
      <c r="V221" s="643"/>
      <c r="W221" s="643"/>
      <c r="X221" s="913"/>
      <c r="Y221" s="638"/>
      <c r="Z221" s="634"/>
      <c r="AA221" s="638"/>
      <c r="AB221" s="785"/>
      <c r="AC221" s="781"/>
      <c r="AD221" s="780"/>
      <c r="AE221" s="781"/>
      <c r="AF221" s="618"/>
      <c r="AG221" s="618"/>
      <c r="AH221" s="618"/>
      <c r="AI221" s="618"/>
      <c r="AJ221" s="618"/>
      <c r="AK221" s="618"/>
      <c r="AL221" s="618"/>
      <c r="AM221" s="627"/>
      <c r="AN221" s="628"/>
      <c r="AO221" s="629"/>
      <c r="AP221" s="630"/>
    </row>
    <row r="222" spans="1:42" s="644" customFormat="1">
      <c r="A222" s="618"/>
      <c r="B222" s="618"/>
      <c r="C222" s="618"/>
      <c r="D222" s="631"/>
      <c r="E222" s="631"/>
      <c r="F222" s="634"/>
      <c r="G222" s="775"/>
      <c r="H222" s="636"/>
      <c r="I222" s="642"/>
      <c r="J222" s="642"/>
      <c r="K222" s="642"/>
      <c r="L222" s="642"/>
      <c r="M222" s="833"/>
      <c r="N222" s="634"/>
      <c r="O222" s="776"/>
      <c r="P222" s="830"/>
      <c r="Q222" s="830"/>
      <c r="R222" s="776"/>
      <c r="S222" s="777"/>
      <c r="T222" s="643"/>
      <c r="U222" s="643"/>
      <c r="V222" s="643"/>
      <c r="W222" s="643"/>
      <c r="X222" s="913"/>
      <c r="Y222" s="638"/>
      <c r="Z222" s="634"/>
      <c r="AA222" s="638"/>
      <c r="AB222" s="780"/>
      <c r="AC222" s="781"/>
      <c r="AD222" s="780" t="s">
        <v>1222</v>
      </c>
      <c r="AE222" s="781"/>
      <c r="AF222" s="618"/>
      <c r="AG222" s="618"/>
      <c r="AH222" s="618"/>
      <c r="AI222" s="618"/>
      <c r="AJ222" s="618"/>
      <c r="AK222" s="618"/>
      <c r="AL222" s="618"/>
      <c r="AM222" s="627"/>
      <c r="AN222" s="628"/>
      <c r="AO222" s="629"/>
      <c r="AP222" s="630"/>
    </row>
    <row r="223" spans="1:42" s="644" customFormat="1">
      <c r="A223" s="618"/>
      <c r="B223" s="618"/>
      <c r="C223" s="618"/>
      <c r="D223" s="631"/>
      <c r="E223" s="631"/>
      <c r="F223" s="634"/>
      <c r="G223" s="775"/>
      <c r="H223" s="636"/>
      <c r="I223" s="642"/>
      <c r="J223" s="642"/>
      <c r="K223" s="642"/>
      <c r="L223" s="642"/>
      <c r="M223" s="833"/>
      <c r="N223" s="634"/>
      <c r="O223" s="776"/>
      <c r="P223" s="830"/>
      <c r="Q223" s="830"/>
      <c r="R223" s="776"/>
      <c r="S223" s="777"/>
      <c r="T223" s="643"/>
      <c r="U223" s="643"/>
      <c r="V223" s="643"/>
      <c r="W223" s="643"/>
      <c r="X223" s="913"/>
      <c r="Y223" s="638"/>
      <c r="Z223" s="634"/>
      <c r="AA223" s="638"/>
      <c r="AB223" s="634"/>
      <c r="AC223" s="639"/>
      <c r="AD223" s="634" t="s">
        <v>1269</v>
      </c>
      <c r="AE223" s="639"/>
      <c r="AF223" s="618"/>
      <c r="AG223" s="618"/>
      <c r="AH223" s="618"/>
      <c r="AI223" s="618"/>
      <c r="AJ223" s="618"/>
      <c r="AK223" s="618"/>
      <c r="AL223" s="618"/>
      <c r="AM223" s="627"/>
      <c r="AN223" s="628"/>
      <c r="AO223" s="629"/>
      <c r="AP223" s="630"/>
    </row>
    <row r="224" spans="1:42" s="644" customFormat="1">
      <c r="A224" s="618"/>
      <c r="B224" s="618"/>
      <c r="C224" s="618"/>
      <c r="D224" s="631"/>
      <c r="E224" s="631"/>
      <c r="F224" s="634"/>
      <c r="G224" s="775"/>
      <c r="H224" s="636"/>
      <c r="I224" s="642"/>
      <c r="J224" s="642"/>
      <c r="K224" s="642"/>
      <c r="L224" s="642"/>
      <c r="M224" s="833"/>
      <c r="N224" s="634"/>
      <c r="O224" s="776"/>
      <c r="P224" s="830"/>
      <c r="Q224" s="830"/>
      <c r="R224" s="776"/>
      <c r="S224" s="777"/>
      <c r="T224" s="643"/>
      <c r="U224" s="643"/>
      <c r="V224" s="643"/>
      <c r="W224" s="643"/>
      <c r="X224" s="913"/>
      <c r="Y224" s="638"/>
      <c r="Z224" s="634"/>
      <c r="AA224" s="638"/>
      <c r="AB224" s="634"/>
      <c r="AC224" s="639"/>
      <c r="AD224" s="634"/>
      <c r="AE224" s="639"/>
      <c r="AF224" s="618"/>
      <c r="AG224" s="618"/>
      <c r="AH224" s="618"/>
      <c r="AI224" s="618"/>
      <c r="AJ224" s="618"/>
      <c r="AK224" s="618"/>
      <c r="AL224" s="618"/>
      <c r="AM224" s="627"/>
      <c r="AN224" s="628"/>
      <c r="AO224" s="629"/>
      <c r="AP224" s="630"/>
    </row>
    <row r="225" spans="1:42" s="644" customFormat="1">
      <c r="A225" s="618"/>
      <c r="B225" s="618"/>
      <c r="C225" s="618"/>
      <c r="D225" s="631"/>
      <c r="E225" s="631"/>
      <c r="F225" s="634"/>
      <c r="G225" s="775"/>
      <c r="H225" s="636"/>
      <c r="I225" s="642"/>
      <c r="J225" s="642"/>
      <c r="K225" s="642"/>
      <c r="L225" s="642"/>
      <c r="M225" s="833"/>
      <c r="N225" s="634"/>
      <c r="O225" s="776"/>
      <c r="P225" s="830"/>
      <c r="Q225" s="830"/>
      <c r="R225" s="776"/>
      <c r="S225" s="777"/>
      <c r="T225" s="643"/>
      <c r="U225" s="643"/>
      <c r="V225" s="643"/>
      <c r="W225" s="643"/>
      <c r="X225" s="913"/>
      <c r="Y225" s="638"/>
      <c r="Z225" s="634"/>
      <c r="AA225" s="638"/>
      <c r="AB225" s="634"/>
      <c r="AC225" s="639"/>
      <c r="AD225" s="634"/>
      <c r="AE225" s="639"/>
      <c r="AF225" s="618"/>
      <c r="AG225" s="618"/>
      <c r="AH225" s="618"/>
      <c r="AI225" s="618"/>
      <c r="AJ225" s="618"/>
      <c r="AK225" s="618"/>
      <c r="AL225" s="618"/>
      <c r="AM225" s="627"/>
      <c r="AN225" s="628"/>
      <c r="AO225" s="629"/>
      <c r="AP225" s="630"/>
    </row>
    <row r="226" spans="1:42" s="644" customFormat="1">
      <c r="A226" s="618"/>
      <c r="B226" s="618"/>
      <c r="C226" s="618"/>
      <c r="D226" s="631"/>
      <c r="E226" s="631"/>
      <c r="F226" s="634"/>
      <c r="G226" s="775"/>
      <c r="H226" s="636"/>
      <c r="I226" s="642"/>
      <c r="J226" s="642"/>
      <c r="K226" s="642"/>
      <c r="L226" s="642"/>
      <c r="M226" s="833"/>
      <c r="N226" s="634"/>
      <c r="O226" s="776"/>
      <c r="P226" s="830"/>
      <c r="Q226" s="830"/>
      <c r="R226" s="776"/>
      <c r="S226" s="777"/>
      <c r="T226" s="643"/>
      <c r="U226" s="643"/>
      <c r="V226" s="643"/>
      <c r="W226" s="643"/>
      <c r="X226" s="913"/>
      <c r="Y226" s="638"/>
      <c r="Z226" s="634"/>
      <c r="AA226" s="638"/>
      <c r="AB226" s="634"/>
      <c r="AC226" s="639"/>
      <c r="AD226" s="634"/>
      <c r="AE226" s="639"/>
      <c r="AF226" s="618"/>
      <c r="AG226" s="618"/>
      <c r="AH226" s="618"/>
      <c r="AI226" s="618"/>
      <c r="AJ226" s="618"/>
      <c r="AK226" s="618"/>
      <c r="AL226" s="618"/>
      <c r="AM226" s="627"/>
      <c r="AN226" s="628"/>
      <c r="AO226" s="629"/>
      <c r="AP226" s="630"/>
    </row>
    <row r="227" spans="1:42" s="644" customFormat="1">
      <c r="A227" s="618"/>
      <c r="B227" s="618"/>
      <c r="C227" s="618"/>
      <c r="D227" s="631"/>
      <c r="E227" s="631"/>
      <c r="F227" s="634"/>
      <c r="G227" s="775"/>
      <c r="H227" s="636"/>
      <c r="I227" s="642"/>
      <c r="J227" s="642"/>
      <c r="K227" s="642"/>
      <c r="L227" s="642"/>
      <c r="M227" s="833"/>
      <c r="N227" s="634"/>
      <c r="O227" s="776"/>
      <c r="P227" s="830"/>
      <c r="Q227" s="830"/>
      <c r="R227" s="776"/>
      <c r="S227" s="777"/>
      <c r="T227" s="643"/>
      <c r="U227" s="643"/>
      <c r="V227" s="643"/>
      <c r="W227" s="643"/>
      <c r="X227" s="913"/>
      <c r="Y227" s="638"/>
      <c r="Z227" s="634"/>
      <c r="AA227" s="638"/>
      <c r="AB227" s="634"/>
      <c r="AC227" s="639"/>
      <c r="AD227" s="634"/>
      <c r="AE227" s="639"/>
      <c r="AF227" s="618"/>
      <c r="AG227" s="618"/>
      <c r="AH227" s="618"/>
      <c r="AI227" s="618"/>
      <c r="AJ227" s="618"/>
      <c r="AK227" s="618"/>
      <c r="AL227" s="618"/>
      <c r="AM227" s="627"/>
      <c r="AN227" s="628"/>
      <c r="AO227" s="629"/>
      <c r="AP227" s="630"/>
    </row>
    <row r="228" spans="1:42" s="644" customFormat="1">
      <c r="A228" s="618"/>
      <c r="B228" s="618"/>
      <c r="C228" s="618"/>
      <c r="D228" s="631"/>
      <c r="E228" s="631"/>
      <c r="F228" s="634"/>
      <c r="G228" s="775"/>
      <c r="H228" s="636"/>
      <c r="I228" s="642"/>
      <c r="J228" s="642"/>
      <c r="K228" s="642"/>
      <c r="L228" s="642"/>
      <c r="M228" s="833"/>
      <c r="N228" s="634"/>
      <c r="O228" s="776"/>
      <c r="P228" s="830"/>
      <c r="Q228" s="830"/>
      <c r="R228" s="776"/>
      <c r="S228" s="777"/>
      <c r="T228" s="643"/>
      <c r="U228" s="643"/>
      <c r="V228" s="643"/>
      <c r="W228" s="643"/>
      <c r="X228" s="913"/>
      <c r="Y228" s="638"/>
      <c r="Z228" s="634"/>
      <c r="AA228" s="638"/>
      <c r="AB228" s="634"/>
      <c r="AC228" s="639"/>
      <c r="AD228" s="634"/>
      <c r="AE228" s="639"/>
      <c r="AF228" s="618"/>
      <c r="AG228" s="618"/>
      <c r="AH228" s="618"/>
      <c r="AI228" s="618"/>
      <c r="AJ228" s="618"/>
      <c r="AK228" s="618"/>
      <c r="AL228" s="618"/>
      <c r="AM228" s="627"/>
      <c r="AN228" s="628"/>
      <c r="AO228" s="629"/>
      <c r="AP228" s="630"/>
    </row>
  </sheetData>
  <mergeCells count="47">
    <mergeCell ref="C12:D12"/>
    <mergeCell ref="C108:D108"/>
    <mergeCell ref="AF197:AH200"/>
    <mergeCell ref="B198:C198"/>
    <mergeCell ref="D198:N198"/>
    <mergeCell ref="B199:C199"/>
    <mergeCell ref="D199:W199"/>
    <mergeCell ref="X199:AA199"/>
    <mergeCell ref="AB199:AE199"/>
    <mergeCell ref="B200:C200"/>
    <mergeCell ref="D200:AA200"/>
    <mergeCell ref="AB200:AE200"/>
    <mergeCell ref="C152:D152"/>
    <mergeCell ref="C174:D174"/>
    <mergeCell ref="B197:C197"/>
    <mergeCell ref="D197:E197"/>
    <mergeCell ref="C136:D136"/>
    <mergeCell ref="X7:AE7"/>
    <mergeCell ref="AF7:AF9"/>
    <mergeCell ref="AG7:AG8"/>
    <mergeCell ref="AH7:AH9"/>
    <mergeCell ref="O8:O9"/>
    <mergeCell ref="P8:P9"/>
    <mergeCell ref="R8:R9"/>
    <mergeCell ref="S8:S9"/>
    <mergeCell ref="T8:W8"/>
    <mergeCell ref="X8:Y8"/>
    <mergeCell ref="J7:J9"/>
    <mergeCell ref="K7:K9"/>
    <mergeCell ref="L7:L9"/>
    <mergeCell ref="M7:M9"/>
    <mergeCell ref="N7:N9"/>
    <mergeCell ref="O7:S7"/>
    <mergeCell ref="B1:AH1"/>
    <mergeCell ref="B2:AH2"/>
    <mergeCell ref="B7:B9"/>
    <mergeCell ref="C7:C9"/>
    <mergeCell ref="D7:D9"/>
    <mergeCell ref="E7:E9"/>
    <mergeCell ref="F7:F9"/>
    <mergeCell ref="G7:G9"/>
    <mergeCell ref="H7:H9"/>
    <mergeCell ref="I7:I9"/>
    <mergeCell ref="Z8:AA8"/>
    <mergeCell ref="AB8:AC8"/>
    <mergeCell ref="AD8:AE8"/>
    <mergeCell ref="Q8:Q9"/>
  </mergeCells>
  <printOptions horizontalCentered="1"/>
  <pageMargins left="0.39370078740157483" right="0.39370078740157483" top="0.78740157480314965" bottom="0.59055118110236227" header="0.31496062992125984" footer="0.31496062992125984"/>
  <pageSetup paperSize="8" scale="28" fitToHeight="3" orientation="landscape" horizontalDpi="300" verticalDpi="300" r:id="rId1"/>
  <headerFooter>
    <oddFooter>&amp;LDATA KONDISI JALAN&amp;RPage &amp;P of &amp;N</oddFooter>
  </headerFooter>
  <rowBreaks count="1" manualBreakCount="1">
    <brk id="135" min="1" max="3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206"/>
  <sheetViews>
    <sheetView view="pageBreakPreview" zoomScale="87" zoomScaleNormal="80" zoomScaleSheetLayoutView="87" workbookViewId="0">
      <pane ySplit="9" topLeftCell="A94" activePane="bottomLeft" state="frozen"/>
      <selection pane="bottomLeft" activeCell="D98" sqref="D9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20" width="8.7109375" style="1" customWidth="1"/>
    <col min="21" max="21" width="8.7109375" style="16" customWidth="1"/>
    <col min="22" max="29" width="8.7109375" style="1" customWidth="1"/>
    <col min="30" max="30" width="8.7109375" style="462" customWidth="1"/>
    <col min="31" max="31" width="10.7109375" style="516" customWidth="1"/>
    <col min="32" max="41" width="10.7109375" style="1" customWidth="1"/>
    <col min="42" max="48" width="12.7109375" style="1" customWidth="1"/>
    <col min="49" max="267" width="9.140625" style="1"/>
    <col min="268" max="268" width="2.7109375" style="1" customWidth="1"/>
    <col min="269" max="269" width="5.7109375" style="1" customWidth="1"/>
    <col min="270" max="270" width="9.28515625" style="1" customWidth="1"/>
    <col min="271" max="271" width="9.7109375" style="1" customWidth="1"/>
    <col min="272" max="272" width="34.42578125" style="1" customWidth="1"/>
    <col min="273" max="273" width="11.7109375" style="1" customWidth="1"/>
    <col min="274" max="274" width="12.85546875" style="1" customWidth="1"/>
    <col min="275" max="276" width="9.85546875" style="1" customWidth="1"/>
    <col min="277" max="277" width="12.85546875" style="1" customWidth="1"/>
    <col min="278" max="297" width="9.85546875" style="1" customWidth="1"/>
    <col min="298" max="298" width="12.42578125" style="1" customWidth="1"/>
    <col min="299" max="523" width="9.140625" style="1"/>
    <col min="524" max="524" width="2.7109375" style="1" customWidth="1"/>
    <col min="525" max="525" width="5.7109375" style="1" customWidth="1"/>
    <col min="526" max="526" width="9.28515625" style="1" customWidth="1"/>
    <col min="527" max="527" width="9.7109375" style="1" customWidth="1"/>
    <col min="528" max="528" width="34.42578125" style="1" customWidth="1"/>
    <col min="529" max="529" width="11.7109375" style="1" customWidth="1"/>
    <col min="530" max="530" width="12.85546875" style="1" customWidth="1"/>
    <col min="531" max="532" width="9.85546875" style="1" customWidth="1"/>
    <col min="533" max="533" width="12.85546875" style="1" customWidth="1"/>
    <col min="534" max="553" width="9.85546875" style="1" customWidth="1"/>
    <col min="554" max="554" width="12.42578125" style="1" customWidth="1"/>
    <col min="555" max="779" width="9.140625" style="1"/>
    <col min="780" max="780" width="2.7109375" style="1" customWidth="1"/>
    <col min="781" max="781" width="5.7109375" style="1" customWidth="1"/>
    <col min="782" max="782" width="9.28515625" style="1" customWidth="1"/>
    <col min="783" max="783" width="9.7109375" style="1" customWidth="1"/>
    <col min="784" max="784" width="34.42578125" style="1" customWidth="1"/>
    <col min="785" max="785" width="11.7109375" style="1" customWidth="1"/>
    <col min="786" max="786" width="12.85546875" style="1" customWidth="1"/>
    <col min="787" max="788" width="9.85546875" style="1" customWidth="1"/>
    <col min="789" max="789" width="12.85546875" style="1" customWidth="1"/>
    <col min="790" max="809" width="9.85546875" style="1" customWidth="1"/>
    <col min="810" max="810" width="12.42578125" style="1" customWidth="1"/>
    <col min="811" max="1035" width="9.140625" style="1"/>
    <col min="1036" max="1036" width="2.7109375" style="1" customWidth="1"/>
    <col min="1037" max="1037" width="5.7109375" style="1" customWidth="1"/>
    <col min="1038" max="1038" width="9.28515625" style="1" customWidth="1"/>
    <col min="1039" max="1039" width="9.7109375" style="1" customWidth="1"/>
    <col min="1040" max="1040" width="34.42578125" style="1" customWidth="1"/>
    <col min="1041" max="1041" width="11.7109375" style="1" customWidth="1"/>
    <col min="1042" max="1042" width="12.85546875" style="1" customWidth="1"/>
    <col min="1043" max="1044" width="9.85546875" style="1" customWidth="1"/>
    <col min="1045" max="1045" width="12.85546875" style="1" customWidth="1"/>
    <col min="1046" max="1065" width="9.85546875" style="1" customWidth="1"/>
    <col min="1066" max="1066" width="12.42578125" style="1" customWidth="1"/>
    <col min="1067" max="1291" width="9.140625" style="1"/>
    <col min="1292" max="1292" width="2.7109375" style="1" customWidth="1"/>
    <col min="1293" max="1293" width="5.7109375" style="1" customWidth="1"/>
    <col min="1294" max="1294" width="9.28515625" style="1" customWidth="1"/>
    <col min="1295" max="1295" width="9.7109375" style="1" customWidth="1"/>
    <col min="1296" max="1296" width="34.42578125" style="1" customWidth="1"/>
    <col min="1297" max="1297" width="11.7109375" style="1" customWidth="1"/>
    <col min="1298" max="1298" width="12.85546875" style="1" customWidth="1"/>
    <col min="1299" max="1300" width="9.85546875" style="1" customWidth="1"/>
    <col min="1301" max="1301" width="12.85546875" style="1" customWidth="1"/>
    <col min="1302" max="1321" width="9.85546875" style="1" customWidth="1"/>
    <col min="1322" max="1322" width="12.42578125" style="1" customWidth="1"/>
    <col min="1323" max="1547" width="9.140625" style="1"/>
    <col min="1548" max="1548" width="2.7109375" style="1" customWidth="1"/>
    <col min="1549" max="1549" width="5.7109375" style="1" customWidth="1"/>
    <col min="1550" max="1550" width="9.28515625" style="1" customWidth="1"/>
    <col min="1551" max="1551" width="9.7109375" style="1" customWidth="1"/>
    <col min="1552" max="1552" width="34.42578125" style="1" customWidth="1"/>
    <col min="1553" max="1553" width="11.7109375" style="1" customWidth="1"/>
    <col min="1554" max="1554" width="12.85546875" style="1" customWidth="1"/>
    <col min="1555" max="1556" width="9.85546875" style="1" customWidth="1"/>
    <col min="1557" max="1557" width="12.85546875" style="1" customWidth="1"/>
    <col min="1558" max="1577" width="9.85546875" style="1" customWidth="1"/>
    <col min="1578" max="1578" width="12.42578125" style="1" customWidth="1"/>
    <col min="1579" max="1803" width="9.140625" style="1"/>
    <col min="1804" max="1804" width="2.7109375" style="1" customWidth="1"/>
    <col min="1805" max="1805" width="5.7109375" style="1" customWidth="1"/>
    <col min="1806" max="1806" width="9.28515625" style="1" customWidth="1"/>
    <col min="1807" max="1807" width="9.7109375" style="1" customWidth="1"/>
    <col min="1808" max="1808" width="34.42578125" style="1" customWidth="1"/>
    <col min="1809" max="1809" width="11.7109375" style="1" customWidth="1"/>
    <col min="1810" max="1810" width="12.85546875" style="1" customWidth="1"/>
    <col min="1811" max="1812" width="9.85546875" style="1" customWidth="1"/>
    <col min="1813" max="1813" width="12.85546875" style="1" customWidth="1"/>
    <col min="1814" max="1833" width="9.85546875" style="1" customWidth="1"/>
    <col min="1834" max="1834" width="12.42578125" style="1" customWidth="1"/>
    <col min="1835" max="2059" width="9.140625" style="1"/>
    <col min="2060" max="2060" width="2.7109375" style="1" customWidth="1"/>
    <col min="2061" max="2061" width="5.7109375" style="1" customWidth="1"/>
    <col min="2062" max="2062" width="9.28515625" style="1" customWidth="1"/>
    <col min="2063" max="2063" width="9.7109375" style="1" customWidth="1"/>
    <col min="2064" max="2064" width="34.42578125" style="1" customWidth="1"/>
    <col min="2065" max="2065" width="11.7109375" style="1" customWidth="1"/>
    <col min="2066" max="2066" width="12.85546875" style="1" customWidth="1"/>
    <col min="2067" max="2068" width="9.85546875" style="1" customWidth="1"/>
    <col min="2069" max="2069" width="12.85546875" style="1" customWidth="1"/>
    <col min="2070" max="2089" width="9.85546875" style="1" customWidth="1"/>
    <col min="2090" max="2090" width="12.42578125" style="1" customWidth="1"/>
    <col min="2091" max="2315" width="9.140625" style="1"/>
    <col min="2316" max="2316" width="2.7109375" style="1" customWidth="1"/>
    <col min="2317" max="2317" width="5.7109375" style="1" customWidth="1"/>
    <col min="2318" max="2318" width="9.28515625" style="1" customWidth="1"/>
    <col min="2319" max="2319" width="9.7109375" style="1" customWidth="1"/>
    <col min="2320" max="2320" width="34.42578125" style="1" customWidth="1"/>
    <col min="2321" max="2321" width="11.7109375" style="1" customWidth="1"/>
    <col min="2322" max="2322" width="12.85546875" style="1" customWidth="1"/>
    <col min="2323" max="2324" width="9.85546875" style="1" customWidth="1"/>
    <col min="2325" max="2325" width="12.85546875" style="1" customWidth="1"/>
    <col min="2326" max="2345" width="9.85546875" style="1" customWidth="1"/>
    <col min="2346" max="2346" width="12.42578125" style="1" customWidth="1"/>
    <col min="2347" max="2571" width="9.140625" style="1"/>
    <col min="2572" max="2572" width="2.7109375" style="1" customWidth="1"/>
    <col min="2573" max="2573" width="5.7109375" style="1" customWidth="1"/>
    <col min="2574" max="2574" width="9.28515625" style="1" customWidth="1"/>
    <col min="2575" max="2575" width="9.7109375" style="1" customWidth="1"/>
    <col min="2576" max="2576" width="34.42578125" style="1" customWidth="1"/>
    <col min="2577" max="2577" width="11.7109375" style="1" customWidth="1"/>
    <col min="2578" max="2578" width="12.85546875" style="1" customWidth="1"/>
    <col min="2579" max="2580" width="9.85546875" style="1" customWidth="1"/>
    <col min="2581" max="2581" width="12.85546875" style="1" customWidth="1"/>
    <col min="2582" max="2601" width="9.85546875" style="1" customWidth="1"/>
    <col min="2602" max="2602" width="12.42578125" style="1" customWidth="1"/>
    <col min="2603" max="2827" width="9.140625" style="1"/>
    <col min="2828" max="2828" width="2.7109375" style="1" customWidth="1"/>
    <col min="2829" max="2829" width="5.7109375" style="1" customWidth="1"/>
    <col min="2830" max="2830" width="9.28515625" style="1" customWidth="1"/>
    <col min="2831" max="2831" width="9.7109375" style="1" customWidth="1"/>
    <col min="2832" max="2832" width="34.42578125" style="1" customWidth="1"/>
    <col min="2833" max="2833" width="11.7109375" style="1" customWidth="1"/>
    <col min="2834" max="2834" width="12.85546875" style="1" customWidth="1"/>
    <col min="2835" max="2836" width="9.85546875" style="1" customWidth="1"/>
    <col min="2837" max="2837" width="12.85546875" style="1" customWidth="1"/>
    <col min="2838" max="2857" width="9.85546875" style="1" customWidth="1"/>
    <col min="2858" max="2858" width="12.42578125" style="1" customWidth="1"/>
    <col min="2859" max="3083" width="9.140625" style="1"/>
    <col min="3084" max="3084" width="2.7109375" style="1" customWidth="1"/>
    <col min="3085" max="3085" width="5.7109375" style="1" customWidth="1"/>
    <col min="3086" max="3086" width="9.28515625" style="1" customWidth="1"/>
    <col min="3087" max="3087" width="9.7109375" style="1" customWidth="1"/>
    <col min="3088" max="3088" width="34.42578125" style="1" customWidth="1"/>
    <col min="3089" max="3089" width="11.7109375" style="1" customWidth="1"/>
    <col min="3090" max="3090" width="12.85546875" style="1" customWidth="1"/>
    <col min="3091" max="3092" width="9.85546875" style="1" customWidth="1"/>
    <col min="3093" max="3093" width="12.85546875" style="1" customWidth="1"/>
    <col min="3094" max="3113" width="9.85546875" style="1" customWidth="1"/>
    <col min="3114" max="3114" width="12.42578125" style="1" customWidth="1"/>
    <col min="3115" max="3339" width="9.140625" style="1"/>
    <col min="3340" max="3340" width="2.7109375" style="1" customWidth="1"/>
    <col min="3341" max="3341" width="5.7109375" style="1" customWidth="1"/>
    <col min="3342" max="3342" width="9.28515625" style="1" customWidth="1"/>
    <col min="3343" max="3343" width="9.7109375" style="1" customWidth="1"/>
    <col min="3344" max="3344" width="34.42578125" style="1" customWidth="1"/>
    <col min="3345" max="3345" width="11.7109375" style="1" customWidth="1"/>
    <col min="3346" max="3346" width="12.85546875" style="1" customWidth="1"/>
    <col min="3347" max="3348" width="9.85546875" style="1" customWidth="1"/>
    <col min="3349" max="3349" width="12.85546875" style="1" customWidth="1"/>
    <col min="3350" max="3369" width="9.85546875" style="1" customWidth="1"/>
    <col min="3370" max="3370" width="12.42578125" style="1" customWidth="1"/>
    <col min="3371" max="3595" width="9.140625" style="1"/>
    <col min="3596" max="3596" width="2.7109375" style="1" customWidth="1"/>
    <col min="3597" max="3597" width="5.7109375" style="1" customWidth="1"/>
    <col min="3598" max="3598" width="9.28515625" style="1" customWidth="1"/>
    <col min="3599" max="3599" width="9.7109375" style="1" customWidth="1"/>
    <col min="3600" max="3600" width="34.42578125" style="1" customWidth="1"/>
    <col min="3601" max="3601" width="11.7109375" style="1" customWidth="1"/>
    <col min="3602" max="3602" width="12.85546875" style="1" customWidth="1"/>
    <col min="3603" max="3604" width="9.85546875" style="1" customWidth="1"/>
    <col min="3605" max="3605" width="12.85546875" style="1" customWidth="1"/>
    <col min="3606" max="3625" width="9.85546875" style="1" customWidth="1"/>
    <col min="3626" max="3626" width="12.42578125" style="1" customWidth="1"/>
    <col min="3627" max="3851" width="9.140625" style="1"/>
    <col min="3852" max="3852" width="2.7109375" style="1" customWidth="1"/>
    <col min="3853" max="3853" width="5.7109375" style="1" customWidth="1"/>
    <col min="3854" max="3854" width="9.28515625" style="1" customWidth="1"/>
    <col min="3855" max="3855" width="9.7109375" style="1" customWidth="1"/>
    <col min="3856" max="3856" width="34.42578125" style="1" customWidth="1"/>
    <col min="3857" max="3857" width="11.7109375" style="1" customWidth="1"/>
    <col min="3858" max="3858" width="12.85546875" style="1" customWidth="1"/>
    <col min="3859" max="3860" width="9.85546875" style="1" customWidth="1"/>
    <col min="3861" max="3861" width="12.85546875" style="1" customWidth="1"/>
    <col min="3862" max="3881" width="9.85546875" style="1" customWidth="1"/>
    <col min="3882" max="3882" width="12.42578125" style="1" customWidth="1"/>
    <col min="3883" max="4107" width="9.140625" style="1"/>
    <col min="4108" max="4108" width="2.7109375" style="1" customWidth="1"/>
    <col min="4109" max="4109" width="5.7109375" style="1" customWidth="1"/>
    <col min="4110" max="4110" width="9.28515625" style="1" customWidth="1"/>
    <col min="4111" max="4111" width="9.7109375" style="1" customWidth="1"/>
    <col min="4112" max="4112" width="34.42578125" style="1" customWidth="1"/>
    <col min="4113" max="4113" width="11.7109375" style="1" customWidth="1"/>
    <col min="4114" max="4114" width="12.85546875" style="1" customWidth="1"/>
    <col min="4115" max="4116" width="9.85546875" style="1" customWidth="1"/>
    <col min="4117" max="4117" width="12.85546875" style="1" customWidth="1"/>
    <col min="4118" max="4137" width="9.85546875" style="1" customWidth="1"/>
    <col min="4138" max="4138" width="12.42578125" style="1" customWidth="1"/>
    <col min="4139" max="4363" width="9.140625" style="1"/>
    <col min="4364" max="4364" width="2.7109375" style="1" customWidth="1"/>
    <col min="4365" max="4365" width="5.7109375" style="1" customWidth="1"/>
    <col min="4366" max="4366" width="9.28515625" style="1" customWidth="1"/>
    <col min="4367" max="4367" width="9.7109375" style="1" customWidth="1"/>
    <col min="4368" max="4368" width="34.42578125" style="1" customWidth="1"/>
    <col min="4369" max="4369" width="11.7109375" style="1" customWidth="1"/>
    <col min="4370" max="4370" width="12.85546875" style="1" customWidth="1"/>
    <col min="4371" max="4372" width="9.85546875" style="1" customWidth="1"/>
    <col min="4373" max="4373" width="12.85546875" style="1" customWidth="1"/>
    <col min="4374" max="4393" width="9.85546875" style="1" customWidth="1"/>
    <col min="4394" max="4394" width="12.42578125" style="1" customWidth="1"/>
    <col min="4395" max="4619" width="9.140625" style="1"/>
    <col min="4620" max="4620" width="2.7109375" style="1" customWidth="1"/>
    <col min="4621" max="4621" width="5.7109375" style="1" customWidth="1"/>
    <col min="4622" max="4622" width="9.28515625" style="1" customWidth="1"/>
    <col min="4623" max="4623" width="9.7109375" style="1" customWidth="1"/>
    <col min="4624" max="4624" width="34.42578125" style="1" customWidth="1"/>
    <col min="4625" max="4625" width="11.7109375" style="1" customWidth="1"/>
    <col min="4626" max="4626" width="12.85546875" style="1" customWidth="1"/>
    <col min="4627" max="4628" width="9.85546875" style="1" customWidth="1"/>
    <col min="4629" max="4629" width="12.85546875" style="1" customWidth="1"/>
    <col min="4630" max="4649" width="9.85546875" style="1" customWidth="1"/>
    <col min="4650" max="4650" width="12.42578125" style="1" customWidth="1"/>
    <col min="4651" max="4875" width="9.140625" style="1"/>
    <col min="4876" max="4876" width="2.7109375" style="1" customWidth="1"/>
    <col min="4877" max="4877" width="5.7109375" style="1" customWidth="1"/>
    <col min="4878" max="4878" width="9.28515625" style="1" customWidth="1"/>
    <col min="4879" max="4879" width="9.7109375" style="1" customWidth="1"/>
    <col min="4880" max="4880" width="34.42578125" style="1" customWidth="1"/>
    <col min="4881" max="4881" width="11.7109375" style="1" customWidth="1"/>
    <col min="4882" max="4882" width="12.85546875" style="1" customWidth="1"/>
    <col min="4883" max="4884" width="9.85546875" style="1" customWidth="1"/>
    <col min="4885" max="4885" width="12.85546875" style="1" customWidth="1"/>
    <col min="4886" max="4905" width="9.85546875" style="1" customWidth="1"/>
    <col min="4906" max="4906" width="12.42578125" style="1" customWidth="1"/>
    <col min="4907" max="5131" width="9.140625" style="1"/>
    <col min="5132" max="5132" width="2.7109375" style="1" customWidth="1"/>
    <col min="5133" max="5133" width="5.7109375" style="1" customWidth="1"/>
    <col min="5134" max="5134" width="9.28515625" style="1" customWidth="1"/>
    <col min="5135" max="5135" width="9.7109375" style="1" customWidth="1"/>
    <col min="5136" max="5136" width="34.42578125" style="1" customWidth="1"/>
    <col min="5137" max="5137" width="11.7109375" style="1" customWidth="1"/>
    <col min="5138" max="5138" width="12.85546875" style="1" customWidth="1"/>
    <col min="5139" max="5140" width="9.85546875" style="1" customWidth="1"/>
    <col min="5141" max="5141" width="12.85546875" style="1" customWidth="1"/>
    <col min="5142" max="5161" width="9.85546875" style="1" customWidth="1"/>
    <col min="5162" max="5162" width="12.42578125" style="1" customWidth="1"/>
    <col min="5163" max="5387" width="9.140625" style="1"/>
    <col min="5388" max="5388" width="2.7109375" style="1" customWidth="1"/>
    <col min="5389" max="5389" width="5.7109375" style="1" customWidth="1"/>
    <col min="5390" max="5390" width="9.28515625" style="1" customWidth="1"/>
    <col min="5391" max="5391" width="9.7109375" style="1" customWidth="1"/>
    <col min="5392" max="5392" width="34.42578125" style="1" customWidth="1"/>
    <col min="5393" max="5393" width="11.7109375" style="1" customWidth="1"/>
    <col min="5394" max="5394" width="12.85546875" style="1" customWidth="1"/>
    <col min="5395" max="5396" width="9.85546875" style="1" customWidth="1"/>
    <col min="5397" max="5397" width="12.85546875" style="1" customWidth="1"/>
    <col min="5398" max="5417" width="9.85546875" style="1" customWidth="1"/>
    <col min="5418" max="5418" width="12.42578125" style="1" customWidth="1"/>
    <col min="5419" max="5643" width="9.140625" style="1"/>
    <col min="5644" max="5644" width="2.7109375" style="1" customWidth="1"/>
    <col min="5645" max="5645" width="5.7109375" style="1" customWidth="1"/>
    <col min="5646" max="5646" width="9.28515625" style="1" customWidth="1"/>
    <col min="5647" max="5647" width="9.7109375" style="1" customWidth="1"/>
    <col min="5648" max="5648" width="34.42578125" style="1" customWidth="1"/>
    <col min="5649" max="5649" width="11.7109375" style="1" customWidth="1"/>
    <col min="5650" max="5650" width="12.85546875" style="1" customWidth="1"/>
    <col min="5651" max="5652" width="9.85546875" style="1" customWidth="1"/>
    <col min="5653" max="5653" width="12.85546875" style="1" customWidth="1"/>
    <col min="5654" max="5673" width="9.85546875" style="1" customWidth="1"/>
    <col min="5674" max="5674" width="12.42578125" style="1" customWidth="1"/>
    <col min="5675" max="5899" width="9.140625" style="1"/>
    <col min="5900" max="5900" width="2.7109375" style="1" customWidth="1"/>
    <col min="5901" max="5901" width="5.7109375" style="1" customWidth="1"/>
    <col min="5902" max="5902" width="9.28515625" style="1" customWidth="1"/>
    <col min="5903" max="5903" width="9.7109375" style="1" customWidth="1"/>
    <col min="5904" max="5904" width="34.42578125" style="1" customWidth="1"/>
    <col min="5905" max="5905" width="11.7109375" style="1" customWidth="1"/>
    <col min="5906" max="5906" width="12.85546875" style="1" customWidth="1"/>
    <col min="5907" max="5908" width="9.85546875" style="1" customWidth="1"/>
    <col min="5909" max="5909" width="12.85546875" style="1" customWidth="1"/>
    <col min="5910" max="5929" width="9.85546875" style="1" customWidth="1"/>
    <col min="5930" max="5930" width="12.42578125" style="1" customWidth="1"/>
    <col min="5931" max="6155" width="9.140625" style="1"/>
    <col min="6156" max="6156" width="2.7109375" style="1" customWidth="1"/>
    <col min="6157" max="6157" width="5.7109375" style="1" customWidth="1"/>
    <col min="6158" max="6158" width="9.28515625" style="1" customWidth="1"/>
    <col min="6159" max="6159" width="9.7109375" style="1" customWidth="1"/>
    <col min="6160" max="6160" width="34.42578125" style="1" customWidth="1"/>
    <col min="6161" max="6161" width="11.7109375" style="1" customWidth="1"/>
    <col min="6162" max="6162" width="12.85546875" style="1" customWidth="1"/>
    <col min="6163" max="6164" width="9.85546875" style="1" customWidth="1"/>
    <col min="6165" max="6165" width="12.85546875" style="1" customWidth="1"/>
    <col min="6166" max="6185" width="9.85546875" style="1" customWidth="1"/>
    <col min="6186" max="6186" width="12.42578125" style="1" customWidth="1"/>
    <col min="6187" max="6411" width="9.140625" style="1"/>
    <col min="6412" max="6412" width="2.7109375" style="1" customWidth="1"/>
    <col min="6413" max="6413" width="5.7109375" style="1" customWidth="1"/>
    <col min="6414" max="6414" width="9.28515625" style="1" customWidth="1"/>
    <col min="6415" max="6415" width="9.7109375" style="1" customWidth="1"/>
    <col min="6416" max="6416" width="34.42578125" style="1" customWidth="1"/>
    <col min="6417" max="6417" width="11.7109375" style="1" customWidth="1"/>
    <col min="6418" max="6418" width="12.85546875" style="1" customWidth="1"/>
    <col min="6419" max="6420" width="9.85546875" style="1" customWidth="1"/>
    <col min="6421" max="6421" width="12.85546875" style="1" customWidth="1"/>
    <col min="6422" max="6441" width="9.85546875" style="1" customWidth="1"/>
    <col min="6442" max="6442" width="12.42578125" style="1" customWidth="1"/>
    <col min="6443" max="6667" width="9.140625" style="1"/>
    <col min="6668" max="6668" width="2.7109375" style="1" customWidth="1"/>
    <col min="6669" max="6669" width="5.7109375" style="1" customWidth="1"/>
    <col min="6670" max="6670" width="9.28515625" style="1" customWidth="1"/>
    <col min="6671" max="6671" width="9.7109375" style="1" customWidth="1"/>
    <col min="6672" max="6672" width="34.42578125" style="1" customWidth="1"/>
    <col min="6673" max="6673" width="11.7109375" style="1" customWidth="1"/>
    <col min="6674" max="6674" width="12.85546875" style="1" customWidth="1"/>
    <col min="6675" max="6676" width="9.85546875" style="1" customWidth="1"/>
    <col min="6677" max="6677" width="12.85546875" style="1" customWidth="1"/>
    <col min="6678" max="6697" width="9.85546875" style="1" customWidth="1"/>
    <col min="6698" max="6698" width="12.42578125" style="1" customWidth="1"/>
    <col min="6699" max="6923" width="9.140625" style="1"/>
    <col min="6924" max="6924" width="2.7109375" style="1" customWidth="1"/>
    <col min="6925" max="6925" width="5.7109375" style="1" customWidth="1"/>
    <col min="6926" max="6926" width="9.28515625" style="1" customWidth="1"/>
    <col min="6927" max="6927" width="9.7109375" style="1" customWidth="1"/>
    <col min="6928" max="6928" width="34.42578125" style="1" customWidth="1"/>
    <col min="6929" max="6929" width="11.7109375" style="1" customWidth="1"/>
    <col min="6930" max="6930" width="12.85546875" style="1" customWidth="1"/>
    <col min="6931" max="6932" width="9.85546875" style="1" customWidth="1"/>
    <col min="6933" max="6933" width="12.85546875" style="1" customWidth="1"/>
    <col min="6934" max="6953" width="9.85546875" style="1" customWidth="1"/>
    <col min="6954" max="6954" width="12.42578125" style="1" customWidth="1"/>
    <col min="6955" max="7179" width="9.140625" style="1"/>
    <col min="7180" max="7180" width="2.7109375" style="1" customWidth="1"/>
    <col min="7181" max="7181" width="5.7109375" style="1" customWidth="1"/>
    <col min="7182" max="7182" width="9.28515625" style="1" customWidth="1"/>
    <col min="7183" max="7183" width="9.7109375" style="1" customWidth="1"/>
    <col min="7184" max="7184" width="34.42578125" style="1" customWidth="1"/>
    <col min="7185" max="7185" width="11.7109375" style="1" customWidth="1"/>
    <col min="7186" max="7186" width="12.85546875" style="1" customWidth="1"/>
    <col min="7187" max="7188" width="9.85546875" style="1" customWidth="1"/>
    <col min="7189" max="7189" width="12.85546875" style="1" customWidth="1"/>
    <col min="7190" max="7209" width="9.85546875" style="1" customWidth="1"/>
    <col min="7210" max="7210" width="12.42578125" style="1" customWidth="1"/>
    <col min="7211" max="7435" width="9.140625" style="1"/>
    <col min="7436" max="7436" width="2.7109375" style="1" customWidth="1"/>
    <col min="7437" max="7437" width="5.7109375" style="1" customWidth="1"/>
    <col min="7438" max="7438" width="9.28515625" style="1" customWidth="1"/>
    <col min="7439" max="7439" width="9.7109375" style="1" customWidth="1"/>
    <col min="7440" max="7440" width="34.42578125" style="1" customWidth="1"/>
    <col min="7441" max="7441" width="11.7109375" style="1" customWidth="1"/>
    <col min="7442" max="7442" width="12.85546875" style="1" customWidth="1"/>
    <col min="7443" max="7444" width="9.85546875" style="1" customWidth="1"/>
    <col min="7445" max="7445" width="12.85546875" style="1" customWidth="1"/>
    <col min="7446" max="7465" width="9.85546875" style="1" customWidth="1"/>
    <col min="7466" max="7466" width="12.42578125" style="1" customWidth="1"/>
    <col min="7467" max="7691" width="9.140625" style="1"/>
    <col min="7692" max="7692" width="2.7109375" style="1" customWidth="1"/>
    <col min="7693" max="7693" width="5.7109375" style="1" customWidth="1"/>
    <col min="7694" max="7694" width="9.28515625" style="1" customWidth="1"/>
    <col min="7695" max="7695" width="9.7109375" style="1" customWidth="1"/>
    <col min="7696" max="7696" width="34.42578125" style="1" customWidth="1"/>
    <col min="7697" max="7697" width="11.7109375" style="1" customWidth="1"/>
    <col min="7698" max="7698" width="12.85546875" style="1" customWidth="1"/>
    <col min="7699" max="7700" width="9.85546875" style="1" customWidth="1"/>
    <col min="7701" max="7701" width="12.85546875" style="1" customWidth="1"/>
    <col min="7702" max="7721" width="9.85546875" style="1" customWidth="1"/>
    <col min="7722" max="7722" width="12.42578125" style="1" customWidth="1"/>
    <col min="7723" max="7947" width="9.140625" style="1"/>
    <col min="7948" max="7948" width="2.7109375" style="1" customWidth="1"/>
    <col min="7949" max="7949" width="5.7109375" style="1" customWidth="1"/>
    <col min="7950" max="7950" width="9.28515625" style="1" customWidth="1"/>
    <col min="7951" max="7951" width="9.7109375" style="1" customWidth="1"/>
    <col min="7952" max="7952" width="34.42578125" style="1" customWidth="1"/>
    <col min="7953" max="7953" width="11.7109375" style="1" customWidth="1"/>
    <col min="7954" max="7954" width="12.85546875" style="1" customWidth="1"/>
    <col min="7955" max="7956" width="9.85546875" style="1" customWidth="1"/>
    <col min="7957" max="7957" width="12.85546875" style="1" customWidth="1"/>
    <col min="7958" max="7977" width="9.85546875" style="1" customWidth="1"/>
    <col min="7978" max="7978" width="12.42578125" style="1" customWidth="1"/>
    <col min="7979" max="8203" width="9.140625" style="1"/>
    <col min="8204" max="8204" width="2.7109375" style="1" customWidth="1"/>
    <col min="8205" max="8205" width="5.7109375" style="1" customWidth="1"/>
    <col min="8206" max="8206" width="9.28515625" style="1" customWidth="1"/>
    <col min="8207" max="8207" width="9.7109375" style="1" customWidth="1"/>
    <col min="8208" max="8208" width="34.42578125" style="1" customWidth="1"/>
    <col min="8209" max="8209" width="11.7109375" style="1" customWidth="1"/>
    <col min="8210" max="8210" width="12.85546875" style="1" customWidth="1"/>
    <col min="8211" max="8212" width="9.85546875" style="1" customWidth="1"/>
    <col min="8213" max="8213" width="12.85546875" style="1" customWidth="1"/>
    <col min="8214" max="8233" width="9.85546875" style="1" customWidth="1"/>
    <col min="8234" max="8234" width="12.42578125" style="1" customWidth="1"/>
    <col min="8235" max="8459" width="9.140625" style="1"/>
    <col min="8460" max="8460" width="2.7109375" style="1" customWidth="1"/>
    <col min="8461" max="8461" width="5.7109375" style="1" customWidth="1"/>
    <col min="8462" max="8462" width="9.28515625" style="1" customWidth="1"/>
    <col min="8463" max="8463" width="9.7109375" style="1" customWidth="1"/>
    <col min="8464" max="8464" width="34.42578125" style="1" customWidth="1"/>
    <col min="8465" max="8465" width="11.7109375" style="1" customWidth="1"/>
    <col min="8466" max="8466" width="12.85546875" style="1" customWidth="1"/>
    <col min="8467" max="8468" width="9.85546875" style="1" customWidth="1"/>
    <col min="8469" max="8469" width="12.85546875" style="1" customWidth="1"/>
    <col min="8470" max="8489" width="9.85546875" style="1" customWidth="1"/>
    <col min="8490" max="8490" width="12.42578125" style="1" customWidth="1"/>
    <col min="8491" max="8715" width="9.140625" style="1"/>
    <col min="8716" max="8716" width="2.7109375" style="1" customWidth="1"/>
    <col min="8717" max="8717" width="5.7109375" style="1" customWidth="1"/>
    <col min="8718" max="8718" width="9.28515625" style="1" customWidth="1"/>
    <col min="8719" max="8719" width="9.7109375" style="1" customWidth="1"/>
    <col min="8720" max="8720" width="34.42578125" style="1" customWidth="1"/>
    <col min="8721" max="8721" width="11.7109375" style="1" customWidth="1"/>
    <col min="8722" max="8722" width="12.85546875" style="1" customWidth="1"/>
    <col min="8723" max="8724" width="9.85546875" style="1" customWidth="1"/>
    <col min="8725" max="8725" width="12.85546875" style="1" customWidth="1"/>
    <col min="8726" max="8745" width="9.85546875" style="1" customWidth="1"/>
    <col min="8746" max="8746" width="12.42578125" style="1" customWidth="1"/>
    <col min="8747" max="8971" width="9.140625" style="1"/>
    <col min="8972" max="8972" width="2.7109375" style="1" customWidth="1"/>
    <col min="8973" max="8973" width="5.7109375" style="1" customWidth="1"/>
    <col min="8974" max="8974" width="9.28515625" style="1" customWidth="1"/>
    <col min="8975" max="8975" width="9.7109375" style="1" customWidth="1"/>
    <col min="8976" max="8976" width="34.42578125" style="1" customWidth="1"/>
    <col min="8977" max="8977" width="11.7109375" style="1" customWidth="1"/>
    <col min="8978" max="8978" width="12.85546875" style="1" customWidth="1"/>
    <col min="8979" max="8980" width="9.85546875" style="1" customWidth="1"/>
    <col min="8981" max="8981" width="12.85546875" style="1" customWidth="1"/>
    <col min="8982" max="9001" width="9.85546875" style="1" customWidth="1"/>
    <col min="9002" max="9002" width="12.42578125" style="1" customWidth="1"/>
    <col min="9003" max="9227" width="9.140625" style="1"/>
    <col min="9228" max="9228" width="2.7109375" style="1" customWidth="1"/>
    <col min="9229" max="9229" width="5.7109375" style="1" customWidth="1"/>
    <col min="9230" max="9230" width="9.28515625" style="1" customWidth="1"/>
    <col min="9231" max="9231" width="9.7109375" style="1" customWidth="1"/>
    <col min="9232" max="9232" width="34.42578125" style="1" customWidth="1"/>
    <col min="9233" max="9233" width="11.7109375" style="1" customWidth="1"/>
    <col min="9234" max="9234" width="12.85546875" style="1" customWidth="1"/>
    <col min="9235" max="9236" width="9.85546875" style="1" customWidth="1"/>
    <col min="9237" max="9237" width="12.85546875" style="1" customWidth="1"/>
    <col min="9238" max="9257" width="9.85546875" style="1" customWidth="1"/>
    <col min="9258" max="9258" width="12.42578125" style="1" customWidth="1"/>
    <col min="9259" max="9483" width="9.140625" style="1"/>
    <col min="9484" max="9484" width="2.7109375" style="1" customWidth="1"/>
    <col min="9485" max="9485" width="5.7109375" style="1" customWidth="1"/>
    <col min="9486" max="9486" width="9.28515625" style="1" customWidth="1"/>
    <col min="9487" max="9487" width="9.7109375" style="1" customWidth="1"/>
    <col min="9488" max="9488" width="34.42578125" style="1" customWidth="1"/>
    <col min="9489" max="9489" width="11.7109375" style="1" customWidth="1"/>
    <col min="9490" max="9490" width="12.85546875" style="1" customWidth="1"/>
    <col min="9491" max="9492" width="9.85546875" style="1" customWidth="1"/>
    <col min="9493" max="9493" width="12.85546875" style="1" customWidth="1"/>
    <col min="9494" max="9513" width="9.85546875" style="1" customWidth="1"/>
    <col min="9514" max="9514" width="12.42578125" style="1" customWidth="1"/>
    <col min="9515" max="9739" width="9.140625" style="1"/>
    <col min="9740" max="9740" width="2.7109375" style="1" customWidth="1"/>
    <col min="9741" max="9741" width="5.7109375" style="1" customWidth="1"/>
    <col min="9742" max="9742" width="9.28515625" style="1" customWidth="1"/>
    <col min="9743" max="9743" width="9.7109375" style="1" customWidth="1"/>
    <col min="9744" max="9744" width="34.42578125" style="1" customWidth="1"/>
    <col min="9745" max="9745" width="11.7109375" style="1" customWidth="1"/>
    <col min="9746" max="9746" width="12.85546875" style="1" customWidth="1"/>
    <col min="9747" max="9748" width="9.85546875" style="1" customWidth="1"/>
    <col min="9749" max="9749" width="12.85546875" style="1" customWidth="1"/>
    <col min="9750" max="9769" width="9.85546875" style="1" customWidth="1"/>
    <col min="9770" max="9770" width="12.42578125" style="1" customWidth="1"/>
    <col min="9771" max="9995" width="9.140625" style="1"/>
    <col min="9996" max="9996" width="2.7109375" style="1" customWidth="1"/>
    <col min="9997" max="9997" width="5.7109375" style="1" customWidth="1"/>
    <col min="9998" max="9998" width="9.28515625" style="1" customWidth="1"/>
    <col min="9999" max="9999" width="9.7109375" style="1" customWidth="1"/>
    <col min="10000" max="10000" width="34.42578125" style="1" customWidth="1"/>
    <col min="10001" max="10001" width="11.7109375" style="1" customWidth="1"/>
    <col min="10002" max="10002" width="12.85546875" style="1" customWidth="1"/>
    <col min="10003" max="10004" width="9.85546875" style="1" customWidth="1"/>
    <col min="10005" max="10005" width="12.85546875" style="1" customWidth="1"/>
    <col min="10006" max="10025" width="9.85546875" style="1" customWidth="1"/>
    <col min="10026" max="10026" width="12.42578125" style="1" customWidth="1"/>
    <col min="10027" max="10251" width="9.140625" style="1"/>
    <col min="10252" max="10252" width="2.7109375" style="1" customWidth="1"/>
    <col min="10253" max="10253" width="5.7109375" style="1" customWidth="1"/>
    <col min="10254" max="10254" width="9.28515625" style="1" customWidth="1"/>
    <col min="10255" max="10255" width="9.7109375" style="1" customWidth="1"/>
    <col min="10256" max="10256" width="34.42578125" style="1" customWidth="1"/>
    <col min="10257" max="10257" width="11.7109375" style="1" customWidth="1"/>
    <col min="10258" max="10258" width="12.85546875" style="1" customWidth="1"/>
    <col min="10259" max="10260" width="9.85546875" style="1" customWidth="1"/>
    <col min="10261" max="10261" width="12.85546875" style="1" customWidth="1"/>
    <col min="10262" max="10281" width="9.85546875" style="1" customWidth="1"/>
    <col min="10282" max="10282" width="12.42578125" style="1" customWidth="1"/>
    <col min="10283" max="10507" width="9.140625" style="1"/>
    <col min="10508" max="10508" width="2.7109375" style="1" customWidth="1"/>
    <col min="10509" max="10509" width="5.7109375" style="1" customWidth="1"/>
    <col min="10510" max="10510" width="9.28515625" style="1" customWidth="1"/>
    <col min="10511" max="10511" width="9.7109375" style="1" customWidth="1"/>
    <col min="10512" max="10512" width="34.42578125" style="1" customWidth="1"/>
    <col min="10513" max="10513" width="11.7109375" style="1" customWidth="1"/>
    <col min="10514" max="10514" width="12.85546875" style="1" customWidth="1"/>
    <col min="10515" max="10516" width="9.85546875" style="1" customWidth="1"/>
    <col min="10517" max="10517" width="12.85546875" style="1" customWidth="1"/>
    <col min="10518" max="10537" width="9.85546875" style="1" customWidth="1"/>
    <col min="10538" max="10538" width="12.42578125" style="1" customWidth="1"/>
    <col min="10539" max="10763" width="9.140625" style="1"/>
    <col min="10764" max="10764" width="2.7109375" style="1" customWidth="1"/>
    <col min="10765" max="10765" width="5.7109375" style="1" customWidth="1"/>
    <col min="10766" max="10766" width="9.28515625" style="1" customWidth="1"/>
    <col min="10767" max="10767" width="9.7109375" style="1" customWidth="1"/>
    <col min="10768" max="10768" width="34.42578125" style="1" customWidth="1"/>
    <col min="10769" max="10769" width="11.7109375" style="1" customWidth="1"/>
    <col min="10770" max="10770" width="12.85546875" style="1" customWidth="1"/>
    <col min="10771" max="10772" width="9.85546875" style="1" customWidth="1"/>
    <col min="10773" max="10773" width="12.85546875" style="1" customWidth="1"/>
    <col min="10774" max="10793" width="9.85546875" style="1" customWidth="1"/>
    <col min="10794" max="10794" width="12.42578125" style="1" customWidth="1"/>
    <col min="10795" max="11019" width="9.140625" style="1"/>
    <col min="11020" max="11020" width="2.7109375" style="1" customWidth="1"/>
    <col min="11021" max="11021" width="5.7109375" style="1" customWidth="1"/>
    <col min="11022" max="11022" width="9.28515625" style="1" customWidth="1"/>
    <col min="11023" max="11023" width="9.7109375" style="1" customWidth="1"/>
    <col min="11024" max="11024" width="34.42578125" style="1" customWidth="1"/>
    <col min="11025" max="11025" width="11.7109375" style="1" customWidth="1"/>
    <col min="11026" max="11026" width="12.85546875" style="1" customWidth="1"/>
    <col min="11027" max="11028" width="9.85546875" style="1" customWidth="1"/>
    <col min="11029" max="11029" width="12.85546875" style="1" customWidth="1"/>
    <col min="11030" max="11049" width="9.85546875" style="1" customWidth="1"/>
    <col min="11050" max="11050" width="12.42578125" style="1" customWidth="1"/>
    <col min="11051" max="11275" width="9.140625" style="1"/>
    <col min="11276" max="11276" width="2.7109375" style="1" customWidth="1"/>
    <col min="11277" max="11277" width="5.7109375" style="1" customWidth="1"/>
    <col min="11278" max="11278" width="9.28515625" style="1" customWidth="1"/>
    <col min="11279" max="11279" width="9.7109375" style="1" customWidth="1"/>
    <col min="11280" max="11280" width="34.42578125" style="1" customWidth="1"/>
    <col min="11281" max="11281" width="11.7109375" style="1" customWidth="1"/>
    <col min="11282" max="11282" width="12.85546875" style="1" customWidth="1"/>
    <col min="11283" max="11284" width="9.85546875" style="1" customWidth="1"/>
    <col min="11285" max="11285" width="12.85546875" style="1" customWidth="1"/>
    <col min="11286" max="11305" width="9.85546875" style="1" customWidth="1"/>
    <col min="11306" max="11306" width="12.42578125" style="1" customWidth="1"/>
    <col min="11307" max="11531" width="9.140625" style="1"/>
    <col min="11532" max="11532" width="2.7109375" style="1" customWidth="1"/>
    <col min="11533" max="11533" width="5.7109375" style="1" customWidth="1"/>
    <col min="11534" max="11534" width="9.28515625" style="1" customWidth="1"/>
    <col min="11535" max="11535" width="9.7109375" style="1" customWidth="1"/>
    <col min="11536" max="11536" width="34.42578125" style="1" customWidth="1"/>
    <col min="11537" max="11537" width="11.7109375" style="1" customWidth="1"/>
    <col min="11538" max="11538" width="12.85546875" style="1" customWidth="1"/>
    <col min="11539" max="11540" width="9.85546875" style="1" customWidth="1"/>
    <col min="11541" max="11541" width="12.85546875" style="1" customWidth="1"/>
    <col min="11542" max="11561" width="9.85546875" style="1" customWidth="1"/>
    <col min="11562" max="11562" width="12.42578125" style="1" customWidth="1"/>
    <col min="11563" max="11787" width="9.140625" style="1"/>
    <col min="11788" max="11788" width="2.7109375" style="1" customWidth="1"/>
    <col min="11789" max="11789" width="5.7109375" style="1" customWidth="1"/>
    <col min="11790" max="11790" width="9.28515625" style="1" customWidth="1"/>
    <col min="11791" max="11791" width="9.7109375" style="1" customWidth="1"/>
    <col min="11792" max="11792" width="34.42578125" style="1" customWidth="1"/>
    <col min="11793" max="11793" width="11.7109375" style="1" customWidth="1"/>
    <col min="11794" max="11794" width="12.85546875" style="1" customWidth="1"/>
    <col min="11795" max="11796" width="9.85546875" style="1" customWidth="1"/>
    <col min="11797" max="11797" width="12.85546875" style="1" customWidth="1"/>
    <col min="11798" max="11817" width="9.85546875" style="1" customWidth="1"/>
    <col min="11818" max="11818" width="12.42578125" style="1" customWidth="1"/>
    <col min="11819" max="12043" width="9.140625" style="1"/>
    <col min="12044" max="12044" width="2.7109375" style="1" customWidth="1"/>
    <col min="12045" max="12045" width="5.7109375" style="1" customWidth="1"/>
    <col min="12046" max="12046" width="9.28515625" style="1" customWidth="1"/>
    <col min="12047" max="12047" width="9.7109375" style="1" customWidth="1"/>
    <col min="12048" max="12048" width="34.42578125" style="1" customWidth="1"/>
    <col min="12049" max="12049" width="11.7109375" style="1" customWidth="1"/>
    <col min="12050" max="12050" width="12.85546875" style="1" customWidth="1"/>
    <col min="12051" max="12052" width="9.85546875" style="1" customWidth="1"/>
    <col min="12053" max="12053" width="12.85546875" style="1" customWidth="1"/>
    <col min="12054" max="12073" width="9.85546875" style="1" customWidth="1"/>
    <col min="12074" max="12074" width="12.42578125" style="1" customWidth="1"/>
    <col min="12075" max="12299" width="9.140625" style="1"/>
    <col min="12300" max="12300" width="2.7109375" style="1" customWidth="1"/>
    <col min="12301" max="12301" width="5.7109375" style="1" customWidth="1"/>
    <col min="12302" max="12302" width="9.28515625" style="1" customWidth="1"/>
    <col min="12303" max="12303" width="9.7109375" style="1" customWidth="1"/>
    <col min="12304" max="12304" width="34.42578125" style="1" customWidth="1"/>
    <col min="12305" max="12305" width="11.7109375" style="1" customWidth="1"/>
    <col min="12306" max="12306" width="12.85546875" style="1" customWidth="1"/>
    <col min="12307" max="12308" width="9.85546875" style="1" customWidth="1"/>
    <col min="12309" max="12309" width="12.85546875" style="1" customWidth="1"/>
    <col min="12310" max="12329" width="9.85546875" style="1" customWidth="1"/>
    <col min="12330" max="12330" width="12.42578125" style="1" customWidth="1"/>
    <col min="12331" max="12555" width="9.140625" style="1"/>
    <col min="12556" max="12556" width="2.7109375" style="1" customWidth="1"/>
    <col min="12557" max="12557" width="5.7109375" style="1" customWidth="1"/>
    <col min="12558" max="12558" width="9.28515625" style="1" customWidth="1"/>
    <col min="12559" max="12559" width="9.7109375" style="1" customWidth="1"/>
    <col min="12560" max="12560" width="34.42578125" style="1" customWidth="1"/>
    <col min="12561" max="12561" width="11.7109375" style="1" customWidth="1"/>
    <col min="12562" max="12562" width="12.85546875" style="1" customWidth="1"/>
    <col min="12563" max="12564" width="9.85546875" style="1" customWidth="1"/>
    <col min="12565" max="12565" width="12.85546875" style="1" customWidth="1"/>
    <col min="12566" max="12585" width="9.85546875" style="1" customWidth="1"/>
    <col min="12586" max="12586" width="12.42578125" style="1" customWidth="1"/>
    <col min="12587" max="12811" width="9.140625" style="1"/>
    <col min="12812" max="12812" width="2.7109375" style="1" customWidth="1"/>
    <col min="12813" max="12813" width="5.7109375" style="1" customWidth="1"/>
    <col min="12814" max="12814" width="9.28515625" style="1" customWidth="1"/>
    <col min="12815" max="12815" width="9.7109375" style="1" customWidth="1"/>
    <col min="12816" max="12816" width="34.42578125" style="1" customWidth="1"/>
    <col min="12817" max="12817" width="11.7109375" style="1" customWidth="1"/>
    <col min="12818" max="12818" width="12.85546875" style="1" customWidth="1"/>
    <col min="12819" max="12820" width="9.85546875" style="1" customWidth="1"/>
    <col min="12821" max="12821" width="12.85546875" style="1" customWidth="1"/>
    <col min="12822" max="12841" width="9.85546875" style="1" customWidth="1"/>
    <col min="12842" max="12842" width="12.42578125" style="1" customWidth="1"/>
    <col min="12843" max="13067" width="9.140625" style="1"/>
    <col min="13068" max="13068" width="2.7109375" style="1" customWidth="1"/>
    <col min="13069" max="13069" width="5.7109375" style="1" customWidth="1"/>
    <col min="13070" max="13070" width="9.28515625" style="1" customWidth="1"/>
    <col min="13071" max="13071" width="9.7109375" style="1" customWidth="1"/>
    <col min="13072" max="13072" width="34.42578125" style="1" customWidth="1"/>
    <col min="13073" max="13073" width="11.7109375" style="1" customWidth="1"/>
    <col min="13074" max="13074" width="12.85546875" style="1" customWidth="1"/>
    <col min="13075" max="13076" width="9.85546875" style="1" customWidth="1"/>
    <col min="13077" max="13077" width="12.85546875" style="1" customWidth="1"/>
    <col min="13078" max="13097" width="9.85546875" style="1" customWidth="1"/>
    <col min="13098" max="13098" width="12.42578125" style="1" customWidth="1"/>
    <col min="13099" max="13323" width="9.140625" style="1"/>
    <col min="13324" max="13324" width="2.7109375" style="1" customWidth="1"/>
    <col min="13325" max="13325" width="5.7109375" style="1" customWidth="1"/>
    <col min="13326" max="13326" width="9.28515625" style="1" customWidth="1"/>
    <col min="13327" max="13327" width="9.7109375" style="1" customWidth="1"/>
    <col min="13328" max="13328" width="34.42578125" style="1" customWidth="1"/>
    <col min="13329" max="13329" width="11.7109375" style="1" customWidth="1"/>
    <col min="13330" max="13330" width="12.85546875" style="1" customWidth="1"/>
    <col min="13331" max="13332" width="9.85546875" style="1" customWidth="1"/>
    <col min="13333" max="13333" width="12.85546875" style="1" customWidth="1"/>
    <col min="13334" max="13353" width="9.85546875" style="1" customWidth="1"/>
    <col min="13354" max="13354" width="12.42578125" style="1" customWidth="1"/>
    <col min="13355" max="13579" width="9.140625" style="1"/>
    <col min="13580" max="13580" width="2.7109375" style="1" customWidth="1"/>
    <col min="13581" max="13581" width="5.7109375" style="1" customWidth="1"/>
    <col min="13582" max="13582" width="9.28515625" style="1" customWidth="1"/>
    <col min="13583" max="13583" width="9.7109375" style="1" customWidth="1"/>
    <col min="13584" max="13584" width="34.42578125" style="1" customWidth="1"/>
    <col min="13585" max="13585" width="11.7109375" style="1" customWidth="1"/>
    <col min="13586" max="13586" width="12.85546875" style="1" customWidth="1"/>
    <col min="13587" max="13588" width="9.85546875" style="1" customWidth="1"/>
    <col min="13589" max="13589" width="12.85546875" style="1" customWidth="1"/>
    <col min="13590" max="13609" width="9.85546875" style="1" customWidth="1"/>
    <col min="13610" max="13610" width="12.42578125" style="1" customWidth="1"/>
    <col min="13611" max="13835" width="9.140625" style="1"/>
    <col min="13836" max="13836" width="2.7109375" style="1" customWidth="1"/>
    <col min="13837" max="13837" width="5.7109375" style="1" customWidth="1"/>
    <col min="13838" max="13838" width="9.28515625" style="1" customWidth="1"/>
    <col min="13839" max="13839" width="9.7109375" style="1" customWidth="1"/>
    <col min="13840" max="13840" width="34.42578125" style="1" customWidth="1"/>
    <col min="13841" max="13841" width="11.7109375" style="1" customWidth="1"/>
    <col min="13842" max="13842" width="12.85546875" style="1" customWidth="1"/>
    <col min="13843" max="13844" width="9.85546875" style="1" customWidth="1"/>
    <col min="13845" max="13845" width="12.85546875" style="1" customWidth="1"/>
    <col min="13846" max="13865" width="9.85546875" style="1" customWidth="1"/>
    <col min="13866" max="13866" width="12.42578125" style="1" customWidth="1"/>
    <col min="13867" max="14091" width="9.140625" style="1"/>
    <col min="14092" max="14092" width="2.7109375" style="1" customWidth="1"/>
    <col min="14093" max="14093" width="5.7109375" style="1" customWidth="1"/>
    <col min="14094" max="14094" width="9.28515625" style="1" customWidth="1"/>
    <col min="14095" max="14095" width="9.7109375" style="1" customWidth="1"/>
    <col min="14096" max="14096" width="34.42578125" style="1" customWidth="1"/>
    <col min="14097" max="14097" width="11.7109375" style="1" customWidth="1"/>
    <col min="14098" max="14098" width="12.85546875" style="1" customWidth="1"/>
    <col min="14099" max="14100" width="9.85546875" style="1" customWidth="1"/>
    <col min="14101" max="14101" width="12.85546875" style="1" customWidth="1"/>
    <col min="14102" max="14121" width="9.85546875" style="1" customWidth="1"/>
    <col min="14122" max="14122" width="12.42578125" style="1" customWidth="1"/>
    <col min="14123" max="14347" width="9.140625" style="1"/>
    <col min="14348" max="14348" width="2.7109375" style="1" customWidth="1"/>
    <col min="14349" max="14349" width="5.7109375" style="1" customWidth="1"/>
    <col min="14350" max="14350" width="9.28515625" style="1" customWidth="1"/>
    <col min="14351" max="14351" width="9.7109375" style="1" customWidth="1"/>
    <col min="14352" max="14352" width="34.42578125" style="1" customWidth="1"/>
    <col min="14353" max="14353" width="11.7109375" style="1" customWidth="1"/>
    <col min="14354" max="14354" width="12.85546875" style="1" customWidth="1"/>
    <col min="14355" max="14356" width="9.85546875" style="1" customWidth="1"/>
    <col min="14357" max="14357" width="12.85546875" style="1" customWidth="1"/>
    <col min="14358" max="14377" width="9.85546875" style="1" customWidth="1"/>
    <col min="14378" max="14378" width="12.42578125" style="1" customWidth="1"/>
    <col min="14379" max="14603" width="9.140625" style="1"/>
    <col min="14604" max="14604" width="2.7109375" style="1" customWidth="1"/>
    <col min="14605" max="14605" width="5.7109375" style="1" customWidth="1"/>
    <col min="14606" max="14606" width="9.28515625" style="1" customWidth="1"/>
    <col min="14607" max="14607" width="9.7109375" style="1" customWidth="1"/>
    <col min="14608" max="14608" width="34.42578125" style="1" customWidth="1"/>
    <col min="14609" max="14609" width="11.7109375" style="1" customWidth="1"/>
    <col min="14610" max="14610" width="12.85546875" style="1" customWidth="1"/>
    <col min="14611" max="14612" width="9.85546875" style="1" customWidth="1"/>
    <col min="14613" max="14613" width="12.85546875" style="1" customWidth="1"/>
    <col min="14614" max="14633" width="9.85546875" style="1" customWidth="1"/>
    <col min="14634" max="14634" width="12.42578125" style="1" customWidth="1"/>
    <col min="14635" max="14859" width="9.140625" style="1"/>
    <col min="14860" max="14860" width="2.7109375" style="1" customWidth="1"/>
    <col min="14861" max="14861" width="5.7109375" style="1" customWidth="1"/>
    <col min="14862" max="14862" width="9.28515625" style="1" customWidth="1"/>
    <col min="14863" max="14863" width="9.7109375" style="1" customWidth="1"/>
    <col min="14864" max="14864" width="34.42578125" style="1" customWidth="1"/>
    <col min="14865" max="14865" width="11.7109375" style="1" customWidth="1"/>
    <col min="14866" max="14866" width="12.85546875" style="1" customWidth="1"/>
    <col min="14867" max="14868" width="9.85546875" style="1" customWidth="1"/>
    <col min="14869" max="14869" width="12.85546875" style="1" customWidth="1"/>
    <col min="14870" max="14889" width="9.85546875" style="1" customWidth="1"/>
    <col min="14890" max="14890" width="12.42578125" style="1" customWidth="1"/>
    <col min="14891" max="15115" width="9.140625" style="1"/>
    <col min="15116" max="15116" width="2.7109375" style="1" customWidth="1"/>
    <col min="15117" max="15117" width="5.7109375" style="1" customWidth="1"/>
    <col min="15118" max="15118" width="9.28515625" style="1" customWidth="1"/>
    <col min="15119" max="15119" width="9.7109375" style="1" customWidth="1"/>
    <col min="15120" max="15120" width="34.42578125" style="1" customWidth="1"/>
    <col min="15121" max="15121" width="11.7109375" style="1" customWidth="1"/>
    <col min="15122" max="15122" width="12.85546875" style="1" customWidth="1"/>
    <col min="15123" max="15124" width="9.85546875" style="1" customWidth="1"/>
    <col min="15125" max="15125" width="12.85546875" style="1" customWidth="1"/>
    <col min="15126" max="15145" width="9.85546875" style="1" customWidth="1"/>
    <col min="15146" max="15146" width="12.42578125" style="1" customWidth="1"/>
    <col min="15147" max="15371" width="9.140625" style="1"/>
    <col min="15372" max="15372" width="2.7109375" style="1" customWidth="1"/>
    <col min="15373" max="15373" width="5.7109375" style="1" customWidth="1"/>
    <col min="15374" max="15374" width="9.28515625" style="1" customWidth="1"/>
    <col min="15375" max="15375" width="9.7109375" style="1" customWidth="1"/>
    <col min="15376" max="15376" width="34.42578125" style="1" customWidth="1"/>
    <col min="15377" max="15377" width="11.7109375" style="1" customWidth="1"/>
    <col min="15378" max="15378" width="12.85546875" style="1" customWidth="1"/>
    <col min="15379" max="15380" width="9.85546875" style="1" customWidth="1"/>
    <col min="15381" max="15381" width="12.85546875" style="1" customWidth="1"/>
    <col min="15382" max="15401" width="9.85546875" style="1" customWidth="1"/>
    <col min="15402" max="15402" width="12.42578125" style="1" customWidth="1"/>
    <col min="15403" max="15627" width="9.140625" style="1"/>
    <col min="15628" max="15628" width="2.7109375" style="1" customWidth="1"/>
    <col min="15629" max="15629" width="5.7109375" style="1" customWidth="1"/>
    <col min="15630" max="15630" width="9.28515625" style="1" customWidth="1"/>
    <col min="15631" max="15631" width="9.7109375" style="1" customWidth="1"/>
    <col min="15632" max="15632" width="34.42578125" style="1" customWidth="1"/>
    <col min="15633" max="15633" width="11.7109375" style="1" customWidth="1"/>
    <col min="15634" max="15634" width="12.85546875" style="1" customWidth="1"/>
    <col min="15635" max="15636" width="9.85546875" style="1" customWidth="1"/>
    <col min="15637" max="15637" width="12.85546875" style="1" customWidth="1"/>
    <col min="15638" max="15657" width="9.85546875" style="1" customWidth="1"/>
    <col min="15658" max="15658" width="12.42578125" style="1" customWidth="1"/>
    <col min="15659" max="15883" width="9.140625" style="1"/>
    <col min="15884" max="15884" width="2.7109375" style="1" customWidth="1"/>
    <col min="15885" max="15885" width="5.7109375" style="1" customWidth="1"/>
    <col min="15886" max="15886" width="9.28515625" style="1" customWidth="1"/>
    <col min="15887" max="15887" width="9.7109375" style="1" customWidth="1"/>
    <col min="15888" max="15888" width="34.42578125" style="1" customWidth="1"/>
    <col min="15889" max="15889" width="11.7109375" style="1" customWidth="1"/>
    <col min="15890" max="15890" width="12.85546875" style="1" customWidth="1"/>
    <col min="15891" max="15892" width="9.85546875" style="1" customWidth="1"/>
    <col min="15893" max="15893" width="12.85546875" style="1" customWidth="1"/>
    <col min="15894" max="15913" width="9.85546875" style="1" customWidth="1"/>
    <col min="15914" max="15914" width="12.42578125" style="1" customWidth="1"/>
    <col min="15915" max="16139" width="9.140625" style="1"/>
    <col min="16140" max="16140" width="2.7109375" style="1" customWidth="1"/>
    <col min="16141" max="16141" width="5.7109375" style="1" customWidth="1"/>
    <col min="16142" max="16142" width="9.28515625" style="1" customWidth="1"/>
    <col min="16143" max="16143" width="9.7109375" style="1" customWidth="1"/>
    <col min="16144" max="16144" width="34.42578125" style="1" customWidth="1"/>
    <col min="16145" max="16145" width="11.7109375" style="1" customWidth="1"/>
    <col min="16146" max="16146" width="12.85546875" style="1" customWidth="1"/>
    <col min="16147" max="16148" width="9.85546875" style="1" customWidth="1"/>
    <col min="16149" max="16149" width="12.85546875" style="1" customWidth="1"/>
    <col min="16150" max="16169" width="9.85546875" style="1" customWidth="1"/>
    <col min="16170" max="16170" width="12.42578125" style="1" customWidth="1"/>
    <col min="16171" max="16384" width="9.140625" style="1"/>
  </cols>
  <sheetData>
    <row r="1" spans="1:47" ht="20.25">
      <c r="B1" s="1366" t="s">
        <v>1150</v>
      </c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6"/>
      <c r="O1" s="1366"/>
      <c r="P1" s="1366"/>
      <c r="Q1" s="1366"/>
      <c r="R1" s="1366"/>
      <c r="S1" s="1366"/>
      <c r="T1" s="1366"/>
      <c r="U1" s="1366"/>
      <c r="V1" s="1366"/>
      <c r="W1" s="1366"/>
      <c r="X1" s="1366"/>
      <c r="Y1" s="1366"/>
      <c r="Z1" s="1366"/>
      <c r="AA1" s="1366"/>
      <c r="AB1" s="1366"/>
      <c r="AC1" s="1366"/>
      <c r="AD1" s="1366"/>
      <c r="AE1" s="1366"/>
      <c r="AF1" s="521"/>
      <c r="AG1" s="521"/>
      <c r="AH1" s="521"/>
      <c r="AI1" s="521"/>
      <c r="AJ1" s="521"/>
      <c r="AK1" s="521"/>
      <c r="AL1" s="521"/>
      <c r="AM1" s="521"/>
      <c r="AN1" s="521"/>
      <c r="AO1" s="521"/>
    </row>
    <row r="2" spans="1:47" ht="20.25">
      <c r="B2" s="1366" t="s">
        <v>1151</v>
      </c>
      <c r="C2" s="1366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  <c r="O2" s="1366"/>
      <c r="P2" s="1366"/>
      <c r="Q2" s="1366"/>
      <c r="R2" s="1366"/>
      <c r="S2" s="1366"/>
      <c r="T2" s="1366"/>
      <c r="U2" s="1366"/>
      <c r="V2" s="1366"/>
      <c r="W2" s="1366"/>
      <c r="X2" s="1366"/>
      <c r="Y2" s="1366"/>
      <c r="Z2" s="1366"/>
      <c r="AA2" s="1366"/>
      <c r="AB2" s="1366"/>
      <c r="AC2" s="1366"/>
      <c r="AD2" s="1366"/>
      <c r="AE2" s="1366"/>
      <c r="AF2" s="521"/>
      <c r="AG2" s="521"/>
      <c r="AH2" s="521"/>
      <c r="AI2" s="521"/>
      <c r="AJ2" s="521"/>
      <c r="AK2" s="521"/>
      <c r="AL2" s="521"/>
      <c r="AM2" s="521"/>
      <c r="AN2" s="521"/>
      <c r="AO2" s="521"/>
    </row>
    <row r="3" spans="1:47" ht="20.25">
      <c r="B3" s="1366" t="s">
        <v>832</v>
      </c>
      <c r="C3" s="1366"/>
      <c r="D3" s="1366"/>
      <c r="E3" s="1366"/>
      <c r="F3" s="1366"/>
      <c r="G3" s="1366"/>
      <c r="H3" s="1366"/>
      <c r="I3" s="1366"/>
      <c r="J3" s="1366"/>
      <c r="K3" s="1366"/>
      <c r="L3" s="1366"/>
      <c r="M3" s="1366"/>
      <c r="N3" s="1366"/>
      <c r="O3" s="1366"/>
      <c r="P3" s="1366"/>
      <c r="Q3" s="1366"/>
      <c r="R3" s="1366"/>
      <c r="S3" s="1366"/>
      <c r="T3" s="1366"/>
      <c r="U3" s="1366"/>
      <c r="V3" s="1366"/>
      <c r="W3" s="1366"/>
      <c r="X3" s="1366"/>
      <c r="Y3" s="1366"/>
      <c r="Z3" s="1366"/>
      <c r="AA3" s="1366"/>
      <c r="AB3" s="1366"/>
      <c r="AC3" s="1366"/>
      <c r="AD3" s="1366"/>
      <c r="AE3" s="1366"/>
      <c r="AF3" s="541"/>
      <c r="AG3" s="541"/>
      <c r="AH3" s="541"/>
      <c r="AI3" s="541"/>
      <c r="AJ3" s="541"/>
      <c r="AK3" s="541"/>
      <c r="AL3" s="541"/>
      <c r="AM3" s="541"/>
      <c r="AN3" s="541"/>
      <c r="AO3" s="541"/>
    </row>
    <row r="4" spans="1:47" ht="15" thickBot="1">
      <c r="G4" s="368"/>
      <c r="H4" s="369"/>
      <c r="I4" s="1367"/>
      <c r="J4" s="1367"/>
    </row>
    <row r="5" spans="1:47" ht="15.75" customHeight="1">
      <c r="B5" s="1336" t="s">
        <v>0</v>
      </c>
      <c r="C5" s="1328" t="s">
        <v>1</v>
      </c>
      <c r="D5" s="1371" t="s">
        <v>2</v>
      </c>
      <c r="E5" s="1374" t="s">
        <v>3</v>
      </c>
      <c r="F5" s="1377" t="s">
        <v>4</v>
      </c>
      <c r="G5" s="1378"/>
      <c r="H5" s="1379"/>
      <c r="I5" s="1383" t="s">
        <v>5</v>
      </c>
      <c r="J5" s="1383" t="s">
        <v>6</v>
      </c>
      <c r="K5" s="1360" t="s">
        <v>7</v>
      </c>
      <c r="L5" s="1361"/>
      <c r="M5" s="1361"/>
      <c r="N5" s="1361"/>
      <c r="O5" s="1361"/>
      <c r="P5" s="1361"/>
      <c r="Q5" s="1361"/>
      <c r="R5" s="1362"/>
      <c r="S5" s="1360" t="s">
        <v>8</v>
      </c>
      <c r="T5" s="1361"/>
      <c r="U5" s="1361"/>
      <c r="V5" s="1361"/>
      <c r="W5" s="1361"/>
      <c r="X5" s="1362"/>
      <c r="Y5" s="1392" t="s">
        <v>9</v>
      </c>
      <c r="Z5" s="1393"/>
      <c r="AA5" s="1393"/>
      <c r="AB5" s="1393"/>
      <c r="AC5" s="1393"/>
      <c r="AD5" s="1394"/>
      <c r="AE5" s="1398" t="s">
        <v>10</v>
      </c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2"/>
      <c r="AT5" s="1" t="s">
        <v>1090</v>
      </c>
      <c r="AU5" s="287" t="s">
        <v>1091</v>
      </c>
    </row>
    <row r="6" spans="1:47" ht="15" customHeight="1" thickBot="1">
      <c r="B6" s="1337"/>
      <c r="C6" s="1369"/>
      <c r="D6" s="1372"/>
      <c r="E6" s="1375"/>
      <c r="F6" s="1380"/>
      <c r="G6" s="1381"/>
      <c r="H6" s="1382"/>
      <c r="I6" s="1384"/>
      <c r="J6" s="1390"/>
      <c r="K6" s="1363"/>
      <c r="L6" s="1364"/>
      <c r="M6" s="1364"/>
      <c r="N6" s="1364"/>
      <c r="O6" s="1364"/>
      <c r="P6" s="1364"/>
      <c r="Q6" s="1364"/>
      <c r="R6" s="1365"/>
      <c r="S6" s="1363"/>
      <c r="T6" s="1364"/>
      <c r="U6" s="1364"/>
      <c r="V6" s="1364"/>
      <c r="W6" s="1364"/>
      <c r="X6" s="1365"/>
      <c r="Y6" s="1395"/>
      <c r="Z6" s="1396"/>
      <c r="AA6" s="1396"/>
      <c r="AB6" s="1396"/>
      <c r="AC6" s="1396"/>
      <c r="AD6" s="1397"/>
      <c r="AE6" s="1399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3"/>
    </row>
    <row r="7" spans="1:47" ht="60.75" customHeight="1">
      <c r="A7" s="457" t="s">
        <v>1087</v>
      </c>
      <c r="B7" s="1337"/>
      <c r="C7" s="1369"/>
      <c r="D7" s="1372"/>
      <c r="E7" s="1375"/>
      <c r="F7" s="1386" t="s">
        <v>11</v>
      </c>
      <c r="G7" s="1375"/>
      <c r="H7" s="1389" t="s">
        <v>1147</v>
      </c>
      <c r="I7" s="1384"/>
      <c r="J7" s="1390"/>
      <c r="K7" s="1317" t="s">
        <v>12</v>
      </c>
      <c r="L7" s="1356"/>
      <c r="M7" s="1355" t="s">
        <v>13</v>
      </c>
      <c r="N7" s="1352"/>
      <c r="O7" s="1355" t="s">
        <v>14</v>
      </c>
      <c r="P7" s="1356"/>
      <c r="Q7" s="1352" t="s">
        <v>15</v>
      </c>
      <c r="R7" s="1356"/>
      <c r="S7" s="1317" t="s">
        <v>12</v>
      </c>
      <c r="T7" s="1352"/>
      <c r="U7" s="1355" t="s">
        <v>13</v>
      </c>
      <c r="V7" s="1356" t="s">
        <v>13</v>
      </c>
      <c r="W7" s="1352" t="s">
        <v>16</v>
      </c>
      <c r="X7" s="1356"/>
      <c r="Y7" s="1317" t="s">
        <v>12</v>
      </c>
      <c r="Z7" s="1352" t="s">
        <v>12</v>
      </c>
      <c r="AA7" s="1355" t="s">
        <v>13</v>
      </c>
      <c r="AB7" s="1356" t="s">
        <v>13</v>
      </c>
      <c r="AC7" s="1352" t="s">
        <v>17</v>
      </c>
      <c r="AD7" s="1356"/>
      <c r="AE7" s="139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"/>
    </row>
    <row r="8" spans="1:47" ht="15.75" customHeight="1">
      <c r="B8" s="1337"/>
      <c r="C8" s="1369"/>
      <c r="D8" s="1372"/>
      <c r="E8" s="1375"/>
      <c r="F8" s="1387"/>
      <c r="G8" s="1388"/>
      <c r="H8" s="1388"/>
      <c r="I8" s="1385"/>
      <c r="J8" s="1391"/>
      <c r="K8" s="1353"/>
      <c r="L8" s="1358"/>
      <c r="M8" s="1357"/>
      <c r="N8" s="1354"/>
      <c r="O8" s="1357" t="e">
        <f>#REF!</f>
        <v>#REF!</v>
      </c>
      <c r="P8" s="1358" t="e">
        <f>#REF!</f>
        <v>#REF!</v>
      </c>
      <c r="Q8" s="1354" t="e">
        <f>#REF!</f>
        <v>#REF!</v>
      </c>
      <c r="R8" s="1358"/>
      <c r="S8" s="1353"/>
      <c r="T8" s="1354"/>
      <c r="U8" s="1357"/>
      <c r="V8" s="1358"/>
      <c r="W8" s="1354"/>
      <c r="X8" s="1358"/>
      <c r="Y8" s="1403"/>
      <c r="Z8" s="1401"/>
      <c r="AA8" s="1357"/>
      <c r="AB8" s="1358"/>
      <c r="AC8" s="1401"/>
      <c r="AD8" s="1402"/>
      <c r="AE8" s="139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5"/>
    </row>
    <row r="9" spans="1:47" ht="15.75" customHeight="1" thickBot="1">
      <c r="B9" s="1368"/>
      <c r="C9" s="1370"/>
      <c r="D9" s="1373"/>
      <c r="E9" s="1376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10" t="s">
        <v>20</v>
      </c>
      <c r="AB9" s="11" t="s">
        <v>21</v>
      </c>
      <c r="AC9" s="10" t="s">
        <v>20</v>
      </c>
      <c r="AD9" s="463" t="s">
        <v>21</v>
      </c>
      <c r="AE9" s="1400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2"/>
    </row>
    <row r="10" spans="1:47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6"/>
      <c r="V10" s="205"/>
      <c r="W10" s="205"/>
      <c r="X10" s="205"/>
      <c r="Y10" s="205"/>
      <c r="Z10" s="205"/>
      <c r="AA10" s="205"/>
      <c r="AB10" s="205"/>
      <c r="AC10" s="205"/>
      <c r="AD10" s="464"/>
      <c r="AE10" s="517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14"/>
    </row>
    <row r="11" spans="1:47" s="444" customFormat="1" ht="24.95" customHeight="1">
      <c r="A11" s="457"/>
      <c r="B11" s="445"/>
      <c r="C11" s="446" t="s">
        <v>23</v>
      </c>
      <c r="D11" s="447"/>
      <c r="E11" s="448"/>
      <c r="F11" s="449"/>
      <c r="G11" s="449">
        <f>SUM(G12:G98)</f>
        <v>62.910000000000011</v>
      </c>
      <c r="H11" s="449">
        <f>SUM(H12:H98)</f>
        <v>63.199999999999996</v>
      </c>
      <c r="I11" s="510"/>
      <c r="J11" s="510"/>
      <c r="K11" s="546">
        <f>SUM(K12:K98)</f>
        <v>52.349999999999987</v>
      </c>
      <c r="L11" s="546">
        <f>SUM(L12:L98)/87</f>
        <v>87.727621859796329</v>
      </c>
      <c r="M11" s="449">
        <f>SUM(M12:M98)</f>
        <v>8.49</v>
      </c>
      <c r="N11" s="546">
        <f>SUM(N12:N98)/87</f>
        <v>8.8445013324140422</v>
      </c>
      <c r="O11" s="449">
        <f>SUM(O12:O98)</f>
        <v>1.4</v>
      </c>
      <c r="P11" s="546">
        <f>SUM(P12:P98)/87</f>
        <v>1.1572126252791433</v>
      </c>
      <c r="Q11" s="546">
        <f>SUM(Q12:Q98)</f>
        <v>0.76000000000000012</v>
      </c>
      <c r="R11" s="546">
        <f>SUM(R12:R98)/87</f>
        <v>0.743097457398459</v>
      </c>
      <c r="S11" s="450"/>
      <c r="T11" s="450"/>
      <c r="U11" s="451"/>
      <c r="V11" s="450"/>
      <c r="W11" s="450"/>
      <c r="X11" s="450"/>
      <c r="Y11" s="450"/>
      <c r="Z11" s="450"/>
      <c r="AA11" s="450"/>
      <c r="AB11" s="450"/>
      <c r="AC11" s="546">
        <f>SUM(AC12:AC98)</f>
        <v>0.2</v>
      </c>
      <c r="AD11" s="546">
        <f>SUM(AD12:AD98)/87</f>
        <v>0.38963569062926157</v>
      </c>
      <c r="AE11" s="518"/>
      <c r="AF11" s="461"/>
      <c r="AG11" s="476">
        <f t="shared" ref="AG11:AG42" si="0">H11-K11-M11-O11-Q11-S11-U11-W11-Y11-AA11-AC11</f>
        <v>8.2711615334574162E-15</v>
      </c>
      <c r="AH11" s="461"/>
      <c r="AI11" s="461"/>
      <c r="AJ11" s="461"/>
      <c r="AK11" s="461"/>
      <c r="AL11" s="461"/>
      <c r="AM11" s="461"/>
      <c r="AN11" s="461"/>
      <c r="AO11" s="461"/>
      <c r="AP11" s="452" t="s">
        <v>24</v>
      </c>
      <c r="AQ11" s="444">
        <v>0.1067</v>
      </c>
    </row>
    <row r="12" spans="1:47" s="465" customFormat="1" ht="24.95" customHeight="1">
      <c r="A12" s="503"/>
      <c r="B12" s="466">
        <v>1</v>
      </c>
      <c r="C12" s="467">
        <v>1.0009999999999999</v>
      </c>
      <c r="D12" s="467">
        <v>1.0009999999999999</v>
      </c>
      <c r="E12" s="453" t="s">
        <v>25</v>
      </c>
      <c r="F12" s="468">
        <v>0.1067</v>
      </c>
      <c r="G12" s="469">
        <v>0.11</v>
      </c>
      <c r="H12" s="469">
        <v>0.11</v>
      </c>
      <c r="I12" s="511">
        <v>18.8</v>
      </c>
      <c r="J12" s="511">
        <v>18.8</v>
      </c>
      <c r="K12" s="481">
        <f>G12-M12-O12-Q12-S12-U12-W12-Y12-AA12-AC12</f>
        <v>0.11</v>
      </c>
      <c r="L12" s="483">
        <f>'HITUNG SEGMEN'!Q5*100</f>
        <v>100</v>
      </c>
      <c r="M12" s="472"/>
      <c r="N12" s="483"/>
      <c r="O12" s="472"/>
      <c r="P12" s="483"/>
      <c r="Q12" s="481"/>
      <c r="R12" s="471"/>
      <c r="S12" s="471"/>
      <c r="T12" s="471"/>
      <c r="U12" s="472"/>
      <c r="V12" s="471"/>
      <c r="W12" s="471"/>
      <c r="X12" s="471"/>
      <c r="Y12" s="471"/>
      <c r="Z12" s="471"/>
      <c r="AA12" s="471"/>
      <c r="AB12" s="471"/>
      <c r="AC12" s="471"/>
      <c r="AD12" s="473"/>
      <c r="AE12" s="489" t="s">
        <v>40</v>
      </c>
      <c r="AF12" s="474"/>
      <c r="AG12" s="476">
        <f t="shared" si="0"/>
        <v>0</v>
      </c>
      <c r="AH12" s="474"/>
      <c r="AI12" s="474"/>
      <c r="AJ12" s="474"/>
      <c r="AK12" s="474"/>
      <c r="AL12" s="474"/>
      <c r="AM12" s="475">
        <f>K12+M12+O12+Q12</f>
        <v>0.11</v>
      </c>
      <c r="AN12" s="476" t="e">
        <f>G12-#REF!</f>
        <v>#REF!</v>
      </c>
      <c r="AO12" s="474"/>
      <c r="AP12" s="477"/>
      <c r="AQ12" s="465">
        <v>0.11</v>
      </c>
    </row>
    <row r="13" spans="1:47" s="465" customFormat="1" ht="24.95" customHeight="1">
      <c r="A13" s="503"/>
      <c r="B13" s="466">
        <f>+B12+1</f>
        <v>2</v>
      </c>
      <c r="C13" s="467">
        <f>C12+0.001</f>
        <v>1.0019999999999998</v>
      </c>
      <c r="D13" s="467">
        <f>D12+0.001</f>
        <v>1.0019999999999998</v>
      </c>
      <c r="E13" s="453" t="s">
        <v>26</v>
      </c>
      <c r="F13" s="468">
        <v>0.11</v>
      </c>
      <c r="G13" s="469">
        <f>F13</f>
        <v>0.11</v>
      </c>
      <c r="H13" s="469">
        <v>0.11</v>
      </c>
      <c r="I13" s="511">
        <v>18.8</v>
      </c>
      <c r="J13" s="511">
        <v>18.8</v>
      </c>
      <c r="K13" s="481">
        <f>G13-M13-O13-Q13-S13-U13-W13-Y13-AA13-AC13</f>
        <v>0.11</v>
      </c>
      <c r="L13" s="483">
        <f>'HITUNG SEGMEN'!Q9*100</f>
        <v>100</v>
      </c>
      <c r="M13" s="472"/>
      <c r="N13" s="483"/>
      <c r="O13" s="472"/>
      <c r="P13" s="483"/>
      <c r="Q13" s="481"/>
      <c r="R13" s="471"/>
      <c r="S13" s="471"/>
      <c r="T13" s="471"/>
      <c r="U13" s="472"/>
      <c r="V13" s="471"/>
      <c r="W13" s="471"/>
      <c r="X13" s="471"/>
      <c r="Y13" s="471"/>
      <c r="Z13" s="471"/>
      <c r="AA13" s="471"/>
      <c r="AB13" s="471"/>
      <c r="AC13" s="471"/>
      <c r="AD13" s="473"/>
      <c r="AE13" s="489" t="s">
        <v>40</v>
      </c>
      <c r="AF13" s="474"/>
      <c r="AG13" s="476">
        <f t="shared" si="0"/>
        <v>0</v>
      </c>
      <c r="AH13" s="474"/>
      <c r="AI13" s="474"/>
      <c r="AJ13" s="474"/>
      <c r="AK13" s="474"/>
      <c r="AL13" s="474"/>
      <c r="AM13" s="475">
        <f t="shared" ref="AM13:AM76" si="1">K13+M13+O13+Q13</f>
        <v>0.11</v>
      </c>
      <c r="AN13" s="476" t="e">
        <f>G13-#REF!</f>
        <v>#REF!</v>
      </c>
      <c r="AO13" s="474"/>
      <c r="AP13" s="477"/>
      <c r="AQ13" s="465">
        <v>0.11</v>
      </c>
    </row>
    <row r="14" spans="1:47" s="465" customFormat="1" ht="24.95" customHeight="1">
      <c r="A14" s="503"/>
      <c r="B14" s="466">
        <f t="shared" ref="B14:B77" si="2">+B13+1</f>
        <v>3</v>
      </c>
      <c r="C14" s="467">
        <f t="shared" ref="C14:D59" si="3">C13+0.001</f>
        <v>1.0029999999999997</v>
      </c>
      <c r="D14" s="467">
        <f t="shared" si="3"/>
        <v>1.0029999999999997</v>
      </c>
      <c r="E14" s="453" t="s">
        <v>27</v>
      </c>
      <c r="F14" s="468">
        <v>0.11</v>
      </c>
      <c r="G14" s="469">
        <f>F14</f>
        <v>0.11</v>
      </c>
      <c r="H14" s="469">
        <v>0.11</v>
      </c>
      <c r="I14" s="511">
        <v>10.5</v>
      </c>
      <c r="J14" s="511">
        <v>18.8</v>
      </c>
      <c r="K14" s="481">
        <f>G14-M14-O14-Q14-S14-U14-W14-Y14-AA14-AC14</f>
        <v>0.11</v>
      </c>
      <c r="L14" s="483">
        <f>'HITUNG SEGMEN'!Q13*100</f>
        <v>100</v>
      </c>
      <c r="M14" s="472"/>
      <c r="N14" s="483"/>
      <c r="O14" s="472"/>
      <c r="P14" s="483"/>
      <c r="Q14" s="481"/>
      <c r="R14" s="471"/>
      <c r="S14" s="471"/>
      <c r="T14" s="471"/>
      <c r="U14" s="472"/>
      <c r="V14" s="471"/>
      <c r="W14" s="471"/>
      <c r="X14" s="471"/>
      <c r="Y14" s="471"/>
      <c r="Z14" s="471"/>
      <c r="AA14" s="471"/>
      <c r="AB14" s="471"/>
      <c r="AC14" s="471"/>
      <c r="AD14" s="473"/>
      <c r="AE14" s="489" t="s">
        <v>40</v>
      </c>
      <c r="AF14" s="474"/>
      <c r="AG14" s="476">
        <f t="shared" si="0"/>
        <v>0</v>
      </c>
      <c r="AH14" s="474"/>
      <c r="AI14" s="474"/>
      <c r="AJ14" s="474"/>
      <c r="AK14" s="474"/>
      <c r="AL14" s="474"/>
      <c r="AM14" s="475">
        <f t="shared" si="1"/>
        <v>0.11</v>
      </c>
      <c r="AN14" s="476" t="e">
        <f>G14-#REF!</f>
        <v>#REF!</v>
      </c>
      <c r="AO14" s="474"/>
      <c r="AP14" s="477"/>
      <c r="AQ14" s="465">
        <v>0.12</v>
      </c>
    </row>
    <row r="15" spans="1:47" s="465" customFormat="1" ht="24.95" customHeight="1">
      <c r="A15" s="503"/>
      <c r="B15" s="466">
        <f t="shared" si="2"/>
        <v>4</v>
      </c>
      <c r="C15" s="467">
        <f t="shared" si="3"/>
        <v>1.0039999999999996</v>
      </c>
      <c r="D15" s="467">
        <f t="shared" si="3"/>
        <v>1.0039999999999996</v>
      </c>
      <c r="E15" s="453" t="s">
        <v>28</v>
      </c>
      <c r="F15" s="468">
        <v>0.12</v>
      </c>
      <c r="G15" s="469">
        <f>F15</f>
        <v>0.12</v>
      </c>
      <c r="H15" s="469">
        <v>0.12</v>
      </c>
      <c r="I15" s="511">
        <v>11.5</v>
      </c>
      <c r="J15" s="511">
        <v>18.8</v>
      </c>
      <c r="K15" s="481">
        <f>G15-M15-O15-Q15-S15-U15-W15-Y15-AA15-AC15</f>
        <v>0.12</v>
      </c>
      <c r="L15" s="483">
        <f>'HITUNG SEGMEN'!Q17*100</f>
        <v>100</v>
      </c>
      <c r="M15" s="472"/>
      <c r="N15" s="483"/>
      <c r="O15" s="472"/>
      <c r="P15" s="483"/>
      <c r="Q15" s="481"/>
      <c r="R15" s="471"/>
      <c r="S15" s="471"/>
      <c r="T15" s="471"/>
      <c r="U15" s="472"/>
      <c r="V15" s="471"/>
      <c r="W15" s="471"/>
      <c r="X15" s="471"/>
      <c r="Y15" s="471"/>
      <c r="Z15" s="471"/>
      <c r="AA15" s="471"/>
      <c r="AB15" s="471"/>
      <c r="AC15" s="471"/>
      <c r="AD15" s="473"/>
      <c r="AE15" s="489" t="s">
        <v>40</v>
      </c>
      <c r="AF15" s="474"/>
      <c r="AG15" s="476">
        <f t="shared" si="0"/>
        <v>0</v>
      </c>
      <c r="AH15" s="474"/>
      <c r="AI15" s="474"/>
      <c r="AJ15" s="474"/>
      <c r="AK15" s="474"/>
      <c r="AL15" s="474"/>
      <c r="AM15" s="475">
        <f t="shared" si="1"/>
        <v>0.12</v>
      </c>
      <c r="AN15" s="476" t="e">
        <f>G15-#REF!</f>
        <v>#REF!</v>
      </c>
      <c r="AO15" s="474"/>
      <c r="AP15" s="477"/>
      <c r="AQ15" s="465">
        <v>0.27</v>
      </c>
    </row>
    <row r="16" spans="1:47" s="465" customFormat="1" ht="24.95" customHeight="1">
      <c r="A16" s="503"/>
      <c r="B16" s="466">
        <f t="shared" si="2"/>
        <v>5</v>
      </c>
      <c r="C16" s="467">
        <f t="shared" si="3"/>
        <v>1.0049999999999994</v>
      </c>
      <c r="D16" s="467">
        <f t="shared" si="3"/>
        <v>1.0049999999999994</v>
      </c>
      <c r="E16" s="453" t="s">
        <v>30</v>
      </c>
      <c r="F16" s="468">
        <v>0.27</v>
      </c>
      <c r="G16" s="469">
        <f t="shared" ref="G16:G22" si="4">F16</f>
        <v>0.27</v>
      </c>
      <c r="H16" s="469">
        <v>0.28999999999999998</v>
      </c>
      <c r="I16" s="511">
        <v>10</v>
      </c>
      <c r="J16" s="511">
        <v>13.5</v>
      </c>
      <c r="K16" s="481">
        <f>'HITUNG SEGMEN'!P21/1000</f>
        <v>0.28999999999999998</v>
      </c>
      <c r="L16" s="483">
        <f>'HITUNG SEGMEN'!Q21*100</f>
        <v>100</v>
      </c>
      <c r="M16" s="472"/>
      <c r="N16" s="483"/>
      <c r="O16" s="472"/>
      <c r="P16" s="483"/>
      <c r="Q16" s="481"/>
      <c r="R16" s="471"/>
      <c r="S16" s="471"/>
      <c r="T16" s="471"/>
      <c r="U16" s="472"/>
      <c r="V16" s="471"/>
      <c r="W16" s="471"/>
      <c r="X16" s="471"/>
      <c r="Y16" s="471"/>
      <c r="Z16" s="471"/>
      <c r="AA16" s="471"/>
      <c r="AB16" s="471"/>
      <c r="AC16" s="471"/>
      <c r="AD16" s="473"/>
      <c r="AE16" s="489" t="s">
        <v>40</v>
      </c>
      <c r="AF16" s="474"/>
      <c r="AG16" s="476">
        <f t="shared" si="0"/>
        <v>0</v>
      </c>
      <c r="AH16" s="474"/>
      <c r="AI16" s="474"/>
      <c r="AJ16" s="474"/>
      <c r="AK16" s="474"/>
      <c r="AL16" s="474"/>
      <c r="AM16" s="475">
        <f t="shared" si="1"/>
        <v>0.28999999999999998</v>
      </c>
      <c r="AN16" s="476" t="e">
        <f>G16-#REF!</f>
        <v>#REF!</v>
      </c>
      <c r="AO16" s="474"/>
      <c r="AP16" s="477"/>
      <c r="AQ16" s="465">
        <v>0.27200000000000002</v>
      </c>
    </row>
    <row r="17" spans="1:43" s="465" customFormat="1" ht="24.95" customHeight="1">
      <c r="A17" s="503"/>
      <c r="B17" s="466">
        <f t="shared" si="2"/>
        <v>6</v>
      </c>
      <c r="C17" s="467">
        <f t="shared" si="3"/>
        <v>1.0059999999999993</v>
      </c>
      <c r="D17" s="467">
        <f t="shared" si="3"/>
        <v>1.0059999999999993</v>
      </c>
      <c r="E17" s="453" t="s">
        <v>31</v>
      </c>
      <c r="F17" s="468">
        <v>0.215</v>
      </c>
      <c r="G17" s="469">
        <v>0.27</v>
      </c>
      <c r="H17" s="469">
        <v>0.22</v>
      </c>
      <c r="I17" s="511">
        <v>11.5</v>
      </c>
      <c r="J17" s="511">
        <v>15.5</v>
      </c>
      <c r="K17" s="481">
        <f>'HITUNG SEGMEN'!P25/1000</f>
        <v>0.22</v>
      </c>
      <c r="L17" s="483">
        <f>'HITUNG SEGMEN'!Q25*100</f>
        <v>100</v>
      </c>
      <c r="M17" s="472"/>
      <c r="N17" s="483"/>
      <c r="O17" s="472"/>
      <c r="P17" s="483"/>
      <c r="Q17" s="481"/>
      <c r="R17" s="471"/>
      <c r="S17" s="471"/>
      <c r="T17" s="471"/>
      <c r="U17" s="472"/>
      <c r="V17" s="471"/>
      <c r="W17" s="471"/>
      <c r="X17" s="471"/>
      <c r="Y17" s="471"/>
      <c r="Z17" s="471"/>
      <c r="AA17" s="471"/>
      <c r="AB17" s="471"/>
      <c r="AC17" s="471"/>
      <c r="AD17" s="473"/>
      <c r="AE17" s="489" t="s">
        <v>40</v>
      </c>
      <c r="AF17" s="474"/>
      <c r="AG17" s="476">
        <f t="shared" si="0"/>
        <v>0</v>
      </c>
      <c r="AH17" s="474"/>
      <c r="AI17" s="474"/>
      <c r="AJ17" s="474"/>
      <c r="AK17" s="474"/>
      <c r="AL17" s="474"/>
      <c r="AM17" s="475">
        <f t="shared" si="1"/>
        <v>0.22</v>
      </c>
      <c r="AN17" s="476" t="e">
        <f>G17-#REF!</f>
        <v>#REF!</v>
      </c>
      <c r="AO17" s="474"/>
      <c r="AP17" s="477"/>
      <c r="AQ17" s="465">
        <v>0.24299999999999999</v>
      </c>
    </row>
    <row r="18" spans="1:43" s="465" customFormat="1" ht="24.95" customHeight="1">
      <c r="A18" s="503"/>
      <c r="B18" s="466">
        <f t="shared" si="2"/>
        <v>7</v>
      </c>
      <c r="C18" s="467">
        <f t="shared" si="3"/>
        <v>1.0069999999999992</v>
      </c>
      <c r="D18" s="467">
        <f t="shared" si="3"/>
        <v>1.0069999999999992</v>
      </c>
      <c r="E18" s="453" t="s">
        <v>32</v>
      </c>
      <c r="F18" s="468">
        <v>0.24399999999999999</v>
      </c>
      <c r="G18" s="469">
        <v>0.24</v>
      </c>
      <c r="H18" s="469">
        <v>0.26</v>
      </c>
      <c r="I18" s="511">
        <v>10.5</v>
      </c>
      <c r="J18" s="511">
        <v>13.5</v>
      </c>
      <c r="K18" s="481">
        <f>'HITUNG SEGMEN'!P30/1000</f>
        <v>0.26</v>
      </c>
      <c r="L18" s="483">
        <f>'HITUNG SEGMEN'!Q30*100</f>
        <v>100</v>
      </c>
      <c r="M18" s="472"/>
      <c r="N18" s="483"/>
      <c r="O18" s="472"/>
      <c r="P18" s="483"/>
      <c r="Q18" s="481"/>
      <c r="R18" s="471"/>
      <c r="S18" s="471"/>
      <c r="T18" s="471"/>
      <c r="U18" s="472"/>
      <c r="V18" s="471"/>
      <c r="W18" s="471"/>
      <c r="X18" s="471"/>
      <c r="Y18" s="471"/>
      <c r="Z18" s="471"/>
      <c r="AA18" s="471"/>
      <c r="AB18" s="471"/>
      <c r="AC18" s="471"/>
      <c r="AD18" s="473"/>
      <c r="AE18" s="489" t="s">
        <v>40</v>
      </c>
      <c r="AF18" s="474"/>
      <c r="AG18" s="476">
        <f t="shared" si="0"/>
        <v>0</v>
      </c>
      <c r="AH18" s="474"/>
      <c r="AI18" s="474"/>
      <c r="AJ18" s="474"/>
      <c r="AK18" s="474"/>
      <c r="AL18" s="474"/>
      <c r="AM18" s="475">
        <f t="shared" si="1"/>
        <v>0.26</v>
      </c>
      <c r="AN18" s="476" t="e">
        <f>G18-#REF!</f>
        <v>#REF!</v>
      </c>
      <c r="AO18" s="474"/>
      <c r="AP18" s="477"/>
      <c r="AQ18" s="465">
        <v>0.41</v>
      </c>
    </row>
    <row r="19" spans="1:43" s="465" customFormat="1" ht="24.95" customHeight="1">
      <c r="A19" s="503"/>
      <c r="B19" s="466">
        <f t="shared" si="2"/>
        <v>8</v>
      </c>
      <c r="C19" s="467">
        <f t="shared" si="3"/>
        <v>1.0079999999999991</v>
      </c>
      <c r="D19" s="467">
        <f t="shared" si="3"/>
        <v>1.0079999999999991</v>
      </c>
      <c r="E19" s="453" t="s">
        <v>33</v>
      </c>
      <c r="F19" s="468">
        <v>0.43</v>
      </c>
      <c r="G19" s="469">
        <v>0.41</v>
      </c>
      <c r="H19" s="469">
        <v>0.43</v>
      </c>
      <c r="I19" s="511">
        <v>11</v>
      </c>
      <c r="J19" s="511">
        <v>15</v>
      </c>
      <c r="K19" s="481">
        <f>'HITUNG SEGMEN'!P34/1000</f>
        <v>0.03</v>
      </c>
      <c r="L19" s="483">
        <f>'HITUNG SEGMEN'!Q34*100</f>
        <v>6.9767441860465116</v>
      </c>
      <c r="M19" s="472">
        <f>'HITUNG SEGMEN'!P35/1000</f>
        <v>0.2</v>
      </c>
      <c r="N19" s="483">
        <f>'HITUNG SEGMEN'!Q35*100</f>
        <v>46.511627906976742</v>
      </c>
      <c r="O19" s="472">
        <f>'HITUNG SEGMEN'!P36/1000</f>
        <v>0.2</v>
      </c>
      <c r="P19" s="483">
        <f>'HITUNG SEGMEN'!Q36*100</f>
        <v>46.511627906976742</v>
      </c>
      <c r="Q19" s="481">
        <f>'HITUNG SEGMEN'!P37</f>
        <v>0</v>
      </c>
      <c r="R19" s="471">
        <f>'HITUNG SEGMEN'!Q37</f>
        <v>0</v>
      </c>
      <c r="S19" s="471"/>
      <c r="T19" s="471"/>
      <c r="U19" s="472"/>
      <c r="V19" s="471"/>
      <c r="W19" s="471"/>
      <c r="X19" s="471"/>
      <c r="Y19" s="471"/>
      <c r="Z19" s="471"/>
      <c r="AA19" s="471"/>
      <c r="AB19" s="471"/>
      <c r="AC19" s="471"/>
      <c r="AD19" s="473"/>
      <c r="AE19" s="489" t="s">
        <v>40</v>
      </c>
      <c r="AF19" s="474"/>
      <c r="AG19" s="476">
        <f t="shared" si="0"/>
        <v>0</v>
      </c>
      <c r="AH19" s="474"/>
      <c r="AI19" s="474"/>
      <c r="AJ19" s="474"/>
      <c r="AK19" s="474"/>
      <c r="AL19" s="474"/>
      <c r="AM19" s="475">
        <f t="shared" si="1"/>
        <v>0.43000000000000005</v>
      </c>
      <c r="AN19" s="476" t="e">
        <f>G19-#REF!</f>
        <v>#REF!</v>
      </c>
      <c r="AO19" s="474"/>
      <c r="AP19" s="477"/>
      <c r="AQ19" s="465">
        <v>0.26600000000000001</v>
      </c>
    </row>
    <row r="20" spans="1:43" s="465" customFormat="1" ht="24.95" customHeight="1">
      <c r="A20" s="503"/>
      <c r="B20" s="466">
        <f t="shared" si="2"/>
        <v>9</v>
      </c>
      <c r="C20" s="467">
        <f t="shared" si="3"/>
        <v>1.008999999999999</v>
      </c>
      <c r="D20" s="467">
        <f t="shared" si="3"/>
        <v>1.008999999999999</v>
      </c>
      <c r="E20" s="453" t="s">
        <v>34</v>
      </c>
      <c r="F20" s="468">
        <v>0.28000000000000003</v>
      </c>
      <c r="G20" s="469">
        <v>0.28000000000000003</v>
      </c>
      <c r="H20" s="469">
        <v>0.28000000000000003</v>
      </c>
      <c r="I20" s="511">
        <v>10.4</v>
      </c>
      <c r="J20" s="511">
        <v>14.5</v>
      </c>
      <c r="K20" s="481">
        <f>G20-M20-O20-Q20-S20-U20-W20-Y20-AA20-AC20</f>
        <v>0.28000000000000003</v>
      </c>
      <c r="L20" s="483">
        <f>'HITUNG SEGMEN'!Q39*100</f>
        <v>100</v>
      </c>
      <c r="M20" s="472"/>
      <c r="N20" s="483"/>
      <c r="O20" s="472"/>
      <c r="P20" s="483"/>
      <c r="Q20" s="481"/>
      <c r="R20" s="471"/>
      <c r="S20" s="471"/>
      <c r="T20" s="471"/>
      <c r="U20" s="472"/>
      <c r="V20" s="471"/>
      <c r="W20" s="471"/>
      <c r="X20" s="471"/>
      <c r="Y20" s="471"/>
      <c r="Z20" s="471"/>
      <c r="AA20" s="471"/>
      <c r="AB20" s="471"/>
      <c r="AC20" s="471"/>
      <c r="AD20" s="473"/>
      <c r="AE20" s="489" t="s">
        <v>40</v>
      </c>
      <c r="AF20" s="474"/>
      <c r="AG20" s="476">
        <f t="shared" si="0"/>
        <v>0</v>
      </c>
      <c r="AH20" s="474"/>
      <c r="AI20" s="474"/>
      <c r="AJ20" s="474"/>
      <c r="AK20" s="474"/>
      <c r="AL20" s="474"/>
      <c r="AM20" s="475">
        <f t="shared" si="1"/>
        <v>0.28000000000000003</v>
      </c>
      <c r="AN20" s="476" t="e">
        <f>G20-#REF!</f>
        <v>#REF!</v>
      </c>
      <c r="AO20" s="474"/>
      <c r="AP20" s="477" t="s">
        <v>24</v>
      </c>
      <c r="AQ20" s="465">
        <v>1.2170000000000001</v>
      </c>
    </row>
    <row r="21" spans="1:43" s="465" customFormat="1" ht="24.95" customHeight="1">
      <c r="A21" s="503"/>
      <c r="B21" s="466">
        <f t="shared" si="2"/>
        <v>10</v>
      </c>
      <c r="C21" s="467">
        <f t="shared" si="3"/>
        <v>1.0099999999999989</v>
      </c>
      <c r="D21" s="467">
        <f t="shared" si="3"/>
        <v>1.0099999999999989</v>
      </c>
      <c r="E21" s="453" t="s">
        <v>35</v>
      </c>
      <c r="F21" s="468">
        <v>1.2250000000000001</v>
      </c>
      <c r="G21" s="469">
        <v>1.22</v>
      </c>
      <c r="H21" s="469">
        <v>1.23</v>
      </c>
      <c r="I21" s="511">
        <v>11.5</v>
      </c>
      <c r="J21" s="511">
        <v>14.5</v>
      </c>
      <c r="K21" s="481">
        <f>'HITUNG SEGMEN'!P43/1000</f>
        <v>1.23</v>
      </c>
      <c r="L21" s="483">
        <f>'HITUNG SEGMEN'!Q43*100</f>
        <v>100</v>
      </c>
      <c r="M21" s="472"/>
      <c r="N21" s="483"/>
      <c r="O21" s="472"/>
      <c r="P21" s="483"/>
      <c r="Q21" s="481"/>
      <c r="R21" s="471"/>
      <c r="S21" s="471"/>
      <c r="T21" s="471"/>
      <c r="U21" s="472"/>
      <c r="V21" s="471"/>
      <c r="W21" s="471"/>
      <c r="X21" s="471"/>
      <c r="Y21" s="471"/>
      <c r="Z21" s="471"/>
      <c r="AA21" s="471"/>
      <c r="AB21" s="471"/>
      <c r="AC21" s="471"/>
      <c r="AD21" s="473"/>
      <c r="AE21" s="489" t="s">
        <v>40</v>
      </c>
      <c r="AF21" s="474"/>
      <c r="AG21" s="476">
        <f t="shared" si="0"/>
        <v>0</v>
      </c>
      <c r="AH21" s="474"/>
      <c r="AI21" s="474"/>
      <c r="AJ21" s="474"/>
      <c r="AK21" s="474"/>
      <c r="AL21" s="474"/>
      <c r="AM21" s="475">
        <f t="shared" si="1"/>
        <v>1.23</v>
      </c>
      <c r="AN21" s="476" t="e">
        <f>G21-#REF!</f>
        <v>#REF!</v>
      </c>
      <c r="AO21" s="474"/>
      <c r="AP21" s="477" t="s">
        <v>24</v>
      </c>
      <c r="AQ21" s="465">
        <v>0.84</v>
      </c>
    </row>
    <row r="22" spans="1:43" s="465" customFormat="1" ht="24.95" customHeight="1">
      <c r="A22" s="503"/>
      <c r="B22" s="466">
        <f t="shared" si="2"/>
        <v>11</v>
      </c>
      <c r="C22" s="467">
        <f t="shared" si="3"/>
        <v>1.0109999999999988</v>
      </c>
      <c r="D22" s="467">
        <f t="shared" si="3"/>
        <v>1.0109999999999988</v>
      </c>
      <c r="E22" s="453" t="s">
        <v>36</v>
      </c>
      <c r="F22" s="468">
        <v>0.84</v>
      </c>
      <c r="G22" s="469">
        <f t="shared" si="4"/>
        <v>0.84</v>
      </c>
      <c r="H22" s="469">
        <v>0.84</v>
      </c>
      <c r="I22" s="511">
        <v>12</v>
      </c>
      <c r="J22" s="511">
        <v>16</v>
      </c>
      <c r="K22" s="481">
        <f>'HITUNG SEGMEN'!P52/1000</f>
        <v>0.6</v>
      </c>
      <c r="L22" s="483">
        <f>'HITUNG SEGMEN'!Q52*100</f>
        <v>71.428571428571431</v>
      </c>
      <c r="M22" s="472">
        <f>'HITUNG SEGMEN'!P53/1000</f>
        <v>0.24</v>
      </c>
      <c r="N22" s="483">
        <f>'HITUNG SEGMEN'!Q53*100</f>
        <v>28.571428571428569</v>
      </c>
      <c r="O22" s="472"/>
      <c r="P22" s="483"/>
      <c r="Q22" s="481"/>
      <c r="R22" s="471"/>
      <c r="S22" s="471"/>
      <c r="T22" s="471"/>
      <c r="U22" s="472"/>
      <c r="V22" s="471"/>
      <c r="W22" s="471"/>
      <c r="X22" s="471"/>
      <c r="Y22" s="471"/>
      <c r="Z22" s="471"/>
      <c r="AA22" s="471"/>
      <c r="AB22" s="471"/>
      <c r="AC22" s="471"/>
      <c r="AD22" s="473"/>
      <c r="AE22" s="489" t="s">
        <v>40</v>
      </c>
      <c r="AF22" s="474"/>
      <c r="AG22" s="476">
        <f t="shared" si="0"/>
        <v>0</v>
      </c>
      <c r="AH22" s="474"/>
      <c r="AI22" s="474"/>
      <c r="AJ22" s="474"/>
      <c r="AK22" s="474"/>
      <c r="AL22" s="474"/>
      <c r="AM22" s="475">
        <f t="shared" si="1"/>
        <v>0.84</v>
      </c>
      <c r="AN22" s="476" t="e">
        <f>G22-#REF!</f>
        <v>#REF!</v>
      </c>
      <c r="AO22" s="474"/>
      <c r="AP22" s="477" t="s">
        <v>24</v>
      </c>
      <c r="AQ22" s="465">
        <v>1.53</v>
      </c>
    </row>
    <row r="23" spans="1:43" s="465" customFormat="1" ht="24.95" customHeight="1">
      <c r="A23" s="503"/>
      <c r="B23" s="466">
        <f t="shared" si="2"/>
        <v>12</v>
      </c>
      <c r="C23" s="467">
        <f t="shared" si="3"/>
        <v>1.0119999999999987</v>
      </c>
      <c r="D23" s="467">
        <f t="shared" si="3"/>
        <v>1.0119999999999987</v>
      </c>
      <c r="E23" s="453" t="s">
        <v>37</v>
      </c>
      <c r="F23" s="468">
        <v>1.532</v>
      </c>
      <c r="G23" s="469">
        <v>1.53</v>
      </c>
      <c r="H23" s="469">
        <v>1.54</v>
      </c>
      <c r="I23" s="511">
        <v>10</v>
      </c>
      <c r="J23" s="511">
        <v>14</v>
      </c>
      <c r="K23" s="481">
        <f>'HITUNG SEGMEN'!P59/1000</f>
        <v>1.54</v>
      </c>
      <c r="L23" s="483">
        <f>'HITUNG SEGMEN'!Q59*100</f>
        <v>100</v>
      </c>
      <c r="M23" s="472"/>
      <c r="N23" s="483"/>
      <c r="O23" s="472"/>
      <c r="P23" s="483"/>
      <c r="Q23" s="481"/>
      <c r="R23" s="471"/>
      <c r="S23" s="471"/>
      <c r="T23" s="471"/>
      <c r="U23" s="472"/>
      <c r="V23" s="471"/>
      <c r="W23" s="471"/>
      <c r="X23" s="471"/>
      <c r="Y23" s="471"/>
      <c r="Z23" s="471"/>
      <c r="AA23" s="471"/>
      <c r="AB23" s="471"/>
      <c r="AC23" s="471"/>
      <c r="AD23" s="473"/>
      <c r="AE23" s="489" t="s">
        <v>40</v>
      </c>
      <c r="AF23" s="474"/>
      <c r="AG23" s="476">
        <f t="shared" si="0"/>
        <v>0</v>
      </c>
      <c r="AH23" s="474"/>
      <c r="AI23" s="474"/>
      <c r="AJ23" s="474"/>
      <c r="AK23" s="474"/>
      <c r="AL23" s="474"/>
      <c r="AM23" s="475">
        <f t="shared" si="1"/>
        <v>1.54</v>
      </c>
      <c r="AN23" s="476" t="e">
        <f>G23-#REF!</f>
        <v>#REF!</v>
      </c>
      <c r="AO23" s="474"/>
      <c r="AP23" s="477" t="s">
        <v>24</v>
      </c>
      <c r="AQ23" s="465">
        <v>0.26300000000000001</v>
      </c>
    </row>
    <row r="24" spans="1:43" s="465" customFormat="1" ht="24.95" customHeight="1">
      <c r="A24" s="503"/>
      <c r="B24" s="466">
        <f t="shared" si="2"/>
        <v>13</v>
      </c>
      <c r="C24" s="467">
        <f t="shared" si="3"/>
        <v>1.0129999999999986</v>
      </c>
      <c r="D24" s="467">
        <f t="shared" si="3"/>
        <v>1.0129999999999986</v>
      </c>
      <c r="E24" s="453" t="s">
        <v>38</v>
      </c>
      <c r="F24" s="468">
        <v>0.26400000000000001</v>
      </c>
      <c r="G24" s="469">
        <v>0.27</v>
      </c>
      <c r="H24" s="469">
        <v>0.27</v>
      </c>
      <c r="I24" s="511">
        <v>7</v>
      </c>
      <c r="J24" s="511">
        <v>17</v>
      </c>
      <c r="K24" s="481">
        <f>'HITUNG SEGMEN'!P69/1000</f>
        <v>0.27</v>
      </c>
      <c r="L24" s="483">
        <f>'HITUNG SEGMEN'!Q69*100</f>
        <v>100</v>
      </c>
      <c r="M24" s="472"/>
      <c r="N24" s="483"/>
      <c r="O24" s="472"/>
      <c r="P24" s="483"/>
      <c r="Q24" s="481"/>
      <c r="R24" s="471"/>
      <c r="S24" s="471"/>
      <c r="T24" s="471"/>
      <c r="U24" s="472"/>
      <c r="V24" s="471"/>
      <c r="W24" s="471"/>
      <c r="X24" s="471"/>
      <c r="Y24" s="471"/>
      <c r="Z24" s="471"/>
      <c r="AA24" s="471"/>
      <c r="AB24" s="471"/>
      <c r="AC24" s="471"/>
      <c r="AD24" s="473"/>
      <c r="AE24" s="489" t="s">
        <v>40</v>
      </c>
      <c r="AF24" s="474"/>
      <c r="AG24" s="476">
        <f t="shared" si="0"/>
        <v>0</v>
      </c>
      <c r="AH24" s="474"/>
      <c r="AI24" s="474"/>
      <c r="AJ24" s="474"/>
      <c r="AK24" s="474"/>
      <c r="AL24" s="474"/>
      <c r="AM24" s="475">
        <f t="shared" si="1"/>
        <v>0.27</v>
      </c>
      <c r="AN24" s="476" t="e">
        <f>G24-#REF!</f>
        <v>#REF!</v>
      </c>
      <c r="AO24" s="474"/>
      <c r="AP24" s="477" t="s">
        <v>24</v>
      </c>
      <c r="AQ24" s="465">
        <v>3.246</v>
      </c>
    </row>
    <row r="25" spans="1:43" s="465" customFormat="1" ht="24.95" customHeight="1">
      <c r="A25" s="503"/>
      <c r="B25" s="466">
        <f t="shared" si="2"/>
        <v>14</v>
      </c>
      <c r="C25" s="467">
        <f t="shared" si="3"/>
        <v>1.0139999999999985</v>
      </c>
      <c r="D25" s="467">
        <f t="shared" si="3"/>
        <v>1.0139999999999985</v>
      </c>
      <c r="E25" s="454" t="s">
        <v>39</v>
      </c>
      <c r="F25" s="468">
        <v>3.2189999999999999</v>
      </c>
      <c r="G25" s="469">
        <v>3.24</v>
      </c>
      <c r="H25" s="469">
        <v>3.24</v>
      </c>
      <c r="I25" s="511">
        <v>7</v>
      </c>
      <c r="J25" s="511">
        <v>10</v>
      </c>
      <c r="K25" s="481">
        <f>'HITUNG SEGMEN'!P73/1000</f>
        <v>2.04</v>
      </c>
      <c r="L25" s="483">
        <f>'HITUNG SEGMEN'!Q73*100</f>
        <v>62.962962962962962</v>
      </c>
      <c r="M25" s="472">
        <f>'HITUNG SEGMEN'!P74/1000</f>
        <v>0.8</v>
      </c>
      <c r="N25" s="483">
        <f>'HITUNG SEGMEN'!Q74*100</f>
        <v>24.691358024691358</v>
      </c>
      <c r="O25" s="472">
        <f>'HITUNG SEGMEN'!P75/1000</f>
        <v>0.4</v>
      </c>
      <c r="P25" s="483">
        <f>'HITUNG SEGMEN'!Q75*100</f>
        <v>12.345679012345679</v>
      </c>
      <c r="Q25" s="481"/>
      <c r="R25" s="471"/>
      <c r="S25" s="471"/>
      <c r="T25" s="471"/>
      <c r="U25" s="472"/>
      <c r="V25" s="471"/>
      <c r="W25" s="471"/>
      <c r="X25" s="471"/>
      <c r="Y25" s="471"/>
      <c r="Z25" s="471"/>
      <c r="AA25" s="471"/>
      <c r="AB25" s="471"/>
      <c r="AC25" s="471"/>
      <c r="AD25" s="473"/>
      <c r="AE25" s="489" t="s">
        <v>29</v>
      </c>
      <c r="AF25" s="474"/>
      <c r="AG25" s="476">
        <f t="shared" si="0"/>
        <v>1.1102230246251565E-16</v>
      </c>
      <c r="AH25" s="474"/>
      <c r="AI25" s="474"/>
      <c r="AJ25" s="474"/>
      <c r="AK25" s="474"/>
      <c r="AL25" s="474"/>
      <c r="AM25" s="475">
        <f t="shared" si="1"/>
        <v>3.2399999999999998</v>
      </c>
      <c r="AN25" s="476" t="e">
        <f>G25-#REF!</f>
        <v>#REF!</v>
      </c>
      <c r="AO25" s="474"/>
      <c r="AP25" s="477" t="s">
        <v>24</v>
      </c>
      <c r="AQ25" s="465">
        <v>4.2430000000000003</v>
      </c>
    </row>
    <row r="26" spans="1:43" s="465" customFormat="1" ht="24.95" customHeight="1">
      <c r="A26" s="503"/>
      <c r="B26" s="466">
        <f t="shared" si="2"/>
        <v>15</v>
      </c>
      <c r="C26" s="467">
        <f>C25+0.001</f>
        <v>1.0149999999999983</v>
      </c>
      <c r="D26" s="467">
        <f>D25+0.001</f>
        <v>1.0149999999999983</v>
      </c>
      <c r="E26" s="453" t="s">
        <v>41</v>
      </c>
      <c r="F26" s="468">
        <v>4.2240000000000002</v>
      </c>
      <c r="G26" s="469">
        <v>4.24</v>
      </c>
      <c r="H26" s="469">
        <v>4.24</v>
      </c>
      <c r="I26" s="511">
        <v>7</v>
      </c>
      <c r="J26" s="511">
        <v>10</v>
      </c>
      <c r="K26" s="481">
        <f>'HITUNG SEGMEN'!P92/1000</f>
        <v>4.04</v>
      </c>
      <c r="L26" s="483">
        <f>'HITUNG SEGMEN'!Q92*100</f>
        <v>95.283018867924525</v>
      </c>
      <c r="M26" s="472">
        <f>'HITUNG SEGMEN'!P93/1000</f>
        <v>0.2</v>
      </c>
      <c r="N26" s="483">
        <f>'HITUNG SEGMEN'!Q93*100</f>
        <v>4.716981132075472</v>
      </c>
      <c r="O26" s="472"/>
      <c r="P26" s="483"/>
      <c r="Q26" s="481"/>
      <c r="R26" s="471"/>
      <c r="S26" s="471"/>
      <c r="T26" s="471"/>
      <c r="U26" s="472"/>
      <c r="V26" s="471"/>
      <c r="W26" s="471"/>
      <c r="X26" s="471"/>
      <c r="Y26" s="471"/>
      <c r="Z26" s="471"/>
      <c r="AA26" s="471"/>
      <c r="AB26" s="471"/>
      <c r="AC26" s="471"/>
      <c r="AD26" s="473"/>
      <c r="AE26" s="489" t="s">
        <v>29</v>
      </c>
      <c r="AF26" s="474"/>
      <c r="AG26" s="476">
        <f t="shared" si="0"/>
        <v>1.6653345369377348E-16</v>
      </c>
      <c r="AH26" s="474"/>
      <c r="AI26" s="474"/>
      <c r="AJ26" s="474"/>
      <c r="AK26" s="474"/>
      <c r="AL26" s="474"/>
      <c r="AM26" s="475">
        <f t="shared" si="1"/>
        <v>4.24</v>
      </c>
      <c r="AN26" s="476" t="e">
        <f>G26-#REF!</f>
        <v>#REF!</v>
      </c>
      <c r="AO26" s="474"/>
      <c r="AP26" s="477" t="s">
        <v>24</v>
      </c>
      <c r="AQ26" s="465">
        <v>0.433</v>
      </c>
    </row>
    <row r="27" spans="1:43" s="465" customFormat="1" ht="24.95" customHeight="1">
      <c r="A27" s="503"/>
      <c r="B27" s="466">
        <f t="shared" si="2"/>
        <v>16</v>
      </c>
      <c r="C27" s="467">
        <f t="shared" si="3"/>
        <v>1.0159999999999982</v>
      </c>
      <c r="D27" s="467">
        <f t="shared" si="3"/>
        <v>1.0159999999999982</v>
      </c>
      <c r="E27" s="453" t="s">
        <v>42</v>
      </c>
      <c r="F27" s="468">
        <v>0.45900000000000002</v>
      </c>
      <c r="G27" s="469">
        <v>0.43</v>
      </c>
      <c r="H27" s="469">
        <v>0.46</v>
      </c>
      <c r="I27" s="511">
        <v>12</v>
      </c>
      <c r="J27" s="511">
        <v>15</v>
      </c>
      <c r="K27" s="481">
        <f>'HITUNG SEGMEN'!P116/1000</f>
        <v>0.46</v>
      </c>
      <c r="L27" s="483">
        <f>'HITUNG SEGMEN'!Q116*100</f>
        <v>100</v>
      </c>
      <c r="M27" s="472"/>
      <c r="N27" s="483"/>
      <c r="O27" s="472"/>
      <c r="P27" s="483"/>
      <c r="Q27" s="481"/>
      <c r="R27" s="471"/>
      <c r="S27" s="471"/>
      <c r="T27" s="471"/>
      <c r="U27" s="472"/>
      <c r="V27" s="471"/>
      <c r="W27" s="471"/>
      <c r="X27" s="471"/>
      <c r="Y27" s="471"/>
      <c r="Z27" s="471"/>
      <c r="AA27" s="471"/>
      <c r="AB27" s="471"/>
      <c r="AC27" s="471"/>
      <c r="AD27" s="473"/>
      <c r="AE27" s="489" t="s">
        <v>29</v>
      </c>
      <c r="AF27" s="474"/>
      <c r="AG27" s="476">
        <f t="shared" si="0"/>
        <v>0</v>
      </c>
      <c r="AH27" s="474"/>
      <c r="AI27" s="474"/>
      <c r="AJ27" s="474"/>
      <c r="AK27" s="474"/>
      <c r="AL27" s="474"/>
      <c r="AM27" s="475">
        <f t="shared" si="1"/>
        <v>0.46</v>
      </c>
      <c r="AN27" s="476" t="e">
        <f>G27-#REF!</f>
        <v>#REF!</v>
      </c>
      <c r="AO27" s="474"/>
      <c r="AP27" s="477" t="s">
        <v>24</v>
      </c>
      <c r="AQ27" s="465">
        <v>2.2480000000000002</v>
      </c>
    </row>
    <row r="28" spans="1:43" s="465" customFormat="1" ht="24.95" customHeight="1">
      <c r="A28" s="503"/>
      <c r="B28" s="466">
        <f t="shared" si="2"/>
        <v>17</v>
      </c>
      <c r="C28" s="467">
        <f t="shared" si="3"/>
        <v>1.0169999999999981</v>
      </c>
      <c r="D28" s="467">
        <f t="shared" si="3"/>
        <v>1.0169999999999981</v>
      </c>
      <c r="E28" s="453" t="s">
        <v>43</v>
      </c>
      <c r="F28" s="468">
        <v>2.2370000000000001</v>
      </c>
      <c r="G28" s="469">
        <v>2.25</v>
      </c>
      <c r="H28" s="469">
        <v>2.2400000000000002</v>
      </c>
      <c r="I28" s="511">
        <v>6.3</v>
      </c>
      <c r="J28" s="511">
        <v>8</v>
      </c>
      <c r="K28" s="481">
        <f>'HITUNG SEGMEN'!P123/1000</f>
        <v>2.04</v>
      </c>
      <c r="L28" s="483">
        <f>'HITUNG SEGMEN'!Q123*100</f>
        <v>91.071428571428569</v>
      </c>
      <c r="M28" s="472">
        <f>'HITUNG SEGMEN'!P124/1000</f>
        <v>0.2</v>
      </c>
      <c r="N28" s="483">
        <f>'HITUNG SEGMEN'!Q124*100</f>
        <v>8.9285714285714288</v>
      </c>
      <c r="O28" s="472"/>
      <c r="P28" s="483"/>
      <c r="Q28" s="481"/>
      <c r="R28" s="471"/>
      <c r="S28" s="471"/>
      <c r="T28" s="471"/>
      <c r="U28" s="472"/>
      <c r="V28" s="471"/>
      <c r="W28" s="471"/>
      <c r="X28" s="471"/>
      <c r="Y28" s="471"/>
      <c r="Z28" s="471"/>
      <c r="AA28" s="471"/>
      <c r="AB28" s="471"/>
      <c r="AC28" s="471"/>
      <c r="AD28" s="473"/>
      <c r="AE28" s="489" t="s">
        <v>40</v>
      </c>
      <c r="AF28" s="474"/>
      <c r="AG28" s="476">
        <f t="shared" si="0"/>
        <v>1.6653345369377348E-16</v>
      </c>
      <c r="AH28" s="474"/>
      <c r="AI28" s="474"/>
      <c r="AJ28" s="474"/>
      <c r="AK28" s="474"/>
      <c r="AL28" s="474"/>
      <c r="AM28" s="475">
        <f t="shared" si="1"/>
        <v>2.2400000000000002</v>
      </c>
      <c r="AN28" s="476" t="e">
        <f>G28-#REF!</f>
        <v>#REF!</v>
      </c>
      <c r="AO28" s="474"/>
      <c r="AP28" s="477"/>
      <c r="AQ28" s="465">
        <v>1.1000000000000001</v>
      </c>
    </row>
    <row r="29" spans="1:43" s="465" customFormat="1" ht="24.95" customHeight="1">
      <c r="A29" s="503"/>
      <c r="B29" s="466">
        <f t="shared" si="2"/>
        <v>18</v>
      </c>
      <c r="C29" s="467">
        <f t="shared" si="3"/>
        <v>1.017999999999998</v>
      </c>
      <c r="D29" s="467">
        <f t="shared" si="3"/>
        <v>1.017999999999998</v>
      </c>
      <c r="E29" s="453" t="s">
        <v>44</v>
      </c>
      <c r="F29" s="468">
        <v>1.1240000000000001</v>
      </c>
      <c r="G29" s="469">
        <v>1.1000000000000001</v>
      </c>
      <c r="H29" s="469">
        <v>1.1200000000000001</v>
      </c>
      <c r="I29" s="511">
        <v>7</v>
      </c>
      <c r="J29" s="511">
        <v>8</v>
      </c>
      <c r="K29" s="481">
        <f>'HITUNG SEGMEN'!P137/1000</f>
        <v>0.92</v>
      </c>
      <c r="L29" s="483">
        <f>'HITUNG SEGMEN'!Q137*100</f>
        <v>82.142857142857139</v>
      </c>
      <c r="M29" s="472">
        <f>'HITUNG SEGMEN'!P138/1000</f>
        <v>0.2</v>
      </c>
      <c r="N29" s="483">
        <f>'HITUNG SEGMEN'!Q138*100</f>
        <v>17.857142857142858</v>
      </c>
      <c r="O29" s="472"/>
      <c r="P29" s="483"/>
      <c r="Q29" s="481"/>
      <c r="R29" s="471"/>
      <c r="S29" s="471"/>
      <c r="T29" s="471"/>
      <c r="U29" s="472"/>
      <c r="V29" s="471"/>
      <c r="W29" s="471"/>
      <c r="X29" s="471"/>
      <c r="Y29" s="471"/>
      <c r="Z29" s="471"/>
      <c r="AA29" s="471"/>
      <c r="AB29" s="471"/>
      <c r="AC29" s="471"/>
      <c r="AD29" s="473"/>
      <c r="AE29" s="489" t="s">
        <v>40</v>
      </c>
      <c r="AF29" s="474"/>
      <c r="AG29" s="476">
        <f t="shared" si="0"/>
        <v>5.5511151231257827E-17</v>
      </c>
      <c r="AH29" s="474"/>
      <c r="AI29" s="474"/>
      <c r="AJ29" s="474"/>
      <c r="AK29" s="474"/>
      <c r="AL29" s="474"/>
      <c r="AM29" s="475">
        <f t="shared" si="1"/>
        <v>1.1200000000000001</v>
      </c>
      <c r="AN29" s="476" t="e">
        <f>G29-#REF!</f>
        <v>#REF!</v>
      </c>
      <c r="AO29" s="474"/>
      <c r="AP29" s="477"/>
      <c r="AQ29" s="465">
        <v>1.6</v>
      </c>
    </row>
    <row r="30" spans="1:43" s="465" customFormat="1" ht="24.95" customHeight="1">
      <c r="A30" s="503"/>
      <c r="B30" s="466">
        <f t="shared" si="2"/>
        <v>19</v>
      </c>
      <c r="C30" s="467">
        <f t="shared" si="3"/>
        <v>1.0189999999999979</v>
      </c>
      <c r="D30" s="467">
        <f t="shared" si="3"/>
        <v>1.0189999999999979</v>
      </c>
      <c r="E30" s="453" t="s">
        <v>45</v>
      </c>
      <c r="F30" s="468">
        <v>1.629</v>
      </c>
      <c r="G30" s="469">
        <v>1.6</v>
      </c>
      <c r="H30" s="469">
        <v>1.64</v>
      </c>
      <c r="I30" s="511">
        <v>7</v>
      </c>
      <c r="J30" s="511">
        <v>8</v>
      </c>
      <c r="K30" s="481">
        <f>'HITUNG SEGMEN'!P145/1000</f>
        <v>1.64</v>
      </c>
      <c r="L30" s="483">
        <f>'HITUNG SEGMEN'!Q145*100</f>
        <v>100</v>
      </c>
      <c r="M30" s="472"/>
      <c r="N30" s="483"/>
      <c r="O30" s="472"/>
      <c r="P30" s="483"/>
      <c r="Q30" s="481"/>
      <c r="R30" s="471"/>
      <c r="S30" s="471"/>
      <c r="T30" s="471"/>
      <c r="U30" s="472"/>
      <c r="V30" s="471"/>
      <c r="W30" s="471"/>
      <c r="X30" s="471"/>
      <c r="Y30" s="471"/>
      <c r="Z30" s="471"/>
      <c r="AA30" s="471"/>
      <c r="AB30" s="471"/>
      <c r="AC30" s="471"/>
      <c r="AD30" s="473"/>
      <c r="AE30" s="489" t="s">
        <v>40</v>
      </c>
      <c r="AF30" s="474"/>
      <c r="AG30" s="476">
        <f t="shared" si="0"/>
        <v>0</v>
      </c>
      <c r="AH30" s="474"/>
      <c r="AI30" s="474"/>
      <c r="AJ30" s="474"/>
      <c r="AK30" s="474"/>
      <c r="AL30" s="474"/>
      <c r="AM30" s="475">
        <f t="shared" si="1"/>
        <v>1.64</v>
      </c>
      <c r="AN30" s="476" t="e">
        <f>G30-#REF!</f>
        <v>#REF!</v>
      </c>
      <c r="AO30" s="474"/>
      <c r="AP30" s="477"/>
      <c r="AQ30" s="465">
        <v>0.30599999999999999</v>
      </c>
    </row>
    <row r="31" spans="1:43" s="465" customFormat="1" ht="24.95" customHeight="1">
      <c r="A31" s="503"/>
      <c r="B31" s="466">
        <f t="shared" si="2"/>
        <v>20</v>
      </c>
      <c r="C31" s="467">
        <f t="shared" si="3"/>
        <v>1.0199999999999978</v>
      </c>
      <c r="D31" s="467">
        <f t="shared" si="3"/>
        <v>1.0199999999999978</v>
      </c>
      <c r="E31" s="453" t="s">
        <v>46</v>
      </c>
      <c r="F31" s="468">
        <v>0.311</v>
      </c>
      <c r="G31" s="469">
        <v>0.31</v>
      </c>
      <c r="H31" s="469">
        <v>0.32</v>
      </c>
      <c r="I31" s="511">
        <v>7.2</v>
      </c>
      <c r="J31" s="511">
        <v>10.6</v>
      </c>
      <c r="K31" s="481">
        <f>'HITUNG SEGMEN'!P156/1000</f>
        <v>0.32</v>
      </c>
      <c r="L31" s="483">
        <f>'HITUNG SEGMEN'!Q156*100</f>
        <v>100</v>
      </c>
      <c r="M31" s="472"/>
      <c r="N31" s="483"/>
      <c r="O31" s="472"/>
      <c r="P31" s="483"/>
      <c r="Q31" s="481"/>
      <c r="R31" s="471"/>
      <c r="S31" s="471"/>
      <c r="T31" s="471"/>
      <c r="U31" s="472"/>
      <c r="V31" s="471"/>
      <c r="W31" s="471"/>
      <c r="X31" s="471"/>
      <c r="Y31" s="471"/>
      <c r="Z31" s="471"/>
      <c r="AA31" s="471"/>
      <c r="AB31" s="471"/>
      <c r="AC31" s="471"/>
      <c r="AD31" s="473"/>
      <c r="AE31" s="489" t="s">
        <v>40</v>
      </c>
      <c r="AF31" s="474"/>
      <c r="AG31" s="476">
        <f t="shared" si="0"/>
        <v>0</v>
      </c>
      <c r="AH31" s="474"/>
      <c r="AI31" s="474"/>
      <c r="AJ31" s="474"/>
      <c r="AK31" s="474"/>
      <c r="AL31" s="474"/>
      <c r="AM31" s="475">
        <f t="shared" si="1"/>
        <v>0.32</v>
      </c>
      <c r="AN31" s="476" t="e">
        <f>G31-#REF!</f>
        <v>#REF!</v>
      </c>
      <c r="AO31" s="474"/>
      <c r="AP31" s="477"/>
      <c r="AQ31" s="465">
        <v>0.29299999999999998</v>
      </c>
    </row>
    <row r="32" spans="1:43" s="465" customFormat="1" ht="24.95" customHeight="1">
      <c r="A32" s="503"/>
      <c r="B32" s="466">
        <f>+B31+1</f>
        <v>21</v>
      </c>
      <c r="C32" s="467">
        <f t="shared" si="3"/>
        <v>1.0209999999999977</v>
      </c>
      <c r="D32" s="467">
        <f t="shared" si="3"/>
        <v>1.0209999999999977</v>
      </c>
      <c r="E32" s="453" t="s">
        <v>47</v>
      </c>
      <c r="F32" s="468">
        <v>0.313</v>
      </c>
      <c r="G32" s="469">
        <v>0.3</v>
      </c>
      <c r="H32" s="469">
        <v>0.31</v>
      </c>
      <c r="I32" s="511">
        <v>7</v>
      </c>
      <c r="J32" s="511">
        <v>9.5</v>
      </c>
      <c r="K32" s="481">
        <f>'HITUNG SEGMEN'!P163/1000</f>
        <v>0.31</v>
      </c>
      <c r="L32" s="483">
        <f>'HITUNG SEGMEN'!Q163*100</f>
        <v>100</v>
      </c>
      <c r="M32" s="472"/>
      <c r="N32" s="483"/>
      <c r="O32" s="472"/>
      <c r="P32" s="483"/>
      <c r="Q32" s="481"/>
      <c r="R32" s="471"/>
      <c r="S32" s="471"/>
      <c r="T32" s="471"/>
      <c r="U32" s="472"/>
      <c r="V32" s="471"/>
      <c r="W32" s="471"/>
      <c r="X32" s="471"/>
      <c r="Y32" s="471"/>
      <c r="Z32" s="471"/>
      <c r="AA32" s="471"/>
      <c r="AB32" s="471"/>
      <c r="AC32" s="471"/>
      <c r="AD32" s="473"/>
      <c r="AE32" s="489" t="s">
        <v>40</v>
      </c>
      <c r="AF32" s="474"/>
      <c r="AG32" s="476">
        <f t="shared" si="0"/>
        <v>0</v>
      </c>
      <c r="AH32" s="474"/>
      <c r="AI32" s="474"/>
      <c r="AJ32" s="474"/>
      <c r="AK32" s="474"/>
      <c r="AL32" s="474"/>
      <c r="AM32" s="475">
        <f t="shared" si="1"/>
        <v>0.31</v>
      </c>
      <c r="AN32" s="476" t="e">
        <f>G32-#REF!</f>
        <v>#REF!</v>
      </c>
      <c r="AO32" s="474"/>
      <c r="AP32" s="477"/>
      <c r="AQ32" s="465">
        <v>0.29899999999999999</v>
      </c>
    </row>
    <row r="33" spans="1:43" s="465" customFormat="1" ht="24.95" customHeight="1">
      <c r="A33" s="503"/>
      <c r="B33" s="466">
        <f t="shared" si="2"/>
        <v>22</v>
      </c>
      <c r="C33" s="467">
        <f t="shared" si="3"/>
        <v>1.0219999999999976</v>
      </c>
      <c r="D33" s="467">
        <f t="shared" si="3"/>
        <v>1.0219999999999976</v>
      </c>
      <c r="E33" s="453" t="s">
        <v>48</v>
      </c>
      <c r="F33" s="468">
        <v>0.29899999999999999</v>
      </c>
      <c r="G33" s="469">
        <v>0.3</v>
      </c>
      <c r="H33" s="469">
        <v>0.31</v>
      </c>
      <c r="I33" s="511">
        <v>7</v>
      </c>
      <c r="J33" s="511">
        <v>10</v>
      </c>
      <c r="K33" s="481">
        <f>'HITUNG SEGMEN'!P171/1000</f>
        <v>0.31</v>
      </c>
      <c r="L33" s="483">
        <f>'HITUNG SEGMEN'!Q171*100</f>
        <v>100</v>
      </c>
      <c r="M33" s="472"/>
      <c r="N33" s="483"/>
      <c r="O33" s="472"/>
      <c r="P33" s="483"/>
      <c r="Q33" s="481"/>
      <c r="R33" s="471"/>
      <c r="S33" s="471"/>
      <c r="T33" s="471"/>
      <c r="U33" s="472"/>
      <c r="V33" s="471"/>
      <c r="W33" s="471"/>
      <c r="X33" s="471"/>
      <c r="Y33" s="471"/>
      <c r="Z33" s="471"/>
      <c r="AA33" s="471"/>
      <c r="AB33" s="471"/>
      <c r="AC33" s="471"/>
      <c r="AD33" s="473"/>
      <c r="AE33" s="489" t="s">
        <v>40</v>
      </c>
      <c r="AF33" s="474"/>
      <c r="AG33" s="476">
        <f t="shared" si="0"/>
        <v>0</v>
      </c>
      <c r="AH33" s="474"/>
      <c r="AI33" s="474"/>
      <c r="AJ33" s="474"/>
      <c r="AK33" s="474"/>
      <c r="AL33" s="474"/>
      <c r="AM33" s="475">
        <f t="shared" si="1"/>
        <v>0.31</v>
      </c>
      <c r="AN33" s="476" t="e">
        <f>G33-#REF!</f>
        <v>#REF!</v>
      </c>
      <c r="AO33" s="474"/>
      <c r="AP33" s="477"/>
      <c r="AQ33" s="465">
        <v>0.26100000000000001</v>
      </c>
    </row>
    <row r="34" spans="1:43" s="465" customFormat="1" ht="24.95" customHeight="1">
      <c r="A34" s="503"/>
      <c r="B34" s="466">
        <f t="shared" si="2"/>
        <v>23</v>
      </c>
      <c r="C34" s="467">
        <f t="shared" si="3"/>
        <v>1.0229999999999975</v>
      </c>
      <c r="D34" s="467">
        <f t="shared" si="3"/>
        <v>1.0229999999999975</v>
      </c>
      <c r="E34" s="453" t="s">
        <v>49</v>
      </c>
      <c r="F34" s="468">
        <v>0.27300000000000002</v>
      </c>
      <c r="G34" s="469">
        <v>0.26</v>
      </c>
      <c r="H34" s="469">
        <v>0.28000000000000003</v>
      </c>
      <c r="I34" s="511">
        <v>6.6</v>
      </c>
      <c r="J34" s="511">
        <v>9</v>
      </c>
      <c r="K34" s="481">
        <f>'HITUNG SEGMEN'!P178/1000</f>
        <v>0.28000000000000003</v>
      </c>
      <c r="L34" s="483">
        <f>'HITUNG SEGMEN'!Q178*100</f>
        <v>100</v>
      </c>
      <c r="M34" s="472"/>
      <c r="N34" s="483"/>
      <c r="O34" s="472"/>
      <c r="P34" s="483"/>
      <c r="Q34" s="481"/>
      <c r="R34" s="471"/>
      <c r="S34" s="471"/>
      <c r="T34" s="471"/>
      <c r="U34" s="472"/>
      <c r="V34" s="471"/>
      <c r="W34" s="471"/>
      <c r="X34" s="471"/>
      <c r="Y34" s="471"/>
      <c r="Z34" s="471"/>
      <c r="AA34" s="471"/>
      <c r="AB34" s="471"/>
      <c r="AC34" s="471"/>
      <c r="AD34" s="473"/>
      <c r="AE34" s="489" t="s">
        <v>40</v>
      </c>
      <c r="AF34" s="474"/>
      <c r="AG34" s="476">
        <f t="shared" si="0"/>
        <v>0</v>
      </c>
      <c r="AH34" s="474"/>
      <c r="AI34" s="474"/>
      <c r="AJ34" s="474"/>
      <c r="AK34" s="474"/>
      <c r="AL34" s="474"/>
      <c r="AM34" s="475">
        <f t="shared" si="1"/>
        <v>0.28000000000000003</v>
      </c>
      <c r="AN34" s="476" t="e">
        <f>G34-#REF!</f>
        <v>#REF!</v>
      </c>
      <c r="AO34" s="474"/>
      <c r="AP34" s="477"/>
      <c r="AQ34" s="465">
        <v>0.59099999999999997</v>
      </c>
    </row>
    <row r="35" spans="1:43" s="465" customFormat="1" ht="24.95" customHeight="1">
      <c r="A35" s="503"/>
      <c r="B35" s="466">
        <f t="shared" si="2"/>
        <v>24</v>
      </c>
      <c r="C35" s="467">
        <f>C34+0.001</f>
        <v>1.0239999999999974</v>
      </c>
      <c r="D35" s="467">
        <f>D34+0.001</f>
        <v>1.0239999999999974</v>
      </c>
      <c r="E35" s="453" t="s">
        <v>50</v>
      </c>
      <c r="F35" s="468">
        <v>0.55600000000000005</v>
      </c>
      <c r="G35" s="469">
        <v>0.59</v>
      </c>
      <c r="H35" s="469">
        <v>0.54</v>
      </c>
      <c r="I35" s="511">
        <v>4</v>
      </c>
      <c r="J35" s="511">
        <v>6</v>
      </c>
      <c r="K35" s="481">
        <f>'HITUNG SEGMEN'!P185/1000</f>
        <v>0.54</v>
      </c>
      <c r="L35" s="483">
        <f>'HITUNG SEGMEN'!Q185*100</f>
        <v>100</v>
      </c>
      <c r="M35" s="472"/>
      <c r="N35" s="483"/>
      <c r="O35" s="472"/>
      <c r="P35" s="483"/>
      <c r="Q35" s="481"/>
      <c r="R35" s="471"/>
      <c r="S35" s="471"/>
      <c r="T35" s="471"/>
      <c r="U35" s="472"/>
      <c r="V35" s="471"/>
      <c r="W35" s="471"/>
      <c r="X35" s="471"/>
      <c r="Y35" s="471"/>
      <c r="Z35" s="471"/>
      <c r="AA35" s="471"/>
      <c r="AB35" s="471"/>
      <c r="AC35" s="471"/>
      <c r="AD35" s="473"/>
      <c r="AE35" s="489" t="s">
        <v>40</v>
      </c>
      <c r="AF35" s="474"/>
      <c r="AG35" s="476">
        <f t="shared" si="0"/>
        <v>0</v>
      </c>
      <c r="AH35" s="474"/>
      <c r="AI35" s="474"/>
      <c r="AJ35" s="474"/>
      <c r="AK35" s="474"/>
      <c r="AL35" s="474"/>
      <c r="AM35" s="475">
        <f t="shared" si="1"/>
        <v>0.54</v>
      </c>
      <c r="AN35" s="476" t="e">
        <f>G35-#REF!</f>
        <v>#REF!</v>
      </c>
      <c r="AO35" s="474"/>
      <c r="AP35" s="477"/>
      <c r="AQ35" s="465">
        <v>0.16500000000000001</v>
      </c>
    </row>
    <row r="36" spans="1:43" s="465" customFormat="1" ht="24.95" customHeight="1">
      <c r="A36" s="503"/>
      <c r="B36" s="466">
        <f t="shared" si="2"/>
        <v>25</v>
      </c>
      <c r="C36" s="467">
        <f t="shared" si="3"/>
        <v>1.0249999999999972</v>
      </c>
      <c r="D36" s="467">
        <f t="shared" si="3"/>
        <v>1.0249999999999972</v>
      </c>
      <c r="E36" s="453" t="s">
        <v>51</v>
      </c>
      <c r="F36" s="468">
        <v>0.17100000000000001</v>
      </c>
      <c r="G36" s="469">
        <v>0.17</v>
      </c>
      <c r="H36" s="469">
        <v>0.18</v>
      </c>
      <c r="I36" s="511">
        <v>5</v>
      </c>
      <c r="J36" s="511">
        <v>7</v>
      </c>
      <c r="K36" s="481">
        <f>'HITUNG SEGMEN'!P192/1000</f>
        <v>0.18</v>
      </c>
      <c r="L36" s="483">
        <f>'HITUNG SEGMEN'!Q192*100</f>
        <v>100</v>
      </c>
      <c r="M36" s="472"/>
      <c r="N36" s="483"/>
      <c r="O36" s="472"/>
      <c r="P36" s="483"/>
      <c r="Q36" s="481"/>
      <c r="R36" s="471"/>
      <c r="S36" s="471"/>
      <c r="T36" s="471"/>
      <c r="U36" s="472"/>
      <c r="V36" s="471"/>
      <c r="W36" s="471"/>
      <c r="X36" s="471"/>
      <c r="Y36" s="471"/>
      <c r="Z36" s="471"/>
      <c r="AA36" s="471"/>
      <c r="AB36" s="471"/>
      <c r="AC36" s="471"/>
      <c r="AD36" s="473"/>
      <c r="AE36" s="489" t="s">
        <v>40</v>
      </c>
      <c r="AF36" s="474"/>
      <c r="AG36" s="476">
        <f t="shared" si="0"/>
        <v>0</v>
      </c>
      <c r="AH36" s="474"/>
      <c r="AI36" s="474"/>
      <c r="AJ36" s="474"/>
      <c r="AK36" s="474"/>
      <c r="AL36" s="474"/>
      <c r="AM36" s="475">
        <f t="shared" si="1"/>
        <v>0.18</v>
      </c>
      <c r="AN36" s="476" t="e">
        <f>G36-#REF!</f>
        <v>#REF!</v>
      </c>
      <c r="AO36" s="474"/>
      <c r="AP36" s="477"/>
      <c r="AQ36" s="465">
        <v>0.30399999999999999</v>
      </c>
    </row>
    <row r="37" spans="1:43" s="465" customFormat="1" ht="24.95" customHeight="1">
      <c r="A37" s="503"/>
      <c r="B37" s="466">
        <f t="shared" si="2"/>
        <v>26</v>
      </c>
      <c r="C37" s="467">
        <f t="shared" si="3"/>
        <v>1.0259999999999971</v>
      </c>
      <c r="D37" s="467">
        <f t="shared" si="3"/>
        <v>1.0259999999999971</v>
      </c>
      <c r="E37" s="453" t="s">
        <v>52</v>
      </c>
      <c r="F37" s="468">
        <v>0.33200000000000002</v>
      </c>
      <c r="G37" s="469">
        <v>0.3</v>
      </c>
      <c r="H37" s="469">
        <v>0.32</v>
      </c>
      <c r="I37" s="511">
        <v>7</v>
      </c>
      <c r="J37" s="511">
        <v>11</v>
      </c>
      <c r="K37" s="481">
        <f>'HITUNG SEGMEN'!P199/1000</f>
        <v>0.32</v>
      </c>
      <c r="L37" s="483">
        <f>'HITUNG SEGMEN'!Q199*100</f>
        <v>100</v>
      </c>
      <c r="M37" s="472"/>
      <c r="N37" s="483"/>
      <c r="O37" s="472"/>
      <c r="P37" s="483"/>
      <c r="Q37" s="481"/>
      <c r="R37" s="471"/>
      <c r="S37" s="471"/>
      <c r="T37" s="471"/>
      <c r="U37" s="472"/>
      <c r="V37" s="471"/>
      <c r="W37" s="471"/>
      <c r="X37" s="471"/>
      <c r="Y37" s="471"/>
      <c r="Z37" s="471"/>
      <c r="AA37" s="471"/>
      <c r="AB37" s="471"/>
      <c r="AC37" s="471"/>
      <c r="AD37" s="473"/>
      <c r="AE37" s="489" t="s">
        <v>40</v>
      </c>
      <c r="AF37" s="474"/>
      <c r="AG37" s="476">
        <f t="shared" si="0"/>
        <v>0</v>
      </c>
      <c r="AH37" s="474"/>
      <c r="AI37" s="474"/>
      <c r="AJ37" s="474"/>
      <c r="AK37" s="474"/>
      <c r="AL37" s="474"/>
      <c r="AM37" s="475">
        <f t="shared" si="1"/>
        <v>0.32</v>
      </c>
      <c r="AN37" s="476" t="e">
        <f>G37-#REF!</f>
        <v>#REF!</v>
      </c>
      <c r="AO37" s="474"/>
      <c r="AP37" s="477"/>
      <c r="AQ37" s="465">
        <v>0.47099999999999997</v>
      </c>
    </row>
    <row r="38" spans="1:43" s="465" customFormat="1" ht="24.95" customHeight="1">
      <c r="A38" s="503"/>
      <c r="B38" s="466">
        <f t="shared" si="2"/>
        <v>27</v>
      </c>
      <c r="C38" s="467">
        <f t="shared" si="3"/>
        <v>1.026999999999997</v>
      </c>
      <c r="D38" s="467">
        <f t="shared" si="3"/>
        <v>1.026999999999997</v>
      </c>
      <c r="E38" s="453" t="s">
        <v>53</v>
      </c>
      <c r="F38" s="468">
        <v>0.48</v>
      </c>
      <c r="G38" s="469">
        <v>0.47</v>
      </c>
      <c r="H38" s="469">
        <v>0.47</v>
      </c>
      <c r="I38" s="511">
        <v>10</v>
      </c>
      <c r="J38" s="511">
        <v>14</v>
      </c>
      <c r="K38" s="481">
        <f>'HITUNG SEGMEN'!P207/1000</f>
        <v>0.2</v>
      </c>
      <c r="L38" s="483">
        <f>'HITUNG SEGMEN'!Q207*100</f>
        <v>42.553191489361701</v>
      </c>
      <c r="M38" s="472">
        <f>'HITUNG SEGMEN'!P208/1000</f>
        <v>0.27</v>
      </c>
      <c r="N38" s="483">
        <f>'HITUNG SEGMEN'!Q208*100</f>
        <v>57.446808510638306</v>
      </c>
      <c r="O38" s="472"/>
      <c r="P38" s="483"/>
      <c r="Q38" s="481"/>
      <c r="R38" s="471"/>
      <c r="S38" s="471"/>
      <c r="T38" s="471"/>
      <c r="U38" s="472"/>
      <c r="V38" s="471"/>
      <c r="W38" s="471"/>
      <c r="X38" s="471"/>
      <c r="Y38" s="471"/>
      <c r="Z38" s="471"/>
      <c r="AA38" s="471"/>
      <c r="AB38" s="471"/>
      <c r="AC38" s="471"/>
      <c r="AD38" s="473"/>
      <c r="AE38" s="489" t="s">
        <v>40</v>
      </c>
      <c r="AF38" s="474"/>
      <c r="AG38" s="476">
        <f t="shared" si="0"/>
        <v>-5.5511151231257827E-17</v>
      </c>
      <c r="AH38" s="474"/>
      <c r="AI38" s="474"/>
      <c r="AJ38" s="474"/>
      <c r="AK38" s="474"/>
      <c r="AL38" s="474"/>
      <c r="AM38" s="475">
        <f t="shared" si="1"/>
        <v>0.47000000000000003</v>
      </c>
      <c r="AN38" s="476" t="e">
        <f>G38-#REF!</f>
        <v>#REF!</v>
      </c>
      <c r="AO38" s="474"/>
      <c r="AP38" s="477"/>
      <c r="AQ38" s="465">
        <v>1.0189999999999999</v>
      </c>
    </row>
    <row r="39" spans="1:43" s="465" customFormat="1" ht="24.95" customHeight="1">
      <c r="A39" s="503"/>
      <c r="B39" s="466">
        <f t="shared" si="2"/>
        <v>28</v>
      </c>
      <c r="C39" s="467">
        <f t="shared" si="3"/>
        <v>1.0279999999999969</v>
      </c>
      <c r="D39" s="467">
        <f t="shared" si="3"/>
        <v>1.0279999999999969</v>
      </c>
      <c r="E39" s="453" t="s">
        <v>54</v>
      </c>
      <c r="F39" s="468">
        <v>1.012</v>
      </c>
      <c r="G39" s="469">
        <v>1.02</v>
      </c>
      <c r="H39" s="469">
        <v>1.02</v>
      </c>
      <c r="I39" s="511">
        <v>4.0999999999999996</v>
      </c>
      <c r="J39" s="511">
        <v>7</v>
      </c>
      <c r="K39" s="481">
        <f>G39-M39-O39-Q39-S39-U39-W39-Y39-AA39-AC39</f>
        <v>1.02</v>
      </c>
      <c r="L39" s="483">
        <f>'HITUNG SEGMEN'!Q215*100</f>
        <v>100</v>
      </c>
      <c r="M39" s="472"/>
      <c r="N39" s="483"/>
      <c r="O39" s="472"/>
      <c r="P39" s="483"/>
      <c r="Q39" s="481"/>
      <c r="R39" s="471"/>
      <c r="S39" s="471"/>
      <c r="T39" s="471"/>
      <c r="U39" s="472"/>
      <c r="V39" s="471"/>
      <c r="W39" s="471"/>
      <c r="X39" s="471"/>
      <c r="Y39" s="471"/>
      <c r="Z39" s="471"/>
      <c r="AA39" s="471"/>
      <c r="AB39" s="471"/>
      <c r="AC39" s="471"/>
      <c r="AD39" s="473"/>
      <c r="AE39" s="489" t="s">
        <v>40</v>
      </c>
      <c r="AF39" s="474"/>
      <c r="AG39" s="476">
        <f t="shared" si="0"/>
        <v>0</v>
      </c>
      <c r="AH39" s="474"/>
      <c r="AI39" s="474"/>
      <c r="AJ39" s="474"/>
      <c r="AK39" s="474"/>
      <c r="AL39" s="474"/>
      <c r="AM39" s="475">
        <f t="shared" si="1"/>
        <v>1.02</v>
      </c>
      <c r="AN39" s="476" t="e">
        <f>G39-#REF!</f>
        <v>#REF!</v>
      </c>
      <c r="AO39" s="474"/>
      <c r="AP39" s="477"/>
      <c r="AQ39" s="465">
        <v>0.96799999999999997</v>
      </c>
    </row>
    <row r="40" spans="1:43" s="465" customFormat="1" ht="24.95" customHeight="1">
      <c r="A40" s="503"/>
      <c r="B40" s="466">
        <f t="shared" si="2"/>
        <v>29</v>
      </c>
      <c r="C40" s="467">
        <f t="shared" si="3"/>
        <v>1.0289999999999968</v>
      </c>
      <c r="D40" s="467">
        <f t="shared" si="3"/>
        <v>1.0289999999999968</v>
      </c>
      <c r="E40" s="453" t="s">
        <v>55</v>
      </c>
      <c r="F40" s="468">
        <v>0.97099999999999997</v>
      </c>
      <c r="G40" s="469">
        <v>0.97</v>
      </c>
      <c r="H40" s="469">
        <v>0.98</v>
      </c>
      <c r="I40" s="511">
        <v>9</v>
      </c>
      <c r="J40" s="511">
        <v>12</v>
      </c>
      <c r="K40" s="481">
        <f>'HITUNG SEGMEN'!P222/1000</f>
        <v>0.98</v>
      </c>
      <c r="L40" s="483">
        <f>'HITUNG SEGMEN'!Q222*100</f>
        <v>100</v>
      </c>
      <c r="M40" s="472"/>
      <c r="N40" s="483"/>
      <c r="O40" s="472"/>
      <c r="P40" s="483"/>
      <c r="Q40" s="481"/>
      <c r="R40" s="471"/>
      <c r="S40" s="471"/>
      <c r="T40" s="471"/>
      <c r="U40" s="472"/>
      <c r="V40" s="471"/>
      <c r="W40" s="471"/>
      <c r="X40" s="471"/>
      <c r="Y40" s="471"/>
      <c r="Z40" s="471"/>
      <c r="AA40" s="471"/>
      <c r="AB40" s="471"/>
      <c r="AC40" s="471"/>
      <c r="AD40" s="473"/>
      <c r="AE40" s="489" t="s">
        <v>40</v>
      </c>
      <c r="AF40" s="474"/>
      <c r="AG40" s="476">
        <f t="shared" si="0"/>
        <v>0</v>
      </c>
      <c r="AH40" s="474"/>
      <c r="AI40" s="474"/>
      <c r="AJ40" s="474"/>
      <c r="AK40" s="474"/>
      <c r="AL40" s="474"/>
      <c r="AM40" s="475">
        <f t="shared" si="1"/>
        <v>0.98</v>
      </c>
      <c r="AN40" s="476" t="e">
        <f>G40-#REF!</f>
        <v>#REF!</v>
      </c>
      <c r="AO40" s="474"/>
      <c r="AP40" s="477"/>
      <c r="AQ40" s="465">
        <v>0.86599999999999999</v>
      </c>
    </row>
    <row r="41" spans="1:43" s="465" customFormat="1" ht="24.95" customHeight="1">
      <c r="A41" s="503"/>
      <c r="B41" s="466">
        <f t="shared" si="2"/>
        <v>30</v>
      </c>
      <c r="C41" s="467">
        <f t="shared" si="3"/>
        <v>1.0299999999999967</v>
      </c>
      <c r="D41" s="467">
        <f t="shared" si="3"/>
        <v>1.0299999999999967</v>
      </c>
      <c r="E41" s="453" t="s">
        <v>1140</v>
      </c>
      <c r="F41" s="478">
        <v>0.86099999999999999</v>
      </c>
      <c r="G41" s="469">
        <v>0.87</v>
      </c>
      <c r="H41" s="469">
        <v>0.88</v>
      </c>
      <c r="I41" s="511">
        <v>3</v>
      </c>
      <c r="J41" s="511">
        <v>5</v>
      </c>
      <c r="K41" s="481">
        <f>'HITUNG SEGMEN'!P229/1000</f>
        <v>0.88</v>
      </c>
      <c r="L41" s="483">
        <f>'HITUNG SEGMEN'!Q229*100</f>
        <v>100</v>
      </c>
      <c r="M41" s="472"/>
      <c r="N41" s="483"/>
      <c r="O41" s="472"/>
      <c r="P41" s="483"/>
      <c r="Q41" s="481"/>
      <c r="R41" s="471"/>
      <c r="S41" s="471"/>
      <c r="T41" s="471"/>
      <c r="U41" s="472"/>
      <c r="V41" s="471"/>
      <c r="W41" s="471"/>
      <c r="X41" s="471"/>
      <c r="Y41" s="471"/>
      <c r="Z41" s="471"/>
      <c r="AA41" s="471"/>
      <c r="AB41" s="471"/>
      <c r="AC41" s="471"/>
      <c r="AD41" s="473"/>
      <c r="AE41" s="489" t="s">
        <v>40</v>
      </c>
      <c r="AF41" s="474"/>
      <c r="AG41" s="476">
        <f t="shared" si="0"/>
        <v>0</v>
      </c>
      <c r="AH41" s="474"/>
      <c r="AI41" s="474"/>
      <c r="AJ41" s="474"/>
      <c r="AK41" s="474"/>
      <c r="AL41" s="474"/>
      <c r="AM41" s="475">
        <f t="shared" si="1"/>
        <v>0.88</v>
      </c>
      <c r="AN41" s="476" t="e">
        <f>G41-#REF!</f>
        <v>#REF!</v>
      </c>
      <c r="AO41" s="474"/>
      <c r="AP41" s="477"/>
      <c r="AQ41" s="465">
        <v>1.004</v>
      </c>
    </row>
    <row r="42" spans="1:43" s="465" customFormat="1" ht="24.95" customHeight="1">
      <c r="A42" s="503"/>
      <c r="B42" s="466">
        <f t="shared" si="2"/>
        <v>31</v>
      </c>
      <c r="C42" s="467">
        <f t="shared" si="3"/>
        <v>1.0309999999999966</v>
      </c>
      <c r="D42" s="467">
        <f t="shared" si="3"/>
        <v>1.0309999999999966</v>
      </c>
      <c r="E42" s="453" t="s">
        <v>56</v>
      </c>
      <c r="F42" s="468">
        <v>1.002</v>
      </c>
      <c r="G42" s="469">
        <v>1</v>
      </c>
      <c r="H42" s="469">
        <v>1.01</v>
      </c>
      <c r="I42" s="511">
        <v>4</v>
      </c>
      <c r="J42" s="511">
        <v>5.5</v>
      </c>
      <c r="K42" s="481">
        <f>'HITUNG SEGMEN'!P237/1000</f>
        <v>0.61</v>
      </c>
      <c r="L42" s="483">
        <f>'HITUNG SEGMEN'!Q237*100</f>
        <v>60.396039603960396</v>
      </c>
      <c r="M42" s="470">
        <f>'HITUNG SEGMEN'!P238/1000</f>
        <v>0.4</v>
      </c>
      <c r="N42" s="483">
        <f>'HITUNG SEGMEN'!Q238*100</f>
        <v>39.603960396039604</v>
      </c>
      <c r="O42" s="470"/>
      <c r="P42" s="483"/>
      <c r="Q42" s="481"/>
      <c r="R42" s="471"/>
      <c r="S42" s="471"/>
      <c r="T42" s="471"/>
      <c r="U42" s="472"/>
      <c r="V42" s="471"/>
      <c r="W42" s="471"/>
      <c r="X42" s="471"/>
      <c r="Y42" s="471"/>
      <c r="Z42" s="471"/>
      <c r="AA42" s="471"/>
      <c r="AB42" s="471"/>
      <c r="AC42" s="471"/>
      <c r="AD42" s="473"/>
      <c r="AE42" s="489" t="s">
        <v>40</v>
      </c>
      <c r="AF42" s="474"/>
      <c r="AG42" s="476">
        <f t="shared" si="0"/>
        <v>0</v>
      </c>
      <c r="AH42" s="474"/>
      <c r="AI42" s="474"/>
      <c r="AJ42" s="474"/>
      <c r="AK42" s="474"/>
      <c r="AL42" s="474"/>
      <c r="AM42" s="475">
        <f t="shared" si="1"/>
        <v>1.01</v>
      </c>
      <c r="AN42" s="476" t="e">
        <f>G42-#REF!</f>
        <v>#REF!</v>
      </c>
      <c r="AO42" s="474"/>
      <c r="AP42" s="477"/>
      <c r="AQ42" s="465">
        <v>0.19500000000000001</v>
      </c>
    </row>
    <row r="43" spans="1:43" s="465" customFormat="1" ht="24.95" customHeight="1">
      <c r="A43" s="503"/>
      <c r="B43" s="466">
        <f t="shared" si="2"/>
        <v>32</v>
      </c>
      <c r="C43" s="467">
        <f t="shared" si="3"/>
        <v>1.0319999999999965</v>
      </c>
      <c r="D43" s="467">
        <f t="shared" si="3"/>
        <v>1.0319999999999965</v>
      </c>
      <c r="E43" s="453" t="s">
        <v>57</v>
      </c>
      <c r="F43" s="468">
        <v>0.20399999999999999</v>
      </c>
      <c r="G43" s="469">
        <v>0.2</v>
      </c>
      <c r="H43" s="469">
        <v>0.21</v>
      </c>
      <c r="I43" s="511">
        <v>3.5</v>
      </c>
      <c r="J43" s="511">
        <v>5</v>
      </c>
      <c r="K43" s="481">
        <f>'HITUNG SEGMEN'!P245/1000</f>
        <v>0.21</v>
      </c>
      <c r="L43" s="483">
        <f>'HITUNG SEGMEN'!Q245*100</f>
        <v>100</v>
      </c>
      <c r="M43" s="472"/>
      <c r="N43" s="483"/>
      <c r="O43" s="472"/>
      <c r="P43" s="483"/>
      <c r="Q43" s="481"/>
      <c r="R43" s="471"/>
      <c r="S43" s="471"/>
      <c r="T43" s="471"/>
      <c r="U43" s="472"/>
      <c r="V43" s="471"/>
      <c r="W43" s="471"/>
      <c r="X43" s="471"/>
      <c r="Y43" s="471"/>
      <c r="Z43" s="471"/>
      <c r="AA43" s="471"/>
      <c r="AB43" s="471"/>
      <c r="AC43" s="471"/>
      <c r="AD43" s="473"/>
      <c r="AE43" s="489" t="s">
        <v>40</v>
      </c>
      <c r="AF43" s="474"/>
      <c r="AG43" s="476">
        <f t="shared" ref="AG43:AG74" si="5">H43-K43-M43-O43-Q43-S43-U43-W43-Y43-AA43-AC43</f>
        <v>0</v>
      </c>
      <c r="AH43" s="474"/>
      <c r="AI43" s="474"/>
      <c r="AJ43" s="474"/>
      <c r="AK43" s="474"/>
      <c r="AL43" s="474"/>
      <c r="AM43" s="475">
        <f t="shared" si="1"/>
        <v>0.21</v>
      </c>
      <c r="AN43" s="476" t="e">
        <f>G43-#REF!</f>
        <v>#REF!</v>
      </c>
      <c r="AO43" s="474"/>
      <c r="AP43" s="477"/>
      <c r="AQ43" s="465">
        <v>0.23</v>
      </c>
    </row>
    <row r="44" spans="1:43" s="465" customFormat="1" ht="24.95" customHeight="1">
      <c r="A44" s="503"/>
      <c r="B44" s="466">
        <f t="shared" si="2"/>
        <v>33</v>
      </c>
      <c r="C44" s="467">
        <f t="shared" si="3"/>
        <v>1.0329999999999964</v>
      </c>
      <c r="D44" s="467">
        <f t="shared" si="3"/>
        <v>1.0329999999999964</v>
      </c>
      <c r="E44" s="453" t="s">
        <v>58</v>
      </c>
      <c r="F44" s="468">
        <v>0.23799999999999999</v>
      </c>
      <c r="G44" s="469">
        <v>0.23</v>
      </c>
      <c r="H44" s="469">
        <v>0.24</v>
      </c>
      <c r="I44" s="511">
        <v>4</v>
      </c>
      <c r="J44" s="511">
        <v>5.5</v>
      </c>
      <c r="K44" s="481">
        <f>'HITUNG SEGMEN'!P252/1000</f>
        <v>0.24</v>
      </c>
      <c r="L44" s="483">
        <f>'HITUNG SEGMEN'!Q252*100</f>
        <v>100</v>
      </c>
      <c r="M44" s="472"/>
      <c r="N44" s="483"/>
      <c r="O44" s="472"/>
      <c r="P44" s="483"/>
      <c r="Q44" s="481"/>
      <c r="R44" s="471"/>
      <c r="S44" s="471"/>
      <c r="T44" s="471"/>
      <c r="U44" s="472"/>
      <c r="V44" s="471"/>
      <c r="W44" s="471"/>
      <c r="X44" s="471"/>
      <c r="Y44" s="471"/>
      <c r="Z44" s="471"/>
      <c r="AA44" s="471"/>
      <c r="AB44" s="471"/>
      <c r="AC44" s="471"/>
      <c r="AD44" s="473"/>
      <c r="AE44" s="489" t="s">
        <v>40</v>
      </c>
      <c r="AF44" s="474"/>
      <c r="AG44" s="476">
        <f t="shared" si="5"/>
        <v>0</v>
      </c>
      <c r="AH44" s="474"/>
      <c r="AI44" s="474"/>
      <c r="AJ44" s="474"/>
      <c r="AK44" s="474"/>
      <c r="AL44" s="474"/>
      <c r="AM44" s="475">
        <f t="shared" si="1"/>
        <v>0.24</v>
      </c>
      <c r="AN44" s="476" t="e">
        <f>G44-#REF!</f>
        <v>#REF!</v>
      </c>
      <c r="AO44" s="474"/>
      <c r="AP44" s="477"/>
      <c r="AQ44" s="465">
        <v>0.36099999999999999</v>
      </c>
    </row>
    <row r="45" spans="1:43" s="465" customFormat="1" ht="24.95" customHeight="1">
      <c r="A45" s="503"/>
      <c r="B45" s="466">
        <f>+B44+1</f>
        <v>34</v>
      </c>
      <c r="C45" s="467">
        <f t="shared" si="3"/>
        <v>1.0339999999999963</v>
      </c>
      <c r="D45" s="467">
        <f t="shared" si="3"/>
        <v>1.0339999999999963</v>
      </c>
      <c r="E45" s="453" t="s">
        <v>59</v>
      </c>
      <c r="F45" s="468">
        <v>0.36599999999999999</v>
      </c>
      <c r="G45" s="469">
        <v>0.36</v>
      </c>
      <c r="H45" s="469">
        <v>0.36</v>
      </c>
      <c r="I45" s="511">
        <v>3.2</v>
      </c>
      <c r="J45" s="511">
        <v>5.5</v>
      </c>
      <c r="K45" s="481">
        <f>G45-M45-O45-Q45-S45-U45-W45-Y45-AA45-AC45</f>
        <v>0.36</v>
      </c>
      <c r="L45" s="483">
        <f>K45/G45*100</f>
        <v>100</v>
      </c>
      <c r="M45" s="472"/>
      <c r="N45" s="483"/>
      <c r="O45" s="472"/>
      <c r="P45" s="483"/>
      <c r="Q45" s="481"/>
      <c r="R45" s="471"/>
      <c r="S45" s="471"/>
      <c r="T45" s="471"/>
      <c r="U45" s="472"/>
      <c r="V45" s="471"/>
      <c r="W45" s="471"/>
      <c r="X45" s="471"/>
      <c r="Y45" s="471"/>
      <c r="Z45" s="471"/>
      <c r="AA45" s="471"/>
      <c r="AB45" s="471"/>
      <c r="AC45" s="471"/>
      <c r="AD45" s="473"/>
      <c r="AE45" s="489" t="s">
        <v>40</v>
      </c>
      <c r="AF45" s="474"/>
      <c r="AG45" s="476">
        <f t="shared" si="5"/>
        <v>0</v>
      </c>
      <c r="AH45" s="474"/>
      <c r="AI45" s="474"/>
      <c r="AJ45" s="474"/>
      <c r="AK45" s="474"/>
      <c r="AL45" s="474"/>
      <c r="AM45" s="475">
        <f t="shared" si="1"/>
        <v>0.36</v>
      </c>
      <c r="AN45" s="476" t="e">
        <f>G45-#REF!</f>
        <v>#REF!</v>
      </c>
      <c r="AO45" s="474"/>
      <c r="AP45" s="477"/>
      <c r="AQ45" s="465">
        <v>0.11600000000000001</v>
      </c>
    </row>
    <row r="46" spans="1:43" s="465" customFormat="1" ht="24.95" customHeight="1">
      <c r="A46" s="503"/>
      <c r="B46" s="466">
        <f t="shared" si="2"/>
        <v>35</v>
      </c>
      <c r="C46" s="467">
        <f t="shared" si="3"/>
        <v>1.0349999999999961</v>
      </c>
      <c r="D46" s="467">
        <f t="shared" si="3"/>
        <v>1.0349999999999961</v>
      </c>
      <c r="E46" s="453" t="s">
        <v>60</v>
      </c>
      <c r="F46" s="468">
        <v>0.129</v>
      </c>
      <c r="G46" s="469">
        <v>0.12</v>
      </c>
      <c r="H46" s="469">
        <v>0.13</v>
      </c>
      <c r="I46" s="511">
        <v>3.5</v>
      </c>
      <c r="J46" s="511">
        <v>5.5</v>
      </c>
      <c r="K46" s="481">
        <f>'HITUNG SEGMEN'!P266/1000</f>
        <v>0.13</v>
      </c>
      <c r="L46" s="483">
        <f>'HITUNG SEGMEN'!Q266*100</f>
        <v>100</v>
      </c>
      <c r="M46" s="472"/>
      <c r="N46" s="483"/>
      <c r="O46" s="472"/>
      <c r="P46" s="483"/>
      <c r="Q46" s="481"/>
      <c r="R46" s="471"/>
      <c r="S46" s="471"/>
      <c r="T46" s="471"/>
      <c r="U46" s="472"/>
      <c r="V46" s="471"/>
      <c r="W46" s="471"/>
      <c r="X46" s="471"/>
      <c r="Y46" s="471"/>
      <c r="Z46" s="471"/>
      <c r="AA46" s="471"/>
      <c r="AB46" s="471"/>
      <c r="AC46" s="471"/>
      <c r="AD46" s="473"/>
      <c r="AE46" s="489" t="s">
        <v>40</v>
      </c>
      <c r="AF46" s="474"/>
      <c r="AG46" s="476">
        <f t="shared" si="5"/>
        <v>0</v>
      </c>
      <c r="AH46" s="474"/>
      <c r="AI46" s="474"/>
      <c r="AJ46" s="474"/>
      <c r="AK46" s="474"/>
      <c r="AL46" s="474"/>
      <c r="AM46" s="475">
        <f t="shared" si="1"/>
        <v>0.13</v>
      </c>
      <c r="AN46" s="476" t="e">
        <f>G46-#REF!</f>
        <v>#REF!</v>
      </c>
      <c r="AO46" s="474"/>
      <c r="AP46" s="477"/>
      <c r="AQ46" s="465">
        <v>0.27</v>
      </c>
    </row>
    <row r="47" spans="1:43" s="465" customFormat="1" ht="24.95" customHeight="1">
      <c r="A47" s="503"/>
      <c r="B47" s="466">
        <f t="shared" si="2"/>
        <v>36</v>
      </c>
      <c r="C47" s="467">
        <f>C46+0.001</f>
        <v>1.035999999999996</v>
      </c>
      <c r="D47" s="467">
        <f>D46+0.001</f>
        <v>1.035999999999996</v>
      </c>
      <c r="E47" s="453" t="s">
        <v>61</v>
      </c>
      <c r="F47" s="468">
        <v>0.28000000000000003</v>
      </c>
      <c r="G47" s="469">
        <v>0.27</v>
      </c>
      <c r="H47" s="469">
        <v>0.27</v>
      </c>
      <c r="I47" s="511">
        <v>4</v>
      </c>
      <c r="J47" s="511">
        <v>5</v>
      </c>
      <c r="K47" s="481">
        <f>G47-M47-O47-Q47-S47-U47-W47-Y47-AA47-AC47</f>
        <v>0.27</v>
      </c>
      <c r="L47" s="483">
        <f>K47/G47*100</f>
        <v>100</v>
      </c>
      <c r="M47" s="472"/>
      <c r="N47" s="483"/>
      <c r="O47" s="472"/>
      <c r="P47" s="483"/>
      <c r="Q47" s="481"/>
      <c r="R47" s="471"/>
      <c r="S47" s="471"/>
      <c r="T47" s="471"/>
      <c r="U47" s="472"/>
      <c r="V47" s="471"/>
      <c r="W47" s="471"/>
      <c r="X47" s="471"/>
      <c r="Y47" s="471"/>
      <c r="Z47" s="471"/>
      <c r="AA47" s="471"/>
      <c r="AB47" s="471"/>
      <c r="AC47" s="471"/>
      <c r="AD47" s="473"/>
      <c r="AE47" s="489" t="s">
        <v>40</v>
      </c>
      <c r="AF47" s="474"/>
      <c r="AG47" s="476">
        <f t="shared" si="5"/>
        <v>0</v>
      </c>
      <c r="AH47" s="474"/>
      <c r="AI47" s="474"/>
      <c r="AJ47" s="474"/>
      <c r="AK47" s="474"/>
      <c r="AL47" s="474"/>
      <c r="AM47" s="475">
        <f t="shared" si="1"/>
        <v>0.27</v>
      </c>
      <c r="AN47" s="476" t="e">
        <f>G47-#REF!</f>
        <v>#REF!</v>
      </c>
      <c r="AO47" s="474"/>
      <c r="AP47" s="477"/>
      <c r="AQ47" s="465">
        <v>0.18099999999999999</v>
      </c>
    </row>
    <row r="48" spans="1:43" s="465" customFormat="1" ht="24.95" customHeight="1">
      <c r="A48" s="503"/>
      <c r="B48" s="466">
        <f t="shared" si="2"/>
        <v>37</v>
      </c>
      <c r="C48" s="467">
        <f t="shared" si="3"/>
        <v>1.0369999999999959</v>
      </c>
      <c r="D48" s="467">
        <f t="shared" si="3"/>
        <v>1.0369999999999959</v>
      </c>
      <c r="E48" s="453" t="s">
        <v>62</v>
      </c>
      <c r="F48" s="468">
        <v>0.186</v>
      </c>
      <c r="G48" s="469">
        <v>0.18</v>
      </c>
      <c r="H48" s="469">
        <v>0.19</v>
      </c>
      <c r="I48" s="511">
        <v>4</v>
      </c>
      <c r="J48" s="511">
        <v>5</v>
      </c>
      <c r="K48" s="481">
        <f>'HITUNG SEGMEN'!P280/1000</f>
        <v>0.19</v>
      </c>
      <c r="L48" s="483">
        <f>'HITUNG SEGMEN'!Q280*100</f>
        <v>100</v>
      </c>
      <c r="M48" s="472"/>
      <c r="N48" s="483"/>
      <c r="O48" s="472"/>
      <c r="P48" s="483"/>
      <c r="Q48" s="481"/>
      <c r="R48" s="471"/>
      <c r="S48" s="471"/>
      <c r="T48" s="471"/>
      <c r="U48" s="472"/>
      <c r="V48" s="471"/>
      <c r="W48" s="471"/>
      <c r="X48" s="471"/>
      <c r="Y48" s="471"/>
      <c r="Z48" s="471"/>
      <c r="AA48" s="471"/>
      <c r="AB48" s="471"/>
      <c r="AC48" s="471"/>
      <c r="AD48" s="473"/>
      <c r="AE48" s="489" t="s">
        <v>40</v>
      </c>
      <c r="AF48" s="474"/>
      <c r="AG48" s="476">
        <f t="shared" si="5"/>
        <v>0</v>
      </c>
      <c r="AH48" s="474"/>
      <c r="AI48" s="474"/>
      <c r="AJ48" s="474"/>
      <c r="AK48" s="474"/>
      <c r="AL48" s="474"/>
      <c r="AM48" s="475">
        <f t="shared" si="1"/>
        <v>0.19</v>
      </c>
      <c r="AN48" s="476" t="e">
        <f>G48-#REF!</f>
        <v>#REF!</v>
      </c>
      <c r="AO48" s="474"/>
      <c r="AP48" s="477"/>
      <c r="AQ48" s="465">
        <v>0.27300000000000002</v>
      </c>
    </row>
    <row r="49" spans="1:43" s="465" customFormat="1" ht="24.95" customHeight="1">
      <c r="A49" s="503"/>
      <c r="B49" s="466">
        <f t="shared" si="2"/>
        <v>38</v>
      </c>
      <c r="C49" s="467">
        <f t="shared" si="3"/>
        <v>1.0379999999999958</v>
      </c>
      <c r="D49" s="467">
        <f t="shared" si="3"/>
        <v>1.0379999999999958</v>
      </c>
      <c r="E49" s="453" t="s">
        <v>63</v>
      </c>
      <c r="F49" s="468">
        <v>0.27700000000000002</v>
      </c>
      <c r="G49" s="469">
        <v>0.27</v>
      </c>
      <c r="H49" s="469">
        <v>0.28000000000000003</v>
      </c>
      <c r="I49" s="511">
        <v>4</v>
      </c>
      <c r="J49" s="511">
        <v>6</v>
      </c>
      <c r="K49" s="481">
        <f>'HITUNG SEGMEN'!P287/1000</f>
        <v>0.28000000000000003</v>
      </c>
      <c r="L49" s="483">
        <f>'HITUNG SEGMEN'!Q287*100</f>
        <v>100</v>
      </c>
      <c r="M49" s="472"/>
      <c r="N49" s="483"/>
      <c r="O49" s="472"/>
      <c r="P49" s="483"/>
      <c r="Q49" s="481"/>
      <c r="R49" s="471"/>
      <c r="S49" s="471"/>
      <c r="T49" s="471"/>
      <c r="U49" s="472"/>
      <c r="V49" s="471"/>
      <c r="W49" s="471"/>
      <c r="X49" s="471"/>
      <c r="Y49" s="471"/>
      <c r="Z49" s="471"/>
      <c r="AA49" s="471"/>
      <c r="AB49" s="471"/>
      <c r="AC49" s="471"/>
      <c r="AD49" s="473"/>
      <c r="AE49" s="489" t="s">
        <v>40</v>
      </c>
      <c r="AF49" s="474"/>
      <c r="AG49" s="476">
        <f t="shared" si="5"/>
        <v>0</v>
      </c>
      <c r="AH49" s="474"/>
      <c r="AI49" s="474"/>
      <c r="AJ49" s="474"/>
      <c r="AK49" s="474"/>
      <c r="AL49" s="474"/>
      <c r="AM49" s="475">
        <f t="shared" si="1"/>
        <v>0.28000000000000003</v>
      </c>
      <c r="AN49" s="476" t="e">
        <f>G49-#REF!</f>
        <v>#REF!</v>
      </c>
      <c r="AO49" s="474"/>
      <c r="AP49" s="477"/>
      <c r="AQ49" s="465">
        <v>0.48899999999999999</v>
      </c>
    </row>
    <row r="50" spans="1:43" s="465" customFormat="1" ht="24.95" customHeight="1">
      <c r="A50" s="503"/>
      <c r="B50" s="466">
        <f t="shared" si="2"/>
        <v>39</v>
      </c>
      <c r="C50" s="467">
        <f t="shared" si="3"/>
        <v>1.0389999999999957</v>
      </c>
      <c r="D50" s="467">
        <f t="shared" si="3"/>
        <v>1.0389999999999957</v>
      </c>
      <c r="E50" s="453" t="s">
        <v>64</v>
      </c>
      <c r="F50" s="468">
        <v>0.496</v>
      </c>
      <c r="G50" s="469">
        <v>0.49</v>
      </c>
      <c r="H50" s="469">
        <v>0.5</v>
      </c>
      <c r="I50" s="511">
        <v>3.5</v>
      </c>
      <c r="J50" s="511">
        <v>6</v>
      </c>
      <c r="K50" s="481">
        <f>'HITUNG SEGMEN'!P294/1000</f>
        <v>0.5</v>
      </c>
      <c r="L50" s="483">
        <f>'HITUNG SEGMEN'!Q294*100</f>
        <v>100</v>
      </c>
      <c r="M50" s="472"/>
      <c r="N50" s="483"/>
      <c r="O50" s="472"/>
      <c r="P50" s="483"/>
      <c r="Q50" s="481"/>
      <c r="R50" s="471"/>
      <c r="S50" s="471"/>
      <c r="T50" s="471"/>
      <c r="U50" s="472"/>
      <c r="V50" s="471"/>
      <c r="W50" s="471"/>
      <c r="X50" s="471"/>
      <c r="Y50" s="471"/>
      <c r="Z50" s="471"/>
      <c r="AA50" s="471"/>
      <c r="AB50" s="471"/>
      <c r="AC50" s="471"/>
      <c r="AD50" s="473"/>
      <c r="AE50" s="489" t="s">
        <v>40</v>
      </c>
      <c r="AF50" s="474"/>
      <c r="AG50" s="476">
        <f t="shared" si="5"/>
        <v>0</v>
      </c>
      <c r="AH50" s="474"/>
      <c r="AI50" s="474"/>
      <c r="AJ50" s="474"/>
      <c r="AK50" s="474"/>
      <c r="AL50" s="474"/>
      <c r="AM50" s="475">
        <f t="shared" si="1"/>
        <v>0.5</v>
      </c>
      <c r="AN50" s="476" t="e">
        <f>G50-#REF!</f>
        <v>#REF!</v>
      </c>
      <c r="AO50" s="474"/>
      <c r="AP50" s="477"/>
      <c r="AQ50" s="465">
        <v>0.112</v>
      </c>
    </row>
    <row r="51" spans="1:43" s="465" customFormat="1" ht="24.95" customHeight="1">
      <c r="A51" s="503"/>
      <c r="B51" s="466">
        <f t="shared" si="2"/>
        <v>40</v>
      </c>
      <c r="C51" s="467">
        <f t="shared" si="3"/>
        <v>1.0399999999999956</v>
      </c>
      <c r="D51" s="467">
        <f t="shared" si="3"/>
        <v>1.0399999999999956</v>
      </c>
      <c r="E51" s="453" t="s">
        <v>65</v>
      </c>
      <c r="F51" s="468">
        <v>0.112</v>
      </c>
      <c r="G51" s="469">
        <v>0.11</v>
      </c>
      <c r="H51" s="469">
        <v>0.12</v>
      </c>
      <c r="I51" s="511">
        <v>4</v>
      </c>
      <c r="J51" s="511">
        <v>5.5</v>
      </c>
      <c r="K51" s="481">
        <f>'HITUNG SEGMEN'!P301/1000</f>
        <v>0.12</v>
      </c>
      <c r="L51" s="483">
        <f>'HITUNG SEGMEN'!Q301*100</f>
        <v>100</v>
      </c>
      <c r="M51" s="472"/>
      <c r="N51" s="483"/>
      <c r="O51" s="472"/>
      <c r="P51" s="483"/>
      <c r="Q51" s="481"/>
      <c r="R51" s="471"/>
      <c r="S51" s="471"/>
      <c r="T51" s="471"/>
      <c r="U51" s="472"/>
      <c r="V51" s="471"/>
      <c r="W51" s="471"/>
      <c r="X51" s="471"/>
      <c r="Y51" s="471"/>
      <c r="Z51" s="471"/>
      <c r="AA51" s="471"/>
      <c r="AB51" s="471"/>
      <c r="AC51" s="471"/>
      <c r="AD51" s="473"/>
      <c r="AE51" s="489" t="s">
        <v>40</v>
      </c>
      <c r="AF51" s="474"/>
      <c r="AG51" s="476">
        <f t="shared" si="5"/>
        <v>0</v>
      </c>
      <c r="AH51" s="474"/>
      <c r="AI51" s="474"/>
      <c r="AJ51" s="474"/>
      <c r="AK51" s="474"/>
      <c r="AL51" s="474"/>
      <c r="AM51" s="475">
        <f t="shared" si="1"/>
        <v>0.12</v>
      </c>
      <c r="AN51" s="476" t="e">
        <f>G51-#REF!</f>
        <v>#REF!</v>
      </c>
      <c r="AO51" s="474"/>
      <c r="AP51" s="477"/>
      <c r="AQ51" s="465">
        <v>0.47699999999999998</v>
      </c>
    </row>
    <row r="52" spans="1:43" s="465" customFormat="1" ht="24.95" customHeight="1">
      <c r="A52" s="503"/>
      <c r="B52" s="466">
        <f t="shared" si="2"/>
        <v>41</v>
      </c>
      <c r="C52" s="467">
        <f t="shared" si="3"/>
        <v>1.0409999999999955</v>
      </c>
      <c r="D52" s="467">
        <f t="shared" si="3"/>
        <v>1.0409999999999955</v>
      </c>
      <c r="E52" s="453" t="s">
        <v>66</v>
      </c>
      <c r="F52" s="468">
        <v>0.48299999999999998</v>
      </c>
      <c r="G52" s="469">
        <v>0.48</v>
      </c>
      <c r="H52" s="469">
        <v>0.49</v>
      </c>
      <c r="I52" s="511">
        <v>4.0999999999999996</v>
      </c>
      <c r="J52" s="511">
        <v>6</v>
      </c>
      <c r="K52" s="481">
        <f>'HITUNG SEGMEN'!P309/1000</f>
        <v>0.49</v>
      </c>
      <c r="L52" s="483">
        <f>'HITUNG SEGMEN'!Q309*100</f>
        <v>100</v>
      </c>
      <c r="M52" s="472"/>
      <c r="N52" s="483"/>
      <c r="O52" s="472"/>
      <c r="P52" s="483"/>
      <c r="Q52" s="481"/>
      <c r="R52" s="471"/>
      <c r="S52" s="471"/>
      <c r="T52" s="471"/>
      <c r="U52" s="472"/>
      <c r="V52" s="471"/>
      <c r="W52" s="471"/>
      <c r="X52" s="471"/>
      <c r="Y52" s="471"/>
      <c r="Z52" s="471"/>
      <c r="AA52" s="471"/>
      <c r="AB52" s="471"/>
      <c r="AC52" s="471"/>
      <c r="AD52" s="473"/>
      <c r="AE52" s="489" t="s">
        <v>40</v>
      </c>
      <c r="AF52" s="474"/>
      <c r="AG52" s="476">
        <f t="shared" si="5"/>
        <v>0</v>
      </c>
      <c r="AH52" s="474"/>
      <c r="AI52" s="474"/>
      <c r="AJ52" s="474"/>
      <c r="AK52" s="474"/>
      <c r="AL52" s="474"/>
      <c r="AM52" s="475">
        <f t="shared" si="1"/>
        <v>0.49</v>
      </c>
      <c r="AN52" s="476" t="e">
        <f>G52-#REF!</f>
        <v>#REF!</v>
      </c>
      <c r="AO52" s="474"/>
      <c r="AP52" s="477"/>
      <c r="AQ52" s="465">
        <v>0.16600000000000001</v>
      </c>
    </row>
    <row r="53" spans="1:43" s="465" customFormat="1" ht="24.95" customHeight="1">
      <c r="A53" s="503"/>
      <c r="B53" s="466">
        <f t="shared" si="2"/>
        <v>42</v>
      </c>
      <c r="C53" s="467">
        <f t="shared" si="3"/>
        <v>1.0419999999999954</v>
      </c>
      <c r="D53" s="467">
        <f t="shared" si="3"/>
        <v>1.0419999999999954</v>
      </c>
      <c r="E53" s="453" t="s">
        <v>67</v>
      </c>
      <c r="F53" s="468">
        <v>0.17100000000000001</v>
      </c>
      <c r="G53" s="469">
        <v>0.17</v>
      </c>
      <c r="H53" s="469">
        <v>0.17</v>
      </c>
      <c r="I53" s="511">
        <v>4</v>
      </c>
      <c r="J53" s="511">
        <v>6</v>
      </c>
      <c r="K53" s="481">
        <f>G53-M53-O53-Q53-S53-U53-W53-Y53-AA53-AC53</f>
        <v>0.17</v>
      </c>
      <c r="L53" s="483">
        <f>K53/G53*100</f>
        <v>100</v>
      </c>
      <c r="M53" s="472"/>
      <c r="N53" s="483"/>
      <c r="O53" s="472"/>
      <c r="P53" s="483"/>
      <c r="Q53" s="481"/>
      <c r="R53" s="471"/>
      <c r="S53" s="471"/>
      <c r="T53" s="471"/>
      <c r="U53" s="472"/>
      <c r="V53" s="471"/>
      <c r="W53" s="471"/>
      <c r="X53" s="471"/>
      <c r="Y53" s="471"/>
      <c r="Z53" s="471"/>
      <c r="AA53" s="471"/>
      <c r="AB53" s="471"/>
      <c r="AC53" s="471"/>
      <c r="AD53" s="473"/>
      <c r="AE53" s="489" t="s">
        <v>40</v>
      </c>
      <c r="AF53" s="474"/>
      <c r="AG53" s="476">
        <f t="shared" si="5"/>
        <v>0</v>
      </c>
      <c r="AH53" s="474"/>
      <c r="AI53" s="474"/>
      <c r="AJ53" s="474"/>
      <c r="AK53" s="474"/>
      <c r="AL53" s="474"/>
      <c r="AM53" s="475">
        <f t="shared" si="1"/>
        <v>0.17</v>
      </c>
      <c r="AN53" s="476" t="e">
        <f>G53-#REF!</f>
        <v>#REF!</v>
      </c>
      <c r="AO53" s="474"/>
      <c r="AP53" s="477"/>
      <c r="AQ53" s="465">
        <v>0.251</v>
      </c>
    </row>
    <row r="54" spans="1:43" s="465" customFormat="1" ht="24.95" customHeight="1">
      <c r="A54" s="503"/>
      <c r="B54" s="466">
        <f t="shared" si="2"/>
        <v>43</v>
      </c>
      <c r="C54" s="467">
        <f t="shared" si="3"/>
        <v>1.0429999999999953</v>
      </c>
      <c r="D54" s="467">
        <f t="shared" si="3"/>
        <v>1.0429999999999953</v>
      </c>
      <c r="E54" s="453" t="s">
        <v>68</v>
      </c>
      <c r="F54" s="468">
        <v>0.251</v>
      </c>
      <c r="G54" s="469">
        <v>0.25</v>
      </c>
      <c r="H54" s="469">
        <v>0.25</v>
      </c>
      <c r="I54" s="511">
        <v>6</v>
      </c>
      <c r="J54" s="511">
        <v>6.5</v>
      </c>
      <c r="K54" s="481">
        <f>G54-M54-O54-Q54-S54-U54-W54-Y54-AA54-AC54</f>
        <v>0.25</v>
      </c>
      <c r="L54" s="483">
        <f>K54/G54*100</f>
        <v>100</v>
      </c>
      <c r="M54" s="472"/>
      <c r="N54" s="483"/>
      <c r="O54" s="472"/>
      <c r="P54" s="483"/>
      <c r="Q54" s="481"/>
      <c r="R54" s="471"/>
      <c r="S54" s="471"/>
      <c r="T54" s="471"/>
      <c r="U54" s="472"/>
      <c r="V54" s="471"/>
      <c r="W54" s="471"/>
      <c r="X54" s="471"/>
      <c r="Y54" s="471"/>
      <c r="Z54" s="471"/>
      <c r="AA54" s="471"/>
      <c r="AB54" s="471"/>
      <c r="AC54" s="471"/>
      <c r="AD54" s="473"/>
      <c r="AE54" s="489" t="s">
        <v>40</v>
      </c>
      <c r="AF54" s="474"/>
      <c r="AG54" s="476">
        <f t="shared" si="5"/>
        <v>0</v>
      </c>
      <c r="AH54" s="474"/>
      <c r="AI54" s="474"/>
      <c r="AJ54" s="474"/>
      <c r="AK54" s="474"/>
      <c r="AL54" s="474"/>
      <c r="AM54" s="475">
        <f t="shared" si="1"/>
        <v>0.25</v>
      </c>
      <c r="AN54" s="476" t="e">
        <f>G54-#REF!</f>
        <v>#REF!</v>
      </c>
      <c r="AO54" s="474"/>
      <c r="AP54" s="477"/>
      <c r="AQ54" s="465">
        <v>0.83499999999999996</v>
      </c>
    </row>
    <row r="55" spans="1:43" s="465" customFormat="1" ht="24.95" customHeight="1">
      <c r="A55" s="503"/>
      <c r="B55" s="466">
        <f t="shared" si="2"/>
        <v>44</v>
      </c>
      <c r="C55" s="467">
        <f t="shared" si="3"/>
        <v>1.0439999999999952</v>
      </c>
      <c r="D55" s="467">
        <f t="shared" si="3"/>
        <v>1.0439999999999952</v>
      </c>
      <c r="E55" s="453" t="s">
        <v>69</v>
      </c>
      <c r="F55" s="468">
        <v>0.39</v>
      </c>
      <c r="G55" s="469">
        <v>0.83</v>
      </c>
      <c r="H55" s="469">
        <v>0.84</v>
      </c>
      <c r="I55" s="511">
        <v>3</v>
      </c>
      <c r="J55" s="511">
        <v>5</v>
      </c>
      <c r="K55" s="481">
        <f>'HITUNG SEGMEN'!P331/1000</f>
        <v>0.84</v>
      </c>
      <c r="L55" s="483">
        <f>'HITUNG SEGMEN'!Q331*100</f>
        <v>100</v>
      </c>
      <c r="M55" s="472"/>
      <c r="N55" s="483"/>
      <c r="O55" s="472"/>
      <c r="P55" s="483"/>
      <c r="Q55" s="481"/>
      <c r="R55" s="471"/>
      <c r="S55" s="471"/>
      <c r="T55" s="471"/>
      <c r="U55" s="472"/>
      <c r="V55" s="471"/>
      <c r="W55" s="471"/>
      <c r="X55" s="471"/>
      <c r="Y55" s="471"/>
      <c r="Z55" s="471"/>
      <c r="AA55" s="471"/>
      <c r="AB55" s="471"/>
      <c r="AC55" s="471"/>
      <c r="AD55" s="473"/>
      <c r="AE55" s="489" t="s">
        <v>40</v>
      </c>
      <c r="AF55" s="474"/>
      <c r="AG55" s="476">
        <f t="shared" si="5"/>
        <v>0</v>
      </c>
      <c r="AH55" s="474"/>
      <c r="AI55" s="474"/>
      <c r="AJ55" s="474"/>
      <c r="AK55" s="474"/>
      <c r="AL55" s="474"/>
      <c r="AM55" s="475">
        <f t="shared" si="1"/>
        <v>0.84</v>
      </c>
      <c r="AN55" s="476" t="e">
        <f>G55-#REF!</f>
        <v>#REF!</v>
      </c>
      <c r="AO55" s="474"/>
      <c r="AP55" s="477"/>
      <c r="AQ55" s="465">
        <v>0.36199999999999999</v>
      </c>
    </row>
    <row r="56" spans="1:43" s="465" customFormat="1" ht="24.95" customHeight="1">
      <c r="A56" s="503"/>
      <c r="B56" s="466">
        <f t="shared" si="2"/>
        <v>45</v>
      </c>
      <c r="C56" s="467">
        <f t="shared" si="3"/>
        <v>1.044999999999995</v>
      </c>
      <c r="D56" s="467">
        <f t="shared" si="3"/>
        <v>1.044999999999995</v>
      </c>
      <c r="E56" s="453" t="s">
        <v>70</v>
      </c>
      <c r="F56" s="468">
        <v>0.3</v>
      </c>
      <c r="G56" s="469">
        <v>0.36</v>
      </c>
      <c r="H56" s="469">
        <v>0.32</v>
      </c>
      <c r="I56" s="511">
        <v>3.5</v>
      </c>
      <c r="J56" s="511">
        <v>6.5</v>
      </c>
      <c r="K56" s="481">
        <f>'HITUNG SEGMEN'!P345/1000</f>
        <v>0.32</v>
      </c>
      <c r="L56" s="483">
        <f>'HITUNG SEGMEN'!Q345*100</f>
        <v>100</v>
      </c>
      <c r="M56" s="472"/>
      <c r="N56" s="483"/>
      <c r="O56" s="472"/>
      <c r="P56" s="483"/>
      <c r="Q56" s="481"/>
      <c r="R56" s="471"/>
      <c r="S56" s="471"/>
      <c r="T56" s="471"/>
      <c r="U56" s="472"/>
      <c r="V56" s="471"/>
      <c r="W56" s="471"/>
      <c r="X56" s="471"/>
      <c r="Y56" s="471"/>
      <c r="Z56" s="471"/>
      <c r="AA56" s="471"/>
      <c r="AB56" s="471"/>
      <c r="AC56" s="471"/>
      <c r="AD56" s="473"/>
      <c r="AE56" s="489" t="s">
        <v>40</v>
      </c>
      <c r="AF56" s="474"/>
      <c r="AG56" s="476">
        <f t="shared" si="5"/>
        <v>0</v>
      </c>
      <c r="AH56" s="474"/>
      <c r="AI56" s="474"/>
      <c r="AJ56" s="474"/>
      <c r="AK56" s="474"/>
      <c r="AL56" s="474"/>
      <c r="AM56" s="475">
        <f t="shared" si="1"/>
        <v>0.32</v>
      </c>
      <c r="AN56" s="476" t="e">
        <f>G56-#REF!</f>
        <v>#REF!</v>
      </c>
      <c r="AO56" s="474"/>
      <c r="AP56" s="477"/>
      <c r="AQ56" s="465">
        <v>1.024</v>
      </c>
    </row>
    <row r="57" spans="1:43" s="465" customFormat="1" ht="24.95" customHeight="1">
      <c r="A57" s="503"/>
      <c r="B57" s="466">
        <f>+B56+1</f>
        <v>46</v>
      </c>
      <c r="C57" s="467">
        <f t="shared" si="3"/>
        <v>1.0459999999999949</v>
      </c>
      <c r="D57" s="467">
        <f t="shared" si="3"/>
        <v>1.0459999999999949</v>
      </c>
      <c r="E57" s="453" t="s">
        <v>1069</v>
      </c>
      <c r="F57" s="468">
        <v>0.82</v>
      </c>
      <c r="G57" s="469">
        <v>1.02</v>
      </c>
      <c r="H57" s="469">
        <v>1.03</v>
      </c>
      <c r="I57" s="511">
        <v>3</v>
      </c>
      <c r="J57" s="511">
        <v>6</v>
      </c>
      <c r="K57" s="481">
        <f>'HITUNG SEGMEN'!P352/1000</f>
        <v>0.63</v>
      </c>
      <c r="L57" s="483">
        <f>'HITUNG SEGMEN'!Q352*100</f>
        <v>61.165048543689316</v>
      </c>
      <c r="M57" s="472">
        <f>'HITUNG SEGMEN'!P353/1000</f>
        <v>0.4</v>
      </c>
      <c r="N57" s="483">
        <f>'HITUNG SEGMEN'!Q353*100</f>
        <v>38.834951456310677</v>
      </c>
      <c r="O57" s="472"/>
      <c r="P57" s="483"/>
      <c r="Q57" s="481"/>
      <c r="R57" s="471"/>
      <c r="S57" s="471"/>
      <c r="T57" s="471"/>
      <c r="U57" s="472"/>
      <c r="V57" s="471"/>
      <c r="W57" s="471"/>
      <c r="X57" s="471"/>
      <c r="Y57" s="471"/>
      <c r="Z57" s="471"/>
      <c r="AA57" s="471"/>
      <c r="AB57" s="471"/>
      <c r="AC57" s="471"/>
      <c r="AD57" s="473"/>
      <c r="AE57" s="489" t="s">
        <v>40</v>
      </c>
      <c r="AF57" s="474"/>
      <c r="AG57" s="476">
        <f t="shared" si="5"/>
        <v>0</v>
      </c>
      <c r="AH57" s="474"/>
      <c r="AI57" s="474"/>
      <c r="AJ57" s="474"/>
      <c r="AK57" s="474"/>
      <c r="AL57" s="474"/>
      <c r="AM57" s="475">
        <f t="shared" si="1"/>
        <v>1.03</v>
      </c>
      <c r="AN57" s="476" t="e">
        <f>G57-#REF!</f>
        <v>#REF!</v>
      </c>
      <c r="AO57" s="474"/>
      <c r="AP57" s="477"/>
      <c r="AQ57" s="465">
        <v>1.1970000000000001</v>
      </c>
    </row>
    <row r="58" spans="1:43" s="465" customFormat="1" ht="24.95" customHeight="1">
      <c r="A58" s="503"/>
      <c r="B58" s="466">
        <f t="shared" si="2"/>
        <v>47</v>
      </c>
      <c r="C58" s="467">
        <f t="shared" si="3"/>
        <v>1.0469999999999948</v>
      </c>
      <c r="D58" s="467">
        <f t="shared" si="3"/>
        <v>1.0469999999999948</v>
      </c>
      <c r="E58" s="453" t="s">
        <v>71</v>
      </c>
      <c r="F58" s="468">
        <v>0.83799999999999997</v>
      </c>
      <c r="G58" s="469">
        <v>1.2</v>
      </c>
      <c r="H58" s="469">
        <v>1.19</v>
      </c>
      <c r="I58" s="511">
        <v>13.5</v>
      </c>
      <c r="J58" s="511">
        <v>16</v>
      </c>
      <c r="K58" s="481">
        <f>'HITUNG SEGMEN'!P360/1000</f>
        <v>1.19</v>
      </c>
      <c r="L58" s="483">
        <f>'HITUNG SEGMEN'!Q360*100</f>
        <v>100</v>
      </c>
      <c r="M58" s="472"/>
      <c r="N58" s="483"/>
      <c r="O58" s="472"/>
      <c r="P58" s="483"/>
      <c r="Q58" s="481"/>
      <c r="R58" s="471"/>
      <c r="S58" s="471"/>
      <c r="T58" s="471"/>
      <c r="U58" s="472"/>
      <c r="V58" s="471"/>
      <c r="W58" s="471"/>
      <c r="X58" s="471"/>
      <c r="Y58" s="471"/>
      <c r="Z58" s="471"/>
      <c r="AA58" s="471"/>
      <c r="AB58" s="471"/>
      <c r="AC58" s="471"/>
      <c r="AD58" s="473"/>
      <c r="AE58" s="489" t="s">
        <v>29</v>
      </c>
      <c r="AF58" s="474"/>
      <c r="AG58" s="476">
        <f t="shared" si="5"/>
        <v>0</v>
      </c>
      <c r="AH58" s="474"/>
      <c r="AI58" s="474"/>
      <c r="AJ58" s="474"/>
      <c r="AK58" s="474"/>
      <c r="AL58" s="474"/>
      <c r="AM58" s="475">
        <f t="shared" si="1"/>
        <v>1.19</v>
      </c>
      <c r="AN58" s="476" t="e">
        <f>G58-#REF!</f>
        <v>#REF!</v>
      </c>
      <c r="AO58" s="474"/>
      <c r="AP58" s="477"/>
      <c r="AQ58" s="465">
        <v>0.26800000000000002</v>
      </c>
    </row>
    <row r="59" spans="1:43" s="465" customFormat="1" ht="24.95" customHeight="1">
      <c r="A59" s="503"/>
      <c r="B59" s="466">
        <f t="shared" si="2"/>
        <v>48</v>
      </c>
      <c r="C59" s="467">
        <f t="shared" si="3"/>
        <v>1.0479999999999947</v>
      </c>
      <c r="D59" s="467">
        <f t="shared" si="3"/>
        <v>1.0479999999999947</v>
      </c>
      <c r="E59" s="453" t="s">
        <v>1089</v>
      </c>
      <c r="F59" s="468">
        <v>0.27500000000000002</v>
      </c>
      <c r="G59" s="469">
        <v>0.27</v>
      </c>
      <c r="H59" s="469">
        <v>0.28000000000000003</v>
      </c>
      <c r="I59" s="511">
        <v>4.5</v>
      </c>
      <c r="J59" s="511">
        <v>7</v>
      </c>
      <c r="K59" s="481">
        <f>'HITUNG SEGMEN'!P367/1000</f>
        <v>0.28000000000000003</v>
      </c>
      <c r="L59" s="483">
        <f>'HITUNG SEGMEN'!Q367*100</f>
        <v>100</v>
      </c>
      <c r="M59" s="472"/>
      <c r="N59" s="483"/>
      <c r="O59" s="472"/>
      <c r="P59" s="483"/>
      <c r="Q59" s="481"/>
      <c r="R59" s="471"/>
      <c r="S59" s="471"/>
      <c r="T59" s="471"/>
      <c r="U59" s="472"/>
      <c r="V59" s="471"/>
      <c r="W59" s="471"/>
      <c r="X59" s="471"/>
      <c r="Y59" s="471"/>
      <c r="Z59" s="471"/>
      <c r="AA59" s="471"/>
      <c r="AB59" s="471"/>
      <c r="AC59" s="471"/>
      <c r="AD59" s="473"/>
      <c r="AE59" s="489" t="s">
        <v>40</v>
      </c>
      <c r="AF59" s="474"/>
      <c r="AG59" s="476">
        <f t="shared" si="5"/>
        <v>0</v>
      </c>
      <c r="AH59" s="474"/>
      <c r="AI59" s="474"/>
      <c r="AJ59" s="474"/>
      <c r="AK59" s="474"/>
      <c r="AL59" s="474"/>
      <c r="AM59" s="475">
        <f t="shared" si="1"/>
        <v>0.28000000000000003</v>
      </c>
      <c r="AN59" s="476" t="e">
        <f>G59-#REF!</f>
        <v>#REF!</v>
      </c>
      <c r="AO59" s="474"/>
      <c r="AP59" s="477"/>
      <c r="AQ59" s="465">
        <v>0.66200000000000003</v>
      </c>
    </row>
    <row r="60" spans="1:43" s="465" customFormat="1" ht="24.95" customHeight="1">
      <c r="A60" s="503"/>
      <c r="B60" s="466">
        <f t="shared" si="2"/>
        <v>49</v>
      </c>
      <c r="C60" s="467">
        <f>C59+0.001</f>
        <v>1.0489999999999946</v>
      </c>
      <c r="D60" s="467">
        <f>D59+0.001</f>
        <v>1.0489999999999946</v>
      </c>
      <c r="E60" s="453" t="s">
        <v>1141</v>
      </c>
      <c r="F60" s="468">
        <v>1.762</v>
      </c>
      <c r="G60" s="469">
        <v>0.66</v>
      </c>
      <c r="H60" s="469">
        <v>0.7</v>
      </c>
      <c r="I60" s="511">
        <v>16</v>
      </c>
      <c r="J60" s="511">
        <v>20</v>
      </c>
      <c r="K60" s="481">
        <f>'HITUNG SEGMEN'!P374/1000</f>
        <v>0.7</v>
      </c>
      <c r="L60" s="483">
        <f>'HITUNG SEGMEN'!Q374*100</f>
        <v>100</v>
      </c>
      <c r="M60" s="472"/>
      <c r="N60" s="483"/>
      <c r="O60" s="472"/>
      <c r="P60" s="483"/>
      <c r="Q60" s="481"/>
      <c r="R60" s="471"/>
      <c r="S60" s="471"/>
      <c r="T60" s="471"/>
      <c r="U60" s="472"/>
      <c r="V60" s="471"/>
      <c r="W60" s="471"/>
      <c r="X60" s="471"/>
      <c r="Y60" s="471"/>
      <c r="Z60" s="471"/>
      <c r="AA60" s="471"/>
      <c r="AB60" s="471"/>
      <c r="AC60" s="471"/>
      <c r="AD60" s="473"/>
      <c r="AE60" s="489" t="s">
        <v>40</v>
      </c>
      <c r="AF60" s="474"/>
      <c r="AG60" s="476">
        <f t="shared" si="5"/>
        <v>0</v>
      </c>
      <c r="AH60" s="474"/>
      <c r="AI60" s="474"/>
      <c r="AJ60" s="474"/>
      <c r="AK60" s="474"/>
      <c r="AL60" s="474"/>
      <c r="AM60" s="475">
        <f t="shared" si="1"/>
        <v>0.7</v>
      </c>
      <c r="AN60" s="476" t="e">
        <f>G60-#REF!</f>
        <v>#REF!</v>
      </c>
      <c r="AO60" s="474"/>
      <c r="AP60" s="477"/>
      <c r="AQ60" s="465">
        <v>1.3680000000000001</v>
      </c>
    </row>
    <row r="61" spans="1:43" s="465" customFormat="1" ht="24.95" customHeight="1">
      <c r="A61" s="503"/>
      <c r="B61" s="466">
        <f t="shared" si="2"/>
        <v>50</v>
      </c>
      <c r="C61" s="467">
        <f>C60+0.001</f>
        <v>1.0499999999999945</v>
      </c>
      <c r="D61" s="467">
        <f>D60+0.001</f>
        <v>1.0499999999999945</v>
      </c>
      <c r="E61" s="453" t="s">
        <v>72</v>
      </c>
      <c r="F61" s="468">
        <v>1.367</v>
      </c>
      <c r="G61" s="469">
        <v>1.37</v>
      </c>
      <c r="H61" s="469">
        <v>1.37</v>
      </c>
      <c r="I61" s="511">
        <v>14</v>
      </c>
      <c r="J61" s="511">
        <v>18</v>
      </c>
      <c r="K61" s="481">
        <f>G61-M61-O61-Q61-S61-U61-W61-Y61-AA61-AC61</f>
        <v>1.37</v>
      </c>
      <c r="L61" s="483">
        <f>K61/G61*100</f>
        <v>100</v>
      </c>
      <c r="M61" s="472"/>
      <c r="N61" s="483"/>
      <c r="O61" s="472"/>
      <c r="P61" s="483"/>
      <c r="Q61" s="481"/>
      <c r="R61" s="471"/>
      <c r="S61" s="471"/>
      <c r="T61" s="471"/>
      <c r="U61" s="472"/>
      <c r="V61" s="471"/>
      <c r="W61" s="471"/>
      <c r="X61" s="471"/>
      <c r="Y61" s="471"/>
      <c r="Z61" s="471"/>
      <c r="AA61" s="471"/>
      <c r="AB61" s="471"/>
      <c r="AC61" s="471"/>
      <c r="AD61" s="473"/>
      <c r="AE61" s="489" t="s">
        <v>40</v>
      </c>
      <c r="AF61" s="474"/>
      <c r="AG61" s="476">
        <f t="shared" si="5"/>
        <v>0</v>
      </c>
      <c r="AH61" s="474"/>
      <c r="AI61" s="474"/>
      <c r="AJ61" s="474"/>
      <c r="AK61" s="474"/>
      <c r="AL61" s="474"/>
      <c r="AM61" s="475">
        <f t="shared" si="1"/>
        <v>1.37</v>
      </c>
      <c r="AN61" s="476" t="e">
        <f>G61-#REF!</f>
        <v>#REF!</v>
      </c>
      <c r="AO61" s="474"/>
      <c r="AP61" s="477"/>
      <c r="AQ61" s="465">
        <v>0.26100000000000001</v>
      </c>
    </row>
    <row r="62" spans="1:43" s="465" customFormat="1" ht="24.95" customHeight="1">
      <c r="A62" s="503"/>
      <c r="B62" s="466">
        <f t="shared" si="2"/>
        <v>51</v>
      </c>
      <c r="C62" s="467">
        <f t="shared" ref="C62:D70" si="6">C61+0.001</f>
        <v>1.0509999999999944</v>
      </c>
      <c r="D62" s="467">
        <f t="shared" si="6"/>
        <v>1.0509999999999944</v>
      </c>
      <c r="E62" s="453" t="s">
        <v>73</v>
      </c>
      <c r="F62" s="468">
        <v>0.26</v>
      </c>
      <c r="G62" s="469">
        <v>0.26</v>
      </c>
      <c r="H62" s="469">
        <v>0.27</v>
      </c>
      <c r="I62" s="511">
        <v>3.8</v>
      </c>
      <c r="J62" s="511">
        <v>6.8</v>
      </c>
      <c r="K62" s="481">
        <f>'HITUNG SEGMEN'!P389/1000</f>
        <v>0.27</v>
      </c>
      <c r="L62" s="483">
        <f>'HITUNG SEGMEN'!Q389*100</f>
        <v>100</v>
      </c>
      <c r="M62" s="472"/>
      <c r="N62" s="483"/>
      <c r="O62" s="472"/>
      <c r="P62" s="483"/>
      <c r="Q62" s="481"/>
      <c r="R62" s="471"/>
      <c r="S62" s="471"/>
      <c r="T62" s="471"/>
      <c r="U62" s="472"/>
      <c r="V62" s="471"/>
      <c r="W62" s="471"/>
      <c r="X62" s="471"/>
      <c r="Y62" s="471"/>
      <c r="Z62" s="471"/>
      <c r="AA62" s="471"/>
      <c r="AB62" s="471"/>
      <c r="AC62" s="471"/>
      <c r="AD62" s="473"/>
      <c r="AE62" s="489" t="s">
        <v>40</v>
      </c>
      <c r="AF62" s="474"/>
      <c r="AG62" s="476">
        <f t="shared" si="5"/>
        <v>0</v>
      </c>
      <c r="AH62" s="474"/>
      <c r="AI62" s="474"/>
      <c r="AJ62" s="474"/>
      <c r="AK62" s="474"/>
      <c r="AL62" s="474"/>
      <c r="AM62" s="475">
        <f t="shared" si="1"/>
        <v>0.27</v>
      </c>
      <c r="AN62" s="476" t="e">
        <f>G62-#REF!</f>
        <v>#REF!</v>
      </c>
      <c r="AO62" s="474"/>
      <c r="AP62" s="477"/>
      <c r="AQ62" s="465">
        <v>0.25</v>
      </c>
    </row>
    <row r="63" spans="1:43" s="465" customFormat="1" ht="24.95" customHeight="1">
      <c r="A63" s="503"/>
      <c r="B63" s="466">
        <f t="shared" si="2"/>
        <v>52</v>
      </c>
      <c r="C63" s="467">
        <f t="shared" si="6"/>
        <v>1.0519999999999943</v>
      </c>
      <c r="D63" s="467">
        <f t="shared" si="6"/>
        <v>1.0519999999999943</v>
      </c>
      <c r="E63" s="453" t="s">
        <v>74</v>
      </c>
      <c r="F63" s="468">
        <v>0.25</v>
      </c>
      <c r="G63" s="469">
        <v>0.25</v>
      </c>
      <c r="H63" s="469">
        <v>0.25</v>
      </c>
      <c r="I63" s="511">
        <v>2.6</v>
      </c>
      <c r="J63" s="511">
        <v>5</v>
      </c>
      <c r="K63" s="481">
        <f>'HITUNG SEGMEN'!P397/1000</f>
        <v>0.25</v>
      </c>
      <c r="L63" s="483">
        <f>'HITUNG SEGMEN'!Q397*100</f>
        <v>100</v>
      </c>
      <c r="M63" s="472"/>
      <c r="N63" s="483"/>
      <c r="O63" s="472"/>
      <c r="P63" s="483"/>
      <c r="Q63" s="481"/>
      <c r="R63" s="471"/>
      <c r="S63" s="471"/>
      <c r="T63" s="471"/>
      <c r="U63" s="472"/>
      <c r="V63" s="471"/>
      <c r="W63" s="471"/>
      <c r="X63" s="471"/>
      <c r="Y63" s="471"/>
      <c r="Z63" s="471"/>
      <c r="AA63" s="471"/>
      <c r="AB63" s="471"/>
      <c r="AC63" s="471"/>
      <c r="AD63" s="473"/>
      <c r="AE63" s="489" t="s">
        <v>40</v>
      </c>
      <c r="AF63" s="474"/>
      <c r="AG63" s="476">
        <f t="shared" si="5"/>
        <v>0</v>
      </c>
      <c r="AH63" s="474"/>
      <c r="AI63" s="474"/>
      <c r="AJ63" s="474"/>
      <c r="AK63" s="474"/>
      <c r="AL63" s="474"/>
      <c r="AM63" s="475">
        <f t="shared" si="1"/>
        <v>0.25</v>
      </c>
      <c r="AN63" s="476" t="e">
        <f>G63-#REF!</f>
        <v>#REF!</v>
      </c>
      <c r="AO63" s="474"/>
      <c r="AP63" s="477"/>
      <c r="AQ63" s="465">
        <v>0.69199999999999995</v>
      </c>
    </row>
    <row r="64" spans="1:43" s="465" customFormat="1" ht="24.95" customHeight="1">
      <c r="A64" s="503"/>
      <c r="B64" s="466">
        <f t="shared" si="2"/>
        <v>53</v>
      </c>
      <c r="C64" s="467">
        <f t="shared" si="6"/>
        <v>1.0529999999999942</v>
      </c>
      <c r="D64" s="467">
        <f t="shared" si="6"/>
        <v>1.0529999999999942</v>
      </c>
      <c r="E64" s="453" t="s">
        <v>75</v>
      </c>
      <c r="F64" s="468">
        <v>0.69199999999999995</v>
      </c>
      <c r="G64" s="469">
        <v>0.69</v>
      </c>
      <c r="H64" s="469">
        <v>0.68</v>
      </c>
      <c r="I64" s="511">
        <v>4</v>
      </c>
      <c r="J64" s="511">
        <v>7</v>
      </c>
      <c r="K64" s="481">
        <f>'HITUNG SEGMEN'!P404/1000</f>
        <v>0.68</v>
      </c>
      <c r="L64" s="483">
        <f>'HITUNG SEGMEN'!Q404*100</f>
        <v>100</v>
      </c>
      <c r="M64" s="472"/>
      <c r="N64" s="483"/>
      <c r="O64" s="472"/>
      <c r="P64" s="483"/>
      <c r="Q64" s="481"/>
      <c r="R64" s="471"/>
      <c r="S64" s="471"/>
      <c r="T64" s="471"/>
      <c r="U64" s="472"/>
      <c r="V64" s="471"/>
      <c r="W64" s="471"/>
      <c r="X64" s="471"/>
      <c r="Y64" s="471"/>
      <c r="Z64" s="471"/>
      <c r="AA64" s="471"/>
      <c r="AB64" s="471"/>
      <c r="AC64" s="471"/>
      <c r="AD64" s="473"/>
      <c r="AE64" s="489" t="s">
        <v>40</v>
      </c>
      <c r="AF64" s="474"/>
      <c r="AG64" s="476">
        <f t="shared" si="5"/>
        <v>0</v>
      </c>
      <c r="AH64" s="474"/>
      <c r="AI64" s="474"/>
      <c r="AJ64" s="474"/>
      <c r="AK64" s="474"/>
      <c r="AL64" s="474"/>
      <c r="AM64" s="475">
        <f t="shared" si="1"/>
        <v>0.68</v>
      </c>
      <c r="AN64" s="476" t="e">
        <f>G64-#REF!</f>
        <v>#REF!</v>
      </c>
      <c r="AO64" s="474"/>
      <c r="AP64" s="477"/>
      <c r="AQ64" s="465">
        <v>0.38</v>
      </c>
    </row>
    <row r="65" spans="1:43" s="465" customFormat="1" ht="24.95" customHeight="1">
      <c r="A65" s="503"/>
      <c r="B65" s="466">
        <f t="shared" si="2"/>
        <v>54</v>
      </c>
      <c r="C65" s="467">
        <f t="shared" si="6"/>
        <v>1.0539999999999941</v>
      </c>
      <c r="D65" s="467">
        <f t="shared" si="6"/>
        <v>1.0539999999999941</v>
      </c>
      <c r="E65" s="453" t="s">
        <v>76</v>
      </c>
      <c r="F65" s="468">
        <v>0.38</v>
      </c>
      <c r="G65" s="469">
        <v>0.38</v>
      </c>
      <c r="H65" s="469">
        <v>0.37</v>
      </c>
      <c r="I65" s="511">
        <v>3.5</v>
      </c>
      <c r="J65" s="511">
        <v>6.5</v>
      </c>
      <c r="K65" s="481">
        <f>'HITUNG SEGMEN'!P412/1000</f>
        <v>0.37</v>
      </c>
      <c r="L65" s="483">
        <f>'HITUNG SEGMEN'!Q412*100</f>
        <v>100</v>
      </c>
      <c r="M65" s="472"/>
      <c r="N65" s="483"/>
      <c r="O65" s="472"/>
      <c r="P65" s="483"/>
      <c r="Q65" s="481"/>
      <c r="R65" s="471"/>
      <c r="S65" s="471"/>
      <c r="T65" s="471"/>
      <c r="U65" s="472"/>
      <c r="V65" s="471"/>
      <c r="W65" s="471"/>
      <c r="X65" s="471"/>
      <c r="Y65" s="471"/>
      <c r="Z65" s="471"/>
      <c r="AA65" s="471"/>
      <c r="AB65" s="471"/>
      <c r="AC65" s="471"/>
      <c r="AD65" s="473"/>
      <c r="AE65" s="489" t="s">
        <v>40</v>
      </c>
      <c r="AF65" s="474"/>
      <c r="AG65" s="476">
        <f t="shared" si="5"/>
        <v>0</v>
      </c>
      <c r="AH65" s="474"/>
      <c r="AI65" s="474"/>
      <c r="AJ65" s="474"/>
      <c r="AK65" s="474"/>
      <c r="AL65" s="474"/>
      <c r="AM65" s="475">
        <f t="shared" si="1"/>
        <v>0.37</v>
      </c>
      <c r="AN65" s="476" t="e">
        <f>G65-#REF!</f>
        <v>#REF!</v>
      </c>
      <c r="AO65" s="474"/>
      <c r="AP65" s="477"/>
      <c r="AQ65" s="465">
        <v>0.28000000000000003</v>
      </c>
    </row>
    <row r="66" spans="1:43" s="465" customFormat="1" ht="24.95" customHeight="1">
      <c r="A66" s="503"/>
      <c r="B66" s="466">
        <f t="shared" si="2"/>
        <v>55</v>
      </c>
      <c r="C66" s="467">
        <f t="shared" si="6"/>
        <v>1.0549999999999939</v>
      </c>
      <c r="D66" s="467">
        <f t="shared" si="6"/>
        <v>1.0549999999999939</v>
      </c>
      <c r="E66" s="453" t="s">
        <v>77</v>
      </c>
      <c r="F66" s="468">
        <v>0.28499999999999998</v>
      </c>
      <c r="G66" s="469">
        <v>0.28000000000000003</v>
      </c>
      <c r="H66" s="469">
        <v>0.28000000000000003</v>
      </c>
      <c r="I66" s="511">
        <v>4</v>
      </c>
      <c r="J66" s="511">
        <v>6.5</v>
      </c>
      <c r="K66" s="481">
        <f>G66-M66-O66-Q66-S66-U66-W66-Y66-AA66-AC66</f>
        <v>0.28000000000000003</v>
      </c>
      <c r="L66" s="483">
        <f>K66/G66*100</f>
        <v>100</v>
      </c>
      <c r="M66" s="472"/>
      <c r="N66" s="483"/>
      <c r="O66" s="472"/>
      <c r="P66" s="483"/>
      <c r="Q66" s="481"/>
      <c r="R66" s="471"/>
      <c r="S66" s="471"/>
      <c r="T66" s="471"/>
      <c r="U66" s="472"/>
      <c r="V66" s="471"/>
      <c r="W66" s="471"/>
      <c r="X66" s="471"/>
      <c r="Y66" s="471"/>
      <c r="Z66" s="471"/>
      <c r="AA66" s="471"/>
      <c r="AB66" s="471"/>
      <c r="AC66" s="471"/>
      <c r="AD66" s="473"/>
      <c r="AE66" s="489" t="s">
        <v>40</v>
      </c>
      <c r="AF66" s="474"/>
      <c r="AG66" s="476">
        <f t="shared" si="5"/>
        <v>0</v>
      </c>
      <c r="AH66" s="474"/>
      <c r="AI66" s="474"/>
      <c r="AJ66" s="474"/>
      <c r="AK66" s="474"/>
      <c r="AL66" s="474"/>
      <c r="AM66" s="475">
        <f t="shared" si="1"/>
        <v>0.28000000000000003</v>
      </c>
      <c r="AN66" s="476" t="e">
        <f>G66-#REF!</f>
        <v>#REF!</v>
      </c>
      <c r="AO66" s="474"/>
      <c r="AP66" s="477"/>
      <c r="AQ66" s="465">
        <v>0.185</v>
      </c>
    </row>
    <row r="67" spans="1:43" s="465" customFormat="1" ht="24.95" customHeight="1">
      <c r="A67" s="503"/>
      <c r="B67" s="466">
        <f t="shared" si="2"/>
        <v>56</v>
      </c>
      <c r="C67" s="467">
        <f t="shared" si="6"/>
        <v>1.0559999999999938</v>
      </c>
      <c r="D67" s="467">
        <f t="shared" si="6"/>
        <v>1.0559999999999938</v>
      </c>
      <c r="E67" s="453" t="s">
        <v>78</v>
      </c>
      <c r="F67" s="468">
        <v>0.20499999999999999</v>
      </c>
      <c r="G67" s="469">
        <v>0.18</v>
      </c>
      <c r="H67" s="469">
        <v>0.19</v>
      </c>
      <c r="I67" s="511">
        <v>2.5</v>
      </c>
      <c r="J67" s="511">
        <v>4.5</v>
      </c>
      <c r="K67" s="481">
        <f>'HITUNG SEGMEN'!P426/1000</f>
        <v>0.19</v>
      </c>
      <c r="L67" s="483">
        <f>'HITUNG SEGMEN'!Q426*100</f>
        <v>100</v>
      </c>
      <c r="M67" s="472"/>
      <c r="N67" s="483"/>
      <c r="O67" s="472"/>
      <c r="P67" s="483"/>
      <c r="Q67" s="481"/>
      <c r="R67" s="471"/>
      <c r="S67" s="471"/>
      <c r="T67" s="471"/>
      <c r="U67" s="472"/>
      <c r="V67" s="471"/>
      <c r="W67" s="471"/>
      <c r="X67" s="471"/>
      <c r="Y67" s="471"/>
      <c r="Z67" s="471"/>
      <c r="AA67" s="471"/>
      <c r="AB67" s="471"/>
      <c r="AC67" s="471"/>
      <c r="AD67" s="473"/>
      <c r="AE67" s="489" t="s">
        <v>40</v>
      </c>
      <c r="AF67" s="474"/>
      <c r="AG67" s="476">
        <f t="shared" si="5"/>
        <v>0</v>
      </c>
      <c r="AH67" s="474"/>
      <c r="AI67" s="474"/>
      <c r="AJ67" s="474"/>
      <c r="AK67" s="474"/>
      <c r="AL67" s="474"/>
      <c r="AM67" s="475">
        <f t="shared" si="1"/>
        <v>0.19</v>
      </c>
      <c r="AN67" s="476" t="e">
        <f>G67-#REF!</f>
        <v>#REF!</v>
      </c>
      <c r="AO67" s="474"/>
      <c r="AP67" s="477"/>
      <c r="AQ67" s="465">
        <v>9.5000000000000001E-2</v>
      </c>
    </row>
    <row r="68" spans="1:43" s="465" customFormat="1" ht="24.95" customHeight="1">
      <c r="A68" s="503"/>
      <c r="B68" s="466">
        <f t="shared" si="2"/>
        <v>57</v>
      </c>
      <c r="C68" s="467">
        <f t="shared" si="6"/>
        <v>1.0569999999999937</v>
      </c>
      <c r="D68" s="467">
        <f t="shared" si="6"/>
        <v>1.0569999999999937</v>
      </c>
      <c r="E68" s="453" t="s">
        <v>79</v>
      </c>
      <c r="F68" s="468">
        <v>9.5000000000000001E-2</v>
      </c>
      <c r="G68" s="469">
        <v>0.1</v>
      </c>
      <c r="H68" s="469">
        <v>0.1</v>
      </c>
      <c r="I68" s="511">
        <f>'3. DATA TEKNIS JALAN'!H216</f>
        <v>3.9</v>
      </c>
      <c r="J68" s="511">
        <v>5.8</v>
      </c>
      <c r="K68" s="481">
        <f>'HITUNG SEGMEN'!P433/1000</f>
        <v>0.1</v>
      </c>
      <c r="L68" s="483">
        <f>'HITUNG SEGMEN'!Q433*100</f>
        <v>100</v>
      </c>
      <c r="M68" s="472"/>
      <c r="N68" s="483"/>
      <c r="O68" s="472"/>
      <c r="P68" s="483"/>
      <c r="Q68" s="481"/>
      <c r="R68" s="471"/>
      <c r="S68" s="471"/>
      <c r="T68" s="471"/>
      <c r="U68" s="472"/>
      <c r="V68" s="471"/>
      <c r="W68" s="471"/>
      <c r="X68" s="471"/>
      <c r="Y68" s="471"/>
      <c r="Z68" s="471"/>
      <c r="AA68" s="471"/>
      <c r="AB68" s="471"/>
      <c r="AC68" s="471"/>
      <c r="AD68" s="473"/>
      <c r="AE68" s="489" t="s">
        <v>40</v>
      </c>
      <c r="AF68" s="474"/>
      <c r="AG68" s="476">
        <f t="shared" si="5"/>
        <v>0</v>
      </c>
      <c r="AH68" s="474"/>
      <c r="AI68" s="474"/>
      <c r="AJ68" s="474"/>
      <c r="AK68" s="474"/>
      <c r="AL68" s="474"/>
      <c r="AM68" s="475">
        <f t="shared" si="1"/>
        <v>0.1</v>
      </c>
      <c r="AN68" s="476" t="e">
        <f>G68-#REF!</f>
        <v>#REF!</v>
      </c>
      <c r="AO68" s="474"/>
      <c r="AP68" s="477"/>
      <c r="AQ68" s="465">
        <v>9.7000000000000003E-2</v>
      </c>
    </row>
    <row r="69" spans="1:43" s="465" customFormat="1" ht="24.95" customHeight="1">
      <c r="A69" s="503"/>
      <c r="B69" s="466">
        <f t="shared" si="2"/>
        <v>58</v>
      </c>
      <c r="C69" s="467">
        <f t="shared" si="6"/>
        <v>1.0579999999999936</v>
      </c>
      <c r="D69" s="467">
        <f t="shared" si="6"/>
        <v>1.0579999999999936</v>
      </c>
      <c r="E69" s="453" t="s">
        <v>80</v>
      </c>
      <c r="F69" s="468">
        <v>9.0999999999999998E-2</v>
      </c>
      <c r="G69" s="469">
        <v>0.1</v>
      </c>
      <c r="H69" s="469">
        <v>0.1</v>
      </c>
      <c r="I69" s="511">
        <f>'3. DATA TEKNIS JALAN'!H217</f>
        <v>3</v>
      </c>
      <c r="J69" s="511">
        <v>4</v>
      </c>
      <c r="K69" s="481">
        <f>'HITUNG SEGMEN'!P440/1000</f>
        <v>0.1</v>
      </c>
      <c r="L69" s="483">
        <f>'HITUNG SEGMEN'!Q440*100</f>
        <v>100</v>
      </c>
      <c r="M69" s="472"/>
      <c r="N69" s="483"/>
      <c r="O69" s="472"/>
      <c r="P69" s="483"/>
      <c r="Q69" s="481"/>
      <c r="R69" s="471"/>
      <c r="S69" s="471"/>
      <c r="T69" s="471"/>
      <c r="U69" s="472"/>
      <c r="V69" s="471"/>
      <c r="W69" s="471"/>
      <c r="X69" s="471"/>
      <c r="Y69" s="471"/>
      <c r="Z69" s="471"/>
      <c r="AA69" s="471"/>
      <c r="AB69" s="471"/>
      <c r="AC69" s="471"/>
      <c r="AD69" s="473"/>
      <c r="AE69" s="489" t="s">
        <v>40</v>
      </c>
      <c r="AF69" s="474"/>
      <c r="AG69" s="476">
        <f t="shared" si="5"/>
        <v>0</v>
      </c>
      <c r="AH69" s="474"/>
      <c r="AI69" s="474"/>
      <c r="AJ69" s="474"/>
      <c r="AK69" s="474"/>
      <c r="AL69" s="474"/>
      <c r="AM69" s="475">
        <f t="shared" si="1"/>
        <v>0.1</v>
      </c>
      <c r="AN69" s="476" t="e">
        <f>G69-#REF!</f>
        <v>#REF!</v>
      </c>
      <c r="AO69" s="474"/>
      <c r="AP69" s="477"/>
      <c r="AQ69" s="465">
        <v>8.5000000000000006E-2</v>
      </c>
    </row>
    <row r="70" spans="1:43" s="465" customFormat="1" ht="24.95" customHeight="1">
      <c r="A70" s="503"/>
      <c r="B70" s="466">
        <f>+B69+1</f>
        <v>59</v>
      </c>
      <c r="C70" s="467">
        <f t="shared" si="6"/>
        <v>1.0589999999999935</v>
      </c>
      <c r="D70" s="467">
        <f t="shared" si="6"/>
        <v>1.0589999999999935</v>
      </c>
      <c r="E70" s="453" t="s">
        <v>81</v>
      </c>
      <c r="F70" s="468">
        <v>8.8999999999999996E-2</v>
      </c>
      <c r="G70" s="469">
        <v>0.09</v>
      </c>
      <c r="H70" s="469">
        <v>0.09</v>
      </c>
      <c r="I70" s="511">
        <v>4</v>
      </c>
      <c r="J70" s="511">
        <v>2.5</v>
      </c>
      <c r="K70" s="481">
        <f>'HITUNG SEGMEN'!P447/1000</f>
        <v>0.09</v>
      </c>
      <c r="L70" s="483">
        <f>'HITUNG SEGMEN'!Q447*100</f>
        <v>100</v>
      </c>
      <c r="M70" s="472"/>
      <c r="N70" s="483"/>
      <c r="O70" s="472"/>
      <c r="P70" s="483"/>
      <c r="Q70" s="481"/>
      <c r="R70" s="471"/>
      <c r="S70" s="471"/>
      <c r="T70" s="471"/>
      <c r="U70" s="472"/>
      <c r="V70" s="471"/>
      <c r="W70" s="471"/>
      <c r="X70" s="471"/>
      <c r="Y70" s="471"/>
      <c r="Z70" s="471"/>
      <c r="AA70" s="471"/>
      <c r="AB70" s="471"/>
      <c r="AC70" s="471"/>
      <c r="AD70" s="473"/>
      <c r="AE70" s="489" t="s">
        <v>40</v>
      </c>
      <c r="AF70" s="474"/>
      <c r="AG70" s="476">
        <f t="shared" si="5"/>
        <v>0</v>
      </c>
      <c r="AH70" s="474"/>
      <c r="AI70" s="474"/>
      <c r="AJ70" s="474"/>
      <c r="AK70" s="474"/>
      <c r="AL70" s="474"/>
      <c r="AM70" s="475">
        <f t="shared" si="1"/>
        <v>0.09</v>
      </c>
      <c r="AN70" s="476" t="e">
        <f>G70-#REF!</f>
        <v>#REF!</v>
      </c>
      <c r="AO70" s="474"/>
      <c r="AP70" s="477"/>
      <c r="AQ70" s="465">
        <v>0.36399999999999999</v>
      </c>
    </row>
    <row r="71" spans="1:43" s="465" customFormat="1" ht="24.95" customHeight="1">
      <c r="A71" s="503"/>
      <c r="B71" s="466">
        <f t="shared" si="2"/>
        <v>60</v>
      </c>
      <c r="C71" s="467">
        <v>1.06</v>
      </c>
      <c r="D71" s="467">
        <v>1.06</v>
      </c>
      <c r="E71" s="453" t="s">
        <v>82</v>
      </c>
      <c r="F71" s="468">
        <v>0.38400000000000001</v>
      </c>
      <c r="G71" s="469">
        <v>0.36</v>
      </c>
      <c r="H71" s="469">
        <v>0.36</v>
      </c>
      <c r="I71" s="511">
        <v>3.1</v>
      </c>
      <c r="J71" s="511">
        <v>5.2</v>
      </c>
      <c r="K71" s="481">
        <f>G71-M71-O71-Q71-S71-U71-W71-Y71-AA71-AC71</f>
        <v>0.36</v>
      </c>
      <c r="L71" s="483">
        <f>K71/G71*100</f>
        <v>100</v>
      </c>
      <c r="M71" s="472"/>
      <c r="N71" s="483"/>
      <c r="O71" s="472"/>
      <c r="P71" s="483"/>
      <c r="Q71" s="481"/>
      <c r="R71" s="471"/>
      <c r="S71" s="471"/>
      <c r="T71" s="471"/>
      <c r="U71" s="472"/>
      <c r="V71" s="471"/>
      <c r="W71" s="471"/>
      <c r="X71" s="471"/>
      <c r="Y71" s="471"/>
      <c r="Z71" s="471"/>
      <c r="AA71" s="471"/>
      <c r="AB71" s="471"/>
      <c r="AC71" s="471"/>
      <c r="AD71" s="473"/>
      <c r="AE71" s="489" t="s">
        <v>40</v>
      </c>
      <c r="AF71" s="474"/>
      <c r="AG71" s="476">
        <f t="shared" si="5"/>
        <v>0</v>
      </c>
      <c r="AH71" s="474"/>
      <c r="AI71" s="474"/>
      <c r="AJ71" s="474"/>
      <c r="AK71" s="474"/>
      <c r="AL71" s="474"/>
      <c r="AM71" s="475">
        <f t="shared" si="1"/>
        <v>0.36</v>
      </c>
      <c r="AN71" s="476" t="e">
        <f>G71-#REF!</f>
        <v>#REF!</v>
      </c>
      <c r="AO71" s="474"/>
      <c r="AP71" s="477"/>
      <c r="AQ71" s="465">
        <v>0.59299999999999997</v>
      </c>
    </row>
    <row r="72" spans="1:43" s="465" customFormat="1" ht="24.95" customHeight="1">
      <c r="A72" s="503"/>
      <c r="B72" s="466">
        <f t="shared" si="2"/>
        <v>61</v>
      </c>
      <c r="C72" s="467">
        <f>C71+0.001</f>
        <v>1.0609999999999999</v>
      </c>
      <c r="D72" s="467">
        <f>D71+0.001</f>
        <v>1.0609999999999999</v>
      </c>
      <c r="E72" s="453" t="s">
        <v>1142</v>
      </c>
      <c r="F72" s="468">
        <v>0.64700000000000002</v>
      </c>
      <c r="G72" s="469">
        <v>0.59</v>
      </c>
      <c r="H72" s="469">
        <v>0.59</v>
      </c>
      <c r="I72" s="511">
        <v>3.5</v>
      </c>
      <c r="J72" s="511">
        <v>5.5</v>
      </c>
      <c r="K72" s="481">
        <f>'HITUNG SEGMEN'!P461/1000</f>
        <v>0.19</v>
      </c>
      <c r="L72" s="483">
        <f>'HITUNG SEGMEN'!Q461*100</f>
        <v>32.20338983050847</v>
      </c>
      <c r="M72" s="472"/>
      <c r="N72" s="483"/>
      <c r="O72" s="472"/>
      <c r="P72" s="483"/>
      <c r="Q72" s="481">
        <v>0.2</v>
      </c>
      <c r="R72" s="471">
        <f>AD72</f>
        <v>33.898305084745758</v>
      </c>
      <c r="S72" s="471"/>
      <c r="T72" s="471"/>
      <c r="U72" s="472"/>
      <c r="V72" s="471"/>
      <c r="W72" s="471"/>
      <c r="X72" s="471"/>
      <c r="Y72" s="471"/>
      <c r="Z72" s="471"/>
      <c r="AA72" s="471"/>
      <c r="AB72" s="471"/>
      <c r="AC72" s="471">
        <v>0.2</v>
      </c>
      <c r="AD72" s="473">
        <f>'HITUNG SEGMEN'!Q464/2*100</f>
        <v>33.898305084745758</v>
      </c>
      <c r="AE72" s="489" t="s">
        <v>40</v>
      </c>
      <c r="AF72" s="474"/>
      <c r="AG72" s="476">
        <f t="shared" si="5"/>
        <v>0</v>
      </c>
      <c r="AH72" s="474"/>
      <c r="AI72" s="474"/>
      <c r="AJ72" s="474"/>
      <c r="AK72" s="474"/>
      <c r="AL72" s="474"/>
      <c r="AM72" s="475">
        <f t="shared" si="1"/>
        <v>0.39</v>
      </c>
      <c r="AN72" s="476" t="e">
        <f>G72-#REF!</f>
        <v>#REF!</v>
      </c>
      <c r="AO72" s="474"/>
      <c r="AP72" s="477"/>
      <c r="AQ72" s="465">
        <v>0.29399999999999998</v>
      </c>
    </row>
    <row r="73" spans="1:43" s="465" customFormat="1" ht="24.95" customHeight="1">
      <c r="A73" s="503"/>
      <c r="B73" s="466">
        <f t="shared" si="2"/>
        <v>62</v>
      </c>
      <c r="C73" s="467">
        <f t="shared" ref="C73:D86" si="7">C72+0.001</f>
        <v>1.0619999999999998</v>
      </c>
      <c r="D73" s="467">
        <f t="shared" si="7"/>
        <v>1.0619999999999998</v>
      </c>
      <c r="E73" s="453" t="s">
        <v>83</v>
      </c>
      <c r="F73" s="468">
        <v>0.30099999999999999</v>
      </c>
      <c r="G73" s="469">
        <v>0.3</v>
      </c>
      <c r="H73" s="469">
        <v>0.3</v>
      </c>
      <c r="I73" s="511">
        <v>4</v>
      </c>
      <c r="J73" s="511">
        <v>6</v>
      </c>
      <c r="K73" s="481">
        <f>G73-M73-O73-Q73-S73-U73-W73-Y73-AA73-AC73</f>
        <v>0.3</v>
      </c>
      <c r="L73" s="483">
        <f>K73/G73*100</f>
        <v>100</v>
      </c>
      <c r="M73" s="472"/>
      <c r="N73" s="483"/>
      <c r="O73" s="472"/>
      <c r="P73" s="483"/>
      <c r="Q73" s="481"/>
      <c r="R73" s="471"/>
      <c r="S73" s="471"/>
      <c r="T73" s="471"/>
      <c r="U73" s="472"/>
      <c r="V73" s="471"/>
      <c r="W73" s="471"/>
      <c r="X73" s="471"/>
      <c r="Y73" s="471"/>
      <c r="Z73" s="471"/>
      <c r="AA73" s="471"/>
      <c r="AB73" s="471"/>
      <c r="AC73" s="471"/>
      <c r="AD73" s="473"/>
      <c r="AE73" s="489" t="s">
        <v>40</v>
      </c>
      <c r="AF73" s="474"/>
      <c r="AG73" s="476">
        <f t="shared" si="5"/>
        <v>0</v>
      </c>
      <c r="AH73" s="474"/>
      <c r="AI73" s="474"/>
      <c r="AJ73" s="474"/>
      <c r="AK73" s="474"/>
      <c r="AL73" s="474"/>
      <c r="AM73" s="475">
        <f t="shared" si="1"/>
        <v>0.3</v>
      </c>
      <c r="AN73" s="476" t="e">
        <f>G73-#REF!</f>
        <v>#REF!</v>
      </c>
      <c r="AO73" s="474"/>
      <c r="AP73" s="477"/>
      <c r="AQ73" s="465">
        <v>0.432</v>
      </c>
    </row>
    <row r="74" spans="1:43" s="465" customFormat="1" ht="24.95" customHeight="1">
      <c r="A74" s="503"/>
      <c r="B74" s="466">
        <f t="shared" si="2"/>
        <v>63</v>
      </c>
      <c r="C74" s="467">
        <f t="shared" si="7"/>
        <v>1.0629999999999997</v>
      </c>
      <c r="D74" s="467">
        <f t="shared" si="7"/>
        <v>1.0629999999999997</v>
      </c>
      <c r="E74" s="453" t="s">
        <v>84</v>
      </c>
      <c r="F74" s="468">
        <v>0.439</v>
      </c>
      <c r="G74" s="469">
        <v>0.43</v>
      </c>
      <c r="H74" s="469">
        <v>0.44</v>
      </c>
      <c r="I74" s="511">
        <v>4</v>
      </c>
      <c r="J74" s="511">
        <v>5</v>
      </c>
      <c r="K74" s="481">
        <f>'HITUNG SEGMEN'!P475/1000</f>
        <v>0.44</v>
      </c>
      <c r="L74" s="483">
        <f>'HITUNG SEGMEN'!Q475*100</f>
        <v>100</v>
      </c>
      <c r="M74" s="472"/>
      <c r="N74" s="483"/>
      <c r="O74" s="472"/>
      <c r="P74" s="483"/>
      <c r="Q74" s="481"/>
      <c r="R74" s="471"/>
      <c r="S74" s="471"/>
      <c r="T74" s="471"/>
      <c r="U74" s="472"/>
      <c r="V74" s="471"/>
      <c r="W74" s="471"/>
      <c r="X74" s="471"/>
      <c r="Y74" s="471"/>
      <c r="Z74" s="471"/>
      <c r="AA74" s="471"/>
      <c r="AB74" s="471"/>
      <c r="AC74" s="471"/>
      <c r="AD74" s="473"/>
      <c r="AE74" s="489" t="s">
        <v>40</v>
      </c>
      <c r="AF74" s="474"/>
      <c r="AG74" s="476">
        <f t="shared" si="5"/>
        <v>0</v>
      </c>
      <c r="AH74" s="474"/>
      <c r="AI74" s="474"/>
      <c r="AJ74" s="474"/>
      <c r="AK74" s="474"/>
      <c r="AL74" s="474"/>
      <c r="AM74" s="475">
        <f t="shared" si="1"/>
        <v>0.44</v>
      </c>
      <c r="AN74" s="476" t="e">
        <f>G74-#REF!</f>
        <v>#REF!</v>
      </c>
      <c r="AO74" s="474"/>
      <c r="AP74" s="477"/>
      <c r="AQ74" s="465">
        <v>0.13500000000000001</v>
      </c>
    </row>
    <row r="75" spans="1:43" s="465" customFormat="1" ht="24.95" customHeight="1">
      <c r="A75" s="503"/>
      <c r="B75" s="466">
        <f t="shared" si="2"/>
        <v>64</v>
      </c>
      <c r="C75" s="467">
        <f t="shared" si="7"/>
        <v>1.0639999999999996</v>
      </c>
      <c r="D75" s="467">
        <f t="shared" si="7"/>
        <v>1.0639999999999996</v>
      </c>
      <c r="E75" s="453" t="s">
        <v>85</v>
      </c>
      <c r="F75" s="468">
        <v>0.15</v>
      </c>
      <c r="G75" s="469">
        <v>0.13</v>
      </c>
      <c r="H75" s="469">
        <v>0.14000000000000001</v>
      </c>
      <c r="I75" s="511">
        <v>3</v>
      </c>
      <c r="J75" s="511">
        <v>5.5</v>
      </c>
      <c r="K75" s="481">
        <f>'HITUNG SEGMEN'!P482/1000</f>
        <v>0.14000000000000001</v>
      </c>
      <c r="L75" s="483">
        <f>'HITUNG SEGMEN'!Q482*100</f>
        <v>100</v>
      </c>
      <c r="M75" s="472"/>
      <c r="N75" s="483"/>
      <c r="O75" s="472"/>
      <c r="P75" s="483"/>
      <c r="Q75" s="481"/>
      <c r="R75" s="471"/>
      <c r="S75" s="471"/>
      <c r="T75" s="471"/>
      <c r="U75" s="472"/>
      <c r="V75" s="471"/>
      <c r="W75" s="471"/>
      <c r="X75" s="471"/>
      <c r="Y75" s="471"/>
      <c r="Z75" s="471"/>
      <c r="AA75" s="471"/>
      <c r="AB75" s="471"/>
      <c r="AC75" s="471"/>
      <c r="AD75" s="473"/>
      <c r="AE75" s="489" t="s">
        <v>40</v>
      </c>
      <c r="AF75" s="474"/>
      <c r="AG75" s="476">
        <f t="shared" ref="AG75:AG106" si="8">H75-K75-M75-O75-Q75-S75-U75-W75-Y75-AA75-AC75</f>
        <v>0</v>
      </c>
      <c r="AH75" s="474"/>
      <c r="AI75" s="474"/>
      <c r="AJ75" s="474"/>
      <c r="AK75" s="474"/>
      <c r="AL75" s="474"/>
      <c r="AM75" s="475">
        <f t="shared" si="1"/>
        <v>0.14000000000000001</v>
      </c>
      <c r="AN75" s="476" t="e">
        <f>G75-#REF!</f>
        <v>#REF!</v>
      </c>
      <c r="AO75" s="474"/>
      <c r="AP75" s="477"/>
      <c r="AQ75" s="465">
        <v>0.34</v>
      </c>
    </row>
    <row r="76" spans="1:43" s="465" customFormat="1" ht="24.95" customHeight="1">
      <c r="A76" s="503"/>
      <c r="B76" s="466">
        <f t="shared" si="2"/>
        <v>65</v>
      </c>
      <c r="C76" s="467">
        <f t="shared" si="7"/>
        <v>1.0649999999999995</v>
      </c>
      <c r="D76" s="467">
        <f t="shared" si="7"/>
        <v>1.0649999999999995</v>
      </c>
      <c r="E76" s="453" t="s">
        <v>86</v>
      </c>
      <c r="F76" s="468">
        <v>0.34100000000000003</v>
      </c>
      <c r="G76" s="469">
        <v>0.34</v>
      </c>
      <c r="H76" s="469">
        <v>0.35</v>
      </c>
      <c r="I76" s="511">
        <v>3</v>
      </c>
      <c r="J76" s="511">
        <v>4.5</v>
      </c>
      <c r="K76" s="481">
        <f>'HITUNG SEGMEN'!P489/1000</f>
        <v>0.15</v>
      </c>
      <c r="L76" s="483">
        <f>'HITUNG SEGMEN'!Q489*100</f>
        <v>42.857142857142854</v>
      </c>
      <c r="M76" s="472">
        <f>'HITUNG SEGMEN'!P490/1000</f>
        <v>0.2</v>
      </c>
      <c r="N76" s="472">
        <f>'HITUNG SEGMEN'!Q490*100</f>
        <v>57.142857142857139</v>
      </c>
      <c r="O76" s="472"/>
      <c r="P76" s="483"/>
      <c r="Q76" s="481"/>
      <c r="R76" s="471"/>
      <c r="S76" s="471"/>
      <c r="T76" s="471"/>
      <c r="U76" s="472"/>
      <c r="V76" s="471"/>
      <c r="W76" s="471"/>
      <c r="X76" s="471"/>
      <c r="Y76" s="471"/>
      <c r="Z76" s="471"/>
      <c r="AA76" s="471"/>
      <c r="AB76" s="471"/>
      <c r="AC76" s="471"/>
      <c r="AD76" s="473"/>
      <c r="AE76" s="489" t="s">
        <v>40</v>
      </c>
      <c r="AF76" s="474"/>
      <c r="AG76" s="476">
        <f t="shared" si="8"/>
        <v>-2.7755575615628914E-17</v>
      </c>
      <c r="AH76" s="474"/>
      <c r="AI76" s="474"/>
      <c r="AJ76" s="474"/>
      <c r="AK76" s="474"/>
      <c r="AL76" s="474"/>
      <c r="AM76" s="475">
        <f t="shared" si="1"/>
        <v>0.35</v>
      </c>
      <c r="AN76" s="476" t="e">
        <f>G76-#REF!</f>
        <v>#REF!</v>
      </c>
      <c r="AO76" s="474"/>
      <c r="AP76" s="477"/>
      <c r="AQ76" s="465">
        <v>0.57299999999999995</v>
      </c>
    </row>
    <row r="77" spans="1:43" s="465" customFormat="1" ht="24.95" customHeight="1">
      <c r="A77" s="503"/>
      <c r="B77" s="466">
        <f t="shared" si="2"/>
        <v>66</v>
      </c>
      <c r="C77" s="467">
        <f t="shared" si="7"/>
        <v>1.0659999999999994</v>
      </c>
      <c r="D77" s="467">
        <f t="shared" si="7"/>
        <v>1.0659999999999994</v>
      </c>
      <c r="E77" s="453" t="s">
        <v>87</v>
      </c>
      <c r="F77" s="468">
        <v>0.56799999999999995</v>
      </c>
      <c r="G77" s="469">
        <v>0.56999999999999995</v>
      </c>
      <c r="H77" s="469">
        <v>0.56999999999999995</v>
      </c>
      <c r="I77" s="511">
        <v>3.5</v>
      </c>
      <c r="J77" s="511">
        <v>5</v>
      </c>
      <c r="K77" s="481">
        <f>'HITUNG SEGMEN'!P496/1000</f>
        <v>0.56999999999999995</v>
      </c>
      <c r="L77" s="483">
        <f>'HITUNG SEGMEN'!Q496*100</f>
        <v>100</v>
      </c>
      <c r="M77" s="472"/>
      <c r="N77" s="483"/>
      <c r="O77" s="472"/>
      <c r="P77" s="483"/>
      <c r="Q77" s="481"/>
      <c r="R77" s="471"/>
      <c r="S77" s="471"/>
      <c r="T77" s="471"/>
      <c r="U77" s="472"/>
      <c r="V77" s="471"/>
      <c r="W77" s="471"/>
      <c r="X77" s="471"/>
      <c r="Y77" s="471"/>
      <c r="Z77" s="471"/>
      <c r="AA77" s="471"/>
      <c r="AB77" s="471"/>
      <c r="AC77" s="471"/>
      <c r="AD77" s="473"/>
      <c r="AE77" s="489" t="s">
        <v>40</v>
      </c>
      <c r="AF77" s="474"/>
      <c r="AG77" s="476">
        <f t="shared" si="8"/>
        <v>0</v>
      </c>
      <c r="AH77" s="474"/>
      <c r="AI77" s="474"/>
      <c r="AJ77" s="474"/>
      <c r="AK77" s="474"/>
      <c r="AL77" s="474"/>
      <c r="AM77" s="475">
        <f t="shared" ref="AM77:AM140" si="9">K77+M77+O77+Q77</f>
        <v>0.56999999999999995</v>
      </c>
      <c r="AN77" s="476" t="e">
        <f>G77-#REF!</f>
        <v>#REF!</v>
      </c>
      <c r="AO77" s="474"/>
      <c r="AP77" s="477"/>
      <c r="AQ77" s="465">
        <v>0.19800000000000001</v>
      </c>
    </row>
    <row r="78" spans="1:43" s="465" customFormat="1" ht="24.95" customHeight="1">
      <c r="A78" s="503"/>
      <c r="B78" s="466">
        <f>+B77+1</f>
        <v>67</v>
      </c>
      <c r="C78" s="467">
        <f t="shared" si="7"/>
        <v>1.0669999999999993</v>
      </c>
      <c r="D78" s="467">
        <f t="shared" si="7"/>
        <v>1.0669999999999993</v>
      </c>
      <c r="E78" s="453" t="s">
        <v>88</v>
      </c>
      <c r="F78" s="468">
        <v>0.27400000000000002</v>
      </c>
      <c r="G78" s="469">
        <v>0.2</v>
      </c>
      <c r="H78" s="469">
        <v>0.21</v>
      </c>
      <c r="I78" s="511">
        <v>4</v>
      </c>
      <c r="J78" s="511">
        <v>6.5</v>
      </c>
      <c r="K78" s="481"/>
      <c r="L78" s="483"/>
      <c r="M78" s="472">
        <f>'HITUNG SEGMEN'!P504/1000</f>
        <v>0.21</v>
      </c>
      <c r="N78" s="483">
        <f>'HITUNG SEGMEN'!Q504*100</f>
        <v>100</v>
      </c>
      <c r="O78" s="472"/>
      <c r="P78" s="483"/>
      <c r="Q78" s="481"/>
      <c r="R78" s="471"/>
      <c r="S78" s="471"/>
      <c r="T78" s="471"/>
      <c r="U78" s="472"/>
      <c r="V78" s="471"/>
      <c r="W78" s="471"/>
      <c r="X78" s="471"/>
      <c r="Y78" s="471"/>
      <c r="Z78" s="471"/>
      <c r="AA78" s="471"/>
      <c r="AB78" s="471"/>
      <c r="AC78" s="471"/>
      <c r="AD78" s="473"/>
      <c r="AE78" s="489" t="s">
        <v>40</v>
      </c>
      <c r="AF78" s="474"/>
      <c r="AG78" s="476">
        <f t="shared" si="8"/>
        <v>0</v>
      </c>
      <c r="AH78" s="474"/>
      <c r="AI78" s="474"/>
      <c r="AJ78" s="474"/>
      <c r="AK78" s="474"/>
      <c r="AL78" s="474"/>
      <c r="AM78" s="475">
        <f t="shared" si="9"/>
        <v>0.21</v>
      </c>
      <c r="AN78" s="476" t="e">
        <f>G78-#REF!</f>
        <v>#REF!</v>
      </c>
      <c r="AO78" s="474"/>
      <c r="AP78" s="477"/>
      <c r="AQ78" s="465">
        <v>0.28299999999999997</v>
      </c>
    </row>
    <row r="79" spans="1:43" s="465" customFormat="1" ht="24.95" customHeight="1">
      <c r="A79" s="503"/>
      <c r="B79" s="466">
        <f>+B78+1</f>
        <v>68</v>
      </c>
      <c r="C79" s="467">
        <f t="shared" si="7"/>
        <v>1.0679999999999992</v>
      </c>
      <c r="D79" s="467">
        <f t="shared" si="7"/>
        <v>1.0679999999999992</v>
      </c>
      <c r="E79" s="453" t="s">
        <v>89</v>
      </c>
      <c r="F79" s="468">
        <v>0.39100000000000001</v>
      </c>
      <c r="G79" s="469">
        <v>0.28000000000000003</v>
      </c>
      <c r="H79" s="469">
        <v>0.28000000000000003</v>
      </c>
      <c r="I79" s="511">
        <v>4</v>
      </c>
      <c r="J79" s="511">
        <v>6.5</v>
      </c>
      <c r="K79" s="481">
        <f>G79-M79-O79-Q79-S79-U79-W79-Y79-AA79-AC79</f>
        <v>0.28000000000000003</v>
      </c>
      <c r="L79" s="483">
        <f>K79/G79*100</f>
        <v>100</v>
      </c>
      <c r="M79" s="472"/>
      <c r="N79" s="483"/>
      <c r="O79" s="472"/>
      <c r="P79" s="483"/>
      <c r="Q79" s="481"/>
      <c r="R79" s="471"/>
      <c r="S79" s="471"/>
      <c r="T79" s="471"/>
      <c r="U79" s="472"/>
      <c r="V79" s="471"/>
      <c r="W79" s="471"/>
      <c r="X79" s="471"/>
      <c r="Y79" s="471"/>
      <c r="Z79" s="471"/>
      <c r="AA79" s="471"/>
      <c r="AB79" s="471"/>
      <c r="AC79" s="471"/>
      <c r="AD79" s="473"/>
      <c r="AE79" s="489" t="s">
        <v>40</v>
      </c>
      <c r="AF79" s="474"/>
      <c r="AG79" s="476">
        <f t="shared" si="8"/>
        <v>0</v>
      </c>
      <c r="AH79" s="474"/>
      <c r="AI79" s="474"/>
      <c r="AJ79" s="474"/>
      <c r="AK79" s="474"/>
      <c r="AL79" s="474"/>
      <c r="AM79" s="475">
        <f t="shared" si="9"/>
        <v>0.28000000000000003</v>
      </c>
      <c r="AN79" s="476" t="e">
        <f>G79-#REF!</f>
        <v>#REF!</v>
      </c>
      <c r="AO79" s="474"/>
      <c r="AP79" s="477"/>
      <c r="AQ79" s="465">
        <v>0.129</v>
      </c>
    </row>
    <row r="80" spans="1:43" s="465" customFormat="1" ht="24.95" customHeight="1">
      <c r="A80" s="503"/>
      <c r="B80" s="466">
        <f>+B79+1</f>
        <v>69</v>
      </c>
      <c r="C80" s="467">
        <f t="shared" si="7"/>
        <v>1.0689999999999991</v>
      </c>
      <c r="D80" s="467">
        <f t="shared" si="7"/>
        <v>1.0689999999999991</v>
      </c>
      <c r="E80" s="453" t="s">
        <v>90</v>
      </c>
      <c r="F80" s="468">
        <v>0.157</v>
      </c>
      <c r="G80" s="469">
        <v>0.13</v>
      </c>
      <c r="H80" s="469">
        <v>0.15</v>
      </c>
      <c r="I80" s="511">
        <v>3</v>
      </c>
      <c r="J80" s="511">
        <v>5</v>
      </c>
      <c r="K80" s="481">
        <f>'HITUNG SEGMEN'!P517/1000</f>
        <v>0.15</v>
      </c>
      <c r="L80" s="483">
        <f>'HITUNG SEGMEN'!Q517*100</f>
        <v>100</v>
      </c>
      <c r="M80" s="472"/>
      <c r="N80" s="483"/>
      <c r="O80" s="472"/>
      <c r="P80" s="483"/>
      <c r="Q80" s="481"/>
      <c r="R80" s="471"/>
      <c r="S80" s="471"/>
      <c r="T80" s="471"/>
      <c r="U80" s="472"/>
      <c r="V80" s="471"/>
      <c r="W80" s="471"/>
      <c r="X80" s="471"/>
      <c r="Y80" s="471"/>
      <c r="Z80" s="471"/>
      <c r="AA80" s="471"/>
      <c r="AB80" s="471"/>
      <c r="AC80" s="471"/>
      <c r="AD80" s="473"/>
      <c r="AE80" s="489" t="s">
        <v>40</v>
      </c>
      <c r="AF80" s="474"/>
      <c r="AG80" s="476">
        <f t="shared" si="8"/>
        <v>0</v>
      </c>
      <c r="AH80" s="474"/>
      <c r="AI80" s="474"/>
      <c r="AJ80" s="474"/>
      <c r="AK80" s="474"/>
      <c r="AL80" s="474"/>
      <c r="AM80" s="475">
        <f t="shared" si="9"/>
        <v>0.15</v>
      </c>
      <c r="AN80" s="476" t="e">
        <f>G80-#REF!</f>
        <v>#REF!</v>
      </c>
      <c r="AO80" s="474"/>
      <c r="AP80" s="477" t="s">
        <v>24</v>
      </c>
      <c r="AQ80" s="465">
        <v>0.28899999999999998</v>
      </c>
    </row>
    <row r="81" spans="1:43" s="465" customFormat="1" ht="24.95" customHeight="1">
      <c r="A81" s="503"/>
      <c r="B81" s="466">
        <f>+B80+1</f>
        <v>70</v>
      </c>
      <c r="C81" s="467">
        <f t="shared" si="7"/>
        <v>1.069999999999999</v>
      </c>
      <c r="D81" s="467">
        <f t="shared" si="7"/>
        <v>1.069999999999999</v>
      </c>
      <c r="E81" s="453" t="s">
        <v>91</v>
      </c>
      <c r="F81" s="468">
        <v>0.29699999999999999</v>
      </c>
      <c r="G81" s="469">
        <v>0.28999999999999998</v>
      </c>
      <c r="H81" s="469">
        <v>0.3</v>
      </c>
      <c r="I81" s="511">
        <v>8.1</v>
      </c>
      <c r="J81" s="511">
        <v>10</v>
      </c>
      <c r="K81" s="481">
        <f>'HITUNG SEGMEN'!P524/1000</f>
        <v>0.1</v>
      </c>
      <c r="L81" s="483">
        <f>'HITUNG SEGMEN'!Q524*100</f>
        <v>33.333333333333329</v>
      </c>
      <c r="M81" s="472">
        <f>'HITUNG SEGMEN'!P525/1000</f>
        <v>0.2</v>
      </c>
      <c r="N81" s="483">
        <f>'HITUNG SEGMEN'!Q525*100</f>
        <v>66.666666666666657</v>
      </c>
      <c r="O81" s="472"/>
      <c r="P81" s="483"/>
      <c r="Q81" s="481"/>
      <c r="R81" s="471"/>
      <c r="S81" s="471"/>
      <c r="T81" s="471"/>
      <c r="U81" s="472"/>
      <c r="V81" s="471"/>
      <c r="W81" s="471"/>
      <c r="X81" s="471"/>
      <c r="Y81" s="471"/>
      <c r="Z81" s="471"/>
      <c r="AA81" s="471"/>
      <c r="AB81" s="471"/>
      <c r="AC81" s="471"/>
      <c r="AD81" s="473"/>
      <c r="AE81" s="489" t="s">
        <v>40</v>
      </c>
      <c r="AF81" s="474"/>
      <c r="AG81" s="476">
        <f t="shared" si="8"/>
        <v>-2.7755575615628914E-17</v>
      </c>
      <c r="AH81" s="474"/>
      <c r="AI81" s="474"/>
      <c r="AJ81" s="474"/>
      <c r="AK81" s="474"/>
      <c r="AL81" s="474"/>
      <c r="AM81" s="475">
        <f t="shared" si="9"/>
        <v>0.30000000000000004</v>
      </c>
      <c r="AN81" s="476" t="e">
        <f>G81-#REF!</f>
        <v>#REF!</v>
      </c>
      <c r="AO81" s="474"/>
      <c r="AP81" s="477" t="s">
        <v>24</v>
      </c>
      <c r="AQ81" s="465">
        <v>2.86</v>
      </c>
    </row>
    <row r="82" spans="1:43" s="465" customFormat="1" ht="24.95" customHeight="1">
      <c r="A82" s="503"/>
      <c r="B82" s="466">
        <f>+B81+1</f>
        <v>71</v>
      </c>
      <c r="C82" s="467">
        <f t="shared" si="7"/>
        <v>1.0709999999999988</v>
      </c>
      <c r="D82" s="467">
        <f t="shared" si="7"/>
        <v>1.0709999999999988</v>
      </c>
      <c r="E82" s="453" t="s">
        <v>92</v>
      </c>
      <c r="F82" s="468">
        <v>2.839</v>
      </c>
      <c r="G82" s="469">
        <v>2.86</v>
      </c>
      <c r="H82" s="469">
        <v>2.84</v>
      </c>
      <c r="I82" s="511">
        <v>4</v>
      </c>
      <c r="J82" s="511">
        <v>6</v>
      </c>
      <c r="K82" s="481">
        <f>'HITUNG SEGMEN'!P531/1000</f>
        <v>1.04</v>
      </c>
      <c r="L82" s="483">
        <f>'HITUNG SEGMEN'!Q531*100</f>
        <v>36.619718309859159</v>
      </c>
      <c r="M82" s="472">
        <f>'HITUNG SEGMEN'!P532/1000</f>
        <v>1</v>
      </c>
      <c r="N82" s="483">
        <f>'HITUNG SEGMEN'!Q532*100</f>
        <v>35.2112676056338</v>
      </c>
      <c r="O82" s="472">
        <f>'HITUNG SEGMEN'!P533/1000</f>
        <v>0.4</v>
      </c>
      <c r="P82" s="483">
        <f>'HITUNG SEGMEN'!Q533*100</f>
        <v>14.084507042253522</v>
      </c>
      <c r="Q82" s="481">
        <f>'HITUNG SEGMEN'!P534/1000</f>
        <v>0.4</v>
      </c>
      <c r="R82" s="471">
        <f>'HITUNG SEGMEN'!Q534*100</f>
        <v>14.084507042253522</v>
      </c>
      <c r="S82" s="471"/>
      <c r="T82" s="471"/>
      <c r="U82" s="472"/>
      <c r="V82" s="471"/>
      <c r="W82" s="471"/>
      <c r="X82" s="471"/>
      <c r="Y82" s="471"/>
      <c r="Z82" s="471"/>
      <c r="AA82" s="471"/>
      <c r="AB82" s="471"/>
      <c r="AC82" s="471"/>
      <c r="AD82" s="473"/>
      <c r="AE82" s="489" t="s">
        <v>40</v>
      </c>
      <c r="AF82" s="474"/>
      <c r="AG82" s="476">
        <f t="shared" si="8"/>
        <v>-2.2204460492503131E-16</v>
      </c>
      <c r="AH82" s="474"/>
      <c r="AI82" s="474"/>
      <c r="AJ82" s="474"/>
      <c r="AK82" s="474"/>
      <c r="AL82" s="474"/>
      <c r="AM82" s="475">
        <f t="shared" si="9"/>
        <v>2.84</v>
      </c>
      <c r="AN82" s="476" t="e">
        <f>G82-#REF!</f>
        <v>#REF!</v>
      </c>
      <c r="AO82" s="474"/>
      <c r="AP82" s="477" t="s">
        <v>24</v>
      </c>
      <c r="AQ82" s="465">
        <v>1.004</v>
      </c>
    </row>
    <row r="83" spans="1:43" s="465" customFormat="1" ht="24.95" customHeight="1">
      <c r="A83" s="503"/>
      <c r="B83" s="466">
        <f t="shared" ref="B83:B98" si="10">+B82+1</f>
        <v>72</v>
      </c>
      <c r="C83" s="467">
        <f t="shared" si="7"/>
        <v>1.0719999999999987</v>
      </c>
      <c r="D83" s="467">
        <f t="shared" si="7"/>
        <v>1.0719999999999987</v>
      </c>
      <c r="E83" s="453" t="s">
        <v>93</v>
      </c>
      <c r="F83" s="468">
        <v>2.222</v>
      </c>
      <c r="G83" s="469">
        <v>1</v>
      </c>
      <c r="H83" s="469">
        <v>1</v>
      </c>
      <c r="I83" s="511">
        <v>4</v>
      </c>
      <c r="J83" s="511">
        <v>6</v>
      </c>
      <c r="K83" s="481">
        <f>'HITUNG SEGMEN'!P547/1000</f>
        <v>1</v>
      </c>
      <c r="L83" s="483">
        <f>'HITUNG SEGMEN'!Q547*100</f>
        <v>100</v>
      </c>
      <c r="M83" s="472"/>
      <c r="N83" s="483"/>
      <c r="O83" s="472"/>
      <c r="P83" s="483"/>
      <c r="Q83" s="481"/>
      <c r="R83" s="471"/>
      <c r="S83" s="471"/>
      <c r="T83" s="471"/>
      <c r="U83" s="472"/>
      <c r="V83" s="471"/>
      <c r="W83" s="471"/>
      <c r="X83" s="471"/>
      <c r="Y83" s="471"/>
      <c r="Z83" s="471"/>
      <c r="AA83" s="471"/>
      <c r="AB83" s="471"/>
      <c r="AC83" s="471"/>
      <c r="AD83" s="473"/>
      <c r="AE83" s="489" t="s">
        <v>40</v>
      </c>
      <c r="AF83" s="474"/>
      <c r="AG83" s="476">
        <f t="shared" si="8"/>
        <v>0</v>
      </c>
      <c r="AH83" s="474"/>
      <c r="AI83" s="474"/>
      <c r="AJ83" s="474"/>
      <c r="AK83" s="474"/>
      <c r="AL83" s="474"/>
      <c r="AM83" s="475">
        <f t="shared" si="9"/>
        <v>1</v>
      </c>
      <c r="AN83" s="476" t="e">
        <f>G83-#REF!</f>
        <v>#REF!</v>
      </c>
      <c r="AO83" s="474"/>
      <c r="AP83" s="477" t="s">
        <v>24</v>
      </c>
      <c r="AQ83" s="465">
        <v>1.845</v>
      </c>
    </row>
    <row r="84" spans="1:43" s="465" customFormat="1" ht="24.95" customHeight="1">
      <c r="A84" s="503"/>
      <c r="B84" s="466">
        <f t="shared" si="10"/>
        <v>73</v>
      </c>
      <c r="C84" s="467">
        <f t="shared" si="7"/>
        <v>1.0729999999999986</v>
      </c>
      <c r="D84" s="467">
        <f t="shared" si="7"/>
        <v>1.0729999999999986</v>
      </c>
      <c r="E84" s="453" t="s">
        <v>94</v>
      </c>
      <c r="F84" s="468">
        <v>1.843</v>
      </c>
      <c r="G84" s="469">
        <v>1.83</v>
      </c>
      <c r="H84" s="469">
        <v>1.83</v>
      </c>
      <c r="I84" s="511">
        <v>3.9</v>
      </c>
      <c r="J84" s="511">
        <v>6</v>
      </c>
      <c r="K84" s="481">
        <f>'HITUNG SEGMEN'!P554/1000</f>
        <v>1.63</v>
      </c>
      <c r="L84" s="483">
        <f>'HITUNG SEGMEN'!Q554*100</f>
        <v>89.071038251366119</v>
      </c>
      <c r="M84" s="472">
        <f>'HITUNG SEGMEN'!P555/1000</f>
        <v>0.2</v>
      </c>
      <c r="N84" s="483">
        <f>M84/G84*100</f>
        <v>10.928961748633879</v>
      </c>
      <c r="O84" s="472"/>
      <c r="P84" s="483"/>
      <c r="Q84" s="481"/>
      <c r="R84" s="471"/>
      <c r="S84" s="471"/>
      <c r="T84" s="471"/>
      <c r="U84" s="472"/>
      <c r="V84" s="471"/>
      <c r="W84" s="471"/>
      <c r="X84" s="471"/>
      <c r="Y84" s="471"/>
      <c r="Z84" s="471"/>
      <c r="AA84" s="471"/>
      <c r="AB84" s="471"/>
      <c r="AC84" s="471"/>
      <c r="AD84" s="473"/>
      <c r="AE84" s="489" t="s">
        <v>40</v>
      </c>
      <c r="AF84" s="474"/>
      <c r="AG84" s="476">
        <f t="shared" si="8"/>
        <v>1.6653345369377348E-16</v>
      </c>
      <c r="AH84" s="474"/>
      <c r="AI84" s="474"/>
      <c r="AJ84" s="474"/>
      <c r="AK84" s="474"/>
      <c r="AL84" s="474"/>
      <c r="AM84" s="475">
        <f t="shared" si="9"/>
        <v>1.8299999999999998</v>
      </c>
      <c r="AN84" s="476" t="e">
        <f>G84-#REF!</f>
        <v>#REF!</v>
      </c>
      <c r="AO84" s="474"/>
      <c r="AP84" s="477"/>
      <c r="AQ84" s="465">
        <v>1.18</v>
      </c>
    </row>
    <row r="85" spans="1:43" s="465" customFormat="1" ht="24.95" customHeight="1">
      <c r="A85" s="503"/>
      <c r="B85" s="466">
        <f t="shared" si="10"/>
        <v>74</v>
      </c>
      <c r="C85" s="467">
        <f>C84+0.001</f>
        <v>1.0739999999999985</v>
      </c>
      <c r="D85" s="467">
        <f>D84+0.001</f>
        <v>1.0739999999999985</v>
      </c>
      <c r="E85" s="453" t="s">
        <v>95</v>
      </c>
      <c r="F85" s="468">
        <v>1.157</v>
      </c>
      <c r="G85" s="469">
        <v>1.18</v>
      </c>
      <c r="H85" s="469">
        <v>1.19</v>
      </c>
      <c r="I85" s="511">
        <v>4</v>
      </c>
      <c r="J85" s="511">
        <v>6</v>
      </c>
      <c r="K85" s="481">
        <f>'HITUNG SEGMEN'!P566/1000</f>
        <v>0.6</v>
      </c>
      <c r="L85" s="483">
        <f>'HITUNG SEGMEN'!Q566*100</f>
        <v>50.420168067226889</v>
      </c>
      <c r="M85" s="472">
        <f>'HITUNG SEGMEN'!P567/1000</f>
        <v>0.39</v>
      </c>
      <c r="N85" s="483">
        <f>'HITUNG SEGMEN'!Q567*100</f>
        <v>32.773109243697476</v>
      </c>
      <c r="O85" s="472">
        <f>'HITUNG SEGMEN'!P568/1000</f>
        <v>0.2</v>
      </c>
      <c r="P85" s="483">
        <f>'HITUNG SEGMEN'!Q568*100</f>
        <v>16.806722689075631</v>
      </c>
      <c r="Q85" s="481"/>
      <c r="R85" s="471"/>
      <c r="S85" s="471"/>
      <c r="T85" s="471"/>
      <c r="U85" s="472"/>
      <c r="V85" s="471"/>
      <c r="W85" s="471"/>
      <c r="X85" s="471"/>
      <c r="Y85" s="471"/>
      <c r="Z85" s="471"/>
      <c r="AA85" s="471"/>
      <c r="AB85" s="471"/>
      <c r="AC85" s="471"/>
      <c r="AD85" s="473"/>
      <c r="AE85" s="489" t="s">
        <v>40</v>
      </c>
      <c r="AF85" s="474"/>
      <c r="AG85" s="476">
        <f t="shared" si="8"/>
        <v>-5.5511151231257827E-17</v>
      </c>
      <c r="AH85" s="474"/>
      <c r="AI85" s="474"/>
      <c r="AJ85" s="474"/>
      <c r="AK85" s="474"/>
      <c r="AL85" s="474"/>
      <c r="AM85" s="475">
        <f t="shared" si="9"/>
        <v>1.19</v>
      </c>
      <c r="AN85" s="476" t="e">
        <f>G85-#REF!</f>
        <v>#REF!</v>
      </c>
      <c r="AO85" s="474"/>
      <c r="AP85" s="477"/>
      <c r="AQ85" s="465">
        <v>1.0840000000000001</v>
      </c>
    </row>
    <row r="86" spans="1:43" s="465" customFormat="1" ht="24.95" customHeight="1">
      <c r="A86" s="503"/>
      <c r="B86" s="466">
        <f t="shared" si="10"/>
        <v>75</v>
      </c>
      <c r="C86" s="467">
        <f t="shared" si="7"/>
        <v>1.0749999999999984</v>
      </c>
      <c r="D86" s="467">
        <f t="shared" si="7"/>
        <v>1.0749999999999984</v>
      </c>
      <c r="E86" s="453" t="s">
        <v>96</v>
      </c>
      <c r="F86" s="468">
        <v>1.08</v>
      </c>
      <c r="G86" s="469">
        <v>1.08</v>
      </c>
      <c r="H86" s="469">
        <v>1.07</v>
      </c>
      <c r="I86" s="511">
        <v>3</v>
      </c>
      <c r="J86" s="511">
        <v>6</v>
      </c>
      <c r="K86" s="481">
        <f>'HITUNG SEGMEN'!P574/1000</f>
        <v>0.87</v>
      </c>
      <c r="L86" s="483">
        <f>'HITUNG SEGMEN'!Q574*100</f>
        <v>81.308411214953267</v>
      </c>
      <c r="M86" s="472">
        <f>'HITUNG SEGMEN'!P575/1000</f>
        <v>0.2</v>
      </c>
      <c r="N86" s="483">
        <f>'HITUNG SEGMEN'!Q575*100</f>
        <v>18.691588785046729</v>
      </c>
      <c r="O86" s="472"/>
      <c r="P86" s="483"/>
      <c r="Q86" s="481"/>
      <c r="R86" s="471"/>
      <c r="S86" s="471"/>
      <c r="T86" s="471"/>
      <c r="U86" s="472"/>
      <c r="V86" s="471"/>
      <c r="W86" s="471"/>
      <c r="X86" s="471"/>
      <c r="Y86" s="471"/>
      <c r="Z86" s="471"/>
      <c r="AA86" s="471"/>
      <c r="AB86" s="471"/>
      <c r="AC86" s="471"/>
      <c r="AD86" s="473"/>
      <c r="AE86" s="489" t="s">
        <v>40</v>
      </c>
      <c r="AF86" s="474"/>
      <c r="AG86" s="476">
        <f t="shared" si="8"/>
        <v>5.5511151231257827E-17</v>
      </c>
      <c r="AH86" s="474"/>
      <c r="AI86" s="474"/>
      <c r="AJ86" s="474"/>
      <c r="AK86" s="474"/>
      <c r="AL86" s="474"/>
      <c r="AM86" s="475">
        <f t="shared" si="9"/>
        <v>1.07</v>
      </c>
      <c r="AN86" s="476" t="e">
        <f>G86-#REF!</f>
        <v>#REF!</v>
      </c>
      <c r="AO86" s="474"/>
      <c r="AP86" s="477"/>
      <c r="AQ86" s="465">
        <v>3.2959999999999998</v>
      </c>
    </row>
    <row r="87" spans="1:43" s="465" customFormat="1" ht="24.95" customHeight="1">
      <c r="A87" s="503"/>
      <c r="B87" s="466">
        <f t="shared" si="10"/>
        <v>76</v>
      </c>
      <c r="C87" s="467">
        <f>C86+0.001</f>
        <v>1.0759999999999983</v>
      </c>
      <c r="D87" s="467">
        <f>D86+0.001</f>
        <v>1.0759999999999983</v>
      </c>
      <c r="E87" s="453" t="s">
        <v>97</v>
      </c>
      <c r="F87" s="468">
        <v>3.2730000000000001</v>
      </c>
      <c r="G87" s="469">
        <v>3.3</v>
      </c>
      <c r="H87" s="469">
        <v>3.29</v>
      </c>
      <c r="I87" s="511">
        <v>4</v>
      </c>
      <c r="J87" s="511">
        <v>6</v>
      </c>
      <c r="K87" s="481">
        <f>'HITUNG SEGMEN'!P582/1000</f>
        <v>3.09</v>
      </c>
      <c r="L87" s="483">
        <f>'HITUNG SEGMEN'!Q582*100</f>
        <v>93.920972644376903</v>
      </c>
      <c r="M87" s="472">
        <f>'HITUNG SEGMEN'!P583/1000</f>
        <v>0.2</v>
      </c>
      <c r="N87" s="483">
        <f>'HITUNG SEGMEN'!Q583*100</f>
        <v>6.0790273556231007</v>
      </c>
      <c r="O87" s="472"/>
      <c r="P87" s="483"/>
      <c r="Q87" s="481"/>
      <c r="R87" s="471"/>
      <c r="S87" s="471"/>
      <c r="T87" s="471"/>
      <c r="U87" s="472"/>
      <c r="V87" s="471"/>
      <c r="W87" s="471"/>
      <c r="X87" s="471"/>
      <c r="Y87" s="471"/>
      <c r="Z87" s="471"/>
      <c r="AA87" s="471"/>
      <c r="AB87" s="471"/>
      <c r="AC87" s="471"/>
      <c r="AD87" s="473"/>
      <c r="AE87" s="489" t="s">
        <v>40</v>
      </c>
      <c r="AF87" s="474"/>
      <c r="AG87" s="476">
        <f t="shared" si="8"/>
        <v>1.6653345369377348E-16</v>
      </c>
      <c r="AH87" s="474"/>
      <c r="AI87" s="474"/>
      <c r="AJ87" s="474"/>
      <c r="AK87" s="474"/>
      <c r="AL87" s="474"/>
      <c r="AM87" s="475">
        <f t="shared" si="9"/>
        <v>3.29</v>
      </c>
      <c r="AN87" s="476" t="e">
        <f>G87-#REF!</f>
        <v>#REF!</v>
      </c>
      <c r="AO87" s="474"/>
      <c r="AP87" s="477"/>
      <c r="AQ87" s="465">
        <v>2.7160000000000002</v>
      </c>
    </row>
    <row r="88" spans="1:43" s="465" customFormat="1" ht="24.95" customHeight="1">
      <c r="A88" s="503"/>
      <c r="B88" s="466">
        <f t="shared" si="10"/>
        <v>77</v>
      </c>
      <c r="C88" s="467">
        <f t="shared" ref="C88:D98" si="11">C87+0.001</f>
        <v>1.0769999999999982</v>
      </c>
      <c r="D88" s="467">
        <f t="shared" si="11"/>
        <v>1.0769999999999982</v>
      </c>
      <c r="E88" s="453" t="s">
        <v>98</v>
      </c>
      <c r="F88" s="468">
        <v>1.6319999999999999</v>
      </c>
      <c r="G88" s="469">
        <v>2.72</v>
      </c>
      <c r="H88" s="469">
        <v>2.7</v>
      </c>
      <c r="I88" s="511">
        <v>4</v>
      </c>
      <c r="J88" s="511">
        <v>6</v>
      </c>
      <c r="K88" s="481">
        <f>'HITUNG SEGMEN'!P600/1000</f>
        <v>1.9</v>
      </c>
      <c r="L88" s="483">
        <f>'HITUNG SEGMEN'!Q600*100</f>
        <v>70.370370370370367</v>
      </c>
      <c r="M88" s="472">
        <f>'HITUNG SEGMEN'!P601/1000</f>
        <v>0.8</v>
      </c>
      <c r="N88" s="483">
        <f>'HITUNG SEGMEN'!Q601*100</f>
        <v>29.629629629629626</v>
      </c>
      <c r="O88" s="472"/>
      <c r="P88" s="483"/>
      <c r="Q88" s="481"/>
      <c r="R88" s="471"/>
      <c r="S88" s="471"/>
      <c r="T88" s="471"/>
      <c r="U88" s="472"/>
      <c r="V88" s="471"/>
      <c r="W88" s="471"/>
      <c r="X88" s="471"/>
      <c r="Y88" s="471"/>
      <c r="Z88" s="471"/>
      <c r="AA88" s="471"/>
      <c r="AB88" s="471"/>
      <c r="AC88" s="471"/>
      <c r="AD88" s="473"/>
      <c r="AE88" s="489" t="s">
        <v>29</v>
      </c>
      <c r="AF88" s="474"/>
      <c r="AG88" s="476">
        <f t="shared" si="8"/>
        <v>2.2204460492503131E-16</v>
      </c>
      <c r="AH88" s="474"/>
      <c r="AI88" s="474"/>
      <c r="AJ88" s="474"/>
      <c r="AK88" s="474"/>
      <c r="AL88" s="474"/>
      <c r="AM88" s="475">
        <f t="shared" si="9"/>
        <v>2.7</v>
      </c>
      <c r="AN88" s="476" t="e">
        <f>G88-#REF!</f>
        <v>#REF!</v>
      </c>
      <c r="AO88" s="474"/>
      <c r="AP88" s="477"/>
      <c r="AQ88" s="465">
        <v>2.1589999999999998</v>
      </c>
    </row>
    <row r="89" spans="1:43" s="465" customFormat="1" ht="24.95" customHeight="1">
      <c r="A89" s="503"/>
      <c r="B89" s="466">
        <f t="shared" si="10"/>
        <v>78</v>
      </c>
      <c r="C89" s="467">
        <f t="shared" si="11"/>
        <v>1.0779999999999981</v>
      </c>
      <c r="D89" s="467">
        <f t="shared" si="11"/>
        <v>1.0779999999999981</v>
      </c>
      <c r="E89" s="453" t="s">
        <v>99</v>
      </c>
      <c r="F89" s="468">
        <v>2.1469999999999998</v>
      </c>
      <c r="G89" s="469">
        <v>2.16</v>
      </c>
      <c r="H89" s="469">
        <v>2.16</v>
      </c>
      <c r="I89" s="511">
        <v>2.8</v>
      </c>
      <c r="J89" s="511">
        <v>5</v>
      </c>
      <c r="K89" s="481">
        <f>'HITUNG SEGMEN'!P616/1000</f>
        <v>1.36</v>
      </c>
      <c r="L89" s="483">
        <f>'HITUNG SEGMEN'!Q616*100</f>
        <v>62.962962962962962</v>
      </c>
      <c r="M89" s="472">
        <f>'HITUNG SEGMEN'!P617/1000</f>
        <v>0.8</v>
      </c>
      <c r="N89" s="483">
        <f>'HITUNG SEGMEN'!Q617*100</f>
        <v>37.037037037037038</v>
      </c>
      <c r="O89" s="472"/>
      <c r="P89" s="483"/>
      <c r="Q89" s="481"/>
      <c r="R89" s="471"/>
      <c r="S89" s="471"/>
      <c r="T89" s="471"/>
      <c r="U89" s="472"/>
      <c r="V89" s="471"/>
      <c r="W89" s="471"/>
      <c r="X89" s="471"/>
      <c r="Y89" s="471"/>
      <c r="Z89" s="471"/>
      <c r="AA89" s="471"/>
      <c r="AB89" s="471"/>
      <c r="AC89" s="471"/>
      <c r="AD89" s="473"/>
      <c r="AE89" s="489" t="s">
        <v>29</v>
      </c>
      <c r="AF89" s="474"/>
      <c r="AG89" s="476">
        <f t="shared" si="8"/>
        <v>0</v>
      </c>
      <c r="AH89" s="474"/>
      <c r="AI89" s="474"/>
      <c r="AJ89" s="474"/>
      <c r="AK89" s="474"/>
      <c r="AL89" s="474"/>
      <c r="AM89" s="475">
        <f t="shared" si="9"/>
        <v>2.16</v>
      </c>
      <c r="AN89" s="476" t="e">
        <f>G89-#REF!</f>
        <v>#REF!</v>
      </c>
      <c r="AO89" s="474"/>
      <c r="AP89" s="477"/>
      <c r="AQ89" s="465">
        <v>0.99</v>
      </c>
    </row>
    <row r="90" spans="1:43" s="465" customFormat="1" ht="24.95" customHeight="1">
      <c r="A90" s="503"/>
      <c r="B90" s="466">
        <f t="shared" si="10"/>
        <v>79</v>
      </c>
      <c r="C90" s="467">
        <f t="shared" si="11"/>
        <v>1.078999999999998</v>
      </c>
      <c r="D90" s="467">
        <f t="shared" si="11"/>
        <v>1.078999999999998</v>
      </c>
      <c r="E90" s="453" t="s">
        <v>100</v>
      </c>
      <c r="F90" s="468">
        <v>0.1</v>
      </c>
      <c r="G90" s="469">
        <v>0.1</v>
      </c>
      <c r="H90" s="469">
        <v>0.1</v>
      </c>
      <c r="I90" s="511">
        <v>3</v>
      </c>
      <c r="J90" s="511">
        <v>4</v>
      </c>
      <c r="K90" s="481">
        <f>G90-M90-O90-Q90-S90-U90-W90-Y90-AA90-AC90</f>
        <v>0.1</v>
      </c>
      <c r="L90" s="483">
        <f>K90/G90*100</f>
        <v>100</v>
      </c>
      <c r="M90" s="472"/>
      <c r="N90" s="483"/>
      <c r="O90" s="472"/>
      <c r="P90" s="483"/>
      <c r="Q90" s="481"/>
      <c r="R90" s="471"/>
      <c r="S90" s="471"/>
      <c r="T90" s="471"/>
      <c r="U90" s="472"/>
      <c r="V90" s="471"/>
      <c r="W90" s="471"/>
      <c r="X90" s="471"/>
      <c r="Y90" s="471"/>
      <c r="Z90" s="471"/>
      <c r="AA90" s="471"/>
      <c r="AB90" s="471"/>
      <c r="AC90" s="471"/>
      <c r="AD90" s="473"/>
      <c r="AE90" s="489" t="s">
        <v>40</v>
      </c>
      <c r="AF90" s="474"/>
      <c r="AG90" s="476">
        <f t="shared" si="8"/>
        <v>0</v>
      </c>
      <c r="AH90" s="474"/>
      <c r="AI90" s="474"/>
      <c r="AJ90" s="474"/>
      <c r="AK90" s="474"/>
      <c r="AL90" s="474"/>
      <c r="AM90" s="475">
        <f t="shared" si="9"/>
        <v>0.1</v>
      </c>
      <c r="AN90" s="476" t="e">
        <f>G90-#REF!</f>
        <v>#REF!</v>
      </c>
      <c r="AO90" s="474"/>
      <c r="AP90" s="477"/>
      <c r="AQ90" s="465">
        <v>1.1160000000000001</v>
      </c>
    </row>
    <row r="91" spans="1:43" s="465" customFormat="1" ht="24.95" customHeight="1">
      <c r="A91" s="503"/>
      <c r="B91" s="466">
        <f t="shared" si="10"/>
        <v>80</v>
      </c>
      <c r="C91" s="467">
        <f t="shared" si="11"/>
        <v>1.0799999999999979</v>
      </c>
      <c r="D91" s="467">
        <f t="shared" si="11"/>
        <v>1.0799999999999979</v>
      </c>
      <c r="E91" s="453" t="s">
        <v>101</v>
      </c>
      <c r="F91" s="468">
        <v>2.5</v>
      </c>
      <c r="G91" s="469">
        <v>1.1200000000000001</v>
      </c>
      <c r="H91" s="469">
        <v>1.1100000000000001</v>
      </c>
      <c r="I91" s="511">
        <v>3.5</v>
      </c>
      <c r="J91" s="511">
        <v>5</v>
      </c>
      <c r="K91" s="481">
        <f>'HITUNG SEGMEN'!P636/1000</f>
        <v>1.1100000000000001</v>
      </c>
      <c r="L91" s="483">
        <f>'HITUNG SEGMEN'!Q636*100</f>
        <v>100</v>
      </c>
      <c r="M91" s="472"/>
      <c r="N91" s="483"/>
      <c r="O91" s="472"/>
      <c r="P91" s="483"/>
      <c r="Q91" s="481"/>
      <c r="R91" s="471"/>
      <c r="S91" s="471"/>
      <c r="T91" s="471"/>
      <c r="U91" s="472"/>
      <c r="V91" s="471"/>
      <c r="W91" s="471"/>
      <c r="X91" s="471"/>
      <c r="Y91" s="471"/>
      <c r="Z91" s="471"/>
      <c r="AA91" s="471"/>
      <c r="AB91" s="471"/>
      <c r="AC91" s="471"/>
      <c r="AD91" s="473"/>
      <c r="AE91" s="489" t="s">
        <v>40</v>
      </c>
      <c r="AF91" s="474"/>
      <c r="AG91" s="476">
        <f t="shared" si="8"/>
        <v>0</v>
      </c>
      <c r="AH91" s="474"/>
      <c r="AI91" s="474"/>
      <c r="AJ91" s="474"/>
      <c r="AK91" s="474"/>
      <c r="AL91" s="474"/>
      <c r="AM91" s="475">
        <f t="shared" si="9"/>
        <v>1.1100000000000001</v>
      </c>
      <c r="AN91" s="476" t="e">
        <f>G91-#REF!</f>
        <v>#REF!</v>
      </c>
      <c r="AO91" s="474"/>
      <c r="AP91" s="477"/>
      <c r="AQ91" s="465">
        <v>0.3</v>
      </c>
    </row>
    <row r="92" spans="1:43" s="465" customFormat="1" ht="24.95" customHeight="1">
      <c r="A92" s="503"/>
      <c r="B92" s="466">
        <f t="shared" si="10"/>
        <v>81</v>
      </c>
      <c r="C92" s="467">
        <f t="shared" si="11"/>
        <v>1.0809999999999977</v>
      </c>
      <c r="D92" s="467">
        <f t="shared" si="11"/>
        <v>1.0809999999999977</v>
      </c>
      <c r="E92" s="453" t="s">
        <v>102</v>
      </c>
      <c r="F92" s="468">
        <v>0.23200000000000001</v>
      </c>
      <c r="G92" s="469">
        <v>0.3</v>
      </c>
      <c r="H92" s="469">
        <v>0.28999999999999998</v>
      </c>
      <c r="I92" s="511">
        <v>2.9</v>
      </c>
      <c r="J92" s="511">
        <v>3.4</v>
      </c>
      <c r="K92" s="481"/>
      <c r="L92" s="483"/>
      <c r="M92" s="472">
        <f>'HITUNG SEGMEN'!P645/1000</f>
        <v>0.28999999999999998</v>
      </c>
      <c r="N92" s="472">
        <f>'HITUNG SEGMEN'!Q645</f>
        <v>1</v>
      </c>
      <c r="O92" s="472"/>
      <c r="P92" s="483"/>
      <c r="Q92" s="481"/>
      <c r="R92" s="471"/>
      <c r="S92" s="471"/>
      <c r="T92" s="471"/>
      <c r="U92" s="472"/>
      <c r="V92" s="471"/>
      <c r="W92" s="471"/>
      <c r="X92" s="471"/>
      <c r="Y92" s="471"/>
      <c r="Z92" s="471"/>
      <c r="AA92" s="471"/>
      <c r="AB92" s="471"/>
      <c r="AC92" s="471"/>
      <c r="AD92" s="473"/>
      <c r="AE92" s="489" t="s">
        <v>40</v>
      </c>
      <c r="AF92" s="474"/>
      <c r="AG92" s="476">
        <f t="shared" si="8"/>
        <v>0</v>
      </c>
      <c r="AH92" s="474"/>
      <c r="AI92" s="474"/>
      <c r="AJ92" s="474"/>
      <c r="AK92" s="474"/>
      <c r="AL92" s="474"/>
      <c r="AM92" s="475">
        <f t="shared" si="9"/>
        <v>0.28999999999999998</v>
      </c>
      <c r="AN92" s="476" t="e">
        <f>G92-#REF!</f>
        <v>#REF!</v>
      </c>
      <c r="AO92" s="474"/>
      <c r="AP92" s="477" t="s">
        <v>24</v>
      </c>
      <c r="AQ92" s="465">
        <v>1.8220000000000001</v>
      </c>
    </row>
    <row r="93" spans="1:43" s="465" customFormat="1" ht="24.95" customHeight="1">
      <c r="A93" s="503"/>
      <c r="B93" s="466">
        <f t="shared" si="10"/>
        <v>82</v>
      </c>
      <c r="C93" s="467">
        <f t="shared" si="11"/>
        <v>1.0819999999999976</v>
      </c>
      <c r="D93" s="467">
        <f t="shared" si="11"/>
        <v>1.0819999999999976</v>
      </c>
      <c r="E93" s="453" t="s">
        <v>103</v>
      </c>
      <c r="F93" s="468">
        <v>1.821</v>
      </c>
      <c r="G93" s="469">
        <v>1.84</v>
      </c>
      <c r="H93" s="469">
        <v>1.83</v>
      </c>
      <c r="I93" s="511">
        <v>14</v>
      </c>
      <c r="J93" s="511">
        <v>16</v>
      </c>
      <c r="K93" s="481">
        <f>'HITUNG SEGMEN'!P651/1000</f>
        <v>1.43</v>
      </c>
      <c r="L93" s="483">
        <f>'HITUNG SEGMEN'!Q651*100</f>
        <v>78.142076502732237</v>
      </c>
      <c r="M93" s="472">
        <f>'HITUNG SEGMEN'!P652/1000</f>
        <v>0.2</v>
      </c>
      <c r="N93" s="483">
        <f>'HITUNG SEGMEN'!Q652*100</f>
        <v>10.928961748633879</v>
      </c>
      <c r="O93" s="472">
        <f>'HITUNG SEGMEN'!P652/1000</f>
        <v>0.2</v>
      </c>
      <c r="P93" s="483">
        <f>'HITUNG SEGMEN'!Q652*100</f>
        <v>10.928961748633879</v>
      </c>
      <c r="Q93" s="481"/>
      <c r="R93" s="471"/>
      <c r="S93" s="471"/>
      <c r="T93" s="471"/>
      <c r="U93" s="472"/>
      <c r="V93" s="471"/>
      <c r="W93" s="471"/>
      <c r="X93" s="471"/>
      <c r="Y93" s="471"/>
      <c r="Z93" s="471"/>
      <c r="AA93" s="471"/>
      <c r="AB93" s="471"/>
      <c r="AC93" s="471"/>
      <c r="AD93" s="473"/>
      <c r="AE93" s="489" t="s">
        <v>40</v>
      </c>
      <c r="AF93" s="474"/>
      <c r="AG93" s="476">
        <f t="shared" si="8"/>
        <v>1.1102230246251565E-16</v>
      </c>
      <c r="AH93" s="474"/>
      <c r="AI93" s="474"/>
      <c r="AJ93" s="474"/>
      <c r="AK93" s="474"/>
      <c r="AL93" s="474"/>
      <c r="AM93" s="475">
        <f t="shared" si="9"/>
        <v>1.8299999999999998</v>
      </c>
      <c r="AN93" s="476" t="e">
        <f>G93-#REF!</f>
        <v>#REF!</v>
      </c>
      <c r="AO93" s="474"/>
      <c r="AP93" s="477"/>
      <c r="AQ93" s="465">
        <v>0.25</v>
      </c>
    </row>
    <row r="94" spans="1:43" s="465" customFormat="1" ht="24.95" customHeight="1">
      <c r="A94" s="503"/>
      <c r="B94" s="466">
        <f t="shared" si="10"/>
        <v>83</v>
      </c>
      <c r="C94" s="467">
        <f t="shared" si="11"/>
        <v>1.0829999999999975</v>
      </c>
      <c r="D94" s="467">
        <f t="shared" si="11"/>
        <v>1.0829999999999975</v>
      </c>
      <c r="E94" s="453" t="s">
        <v>104</v>
      </c>
      <c r="F94" s="468">
        <v>0.27</v>
      </c>
      <c r="G94" s="469">
        <v>0.26</v>
      </c>
      <c r="H94" s="469">
        <v>0.26</v>
      </c>
      <c r="I94" s="511">
        <v>12</v>
      </c>
      <c r="J94" s="511">
        <v>16</v>
      </c>
      <c r="K94" s="481">
        <f>G94-M94-O94-Q94-S94-U94-W94-Y94-AA94-AC94</f>
        <v>0.26</v>
      </c>
      <c r="L94" s="483">
        <f>K94/G94*100</f>
        <v>100</v>
      </c>
      <c r="M94" s="472"/>
      <c r="N94" s="483"/>
      <c r="O94" s="472"/>
      <c r="P94" s="483"/>
      <c r="Q94" s="481"/>
      <c r="R94" s="471"/>
      <c r="S94" s="471"/>
      <c r="T94" s="471"/>
      <c r="U94" s="472"/>
      <c r="V94" s="471"/>
      <c r="W94" s="471"/>
      <c r="X94" s="471"/>
      <c r="Y94" s="471"/>
      <c r="Z94" s="471"/>
      <c r="AA94" s="471"/>
      <c r="AB94" s="471"/>
      <c r="AC94" s="471"/>
      <c r="AD94" s="473"/>
      <c r="AE94" s="489" t="s">
        <v>40</v>
      </c>
      <c r="AF94" s="474"/>
      <c r="AG94" s="476">
        <f t="shared" si="8"/>
        <v>0</v>
      </c>
      <c r="AH94" s="474"/>
      <c r="AI94" s="474"/>
      <c r="AJ94" s="474"/>
      <c r="AK94" s="474"/>
      <c r="AL94" s="474"/>
      <c r="AM94" s="475">
        <f t="shared" si="9"/>
        <v>0.26</v>
      </c>
      <c r="AN94" s="476" t="e">
        <f>G94-#REF!</f>
        <v>#REF!</v>
      </c>
      <c r="AO94" s="474"/>
      <c r="AP94" s="477"/>
      <c r="AQ94" s="465">
        <v>1.0900000000000001</v>
      </c>
    </row>
    <row r="95" spans="1:43" s="465" customFormat="1" ht="24.95" customHeight="1">
      <c r="A95" s="503"/>
      <c r="B95" s="466">
        <f t="shared" si="10"/>
        <v>84</v>
      </c>
      <c r="C95" s="467">
        <f t="shared" si="11"/>
        <v>1.0839999999999974</v>
      </c>
      <c r="D95" s="467">
        <f t="shared" si="11"/>
        <v>1.0839999999999974</v>
      </c>
      <c r="E95" s="453" t="s">
        <v>1143</v>
      </c>
      <c r="F95" s="468">
        <v>1.0900000000000001</v>
      </c>
      <c r="G95" s="469">
        <f t="shared" ref="G95" si="12">F95</f>
        <v>1.0900000000000001</v>
      </c>
      <c r="H95" s="469">
        <v>1.07</v>
      </c>
      <c r="I95" s="511">
        <v>13</v>
      </c>
      <c r="J95" s="511">
        <v>14</v>
      </c>
      <c r="K95" s="481">
        <f>'HITUNG SEGMEN'!P670/1000</f>
        <v>0.87</v>
      </c>
      <c r="L95" s="483">
        <f>'HITUNG SEGMEN'!Q670*100</f>
        <v>81.308411214953267</v>
      </c>
      <c r="M95" s="472">
        <f>'HITUNG SEGMEN'!P671/1000</f>
        <v>0.2</v>
      </c>
      <c r="N95" s="483">
        <f>'HITUNG SEGMEN'!Q671*100</f>
        <v>18.691588785046729</v>
      </c>
      <c r="O95" s="472"/>
      <c r="P95" s="483"/>
      <c r="Q95" s="481"/>
      <c r="R95" s="471"/>
      <c r="S95" s="471"/>
      <c r="T95" s="471"/>
      <c r="U95" s="472"/>
      <c r="V95" s="471"/>
      <c r="W95" s="471"/>
      <c r="X95" s="471"/>
      <c r="Y95" s="471"/>
      <c r="Z95" s="471"/>
      <c r="AA95" s="471"/>
      <c r="AB95" s="471"/>
      <c r="AC95" s="471"/>
      <c r="AD95" s="473"/>
      <c r="AE95" s="489" t="s">
        <v>40</v>
      </c>
      <c r="AF95" s="474"/>
      <c r="AG95" s="476">
        <f t="shared" si="8"/>
        <v>5.5511151231257827E-17</v>
      </c>
      <c r="AH95" s="474"/>
      <c r="AI95" s="474"/>
      <c r="AJ95" s="474"/>
      <c r="AK95" s="474"/>
      <c r="AL95" s="474"/>
      <c r="AM95" s="475">
        <f t="shared" si="9"/>
        <v>1.07</v>
      </c>
      <c r="AN95" s="476" t="e">
        <f>G95-#REF!</f>
        <v>#REF!</v>
      </c>
      <c r="AO95" s="474"/>
      <c r="AP95" s="477"/>
      <c r="AQ95" s="465">
        <v>0.84</v>
      </c>
    </row>
    <row r="96" spans="1:43" s="465" customFormat="1" ht="24.95" customHeight="1">
      <c r="A96" s="503"/>
      <c r="B96" s="466">
        <f t="shared" si="10"/>
        <v>85</v>
      </c>
      <c r="C96" s="467">
        <f t="shared" si="11"/>
        <v>1.0849999999999973</v>
      </c>
      <c r="D96" s="467">
        <f t="shared" si="11"/>
        <v>1.0849999999999973</v>
      </c>
      <c r="E96" s="453" t="s">
        <v>105</v>
      </c>
      <c r="F96" s="468">
        <v>0.83399999999999996</v>
      </c>
      <c r="G96" s="469">
        <v>0.85</v>
      </c>
      <c r="H96" s="469">
        <v>0.89</v>
      </c>
      <c r="I96" s="511">
        <v>3</v>
      </c>
      <c r="J96" s="511">
        <v>4</v>
      </c>
      <c r="K96" s="481">
        <f>'HITUNG SEGMEN'!P677/1000</f>
        <v>0.2</v>
      </c>
      <c r="L96" s="483">
        <f>'HITUNG SEGMEN'!Q677*100</f>
        <v>22.471910112359549</v>
      </c>
      <c r="M96" s="472">
        <f>'HITUNG SEGMEN'!P678/1000</f>
        <v>0.69</v>
      </c>
      <c r="N96" s="472">
        <f>'HITUNG SEGMEN'!Q678*100</f>
        <v>77.528089887640448</v>
      </c>
      <c r="O96" s="472"/>
      <c r="P96" s="483"/>
      <c r="Q96" s="481"/>
      <c r="R96" s="471"/>
      <c r="S96" s="471"/>
      <c r="T96" s="471"/>
      <c r="U96" s="472"/>
      <c r="V96" s="471"/>
      <c r="W96" s="471"/>
      <c r="X96" s="471"/>
      <c r="Y96" s="471"/>
      <c r="Z96" s="471"/>
      <c r="AA96" s="471"/>
      <c r="AB96" s="471"/>
      <c r="AC96" s="471"/>
      <c r="AD96" s="473"/>
      <c r="AE96" s="489" t="s">
        <v>29</v>
      </c>
      <c r="AF96" s="474"/>
      <c r="AG96" s="476">
        <f t="shared" si="8"/>
        <v>0</v>
      </c>
      <c r="AH96" s="474"/>
      <c r="AI96" s="474"/>
      <c r="AJ96" s="474"/>
      <c r="AK96" s="474"/>
      <c r="AL96" s="474"/>
      <c r="AM96" s="475">
        <f t="shared" si="9"/>
        <v>0.8899999999999999</v>
      </c>
      <c r="AN96" s="476" t="e">
        <f>G96-#REF!</f>
        <v>#REF!</v>
      </c>
      <c r="AO96" s="474"/>
      <c r="AP96" s="477"/>
      <c r="AQ96" s="465">
        <v>0.95199999999999996</v>
      </c>
    </row>
    <row r="97" spans="1:43" s="465" customFormat="1" ht="24.95" customHeight="1">
      <c r="A97" s="503"/>
      <c r="B97" s="466">
        <f t="shared" si="10"/>
        <v>86</v>
      </c>
      <c r="C97" s="467">
        <f t="shared" si="11"/>
        <v>1.0859999999999972</v>
      </c>
      <c r="D97" s="467">
        <f t="shared" si="11"/>
        <v>1.0859999999999972</v>
      </c>
      <c r="E97" s="453" t="s">
        <v>1096</v>
      </c>
      <c r="F97" s="468">
        <v>0.95899999999999996</v>
      </c>
      <c r="G97" s="469">
        <v>0.96</v>
      </c>
      <c r="H97" s="469">
        <v>0.96</v>
      </c>
      <c r="I97" s="511">
        <v>3</v>
      </c>
      <c r="J97" s="511">
        <v>4.5</v>
      </c>
      <c r="K97" s="481">
        <f>'HITUNG SEGMEN'!P684/1000</f>
        <v>0.8</v>
      </c>
      <c r="L97" s="483">
        <f>'HITUNG SEGMEN'!Q684*100</f>
        <v>83.333333333333343</v>
      </c>
      <c r="M97" s="472"/>
      <c r="N97" s="483"/>
      <c r="O97" s="472"/>
      <c r="P97" s="483"/>
      <c r="Q97" s="481">
        <f>'HITUNG SEGMEN'!P687/1000</f>
        <v>0.16</v>
      </c>
      <c r="R97" s="471">
        <f>'HITUNG SEGMEN'!Q687*100</f>
        <v>16.666666666666664</v>
      </c>
      <c r="S97" s="471"/>
      <c r="T97" s="471"/>
      <c r="U97" s="472"/>
      <c r="V97" s="471"/>
      <c r="W97" s="471"/>
      <c r="X97" s="471"/>
      <c r="Y97" s="471"/>
      <c r="Z97" s="471"/>
      <c r="AA97" s="471"/>
      <c r="AB97" s="471"/>
      <c r="AC97" s="471"/>
      <c r="AD97" s="473"/>
      <c r="AE97" s="489" t="s">
        <v>29</v>
      </c>
      <c r="AF97" s="474"/>
      <c r="AG97" s="476">
        <f t="shared" si="8"/>
        <v>-8.3266726846886741E-17</v>
      </c>
      <c r="AH97" s="474"/>
      <c r="AI97" s="474"/>
      <c r="AJ97" s="474"/>
      <c r="AK97" s="474"/>
      <c r="AL97" s="474"/>
      <c r="AM97" s="475">
        <f t="shared" si="9"/>
        <v>0.96000000000000008</v>
      </c>
      <c r="AN97" s="476" t="e">
        <f>G97-#REF!</f>
        <v>#REF!</v>
      </c>
      <c r="AO97" s="474"/>
      <c r="AP97" s="477"/>
      <c r="AQ97" s="465">
        <v>0.26800000000000002</v>
      </c>
    </row>
    <row r="98" spans="1:43" s="465" customFormat="1" ht="24.95" customHeight="1">
      <c r="A98" s="503"/>
      <c r="B98" s="466">
        <f t="shared" si="10"/>
        <v>87</v>
      </c>
      <c r="C98" s="467">
        <f t="shared" si="11"/>
        <v>1.0869999999999971</v>
      </c>
      <c r="D98" s="467">
        <f t="shared" si="11"/>
        <v>1.0869999999999971</v>
      </c>
      <c r="E98" s="453" t="s">
        <v>106</v>
      </c>
      <c r="F98" s="479">
        <v>0.28399999999999997</v>
      </c>
      <c r="G98" s="479">
        <v>0.27</v>
      </c>
      <c r="H98" s="469">
        <v>0.28000000000000003</v>
      </c>
      <c r="I98" s="511">
        <v>5</v>
      </c>
      <c r="J98" s="511">
        <v>6.5</v>
      </c>
      <c r="K98" s="481">
        <f>'HITUNG SEGMEN'!P691/1000</f>
        <v>0.28000000000000003</v>
      </c>
      <c r="L98" s="483">
        <f>'HITUNG SEGMEN'!Q691*100</f>
        <v>100</v>
      </c>
      <c r="M98" s="472"/>
      <c r="N98" s="483"/>
      <c r="O98" s="472"/>
      <c r="P98" s="483"/>
      <c r="Q98" s="481"/>
      <c r="R98" s="471"/>
      <c r="S98" s="471"/>
      <c r="T98" s="471"/>
      <c r="U98" s="472"/>
      <c r="V98" s="471"/>
      <c r="W98" s="471"/>
      <c r="X98" s="471"/>
      <c r="Y98" s="471"/>
      <c r="Z98" s="471"/>
      <c r="AA98" s="471"/>
      <c r="AB98" s="471"/>
      <c r="AC98" s="471"/>
      <c r="AD98" s="473"/>
      <c r="AE98" s="489" t="s">
        <v>40</v>
      </c>
      <c r="AF98" s="474"/>
      <c r="AG98" s="476">
        <f t="shared" si="8"/>
        <v>0</v>
      </c>
      <c r="AH98" s="474"/>
      <c r="AI98" s="474"/>
      <c r="AJ98" s="474"/>
      <c r="AK98" s="474"/>
      <c r="AL98" s="474"/>
      <c r="AM98" s="475">
        <f t="shared" si="9"/>
        <v>0.28000000000000003</v>
      </c>
      <c r="AN98" s="476" t="e">
        <f>G98-#REF!</f>
        <v>#REF!</v>
      </c>
      <c r="AO98" s="474"/>
      <c r="AP98" s="477"/>
    </row>
    <row r="99" spans="1:43" s="465" customFormat="1" ht="24.95" customHeight="1">
      <c r="A99" s="503"/>
      <c r="B99" s="466"/>
      <c r="C99" s="480"/>
      <c r="D99" s="480"/>
      <c r="E99" s="455"/>
      <c r="F99" s="484"/>
      <c r="G99" s="484">
        <f>SUM(G101:G122)</f>
        <v>36.449999999999996</v>
      </c>
      <c r="H99" s="484"/>
      <c r="I99" s="512"/>
      <c r="J99" s="512"/>
      <c r="K99" s="484"/>
      <c r="L99" s="483"/>
      <c r="M99" s="484"/>
      <c r="N99" s="483"/>
      <c r="O99" s="484"/>
      <c r="P99" s="483"/>
      <c r="Q99" s="550"/>
      <c r="R99" s="471"/>
      <c r="S99" s="484"/>
      <c r="T99" s="471"/>
      <c r="U99" s="484"/>
      <c r="V99" s="471"/>
      <c r="W99" s="484"/>
      <c r="X99" s="471"/>
      <c r="Y99" s="484"/>
      <c r="Z99" s="471"/>
      <c r="AA99" s="484"/>
      <c r="AB99" s="471"/>
      <c r="AC99" s="484"/>
      <c r="AD99" s="473"/>
      <c r="AE99" s="489"/>
      <c r="AF99" s="548">
        <f>SUM(K99:AC99)</f>
        <v>0</v>
      </c>
      <c r="AG99" s="476">
        <f t="shared" si="8"/>
        <v>0</v>
      </c>
      <c r="AH99" s="548"/>
      <c r="AI99" s="548"/>
      <c r="AJ99" s="548"/>
      <c r="AK99" s="548"/>
      <c r="AL99" s="548"/>
      <c r="AM99" s="475">
        <f t="shared" si="9"/>
        <v>0</v>
      </c>
      <c r="AN99" s="476" t="e">
        <f>G99-#REF!</f>
        <v>#REF!</v>
      </c>
      <c r="AO99" s="474"/>
      <c r="AP99" s="477" t="s">
        <v>24</v>
      </c>
      <c r="AQ99" s="465">
        <v>4.4139999999999997</v>
      </c>
    </row>
    <row r="100" spans="1:43" s="465" customFormat="1" ht="24.95" customHeight="1">
      <c r="A100" s="503"/>
      <c r="B100" s="466"/>
      <c r="C100" s="446" t="s">
        <v>1214</v>
      </c>
      <c r="D100" s="480"/>
      <c r="E100" s="455"/>
      <c r="F100" s="564"/>
      <c r="G100" s="564"/>
      <c r="H100" s="564">
        <f>SUM(H101:H122)</f>
        <v>36.359999999999992</v>
      </c>
      <c r="I100" s="512"/>
      <c r="J100" s="512"/>
      <c r="K100" s="564">
        <f>SUM(K101:K122)</f>
        <v>28.069999999999997</v>
      </c>
      <c r="L100" s="564">
        <f>SUM(L101:L122)/22</f>
        <v>83.350694767540389</v>
      </c>
      <c r="M100" s="564">
        <f>SUM(M101:M122)</f>
        <v>4.99</v>
      </c>
      <c r="N100" s="564">
        <f>SUM(N101:N122)/22</f>
        <v>9.8210101973500734</v>
      </c>
      <c r="O100" s="564">
        <f>SUM(O101:O122)</f>
        <v>2.5</v>
      </c>
      <c r="P100" s="564">
        <f>SUM(P101:P122)/22</f>
        <v>5.6488835470502927</v>
      </c>
      <c r="Q100" s="564">
        <f>SUM(Q101:Q122)</f>
        <v>0.8</v>
      </c>
      <c r="R100" s="564">
        <f>SUM(R101:R122)/22</f>
        <v>1.8074911691932969</v>
      </c>
      <c r="S100" s="564">
        <f>SUM(S101:S122)</f>
        <v>0</v>
      </c>
      <c r="T100" s="471"/>
      <c r="U100" s="564">
        <f>SUM(U101:U122)</f>
        <v>0</v>
      </c>
      <c r="V100" s="471"/>
      <c r="W100" s="564">
        <f>SUM(W101:W122)</f>
        <v>0</v>
      </c>
      <c r="X100" s="471"/>
      <c r="Y100" s="564">
        <f>SUM(Y101:Y122)</f>
        <v>0</v>
      </c>
      <c r="Z100" s="471"/>
      <c r="AA100" s="564">
        <f>SUM(AA101:AA122)</f>
        <v>0</v>
      </c>
      <c r="AB100" s="471"/>
      <c r="AC100" s="564">
        <f>SUM(AC101:AC122)</f>
        <v>0</v>
      </c>
      <c r="AD100" s="473"/>
      <c r="AE100" s="489"/>
      <c r="AF100" s="548"/>
      <c r="AG100" s="476">
        <f t="shared" si="8"/>
        <v>-4.6629367034256575E-15</v>
      </c>
      <c r="AH100" s="548"/>
      <c r="AI100" s="548"/>
      <c r="AJ100" s="548"/>
      <c r="AK100" s="548"/>
      <c r="AL100" s="548"/>
      <c r="AM100" s="475"/>
      <c r="AN100" s="476"/>
      <c r="AO100" s="474"/>
      <c r="AP100" s="477"/>
    </row>
    <row r="101" spans="1:43" s="465" customFormat="1" ht="24.95" customHeight="1">
      <c r="A101" s="503"/>
      <c r="B101" s="466">
        <f>B98+1</f>
        <v>88</v>
      </c>
      <c r="C101" s="467">
        <v>1.0880000000000001</v>
      </c>
      <c r="D101" s="467">
        <v>1.0880000000000001</v>
      </c>
      <c r="E101" s="453" t="s">
        <v>107</v>
      </c>
      <c r="F101" s="468">
        <v>4.4000000000000004</v>
      </c>
      <c r="G101" s="469">
        <v>4.42</v>
      </c>
      <c r="H101" s="469">
        <v>4.42</v>
      </c>
      <c r="I101" s="511">
        <v>6</v>
      </c>
      <c r="J101" s="511">
        <v>9</v>
      </c>
      <c r="K101" s="481">
        <f>'HITUNG SEGMEN'!P698/1000</f>
        <v>4.42</v>
      </c>
      <c r="L101" s="483">
        <f>K101/G101*100</f>
        <v>100</v>
      </c>
      <c r="M101" s="472"/>
      <c r="N101" s="483"/>
      <c r="O101" s="472"/>
      <c r="P101" s="483"/>
      <c r="Q101" s="481"/>
      <c r="R101" s="471"/>
      <c r="S101" s="471"/>
      <c r="T101" s="471"/>
      <c r="U101" s="472"/>
      <c r="V101" s="471"/>
      <c r="W101" s="471"/>
      <c r="X101" s="471"/>
      <c r="Y101" s="471"/>
      <c r="Z101" s="471"/>
      <c r="AA101" s="471"/>
      <c r="AB101" s="471"/>
      <c r="AC101" s="471"/>
      <c r="AD101" s="473"/>
      <c r="AE101" s="489" t="s">
        <v>40</v>
      </c>
      <c r="AF101" s="474"/>
      <c r="AG101" s="476">
        <f t="shared" si="8"/>
        <v>0</v>
      </c>
      <c r="AH101" s="474"/>
      <c r="AI101" s="474"/>
      <c r="AJ101" s="474"/>
      <c r="AK101" s="474"/>
      <c r="AL101" s="474"/>
      <c r="AM101" s="475">
        <f t="shared" si="9"/>
        <v>4.42</v>
      </c>
      <c r="AN101" s="476" t="e">
        <f>G101-#REF!</f>
        <v>#REF!</v>
      </c>
      <c r="AO101" s="474"/>
      <c r="AP101" s="477"/>
      <c r="AQ101" s="465">
        <v>3.5139999999999998</v>
      </c>
    </row>
    <row r="102" spans="1:43" s="465" customFormat="1" ht="24.95" customHeight="1">
      <c r="A102" s="503"/>
      <c r="B102" s="466">
        <f>B101+1</f>
        <v>89</v>
      </c>
      <c r="C102" s="467">
        <v>1.089</v>
      </c>
      <c r="D102" s="467">
        <v>1.089</v>
      </c>
      <c r="E102" s="453" t="s">
        <v>108</v>
      </c>
      <c r="F102" s="468">
        <v>3.492</v>
      </c>
      <c r="G102" s="469">
        <v>3.51</v>
      </c>
      <c r="H102" s="469">
        <v>3.51</v>
      </c>
      <c r="I102" s="511">
        <v>4</v>
      </c>
      <c r="J102" s="511">
        <v>6</v>
      </c>
      <c r="K102" s="481">
        <f>'HITUNG SEGMEN'!P722/1000</f>
        <v>1.1100000000000001</v>
      </c>
      <c r="L102" s="483">
        <f>'HITUNG SEGMEN'!Q723*100</f>
        <v>45.584045584045583</v>
      </c>
      <c r="M102" s="472">
        <f>'HITUNG SEGMEN'!P723/1000</f>
        <v>1.6</v>
      </c>
      <c r="N102" s="483">
        <f>'HITUNG SEGMEN'!Q723*100</f>
        <v>45.584045584045583</v>
      </c>
      <c r="O102" s="472">
        <f>'HITUNG SEGMEN'!P724/1000</f>
        <v>0.4</v>
      </c>
      <c r="P102" s="483">
        <f>'HITUNG SEGMEN'!Q724*100</f>
        <v>11.396011396011396</v>
      </c>
      <c r="Q102" s="481">
        <f>'HITUNG SEGMEN'!P725/1000</f>
        <v>0.4</v>
      </c>
      <c r="R102" s="471">
        <f>'HITUNG SEGMEN'!Q725*100</f>
        <v>11.396011396011396</v>
      </c>
      <c r="S102" s="471"/>
      <c r="T102" s="471"/>
      <c r="U102" s="472"/>
      <c r="V102" s="471"/>
      <c r="W102" s="471"/>
      <c r="X102" s="471"/>
      <c r="Y102" s="471"/>
      <c r="Z102" s="471"/>
      <c r="AA102" s="471"/>
      <c r="AB102" s="471"/>
      <c r="AC102" s="471"/>
      <c r="AD102" s="473"/>
      <c r="AE102" s="489" t="s">
        <v>29</v>
      </c>
      <c r="AF102" s="474"/>
      <c r="AG102" s="476">
        <f t="shared" si="8"/>
        <v>-6.6613381477509392E-16</v>
      </c>
      <c r="AH102" s="474"/>
      <c r="AI102" s="474"/>
      <c r="AJ102" s="474"/>
      <c r="AK102" s="474"/>
      <c r="AL102" s="474"/>
      <c r="AM102" s="475">
        <f t="shared" si="9"/>
        <v>3.51</v>
      </c>
      <c r="AN102" s="476" t="e">
        <f>G102-#REF!</f>
        <v>#REF!</v>
      </c>
      <c r="AO102" s="474"/>
      <c r="AP102" s="477"/>
      <c r="AQ102" s="465">
        <v>1.766</v>
      </c>
    </row>
    <row r="103" spans="1:43" s="465" customFormat="1" ht="24.95" customHeight="1">
      <c r="A103" s="503"/>
      <c r="B103" s="466">
        <f t="shared" ref="B103:B118" si="13">B102+1</f>
        <v>90</v>
      </c>
      <c r="C103" s="467">
        <v>1.0900000000000001</v>
      </c>
      <c r="D103" s="467">
        <v>1.0900000000000001</v>
      </c>
      <c r="E103" s="453" t="s">
        <v>109</v>
      </c>
      <c r="F103" s="468">
        <v>1.78</v>
      </c>
      <c r="G103" s="469">
        <v>1.77</v>
      </c>
      <c r="H103" s="469">
        <v>1.77</v>
      </c>
      <c r="I103" s="511">
        <v>3.5</v>
      </c>
      <c r="J103" s="511">
        <v>6.5</v>
      </c>
      <c r="K103" s="481">
        <f>G103-M103-O103-Q103-S103-U103-W103-Y103-AA103-AC103</f>
        <v>0.67</v>
      </c>
      <c r="L103" s="483">
        <f>K103/G103*100</f>
        <v>37.853107344632768</v>
      </c>
      <c r="M103" s="472">
        <v>1</v>
      </c>
      <c r="N103" s="483">
        <f>M103/G103*100</f>
        <v>56.497175141242941</v>
      </c>
      <c r="O103" s="472">
        <v>0.1</v>
      </c>
      <c r="P103" s="483">
        <f>O103/F103*100</f>
        <v>5.617977528089888</v>
      </c>
      <c r="Q103" s="481"/>
      <c r="R103" s="471"/>
      <c r="S103" s="471"/>
      <c r="T103" s="471"/>
      <c r="U103" s="472"/>
      <c r="V103" s="471"/>
      <c r="W103" s="471"/>
      <c r="X103" s="471"/>
      <c r="Y103" s="471"/>
      <c r="Z103" s="471"/>
      <c r="AA103" s="471"/>
      <c r="AB103" s="471"/>
      <c r="AC103" s="471"/>
      <c r="AD103" s="473"/>
      <c r="AE103" s="489" t="s">
        <v>40</v>
      </c>
      <c r="AF103" s="474"/>
      <c r="AG103" s="476">
        <f t="shared" si="8"/>
        <v>8.3266726846886741E-17</v>
      </c>
      <c r="AH103" s="474"/>
      <c r="AI103" s="474"/>
      <c r="AJ103" s="474"/>
      <c r="AK103" s="474"/>
      <c r="AL103" s="474"/>
      <c r="AM103" s="475">
        <f t="shared" si="9"/>
        <v>1.77</v>
      </c>
      <c r="AN103" s="476" t="e">
        <f>G103-#REF!</f>
        <v>#REF!</v>
      </c>
      <c r="AO103" s="474"/>
      <c r="AP103" s="477"/>
      <c r="AQ103" s="465">
        <v>0.86299999999999999</v>
      </c>
    </row>
    <row r="104" spans="1:43" s="465" customFormat="1" ht="24.95" customHeight="1">
      <c r="A104" s="503"/>
      <c r="B104" s="466">
        <f t="shared" si="13"/>
        <v>91</v>
      </c>
      <c r="C104" s="467">
        <v>1.091</v>
      </c>
      <c r="D104" s="467">
        <v>1.091</v>
      </c>
      <c r="E104" s="453" t="s">
        <v>110</v>
      </c>
      <c r="F104" s="468">
        <v>0.871</v>
      </c>
      <c r="G104" s="469">
        <v>0.87</v>
      </c>
      <c r="H104" s="469">
        <v>0.87</v>
      </c>
      <c r="I104" s="511">
        <v>4</v>
      </c>
      <c r="J104" s="511">
        <v>6</v>
      </c>
      <c r="K104" s="481">
        <f>G104-M104-O104-Q104-S104-U104-W104-Y104-AA104-AC104</f>
        <v>0.87</v>
      </c>
      <c r="L104" s="483">
        <f>K104/G104*100</f>
        <v>100</v>
      </c>
      <c r="M104" s="472"/>
      <c r="N104" s="483"/>
      <c r="O104" s="472"/>
      <c r="P104" s="483"/>
      <c r="Q104" s="481"/>
      <c r="R104" s="471"/>
      <c r="S104" s="471"/>
      <c r="T104" s="471"/>
      <c r="U104" s="472"/>
      <c r="V104" s="471"/>
      <c r="W104" s="471"/>
      <c r="X104" s="471"/>
      <c r="Y104" s="471"/>
      <c r="Z104" s="471"/>
      <c r="AA104" s="471"/>
      <c r="AB104" s="471"/>
      <c r="AC104" s="471"/>
      <c r="AD104" s="473"/>
      <c r="AE104" s="489" t="s">
        <v>40</v>
      </c>
      <c r="AF104" s="474"/>
      <c r="AG104" s="476">
        <f t="shared" si="8"/>
        <v>0</v>
      </c>
      <c r="AH104" s="474"/>
      <c r="AI104" s="474"/>
      <c r="AJ104" s="474"/>
      <c r="AK104" s="474"/>
      <c r="AL104" s="474"/>
      <c r="AM104" s="475">
        <f t="shared" si="9"/>
        <v>0.87</v>
      </c>
      <c r="AN104" s="476" t="e">
        <f>G104-#REF!</f>
        <v>#REF!</v>
      </c>
      <c r="AO104" s="474"/>
      <c r="AP104" s="477"/>
      <c r="AQ104" s="465">
        <v>2.5739999999999998</v>
      </c>
    </row>
    <row r="105" spans="1:43" s="465" customFormat="1" ht="24.95" customHeight="1">
      <c r="A105" s="503"/>
      <c r="B105" s="466">
        <f t="shared" si="13"/>
        <v>92</v>
      </c>
      <c r="C105" s="467">
        <v>1.0920000000000001</v>
      </c>
      <c r="D105" s="467">
        <v>1.0920000000000001</v>
      </c>
      <c r="E105" s="453" t="s">
        <v>111</v>
      </c>
      <c r="F105" s="468">
        <v>2.5640000000000001</v>
      </c>
      <c r="G105" s="469">
        <v>2.58</v>
      </c>
      <c r="H105" s="469">
        <v>2.57</v>
      </c>
      <c r="I105" s="511">
        <v>5</v>
      </c>
      <c r="J105" s="511">
        <v>7</v>
      </c>
      <c r="K105" s="481">
        <f>'HITUNG SEGMEN'!P761/1000</f>
        <v>2.37</v>
      </c>
      <c r="L105" s="483">
        <f>'HITUNG SEGMEN'!Q761*100</f>
        <v>92.217898832684824</v>
      </c>
      <c r="M105" s="472">
        <f>'HITUNG SEGMEN'!P762/1000</f>
        <v>0.2</v>
      </c>
      <c r="N105" s="483">
        <f>'HITUNG SEGMEN'!Q762*100</f>
        <v>7.782101167315175</v>
      </c>
      <c r="O105" s="472"/>
      <c r="P105" s="483"/>
      <c r="Q105" s="481"/>
      <c r="R105" s="471"/>
      <c r="S105" s="471"/>
      <c r="T105" s="471"/>
      <c r="U105" s="472"/>
      <c r="V105" s="471"/>
      <c r="W105" s="471"/>
      <c r="X105" s="471"/>
      <c r="Y105" s="471"/>
      <c r="Z105" s="471"/>
      <c r="AA105" s="471"/>
      <c r="AB105" s="471"/>
      <c r="AC105" s="471"/>
      <c r="AD105" s="473"/>
      <c r="AE105" s="489" t="s">
        <v>40</v>
      </c>
      <c r="AF105" s="474"/>
      <c r="AG105" s="476">
        <f t="shared" si="8"/>
        <v>-2.7755575615628914E-16</v>
      </c>
      <c r="AH105" s="474"/>
      <c r="AI105" s="474"/>
      <c r="AJ105" s="474"/>
      <c r="AK105" s="474"/>
      <c r="AL105" s="474"/>
      <c r="AM105" s="475">
        <f t="shared" si="9"/>
        <v>2.5700000000000003</v>
      </c>
      <c r="AN105" s="476" t="e">
        <f>G105-#REF!</f>
        <v>#REF!</v>
      </c>
      <c r="AO105" s="474"/>
      <c r="AP105" s="477"/>
      <c r="AQ105" s="465">
        <v>2.5910000000000002</v>
      </c>
    </row>
    <row r="106" spans="1:43" s="465" customFormat="1" ht="24.95" customHeight="1">
      <c r="A106" s="503"/>
      <c r="B106" s="466">
        <f t="shared" si="13"/>
        <v>93</v>
      </c>
      <c r="C106" s="467">
        <v>1.093</v>
      </c>
      <c r="D106" s="467">
        <v>1.093</v>
      </c>
      <c r="E106" s="453" t="s">
        <v>112</v>
      </c>
      <c r="F106" s="468">
        <v>2.581</v>
      </c>
      <c r="G106" s="469">
        <v>2.59</v>
      </c>
      <c r="H106" s="469">
        <v>2.58</v>
      </c>
      <c r="I106" s="511">
        <v>4</v>
      </c>
      <c r="J106" s="511">
        <v>6</v>
      </c>
      <c r="K106" s="481">
        <f>'HITUNG SEGMEN'!P776/1000</f>
        <v>2.58</v>
      </c>
      <c r="L106" s="483">
        <f>'HITUNG SEGMEN'!Q776*100</f>
        <v>100</v>
      </c>
      <c r="M106" s="472"/>
      <c r="N106" s="483"/>
      <c r="O106" s="472"/>
      <c r="P106" s="483"/>
      <c r="Q106" s="481"/>
      <c r="R106" s="471"/>
      <c r="S106" s="471"/>
      <c r="T106" s="471"/>
      <c r="U106" s="472"/>
      <c r="V106" s="471"/>
      <c r="W106" s="471"/>
      <c r="X106" s="471"/>
      <c r="Y106" s="471"/>
      <c r="Z106" s="471"/>
      <c r="AA106" s="471"/>
      <c r="AB106" s="471"/>
      <c r="AC106" s="471"/>
      <c r="AD106" s="473"/>
      <c r="AE106" s="489" t="s">
        <v>40</v>
      </c>
      <c r="AF106" s="474"/>
      <c r="AG106" s="476">
        <f t="shared" si="8"/>
        <v>0</v>
      </c>
      <c r="AH106" s="474"/>
      <c r="AI106" s="474"/>
      <c r="AJ106" s="474"/>
      <c r="AK106" s="474"/>
      <c r="AL106" s="474"/>
      <c r="AM106" s="475">
        <f t="shared" si="9"/>
        <v>2.58</v>
      </c>
      <c r="AN106" s="476" t="e">
        <f>G106-#REF!</f>
        <v>#REF!</v>
      </c>
      <c r="AO106" s="474"/>
      <c r="AP106" s="477"/>
      <c r="AQ106" s="465">
        <v>3.8</v>
      </c>
    </row>
    <row r="107" spans="1:43" s="465" customFormat="1" ht="24.95" customHeight="1">
      <c r="A107" s="503"/>
      <c r="B107" s="466">
        <f t="shared" si="13"/>
        <v>94</v>
      </c>
      <c r="C107" s="467">
        <v>1.0940000000000001</v>
      </c>
      <c r="D107" s="467">
        <v>1.0940000000000001</v>
      </c>
      <c r="E107" s="453" t="s">
        <v>113</v>
      </c>
      <c r="F107" s="468">
        <v>3.1850000000000001</v>
      </c>
      <c r="G107" s="469">
        <v>3.82</v>
      </c>
      <c r="H107" s="469">
        <v>3.81</v>
      </c>
      <c r="I107" s="511">
        <v>6</v>
      </c>
      <c r="J107" s="511">
        <v>9</v>
      </c>
      <c r="K107" s="481">
        <f>'HITUNG SEGMEN'!P791/1000</f>
        <v>1.61</v>
      </c>
      <c r="L107" s="483">
        <f>K107/G107*100</f>
        <v>42.146596858638745</v>
      </c>
      <c r="M107" s="472">
        <f>'HITUNG SEGMEN'!P792/1000</f>
        <v>1.2</v>
      </c>
      <c r="N107" s="483">
        <f>'HITUNG SEGMEN'!Q792*100</f>
        <v>31.496062992125985</v>
      </c>
      <c r="O107" s="472">
        <f>'HITUNG SEGMEN'!P793/1000</f>
        <v>1</v>
      </c>
      <c r="P107" s="483">
        <f>'HITUNG SEGMEN'!Q793*100</f>
        <v>26.246719160104988</v>
      </c>
      <c r="Q107" s="481">
        <f>'HITUNG SEGMEN'!P794/1000</f>
        <v>0</v>
      </c>
      <c r="R107" s="471">
        <f>'HITUNG SEGMEN'!Q794*100</f>
        <v>0</v>
      </c>
      <c r="S107" s="471"/>
      <c r="T107" s="471"/>
      <c r="U107" s="472"/>
      <c r="V107" s="471"/>
      <c r="W107" s="471"/>
      <c r="X107" s="471"/>
      <c r="Y107" s="471"/>
      <c r="Z107" s="471"/>
      <c r="AA107" s="471"/>
      <c r="AB107" s="471"/>
      <c r="AC107" s="471"/>
      <c r="AD107" s="473"/>
      <c r="AE107" s="489" t="s">
        <v>29</v>
      </c>
      <c r="AF107" s="474"/>
      <c r="AG107" s="476">
        <f t="shared" ref="AG107:AG138" si="14">H107-K107-M107-O107-Q107-S107-U107-W107-Y107-AA107-AC107</f>
        <v>2.2204460492503131E-16</v>
      </c>
      <c r="AH107" s="474"/>
      <c r="AI107" s="474"/>
      <c r="AJ107" s="474"/>
      <c r="AK107" s="474"/>
      <c r="AL107" s="474"/>
      <c r="AM107" s="475">
        <f t="shared" si="9"/>
        <v>3.81</v>
      </c>
      <c r="AN107" s="476" t="e">
        <f>G107-#REF!</f>
        <v>#REF!</v>
      </c>
      <c r="AO107" s="474"/>
      <c r="AP107" s="477" t="s">
        <v>24</v>
      </c>
      <c r="AQ107" s="465">
        <v>2.9380000000000002</v>
      </c>
    </row>
    <row r="108" spans="1:43" s="465" customFormat="1" ht="24.95" customHeight="1">
      <c r="A108" s="503"/>
      <c r="B108" s="466">
        <f t="shared" si="13"/>
        <v>95</v>
      </c>
      <c r="C108" s="467">
        <v>1.095</v>
      </c>
      <c r="D108" s="467">
        <v>1.095</v>
      </c>
      <c r="E108" s="453" t="s">
        <v>114</v>
      </c>
      <c r="F108" s="468">
        <v>2.956</v>
      </c>
      <c r="G108" s="469">
        <v>2.94</v>
      </c>
      <c r="H108" s="469">
        <v>2.92</v>
      </c>
      <c r="I108" s="511">
        <v>3</v>
      </c>
      <c r="J108" s="511">
        <v>5.5</v>
      </c>
      <c r="K108" s="481">
        <f>'HITUNG SEGMEN'!P811/1000</f>
        <v>2.72</v>
      </c>
      <c r="L108" s="483">
        <f>'HITUNG SEGMEN'!Q811*100</f>
        <v>93.150684931506845</v>
      </c>
      <c r="M108" s="472">
        <f>'HITUNG SEGMEN'!P812/1000</f>
        <v>0.2</v>
      </c>
      <c r="N108" s="483">
        <f>'HITUNG SEGMEN'!Q812*100</f>
        <v>6.8493150684931505</v>
      </c>
      <c r="O108" s="472"/>
      <c r="P108" s="483"/>
      <c r="Q108" s="481"/>
      <c r="R108" s="471"/>
      <c r="S108" s="471"/>
      <c r="T108" s="471"/>
      <c r="U108" s="472"/>
      <c r="V108" s="471"/>
      <c r="W108" s="471"/>
      <c r="X108" s="471"/>
      <c r="Y108" s="471"/>
      <c r="Z108" s="471"/>
      <c r="AA108" s="471"/>
      <c r="AB108" s="471"/>
      <c r="AC108" s="471"/>
      <c r="AD108" s="473"/>
      <c r="AE108" s="489" t="s">
        <v>29</v>
      </c>
      <c r="AF108" s="474"/>
      <c r="AG108" s="476">
        <f t="shared" si="14"/>
        <v>-2.7755575615628914E-16</v>
      </c>
      <c r="AH108" s="474"/>
      <c r="AI108" s="474"/>
      <c r="AJ108" s="474"/>
      <c r="AK108" s="474"/>
      <c r="AL108" s="474"/>
      <c r="AM108" s="475">
        <f t="shared" si="9"/>
        <v>2.9200000000000004</v>
      </c>
      <c r="AN108" s="476" t="e">
        <f>G108-#REF!</f>
        <v>#REF!</v>
      </c>
      <c r="AO108" s="474"/>
      <c r="AP108" s="477"/>
      <c r="AQ108" s="465">
        <v>2.8119999999999998</v>
      </c>
    </row>
    <row r="109" spans="1:43" s="465" customFormat="1" ht="24.95" customHeight="1">
      <c r="A109" s="503"/>
      <c r="B109" s="466">
        <f t="shared" si="13"/>
        <v>96</v>
      </c>
      <c r="C109" s="467">
        <v>1.0960000000000001</v>
      </c>
      <c r="D109" s="467">
        <v>1.0960000000000001</v>
      </c>
      <c r="E109" s="453" t="s">
        <v>115</v>
      </c>
      <c r="F109" s="468">
        <v>2.8029999999999999</v>
      </c>
      <c r="G109" s="469">
        <v>2.81</v>
      </c>
      <c r="H109" s="469">
        <v>2.81</v>
      </c>
      <c r="I109" s="511">
        <v>4</v>
      </c>
      <c r="J109" s="511">
        <v>5</v>
      </c>
      <c r="K109" s="481">
        <f>G109-M109-O109-Q109-S109-U109-W109-Y109-AA109-AC109</f>
        <v>2.81</v>
      </c>
      <c r="L109" s="483">
        <f>K109/G109*100</f>
        <v>100</v>
      </c>
      <c r="M109" s="472"/>
      <c r="N109" s="483"/>
      <c r="O109" s="472"/>
      <c r="P109" s="483"/>
      <c r="Q109" s="481"/>
      <c r="R109" s="471"/>
      <c r="S109" s="471"/>
      <c r="T109" s="471"/>
      <c r="U109" s="472"/>
      <c r="V109" s="471"/>
      <c r="W109" s="471"/>
      <c r="X109" s="471"/>
      <c r="Y109" s="471"/>
      <c r="Z109" s="471"/>
      <c r="AA109" s="471"/>
      <c r="AB109" s="471"/>
      <c r="AC109" s="471"/>
      <c r="AD109" s="473"/>
      <c r="AE109" s="489" t="s">
        <v>29</v>
      </c>
      <c r="AF109" s="474"/>
      <c r="AG109" s="476">
        <f t="shared" si="14"/>
        <v>0</v>
      </c>
      <c r="AH109" s="474"/>
      <c r="AI109" s="474"/>
      <c r="AJ109" s="474"/>
      <c r="AK109" s="474"/>
      <c r="AL109" s="474"/>
      <c r="AM109" s="475">
        <f t="shared" si="9"/>
        <v>2.81</v>
      </c>
      <c r="AN109" s="476" t="e">
        <f>G109-#REF!</f>
        <v>#REF!</v>
      </c>
      <c r="AO109" s="474"/>
      <c r="AP109" s="477"/>
      <c r="AQ109" s="465">
        <v>1.405</v>
      </c>
    </row>
    <row r="110" spans="1:43" s="465" customFormat="1" ht="24.95" customHeight="1">
      <c r="A110" s="503"/>
      <c r="B110" s="466">
        <f t="shared" si="13"/>
        <v>97</v>
      </c>
      <c r="C110" s="467">
        <v>1.097</v>
      </c>
      <c r="D110" s="467">
        <v>1.097</v>
      </c>
      <c r="E110" s="453" t="s">
        <v>116</v>
      </c>
      <c r="F110" s="468">
        <v>1.411</v>
      </c>
      <c r="G110" s="469">
        <v>1.4</v>
      </c>
      <c r="H110" s="469">
        <v>1.41</v>
      </c>
      <c r="I110" s="511">
        <v>4</v>
      </c>
      <c r="J110" s="511">
        <v>6</v>
      </c>
      <c r="K110" s="481"/>
      <c r="L110" s="483"/>
      <c r="M110" s="472">
        <f>'HITUNG SEGMEN'!P846/1000</f>
        <v>0.41</v>
      </c>
      <c r="N110" s="483">
        <f>'HITUNG SEGMEN'!Q846*100</f>
        <v>29.078014184397162</v>
      </c>
      <c r="O110" s="472">
        <f>'HITUNG SEGMEN'!P847/1000</f>
        <v>0.6</v>
      </c>
      <c r="P110" s="483">
        <f>'HITUNG SEGMEN'!Q847*100</f>
        <v>42.553191489361701</v>
      </c>
      <c r="Q110" s="481">
        <f>'HITUNG SEGMEN'!P848/1000</f>
        <v>0.4</v>
      </c>
      <c r="R110" s="471">
        <f>'HITUNG SEGMEN'!Q848*100</f>
        <v>28.368794326241137</v>
      </c>
      <c r="S110" s="471"/>
      <c r="T110" s="471"/>
      <c r="U110" s="472"/>
      <c r="V110" s="471"/>
      <c r="W110" s="471"/>
      <c r="X110" s="471"/>
      <c r="Y110" s="471"/>
      <c r="Z110" s="471"/>
      <c r="AA110" s="471"/>
      <c r="AB110" s="471"/>
      <c r="AC110" s="471"/>
      <c r="AD110" s="473"/>
      <c r="AE110" s="489" t="s">
        <v>40</v>
      </c>
      <c r="AF110" s="474"/>
      <c r="AG110" s="476">
        <f t="shared" si="14"/>
        <v>0</v>
      </c>
      <c r="AH110" s="474"/>
      <c r="AI110" s="474"/>
      <c r="AJ110" s="474"/>
      <c r="AK110" s="474"/>
      <c r="AL110" s="474"/>
      <c r="AM110" s="475">
        <f t="shared" si="9"/>
        <v>1.4100000000000001</v>
      </c>
      <c r="AN110" s="476" t="e">
        <f>G110-#REF!</f>
        <v>#REF!</v>
      </c>
      <c r="AO110" s="474"/>
      <c r="AP110" s="477"/>
      <c r="AQ110" s="465">
        <v>2.9380000000000002</v>
      </c>
    </row>
    <row r="111" spans="1:43" s="465" customFormat="1" ht="24.95" customHeight="1">
      <c r="A111" s="503"/>
      <c r="B111" s="466">
        <f t="shared" si="13"/>
        <v>98</v>
      </c>
      <c r="C111" s="467">
        <v>1.0980000000000001</v>
      </c>
      <c r="D111" s="467">
        <v>1.0980000000000001</v>
      </c>
      <c r="E111" s="453" t="s">
        <v>117</v>
      </c>
      <c r="F111" s="468">
        <v>0.80800000000000005</v>
      </c>
      <c r="G111" s="469">
        <v>0.81</v>
      </c>
      <c r="H111" s="469">
        <v>0.81</v>
      </c>
      <c r="I111" s="511">
        <v>3.5</v>
      </c>
      <c r="J111" s="511">
        <v>6</v>
      </c>
      <c r="K111" s="481">
        <f>G111-M111-O111-Q111-S111-U111-W111-Y111-AA111-AC111</f>
        <v>0.81</v>
      </c>
      <c r="L111" s="483">
        <f>K111/G111*100</f>
        <v>100</v>
      </c>
      <c r="M111" s="472"/>
      <c r="N111" s="483"/>
      <c r="O111" s="472"/>
      <c r="P111" s="483"/>
      <c r="Q111" s="481"/>
      <c r="R111" s="471"/>
      <c r="S111" s="471"/>
      <c r="T111" s="471"/>
      <c r="U111" s="472"/>
      <c r="V111" s="471"/>
      <c r="W111" s="471"/>
      <c r="X111" s="471"/>
      <c r="Y111" s="471"/>
      <c r="Z111" s="471"/>
      <c r="AA111" s="471"/>
      <c r="AB111" s="471"/>
      <c r="AC111" s="471"/>
      <c r="AD111" s="473"/>
      <c r="AE111" s="489" t="s">
        <v>29</v>
      </c>
      <c r="AF111" s="474"/>
      <c r="AG111" s="476">
        <f t="shared" si="14"/>
        <v>0</v>
      </c>
      <c r="AH111" s="474"/>
      <c r="AI111" s="474"/>
      <c r="AJ111" s="474"/>
      <c r="AK111" s="474"/>
      <c r="AL111" s="474"/>
      <c r="AM111" s="475">
        <f t="shared" si="9"/>
        <v>0.81</v>
      </c>
      <c r="AN111" s="476" t="e">
        <f>G111-#REF!</f>
        <v>#REF!</v>
      </c>
      <c r="AO111" s="474"/>
      <c r="AP111" s="477"/>
      <c r="AQ111" s="465">
        <v>1.9470000000000001</v>
      </c>
    </row>
    <row r="112" spans="1:43" s="465" customFormat="1" ht="24.95" customHeight="1">
      <c r="A112" s="503"/>
      <c r="B112" s="466">
        <f t="shared" si="13"/>
        <v>99</v>
      </c>
      <c r="C112" s="467">
        <v>1.099</v>
      </c>
      <c r="D112" s="467">
        <v>1.099</v>
      </c>
      <c r="E112" s="453" t="str">
        <f>'HITUNG SEGMEN'!D862</f>
        <v>Kalimanah Wetan - Klapasawit</v>
      </c>
      <c r="F112" s="468">
        <v>1.962</v>
      </c>
      <c r="G112" s="469">
        <v>1.95</v>
      </c>
      <c r="H112" s="469">
        <v>1.95</v>
      </c>
      <c r="I112" s="511">
        <v>4</v>
      </c>
      <c r="J112" s="511">
        <v>7</v>
      </c>
      <c r="K112" s="481">
        <f>G112-M112-O112-Q112-S112-U112-W112-Y112-AA112-AC112</f>
        <v>1.95</v>
      </c>
      <c r="L112" s="483">
        <f>K112/G112*100</f>
        <v>100</v>
      </c>
      <c r="M112" s="472"/>
      <c r="N112" s="483"/>
      <c r="O112" s="472"/>
      <c r="P112" s="483"/>
      <c r="Q112" s="481"/>
      <c r="R112" s="471"/>
      <c r="S112" s="471"/>
      <c r="T112" s="471"/>
      <c r="U112" s="472"/>
      <c r="V112" s="471"/>
      <c r="W112" s="471"/>
      <c r="X112" s="471"/>
      <c r="Y112" s="471"/>
      <c r="Z112" s="471"/>
      <c r="AA112" s="471"/>
      <c r="AB112" s="471"/>
      <c r="AC112" s="471"/>
      <c r="AD112" s="473"/>
      <c r="AE112" s="489" t="s">
        <v>40</v>
      </c>
      <c r="AF112" s="474"/>
      <c r="AG112" s="476">
        <f t="shared" si="14"/>
        <v>0</v>
      </c>
      <c r="AH112" s="474"/>
      <c r="AI112" s="474"/>
      <c r="AJ112" s="474"/>
      <c r="AK112" s="474"/>
      <c r="AL112" s="474"/>
      <c r="AM112" s="475">
        <f t="shared" si="9"/>
        <v>1.95</v>
      </c>
      <c r="AN112" s="476" t="e">
        <f>G112-#REF!</f>
        <v>#REF!</v>
      </c>
      <c r="AO112" s="474"/>
      <c r="AP112" s="477"/>
      <c r="AQ112" s="465">
        <v>1.173</v>
      </c>
    </row>
    <row r="113" spans="1:43" s="465" customFormat="1" ht="24.95" customHeight="1">
      <c r="A113" s="503"/>
      <c r="B113" s="466">
        <f t="shared" si="13"/>
        <v>100</v>
      </c>
      <c r="C113" s="467">
        <v>1.1000000000000001</v>
      </c>
      <c r="D113" s="467">
        <v>1.1000000000000001</v>
      </c>
      <c r="E113" s="453" t="s">
        <v>118</v>
      </c>
      <c r="F113" s="468">
        <v>1.1759999999999999</v>
      </c>
      <c r="G113" s="469">
        <v>1.17</v>
      </c>
      <c r="H113" s="469">
        <v>1.17</v>
      </c>
      <c r="I113" s="511">
        <v>7.5</v>
      </c>
      <c r="J113" s="511">
        <v>8</v>
      </c>
      <c r="K113" s="481">
        <f>G113-M113-O113-Q113-S113-U113-W113-Y113-AA113-AC113</f>
        <v>1.17</v>
      </c>
      <c r="L113" s="483">
        <f>K113/G113*100</f>
        <v>100</v>
      </c>
      <c r="M113" s="472"/>
      <c r="N113" s="483"/>
      <c r="O113" s="472"/>
      <c r="P113" s="483"/>
      <c r="Q113" s="481"/>
      <c r="R113" s="471"/>
      <c r="S113" s="471"/>
      <c r="T113" s="471"/>
      <c r="U113" s="472"/>
      <c r="V113" s="471"/>
      <c r="W113" s="471"/>
      <c r="X113" s="471"/>
      <c r="Y113" s="471"/>
      <c r="Z113" s="471"/>
      <c r="AA113" s="471"/>
      <c r="AB113" s="471"/>
      <c r="AC113" s="471"/>
      <c r="AD113" s="473"/>
      <c r="AE113" s="489" t="s">
        <v>40</v>
      </c>
      <c r="AF113" s="474"/>
      <c r="AG113" s="476">
        <f t="shared" si="14"/>
        <v>0</v>
      </c>
      <c r="AH113" s="474"/>
      <c r="AI113" s="474"/>
      <c r="AJ113" s="474"/>
      <c r="AK113" s="474"/>
      <c r="AL113" s="474"/>
      <c r="AM113" s="475">
        <f t="shared" si="9"/>
        <v>1.17</v>
      </c>
      <c r="AN113" s="476" t="e">
        <f>G113-#REF!</f>
        <v>#REF!</v>
      </c>
      <c r="AO113" s="474"/>
      <c r="AP113" s="477"/>
      <c r="AQ113" s="465">
        <v>0.20799999999999999</v>
      </c>
    </row>
    <row r="114" spans="1:43" s="465" customFormat="1" ht="24.95" customHeight="1">
      <c r="A114" s="503"/>
      <c r="B114" s="466">
        <f t="shared" si="13"/>
        <v>101</v>
      </c>
      <c r="C114" s="467">
        <v>1.101</v>
      </c>
      <c r="D114" s="467">
        <v>1.101</v>
      </c>
      <c r="E114" s="453" t="s">
        <v>119</v>
      </c>
      <c r="F114" s="468">
        <v>0.21099999999999999</v>
      </c>
      <c r="G114" s="469">
        <v>0.21</v>
      </c>
      <c r="H114" s="469">
        <v>0.21</v>
      </c>
      <c r="I114" s="511">
        <v>2.8</v>
      </c>
      <c r="J114" s="511">
        <v>4.5</v>
      </c>
      <c r="K114" s="481">
        <f>G114-M114-O114-Q114-S114-U114-W114-Y114-AA114-AC114</f>
        <v>0.21</v>
      </c>
      <c r="L114" s="483">
        <f>K114/G114*100</f>
        <v>100</v>
      </c>
      <c r="M114" s="472"/>
      <c r="N114" s="483"/>
      <c r="O114" s="472"/>
      <c r="P114" s="483"/>
      <c r="Q114" s="481"/>
      <c r="R114" s="471"/>
      <c r="S114" s="471"/>
      <c r="T114" s="471"/>
      <c r="U114" s="472"/>
      <c r="V114" s="471"/>
      <c r="W114" s="471"/>
      <c r="X114" s="471"/>
      <c r="Y114" s="471"/>
      <c r="Z114" s="471"/>
      <c r="AA114" s="471"/>
      <c r="AB114" s="471"/>
      <c r="AC114" s="471"/>
      <c r="AD114" s="473"/>
      <c r="AE114" s="489" t="s">
        <v>40</v>
      </c>
      <c r="AF114" s="474"/>
      <c r="AG114" s="476">
        <f t="shared" si="14"/>
        <v>0</v>
      </c>
      <c r="AH114" s="474"/>
      <c r="AI114" s="474"/>
      <c r="AJ114" s="474"/>
      <c r="AK114" s="474"/>
      <c r="AL114" s="474"/>
      <c r="AM114" s="475">
        <f t="shared" si="9"/>
        <v>0.21</v>
      </c>
      <c r="AN114" s="476" t="e">
        <f>G114-#REF!</f>
        <v>#REF!</v>
      </c>
      <c r="AO114" s="474"/>
      <c r="AP114" s="477"/>
      <c r="AQ114" s="465">
        <v>0.56100000000000005</v>
      </c>
    </row>
    <row r="115" spans="1:43" s="465" customFormat="1" ht="24.95" customHeight="1">
      <c r="A115" s="503"/>
      <c r="B115" s="466">
        <f t="shared" si="13"/>
        <v>102</v>
      </c>
      <c r="C115" s="467">
        <v>1.1020000000000001</v>
      </c>
      <c r="D115" s="467">
        <v>1.1020000000000001</v>
      </c>
      <c r="E115" s="453" t="s">
        <v>120</v>
      </c>
      <c r="F115" s="468">
        <v>0.51300000000000001</v>
      </c>
      <c r="G115" s="469">
        <v>0.56000000000000005</v>
      </c>
      <c r="H115" s="469">
        <v>0.52</v>
      </c>
      <c r="I115" s="511">
        <v>3</v>
      </c>
      <c r="J115" s="511">
        <v>5</v>
      </c>
      <c r="K115" s="481">
        <f>'HITUNG SEGMEN'!P889/1000</f>
        <v>0.52</v>
      </c>
      <c r="L115" s="483">
        <f>'HITUNG SEGMEN'!Q889*100</f>
        <v>100</v>
      </c>
      <c r="M115" s="472"/>
      <c r="N115" s="483"/>
      <c r="O115" s="472"/>
      <c r="P115" s="483"/>
      <c r="Q115" s="481"/>
      <c r="R115" s="471"/>
      <c r="S115" s="471"/>
      <c r="T115" s="471"/>
      <c r="U115" s="472"/>
      <c r="V115" s="471"/>
      <c r="W115" s="471"/>
      <c r="X115" s="471"/>
      <c r="Y115" s="471"/>
      <c r="Z115" s="471"/>
      <c r="AA115" s="471"/>
      <c r="AB115" s="471"/>
      <c r="AC115" s="471"/>
      <c r="AD115" s="473"/>
      <c r="AE115" s="489" t="s">
        <v>40</v>
      </c>
      <c r="AF115" s="474"/>
      <c r="AG115" s="476">
        <f t="shared" si="14"/>
        <v>0</v>
      </c>
      <c r="AH115" s="474"/>
      <c r="AI115" s="474"/>
      <c r="AJ115" s="474"/>
      <c r="AK115" s="474"/>
      <c r="AL115" s="474"/>
      <c r="AM115" s="475">
        <f t="shared" si="9"/>
        <v>0.52</v>
      </c>
      <c r="AN115" s="476" t="e">
        <f>G115-#REF!</f>
        <v>#REF!</v>
      </c>
      <c r="AO115" s="474"/>
      <c r="AP115" s="477"/>
      <c r="AQ115" s="465">
        <v>0.38200000000000001</v>
      </c>
    </row>
    <row r="116" spans="1:43" s="465" customFormat="1" ht="24.95" customHeight="1">
      <c r="A116" s="503"/>
      <c r="B116" s="466">
        <f t="shared" si="13"/>
        <v>103</v>
      </c>
      <c r="C116" s="467">
        <v>1.103</v>
      </c>
      <c r="D116" s="467">
        <v>1.103</v>
      </c>
      <c r="E116" s="453" t="s">
        <v>121</v>
      </c>
      <c r="F116" s="468">
        <v>0.36599999999999999</v>
      </c>
      <c r="G116" s="469">
        <v>0.38</v>
      </c>
      <c r="H116" s="469">
        <v>0.38</v>
      </c>
      <c r="I116" s="511">
        <v>3.5</v>
      </c>
      <c r="J116" s="511">
        <v>5.5</v>
      </c>
      <c r="K116" s="481">
        <f>G116-M116-O116-Q116-S116-U116-W116-Y116-AA116-AC116</f>
        <v>0.38</v>
      </c>
      <c r="L116" s="483">
        <f>K116/G116*100</f>
        <v>100</v>
      </c>
      <c r="M116" s="472"/>
      <c r="N116" s="483"/>
      <c r="O116" s="472"/>
      <c r="P116" s="483"/>
      <c r="Q116" s="481"/>
      <c r="R116" s="471"/>
      <c r="S116" s="471"/>
      <c r="T116" s="471"/>
      <c r="U116" s="472"/>
      <c r="V116" s="471"/>
      <c r="W116" s="471"/>
      <c r="X116" s="471"/>
      <c r="Y116" s="471"/>
      <c r="Z116" s="471"/>
      <c r="AA116" s="471"/>
      <c r="AB116" s="471"/>
      <c r="AC116" s="471"/>
      <c r="AD116" s="473"/>
      <c r="AE116" s="489" t="s">
        <v>40</v>
      </c>
      <c r="AF116" s="474"/>
      <c r="AG116" s="476">
        <f t="shared" si="14"/>
        <v>0</v>
      </c>
      <c r="AH116" s="474"/>
      <c r="AI116" s="474"/>
      <c r="AJ116" s="474"/>
      <c r="AK116" s="474"/>
      <c r="AL116" s="474"/>
      <c r="AM116" s="475">
        <f t="shared" si="9"/>
        <v>0.38</v>
      </c>
      <c r="AN116" s="476" t="e">
        <f>G116-#REF!</f>
        <v>#REF!</v>
      </c>
      <c r="AO116" s="474"/>
      <c r="AP116" s="477"/>
      <c r="AQ116" s="465">
        <v>0.34200000000000003</v>
      </c>
    </row>
    <row r="117" spans="1:43" s="465" customFormat="1" ht="24.95" customHeight="1">
      <c r="A117" s="503"/>
      <c r="B117" s="466">
        <f t="shared" si="13"/>
        <v>104</v>
      </c>
      <c r="C117" s="467">
        <v>1.1040000000000001</v>
      </c>
      <c r="D117" s="467">
        <v>1.1040000000000001</v>
      </c>
      <c r="E117" s="453" t="s">
        <v>122</v>
      </c>
      <c r="F117" s="468">
        <v>0.34399999999999997</v>
      </c>
      <c r="G117" s="469">
        <v>0.34</v>
      </c>
      <c r="H117" s="469">
        <v>0.36</v>
      </c>
      <c r="I117" s="511">
        <v>3.5</v>
      </c>
      <c r="J117" s="511">
        <v>5.5</v>
      </c>
      <c r="K117" s="481">
        <f>'HITUNG SEGMEN'!P903/1000</f>
        <v>0.36</v>
      </c>
      <c r="L117" s="483">
        <f>'HITUNG SEGMEN'!Q903*100</f>
        <v>100</v>
      </c>
      <c r="M117" s="472"/>
      <c r="N117" s="483"/>
      <c r="O117" s="472"/>
      <c r="P117" s="483"/>
      <c r="Q117" s="481"/>
      <c r="R117" s="471"/>
      <c r="S117" s="471"/>
      <c r="T117" s="471"/>
      <c r="U117" s="472"/>
      <c r="V117" s="471"/>
      <c r="W117" s="471"/>
      <c r="X117" s="471"/>
      <c r="Y117" s="471"/>
      <c r="Z117" s="471"/>
      <c r="AA117" s="471"/>
      <c r="AB117" s="471"/>
      <c r="AC117" s="471"/>
      <c r="AD117" s="473"/>
      <c r="AE117" s="489" t="s">
        <v>40</v>
      </c>
      <c r="AF117" s="474"/>
      <c r="AG117" s="476">
        <f t="shared" si="14"/>
        <v>0</v>
      </c>
      <c r="AH117" s="474"/>
      <c r="AI117" s="474"/>
      <c r="AJ117" s="474"/>
      <c r="AK117" s="474"/>
      <c r="AL117" s="474"/>
      <c r="AM117" s="475">
        <f t="shared" si="9"/>
        <v>0.36</v>
      </c>
      <c r="AN117" s="476" t="e">
        <f>G117-#REF!</f>
        <v>#REF!</v>
      </c>
      <c r="AO117" s="474"/>
      <c r="AP117" s="477" t="s">
        <v>24</v>
      </c>
      <c r="AQ117" s="465">
        <v>0.78400000000000003</v>
      </c>
    </row>
    <row r="118" spans="1:43" s="465" customFormat="1" ht="24.95" customHeight="1">
      <c r="A118" s="503"/>
      <c r="B118" s="466">
        <f t="shared" si="13"/>
        <v>105</v>
      </c>
      <c r="C118" s="467">
        <v>1.105</v>
      </c>
      <c r="D118" s="467">
        <v>1.105</v>
      </c>
      <c r="E118" s="453" t="s">
        <v>123</v>
      </c>
      <c r="F118" s="468">
        <v>0.78</v>
      </c>
      <c r="G118" s="469">
        <v>0.78</v>
      </c>
      <c r="H118" s="469">
        <v>0.78</v>
      </c>
      <c r="I118" s="511">
        <v>3</v>
      </c>
      <c r="J118" s="511">
        <v>6</v>
      </c>
      <c r="K118" s="481">
        <f>'HITUNG SEGMEN'!P910/1000</f>
        <v>0.78</v>
      </c>
      <c r="L118" s="483">
        <f>'HITUNG SEGMEN'!Q910*100</f>
        <v>100</v>
      </c>
      <c r="M118" s="472"/>
      <c r="N118" s="483"/>
      <c r="O118" s="472"/>
      <c r="P118" s="483"/>
      <c r="Q118" s="481"/>
      <c r="R118" s="471"/>
      <c r="S118" s="471"/>
      <c r="T118" s="471"/>
      <c r="U118" s="472"/>
      <c r="V118" s="471"/>
      <c r="W118" s="471"/>
      <c r="X118" s="471"/>
      <c r="Y118" s="471"/>
      <c r="Z118" s="471"/>
      <c r="AA118" s="471"/>
      <c r="AB118" s="471"/>
      <c r="AC118" s="471"/>
      <c r="AD118" s="473"/>
      <c r="AE118" s="489" t="s">
        <v>40</v>
      </c>
      <c r="AF118" s="474"/>
      <c r="AG118" s="476">
        <f t="shared" si="14"/>
        <v>0</v>
      </c>
      <c r="AH118" s="474"/>
      <c r="AI118" s="474"/>
      <c r="AJ118" s="474"/>
      <c r="AK118" s="474"/>
      <c r="AL118" s="474"/>
      <c r="AM118" s="475">
        <f t="shared" si="9"/>
        <v>0.78</v>
      </c>
      <c r="AN118" s="476" t="e">
        <f>G118-#REF!</f>
        <v>#REF!</v>
      </c>
      <c r="AO118" s="474"/>
      <c r="AP118" s="477"/>
      <c r="AQ118" s="465">
        <v>0.317</v>
      </c>
    </row>
    <row r="119" spans="1:43" s="465" customFormat="1" ht="24.95" customHeight="1">
      <c r="A119" s="503"/>
      <c r="B119" s="466">
        <f t="shared" ref="B119:B122" si="15">B118+1</f>
        <v>106</v>
      </c>
      <c r="C119" s="467">
        <v>1.1060000000000001</v>
      </c>
      <c r="D119" s="467">
        <v>1.1060000000000001</v>
      </c>
      <c r="E119" s="453" t="s">
        <v>124</v>
      </c>
      <c r="F119" s="468">
        <v>0.82499999999999996</v>
      </c>
      <c r="G119" s="469">
        <v>0.98</v>
      </c>
      <c r="H119" s="469">
        <v>0.98</v>
      </c>
      <c r="I119" s="511">
        <v>3</v>
      </c>
      <c r="J119" s="511">
        <v>4</v>
      </c>
      <c r="K119" s="481">
        <f>'HITUNG SEGMEN'!P917/1000</f>
        <v>0.6</v>
      </c>
      <c r="L119" s="483">
        <f>'HITUNG SEGMEN'!Q917*100</f>
        <v>61.224489795918366</v>
      </c>
      <c r="M119" s="472">
        <f>'HITUNG SEGMEN'!P918/1000</f>
        <v>0.38</v>
      </c>
      <c r="N119" s="483">
        <f>'HITUNG SEGMEN'!Q918*100</f>
        <v>38.775510204081634</v>
      </c>
      <c r="O119" s="472"/>
      <c r="P119" s="483"/>
      <c r="Q119" s="481"/>
      <c r="R119" s="471"/>
      <c r="S119" s="471"/>
      <c r="T119" s="471"/>
      <c r="U119" s="472"/>
      <c r="V119" s="471"/>
      <c r="W119" s="471"/>
      <c r="X119" s="471"/>
      <c r="Y119" s="471"/>
      <c r="Z119" s="471"/>
      <c r="AA119" s="471"/>
      <c r="AB119" s="471"/>
      <c r="AC119" s="471"/>
      <c r="AD119" s="473"/>
      <c r="AE119" s="489" t="s">
        <v>40</v>
      </c>
      <c r="AF119" s="474"/>
      <c r="AG119" s="476">
        <f t="shared" si="14"/>
        <v>0</v>
      </c>
      <c r="AH119" s="474"/>
      <c r="AI119" s="474"/>
      <c r="AJ119" s="474"/>
      <c r="AK119" s="474"/>
      <c r="AL119" s="474"/>
      <c r="AM119" s="475">
        <f t="shared" si="9"/>
        <v>0.98</v>
      </c>
      <c r="AN119" s="476" t="e">
        <f>G119-#REF!</f>
        <v>#REF!</v>
      </c>
      <c r="AO119" s="474"/>
      <c r="AP119" s="477"/>
      <c r="AQ119" s="465">
        <v>0.7</v>
      </c>
    </row>
    <row r="120" spans="1:43" s="465" customFormat="1" ht="24.95" customHeight="1">
      <c r="A120" s="503" t="s">
        <v>714</v>
      </c>
      <c r="B120" s="466">
        <f>B119+1</f>
        <v>107</v>
      </c>
      <c r="C120" s="467">
        <v>1.107</v>
      </c>
      <c r="D120" s="467">
        <v>1.107</v>
      </c>
      <c r="E120" s="453" t="s">
        <v>125</v>
      </c>
      <c r="F120" s="468">
        <v>0.6</v>
      </c>
      <c r="G120" s="469">
        <v>0.7</v>
      </c>
      <c r="H120" s="469">
        <v>0.7</v>
      </c>
      <c r="I120" s="511">
        <v>3</v>
      </c>
      <c r="J120" s="511">
        <v>4</v>
      </c>
      <c r="K120" s="481">
        <f>G120-M120-O120-Q120-S120-U120-W120-Y120-AA120-AC120</f>
        <v>0.7</v>
      </c>
      <c r="L120" s="483">
        <f>K120/G120*100</f>
        <v>100</v>
      </c>
      <c r="M120" s="472"/>
      <c r="N120" s="483"/>
      <c r="O120" s="472"/>
      <c r="P120" s="483"/>
      <c r="Q120" s="481"/>
      <c r="R120" s="471"/>
      <c r="S120" s="471"/>
      <c r="T120" s="471"/>
      <c r="U120" s="472"/>
      <c r="V120" s="471"/>
      <c r="W120" s="471"/>
      <c r="X120" s="471"/>
      <c r="Y120" s="471"/>
      <c r="Z120" s="471"/>
      <c r="AA120" s="471"/>
      <c r="AB120" s="471"/>
      <c r="AC120" s="471"/>
      <c r="AD120" s="473"/>
      <c r="AE120" s="489" t="s">
        <v>40</v>
      </c>
      <c r="AF120" s="474"/>
      <c r="AG120" s="476">
        <f t="shared" si="14"/>
        <v>0</v>
      </c>
      <c r="AH120" s="474"/>
      <c r="AI120" s="474"/>
      <c r="AJ120" s="474"/>
      <c r="AK120" s="474"/>
      <c r="AL120" s="474"/>
      <c r="AM120" s="475">
        <f t="shared" si="9"/>
        <v>0.7</v>
      </c>
      <c r="AN120" s="476" t="e">
        <f>G120-#REF!</f>
        <v>#REF!</v>
      </c>
      <c r="AO120" s="474"/>
      <c r="AP120" s="477" t="s">
        <v>24</v>
      </c>
      <c r="AQ120" s="465">
        <v>0.79600000000000004</v>
      </c>
    </row>
    <row r="121" spans="1:43" s="465" customFormat="1" ht="24.95" customHeight="1">
      <c r="A121" s="503"/>
      <c r="B121" s="466">
        <f>B120+1</f>
        <v>108</v>
      </c>
      <c r="C121" s="467">
        <v>1.1080000000000001</v>
      </c>
      <c r="D121" s="467">
        <v>1.1080000000000001</v>
      </c>
      <c r="E121" s="454" t="s">
        <v>1070</v>
      </c>
      <c r="F121" s="468">
        <v>0.81299999999999994</v>
      </c>
      <c r="G121" s="469">
        <v>0.82</v>
      </c>
      <c r="H121" s="469">
        <v>0.79</v>
      </c>
      <c r="I121" s="511">
        <v>3.4</v>
      </c>
      <c r="J121" s="511">
        <v>5.5</v>
      </c>
      <c r="K121" s="481">
        <f>'HITUNG SEGMEN'!P931/1000</f>
        <v>0.79</v>
      </c>
      <c r="L121" s="483">
        <f>'HITUNG SEGMEN'!Q931*100</f>
        <v>100</v>
      </c>
      <c r="M121" s="472"/>
      <c r="N121" s="483"/>
      <c r="O121" s="472"/>
      <c r="P121" s="483"/>
      <c r="Q121" s="481"/>
      <c r="R121" s="471"/>
      <c r="S121" s="471"/>
      <c r="T121" s="471"/>
      <c r="U121" s="472"/>
      <c r="V121" s="471"/>
      <c r="W121" s="471"/>
      <c r="X121" s="471"/>
      <c r="Y121" s="471"/>
      <c r="Z121" s="471"/>
      <c r="AA121" s="471"/>
      <c r="AB121" s="471"/>
      <c r="AC121" s="471"/>
      <c r="AD121" s="473"/>
      <c r="AE121" s="489" t="s">
        <v>40</v>
      </c>
      <c r="AF121" s="474"/>
      <c r="AG121" s="476">
        <f t="shared" si="14"/>
        <v>0</v>
      </c>
      <c r="AH121" s="474"/>
      <c r="AI121" s="474"/>
      <c r="AJ121" s="474"/>
      <c r="AK121" s="474"/>
      <c r="AL121" s="474"/>
      <c r="AM121" s="475">
        <f t="shared" si="9"/>
        <v>0.79</v>
      </c>
      <c r="AN121" s="476" t="e">
        <f>G121-#REF!</f>
        <v>#REF!</v>
      </c>
      <c r="AO121" s="474"/>
      <c r="AP121" s="477" t="s">
        <v>24</v>
      </c>
      <c r="AQ121" s="465">
        <v>1.0409999999999999</v>
      </c>
    </row>
    <row r="122" spans="1:43" s="465" customFormat="1" ht="24.95" customHeight="1">
      <c r="A122" s="503"/>
      <c r="B122" s="466">
        <f t="shared" si="15"/>
        <v>109</v>
      </c>
      <c r="C122" s="467">
        <v>1.109</v>
      </c>
      <c r="D122" s="467">
        <v>1.109</v>
      </c>
      <c r="E122" s="453" t="str">
        <f>'[5]INDUK JARINGAN'!E122</f>
        <v xml:space="preserve">Rabak - Sidakangen </v>
      </c>
      <c r="F122" s="468">
        <v>1.048</v>
      </c>
      <c r="G122" s="469">
        <v>1.04</v>
      </c>
      <c r="H122" s="469">
        <v>1.04</v>
      </c>
      <c r="I122" s="511">
        <v>3</v>
      </c>
      <c r="J122" s="511">
        <v>5.5</v>
      </c>
      <c r="K122" s="481">
        <f>'HITUNG SEGMEN'!P938/1000</f>
        <v>0.64</v>
      </c>
      <c r="L122" s="483">
        <f>K122/G122*100</f>
        <v>61.53846153846154</v>
      </c>
      <c r="M122" s="472"/>
      <c r="N122" s="483"/>
      <c r="O122" s="472">
        <f>'HITUNG SEGMEN'!P940/1000</f>
        <v>0.4</v>
      </c>
      <c r="P122" s="483">
        <f>'HITUNG SEGMEN'!Q940*100</f>
        <v>38.461538461538467</v>
      </c>
      <c r="Q122" s="481">
        <f>'HITUNG SEGMEN'!P941/1000</f>
        <v>0</v>
      </c>
      <c r="R122" s="471">
        <f>'HITUNG SEGMEN'!Q941*100</f>
        <v>0</v>
      </c>
      <c r="S122" s="471"/>
      <c r="T122" s="471"/>
      <c r="U122" s="472"/>
      <c r="V122" s="471"/>
      <c r="W122" s="471"/>
      <c r="X122" s="471"/>
      <c r="Y122" s="471"/>
      <c r="Z122" s="471"/>
      <c r="AA122" s="471"/>
      <c r="AB122" s="471"/>
      <c r="AC122" s="471"/>
      <c r="AD122" s="473"/>
      <c r="AE122" s="489" t="s">
        <v>40</v>
      </c>
      <c r="AF122" s="474"/>
      <c r="AG122" s="476">
        <f t="shared" si="14"/>
        <v>0</v>
      </c>
      <c r="AH122" s="474"/>
      <c r="AI122" s="474"/>
      <c r="AJ122" s="474"/>
      <c r="AK122" s="474"/>
      <c r="AL122" s="474"/>
      <c r="AM122" s="475">
        <f t="shared" si="9"/>
        <v>1.04</v>
      </c>
      <c r="AN122" s="476" t="e">
        <f>G122-#REF!</f>
        <v>#REF!</v>
      </c>
      <c r="AO122" s="474"/>
      <c r="AP122" s="477"/>
    </row>
    <row r="123" spans="1:43" s="465" customFormat="1" ht="24.95" customHeight="1">
      <c r="A123" s="503"/>
      <c r="B123" s="466"/>
      <c r="C123" s="480"/>
      <c r="D123" s="480"/>
      <c r="E123" s="453"/>
      <c r="F123" s="468"/>
      <c r="G123" s="482"/>
      <c r="H123" s="481"/>
      <c r="I123" s="511"/>
      <c r="J123" s="511"/>
      <c r="K123" s="481"/>
      <c r="L123" s="483"/>
      <c r="M123" s="470"/>
      <c r="N123" s="483"/>
      <c r="O123" s="470"/>
      <c r="P123" s="483"/>
      <c r="Q123" s="481"/>
      <c r="R123" s="470"/>
      <c r="S123" s="470">
        <f>SUM(S101:S122)</f>
        <v>0</v>
      </c>
      <c r="T123" s="470"/>
      <c r="U123" s="470">
        <f>SUM(U101:U122)</f>
        <v>0</v>
      </c>
      <c r="V123" s="470"/>
      <c r="W123" s="470">
        <f>SUM(W101:W122)</f>
        <v>0</v>
      </c>
      <c r="X123" s="470"/>
      <c r="Y123" s="470">
        <f>SUM(Y101:Y122)</f>
        <v>0</v>
      </c>
      <c r="Z123" s="470"/>
      <c r="AA123" s="470">
        <f>SUM(AA101:AA122)</f>
        <v>0</v>
      </c>
      <c r="AB123" s="470"/>
      <c r="AC123" s="470">
        <f>SUM(AC101:AC122)</f>
        <v>0</v>
      </c>
      <c r="AD123" s="483"/>
      <c r="AE123" s="489"/>
      <c r="AF123" s="474"/>
      <c r="AG123" s="476">
        <f t="shared" si="14"/>
        <v>0</v>
      </c>
      <c r="AH123" s="474"/>
      <c r="AI123" s="474"/>
      <c r="AJ123" s="474"/>
      <c r="AK123" s="474"/>
      <c r="AL123" s="474"/>
      <c r="AM123" s="475">
        <f t="shared" si="9"/>
        <v>0</v>
      </c>
      <c r="AN123" s="476" t="e">
        <f>G123-#REF!</f>
        <v>#REF!</v>
      </c>
      <c r="AO123" s="474"/>
      <c r="AP123" s="477"/>
      <c r="AQ123" s="465">
        <v>33.742000000000004</v>
      </c>
    </row>
    <row r="124" spans="1:43" s="465" customFormat="1" ht="24.95" customHeight="1">
      <c r="A124" s="503"/>
      <c r="B124" s="466"/>
      <c r="C124" s="446" t="s">
        <v>1211</v>
      </c>
      <c r="D124" s="480"/>
      <c r="E124" s="453"/>
      <c r="F124" s="484"/>
      <c r="G124" s="484">
        <f>SUM(G125:G137)</f>
        <v>32.659999999999997</v>
      </c>
      <c r="H124" s="564">
        <f>SUM(H125:H137)</f>
        <v>32.660000000000004</v>
      </c>
      <c r="I124" s="564"/>
      <c r="J124" s="512"/>
      <c r="K124" s="564">
        <f>SUM(K125:K137)</f>
        <v>20.99</v>
      </c>
      <c r="L124" s="564">
        <f>SUM(L125:L137)/13</f>
        <v>62.079250540451724</v>
      </c>
      <c r="M124" s="564">
        <f>SUM(M125:M137)</f>
        <v>9.7499999999999982</v>
      </c>
      <c r="N124" s="564">
        <f>SUM(N125:N137)/13</f>
        <v>31.018480033100332</v>
      </c>
      <c r="O124" s="564">
        <f>SUM(O125:O137)</f>
        <v>1.92</v>
      </c>
      <c r="P124" s="564">
        <f>SUM(P125:P137)/13</f>
        <v>22.878600787394685</v>
      </c>
      <c r="Q124" s="564">
        <f>SUM(Q125:Q137)</f>
        <v>0</v>
      </c>
      <c r="R124" s="564">
        <f>SUM(R125:R137)/13</f>
        <v>0</v>
      </c>
      <c r="S124" s="564">
        <f>SUM(S125:S137)</f>
        <v>0</v>
      </c>
      <c r="T124" s="471"/>
      <c r="U124" s="564">
        <f>SUM(U125:U137)</f>
        <v>0</v>
      </c>
      <c r="V124" s="471"/>
      <c r="W124" s="564">
        <f>SUM(W125:W137)</f>
        <v>0</v>
      </c>
      <c r="X124" s="471"/>
      <c r="Y124" s="564">
        <f>SUM(Y125:Y137)</f>
        <v>0</v>
      </c>
      <c r="Z124" s="471"/>
      <c r="AA124" s="564">
        <f>SUM(AA125:AA137)</f>
        <v>0</v>
      </c>
      <c r="AB124" s="471"/>
      <c r="AC124" s="564">
        <f>SUM(AC125:AC137)</f>
        <v>0</v>
      </c>
      <c r="AD124" s="473"/>
      <c r="AE124" s="489"/>
      <c r="AF124" s="474"/>
      <c r="AG124" s="476">
        <f t="shared" si="14"/>
        <v>7.1054273576010019E-15</v>
      </c>
      <c r="AH124" s="474"/>
      <c r="AI124" s="474"/>
      <c r="AJ124" s="474"/>
      <c r="AK124" s="474"/>
      <c r="AL124" s="474"/>
      <c r="AM124" s="475">
        <f t="shared" si="9"/>
        <v>32.659999999999997</v>
      </c>
      <c r="AN124" s="476" t="e">
        <f>G124-#REF!</f>
        <v>#REF!</v>
      </c>
      <c r="AO124" s="474"/>
      <c r="AP124" s="477" t="s">
        <v>24</v>
      </c>
      <c r="AQ124" s="465">
        <v>4.3</v>
      </c>
    </row>
    <row r="125" spans="1:43" s="465" customFormat="1" ht="24.95" customHeight="1">
      <c r="A125" s="503"/>
      <c r="B125" s="466">
        <f>B122+1</f>
        <v>110</v>
      </c>
      <c r="C125" s="485">
        <v>1.1100000000000001</v>
      </c>
      <c r="D125" s="485">
        <v>1.1100000000000001</v>
      </c>
      <c r="E125" s="453" t="s">
        <v>126</v>
      </c>
      <c r="F125" s="468">
        <v>4.2130000000000001</v>
      </c>
      <c r="G125" s="469">
        <v>4.22</v>
      </c>
      <c r="H125" s="469">
        <v>4.22</v>
      </c>
      <c r="I125" s="511">
        <v>7</v>
      </c>
      <c r="J125" s="511">
        <v>10</v>
      </c>
      <c r="K125" s="481">
        <f>'HITUNG SEGMEN'!P946/1000</f>
        <v>1.4</v>
      </c>
      <c r="L125" s="483">
        <f>'HITUNG SEGMEN'!Q946*100</f>
        <v>33.175355450236964</v>
      </c>
      <c r="M125" s="486">
        <f>'HITUNG SEGMEN'!P947/1000</f>
        <v>1.62</v>
      </c>
      <c r="N125" s="486">
        <f>'HITUNG SEGMEN'!Q947*100</f>
        <v>38.388625592417064</v>
      </c>
      <c r="O125" s="472">
        <f>'HITUNG SEGMEN'!P948/1000</f>
        <v>1.2</v>
      </c>
      <c r="P125" s="472">
        <f>'HITUNG SEGMEN'!Q948*100</f>
        <v>28.436018957345972</v>
      </c>
      <c r="Q125" s="481">
        <f>'HITUNG SEGMEN'!P949/1000</f>
        <v>0</v>
      </c>
      <c r="R125" s="471">
        <f>'HITUNG SEGMEN'!Q949*100</f>
        <v>0</v>
      </c>
      <c r="S125" s="487"/>
      <c r="T125" s="487"/>
      <c r="U125" s="486"/>
      <c r="V125" s="487"/>
      <c r="W125" s="487"/>
      <c r="X125" s="487"/>
      <c r="Y125" s="487"/>
      <c r="Z125" s="487"/>
      <c r="AA125" s="487"/>
      <c r="AB125" s="487"/>
      <c r="AC125" s="487"/>
      <c r="AD125" s="488"/>
      <c r="AE125" s="489" t="s">
        <v>40</v>
      </c>
      <c r="AF125" s="490"/>
      <c r="AG125" s="476">
        <f t="shared" si="14"/>
        <v>-2.2204460492503131E-16</v>
      </c>
      <c r="AH125" s="490"/>
      <c r="AI125" s="490"/>
      <c r="AJ125" s="490"/>
      <c r="AK125" s="490"/>
      <c r="AL125" s="490"/>
      <c r="AM125" s="475">
        <f t="shared" si="9"/>
        <v>4.22</v>
      </c>
      <c r="AN125" s="476" t="e">
        <f>G125-#REF!</f>
        <v>#REF!</v>
      </c>
      <c r="AO125" s="490"/>
      <c r="AP125" s="491"/>
      <c r="AQ125" s="465">
        <v>5.3470000000000004</v>
      </c>
    </row>
    <row r="126" spans="1:43" s="465" customFormat="1" ht="24.95" customHeight="1">
      <c r="A126" s="503"/>
      <c r="B126" s="466">
        <f>B125+1</f>
        <v>111</v>
      </c>
      <c r="C126" s="480">
        <v>1.111</v>
      </c>
      <c r="D126" s="480">
        <v>1.111</v>
      </c>
      <c r="E126" s="453" t="s">
        <v>127</v>
      </c>
      <c r="F126" s="468">
        <v>5.319</v>
      </c>
      <c r="G126" s="469">
        <v>5.35</v>
      </c>
      <c r="H126" s="469">
        <v>5.33</v>
      </c>
      <c r="I126" s="511">
        <v>6</v>
      </c>
      <c r="J126" s="511">
        <v>7</v>
      </c>
      <c r="K126" s="481">
        <f>'HITUNG SEGMEN'!P970/1000</f>
        <v>3.73</v>
      </c>
      <c r="L126" s="483">
        <f>'HITUNG SEGMEN'!Q970*100</f>
        <v>69.981238273921193</v>
      </c>
      <c r="M126" s="472">
        <f>'HITUNG SEGMEN'!P971/1000</f>
        <v>1.6</v>
      </c>
      <c r="N126" s="483">
        <f>'HITUNG SEGMEN'!Q971*100</f>
        <v>30.0187617260788</v>
      </c>
      <c r="O126" s="472"/>
      <c r="P126" s="483"/>
      <c r="Q126" s="481"/>
      <c r="R126" s="471"/>
      <c r="S126" s="471"/>
      <c r="T126" s="471"/>
      <c r="U126" s="472"/>
      <c r="V126" s="471"/>
      <c r="W126" s="471"/>
      <c r="X126" s="471"/>
      <c r="Y126" s="471"/>
      <c r="Z126" s="471"/>
      <c r="AA126" s="471"/>
      <c r="AB126" s="471"/>
      <c r="AC126" s="471"/>
      <c r="AD126" s="473"/>
      <c r="AE126" s="489" t="s">
        <v>40</v>
      </c>
      <c r="AF126" s="474"/>
      <c r="AG126" s="476">
        <f t="shared" si="14"/>
        <v>0</v>
      </c>
      <c r="AH126" s="474"/>
      <c r="AI126" s="474"/>
      <c r="AJ126" s="474"/>
      <c r="AK126" s="474"/>
      <c r="AL126" s="474"/>
      <c r="AM126" s="475">
        <f t="shared" si="9"/>
        <v>5.33</v>
      </c>
      <c r="AN126" s="476" t="e">
        <f>G126-#REF!</f>
        <v>#REF!</v>
      </c>
      <c r="AO126" s="474"/>
      <c r="AP126" s="477"/>
      <c r="AQ126" s="465">
        <v>4.3719999999999999</v>
      </c>
    </row>
    <row r="127" spans="1:43" s="465" customFormat="1" ht="24.95" customHeight="1">
      <c r="A127" s="503"/>
      <c r="B127" s="466">
        <f t="shared" ref="B127:B137" si="16">B126+1</f>
        <v>112</v>
      </c>
      <c r="C127" s="485">
        <v>1.1120000000000001</v>
      </c>
      <c r="D127" s="485">
        <v>1.1120000000000001</v>
      </c>
      <c r="E127" s="453" t="s">
        <v>128</v>
      </c>
      <c r="F127" s="468">
        <v>4.383</v>
      </c>
      <c r="G127" s="469">
        <v>4.37</v>
      </c>
      <c r="H127" s="469">
        <v>4.37</v>
      </c>
      <c r="I127" s="511">
        <v>4</v>
      </c>
      <c r="J127" s="511">
        <v>6</v>
      </c>
      <c r="K127" s="481">
        <f>'HITUNG SEGMEN'!P999/1000</f>
        <v>3.6</v>
      </c>
      <c r="L127" s="483">
        <f>'HITUNG SEGMEN'!Q999*100</f>
        <v>82.379862700228841</v>
      </c>
      <c r="M127" s="472">
        <f>'HITUNG SEGMEN'!P1000/1000</f>
        <v>0.77</v>
      </c>
      <c r="N127" s="483">
        <f>'HITUNG SEGMEN'!Q1000*100</f>
        <v>17.620137299771166</v>
      </c>
      <c r="O127" s="472"/>
      <c r="P127" s="483"/>
      <c r="Q127" s="481"/>
      <c r="R127" s="471"/>
      <c r="S127" s="471"/>
      <c r="T127" s="471"/>
      <c r="U127" s="472"/>
      <c r="V127" s="471"/>
      <c r="W127" s="471"/>
      <c r="X127" s="471"/>
      <c r="Y127" s="471"/>
      <c r="Z127" s="471"/>
      <c r="AA127" s="471"/>
      <c r="AB127" s="471"/>
      <c r="AC127" s="471"/>
      <c r="AD127" s="473"/>
      <c r="AE127" s="489" t="s">
        <v>40</v>
      </c>
      <c r="AF127" s="474"/>
      <c r="AG127" s="476">
        <f t="shared" si="14"/>
        <v>0</v>
      </c>
      <c r="AH127" s="474"/>
      <c r="AI127" s="474"/>
      <c r="AJ127" s="474"/>
      <c r="AK127" s="474"/>
      <c r="AL127" s="474"/>
      <c r="AM127" s="475">
        <f t="shared" si="9"/>
        <v>4.37</v>
      </c>
      <c r="AN127" s="476" t="e">
        <f>G127-#REF!</f>
        <v>#REF!</v>
      </c>
      <c r="AO127" s="474"/>
      <c r="AP127" s="477"/>
      <c r="AQ127" s="465">
        <v>1.5149999999999999</v>
      </c>
    </row>
    <row r="128" spans="1:43" s="465" customFormat="1" ht="24.95" customHeight="1">
      <c r="A128" s="503"/>
      <c r="B128" s="466">
        <f t="shared" si="16"/>
        <v>113</v>
      </c>
      <c r="C128" s="480">
        <v>1.113</v>
      </c>
      <c r="D128" s="480">
        <v>1.113</v>
      </c>
      <c r="E128" s="453" t="s">
        <v>129</v>
      </c>
      <c r="F128" s="468">
        <v>1.496</v>
      </c>
      <c r="G128" s="469">
        <v>1.51</v>
      </c>
      <c r="H128" s="469">
        <v>1.53</v>
      </c>
      <c r="I128" s="511">
        <v>4</v>
      </c>
      <c r="J128" s="511">
        <v>5.5</v>
      </c>
      <c r="K128" s="481">
        <f>'HITUNG SEGMEN'!P1023/1000</f>
        <v>1.53</v>
      </c>
      <c r="L128" s="483">
        <f>'HITUNG SEGMEN'!Q1023*100</f>
        <v>100</v>
      </c>
      <c r="M128" s="472">
        <f>'[6]HITUNG SEGMEN'!P1037</f>
        <v>0</v>
      </c>
      <c r="N128" s="483"/>
      <c r="O128" s="472"/>
      <c r="P128" s="483"/>
      <c r="Q128" s="481"/>
      <c r="R128" s="471"/>
      <c r="S128" s="471"/>
      <c r="T128" s="471"/>
      <c r="U128" s="472"/>
      <c r="V128" s="471"/>
      <c r="W128" s="471"/>
      <c r="X128" s="471"/>
      <c r="Y128" s="471"/>
      <c r="Z128" s="471"/>
      <c r="AA128" s="471"/>
      <c r="AB128" s="471"/>
      <c r="AC128" s="471"/>
      <c r="AD128" s="473"/>
      <c r="AE128" s="489" t="s">
        <v>40</v>
      </c>
      <c r="AF128" s="474"/>
      <c r="AG128" s="476">
        <f t="shared" si="14"/>
        <v>0</v>
      </c>
      <c r="AH128" s="474"/>
      <c r="AI128" s="474"/>
      <c r="AJ128" s="474"/>
      <c r="AK128" s="474"/>
      <c r="AL128" s="474"/>
      <c r="AM128" s="475">
        <f t="shared" si="9"/>
        <v>1.53</v>
      </c>
      <c r="AN128" s="476" t="e">
        <f>G128-#REF!</f>
        <v>#REF!</v>
      </c>
      <c r="AO128" s="474"/>
      <c r="AP128" s="477"/>
      <c r="AQ128" s="465">
        <v>1.5739999999999998</v>
      </c>
    </row>
    <row r="129" spans="1:43" s="465" customFormat="1" ht="24.95" customHeight="1">
      <c r="A129" s="503"/>
      <c r="B129" s="466">
        <f t="shared" si="16"/>
        <v>114</v>
      </c>
      <c r="C129" s="485">
        <v>1.1140000000000001</v>
      </c>
      <c r="D129" s="485">
        <v>1.1140000000000001</v>
      </c>
      <c r="E129" s="453" t="s">
        <v>130</v>
      </c>
      <c r="F129" s="468">
        <v>1.571</v>
      </c>
      <c r="G129" s="469">
        <v>1.57</v>
      </c>
      <c r="H129" s="469">
        <v>1.57</v>
      </c>
      <c r="I129" s="511">
        <v>3</v>
      </c>
      <c r="J129" s="511">
        <v>5</v>
      </c>
      <c r="K129" s="481"/>
      <c r="L129" s="483"/>
      <c r="M129" s="472">
        <f>'HITUNG SEGMEN'!P1034/1000</f>
        <v>0.97</v>
      </c>
      <c r="N129" s="483">
        <f>'HITUNG SEGMEN'!Q1034*100</f>
        <v>61.783439490445858</v>
      </c>
      <c r="O129" s="472">
        <f>'HITUNG SEGMEN'!P1035/1000</f>
        <v>0.6</v>
      </c>
      <c r="P129" s="483">
        <f>'HITUNG SEGMEN'!Q1035*100</f>
        <v>38.216560509554142</v>
      </c>
      <c r="Q129" s="481"/>
      <c r="R129" s="471"/>
      <c r="S129" s="471"/>
      <c r="T129" s="471"/>
      <c r="U129" s="472"/>
      <c r="V129" s="471"/>
      <c r="W129" s="471"/>
      <c r="X129" s="471"/>
      <c r="Y129" s="471"/>
      <c r="Z129" s="471"/>
      <c r="AA129" s="471"/>
      <c r="AB129" s="471"/>
      <c r="AC129" s="471"/>
      <c r="AD129" s="473"/>
      <c r="AE129" s="489" t="s">
        <v>40</v>
      </c>
      <c r="AF129" s="474"/>
      <c r="AG129" s="476">
        <f t="shared" si="14"/>
        <v>1.1102230246251565E-16</v>
      </c>
      <c r="AH129" s="474"/>
      <c r="AI129" s="474"/>
      <c r="AJ129" s="474"/>
      <c r="AK129" s="474"/>
      <c r="AL129" s="474"/>
      <c r="AM129" s="475">
        <f t="shared" si="9"/>
        <v>1.5699999999999998</v>
      </c>
      <c r="AN129" s="476" t="e">
        <f>G129-#REF!</f>
        <v>#REF!</v>
      </c>
      <c r="AO129" s="474"/>
      <c r="AP129" s="477"/>
      <c r="AQ129" s="465">
        <v>2.1640000000000001</v>
      </c>
    </row>
    <row r="130" spans="1:43" s="465" customFormat="1" ht="24.95" customHeight="1">
      <c r="A130" s="503"/>
      <c r="B130" s="466">
        <f t="shared" si="16"/>
        <v>115</v>
      </c>
      <c r="C130" s="480">
        <v>1.115</v>
      </c>
      <c r="D130" s="480">
        <v>1.115</v>
      </c>
      <c r="E130" s="453" t="s">
        <v>131</v>
      </c>
      <c r="F130" s="468">
        <v>2.173</v>
      </c>
      <c r="G130" s="469">
        <v>2.17</v>
      </c>
      <c r="H130" s="469">
        <v>2.17</v>
      </c>
      <c r="I130" s="511">
        <v>4</v>
      </c>
      <c r="J130" s="511">
        <v>5.5</v>
      </c>
      <c r="K130" s="481">
        <f>'HITUNG SEGMEN'!P1047/1000</f>
        <v>1.57</v>
      </c>
      <c r="L130" s="483">
        <f>'HITUNG SEGMEN'!Q1047*100</f>
        <v>72.350230414746548</v>
      </c>
      <c r="M130" s="472">
        <f>'HITUNG SEGMEN'!P1048/1000</f>
        <v>0.6</v>
      </c>
      <c r="N130" s="483">
        <f>'HITUNG SEGMEN'!Q1048*100</f>
        <v>27.649769585253459</v>
      </c>
      <c r="O130" s="472"/>
      <c r="P130" s="483"/>
      <c r="Q130" s="481"/>
      <c r="R130" s="471"/>
      <c r="S130" s="471"/>
      <c r="T130" s="471"/>
      <c r="U130" s="472"/>
      <c r="V130" s="471"/>
      <c r="W130" s="471"/>
      <c r="X130" s="471"/>
      <c r="Y130" s="471"/>
      <c r="Z130" s="471"/>
      <c r="AA130" s="471"/>
      <c r="AB130" s="471"/>
      <c r="AC130" s="471"/>
      <c r="AD130" s="473"/>
      <c r="AE130" s="489" t="s">
        <v>40</v>
      </c>
      <c r="AF130" s="474"/>
      <c r="AG130" s="476">
        <f t="shared" si="14"/>
        <v>-1.1102230246251565E-16</v>
      </c>
      <c r="AH130" s="474"/>
      <c r="AI130" s="474"/>
      <c r="AJ130" s="474"/>
      <c r="AK130" s="474"/>
      <c r="AL130" s="474"/>
      <c r="AM130" s="475">
        <f t="shared" si="9"/>
        <v>2.17</v>
      </c>
      <c r="AN130" s="476" t="e">
        <f>G130-#REF!</f>
        <v>#REF!</v>
      </c>
      <c r="AO130" s="474"/>
      <c r="AP130" s="477"/>
      <c r="AQ130" s="465">
        <v>4.6849999999999996</v>
      </c>
    </row>
    <row r="131" spans="1:43" s="465" customFormat="1" ht="24.95" customHeight="1">
      <c r="A131" s="503"/>
      <c r="B131" s="466">
        <f t="shared" si="16"/>
        <v>116</v>
      </c>
      <c r="C131" s="485">
        <v>1.1160000000000001</v>
      </c>
      <c r="D131" s="485">
        <v>1.1160000000000001</v>
      </c>
      <c r="E131" s="453" t="s">
        <v>132</v>
      </c>
      <c r="F131" s="468">
        <v>4.6879999999999997</v>
      </c>
      <c r="G131" s="469">
        <v>4.68</v>
      </c>
      <c r="H131" s="469">
        <v>4.6900000000000004</v>
      </c>
      <c r="I131" s="511">
        <v>3</v>
      </c>
      <c r="J131" s="511">
        <v>5</v>
      </c>
      <c r="K131" s="481">
        <f>'HITUNG SEGMEN'!P1060/1000</f>
        <v>3.8</v>
      </c>
      <c r="L131" s="483">
        <f>'HITUNG SEGMEN'!Q1060*100</f>
        <v>81.02345415778251</v>
      </c>
      <c r="M131" s="472">
        <f>'HITUNG SEGMEN'!P1061/1000</f>
        <v>0.89</v>
      </c>
      <c r="N131" s="483">
        <f>'HITUNG SEGMEN'!Q1061*100</f>
        <v>18.976545842217483</v>
      </c>
      <c r="O131" s="472"/>
      <c r="P131" s="483"/>
      <c r="Q131" s="481"/>
      <c r="R131" s="471"/>
      <c r="S131" s="471"/>
      <c r="T131" s="471"/>
      <c r="U131" s="472"/>
      <c r="V131" s="471"/>
      <c r="W131" s="471"/>
      <c r="X131" s="471"/>
      <c r="Y131" s="471"/>
      <c r="Z131" s="471"/>
      <c r="AA131" s="471"/>
      <c r="AB131" s="471"/>
      <c r="AC131" s="471"/>
      <c r="AD131" s="473"/>
      <c r="AE131" s="489" t="s">
        <v>40</v>
      </c>
      <c r="AF131" s="474"/>
      <c r="AG131" s="476">
        <f t="shared" si="14"/>
        <v>5.5511151231257827E-16</v>
      </c>
      <c r="AH131" s="474"/>
      <c r="AI131" s="474"/>
      <c r="AJ131" s="474"/>
      <c r="AK131" s="474"/>
      <c r="AL131" s="474"/>
      <c r="AM131" s="475">
        <f t="shared" si="9"/>
        <v>4.6899999999999995</v>
      </c>
      <c r="AN131" s="476" t="e">
        <f>G131-#REF!</f>
        <v>#REF!</v>
      </c>
      <c r="AO131" s="474"/>
      <c r="AP131" s="477"/>
      <c r="AQ131" s="465">
        <v>1.31</v>
      </c>
    </row>
    <row r="132" spans="1:43" s="465" customFormat="1" ht="24.95" customHeight="1">
      <c r="A132" s="503"/>
      <c r="B132" s="466">
        <f t="shared" si="16"/>
        <v>117</v>
      </c>
      <c r="C132" s="480">
        <v>1.117</v>
      </c>
      <c r="D132" s="480">
        <v>1.117</v>
      </c>
      <c r="E132" s="453" t="s">
        <v>133</v>
      </c>
      <c r="F132" s="468">
        <v>1.3120000000000001</v>
      </c>
      <c r="G132" s="469">
        <v>1.31</v>
      </c>
      <c r="H132" s="469">
        <v>1.31</v>
      </c>
      <c r="I132" s="511">
        <v>3.5</v>
      </c>
      <c r="J132" s="511">
        <v>5</v>
      </c>
      <c r="K132" s="481">
        <f>G132-M132-O132-Q132-S132-U132-W132-Y132-AA132-AC132</f>
        <v>0.81</v>
      </c>
      <c r="L132" s="483">
        <f>K132/G132*100</f>
        <v>61.832061068702295</v>
      </c>
      <c r="M132" s="472">
        <v>0.5</v>
      </c>
      <c r="N132" s="483">
        <f>M132/G132*100</f>
        <v>38.167938931297705</v>
      </c>
      <c r="O132" s="472"/>
      <c r="P132" s="483"/>
      <c r="Q132" s="481"/>
      <c r="R132" s="471"/>
      <c r="S132" s="471"/>
      <c r="T132" s="471"/>
      <c r="U132" s="472"/>
      <c r="V132" s="471"/>
      <c r="W132" s="471"/>
      <c r="X132" s="471"/>
      <c r="Y132" s="471"/>
      <c r="Z132" s="471"/>
      <c r="AA132" s="471"/>
      <c r="AB132" s="471"/>
      <c r="AC132" s="471"/>
      <c r="AD132" s="473"/>
      <c r="AE132" s="489" t="s">
        <v>40</v>
      </c>
      <c r="AF132" s="474"/>
      <c r="AG132" s="476">
        <f t="shared" si="14"/>
        <v>0</v>
      </c>
      <c r="AH132" s="474"/>
      <c r="AI132" s="474"/>
      <c r="AJ132" s="474"/>
      <c r="AK132" s="474"/>
      <c r="AL132" s="474"/>
      <c r="AM132" s="475">
        <f t="shared" si="9"/>
        <v>1.31</v>
      </c>
      <c r="AN132" s="476" t="e">
        <f>G132-#REF!</f>
        <v>#REF!</v>
      </c>
      <c r="AO132" s="474"/>
      <c r="AP132" s="477"/>
      <c r="AQ132" s="465">
        <v>2.423</v>
      </c>
    </row>
    <row r="133" spans="1:43" s="465" customFormat="1" ht="24.95" customHeight="1">
      <c r="A133" s="503"/>
      <c r="B133" s="466">
        <f t="shared" si="16"/>
        <v>118</v>
      </c>
      <c r="C133" s="485">
        <v>1.1180000000000001</v>
      </c>
      <c r="D133" s="485">
        <v>1.1180000000000001</v>
      </c>
      <c r="E133" s="453" t="s">
        <v>134</v>
      </c>
      <c r="F133" s="468">
        <v>2.419</v>
      </c>
      <c r="G133" s="469">
        <v>2.42</v>
      </c>
      <c r="H133" s="469">
        <v>2.41</v>
      </c>
      <c r="I133" s="511">
        <v>3.4</v>
      </c>
      <c r="J133" s="511">
        <v>6</v>
      </c>
      <c r="K133" s="481">
        <f>'HITUNG SEGMEN'!P1096/1000</f>
        <v>1.21</v>
      </c>
      <c r="L133" s="483">
        <f>'HITUNG SEGMEN'!Q1096*100</f>
        <v>50.207468879668049</v>
      </c>
      <c r="M133" s="472">
        <f>'HITUNG SEGMEN'!P1097/1000</f>
        <v>1.2</v>
      </c>
      <c r="N133" s="483">
        <f>'HITUNG SEGMEN'!Q1097*100</f>
        <v>49.792531120331951</v>
      </c>
      <c r="O133" s="472"/>
      <c r="P133" s="483"/>
      <c r="Q133" s="481"/>
      <c r="R133" s="471"/>
      <c r="S133" s="471"/>
      <c r="T133" s="471"/>
      <c r="U133" s="472"/>
      <c r="V133" s="471"/>
      <c r="W133" s="471"/>
      <c r="X133" s="471"/>
      <c r="Y133" s="471"/>
      <c r="Z133" s="471"/>
      <c r="AA133" s="471"/>
      <c r="AB133" s="471"/>
      <c r="AC133" s="471"/>
      <c r="AD133" s="473"/>
      <c r="AE133" s="489" t="s">
        <v>40</v>
      </c>
      <c r="AF133" s="474"/>
      <c r="AG133" s="476">
        <f t="shared" si="14"/>
        <v>2.2204460492503131E-16</v>
      </c>
      <c r="AH133" s="474"/>
      <c r="AI133" s="474"/>
      <c r="AJ133" s="474"/>
      <c r="AK133" s="474"/>
      <c r="AL133" s="474"/>
      <c r="AM133" s="475">
        <f t="shared" si="9"/>
        <v>2.41</v>
      </c>
      <c r="AN133" s="476" t="e">
        <f>G133-#REF!</f>
        <v>#REF!</v>
      </c>
      <c r="AO133" s="474"/>
      <c r="AP133" s="477"/>
      <c r="AQ133" s="465">
        <v>1.1240000000000001</v>
      </c>
    </row>
    <row r="134" spans="1:43" s="465" customFormat="1" ht="24.95" customHeight="1">
      <c r="A134" s="503"/>
      <c r="B134" s="466">
        <f t="shared" si="16"/>
        <v>119</v>
      </c>
      <c r="C134" s="480">
        <v>1.119</v>
      </c>
      <c r="D134" s="480">
        <v>1.119</v>
      </c>
      <c r="E134" s="453" t="s">
        <v>135</v>
      </c>
      <c r="F134" s="468">
        <v>1.01</v>
      </c>
      <c r="G134" s="469">
        <v>1.1200000000000001</v>
      </c>
      <c r="H134" s="469">
        <v>1.1100000000000001</v>
      </c>
      <c r="I134" s="511">
        <v>4.5</v>
      </c>
      <c r="J134" s="511">
        <v>6</v>
      </c>
      <c r="K134" s="481">
        <f>'HITUNG SEGMEN'!P1111/1000</f>
        <v>1.1100000000000001</v>
      </c>
      <c r="L134" s="483">
        <f>'HITUNG SEGMEN'!Q1111*100</f>
        <v>100</v>
      </c>
      <c r="M134" s="481"/>
      <c r="N134" s="483"/>
      <c r="O134" s="472"/>
      <c r="P134" s="483"/>
      <c r="Q134" s="481"/>
      <c r="R134" s="471"/>
      <c r="S134" s="471"/>
      <c r="T134" s="471"/>
      <c r="U134" s="472"/>
      <c r="V134" s="471"/>
      <c r="W134" s="471"/>
      <c r="X134" s="471"/>
      <c r="Y134" s="471"/>
      <c r="Z134" s="471"/>
      <c r="AA134" s="471"/>
      <c r="AB134" s="471"/>
      <c r="AC134" s="471"/>
      <c r="AD134" s="473"/>
      <c r="AE134" s="489" t="s">
        <v>40</v>
      </c>
      <c r="AF134" s="474"/>
      <c r="AG134" s="476">
        <f t="shared" si="14"/>
        <v>0</v>
      </c>
      <c r="AH134" s="474"/>
      <c r="AI134" s="474"/>
      <c r="AJ134" s="474"/>
      <c r="AK134" s="474"/>
      <c r="AL134" s="474"/>
      <c r="AM134" s="475">
        <f t="shared" si="9"/>
        <v>1.1100000000000001</v>
      </c>
      <c r="AN134" s="476" t="e">
        <f>G134-#REF!</f>
        <v>#REF!</v>
      </c>
      <c r="AO134" s="474"/>
      <c r="AP134" s="477"/>
      <c r="AQ134" s="465">
        <v>1.7470000000000001</v>
      </c>
    </row>
    <row r="135" spans="1:43" s="465" customFormat="1" ht="24.95" customHeight="1">
      <c r="A135" s="503"/>
      <c r="B135" s="466">
        <f t="shared" si="16"/>
        <v>120</v>
      </c>
      <c r="C135" s="485">
        <v>1.1200000000000001</v>
      </c>
      <c r="D135" s="485">
        <v>1.1200000000000001</v>
      </c>
      <c r="E135" s="453" t="s">
        <v>136</v>
      </c>
      <c r="F135" s="468">
        <v>1.758</v>
      </c>
      <c r="G135" s="469">
        <v>1.75</v>
      </c>
      <c r="H135" s="469">
        <v>1.75</v>
      </c>
      <c r="I135" s="511">
        <v>3.9</v>
      </c>
      <c r="J135" s="511">
        <v>6</v>
      </c>
      <c r="K135" s="481">
        <f>'HITUNG SEGMEN'!P1119/1000</f>
        <v>1.35</v>
      </c>
      <c r="L135" s="483">
        <f>'HITUNG SEGMEN'!Q1119*100</f>
        <v>77.142857142857153</v>
      </c>
      <c r="M135" s="472">
        <f>'HITUNG SEGMEN'!P1120/1000</f>
        <v>0.4</v>
      </c>
      <c r="N135" s="483">
        <f>'HITUNG SEGMEN'!Q1120*100</f>
        <v>22.857142857142858</v>
      </c>
      <c r="O135" s="472"/>
      <c r="P135" s="483"/>
      <c r="Q135" s="481"/>
      <c r="R135" s="471"/>
      <c r="S135" s="471"/>
      <c r="T135" s="471"/>
      <c r="U135" s="472"/>
      <c r="V135" s="471"/>
      <c r="W135" s="471"/>
      <c r="X135" s="471"/>
      <c r="Y135" s="471"/>
      <c r="Z135" s="471"/>
      <c r="AA135" s="471"/>
      <c r="AB135" s="471"/>
      <c r="AC135" s="471"/>
      <c r="AD135" s="473"/>
      <c r="AE135" s="489" t="s">
        <v>40</v>
      </c>
      <c r="AF135" s="474"/>
      <c r="AG135" s="476">
        <f t="shared" si="14"/>
        <v>-1.1102230246251565E-16</v>
      </c>
      <c r="AH135" s="474"/>
      <c r="AI135" s="474"/>
      <c r="AJ135" s="474"/>
      <c r="AK135" s="474"/>
      <c r="AL135" s="474"/>
      <c r="AM135" s="475">
        <f t="shared" si="9"/>
        <v>1.75</v>
      </c>
      <c r="AN135" s="476" t="e">
        <f>G135-#REF!</f>
        <v>#REF!</v>
      </c>
      <c r="AO135" s="474"/>
      <c r="AP135" s="477"/>
      <c r="AQ135" s="465">
        <v>1.6719999999999999</v>
      </c>
    </row>
    <row r="136" spans="1:43" s="465" customFormat="1" ht="24.95" customHeight="1">
      <c r="A136" s="503"/>
      <c r="B136" s="466">
        <f t="shared" si="16"/>
        <v>121</v>
      </c>
      <c r="C136" s="480">
        <v>1.121</v>
      </c>
      <c r="D136" s="480">
        <v>1.121</v>
      </c>
      <c r="E136" s="453" t="s">
        <v>137</v>
      </c>
      <c r="F136" s="468">
        <v>2.2000000000000002</v>
      </c>
      <c r="G136" s="469">
        <v>1.67</v>
      </c>
      <c r="H136" s="469">
        <v>1.68</v>
      </c>
      <c r="I136" s="511">
        <v>4</v>
      </c>
      <c r="J136" s="511">
        <v>6</v>
      </c>
      <c r="K136" s="481">
        <f>'HITUNG SEGMEN'!P1130/1000</f>
        <v>0.68</v>
      </c>
      <c r="L136" s="483">
        <f>'HITUNG SEGMEN'!Q1130*100</f>
        <v>40.476190476190474</v>
      </c>
      <c r="M136" s="472">
        <f>'HITUNG SEGMEN'!P1131/1000</f>
        <v>1</v>
      </c>
      <c r="N136" s="483">
        <f>'HITUNG SEGMEN'!Q1131*100</f>
        <v>59.523809523809526</v>
      </c>
      <c r="O136" s="472"/>
      <c r="P136" s="483"/>
      <c r="Q136" s="481"/>
      <c r="R136" s="471"/>
      <c r="S136" s="471"/>
      <c r="T136" s="471"/>
      <c r="U136" s="472"/>
      <c r="V136" s="471"/>
      <c r="W136" s="471"/>
      <c r="X136" s="471"/>
      <c r="Y136" s="471"/>
      <c r="Z136" s="471"/>
      <c r="AA136" s="471"/>
      <c r="AB136" s="471"/>
      <c r="AC136" s="471"/>
      <c r="AD136" s="473"/>
      <c r="AE136" s="489" t="s">
        <v>40</v>
      </c>
      <c r="AF136" s="474"/>
      <c r="AG136" s="476">
        <f t="shared" si="14"/>
        <v>-1.1102230246251565E-16</v>
      </c>
      <c r="AH136" s="474"/>
      <c r="AI136" s="474"/>
      <c r="AJ136" s="474"/>
      <c r="AK136" s="474"/>
      <c r="AL136" s="474"/>
      <c r="AM136" s="475">
        <f t="shared" si="9"/>
        <v>1.6800000000000002</v>
      </c>
      <c r="AN136" s="476" t="e">
        <f>G136-#REF!</f>
        <v>#REF!</v>
      </c>
      <c r="AO136" s="474"/>
      <c r="AP136" s="477"/>
      <c r="AQ136" s="465">
        <v>0.51800000000000002</v>
      </c>
    </row>
    <row r="137" spans="1:43" s="465" customFormat="1" ht="24.95" customHeight="1">
      <c r="A137" s="503"/>
      <c r="B137" s="466">
        <f t="shared" si="16"/>
        <v>122</v>
      </c>
      <c r="C137" s="485">
        <v>1.1220000000000001</v>
      </c>
      <c r="D137" s="485">
        <v>1.1220000000000001</v>
      </c>
      <c r="E137" s="453" t="s">
        <v>138</v>
      </c>
      <c r="F137" s="468">
        <v>1.2</v>
      </c>
      <c r="G137" s="469">
        <v>0.52</v>
      </c>
      <c r="H137" s="469">
        <v>0.52</v>
      </c>
      <c r="I137" s="511">
        <v>5</v>
      </c>
      <c r="J137" s="511">
        <v>8</v>
      </c>
      <c r="K137" s="481">
        <f>'HITUNG SEGMEN'!P1141/1000</f>
        <v>0.2</v>
      </c>
      <c r="L137" s="483">
        <f>'HITUNG SEGMEN'!Q1141*100</f>
        <v>38.461538461538467</v>
      </c>
      <c r="M137" s="472">
        <f>'HITUNG SEGMEN'!P1142/1000</f>
        <v>0.2</v>
      </c>
      <c r="N137" s="483">
        <f>'HITUNG SEGMEN'!Q1142*100</f>
        <v>38.461538461538467</v>
      </c>
      <c r="O137" s="472">
        <f>'HITUNG SEGMEN'!P1143/1000</f>
        <v>0.12</v>
      </c>
      <c r="P137" s="483">
        <f>'HITUNG SEGMEN'!Q1143*1000</f>
        <v>230.76923076923077</v>
      </c>
      <c r="Q137" s="481"/>
      <c r="R137" s="471"/>
      <c r="S137" s="471"/>
      <c r="T137" s="471"/>
      <c r="U137" s="472"/>
      <c r="V137" s="471"/>
      <c r="W137" s="471"/>
      <c r="X137" s="471"/>
      <c r="Y137" s="471"/>
      <c r="Z137" s="471"/>
      <c r="AA137" s="471"/>
      <c r="AB137" s="471"/>
      <c r="AC137" s="471"/>
      <c r="AD137" s="473"/>
      <c r="AE137" s="489" t="s">
        <v>40</v>
      </c>
      <c r="AF137" s="474"/>
      <c r="AG137" s="476">
        <f t="shared" si="14"/>
        <v>0</v>
      </c>
      <c r="AH137" s="474"/>
      <c r="AI137" s="474"/>
      <c r="AJ137" s="474"/>
      <c r="AK137" s="474"/>
      <c r="AL137" s="474"/>
      <c r="AM137" s="475">
        <f t="shared" si="9"/>
        <v>0.52</v>
      </c>
      <c r="AN137" s="476" t="e">
        <f>G137-#REF!</f>
        <v>#REF!</v>
      </c>
      <c r="AO137" s="474"/>
      <c r="AP137" s="477"/>
    </row>
    <row r="138" spans="1:43" s="465" customFormat="1" ht="24.95" customHeight="1">
      <c r="A138" s="503"/>
      <c r="B138" s="466"/>
      <c r="C138" s="480"/>
      <c r="D138" s="480"/>
      <c r="E138" s="549"/>
      <c r="F138" s="470"/>
      <c r="G138" s="482"/>
      <c r="H138" s="550"/>
      <c r="I138" s="512"/>
      <c r="J138" s="512"/>
      <c r="K138" s="550"/>
      <c r="L138" s="552"/>
      <c r="M138" s="550"/>
      <c r="N138" s="552"/>
      <c r="O138" s="550"/>
      <c r="P138" s="552"/>
      <c r="Q138" s="55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83"/>
      <c r="AE138" s="489"/>
      <c r="AF138" s="474"/>
      <c r="AG138" s="476">
        <f t="shared" si="14"/>
        <v>0</v>
      </c>
      <c r="AH138" s="474"/>
      <c r="AI138" s="474"/>
      <c r="AJ138" s="474"/>
      <c r="AK138" s="474"/>
      <c r="AL138" s="474"/>
      <c r="AM138" s="475">
        <f t="shared" si="9"/>
        <v>0</v>
      </c>
      <c r="AN138" s="476" t="e">
        <f>G138-#REF!</f>
        <v>#REF!</v>
      </c>
      <c r="AO138" s="474"/>
      <c r="AP138" s="477"/>
      <c r="AQ138" s="465">
        <v>44.448000000000008</v>
      </c>
    </row>
    <row r="139" spans="1:43" s="465" customFormat="1" ht="24.95" customHeight="1">
      <c r="A139" s="503"/>
      <c r="B139" s="466"/>
      <c r="C139" s="446" t="s">
        <v>1212</v>
      </c>
      <c r="D139" s="480"/>
      <c r="E139" s="453"/>
      <c r="F139" s="484"/>
      <c r="G139" s="484"/>
      <c r="H139" s="484">
        <f>SUM(H140:H153)</f>
        <v>46.330000000000005</v>
      </c>
      <c r="I139" s="512"/>
      <c r="J139" s="512"/>
      <c r="K139" s="484">
        <f t="shared" ref="K139:Q139" si="17">SUM(K140:K153)</f>
        <v>33.03</v>
      </c>
      <c r="L139" s="484">
        <f>SUM(L140:L153)/14</f>
        <v>67.311392408125315</v>
      </c>
      <c r="M139" s="484">
        <f t="shared" si="17"/>
        <v>8.5</v>
      </c>
      <c r="N139" s="484">
        <f>SUM(N140:N153)/14</f>
        <v>21.09177050592319</v>
      </c>
      <c r="O139" s="484">
        <f t="shared" si="17"/>
        <v>2.8000000000000003</v>
      </c>
      <c r="P139" s="484">
        <f>SUM(P140:P153)/14</f>
        <v>3.8017248786111213</v>
      </c>
      <c r="Q139" s="484">
        <f t="shared" si="17"/>
        <v>1.7999999999999998</v>
      </c>
      <c r="R139" s="484">
        <f>SUM(R140:R153)/14</f>
        <v>7.1535821535821542</v>
      </c>
      <c r="S139" s="471"/>
      <c r="T139" s="471"/>
      <c r="U139" s="472"/>
      <c r="V139" s="471"/>
      <c r="W139" s="471"/>
      <c r="X139" s="471"/>
      <c r="Y139" s="471"/>
      <c r="Z139" s="471"/>
      <c r="AA139" s="471"/>
      <c r="AB139" s="471"/>
      <c r="AC139" s="471"/>
      <c r="AD139" s="473"/>
      <c r="AE139" s="489"/>
      <c r="AF139" s="474"/>
      <c r="AG139" s="476">
        <f t="shared" ref="AG139:AG170" si="18">H139-K139-M139-O139-Q139-S139-U139-W139-Y139-AA139-AC139</f>
        <v>0.20000000000000417</v>
      </c>
      <c r="AH139" s="474"/>
      <c r="AI139" s="474"/>
      <c r="AJ139" s="474"/>
      <c r="AK139" s="474"/>
      <c r="AL139" s="474"/>
      <c r="AM139" s="475">
        <f t="shared" si="9"/>
        <v>46.129999999999995</v>
      </c>
      <c r="AN139" s="476" t="e">
        <f>G139-#REF!</f>
        <v>#REF!</v>
      </c>
      <c r="AO139" s="474"/>
      <c r="AP139" s="477"/>
      <c r="AQ139" s="465">
        <v>4.4000000000000004</v>
      </c>
    </row>
    <row r="140" spans="1:43" s="465" customFormat="1" ht="24.95" customHeight="1">
      <c r="A140" s="503"/>
      <c r="B140" s="466">
        <f>B137+1</f>
        <v>123</v>
      </c>
      <c r="C140" s="480">
        <v>1.123</v>
      </c>
      <c r="D140" s="480">
        <v>1.123</v>
      </c>
      <c r="E140" s="453" t="s">
        <v>139</v>
      </c>
      <c r="F140" s="468">
        <v>4.6319999999999997</v>
      </c>
      <c r="G140" s="469">
        <v>4.51</v>
      </c>
      <c r="H140" s="469">
        <v>4.5199999999999996</v>
      </c>
      <c r="I140" s="511">
        <v>7</v>
      </c>
      <c r="J140" s="511">
        <v>7</v>
      </c>
      <c r="K140" s="481">
        <f>'HITUNG SEGMEN'!P1148/1000</f>
        <v>4.5199999999999996</v>
      </c>
      <c r="L140" s="483">
        <f>'HITUNG SEGMEN'!Q1148*100</f>
        <v>100</v>
      </c>
      <c r="M140" s="472"/>
      <c r="N140" s="483"/>
      <c r="O140" s="472"/>
      <c r="P140" s="483"/>
      <c r="Q140" s="481"/>
      <c r="R140" s="471"/>
      <c r="S140" s="471"/>
      <c r="T140" s="471"/>
      <c r="U140" s="472"/>
      <c r="V140" s="471"/>
      <c r="W140" s="471"/>
      <c r="X140" s="471"/>
      <c r="Y140" s="471"/>
      <c r="Z140" s="471"/>
      <c r="AA140" s="471"/>
      <c r="AB140" s="471"/>
      <c r="AC140" s="471"/>
      <c r="AD140" s="473"/>
      <c r="AE140" s="489" t="s">
        <v>40</v>
      </c>
      <c r="AF140" s="474"/>
      <c r="AG140" s="476">
        <f t="shared" si="18"/>
        <v>0</v>
      </c>
      <c r="AH140" s="474"/>
      <c r="AI140" s="474"/>
      <c r="AJ140" s="474"/>
      <c r="AK140" s="474"/>
      <c r="AL140" s="474"/>
      <c r="AM140" s="475">
        <f t="shared" si="9"/>
        <v>4.5199999999999996</v>
      </c>
      <c r="AN140" s="476" t="e">
        <f>G140-#REF!</f>
        <v>#REF!</v>
      </c>
      <c r="AO140" s="474"/>
      <c r="AP140" s="477"/>
      <c r="AQ140" s="465">
        <v>3.4769999999999999</v>
      </c>
    </row>
    <row r="141" spans="1:43" s="465" customFormat="1" ht="24.95" customHeight="1">
      <c r="A141" s="503"/>
      <c r="B141" s="466">
        <f>B140+1</f>
        <v>124</v>
      </c>
      <c r="C141" s="480">
        <v>1.1240000000000001</v>
      </c>
      <c r="D141" s="480">
        <v>1.1240000000000001</v>
      </c>
      <c r="E141" s="453" t="s">
        <v>140</v>
      </c>
      <c r="F141" s="468">
        <v>3.573</v>
      </c>
      <c r="G141" s="469">
        <v>3.48</v>
      </c>
      <c r="H141" s="469">
        <v>3.45</v>
      </c>
      <c r="I141" s="511">
        <v>5</v>
      </c>
      <c r="J141" s="511">
        <v>7</v>
      </c>
      <c r="K141" s="481">
        <f>'HITUNG SEGMEN'!P1173/1000</f>
        <v>3.05</v>
      </c>
      <c r="L141" s="483">
        <f>'HITUNG SEGMEN'!Q1173*100</f>
        <v>88.405797101449281</v>
      </c>
      <c r="M141" s="472">
        <f>'HITUNG SEGMEN'!P1174/1000</f>
        <v>0.4</v>
      </c>
      <c r="N141" s="472">
        <f>'HITUNG SEGMEN'!Q1174*100</f>
        <v>11.594202898550725</v>
      </c>
      <c r="O141" s="472"/>
      <c r="P141" s="483"/>
      <c r="Q141" s="481"/>
      <c r="R141" s="471"/>
      <c r="S141" s="471"/>
      <c r="T141" s="471"/>
      <c r="U141" s="472"/>
      <c r="V141" s="471"/>
      <c r="W141" s="471"/>
      <c r="X141" s="471"/>
      <c r="Y141" s="471"/>
      <c r="Z141" s="471"/>
      <c r="AA141" s="471"/>
      <c r="AB141" s="471"/>
      <c r="AC141" s="471"/>
      <c r="AD141" s="473"/>
      <c r="AE141" s="489" t="s">
        <v>40</v>
      </c>
      <c r="AF141" s="474"/>
      <c r="AG141" s="476">
        <f t="shared" si="18"/>
        <v>3.3306690738754696E-16</v>
      </c>
      <c r="AH141" s="474"/>
      <c r="AI141" s="474"/>
      <c r="AJ141" s="474"/>
      <c r="AK141" s="474"/>
      <c r="AL141" s="474"/>
      <c r="AM141" s="475">
        <f t="shared" ref="AM141:AM194" si="19">K141+M141+O141+Q141</f>
        <v>3.4499999999999997</v>
      </c>
      <c r="AN141" s="476" t="e">
        <f>G141-#REF!</f>
        <v>#REF!</v>
      </c>
      <c r="AO141" s="474"/>
      <c r="AP141" s="477"/>
      <c r="AQ141" s="465">
        <v>4.8949999999999996</v>
      </c>
    </row>
    <row r="142" spans="1:43" s="465" customFormat="1" ht="24.95" customHeight="1">
      <c r="A142" s="503"/>
      <c r="B142" s="466">
        <f t="shared" ref="B142:B153" si="20">B141+1</f>
        <v>125</v>
      </c>
      <c r="C142" s="480">
        <v>1.125</v>
      </c>
      <c r="D142" s="480">
        <v>1.125</v>
      </c>
      <c r="E142" s="453" t="s">
        <v>141</v>
      </c>
      <c r="F142" s="468">
        <v>4.8840000000000003</v>
      </c>
      <c r="G142" s="469">
        <v>4.9000000000000004</v>
      </c>
      <c r="H142" s="469">
        <v>4.8499999999999996</v>
      </c>
      <c r="I142" s="511">
        <v>3.5</v>
      </c>
      <c r="J142" s="511">
        <v>6.5</v>
      </c>
      <c r="K142" s="481">
        <f>'HITUNG SEGMEN'!P1193/1000</f>
        <v>3.45</v>
      </c>
      <c r="L142" s="483">
        <f>'HITUNG SEGMEN'!Q1193*100</f>
        <v>71.134020618556704</v>
      </c>
      <c r="M142" s="472">
        <f>'HITUNG SEGMEN'!P1194/1000</f>
        <v>1.2</v>
      </c>
      <c r="N142" s="472">
        <f>'HITUNG SEGMEN'!Q1194*100</f>
        <v>24.742268041237114</v>
      </c>
      <c r="O142" s="472">
        <f>'HITUNG SEGMEN'!P1195/1000</f>
        <v>0.2</v>
      </c>
      <c r="P142" s="472">
        <f>'HITUNG SEGMEN'!Q1195*100</f>
        <v>4.1237113402061851</v>
      </c>
      <c r="Q142" s="481"/>
      <c r="R142" s="471">
        <f>Q142/F142*100</f>
        <v>0</v>
      </c>
      <c r="S142" s="471"/>
      <c r="T142" s="471"/>
      <c r="U142" s="472"/>
      <c r="V142" s="471"/>
      <c r="W142" s="471"/>
      <c r="X142" s="471"/>
      <c r="Y142" s="471"/>
      <c r="Z142" s="471"/>
      <c r="AA142" s="471"/>
      <c r="AB142" s="471"/>
      <c r="AC142" s="471"/>
      <c r="AD142" s="473"/>
      <c r="AE142" s="489" t="s">
        <v>40</v>
      </c>
      <c r="AF142" s="474"/>
      <c r="AG142" s="476">
        <f t="shared" si="18"/>
        <v>-4.9960036108132044E-16</v>
      </c>
      <c r="AH142" s="474"/>
      <c r="AI142" s="474"/>
      <c r="AJ142" s="474"/>
      <c r="AK142" s="474"/>
      <c r="AL142" s="474"/>
      <c r="AM142" s="475">
        <f t="shared" si="19"/>
        <v>4.8500000000000005</v>
      </c>
      <c r="AN142" s="476" t="e">
        <f>G142-#REF!</f>
        <v>#REF!</v>
      </c>
      <c r="AO142" s="474"/>
      <c r="AP142" s="477"/>
      <c r="AQ142" s="465">
        <v>7.8650000000000002</v>
      </c>
    </row>
    <row r="143" spans="1:43" s="465" customFormat="1" ht="24.95" customHeight="1">
      <c r="A143" s="503"/>
      <c r="B143" s="466">
        <f t="shared" si="20"/>
        <v>126</v>
      </c>
      <c r="C143" s="480">
        <v>1.1259999999999999</v>
      </c>
      <c r="D143" s="480">
        <v>1.1259999999999999</v>
      </c>
      <c r="E143" s="453" t="s">
        <v>142</v>
      </c>
      <c r="F143" s="468">
        <v>5.5750000000000002</v>
      </c>
      <c r="G143" s="469">
        <v>7.87</v>
      </c>
      <c r="H143" s="469">
        <v>7.82</v>
      </c>
      <c r="I143" s="511">
        <v>3</v>
      </c>
      <c r="J143" s="511">
        <v>5</v>
      </c>
      <c r="K143" s="481">
        <f>'HITUNG SEGMEN'!P1220/1000</f>
        <v>3.6</v>
      </c>
      <c r="L143" s="483">
        <f>'HITUNG SEGMEN'!Q1220*100</f>
        <v>46.035805626598467</v>
      </c>
      <c r="M143" s="472">
        <f>'HITUNG SEGMEN'!P1221/1000</f>
        <v>2.42</v>
      </c>
      <c r="N143" s="472">
        <f>'HITUNG SEGMEN'!Q1221*100</f>
        <v>30.946291560102303</v>
      </c>
      <c r="O143" s="472">
        <f>'HITUNG SEGMEN'!P1222/1000</f>
        <v>1.8</v>
      </c>
      <c r="P143" s="472">
        <f>'HITUNG SEGMEN'!Q1222*100</f>
        <v>23.017902813299234</v>
      </c>
      <c r="Q143" s="481"/>
      <c r="R143" s="471"/>
      <c r="S143" s="471"/>
      <c r="T143" s="471"/>
      <c r="U143" s="472"/>
      <c r="V143" s="471"/>
      <c r="W143" s="471"/>
      <c r="X143" s="471"/>
      <c r="Y143" s="471"/>
      <c r="Z143" s="471"/>
      <c r="AA143" s="471"/>
      <c r="AB143" s="471"/>
      <c r="AC143" s="471"/>
      <c r="AD143" s="473"/>
      <c r="AE143" s="489" t="s">
        <v>40</v>
      </c>
      <c r="AF143" s="474"/>
      <c r="AG143" s="476">
        <f t="shared" si="18"/>
        <v>6.6613381477509392E-16</v>
      </c>
      <c r="AH143" s="474"/>
      <c r="AI143" s="474"/>
      <c r="AJ143" s="474"/>
      <c r="AK143" s="474"/>
      <c r="AL143" s="474"/>
      <c r="AM143" s="475">
        <f t="shared" si="19"/>
        <v>7.8199999999999994</v>
      </c>
      <c r="AN143" s="476" t="e">
        <f>G143-#REF!</f>
        <v>#REF!</v>
      </c>
      <c r="AO143" s="474"/>
      <c r="AP143" s="477"/>
      <c r="AQ143" s="465">
        <v>1.861</v>
      </c>
    </row>
    <row r="144" spans="1:43" s="465" customFormat="1" ht="24.95" customHeight="1">
      <c r="A144" s="503"/>
      <c r="B144" s="466">
        <f t="shared" si="20"/>
        <v>127</v>
      </c>
      <c r="C144" s="480">
        <v>1.127</v>
      </c>
      <c r="D144" s="480">
        <v>1.127</v>
      </c>
      <c r="E144" s="453" t="s">
        <v>143</v>
      </c>
      <c r="F144" s="468">
        <v>1.845</v>
      </c>
      <c r="G144" s="469">
        <v>1.86</v>
      </c>
      <c r="H144" s="469">
        <v>1.85</v>
      </c>
      <c r="I144" s="511">
        <v>4</v>
      </c>
      <c r="J144" s="511">
        <v>5.5</v>
      </c>
      <c r="K144" s="481">
        <f>'HITUNG SEGMEN'!P1262/1000</f>
        <v>0.85</v>
      </c>
      <c r="L144" s="483">
        <f>'HITUNG SEGMEN'!Q1262*100</f>
        <v>45.945945945945951</v>
      </c>
      <c r="M144" s="472">
        <f>'HITUNG SEGMEN'!P1263/1000</f>
        <v>0.8</v>
      </c>
      <c r="N144" s="483">
        <f>'HITUNG SEGMEN'!Q1263*100</f>
        <v>43.243243243243242</v>
      </c>
      <c r="O144" s="472"/>
      <c r="P144" s="483"/>
      <c r="Q144" s="481">
        <f>'HITUNG SEGMEN'!P1265/1000</f>
        <v>0.2</v>
      </c>
      <c r="R144" s="471">
        <f>'HITUNG SEGMEN'!Q1265*100</f>
        <v>10.810810810810811</v>
      </c>
      <c r="S144" s="471"/>
      <c r="T144" s="471"/>
      <c r="U144" s="472"/>
      <c r="V144" s="471"/>
      <c r="W144" s="471"/>
      <c r="X144" s="471"/>
      <c r="Y144" s="471"/>
      <c r="Z144" s="471"/>
      <c r="AA144" s="471"/>
      <c r="AB144" s="471"/>
      <c r="AC144" s="471"/>
      <c r="AD144" s="473"/>
      <c r="AE144" s="489" t="s">
        <v>40</v>
      </c>
      <c r="AF144" s="474"/>
      <c r="AG144" s="476">
        <f t="shared" si="18"/>
        <v>-5.5511151231257827E-17</v>
      </c>
      <c r="AH144" s="474"/>
      <c r="AI144" s="474"/>
      <c r="AJ144" s="474"/>
      <c r="AK144" s="474"/>
      <c r="AL144" s="474"/>
      <c r="AM144" s="475">
        <f t="shared" si="19"/>
        <v>1.8499999999999999</v>
      </c>
      <c r="AN144" s="476" t="e">
        <f>G144-#REF!</f>
        <v>#REF!</v>
      </c>
      <c r="AO144" s="474"/>
      <c r="AP144" s="477"/>
      <c r="AQ144" s="465">
        <v>2.2930000000000001</v>
      </c>
    </row>
    <row r="145" spans="1:43" s="465" customFormat="1" ht="24.95" customHeight="1">
      <c r="A145" s="503"/>
      <c r="B145" s="466">
        <f t="shared" si="20"/>
        <v>128</v>
      </c>
      <c r="C145" s="480">
        <v>1.1279999999999999</v>
      </c>
      <c r="D145" s="480">
        <v>1.1279999999999999</v>
      </c>
      <c r="E145" s="453" t="s">
        <v>144</v>
      </c>
      <c r="F145" s="468">
        <v>2.29</v>
      </c>
      <c r="G145" s="469">
        <v>2.29</v>
      </c>
      <c r="H145" s="469">
        <v>2.2799999999999998</v>
      </c>
      <c r="I145" s="511">
        <v>3</v>
      </c>
      <c r="J145" s="511">
        <v>5</v>
      </c>
      <c r="K145" s="481">
        <f>'HITUNG SEGMEN'!P1274/1000</f>
        <v>1.68</v>
      </c>
      <c r="L145" s="483">
        <f>'HITUNG SEGMEN'!Q1274*100</f>
        <v>73.68421052631578</v>
      </c>
      <c r="M145" s="472">
        <f>'HITUNG SEGMEN'!P1275/1000</f>
        <v>0.4</v>
      </c>
      <c r="N145" s="472">
        <f>'HITUNG SEGMEN'!Q1275*100</f>
        <v>17.543859649122805</v>
      </c>
      <c r="O145" s="472"/>
      <c r="P145" s="483"/>
      <c r="Q145" s="481">
        <f>'HITUNG SEGMEN'!P1277/1000</f>
        <v>0</v>
      </c>
      <c r="R145" s="471">
        <f>'HITUNG SEGMEN'!Q1277*100</f>
        <v>0</v>
      </c>
      <c r="S145" s="471"/>
      <c r="T145" s="471"/>
      <c r="U145" s="472"/>
      <c r="V145" s="471"/>
      <c r="W145" s="471"/>
      <c r="X145" s="471"/>
      <c r="Y145" s="471"/>
      <c r="Z145" s="471"/>
      <c r="AA145" s="471"/>
      <c r="AB145" s="471"/>
      <c r="AC145" s="471"/>
      <c r="AD145" s="473"/>
      <c r="AE145" s="489" t="s">
        <v>40</v>
      </c>
      <c r="AF145" s="474"/>
      <c r="AG145" s="476">
        <f t="shared" si="18"/>
        <v>0.19999999999999984</v>
      </c>
      <c r="AH145" s="474"/>
      <c r="AI145" s="474"/>
      <c r="AJ145" s="474"/>
      <c r="AK145" s="474"/>
      <c r="AL145" s="474"/>
      <c r="AM145" s="475">
        <f t="shared" si="19"/>
        <v>2.08</v>
      </c>
      <c r="AN145" s="476" t="e">
        <f>G145-#REF!</f>
        <v>#REF!</v>
      </c>
      <c r="AO145" s="474"/>
      <c r="AP145" s="477"/>
      <c r="AQ145" s="465">
        <v>2.68</v>
      </c>
    </row>
    <row r="146" spans="1:43" s="465" customFormat="1" ht="24.95" customHeight="1">
      <c r="A146" s="503"/>
      <c r="B146" s="466">
        <f t="shared" si="20"/>
        <v>129</v>
      </c>
      <c r="C146" s="480">
        <v>1.129</v>
      </c>
      <c r="D146" s="480">
        <v>1.129</v>
      </c>
      <c r="E146" s="453" t="s">
        <v>145</v>
      </c>
      <c r="F146" s="468">
        <v>2.6640000000000001</v>
      </c>
      <c r="G146" s="469">
        <v>2.68</v>
      </c>
      <c r="H146" s="469">
        <v>2.67</v>
      </c>
      <c r="I146" s="511">
        <v>4</v>
      </c>
      <c r="J146" s="511">
        <v>6</v>
      </c>
      <c r="K146" s="481">
        <f>'HITUNG SEGMEN'!P1288/1000</f>
        <v>2.27</v>
      </c>
      <c r="L146" s="483">
        <f>'HITUNG SEGMEN'!Q1288*100</f>
        <v>85.018726591760299</v>
      </c>
      <c r="M146" s="472">
        <f>'HITUNG SEGMEN'!P1289/1000</f>
        <v>0.4</v>
      </c>
      <c r="N146" s="483">
        <f>'HITUNG SEGMEN'!Q1289*100</f>
        <v>14.981273408239701</v>
      </c>
      <c r="O146" s="472"/>
      <c r="P146" s="483"/>
      <c r="Q146" s="481"/>
      <c r="R146" s="471"/>
      <c r="S146" s="471"/>
      <c r="T146" s="471"/>
      <c r="U146" s="472"/>
      <c r="V146" s="471"/>
      <c r="W146" s="471"/>
      <c r="X146" s="471"/>
      <c r="Y146" s="471"/>
      <c r="Z146" s="471"/>
      <c r="AA146" s="471"/>
      <c r="AB146" s="471"/>
      <c r="AC146" s="471"/>
      <c r="AD146" s="473"/>
      <c r="AE146" s="489" t="s">
        <v>40</v>
      </c>
      <c r="AF146" s="474"/>
      <c r="AG146" s="476">
        <f t="shared" si="18"/>
        <v>-1.1102230246251565E-16</v>
      </c>
      <c r="AH146" s="474"/>
      <c r="AI146" s="474"/>
      <c r="AJ146" s="474"/>
      <c r="AK146" s="474"/>
      <c r="AL146" s="474"/>
      <c r="AM146" s="475">
        <f t="shared" si="19"/>
        <v>2.67</v>
      </c>
      <c r="AN146" s="476" t="e">
        <f>G146-#REF!</f>
        <v>#REF!</v>
      </c>
      <c r="AO146" s="474"/>
      <c r="AP146" s="477"/>
      <c r="AQ146" s="465">
        <v>2.4929999999999999</v>
      </c>
    </row>
    <row r="147" spans="1:43" s="465" customFormat="1" ht="24.95" customHeight="1">
      <c r="A147" s="503"/>
      <c r="B147" s="466">
        <f t="shared" si="20"/>
        <v>130</v>
      </c>
      <c r="C147" s="492" t="s">
        <v>1086</v>
      </c>
      <c r="D147" s="492" t="s">
        <v>1086</v>
      </c>
      <c r="E147" s="453" t="s">
        <v>146</v>
      </c>
      <c r="F147" s="468">
        <v>2.4860000000000002</v>
      </c>
      <c r="G147" s="469">
        <v>2.4900000000000002</v>
      </c>
      <c r="H147" s="469">
        <v>2.48</v>
      </c>
      <c r="I147" s="511">
        <v>4</v>
      </c>
      <c r="J147" s="511">
        <v>5.5</v>
      </c>
      <c r="K147" s="481">
        <f>'HITUNG SEGMEN'!P1304/1000</f>
        <v>2.2799999999999998</v>
      </c>
      <c r="L147" s="483">
        <f>'HITUNG SEGMEN'!Q1304*100</f>
        <v>91.935483870967744</v>
      </c>
      <c r="M147" s="472"/>
      <c r="N147" s="483"/>
      <c r="O147" s="472">
        <f>'HITUNG SEGMEN'!P1307/1000</f>
        <v>0.2</v>
      </c>
      <c r="P147" s="472">
        <f>'HITUNG SEGMEN'!Q1307*100</f>
        <v>8.064516129032258</v>
      </c>
      <c r="Q147" s="481"/>
      <c r="R147" s="471"/>
      <c r="S147" s="471"/>
      <c r="T147" s="471"/>
      <c r="U147" s="472"/>
      <c r="V147" s="471"/>
      <c r="W147" s="471"/>
      <c r="X147" s="471"/>
      <c r="Y147" s="471"/>
      <c r="Z147" s="471"/>
      <c r="AA147" s="471"/>
      <c r="AB147" s="471"/>
      <c r="AC147" s="471"/>
      <c r="AD147" s="473"/>
      <c r="AE147" s="489" t="s">
        <v>40</v>
      </c>
      <c r="AF147" s="474"/>
      <c r="AG147" s="476">
        <f t="shared" si="18"/>
        <v>1.6653345369377348E-16</v>
      </c>
      <c r="AH147" s="474"/>
      <c r="AI147" s="474"/>
      <c r="AJ147" s="474"/>
      <c r="AK147" s="474"/>
      <c r="AL147" s="474"/>
      <c r="AM147" s="475">
        <f t="shared" si="19"/>
        <v>2.48</v>
      </c>
      <c r="AN147" s="476" t="e">
        <f>G147-#REF!</f>
        <v>#REF!</v>
      </c>
      <c r="AO147" s="474"/>
      <c r="AP147" s="477"/>
      <c r="AQ147" s="465">
        <v>0.90800000000000003</v>
      </c>
    </row>
    <row r="148" spans="1:43" s="465" customFormat="1" ht="24.95" customHeight="1">
      <c r="A148" s="503"/>
      <c r="B148" s="466">
        <f t="shared" si="20"/>
        <v>131</v>
      </c>
      <c r="C148" s="480">
        <v>1.131</v>
      </c>
      <c r="D148" s="480">
        <v>1.131</v>
      </c>
      <c r="E148" s="453" t="s">
        <v>147</v>
      </c>
      <c r="F148" s="468">
        <v>0.90700000000000003</v>
      </c>
      <c r="G148" s="469">
        <v>0.91</v>
      </c>
      <c r="H148" s="469">
        <v>0.82</v>
      </c>
      <c r="I148" s="511">
        <v>4</v>
      </c>
      <c r="J148" s="511">
        <v>5.5</v>
      </c>
      <c r="K148" s="481">
        <f>'HITUNG SEGMEN'!P1319/1000</f>
        <v>0.02</v>
      </c>
      <c r="L148" s="483">
        <f>'HITUNG SEGMEN'!Q1319*100</f>
        <v>2.4390243902439024</v>
      </c>
      <c r="M148" s="472">
        <f>'HITUNG SEGMEN'!P1320/1000</f>
        <v>0.8</v>
      </c>
      <c r="N148" s="483">
        <f>'HITUNG SEGMEN'!Q1320*100</f>
        <v>97.560975609756099</v>
      </c>
      <c r="O148" s="472"/>
      <c r="P148" s="483"/>
      <c r="Q148" s="481"/>
      <c r="R148" s="471"/>
      <c r="S148" s="471"/>
      <c r="T148" s="471"/>
      <c r="U148" s="472"/>
      <c r="V148" s="471"/>
      <c r="W148" s="471"/>
      <c r="X148" s="471"/>
      <c r="Y148" s="471"/>
      <c r="Z148" s="471"/>
      <c r="AA148" s="471"/>
      <c r="AB148" s="471"/>
      <c r="AC148" s="471"/>
      <c r="AD148" s="473"/>
      <c r="AE148" s="489" t="s">
        <v>40</v>
      </c>
      <c r="AF148" s="474"/>
      <c r="AG148" s="476">
        <f t="shared" si="18"/>
        <v>-1.1102230246251565E-16</v>
      </c>
      <c r="AH148" s="474"/>
      <c r="AI148" s="474"/>
      <c r="AJ148" s="474"/>
      <c r="AK148" s="474"/>
      <c r="AL148" s="474"/>
      <c r="AM148" s="475">
        <f t="shared" si="19"/>
        <v>0.82000000000000006</v>
      </c>
      <c r="AN148" s="476" t="e">
        <f>G148-#REF!</f>
        <v>#REF!</v>
      </c>
      <c r="AO148" s="474"/>
      <c r="AP148" s="477"/>
      <c r="AQ148" s="465">
        <v>1.8</v>
      </c>
    </row>
    <row r="149" spans="1:43" s="465" customFormat="1" ht="24.95" customHeight="1">
      <c r="A149" s="503"/>
      <c r="B149" s="466">
        <f t="shared" si="20"/>
        <v>132</v>
      </c>
      <c r="C149" s="480">
        <v>1.1319999999999999</v>
      </c>
      <c r="D149" s="480">
        <v>1.1319999999999999</v>
      </c>
      <c r="E149" s="453" t="s">
        <v>148</v>
      </c>
      <c r="F149" s="468">
        <v>1.792</v>
      </c>
      <c r="G149" s="469">
        <v>1.8</v>
      </c>
      <c r="H149" s="469">
        <v>1.8</v>
      </c>
      <c r="I149" s="511">
        <v>6</v>
      </c>
      <c r="J149" s="511">
        <v>8</v>
      </c>
      <c r="K149" s="481">
        <f>G149-M149-O149-Q149-S149-U149-W149-Y149-AA149-AC149</f>
        <v>1.8</v>
      </c>
      <c r="L149" s="483">
        <f>K149/G149*100</f>
        <v>100</v>
      </c>
      <c r="M149" s="472"/>
      <c r="N149" s="483"/>
      <c r="O149" s="472"/>
      <c r="P149" s="483"/>
      <c r="Q149" s="481"/>
      <c r="R149" s="471"/>
      <c r="S149" s="471"/>
      <c r="T149" s="471"/>
      <c r="U149" s="472"/>
      <c r="V149" s="471"/>
      <c r="W149" s="471"/>
      <c r="X149" s="471"/>
      <c r="Y149" s="471"/>
      <c r="Z149" s="471"/>
      <c r="AA149" s="471"/>
      <c r="AB149" s="471"/>
      <c r="AC149" s="471"/>
      <c r="AD149" s="473"/>
      <c r="AE149" s="489" t="s">
        <v>40</v>
      </c>
      <c r="AF149" s="474"/>
      <c r="AG149" s="476">
        <f t="shared" si="18"/>
        <v>0</v>
      </c>
      <c r="AH149" s="474"/>
      <c r="AI149" s="474"/>
      <c r="AJ149" s="474"/>
      <c r="AK149" s="474"/>
      <c r="AL149" s="474"/>
      <c r="AM149" s="475">
        <f t="shared" si="19"/>
        <v>1.8</v>
      </c>
      <c r="AN149" s="476" t="e">
        <f>G149-#REF!</f>
        <v>#REF!</v>
      </c>
      <c r="AO149" s="474"/>
      <c r="AP149" s="477"/>
      <c r="AQ149" s="465">
        <v>3.8140000000000001</v>
      </c>
    </row>
    <row r="150" spans="1:43" s="465" customFormat="1" ht="24.95" customHeight="1">
      <c r="A150" s="503"/>
      <c r="B150" s="466">
        <f t="shared" si="20"/>
        <v>133</v>
      </c>
      <c r="C150" s="480">
        <v>1.133</v>
      </c>
      <c r="D150" s="480">
        <v>1.133</v>
      </c>
      <c r="E150" s="453" t="s">
        <v>149</v>
      </c>
      <c r="F150" s="468">
        <v>3.7759999999999998</v>
      </c>
      <c r="G150" s="469">
        <v>3.81</v>
      </c>
      <c r="H150" s="469">
        <v>3.78</v>
      </c>
      <c r="I150" s="511">
        <v>3</v>
      </c>
      <c r="J150" s="511">
        <v>5</v>
      </c>
      <c r="K150" s="481">
        <f>'HITUNG SEGMEN'!P1337/1000</f>
        <v>3.78</v>
      </c>
      <c r="L150" s="481">
        <f>'HITUNG SEGMEN'!Q1337*100</f>
        <v>100</v>
      </c>
      <c r="M150" s="472"/>
      <c r="N150" s="483"/>
      <c r="O150" s="472"/>
      <c r="P150" s="483"/>
      <c r="Q150" s="481"/>
      <c r="R150" s="471"/>
      <c r="S150" s="471"/>
      <c r="T150" s="471"/>
      <c r="U150" s="472"/>
      <c r="V150" s="471"/>
      <c r="W150" s="471"/>
      <c r="X150" s="471"/>
      <c r="Y150" s="471"/>
      <c r="Z150" s="471"/>
      <c r="AA150" s="471"/>
      <c r="AB150" s="471"/>
      <c r="AC150" s="471"/>
      <c r="AD150" s="473"/>
      <c r="AE150" s="489" t="s">
        <v>40</v>
      </c>
      <c r="AF150" s="474"/>
      <c r="AG150" s="476">
        <f t="shared" si="18"/>
        <v>0</v>
      </c>
      <c r="AH150" s="474"/>
      <c r="AI150" s="474"/>
      <c r="AJ150" s="474"/>
      <c r="AK150" s="474"/>
      <c r="AL150" s="474"/>
      <c r="AM150" s="475">
        <f t="shared" si="19"/>
        <v>3.78</v>
      </c>
      <c r="AN150" s="476" t="e">
        <f>G150-#REF!</f>
        <v>#REF!</v>
      </c>
      <c r="AO150" s="474"/>
      <c r="AP150" s="477"/>
      <c r="AQ150" s="465">
        <v>3.3410000000000002</v>
      </c>
    </row>
    <row r="151" spans="1:43" s="465" customFormat="1" ht="24.95" customHeight="1">
      <c r="A151" s="503"/>
      <c r="B151" s="466">
        <f t="shared" si="20"/>
        <v>134</v>
      </c>
      <c r="C151" s="480">
        <v>1.1339999999999999</v>
      </c>
      <c r="D151" s="480">
        <v>1.1339999999999999</v>
      </c>
      <c r="E151" s="453" t="s">
        <v>150</v>
      </c>
      <c r="F151" s="468">
        <v>3.3250000000000002</v>
      </c>
      <c r="G151" s="469">
        <v>3.34</v>
      </c>
      <c r="H151" s="469">
        <v>3.33</v>
      </c>
      <c r="I151" s="511">
        <v>3.6</v>
      </c>
      <c r="J151" s="511">
        <v>6</v>
      </c>
      <c r="K151" s="481">
        <f>'HITUNG SEGMEN'!P1358/1000</f>
        <v>2.33</v>
      </c>
      <c r="L151" s="483">
        <f>K151/G151*100</f>
        <v>69.76047904191617</v>
      </c>
      <c r="M151" s="472">
        <f>'HITUNG SEGMEN'!P1359/1000</f>
        <v>0.2</v>
      </c>
      <c r="N151" s="483">
        <f>'HITUNG SEGMEN'!Q1359*100</f>
        <v>6.0060060060060056</v>
      </c>
      <c r="O151" s="472">
        <f>'HITUNG SEGMEN'!P1360/1000</f>
        <v>0.6</v>
      </c>
      <c r="P151" s="483">
        <f>'HITUNG SEGMEN'!Q1360*100</f>
        <v>18.018018018018019</v>
      </c>
      <c r="Q151" s="481">
        <f>'HITUNG SEGMEN'!P1361/1000</f>
        <v>0.2</v>
      </c>
      <c r="R151" s="471">
        <f>'HITUNG SEGMEN'!Q1361*100</f>
        <v>6.0060060060060056</v>
      </c>
      <c r="S151" s="471"/>
      <c r="T151" s="471"/>
      <c r="U151" s="472"/>
      <c r="V151" s="471"/>
      <c r="W151" s="471"/>
      <c r="X151" s="471"/>
      <c r="Y151" s="471"/>
      <c r="Z151" s="471"/>
      <c r="AA151" s="471"/>
      <c r="AB151" s="471"/>
      <c r="AC151" s="471"/>
      <c r="AD151" s="473"/>
      <c r="AE151" s="489" t="s">
        <v>40</v>
      </c>
      <c r="AF151" s="474"/>
      <c r="AG151" s="476">
        <f t="shared" si="18"/>
        <v>5.5511151231257827E-17</v>
      </c>
      <c r="AH151" s="474"/>
      <c r="AI151" s="474"/>
      <c r="AJ151" s="474"/>
      <c r="AK151" s="474"/>
      <c r="AL151" s="474"/>
      <c r="AM151" s="475">
        <f t="shared" si="19"/>
        <v>3.3300000000000005</v>
      </c>
      <c r="AN151" s="476" t="e">
        <f>G151-#REF!</f>
        <v>#REF!</v>
      </c>
      <c r="AO151" s="474"/>
      <c r="AP151" s="477"/>
      <c r="AQ151" s="465">
        <v>2.68</v>
      </c>
    </row>
    <row r="152" spans="1:43" s="465" customFormat="1" ht="24.95" customHeight="1">
      <c r="A152" s="503"/>
      <c r="B152" s="466">
        <f t="shared" si="20"/>
        <v>135</v>
      </c>
      <c r="C152" s="480">
        <v>1.135</v>
      </c>
      <c r="D152" s="480">
        <v>1.135</v>
      </c>
      <c r="E152" s="453" t="s">
        <v>151</v>
      </c>
      <c r="F152" s="468">
        <v>1.702</v>
      </c>
      <c r="G152" s="469">
        <v>1.7</v>
      </c>
      <c r="H152" s="469">
        <v>1.68</v>
      </c>
      <c r="I152" s="511">
        <v>3</v>
      </c>
      <c r="J152" s="511">
        <v>5</v>
      </c>
      <c r="K152" s="481"/>
      <c r="L152" s="483"/>
      <c r="M152" s="472">
        <f>'HITUNG SEGMEN'!P1378/1000</f>
        <v>0.28000000000000003</v>
      </c>
      <c r="N152" s="483">
        <f>'HITUNG SEGMEN'!Q1378*100</f>
        <v>16.666666666666664</v>
      </c>
      <c r="O152" s="472"/>
      <c r="P152" s="483"/>
      <c r="Q152" s="481">
        <f>'HITUNG SEGMEN'!P1380/1000</f>
        <v>1.4</v>
      </c>
      <c r="R152" s="471">
        <f>'HITUNG SEGMEN'!Q1380*100</f>
        <v>83.333333333333343</v>
      </c>
      <c r="S152" s="471"/>
      <c r="T152" s="471"/>
      <c r="U152" s="472"/>
      <c r="V152" s="471"/>
      <c r="W152" s="471"/>
      <c r="X152" s="471"/>
      <c r="Y152" s="471"/>
      <c r="Z152" s="471"/>
      <c r="AA152" s="471"/>
      <c r="AB152" s="471"/>
      <c r="AC152" s="471"/>
      <c r="AD152" s="473"/>
      <c r="AE152" s="489" t="s">
        <v>40</v>
      </c>
      <c r="AF152" s="474"/>
      <c r="AG152" s="476">
        <f t="shared" si="18"/>
        <v>0</v>
      </c>
      <c r="AH152" s="474"/>
      <c r="AI152" s="474"/>
      <c r="AJ152" s="474"/>
      <c r="AK152" s="474"/>
      <c r="AL152" s="474"/>
      <c r="AM152" s="475">
        <f t="shared" si="19"/>
        <v>1.68</v>
      </c>
      <c r="AN152" s="476" t="e">
        <f>G152-#REF!</f>
        <v>#REF!</v>
      </c>
      <c r="AO152" s="474"/>
      <c r="AP152" s="477"/>
      <c r="AQ152" s="465">
        <v>5.0170000000000003</v>
      </c>
    </row>
    <row r="153" spans="1:43" s="465" customFormat="1" ht="24.95" customHeight="1">
      <c r="A153" s="503"/>
      <c r="B153" s="466">
        <f t="shared" si="20"/>
        <v>136</v>
      </c>
      <c r="C153" s="480">
        <v>1.1359999999999999</v>
      </c>
      <c r="D153" s="480">
        <v>1.1359999999999999</v>
      </c>
      <c r="E153" s="453" t="s">
        <v>152</v>
      </c>
      <c r="F153" s="478">
        <v>4.9969999999999999</v>
      </c>
      <c r="G153" s="469">
        <v>5.0199999999999996</v>
      </c>
      <c r="H153" s="469">
        <v>5</v>
      </c>
      <c r="I153" s="511">
        <v>6.3</v>
      </c>
      <c r="J153" s="511">
        <v>8</v>
      </c>
      <c r="K153" s="481">
        <f>'HITUNG SEGMEN'!P1398/1000</f>
        <v>3.4</v>
      </c>
      <c r="L153" s="483">
        <f>'HITUNG SEGMEN'!Q1398*100</f>
        <v>68</v>
      </c>
      <c r="M153" s="472">
        <f>'HITUNG SEGMEN'!P1399/1000</f>
        <v>1.6</v>
      </c>
      <c r="N153" s="472">
        <f>'HITUNG SEGMEN'!Q1399*100</f>
        <v>32</v>
      </c>
      <c r="O153" s="472"/>
      <c r="P153" s="483"/>
      <c r="Q153" s="481"/>
      <c r="R153" s="471"/>
      <c r="S153" s="471"/>
      <c r="T153" s="471"/>
      <c r="U153" s="472"/>
      <c r="V153" s="471"/>
      <c r="W153" s="471"/>
      <c r="X153" s="471"/>
      <c r="Y153" s="471"/>
      <c r="Z153" s="471"/>
      <c r="AA153" s="471"/>
      <c r="AB153" s="471"/>
      <c r="AC153" s="471"/>
      <c r="AD153" s="473"/>
      <c r="AE153" s="489" t="s">
        <v>29</v>
      </c>
      <c r="AF153" s="474"/>
      <c r="AG153" s="476">
        <f t="shared" si="18"/>
        <v>0</v>
      </c>
      <c r="AH153" s="474"/>
      <c r="AI153" s="474"/>
      <c r="AJ153" s="474"/>
      <c r="AK153" s="474"/>
      <c r="AL153" s="474"/>
      <c r="AM153" s="475">
        <f t="shared" si="19"/>
        <v>5</v>
      </c>
      <c r="AN153" s="476" t="e">
        <f>G153-#REF!</f>
        <v>#REF!</v>
      </c>
      <c r="AO153" s="474"/>
      <c r="AP153" s="477"/>
    </row>
    <row r="154" spans="1:43" s="561" customFormat="1" ht="24.95" customHeight="1">
      <c r="A154" s="553"/>
      <c r="B154" s="554"/>
      <c r="C154" s="555"/>
      <c r="D154" s="555"/>
      <c r="E154" s="455"/>
      <c r="F154" s="484"/>
      <c r="G154" s="493"/>
      <c r="H154" s="550"/>
      <c r="I154" s="512"/>
      <c r="J154" s="512"/>
      <c r="K154" s="550"/>
      <c r="L154" s="552"/>
      <c r="M154" s="484"/>
      <c r="N154" s="552"/>
      <c r="O154" s="484"/>
      <c r="P154" s="552"/>
      <c r="Q154" s="550"/>
      <c r="R154" s="484"/>
      <c r="S154" s="484"/>
      <c r="T154" s="484"/>
      <c r="U154" s="484"/>
      <c r="V154" s="484"/>
      <c r="W154" s="484"/>
      <c r="X154" s="484"/>
      <c r="Y154" s="484"/>
      <c r="Z154" s="484"/>
      <c r="AA154" s="484"/>
      <c r="AB154" s="484"/>
      <c r="AC154" s="484"/>
      <c r="AD154" s="552"/>
      <c r="AE154" s="556"/>
      <c r="AF154" s="557"/>
      <c r="AG154" s="558">
        <f t="shared" si="18"/>
        <v>0</v>
      </c>
      <c r="AH154" s="557"/>
      <c r="AI154" s="557"/>
      <c r="AJ154" s="557"/>
      <c r="AK154" s="557"/>
      <c r="AL154" s="557"/>
      <c r="AM154" s="559">
        <f t="shared" si="19"/>
        <v>0</v>
      </c>
      <c r="AN154" s="558" t="e">
        <f>G154-#REF!</f>
        <v>#REF!</v>
      </c>
      <c r="AO154" s="557"/>
      <c r="AP154" s="560"/>
      <c r="AQ154" s="561">
        <v>44.998999999999995</v>
      </c>
    </row>
    <row r="155" spans="1:43" s="465" customFormat="1" ht="24.95" customHeight="1">
      <c r="A155" s="503"/>
      <c r="B155" s="466"/>
      <c r="C155" s="446" t="s">
        <v>1213</v>
      </c>
      <c r="D155" s="480"/>
      <c r="E155" s="453"/>
      <c r="F155" s="484"/>
      <c r="G155" s="493"/>
      <c r="H155" s="551">
        <f>SUM(H156:H174)</f>
        <v>43.269999999999996</v>
      </c>
      <c r="I155" s="512"/>
      <c r="J155" s="512"/>
      <c r="K155" s="551">
        <f>SUM(K156:K193)</f>
        <v>44.55</v>
      </c>
      <c r="L155" s="551">
        <f>SUM(L156:L193)</f>
        <v>2524.9248806185983</v>
      </c>
      <c r="M155" s="551">
        <f>SUM(M156:M193)</f>
        <v>10.299999999999997</v>
      </c>
      <c r="N155" s="483"/>
      <c r="O155" s="551">
        <f>SUM(O156:O193)</f>
        <v>1.1100000000000001</v>
      </c>
      <c r="P155" s="483"/>
      <c r="Q155" s="551">
        <f>SUM(Q156:Q193)</f>
        <v>2.75</v>
      </c>
      <c r="R155" s="471"/>
      <c r="S155" s="551">
        <f>SUM(S156:S193)</f>
        <v>0</v>
      </c>
      <c r="T155" s="471"/>
      <c r="U155" s="551">
        <f>SUM(U156:U193)</f>
        <v>0</v>
      </c>
      <c r="V155" s="471"/>
      <c r="W155" s="551">
        <f>SUM(W156:W193)</f>
        <v>2.6</v>
      </c>
      <c r="X155" s="471"/>
      <c r="Y155" s="551">
        <f>SUM(Y156:Y193)</f>
        <v>0</v>
      </c>
      <c r="Z155" s="471"/>
      <c r="AA155" s="551">
        <f>SUM(AA156:AA193)</f>
        <v>0</v>
      </c>
      <c r="AB155" s="471"/>
      <c r="AC155" s="551">
        <f>SUM(AC156:AC193)</f>
        <v>0.52</v>
      </c>
      <c r="AD155" s="473"/>
      <c r="AE155" s="489"/>
      <c r="AF155" s="474"/>
      <c r="AG155" s="476">
        <f t="shared" si="18"/>
        <v>-18.559999999999999</v>
      </c>
      <c r="AH155" s="474"/>
      <c r="AI155" s="474"/>
      <c r="AJ155" s="474"/>
      <c r="AK155" s="474"/>
      <c r="AL155" s="474"/>
      <c r="AM155" s="475">
        <f t="shared" si="19"/>
        <v>58.709999999999994</v>
      </c>
      <c r="AN155" s="476" t="e">
        <f>G155-#REF!</f>
        <v>#REF!</v>
      </c>
      <c r="AO155" s="474"/>
      <c r="AP155" s="477"/>
      <c r="AQ155" s="465">
        <v>3</v>
      </c>
    </row>
    <row r="156" spans="1:43" s="465" customFormat="1" ht="24.95" customHeight="1">
      <c r="A156" s="503"/>
      <c r="B156" s="466">
        <f>B153+1</f>
        <v>137</v>
      </c>
      <c r="C156" s="480">
        <v>1.137</v>
      </c>
      <c r="D156" s="480">
        <v>1.137</v>
      </c>
      <c r="E156" s="453" t="s">
        <v>153</v>
      </c>
      <c r="F156" s="468">
        <v>2.9849999999999999</v>
      </c>
      <c r="G156" s="469">
        <v>2.98</v>
      </c>
      <c r="H156" s="469">
        <v>2.98</v>
      </c>
      <c r="I156" s="511">
        <v>6</v>
      </c>
      <c r="J156" s="511">
        <v>8</v>
      </c>
      <c r="K156" s="481">
        <f>'HITUNG SEGMEN'!P1425/1000</f>
        <v>2.1800000000000002</v>
      </c>
      <c r="L156" s="483">
        <f>'HITUNG SEGMEN'!Q1425*100</f>
        <v>73.154362416107389</v>
      </c>
      <c r="M156" s="472">
        <f>'HITUNG SEGMEN'!P1426/1000</f>
        <v>0.8</v>
      </c>
      <c r="N156" s="483">
        <f>'HITUNG SEGMEN'!Q1426*100</f>
        <v>26.845637583892618</v>
      </c>
      <c r="O156" s="472"/>
      <c r="P156" s="483"/>
      <c r="Q156" s="481"/>
      <c r="R156" s="471"/>
      <c r="S156" s="471"/>
      <c r="T156" s="471"/>
      <c r="U156" s="472"/>
      <c r="V156" s="471"/>
      <c r="W156" s="471"/>
      <c r="X156" s="471"/>
      <c r="Y156" s="471"/>
      <c r="Z156" s="471"/>
      <c r="AA156" s="471"/>
      <c r="AB156" s="471"/>
      <c r="AC156" s="471"/>
      <c r="AD156" s="473"/>
      <c r="AE156" s="489" t="s">
        <v>40</v>
      </c>
      <c r="AF156" s="474"/>
      <c r="AG156" s="476">
        <f t="shared" si="18"/>
        <v>-2.2204460492503131E-16</v>
      </c>
      <c r="AH156" s="474"/>
      <c r="AI156" s="474"/>
      <c r="AJ156" s="474"/>
      <c r="AK156" s="474"/>
      <c r="AL156" s="474"/>
      <c r="AM156" s="475">
        <f t="shared" si="19"/>
        <v>2.9800000000000004</v>
      </c>
      <c r="AN156" s="476" t="e">
        <f>G156-#REF!</f>
        <v>#REF!</v>
      </c>
      <c r="AO156" s="474"/>
      <c r="AP156" s="477"/>
      <c r="AQ156" s="465">
        <v>8.0459999999999994</v>
      </c>
    </row>
    <row r="157" spans="1:43" s="465" customFormat="1" ht="24.95" customHeight="1">
      <c r="A157" s="503"/>
      <c r="B157" s="466">
        <f t="shared" ref="B157:B192" si="21">B156+1</f>
        <v>138</v>
      </c>
      <c r="C157" s="480">
        <v>1.1379999999999999</v>
      </c>
      <c r="D157" s="480">
        <v>1.1379999999999999</v>
      </c>
      <c r="E157" s="453" t="s">
        <v>154</v>
      </c>
      <c r="F157" s="468">
        <v>8.0039999999999996</v>
      </c>
      <c r="G157" s="469">
        <v>8.02</v>
      </c>
      <c r="H157" s="469">
        <v>7.98</v>
      </c>
      <c r="I157" s="511">
        <v>3.5</v>
      </c>
      <c r="J157" s="511">
        <v>6</v>
      </c>
      <c r="K157" s="481">
        <f>'HITUNG SEGMEN'!P1442/1000</f>
        <v>7.78</v>
      </c>
      <c r="L157" s="483">
        <f>'HITUNG SEGMEN'!Q1442*100</f>
        <v>97.493734335839605</v>
      </c>
      <c r="M157" s="472">
        <f>'HITUNG SEGMEN'!P1443/1000</f>
        <v>0.2</v>
      </c>
      <c r="N157" s="472">
        <f>'HITUNG SEGMEN'!Q1443*100</f>
        <v>2.5062656641604009</v>
      </c>
      <c r="O157" s="472"/>
      <c r="P157" s="483"/>
      <c r="Q157" s="481"/>
      <c r="R157" s="471"/>
      <c r="S157" s="471"/>
      <c r="T157" s="471"/>
      <c r="U157" s="472"/>
      <c r="V157" s="471"/>
      <c r="W157" s="471"/>
      <c r="X157" s="471"/>
      <c r="Y157" s="471"/>
      <c r="Z157" s="471"/>
      <c r="AA157" s="471"/>
      <c r="AB157" s="471"/>
      <c r="AC157" s="471"/>
      <c r="AD157" s="473"/>
      <c r="AE157" s="489" t="s">
        <v>40</v>
      </c>
      <c r="AF157" s="474"/>
      <c r="AG157" s="476">
        <f t="shared" si="18"/>
        <v>1.6653345369377348E-16</v>
      </c>
      <c r="AH157" s="474"/>
      <c r="AI157" s="474"/>
      <c r="AJ157" s="474"/>
      <c r="AK157" s="474"/>
      <c r="AL157" s="474"/>
      <c r="AM157" s="475">
        <f t="shared" si="19"/>
        <v>7.98</v>
      </c>
      <c r="AN157" s="476" t="e">
        <f>G157-#REF!</f>
        <v>#REF!</v>
      </c>
      <c r="AO157" s="474"/>
      <c r="AP157" s="477"/>
      <c r="AQ157" s="465">
        <v>1.371</v>
      </c>
    </row>
    <row r="158" spans="1:43" s="465" customFormat="1" ht="24.95" customHeight="1">
      <c r="A158" s="503"/>
      <c r="B158" s="466">
        <f t="shared" si="21"/>
        <v>139</v>
      </c>
      <c r="C158" s="480">
        <v>1.139</v>
      </c>
      <c r="D158" s="480">
        <v>1.139</v>
      </c>
      <c r="E158" s="453" t="s">
        <v>155</v>
      </c>
      <c r="F158" s="468">
        <v>1.8</v>
      </c>
      <c r="G158" s="469">
        <v>1.37</v>
      </c>
      <c r="H158" s="469">
        <v>1.36</v>
      </c>
      <c r="I158" s="511">
        <v>3</v>
      </c>
      <c r="J158" s="511">
        <v>5</v>
      </c>
      <c r="K158" s="481">
        <f>'HITUNG SEGMEN'!P1485/1000</f>
        <v>1.36</v>
      </c>
      <c r="L158" s="481">
        <f>'HITUNG SEGMEN'!Q1485*100</f>
        <v>100</v>
      </c>
      <c r="M158" s="472"/>
      <c r="N158" s="483"/>
      <c r="O158" s="472"/>
      <c r="P158" s="483"/>
      <c r="Q158" s="481"/>
      <c r="R158" s="471"/>
      <c r="S158" s="471"/>
      <c r="T158" s="471"/>
      <c r="U158" s="472"/>
      <c r="V158" s="471"/>
      <c r="W158" s="471"/>
      <c r="X158" s="471"/>
      <c r="Y158" s="471"/>
      <c r="Z158" s="471"/>
      <c r="AA158" s="471"/>
      <c r="AB158" s="471"/>
      <c r="AC158" s="471"/>
      <c r="AD158" s="473"/>
      <c r="AE158" s="489" t="s">
        <v>40</v>
      </c>
      <c r="AF158" s="474"/>
      <c r="AG158" s="476">
        <f t="shared" si="18"/>
        <v>0</v>
      </c>
      <c r="AH158" s="474"/>
      <c r="AI158" s="474"/>
      <c r="AJ158" s="474"/>
      <c r="AK158" s="474"/>
      <c r="AL158" s="474"/>
      <c r="AM158" s="475">
        <f t="shared" si="19"/>
        <v>1.36</v>
      </c>
      <c r="AN158" s="476" t="e">
        <f>G158-#REF!</f>
        <v>#REF!</v>
      </c>
      <c r="AO158" s="474"/>
      <c r="AP158" s="477"/>
      <c r="AQ158" s="465">
        <v>5.4349999999999996</v>
      </c>
    </row>
    <row r="159" spans="1:43" s="465" customFormat="1" ht="24.95" customHeight="1">
      <c r="A159" s="503"/>
      <c r="B159" s="466">
        <f t="shared" si="21"/>
        <v>140</v>
      </c>
      <c r="C159" s="492" t="s">
        <v>1044</v>
      </c>
      <c r="D159" s="492" t="s">
        <v>1044</v>
      </c>
      <c r="E159" s="453" t="s">
        <v>156</v>
      </c>
      <c r="F159" s="468">
        <v>5.3860000000000001</v>
      </c>
      <c r="G159" s="469">
        <v>5.44</v>
      </c>
      <c r="H159" s="469">
        <v>5.42</v>
      </c>
      <c r="I159" s="511">
        <v>4</v>
      </c>
      <c r="J159" s="511">
        <v>6</v>
      </c>
      <c r="K159" s="481">
        <f>'HITUNG SEGMEN'!P1494/1000</f>
        <v>5.0199999999999996</v>
      </c>
      <c r="L159" s="483">
        <f>'HITUNG SEGMEN'!Q1494*100</f>
        <v>92.619926199261997</v>
      </c>
      <c r="M159" s="472">
        <f>'HITUNG SEGMEN'!P1495/1000</f>
        <v>0.4</v>
      </c>
      <c r="N159" s="483">
        <f>'HITUNG SEGMEN'!Q1495*100</f>
        <v>7.3800738007380069</v>
      </c>
      <c r="O159" s="472"/>
      <c r="P159" s="483"/>
      <c r="Q159" s="481"/>
      <c r="R159" s="471"/>
      <c r="S159" s="471"/>
      <c r="T159" s="471"/>
      <c r="U159" s="472"/>
      <c r="V159" s="471"/>
      <c r="W159" s="471"/>
      <c r="X159" s="471"/>
      <c r="Y159" s="471"/>
      <c r="Z159" s="471"/>
      <c r="AA159" s="471"/>
      <c r="AB159" s="471"/>
      <c r="AC159" s="471"/>
      <c r="AD159" s="473"/>
      <c r="AE159" s="489" t="s">
        <v>29</v>
      </c>
      <c r="AF159" s="474"/>
      <c r="AG159" s="476">
        <f t="shared" si="18"/>
        <v>3.3306690738754696E-16</v>
      </c>
      <c r="AH159" s="474"/>
      <c r="AI159" s="474"/>
      <c r="AJ159" s="474"/>
      <c r="AK159" s="474"/>
      <c r="AL159" s="474"/>
      <c r="AM159" s="475">
        <f t="shared" si="19"/>
        <v>5.42</v>
      </c>
      <c r="AN159" s="476" t="e">
        <f>G159-#REF!</f>
        <v>#REF!</v>
      </c>
      <c r="AO159" s="474"/>
      <c r="AP159" s="477"/>
      <c r="AQ159" s="465">
        <v>1.361</v>
      </c>
    </row>
    <row r="160" spans="1:43" s="465" customFormat="1" ht="24.95" customHeight="1">
      <c r="A160" s="503"/>
      <c r="B160" s="466">
        <f t="shared" si="21"/>
        <v>141</v>
      </c>
      <c r="C160" s="480">
        <v>1.141</v>
      </c>
      <c r="D160" s="480">
        <v>1.141</v>
      </c>
      <c r="E160" s="453" t="s">
        <v>157</v>
      </c>
      <c r="F160" s="468">
        <v>1.02</v>
      </c>
      <c r="G160" s="469">
        <v>1.36</v>
      </c>
      <c r="H160" s="469">
        <v>1.37</v>
      </c>
      <c r="I160" s="511">
        <v>3.6</v>
      </c>
      <c r="J160" s="511">
        <v>6.5</v>
      </c>
      <c r="K160" s="481">
        <v>1.37</v>
      </c>
      <c r="L160" s="483">
        <v>100</v>
      </c>
      <c r="M160" s="472"/>
      <c r="N160" s="483"/>
      <c r="O160" s="472"/>
      <c r="P160" s="483"/>
      <c r="Q160" s="481"/>
      <c r="R160" s="471"/>
      <c r="S160" s="471"/>
      <c r="T160" s="471"/>
      <c r="U160" s="472"/>
      <c r="V160" s="471"/>
      <c r="W160" s="471"/>
      <c r="X160" s="471"/>
      <c r="Y160" s="471"/>
      <c r="Z160" s="471"/>
      <c r="AA160" s="471"/>
      <c r="AB160" s="471"/>
      <c r="AC160" s="471"/>
      <c r="AD160" s="473"/>
      <c r="AE160" s="489" t="s">
        <v>29</v>
      </c>
      <c r="AF160" s="474"/>
      <c r="AG160" s="476">
        <f t="shared" si="18"/>
        <v>0</v>
      </c>
      <c r="AH160" s="474"/>
      <c r="AI160" s="474"/>
      <c r="AJ160" s="474"/>
      <c r="AK160" s="474"/>
      <c r="AL160" s="474"/>
      <c r="AM160" s="475">
        <f t="shared" si="19"/>
        <v>1.37</v>
      </c>
      <c r="AN160" s="476" t="e">
        <f>G160-#REF!</f>
        <v>#REF!</v>
      </c>
      <c r="AO160" s="474"/>
      <c r="AP160" s="477"/>
      <c r="AQ160" s="465">
        <v>1.3979999999999999</v>
      </c>
    </row>
    <row r="161" spans="1:43" s="465" customFormat="1" ht="24.95" customHeight="1">
      <c r="A161" s="503"/>
      <c r="B161" s="466">
        <f t="shared" si="21"/>
        <v>142</v>
      </c>
      <c r="C161" s="480">
        <v>1.1419999999999999</v>
      </c>
      <c r="D161" s="480">
        <v>1.1419999999999999</v>
      </c>
      <c r="E161" s="453" t="s">
        <v>158</v>
      </c>
      <c r="F161" s="468">
        <v>1.3680000000000001</v>
      </c>
      <c r="G161" s="469">
        <v>1.4</v>
      </c>
      <c r="H161" s="469">
        <v>1.39</v>
      </c>
      <c r="I161" s="511">
        <v>3</v>
      </c>
      <c r="J161" s="511">
        <v>4.5</v>
      </c>
      <c r="K161" s="481">
        <f>'HITUNG SEGMEN'!P1532/1000</f>
        <v>0.59</v>
      </c>
      <c r="L161" s="483">
        <f>'HITUNG SEGMEN'!Q1532*100</f>
        <v>42.446043165467628</v>
      </c>
      <c r="M161" s="472">
        <f>'HITUNG SEGMEN'!P1535/1000</f>
        <v>0.8</v>
      </c>
      <c r="N161" s="483">
        <f>'HITUNG SEGMEN'!Q1535*100</f>
        <v>57.553956834532372</v>
      </c>
      <c r="O161" s="472"/>
      <c r="P161" s="483"/>
      <c r="Q161" s="481"/>
      <c r="R161" s="471"/>
      <c r="S161" s="471"/>
      <c r="T161" s="471"/>
      <c r="U161" s="472"/>
      <c r="V161" s="471"/>
      <c r="W161" s="471"/>
      <c r="X161" s="471"/>
      <c r="Y161" s="471"/>
      <c r="Z161" s="471"/>
      <c r="AA161" s="471"/>
      <c r="AB161" s="471"/>
      <c r="AC161" s="471"/>
      <c r="AD161" s="473"/>
      <c r="AE161" s="489" t="s">
        <v>40</v>
      </c>
      <c r="AF161" s="474"/>
      <c r="AG161" s="476">
        <f t="shared" si="18"/>
        <v>-1.1102230246251565E-16</v>
      </c>
      <c r="AH161" s="474"/>
      <c r="AI161" s="474"/>
      <c r="AJ161" s="474"/>
      <c r="AK161" s="474"/>
      <c r="AL161" s="474"/>
      <c r="AM161" s="475">
        <f t="shared" si="19"/>
        <v>1.3900000000000001</v>
      </c>
      <c r="AN161" s="476" t="e">
        <f>G161-#REF!</f>
        <v>#REF!</v>
      </c>
      <c r="AO161" s="474"/>
      <c r="AP161" s="477" t="s">
        <v>24</v>
      </c>
      <c r="AQ161" s="465">
        <v>0.91900000000000004</v>
      </c>
    </row>
    <row r="162" spans="1:43" s="465" customFormat="1" ht="24.95" customHeight="1">
      <c r="A162" s="503"/>
      <c r="B162" s="466">
        <f t="shared" si="21"/>
        <v>143</v>
      </c>
      <c r="C162" s="480">
        <v>1.143</v>
      </c>
      <c r="D162" s="480">
        <v>1.143</v>
      </c>
      <c r="E162" s="453" t="s">
        <v>159</v>
      </c>
      <c r="F162" s="468">
        <v>2.0840000000000001</v>
      </c>
      <c r="G162" s="469">
        <v>0.92</v>
      </c>
      <c r="H162" s="469">
        <v>0.89</v>
      </c>
      <c r="I162" s="511">
        <v>3</v>
      </c>
      <c r="J162" s="511">
        <v>4</v>
      </c>
      <c r="K162" s="481">
        <f>'HITUNG SEGMEN'!P1541/1000</f>
        <v>0.89</v>
      </c>
      <c r="L162" s="481">
        <f>'HITUNG SEGMEN'!Q1541*100</f>
        <v>100</v>
      </c>
      <c r="M162" s="472"/>
      <c r="N162" s="483"/>
      <c r="O162" s="472"/>
      <c r="P162" s="483"/>
      <c r="Q162" s="481"/>
      <c r="R162" s="471"/>
      <c r="S162" s="471"/>
      <c r="T162" s="471"/>
      <c r="U162" s="472"/>
      <c r="V162" s="471"/>
      <c r="W162" s="471"/>
      <c r="X162" s="471"/>
      <c r="Y162" s="471"/>
      <c r="Z162" s="471"/>
      <c r="AA162" s="471"/>
      <c r="AB162" s="471"/>
      <c r="AC162" s="471"/>
      <c r="AD162" s="473"/>
      <c r="AE162" s="489" t="s">
        <v>40</v>
      </c>
      <c r="AF162" s="474"/>
      <c r="AG162" s="476">
        <f t="shared" si="18"/>
        <v>0</v>
      </c>
      <c r="AH162" s="474"/>
      <c r="AI162" s="474"/>
      <c r="AJ162" s="474"/>
      <c r="AK162" s="474"/>
      <c r="AL162" s="474"/>
      <c r="AM162" s="475">
        <f t="shared" si="19"/>
        <v>0.89</v>
      </c>
      <c r="AN162" s="476" t="e">
        <f>G162-#REF!</f>
        <v>#REF!</v>
      </c>
      <c r="AO162" s="474"/>
      <c r="AP162" s="477" t="s">
        <v>24</v>
      </c>
      <c r="AQ162" s="465">
        <v>1.583</v>
      </c>
    </row>
    <row r="163" spans="1:43" s="465" customFormat="1" ht="24.95" customHeight="1">
      <c r="A163" s="503"/>
      <c r="B163" s="466">
        <f t="shared" si="21"/>
        <v>144</v>
      </c>
      <c r="C163" s="480">
        <v>1.1439999999999999</v>
      </c>
      <c r="D163" s="480">
        <v>1.1439999999999999</v>
      </c>
      <c r="E163" s="453" t="s">
        <v>160</v>
      </c>
      <c r="F163" s="468">
        <v>1.6020000000000001</v>
      </c>
      <c r="G163" s="469">
        <v>1.58</v>
      </c>
      <c r="H163" s="469">
        <v>1.59</v>
      </c>
      <c r="I163" s="511">
        <v>4</v>
      </c>
      <c r="J163" s="511">
        <v>6</v>
      </c>
      <c r="K163" s="481">
        <f>'HITUNG SEGMEN'!P1548/1000</f>
        <v>1.59</v>
      </c>
      <c r="L163" s="481">
        <f>'HITUNG SEGMEN'!Q1548*100</f>
        <v>100</v>
      </c>
      <c r="M163" s="472"/>
      <c r="N163" s="483"/>
      <c r="O163" s="472"/>
      <c r="P163" s="483"/>
      <c r="Q163" s="481"/>
      <c r="R163" s="471"/>
      <c r="S163" s="471"/>
      <c r="T163" s="471"/>
      <c r="U163" s="472"/>
      <c r="V163" s="471"/>
      <c r="W163" s="471"/>
      <c r="X163" s="471"/>
      <c r="Y163" s="471"/>
      <c r="Z163" s="471"/>
      <c r="AA163" s="471"/>
      <c r="AB163" s="471"/>
      <c r="AC163" s="471"/>
      <c r="AD163" s="473"/>
      <c r="AE163" s="489" t="s">
        <v>40</v>
      </c>
      <c r="AF163" s="474"/>
      <c r="AG163" s="476">
        <f t="shared" si="18"/>
        <v>0</v>
      </c>
      <c r="AH163" s="474"/>
      <c r="AI163" s="474"/>
      <c r="AJ163" s="474"/>
      <c r="AK163" s="474"/>
      <c r="AL163" s="474"/>
      <c r="AM163" s="475">
        <f t="shared" si="19"/>
        <v>1.59</v>
      </c>
      <c r="AN163" s="476" t="e">
        <f>G163-#REF!</f>
        <v>#REF!</v>
      </c>
      <c r="AO163" s="474"/>
      <c r="AP163" s="477" t="s">
        <v>24</v>
      </c>
      <c r="AQ163" s="465">
        <v>2.0430000000000001</v>
      </c>
    </row>
    <row r="164" spans="1:43" s="465" customFormat="1" ht="24.95" customHeight="1">
      <c r="A164" s="503"/>
      <c r="B164" s="466">
        <f t="shared" si="21"/>
        <v>145</v>
      </c>
      <c r="C164" s="480">
        <v>1.145</v>
      </c>
      <c r="D164" s="480">
        <v>1.145</v>
      </c>
      <c r="E164" s="453" t="s">
        <v>161</v>
      </c>
      <c r="F164" s="468">
        <v>2.0219999999999998</v>
      </c>
      <c r="G164" s="469">
        <v>2.04</v>
      </c>
      <c r="H164" s="469">
        <v>2.04</v>
      </c>
      <c r="I164" s="511">
        <v>3</v>
      </c>
      <c r="J164" s="511">
        <v>5</v>
      </c>
      <c r="K164" s="481">
        <f>'HITUNG SEGMEN'!P1558/1000</f>
        <v>1.84</v>
      </c>
      <c r="L164" s="483">
        <f>'HITUNG SEGMEN'!Q1558*100</f>
        <v>90.196078431372555</v>
      </c>
      <c r="M164" s="472">
        <f>'HITUNG SEGMEN'!P1559/1000</f>
        <v>0.2</v>
      </c>
      <c r="N164" s="483">
        <f>'HITUNG SEGMEN'!Q1559*100</f>
        <v>9.8039215686274517</v>
      </c>
      <c r="O164" s="472"/>
      <c r="P164" s="483"/>
      <c r="Q164" s="481"/>
      <c r="R164" s="471"/>
      <c r="S164" s="471"/>
      <c r="T164" s="471"/>
      <c r="U164" s="472"/>
      <c r="V164" s="471"/>
      <c r="W164" s="471"/>
      <c r="X164" s="471"/>
      <c r="Y164" s="471"/>
      <c r="Z164" s="471"/>
      <c r="AA164" s="471"/>
      <c r="AB164" s="471"/>
      <c r="AC164" s="471"/>
      <c r="AD164" s="473"/>
      <c r="AE164" s="489" t="s">
        <v>29</v>
      </c>
      <c r="AF164" s="474"/>
      <c r="AG164" s="476">
        <f t="shared" si="18"/>
        <v>-5.5511151231257827E-17</v>
      </c>
      <c r="AH164" s="474"/>
      <c r="AI164" s="474"/>
      <c r="AJ164" s="474"/>
      <c r="AK164" s="474"/>
      <c r="AL164" s="474"/>
      <c r="AM164" s="475">
        <f t="shared" si="19"/>
        <v>2.04</v>
      </c>
      <c r="AN164" s="476" t="e">
        <f>G164-#REF!</f>
        <v>#REF!</v>
      </c>
      <c r="AO164" s="474"/>
      <c r="AP164" s="477" t="s">
        <v>24</v>
      </c>
      <c r="AQ164" s="465">
        <v>2.0819999999999999</v>
      </c>
    </row>
    <row r="165" spans="1:43" s="465" customFormat="1" ht="24.95" customHeight="1">
      <c r="A165" s="503"/>
      <c r="B165" s="466">
        <f t="shared" si="21"/>
        <v>146</v>
      </c>
      <c r="C165" s="480">
        <v>1.1459999999999999</v>
      </c>
      <c r="D165" s="480">
        <v>1.1459999999999999</v>
      </c>
      <c r="E165" s="453" t="s">
        <v>162</v>
      </c>
      <c r="F165" s="468">
        <v>2.0819999999999999</v>
      </c>
      <c r="G165" s="469">
        <v>2.08</v>
      </c>
      <c r="H165" s="469">
        <v>2.08</v>
      </c>
      <c r="I165" s="511">
        <v>3</v>
      </c>
      <c r="J165" s="511">
        <v>5</v>
      </c>
      <c r="K165" s="481">
        <f>'HITUNG SEGMEN'!P1571/1000</f>
        <v>1.2</v>
      </c>
      <c r="L165" s="483">
        <f>K165/G165*100</f>
        <v>57.692307692307686</v>
      </c>
      <c r="M165" s="472">
        <f>'HITUNG SEGMEN'!P1572/1000</f>
        <v>0.88</v>
      </c>
      <c r="N165" s="483">
        <f>'HITUNG SEGMEN'!Q1572*100</f>
        <v>42.307692307692307</v>
      </c>
      <c r="O165" s="472"/>
      <c r="P165" s="483"/>
      <c r="Q165" s="481"/>
      <c r="R165" s="471"/>
      <c r="S165" s="471"/>
      <c r="T165" s="471"/>
      <c r="U165" s="472"/>
      <c r="V165" s="471"/>
      <c r="W165" s="471"/>
      <c r="X165" s="471"/>
      <c r="Y165" s="471"/>
      <c r="Z165" s="471"/>
      <c r="AA165" s="471"/>
      <c r="AB165" s="471"/>
      <c r="AC165" s="471"/>
      <c r="AD165" s="473"/>
      <c r="AE165" s="489" t="s">
        <v>29</v>
      </c>
      <c r="AF165" s="474"/>
      <c r="AG165" s="476">
        <f t="shared" si="18"/>
        <v>1.1102230246251565E-16</v>
      </c>
      <c r="AH165" s="474"/>
      <c r="AI165" s="474"/>
      <c r="AJ165" s="474"/>
      <c r="AK165" s="474"/>
      <c r="AL165" s="474"/>
      <c r="AM165" s="475">
        <f t="shared" si="19"/>
        <v>2.08</v>
      </c>
      <c r="AN165" s="476" t="e">
        <f>G165-#REF!</f>
        <v>#REF!</v>
      </c>
      <c r="AO165" s="474"/>
      <c r="AP165" s="477" t="s">
        <v>24</v>
      </c>
      <c r="AQ165" s="465">
        <v>1.647</v>
      </c>
    </row>
    <row r="166" spans="1:43" s="465" customFormat="1" ht="24.95" customHeight="1">
      <c r="A166" s="503"/>
      <c r="B166" s="466">
        <f t="shared" si="21"/>
        <v>147</v>
      </c>
      <c r="C166" s="480">
        <v>1.147</v>
      </c>
      <c r="D166" s="480">
        <v>1.147</v>
      </c>
      <c r="E166" s="453" t="s">
        <v>163</v>
      </c>
      <c r="F166" s="468">
        <v>1.6359999999999999</v>
      </c>
      <c r="G166" s="469">
        <v>1.65</v>
      </c>
      <c r="H166" s="469">
        <v>1.66</v>
      </c>
      <c r="I166" s="511">
        <v>3</v>
      </c>
      <c r="J166" s="511">
        <v>5.5</v>
      </c>
      <c r="K166" s="481">
        <f>'HITUNG SEGMEN'!P1584/1000</f>
        <v>1.26</v>
      </c>
      <c r="L166" s="483">
        <f>'HITUNG SEGMEN'!Q1584*100</f>
        <v>75.903614457831324</v>
      </c>
      <c r="M166" s="472">
        <f>'HITUNG SEGMEN'!P1585/1000</f>
        <v>0.4</v>
      </c>
      <c r="N166" s="483">
        <f>'HITUNG SEGMEN'!Q1585*100</f>
        <v>24.096385542168676</v>
      </c>
      <c r="O166" s="472"/>
      <c r="P166" s="483"/>
      <c r="Q166" s="481"/>
      <c r="R166" s="470"/>
      <c r="S166" s="471"/>
      <c r="T166" s="471"/>
      <c r="U166" s="472"/>
      <c r="V166" s="471"/>
      <c r="W166" s="471"/>
      <c r="X166" s="471"/>
      <c r="Y166" s="471"/>
      <c r="Z166" s="471"/>
      <c r="AA166" s="471"/>
      <c r="AB166" s="471"/>
      <c r="AC166" s="471"/>
      <c r="AD166" s="473"/>
      <c r="AE166" s="489" t="s">
        <v>40</v>
      </c>
      <c r="AF166" s="474"/>
      <c r="AG166" s="476">
        <f t="shared" si="18"/>
        <v>-1.1102230246251565E-16</v>
      </c>
      <c r="AH166" s="474"/>
      <c r="AI166" s="474"/>
      <c r="AJ166" s="474"/>
      <c r="AK166" s="474"/>
      <c r="AL166" s="474"/>
      <c r="AM166" s="475">
        <f t="shared" si="19"/>
        <v>1.6600000000000001</v>
      </c>
      <c r="AN166" s="476" t="e">
        <f>G166-#REF!</f>
        <v>#REF!</v>
      </c>
      <c r="AO166" s="474"/>
      <c r="AP166" s="477" t="s">
        <v>24</v>
      </c>
      <c r="AQ166" s="465">
        <v>1.3879999999999999</v>
      </c>
    </row>
    <row r="167" spans="1:43" s="465" customFormat="1" ht="24.95" customHeight="1">
      <c r="A167" s="503"/>
      <c r="B167" s="466">
        <f t="shared" si="21"/>
        <v>148</v>
      </c>
      <c r="C167" s="480">
        <v>1.1479999999999999</v>
      </c>
      <c r="D167" s="480">
        <v>1.1479999999999999</v>
      </c>
      <c r="E167" s="453" t="s">
        <v>164</v>
      </c>
      <c r="F167" s="468">
        <v>1.393</v>
      </c>
      <c r="G167" s="469">
        <v>1.39</v>
      </c>
      <c r="H167" s="469">
        <v>1.39</v>
      </c>
      <c r="I167" s="511">
        <v>3</v>
      </c>
      <c r="J167" s="511">
        <v>4.5</v>
      </c>
      <c r="K167" s="481">
        <f>'HITUNG SEGMEN'!P1595/1000</f>
        <v>1</v>
      </c>
      <c r="L167" s="483">
        <f>'HITUNG SEGMEN'!Q1595*100</f>
        <v>71.942446043165461</v>
      </c>
      <c r="M167" s="472">
        <f>'HITUNG SEGMEN'!P1596/1000</f>
        <v>0.39</v>
      </c>
      <c r="N167" s="483">
        <f>'HITUNG SEGMEN'!Q1596*100</f>
        <v>28.057553956834528</v>
      </c>
      <c r="O167" s="472"/>
      <c r="P167" s="483"/>
      <c r="Q167" s="481"/>
      <c r="R167" s="471"/>
      <c r="S167" s="471"/>
      <c r="T167" s="471"/>
      <c r="U167" s="472"/>
      <c r="V167" s="471"/>
      <c r="W167" s="471"/>
      <c r="X167" s="471"/>
      <c r="Y167" s="471"/>
      <c r="Z167" s="471"/>
      <c r="AA167" s="471"/>
      <c r="AB167" s="471"/>
      <c r="AC167" s="471"/>
      <c r="AD167" s="473"/>
      <c r="AE167" s="489" t="s">
        <v>29</v>
      </c>
      <c r="AF167" s="474"/>
      <c r="AG167" s="476">
        <f t="shared" si="18"/>
        <v>-1.1102230246251565E-16</v>
      </c>
      <c r="AH167" s="474"/>
      <c r="AI167" s="474"/>
      <c r="AJ167" s="474"/>
      <c r="AK167" s="474"/>
      <c r="AL167" s="474"/>
      <c r="AM167" s="475">
        <f t="shared" si="19"/>
        <v>1.3900000000000001</v>
      </c>
      <c r="AN167" s="476" t="e">
        <f>G167-#REF!</f>
        <v>#REF!</v>
      </c>
      <c r="AO167" s="474"/>
      <c r="AP167" s="477" t="s">
        <v>24</v>
      </c>
      <c r="AQ167" s="465">
        <v>2.976</v>
      </c>
    </row>
    <row r="168" spans="1:43" s="465" customFormat="1" ht="24.95" customHeight="1">
      <c r="A168" s="503"/>
      <c r="B168" s="466">
        <f t="shared" si="21"/>
        <v>149</v>
      </c>
      <c r="C168" s="480">
        <v>1.149</v>
      </c>
      <c r="D168" s="480">
        <v>1.149</v>
      </c>
      <c r="E168" s="453" t="s">
        <v>165</v>
      </c>
      <c r="F168" s="468">
        <v>2.613</v>
      </c>
      <c r="G168" s="469">
        <v>2.98</v>
      </c>
      <c r="H168" s="469">
        <v>2.98</v>
      </c>
      <c r="I168" s="511">
        <v>3</v>
      </c>
      <c r="J168" s="511">
        <v>5.5</v>
      </c>
      <c r="K168" s="481">
        <f>'HITUNG SEGMEN'!P1604/1000</f>
        <v>0.6</v>
      </c>
      <c r="L168" s="483">
        <f>'HITUNG SEGMEN'!Q1604*100</f>
        <v>20.134228187919462</v>
      </c>
      <c r="M168" s="472">
        <f>'HITUNG SEGMEN'!P1605/1000</f>
        <v>2.38</v>
      </c>
      <c r="N168" s="483">
        <f>'HITUNG SEGMEN'!Q1605*100</f>
        <v>79.865771812080538</v>
      </c>
      <c r="O168" s="472"/>
      <c r="P168" s="483"/>
      <c r="Q168" s="481"/>
      <c r="R168" s="471"/>
      <c r="S168" s="471"/>
      <c r="T168" s="471"/>
      <c r="U168" s="472"/>
      <c r="V168" s="471"/>
      <c r="W168" s="471"/>
      <c r="X168" s="471"/>
      <c r="Y168" s="471"/>
      <c r="Z168" s="471"/>
      <c r="AA168" s="471"/>
      <c r="AB168" s="471"/>
      <c r="AC168" s="471"/>
      <c r="AD168" s="473"/>
      <c r="AE168" s="489" t="s">
        <v>40</v>
      </c>
      <c r="AF168" s="474"/>
      <c r="AG168" s="476">
        <f t="shared" si="18"/>
        <v>0</v>
      </c>
      <c r="AH168" s="474"/>
      <c r="AI168" s="474"/>
      <c r="AJ168" s="474"/>
      <c r="AK168" s="474"/>
      <c r="AL168" s="474"/>
      <c r="AM168" s="475">
        <f t="shared" si="19"/>
        <v>2.98</v>
      </c>
      <c r="AN168" s="476" t="e">
        <f>G168-#REF!</f>
        <v>#REF!</v>
      </c>
      <c r="AO168" s="474"/>
      <c r="AP168" s="477" t="s">
        <v>24</v>
      </c>
      <c r="AQ168" s="465">
        <v>1.012</v>
      </c>
    </row>
    <row r="169" spans="1:43" s="465" customFormat="1" ht="24.95" customHeight="1">
      <c r="A169" s="503"/>
      <c r="B169" s="466">
        <f t="shared" si="21"/>
        <v>150</v>
      </c>
      <c r="C169" s="492" t="s">
        <v>1043</v>
      </c>
      <c r="D169" s="492" t="s">
        <v>1043</v>
      </c>
      <c r="E169" s="453" t="s">
        <v>166</v>
      </c>
      <c r="F169" s="468">
        <v>1.002</v>
      </c>
      <c r="G169" s="469">
        <v>1.01</v>
      </c>
      <c r="H169" s="469">
        <v>1</v>
      </c>
      <c r="I169" s="511">
        <v>3</v>
      </c>
      <c r="J169" s="511">
        <v>5</v>
      </c>
      <c r="K169" s="481">
        <f>'HITUNG SEGMEN'!P1621/1000</f>
        <v>1</v>
      </c>
      <c r="L169" s="481">
        <f>'HITUNG SEGMEN'!Q1621*100</f>
        <v>100</v>
      </c>
      <c r="M169" s="472"/>
      <c r="N169" s="483"/>
      <c r="O169" s="472"/>
      <c r="P169" s="483"/>
      <c r="Q169" s="481"/>
      <c r="R169" s="471"/>
      <c r="S169" s="471"/>
      <c r="T169" s="471"/>
      <c r="U169" s="472"/>
      <c r="V169" s="471"/>
      <c r="W169" s="471"/>
      <c r="X169" s="471"/>
      <c r="Y169" s="471"/>
      <c r="Z169" s="471"/>
      <c r="AA169" s="471"/>
      <c r="AB169" s="471"/>
      <c r="AC169" s="471"/>
      <c r="AD169" s="473"/>
      <c r="AE169" s="489" t="s">
        <v>29</v>
      </c>
      <c r="AF169" s="474"/>
      <c r="AG169" s="476">
        <f t="shared" si="18"/>
        <v>0</v>
      </c>
      <c r="AH169" s="474"/>
      <c r="AI169" s="474"/>
      <c r="AJ169" s="474"/>
      <c r="AK169" s="474"/>
      <c r="AL169" s="474"/>
      <c r="AM169" s="475">
        <f t="shared" si="19"/>
        <v>1</v>
      </c>
      <c r="AN169" s="476" t="e">
        <f>G169-#REF!</f>
        <v>#REF!</v>
      </c>
      <c r="AO169" s="474"/>
      <c r="AP169" s="477" t="s">
        <v>24</v>
      </c>
      <c r="AQ169" s="465">
        <v>0.84099999999999997</v>
      </c>
    </row>
    <row r="170" spans="1:43" s="465" customFormat="1" ht="24.95" customHeight="1">
      <c r="A170" s="503"/>
      <c r="B170" s="466">
        <f t="shared" si="21"/>
        <v>151</v>
      </c>
      <c r="C170" s="480">
        <v>1.151</v>
      </c>
      <c r="D170" s="480">
        <v>1.151</v>
      </c>
      <c r="E170" s="453" t="s">
        <v>167</v>
      </c>
      <c r="F170" s="468">
        <v>0.91100000000000003</v>
      </c>
      <c r="G170" s="469">
        <v>0.84</v>
      </c>
      <c r="H170" s="469">
        <v>0.85</v>
      </c>
      <c r="I170" s="511">
        <v>6</v>
      </c>
      <c r="J170" s="511">
        <v>8</v>
      </c>
      <c r="K170" s="481">
        <f>'HITUNG SEGMEN'!P1629/1000</f>
        <v>0.2</v>
      </c>
      <c r="L170" s="483">
        <f>'HITUNG SEGMEN'!Q1629*100</f>
        <v>23.52941176470588</v>
      </c>
      <c r="M170" s="472">
        <f>'HITUNG SEGMEN'!P1630/1000</f>
        <v>0.65</v>
      </c>
      <c r="N170" s="483">
        <f>'HITUNG SEGMEN'!Q1630*100</f>
        <v>76.470588235294116</v>
      </c>
      <c r="O170" s="472"/>
      <c r="P170" s="483"/>
      <c r="Q170" s="481"/>
      <c r="R170" s="471"/>
      <c r="S170" s="471"/>
      <c r="T170" s="471"/>
      <c r="U170" s="472"/>
      <c r="V170" s="471"/>
      <c r="W170" s="471"/>
      <c r="X170" s="471"/>
      <c r="Y170" s="471"/>
      <c r="Z170" s="471"/>
      <c r="AA170" s="471"/>
      <c r="AB170" s="471"/>
      <c r="AC170" s="471"/>
      <c r="AD170" s="473"/>
      <c r="AE170" s="489" t="s">
        <v>40</v>
      </c>
      <c r="AF170" s="474"/>
      <c r="AG170" s="476">
        <f t="shared" si="18"/>
        <v>-1.1102230246251565E-16</v>
      </c>
      <c r="AH170" s="474"/>
      <c r="AI170" s="474"/>
      <c r="AJ170" s="474"/>
      <c r="AK170" s="474"/>
      <c r="AL170" s="474"/>
      <c r="AM170" s="475">
        <f t="shared" si="19"/>
        <v>0.85000000000000009</v>
      </c>
      <c r="AN170" s="476" t="e">
        <f>G170-#REF!</f>
        <v>#REF!</v>
      </c>
      <c r="AO170" s="474"/>
      <c r="AP170" s="477"/>
      <c r="AQ170" s="465">
        <v>0.83599999999999997</v>
      </c>
    </row>
    <row r="171" spans="1:43" s="465" customFormat="1" ht="24.95" customHeight="1">
      <c r="A171" s="503"/>
      <c r="B171" s="466">
        <f t="shared" si="21"/>
        <v>152</v>
      </c>
      <c r="C171" s="480">
        <v>1.1519999999999999</v>
      </c>
      <c r="D171" s="480">
        <v>1.1519999999999999</v>
      </c>
      <c r="E171" s="453" t="s">
        <v>168</v>
      </c>
      <c r="F171" s="468">
        <v>0.94</v>
      </c>
      <c r="G171" s="469">
        <v>0.84</v>
      </c>
      <c r="H171" s="469">
        <v>0.83</v>
      </c>
      <c r="I171" s="511">
        <v>3.5</v>
      </c>
      <c r="J171" s="511">
        <v>6</v>
      </c>
      <c r="K171" s="481">
        <f>'HITUNG SEGMEN'!P1637/1000</f>
        <v>0.43</v>
      </c>
      <c r="L171" s="483">
        <f>'HITUNG SEGMEN'!Q1637*100</f>
        <v>51.807228915662648</v>
      </c>
      <c r="M171" s="472">
        <f>'HITUNG SEGMEN'!P1638/1000</f>
        <v>0.2</v>
      </c>
      <c r="N171" s="483">
        <f>'HITUNG SEGMEN'!Q1638*100</f>
        <v>24.096385542168676</v>
      </c>
      <c r="O171" s="472"/>
      <c r="P171" s="483"/>
      <c r="Q171" s="481">
        <f>'HITUNG SEGMEN'!P1640/1000</f>
        <v>0.2</v>
      </c>
      <c r="R171" s="471">
        <f>'HITUNG SEGMEN'!Q1640*100</f>
        <v>24.096385542168676</v>
      </c>
      <c r="S171" s="471"/>
      <c r="T171" s="471"/>
      <c r="U171" s="472"/>
      <c r="V171" s="471"/>
      <c r="W171" s="471"/>
      <c r="X171" s="471"/>
      <c r="Y171" s="471"/>
      <c r="Z171" s="471"/>
      <c r="AA171" s="471"/>
      <c r="AB171" s="471"/>
      <c r="AC171" s="471"/>
      <c r="AD171" s="473"/>
      <c r="AE171" s="489" t="s">
        <v>40</v>
      </c>
      <c r="AF171" s="474"/>
      <c r="AG171" s="476">
        <f t="shared" ref="AG171:AG194" si="22">H171-K171-M171-O171-Q171-S171-U171-W171-Y171-AA171-AC171</f>
        <v>-5.5511151231257827E-17</v>
      </c>
      <c r="AH171" s="474"/>
      <c r="AI171" s="474"/>
      <c r="AJ171" s="474"/>
      <c r="AK171" s="474"/>
      <c r="AL171" s="474"/>
      <c r="AM171" s="475">
        <f t="shared" si="19"/>
        <v>0.83000000000000007</v>
      </c>
      <c r="AN171" s="476" t="e">
        <f>G171-#REF!</f>
        <v>#REF!</v>
      </c>
      <c r="AO171" s="474"/>
      <c r="AP171" s="477" t="s">
        <v>24</v>
      </c>
      <c r="AQ171" s="465">
        <v>1.4259999999999999</v>
      </c>
    </row>
    <row r="172" spans="1:43" s="465" customFormat="1" ht="24.95" customHeight="1">
      <c r="A172" s="503"/>
      <c r="B172" s="466">
        <f t="shared" si="21"/>
        <v>153</v>
      </c>
      <c r="C172" s="480">
        <v>1.153</v>
      </c>
      <c r="D172" s="480">
        <v>1.153</v>
      </c>
      <c r="E172" s="453" t="s">
        <v>169</v>
      </c>
      <c r="F172" s="468">
        <v>2</v>
      </c>
      <c r="G172" s="469">
        <v>1.43</v>
      </c>
      <c r="H172" s="469">
        <v>1.4</v>
      </c>
      <c r="I172" s="511">
        <v>3.5</v>
      </c>
      <c r="J172" s="511">
        <v>5.5</v>
      </c>
      <c r="K172" s="481"/>
      <c r="L172" s="483"/>
      <c r="M172" s="472">
        <f>'HITUNG SEGMEN'!P1645/1000</f>
        <v>0.6</v>
      </c>
      <c r="N172" s="472">
        <f>'HITUNG SEGMEN'!Q1645*100</f>
        <v>42.857142857142854</v>
      </c>
      <c r="O172" s="472">
        <f>'HITUNG SEGMEN'!P1646/1000</f>
        <v>0.2</v>
      </c>
      <c r="P172" s="483">
        <f>'HITUNG SEGMEN'!Q1646*100</f>
        <v>14.285714285714285</v>
      </c>
      <c r="Q172" s="481">
        <f>'HITUNG SEGMEN'!P1647/1000</f>
        <v>0.6</v>
      </c>
      <c r="R172" s="471">
        <f>'HITUNG SEGMEN'!Q1647*100</f>
        <v>42.857142857142854</v>
      </c>
      <c r="S172" s="471"/>
      <c r="T172" s="471"/>
      <c r="U172" s="472"/>
      <c r="V172" s="471"/>
      <c r="W172" s="471"/>
      <c r="X172" s="471"/>
      <c r="Y172" s="471"/>
      <c r="Z172" s="471"/>
      <c r="AA172" s="471"/>
      <c r="AB172" s="471"/>
      <c r="AC172" s="471"/>
      <c r="AD172" s="473"/>
      <c r="AE172" s="489" t="s">
        <v>40</v>
      </c>
      <c r="AF172" s="474"/>
      <c r="AG172" s="476">
        <f t="shared" si="22"/>
        <v>-1.1102230246251565E-16</v>
      </c>
      <c r="AH172" s="474"/>
      <c r="AI172" s="474"/>
      <c r="AJ172" s="474"/>
      <c r="AK172" s="474"/>
      <c r="AL172" s="474"/>
      <c r="AM172" s="475">
        <f t="shared" si="19"/>
        <v>1.4</v>
      </c>
      <c r="AN172" s="476" t="e">
        <f>G172-#REF!</f>
        <v>#REF!</v>
      </c>
      <c r="AO172" s="474"/>
      <c r="AP172" s="477" t="s">
        <v>24</v>
      </c>
      <c r="AQ172" s="465">
        <v>1.54</v>
      </c>
    </row>
    <row r="173" spans="1:43" s="465" customFormat="1" ht="24.95" customHeight="1">
      <c r="A173" s="503"/>
      <c r="B173" s="466">
        <f t="shared" si="21"/>
        <v>154</v>
      </c>
      <c r="C173" s="480">
        <v>1.1539999999999999</v>
      </c>
      <c r="D173" s="480">
        <v>1.1539999999999999</v>
      </c>
      <c r="E173" s="453" t="s">
        <v>170</v>
      </c>
      <c r="F173" s="468">
        <v>1.54</v>
      </c>
      <c r="G173" s="469">
        <v>2.87</v>
      </c>
      <c r="H173" s="469">
        <v>2.87</v>
      </c>
      <c r="I173" s="511">
        <v>2.8</v>
      </c>
      <c r="J173" s="511">
        <v>4.5</v>
      </c>
      <c r="K173" s="481"/>
      <c r="L173" s="483"/>
      <c r="M173" s="472">
        <f>'HITUNG SEGMEN'!P1655/1000</f>
        <v>0.2</v>
      </c>
      <c r="N173" s="483">
        <f>'HITUNG SEGMEN'!Q1655*100</f>
        <v>6.968641114982578</v>
      </c>
      <c r="O173" s="472">
        <f>'HITUNG SEGMEN'!P1656/1000</f>
        <v>7.0000000000000007E-2</v>
      </c>
      <c r="P173" s="472">
        <f>'HITUNG SEGMEN'!Q1656*100</f>
        <v>2.4390243902439024</v>
      </c>
      <c r="Q173" s="481"/>
      <c r="R173" s="481"/>
      <c r="S173" s="471"/>
      <c r="T173" s="471"/>
      <c r="U173" s="472"/>
      <c r="V173" s="471"/>
      <c r="W173" s="471">
        <f>'HITUNG SEGMEN'!P1657/1000</f>
        <v>2.6</v>
      </c>
      <c r="X173" s="471">
        <f>'HITUNG SEGMEN'!Q1657*100</f>
        <v>90.592334494773525</v>
      </c>
      <c r="Y173" s="471"/>
      <c r="Z173" s="471"/>
      <c r="AA173" s="471"/>
      <c r="AB173" s="471"/>
      <c r="AC173" s="471"/>
      <c r="AD173" s="473"/>
      <c r="AE173" s="489" t="s">
        <v>40</v>
      </c>
      <c r="AF173" s="474"/>
      <c r="AG173" s="476">
        <f t="shared" si="22"/>
        <v>0</v>
      </c>
      <c r="AH173" s="474"/>
      <c r="AI173" s="474"/>
      <c r="AJ173" s="474"/>
      <c r="AK173" s="474"/>
      <c r="AL173" s="474"/>
      <c r="AM173" s="475">
        <f t="shared" si="19"/>
        <v>0.27</v>
      </c>
      <c r="AN173" s="476" t="e">
        <f>G173-#REF!</f>
        <v>#REF!</v>
      </c>
      <c r="AO173" s="474"/>
      <c r="AP173" s="477" t="s">
        <v>24</v>
      </c>
      <c r="AQ173" s="465">
        <v>3.2229999999999999</v>
      </c>
    </row>
    <row r="174" spans="1:43" s="465" customFormat="1" ht="24.95" customHeight="1">
      <c r="A174" s="503"/>
      <c r="B174" s="466">
        <f t="shared" si="21"/>
        <v>155</v>
      </c>
      <c r="C174" s="480">
        <v>1.155</v>
      </c>
      <c r="D174" s="480">
        <v>1.155</v>
      </c>
      <c r="E174" s="453" t="s">
        <v>171</v>
      </c>
      <c r="F174" s="468">
        <v>4.6109999999999998</v>
      </c>
      <c r="G174" s="469">
        <v>3.22</v>
      </c>
      <c r="H174" s="469">
        <v>3.19</v>
      </c>
      <c r="I174" s="511">
        <v>3.5</v>
      </c>
      <c r="J174" s="511">
        <v>5</v>
      </c>
      <c r="K174" s="481">
        <f>'HITUNG SEGMEN'!P1669/1000</f>
        <v>2.39</v>
      </c>
      <c r="L174" s="481">
        <f>'HITUNG SEGMEN'!Q1669*100</f>
        <v>74.921630094043891</v>
      </c>
      <c r="M174" s="472">
        <f>'HITUNG SEGMEN'!P1670/1000</f>
        <v>0.6</v>
      </c>
      <c r="N174" s="472">
        <f>'HITUNG SEGMEN'!Q1670*100</f>
        <v>18.808777429467085</v>
      </c>
      <c r="O174" s="472">
        <f>'HITUNG SEGMEN'!P1671/1000</f>
        <v>0.2</v>
      </c>
      <c r="P174" s="472">
        <f>'HITUNG SEGMEN'!Q1671*100</f>
        <v>6.2695924764890272</v>
      </c>
      <c r="Q174" s="481"/>
      <c r="R174" s="471"/>
      <c r="S174" s="471"/>
      <c r="T174" s="471"/>
      <c r="U174" s="472"/>
      <c r="V174" s="471"/>
      <c r="W174" s="471"/>
      <c r="X174" s="471"/>
      <c r="Y174" s="471"/>
      <c r="Z174" s="471"/>
      <c r="AA174" s="471"/>
      <c r="AB174" s="471"/>
      <c r="AC174" s="471"/>
      <c r="AD174" s="473"/>
      <c r="AE174" s="489" t="s">
        <v>40</v>
      </c>
      <c r="AF174" s="474"/>
      <c r="AG174" s="476">
        <f t="shared" si="22"/>
        <v>-1.6653345369377348E-16</v>
      </c>
      <c r="AH174" s="474"/>
      <c r="AI174" s="474"/>
      <c r="AJ174" s="474"/>
      <c r="AK174" s="474"/>
      <c r="AL174" s="474"/>
      <c r="AM174" s="475">
        <f t="shared" si="19"/>
        <v>3.1900000000000004</v>
      </c>
      <c r="AN174" s="476" t="e">
        <f>G174-#REF!</f>
        <v>#REF!</v>
      </c>
      <c r="AO174" s="474"/>
      <c r="AP174" s="477"/>
      <c r="AQ174" s="465">
        <v>1.1000000000000001</v>
      </c>
    </row>
    <row r="175" spans="1:43" s="582" customFormat="1" ht="24.95" customHeight="1">
      <c r="A175" s="565"/>
      <c r="B175" s="566">
        <f t="shared" si="21"/>
        <v>156</v>
      </c>
      <c r="C175" s="567">
        <v>1.1559999999999999</v>
      </c>
      <c r="D175" s="567">
        <v>1.1559999999999999</v>
      </c>
      <c r="E175" s="568" t="str">
        <f>'[14]SK 2021 (new)'!$D$164</f>
        <v>Jend. Soedirman Timur</v>
      </c>
      <c r="F175" s="569"/>
      <c r="G175" s="570">
        <v>1.1000000000000001</v>
      </c>
      <c r="H175" s="571">
        <v>1.1000000000000001</v>
      </c>
      <c r="I175" s="572">
        <v>15</v>
      </c>
      <c r="J175" s="572">
        <v>18</v>
      </c>
      <c r="K175" s="573">
        <f>'HITUNG SEGMEN'!P1687/1000</f>
        <v>1.1000000000000001</v>
      </c>
      <c r="L175" s="574">
        <f>'HITUNG SEGMEN'!Q1687*100</f>
        <v>100</v>
      </c>
      <c r="M175" s="575"/>
      <c r="N175" s="574"/>
      <c r="O175" s="575"/>
      <c r="P175" s="574"/>
      <c r="Q175" s="573">
        <f>'HITUNG SEGMEN'!P1690/1000</f>
        <v>0</v>
      </c>
      <c r="R175" s="576">
        <f>'HITUNG SEGMEN'!Q1690*100</f>
        <v>0</v>
      </c>
      <c r="S175" s="576"/>
      <c r="T175" s="576"/>
      <c r="U175" s="575"/>
      <c r="V175" s="576"/>
      <c r="W175" s="576"/>
      <c r="X175" s="576"/>
      <c r="Y175" s="576"/>
      <c r="Z175" s="576"/>
      <c r="AA175" s="576"/>
      <c r="AB175" s="576"/>
      <c r="AC175" s="576"/>
      <c r="AD175" s="577"/>
      <c r="AE175" s="566" t="s">
        <v>40</v>
      </c>
      <c r="AF175" s="578"/>
      <c r="AG175" s="579">
        <f t="shared" si="22"/>
        <v>0</v>
      </c>
      <c r="AH175" s="578"/>
      <c r="AI175" s="578"/>
      <c r="AJ175" s="578"/>
      <c r="AK175" s="578"/>
      <c r="AL175" s="578"/>
      <c r="AM175" s="580">
        <f t="shared" si="19"/>
        <v>1.1000000000000001</v>
      </c>
      <c r="AN175" s="579" t="e">
        <f>G175-#REF!</f>
        <v>#REF!</v>
      </c>
      <c r="AO175" s="578"/>
      <c r="AP175" s="581"/>
      <c r="AQ175" s="582">
        <v>0.245</v>
      </c>
    </row>
    <row r="176" spans="1:43" s="582" customFormat="1" ht="24.95" customHeight="1">
      <c r="A176" s="565"/>
      <c r="B176" s="566">
        <f t="shared" si="21"/>
        <v>157</v>
      </c>
      <c r="C176" s="567">
        <v>1.157</v>
      </c>
      <c r="D176" s="567">
        <v>1.157</v>
      </c>
      <c r="E176" s="568" t="s">
        <v>1050</v>
      </c>
      <c r="F176" s="569"/>
      <c r="G176" s="570">
        <v>0.24</v>
      </c>
      <c r="H176" s="571">
        <v>0.26</v>
      </c>
      <c r="I176" s="572">
        <v>6.5</v>
      </c>
      <c r="J176" s="572">
        <v>9.5</v>
      </c>
      <c r="K176" s="573">
        <f>'HITUNG SEGMEN'!P1694/1000</f>
        <v>0.26</v>
      </c>
      <c r="L176" s="574">
        <f>'HITUNG SEGMEN'!Q1694*100</f>
        <v>100</v>
      </c>
      <c r="M176" s="575"/>
      <c r="N176" s="574"/>
      <c r="O176" s="575"/>
      <c r="P176" s="574"/>
      <c r="Q176" s="573"/>
      <c r="R176" s="576"/>
      <c r="S176" s="576"/>
      <c r="T176" s="576"/>
      <c r="U176" s="575"/>
      <c r="V176" s="576"/>
      <c r="W176" s="576"/>
      <c r="X176" s="576"/>
      <c r="Y176" s="576"/>
      <c r="Z176" s="576"/>
      <c r="AA176" s="576"/>
      <c r="AB176" s="576"/>
      <c r="AC176" s="576"/>
      <c r="AD176" s="577"/>
      <c r="AE176" s="566" t="s">
        <v>40</v>
      </c>
      <c r="AF176" s="578"/>
      <c r="AG176" s="579">
        <f t="shared" si="22"/>
        <v>0</v>
      </c>
      <c r="AH176" s="578"/>
      <c r="AI176" s="578"/>
      <c r="AJ176" s="578"/>
      <c r="AK176" s="578"/>
      <c r="AL176" s="578"/>
      <c r="AM176" s="580">
        <f t="shared" si="19"/>
        <v>0.26</v>
      </c>
      <c r="AN176" s="579" t="e">
        <f>G176-#REF!</f>
        <v>#REF!</v>
      </c>
      <c r="AO176" s="578"/>
      <c r="AP176" s="581"/>
      <c r="AQ176" s="582">
        <v>3.5270000000000001</v>
      </c>
    </row>
    <row r="177" spans="1:43" s="596" customFormat="1" ht="24.95" customHeight="1">
      <c r="A177" s="583"/>
      <c r="B177" s="584">
        <f t="shared" si="21"/>
        <v>158</v>
      </c>
      <c r="C177" s="585">
        <v>1.1579999999999999</v>
      </c>
      <c r="D177" s="585">
        <v>1.1579999999999999</v>
      </c>
      <c r="E177" s="586" t="s">
        <v>1051</v>
      </c>
      <c r="F177" s="587"/>
      <c r="G177" s="571">
        <v>3.53</v>
      </c>
      <c r="H177" s="571">
        <v>3.49</v>
      </c>
      <c r="I177" s="588">
        <v>7</v>
      </c>
      <c r="J177" s="588">
        <v>10</v>
      </c>
      <c r="K177" s="589">
        <f>'HITUNG SEGMEN'!P1701/1000</f>
        <v>3.29</v>
      </c>
      <c r="L177" s="589">
        <f>'HITUNG SEGMEN'!Q1701*100</f>
        <v>94.269340974212028</v>
      </c>
      <c r="M177" s="590">
        <f>'HITUNG SEGMEN'!P1702/1000</f>
        <v>0.2</v>
      </c>
      <c r="N177" s="591">
        <f>'HITUNG SEGMEN'!Q1702*100</f>
        <v>5.7306590257879657</v>
      </c>
      <c r="O177" s="590"/>
      <c r="P177" s="591"/>
      <c r="Q177" s="589"/>
      <c r="R177" s="592"/>
      <c r="S177" s="592"/>
      <c r="T177" s="592"/>
      <c r="U177" s="590"/>
      <c r="V177" s="592"/>
      <c r="W177" s="592"/>
      <c r="X177" s="592"/>
      <c r="Y177" s="592"/>
      <c r="Z177" s="592"/>
      <c r="AA177" s="592"/>
      <c r="AB177" s="592"/>
      <c r="AC177" s="592"/>
      <c r="AD177" s="593"/>
      <c r="AE177" s="566" t="s">
        <v>40</v>
      </c>
      <c r="AF177" s="594"/>
      <c r="AG177" s="579">
        <f t="shared" si="22"/>
        <v>1.6653345369377348E-16</v>
      </c>
      <c r="AH177" s="594"/>
      <c r="AI177" s="594"/>
      <c r="AJ177" s="594"/>
      <c r="AK177" s="594"/>
      <c r="AL177" s="594"/>
      <c r="AM177" s="580">
        <f t="shared" si="19"/>
        <v>3.49</v>
      </c>
      <c r="AN177" s="579" t="e">
        <f>G177-#REF!</f>
        <v>#REF!</v>
      </c>
      <c r="AO177" s="594"/>
      <c r="AP177" s="595"/>
      <c r="AQ177" s="596">
        <v>0.222</v>
      </c>
    </row>
    <row r="178" spans="1:43" s="596" customFormat="1" ht="24.95" customHeight="1">
      <c r="A178" s="583"/>
      <c r="B178" s="584">
        <f t="shared" si="21"/>
        <v>159</v>
      </c>
      <c r="C178" s="585">
        <v>1.159</v>
      </c>
      <c r="D178" s="585">
        <v>1.159</v>
      </c>
      <c r="E178" s="586" t="s">
        <v>1052</v>
      </c>
      <c r="F178" s="587"/>
      <c r="G178" s="571">
        <v>0.72</v>
      </c>
      <c r="H178" s="571">
        <v>0.72</v>
      </c>
      <c r="I178" s="588">
        <v>3</v>
      </c>
      <c r="J178" s="588">
        <v>10</v>
      </c>
      <c r="K178" s="589"/>
      <c r="L178" s="591"/>
      <c r="M178" s="590">
        <f>'HITUNG SEGMEN'!P1722/1000</f>
        <v>0.2</v>
      </c>
      <c r="N178" s="591">
        <f>'HITUNG SEGMEN'!Q1722*100</f>
        <v>27.777777777777779</v>
      </c>
      <c r="O178" s="590"/>
      <c r="P178" s="591"/>
      <c r="Q178" s="589"/>
      <c r="R178" s="592"/>
      <c r="S178" s="592"/>
      <c r="T178" s="592"/>
      <c r="U178" s="590"/>
      <c r="V178" s="592"/>
      <c r="W178" s="592"/>
      <c r="X178" s="592"/>
      <c r="Y178" s="592"/>
      <c r="Z178" s="592"/>
      <c r="AA178" s="592"/>
      <c r="AB178" s="592"/>
      <c r="AC178" s="592">
        <f>'HITUNG SEGMEN'!P1724/1000</f>
        <v>0.52</v>
      </c>
      <c r="AD178" s="592">
        <f>'HITUNG SEGMEN'!Q1724*100</f>
        <v>72.222222222222214</v>
      </c>
      <c r="AE178" s="566" t="s">
        <v>40</v>
      </c>
      <c r="AF178" s="594"/>
      <c r="AG178" s="579">
        <f t="shared" si="22"/>
        <v>0</v>
      </c>
      <c r="AH178" s="594"/>
      <c r="AI178" s="594"/>
      <c r="AJ178" s="594"/>
      <c r="AK178" s="594"/>
      <c r="AL178" s="594"/>
      <c r="AM178" s="580">
        <f t="shared" si="19"/>
        <v>0.2</v>
      </c>
      <c r="AN178" s="579" t="e">
        <f>G178-#REF!</f>
        <v>#REF!</v>
      </c>
      <c r="AO178" s="594"/>
      <c r="AP178" s="595"/>
      <c r="AQ178" s="596">
        <v>0.13700000000000001</v>
      </c>
    </row>
    <row r="179" spans="1:43" s="596" customFormat="1" ht="24.95" customHeight="1">
      <c r="A179" s="583"/>
      <c r="B179" s="584">
        <f t="shared" si="21"/>
        <v>160</v>
      </c>
      <c r="C179" s="585" t="s">
        <v>1060</v>
      </c>
      <c r="D179" s="585" t="s">
        <v>1060</v>
      </c>
      <c r="E179" s="586" t="s">
        <v>1053</v>
      </c>
      <c r="F179" s="587"/>
      <c r="G179" s="571">
        <v>0.14000000000000001</v>
      </c>
      <c r="H179" s="571">
        <v>0.13</v>
      </c>
      <c r="I179" s="588">
        <v>3</v>
      </c>
      <c r="J179" s="588">
        <v>5</v>
      </c>
      <c r="K179" s="589"/>
      <c r="L179" s="591"/>
      <c r="M179" s="590"/>
      <c r="N179" s="591"/>
      <c r="O179" s="590"/>
      <c r="P179" s="591"/>
      <c r="Q179" s="589">
        <f>'HITUNG SEGMEN'!P1731/1000</f>
        <v>0.13</v>
      </c>
      <c r="R179" s="592">
        <f>'HITUNG SEGMEN'!Q1731*100</f>
        <v>100</v>
      </c>
      <c r="S179" s="592"/>
      <c r="T179" s="592"/>
      <c r="U179" s="590"/>
      <c r="V179" s="592"/>
      <c r="W179" s="592"/>
      <c r="X179" s="592"/>
      <c r="Y179" s="592"/>
      <c r="Z179" s="592"/>
      <c r="AA179" s="592"/>
      <c r="AB179" s="592"/>
      <c r="AC179" s="592"/>
      <c r="AD179" s="593"/>
      <c r="AE179" s="566" t="s">
        <v>40</v>
      </c>
      <c r="AF179" s="594"/>
      <c r="AG179" s="579">
        <f t="shared" si="22"/>
        <v>0</v>
      </c>
      <c r="AH179" s="594"/>
      <c r="AI179" s="594"/>
      <c r="AJ179" s="594"/>
      <c r="AK179" s="594"/>
      <c r="AL179" s="594"/>
      <c r="AM179" s="580">
        <f t="shared" si="19"/>
        <v>0.13</v>
      </c>
      <c r="AN179" s="579" t="e">
        <f>G179-#REF!</f>
        <v>#REF!</v>
      </c>
      <c r="AO179" s="594"/>
      <c r="AP179" s="595"/>
      <c r="AQ179" s="596">
        <v>0.77900000000000003</v>
      </c>
    </row>
    <row r="180" spans="1:43" s="582" customFormat="1" ht="24.95" customHeight="1">
      <c r="A180" s="565"/>
      <c r="B180" s="566">
        <f t="shared" si="21"/>
        <v>161</v>
      </c>
      <c r="C180" s="567">
        <v>1.161</v>
      </c>
      <c r="D180" s="567">
        <v>1.161</v>
      </c>
      <c r="E180" s="568" t="s">
        <v>1054</v>
      </c>
      <c r="F180" s="569"/>
      <c r="G180" s="570">
        <v>0.78</v>
      </c>
      <c r="H180" s="571">
        <v>0.77</v>
      </c>
      <c r="I180" s="572">
        <v>5</v>
      </c>
      <c r="J180" s="572">
        <v>7</v>
      </c>
      <c r="K180" s="573">
        <f>'HITUNG SEGMEN'!P1735/1000</f>
        <v>0.77</v>
      </c>
      <c r="L180" s="574">
        <f>'HITUNG SEGMEN'!Q1735*100</f>
        <v>100</v>
      </c>
      <c r="M180" s="575"/>
      <c r="N180" s="574"/>
      <c r="O180" s="575"/>
      <c r="P180" s="574"/>
      <c r="Q180" s="573"/>
      <c r="R180" s="576"/>
      <c r="S180" s="576"/>
      <c r="T180" s="576"/>
      <c r="U180" s="575"/>
      <c r="V180" s="576"/>
      <c r="W180" s="576"/>
      <c r="X180" s="576"/>
      <c r="Y180" s="576"/>
      <c r="Z180" s="576"/>
      <c r="AA180" s="576"/>
      <c r="AB180" s="576"/>
      <c r="AC180" s="576"/>
      <c r="AD180" s="577"/>
      <c r="AE180" s="566" t="s">
        <v>40</v>
      </c>
      <c r="AF180" s="578"/>
      <c r="AG180" s="579">
        <f t="shared" si="22"/>
        <v>0</v>
      </c>
      <c r="AH180" s="578"/>
      <c r="AI180" s="578"/>
      <c r="AJ180" s="578"/>
      <c r="AK180" s="578"/>
      <c r="AL180" s="578"/>
      <c r="AM180" s="580">
        <f t="shared" si="19"/>
        <v>0.77</v>
      </c>
      <c r="AN180" s="579" t="e">
        <f>G180-#REF!</f>
        <v>#REF!</v>
      </c>
      <c r="AO180" s="578"/>
      <c r="AP180" s="581"/>
      <c r="AQ180" s="582">
        <v>0.16700000000000001</v>
      </c>
    </row>
    <row r="181" spans="1:43" s="596" customFormat="1" ht="24.95" customHeight="1">
      <c r="A181" s="583"/>
      <c r="B181" s="584">
        <f t="shared" si="21"/>
        <v>162</v>
      </c>
      <c r="C181" s="585">
        <v>1.1619999999999999</v>
      </c>
      <c r="D181" s="585">
        <v>1.1619999999999999</v>
      </c>
      <c r="E181" s="586" t="s">
        <v>1055</v>
      </c>
      <c r="F181" s="587"/>
      <c r="G181" s="571">
        <v>0.17</v>
      </c>
      <c r="H181" s="571">
        <v>0.3</v>
      </c>
      <c r="I181" s="588">
        <v>2.8</v>
      </c>
      <c r="J181" s="588">
        <v>4</v>
      </c>
      <c r="K181" s="589">
        <f>'HITUNG SEGMEN'!P1742/1000</f>
        <v>0.3</v>
      </c>
      <c r="L181" s="591">
        <f>'HITUNG SEGMEN'!Q1742*100</f>
        <v>100</v>
      </c>
      <c r="M181" s="590"/>
      <c r="N181" s="591"/>
      <c r="O181" s="590"/>
      <c r="P181" s="591"/>
      <c r="Q181" s="589"/>
      <c r="R181" s="592"/>
      <c r="S181" s="592"/>
      <c r="T181" s="592"/>
      <c r="U181" s="590"/>
      <c r="V181" s="592"/>
      <c r="W181" s="592"/>
      <c r="X181" s="592"/>
      <c r="Y181" s="592"/>
      <c r="Z181" s="592"/>
      <c r="AA181" s="592"/>
      <c r="AB181" s="592"/>
      <c r="AC181" s="592"/>
      <c r="AD181" s="593"/>
      <c r="AE181" s="566" t="s">
        <v>40</v>
      </c>
      <c r="AF181" s="594"/>
      <c r="AG181" s="579">
        <f t="shared" si="22"/>
        <v>0</v>
      </c>
      <c r="AH181" s="594"/>
      <c r="AI181" s="594"/>
      <c r="AJ181" s="594"/>
      <c r="AK181" s="594"/>
      <c r="AL181" s="594"/>
      <c r="AM181" s="580">
        <f t="shared" si="19"/>
        <v>0.3</v>
      </c>
      <c r="AN181" s="579" t="e">
        <f>G181-#REF!</f>
        <v>#REF!</v>
      </c>
      <c r="AO181" s="594"/>
      <c r="AP181" s="595"/>
    </row>
    <row r="182" spans="1:43" s="582" customFormat="1" ht="24.95" customHeight="1">
      <c r="A182" s="565"/>
      <c r="B182" s="566">
        <f t="shared" si="21"/>
        <v>163</v>
      </c>
      <c r="C182" s="567">
        <v>1.163</v>
      </c>
      <c r="D182" s="567">
        <v>1.163</v>
      </c>
      <c r="E182" s="568" t="s">
        <v>1056</v>
      </c>
      <c r="F182" s="569"/>
      <c r="G182" s="570">
        <f>'HITUNG SEGMEN'!E1749</f>
        <v>1.65</v>
      </c>
      <c r="H182" s="571">
        <v>1.65</v>
      </c>
      <c r="I182" s="572">
        <v>3</v>
      </c>
      <c r="J182" s="572">
        <v>5</v>
      </c>
      <c r="K182" s="573">
        <f>'HITUNG SEGMEN'!P1749/1000</f>
        <v>1.65</v>
      </c>
      <c r="L182" s="574">
        <f>'HITUNG SEGMEN'!Q1749*100</f>
        <v>100</v>
      </c>
      <c r="M182" s="575"/>
      <c r="N182" s="574"/>
      <c r="O182" s="575"/>
      <c r="P182" s="574"/>
      <c r="Q182" s="573"/>
      <c r="R182" s="576"/>
      <c r="S182" s="576"/>
      <c r="T182" s="576"/>
      <c r="U182" s="575"/>
      <c r="V182" s="576"/>
      <c r="W182" s="576"/>
      <c r="X182" s="576"/>
      <c r="Y182" s="576"/>
      <c r="Z182" s="576"/>
      <c r="AA182" s="576"/>
      <c r="AB182" s="576"/>
      <c r="AC182" s="576"/>
      <c r="AD182" s="577"/>
      <c r="AE182" s="566" t="s">
        <v>40</v>
      </c>
      <c r="AF182" s="578"/>
      <c r="AG182" s="579">
        <f t="shared" si="22"/>
        <v>0</v>
      </c>
      <c r="AH182" s="578"/>
      <c r="AI182" s="578"/>
      <c r="AJ182" s="578"/>
      <c r="AK182" s="578"/>
      <c r="AL182" s="578"/>
      <c r="AM182" s="580">
        <f t="shared" si="19"/>
        <v>1.65</v>
      </c>
      <c r="AN182" s="579" t="e">
        <f>G182-#REF!</f>
        <v>#REF!</v>
      </c>
      <c r="AO182" s="578"/>
      <c r="AP182" s="581"/>
    </row>
    <row r="183" spans="1:43" s="582" customFormat="1" ht="24.95" customHeight="1">
      <c r="A183" s="565"/>
      <c r="B183" s="566">
        <f t="shared" si="21"/>
        <v>164</v>
      </c>
      <c r="C183" s="567">
        <v>1.1639999999999999</v>
      </c>
      <c r="D183" s="567">
        <v>1.1639999999999999</v>
      </c>
      <c r="E183" s="568" t="s">
        <v>1057</v>
      </c>
      <c r="F183" s="569"/>
      <c r="G183" s="570">
        <v>1.04</v>
      </c>
      <c r="H183" s="571">
        <v>1.06</v>
      </c>
      <c r="I183" s="572">
        <v>7.5</v>
      </c>
      <c r="J183" s="572">
        <v>9</v>
      </c>
      <c r="K183" s="573">
        <f>'HITUNG SEGMEN'!P1758/1000</f>
        <v>1.06</v>
      </c>
      <c r="L183" s="574">
        <f>'HITUNG SEGMEN'!Q1758*100</f>
        <v>100</v>
      </c>
      <c r="M183" s="575"/>
      <c r="N183" s="574"/>
      <c r="O183" s="575"/>
      <c r="P183" s="574"/>
      <c r="Q183" s="573"/>
      <c r="R183" s="576"/>
      <c r="S183" s="576"/>
      <c r="T183" s="576"/>
      <c r="U183" s="575"/>
      <c r="V183" s="576"/>
      <c r="W183" s="576"/>
      <c r="X183" s="576"/>
      <c r="Y183" s="576"/>
      <c r="Z183" s="576"/>
      <c r="AA183" s="576"/>
      <c r="AB183" s="576"/>
      <c r="AC183" s="576"/>
      <c r="AD183" s="577"/>
      <c r="AE183" s="566" t="s">
        <v>40</v>
      </c>
      <c r="AF183" s="578"/>
      <c r="AG183" s="579">
        <f t="shared" si="22"/>
        <v>0</v>
      </c>
      <c r="AH183" s="578"/>
      <c r="AI183" s="578"/>
      <c r="AJ183" s="578"/>
      <c r="AK183" s="578"/>
      <c r="AL183" s="578"/>
      <c r="AM183" s="580">
        <f t="shared" si="19"/>
        <v>1.06</v>
      </c>
      <c r="AN183" s="579" t="e">
        <f>G183-#REF!</f>
        <v>#REF!</v>
      </c>
      <c r="AO183" s="578"/>
      <c r="AP183" s="581"/>
    </row>
    <row r="184" spans="1:43" s="582" customFormat="1" ht="24.95" customHeight="1">
      <c r="A184" s="565"/>
      <c r="B184" s="566">
        <f t="shared" si="21"/>
        <v>165</v>
      </c>
      <c r="C184" s="567">
        <v>1.165</v>
      </c>
      <c r="D184" s="567">
        <v>1.165</v>
      </c>
      <c r="E184" s="568" t="s">
        <v>1058</v>
      </c>
      <c r="F184" s="569"/>
      <c r="G184" s="570">
        <v>0.25</v>
      </c>
      <c r="H184" s="571">
        <v>0.26</v>
      </c>
      <c r="I184" s="572">
        <v>4</v>
      </c>
      <c r="J184" s="572">
        <v>6</v>
      </c>
      <c r="K184" s="573">
        <f>'HITUNG SEGMEN'!P1766/1000</f>
        <v>0.26</v>
      </c>
      <c r="L184" s="574">
        <f>'HITUNG SEGMEN'!Q1766*100</f>
        <v>100</v>
      </c>
      <c r="M184" s="575"/>
      <c r="N184" s="574"/>
      <c r="O184" s="575"/>
      <c r="P184" s="574"/>
      <c r="Q184" s="573"/>
      <c r="R184" s="576"/>
      <c r="S184" s="576"/>
      <c r="T184" s="576"/>
      <c r="U184" s="575"/>
      <c r="V184" s="576"/>
      <c r="W184" s="576"/>
      <c r="X184" s="576"/>
      <c r="Y184" s="576"/>
      <c r="Z184" s="576"/>
      <c r="AA184" s="576"/>
      <c r="AB184" s="576"/>
      <c r="AC184" s="576"/>
      <c r="AD184" s="577"/>
      <c r="AE184" s="566" t="s">
        <v>40</v>
      </c>
      <c r="AF184" s="578"/>
      <c r="AG184" s="579">
        <f t="shared" si="22"/>
        <v>0</v>
      </c>
      <c r="AH184" s="578"/>
      <c r="AI184" s="578"/>
      <c r="AJ184" s="578"/>
      <c r="AK184" s="578"/>
      <c r="AL184" s="578"/>
      <c r="AM184" s="580">
        <f t="shared" si="19"/>
        <v>0.26</v>
      </c>
      <c r="AN184" s="579" t="e">
        <f>G184-#REF!</f>
        <v>#REF!</v>
      </c>
      <c r="AO184" s="578"/>
      <c r="AP184" s="581"/>
    </row>
    <row r="185" spans="1:43" s="596" customFormat="1" ht="24.95" customHeight="1">
      <c r="A185" s="583"/>
      <c r="B185" s="584">
        <f t="shared" si="21"/>
        <v>166</v>
      </c>
      <c r="C185" s="585">
        <v>1.1659999999999999</v>
      </c>
      <c r="D185" s="585">
        <v>1.1659999999999999</v>
      </c>
      <c r="E185" s="586" t="s">
        <v>1059</v>
      </c>
      <c r="F185" s="587"/>
      <c r="G185" s="571">
        <v>0.31</v>
      </c>
      <c r="H185" s="571">
        <v>0.34</v>
      </c>
      <c r="I185" s="588">
        <v>3.5</v>
      </c>
      <c r="J185" s="588">
        <v>6</v>
      </c>
      <c r="K185" s="589"/>
      <c r="L185" s="591"/>
      <c r="M185" s="590"/>
      <c r="N185" s="591"/>
      <c r="O185" s="590"/>
      <c r="P185" s="591"/>
      <c r="Q185" s="589">
        <f>'HITUNG SEGMEN'!P1776/1000</f>
        <v>0.34</v>
      </c>
      <c r="R185" s="592">
        <f>'HITUNG SEGMEN'!Q1776*100</f>
        <v>100</v>
      </c>
      <c r="S185" s="592"/>
      <c r="T185" s="592"/>
      <c r="U185" s="590"/>
      <c r="V185" s="592"/>
      <c r="W185" s="592"/>
      <c r="X185" s="592"/>
      <c r="Y185" s="592"/>
      <c r="Z185" s="592"/>
      <c r="AA185" s="592"/>
      <c r="AB185" s="592"/>
      <c r="AC185" s="592"/>
      <c r="AD185" s="593"/>
      <c r="AE185" s="566" t="s">
        <v>29</v>
      </c>
      <c r="AF185" s="594"/>
      <c r="AG185" s="579">
        <f t="shared" si="22"/>
        <v>0</v>
      </c>
      <c r="AH185" s="594"/>
      <c r="AI185" s="594"/>
      <c r="AJ185" s="594"/>
      <c r="AK185" s="594"/>
      <c r="AL185" s="594"/>
      <c r="AM185" s="580">
        <f t="shared" si="19"/>
        <v>0.34</v>
      </c>
      <c r="AN185" s="579" t="e">
        <f>G185-#REF!</f>
        <v>#REF!</v>
      </c>
      <c r="AO185" s="594"/>
      <c r="AP185" s="595"/>
      <c r="AQ185" s="596">
        <v>0</v>
      </c>
    </row>
    <row r="186" spans="1:43" s="582" customFormat="1" ht="24.95" customHeight="1">
      <c r="A186" s="565"/>
      <c r="B186" s="566">
        <f t="shared" si="21"/>
        <v>167</v>
      </c>
      <c r="C186" s="567">
        <v>1.167</v>
      </c>
      <c r="D186" s="567">
        <v>1.167</v>
      </c>
      <c r="E186" s="568" t="s">
        <v>833</v>
      </c>
      <c r="F186" s="569"/>
      <c r="G186" s="570">
        <f>'HITUNG SEGMEN'!E1780</f>
        <v>1.79</v>
      </c>
      <c r="H186" s="571">
        <v>1.79</v>
      </c>
      <c r="I186" s="572">
        <v>4.2</v>
      </c>
      <c r="J186" s="572">
        <v>6</v>
      </c>
      <c r="K186" s="573">
        <f>'HITUNG SEGMEN'!P1780/1000</f>
        <v>1.19</v>
      </c>
      <c r="L186" s="574">
        <f>'HITUNG SEGMEN'!Q1780*100</f>
        <v>66.480446927374302</v>
      </c>
      <c r="M186" s="575">
        <f>'HITUNG SEGMEN'!P1781/1000</f>
        <v>0.6</v>
      </c>
      <c r="N186" s="574">
        <f>'HITUNG SEGMEN'!Q1781*100</f>
        <v>33.519553072625698</v>
      </c>
      <c r="O186" s="575"/>
      <c r="P186" s="574"/>
      <c r="Q186" s="573"/>
      <c r="R186" s="576"/>
      <c r="S186" s="576"/>
      <c r="T186" s="576"/>
      <c r="U186" s="575"/>
      <c r="V186" s="576"/>
      <c r="W186" s="576"/>
      <c r="X186" s="576"/>
      <c r="Y186" s="576"/>
      <c r="Z186" s="576"/>
      <c r="AA186" s="576"/>
      <c r="AB186" s="576"/>
      <c r="AC186" s="576"/>
      <c r="AD186" s="577"/>
      <c r="AE186" s="566" t="s">
        <v>40</v>
      </c>
      <c r="AF186" s="578"/>
      <c r="AG186" s="579">
        <f t="shared" si="22"/>
        <v>1.1102230246251565E-16</v>
      </c>
      <c r="AH186" s="578"/>
      <c r="AI186" s="578"/>
      <c r="AJ186" s="578"/>
      <c r="AK186" s="578"/>
      <c r="AL186" s="578"/>
      <c r="AM186" s="580">
        <f t="shared" si="19"/>
        <v>1.79</v>
      </c>
      <c r="AN186" s="579" t="e">
        <f>G186-#REF!</f>
        <v>#REF!</v>
      </c>
      <c r="AO186" s="578"/>
      <c r="AP186" s="581"/>
      <c r="AQ186" s="582">
        <v>0.89700000000000002</v>
      </c>
    </row>
    <row r="187" spans="1:43" s="596" customFormat="1" ht="24.95" customHeight="1">
      <c r="A187" s="583"/>
      <c r="B187" s="584">
        <f t="shared" si="21"/>
        <v>168</v>
      </c>
      <c r="C187" s="585">
        <v>1.1679999999999999</v>
      </c>
      <c r="D187" s="585">
        <v>1.1679999999999999</v>
      </c>
      <c r="E187" s="597" t="s">
        <v>1042</v>
      </c>
      <c r="F187" s="587"/>
      <c r="G187" s="571">
        <v>0.9</v>
      </c>
      <c r="H187" s="571">
        <v>0.88</v>
      </c>
      <c r="I187" s="588">
        <v>3</v>
      </c>
      <c r="J187" s="588">
        <v>5</v>
      </c>
      <c r="K187" s="589"/>
      <c r="L187" s="591"/>
      <c r="M187" s="590"/>
      <c r="N187" s="591"/>
      <c r="O187" s="590"/>
      <c r="P187" s="591"/>
      <c r="Q187" s="589">
        <f>'HITUNG SEGMEN'!P1795/1000</f>
        <v>0.88</v>
      </c>
      <c r="R187" s="592">
        <f>'HITUNG SEGMEN'!Q1795*100</f>
        <v>100</v>
      </c>
      <c r="S187" s="592"/>
      <c r="T187" s="592"/>
      <c r="U187" s="590"/>
      <c r="V187" s="592"/>
      <c r="W187" s="592"/>
      <c r="X187" s="592"/>
      <c r="Y187" s="592"/>
      <c r="Z187" s="592"/>
      <c r="AA187" s="592"/>
      <c r="AB187" s="592"/>
      <c r="AC187" s="592"/>
      <c r="AD187" s="593"/>
      <c r="AE187" s="566" t="s">
        <v>40</v>
      </c>
      <c r="AF187" s="594"/>
      <c r="AG187" s="579">
        <f t="shared" si="22"/>
        <v>0</v>
      </c>
      <c r="AH187" s="594"/>
      <c r="AI187" s="594"/>
      <c r="AJ187" s="594"/>
      <c r="AK187" s="594"/>
      <c r="AL187" s="594"/>
      <c r="AM187" s="580">
        <f t="shared" si="19"/>
        <v>0.88</v>
      </c>
      <c r="AN187" s="579" t="e">
        <f>G187-#REF!</f>
        <v>#REF!</v>
      </c>
      <c r="AO187" s="594"/>
      <c r="AP187" s="595"/>
      <c r="AQ187" s="596">
        <v>1.6</v>
      </c>
    </row>
    <row r="188" spans="1:43" s="596" customFormat="1" ht="24.95" customHeight="1">
      <c r="A188" s="583"/>
      <c r="B188" s="584">
        <f t="shared" si="21"/>
        <v>169</v>
      </c>
      <c r="C188" s="585">
        <v>1.169</v>
      </c>
      <c r="D188" s="585">
        <v>1.169</v>
      </c>
      <c r="E188" s="597" t="s">
        <v>1061</v>
      </c>
      <c r="F188" s="587"/>
      <c r="G188" s="571">
        <v>1.6</v>
      </c>
      <c r="H188" s="571">
        <v>1.59</v>
      </c>
      <c r="I188" s="588">
        <v>3</v>
      </c>
      <c r="J188" s="588">
        <v>5</v>
      </c>
      <c r="K188" s="589">
        <f>'HITUNG SEGMEN'!P1799/1000</f>
        <v>0.99</v>
      </c>
      <c r="L188" s="591">
        <f>'HITUNG SEGMEN'!Q1799*100</f>
        <v>62.264150943396224</v>
      </c>
      <c r="M188" s="590"/>
      <c r="N188" s="591"/>
      <c r="O188" s="590"/>
      <c r="P188" s="591"/>
      <c r="Q188" s="589">
        <f>'HITUNG SEGMEN'!P1802/1000</f>
        <v>0.6</v>
      </c>
      <c r="R188" s="592">
        <f>'HITUNG SEGMEN'!Q1802*100</f>
        <v>37.735849056603776</v>
      </c>
      <c r="S188" s="592"/>
      <c r="T188" s="592"/>
      <c r="U188" s="590"/>
      <c r="V188" s="592"/>
      <c r="W188" s="592"/>
      <c r="X188" s="592"/>
      <c r="Y188" s="592"/>
      <c r="Z188" s="592"/>
      <c r="AA188" s="592"/>
      <c r="AB188" s="592"/>
      <c r="AC188" s="592"/>
      <c r="AD188" s="593"/>
      <c r="AE188" s="566" t="s">
        <v>40</v>
      </c>
      <c r="AF188" s="594"/>
      <c r="AG188" s="579">
        <f t="shared" si="22"/>
        <v>1.1102230246251565E-16</v>
      </c>
      <c r="AH188" s="594"/>
      <c r="AI188" s="594"/>
      <c r="AJ188" s="594"/>
      <c r="AK188" s="594"/>
      <c r="AL188" s="594"/>
      <c r="AM188" s="580">
        <f t="shared" si="19"/>
        <v>1.5899999999999999</v>
      </c>
      <c r="AN188" s="579" t="e">
        <f>G188-#REF!</f>
        <v>#REF!</v>
      </c>
      <c r="AO188" s="594"/>
      <c r="AP188" s="595"/>
      <c r="AQ188" s="596">
        <v>0.95899999999999996</v>
      </c>
    </row>
    <row r="189" spans="1:43" s="596" customFormat="1" ht="24.95" customHeight="1">
      <c r="A189" s="583"/>
      <c r="B189" s="584">
        <f t="shared" si="21"/>
        <v>170</v>
      </c>
      <c r="C189" s="585" t="s">
        <v>1113</v>
      </c>
      <c r="D189" s="585" t="s">
        <v>1113</v>
      </c>
      <c r="E189" s="597" t="s">
        <v>1062</v>
      </c>
      <c r="F189" s="587"/>
      <c r="G189" s="571">
        <f>'HITUNG SEGMEN'!E1809</f>
        <v>0.97</v>
      </c>
      <c r="H189" s="571">
        <v>0.97</v>
      </c>
      <c r="I189" s="588">
        <v>4</v>
      </c>
      <c r="J189" s="588">
        <v>6</v>
      </c>
      <c r="K189" s="589">
        <f>'HITUNG SEGMEN'!P1809/1000</f>
        <v>0.97</v>
      </c>
      <c r="L189" s="591">
        <f>'HITUNG SEGMEN'!Q1809*100</f>
        <v>100</v>
      </c>
      <c r="M189" s="590"/>
      <c r="N189" s="591"/>
      <c r="O189" s="590"/>
      <c r="P189" s="591"/>
      <c r="Q189" s="589"/>
      <c r="R189" s="592"/>
      <c r="S189" s="592"/>
      <c r="T189" s="592"/>
      <c r="U189" s="590"/>
      <c r="V189" s="592"/>
      <c r="W189" s="592"/>
      <c r="X189" s="592"/>
      <c r="Y189" s="592"/>
      <c r="Z189" s="592"/>
      <c r="AA189" s="592"/>
      <c r="AB189" s="592"/>
      <c r="AC189" s="592"/>
      <c r="AD189" s="593"/>
      <c r="AE189" s="566" t="s">
        <v>40</v>
      </c>
      <c r="AF189" s="594"/>
      <c r="AG189" s="579">
        <f t="shared" si="22"/>
        <v>0</v>
      </c>
      <c r="AH189" s="594"/>
      <c r="AI189" s="594"/>
      <c r="AJ189" s="594"/>
      <c r="AK189" s="594"/>
      <c r="AL189" s="594"/>
      <c r="AM189" s="580">
        <f t="shared" si="19"/>
        <v>0.97</v>
      </c>
      <c r="AN189" s="579" t="e">
        <f>G189-#REF!</f>
        <v>#REF!</v>
      </c>
      <c r="AO189" s="594"/>
      <c r="AP189" s="595"/>
      <c r="AQ189" s="596">
        <v>1</v>
      </c>
    </row>
    <row r="190" spans="1:43" s="596" customFormat="1" ht="24.95" customHeight="1">
      <c r="A190" s="583"/>
      <c r="B190" s="584">
        <f t="shared" si="21"/>
        <v>171</v>
      </c>
      <c r="C190" s="585">
        <v>1.171</v>
      </c>
      <c r="D190" s="585">
        <v>1.171</v>
      </c>
      <c r="E190" s="597" t="s">
        <v>1063</v>
      </c>
      <c r="F190" s="587"/>
      <c r="G190" s="571">
        <v>1.01</v>
      </c>
      <c r="H190" s="571">
        <v>1</v>
      </c>
      <c r="I190" s="588">
        <v>3</v>
      </c>
      <c r="J190" s="588">
        <v>6</v>
      </c>
      <c r="K190" s="589">
        <f>'HITUNG SEGMEN'!P1815/1000</f>
        <v>1</v>
      </c>
      <c r="L190" s="591">
        <f>'HITUNG SEGMEN'!Q1815*100</f>
        <v>100</v>
      </c>
      <c r="M190" s="590"/>
      <c r="N190" s="591"/>
      <c r="O190" s="590"/>
      <c r="P190" s="591"/>
      <c r="Q190" s="589"/>
      <c r="R190" s="592"/>
      <c r="S190" s="592"/>
      <c r="T190" s="592"/>
      <c r="U190" s="590"/>
      <c r="V190" s="592"/>
      <c r="W190" s="592"/>
      <c r="X190" s="592"/>
      <c r="Y190" s="592"/>
      <c r="Z190" s="592"/>
      <c r="AA190" s="592"/>
      <c r="AB190" s="592"/>
      <c r="AC190" s="592"/>
      <c r="AD190" s="593"/>
      <c r="AE190" s="566" t="s">
        <v>40</v>
      </c>
      <c r="AF190" s="594"/>
      <c r="AG190" s="579">
        <f t="shared" si="22"/>
        <v>0</v>
      </c>
      <c r="AH190" s="594"/>
      <c r="AI190" s="594"/>
      <c r="AJ190" s="594"/>
      <c r="AK190" s="594"/>
      <c r="AL190" s="594"/>
      <c r="AM190" s="580">
        <f t="shared" si="19"/>
        <v>1</v>
      </c>
      <c r="AN190" s="579" t="e">
        <f>G190-#REF!</f>
        <v>#REF!</v>
      </c>
      <c r="AO190" s="594"/>
      <c r="AP190" s="595"/>
      <c r="AQ190" s="596">
        <v>1.4650000000000001</v>
      </c>
    </row>
    <row r="191" spans="1:43" s="596" customFormat="1" ht="24.95" customHeight="1">
      <c r="A191" s="583"/>
      <c r="B191" s="584">
        <f t="shared" si="21"/>
        <v>172</v>
      </c>
      <c r="C191" s="585">
        <v>1.1719999999999999</v>
      </c>
      <c r="D191" s="585">
        <v>1.1719999999999999</v>
      </c>
      <c r="E191" s="597" t="s">
        <v>1064</v>
      </c>
      <c r="F191" s="587"/>
      <c r="G191" s="571">
        <f>'HITUNG SEGMEN'!E1822</f>
        <v>1.43</v>
      </c>
      <c r="H191" s="571">
        <v>1.43</v>
      </c>
      <c r="I191" s="588">
        <v>3</v>
      </c>
      <c r="J191" s="588">
        <v>6</v>
      </c>
      <c r="K191" s="589">
        <f>'HITUNG SEGMEN'!P1822/1000</f>
        <v>0.43</v>
      </c>
      <c r="L191" s="591">
        <f>'HITUNG SEGMEN'!Q1822*100</f>
        <v>30.069930069930066</v>
      </c>
      <c r="M191" s="590">
        <f>'HITUNG SEGMEN'!P1823/1000</f>
        <v>0.6</v>
      </c>
      <c r="N191" s="591">
        <f>'HITUNG SEGMEN'!Q1823*100</f>
        <v>41.95804195804196</v>
      </c>
      <c r="O191" s="590">
        <f>'HITUNG SEGMEN'!P1824/1000</f>
        <v>0.4</v>
      </c>
      <c r="P191" s="591">
        <f>'HITUNG SEGMEN'!Q1824*100</f>
        <v>27.972027972027973</v>
      </c>
      <c r="Q191" s="589"/>
      <c r="R191" s="592"/>
      <c r="S191" s="592"/>
      <c r="T191" s="592"/>
      <c r="U191" s="590"/>
      <c r="V191" s="592"/>
      <c r="W191" s="592"/>
      <c r="X191" s="592"/>
      <c r="Y191" s="592"/>
      <c r="Z191" s="592"/>
      <c r="AA191" s="592"/>
      <c r="AB191" s="592"/>
      <c r="AC191" s="592"/>
      <c r="AD191" s="593"/>
      <c r="AE191" s="566" t="s">
        <v>40</v>
      </c>
      <c r="AF191" s="594"/>
      <c r="AG191" s="579">
        <f t="shared" si="22"/>
        <v>0</v>
      </c>
      <c r="AH191" s="594"/>
      <c r="AI191" s="594"/>
      <c r="AJ191" s="594"/>
      <c r="AK191" s="594"/>
      <c r="AL191" s="594"/>
      <c r="AM191" s="580">
        <f t="shared" si="19"/>
        <v>1.4300000000000002</v>
      </c>
      <c r="AN191" s="579" t="e">
        <f>G191-#REF!</f>
        <v>#REF!</v>
      </c>
      <c r="AO191" s="594"/>
      <c r="AP191" s="595"/>
      <c r="AQ191" s="596">
        <v>0.24</v>
      </c>
    </row>
    <row r="192" spans="1:43" s="596" customFormat="1" ht="24.95" customHeight="1">
      <c r="A192" s="583"/>
      <c r="B192" s="584">
        <f t="shared" si="21"/>
        <v>173</v>
      </c>
      <c r="C192" s="585">
        <v>1.173</v>
      </c>
      <c r="D192" s="585">
        <v>1.173</v>
      </c>
      <c r="E192" s="597" t="s">
        <v>1065</v>
      </c>
      <c r="F192" s="587"/>
      <c r="G192" s="571">
        <v>0.24</v>
      </c>
      <c r="H192" s="571">
        <v>0.24</v>
      </c>
      <c r="I192" s="588">
        <v>2.6</v>
      </c>
      <c r="J192" s="588">
        <v>5</v>
      </c>
      <c r="K192" s="589"/>
      <c r="L192" s="591"/>
      <c r="M192" s="590"/>
      <c r="N192" s="591"/>
      <c r="O192" s="590">
        <f>'HITUNG SEGMEN'!P1833/1000</f>
        <v>0.24</v>
      </c>
      <c r="P192" s="591">
        <f>'HITUNG SEGMEN'!Q1833*100</f>
        <v>100</v>
      </c>
      <c r="Q192" s="589"/>
      <c r="R192" s="592"/>
      <c r="S192" s="592"/>
      <c r="T192" s="592"/>
      <c r="U192" s="590"/>
      <c r="V192" s="592"/>
      <c r="W192" s="592"/>
      <c r="X192" s="592"/>
      <c r="Y192" s="592"/>
      <c r="Z192" s="592"/>
      <c r="AA192" s="592"/>
      <c r="AB192" s="592"/>
      <c r="AC192" s="592"/>
      <c r="AD192" s="593"/>
      <c r="AE192" s="566" t="s">
        <v>40</v>
      </c>
      <c r="AF192" s="594"/>
      <c r="AG192" s="579">
        <f t="shared" si="22"/>
        <v>0</v>
      </c>
      <c r="AH192" s="594"/>
      <c r="AI192" s="594"/>
      <c r="AJ192" s="594"/>
      <c r="AK192" s="594"/>
      <c r="AL192" s="594"/>
      <c r="AM192" s="580">
        <f t="shared" si="19"/>
        <v>0.24</v>
      </c>
      <c r="AN192" s="579" t="e">
        <f>G192-#REF!</f>
        <v>#REF!</v>
      </c>
      <c r="AO192" s="594"/>
      <c r="AP192" s="595"/>
      <c r="AQ192" s="596">
        <v>0.59</v>
      </c>
    </row>
    <row r="193" spans="1:42" s="582" customFormat="1" ht="24.95" customHeight="1">
      <c r="A193" s="565"/>
      <c r="B193" s="566">
        <v>174</v>
      </c>
      <c r="C193" s="567">
        <v>1.1739999999999999</v>
      </c>
      <c r="D193" s="567">
        <v>1.1739999999999999</v>
      </c>
      <c r="E193" s="597" t="s">
        <v>1067</v>
      </c>
      <c r="F193" s="569"/>
      <c r="G193" s="570">
        <f>'HITUNG SEGMEN'!E1838</f>
        <v>0.57999999999999996</v>
      </c>
      <c r="H193" s="571">
        <v>0.57999999999999996</v>
      </c>
      <c r="I193" s="572">
        <v>5</v>
      </c>
      <c r="J193" s="572">
        <v>7</v>
      </c>
      <c r="K193" s="573">
        <f>'HITUNG SEGMEN'!P1838/1000</f>
        <v>0.57999999999999996</v>
      </c>
      <c r="L193" s="574">
        <f>'HITUNG SEGMEN'!Q1838*100</f>
        <v>100</v>
      </c>
      <c r="M193" s="575"/>
      <c r="N193" s="574"/>
      <c r="O193" s="575"/>
      <c r="P193" s="574"/>
      <c r="Q193" s="573"/>
      <c r="R193" s="576"/>
      <c r="S193" s="576"/>
      <c r="T193" s="576"/>
      <c r="U193" s="575"/>
      <c r="V193" s="576"/>
      <c r="W193" s="576"/>
      <c r="X193" s="576"/>
      <c r="Y193" s="576"/>
      <c r="Z193" s="576"/>
      <c r="AA193" s="576"/>
      <c r="AB193" s="576"/>
      <c r="AC193" s="576"/>
      <c r="AD193" s="577"/>
      <c r="AE193" s="566" t="s">
        <v>40</v>
      </c>
      <c r="AF193" s="578"/>
      <c r="AG193" s="579">
        <f t="shared" si="22"/>
        <v>0</v>
      </c>
      <c r="AH193" s="578"/>
      <c r="AI193" s="578"/>
      <c r="AJ193" s="578"/>
      <c r="AK193" s="578"/>
      <c r="AL193" s="578"/>
      <c r="AM193" s="580">
        <f t="shared" si="19"/>
        <v>0.57999999999999996</v>
      </c>
      <c r="AN193" s="579" t="e">
        <f>G193-#REF!</f>
        <v>#REF!</v>
      </c>
      <c r="AO193" s="578"/>
      <c r="AP193" s="581"/>
    </row>
    <row r="194" spans="1:42" s="502" customFormat="1" ht="24.95" customHeight="1">
      <c r="A194" s="503"/>
      <c r="B194" s="495"/>
      <c r="C194" s="496"/>
      <c r="D194" s="497"/>
      <c r="E194" s="458"/>
      <c r="F194" s="498"/>
      <c r="G194" s="499"/>
      <c r="H194" s="547">
        <f>SUM(H156:H193)</f>
        <v>61.830000000000005</v>
      </c>
      <c r="I194" s="547"/>
      <c r="J194" s="513"/>
      <c r="K194" s="547">
        <f>SUM(K156:K193)</f>
        <v>44.55</v>
      </c>
      <c r="L194" s="547"/>
      <c r="M194" s="547">
        <f t="shared" ref="M194:AC194" si="23">SUM(M156:M193)</f>
        <v>10.299999999999997</v>
      </c>
      <c r="N194" s="547"/>
      <c r="O194" s="547">
        <f t="shared" si="23"/>
        <v>1.1100000000000001</v>
      </c>
      <c r="P194" s="547"/>
      <c r="Q194" s="547">
        <f t="shared" si="23"/>
        <v>2.75</v>
      </c>
      <c r="R194" s="547"/>
      <c r="S194" s="547">
        <f t="shared" si="23"/>
        <v>0</v>
      </c>
      <c r="T194" s="547"/>
      <c r="U194" s="547">
        <f t="shared" si="23"/>
        <v>0</v>
      </c>
      <c r="V194" s="547"/>
      <c r="W194" s="547">
        <f t="shared" si="23"/>
        <v>2.6</v>
      </c>
      <c r="X194" s="547"/>
      <c r="Y194" s="547">
        <f t="shared" si="23"/>
        <v>0</v>
      </c>
      <c r="Z194" s="547"/>
      <c r="AA194" s="547">
        <f t="shared" si="23"/>
        <v>0</v>
      </c>
      <c r="AB194" s="547"/>
      <c r="AC194" s="547">
        <f t="shared" si="23"/>
        <v>0.52</v>
      </c>
      <c r="AD194" s="547"/>
      <c r="AE194" s="519"/>
      <c r="AF194" s="500"/>
      <c r="AG194" s="476">
        <f t="shared" si="22"/>
        <v>1.0658141036401503E-14</v>
      </c>
      <c r="AH194" s="476" t="e">
        <f>#REF!-L194-N194-P194-R194-T194-V194-X194-Z194-AB194-AD194</f>
        <v>#REF!</v>
      </c>
      <c r="AI194" s="563">
        <f>AD194+AB194+Z194+X194+V194+T194+R194+P194+N194+L194</f>
        <v>0</v>
      </c>
      <c r="AJ194" s="500"/>
      <c r="AK194" s="500"/>
      <c r="AL194" s="500"/>
      <c r="AM194" s="475">
        <f t="shared" si="19"/>
        <v>58.709999999999994</v>
      </c>
      <c r="AN194" s="476" t="e">
        <f>G194-#REF!</f>
        <v>#REF!</v>
      </c>
      <c r="AO194" s="500"/>
      <c r="AP194" s="501"/>
    </row>
    <row r="195" spans="1:42">
      <c r="C195" s="15" t="s">
        <v>418</v>
      </c>
    </row>
    <row r="196" spans="1:42">
      <c r="Z196" s="18" t="s">
        <v>419</v>
      </c>
    </row>
    <row r="197" spans="1:42">
      <c r="Z197" s="18" t="s">
        <v>420</v>
      </c>
    </row>
    <row r="198" spans="1:42">
      <c r="E198" s="425" t="s">
        <v>421</v>
      </c>
      <c r="Z198" s="18" t="s">
        <v>422</v>
      </c>
    </row>
    <row r="199" spans="1:42">
      <c r="E199" s="425" t="s">
        <v>423</v>
      </c>
      <c r="G199" s="17"/>
      <c r="H199" s="17"/>
      <c r="Z199" s="18"/>
    </row>
    <row r="200" spans="1:42">
      <c r="E200" s="425"/>
      <c r="Z200" s="18"/>
    </row>
    <row r="201" spans="1:42">
      <c r="E201" s="425"/>
      <c r="Z201" s="18"/>
    </row>
    <row r="202" spans="1:42">
      <c r="X202" s="16"/>
    </row>
    <row r="203" spans="1:42" ht="15">
      <c r="E203" s="426" t="s">
        <v>424</v>
      </c>
      <c r="Z203" s="19" t="s">
        <v>425</v>
      </c>
    </row>
    <row r="204" spans="1:42">
      <c r="E204" s="425" t="s">
        <v>426</v>
      </c>
      <c r="Z204" s="18" t="s">
        <v>427</v>
      </c>
    </row>
    <row r="206" spans="1:42">
      <c r="K206" s="543" t="e">
        <f>#REF!-#REF!</f>
        <v>#REF!</v>
      </c>
    </row>
  </sheetData>
  <mergeCells count="28">
    <mergeCell ref="B1:AE1"/>
    <mergeCell ref="B3:AE3"/>
    <mergeCell ref="B5:B9"/>
    <mergeCell ref="C5:C9"/>
    <mergeCell ref="D5:D9"/>
    <mergeCell ref="E5:E9"/>
    <mergeCell ref="I5:I8"/>
    <mergeCell ref="J5:J8"/>
    <mergeCell ref="K5:R6"/>
    <mergeCell ref="I4:J4"/>
    <mergeCell ref="F5:H6"/>
    <mergeCell ref="H7:H8"/>
    <mergeCell ref="B2:AE2"/>
    <mergeCell ref="S5:X6"/>
    <mergeCell ref="Y5:AD6"/>
    <mergeCell ref="AE5:AE9"/>
    <mergeCell ref="F7:F8"/>
    <mergeCell ref="G7:G8"/>
    <mergeCell ref="K7:L8"/>
    <mergeCell ref="M7:N8"/>
    <mergeCell ref="O7:P8"/>
    <mergeCell ref="AA7:AB8"/>
    <mergeCell ref="AC7:AD8"/>
    <mergeCell ref="Q7:R8"/>
    <mergeCell ref="S7:T8"/>
    <mergeCell ref="U7:V8"/>
    <mergeCell ref="W7:X8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2" manualBreakCount="2">
    <brk id="123" max="16383" man="1"/>
    <brk id="154" max="16383" man="1"/>
  </rowBreaks>
  <colBreaks count="2" manualBreakCount="2">
    <brk id="31" max="1048575" man="1"/>
    <brk id="41" max="4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93"/>
  <sheetViews>
    <sheetView tabSelected="1" view="pageBreakPreview" topLeftCell="A52" zoomScale="82" zoomScaleNormal="92" zoomScaleSheetLayoutView="82" workbookViewId="0">
      <selection activeCell="D61" sqref="D61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3.28515625" style="850" customWidth="1"/>
    <col min="5" max="5" width="21.85546875" style="848" customWidth="1"/>
    <col min="6" max="6" width="12.28515625" style="851" customWidth="1"/>
    <col min="7" max="7" width="8.7109375" style="890" customWidth="1"/>
    <col min="8" max="8" width="12.5703125" style="852" hidden="1" customWidth="1"/>
    <col min="9" max="9" width="14.7109375" style="852" hidden="1" customWidth="1"/>
    <col min="10" max="10" width="13.28515625" style="852" hidden="1" customWidth="1"/>
    <col min="11" max="11" width="11.28515625" style="852" hidden="1" customWidth="1"/>
    <col min="12" max="12" width="11.140625" style="852" hidden="1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7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4" ht="23.25">
      <c r="B1" s="1422" t="s">
        <v>1215</v>
      </c>
      <c r="C1" s="1422"/>
      <c r="D1" s="1422"/>
      <c r="E1" s="1422"/>
      <c r="F1" s="1422"/>
      <c r="G1" s="1422"/>
      <c r="H1" s="1422"/>
      <c r="I1" s="1422"/>
      <c r="J1" s="1422"/>
      <c r="K1" s="1422"/>
      <c r="L1" s="1422"/>
      <c r="M1" s="1422"/>
      <c r="N1" s="1422"/>
      <c r="O1" s="1422"/>
      <c r="P1" s="1422"/>
      <c r="Q1" s="1422"/>
      <c r="R1" s="1422"/>
      <c r="S1" s="1422"/>
      <c r="T1" s="1422"/>
      <c r="U1" s="1422"/>
      <c r="V1" s="1422"/>
      <c r="W1" s="1422"/>
      <c r="X1" s="1422"/>
      <c r="Y1" s="1422"/>
      <c r="Z1" s="1422"/>
      <c r="AA1" s="1422"/>
      <c r="AB1" s="1422"/>
      <c r="AC1" s="624"/>
      <c r="AD1" s="624"/>
      <c r="AE1" s="624"/>
      <c r="AF1" s="624"/>
      <c r="AG1" s="624"/>
    </row>
    <row r="2" spans="1:34">
      <c r="AB2" s="853"/>
    </row>
    <row r="3" spans="1:34">
      <c r="B3" s="850" t="s">
        <v>1225</v>
      </c>
      <c r="C3" s="854"/>
      <c r="D3" s="850" t="s">
        <v>1226</v>
      </c>
      <c r="AB3" s="853"/>
    </row>
    <row r="4" spans="1:34">
      <c r="B4" s="850" t="s">
        <v>1227</v>
      </c>
      <c r="C4" s="854"/>
      <c r="D4" s="850" t="s">
        <v>1228</v>
      </c>
      <c r="AB4" s="853"/>
    </row>
    <row r="5" spans="1:34">
      <c r="B5" s="850" t="s">
        <v>1229</v>
      </c>
      <c r="C5" s="854"/>
      <c r="D5" s="850" t="s">
        <v>1230</v>
      </c>
      <c r="AB5" s="853"/>
    </row>
    <row r="6" spans="1:34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4" s="858" customFormat="1" ht="15" customHeight="1">
      <c r="A7" s="857"/>
      <c r="B7" s="1509" t="s">
        <v>835</v>
      </c>
      <c r="C7" s="1514" t="s">
        <v>2</v>
      </c>
      <c r="D7" s="1517" t="s">
        <v>3</v>
      </c>
      <c r="E7" s="1510" t="s">
        <v>1231</v>
      </c>
      <c r="F7" s="1520" t="s">
        <v>1285</v>
      </c>
      <c r="G7" s="1523" t="s">
        <v>1033</v>
      </c>
      <c r="H7" s="1526" t="s">
        <v>1238</v>
      </c>
      <c r="I7" s="1526"/>
      <c r="J7" s="1526"/>
      <c r="K7" s="1526"/>
      <c r="L7" s="1527"/>
      <c r="M7" s="1526" t="s">
        <v>1286</v>
      </c>
      <c r="N7" s="1526"/>
      <c r="O7" s="1526"/>
      <c r="P7" s="1526"/>
      <c r="Q7" s="1527"/>
      <c r="R7" s="1530" t="s">
        <v>1239</v>
      </c>
      <c r="S7" s="1531"/>
      <c r="T7" s="1531"/>
      <c r="U7" s="1531"/>
      <c r="V7" s="1531"/>
      <c r="W7" s="1531"/>
      <c r="X7" s="1531"/>
      <c r="Y7" s="1532"/>
      <c r="Z7" s="1509" t="s">
        <v>1240</v>
      </c>
      <c r="AA7" s="1510" t="s">
        <v>2183</v>
      </c>
      <c r="AB7" s="1510" t="s">
        <v>1242</v>
      </c>
      <c r="AC7" s="935"/>
      <c r="AD7" s="935"/>
      <c r="AE7" s="936"/>
      <c r="AF7" s="936"/>
      <c r="AG7" s="936"/>
      <c r="AH7" s="936"/>
    </row>
    <row r="8" spans="1:34" s="858" customFormat="1" ht="15" customHeight="1">
      <c r="A8" s="857"/>
      <c r="B8" s="1509"/>
      <c r="C8" s="1515"/>
      <c r="D8" s="1518"/>
      <c r="E8" s="1511"/>
      <c r="F8" s="1521"/>
      <c r="G8" s="1524"/>
      <c r="H8" s="1528"/>
      <c r="I8" s="1528"/>
      <c r="J8" s="1528"/>
      <c r="K8" s="1528"/>
      <c r="L8" s="1529"/>
      <c r="M8" s="1528"/>
      <c r="N8" s="1528"/>
      <c r="O8" s="1528"/>
      <c r="P8" s="1528"/>
      <c r="Q8" s="1529"/>
      <c r="R8" s="1513" t="s">
        <v>12</v>
      </c>
      <c r="S8" s="1513"/>
      <c r="T8" s="1513" t="s">
        <v>13</v>
      </c>
      <c r="U8" s="1513"/>
      <c r="V8" s="1513" t="s">
        <v>1244</v>
      </c>
      <c r="W8" s="1513"/>
      <c r="X8" s="1513" t="s">
        <v>1245</v>
      </c>
      <c r="Y8" s="1513"/>
      <c r="Z8" s="1509"/>
      <c r="AA8" s="1511"/>
      <c r="AB8" s="1511"/>
      <c r="AC8" s="935"/>
      <c r="AD8" s="935"/>
      <c r="AE8" s="936"/>
      <c r="AF8" s="936"/>
      <c r="AG8" s="936"/>
      <c r="AH8" s="936"/>
    </row>
    <row r="9" spans="1:34" s="858" customFormat="1" ht="62.45" customHeight="1">
      <c r="A9" s="857"/>
      <c r="B9" s="1509"/>
      <c r="C9" s="1516"/>
      <c r="D9" s="1519"/>
      <c r="E9" s="1512"/>
      <c r="F9" s="1522"/>
      <c r="G9" s="1525"/>
      <c r="H9" s="1085" t="s">
        <v>1283</v>
      </c>
      <c r="I9" s="1085" t="s">
        <v>1218</v>
      </c>
      <c r="J9" s="1085" t="s">
        <v>1282</v>
      </c>
      <c r="K9" s="1085" t="s">
        <v>1284</v>
      </c>
      <c r="L9" s="1085" t="s">
        <v>1220</v>
      </c>
      <c r="M9" s="1085" t="s">
        <v>1283</v>
      </c>
      <c r="N9" s="1085" t="s">
        <v>1218</v>
      </c>
      <c r="O9" s="1085" t="s">
        <v>1282</v>
      </c>
      <c r="P9" s="1085" t="s">
        <v>1284</v>
      </c>
      <c r="Q9" s="1085" t="s">
        <v>1220</v>
      </c>
      <c r="R9" s="1313" t="s">
        <v>20</v>
      </c>
      <c r="S9" s="1086" t="s">
        <v>21</v>
      </c>
      <c r="T9" s="1313" t="s">
        <v>20</v>
      </c>
      <c r="U9" s="1086" t="s">
        <v>21</v>
      </c>
      <c r="V9" s="1313" t="s">
        <v>20</v>
      </c>
      <c r="W9" s="1087" t="s">
        <v>21</v>
      </c>
      <c r="X9" s="1313" t="s">
        <v>20</v>
      </c>
      <c r="Y9" s="1087" t="s">
        <v>21</v>
      </c>
      <c r="Z9" s="1509"/>
      <c r="AA9" s="1512"/>
      <c r="AB9" s="1512"/>
      <c r="AC9" s="935"/>
      <c r="AD9" s="935"/>
      <c r="AE9" s="936"/>
      <c r="AF9" s="936"/>
      <c r="AG9" s="936"/>
      <c r="AH9" s="936"/>
    </row>
    <row r="10" spans="1:34" s="859" customFormat="1" ht="15.75">
      <c r="A10" s="857"/>
      <c r="B10" s="1088">
        <v>1</v>
      </c>
      <c r="C10" s="1089">
        <v>2</v>
      </c>
      <c r="D10" s="1088">
        <v>3</v>
      </c>
      <c r="E10" s="1089">
        <v>4</v>
      </c>
      <c r="F10" s="1090">
        <v>5</v>
      </c>
      <c r="G10" s="1090">
        <v>6</v>
      </c>
      <c r="H10" s="1089" t="s">
        <v>1287</v>
      </c>
      <c r="I10" s="1088">
        <v>8</v>
      </c>
      <c r="J10" s="1089" t="s">
        <v>1288</v>
      </c>
      <c r="K10" s="1089" t="s">
        <v>1293</v>
      </c>
      <c r="L10" s="1088">
        <v>11</v>
      </c>
      <c r="M10" s="1088">
        <v>12</v>
      </c>
      <c r="N10" s="1088">
        <v>13</v>
      </c>
      <c r="O10" s="1089" t="s">
        <v>1294</v>
      </c>
      <c r="P10" s="1088">
        <v>15</v>
      </c>
      <c r="Q10" s="1088">
        <v>16</v>
      </c>
      <c r="R10" s="1088">
        <v>17</v>
      </c>
      <c r="S10" s="1088">
        <v>18</v>
      </c>
      <c r="T10" s="1088">
        <v>19</v>
      </c>
      <c r="U10" s="1088">
        <v>20</v>
      </c>
      <c r="V10" s="1088">
        <v>21</v>
      </c>
      <c r="W10" s="1088">
        <v>22</v>
      </c>
      <c r="X10" s="1088">
        <v>23</v>
      </c>
      <c r="Y10" s="1088">
        <v>24</v>
      </c>
      <c r="Z10" s="1088">
        <v>25</v>
      </c>
      <c r="AA10" s="1089" t="s">
        <v>1295</v>
      </c>
      <c r="AB10" s="1088">
        <v>27</v>
      </c>
      <c r="AC10" s="935"/>
      <c r="AD10" s="935"/>
      <c r="AE10" s="937"/>
      <c r="AF10" s="937"/>
      <c r="AG10" s="937"/>
      <c r="AH10" s="937"/>
    </row>
    <row r="11" spans="1:34" s="859" customFormat="1" ht="15.75">
      <c r="A11" s="857"/>
      <c r="B11" s="860"/>
      <c r="C11" s="861"/>
      <c r="D11" s="860" t="str">
        <f>"KECAMATAN "&amp;E12&amp;""</f>
        <v>KECAMATAN BUKATEJA</v>
      </c>
      <c r="E11" s="861"/>
      <c r="F11" s="862"/>
      <c r="G11" s="862"/>
      <c r="H11" s="862"/>
      <c r="I11" s="862"/>
      <c r="J11" s="862"/>
      <c r="K11" s="862"/>
      <c r="L11" s="862"/>
      <c r="M11" s="863"/>
      <c r="N11" s="866"/>
      <c r="O11" s="865"/>
      <c r="P11" s="866"/>
      <c r="Q11" s="866"/>
      <c r="R11" s="864"/>
      <c r="S11" s="864"/>
      <c r="T11" s="864"/>
      <c r="U11" s="864"/>
      <c r="V11" s="864"/>
      <c r="W11" s="864"/>
      <c r="X11" s="864"/>
      <c r="Y11" s="864"/>
      <c r="Z11" s="864"/>
      <c r="AA11" s="861"/>
      <c r="AB11" s="864"/>
      <c r="AC11" s="935"/>
      <c r="AD11" s="935"/>
      <c r="AE11" s="937"/>
      <c r="AF11" s="937"/>
      <c r="AG11" s="937"/>
      <c r="AH11" s="937"/>
    </row>
    <row r="12" spans="1:34" s="858" customFormat="1" ht="15">
      <c r="A12" s="857"/>
      <c r="B12" s="867">
        <v>1</v>
      </c>
      <c r="C12" s="868">
        <v>2.0230000000000001</v>
      </c>
      <c r="D12" s="869" t="s">
        <v>194</v>
      </c>
      <c r="E12" s="867" t="s">
        <v>1289</v>
      </c>
      <c r="F12" s="870">
        <v>0.51700000000000002</v>
      </c>
      <c r="G12" s="891">
        <v>5</v>
      </c>
      <c r="H12" s="871">
        <f t="shared" ref="H12:H65" si="0">M12/F12*100</f>
        <v>100</v>
      </c>
      <c r="I12" s="871">
        <f t="shared" ref="I12:I65" si="1">N12/F12*100</f>
        <v>0</v>
      </c>
      <c r="J12" s="871">
        <f t="shared" ref="J12:J65" si="2">O12/F12*100</f>
        <v>0</v>
      </c>
      <c r="K12" s="871">
        <f t="shared" ref="K12:K65" si="3">P12/F12*100</f>
        <v>0</v>
      </c>
      <c r="L12" s="872">
        <f t="shared" ref="L12:L65" si="4">Q12/F12*100</f>
        <v>0</v>
      </c>
      <c r="M12" s="866">
        <v>0.51700000000000002</v>
      </c>
      <c r="N12" s="866">
        <v>0</v>
      </c>
      <c r="O12" s="871">
        <v>0</v>
      </c>
      <c r="P12" s="866">
        <v>0</v>
      </c>
      <c r="Q12" s="866">
        <v>0</v>
      </c>
      <c r="R12" s="953">
        <v>0.51700000000000002</v>
      </c>
      <c r="S12" s="871">
        <f t="shared" ref="S12:S65" si="5">(R12/F12)*100</f>
        <v>100</v>
      </c>
      <c r="T12" s="866">
        <v>0</v>
      </c>
      <c r="U12" s="871">
        <f t="shared" ref="U12:U65" si="6">SUM(T12/F12)*100</f>
        <v>0</v>
      </c>
      <c r="V12" s="866">
        <v>0</v>
      </c>
      <c r="W12" s="871">
        <f t="shared" ref="W12:W65" si="7">SUM(V12/F12)*100</f>
        <v>0</v>
      </c>
      <c r="X12" s="866">
        <v>0</v>
      </c>
      <c r="Y12" s="871">
        <f t="shared" ref="Y12:Y19" si="8">SUM(X12/F12)</f>
        <v>0</v>
      </c>
      <c r="Z12" s="872" t="s">
        <v>1249</v>
      </c>
      <c r="AA12" s="888" t="s">
        <v>29</v>
      </c>
      <c r="AB12" s="872" t="s">
        <v>1249</v>
      </c>
      <c r="AC12" s="935"/>
      <c r="AD12" s="935"/>
      <c r="AE12" s="936"/>
      <c r="AF12" s="936"/>
      <c r="AG12" s="936"/>
      <c r="AH12" s="936"/>
    </row>
    <row r="13" spans="1:34" s="858" customFormat="1" ht="15">
      <c r="A13" s="857"/>
      <c r="B13" s="867">
        <v>2</v>
      </c>
      <c r="C13" s="868">
        <v>2.024</v>
      </c>
      <c r="D13" s="869" t="s">
        <v>195</v>
      </c>
      <c r="E13" s="867" t="s">
        <v>1289</v>
      </c>
      <c r="F13" s="870">
        <v>0.60400000000000009</v>
      </c>
      <c r="G13" s="891">
        <v>5</v>
      </c>
      <c r="H13" s="871">
        <f t="shared" si="0"/>
        <v>99.999999999999972</v>
      </c>
      <c r="I13" s="871">
        <f t="shared" si="1"/>
        <v>0</v>
      </c>
      <c r="J13" s="871">
        <f t="shared" si="2"/>
        <v>0</v>
      </c>
      <c r="K13" s="871">
        <f t="shared" si="3"/>
        <v>0</v>
      </c>
      <c r="L13" s="872">
        <f t="shared" si="4"/>
        <v>0</v>
      </c>
      <c r="M13" s="866">
        <v>0.60399999999999998</v>
      </c>
      <c r="N13" s="866">
        <v>0</v>
      </c>
      <c r="O13" s="871">
        <v>0</v>
      </c>
      <c r="P13" s="866">
        <v>0</v>
      </c>
      <c r="Q13" s="866">
        <v>0</v>
      </c>
      <c r="R13" s="953">
        <v>0.60399999999999998</v>
      </c>
      <c r="S13" s="871">
        <f t="shared" si="5"/>
        <v>99.999999999999972</v>
      </c>
      <c r="T13" s="866">
        <v>0</v>
      </c>
      <c r="U13" s="871">
        <f t="shared" si="6"/>
        <v>0</v>
      </c>
      <c r="V13" s="866">
        <v>0</v>
      </c>
      <c r="W13" s="871">
        <f t="shared" si="7"/>
        <v>0</v>
      </c>
      <c r="X13" s="866">
        <v>0</v>
      </c>
      <c r="Y13" s="871">
        <f t="shared" si="8"/>
        <v>0</v>
      </c>
      <c r="Z13" s="872" t="s">
        <v>1249</v>
      </c>
      <c r="AA13" s="888" t="s">
        <v>40</v>
      </c>
      <c r="AB13" s="872" t="s">
        <v>1249</v>
      </c>
      <c r="AC13" s="935"/>
      <c r="AD13" s="935"/>
      <c r="AE13" s="936"/>
      <c r="AF13" s="936"/>
      <c r="AG13" s="936"/>
      <c r="AH13" s="936"/>
    </row>
    <row r="14" spans="1:34" s="858" customFormat="1" ht="15">
      <c r="A14" s="857"/>
      <c r="B14" s="867">
        <v>3</v>
      </c>
      <c r="C14" s="868">
        <v>2.0249999999999999</v>
      </c>
      <c r="D14" s="869" t="s">
        <v>196</v>
      </c>
      <c r="E14" s="867" t="s">
        <v>1289</v>
      </c>
      <c r="F14" s="870">
        <v>0.85000000000000009</v>
      </c>
      <c r="G14" s="891">
        <v>5</v>
      </c>
      <c r="H14" s="871">
        <f t="shared" si="0"/>
        <v>99.999999999999986</v>
      </c>
      <c r="I14" s="871">
        <f t="shared" si="1"/>
        <v>0</v>
      </c>
      <c r="J14" s="871">
        <f t="shared" si="2"/>
        <v>0</v>
      </c>
      <c r="K14" s="871">
        <f t="shared" si="3"/>
        <v>0</v>
      </c>
      <c r="L14" s="872">
        <f t="shared" si="4"/>
        <v>0</v>
      </c>
      <c r="M14" s="866">
        <v>0.85</v>
      </c>
      <c r="N14" s="866">
        <v>0</v>
      </c>
      <c r="O14" s="871">
        <v>0</v>
      </c>
      <c r="P14" s="866">
        <v>0</v>
      </c>
      <c r="Q14" s="866">
        <v>0</v>
      </c>
      <c r="R14" s="953">
        <v>0.4</v>
      </c>
      <c r="S14" s="871">
        <f t="shared" si="5"/>
        <v>47.058823529411761</v>
      </c>
      <c r="T14" s="866">
        <v>0.45</v>
      </c>
      <c r="U14" s="871">
        <f t="shared" si="6"/>
        <v>52.941176470588239</v>
      </c>
      <c r="V14" s="866">
        <v>0</v>
      </c>
      <c r="W14" s="871">
        <f t="shared" si="7"/>
        <v>0</v>
      </c>
      <c r="X14" s="866">
        <v>0</v>
      </c>
      <c r="Y14" s="871">
        <f t="shared" si="8"/>
        <v>0</v>
      </c>
      <c r="Z14" s="872" t="s">
        <v>1249</v>
      </c>
      <c r="AA14" s="888" t="s">
        <v>29</v>
      </c>
      <c r="AB14" s="872" t="s">
        <v>1249</v>
      </c>
      <c r="AC14" s="935"/>
      <c r="AD14" s="935"/>
      <c r="AE14" s="936"/>
      <c r="AF14" s="936"/>
      <c r="AG14" s="936"/>
      <c r="AH14" s="936"/>
    </row>
    <row r="15" spans="1:34" s="858" customFormat="1" ht="15">
      <c r="A15" s="857"/>
      <c r="B15" s="867">
        <v>4</v>
      </c>
      <c r="C15" s="868">
        <v>2.0259999999999998</v>
      </c>
      <c r="D15" s="869" t="s">
        <v>197</v>
      </c>
      <c r="E15" s="867" t="s">
        <v>1289</v>
      </c>
      <c r="F15" s="870">
        <v>0.189</v>
      </c>
      <c r="G15" s="891">
        <v>4</v>
      </c>
      <c r="H15" s="871">
        <f t="shared" si="0"/>
        <v>100</v>
      </c>
      <c r="I15" s="871">
        <f t="shared" si="1"/>
        <v>0</v>
      </c>
      <c r="J15" s="871">
        <f t="shared" si="2"/>
        <v>0</v>
      </c>
      <c r="K15" s="871">
        <f t="shared" si="3"/>
        <v>0</v>
      </c>
      <c r="L15" s="872">
        <f t="shared" si="4"/>
        <v>0</v>
      </c>
      <c r="M15" s="866">
        <v>0.189</v>
      </c>
      <c r="N15" s="866">
        <v>0</v>
      </c>
      <c r="O15" s="871">
        <v>0</v>
      </c>
      <c r="P15" s="866">
        <v>0</v>
      </c>
      <c r="Q15" s="866">
        <v>0</v>
      </c>
      <c r="R15" s="953">
        <v>0.189</v>
      </c>
      <c r="S15" s="871">
        <f t="shared" si="5"/>
        <v>100</v>
      </c>
      <c r="T15" s="866">
        <v>0</v>
      </c>
      <c r="U15" s="871">
        <f t="shared" si="6"/>
        <v>0</v>
      </c>
      <c r="V15" s="866">
        <v>0</v>
      </c>
      <c r="W15" s="871">
        <f t="shared" si="7"/>
        <v>0</v>
      </c>
      <c r="X15" s="866">
        <v>0</v>
      </c>
      <c r="Y15" s="871">
        <f t="shared" si="8"/>
        <v>0</v>
      </c>
      <c r="Z15" s="872" t="s">
        <v>1249</v>
      </c>
      <c r="AA15" s="888" t="s">
        <v>29</v>
      </c>
      <c r="AB15" s="872" t="s">
        <v>1249</v>
      </c>
      <c r="AC15" s="935"/>
      <c r="AD15" s="935"/>
      <c r="AE15" s="936"/>
      <c r="AF15" s="936"/>
      <c r="AG15" s="936"/>
      <c r="AH15" s="936"/>
    </row>
    <row r="16" spans="1:34" s="858" customFormat="1" ht="15">
      <c r="A16" s="857"/>
      <c r="B16" s="867">
        <v>5</v>
      </c>
      <c r="C16" s="868">
        <v>2.0270000000000001</v>
      </c>
      <c r="D16" s="869" t="s">
        <v>198</v>
      </c>
      <c r="E16" s="867" t="s">
        <v>1289</v>
      </c>
      <c r="F16" s="870">
        <v>0.13200000000000001</v>
      </c>
      <c r="G16" s="891">
        <v>2.5</v>
      </c>
      <c r="H16" s="871">
        <f t="shared" si="0"/>
        <v>100</v>
      </c>
      <c r="I16" s="871">
        <f t="shared" si="1"/>
        <v>0</v>
      </c>
      <c r="J16" s="871">
        <f t="shared" si="2"/>
        <v>0</v>
      </c>
      <c r="K16" s="871">
        <f t="shared" si="3"/>
        <v>0</v>
      </c>
      <c r="L16" s="872">
        <f t="shared" si="4"/>
        <v>0</v>
      </c>
      <c r="M16" s="866">
        <v>0.13200000000000001</v>
      </c>
      <c r="N16" s="866">
        <v>0</v>
      </c>
      <c r="O16" s="871">
        <v>0</v>
      </c>
      <c r="P16" s="866">
        <v>0</v>
      </c>
      <c r="Q16" s="866">
        <v>0</v>
      </c>
      <c r="R16" s="953">
        <v>0.13200000000000001</v>
      </c>
      <c r="S16" s="871">
        <f t="shared" si="5"/>
        <v>100</v>
      </c>
      <c r="T16" s="866">
        <v>0</v>
      </c>
      <c r="U16" s="871">
        <f t="shared" si="6"/>
        <v>0</v>
      </c>
      <c r="V16" s="866">
        <v>0</v>
      </c>
      <c r="W16" s="871">
        <f t="shared" si="7"/>
        <v>0</v>
      </c>
      <c r="X16" s="866">
        <v>0</v>
      </c>
      <c r="Y16" s="871">
        <f t="shared" si="8"/>
        <v>0</v>
      </c>
      <c r="Z16" s="872" t="s">
        <v>1249</v>
      </c>
      <c r="AA16" s="888" t="s">
        <v>29</v>
      </c>
      <c r="AB16" s="872" t="s">
        <v>1249</v>
      </c>
      <c r="AC16" s="935"/>
      <c r="AD16" s="935"/>
      <c r="AE16" s="936"/>
      <c r="AF16" s="936"/>
      <c r="AG16" s="936"/>
      <c r="AH16" s="936"/>
    </row>
    <row r="17" spans="1:34" s="858" customFormat="1" ht="15">
      <c r="A17" s="857"/>
      <c r="B17" s="867">
        <v>6</v>
      </c>
      <c r="C17" s="868">
        <v>2.028</v>
      </c>
      <c r="D17" s="869" t="s">
        <v>199</v>
      </c>
      <c r="E17" s="867" t="s">
        <v>1289</v>
      </c>
      <c r="F17" s="870">
        <v>8.6999999999999994E-2</v>
      </c>
      <c r="G17" s="891">
        <v>4</v>
      </c>
      <c r="H17" s="871">
        <f t="shared" si="0"/>
        <v>100</v>
      </c>
      <c r="I17" s="871">
        <f t="shared" si="1"/>
        <v>0</v>
      </c>
      <c r="J17" s="871">
        <f t="shared" si="2"/>
        <v>0</v>
      </c>
      <c r="K17" s="871">
        <f t="shared" si="3"/>
        <v>0</v>
      </c>
      <c r="L17" s="872">
        <f t="shared" si="4"/>
        <v>0</v>
      </c>
      <c r="M17" s="866">
        <v>8.6999999999999994E-2</v>
      </c>
      <c r="N17" s="866">
        <v>0</v>
      </c>
      <c r="O17" s="871">
        <v>0</v>
      </c>
      <c r="P17" s="866">
        <v>0</v>
      </c>
      <c r="Q17" s="866">
        <v>0</v>
      </c>
      <c r="R17" s="953">
        <v>8.6999999999999994E-2</v>
      </c>
      <c r="S17" s="871">
        <f t="shared" si="5"/>
        <v>100</v>
      </c>
      <c r="T17" s="866">
        <v>0</v>
      </c>
      <c r="U17" s="871">
        <f t="shared" si="6"/>
        <v>0</v>
      </c>
      <c r="V17" s="866">
        <v>0</v>
      </c>
      <c r="W17" s="871">
        <f t="shared" si="7"/>
        <v>0</v>
      </c>
      <c r="X17" s="866">
        <v>0</v>
      </c>
      <c r="Y17" s="871">
        <f t="shared" si="8"/>
        <v>0</v>
      </c>
      <c r="Z17" s="872" t="s">
        <v>1249</v>
      </c>
      <c r="AA17" s="888" t="s">
        <v>29</v>
      </c>
      <c r="AB17" s="872" t="s">
        <v>1249</v>
      </c>
      <c r="AC17" s="935"/>
      <c r="AD17" s="935"/>
      <c r="AE17" s="936"/>
      <c r="AF17" s="936"/>
      <c r="AG17" s="936"/>
      <c r="AH17" s="936"/>
    </row>
    <row r="18" spans="1:34" s="858" customFormat="1" ht="15">
      <c r="A18" s="857"/>
      <c r="B18" s="867">
        <v>7</v>
      </c>
      <c r="C18" s="868">
        <v>2.0289999999999999</v>
      </c>
      <c r="D18" s="869" t="s">
        <v>200</v>
      </c>
      <c r="E18" s="867" t="s">
        <v>1289</v>
      </c>
      <c r="F18" s="870">
        <v>8.5999999999999993E-2</v>
      </c>
      <c r="G18" s="891">
        <v>3.8</v>
      </c>
      <c r="H18" s="871">
        <f t="shared" si="0"/>
        <v>100</v>
      </c>
      <c r="I18" s="871">
        <f t="shared" si="1"/>
        <v>0</v>
      </c>
      <c r="J18" s="871">
        <f t="shared" si="2"/>
        <v>0</v>
      </c>
      <c r="K18" s="871">
        <f t="shared" si="3"/>
        <v>0</v>
      </c>
      <c r="L18" s="872">
        <f t="shared" si="4"/>
        <v>0</v>
      </c>
      <c r="M18" s="866">
        <v>8.5999999999999993E-2</v>
      </c>
      <c r="N18" s="866">
        <v>0</v>
      </c>
      <c r="O18" s="871">
        <v>0</v>
      </c>
      <c r="P18" s="866">
        <v>0</v>
      </c>
      <c r="Q18" s="866">
        <v>0</v>
      </c>
      <c r="R18" s="953">
        <v>8.5999999999999993E-2</v>
      </c>
      <c r="S18" s="871">
        <f t="shared" si="5"/>
        <v>100</v>
      </c>
      <c r="T18" s="866">
        <v>0</v>
      </c>
      <c r="U18" s="871">
        <f t="shared" si="6"/>
        <v>0</v>
      </c>
      <c r="V18" s="866">
        <v>0</v>
      </c>
      <c r="W18" s="871">
        <f t="shared" si="7"/>
        <v>0</v>
      </c>
      <c r="X18" s="866">
        <v>0</v>
      </c>
      <c r="Y18" s="871">
        <f t="shared" si="8"/>
        <v>0</v>
      </c>
      <c r="Z18" s="872" t="s">
        <v>1249</v>
      </c>
      <c r="AA18" s="888" t="s">
        <v>40</v>
      </c>
      <c r="AB18" s="872" t="s">
        <v>1249</v>
      </c>
      <c r="AC18" s="935"/>
      <c r="AD18" s="935"/>
      <c r="AE18" s="936"/>
      <c r="AF18" s="936"/>
      <c r="AG18" s="936"/>
      <c r="AH18" s="936"/>
    </row>
    <row r="19" spans="1:34" s="858" customFormat="1" ht="15">
      <c r="A19" s="857"/>
      <c r="B19" s="867">
        <v>8</v>
      </c>
      <c r="C19" s="868" t="s">
        <v>2181</v>
      </c>
      <c r="D19" s="869" t="s">
        <v>201</v>
      </c>
      <c r="E19" s="867" t="s">
        <v>1289</v>
      </c>
      <c r="F19" s="870">
        <v>0.29299999999999998</v>
      </c>
      <c r="G19" s="891">
        <v>4</v>
      </c>
      <c r="H19" s="871">
        <f t="shared" si="0"/>
        <v>100</v>
      </c>
      <c r="I19" s="871">
        <f t="shared" si="1"/>
        <v>0</v>
      </c>
      <c r="J19" s="871">
        <f t="shared" si="2"/>
        <v>0</v>
      </c>
      <c r="K19" s="871">
        <f t="shared" si="3"/>
        <v>0</v>
      </c>
      <c r="L19" s="872">
        <f t="shared" si="4"/>
        <v>0</v>
      </c>
      <c r="M19" s="866">
        <v>0.29299999999999998</v>
      </c>
      <c r="N19" s="866">
        <v>0</v>
      </c>
      <c r="O19" s="871">
        <v>0</v>
      </c>
      <c r="P19" s="866">
        <v>0</v>
      </c>
      <c r="Q19" s="866">
        <v>0</v>
      </c>
      <c r="R19" s="953">
        <v>0.29299999999999998</v>
      </c>
      <c r="S19" s="871">
        <f t="shared" si="5"/>
        <v>100</v>
      </c>
      <c r="T19" s="866">
        <v>0</v>
      </c>
      <c r="U19" s="871">
        <f t="shared" si="6"/>
        <v>0</v>
      </c>
      <c r="V19" s="866">
        <v>0</v>
      </c>
      <c r="W19" s="871">
        <f t="shared" si="7"/>
        <v>0</v>
      </c>
      <c r="X19" s="866">
        <v>0</v>
      </c>
      <c r="Y19" s="871">
        <f t="shared" si="8"/>
        <v>0</v>
      </c>
      <c r="Z19" s="872" t="s">
        <v>1249</v>
      </c>
      <c r="AA19" s="888" t="s">
        <v>40</v>
      </c>
      <c r="AB19" s="872" t="s">
        <v>1249</v>
      </c>
      <c r="AC19" s="935"/>
      <c r="AD19" s="935"/>
      <c r="AE19" s="936"/>
      <c r="AF19" s="936"/>
      <c r="AG19" s="936"/>
      <c r="AH19" s="936"/>
    </row>
    <row r="20" spans="1:34" s="858" customFormat="1" ht="15">
      <c r="A20" s="857"/>
      <c r="B20" s="867">
        <v>9</v>
      </c>
      <c r="C20" s="868">
        <v>2.0310000000000001</v>
      </c>
      <c r="D20" s="869" t="s">
        <v>202</v>
      </c>
      <c r="E20" s="867" t="s">
        <v>1289</v>
      </c>
      <c r="F20" s="870">
        <v>7.5999999999999998E-2</v>
      </c>
      <c r="G20" s="891">
        <v>4</v>
      </c>
      <c r="H20" s="871">
        <f t="shared" si="0"/>
        <v>0</v>
      </c>
      <c r="I20" s="871">
        <f t="shared" si="1"/>
        <v>0</v>
      </c>
      <c r="J20" s="871">
        <f t="shared" si="2"/>
        <v>0</v>
      </c>
      <c r="K20" s="871">
        <f t="shared" si="3"/>
        <v>100</v>
      </c>
      <c r="L20" s="872">
        <f t="shared" si="4"/>
        <v>0</v>
      </c>
      <c r="M20" s="866">
        <v>0</v>
      </c>
      <c r="N20" s="866">
        <v>0</v>
      </c>
      <c r="O20" s="871">
        <v>0</v>
      </c>
      <c r="P20" s="866">
        <v>7.5999999999999998E-2</v>
      </c>
      <c r="Q20" s="866">
        <v>0</v>
      </c>
      <c r="R20" s="951">
        <v>0</v>
      </c>
      <c r="S20" s="871">
        <f t="shared" si="5"/>
        <v>0</v>
      </c>
      <c r="T20" s="866">
        <v>0</v>
      </c>
      <c r="U20" s="871">
        <f t="shared" si="6"/>
        <v>0</v>
      </c>
      <c r="V20" s="866">
        <v>0</v>
      </c>
      <c r="W20" s="871">
        <f t="shared" si="7"/>
        <v>0</v>
      </c>
      <c r="X20" s="866">
        <v>7.5999999999999998E-2</v>
      </c>
      <c r="Y20" s="871">
        <f>SUM(X20/F20)*100</f>
        <v>100</v>
      </c>
      <c r="Z20" s="872" t="s">
        <v>1249</v>
      </c>
      <c r="AA20" s="888" t="s">
        <v>40</v>
      </c>
      <c r="AB20" s="872" t="s">
        <v>1249</v>
      </c>
      <c r="AC20" s="935"/>
      <c r="AD20" s="935"/>
      <c r="AE20" s="936"/>
      <c r="AF20" s="936"/>
      <c r="AG20" s="936"/>
      <c r="AH20" s="936"/>
    </row>
    <row r="21" spans="1:34" s="858" customFormat="1" ht="15">
      <c r="A21" s="857"/>
      <c r="B21" s="867">
        <v>10</v>
      </c>
      <c r="C21" s="868">
        <v>2.032</v>
      </c>
      <c r="D21" s="869" t="s">
        <v>203</v>
      </c>
      <c r="E21" s="867" t="s">
        <v>1289</v>
      </c>
      <c r="F21" s="870">
        <v>9.2999999999999999E-2</v>
      </c>
      <c r="G21" s="891">
        <v>4</v>
      </c>
      <c r="H21" s="871">
        <f t="shared" si="0"/>
        <v>100</v>
      </c>
      <c r="I21" s="871">
        <f t="shared" si="1"/>
        <v>0</v>
      </c>
      <c r="J21" s="871">
        <f t="shared" si="2"/>
        <v>0</v>
      </c>
      <c r="K21" s="871">
        <f t="shared" si="3"/>
        <v>0</v>
      </c>
      <c r="L21" s="872">
        <f t="shared" si="4"/>
        <v>0</v>
      </c>
      <c r="M21" s="866">
        <v>9.2999999999999999E-2</v>
      </c>
      <c r="N21" s="866">
        <v>0</v>
      </c>
      <c r="O21" s="871">
        <v>0</v>
      </c>
      <c r="P21" s="866">
        <v>0</v>
      </c>
      <c r="Q21" s="866">
        <v>0</v>
      </c>
      <c r="R21" s="953">
        <v>9.2999999999999999E-2</v>
      </c>
      <c r="S21" s="871">
        <f t="shared" si="5"/>
        <v>100</v>
      </c>
      <c r="T21" s="866">
        <v>0</v>
      </c>
      <c r="U21" s="871">
        <f t="shared" si="6"/>
        <v>0</v>
      </c>
      <c r="V21" s="866">
        <v>0</v>
      </c>
      <c r="W21" s="871">
        <f t="shared" si="7"/>
        <v>0</v>
      </c>
      <c r="X21" s="866">
        <v>0</v>
      </c>
      <c r="Y21" s="871">
        <f t="shared" ref="Y21:Y29" si="9">SUM(X21/F21)</f>
        <v>0</v>
      </c>
      <c r="Z21" s="872" t="s">
        <v>1249</v>
      </c>
      <c r="AA21" s="888" t="s">
        <v>40</v>
      </c>
      <c r="AB21" s="872" t="s">
        <v>1249</v>
      </c>
      <c r="AC21" s="935"/>
      <c r="AD21" s="935"/>
      <c r="AE21" s="936"/>
      <c r="AF21" s="936"/>
      <c r="AG21" s="936"/>
      <c r="AH21" s="936"/>
    </row>
    <row r="22" spans="1:34" s="858" customFormat="1" ht="15">
      <c r="A22" s="857"/>
      <c r="B22" s="867">
        <v>11</v>
      </c>
      <c r="C22" s="868">
        <v>2.0329999999999999</v>
      </c>
      <c r="D22" s="869" t="s">
        <v>204</v>
      </c>
      <c r="E22" s="867" t="s">
        <v>1289</v>
      </c>
      <c r="F22" s="870">
        <v>6.2E-2</v>
      </c>
      <c r="G22" s="891">
        <v>3</v>
      </c>
      <c r="H22" s="871">
        <f t="shared" si="0"/>
        <v>100</v>
      </c>
      <c r="I22" s="871">
        <f t="shared" si="1"/>
        <v>0</v>
      </c>
      <c r="J22" s="871">
        <f t="shared" si="2"/>
        <v>0</v>
      </c>
      <c r="K22" s="871">
        <f t="shared" si="3"/>
        <v>0</v>
      </c>
      <c r="L22" s="872">
        <f t="shared" si="4"/>
        <v>0</v>
      </c>
      <c r="M22" s="866">
        <v>6.2E-2</v>
      </c>
      <c r="N22" s="866">
        <v>0</v>
      </c>
      <c r="O22" s="871">
        <v>0</v>
      </c>
      <c r="P22" s="866">
        <v>0</v>
      </c>
      <c r="Q22" s="866">
        <v>0</v>
      </c>
      <c r="R22" s="953">
        <v>6.2E-2</v>
      </c>
      <c r="S22" s="871">
        <f t="shared" si="5"/>
        <v>100</v>
      </c>
      <c r="T22" s="866">
        <v>0</v>
      </c>
      <c r="U22" s="871">
        <f t="shared" si="6"/>
        <v>0</v>
      </c>
      <c r="V22" s="866">
        <v>0</v>
      </c>
      <c r="W22" s="871">
        <f t="shared" si="7"/>
        <v>0</v>
      </c>
      <c r="X22" s="866">
        <v>0</v>
      </c>
      <c r="Y22" s="871">
        <f t="shared" si="9"/>
        <v>0</v>
      </c>
      <c r="Z22" s="872" t="s">
        <v>1249</v>
      </c>
      <c r="AA22" s="888" t="s">
        <v>40</v>
      </c>
      <c r="AB22" s="872" t="s">
        <v>1249</v>
      </c>
      <c r="AC22" s="935"/>
      <c r="AD22" s="935"/>
      <c r="AE22" s="936"/>
      <c r="AF22" s="936"/>
      <c r="AG22" s="936"/>
      <c r="AH22" s="936"/>
    </row>
    <row r="23" spans="1:34" s="858" customFormat="1" ht="15">
      <c r="A23" s="857"/>
      <c r="B23" s="867">
        <v>12</v>
      </c>
      <c r="C23" s="868">
        <v>2.0339999999999998</v>
      </c>
      <c r="D23" s="869" t="s">
        <v>205</v>
      </c>
      <c r="E23" s="867" t="s">
        <v>1289</v>
      </c>
      <c r="F23" s="870">
        <v>0.14199999999999999</v>
      </c>
      <c r="G23" s="891">
        <v>4</v>
      </c>
      <c r="H23" s="871">
        <f t="shared" si="0"/>
        <v>100</v>
      </c>
      <c r="I23" s="871">
        <f t="shared" si="1"/>
        <v>0</v>
      </c>
      <c r="J23" s="871">
        <f t="shared" si="2"/>
        <v>0</v>
      </c>
      <c r="K23" s="871">
        <f t="shared" si="3"/>
        <v>0</v>
      </c>
      <c r="L23" s="872">
        <f t="shared" si="4"/>
        <v>0</v>
      </c>
      <c r="M23" s="866">
        <v>0.14199999999999999</v>
      </c>
      <c r="N23" s="866">
        <v>0</v>
      </c>
      <c r="O23" s="871">
        <v>0</v>
      </c>
      <c r="P23" s="866">
        <v>0</v>
      </c>
      <c r="Q23" s="866">
        <v>0</v>
      </c>
      <c r="R23" s="953">
        <v>0.14199999999999999</v>
      </c>
      <c r="S23" s="871">
        <f t="shared" si="5"/>
        <v>100</v>
      </c>
      <c r="T23" s="866">
        <v>0</v>
      </c>
      <c r="U23" s="871">
        <f t="shared" si="6"/>
        <v>0</v>
      </c>
      <c r="V23" s="866">
        <v>0</v>
      </c>
      <c r="W23" s="871">
        <f t="shared" si="7"/>
        <v>0</v>
      </c>
      <c r="X23" s="866">
        <v>0</v>
      </c>
      <c r="Y23" s="871">
        <f t="shared" si="9"/>
        <v>0</v>
      </c>
      <c r="Z23" s="872" t="s">
        <v>1249</v>
      </c>
      <c r="AA23" s="888" t="s">
        <v>40</v>
      </c>
      <c r="AB23" s="872" t="s">
        <v>1249</v>
      </c>
      <c r="AC23" s="935"/>
      <c r="AD23" s="935"/>
      <c r="AE23" s="936"/>
      <c r="AF23" s="936"/>
      <c r="AG23" s="936"/>
      <c r="AH23" s="936"/>
    </row>
    <row r="24" spans="1:34" s="858" customFormat="1" ht="15">
      <c r="A24" s="857"/>
      <c r="B24" s="867">
        <v>13</v>
      </c>
      <c r="C24" s="868">
        <v>2.0350000000000001</v>
      </c>
      <c r="D24" s="869" t="s">
        <v>206</v>
      </c>
      <c r="E24" s="867" t="s">
        <v>1289</v>
      </c>
      <c r="F24" s="870">
        <v>0.47399999999999998</v>
      </c>
      <c r="G24" s="891">
        <v>3.5</v>
      </c>
      <c r="H24" s="871">
        <f t="shared" si="0"/>
        <v>100</v>
      </c>
      <c r="I24" s="871">
        <f t="shared" si="1"/>
        <v>0</v>
      </c>
      <c r="J24" s="871">
        <f t="shared" si="2"/>
        <v>0</v>
      </c>
      <c r="K24" s="871">
        <f t="shared" si="3"/>
        <v>0</v>
      </c>
      <c r="L24" s="872">
        <f t="shared" si="4"/>
        <v>0</v>
      </c>
      <c r="M24" s="866">
        <v>0.47399999999999998</v>
      </c>
      <c r="N24" s="866">
        <v>0</v>
      </c>
      <c r="O24" s="871">
        <v>0</v>
      </c>
      <c r="P24" s="866">
        <v>0</v>
      </c>
      <c r="Q24" s="866">
        <v>0</v>
      </c>
      <c r="R24" s="953">
        <v>0.47399999999999998</v>
      </c>
      <c r="S24" s="871">
        <f t="shared" si="5"/>
        <v>100</v>
      </c>
      <c r="T24" s="866">
        <v>0</v>
      </c>
      <c r="U24" s="871">
        <f t="shared" si="6"/>
        <v>0</v>
      </c>
      <c r="V24" s="866">
        <v>0</v>
      </c>
      <c r="W24" s="871">
        <f t="shared" si="7"/>
        <v>0</v>
      </c>
      <c r="X24" s="866">
        <v>0</v>
      </c>
      <c r="Y24" s="871">
        <f t="shared" si="9"/>
        <v>0</v>
      </c>
      <c r="Z24" s="872" t="s">
        <v>1249</v>
      </c>
      <c r="AA24" s="888" t="s">
        <v>40</v>
      </c>
      <c r="AB24" s="872" t="s">
        <v>1249</v>
      </c>
      <c r="AC24" s="935"/>
      <c r="AD24" s="935"/>
      <c r="AE24" s="936"/>
      <c r="AF24" s="936"/>
      <c r="AG24" s="936"/>
      <c r="AH24" s="936"/>
    </row>
    <row r="25" spans="1:34" s="858" customFormat="1" ht="15">
      <c r="A25" s="857"/>
      <c r="B25" s="867">
        <v>14</v>
      </c>
      <c r="C25" s="868">
        <v>2.036</v>
      </c>
      <c r="D25" s="869" t="s">
        <v>207</v>
      </c>
      <c r="E25" s="867" t="s">
        <v>1289</v>
      </c>
      <c r="F25" s="870">
        <v>0.13</v>
      </c>
      <c r="G25" s="891">
        <v>4</v>
      </c>
      <c r="H25" s="871">
        <f t="shared" si="0"/>
        <v>100</v>
      </c>
      <c r="I25" s="871">
        <f t="shared" si="1"/>
        <v>0</v>
      </c>
      <c r="J25" s="871">
        <f t="shared" si="2"/>
        <v>0</v>
      </c>
      <c r="K25" s="871">
        <f t="shared" si="3"/>
        <v>0</v>
      </c>
      <c r="L25" s="872">
        <f t="shared" si="4"/>
        <v>0</v>
      </c>
      <c r="M25" s="866">
        <v>0.13</v>
      </c>
      <c r="N25" s="866">
        <v>0</v>
      </c>
      <c r="O25" s="871">
        <v>0</v>
      </c>
      <c r="P25" s="866">
        <v>0</v>
      </c>
      <c r="Q25" s="866">
        <v>0</v>
      </c>
      <c r="R25" s="1301">
        <v>0.13</v>
      </c>
      <c r="S25" s="871">
        <f t="shared" si="5"/>
        <v>100</v>
      </c>
      <c r="T25" s="866">
        <v>0</v>
      </c>
      <c r="U25" s="871">
        <f t="shared" si="6"/>
        <v>0</v>
      </c>
      <c r="V25" s="866">
        <v>0</v>
      </c>
      <c r="W25" s="871">
        <f t="shared" si="7"/>
        <v>0</v>
      </c>
      <c r="X25" s="866">
        <v>0</v>
      </c>
      <c r="Y25" s="871">
        <f t="shared" si="9"/>
        <v>0</v>
      </c>
      <c r="Z25" s="872" t="s">
        <v>1249</v>
      </c>
      <c r="AA25" s="888" t="s">
        <v>29</v>
      </c>
      <c r="AB25" s="872" t="s">
        <v>1249</v>
      </c>
      <c r="AC25" s="935"/>
      <c r="AD25" s="935"/>
      <c r="AE25" s="936"/>
      <c r="AF25" s="936"/>
      <c r="AG25" s="936"/>
      <c r="AH25" s="936"/>
    </row>
    <row r="26" spans="1:34" s="858" customFormat="1" ht="15">
      <c r="A26" s="857"/>
      <c r="B26" s="867">
        <v>15</v>
      </c>
      <c r="C26" s="868">
        <v>2.0369999999999999</v>
      </c>
      <c r="D26" s="869" t="s">
        <v>208</v>
      </c>
      <c r="E26" s="867" t="s">
        <v>1289</v>
      </c>
      <c r="F26" s="870">
        <v>7.3999999999999996E-2</v>
      </c>
      <c r="G26" s="891">
        <v>3</v>
      </c>
      <c r="H26" s="871">
        <f t="shared" si="0"/>
        <v>100</v>
      </c>
      <c r="I26" s="871">
        <f t="shared" si="1"/>
        <v>0</v>
      </c>
      <c r="J26" s="871">
        <f t="shared" si="2"/>
        <v>0</v>
      </c>
      <c r="K26" s="871">
        <f t="shared" si="3"/>
        <v>0</v>
      </c>
      <c r="L26" s="872">
        <f t="shared" si="4"/>
        <v>0</v>
      </c>
      <c r="M26" s="866">
        <v>7.3999999999999996E-2</v>
      </c>
      <c r="N26" s="866">
        <v>0</v>
      </c>
      <c r="O26" s="871">
        <v>0</v>
      </c>
      <c r="P26" s="866">
        <v>0</v>
      </c>
      <c r="Q26" s="866">
        <v>0</v>
      </c>
      <c r="R26" s="953">
        <v>7.3999999999999996E-2</v>
      </c>
      <c r="S26" s="871">
        <f t="shared" si="5"/>
        <v>100</v>
      </c>
      <c r="T26" s="866">
        <v>0</v>
      </c>
      <c r="U26" s="871">
        <f t="shared" si="6"/>
        <v>0</v>
      </c>
      <c r="V26" s="866">
        <v>0</v>
      </c>
      <c r="W26" s="871">
        <f t="shared" si="7"/>
        <v>0</v>
      </c>
      <c r="X26" s="866">
        <v>0</v>
      </c>
      <c r="Y26" s="871">
        <f t="shared" si="9"/>
        <v>0</v>
      </c>
      <c r="Z26" s="872" t="s">
        <v>1249</v>
      </c>
      <c r="AA26" s="888" t="s">
        <v>29</v>
      </c>
      <c r="AB26" s="872" t="s">
        <v>1249</v>
      </c>
      <c r="AC26" s="935"/>
      <c r="AD26" s="935"/>
      <c r="AE26" s="936"/>
      <c r="AF26" s="936"/>
      <c r="AG26" s="936"/>
      <c r="AH26" s="936"/>
    </row>
    <row r="27" spans="1:34" s="858" customFormat="1" ht="15">
      <c r="A27" s="857"/>
      <c r="B27" s="867">
        <v>16</v>
      </c>
      <c r="C27" s="868">
        <v>2.0379999999999998</v>
      </c>
      <c r="D27" s="869" t="s">
        <v>209</v>
      </c>
      <c r="E27" s="867" t="s">
        <v>1289</v>
      </c>
      <c r="F27" s="870">
        <v>0.14299999999999999</v>
      </c>
      <c r="G27" s="891">
        <v>3</v>
      </c>
      <c r="H27" s="871">
        <f t="shared" si="0"/>
        <v>100</v>
      </c>
      <c r="I27" s="871">
        <f t="shared" si="1"/>
        <v>0</v>
      </c>
      <c r="J27" s="871">
        <f t="shared" si="2"/>
        <v>0</v>
      </c>
      <c r="K27" s="871">
        <f t="shared" si="3"/>
        <v>0</v>
      </c>
      <c r="L27" s="872">
        <f t="shared" si="4"/>
        <v>0</v>
      </c>
      <c r="M27" s="866">
        <v>0.14299999999999999</v>
      </c>
      <c r="N27" s="866">
        <v>0</v>
      </c>
      <c r="O27" s="871">
        <v>0</v>
      </c>
      <c r="P27" s="866">
        <v>0</v>
      </c>
      <c r="Q27" s="866">
        <v>0</v>
      </c>
      <c r="R27" s="953">
        <v>0.14299999999999999</v>
      </c>
      <c r="S27" s="871">
        <f t="shared" si="5"/>
        <v>100</v>
      </c>
      <c r="T27" s="866">
        <v>0</v>
      </c>
      <c r="U27" s="871">
        <f t="shared" si="6"/>
        <v>0</v>
      </c>
      <c r="V27" s="866">
        <v>0</v>
      </c>
      <c r="W27" s="871">
        <f t="shared" si="7"/>
        <v>0</v>
      </c>
      <c r="X27" s="866">
        <v>0</v>
      </c>
      <c r="Y27" s="871">
        <f t="shared" si="9"/>
        <v>0</v>
      </c>
      <c r="Z27" s="872" t="s">
        <v>1249</v>
      </c>
      <c r="AA27" s="888" t="s">
        <v>40</v>
      </c>
      <c r="AB27" s="872" t="s">
        <v>1249</v>
      </c>
      <c r="AC27" s="935"/>
      <c r="AD27" s="935"/>
      <c r="AE27" s="936"/>
      <c r="AF27" s="936"/>
      <c r="AG27" s="936"/>
      <c r="AH27" s="936"/>
    </row>
    <row r="28" spans="1:34" s="858" customFormat="1" ht="15">
      <c r="A28" s="857"/>
      <c r="B28" s="867">
        <v>17</v>
      </c>
      <c r="C28" s="868">
        <v>2.0390000000000001</v>
      </c>
      <c r="D28" s="869" t="s">
        <v>210</v>
      </c>
      <c r="E28" s="867" t="s">
        <v>1289</v>
      </c>
      <c r="F28" s="870">
        <v>9.7000000000000003E-2</v>
      </c>
      <c r="G28" s="891">
        <v>3.8</v>
      </c>
      <c r="H28" s="871">
        <f t="shared" si="0"/>
        <v>100</v>
      </c>
      <c r="I28" s="871">
        <f t="shared" si="1"/>
        <v>0</v>
      </c>
      <c r="J28" s="871">
        <f t="shared" si="2"/>
        <v>0</v>
      </c>
      <c r="K28" s="871">
        <f t="shared" si="3"/>
        <v>0</v>
      </c>
      <c r="L28" s="872">
        <f t="shared" si="4"/>
        <v>0</v>
      </c>
      <c r="M28" s="866">
        <v>9.7000000000000003E-2</v>
      </c>
      <c r="N28" s="866">
        <v>0</v>
      </c>
      <c r="O28" s="871">
        <v>0</v>
      </c>
      <c r="P28" s="866">
        <v>0</v>
      </c>
      <c r="Q28" s="866">
        <v>0</v>
      </c>
      <c r="R28" s="953">
        <v>9.7000000000000003E-2</v>
      </c>
      <c r="S28" s="871">
        <f t="shared" si="5"/>
        <v>100</v>
      </c>
      <c r="T28" s="866">
        <v>0</v>
      </c>
      <c r="U28" s="871">
        <f t="shared" si="6"/>
        <v>0</v>
      </c>
      <c r="V28" s="866">
        <v>0</v>
      </c>
      <c r="W28" s="871">
        <f t="shared" si="7"/>
        <v>0</v>
      </c>
      <c r="X28" s="866">
        <v>0</v>
      </c>
      <c r="Y28" s="871">
        <f t="shared" si="9"/>
        <v>0</v>
      </c>
      <c r="Z28" s="872" t="s">
        <v>1249</v>
      </c>
      <c r="AA28" s="888" t="s">
        <v>40</v>
      </c>
      <c r="AB28" s="872" t="s">
        <v>1249</v>
      </c>
      <c r="AC28" s="935"/>
      <c r="AD28" s="935"/>
      <c r="AE28" s="936"/>
      <c r="AF28" s="936"/>
      <c r="AG28" s="936"/>
      <c r="AH28" s="936"/>
    </row>
    <row r="29" spans="1:34" s="858" customFormat="1" ht="15">
      <c r="A29" s="857"/>
      <c r="B29" s="867">
        <v>18</v>
      </c>
      <c r="C29" s="868" t="s">
        <v>2180</v>
      </c>
      <c r="D29" s="869" t="s">
        <v>211</v>
      </c>
      <c r="E29" s="867" t="s">
        <v>1289</v>
      </c>
      <c r="F29" s="870">
        <v>0.13400000000000001</v>
      </c>
      <c r="G29" s="891">
        <v>4</v>
      </c>
      <c r="H29" s="871">
        <f t="shared" si="0"/>
        <v>100</v>
      </c>
      <c r="I29" s="871">
        <f t="shared" si="1"/>
        <v>0</v>
      </c>
      <c r="J29" s="871">
        <f t="shared" si="2"/>
        <v>0</v>
      </c>
      <c r="K29" s="871">
        <f t="shared" si="3"/>
        <v>0</v>
      </c>
      <c r="L29" s="872">
        <f t="shared" si="4"/>
        <v>0</v>
      </c>
      <c r="M29" s="866">
        <v>0.13400000000000001</v>
      </c>
      <c r="N29" s="866">
        <v>0</v>
      </c>
      <c r="O29" s="871">
        <v>0</v>
      </c>
      <c r="P29" s="866">
        <v>0</v>
      </c>
      <c r="Q29" s="866">
        <v>0</v>
      </c>
      <c r="R29" s="953">
        <v>0.13400000000000001</v>
      </c>
      <c r="S29" s="871">
        <f t="shared" si="5"/>
        <v>100</v>
      </c>
      <c r="T29" s="866">
        <v>0</v>
      </c>
      <c r="U29" s="871">
        <f t="shared" si="6"/>
        <v>0</v>
      </c>
      <c r="V29" s="866">
        <v>0</v>
      </c>
      <c r="W29" s="871">
        <f t="shared" si="7"/>
        <v>0</v>
      </c>
      <c r="X29" s="866">
        <v>0</v>
      </c>
      <c r="Y29" s="871">
        <f t="shared" si="9"/>
        <v>0</v>
      </c>
      <c r="Z29" s="872" t="s">
        <v>1249</v>
      </c>
      <c r="AA29" s="888" t="s">
        <v>29</v>
      </c>
      <c r="AB29" s="872" t="s">
        <v>1249</v>
      </c>
      <c r="AC29" s="935"/>
      <c r="AD29" s="935"/>
      <c r="AE29" s="936"/>
      <c r="AF29" s="936"/>
      <c r="AG29" s="936"/>
      <c r="AH29" s="936"/>
    </row>
    <row r="30" spans="1:34" s="858" customFormat="1" ht="15">
      <c r="A30" s="857"/>
      <c r="B30" s="867">
        <v>19</v>
      </c>
      <c r="C30" s="868">
        <v>2.0409999999999999</v>
      </c>
      <c r="D30" s="869" t="s">
        <v>212</v>
      </c>
      <c r="E30" s="867" t="s">
        <v>1289</v>
      </c>
      <c r="F30" s="870">
        <v>2.032</v>
      </c>
      <c r="G30" s="891">
        <v>3.5</v>
      </c>
      <c r="H30" s="871">
        <f t="shared" si="0"/>
        <v>100</v>
      </c>
      <c r="I30" s="871">
        <f t="shared" si="1"/>
        <v>0</v>
      </c>
      <c r="J30" s="871">
        <f t="shared" si="2"/>
        <v>0</v>
      </c>
      <c r="K30" s="871">
        <f t="shared" si="3"/>
        <v>0</v>
      </c>
      <c r="L30" s="872">
        <f t="shared" si="4"/>
        <v>0</v>
      </c>
      <c r="M30" s="866">
        <v>2.032</v>
      </c>
      <c r="N30" s="866">
        <v>0</v>
      </c>
      <c r="O30" s="871">
        <v>0</v>
      </c>
      <c r="P30" s="866">
        <v>0</v>
      </c>
      <c r="Q30" s="866">
        <v>0</v>
      </c>
      <c r="R30" s="953">
        <v>0.59199999999999997</v>
      </c>
      <c r="S30" s="871">
        <f t="shared" si="5"/>
        <v>29.133858267716533</v>
      </c>
      <c r="T30" s="866">
        <v>0.4</v>
      </c>
      <c r="U30" s="871">
        <f t="shared" si="6"/>
        <v>19.685039370078741</v>
      </c>
      <c r="V30" s="866">
        <v>0</v>
      </c>
      <c r="W30" s="871">
        <f t="shared" si="7"/>
        <v>0</v>
      </c>
      <c r="X30" s="866">
        <v>1.04</v>
      </c>
      <c r="Y30" s="871">
        <f>SUM(X30/F30)*100</f>
        <v>51.181102362204726</v>
      </c>
      <c r="Z30" s="872" t="s">
        <v>1249</v>
      </c>
      <c r="AA30" s="888" t="s">
        <v>40</v>
      </c>
      <c r="AB30" s="872" t="s">
        <v>1249</v>
      </c>
      <c r="AC30" s="935"/>
      <c r="AD30" s="935"/>
      <c r="AE30" s="936"/>
      <c r="AF30" s="936"/>
      <c r="AG30" s="936"/>
      <c r="AH30" s="936"/>
    </row>
    <row r="31" spans="1:34" s="858" customFormat="1" ht="15">
      <c r="A31" s="857"/>
      <c r="B31" s="867">
        <v>20</v>
      </c>
      <c r="C31" s="868">
        <v>2.0419999999999998</v>
      </c>
      <c r="D31" s="869" t="s">
        <v>213</v>
      </c>
      <c r="E31" s="867" t="s">
        <v>1289</v>
      </c>
      <c r="F31" s="870">
        <v>0.315</v>
      </c>
      <c r="G31" s="891">
        <v>3.5</v>
      </c>
      <c r="H31" s="871">
        <f t="shared" si="0"/>
        <v>100</v>
      </c>
      <c r="I31" s="871">
        <f t="shared" si="1"/>
        <v>0</v>
      </c>
      <c r="J31" s="871">
        <f t="shared" si="2"/>
        <v>0</v>
      </c>
      <c r="K31" s="871">
        <f t="shared" si="3"/>
        <v>0</v>
      </c>
      <c r="L31" s="872">
        <f t="shared" si="4"/>
        <v>0</v>
      </c>
      <c r="M31" s="866">
        <v>0.315</v>
      </c>
      <c r="N31" s="866">
        <v>0</v>
      </c>
      <c r="O31" s="871">
        <v>0</v>
      </c>
      <c r="P31" s="866">
        <v>0</v>
      </c>
      <c r="Q31" s="866">
        <v>0</v>
      </c>
      <c r="R31" s="953">
        <v>0.315</v>
      </c>
      <c r="S31" s="871">
        <f t="shared" si="5"/>
        <v>100</v>
      </c>
      <c r="T31" s="866">
        <v>0</v>
      </c>
      <c r="U31" s="871">
        <f t="shared" si="6"/>
        <v>0</v>
      </c>
      <c r="V31" s="866">
        <v>0</v>
      </c>
      <c r="W31" s="871">
        <f t="shared" si="7"/>
        <v>0</v>
      </c>
      <c r="X31" s="866">
        <v>0</v>
      </c>
      <c r="Y31" s="871">
        <f t="shared" ref="Y31:Y43" si="10">SUM(X31/F31)</f>
        <v>0</v>
      </c>
      <c r="Z31" s="872" t="s">
        <v>1249</v>
      </c>
      <c r="AA31" s="888" t="s">
        <v>29</v>
      </c>
      <c r="AB31" s="872" t="s">
        <v>1249</v>
      </c>
      <c r="AC31" s="935"/>
      <c r="AD31" s="935"/>
      <c r="AE31" s="936"/>
      <c r="AF31" s="936"/>
      <c r="AG31" s="936"/>
      <c r="AH31" s="936"/>
    </row>
    <row r="32" spans="1:34" s="858" customFormat="1" ht="15">
      <c r="A32" s="857"/>
      <c r="B32" s="867">
        <v>21</v>
      </c>
      <c r="C32" s="868">
        <v>2.0430000000000001</v>
      </c>
      <c r="D32" s="869" t="s">
        <v>214</v>
      </c>
      <c r="E32" s="867" t="s">
        <v>1289</v>
      </c>
      <c r="F32" s="870">
        <v>0.24099999999999999</v>
      </c>
      <c r="G32" s="891">
        <v>4</v>
      </c>
      <c r="H32" s="871">
        <f t="shared" si="0"/>
        <v>100</v>
      </c>
      <c r="I32" s="871">
        <f t="shared" si="1"/>
        <v>0</v>
      </c>
      <c r="J32" s="871">
        <f t="shared" si="2"/>
        <v>0</v>
      </c>
      <c r="K32" s="871">
        <f t="shared" si="3"/>
        <v>0</v>
      </c>
      <c r="L32" s="872">
        <f t="shared" si="4"/>
        <v>0</v>
      </c>
      <c r="M32" s="866">
        <v>0.24099999999999999</v>
      </c>
      <c r="N32" s="866">
        <v>0</v>
      </c>
      <c r="O32" s="871">
        <v>0</v>
      </c>
      <c r="P32" s="866">
        <v>0</v>
      </c>
      <c r="Q32" s="866">
        <v>0</v>
      </c>
      <c r="R32" s="953">
        <v>0.24099999999999999</v>
      </c>
      <c r="S32" s="871">
        <f t="shared" si="5"/>
        <v>100</v>
      </c>
      <c r="T32" s="866">
        <v>0</v>
      </c>
      <c r="U32" s="871">
        <f t="shared" si="6"/>
        <v>0</v>
      </c>
      <c r="V32" s="866">
        <v>0</v>
      </c>
      <c r="W32" s="871">
        <f t="shared" si="7"/>
        <v>0</v>
      </c>
      <c r="X32" s="866">
        <v>0</v>
      </c>
      <c r="Y32" s="871">
        <f t="shared" si="10"/>
        <v>0</v>
      </c>
      <c r="Z32" s="872" t="s">
        <v>1249</v>
      </c>
      <c r="AA32" s="888" t="s">
        <v>29</v>
      </c>
      <c r="AB32" s="872" t="s">
        <v>1249</v>
      </c>
      <c r="AC32" s="935"/>
      <c r="AD32" s="935"/>
      <c r="AE32" s="936"/>
      <c r="AF32" s="936"/>
      <c r="AG32" s="936"/>
      <c r="AH32" s="936"/>
    </row>
    <row r="33" spans="1:34" s="858" customFormat="1" ht="15">
      <c r="A33" s="857"/>
      <c r="B33" s="867">
        <v>22</v>
      </c>
      <c r="C33" s="868">
        <v>2.044</v>
      </c>
      <c r="D33" s="869" t="s">
        <v>607</v>
      </c>
      <c r="E33" s="867" t="s">
        <v>1289</v>
      </c>
      <c r="F33" s="870">
        <v>0.16600000000000001</v>
      </c>
      <c r="G33" s="891">
        <v>3.5</v>
      </c>
      <c r="H33" s="871">
        <f t="shared" si="0"/>
        <v>100</v>
      </c>
      <c r="I33" s="871">
        <f t="shared" si="1"/>
        <v>0</v>
      </c>
      <c r="J33" s="871">
        <f t="shared" si="2"/>
        <v>0</v>
      </c>
      <c r="K33" s="871">
        <f t="shared" si="3"/>
        <v>0</v>
      </c>
      <c r="L33" s="872">
        <f t="shared" si="4"/>
        <v>0</v>
      </c>
      <c r="M33" s="866">
        <v>0.16600000000000001</v>
      </c>
      <c r="N33" s="866">
        <v>0</v>
      </c>
      <c r="O33" s="871">
        <v>0</v>
      </c>
      <c r="P33" s="866">
        <v>0</v>
      </c>
      <c r="Q33" s="866">
        <v>0</v>
      </c>
      <c r="R33" s="1302">
        <v>0</v>
      </c>
      <c r="S33" s="871">
        <f t="shared" si="5"/>
        <v>0</v>
      </c>
      <c r="T33" s="866">
        <v>0.16600000000000001</v>
      </c>
      <c r="U33" s="871">
        <f t="shared" si="6"/>
        <v>100</v>
      </c>
      <c r="V33" s="866">
        <v>0</v>
      </c>
      <c r="W33" s="871">
        <f t="shared" si="7"/>
        <v>0</v>
      </c>
      <c r="X33" s="866">
        <v>0</v>
      </c>
      <c r="Y33" s="871">
        <f t="shared" si="10"/>
        <v>0</v>
      </c>
      <c r="Z33" s="872" t="s">
        <v>1249</v>
      </c>
      <c r="AA33" s="888" t="s">
        <v>40</v>
      </c>
      <c r="AB33" s="872" t="s">
        <v>1249</v>
      </c>
      <c r="AC33" s="935"/>
      <c r="AD33" s="935"/>
      <c r="AE33" s="936"/>
      <c r="AF33" s="936"/>
      <c r="AG33" s="936"/>
      <c r="AH33" s="936"/>
    </row>
    <row r="34" spans="1:34" s="858" customFormat="1" ht="15">
      <c r="A34" s="857"/>
      <c r="B34" s="867">
        <v>23</v>
      </c>
      <c r="C34" s="868">
        <v>2.0449999999999999</v>
      </c>
      <c r="D34" s="869" t="s">
        <v>215</v>
      </c>
      <c r="E34" s="867" t="s">
        <v>1289</v>
      </c>
      <c r="F34" s="870">
        <v>0.16300000000000001</v>
      </c>
      <c r="G34" s="891">
        <v>3.8</v>
      </c>
      <c r="H34" s="871">
        <f t="shared" si="0"/>
        <v>100</v>
      </c>
      <c r="I34" s="871">
        <f t="shared" si="1"/>
        <v>0</v>
      </c>
      <c r="J34" s="871">
        <f t="shared" si="2"/>
        <v>0</v>
      </c>
      <c r="K34" s="871">
        <f t="shared" si="3"/>
        <v>0</v>
      </c>
      <c r="L34" s="872">
        <f t="shared" si="4"/>
        <v>0</v>
      </c>
      <c r="M34" s="866">
        <v>0.16300000000000001</v>
      </c>
      <c r="N34" s="866">
        <v>0</v>
      </c>
      <c r="O34" s="871">
        <v>0</v>
      </c>
      <c r="P34" s="866">
        <v>0</v>
      </c>
      <c r="Q34" s="866">
        <v>0</v>
      </c>
      <c r="R34" s="953">
        <v>0.16300000000000001</v>
      </c>
      <c r="S34" s="871">
        <f t="shared" si="5"/>
        <v>100</v>
      </c>
      <c r="T34" s="866">
        <v>0</v>
      </c>
      <c r="U34" s="871">
        <f t="shared" si="6"/>
        <v>0</v>
      </c>
      <c r="V34" s="866">
        <v>0</v>
      </c>
      <c r="W34" s="871">
        <f t="shared" si="7"/>
        <v>0</v>
      </c>
      <c r="X34" s="866">
        <v>0</v>
      </c>
      <c r="Y34" s="871">
        <f t="shared" si="10"/>
        <v>0</v>
      </c>
      <c r="Z34" s="872" t="s">
        <v>1249</v>
      </c>
      <c r="AA34" s="888" t="s">
        <v>40</v>
      </c>
      <c r="AB34" s="872" t="s">
        <v>1249</v>
      </c>
      <c r="AC34" s="935"/>
      <c r="AD34" s="935"/>
      <c r="AE34" s="936"/>
      <c r="AF34" s="936"/>
      <c r="AG34" s="936"/>
      <c r="AH34" s="936"/>
    </row>
    <row r="35" spans="1:34" s="858" customFormat="1" ht="15">
      <c r="A35" s="857"/>
      <c r="B35" s="867">
        <v>24</v>
      </c>
      <c r="C35" s="868">
        <v>2.0459999999999998</v>
      </c>
      <c r="D35" s="869" t="s">
        <v>216</v>
      </c>
      <c r="E35" s="867" t="s">
        <v>1289</v>
      </c>
      <c r="F35" s="870">
        <v>0.20599999999999999</v>
      </c>
      <c r="G35" s="891">
        <v>3.8</v>
      </c>
      <c r="H35" s="871">
        <f t="shared" si="0"/>
        <v>100</v>
      </c>
      <c r="I35" s="871">
        <f t="shared" si="1"/>
        <v>0</v>
      </c>
      <c r="J35" s="871">
        <f t="shared" si="2"/>
        <v>0</v>
      </c>
      <c r="K35" s="871">
        <f t="shared" si="3"/>
        <v>0</v>
      </c>
      <c r="L35" s="872">
        <f t="shared" si="4"/>
        <v>0</v>
      </c>
      <c r="M35" s="866">
        <v>0.20599999999999999</v>
      </c>
      <c r="N35" s="866">
        <v>0</v>
      </c>
      <c r="O35" s="871">
        <v>0</v>
      </c>
      <c r="P35" s="866">
        <v>0</v>
      </c>
      <c r="Q35" s="866">
        <v>0</v>
      </c>
      <c r="R35" s="953">
        <v>0.20599999999999999</v>
      </c>
      <c r="S35" s="871">
        <f t="shared" si="5"/>
        <v>100</v>
      </c>
      <c r="T35" s="866">
        <v>0</v>
      </c>
      <c r="U35" s="871">
        <f t="shared" si="6"/>
        <v>0</v>
      </c>
      <c r="V35" s="866">
        <v>0</v>
      </c>
      <c r="W35" s="871">
        <f t="shared" si="7"/>
        <v>0</v>
      </c>
      <c r="X35" s="866">
        <v>0</v>
      </c>
      <c r="Y35" s="871">
        <f t="shared" si="10"/>
        <v>0</v>
      </c>
      <c r="Z35" s="872" t="s">
        <v>1249</v>
      </c>
      <c r="AA35" s="888" t="s">
        <v>40</v>
      </c>
      <c r="AB35" s="872" t="s">
        <v>1249</v>
      </c>
      <c r="AC35" s="935"/>
      <c r="AD35" s="935"/>
      <c r="AE35" s="936"/>
      <c r="AF35" s="936"/>
      <c r="AG35" s="936"/>
      <c r="AH35" s="936"/>
    </row>
    <row r="36" spans="1:34" s="858" customFormat="1" ht="15">
      <c r="A36" s="857"/>
      <c r="B36" s="867">
        <v>25</v>
      </c>
      <c r="C36" s="868">
        <v>2.0470000000000002</v>
      </c>
      <c r="D36" s="869" t="s">
        <v>217</v>
      </c>
      <c r="E36" s="867" t="s">
        <v>1289</v>
      </c>
      <c r="F36" s="870">
        <v>8.7999999999999995E-2</v>
      </c>
      <c r="G36" s="891">
        <v>4.5</v>
      </c>
      <c r="H36" s="871">
        <f t="shared" si="0"/>
        <v>100</v>
      </c>
      <c r="I36" s="871">
        <f t="shared" si="1"/>
        <v>0</v>
      </c>
      <c r="J36" s="871">
        <f t="shared" si="2"/>
        <v>0</v>
      </c>
      <c r="K36" s="871">
        <f t="shared" si="3"/>
        <v>0</v>
      </c>
      <c r="L36" s="872">
        <f t="shared" si="4"/>
        <v>0</v>
      </c>
      <c r="M36" s="866">
        <v>8.7999999999999995E-2</v>
      </c>
      <c r="N36" s="866">
        <v>0</v>
      </c>
      <c r="O36" s="871">
        <v>0</v>
      </c>
      <c r="P36" s="866">
        <v>0</v>
      </c>
      <c r="Q36" s="866">
        <v>0</v>
      </c>
      <c r="R36" s="953">
        <v>8.7999999999999995E-2</v>
      </c>
      <c r="S36" s="871">
        <f t="shared" si="5"/>
        <v>100</v>
      </c>
      <c r="T36" s="866">
        <v>0</v>
      </c>
      <c r="U36" s="871">
        <f t="shared" si="6"/>
        <v>0</v>
      </c>
      <c r="V36" s="866">
        <v>0</v>
      </c>
      <c r="W36" s="871">
        <f t="shared" si="7"/>
        <v>0</v>
      </c>
      <c r="X36" s="866">
        <v>0</v>
      </c>
      <c r="Y36" s="871">
        <f t="shared" si="10"/>
        <v>0</v>
      </c>
      <c r="Z36" s="872" t="s">
        <v>1249</v>
      </c>
      <c r="AA36" s="888" t="s">
        <v>29</v>
      </c>
      <c r="AB36" s="872" t="s">
        <v>1249</v>
      </c>
      <c r="AC36" s="935"/>
      <c r="AD36" s="935"/>
      <c r="AE36" s="936"/>
      <c r="AF36" s="936"/>
      <c r="AG36" s="936"/>
      <c r="AH36" s="936"/>
    </row>
    <row r="37" spans="1:34" s="858" customFormat="1" ht="15">
      <c r="A37" s="857"/>
      <c r="B37" s="867">
        <v>26</v>
      </c>
      <c r="C37" s="868">
        <v>2.048</v>
      </c>
      <c r="D37" s="869" t="s">
        <v>218</v>
      </c>
      <c r="E37" s="867" t="s">
        <v>1289</v>
      </c>
      <c r="F37" s="870">
        <v>0.129</v>
      </c>
      <c r="G37" s="891">
        <v>3</v>
      </c>
      <c r="H37" s="871">
        <f t="shared" si="0"/>
        <v>100</v>
      </c>
      <c r="I37" s="871">
        <f t="shared" si="1"/>
        <v>0</v>
      </c>
      <c r="J37" s="871">
        <f t="shared" si="2"/>
        <v>0</v>
      </c>
      <c r="K37" s="871">
        <f t="shared" si="3"/>
        <v>0</v>
      </c>
      <c r="L37" s="872">
        <f t="shared" si="4"/>
        <v>0</v>
      </c>
      <c r="M37" s="866">
        <v>0.129</v>
      </c>
      <c r="N37" s="866">
        <v>0</v>
      </c>
      <c r="O37" s="871">
        <v>0</v>
      </c>
      <c r="P37" s="866">
        <v>0</v>
      </c>
      <c r="Q37" s="866">
        <v>0</v>
      </c>
      <c r="R37" s="953">
        <v>0.129</v>
      </c>
      <c r="S37" s="871">
        <f t="shared" si="5"/>
        <v>100</v>
      </c>
      <c r="T37" s="866">
        <v>0</v>
      </c>
      <c r="U37" s="871">
        <f t="shared" si="6"/>
        <v>0</v>
      </c>
      <c r="V37" s="866">
        <v>0</v>
      </c>
      <c r="W37" s="871">
        <f t="shared" si="7"/>
        <v>0</v>
      </c>
      <c r="X37" s="866">
        <v>0</v>
      </c>
      <c r="Y37" s="871">
        <f t="shared" si="10"/>
        <v>0</v>
      </c>
      <c r="Z37" s="872" t="s">
        <v>1249</v>
      </c>
      <c r="AA37" s="888" t="s">
        <v>29</v>
      </c>
      <c r="AB37" s="872" t="s">
        <v>1249</v>
      </c>
      <c r="AC37" s="935"/>
      <c r="AD37" s="935"/>
      <c r="AE37" s="936"/>
      <c r="AF37" s="936"/>
      <c r="AG37" s="936"/>
      <c r="AH37" s="936"/>
    </row>
    <row r="38" spans="1:34" s="858" customFormat="1" ht="15">
      <c r="A38" s="857"/>
      <c r="B38" s="867">
        <v>27</v>
      </c>
      <c r="C38" s="868">
        <v>2.0489999999999999</v>
      </c>
      <c r="D38" s="869" t="s">
        <v>219</v>
      </c>
      <c r="E38" s="867" t="s">
        <v>1289</v>
      </c>
      <c r="F38" s="870">
        <v>0.23899999999999999</v>
      </c>
      <c r="G38" s="891">
        <v>4</v>
      </c>
      <c r="H38" s="871">
        <f t="shared" si="0"/>
        <v>100</v>
      </c>
      <c r="I38" s="871">
        <f t="shared" si="1"/>
        <v>0</v>
      </c>
      <c r="J38" s="871">
        <f t="shared" si="2"/>
        <v>0</v>
      </c>
      <c r="K38" s="871">
        <f t="shared" si="3"/>
        <v>0</v>
      </c>
      <c r="L38" s="872">
        <f t="shared" si="4"/>
        <v>0</v>
      </c>
      <c r="M38" s="866">
        <v>0.23899999999999999</v>
      </c>
      <c r="N38" s="866">
        <v>0</v>
      </c>
      <c r="O38" s="871">
        <v>0</v>
      </c>
      <c r="P38" s="866">
        <v>0</v>
      </c>
      <c r="Q38" s="866">
        <v>0</v>
      </c>
      <c r="R38" s="953">
        <v>0.23899999999999999</v>
      </c>
      <c r="S38" s="871">
        <f t="shared" si="5"/>
        <v>100</v>
      </c>
      <c r="T38" s="866">
        <v>0</v>
      </c>
      <c r="U38" s="871">
        <f t="shared" si="6"/>
        <v>0</v>
      </c>
      <c r="V38" s="866">
        <v>0</v>
      </c>
      <c r="W38" s="871">
        <f t="shared" si="7"/>
        <v>0</v>
      </c>
      <c r="X38" s="866">
        <v>0</v>
      </c>
      <c r="Y38" s="871">
        <f t="shared" si="10"/>
        <v>0</v>
      </c>
      <c r="Z38" s="872" t="s">
        <v>1249</v>
      </c>
      <c r="AA38" s="888" t="s">
        <v>40</v>
      </c>
      <c r="AB38" s="872" t="s">
        <v>1249</v>
      </c>
      <c r="AC38" s="935"/>
      <c r="AD38" s="935"/>
      <c r="AE38" s="936"/>
      <c r="AF38" s="936"/>
      <c r="AG38" s="936"/>
      <c r="AH38" s="936"/>
    </row>
    <row r="39" spans="1:34" s="858" customFormat="1" ht="15">
      <c r="A39" s="857"/>
      <c r="B39" s="867">
        <v>28</v>
      </c>
      <c r="C39" s="868" t="s">
        <v>2179</v>
      </c>
      <c r="D39" s="869" t="s">
        <v>220</v>
      </c>
      <c r="E39" s="867" t="s">
        <v>1289</v>
      </c>
      <c r="F39" s="870">
        <v>9.0999999999999998E-2</v>
      </c>
      <c r="G39" s="891">
        <v>4</v>
      </c>
      <c r="H39" s="871">
        <f t="shared" si="0"/>
        <v>100</v>
      </c>
      <c r="I39" s="871">
        <f t="shared" si="1"/>
        <v>0</v>
      </c>
      <c r="J39" s="871">
        <f t="shared" si="2"/>
        <v>0</v>
      </c>
      <c r="K39" s="871">
        <f t="shared" si="3"/>
        <v>0</v>
      </c>
      <c r="L39" s="872">
        <f t="shared" si="4"/>
        <v>0</v>
      </c>
      <c r="M39" s="866">
        <v>9.0999999999999998E-2</v>
      </c>
      <c r="N39" s="866">
        <v>0</v>
      </c>
      <c r="O39" s="871">
        <v>0</v>
      </c>
      <c r="P39" s="866">
        <v>0</v>
      </c>
      <c r="Q39" s="866">
        <v>0</v>
      </c>
      <c r="R39" s="866">
        <v>9.0999999999999998E-2</v>
      </c>
      <c r="S39" s="871">
        <f t="shared" si="5"/>
        <v>100</v>
      </c>
      <c r="T39" s="866">
        <v>0</v>
      </c>
      <c r="U39" s="871">
        <f t="shared" si="6"/>
        <v>0</v>
      </c>
      <c r="V39" s="866">
        <v>0</v>
      </c>
      <c r="W39" s="871">
        <f t="shared" si="7"/>
        <v>0</v>
      </c>
      <c r="X39" s="866">
        <v>0</v>
      </c>
      <c r="Y39" s="871">
        <f t="shared" si="10"/>
        <v>0</v>
      </c>
      <c r="Z39" s="872" t="s">
        <v>1249</v>
      </c>
      <c r="AA39" s="888" t="s">
        <v>29</v>
      </c>
      <c r="AB39" s="872" t="s">
        <v>1249</v>
      </c>
      <c r="AC39" s="935"/>
      <c r="AD39" s="935"/>
      <c r="AE39" s="936"/>
      <c r="AF39" s="936"/>
      <c r="AG39" s="936"/>
      <c r="AH39" s="936"/>
    </row>
    <row r="40" spans="1:34" s="858" customFormat="1" ht="15">
      <c r="A40" s="857"/>
      <c r="B40" s="867">
        <v>29</v>
      </c>
      <c r="C40" s="868">
        <v>2.0510000000000002</v>
      </c>
      <c r="D40" s="869" t="s">
        <v>221</v>
      </c>
      <c r="E40" s="867" t="s">
        <v>1289</v>
      </c>
      <c r="F40" s="870">
        <v>0.156</v>
      </c>
      <c r="G40" s="891">
        <v>4</v>
      </c>
      <c r="H40" s="871">
        <f t="shared" si="0"/>
        <v>100</v>
      </c>
      <c r="I40" s="871">
        <f t="shared" si="1"/>
        <v>0</v>
      </c>
      <c r="J40" s="871">
        <f t="shared" si="2"/>
        <v>0</v>
      </c>
      <c r="K40" s="871">
        <f t="shared" si="3"/>
        <v>0</v>
      </c>
      <c r="L40" s="872">
        <f t="shared" si="4"/>
        <v>0</v>
      </c>
      <c r="M40" s="866">
        <v>0.156</v>
      </c>
      <c r="N40" s="866">
        <v>0</v>
      </c>
      <c r="O40" s="871">
        <v>0</v>
      </c>
      <c r="P40" s="866">
        <v>0</v>
      </c>
      <c r="Q40" s="866">
        <v>0</v>
      </c>
      <c r="R40" s="953">
        <v>0.156</v>
      </c>
      <c r="S40" s="871">
        <f t="shared" si="5"/>
        <v>100</v>
      </c>
      <c r="T40" s="866">
        <v>0</v>
      </c>
      <c r="U40" s="871">
        <f t="shared" si="6"/>
        <v>0</v>
      </c>
      <c r="V40" s="866">
        <v>0</v>
      </c>
      <c r="W40" s="871">
        <f t="shared" si="7"/>
        <v>0</v>
      </c>
      <c r="X40" s="866">
        <v>0</v>
      </c>
      <c r="Y40" s="871">
        <f t="shared" si="10"/>
        <v>0</v>
      </c>
      <c r="Z40" s="872" t="s">
        <v>1249</v>
      </c>
      <c r="AA40" s="888" t="s">
        <v>29</v>
      </c>
      <c r="AB40" s="872" t="s">
        <v>1249</v>
      </c>
      <c r="AC40" s="935"/>
      <c r="AD40" s="935"/>
      <c r="AE40" s="936"/>
      <c r="AF40" s="936"/>
      <c r="AG40" s="936"/>
      <c r="AH40" s="936"/>
    </row>
    <row r="41" spans="1:34" s="858" customFormat="1" ht="15">
      <c r="A41" s="857"/>
      <c r="B41" s="867">
        <v>30</v>
      </c>
      <c r="C41" s="868">
        <v>2.052</v>
      </c>
      <c r="D41" s="869" t="s">
        <v>222</v>
      </c>
      <c r="E41" s="867" t="s">
        <v>1289</v>
      </c>
      <c r="F41" s="870">
        <v>8.5999999999999993E-2</v>
      </c>
      <c r="G41" s="891">
        <v>4</v>
      </c>
      <c r="H41" s="871">
        <f t="shared" si="0"/>
        <v>100</v>
      </c>
      <c r="I41" s="871">
        <f t="shared" si="1"/>
        <v>0</v>
      </c>
      <c r="J41" s="871">
        <f t="shared" si="2"/>
        <v>0</v>
      </c>
      <c r="K41" s="871">
        <f t="shared" si="3"/>
        <v>0</v>
      </c>
      <c r="L41" s="872">
        <f t="shared" si="4"/>
        <v>0</v>
      </c>
      <c r="M41" s="866">
        <v>8.5999999999999993E-2</v>
      </c>
      <c r="N41" s="866">
        <v>0</v>
      </c>
      <c r="O41" s="871">
        <v>0</v>
      </c>
      <c r="P41" s="866">
        <v>0</v>
      </c>
      <c r="Q41" s="866">
        <v>0</v>
      </c>
      <c r="R41" s="953">
        <v>8.5999999999999993E-2</v>
      </c>
      <c r="S41" s="871">
        <f t="shared" si="5"/>
        <v>100</v>
      </c>
      <c r="T41" s="866">
        <v>0</v>
      </c>
      <c r="U41" s="871">
        <f t="shared" si="6"/>
        <v>0</v>
      </c>
      <c r="V41" s="866">
        <v>0</v>
      </c>
      <c r="W41" s="871">
        <f t="shared" si="7"/>
        <v>0</v>
      </c>
      <c r="X41" s="866">
        <v>0</v>
      </c>
      <c r="Y41" s="871">
        <f t="shared" si="10"/>
        <v>0</v>
      </c>
      <c r="Z41" s="872" t="s">
        <v>1249</v>
      </c>
      <c r="AA41" s="888" t="s">
        <v>29</v>
      </c>
      <c r="AB41" s="872" t="s">
        <v>1249</v>
      </c>
      <c r="AC41" s="935"/>
      <c r="AD41" s="935"/>
      <c r="AE41" s="936"/>
      <c r="AF41" s="936"/>
      <c r="AG41" s="936"/>
      <c r="AH41" s="936"/>
    </row>
    <row r="42" spans="1:34" s="858" customFormat="1" ht="15">
      <c r="A42" s="857"/>
      <c r="B42" s="867">
        <v>31</v>
      </c>
      <c r="C42" s="868">
        <v>2.0529999999999999</v>
      </c>
      <c r="D42" s="869" t="s">
        <v>223</v>
      </c>
      <c r="E42" s="867" t="s">
        <v>1289</v>
      </c>
      <c r="F42" s="870">
        <v>0.89800000000000002</v>
      </c>
      <c r="G42" s="891">
        <v>4</v>
      </c>
      <c r="H42" s="871">
        <f t="shared" si="0"/>
        <v>100</v>
      </c>
      <c r="I42" s="871">
        <f t="shared" si="1"/>
        <v>0</v>
      </c>
      <c r="J42" s="871">
        <f t="shared" si="2"/>
        <v>0</v>
      </c>
      <c r="K42" s="871">
        <f t="shared" si="3"/>
        <v>0</v>
      </c>
      <c r="L42" s="872">
        <f t="shared" si="4"/>
        <v>0</v>
      </c>
      <c r="M42" s="866">
        <v>0.89800000000000002</v>
      </c>
      <c r="N42" s="866">
        <v>0</v>
      </c>
      <c r="O42" s="871">
        <v>0</v>
      </c>
      <c r="P42" s="866">
        <v>0</v>
      </c>
      <c r="Q42" s="866">
        <v>0</v>
      </c>
      <c r="R42" s="1302">
        <v>0</v>
      </c>
      <c r="S42" s="871">
        <f t="shared" si="5"/>
        <v>0</v>
      </c>
      <c r="T42" s="866">
        <v>0.69799999999999995</v>
      </c>
      <c r="U42" s="871">
        <f t="shared" si="6"/>
        <v>77.728285077951</v>
      </c>
      <c r="V42" s="866">
        <v>0.2</v>
      </c>
      <c r="W42" s="871">
        <f t="shared" si="7"/>
        <v>22.271714922049</v>
      </c>
      <c r="X42" s="866">
        <v>0</v>
      </c>
      <c r="Y42" s="871">
        <f t="shared" si="10"/>
        <v>0</v>
      </c>
      <c r="Z42" s="872" t="s">
        <v>1249</v>
      </c>
      <c r="AA42" s="888" t="s">
        <v>40</v>
      </c>
      <c r="AB42" s="872" t="s">
        <v>1249</v>
      </c>
      <c r="AC42" s="935"/>
      <c r="AD42" s="935"/>
      <c r="AE42" s="936"/>
      <c r="AF42" s="936"/>
      <c r="AG42" s="936"/>
      <c r="AH42" s="936"/>
    </row>
    <row r="43" spans="1:34" s="858" customFormat="1" ht="15">
      <c r="A43" s="857"/>
      <c r="B43" s="867">
        <v>32</v>
      </c>
      <c r="C43" s="868">
        <v>2.0539999999999998</v>
      </c>
      <c r="D43" s="869" t="s">
        <v>224</v>
      </c>
      <c r="E43" s="867" t="s">
        <v>1289</v>
      </c>
      <c r="F43" s="870">
        <v>0.33300000000000002</v>
      </c>
      <c r="G43" s="891">
        <v>4</v>
      </c>
      <c r="H43" s="871">
        <f t="shared" si="0"/>
        <v>100</v>
      </c>
      <c r="I43" s="871">
        <f t="shared" si="1"/>
        <v>0</v>
      </c>
      <c r="J43" s="871">
        <f t="shared" si="2"/>
        <v>0</v>
      </c>
      <c r="K43" s="871">
        <f t="shared" si="3"/>
        <v>0</v>
      </c>
      <c r="L43" s="872">
        <f t="shared" si="4"/>
        <v>0</v>
      </c>
      <c r="M43" s="866">
        <v>0.33300000000000002</v>
      </c>
      <c r="N43" s="866">
        <v>0</v>
      </c>
      <c r="O43" s="871">
        <v>0</v>
      </c>
      <c r="P43" s="866">
        <v>0</v>
      </c>
      <c r="Q43" s="866">
        <v>0</v>
      </c>
      <c r="R43" s="953">
        <v>0.33300000000000002</v>
      </c>
      <c r="S43" s="871">
        <f t="shared" si="5"/>
        <v>100</v>
      </c>
      <c r="T43" s="866">
        <v>0</v>
      </c>
      <c r="U43" s="871">
        <f t="shared" si="6"/>
        <v>0</v>
      </c>
      <c r="V43" s="866">
        <v>0</v>
      </c>
      <c r="W43" s="871">
        <f t="shared" si="7"/>
        <v>0</v>
      </c>
      <c r="X43" s="866">
        <v>0</v>
      </c>
      <c r="Y43" s="871">
        <f t="shared" si="10"/>
        <v>0</v>
      </c>
      <c r="Z43" s="872" t="s">
        <v>1249</v>
      </c>
      <c r="AA43" s="888" t="s">
        <v>29</v>
      </c>
      <c r="AB43" s="872" t="s">
        <v>1249</v>
      </c>
      <c r="AC43" s="935"/>
      <c r="AD43" s="935"/>
      <c r="AE43" s="936"/>
      <c r="AF43" s="936"/>
      <c r="AG43" s="936"/>
      <c r="AH43" s="936"/>
    </row>
    <row r="44" spans="1:34" s="858" customFormat="1" ht="15">
      <c r="A44" s="857"/>
      <c r="B44" s="867">
        <v>33</v>
      </c>
      <c r="C44" s="868">
        <v>2.0550000000000002</v>
      </c>
      <c r="D44" s="869" t="s">
        <v>225</v>
      </c>
      <c r="E44" s="867" t="s">
        <v>1289</v>
      </c>
      <c r="F44" s="870">
        <v>4.4809999999999999</v>
      </c>
      <c r="G44" s="891">
        <v>5</v>
      </c>
      <c r="H44" s="871">
        <f t="shared" si="0"/>
        <v>100</v>
      </c>
      <c r="I44" s="871">
        <f t="shared" si="1"/>
        <v>0</v>
      </c>
      <c r="J44" s="871">
        <f t="shared" si="2"/>
        <v>0</v>
      </c>
      <c r="K44" s="871">
        <f t="shared" si="3"/>
        <v>0</v>
      </c>
      <c r="L44" s="872">
        <f t="shared" si="4"/>
        <v>0</v>
      </c>
      <c r="M44" s="866">
        <v>4.4809999999999999</v>
      </c>
      <c r="N44" s="866">
        <v>0</v>
      </c>
      <c r="O44" s="871">
        <v>0</v>
      </c>
      <c r="P44" s="866">
        <v>0</v>
      </c>
      <c r="Q44" s="866">
        <v>0</v>
      </c>
      <c r="R44" s="953">
        <v>3.081</v>
      </c>
      <c r="S44" s="871">
        <f t="shared" si="5"/>
        <v>68.75697388975675</v>
      </c>
      <c r="T44" s="866">
        <v>0.8</v>
      </c>
      <c r="U44" s="871">
        <f t="shared" si="6"/>
        <v>17.853157777281858</v>
      </c>
      <c r="V44" s="866">
        <v>0.4</v>
      </c>
      <c r="W44" s="871">
        <f t="shared" si="7"/>
        <v>8.926578888640929</v>
      </c>
      <c r="X44" s="866">
        <v>0.2</v>
      </c>
      <c r="Y44" s="871">
        <f>SUM(X44/F44)*100</f>
        <v>4.4632894443204645</v>
      </c>
      <c r="Z44" s="872" t="s">
        <v>1249</v>
      </c>
      <c r="AA44" s="888" t="s">
        <v>40</v>
      </c>
      <c r="AB44" s="872" t="s">
        <v>1249</v>
      </c>
      <c r="AC44" s="935"/>
      <c r="AD44" s="935"/>
      <c r="AE44" s="936"/>
      <c r="AF44" s="936"/>
      <c r="AG44" s="936"/>
      <c r="AH44" s="936"/>
    </row>
    <row r="45" spans="1:34" s="858" customFormat="1" ht="15">
      <c r="A45" s="857"/>
      <c r="B45" s="867">
        <v>34</v>
      </c>
      <c r="C45" s="868">
        <v>2.056</v>
      </c>
      <c r="D45" s="869" t="s">
        <v>226</v>
      </c>
      <c r="E45" s="867" t="s">
        <v>1289</v>
      </c>
      <c r="F45" s="870">
        <v>2.3490000000000002</v>
      </c>
      <c r="G45" s="891">
        <v>4</v>
      </c>
      <c r="H45" s="871">
        <f t="shared" si="0"/>
        <v>74.457215836526174</v>
      </c>
      <c r="I45" s="871">
        <f t="shared" si="1"/>
        <v>0</v>
      </c>
      <c r="J45" s="871">
        <f t="shared" si="2"/>
        <v>0</v>
      </c>
      <c r="K45" s="871">
        <f t="shared" si="3"/>
        <v>25.542784163473815</v>
      </c>
      <c r="L45" s="872">
        <f t="shared" si="4"/>
        <v>0</v>
      </c>
      <c r="M45" s="866">
        <v>1.7490000000000001</v>
      </c>
      <c r="N45" s="866">
        <v>0</v>
      </c>
      <c r="O45" s="866">
        <v>0</v>
      </c>
      <c r="P45" s="866">
        <v>0.6</v>
      </c>
      <c r="Q45" s="866">
        <v>0</v>
      </c>
      <c r="R45" s="953">
        <v>0.58899999999999997</v>
      </c>
      <c r="S45" s="871">
        <f t="shared" si="5"/>
        <v>25.074499787143463</v>
      </c>
      <c r="T45" s="866">
        <v>1.1599999999999999</v>
      </c>
      <c r="U45" s="871">
        <f t="shared" si="6"/>
        <v>49.382716049382708</v>
      </c>
      <c r="V45" s="866">
        <v>0</v>
      </c>
      <c r="W45" s="871">
        <f t="shared" si="7"/>
        <v>0</v>
      </c>
      <c r="X45" s="866">
        <v>0.6</v>
      </c>
      <c r="Y45" s="871">
        <f>SUM(X45/F45)*100</f>
        <v>25.542784163473815</v>
      </c>
      <c r="Z45" s="872" t="s">
        <v>1249</v>
      </c>
      <c r="AA45" s="888" t="s">
        <v>40</v>
      </c>
      <c r="AB45" s="872" t="s">
        <v>1249</v>
      </c>
      <c r="AC45" s="935"/>
      <c r="AD45" s="935"/>
      <c r="AE45" s="936"/>
      <c r="AF45" s="936"/>
      <c r="AG45" s="936"/>
      <c r="AH45" s="936"/>
    </row>
    <row r="46" spans="1:34" s="858" customFormat="1" ht="15">
      <c r="A46" s="857"/>
      <c r="B46" s="867">
        <v>35</v>
      </c>
      <c r="C46" s="868">
        <v>2.0569999999999999</v>
      </c>
      <c r="D46" s="869" t="s">
        <v>227</v>
      </c>
      <c r="E46" s="867" t="s">
        <v>1289</v>
      </c>
      <c r="F46" s="870">
        <v>1.4829999999999999</v>
      </c>
      <c r="G46" s="891">
        <v>3</v>
      </c>
      <c r="H46" s="871">
        <f t="shared" si="0"/>
        <v>73.027646662171279</v>
      </c>
      <c r="I46" s="871">
        <f t="shared" si="1"/>
        <v>0</v>
      </c>
      <c r="J46" s="871">
        <f t="shared" si="2"/>
        <v>0</v>
      </c>
      <c r="K46" s="871">
        <f t="shared" si="3"/>
        <v>26.972353337828732</v>
      </c>
      <c r="L46" s="872">
        <f t="shared" si="4"/>
        <v>0</v>
      </c>
      <c r="M46" s="866">
        <v>1.083</v>
      </c>
      <c r="N46" s="866">
        <v>0</v>
      </c>
      <c r="O46" s="866">
        <v>0</v>
      </c>
      <c r="P46" s="866">
        <v>0.4</v>
      </c>
      <c r="Q46" s="866">
        <v>0</v>
      </c>
      <c r="R46" s="953">
        <v>0.88300000000000001</v>
      </c>
      <c r="S46" s="871">
        <f t="shared" si="5"/>
        <v>59.541469993256911</v>
      </c>
      <c r="T46" s="866">
        <v>0.2</v>
      </c>
      <c r="U46" s="871">
        <f t="shared" si="6"/>
        <v>13.486176668914366</v>
      </c>
      <c r="V46" s="866">
        <v>0</v>
      </c>
      <c r="W46" s="871">
        <f t="shared" si="7"/>
        <v>0</v>
      </c>
      <c r="X46" s="866">
        <v>0.4</v>
      </c>
      <c r="Y46" s="871">
        <f>SUM(X46/F46)*100</f>
        <v>26.972353337828732</v>
      </c>
      <c r="Z46" s="872" t="s">
        <v>1249</v>
      </c>
      <c r="AA46" s="888" t="s">
        <v>40</v>
      </c>
      <c r="AB46" s="872" t="s">
        <v>1249</v>
      </c>
      <c r="AC46" s="935"/>
      <c r="AD46" s="935"/>
      <c r="AE46" s="936"/>
      <c r="AF46" s="936"/>
      <c r="AG46" s="936"/>
      <c r="AH46" s="936"/>
    </row>
    <row r="47" spans="1:34" s="858" customFormat="1" ht="15">
      <c r="A47" s="857"/>
      <c r="B47" s="867">
        <v>36</v>
      </c>
      <c r="C47" s="868">
        <v>2.0579999999999998</v>
      </c>
      <c r="D47" s="869" t="s">
        <v>228</v>
      </c>
      <c r="E47" s="867" t="s">
        <v>1289</v>
      </c>
      <c r="F47" s="870">
        <v>2.1219999999999999</v>
      </c>
      <c r="G47" s="891">
        <v>4</v>
      </c>
      <c r="H47" s="871">
        <f t="shared" si="0"/>
        <v>100</v>
      </c>
      <c r="I47" s="871">
        <f t="shared" si="1"/>
        <v>0</v>
      </c>
      <c r="J47" s="871">
        <f t="shared" si="2"/>
        <v>0</v>
      </c>
      <c r="K47" s="871">
        <f t="shared" si="3"/>
        <v>0</v>
      </c>
      <c r="L47" s="872">
        <f t="shared" si="4"/>
        <v>0</v>
      </c>
      <c r="M47" s="866">
        <v>2.1219999999999999</v>
      </c>
      <c r="N47" s="866">
        <v>0</v>
      </c>
      <c r="O47" s="866">
        <v>0</v>
      </c>
      <c r="P47" s="866">
        <v>0</v>
      </c>
      <c r="Q47" s="866">
        <v>0</v>
      </c>
      <c r="R47" s="953">
        <v>1.1919999999999999</v>
      </c>
      <c r="S47" s="871">
        <f t="shared" si="5"/>
        <v>56.173421300659754</v>
      </c>
      <c r="T47" s="866">
        <v>0.53</v>
      </c>
      <c r="U47" s="871">
        <f t="shared" si="6"/>
        <v>24.976437323279928</v>
      </c>
      <c r="V47" s="866">
        <v>0.4</v>
      </c>
      <c r="W47" s="871">
        <f t="shared" si="7"/>
        <v>18.850141376060321</v>
      </c>
      <c r="X47" s="866">
        <v>0</v>
      </c>
      <c r="Y47" s="871">
        <f>SUM(X47/F47)</f>
        <v>0</v>
      </c>
      <c r="Z47" s="872" t="s">
        <v>1249</v>
      </c>
      <c r="AA47" s="888" t="s">
        <v>40</v>
      </c>
      <c r="AB47" s="872" t="s">
        <v>1249</v>
      </c>
      <c r="AC47" s="935"/>
      <c r="AD47" s="935"/>
      <c r="AE47" s="936"/>
      <c r="AF47" s="936"/>
      <c r="AG47" s="936"/>
      <c r="AH47" s="936"/>
    </row>
    <row r="48" spans="1:34" s="858" customFormat="1" ht="15">
      <c r="A48" s="857"/>
      <c r="B48" s="867">
        <v>37</v>
      </c>
      <c r="C48" s="868">
        <v>2.0590000000000002</v>
      </c>
      <c r="D48" s="869" t="s">
        <v>229</v>
      </c>
      <c r="E48" s="867" t="s">
        <v>1289</v>
      </c>
      <c r="F48" s="870">
        <v>3.028</v>
      </c>
      <c r="G48" s="891">
        <v>4</v>
      </c>
      <c r="H48" s="871">
        <f t="shared" si="0"/>
        <v>100</v>
      </c>
      <c r="I48" s="871">
        <f t="shared" si="1"/>
        <v>0</v>
      </c>
      <c r="J48" s="871">
        <f t="shared" si="2"/>
        <v>0</v>
      </c>
      <c r="K48" s="871">
        <f t="shared" si="3"/>
        <v>0</v>
      </c>
      <c r="L48" s="872">
        <f t="shared" si="4"/>
        <v>0</v>
      </c>
      <c r="M48" s="866">
        <v>3.028</v>
      </c>
      <c r="N48" s="866">
        <v>0</v>
      </c>
      <c r="O48" s="866">
        <v>0</v>
      </c>
      <c r="P48" s="866">
        <v>0</v>
      </c>
      <c r="Q48" s="866">
        <v>0</v>
      </c>
      <c r="R48" s="953">
        <v>2.4279999999999999</v>
      </c>
      <c r="S48" s="871">
        <f t="shared" si="5"/>
        <v>80.184940554821665</v>
      </c>
      <c r="T48" s="866">
        <v>0.6</v>
      </c>
      <c r="U48" s="871">
        <f t="shared" si="6"/>
        <v>19.815059445178335</v>
      </c>
      <c r="V48" s="866"/>
      <c r="W48" s="871">
        <f t="shared" si="7"/>
        <v>0</v>
      </c>
      <c r="X48" s="866">
        <v>0</v>
      </c>
      <c r="Y48" s="871">
        <f>SUM(X48/F48)</f>
        <v>0</v>
      </c>
      <c r="Z48" s="872" t="s">
        <v>1249</v>
      </c>
      <c r="AA48" s="888" t="s">
        <v>29</v>
      </c>
      <c r="AB48" s="872" t="s">
        <v>1249</v>
      </c>
      <c r="AC48" s="935"/>
      <c r="AD48" s="935"/>
      <c r="AE48" s="936"/>
      <c r="AF48" s="936"/>
      <c r="AG48" s="936"/>
      <c r="AH48" s="936"/>
    </row>
    <row r="49" spans="1:34" s="858" customFormat="1" ht="15">
      <c r="A49" s="857"/>
      <c r="B49" s="867">
        <v>38</v>
      </c>
      <c r="C49" s="868" t="s">
        <v>2178</v>
      </c>
      <c r="D49" s="869" t="s">
        <v>230</v>
      </c>
      <c r="E49" s="867" t="s">
        <v>1289</v>
      </c>
      <c r="F49" s="870">
        <v>1.9370000000000001</v>
      </c>
      <c r="G49" s="891">
        <v>3</v>
      </c>
      <c r="H49" s="871">
        <f t="shared" si="0"/>
        <v>89.674754775425924</v>
      </c>
      <c r="I49" s="871">
        <f t="shared" si="1"/>
        <v>0</v>
      </c>
      <c r="J49" s="871">
        <f t="shared" si="2"/>
        <v>0</v>
      </c>
      <c r="K49" s="871">
        <f t="shared" si="3"/>
        <v>10.325245224574084</v>
      </c>
      <c r="L49" s="872">
        <f t="shared" si="4"/>
        <v>0</v>
      </c>
      <c r="M49" s="866">
        <v>1.7370000000000001</v>
      </c>
      <c r="N49" s="866">
        <v>0</v>
      </c>
      <c r="O49" s="866">
        <v>0</v>
      </c>
      <c r="P49" s="866">
        <v>0.2</v>
      </c>
      <c r="Q49" s="866">
        <v>0</v>
      </c>
      <c r="R49" s="953">
        <v>1.5369999999999999</v>
      </c>
      <c r="S49" s="871">
        <f t="shared" si="5"/>
        <v>79.34950955085182</v>
      </c>
      <c r="T49" s="866">
        <v>0</v>
      </c>
      <c r="U49" s="871">
        <f t="shared" si="6"/>
        <v>0</v>
      </c>
      <c r="V49" s="866">
        <v>0.2</v>
      </c>
      <c r="W49" s="871">
        <f t="shared" si="7"/>
        <v>10.325245224574084</v>
      </c>
      <c r="X49" s="866">
        <v>0.2</v>
      </c>
      <c r="Y49" s="871">
        <f>SUM(X49/F49)*100</f>
        <v>10.325245224574084</v>
      </c>
      <c r="Z49" s="872" t="s">
        <v>1249</v>
      </c>
      <c r="AA49" s="888" t="s">
        <v>40</v>
      </c>
      <c r="AB49" s="872" t="s">
        <v>1249</v>
      </c>
      <c r="AC49" s="935"/>
      <c r="AD49" s="935"/>
      <c r="AE49" s="936"/>
      <c r="AF49" s="936"/>
      <c r="AG49" s="936"/>
      <c r="AH49" s="936"/>
    </row>
    <row r="50" spans="1:34" s="858" customFormat="1" ht="15">
      <c r="A50" s="857"/>
      <c r="B50" s="867">
        <v>39</v>
      </c>
      <c r="C50" s="868">
        <v>2.0609999999999999</v>
      </c>
      <c r="D50" s="869" t="s">
        <v>231</v>
      </c>
      <c r="E50" s="867" t="s">
        <v>1289</v>
      </c>
      <c r="F50" s="870">
        <v>2.2440000000000002</v>
      </c>
      <c r="G50" s="891">
        <v>4</v>
      </c>
      <c r="H50" s="871">
        <f t="shared" si="0"/>
        <v>82.174688057040996</v>
      </c>
      <c r="I50" s="871">
        <f t="shared" si="1"/>
        <v>0</v>
      </c>
      <c r="J50" s="871">
        <f t="shared" si="2"/>
        <v>0</v>
      </c>
      <c r="K50" s="871">
        <f t="shared" si="3"/>
        <v>17.825311942959001</v>
      </c>
      <c r="L50" s="872">
        <f t="shared" si="4"/>
        <v>0</v>
      </c>
      <c r="M50" s="866">
        <v>1.8440000000000001</v>
      </c>
      <c r="N50" s="866">
        <v>0</v>
      </c>
      <c r="O50" s="866">
        <v>0</v>
      </c>
      <c r="P50" s="866">
        <v>0.4</v>
      </c>
      <c r="Q50" s="866">
        <v>0</v>
      </c>
      <c r="R50" s="953">
        <v>1.8</v>
      </c>
      <c r="S50" s="871">
        <f t="shared" si="5"/>
        <v>80.213903743315512</v>
      </c>
      <c r="T50" s="866">
        <v>0</v>
      </c>
      <c r="U50" s="871">
        <f t="shared" si="6"/>
        <v>0</v>
      </c>
      <c r="V50" s="866">
        <v>4.3999999999999997E-2</v>
      </c>
      <c r="W50" s="871">
        <f t="shared" si="7"/>
        <v>1.9607843137254899</v>
      </c>
      <c r="X50" s="866">
        <v>0.4</v>
      </c>
      <c r="Y50" s="871">
        <f>SUM(X50/F50)*100</f>
        <v>17.825311942959001</v>
      </c>
      <c r="Z50" s="872" t="s">
        <v>1249</v>
      </c>
      <c r="AA50" s="888" t="s">
        <v>40</v>
      </c>
      <c r="AB50" s="872" t="s">
        <v>1249</v>
      </c>
      <c r="AC50" s="935"/>
      <c r="AD50" s="935"/>
      <c r="AE50" s="936"/>
      <c r="AF50" s="936"/>
      <c r="AG50" s="936"/>
      <c r="AH50" s="936"/>
    </row>
    <row r="51" spans="1:34" s="858" customFormat="1" ht="15">
      <c r="A51" s="857"/>
      <c r="B51" s="867">
        <v>40</v>
      </c>
      <c r="C51" s="868">
        <v>2.0619999999999998</v>
      </c>
      <c r="D51" s="869" t="s">
        <v>232</v>
      </c>
      <c r="E51" s="867" t="s">
        <v>1289</v>
      </c>
      <c r="F51" s="870">
        <v>2.23</v>
      </c>
      <c r="G51" s="891">
        <v>3.5</v>
      </c>
      <c r="H51" s="871">
        <f t="shared" si="0"/>
        <v>46.188340807174889</v>
      </c>
      <c r="I51" s="871">
        <f t="shared" si="1"/>
        <v>0</v>
      </c>
      <c r="J51" s="871">
        <f t="shared" si="2"/>
        <v>0</v>
      </c>
      <c r="K51" s="871">
        <f t="shared" si="3"/>
        <v>53.811659192825111</v>
      </c>
      <c r="L51" s="872">
        <f t="shared" si="4"/>
        <v>0</v>
      </c>
      <c r="M51" s="866">
        <v>1.03</v>
      </c>
      <c r="N51" s="866">
        <v>0</v>
      </c>
      <c r="O51" s="866">
        <v>0</v>
      </c>
      <c r="P51" s="866">
        <v>1.2</v>
      </c>
      <c r="Q51" s="866">
        <v>0</v>
      </c>
      <c r="R51" s="953">
        <v>0.38</v>
      </c>
      <c r="S51" s="871">
        <f t="shared" si="5"/>
        <v>17.040358744394617</v>
      </c>
      <c r="T51" s="866">
        <v>0.4</v>
      </c>
      <c r="U51" s="871">
        <f t="shared" si="6"/>
        <v>17.937219730941706</v>
      </c>
      <c r="V51" s="866">
        <v>0.25</v>
      </c>
      <c r="W51" s="871">
        <f t="shared" si="7"/>
        <v>11.210762331838566</v>
      </c>
      <c r="X51" s="866">
        <v>1.2</v>
      </c>
      <c r="Y51" s="871">
        <f>SUM(X51/F51)*100</f>
        <v>53.811659192825111</v>
      </c>
      <c r="Z51" s="872" t="s">
        <v>1249</v>
      </c>
      <c r="AA51" s="888" t="s">
        <v>40</v>
      </c>
      <c r="AB51" s="872" t="s">
        <v>1249</v>
      </c>
      <c r="AC51" s="935"/>
      <c r="AD51" s="935"/>
      <c r="AE51" s="936"/>
      <c r="AF51" s="936"/>
      <c r="AG51" s="936"/>
      <c r="AH51" s="936"/>
    </row>
    <row r="52" spans="1:34" s="858" customFormat="1" ht="15">
      <c r="A52" s="857"/>
      <c r="B52" s="867">
        <v>41</v>
      </c>
      <c r="C52" s="868">
        <v>2.0630000000000002</v>
      </c>
      <c r="D52" s="869" t="s">
        <v>233</v>
      </c>
      <c r="E52" s="867" t="s">
        <v>1289</v>
      </c>
      <c r="F52" s="870">
        <v>1.5</v>
      </c>
      <c r="G52" s="891">
        <v>3</v>
      </c>
      <c r="H52" s="871">
        <f t="shared" si="0"/>
        <v>100</v>
      </c>
      <c r="I52" s="871">
        <f t="shared" si="1"/>
        <v>0</v>
      </c>
      <c r="J52" s="871">
        <f t="shared" si="2"/>
        <v>0</v>
      </c>
      <c r="K52" s="871">
        <f t="shared" si="3"/>
        <v>0</v>
      </c>
      <c r="L52" s="872">
        <f t="shared" si="4"/>
        <v>0</v>
      </c>
      <c r="M52" s="866">
        <v>1.5</v>
      </c>
      <c r="N52" s="866">
        <v>0</v>
      </c>
      <c r="O52" s="866">
        <v>0</v>
      </c>
      <c r="P52" s="866">
        <v>0</v>
      </c>
      <c r="Q52" s="866">
        <v>0</v>
      </c>
      <c r="R52" s="953">
        <v>0.53</v>
      </c>
      <c r="S52" s="871">
        <f t="shared" si="5"/>
        <v>35.333333333333336</v>
      </c>
      <c r="T52" s="866">
        <v>0.4</v>
      </c>
      <c r="U52" s="871">
        <f t="shared" si="6"/>
        <v>26.666666666666668</v>
      </c>
      <c r="V52" s="866">
        <v>0.56999999999999995</v>
      </c>
      <c r="W52" s="871">
        <f t="shared" si="7"/>
        <v>37.999999999999993</v>
      </c>
      <c r="X52" s="866">
        <v>0</v>
      </c>
      <c r="Y52" s="871">
        <f>SUM(X52/F52)</f>
        <v>0</v>
      </c>
      <c r="Z52" s="872" t="s">
        <v>1249</v>
      </c>
      <c r="AA52" s="888" t="s">
        <v>40</v>
      </c>
      <c r="AB52" s="872" t="s">
        <v>1249</v>
      </c>
      <c r="AC52" s="935"/>
      <c r="AD52" s="935"/>
      <c r="AE52" s="936"/>
      <c r="AF52" s="936"/>
      <c r="AG52" s="936"/>
      <c r="AH52" s="936"/>
    </row>
    <row r="53" spans="1:34" s="858" customFormat="1" ht="15">
      <c r="A53" s="857"/>
      <c r="B53" s="867">
        <v>42</v>
      </c>
      <c r="C53" s="868">
        <v>2.0640000000000001</v>
      </c>
      <c r="D53" s="869" t="s">
        <v>234</v>
      </c>
      <c r="E53" s="867" t="s">
        <v>1289</v>
      </c>
      <c r="F53" s="870">
        <v>1.7649999999999999</v>
      </c>
      <c r="G53" s="891">
        <v>3</v>
      </c>
      <c r="H53" s="871">
        <f t="shared" si="0"/>
        <v>100</v>
      </c>
      <c r="I53" s="871">
        <f t="shared" si="1"/>
        <v>0</v>
      </c>
      <c r="J53" s="871">
        <f t="shared" si="2"/>
        <v>0</v>
      </c>
      <c r="K53" s="871">
        <f t="shared" si="3"/>
        <v>0</v>
      </c>
      <c r="L53" s="872">
        <f t="shared" si="4"/>
        <v>0</v>
      </c>
      <c r="M53" s="866">
        <v>1.7649999999999999</v>
      </c>
      <c r="N53" s="866">
        <v>0</v>
      </c>
      <c r="O53" s="866">
        <v>0</v>
      </c>
      <c r="P53" s="866">
        <v>0</v>
      </c>
      <c r="Q53" s="866">
        <v>0</v>
      </c>
      <c r="R53" s="953">
        <v>0.78500000000000003</v>
      </c>
      <c r="S53" s="871">
        <f t="shared" si="5"/>
        <v>44.475920679886691</v>
      </c>
      <c r="T53" s="866">
        <v>0.98</v>
      </c>
      <c r="U53" s="871">
        <f t="shared" si="6"/>
        <v>55.524079320113316</v>
      </c>
      <c r="V53" s="866">
        <v>0</v>
      </c>
      <c r="W53" s="871">
        <f t="shared" si="7"/>
        <v>0</v>
      </c>
      <c r="X53" s="866">
        <v>0</v>
      </c>
      <c r="Y53" s="871">
        <f>SUM(X53/F53)</f>
        <v>0</v>
      </c>
      <c r="Z53" s="872" t="s">
        <v>1249</v>
      </c>
      <c r="AA53" s="888" t="s">
        <v>40</v>
      </c>
      <c r="AB53" s="872" t="s">
        <v>1249</v>
      </c>
      <c r="AC53" s="935"/>
      <c r="AD53" s="935"/>
      <c r="AE53" s="936"/>
      <c r="AF53" s="936"/>
      <c r="AG53" s="936"/>
      <c r="AH53" s="936"/>
    </row>
    <row r="54" spans="1:34" s="858" customFormat="1" ht="15">
      <c r="A54" s="857"/>
      <c r="B54" s="867">
        <v>43</v>
      </c>
      <c r="C54" s="868">
        <v>2.0649999999999999</v>
      </c>
      <c r="D54" s="869" t="s">
        <v>235</v>
      </c>
      <c r="E54" s="867" t="s">
        <v>1289</v>
      </c>
      <c r="F54" s="870">
        <v>2.4239999999999999</v>
      </c>
      <c r="G54" s="891">
        <v>4</v>
      </c>
      <c r="H54" s="871">
        <f t="shared" si="0"/>
        <v>91.749174917491757</v>
      </c>
      <c r="I54" s="871">
        <f t="shared" si="1"/>
        <v>0</v>
      </c>
      <c r="J54" s="871">
        <f t="shared" si="2"/>
        <v>0</v>
      </c>
      <c r="K54" s="871">
        <f t="shared" si="3"/>
        <v>8.2508250825082516</v>
      </c>
      <c r="L54" s="872">
        <f t="shared" si="4"/>
        <v>0</v>
      </c>
      <c r="M54" s="866">
        <v>2.2240000000000002</v>
      </c>
      <c r="N54" s="866">
        <v>0</v>
      </c>
      <c r="O54" s="866">
        <v>0</v>
      </c>
      <c r="P54" s="866">
        <v>0.20000000000000004</v>
      </c>
      <c r="Q54" s="866">
        <v>0</v>
      </c>
      <c r="R54" s="953">
        <v>1.8240000000000001</v>
      </c>
      <c r="S54" s="871">
        <f t="shared" si="5"/>
        <v>75.247524752475243</v>
      </c>
      <c r="T54" s="866">
        <v>0.4</v>
      </c>
      <c r="U54" s="871">
        <f t="shared" si="6"/>
        <v>16.501650165016503</v>
      </c>
      <c r="V54" s="866">
        <v>0</v>
      </c>
      <c r="W54" s="871">
        <f t="shared" si="7"/>
        <v>0</v>
      </c>
      <c r="X54" s="866">
        <v>0.2</v>
      </c>
      <c r="Y54" s="871">
        <f>SUM(X54/F54)*100</f>
        <v>8.2508250825082516</v>
      </c>
      <c r="Z54" s="872" t="s">
        <v>1249</v>
      </c>
      <c r="AA54" s="888" t="s">
        <v>40</v>
      </c>
      <c r="AB54" s="872" t="s">
        <v>1249</v>
      </c>
      <c r="AC54" s="935"/>
      <c r="AD54" s="935"/>
      <c r="AE54" s="936"/>
      <c r="AF54" s="936"/>
      <c r="AG54" s="936"/>
      <c r="AH54" s="936"/>
    </row>
    <row r="55" spans="1:34" s="858" customFormat="1" ht="15">
      <c r="A55" s="857"/>
      <c r="B55" s="867">
        <v>44</v>
      </c>
      <c r="C55" s="868">
        <v>2.0659999999999998</v>
      </c>
      <c r="D55" s="869" t="s">
        <v>236</v>
      </c>
      <c r="E55" s="867" t="s">
        <v>1289</v>
      </c>
      <c r="F55" s="870">
        <v>1.49</v>
      </c>
      <c r="G55" s="891">
        <v>3.5</v>
      </c>
      <c r="H55" s="871">
        <f t="shared" si="0"/>
        <v>100</v>
      </c>
      <c r="I55" s="871">
        <f t="shared" si="1"/>
        <v>0</v>
      </c>
      <c r="J55" s="871">
        <f t="shared" si="2"/>
        <v>0</v>
      </c>
      <c r="K55" s="871">
        <f t="shared" si="3"/>
        <v>0</v>
      </c>
      <c r="L55" s="872">
        <f t="shared" si="4"/>
        <v>0</v>
      </c>
      <c r="M55" s="866">
        <v>1.49</v>
      </c>
      <c r="N55" s="866">
        <v>0</v>
      </c>
      <c r="O55" s="866">
        <v>0</v>
      </c>
      <c r="P55" s="866">
        <v>0</v>
      </c>
      <c r="Q55" s="866">
        <v>0</v>
      </c>
      <c r="R55" s="953">
        <v>1.49</v>
      </c>
      <c r="S55" s="871">
        <f t="shared" si="5"/>
        <v>100</v>
      </c>
      <c r="T55" s="866">
        <v>0</v>
      </c>
      <c r="U55" s="871">
        <f t="shared" si="6"/>
        <v>0</v>
      </c>
      <c r="V55" s="866">
        <v>0</v>
      </c>
      <c r="W55" s="871">
        <f t="shared" si="7"/>
        <v>0</v>
      </c>
      <c r="X55" s="866">
        <v>0</v>
      </c>
      <c r="Y55" s="871">
        <f>SUM(X55/F55)</f>
        <v>0</v>
      </c>
      <c r="Z55" s="872" t="s">
        <v>1249</v>
      </c>
      <c r="AA55" s="888" t="s">
        <v>40</v>
      </c>
      <c r="AB55" s="872" t="s">
        <v>1249</v>
      </c>
      <c r="AC55" s="935"/>
      <c r="AD55" s="935"/>
      <c r="AE55" s="936"/>
      <c r="AF55" s="936"/>
      <c r="AG55" s="936"/>
      <c r="AH55" s="936"/>
    </row>
    <row r="56" spans="1:34" s="858" customFormat="1" ht="15">
      <c r="A56" s="857"/>
      <c r="B56" s="867">
        <v>45</v>
      </c>
      <c r="C56" s="868">
        <v>2.0670000000000002</v>
      </c>
      <c r="D56" s="869" t="s">
        <v>237</v>
      </c>
      <c r="E56" s="867" t="s">
        <v>1289</v>
      </c>
      <c r="F56" s="870">
        <v>6.1380000000000008</v>
      </c>
      <c r="G56" s="891">
        <v>6</v>
      </c>
      <c r="H56" s="871">
        <f t="shared" si="0"/>
        <v>99.999999999999986</v>
      </c>
      <c r="I56" s="871">
        <f t="shared" si="1"/>
        <v>0</v>
      </c>
      <c r="J56" s="871">
        <f t="shared" si="2"/>
        <v>0</v>
      </c>
      <c r="K56" s="871">
        <f t="shared" si="3"/>
        <v>0</v>
      </c>
      <c r="L56" s="872">
        <f t="shared" si="4"/>
        <v>0</v>
      </c>
      <c r="M56" s="866">
        <v>6.1379999999999999</v>
      </c>
      <c r="N56" s="866">
        <v>0</v>
      </c>
      <c r="O56" s="866">
        <v>0</v>
      </c>
      <c r="P56" s="866">
        <v>0</v>
      </c>
      <c r="Q56" s="866">
        <v>0</v>
      </c>
      <c r="R56" s="953">
        <v>5.9379999999999997</v>
      </c>
      <c r="S56" s="871">
        <f t="shared" si="5"/>
        <v>96.741609644835435</v>
      </c>
      <c r="T56" s="866">
        <v>0.2</v>
      </c>
      <c r="U56" s="871">
        <f t="shared" si="6"/>
        <v>3.2583903551645483</v>
      </c>
      <c r="V56" s="866">
        <v>0</v>
      </c>
      <c r="W56" s="871">
        <f t="shared" si="7"/>
        <v>0</v>
      </c>
      <c r="X56" s="866">
        <v>0</v>
      </c>
      <c r="Y56" s="871">
        <f>SUM(X56/F56)</f>
        <v>0</v>
      </c>
      <c r="Z56" s="872" t="s">
        <v>1249</v>
      </c>
      <c r="AA56" s="888" t="s">
        <v>29</v>
      </c>
      <c r="AB56" s="872" t="s">
        <v>1249</v>
      </c>
      <c r="AC56" s="935"/>
      <c r="AD56" s="935"/>
      <c r="AE56" s="936"/>
      <c r="AF56" s="936"/>
      <c r="AG56" s="936"/>
      <c r="AH56" s="936"/>
    </row>
    <row r="57" spans="1:34" s="858" customFormat="1" ht="15">
      <c r="A57" s="857"/>
      <c r="B57" s="867">
        <v>46</v>
      </c>
      <c r="C57" s="868">
        <v>2.0680000000000001</v>
      </c>
      <c r="D57" s="869" t="s">
        <v>238</v>
      </c>
      <c r="E57" s="867" t="s">
        <v>1289</v>
      </c>
      <c r="F57" s="870">
        <v>6.26</v>
      </c>
      <c r="G57" s="891">
        <v>6</v>
      </c>
      <c r="H57" s="871">
        <f t="shared" si="0"/>
        <v>71.246006389776369</v>
      </c>
      <c r="I57" s="871">
        <f t="shared" si="1"/>
        <v>28.753993610223638</v>
      </c>
      <c r="J57" s="871">
        <f t="shared" si="2"/>
        <v>0</v>
      </c>
      <c r="K57" s="871">
        <f t="shared" si="3"/>
        <v>0</v>
      </c>
      <c r="L57" s="872">
        <f t="shared" si="4"/>
        <v>0</v>
      </c>
      <c r="M57" s="866">
        <v>4.46</v>
      </c>
      <c r="N57" s="866">
        <v>1.7999999999999998</v>
      </c>
      <c r="O57" s="866">
        <v>0</v>
      </c>
      <c r="P57" s="866">
        <v>0</v>
      </c>
      <c r="Q57" s="866">
        <v>0</v>
      </c>
      <c r="R57" s="953">
        <v>2.46</v>
      </c>
      <c r="S57" s="871">
        <f t="shared" si="5"/>
        <v>39.29712460063898</v>
      </c>
      <c r="T57" s="866">
        <v>3.8</v>
      </c>
      <c r="U57" s="871">
        <f t="shared" si="6"/>
        <v>60.70287539936102</v>
      </c>
      <c r="V57" s="866">
        <v>0</v>
      </c>
      <c r="W57" s="871">
        <f t="shared" si="7"/>
        <v>0</v>
      </c>
      <c r="X57" s="866">
        <v>0</v>
      </c>
      <c r="Y57" s="871">
        <f>SUM(X57/F57)</f>
        <v>0</v>
      </c>
      <c r="Z57" s="872" t="s">
        <v>1249</v>
      </c>
      <c r="AA57" s="888" t="s">
        <v>29</v>
      </c>
      <c r="AB57" s="872" t="s">
        <v>1249</v>
      </c>
      <c r="AC57" s="935"/>
      <c r="AD57" s="935"/>
      <c r="AE57" s="936"/>
      <c r="AF57" s="936"/>
      <c r="AG57" s="936"/>
      <c r="AH57" s="936"/>
    </row>
    <row r="58" spans="1:34" s="858" customFormat="1" ht="15">
      <c r="A58" s="857"/>
      <c r="B58" s="867">
        <v>47</v>
      </c>
      <c r="C58" s="868">
        <v>2.069</v>
      </c>
      <c r="D58" s="869" t="s">
        <v>239</v>
      </c>
      <c r="E58" s="867" t="s">
        <v>1289</v>
      </c>
      <c r="F58" s="870">
        <v>2.3340000000000001</v>
      </c>
      <c r="G58" s="891">
        <v>3</v>
      </c>
      <c r="H58" s="871">
        <f t="shared" si="0"/>
        <v>82.862039417309333</v>
      </c>
      <c r="I58" s="871">
        <f t="shared" si="1"/>
        <v>0</v>
      </c>
      <c r="J58" s="871">
        <f t="shared" si="2"/>
        <v>0</v>
      </c>
      <c r="K58" s="871">
        <f t="shared" si="3"/>
        <v>17.13796058269066</v>
      </c>
      <c r="L58" s="872">
        <f t="shared" si="4"/>
        <v>0</v>
      </c>
      <c r="M58" s="866">
        <v>1.9339999999999999</v>
      </c>
      <c r="N58" s="866">
        <v>0</v>
      </c>
      <c r="O58" s="866">
        <v>0</v>
      </c>
      <c r="P58" s="866">
        <v>0.39999999999999997</v>
      </c>
      <c r="Q58" s="866">
        <v>0</v>
      </c>
      <c r="R58" s="953">
        <v>1.3839999999999999</v>
      </c>
      <c r="S58" s="871">
        <f t="shared" si="5"/>
        <v>59.297343616109679</v>
      </c>
      <c r="T58" s="866">
        <v>0.55000000000000004</v>
      </c>
      <c r="U58" s="871">
        <f t="shared" si="6"/>
        <v>23.564695801199658</v>
      </c>
      <c r="V58" s="866">
        <v>0</v>
      </c>
      <c r="W58" s="871">
        <f t="shared" si="7"/>
        <v>0</v>
      </c>
      <c r="X58" s="866">
        <v>0.4</v>
      </c>
      <c r="Y58" s="871">
        <f>SUM(X58/F58)*100</f>
        <v>17.13796058269066</v>
      </c>
      <c r="Z58" s="872" t="s">
        <v>1249</v>
      </c>
      <c r="AA58" s="888" t="s">
        <v>40</v>
      </c>
      <c r="AB58" s="872" t="s">
        <v>1249</v>
      </c>
      <c r="AC58" s="935"/>
      <c r="AD58" s="935"/>
      <c r="AE58" s="936"/>
      <c r="AF58" s="936"/>
      <c r="AG58" s="936"/>
      <c r="AH58" s="936"/>
    </row>
    <row r="59" spans="1:34" s="858" customFormat="1" ht="15">
      <c r="A59" s="857"/>
      <c r="B59" s="867">
        <v>48</v>
      </c>
      <c r="C59" s="868" t="s">
        <v>2177</v>
      </c>
      <c r="D59" s="869" t="s">
        <v>240</v>
      </c>
      <c r="E59" s="867" t="s">
        <v>1289</v>
      </c>
      <c r="F59" s="870">
        <v>3.97</v>
      </c>
      <c r="G59" s="891">
        <v>6</v>
      </c>
      <c r="H59" s="871">
        <f t="shared" si="0"/>
        <v>59.697732997481111</v>
      </c>
      <c r="I59" s="871">
        <f t="shared" si="1"/>
        <v>40.302267002518896</v>
      </c>
      <c r="J59" s="871">
        <f t="shared" si="2"/>
        <v>0</v>
      </c>
      <c r="K59" s="871">
        <f t="shared" si="3"/>
        <v>0</v>
      </c>
      <c r="L59" s="872">
        <f t="shared" si="4"/>
        <v>0</v>
      </c>
      <c r="M59" s="866">
        <v>2.37</v>
      </c>
      <c r="N59" s="866">
        <v>1.6</v>
      </c>
      <c r="O59" s="866">
        <v>0</v>
      </c>
      <c r="P59" s="866">
        <v>0</v>
      </c>
      <c r="Q59" s="866">
        <v>0</v>
      </c>
      <c r="R59" s="953">
        <v>3.97</v>
      </c>
      <c r="S59" s="871">
        <f t="shared" si="5"/>
        <v>100</v>
      </c>
      <c r="T59" s="866">
        <v>0</v>
      </c>
      <c r="U59" s="871">
        <f t="shared" si="6"/>
        <v>0</v>
      </c>
      <c r="V59" s="866">
        <v>0</v>
      </c>
      <c r="W59" s="871">
        <f t="shared" si="7"/>
        <v>0</v>
      </c>
      <c r="X59" s="866">
        <v>0</v>
      </c>
      <c r="Y59" s="871">
        <f t="shared" ref="Y59:Y65" si="11">SUM(X59/F59)</f>
        <v>0</v>
      </c>
      <c r="Z59" s="872" t="s">
        <v>1249</v>
      </c>
      <c r="AA59" s="888" t="s">
        <v>29</v>
      </c>
      <c r="AB59" s="872" t="s">
        <v>1249</v>
      </c>
      <c r="AC59" s="935"/>
      <c r="AD59" s="935"/>
      <c r="AE59" s="936"/>
      <c r="AF59" s="936"/>
      <c r="AG59" s="936"/>
      <c r="AH59" s="936"/>
    </row>
    <row r="60" spans="1:34" s="858" customFormat="1" ht="15">
      <c r="A60" s="857"/>
      <c r="B60" s="867">
        <v>49</v>
      </c>
      <c r="C60" s="868">
        <v>2.07099999999999</v>
      </c>
      <c r="D60" s="869" t="s">
        <v>241</v>
      </c>
      <c r="E60" s="867" t="s">
        <v>1289</v>
      </c>
      <c r="F60" s="870">
        <v>0.71099999999999997</v>
      </c>
      <c r="G60" s="891">
        <v>3.5</v>
      </c>
      <c r="H60" s="871">
        <f t="shared" si="0"/>
        <v>100</v>
      </c>
      <c r="I60" s="871">
        <f t="shared" si="1"/>
        <v>0</v>
      </c>
      <c r="J60" s="871">
        <f t="shared" si="2"/>
        <v>0</v>
      </c>
      <c r="K60" s="871">
        <f t="shared" si="3"/>
        <v>0</v>
      </c>
      <c r="L60" s="872">
        <f t="shared" si="4"/>
        <v>0</v>
      </c>
      <c r="M60" s="866">
        <v>0.71099999999999997</v>
      </c>
      <c r="N60" s="866">
        <v>0</v>
      </c>
      <c r="O60" s="866">
        <v>0</v>
      </c>
      <c r="P60" s="866">
        <v>0</v>
      </c>
      <c r="Q60" s="866">
        <v>0</v>
      </c>
      <c r="R60" s="866">
        <v>0</v>
      </c>
      <c r="S60" s="871">
        <f t="shared" si="5"/>
        <v>0</v>
      </c>
      <c r="T60" s="866">
        <v>0</v>
      </c>
      <c r="U60" s="871">
        <f t="shared" si="6"/>
        <v>0</v>
      </c>
      <c r="V60" s="866">
        <v>0.71099999999999997</v>
      </c>
      <c r="W60" s="871">
        <f t="shared" si="7"/>
        <v>100</v>
      </c>
      <c r="X60" s="866">
        <v>0</v>
      </c>
      <c r="Y60" s="871">
        <f t="shared" si="11"/>
        <v>0</v>
      </c>
      <c r="Z60" s="872" t="s">
        <v>1249</v>
      </c>
      <c r="AA60" s="888" t="s">
        <v>29</v>
      </c>
      <c r="AB60" s="872" t="s">
        <v>1249</v>
      </c>
      <c r="AC60" s="935"/>
      <c r="AD60" s="935"/>
      <c r="AE60" s="936"/>
      <c r="AF60" s="936"/>
      <c r="AG60" s="936"/>
      <c r="AH60" s="936"/>
    </row>
    <row r="61" spans="1:34" s="858" customFormat="1" ht="15">
      <c r="A61" s="857"/>
      <c r="B61" s="867">
        <v>50</v>
      </c>
      <c r="C61" s="868">
        <v>2.0719999999999898</v>
      </c>
      <c r="D61" s="869" t="s">
        <v>242</v>
      </c>
      <c r="E61" s="867" t="s">
        <v>1289</v>
      </c>
      <c r="F61" s="870">
        <v>0.49299999999999999</v>
      </c>
      <c r="G61" s="891">
        <v>4</v>
      </c>
      <c r="H61" s="871">
        <f t="shared" si="0"/>
        <v>100</v>
      </c>
      <c r="I61" s="871">
        <f t="shared" si="1"/>
        <v>0</v>
      </c>
      <c r="J61" s="871">
        <f t="shared" si="2"/>
        <v>0</v>
      </c>
      <c r="K61" s="871">
        <f t="shared" si="3"/>
        <v>0</v>
      </c>
      <c r="L61" s="872">
        <f t="shared" si="4"/>
        <v>0</v>
      </c>
      <c r="M61" s="866">
        <v>0.49299999999999999</v>
      </c>
      <c r="N61" s="866">
        <v>0</v>
      </c>
      <c r="O61" s="866">
        <v>0</v>
      </c>
      <c r="P61" s="866">
        <v>0</v>
      </c>
      <c r="Q61" s="866">
        <v>0</v>
      </c>
      <c r="R61" s="953">
        <v>0.49299999999999999</v>
      </c>
      <c r="S61" s="871">
        <f t="shared" si="5"/>
        <v>100</v>
      </c>
      <c r="T61" s="866">
        <v>0</v>
      </c>
      <c r="U61" s="871">
        <f t="shared" si="6"/>
        <v>0</v>
      </c>
      <c r="V61" s="866">
        <v>0</v>
      </c>
      <c r="W61" s="871">
        <f t="shared" si="7"/>
        <v>0</v>
      </c>
      <c r="X61" s="866">
        <v>0</v>
      </c>
      <c r="Y61" s="871">
        <f t="shared" si="11"/>
        <v>0</v>
      </c>
      <c r="Z61" s="872" t="s">
        <v>1249</v>
      </c>
      <c r="AA61" s="888" t="s">
        <v>29</v>
      </c>
      <c r="AB61" s="872" t="s">
        <v>1249</v>
      </c>
      <c r="AC61" s="935"/>
      <c r="AD61" s="935"/>
      <c r="AE61" s="936"/>
      <c r="AF61" s="936"/>
      <c r="AG61" s="936"/>
      <c r="AH61" s="936"/>
    </row>
    <row r="62" spans="1:34" s="858" customFormat="1" ht="15">
      <c r="A62" s="857"/>
      <c r="B62" s="867">
        <v>51</v>
      </c>
      <c r="C62" s="868">
        <v>2.0729999999999902</v>
      </c>
      <c r="D62" s="869" t="s">
        <v>243</v>
      </c>
      <c r="E62" s="867" t="s">
        <v>1289</v>
      </c>
      <c r="F62" s="870">
        <v>0.185</v>
      </c>
      <c r="G62" s="891">
        <v>3</v>
      </c>
      <c r="H62" s="871">
        <f t="shared" si="0"/>
        <v>100</v>
      </c>
      <c r="I62" s="871">
        <f t="shared" si="1"/>
        <v>0</v>
      </c>
      <c r="J62" s="871">
        <f t="shared" si="2"/>
        <v>0</v>
      </c>
      <c r="K62" s="871">
        <f t="shared" si="3"/>
        <v>0</v>
      </c>
      <c r="L62" s="872">
        <f t="shared" si="4"/>
        <v>0</v>
      </c>
      <c r="M62" s="866">
        <v>0.185</v>
      </c>
      <c r="N62" s="866">
        <v>0</v>
      </c>
      <c r="O62" s="866">
        <v>0</v>
      </c>
      <c r="P62" s="866">
        <v>0</v>
      </c>
      <c r="Q62" s="866">
        <v>0</v>
      </c>
      <c r="R62" s="953">
        <v>0.185</v>
      </c>
      <c r="S62" s="871">
        <f t="shared" si="5"/>
        <v>100</v>
      </c>
      <c r="T62" s="866">
        <v>0</v>
      </c>
      <c r="U62" s="871">
        <f t="shared" si="6"/>
        <v>0</v>
      </c>
      <c r="V62" s="866">
        <v>0</v>
      </c>
      <c r="W62" s="871">
        <f t="shared" si="7"/>
        <v>0</v>
      </c>
      <c r="X62" s="866">
        <v>0</v>
      </c>
      <c r="Y62" s="871">
        <f t="shared" si="11"/>
        <v>0</v>
      </c>
      <c r="Z62" s="872" t="s">
        <v>1249</v>
      </c>
      <c r="AA62" s="888" t="s">
        <v>40</v>
      </c>
      <c r="AB62" s="872" t="s">
        <v>1249</v>
      </c>
      <c r="AC62" s="935"/>
      <c r="AD62" s="935"/>
      <c r="AE62" s="936"/>
      <c r="AF62" s="936"/>
      <c r="AG62" s="936"/>
      <c r="AH62" s="936"/>
    </row>
    <row r="63" spans="1:34" s="858" customFormat="1" ht="15">
      <c r="A63" s="857"/>
      <c r="B63" s="867">
        <v>52</v>
      </c>
      <c r="C63" s="868">
        <v>2.0739999999999901</v>
      </c>
      <c r="D63" s="869" t="s">
        <v>244</v>
      </c>
      <c r="E63" s="867" t="s">
        <v>1289</v>
      </c>
      <c r="F63" s="870">
        <v>2</v>
      </c>
      <c r="G63" s="891">
        <v>4</v>
      </c>
      <c r="H63" s="871">
        <f t="shared" si="0"/>
        <v>100</v>
      </c>
      <c r="I63" s="871">
        <f t="shared" si="1"/>
        <v>0</v>
      </c>
      <c r="J63" s="871">
        <f t="shared" si="2"/>
        <v>0</v>
      </c>
      <c r="K63" s="871">
        <f t="shared" si="3"/>
        <v>0</v>
      </c>
      <c r="L63" s="872">
        <f t="shared" si="4"/>
        <v>0</v>
      </c>
      <c r="M63" s="866">
        <v>2</v>
      </c>
      <c r="N63" s="866">
        <v>0</v>
      </c>
      <c r="O63" s="866">
        <v>0</v>
      </c>
      <c r="P63" s="866">
        <v>0</v>
      </c>
      <c r="Q63" s="866">
        <v>0</v>
      </c>
      <c r="R63" s="953">
        <v>2</v>
      </c>
      <c r="S63" s="871">
        <f t="shared" si="5"/>
        <v>100</v>
      </c>
      <c r="T63" s="866">
        <v>0</v>
      </c>
      <c r="U63" s="871">
        <f t="shared" si="6"/>
        <v>0</v>
      </c>
      <c r="V63" s="866">
        <v>0</v>
      </c>
      <c r="W63" s="871">
        <f t="shared" si="7"/>
        <v>0</v>
      </c>
      <c r="X63" s="866">
        <v>0</v>
      </c>
      <c r="Y63" s="871">
        <f t="shared" si="11"/>
        <v>0</v>
      </c>
      <c r="Z63" s="872" t="s">
        <v>1249</v>
      </c>
      <c r="AA63" s="888" t="s">
        <v>40</v>
      </c>
      <c r="AB63" s="872" t="s">
        <v>1249</v>
      </c>
      <c r="AC63" s="935"/>
      <c r="AD63" s="935"/>
      <c r="AE63" s="936"/>
      <c r="AF63" s="936"/>
      <c r="AG63" s="936"/>
      <c r="AH63" s="936"/>
    </row>
    <row r="64" spans="1:34" s="858" customFormat="1" ht="15">
      <c r="A64" s="857"/>
      <c r="B64" s="867">
        <v>53</v>
      </c>
      <c r="C64" s="868">
        <v>2.07499999999999</v>
      </c>
      <c r="D64" s="869" t="s">
        <v>245</v>
      </c>
      <c r="E64" s="867" t="s">
        <v>1289</v>
      </c>
      <c r="F64" s="870">
        <v>1.379</v>
      </c>
      <c r="G64" s="891">
        <v>3</v>
      </c>
      <c r="H64" s="871">
        <f t="shared" si="0"/>
        <v>100</v>
      </c>
      <c r="I64" s="871">
        <f t="shared" si="1"/>
        <v>0</v>
      </c>
      <c r="J64" s="871">
        <f t="shared" si="2"/>
        <v>0</v>
      </c>
      <c r="K64" s="871">
        <f t="shared" si="3"/>
        <v>0</v>
      </c>
      <c r="L64" s="872">
        <f t="shared" si="4"/>
        <v>0</v>
      </c>
      <c r="M64" s="866">
        <v>1.379</v>
      </c>
      <c r="N64" s="866">
        <v>0</v>
      </c>
      <c r="O64" s="866">
        <v>0</v>
      </c>
      <c r="P64" s="866">
        <v>0</v>
      </c>
      <c r="Q64" s="866">
        <v>0</v>
      </c>
      <c r="R64" s="953">
        <v>1.379</v>
      </c>
      <c r="S64" s="871">
        <f t="shared" si="5"/>
        <v>100</v>
      </c>
      <c r="T64" s="866">
        <v>0</v>
      </c>
      <c r="U64" s="871">
        <f t="shared" si="6"/>
        <v>0</v>
      </c>
      <c r="V64" s="866">
        <v>0</v>
      </c>
      <c r="W64" s="871">
        <f t="shared" si="7"/>
        <v>0</v>
      </c>
      <c r="X64" s="866">
        <v>0</v>
      </c>
      <c r="Y64" s="871">
        <f t="shared" si="11"/>
        <v>0</v>
      </c>
      <c r="Z64" s="872" t="s">
        <v>1249</v>
      </c>
      <c r="AA64" s="888" t="s">
        <v>40</v>
      </c>
      <c r="AB64" s="872" t="s">
        <v>1249</v>
      </c>
      <c r="AC64" s="935"/>
      <c r="AD64" s="935"/>
      <c r="AE64" s="936"/>
      <c r="AF64" s="936"/>
      <c r="AG64" s="936"/>
      <c r="AH64" s="936"/>
    </row>
    <row r="65" spans="1:34" s="858" customFormat="1" ht="15">
      <c r="A65" s="857"/>
      <c r="B65" s="867">
        <v>54</v>
      </c>
      <c r="C65" s="868">
        <v>2.0759999999999899</v>
      </c>
      <c r="D65" s="869" t="s">
        <v>246</v>
      </c>
      <c r="E65" s="867" t="s">
        <v>1289</v>
      </c>
      <c r="F65" s="870">
        <v>1.2</v>
      </c>
      <c r="G65" s="891">
        <v>15.5</v>
      </c>
      <c r="H65" s="871">
        <f t="shared" si="0"/>
        <v>0</v>
      </c>
      <c r="I65" s="871">
        <f t="shared" si="1"/>
        <v>100</v>
      </c>
      <c r="J65" s="871">
        <f t="shared" si="2"/>
        <v>0</v>
      </c>
      <c r="K65" s="871">
        <f t="shared" si="3"/>
        <v>0</v>
      </c>
      <c r="L65" s="872">
        <f t="shared" si="4"/>
        <v>0</v>
      </c>
      <c r="M65" s="866">
        <v>0</v>
      </c>
      <c r="N65" s="866">
        <v>1.2</v>
      </c>
      <c r="O65" s="866">
        <v>0</v>
      </c>
      <c r="P65" s="866">
        <v>0</v>
      </c>
      <c r="Q65" s="866">
        <v>0</v>
      </c>
      <c r="R65" s="953">
        <v>1.2</v>
      </c>
      <c r="S65" s="871">
        <f t="shared" si="5"/>
        <v>100</v>
      </c>
      <c r="T65" s="866">
        <v>0</v>
      </c>
      <c r="U65" s="871">
        <f t="shared" si="6"/>
        <v>0</v>
      </c>
      <c r="V65" s="866">
        <v>0</v>
      </c>
      <c r="W65" s="871">
        <f t="shared" si="7"/>
        <v>0</v>
      </c>
      <c r="X65" s="866">
        <v>0</v>
      </c>
      <c r="Y65" s="871">
        <f t="shared" si="11"/>
        <v>0</v>
      </c>
      <c r="Z65" s="872" t="s">
        <v>1249</v>
      </c>
      <c r="AA65" s="888" t="s">
        <v>40</v>
      </c>
      <c r="AB65" s="872" t="s">
        <v>1249</v>
      </c>
      <c r="AC65" s="935"/>
      <c r="AD65" s="935"/>
      <c r="AE65" s="936"/>
      <c r="AF65" s="936"/>
      <c r="AG65" s="936"/>
      <c r="AH65" s="936"/>
    </row>
    <row r="66" spans="1:34" s="859" customFormat="1" ht="15.75">
      <c r="A66" s="857"/>
      <c r="B66" s="988"/>
      <c r="C66" s="1303"/>
      <c r="D66" s="988"/>
      <c r="E66" s="1308" t="s">
        <v>1304</v>
      </c>
      <c r="F66" s="1304">
        <f>SUM(F12:F65)</f>
        <v>61.049000000000007</v>
      </c>
      <c r="G66" s="1305"/>
      <c r="H66" s="1307">
        <f>SUM(H12:H65)/$B$65</f>
        <v>92.05699259000734</v>
      </c>
      <c r="I66" s="1307">
        <f t="shared" ref="I66:L66" si="12">SUM(I12:I65)/$B$65</f>
        <v>3.1306714928285655</v>
      </c>
      <c r="J66" s="1306">
        <f t="shared" si="12"/>
        <v>0</v>
      </c>
      <c r="K66" s="1307">
        <f t="shared" si="12"/>
        <v>4.8123359171640674</v>
      </c>
      <c r="L66" s="1306">
        <f t="shared" si="12"/>
        <v>0</v>
      </c>
      <c r="M66" s="1310">
        <f>SUM(M12:M65)</f>
        <v>52.972999999999992</v>
      </c>
      <c r="N66" s="1310">
        <f t="shared" ref="N66:Q66" si="13">SUM(N12:N65)</f>
        <v>4.5999999999999996</v>
      </c>
      <c r="O66" s="1310">
        <f t="shared" si="13"/>
        <v>0</v>
      </c>
      <c r="P66" s="1310">
        <f>SUM(P12:P65)</f>
        <v>3.4760000000000004</v>
      </c>
      <c r="Q66" s="1310">
        <f t="shared" si="13"/>
        <v>0</v>
      </c>
      <c r="R66" s="1307">
        <f>SUM(R12:R65)</f>
        <v>41.824000000000005</v>
      </c>
      <c r="S66" s="1307">
        <f>SUM(S12:S65)/$B$65</f>
        <v>79.498529925714976</v>
      </c>
      <c r="T66" s="1307">
        <f>SUM(T12:T65)</f>
        <v>11.734000000000002</v>
      </c>
      <c r="U66" s="1307">
        <f>SUM(U12:U65)/$B$65</f>
        <v>10.741178252242937</v>
      </c>
      <c r="V66" s="1307">
        <f>SUM(V12:V65)</f>
        <v>2.7749999999999999</v>
      </c>
      <c r="W66" s="1307">
        <f>SUM(W12:W65)/$B$65</f>
        <v>3.9175042047571926</v>
      </c>
      <c r="X66" s="1307">
        <f>SUM(X12:X65)</f>
        <v>4.7160000000000002</v>
      </c>
      <c r="Y66" s="1307">
        <f>SUM(Y12:Y65)/$B$65</f>
        <v>5.8427876172849036</v>
      </c>
      <c r="Z66" s="1309"/>
      <c r="AA66" s="1303"/>
      <c r="AB66" s="1309"/>
      <c r="AC66" s="946">
        <f>SUM(R66,T66,V66,X66)</f>
        <v>61.049000000000007</v>
      </c>
      <c r="AD66" s="946"/>
      <c r="AE66" s="937"/>
      <c r="AF66" s="937"/>
      <c r="AG66" s="937"/>
      <c r="AH66" s="937"/>
    </row>
    <row r="67" spans="1:34" s="873" customFormat="1" ht="15.75">
      <c r="B67" s="15" t="s">
        <v>2184</v>
      </c>
      <c r="C67" s="874"/>
      <c r="E67" s="874"/>
      <c r="G67" s="892"/>
      <c r="H67" s="875"/>
      <c r="I67" s="876"/>
      <c r="J67" s="875"/>
      <c r="K67" s="875"/>
      <c r="M67" s="954"/>
      <c r="N67" s="954"/>
      <c r="O67" s="875"/>
      <c r="Q67" s="954"/>
      <c r="V67" s="875"/>
      <c r="AA67" s="874"/>
      <c r="AC67" s="947"/>
      <c r="AD67" s="947"/>
      <c r="AE67" s="947"/>
      <c r="AF67" s="947"/>
      <c r="AG67" s="947"/>
      <c r="AH67" s="947"/>
    </row>
    <row r="68" spans="1:34" s="873" customFormat="1" ht="15.75">
      <c r="C68" s="874"/>
      <c r="E68" s="874"/>
      <c r="G68" s="892"/>
      <c r="H68" s="1508" t="e">
        <f>SUM(J68:N68)</f>
        <v>#REF!</v>
      </c>
      <c r="I68" s="1508"/>
      <c r="J68" s="1311" t="e">
        <f>#REF!/#REF!*100</f>
        <v>#REF!</v>
      </c>
      <c r="K68" s="1311" t="e">
        <f>#REF!/#REF!*100</f>
        <v>#REF!</v>
      </c>
      <c r="L68" s="1311" t="e">
        <f>#REF!/#REF!*100</f>
        <v>#REF!</v>
      </c>
      <c r="M68" s="1311" t="e">
        <f>#REF!/#REF!*100</f>
        <v>#REF!</v>
      </c>
      <c r="N68" s="1311" t="e">
        <f>#REF!/#REF!*100</f>
        <v>#REF!</v>
      </c>
      <c r="O68" s="875"/>
      <c r="V68" s="875"/>
      <c r="X68" s="955" t="s">
        <v>2182</v>
      </c>
      <c r="AA68" s="874"/>
      <c r="AC68" s="947"/>
      <c r="AD68" s="947"/>
      <c r="AE68" s="947"/>
      <c r="AF68" s="947"/>
      <c r="AG68" s="947"/>
      <c r="AH68" s="947"/>
    </row>
    <row r="69" spans="1:34" s="873" customFormat="1" ht="15.75">
      <c r="C69" s="874"/>
      <c r="E69" s="874"/>
      <c r="G69" s="892"/>
      <c r="H69" s="1508">
        <f>SUM(J69:N69)</f>
        <v>100.00000000000001</v>
      </c>
      <c r="I69" s="1508"/>
      <c r="J69" s="1311">
        <v>92.37</v>
      </c>
      <c r="K69" s="1312">
        <v>1.93</v>
      </c>
      <c r="L69" s="1312">
        <v>1.98</v>
      </c>
      <c r="M69" s="1312">
        <v>3.6</v>
      </c>
      <c r="N69" s="1312">
        <v>0.12</v>
      </c>
      <c r="O69" s="875"/>
      <c r="V69" s="875"/>
      <c r="X69" s="955" t="s">
        <v>420</v>
      </c>
      <c r="AA69" s="874"/>
      <c r="AC69" s="947"/>
      <c r="AD69" s="947"/>
      <c r="AE69" s="947"/>
      <c r="AF69" s="947"/>
      <c r="AG69" s="947"/>
      <c r="AH69" s="947"/>
    </row>
    <row r="70" spans="1:34" s="873" customFormat="1" ht="15.75">
      <c r="C70" s="874"/>
      <c r="D70" s="956"/>
      <c r="E70" s="874"/>
      <c r="G70" s="892"/>
      <c r="H70" s="875"/>
      <c r="I70" s="876"/>
      <c r="J70" s="875"/>
      <c r="K70" s="875"/>
      <c r="O70" s="875"/>
      <c r="V70" s="875"/>
      <c r="X70" s="955" t="s">
        <v>422</v>
      </c>
      <c r="AA70" s="874"/>
      <c r="AC70" s="947"/>
      <c r="AD70" s="947"/>
      <c r="AE70" s="947"/>
      <c r="AF70" s="947"/>
      <c r="AG70" s="947"/>
      <c r="AH70" s="947"/>
    </row>
    <row r="71" spans="1:34" s="873" customFormat="1" ht="15.75">
      <c r="C71" s="874"/>
      <c r="D71" s="956"/>
      <c r="E71" s="874"/>
      <c r="G71" s="892"/>
      <c r="H71" s="875"/>
      <c r="I71" s="876"/>
      <c r="J71" s="875"/>
      <c r="K71" s="875"/>
      <c r="O71" s="875"/>
      <c r="V71" s="875"/>
      <c r="X71" s="955"/>
      <c r="AA71" s="874"/>
      <c r="AC71" s="947"/>
      <c r="AD71" s="947"/>
      <c r="AE71" s="947"/>
      <c r="AF71" s="947"/>
      <c r="AG71" s="947"/>
      <c r="AH71" s="947"/>
    </row>
    <row r="72" spans="1:34" s="873" customFormat="1" ht="15.75">
      <c r="C72" s="874"/>
      <c r="D72" s="956"/>
      <c r="E72" s="874"/>
      <c r="G72" s="892"/>
      <c r="H72" s="875"/>
      <c r="I72" s="876"/>
      <c r="J72" s="875"/>
      <c r="K72" s="875"/>
      <c r="O72" s="875"/>
      <c r="V72" s="875"/>
      <c r="X72" s="955"/>
      <c r="AA72" s="874"/>
      <c r="AC72" s="947"/>
      <c r="AD72" s="947"/>
      <c r="AE72" s="947"/>
      <c r="AF72" s="947"/>
      <c r="AG72" s="947"/>
      <c r="AH72" s="947"/>
    </row>
    <row r="73" spans="1:34" s="873" customFormat="1" ht="15.75">
      <c r="C73" s="874"/>
      <c r="D73" s="956"/>
      <c r="E73" s="874"/>
      <c r="G73" s="892"/>
      <c r="H73" s="875"/>
      <c r="I73" s="876"/>
      <c r="J73" s="875"/>
      <c r="K73" s="875"/>
      <c r="O73" s="875"/>
      <c r="V73" s="875"/>
      <c r="X73" s="955"/>
      <c r="AA73" s="874"/>
      <c r="AC73" s="947"/>
      <c r="AD73" s="947"/>
      <c r="AE73" s="947"/>
      <c r="AF73" s="947"/>
      <c r="AG73" s="947"/>
      <c r="AH73" s="947"/>
    </row>
    <row r="74" spans="1:34" s="873" customFormat="1" ht="15.75">
      <c r="C74" s="874"/>
      <c r="E74" s="874"/>
      <c r="G74" s="892"/>
      <c r="H74" s="875"/>
      <c r="I74" s="876"/>
      <c r="J74" s="875"/>
      <c r="K74" s="875"/>
      <c r="O74" s="875"/>
      <c r="V74" s="875"/>
      <c r="X74" s="957" t="s">
        <v>1223</v>
      </c>
      <c r="AA74" s="874"/>
      <c r="AC74" s="947"/>
      <c r="AD74" s="947"/>
      <c r="AE74" s="947"/>
      <c r="AF74" s="947"/>
      <c r="AG74" s="947"/>
      <c r="AH74" s="947"/>
    </row>
    <row r="75" spans="1:34" s="873" customFormat="1" ht="15.75">
      <c r="C75" s="874"/>
      <c r="D75" s="958"/>
      <c r="E75" s="874"/>
      <c r="G75" s="892"/>
      <c r="H75" s="875"/>
      <c r="I75" s="876"/>
      <c r="J75" s="875"/>
      <c r="K75" s="875"/>
      <c r="O75" s="875"/>
      <c r="V75" s="875"/>
      <c r="X75" s="955" t="s">
        <v>426</v>
      </c>
      <c r="AA75" s="874"/>
      <c r="AC75" s="947"/>
      <c r="AD75" s="947"/>
      <c r="AE75" s="947"/>
      <c r="AF75" s="947"/>
      <c r="AG75" s="947"/>
      <c r="AH75" s="947"/>
    </row>
    <row r="76" spans="1:34" s="877" customFormat="1">
      <c r="C76" s="878"/>
      <c r="D76" s="854"/>
      <c r="E76" s="878"/>
      <c r="G76" s="893"/>
      <c r="H76" s="879"/>
      <c r="I76" s="880"/>
      <c r="J76" s="879"/>
      <c r="K76" s="879"/>
      <c r="O76" s="879"/>
      <c r="V76" s="879"/>
      <c r="AA76" s="878"/>
      <c r="AC76" s="948"/>
      <c r="AD76" s="948"/>
      <c r="AE76" s="948"/>
      <c r="AF76" s="948"/>
      <c r="AG76" s="948"/>
      <c r="AH76" s="948"/>
    </row>
    <row r="77" spans="1:34" s="877" customFormat="1">
      <c r="C77" s="878"/>
      <c r="E77" s="878"/>
      <c r="G77" s="893"/>
      <c r="H77" s="879"/>
      <c r="I77" s="880"/>
      <c r="J77" s="879"/>
      <c r="K77" s="879"/>
      <c r="O77" s="879"/>
      <c r="V77" s="879"/>
      <c r="AA77" s="878"/>
      <c r="AC77" s="948"/>
      <c r="AD77" s="948"/>
      <c r="AE77" s="948"/>
      <c r="AF77" s="948"/>
      <c r="AG77" s="948"/>
      <c r="AH77" s="948"/>
    </row>
    <row r="78" spans="1:34" s="856" customFormat="1">
      <c r="A78" s="848"/>
      <c r="B78" s="848"/>
      <c r="C78" s="848"/>
      <c r="D78" s="850"/>
      <c r="E78" s="848"/>
      <c r="F78" s="851"/>
      <c r="G78" s="890"/>
      <c r="H78" s="852"/>
      <c r="I78" s="852"/>
      <c r="J78" s="852"/>
      <c r="K78" s="852"/>
      <c r="L78" s="852"/>
      <c r="M78" s="852"/>
      <c r="N78" s="852"/>
      <c r="O78" s="852"/>
      <c r="P78" s="852"/>
      <c r="Q78" s="852"/>
      <c r="R78" s="851"/>
      <c r="S78" s="949"/>
      <c r="T78" s="851"/>
      <c r="U78" s="949"/>
      <c r="V78" s="851"/>
      <c r="W78" s="950"/>
      <c r="X78" s="851"/>
      <c r="Y78" s="950"/>
      <c r="Z78" s="848"/>
      <c r="AA78" s="848"/>
      <c r="AB78" s="848"/>
      <c r="AC78" s="934"/>
      <c r="AD78" s="934"/>
      <c r="AE78" s="933"/>
      <c r="AF78" s="933"/>
      <c r="AG78" s="933"/>
      <c r="AH78" s="933"/>
    </row>
    <row r="79" spans="1:34" s="856" customFormat="1">
      <c r="A79" s="848"/>
      <c r="B79" s="848"/>
      <c r="C79" s="848"/>
      <c r="D79" s="850"/>
      <c r="E79" s="848"/>
      <c r="F79" s="851"/>
      <c r="G79" s="890"/>
      <c r="H79" s="881"/>
      <c r="I79" s="852"/>
      <c r="J79" s="852"/>
      <c r="K79" s="852"/>
      <c r="L79" s="852"/>
      <c r="M79" s="852"/>
      <c r="N79" s="852"/>
      <c r="O79" s="852"/>
      <c r="P79" s="852"/>
      <c r="Q79" s="852"/>
      <c r="R79" s="851"/>
      <c r="S79" s="949"/>
      <c r="T79" s="851"/>
      <c r="U79" s="949"/>
      <c r="V79" s="851"/>
      <c r="W79" s="950"/>
      <c r="X79" s="851"/>
      <c r="Y79" s="950"/>
      <c r="Z79" s="848"/>
      <c r="AA79" s="848"/>
      <c r="AB79" s="848"/>
      <c r="AC79" s="934"/>
      <c r="AD79" s="934"/>
      <c r="AE79" s="933"/>
      <c r="AF79" s="933"/>
      <c r="AG79" s="933"/>
      <c r="AH79" s="933"/>
    </row>
    <row r="80" spans="1:34" s="856" customFormat="1">
      <c r="A80" s="848"/>
      <c r="B80" s="848"/>
      <c r="C80" s="848"/>
      <c r="D80" s="850"/>
      <c r="E80" s="848"/>
      <c r="F80" s="851"/>
      <c r="G80" s="890"/>
      <c r="H80" s="882"/>
      <c r="I80" s="852"/>
      <c r="J80" s="852"/>
      <c r="K80" s="852"/>
      <c r="L80" s="852"/>
      <c r="M80" s="852"/>
      <c r="N80" s="852"/>
      <c r="O80" s="852"/>
      <c r="P80" s="852"/>
      <c r="Q80" s="852"/>
      <c r="R80" s="851"/>
      <c r="S80" s="949"/>
      <c r="T80" s="851"/>
      <c r="U80" s="949"/>
      <c r="V80" s="959"/>
      <c r="W80" s="960"/>
      <c r="X80" s="959"/>
      <c r="Y80" s="960"/>
      <c r="Z80" s="848"/>
      <c r="AA80" s="848"/>
      <c r="AB80" s="848"/>
      <c r="AC80" s="934"/>
      <c r="AD80" s="934"/>
      <c r="AE80" s="933"/>
      <c r="AF80" s="933"/>
      <c r="AG80" s="933"/>
      <c r="AH80" s="933"/>
    </row>
    <row r="81" spans="1:34" s="856" customFormat="1">
      <c r="A81" s="848"/>
      <c r="B81" s="848"/>
      <c r="C81" s="848"/>
      <c r="D81" s="850"/>
      <c r="E81" s="848"/>
      <c r="F81" s="851"/>
      <c r="G81" s="890"/>
      <c r="H81" s="852"/>
      <c r="I81" s="883"/>
      <c r="J81" s="883">
        <v>0</v>
      </c>
      <c r="K81" s="883"/>
      <c r="O81" s="883">
        <v>0</v>
      </c>
      <c r="R81" s="851"/>
      <c r="S81" s="949"/>
      <c r="T81" s="851"/>
      <c r="U81" s="949"/>
      <c r="V81" s="959"/>
      <c r="W81" s="960"/>
      <c r="X81" s="959"/>
      <c r="Y81" s="960"/>
      <c r="Z81" s="848"/>
      <c r="AA81" s="848"/>
      <c r="AB81" s="848"/>
      <c r="AC81" s="934"/>
      <c r="AD81" s="934"/>
      <c r="AE81" s="933"/>
      <c r="AF81" s="933"/>
      <c r="AG81" s="933"/>
      <c r="AH81" s="933"/>
    </row>
    <row r="82" spans="1:34" s="856" customFormat="1">
      <c r="A82" s="848"/>
      <c r="B82" s="848"/>
      <c r="C82" s="848"/>
      <c r="D82" s="850"/>
      <c r="E82" s="848"/>
      <c r="F82" s="851"/>
      <c r="G82" s="890"/>
      <c r="H82" s="852"/>
      <c r="I82" s="852"/>
      <c r="J82" s="852"/>
      <c r="K82" s="852"/>
      <c r="L82" s="852"/>
      <c r="M82" s="852"/>
      <c r="N82" s="852"/>
      <c r="O82" s="852"/>
      <c r="P82" s="852"/>
      <c r="Q82" s="852"/>
      <c r="R82" s="851"/>
      <c r="S82" s="949"/>
      <c r="T82" s="851"/>
      <c r="U82" s="949"/>
      <c r="V82" s="959"/>
      <c r="W82" s="960"/>
      <c r="X82" s="959"/>
      <c r="Y82" s="960"/>
      <c r="Z82" s="848"/>
      <c r="AA82" s="848"/>
      <c r="AB82" s="848"/>
      <c r="AC82" s="934"/>
      <c r="AD82" s="934"/>
      <c r="AE82" s="933"/>
      <c r="AF82" s="933"/>
      <c r="AG82" s="933"/>
      <c r="AH82" s="933"/>
    </row>
    <row r="83" spans="1:34" s="856" customFormat="1">
      <c r="A83" s="848"/>
      <c r="B83" s="848"/>
      <c r="C83" s="848"/>
      <c r="D83" s="850"/>
      <c r="E83" s="848"/>
      <c r="F83" s="851"/>
      <c r="G83" s="890"/>
      <c r="H83" s="852"/>
      <c r="I83" s="852"/>
      <c r="J83" s="852"/>
      <c r="K83" s="852"/>
      <c r="L83" s="852"/>
      <c r="M83" s="852"/>
      <c r="N83" s="852"/>
      <c r="O83" s="852"/>
      <c r="P83" s="852"/>
      <c r="Q83" s="852"/>
      <c r="R83" s="851"/>
      <c r="S83" s="949"/>
      <c r="T83" s="851"/>
      <c r="U83" s="949"/>
      <c r="V83" s="959"/>
      <c r="W83" s="960"/>
      <c r="X83" s="959"/>
      <c r="Y83" s="960"/>
      <c r="Z83" s="848"/>
      <c r="AA83" s="848"/>
      <c r="AB83" s="848"/>
      <c r="AC83" s="934"/>
      <c r="AD83" s="934"/>
      <c r="AE83" s="933"/>
      <c r="AF83" s="933"/>
      <c r="AG83" s="933"/>
      <c r="AH83" s="933"/>
    </row>
    <row r="84" spans="1:34" s="856" customFormat="1">
      <c r="A84" s="848"/>
      <c r="B84" s="848"/>
      <c r="C84" s="848"/>
      <c r="D84" s="850"/>
      <c r="E84" s="848"/>
      <c r="F84" s="851"/>
      <c r="G84" s="890"/>
      <c r="H84" s="852"/>
      <c r="I84" s="852"/>
      <c r="J84" s="852"/>
      <c r="K84" s="852"/>
      <c r="L84" s="852"/>
      <c r="M84" s="852"/>
      <c r="N84" s="852"/>
      <c r="O84" s="852"/>
      <c r="P84" s="852"/>
      <c r="Q84" s="852"/>
      <c r="R84" s="851"/>
      <c r="S84" s="949"/>
      <c r="T84" s="851"/>
      <c r="U84" s="949"/>
      <c r="V84" s="959"/>
      <c r="W84" s="960"/>
      <c r="X84" s="959"/>
      <c r="Y84" s="960"/>
      <c r="Z84" s="848"/>
      <c r="AA84" s="848"/>
      <c r="AB84" s="848"/>
      <c r="AC84" s="934"/>
      <c r="AD84" s="934"/>
      <c r="AE84" s="933"/>
      <c r="AF84" s="933"/>
      <c r="AG84" s="933"/>
      <c r="AH84" s="933"/>
    </row>
    <row r="85" spans="1:34" s="856" customFormat="1">
      <c r="A85" s="848"/>
      <c r="B85" s="848"/>
      <c r="C85" s="848"/>
      <c r="D85" s="850"/>
      <c r="E85" s="848"/>
      <c r="F85" s="851"/>
      <c r="G85" s="890"/>
      <c r="H85" s="852"/>
      <c r="I85" s="852"/>
      <c r="J85" s="852"/>
      <c r="K85" s="852"/>
      <c r="L85" s="852"/>
      <c r="M85" s="852"/>
      <c r="N85" s="852"/>
      <c r="O85" s="852"/>
      <c r="P85" s="852"/>
      <c r="Q85" s="852"/>
      <c r="R85" s="851"/>
      <c r="S85" s="949"/>
      <c r="T85" s="851"/>
      <c r="U85" s="949"/>
      <c r="V85" s="959"/>
      <c r="W85" s="960"/>
      <c r="X85" s="959"/>
      <c r="Y85" s="960"/>
      <c r="Z85" s="848"/>
      <c r="AA85" s="848"/>
      <c r="AB85" s="848"/>
      <c r="AC85" s="934"/>
      <c r="AD85" s="934"/>
      <c r="AE85" s="933"/>
      <c r="AF85" s="933"/>
      <c r="AG85" s="933"/>
      <c r="AH85" s="933"/>
    </row>
    <row r="86" spans="1:34" s="856" customFormat="1" ht="20.25">
      <c r="A86" s="848"/>
      <c r="B86" s="848"/>
      <c r="C86" s="848"/>
      <c r="D86" s="850"/>
      <c r="E86" s="848"/>
      <c r="F86" s="851"/>
      <c r="G86" s="890"/>
      <c r="H86" s="852"/>
      <c r="I86" s="852"/>
      <c r="J86" s="852"/>
      <c r="K86" s="852"/>
      <c r="L86" s="852"/>
      <c r="M86" s="852"/>
      <c r="N86" s="852"/>
      <c r="O86" s="852"/>
      <c r="P86" s="852"/>
      <c r="Q86" s="852"/>
      <c r="R86" s="851"/>
      <c r="S86" s="949"/>
      <c r="T86" s="851"/>
      <c r="U86" s="949"/>
      <c r="V86" s="961"/>
      <c r="W86" s="960"/>
      <c r="X86" s="959"/>
      <c r="Y86" s="960"/>
      <c r="Z86" s="848"/>
      <c r="AA86" s="848"/>
      <c r="AB86" s="848"/>
      <c r="AC86" s="934"/>
      <c r="AD86" s="934"/>
      <c r="AE86" s="933"/>
      <c r="AF86" s="933"/>
      <c r="AG86" s="933"/>
      <c r="AH86" s="933"/>
    </row>
    <row r="87" spans="1:34" s="856" customFormat="1">
      <c r="A87" s="848"/>
      <c r="B87" s="848"/>
      <c r="C87" s="848"/>
      <c r="D87" s="850"/>
      <c r="E87" s="848"/>
      <c r="F87" s="851"/>
      <c r="G87" s="890"/>
      <c r="H87" s="852"/>
      <c r="I87" s="852"/>
      <c r="J87" s="852"/>
      <c r="K87" s="852"/>
      <c r="L87" s="852"/>
      <c r="M87" s="852"/>
      <c r="N87" s="852"/>
      <c r="O87" s="852"/>
      <c r="P87" s="852"/>
      <c r="Q87" s="852"/>
      <c r="R87" s="851"/>
      <c r="S87" s="949"/>
      <c r="T87" s="851"/>
      <c r="U87" s="949"/>
      <c r="V87" s="959"/>
      <c r="W87" s="960"/>
      <c r="X87" s="959"/>
      <c r="Y87" s="960"/>
      <c r="Z87" s="848"/>
      <c r="AA87" s="848"/>
      <c r="AB87" s="848"/>
      <c r="AC87" s="934"/>
      <c r="AD87" s="934"/>
      <c r="AE87" s="933"/>
      <c r="AF87" s="933"/>
      <c r="AG87" s="933"/>
      <c r="AH87" s="933"/>
    </row>
    <row r="88" spans="1:34" s="856" customFormat="1">
      <c r="A88" s="848"/>
      <c r="B88" s="848"/>
      <c r="C88" s="848"/>
      <c r="D88" s="850"/>
      <c r="E88" s="848"/>
      <c r="F88" s="851"/>
      <c r="G88" s="890"/>
      <c r="H88" s="852"/>
      <c r="I88" s="852"/>
      <c r="J88" s="852"/>
      <c r="K88" s="852"/>
      <c r="L88" s="852"/>
      <c r="M88" s="852"/>
      <c r="N88" s="852"/>
      <c r="O88" s="852"/>
      <c r="P88" s="852"/>
      <c r="Q88" s="852"/>
      <c r="R88" s="851"/>
      <c r="S88" s="949"/>
      <c r="T88" s="851"/>
      <c r="U88" s="949"/>
      <c r="V88" s="851"/>
      <c r="W88" s="950"/>
      <c r="X88" s="851"/>
      <c r="Y88" s="950"/>
      <c r="Z88" s="848"/>
      <c r="AA88" s="848"/>
      <c r="AB88" s="848"/>
      <c r="AC88" s="934"/>
      <c r="AD88" s="934"/>
      <c r="AE88" s="933"/>
      <c r="AF88" s="933"/>
      <c r="AG88" s="933"/>
      <c r="AH88" s="933"/>
    </row>
    <row r="89" spans="1:34" s="856" customFormat="1">
      <c r="A89" s="848"/>
      <c r="B89" s="848"/>
      <c r="C89" s="848"/>
      <c r="D89" s="850"/>
      <c r="E89" s="848"/>
      <c r="F89" s="851"/>
      <c r="G89" s="890"/>
      <c r="H89" s="852"/>
      <c r="I89" s="852"/>
      <c r="J89" s="852"/>
      <c r="K89" s="852"/>
      <c r="L89" s="852"/>
      <c r="M89" s="852"/>
      <c r="N89" s="852"/>
      <c r="O89" s="852"/>
      <c r="P89" s="852"/>
      <c r="Q89" s="852"/>
      <c r="R89" s="851"/>
      <c r="S89" s="949"/>
      <c r="T89" s="851"/>
      <c r="U89" s="949"/>
      <c r="V89" s="851"/>
      <c r="W89" s="950"/>
      <c r="X89" s="851"/>
      <c r="Y89" s="950"/>
      <c r="Z89" s="848"/>
      <c r="AA89" s="848"/>
      <c r="AB89" s="848"/>
      <c r="AC89" s="934"/>
      <c r="AD89" s="934"/>
      <c r="AE89" s="933"/>
      <c r="AF89" s="933"/>
      <c r="AG89" s="933"/>
      <c r="AH89" s="933"/>
    </row>
    <row r="90" spans="1:34" s="856" customFormat="1">
      <c r="A90" s="848"/>
      <c r="B90" s="848"/>
      <c r="C90" s="848"/>
      <c r="D90" s="850"/>
      <c r="E90" s="848"/>
      <c r="F90" s="851"/>
      <c r="G90" s="890"/>
      <c r="H90" s="852"/>
      <c r="I90" s="852"/>
      <c r="J90" s="852"/>
      <c r="K90" s="852"/>
      <c r="L90" s="852"/>
      <c r="M90" s="852"/>
      <c r="N90" s="852"/>
      <c r="O90" s="852"/>
      <c r="P90" s="852"/>
      <c r="Q90" s="852"/>
      <c r="R90" s="851"/>
      <c r="S90" s="949"/>
      <c r="T90" s="851"/>
      <c r="U90" s="949"/>
      <c r="V90" s="851"/>
      <c r="W90" s="950"/>
      <c r="X90" s="851"/>
      <c r="Y90" s="950"/>
      <c r="Z90" s="848"/>
      <c r="AA90" s="848"/>
      <c r="AB90" s="848"/>
      <c r="AC90" s="934"/>
      <c r="AD90" s="934"/>
      <c r="AE90" s="933"/>
      <c r="AF90" s="933"/>
      <c r="AG90" s="933"/>
      <c r="AH90" s="933"/>
    </row>
    <row r="91" spans="1:34" s="856" customFormat="1">
      <c r="A91" s="848"/>
      <c r="B91" s="848"/>
      <c r="C91" s="848"/>
      <c r="D91" s="850"/>
      <c r="E91" s="848"/>
      <c r="F91" s="851"/>
      <c r="G91" s="890"/>
      <c r="H91" s="852"/>
      <c r="I91" s="852"/>
      <c r="J91" s="852"/>
      <c r="K91" s="852"/>
      <c r="L91" s="852"/>
      <c r="M91" s="852"/>
      <c r="N91" s="852"/>
      <c r="O91" s="852"/>
      <c r="P91" s="852"/>
      <c r="Q91" s="852"/>
      <c r="R91" s="851"/>
      <c r="S91" s="949"/>
      <c r="T91" s="851"/>
      <c r="U91" s="949"/>
      <c r="V91" s="851"/>
      <c r="W91" s="950"/>
      <c r="X91" s="851"/>
      <c r="Y91" s="950"/>
      <c r="Z91" s="848"/>
      <c r="AA91" s="848"/>
      <c r="AB91" s="848"/>
      <c r="AC91" s="934"/>
      <c r="AD91" s="934"/>
      <c r="AE91" s="933"/>
      <c r="AF91" s="933"/>
      <c r="AG91" s="933"/>
      <c r="AH91" s="933"/>
    </row>
    <row r="92" spans="1:34" s="856" customFormat="1">
      <c r="A92" s="848"/>
      <c r="B92" s="848"/>
      <c r="C92" s="848"/>
      <c r="D92" s="850"/>
      <c r="E92" s="848"/>
      <c r="F92" s="851"/>
      <c r="G92" s="890"/>
      <c r="H92" s="852"/>
      <c r="I92" s="852"/>
      <c r="J92" s="852"/>
      <c r="K92" s="852"/>
      <c r="L92" s="852"/>
      <c r="M92" s="852"/>
      <c r="N92" s="852"/>
      <c r="O92" s="852"/>
      <c r="P92" s="852"/>
      <c r="Q92" s="852"/>
      <c r="R92" s="851"/>
      <c r="S92" s="949"/>
      <c r="T92" s="851"/>
      <c r="U92" s="949"/>
      <c r="V92" s="851"/>
      <c r="W92" s="950"/>
      <c r="X92" s="851"/>
      <c r="Y92" s="950"/>
      <c r="Z92" s="848"/>
      <c r="AA92" s="848"/>
      <c r="AB92" s="848"/>
      <c r="AC92" s="934"/>
      <c r="AD92" s="934"/>
      <c r="AE92" s="933"/>
      <c r="AF92" s="933"/>
      <c r="AG92" s="933"/>
      <c r="AH92" s="933"/>
    </row>
    <row r="93" spans="1:34" s="856" customFormat="1">
      <c r="A93" s="848"/>
      <c r="B93" s="848"/>
      <c r="C93" s="848"/>
      <c r="D93" s="850"/>
      <c r="E93" s="848"/>
      <c r="F93" s="851"/>
      <c r="G93" s="890"/>
      <c r="H93" s="852"/>
      <c r="I93" s="852"/>
      <c r="J93" s="852"/>
      <c r="K93" s="852"/>
      <c r="L93" s="852"/>
      <c r="M93" s="852"/>
      <c r="N93" s="852"/>
      <c r="O93" s="852"/>
      <c r="P93" s="852"/>
      <c r="Q93" s="852"/>
      <c r="R93" s="851"/>
      <c r="S93" s="949"/>
      <c r="T93" s="851"/>
      <c r="U93" s="949"/>
      <c r="V93" s="851"/>
      <c r="W93" s="950"/>
      <c r="X93" s="851"/>
      <c r="Y93" s="950"/>
      <c r="Z93" s="848"/>
      <c r="AA93" s="848"/>
      <c r="AB93" s="848"/>
      <c r="AC93" s="934"/>
      <c r="AD93" s="934"/>
      <c r="AE93" s="933"/>
      <c r="AF93" s="933"/>
      <c r="AG93" s="933"/>
      <c r="AH93" s="933"/>
    </row>
  </sheetData>
  <mergeCells count="19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H68:I68"/>
    <mergeCell ref="H69:I69"/>
    <mergeCell ref="Z7:Z9"/>
    <mergeCell ref="AA7:AA9"/>
    <mergeCell ref="AB7:AB9"/>
    <mergeCell ref="R8:S8"/>
    <mergeCell ref="T8:U8"/>
    <mergeCell ref="V8:W8"/>
    <mergeCell ref="X8:Y8"/>
  </mergeCells>
  <printOptions horizontalCentered="1"/>
  <pageMargins left="0" right="0" top="0.59055118110236227" bottom="0.39370078740157483" header="0.31496062992125984" footer="0.19685039370078741"/>
  <pageSetup paperSize="8" scale="23" orientation="landscape" horizontalDpi="300" verticalDpi="300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4"/>
  <sheetViews>
    <sheetView view="pageBreakPreview" topLeftCell="A67" zoomScale="80" zoomScaleNormal="80" zoomScaleSheetLayoutView="80" workbookViewId="0">
      <selection activeCell="G120" sqref="G120"/>
    </sheetView>
  </sheetViews>
  <sheetFormatPr defaultRowHeight="14.25"/>
  <cols>
    <col min="1" max="1" width="1.42578125" style="1265" customWidth="1"/>
    <col min="2" max="2" width="5.7109375" style="1265" customWidth="1"/>
    <col min="3" max="3" width="13.28515625" style="1266" customWidth="1"/>
    <col min="4" max="4" width="12.85546875" style="1245" customWidth="1"/>
    <col min="5" max="5" width="33.28515625" style="1267" customWidth="1"/>
    <col min="6" max="6" width="14.42578125" style="1268" customWidth="1"/>
    <col min="7" max="8" width="15.5703125" style="1266" customWidth="1"/>
    <col min="9" max="9" width="9.85546875" style="1268" customWidth="1"/>
    <col min="10" max="10" width="11.7109375" style="1268" customWidth="1"/>
    <col min="11" max="11" width="16.7109375" style="1268" customWidth="1"/>
    <col min="12" max="12" width="15.85546875" style="1269" customWidth="1"/>
    <col min="13" max="13" width="12.28515625" style="1268" customWidth="1"/>
    <col min="14" max="14" width="24.85546875" style="1268" customWidth="1"/>
    <col min="15" max="15" width="24.85546875" style="1269" customWidth="1"/>
    <col min="16" max="16" width="10.140625" style="1269" customWidth="1"/>
    <col min="17" max="17" width="1.42578125" style="1265" customWidth="1"/>
    <col min="18" max="257" width="9.140625" style="1265"/>
    <col min="258" max="258" width="1.42578125" style="1265" customWidth="1"/>
    <col min="259" max="259" width="5.7109375" style="1265" customWidth="1"/>
    <col min="260" max="260" width="13.28515625" style="1265" customWidth="1"/>
    <col min="261" max="261" width="12.85546875" style="1265" customWidth="1"/>
    <col min="262" max="262" width="33.28515625" style="1265" customWidth="1"/>
    <col min="263" max="263" width="14.42578125" style="1265" customWidth="1"/>
    <col min="264" max="264" width="15.5703125" style="1265" customWidth="1"/>
    <col min="265" max="265" width="9.85546875" style="1265" customWidth="1"/>
    <col min="266" max="266" width="11.7109375" style="1265" customWidth="1"/>
    <col min="267" max="267" width="16.7109375" style="1265" customWidth="1"/>
    <col min="268" max="268" width="15.85546875" style="1265" customWidth="1"/>
    <col min="269" max="269" width="12.28515625" style="1265" customWidth="1"/>
    <col min="270" max="271" width="24.85546875" style="1265" customWidth="1"/>
    <col min="272" max="272" width="10.140625" style="1265" customWidth="1"/>
    <col min="273" max="273" width="1.42578125" style="1265" customWidth="1"/>
    <col min="274" max="513" width="9.140625" style="1265"/>
    <col min="514" max="514" width="1.42578125" style="1265" customWidth="1"/>
    <col min="515" max="515" width="5.7109375" style="1265" customWidth="1"/>
    <col min="516" max="516" width="13.28515625" style="1265" customWidth="1"/>
    <col min="517" max="517" width="12.85546875" style="1265" customWidth="1"/>
    <col min="518" max="518" width="33.28515625" style="1265" customWidth="1"/>
    <col min="519" max="519" width="14.42578125" style="1265" customWidth="1"/>
    <col min="520" max="520" width="15.5703125" style="1265" customWidth="1"/>
    <col min="521" max="521" width="9.85546875" style="1265" customWidth="1"/>
    <col min="522" max="522" width="11.7109375" style="1265" customWidth="1"/>
    <col min="523" max="523" width="16.7109375" style="1265" customWidth="1"/>
    <col min="524" max="524" width="15.85546875" style="1265" customWidth="1"/>
    <col min="525" max="525" width="12.28515625" style="1265" customWidth="1"/>
    <col min="526" max="527" width="24.85546875" style="1265" customWidth="1"/>
    <col min="528" max="528" width="10.140625" style="1265" customWidth="1"/>
    <col min="529" max="529" width="1.42578125" style="1265" customWidth="1"/>
    <col min="530" max="769" width="9.140625" style="1265"/>
    <col min="770" max="770" width="1.42578125" style="1265" customWidth="1"/>
    <col min="771" max="771" width="5.7109375" style="1265" customWidth="1"/>
    <col min="772" max="772" width="13.28515625" style="1265" customWidth="1"/>
    <col min="773" max="773" width="12.85546875" style="1265" customWidth="1"/>
    <col min="774" max="774" width="33.28515625" style="1265" customWidth="1"/>
    <col min="775" max="775" width="14.42578125" style="1265" customWidth="1"/>
    <col min="776" max="776" width="15.5703125" style="1265" customWidth="1"/>
    <col min="777" max="777" width="9.85546875" style="1265" customWidth="1"/>
    <col min="778" max="778" width="11.7109375" style="1265" customWidth="1"/>
    <col min="779" max="779" width="16.7109375" style="1265" customWidth="1"/>
    <col min="780" max="780" width="15.85546875" style="1265" customWidth="1"/>
    <col min="781" max="781" width="12.28515625" style="1265" customWidth="1"/>
    <col min="782" max="783" width="24.85546875" style="1265" customWidth="1"/>
    <col min="784" max="784" width="10.140625" style="1265" customWidth="1"/>
    <col min="785" max="785" width="1.42578125" style="1265" customWidth="1"/>
    <col min="786" max="1025" width="9.140625" style="1265"/>
    <col min="1026" max="1026" width="1.42578125" style="1265" customWidth="1"/>
    <col min="1027" max="1027" width="5.7109375" style="1265" customWidth="1"/>
    <col min="1028" max="1028" width="13.28515625" style="1265" customWidth="1"/>
    <col min="1029" max="1029" width="12.85546875" style="1265" customWidth="1"/>
    <col min="1030" max="1030" width="33.28515625" style="1265" customWidth="1"/>
    <col min="1031" max="1031" width="14.42578125" style="1265" customWidth="1"/>
    <col min="1032" max="1032" width="15.5703125" style="1265" customWidth="1"/>
    <col min="1033" max="1033" width="9.85546875" style="1265" customWidth="1"/>
    <col min="1034" max="1034" width="11.7109375" style="1265" customWidth="1"/>
    <col min="1035" max="1035" width="16.7109375" style="1265" customWidth="1"/>
    <col min="1036" max="1036" width="15.85546875" style="1265" customWidth="1"/>
    <col min="1037" max="1037" width="12.28515625" style="1265" customWidth="1"/>
    <col min="1038" max="1039" width="24.85546875" style="1265" customWidth="1"/>
    <col min="1040" max="1040" width="10.140625" style="1265" customWidth="1"/>
    <col min="1041" max="1041" width="1.42578125" style="1265" customWidth="1"/>
    <col min="1042" max="1281" width="9.140625" style="1265"/>
    <col min="1282" max="1282" width="1.42578125" style="1265" customWidth="1"/>
    <col min="1283" max="1283" width="5.7109375" style="1265" customWidth="1"/>
    <col min="1284" max="1284" width="13.28515625" style="1265" customWidth="1"/>
    <col min="1285" max="1285" width="12.85546875" style="1265" customWidth="1"/>
    <col min="1286" max="1286" width="33.28515625" style="1265" customWidth="1"/>
    <col min="1287" max="1287" width="14.42578125" style="1265" customWidth="1"/>
    <col min="1288" max="1288" width="15.5703125" style="1265" customWidth="1"/>
    <col min="1289" max="1289" width="9.85546875" style="1265" customWidth="1"/>
    <col min="1290" max="1290" width="11.7109375" style="1265" customWidth="1"/>
    <col min="1291" max="1291" width="16.7109375" style="1265" customWidth="1"/>
    <col min="1292" max="1292" width="15.85546875" style="1265" customWidth="1"/>
    <col min="1293" max="1293" width="12.28515625" style="1265" customWidth="1"/>
    <col min="1294" max="1295" width="24.85546875" style="1265" customWidth="1"/>
    <col min="1296" max="1296" width="10.140625" style="1265" customWidth="1"/>
    <col min="1297" max="1297" width="1.42578125" style="1265" customWidth="1"/>
    <col min="1298" max="1537" width="9.140625" style="1265"/>
    <col min="1538" max="1538" width="1.42578125" style="1265" customWidth="1"/>
    <col min="1539" max="1539" width="5.7109375" style="1265" customWidth="1"/>
    <col min="1540" max="1540" width="13.28515625" style="1265" customWidth="1"/>
    <col min="1541" max="1541" width="12.85546875" style="1265" customWidth="1"/>
    <col min="1542" max="1542" width="33.28515625" style="1265" customWidth="1"/>
    <col min="1543" max="1543" width="14.42578125" style="1265" customWidth="1"/>
    <col min="1544" max="1544" width="15.5703125" style="1265" customWidth="1"/>
    <col min="1545" max="1545" width="9.85546875" style="1265" customWidth="1"/>
    <col min="1546" max="1546" width="11.7109375" style="1265" customWidth="1"/>
    <col min="1547" max="1547" width="16.7109375" style="1265" customWidth="1"/>
    <col min="1548" max="1548" width="15.85546875" style="1265" customWidth="1"/>
    <col min="1549" max="1549" width="12.28515625" style="1265" customWidth="1"/>
    <col min="1550" max="1551" width="24.85546875" style="1265" customWidth="1"/>
    <col min="1552" max="1552" width="10.140625" style="1265" customWidth="1"/>
    <col min="1553" max="1553" width="1.42578125" style="1265" customWidth="1"/>
    <col min="1554" max="1793" width="9.140625" style="1265"/>
    <col min="1794" max="1794" width="1.42578125" style="1265" customWidth="1"/>
    <col min="1795" max="1795" width="5.7109375" style="1265" customWidth="1"/>
    <col min="1796" max="1796" width="13.28515625" style="1265" customWidth="1"/>
    <col min="1797" max="1797" width="12.85546875" style="1265" customWidth="1"/>
    <col min="1798" max="1798" width="33.28515625" style="1265" customWidth="1"/>
    <col min="1799" max="1799" width="14.42578125" style="1265" customWidth="1"/>
    <col min="1800" max="1800" width="15.5703125" style="1265" customWidth="1"/>
    <col min="1801" max="1801" width="9.85546875" style="1265" customWidth="1"/>
    <col min="1802" max="1802" width="11.7109375" style="1265" customWidth="1"/>
    <col min="1803" max="1803" width="16.7109375" style="1265" customWidth="1"/>
    <col min="1804" max="1804" width="15.85546875" style="1265" customWidth="1"/>
    <col min="1805" max="1805" width="12.28515625" style="1265" customWidth="1"/>
    <col min="1806" max="1807" width="24.85546875" style="1265" customWidth="1"/>
    <col min="1808" max="1808" width="10.140625" style="1265" customWidth="1"/>
    <col min="1809" max="1809" width="1.42578125" style="1265" customWidth="1"/>
    <col min="1810" max="2049" width="9.140625" style="1265"/>
    <col min="2050" max="2050" width="1.42578125" style="1265" customWidth="1"/>
    <col min="2051" max="2051" width="5.7109375" style="1265" customWidth="1"/>
    <col min="2052" max="2052" width="13.28515625" style="1265" customWidth="1"/>
    <col min="2053" max="2053" width="12.85546875" style="1265" customWidth="1"/>
    <col min="2054" max="2054" width="33.28515625" style="1265" customWidth="1"/>
    <col min="2055" max="2055" width="14.42578125" style="1265" customWidth="1"/>
    <col min="2056" max="2056" width="15.5703125" style="1265" customWidth="1"/>
    <col min="2057" max="2057" width="9.85546875" style="1265" customWidth="1"/>
    <col min="2058" max="2058" width="11.7109375" style="1265" customWidth="1"/>
    <col min="2059" max="2059" width="16.7109375" style="1265" customWidth="1"/>
    <col min="2060" max="2060" width="15.85546875" style="1265" customWidth="1"/>
    <col min="2061" max="2061" width="12.28515625" style="1265" customWidth="1"/>
    <col min="2062" max="2063" width="24.85546875" style="1265" customWidth="1"/>
    <col min="2064" max="2064" width="10.140625" style="1265" customWidth="1"/>
    <col min="2065" max="2065" width="1.42578125" style="1265" customWidth="1"/>
    <col min="2066" max="2305" width="9.140625" style="1265"/>
    <col min="2306" max="2306" width="1.42578125" style="1265" customWidth="1"/>
    <col min="2307" max="2307" width="5.7109375" style="1265" customWidth="1"/>
    <col min="2308" max="2308" width="13.28515625" style="1265" customWidth="1"/>
    <col min="2309" max="2309" width="12.85546875" style="1265" customWidth="1"/>
    <col min="2310" max="2310" width="33.28515625" style="1265" customWidth="1"/>
    <col min="2311" max="2311" width="14.42578125" style="1265" customWidth="1"/>
    <col min="2312" max="2312" width="15.5703125" style="1265" customWidth="1"/>
    <col min="2313" max="2313" width="9.85546875" style="1265" customWidth="1"/>
    <col min="2314" max="2314" width="11.7109375" style="1265" customWidth="1"/>
    <col min="2315" max="2315" width="16.7109375" style="1265" customWidth="1"/>
    <col min="2316" max="2316" width="15.85546875" style="1265" customWidth="1"/>
    <col min="2317" max="2317" width="12.28515625" style="1265" customWidth="1"/>
    <col min="2318" max="2319" width="24.85546875" style="1265" customWidth="1"/>
    <col min="2320" max="2320" width="10.140625" style="1265" customWidth="1"/>
    <col min="2321" max="2321" width="1.42578125" style="1265" customWidth="1"/>
    <col min="2322" max="2561" width="9.140625" style="1265"/>
    <col min="2562" max="2562" width="1.42578125" style="1265" customWidth="1"/>
    <col min="2563" max="2563" width="5.7109375" style="1265" customWidth="1"/>
    <col min="2564" max="2564" width="13.28515625" style="1265" customWidth="1"/>
    <col min="2565" max="2565" width="12.85546875" style="1265" customWidth="1"/>
    <col min="2566" max="2566" width="33.28515625" style="1265" customWidth="1"/>
    <col min="2567" max="2567" width="14.42578125" style="1265" customWidth="1"/>
    <col min="2568" max="2568" width="15.5703125" style="1265" customWidth="1"/>
    <col min="2569" max="2569" width="9.85546875" style="1265" customWidth="1"/>
    <col min="2570" max="2570" width="11.7109375" style="1265" customWidth="1"/>
    <col min="2571" max="2571" width="16.7109375" style="1265" customWidth="1"/>
    <col min="2572" max="2572" width="15.85546875" style="1265" customWidth="1"/>
    <col min="2573" max="2573" width="12.28515625" style="1265" customWidth="1"/>
    <col min="2574" max="2575" width="24.85546875" style="1265" customWidth="1"/>
    <col min="2576" max="2576" width="10.140625" style="1265" customWidth="1"/>
    <col min="2577" max="2577" width="1.42578125" style="1265" customWidth="1"/>
    <col min="2578" max="2817" width="9.140625" style="1265"/>
    <col min="2818" max="2818" width="1.42578125" style="1265" customWidth="1"/>
    <col min="2819" max="2819" width="5.7109375" style="1265" customWidth="1"/>
    <col min="2820" max="2820" width="13.28515625" style="1265" customWidth="1"/>
    <col min="2821" max="2821" width="12.85546875" style="1265" customWidth="1"/>
    <col min="2822" max="2822" width="33.28515625" style="1265" customWidth="1"/>
    <col min="2823" max="2823" width="14.42578125" style="1265" customWidth="1"/>
    <col min="2824" max="2824" width="15.5703125" style="1265" customWidth="1"/>
    <col min="2825" max="2825" width="9.85546875" style="1265" customWidth="1"/>
    <col min="2826" max="2826" width="11.7109375" style="1265" customWidth="1"/>
    <col min="2827" max="2827" width="16.7109375" style="1265" customWidth="1"/>
    <col min="2828" max="2828" width="15.85546875" style="1265" customWidth="1"/>
    <col min="2829" max="2829" width="12.28515625" style="1265" customWidth="1"/>
    <col min="2830" max="2831" width="24.85546875" style="1265" customWidth="1"/>
    <col min="2832" max="2832" width="10.140625" style="1265" customWidth="1"/>
    <col min="2833" max="2833" width="1.42578125" style="1265" customWidth="1"/>
    <col min="2834" max="3073" width="9.140625" style="1265"/>
    <col min="3074" max="3074" width="1.42578125" style="1265" customWidth="1"/>
    <col min="3075" max="3075" width="5.7109375" style="1265" customWidth="1"/>
    <col min="3076" max="3076" width="13.28515625" style="1265" customWidth="1"/>
    <col min="3077" max="3077" width="12.85546875" style="1265" customWidth="1"/>
    <col min="3078" max="3078" width="33.28515625" style="1265" customWidth="1"/>
    <col min="3079" max="3079" width="14.42578125" style="1265" customWidth="1"/>
    <col min="3080" max="3080" width="15.5703125" style="1265" customWidth="1"/>
    <col min="3081" max="3081" width="9.85546875" style="1265" customWidth="1"/>
    <col min="3082" max="3082" width="11.7109375" style="1265" customWidth="1"/>
    <col min="3083" max="3083" width="16.7109375" style="1265" customWidth="1"/>
    <col min="3084" max="3084" width="15.85546875" style="1265" customWidth="1"/>
    <col min="3085" max="3085" width="12.28515625" style="1265" customWidth="1"/>
    <col min="3086" max="3087" width="24.85546875" style="1265" customWidth="1"/>
    <col min="3088" max="3088" width="10.140625" style="1265" customWidth="1"/>
    <col min="3089" max="3089" width="1.42578125" style="1265" customWidth="1"/>
    <col min="3090" max="3329" width="9.140625" style="1265"/>
    <col min="3330" max="3330" width="1.42578125" style="1265" customWidth="1"/>
    <col min="3331" max="3331" width="5.7109375" style="1265" customWidth="1"/>
    <col min="3332" max="3332" width="13.28515625" style="1265" customWidth="1"/>
    <col min="3333" max="3333" width="12.85546875" style="1265" customWidth="1"/>
    <col min="3334" max="3334" width="33.28515625" style="1265" customWidth="1"/>
    <col min="3335" max="3335" width="14.42578125" style="1265" customWidth="1"/>
    <col min="3336" max="3336" width="15.5703125" style="1265" customWidth="1"/>
    <col min="3337" max="3337" width="9.85546875" style="1265" customWidth="1"/>
    <col min="3338" max="3338" width="11.7109375" style="1265" customWidth="1"/>
    <col min="3339" max="3339" width="16.7109375" style="1265" customWidth="1"/>
    <col min="3340" max="3340" width="15.85546875" style="1265" customWidth="1"/>
    <col min="3341" max="3341" width="12.28515625" style="1265" customWidth="1"/>
    <col min="3342" max="3343" width="24.85546875" style="1265" customWidth="1"/>
    <col min="3344" max="3344" width="10.140625" style="1265" customWidth="1"/>
    <col min="3345" max="3345" width="1.42578125" style="1265" customWidth="1"/>
    <col min="3346" max="3585" width="9.140625" style="1265"/>
    <col min="3586" max="3586" width="1.42578125" style="1265" customWidth="1"/>
    <col min="3587" max="3587" width="5.7109375" style="1265" customWidth="1"/>
    <col min="3588" max="3588" width="13.28515625" style="1265" customWidth="1"/>
    <col min="3589" max="3589" width="12.85546875" style="1265" customWidth="1"/>
    <col min="3590" max="3590" width="33.28515625" style="1265" customWidth="1"/>
    <col min="3591" max="3591" width="14.42578125" style="1265" customWidth="1"/>
    <col min="3592" max="3592" width="15.5703125" style="1265" customWidth="1"/>
    <col min="3593" max="3593" width="9.85546875" style="1265" customWidth="1"/>
    <col min="3594" max="3594" width="11.7109375" style="1265" customWidth="1"/>
    <col min="3595" max="3595" width="16.7109375" style="1265" customWidth="1"/>
    <col min="3596" max="3596" width="15.85546875" style="1265" customWidth="1"/>
    <col min="3597" max="3597" width="12.28515625" style="1265" customWidth="1"/>
    <col min="3598" max="3599" width="24.85546875" style="1265" customWidth="1"/>
    <col min="3600" max="3600" width="10.140625" style="1265" customWidth="1"/>
    <col min="3601" max="3601" width="1.42578125" style="1265" customWidth="1"/>
    <col min="3602" max="3841" width="9.140625" style="1265"/>
    <col min="3842" max="3842" width="1.42578125" style="1265" customWidth="1"/>
    <col min="3843" max="3843" width="5.7109375" style="1265" customWidth="1"/>
    <col min="3844" max="3844" width="13.28515625" style="1265" customWidth="1"/>
    <col min="3845" max="3845" width="12.85546875" style="1265" customWidth="1"/>
    <col min="3846" max="3846" width="33.28515625" style="1265" customWidth="1"/>
    <col min="3847" max="3847" width="14.42578125" style="1265" customWidth="1"/>
    <col min="3848" max="3848" width="15.5703125" style="1265" customWidth="1"/>
    <col min="3849" max="3849" width="9.85546875" style="1265" customWidth="1"/>
    <col min="3850" max="3850" width="11.7109375" style="1265" customWidth="1"/>
    <col min="3851" max="3851" width="16.7109375" style="1265" customWidth="1"/>
    <col min="3852" max="3852" width="15.85546875" style="1265" customWidth="1"/>
    <col min="3853" max="3853" width="12.28515625" style="1265" customWidth="1"/>
    <col min="3854" max="3855" width="24.85546875" style="1265" customWidth="1"/>
    <col min="3856" max="3856" width="10.140625" style="1265" customWidth="1"/>
    <col min="3857" max="3857" width="1.42578125" style="1265" customWidth="1"/>
    <col min="3858" max="4097" width="9.140625" style="1265"/>
    <col min="4098" max="4098" width="1.42578125" style="1265" customWidth="1"/>
    <col min="4099" max="4099" width="5.7109375" style="1265" customWidth="1"/>
    <col min="4100" max="4100" width="13.28515625" style="1265" customWidth="1"/>
    <col min="4101" max="4101" width="12.85546875" style="1265" customWidth="1"/>
    <col min="4102" max="4102" width="33.28515625" style="1265" customWidth="1"/>
    <col min="4103" max="4103" width="14.42578125" style="1265" customWidth="1"/>
    <col min="4104" max="4104" width="15.5703125" style="1265" customWidth="1"/>
    <col min="4105" max="4105" width="9.85546875" style="1265" customWidth="1"/>
    <col min="4106" max="4106" width="11.7109375" style="1265" customWidth="1"/>
    <col min="4107" max="4107" width="16.7109375" style="1265" customWidth="1"/>
    <col min="4108" max="4108" width="15.85546875" style="1265" customWidth="1"/>
    <col min="4109" max="4109" width="12.28515625" style="1265" customWidth="1"/>
    <col min="4110" max="4111" width="24.85546875" style="1265" customWidth="1"/>
    <col min="4112" max="4112" width="10.140625" style="1265" customWidth="1"/>
    <col min="4113" max="4113" width="1.42578125" style="1265" customWidth="1"/>
    <col min="4114" max="4353" width="9.140625" style="1265"/>
    <col min="4354" max="4354" width="1.42578125" style="1265" customWidth="1"/>
    <col min="4355" max="4355" width="5.7109375" style="1265" customWidth="1"/>
    <col min="4356" max="4356" width="13.28515625" style="1265" customWidth="1"/>
    <col min="4357" max="4357" width="12.85546875" style="1265" customWidth="1"/>
    <col min="4358" max="4358" width="33.28515625" style="1265" customWidth="1"/>
    <col min="4359" max="4359" width="14.42578125" style="1265" customWidth="1"/>
    <col min="4360" max="4360" width="15.5703125" style="1265" customWidth="1"/>
    <col min="4361" max="4361" width="9.85546875" style="1265" customWidth="1"/>
    <col min="4362" max="4362" width="11.7109375" style="1265" customWidth="1"/>
    <col min="4363" max="4363" width="16.7109375" style="1265" customWidth="1"/>
    <col min="4364" max="4364" width="15.85546875" style="1265" customWidth="1"/>
    <col min="4365" max="4365" width="12.28515625" style="1265" customWidth="1"/>
    <col min="4366" max="4367" width="24.85546875" style="1265" customWidth="1"/>
    <col min="4368" max="4368" width="10.140625" style="1265" customWidth="1"/>
    <col min="4369" max="4369" width="1.42578125" style="1265" customWidth="1"/>
    <col min="4370" max="4609" width="9.140625" style="1265"/>
    <col min="4610" max="4610" width="1.42578125" style="1265" customWidth="1"/>
    <col min="4611" max="4611" width="5.7109375" style="1265" customWidth="1"/>
    <col min="4612" max="4612" width="13.28515625" style="1265" customWidth="1"/>
    <col min="4613" max="4613" width="12.85546875" style="1265" customWidth="1"/>
    <col min="4614" max="4614" width="33.28515625" style="1265" customWidth="1"/>
    <col min="4615" max="4615" width="14.42578125" style="1265" customWidth="1"/>
    <col min="4616" max="4616" width="15.5703125" style="1265" customWidth="1"/>
    <col min="4617" max="4617" width="9.85546875" style="1265" customWidth="1"/>
    <col min="4618" max="4618" width="11.7109375" style="1265" customWidth="1"/>
    <col min="4619" max="4619" width="16.7109375" style="1265" customWidth="1"/>
    <col min="4620" max="4620" width="15.85546875" style="1265" customWidth="1"/>
    <col min="4621" max="4621" width="12.28515625" style="1265" customWidth="1"/>
    <col min="4622" max="4623" width="24.85546875" style="1265" customWidth="1"/>
    <col min="4624" max="4624" width="10.140625" style="1265" customWidth="1"/>
    <col min="4625" max="4625" width="1.42578125" style="1265" customWidth="1"/>
    <col min="4626" max="4865" width="9.140625" style="1265"/>
    <col min="4866" max="4866" width="1.42578125" style="1265" customWidth="1"/>
    <col min="4867" max="4867" width="5.7109375" style="1265" customWidth="1"/>
    <col min="4868" max="4868" width="13.28515625" style="1265" customWidth="1"/>
    <col min="4869" max="4869" width="12.85546875" style="1265" customWidth="1"/>
    <col min="4870" max="4870" width="33.28515625" style="1265" customWidth="1"/>
    <col min="4871" max="4871" width="14.42578125" style="1265" customWidth="1"/>
    <col min="4872" max="4872" width="15.5703125" style="1265" customWidth="1"/>
    <col min="4873" max="4873" width="9.85546875" style="1265" customWidth="1"/>
    <col min="4874" max="4874" width="11.7109375" style="1265" customWidth="1"/>
    <col min="4875" max="4875" width="16.7109375" style="1265" customWidth="1"/>
    <col min="4876" max="4876" width="15.85546875" style="1265" customWidth="1"/>
    <col min="4877" max="4877" width="12.28515625" style="1265" customWidth="1"/>
    <col min="4878" max="4879" width="24.85546875" style="1265" customWidth="1"/>
    <col min="4880" max="4880" width="10.140625" style="1265" customWidth="1"/>
    <col min="4881" max="4881" width="1.42578125" style="1265" customWidth="1"/>
    <col min="4882" max="5121" width="9.140625" style="1265"/>
    <col min="5122" max="5122" width="1.42578125" style="1265" customWidth="1"/>
    <col min="5123" max="5123" width="5.7109375" style="1265" customWidth="1"/>
    <col min="5124" max="5124" width="13.28515625" style="1265" customWidth="1"/>
    <col min="5125" max="5125" width="12.85546875" style="1265" customWidth="1"/>
    <col min="5126" max="5126" width="33.28515625" style="1265" customWidth="1"/>
    <col min="5127" max="5127" width="14.42578125" style="1265" customWidth="1"/>
    <col min="5128" max="5128" width="15.5703125" style="1265" customWidth="1"/>
    <col min="5129" max="5129" width="9.85546875" style="1265" customWidth="1"/>
    <col min="5130" max="5130" width="11.7109375" style="1265" customWidth="1"/>
    <col min="5131" max="5131" width="16.7109375" style="1265" customWidth="1"/>
    <col min="5132" max="5132" width="15.85546875" style="1265" customWidth="1"/>
    <col min="5133" max="5133" width="12.28515625" style="1265" customWidth="1"/>
    <col min="5134" max="5135" width="24.85546875" style="1265" customWidth="1"/>
    <col min="5136" max="5136" width="10.140625" style="1265" customWidth="1"/>
    <col min="5137" max="5137" width="1.42578125" style="1265" customWidth="1"/>
    <col min="5138" max="5377" width="9.140625" style="1265"/>
    <col min="5378" max="5378" width="1.42578125" style="1265" customWidth="1"/>
    <col min="5379" max="5379" width="5.7109375" style="1265" customWidth="1"/>
    <col min="5380" max="5380" width="13.28515625" style="1265" customWidth="1"/>
    <col min="5381" max="5381" width="12.85546875" style="1265" customWidth="1"/>
    <col min="5382" max="5382" width="33.28515625" style="1265" customWidth="1"/>
    <col min="5383" max="5383" width="14.42578125" style="1265" customWidth="1"/>
    <col min="5384" max="5384" width="15.5703125" style="1265" customWidth="1"/>
    <col min="5385" max="5385" width="9.85546875" style="1265" customWidth="1"/>
    <col min="5386" max="5386" width="11.7109375" style="1265" customWidth="1"/>
    <col min="5387" max="5387" width="16.7109375" style="1265" customWidth="1"/>
    <col min="5388" max="5388" width="15.85546875" style="1265" customWidth="1"/>
    <col min="5389" max="5389" width="12.28515625" style="1265" customWidth="1"/>
    <col min="5390" max="5391" width="24.85546875" style="1265" customWidth="1"/>
    <col min="5392" max="5392" width="10.140625" style="1265" customWidth="1"/>
    <col min="5393" max="5393" width="1.42578125" style="1265" customWidth="1"/>
    <col min="5394" max="5633" width="9.140625" style="1265"/>
    <col min="5634" max="5634" width="1.42578125" style="1265" customWidth="1"/>
    <col min="5635" max="5635" width="5.7109375" style="1265" customWidth="1"/>
    <col min="5636" max="5636" width="13.28515625" style="1265" customWidth="1"/>
    <col min="5637" max="5637" width="12.85546875" style="1265" customWidth="1"/>
    <col min="5638" max="5638" width="33.28515625" style="1265" customWidth="1"/>
    <col min="5639" max="5639" width="14.42578125" style="1265" customWidth="1"/>
    <col min="5640" max="5640" width="15.5703125" style="1265" customWidth="1"/>
    <col min="5641" max="5641" width="9.85546875" style="1265" customWidth="1"/>
    <col min="5642" max="5642" width="11.7109375" style="1265" customWidth="1"/>
    <col min="5643" max="5643" width="16.7109375" style="1265" customWidth="1"/>
    <col min="5644" max="5644" width="15.85546875" style="1265" customWidth="1"/>
    <col min="5645" max="5645" width="12.28515625" style="1265" customWidth="1"/>
    <col min="5646" max="5647" width="24.85546875" style="1265" customWidth="1"/>
    <col min="5648" max="5648" width="10.140625" style="1265" customWidth="1"/>
    <col min="5649" max="5649" width="1.42578125" style="1265" customWidth="1"/>
    <col min="5650" max="5889" width="9.140625" style="1265"/>
    <col min="5890" max="5890" width="1.42578125" style="1265" customWidth="1"/>
    <col min="5891" max="5891" width="5.7109375" style="1265" customWidth="1"/>
    <col min="5892" max="5892" width="13.28515625" style="1265" customWidth="1"/>
    <col min="5893" max="5893" width="12.85546875" style="1265" customWidth="1"/>
    <col min="5894" max="5894" width="33.28515625" style="1265" customWidth="1"/>
    <col min="5895" max="5895" width="14.42578125" style="1265" customWidth="1"/>
    <col min="5896" max="5896" width="15.5703125" style="1265" customWidth="1"/>
    <col min="5897" max="5897" width="9.85546875" style="1265" customWidth="1"/>
    <col min="5898" max="5898" width="11.7109375" style="1265" customWidth="1"/>
    <col min="5899" max="5899" width="16.7109375" style="1265" customWidth="1"/>
    <col min="5900" max="5900" width="15.85546875" style="1265" customWidth="1"/>
    <col min="5901" max="5901" width="12.28515625" style="1265" customWidth="1"/>
    <col min="5902" max="5903" width="24.85546875" style="1265" customWidth="1"/>
    <col min="5904" max="5904" width="10.140625" style="1265" customWidth="1"/>
    <col min="5905" max="5905" width="1.42578125" style="1265" customWidth="1"/>
    <col min="5906" max="6145" width="9.140625" style="1265"/>
    <col min="6146" max="6146" width="1.42578125" style="1265" customWidth="1"/>
    <col min="6147" max="6147" width="5.7109375" style="1265" customWidth="1"/>
    <col min="6148" max="6148" width="13.28515625" style="1265" customWidth="1"/>
    <col min="6149" max="6149" width="12.85546875" style="1265" customWidth="1"/>
    <col min="6150" max="6150" width="33.28515625" style="1265" customWidth="1"/>
    <col min="6151" max="6151" width="14.42578125" style="1265" customWidth="1"/>
    <col min="6152" max="6152" width="15.5703125" style="1265" customWidth="1"/>
    <col min="6153" max="6153" width="9.85546875" style="1265" customWidth="1"/>
    <col min="6154" max="6154" width="11.7109375" style="1265" customWidth="1"/>
    <col min="6155" max="6155" width="16.7109375" style="1265" customWidth="1"/>
    <col min="6156" max="6156" width="15.85546875" style="1265" customWidth="1"/>
    <col min="6157" max="6157" width="12.28515625" style="1265" customWidth="1"/>
    <col min="6158" max="6159" width="24.85546875" style="1265" customWidth="1"/>
    <col min="6160" max="6160" width="10.140625" style="1265" customWidth="1"/>
    <col min="6161" max="6161" width="1.42578125" style="1265" customWidth="1"/>
    <col min="6162" max="6401" width="9.140625" style="1265"/>
    <col min="6402" max="6402" width="1.42578125" style="1265" customWidth="1"/>
    <col min="6403" max="6403" width="5.7109375" style="1265" customWidth="1"/>
    <col min="6404" max="6404" width="13.28515625" style="1265" customWidth="1"/>
    <col min="6405" max="6405" width="12.85546875" style="1265" customWidth="1"/>
    <col min="6406" max="6406" width="33.28515625" style="1265" customWidth="1"/>
    <col min="6407" max="6407" width="14.42578125" style="1265" customWidth="1"/>
    <col min="6408" max="6408" width="15.5703125" style="1265" customWidth="1"/>
    <col min="6409" max="6409" width="9.85546875" style="1265" customWidth="1"/>
    <col min="6410" max="6410" width="11.7109375" style="1265" customWidth="1"/>
    <col min="6411" max="6411" width="16.7109375" style="1265" customWidth="1"/>
    <col min="6412" max="6412" width="15.85546875" style="1265" customWidth="1"/>
    <col min="6413" max="6413" width="12.28515625" style="1265" customWidth="1"/>
    <col min="6414" max="6415" width="24.85546875" style="1265" customWidth="1"/>
    <col min="6416" max="6416" width="10.140625" style="1265" customWidth="1"/>
    <col min="6417" max="6417" width="1.42578125" style="1265" customWidth="1"/>
    <col min="6418" max="6657" width="9.140625" style="1265"/>
    <col min="6658" max="6658" width="1.42578125" style="1265" customWidth="1"/>
    <col min="6659" max="6659" width="5.7109375" style="1265" customWidth="1"/>
    <col min="6660" max="6660" width="13.28515625" style="1265" customWidth="1"/>
    <col min="6661" max="6661" width="12.85546875" style="1265" customWidth="1"/>
    <col min="6662" max="6662" width="33.28515625" style="1265" customWidth="1"/>
    <col min="6663" max="6663" width="14.42578125" style="1265" customWidth="1"/>
    <col min="6664" max="6664" width="15.5703125" style="1265" customWidth="1"/>
    <col min="6665" max="6665" width="9.85546875" style="1265" customWidth="1"/>
    <col min="6666" max="6666" width="11.7109375" style="1265" customWidth="1"/>
    <col min="6667" max="6667" width="16.7109375" style="1265" customWidth="1"/>
    <col min="6668" max="6668" width="15.85546875" style="1265" customWidth="1"/>
    <col min="6669" max="6669" width="12.28515625" style="1265" customWidth="1"/>
    <col min="6670" max="6671" width="24.85546875" style="1265" customWidth="1"/>
    <col min="6672" max="6672" width="10.140625" style="1265" customWidth="1"/>
    <col min="6673" max="6673" width="1.42578125" style="1265" customWidth="1"/>
    <col min="6674" max="6913" width="9.140625" style="1265"/>
    <col min="6914" max="6914" width="1.42578125" style="1265" customWidth="1"/>
    <col min="6915" max="6915" width="5.7109375" style="1265" customWidth="1"/>
    <col min="6916" max="6916" width="13.28515625" style="1265" customWidth="1"/>
    <col min="6917" max="6917" width="12.85546875" style="1265" customWidth="1"/>
    <col min="6918" max="6918" width="33.28515625" style="1265" customWidth="1"/>
    <col min="6919" max="6919" width="14.42578125" style="1265" customWidth="1"/>
    <col min="6920" max="6920" width="15.5703125" style="1265" customWidth="1"/>
    <col min="6921" max="6921" width="9.85546875" style="1265" customWidth="1"/>
    <col min="6922" max="6922" width="11.7109375" style="1265" customWidth="1"/>
    <col min="6923" max="6923" width="16.7109375" style="1265" customWidth="1"/>
    <col min="6924" max="6924" width="15.85546875" style="1265" customWidth="1"/>
    <col min="6925" max="6925" width="12.28515625" style="1265" customWidth="1"/>
    <col min="6926" max="6927" width="24.85546875" style="1265" customWidth="1"/>
    <col min="6928" max="6928" width="10.140625" style="1265" customWidth="1"/>
    <col min="6929" max="6929" width="1.42578125" style="1265" customWidth="1"/>
    <col min="6930" max="7169" width="9.140625" style="1265"/>
    <col min="7170" max="7170" width="1.42578125" style="1265" customWidth="1"/>
    <col min="7171" max="7171" width="5.7109375" style="1265" customWidth="1"/>
    <col min="7172" max="7172" width="13.28515625" style="1265" customWidth="1"/>
    <col min="7173" max="7173" width="12.85546875" style="1265" customWidth="1"/>
    <col min="7174" max="7174" width="33.28515625" style="1265" customWidth="1"/>
    <col min="7175" max="7175" width="14.42578125" style="1265" customWidth="1"/>
    <col min="7176" max="7176" width="15.5703125" style="1265" customWidth="1"/>
    <col min="7177" max="7177" width="9.85546875" style="1265" customWidth="1"/>
    <col min="7178" max="7178" width="11.7109375" style="1265" customWidth="1"/>
    <col min="7179" max="7179" width="16.7109375" style="1265" customWidth="1"/>
    <col min="7180" max="7180" width="15.85546875" style="1265" customWidth="1"/>
    <col min="7181" max="7181" width="12.28515625" style="1265" customWidth="1"/>
    <col min="7182" max="7183" width="24.85546875" style="1265" customWidth="1"/>
    <col min="7184" max="7184" width="10.140625" style="1265" customWidth="1"/>
    <col min="7185" max="7185" width="1.42578125" style="1265" customWidth="1"/>
    <col min="7186" max="7425" width="9.140625" style="1265"/>
    <col min="7426" max="7426" width="1.42578125" style="1265" customWidth="1"/>
    <col min="7427" max="7427" width="5.7109375" style="1265" customWidth="1"/>
    <col min="7428" max="7428" width="13.28515625" style="1265" customWidth="1"/>
    <col min="7429" max="7429" width="12.85546875" style="1265" customWidth="1"/>
    <col min="7430" max="7430" width="33.28515625" style="1265" customWidth="1"/>
    <col min="7431" max="7431" width="14.42578125" style="1265" customWidth="1"/>
    <col min="7432" max="7432" width="15.5703125" style="1265" customWidth="1"/>
    <col min="7433" max="7433" width="9.85546875" style="1265" customWidth="1"/>
    <col min="7434" max="7434" width="11.7109375" style="1265" customWidth="1"/>
    <col min="7435" max="7435" width="16.7109375" style="1265" customWidth="1"/>
    <col min="7436" max="7436" width="15.85546875" style="1265" customWidth="1"/>
    <col min="7437" max="7437" width="12.28515625" style="1265" customWidth="1"/>
    <col min="7438" max="7439" width="24.85546875" style="1265" customWidth="1"/>
    <col min="7440" max="7440" width="10.140625" style="1265" customWidth="1"/>
    <col min="7441" max="7441" width="1.42578125" style="1265" customWidth="1"/>
    <col min="7442" max="7681" width="9.140625" style="1265"/>
    <col min="7682" max="7682" width="1.42578125" style="1265" customWidth="1"/>
    <col min="7683" max="7683" width="5.7109375" style="1265" customWidth="1"/>
    <col min="7684" max="7684" width="13.28515625" style="1265" customWidth="1"/>
    <col min="7685" max="7685" width="12.85546875" style="1265" customWidth="1"/>
    <col min="7686" max="7686" width="33.28515625" style="1265" customWidth="1"/>
    <col min="7687" max="7687" width="14.42578125" style="1265" customWidth="1"/>
    <col min="7688" max="7688" width="15.5703125" style="1265" customWidth="1"/>
    <col min="7689" max="7689" width="9.85546875" style="1265" customWidth="1"/>
    <col min="7690" max="7690" width="11.7109375" style="1265" customWidth="1"/>
    <col min="7691" max="7691" width="16.7109375" style="1265" customWidth="1"/>
    <col min="7692" max="7692" width="15.85546875" style="1265" customWidth="1"/>
    <col min="7693" max="7693" width="12.28515625" style="1265" customWidth="1"/>
    <col min="7694" max="7695" width="24.85546875" style="1265" customWidth="1"/>
    <col min="7696" max="7696" width="10.140625" style="1265" customWidth="1"/>
    <col min="7697" max="7697" width="1.42578125" style="1265" customWidth="1"/>
    <col min="7698" max="7937" width="9.140625" style="1265"/>
    <col min="7938" max="7938" width="1.42578125" style="1265" customWidth="1"/>
    <col min="7939" max="7939" width="5.7109375" style="1265" customWidth="1"/>
    <col min="7940" max="7940" width="13.28515625" style="1265" customWidth="1"/>
    <col min="7941" max="7941" width="12.85546875" style="1265" customWidth="1"/>
    <col min="7942" max="7942" width="33.28515625" style="1265" customWidth="1"/>
    <col min="7943" max="7943" width="14.42578125" style="1265" customWidth="1"/>
    <col min="7944" max="7944" width="15.5703125" style="1265" customWidth="1"/>
    <col min="7945" max="7945" width="9.85546875" style="1265" customWidth="1"/>
    <col min="7946" max="7946" width="11.7109375" style="1265" customWidth="1"/>
    <col min="7947" max="7947" width="16.7109375" style="1265" customWidth="1"/>
    <col min="7948" max="7948" width="15.85546875" style="1265" customWidth="1"/>
    <col min="7949" max="7949" width="12.28515625" style="1265" customWidth="1"/>
    <col min="7950" max="7951" width="24.85546875" style="1265" customWidth="1"/>
    <col min="7952" max="7952" width="10.140625" style="1265" customWidth="1"/>
    <col min="7953" max="7953" width="1.42578125" style="1265" customWidth="1"/>
    <col min="7954" max="8193" width="9.140625" style="1265"/>
    <col min="8194" max="8194" width="1.42578125" style="1265" customWidth="1"/>
    <col min="8195" max="8195" width="5.7109375" style="1265" customWidth="1"/>
    <col min="8196" max="8196" width="13.28515625" style="1265" customWidth="1"/>
    <col min="8197" max="8197" width="12.85546875" style="1265" customWidth="1"/>
    <col min="8198" max="8198" width="33.28515625" style="1265" customWidth="1"/>
    <col min="8199" max="8199" width="14.42578125" style="1265" customWidth="1"/>
    <col min="8200" max="8200" width="15.5703125" style="1265" customWidth="1"/>
    <col min="8201" max="8201" width="9.85546875" style="1265" customWidth="1"/>
    <col min="8202" max="8202" width="11.7109375" style="1265" customWidth="1"/>
    <col min="8203" max="8203" width="16.7109375" style="1265" customWidth="1"/>
    <col min="8204" max="8204" width="15.85546875" style="1265" customWidth="1"/>
    <col min="8205" max="8205" width="12.28515625" style="1265" customWidth="1"/>
    <col min="8206" max="8207" width="24.85546875" style="1265" customWidth="1"/>
    <col min="8208" max="8208" width="10.140625" style="1265" customWidth="1"/>
    <col min="8209" max="8209" width="1.42578125" style="1265" customWidth="1"/>
    <col min="8210" max="8449" width="9.140625" style="1265"/>
    <col min="8450" max="8450" width="1.42578125" style="1265" customWidth="1"/>
    <col min="8451" max="8451" width="5.7109375" style="1265" customWidth="1"/>
    <col min="8452" max="8452" width="13.28515625" style="1265" customWidth="1"/>
    <col min="8453" max="8453" width="12.85546875" style="1265" customWidth="1"/>
    <col min="8454" max="8454" width="33.28515625" style="1265" customWidth="1"/>
    <col min="8455" max="8455" width="14.42578125" style="1265" customWidth="1"/>
    <col min="8456" max="8456" width="15.5703125" style="1265" customWidth="1"/>
    <col min="8457" max="8457" width="9.85546875" style="1265" customWidth="1"/>
    <col min="8458" max="8458" width="11.7109375" style="1265" customWidth="1"/>
    <col min="8459" max="8459" width="16.7109375" style="1265" customWidth="1"/>
    <col min="8460" max="8460" width="15.85546875" style="1265" customWidth="1"/>
    <col min="8461" max="8461" width="12.28515625" style="1265" customWidth="1"/>
    <col min="8462" max="8463" width="24.85546875" style="1265" customWidth="1"/>
    <col min="8464" max="8464" width="10.140625" style="1265" customWidth="1"/>
    <col min="8465" max="8465" width="1.42578125" style="1265" customWidth="1"/>
    <col min="8466" max="8705" width="9.140625" style="1265"/>
    <col min="8706" max="8706" width="1.42578125" style="1265" customWidth="1"/>
    <col min="8707" max="8707" width="5.7109375" style="1265" customWidth="1"/>
    <col min="8708" max="8708" width="13.28515625" style="1265" customWidth="1"/>
    <col min="8709" max="8709" width="12.85546875" style="1265" customWidth="1"/>
    <col min="8710" max="8710" width="33.28515625" style="1265" customWidth="1"/>
    <col min="8711" max="8711" width="14.42578125" style="1265" customWidth="1"/>
    <col min="8712" max="8712" width="15.5703125" style="1265" customWidth="1"/>
    <col min="8713" max="8713" width="9.85546875" style="1265" customWidth="1"/>
    <col min="8714" max="8714" width="11.7109375" style="1265" customWidth="1"/>
    <col min="8715" max="8715" width="16.7109375" style="1265" customWidth="1"/>
    <col min="8716" max="8716" width="15.85546875" style="1265" customWidth="1"/>
    <col min="8717" max="8717" width="12.28515625" style="1265" customWidth="1"/>
    <col min="8718" max="8719" width="24.85546875" style="1265" customWidth="1"/>
    <col min="8720" max="8720" width="10.140625" style="1265" customWidth="1"/>
    <col min="8721" max="8721" width="1.42578125" style="1265" customWidth="1"/>
    <col min="8722" max="8961" width="9.140625" style="1265"/>
    <col min="8962" max="8962" width="1.42578125" style="1265" customWidth="1"/>
    <col min="8963" max="8963" width="5.7109375" style="1265" customWidth="1"/>
    <col min="8964" max="8964" width="13.28515625" style="1265" customWidth="1"/>
    <col min="8965" max="8965" width="12.85546875" style="1265" customWidth="1"/>
    <col min="8966" max="8966" width="33.28515625" style="1265" customWidth="1"/>
    <col min="8967" max="8967" width="14.42578125" style="1265" customWidth="1"/>
    <col min="8968" max="8968" width="15.5703125" style="1265" customWidth="1"/>
    <col min="8969" max="8969" width="9.85546875" style="1265" customWidth="1"/>
    <col min="8970" max="8970" width="11.7109375" style="1265" customWidth="1"/>
    <col min="8971" max="8971" width="16.7109375" style="1265" customWidth="1"/>
    <col min="8972" max="8972" width="15.85546875" style="1265" customWidth="1"/>
    <col min="8973" max="8973" width="12.28515625" style="1265" customWidth="1"/>
    <col min="8974" max="8975" width="24.85546875" style="1265" customWidth="1"/>
    <col min="8976" max="8976" width="10.140625" style="1265" customWidth="1"/>
    <col min="8977" max="8977" width="1.42578125" style="1265" customWidth="1"/>
    <col min="8978" max="9217" width="9.140625" style="1265"/>
    <col min="9218" max="9218" width="1.42578125" style="1265" customWidth="1"/>
    <col min="9219" max="9219" width="5.7109375" style="1265" customWidth="1"/>
    <col min="9220" max="9220" width="13.28515625" style="1265" customWidth="1"/>
    <col min="9221" max="9221" width="12.85546875" style="1265" customWidth="1"/>
    <col min="9222" max="9222" width="33.28515625" style="1265" customWidth="1"/>
    <col min="9223" max="9223" width="14.42578125" style="1265" customWidth="1"/>
    <col min="9224" max="9224" width="15.5703125" style="1265" customWidth="1"/>
    <col min="9225" max="9225" width="9.85546875" style="1265" customWidth="1"/>
    <col min="9226" max="9226" width="11.7109375" style="1265" customWidth="1"/>
    <col min="9227" max="9227" width="16.7109375" style="1265" customWidth="1"/>
    <col min="9228" max="9228" width="15.85546875" style="1265" customWidth="1"/>
    <col min="9229" max="9229" width="12.28515625" style="1265" customWidth="1"/>
    <col min="9230" max="9231" width="24.85546875" style="1265" customWidth="1"/>
    <col min="9232" max="9232" width="10.140625" style="1265" customWidth="1"/>
    <col min="9233" max="9233" width="1.42578125" style="1265" customWidth="1"/>
    <col min="9234" max="9473" width="9.140625" style="1265"/>
    <col min="9474" max="9474" width="1.42578125" style="1265" customWidth="1"/>
    <col min="9475" max="9475" width="5.7109375" style="1265" customWidth="1"/>
    <col min="9476" max="9476" width="13.28515625" style="1265" customWidth="1"/>
    <col min="9477" max="9477" width="12.85546875" style="1265" customWidth="1"/>
    <col min="9478" max="9478" width="33.28515625" style="1265" customWidth="1"/>
    <col min="9479" max="9479" width="14.42578125" style="1265" customWidth="1"/>
    <col min="9480" max="9480" width="15.5703125" style="1265" customWidth="1"/>
    <col min="9481" max="9481" width="9.85546875" style="1265" customWidth="1"/>
    <col min="9482" max="9482" width="11.7109375" style="1265" customWidth="1"/>
    <col min="9483" max="9483" width="16.7109375" style="1265" customWidth="1"/>
    <col min="9484" max="9484" width="15.85546875" style="1265" customWidth="1"/>
    <col min="9485" max="9485" width="12.28515625" style="1265" customWidth="1"/>
    <col min="9486" max="9487" width="24.85546875" style="1265" customWidth="1"/>
    <col min="9488" max="9488" width="10.140625" style="1265" customWidth="1"/>
    <col min="9489" max="9489" width="1.42578125" style="1265" customWidth="1"/>
    <col min="9490" max="9729" width="9.140625" style="1265"/>
    <col min="9730" max="9730" width="1.42578125" style="1265" customWidth="1"/>
    <col min="9731" max="9731" width="5.7109375" style="1265" customWidth="1"/>
    <col min="9732" max="9732" width="13.28515625" style="1265" customWidth="1"/>
    <col min="9733" max="9733" width="12.85546875" style="1265" customWidth="1"/>
    <col min="9734" max="9734" width="33.28515625" style="1265" customWidth="1"/>
    <col min="9735" max="9735" width="14.42578125" style="1265" customWidth="1"/>
    <col min="9736" max="9736" width="15.5703125" style="1265" customWidth="1"/>
    <col min="9737" max="9737" width="9.85546875" style="1265" customWidth="1"/>
    <col min="9738" max="9738" width="11.7109375" style="1265" customWidth="1"/>
    <col min="9739" max="9739" width="16.7109375" style="1265" customWidth="1"/>
    <col min="9740" max="9740" width="15.85546875" style="1265" customWidth="1"/>
    <col min="9741" max="9741" width="12.28515625" style="1265" customWidth="1"/>
    <col min="9742" max="9743" width="24.85546875" style="1265" customWidth="1"/>
    <col min="9744" max="9744" width="10.140625" style="1265" customWidth="1"/>
    <col min="9745" max="9745" width="1.42578125" style="1265" customWidth="1"/>
    <col min="9746" max="9985" width="9.140625" style="1265"/>
    <col min="9986" max="9986" width="1.42578125" style="1265" customWidth="1"/>
    <col min="9987" max="9987" width="5.7109375" style="1265" customWidth="1"/>
    <col min="9988" max="9988" width="13.28515625" style="1265" customWidth="1"/>
    <col min="9989" max="9989" width="12.85546875" style="1265" customWidth="1"/>
    <col min="9990" max="9990" width="33.28515625" style="1265" customWidth="1"/>
    <col min="9991" max="9991" width="14.42578125" style="1265" customWidth="1"/>
    <col min="9992" max="9992" width="15.5703125" style="1265" customWidth="1"/>
    <col min="9993" max="9993" width="9.85546875" style="1265" customWidth="1"/>
    <col min="9994" max="9994" width="11.7109375" style="1265" customWidth="1"/>
    <col min="9995" max="9995" width="16.7109375" style="1265" customWidth="1"/>
    <col min="9996" max="9996" width="15.85546875" style="1265" customWidth="1"/>
    <col min="9997" max="9997" width="12.28515625" style="1265" customWidth="1"/>
    <col min="9998" max="9999" width="24.85546875" style="1265" customWidth="1"/>
    <col min="10000" max="10000" width="10.140625" style="1265" customWidth="1"/>
    <col min="10001" max="10001" width="1.42578125" style="1265" customWidth="1"/>
    <col min="10002" max="10241" width="9.140625" style="1265"/>
    <col min="10242" max="10242" width="1.42578125" style="1265" customWidth="1"/>
    <col min="10243" max="10243" width="5.7109375" style="1265" customWidth="1"/>
    <col min="10244" max="10244" width="13.28515625" style="1265" customWidth="1"/>
    <col min="10245" max="10245" width="12.85546875" style="1265" customWidth="1"/>
    <col min="10246" max="10246" width="33.28515625" style="1265" customWidth="1"/>
    <col min="10247" max="10247" width="14.42578125" style="1265" customWidth="1"/>
    <col min="10248" max="10248" width="15.5703125" style="1265" customWidth="1"/>
    <col min="10249" max="10249" width="9.85546875" style="1265" customWidth="1"/>
    <col min="10250" max="10250" width="11.7109375" style="1265" customWidth="1"/>
    <col min="10251" max="10251" width="16.7109375" style="1265" customWidth="1"/>
    <col min="10252" max="10252" width="15.85546875" style="1265" customWidth="1"/>
    <col min="10253" max="10253" width="12.28515625" style="1265" customWidth="1"/>
    <col min="10254" max="10255" width="24.85546875" style="1265" customWidth="1"/>
    <col min="10256" max="10256" width="10.140625" style="1265" customWidth="1"/>
    <col min="10257" max="10257" width="1.42578125" style="1265" customWidth="1"/>
    <col min="10258" max="10497" width="9.140625" style="1265"/>
    <col min="10498" max="10498" width="1.42578125" style="1265" customWidth="1"/>
    <col min="10499" max="10499" width="5.7109375" style="1265" customWidth="1"/>
    <col min="10500" max="10500" width="13.28515625" style="1265" customWidth="1"/>
    <col min="10501" max="10501" width="12.85546875" style="1265" customWidth="1"/>
    <col min="10502" max="10502" width="33.28515625" style="1265" customWidth="1"/>
    <col min="10503" max="10503" width="14.42578125" style="1265" customWidth="1"/>
    <col min="10504" max="10504" width="15.5703125" style="1265" customWidth="1"/>
    <col min="10505" max="10505" width="9.85546875" style="1265" customWidth="1"/>
    <col min="10506" max="10506" width="11.7109375" style="1265" customWidth="1"/>
    <col min="10507" max="10507" width="16.7109375" style="1265" customWidth="1"/>
    <col min="10508" max="10508" width="15.85546875" style="1265" customWidth="1"/>
    <col min="10509" max="10509" width="12.28515625" style="1265" customWidth="1"/>
    <col min="10510" max="10511" width="24.85546875" style="1265" customWidth="1"/>
    <col min="10512" max="10512" width="10.140625" style="1265" customWidth="1"/>
    <col min="10513" max="10513" width="1.42578125" style="1265" customWidth="1"/>
    <col min="10514" max="10753" width="9.140625" style="1265"/>
    <col min="10754" max="10754" width="1.42578125" style="1265" customWidth="1"/>
    <col min="10755" max="10755" width="5.7109375" style="1265" customWidth="1"/>
    <col min="10756" max="10756" width="13.28515625" style="1265" customWidth="1"/>
    <col min="10757" max="10757" width="12.85546875" style="1265" customWidth="1"/>
    <col min="10758" max="10758" width="33.28515625" style="1265" customWidth="1"/>
    <col min="10759" max="10759" width="14.42578125" style="1265" customWidth="1"/>
    <col min="10760" max="10760" width="15.5703125" style="1265" customWidth="1"/>
    <col min="10761" max="10761" width="9.85546875" style="1265" customWidth="1"/>
    <col min="10762" max="10762" width="11.7109375" style="1265" customWidth="1"/>
    <col min="10763" max="10763" width="16.7109375" style="1265" customWidth="1"/>
    <col min="10764" max="10764" width="15.85546875" style="1265" customWidth="1"/>
    <col min="10765" max="10765" width="12.28515625" style="1265" customWidth="1"/>
    <col min="10766" max="10767" width="24.85546875" style="1265" customWidth="1"/>
    <col min="10768" max="10768" width="10.140625" style="1265" customWidth="1"/>
    <col min="10769" max="10769" width="1.42578125" style="1265" customWidth="1"/>
    <col min="10770" max="11009" width="9.140625" style="1265"/>
    <col min="11010" max="11010" width="1.42578125" style="1265" customWidth="1"/>
    <col min="11011" max="11011" width="5.7109375" style="1265" customWidth="1"/>
    <col min="11012" max="11012" width="13.28515625" style="1265" customWidth="1"/>
    <col min="11013" max="11013" width="12.85546875" style="1265" customWidth="1"/>
    <col min="11014" max="11014" width="33.28515625" style="1265" customWidth="1"/>
    <col min="11015" max="11015" width="14.42578125" style="1265" customWidth="1"/>
    <col min="11016" max="11016" width="15.5703125" style="1265" customWidth="1"/>
    <col min="11017" max="11017" width="9.85546875" style="1265" customWidth="1"/>
    <col min="11018" max="11018" width="11.7109375" style="1265" customWidth="1"/>
    <col min="11019" max="11019" width="16.7109375" style="1265" customWidth="1"/>
    <col min="11020" max="11020" width="15.85546875" style="1265" customWidth="1"/>
    <col min="11021" max="11021" width="12.28515625" style="1265" customWidth="1"/>
    <col min="11022" max="11023" width="24.85546875" style="1265" customWidth="1"/>
    <col min="11024" max="11024" width="10.140625" style="1265" customWidth="1"/>
    <col min="11025" max="11025" width="1.42578125" style="1265" customWidth="1"/>
    <col min="11026" max="11265" width="9.140625" style="1265"/>
    <col min="11266" max="11266" width="1.42578125" style="1265" customWidth="1"/>
    <col min="11267" max="11267" width="5.7109375" style="1265" customWidth="1"/>
    <col min="11268" max="11268" width="13.28515625" style="1265" customWidth="1"/>
    <col min="11269" max="11269" width="12.85546875" style="1265" customWidth="1"/>
    <col min="11270" max="11270" width="33.28515625" style="1265" customWidth="1"/>
    <col min="11271" max="11271" width="14.42578125" style="1265" customWidth="1"/>
    <col min="11272" max="11272" width="15.5703125" style="1265" customWidth="1"/>
    <col min="11273" max="11273" width="9.85546875" style="1265" customWidth="1"/>
    <col min="11274" max="11274" width="11.7109375" style="1265" customWidth="1"/>
    <col min="11275" max="11275" width="16.7109375" style="1265" customWidth="1"/>
    <col min="11276" max="11276" width="15.85546875" style="1265" customWidth="1"/>
    <col min="11277" max="11277" width="12.28515625" style="1265" customWidth="1"/>
    <col min="11278" max="11279" width="24.85546875" style="1265" customWidth="1"/>
    <col min="11280" max="11280" width="10.140625" style="1265" customWidth="1"/>
    <col min="11281" max="11281" width="1.42578125" style="1265" customWidth="1"/>
    <col min="11282" max="11521" width="9.140625" style="1265"/>
    <col min="11522" max="11522" width="1.42578125" style="1265" customWidth="1"/>
    <col min="11523" max="11523" width="5.7109375" style="1265" customWidth="1"/>
    <col min="11524" max="11524" width="13.28515625" style="1265" customWidth="1"/>
    <col min="11525" max="11525" width="12.85546875" style="1265" customWidth="1"/>
    <col min="11526" max="11526" width="33.28515625" style="1265" customWidth="1"/>
    <col min="11527" max="11527" width="14.42578125" style="1265" customWidth="1"/>
    <col min="11528" max="11528" width="15.5703125" style="1265" customWidth="1"/>
    <col min="11529" max="11529" width="9.85546875" style="1265" customWidth="1"/>
    <col min="11530" max="11530" width="11.7109375" style="1265" customWidth="1"/>
    <col min="11531" max="11531" width="16.7109375" style="1265" customWidth="1"/>
    <col min="11532" max="11532" width="15.85546875" style="1265" customWidth="1"/>
    <col min="11533" max="11533" width="12.28515625" style="1265" customWidth="1"/>
    <col min="11534" max="11535" width="24.85546875" style="1265" customWidth="1"/>
    <col min="11536" max="11536" width="10.140625" style="1265" customWidth="1"/>
    <col min="11537" max="11537" width="1.42578125" style="1265" customWidth="1"/>
    <col min="11538" max="11777" width="9.140625" style="1265"/>
    <col min="11778" max="11778" width="1.42578125" style="1265" customWidth="1"/>
    <col min="11779" max="11779" width="5.7109375" style="1265" customWidth="1"/>
    <col min="11780" max="11780" width="13.28515625" style="1265" customWidth="1"/>
    <col min="11781" max="11781" width="12.85546875" style="1265" customWidth="1"/>
    <col min="11782" max="11782" width="33.28515625" style="1265" customWidth="1"/>
    <col min="11783" max="11783" width="14.42578125" style="1265" customWidth="1"/>
    <col min="11784" max="11784" width="15.5703125" style="1265" customWidth="1"/>
    <col min="11785" max="11785" width="9.85546875" style="1265" customWidth="1"/>
    <col min="11786" max="11786" width="11.7109375" style="1265" customWidth="1"/>
    <col min="11787" max="11787" width="16.7109375" style="1265" customWidth="1"/>
    <col min="11788" max="11788" width="15.85546875" style="1265" customWidth="1"/>
    <col min="11789" max="11789" width="12.28515625" style="1265" customWidth="1"/>
    <col min="11790" max="11791" width="24.85546875" style="1265" customWidth="1"/>
    <col min="11792" max="11792" width="10.140625" style="1265" customWidth="1"/>
    <col min="11793" max="11793" width="1.42578125" style="1265" customWidth="1"/>
    <col min="11794" max="12033" width="9.140625" style="1265"/>
    <col min="12034" max="12034" width="1.42578125" style="1265" customWidth="1"/>
    <col min="12035" max="12035" width="5.7109375" style="1265" customWidth="1"/>
    <col min="12036" max="12036" width="13.28515625" style="1265" customWidth="1"/>
    <col min="12037" max="12037" width="12.85546875" style="1265" customWidth="1"/>
    <col min="12038" max="12038" width="33.28515625" style="1265" customWidth="1"/>
    <col min="12039" max="12039" width="14.42578125" style="1265" customWidth="1"/>
    <col min="12040" max="12040" width="15.5703125" style="1265" customWidth="1"/>
    <col min="12041" max="12041" width="9.85546875" style="1265" customWidth="1"/>
    <col min="12042" max="12042" width="11.7109375" style="1265" customWidth="1"/>
    <col min="12043" max="12043" width="16.7109375" style="1265" customWidth="1"/>
    <col min="12044" max="12044" width="15.85546875" style="1265" customWidth="1"/>
    <col min="12045" max="12045" width="12.28515625" style="1265" customWidth="1"/>
    <col min="12046" max="12047" width="24.85546875" style="1265" customWidth="1"/>
    <col min="12048" max="12048" width="10.140625" style="1265" customWidth="1"/>
    <col min="12049" max="12049" width="1.42578125" style="1265" customWidth="1"/>
    <col min="12050" max="12289" width="9.140625" style="1265"/>
    <col min="12290" max="12290" width="1.42578125" style="1265" customWidth="1"/>
    <col min="12291" max="12291" width="5.7109375" style="1265" customWidth="1"/>
    <col min="12292" max="12292" width="13.28515625" style="1265" customWidth="1"/>
    <col min="12293" max="12293" width="12.85546875" style="1265" customWidth="1"/>
    <col min="12294" max="12294" width="33.28515625" style="1265" customWidth="1"/>
    <col min="12295" max="12295" width="14.42578125" style="1265" customWidth="1"/>
    <col min="12296" max="12296" width="15.5703125" style="1265" customWidth="1"/>
    <col min="12297" max="12297" width="9.85546875" style="1265" customWidth="1"/>
    <col min="12298" max="12298" width="11.7109375" style="1265" customWidth="1"/>
    <col min="12299" max="12299" width="16.7109375" style="1265" customWidth="1"/>
    <col min="12300" max="12300" width="15.85546875" style="1265" customWidth="1"/>
    <col min="12301" max="12301" width="12.28515625" style="1265" customWidth="1"/>
    <col min="12302" max="12303" width="24.85546875" style="1265" customWidth="1"/>
    <col min="12304" max="12304" width="10.140625" style="1265" customWidth="1"/>
    <col min="12305" max="12305" width="1.42578125" style="1265" customWidth="1"/>
    <col min="12306" max="12545" width="9.140625" style="1265"/>
    <col min="12546" max="12546" width="1.42578125" style="1265" customWidth="1"/>
    <col min="12547" max="12547" width="5.7109375" style="1265" customWidth="1"/>
    <col min="12548" max="12548" width="13.28515625" style="1265" customWidth="1"/>
    <col min="12549" max="12549" width="12.85546875" style="1265" customWidth="1"/>
    <col min="12550" max="12550" width="33.28515625" style="1265" customWidth="1"/>
    <col min="12551" max="12551" width="14.42578125" style="1265" customWidth="1"/>
    <col min="12552" max="12552" width="15.5703125" style="1265" customWidth="1"/>
    <col min="12553" max="12553" width="9.85546875" style="1265" customWidth="1"/>
    <col min="12554" max="12554" width="11.7109375" style="1265" customWidth="1"/>
    <col min="12555" max="12555" width="16.7109375" style="1265" customWidth="1"/>
    <col min="12556" max="12556" width="15.85546875" style="1265" customWidth="1"/>
    <col min="12557" max="12557" width="12.28515625" style="1265" customWidth="1"/>
    <col min="12558" max="12559" width="24.85546875" style="1265" customWidth="1"/>
    <col min="12560" max="12560" width="10.140625" style="1265" customWidth="1"/>
    <col min="12561" max="12561" width="1.42578125" style="1265" customWidth="1"/>
    <col min="12562" max="12801" width="9.140625" style="1265"/>
    <col min="12802" max="12802" width="1.42578125" style="1265" customWidth="1"/>
    <col min="12803" max="12803" width="5.7109375" style="1265" customWidth="1"/>
    <col min="12804" max="12804" width="13.28515625" style="1265" customWidth="1"/>
    <col min="12805" max="12805" width="12.85546875" style="1265" customWidth="1"/>
    <col min="12806" max="12806" width="33.28515625" style="1265" customWidth="1"/>
    <col min="12807" max="12807" width="14.42578125" style="1265" customWidth="1"/>
    <col min="12808" max="12808" width="15.5703125" style="1265" customWidth="1"/>
    <col min="12809" max="12809" width="9.85546875" style="1265" customWidth="1"/>
    <col min="12810" max="12810" width="11.7109375" style="1265" customWidth="1"/>
    <col min="12811" max="12811" width="16.7109375" style="1265" customWidth="1"/>
    <col min="12812" max="12812" width="15.85546875" style="1265" customWidth="1"/>
    <col min="12813" max="12813" width="12.28515625" style="1265" customWidth="1"/>
    <col min="12814" max="12815" width="24.85546875" style="1265" customWidth="1"/>
    <col min="12816" max="12816" width="10.140625" style="1265" customWidth="1"/>
    <col min="12817" max="12817" width="1.42578125" style="1265" customWidth="1"/>
    <col min="12818" max="13057" width="9.140625" style="1265"/>
    <col min="13058" max="13058" width="1.42578125" style="1265" customWidth="1"/>
    <col min="13059" max="13059" width="5.7109375" style="1265" customWidth="1"/>
    <col min="13060" max="13060" width="13.28515625" style="1265" customWidth="1"/>
    <col min="13061" max="13061" width="12.85546875" style="1265" customWidth="1"/>
    <col min="13062" max="13062" width="33.28515625" style="1265" customWidth="1"/>
    <col min="13063" max="13063" width="14.42578125" style="1265" customWidth="1"/>
    <col min="13064" max="13064" width="15.5703125" style="1265" customWidth="1"/>
    <col min="13065" max="13065" width="9.85546875" style="1265" customWidth="1"/>
    <col min="13066" max="13066" width="11.7109375" style="1265" customWidth="1"/>
    <col min="13067" max="13067" width="16.7109375" style="1265" customWidth="1"/>
    <col min="13068" max="13068" width="15.85546875" style="1265" customWidth="1"/>
    <col min="13069" max="13069" width="12.28515625" style="1265" customWidth="1"/>
    <col min="13070" max="13071" width="24.85546875" style="1265" customWidth="1"/>
    <col min="13072" max="13072" width="10.140625" style="1265" customWidth="1"/>
    <col min="13073" max="13073" width="1.42578125" style="1265" customWidth="1"/>
    <col min="13074" max="13313" width="9.140625" style="1265"/>
    <col min="13314" max="13314" width="1.42578125" style="1265" customWidth="1"/>
    <col min="13315" max="13315" width="5.7109375" style="1265" customWidth="1"/>
    <col min="13316" max="13316" width="13.28515625" style="1265" customWidth="1"/>
    <col min="13317" max="13317" width="12.85546875" style="1265" customWidth="1"/>
    <col min="13318" max="13318" width="33.28515625" style="1265" customWidth="1"/>
    <col min="13319" max="13319" width="14.42578125" style="1265" customWidth="1"/>
    <col min="13320" max="13320" width="15.5703125" style="1265" customWidth="1"/>
    <col min="13321" max="13321" width="9.85546875" style="1265" customWidth="1"/>
    <col min="13322" max="13322" width="11.7109375" style="1265" customWidth="1"/>
    <col min="13323" max="13323" width="16.7109375" style="1265" customWidth="1"/>
    <col min="13324" max="13324" width="15.85546875" style="1265" customWidth="1"/>
    <col min="13325" max="13325" width="12.28515625" style="1265" customWidth="1"/>
    <col min="13326" max="13327" width="24.85546875" style="1265" customWidth="1"/>
    <col min="13328" max="13328" width="10.140625" style="1265" customWidth="1"/>
    <col min="13329" max="13329" width="1.42578125" style="1265" customWidth="1"/>
    <col min="13330" max="13569" width="9.140625" style="1265"/>
    <col min="13570" max="13570" width="1.42578125" style="1265" customWidth="1"/>
    <col min="13571" max="13571" width="5.7109375" style="1265" customWidth="1"/>
    <col min="13572" max="13572" width="13.28515625" style="1265" customWidth="1"/>
    <col min="13573" max="13573" width="12.85546875" style="1265" customWidth="1"/>
    <col min="13574" max="13574" width="33.28515625" style="1265" customWidth="1"/>
    <col min="13575" max="13575" width="14.42578125" style="1265" customWidth="1"/>
    <col min="13576" max="13576" width="15.5703125" style="1265" customWidth="1"/>
    <col min="13577" max="13577" width="9.85546875" style="1265" customWidth="1"/>
    <col min="13578" max="13578" width="11.7109375" style="1265" customWidth="1"/>
    <col min="13579" max="13579" width="16.7109375" style="1265" customWidth="1"/>
    <col min="13580" max="13580" width="15.85546875" style="1265" customWidth="1"/>
    <col min="13581" max="13581" width="12.28515625" style="1265" customWidth="1"/>
    <col min="13582" max="13583" width="24.85546875" style="1265" customWidth="1"/>
    <col min="13584" max="13584" width="10.140625" style="1265" customWidth="1"/>
    <col min="13585" max="13585" width="1.42578125" style="1265" customWidth="1"/>
    <col min="13586" max="13825" width="9.140625" style="1265"/>
    <col min="13826" max="13826" width="1.42578125" style="1265" customWidth="1"/>
    <col min="13827" max="13827" width="5.7109375" style="1265" customWidth="1"/>
    <col min="13828" max="13828" width="13.28515625" style="1265" customWidth="1"/>
    <col min="13829" max="13829" width="12.85546875" style="1265" customWidth="1"/>
    <col min="13830" max="13830" width="33.28515625" style="1265" customWidth="1"/>
    <col min="13831" max="13831" width="14.42578125" style="1265" customWidth="1"/>
    <col min="13832" max="13832" width="15.5703125" style="1265" customWidth="1"/>
    <col min="13833" max="13833" width="9.85546875" style="1265" customWidth="1"/>
    <col min="13834" max="13834" width="11.7109375" style="1265" customWidth="1"/>
    <col min="13835" max="13835" width="16.7109375" style="1265" customWidth="1"/>
    <col min="13836" max="13836" width="15.85546875" style="1265" customWidth="1"/>
    <col min="13837" max="13837" width="12.28515625" style="1265" customWidth="1"/>
    <col min="13838" max="13839" width="24.85546875" style="1265" customWidth="1"/>
    <col min="13840" max="13840" width="10.140625" style="1265" customWidth="1"/>
    <col min="13841" max="13841" width="1.42578125" style="1265" customWidth="1"/>
    <col min="13842" max="14081" width="9.140625" style="1265"/>
    <col min="14082" max="14082" width="1.42578125" style="1265" customWidth="1"/>
    <col min="14083" max="14083" width="5.7109375" style="1265" customWidth="1"/>
    <col min="14084" max="14084" width="13.28515625" style="1265" customWidth="1"/>
    <col min="14085" max="14085" width="12.85546875" style="1265" customWidth="1"/>
    <col min="14086" max="14086" width="33.28515625" style="1265" customWidth="1"/>
    <col min="14087" max="14087" width="14.42578125" style="1265" customWidth="1"/>
    <col min="14088" max="14088" width="15.5703125" style="1265" customWidth="1"/>
    <col min="14089" max="14089" width="9.85546875" style="1265" customWidth="1"/>
    <col min="14090" max="14090" width="11.7109375" style="1265" customWidth="1"/>
    <col min="14091" max="14091" width="16.7109375" style="1265" customWidth="1"/>
    <col min="14092" max="14092" width="15.85546875" style="1265" customWidth="1"/>
    <col min="14093" max="14093" width="12.28515625" style="1265" customWidth="1"/>
    <col min="14094" max="14095" width="24.85546875" style="1265" customWidth="1"/>
    <col min="14096" max="14096" width="10.140625" style="1265" customWidth="1"/>
    <col min="14097" max="14097" width="1.42578125" style="1265" customWidth="1"/>
    <col min="14098" max="14337" width="9.140625" style="1265"/>
    <col min="14338" max="14338" width="1.42578125" style="1265" customWidth="1"/>
    <col min="14339" max="14339" width="5.7109375" style="1265" customWidth="1"/>
    <col min="14340" max="14340" width="13.28515625" style="1265" customWidth="1"/>
    <col min="14341" max="14341" width="12.85546875" style="1265" customWidth="1"/>
    <col min="14342" max="14342" width="33.28515625" style="1265" customWidth="1"/>
    <col min="14343" max="14343" width="14.42578125" style="1265" customWidth="1"/>
    <col min="14344" max="14344" width="15.5703125" style="1265" customWidth="1"/>
    <col min="14345" max="14345" width="9.85546875" style="1265" customWidth="1"/>
    <col min="14346" max="14346" width="11.7109375" style="1265" customWidth="1"/>
    <col min="14347" max="14347" width="16.7109375" style="1265" customWidth="1"/>
    <col min="14348" max="14348" width="15.85546875" style="1265" customWidth="1"/>
    <col min="14349" max="14349" width="12.28515625" style="1265" customWidth="1"/>
    <col min="14350" max="14351" width="24.85546875" style="1265" customWidth="1"/>
    <col min="14352" max="14352" width="10.140625" style="1265" customWidth="1"/>
    <col min="14353" max="14353" width="1.42578125" style="1265" customWidth="1"/>
    <col min="14354" max="14593" width="9.140625" style="1265"/>
    <col min="14594" max="14594" width="1.42578125" style="1265" customWidth="1"/>
    <col min="14595" max="14595" width="5.7109375" style="1265" customWidth="1"/>
    <col min="14596" max="14596" width="13.28515625" style="1265" customWidth="1"/>
    <col min="14597" max="14597" width="12.85546875" style="1265" customWidth="1"/>
    <col min="14598" max="14598" width="33.28515625" style="1265" customWidth="1"/>
    <col min="14599" max="14599" width="14.42578125" style="1265" customWidth="1"/>
    <col min="14600" max="14600" width="15.5703125" style="1265" customWidth="1"/>
    <col min="14601" max="14601" width="9.85546875" style="1265" customWidth="1"/>
    <col min="14602" max="14602" width="11.7109375" style="1265" customWidth="1"/>
    <col min="14603" max="14603" width="16.7109375" style="1265" customWidth="1"/>
    <col min="14604" max="14604" width="15.85546875" style="1265" customWidth="1"/>
    <col min="14605" max="14605" width="12.28515625" style="1265" customWidth="1"/>
    <col min="14606" max="14607" width="24.85546875" style="1265" customWidth="1"/>
    <col min="14608" max="14608" width="10.140625" style="1265" customWidth="1"/>
    <col min="14609" max="14609" width="1.42578125" style="1265" customWidth="1"/>
    <col min="14610" max="14849" width="9.140625" style="1265"/>
    <col min="14850" max="14850" width="1.42578125" style="1265" customWidth="1"/>
    <col min="14851" max="14851" width="5.7109375" style="1265" customWidth="1"/>
    <col min="14852" max="14852" width="13.28515625" style="1265" customWidth="1"/>
    <col min="14853" max="14853" width="12.85546875" style="1265" customWidth="1"/>
    <col min="14854" max="14854" width="33.28515625" style="1265" customWidth="1"/>
    <col min="14855" max="14855" width="14.42578125" style="1265" customWidth="1"/>
    <col min="14856" max="14856" width="15.5703125" style="1265" customWidth="1"/>
    <col min="14857" max="14857" width="9.85546875" style="1265" customWidth="1"/>
    <col min="14858" max="14858" width="11.7109375" style="1265" customWidth="1"/>
    <col min="14859" max="14859" width="16.7109375" style="1265" customWidth="1"/>
    <col min="14860" max="14860" width="15.85546875" style="1265" customWidth="1"/>
    <col min="14861" max="14861" width="12.28515625" style="1265" customWidth="1"/>
    <col min="14862" max="14863" width="24.85546875" style="1265" customWidth="1"/>
    <col min="14864" max="14864" width="10.140625" style="1265" customWidth="1"/>
    <col min="14865" max="14865" width="1.42578125" style="1265" customWidth="1"/>
    <col min="14866" max="15105" width="9.140625" style="1265"/>
    <col min="15106" max="15106" width="1.42578125" style="1265" customWidth="1"/>
    <col min="15107" max="15107" width="5.7109375" style="1265" customWidth="1"/>
    <col min="15108" max="15108" width="13.28515625" style="1265" customWidth="1"/>
    <col min="15109" max="15109" width="12.85546875" style="1265" customWidth="1"/>
    <col min="15110" max="15110" width="33.28515625" style="1265" customWidth="1"/>
    <col min="15111" max="15111" width="14.42578125" style="1265" customWidth="1"/>
    <col min="15112" max="15112" width="15.5703125" style="1265" customWidth="1"/>
    <col min="15113" max="15113" width="9.85546875" style="1265" customWidth="1"/>
    <col min="15114" max="15114" width="11.7109375" style="1265" customWidth="1"/>
    <col min="15115" max="15115" width="16.7109375" style="1265" customWidth="1"/>
    <col min="15116" max="15116" width="15.85546875" style="1265" customWidth="1"/>
    <col min="15117" max="15117" width="12.28515625" style="1265" customWidth="1"/>
    <col min="15118" max="15119" width="24.85546875" style="1265" customWidth="1"/>
    <col min="15120" max="15120" width="10.140625" style="1265" customWidth="1"/>
    <col min="15121" max="15121" width="1.42578125" style="1265" customWidth="1"/>
    <col min="15122" max="15361" width="9.140625" style="1265"/>
    <col min="15362" max="15362" width="1.42578125" style="1265" customWidth="1"/>
    <col min="15363" max="15363" width="5.7109375" style="1265" customWidth="1"/>
    <col min="15364" max="15364" width="13.28515625" style="1265" customWidth="1"/>
    <col min="15365" max="15365" width="12.85546875" style="1265" customWidth="1"/>
    <col min="15366" max="15366" width="33.28515625" style="1265" customWidth="1"/>
    <col min="15367" max="15367" width="14.42578125" style="1265" customWidth="1"/>
    <col min="15368" max="15368" width="15.5703125" style="1265" customWidth="1"/>
    <col min="15369" max="15369" width="9.85546875" style="1265" customWidth="1"/>
    <col min="15370" max="15370" width="11.7109375" style="1265" customWidth="1"/>
    <col min="15371" max="15371" width="16.7109375" style="1265" customWidth="1"/>
    <col min="15372" max="15372" width="15.85546875" style="1265" customWidth="1"/>
    <col min="15373" max="15373" width="12.28515625" style="1265" customWidth="1"/>
    <col min="15374" max="15375" width="24.85546875" style="1265" customWidth="1"/>
    <col min="15376" max="15376" width="10.140625" style="1265" customWidth="1"/>
    <col min="15377" max="15377" width="1.42578125" style="1265" customWidth="1"/>
    <col min="15378" max="15617" width="9.140625" style="1265"/>
    <col min="15618" max="15618" width="1.42578125" style="1265" customWidth="1"/>
    <col min="15619" max="15619" width="5.7109375" style="1265" customWidth="1"/>
    <col min="15620" max="15620" width="13.28515625" style="1265" customWidth="1"/>
    <col min="15621" max="15621" width="12.85546875" style="1265" customWidth="1"/>
    <col min="15622" max="15622" width="33.28515625" style="1265" customWidth="1"/>
    <col min="15623" max="15623" width="14.42578125" style="1265" customWidth="1"/>
    <col min="15624" max="15624" width="15.5703125" style="1265" customWidth="1"/>
    <col min="15625" max="15625" width="9.85546875" style="1265" customWidth="1"/>
    <col min="15626" max="15626" width="11.7109375" style="1265" customWidth="1"/>
    <col min="15627" max="15627" width="16.7109375" style="1265" customWidth="1"/>
    <col min="15628" max="15628" width="15.85546875" style="1265" customWidth="1"/>
    <col min="15629" max="15629" width="12.28515625" style="1265" customWidth="1"/>
    <col min="15630" max="15631" width="24.85546875" style="1265" customWidth="1"/>
    <col min="15632" max="15632" width="10.140625" style="1265" customWidth="1"/>
    <col min="15633" max="15633" width="1.42578125" style="1265" customWidth="1"/>
    <col min="15634" max="15873" width="9.140625" style="1265"/>
    <col min="15874" max="15874" width="1.42578125" style="1265" customWidth="1"/>
    <col min="15875" max="15875" width="5.7109375" style="1265" customWidth="1"/>
    <col min="15876" max="15876" width="13.28515625" style="1265" customWidth="1"/>
    <col min="15877" max="15877" width="12.85546875" style="1265" customWidth="1"/>
    <col min="15878" max="15878" width="33.28515625" style="1265" customWidth="1"/>
    <col min="15879" max="15879" width="14.42578125" style="1265" customWidth="1"/>
    <col min="15880" max="15880" width="15.5703125" style="1265" customWidth="1"/>
    <col min="15881" max="15881" width="9.85546875" style="1265" customWidth="1"/>
    <col min="15882" max="15882" width="11.7109375" style="1265" customWidth="1"/>
    <col min="15883" max="15883" width="16.7109375" style="1265" customWidth="1"/>
    <col min="15884" max="15884" width="15.85546875" style="1265" customWidth="1"/>
    <col min="15885" max="15885" width="12.28515625" style="1265" customWidth="1"/>
    <col min="15886" max="15887" width="24.85546875" style="1265" customWidth="1"/>
    <col min="15888" max="15888" width="10.140625" style="1265" customWidth="1"/>
    <col min="15889" max="15889" width="1.42578125" style="1265" customWidth="1"/>
    <col min="15890" max="16129" width="9.140625" style="1265"/>
    <col min="16130" max="16130" width="1.42578125" style="1265" customWidth="1"/>
    <col min="16131" max="16131" width="5.7109375" style="1265" customWidth="1"/>
    <col min="16132" max="16132" width="13.28515625" style="1265" customWidth="1"/>
    <col min="16133" max="16133" width="12.85546875" style="1265" customWidth="1"/>
    <col min="16134" max="16134" width="33.28515625" style="1265" customWidth="1"/>
    <col min="16135" max="16135" width="14.42578125" style="1265" customWidth="1"/>
    <col min="16136" max="16136" width="15.5703125" style="1265" customWidth="1"/>
    <col min="16137" max="16137" width="9.85546875" style="1265" customWidth="1"/>
    <col min="16138" max="16138" width="11.7109375" style="1265" customWidth="1"/>
    <col min="16139" max="16139" width="16.7109375" style="1265" customWidth="1"/>
    <col min="16140" max="16140" width="15.85546875" style="1265" customWidth="1"/>
    <col min="16141" max="16141" width="12.28515625" style="1265" customWidth="1"/>
    <col min="16142" max="16143" width="24.85546875" style="1265" customWidth="1"/>
    <col min="16144" max="16144" width="10.140625" style="1265" customWidth="1"/>
    <col min="16145" max="16145" width="1.42578125" style="1265" customWidth="1"/>
    <col min="16146" max="16384" width="9.140625" style="1265"/>
  </cols>
  <sheetData>
    <row r="1" spans="2:17" s="1098" customFormat="1" ht="20.100000000000001" customHeight="1">
      <c r="C1" s="1327" t="s">
        <v>1305</v>
      </c>
      <c r="D1" s="1327"/>
      <c r="E1" s="1327"/>
      <c r="F1" s="1327"/>
      <c r="G1" s="1327"/>
      <c r="H1" s="1327"/>
      <c r="I1" s="1327"/>
      <c r="J1" s="1327"/>
      <c r="K1" s="1327"/>
      <c r="L1" s="1327"/>
      <c r="M1" s="1327"/>
      <c r="N1" s="1327"/>
      <c r="O1" s="1327"/>
      <c r="P1" s="1327"/>
    </row>
    <row r="2" spans="2:17" s="1098" customFormat="1" ht="20.100000000000001" customHeight="1">
      <c r="C2" s="1099"/>
      <c r="D2" s="1099"/>
      <c r="E2" s="1099"/>
      <c r="F2" s="1099"/>
      <c r="G2" s="1099"/>
      <c r="H2" s="1285"/>
      <c r="I2" s="1099"/>
      <c r="J2" s="1099"/>
      <c r="K2" s="1099"/>
      <c r="L2" s="1100"/>
      <c r="M2" s="1099"/>
      <c r="N2" s="1099"/>
      <c r="O2" s="1099"/>
      <c r="P2" s="1099"/>
    </row>
    <row r="3" spans="2:17" s="1098" customFormat="1" ht="20.100000000000001" customHeight="1">
      <c r="C3" s="1101" t="s">
        <v>1306</v>
      </c>
      <c r="D3" s="1102"/>
      <c r="E3" s="1101" t="s">
        <v>1307</v>
      </c>
      <c r="F3" s="1103"/>
      <c r="G3" s="1104"/>
      <c r="H3" s="1104"/>
      <c r="I3" s="1104"/>
      <c r="J3" s="1104"/>
      <c r="K3" s="1104"/>
      <c r="L3" s="1105"/>
      <c r="M3" s="1104"/>
      <c r="N3" s="1104"/>
      <c r="O3" s="1106"/>
      <c r="P3" s="1107"/>
    </row>
    <row r="4" spans="2:17" s="1098" customFormat="1" ht="14.25" customHeight="1" thickBot="1">
      <c r="C4" s="1108"/>
      <c r="D4" s="1109"/>
      <c r="E4" s="1110"/>
      <c r="F4" s="1111"/>
      <c r="G4" s="1109"/>
      <c r="H4" s="1109"/>
      <c r="I4" s="1109"/>
      <c r="J4" s="1109"/>
      <c r="K4" s="1109"/>
      <c r="L4" s="1112"/>
      <c r="M4" s="1110"/>
      <c r="N4" s="1109"/>
      <c r="O4" s="1113"/>
      <c r="P4" s="1114"/>
    </row>
    <row r="5" spans="2:17" s="2" customFormat="1" ht="20.100000000000001" customHeight="1">
      <c r="B5" s="1336" t="s">
        <v>0</v>
      </c>
      <c r="C5" s="1338" t="s">
        <v>1308</v>
      </c>
      <c r="D5" s="1342" t="s">
        <v>2</v>
      </c>
      <c r="E5" s="1345" t="s">
        <v>3</v>
      </c>
      <c r="F5" s="1348" t="s">
        <v>4</v>
      </c>
      <c r="G5" s="1349"/>
      <c r="H5" s="1323" t="s">
        <v>1216</v>
      </c>
      <c r="I5" s="1328" t="s">
        <v>5</v>
      </c>
      <c r="J5" s="1330" t="s">
        <v>1309</v>
      </c>
      <c r="K5" s="1328" t="s">
        <v>1310</v>
      </c>
      <c r="L5" s="1328" t="s">
        <v>1311</v>
      </c>
      <c r="M5" s="1328" t="s">
        <v>1312</v>
      </c>
      <c r="N5" s="1333" t="s">
        <v>1313</v>
      </c>
      <c r="O5" s="1334"/>
      <c r="P5" s="1328" t="s">
        <v>1314</v>
      </c>
      <c r="Q5" s="1115"/>
    </row>
    <row r="6" spans="2:17" s="3" customFormat="1" ht="20.100000000000001" customHeight="1" thickBot="1">
      <c r="B6" s="1337"/>
      <c r="C6" s="1339"/>
      <c r="D6" s="1343"/>
      <c r="E6" s="1346"/>
      <c r="F6" s="1350"/>
      <c r="G6" s="1351"/>
      <c r="H6" s="1324"/>
      <c r="I6" s="1329"/>
      <c r="J6" s="1331" t="s">
        <v>1315</v>
      </c>
      <c r="K6" s="1329"/>
      <c r="L6" s="1329"/>
      <c r="M6" s="1329"/>
      <c r="N6" s="1335"/>
      <c r="O6" s="1335"/>
      <c r="P6" s="1329"/>
      <c r="Q6" s="1116"/>
    </row>
    <row r="7" spans="2:17" s="4" customFormat="1" ht="40.5" customHeight="1">
      <c r="B7" s="1337"/>
      <c r="C7" s="1339"/>
      <c r="D7" s="1343"/>
      <c r="E7" s="1346"/>
      <c r="F7" s="1117" t="s">
        <v>11</v>
      </c>
      <c r="G7" s="1290" t="s">
        <v>2172</v>
      </c>
      <c r="H7" s="1324"/>
      <c r="I7" s="1329"/>
      <c r="J7" s="1331" t="s">
        <v>1316</v>
      </c>
      <c r="K7" s="1329"/>
      <c r="L7" s="1329"/>
      <c r="M7" s="1329"/>
      <c r="N7" s="1317" t="s">
        <v>1317</v>
      </c>
      <c r="O7" s="1320" t="s">
        <v>1318</v>
      </c>
      <c r="P7" s="1329"/>
      <c r="Q7" s="1118"/>
    </row>
    <row r="8" spans="2:17" s="5" customFormat="1" ht="11.25" customHeight="1">
      <c r="B8" s="1337"/>
      <c r="C8" s="1340"/>
      <c r="D8" s="1343"/>
      <c r="E8" s="1346"/>
      <c r="F8" s="1119">
        <f>F489</f>
        <v>987.11369999999999</v>
      </c>
      <c r="G8" s="1120"/>
      <c r="H8" s="1324"/>
      <c r="I8" s="1121"/>
      <c r="J8" s="1271"/>
      <c r="K8" s="1329"/>
      <c r="L8" s="1329"/>
      <c r="M8" s="1329"/>
      <c r="N8" s="1318"/>
      <c r="O8" s="1321"/>
      <c r="P8" s="1329"/>
      <c r="Q8" s="1122"/>
    </row>
    <row r="9" spans="2:17" s="2" customFormat="1" ht="15.75" customHeight="1" thickBot="1">
      <c r="B9" s="1337"/>
      <c r="C9" s="1341"/>
      <c r="D9" s="1344"/>
      <c r="E9" s="1347"/>
      <c r="F9" s="6" t="s">
        <v>18</v>
      </c>
      <c r="G9" s="7" t="s">
        <v>18</v>
      </c>
      <c r="H9" s="1325"/>
      <c r="I9" s="1123" t="s">
        <v>19</v>
      </c>
      <c r="J9" s="1272" t="s">
        <v>19</v>
      </c>
      <c r="K9" s="1332"/>
      <c r="L9" s="1332"/>
      <c r="M9" s="1332"/>
      <c r="N9" s="1319"/>
      <c r="O9" s="1322"/>
      <c r="P9" s="1332"/>
      <c r="Q9" s="1115"/>
    </row>
    <row r="10" spans="2:17" s="2" customFormat="1" ht="15.75" customHeight="1">
      <c r="B10" s="1124"/>
      <c r="C10" s="1125" t="s">
        <v>22</v>
      </c>
      <c r="D10" s="1126"/>
      <c r="E10" s="1097"/>
      <c r="F10" s="1127"/>
      <c r="G10" s="1128"/>
      <c r="H10" s="1128"/>
      <c r="I10" s="1129"/>
      <c r="J10" s="1273"/>
      <c r="K10" s="1129"/>
      <c r="L10" s="1130"/>
      <c r="M10" s="1129"/>
      <c r="N10" s="1131"/>
      <c r="O10" s="1132"/>
      <c r="P10" s="1133"/>
    </row>
    <row r="11" spans="2:17" s="2" customFormat="1" ht="15.75" customHeight="1">
      <c r="B11" s="1124"/>
      <c r="C11" s="1134" t="s">
        <v>23</v>
      </c>
      <c r="D11" s="1135"/>
      <c r="E11" s="1136"/>
      <c r="F11" s="1137">
        <f>SUM(F12:F98)</f>
        <v>64.561699999999988</v>
      </c>
      <c r="G11" s="1137" t="e">
        <f>SUM(G12:G105)</f>
        <v>#REF!</v>
      </c>
      <c r="H11" s="1137"/>
      <c r="I11" s="1138"/>
      <c r="J11" s="1274"/>
      <c r="K11" s="1138"/>
      <c r="L11" s="1138"/>
      <c r="M11" s="1138"/>
      <c r="N11" s="1139"/>
      <c r="O11" s="1140"/>
      <c r="P11" s="1138"/>
    </row>
    <row r="12" spans="2:17" s="1151" customFormat="1" ht="20.100000000000001" customHeight="1">
      <c r="B12" s="1141">
        <v>1</v>
      </c>
      <c r="C12" s="1142">
        <v>1</v>
      </c>
      <c r="D12" s="1143" t="e">
        <f>#REF!</f>
        <v>#REF!</v>
      </c>
      <c r="E12" s="1144" t="e">
        <f>#REF!</f>
        <v>#REF!</v>
      </c>
      <c r="F12" s="1145">
        <v>0.1067</v>
      </c>
      <c r="G12" s="1146" t="e">
        <f>#REF!</f>
        <v>#REF!</v>
      </c>
      <c r="H12" s="1291"/>
      <c r="I12" s="1270" t="e">
        <f>#REF!</f>
        <v>#REF!</v>
      </c>
      <c r="J12" s="1275">
        <v>18.8</v>
      </c>
      <c r="K12" s="1287" t="s">
        <v>1319</v>
      </c>
      <c r="L12" s="1148" t="s">
        <v>1320</v>
      </c>
      <c r="M12" s="1277" t="e">
        <f>#REF!</f>
        <v>#REF!</v>
      </c>
      <c r="N12" s="1149" t="s">
        <v>1321</v>
      </c>
      <c r="O12" s="1149" t="s">
        <v>1321</v>
      </c>
      <c r="P12" s="1150"/>
    </row>
    <row r="13" spans="2:17" s="1151" customFormat="1" ht="20.100000000000001" customHeight="1">
      <c r="B13" s="1141">
        <f>+B12+1</f>
        <v>2</v>
      </c>
      <c r="C13" s="1142">
        <v>2</v>
      </c>
      <c r="D13" s="1143" t="e">
        <f>#REF!</f>
        <v>#REF!</v>
      </c>
      <c r="E13" s="1144" t="e">
        <f>#REF!</f>
        <v>#REF!</v>
      </c>
      <c r="F13" s="1152">
        <v>0.11</v>
      </c>
      <c r="G13" s="1146" t="e">
        <f>#REF!</f>
        <v>#REF!</v>
      </c>
      <c r="H13" s="1291"/>
      <c r="I13" s="1270" t="e">
        <f>#REF!</f>
        <v>#REF!</v>
      </c>
      <c r="J13" s="1275">
        <v>18.8</v>
      </c>
      <c r="K13" s="1287" t="s">
        <v>1319</v>
      </c>
      <c r="L13" s="1148" t="s">
        <v>1320</v>
      </c>
      <c r="M13" s="1277" t="e">
        <f>#REF!</f>
        <v>#REF!</v>
      </c>
      <c r="N13" s="1149" t="str">
        <f>[3]survei!AJ11</f>
        <v>Pertigaan Jalan Onje</v>
      </c>
      <c r="O13" s="1149" t="str">
        <f>[3]survei!AM11</f>
        <v>Jalan Ahmad Dahlan</v>
      </c>
      <c r="P13" s="1150"/>
    </row>
    <row r="14" spans="2:17" s="1151" customFormat="1" ht="26.25" customHeight="1">
      <c r="B14" s="1141">
        <f t="shared" ref="B14:B77" si="0">+B13+1</f>
        <v>3</v>
      </c>
      <c r="C14" s="1142">
        <v>3</v>
      </c>
      <c r="D14" s="1143" t="e">
        <f>#REF!</f>
        <v>#REF!</v>
      </c>
      <c r="E14" s="1144" t="e">
        <f>#REF!</f>
        <v>#REF!</v>
      </c>
      <c r="F14" s="1152">
        <v>0.11</v>
      </c>
      <c r="G14" s="1146" t="e">
        <f>#REF!</f>
        <v>#REF!</v>
      </c>
      <c r="H14" s="1291"/>
      <c r="I14" s="1270" t="e">
        <f>#REF!</f>
        <v>#REF!</v>
      </c>
      <c r="J14" s="1275">
        <v>18.8</v>
      </c>
      <c r="K14" s="1287" t="s">
        <v>1319</v>
      </c>
      <c r="L14" s="1148" t="s">
        <v>1320</v>
      </c>
      <c r="M14" s="1277" t="e">
        <f>#REF!</f>
        <v>#REF!</v>
      </c>
      <c r="N14" s="1149" t="str">
        <f>[3]survei!AJ12</f>
        <v>Jalan Ahmad Dahlan</v>
      </c>
      <c r="O14" s="1149" t="str">
        <f>[3]survei!AM12</f>
        <v>Pertigaan Jalan Jambukarang</v>
      </c>
      <c r="P14" s="1150"/>
    </row>
    <row r="15" spans="2:17" s="1151" customFormat="1" ht="20.100000000000001" customHeight="1">
      <c r="B15" s="1141">
        <f t="shared" si="0"/>
        <v>4</v>
      </c>
      <c r="C15" s="1142">
        <v>4</v>
      </c>
      <c r="D15" s="1143" t="e">
        <f>#REF!</f>
        <v>#REF!</v>
      </c>
      <c r="E15" s="1144" t="e">
        <f>#REF!</f>
        <v>#REF!</v>
      </c>
      <c r="F15" s="1152">
        <v>0.12</v>
      </c>
      <c r="G15" s="1146" t="e">
        <f>#REF!</f>
        <v>#REF!</v>
      </c>
      <c r="H15" s="1291"/>
      <c r="I15" s="1270" t="e">
        <f>#REF!</f>
        <v>#REF!</v>
      </c>
      <c r="J15" s="1275">
        <v>18.8</v>
      </c>
      <c r="K15" s="1287" t="s">
        <v>1319</v>
      </c>
      <c r="L15" s="1148" t="s">
        <v>1320</v>
      </c>
      <c r="M15" s="1277" t="e">
        <f>#REF!</f>
        <v>#REF!</v>
      </c>
      <c r="N15" s="1149" t="str">
        <f>[3]survei!AJ13</f>
        <v>Jalan Moh. Hata</v>
      </c>
      <c r="O15" s="1149" t="str">
        <f>[3]survei!AM13</f>
        <v>Jalan Hasyim Ashari</v>
      </c>
      <c r="P15" s="1150"/>
    </row>
    <row r="16" spans="2:17" s="1151" customFormat="1" ht="20.100000000000001" customHeight="1">
      <c r="B16" s="1141">
        <f t="shared" si="0"/>
        <v>5</v>
      </c>
      <c r="C16" s="1142">
        <v>5</v>
      </c>
      <c r="D16" s="1143" t="e">
        <f>#REF!</f>
        <v>#REF!</v>
      </c>
      <c r="E16" s="1144" t="e">
        <f>#REF!</f>
        <v>#REF!</v>
      </c>
      <c r="F16" s="1154">
        <v>0.27200000000000002</v>
      </c>
      <c r="G16" s="1146" t="e">
        <f>#REF!</f>
        <v>#REF!</v>
      </c>
      <c r="H16" s="1291"/>
      <c r="I16" s="1270" t="e">
        <f>#REF!</f>
        <v>#REF!</v>
      </c>
      <c r="J16" s="1275">
        <v>13.5</v>
      </c>
      <c r="K16" s="1287" t="s">
        <v>1319</v>
      </c>
      <c r="L16" s="1148" t="s">
        <v>1320</v>
      </c>
      <c r="M16" s="1277" t="e">
        <f>#REF!</f>
        <v>#REF!</v>
      </c>
      <c r="N16" s="1149" t="s">
        <v>1322</v>
      </c>
      <c r="O16" s="1149" t="s">
        <v>1323</v>
      </c>
      <c r="P16" s="1156"/>
    </row>
    <row r="17" spans="2:18" s="1151" customFormat="1" ht="20.100000000000001" customHeight="1">
      <c r="B17" s="1141">
        <f t="shared" si="0"/>
        <v>6</v>
      </c>
      <c r="C17" s="1142">
        <v>6</v>
      </c>
      <c r="D17" s="1143" t="e">
        <f>#REF!</f>
        <v>#REF!</v>
      </c>
      <c r="E17" s="1144" t="e">
        <f>#REF!</f>
        <v>#REF!</v>
      </c>
      <c r="F17" s="1154">
        <v>0.215</v>
      </c>
      <c r="G17" s="1146" t="e">
        <f>#REF!</f>
        <v>#REF!</v>
      </c>
      <c r="H17" s="1291"/>
      <c r="I17" s="1270" t="e">
        <f>#REF!</f>
        <v>#REF!</v>
      </c>
      <c r="J17" s="1275">
        <v>15.5</v>
      </c>
      <c r="K17" s="1287" t="s">
        <v>1319</v>
      </c>
      <c r="L17" s="1148" t="s">
        <v>1320</v>
      </c>
      <c r="M17" s="1277" t="e">
        <f>#REF!</f>
        <v>#REF!</v>
      </c>
      <c r="N17" s="1149" t="s">
        <v>1322</v>
      </c>
      <c r="O17" s="1149" t="s">
        <v>1324</v>
      </c>
      <c r="P17" s="1156"/>
    </row>
    <row r="18" spans="2:18" s="1151" customFormat="1" ht="27" customHeight="1">
      <c r="B18" s="1141">
        <f t="shared" si="0"/>
        <v>7</v>
      </c>
      <c r="C18" s="1142">
        <v>7</v>
      </c>
      <c r="D18" s="1143" t="e">
        <f>#REF!</f>
        <v>#REF!</v>
      </c>
      <c r="E18" s="1144" t="e">
        <f>#REF!</f>
        <v>#REF!</v>
      </c>
      <c r="F18" s="1154">
        <v>0.24399999999999999</v>
      </c>
      <c r="G18" s="1146" t="e">
        <f>#REF!</f>
        <v>#REF!</v>
      </c>
      <c r="H18" s="1291"/>
      <c r="I18" s="1270" t="e">
        <f>#REF!</f>
        <v>#REF!</v>
      </c>
      <c r="J18" s="1275">
        <v>13.5</v>
      </c>
      <c r="K18" s="1287" t="s">
        <v>1319</v>
      </c>
      <c r="L18" s="1148" t="s">
        <v>1320</v>
      </c>
      <c r="M18" s="1277" t="e">
        <f>#REF!</f>
        <v>#REF!</v>
      </c>
      <c r="N18" s="1149" t="s">
        <v>1325</v>
      </c>
      <c r="O18" s="1149" t="s">
        <v>1326</v>
      </c>
      <c r="P18" s="1156"/>
    </row>
    <row r="19" spans="2:18" s="1151" customFormat="1" ht="20.100000000000001" customHeight="1">
      <c r="B19" s="1141">
        <f t="shared" si="0"/>
        <v>8</v>
      </c>
      <c r="C19" s="1142">
        <v>8</v>
      </c>
      <c r="D19" s="1143" t="e">
        <f>#REF!</f>
        <v>#REF!</v>
      </c>
      <c r="E19" s="1144" t="e">
        <f>#REF!</f>
        <v>#REF!</v>
      </c>
      <c r="F19" s="1154">
        <v>0.43</v>
      </c>
      <c r="G19" s="1146" t="e">
        <f>#REF!</f>
        <v>#REF!</v>
      </c>
      <c r="H19" s="1291"/>
      <c r="I19" s="1270" t="e">
        <f>#REF!</f>
        <v>#REF!</v>
      </c>
      <c r="J19" s="1275">
        <v>15</v>
      </c>
      <c r="K19" s="1287" t="s">
        <v>1319</v>
      </c>
      <c r="L19" s="1148" t="s">
        <v>1320</v>
      </c>
      <c r="M19" s="1277" t="e">
        <f>#REF!</f>
        <v>#REF!</v>
      </c>
      <c r="N19" s="1149" t="s">
        <v>1327</v>
      </c>
      <c r="O19" s="1149" t="s">
        <v>1328</v>
      </c>
      <c r="P19" s="1156"/>
    </row>
    <row r="20" spans="2:18" s="1151" customFormat="1" ht="20.100000000000001" customHeight="1">
      <c r="B20" s="1141">
        <f t="shared" si="0"/>
        <v>9</v>
      </c>
      <c r="C20" s="1142">
        <v>9</v>
      </c>
      <c r="D20" s="1143" t="e">
        <f>#REF!</f>
        <v>#REF!</v>
      </c>
      <c r="E20" s="1144" t="e">
        <f>#REF!</f>
        <v>#REF!</v>
      </c>
      <c r="F20" s="1154">
        <v>0.28000000000000003</v>
      </c>
      <c r="G20" s="1146" t="e">
        <f>#REF!</f>
        <v>#REF!</v>
      </c>
      <c r="H20" s="1291"/>
      <c r="I20" s="1270" t="e">
        <f>#REF!</f>
        <v>#REF!</v>
      </c>
      <c r="J20" s="1275">
        <v>15</v>
      </c>
      <c r="K20" s="1287" t="s">
        <v>1319</v>
      </c>
      <c r="L20" s="1148" t="s">
        <v>1320</v>
      </c>
      <c r="M20" s="1277" t="e">
        <f>#REF!</f>
        <v>#REF!</v>
      </c>
      <c r="N20" s="1149" t="s">
        <v>1328</v>
      </c>
      <c r="O20" s="1149" t="s">
        <v>1329</v>
      </c>
      <c r="P20" s="1156"/>
    </row>
    <row r="21" spans="2:18" s="1151" customFormat="1" ht="26.25" customHeight="1">
      <c r="B21" s="1141">
        <f t="shared" si="0"/>
        <v>10</v>
      </c>
      <c r="C21" s="1142">
        <v>10</v>
      </c>
      <c r="D21" s="1143" t="e">
        <f>#REF!</f>
        <v>#REF!</v>
      </c>
      <c r="E21" s="1144" t="e">
        <f>#REF!</f>
        <v>#REF!</v>
      </c>
      <c r="F21" s="1154">
        <v>1.2250000000000001</v>
      </c>
      <c r="G21" s="1146" t="e">
        <f>#REF!</f>
        <v>#REF!</v>
      </c>
      <c r="H21" s="1291"/>
      <c r="I21" s="1270" t="e">
        <f>#REF!</f>
        <v>#REF!</v>
      </c>
      <c r="J21" s="1275">
        <v>16</v>
      </c>
      <c r="K21" s="1287" t="s">
        <v>1319</v>
      </c>
      <c r="L21" s="1148" t="s">
        <v>1320</v>
      </c>
      <c r="M21" s="1277" t="e">
        <f>#REF!</f>
        <v>#REF!</v>
      </c>
      <c r="N21" s="1149" t="s">
        <v>1330</v>
      </c>
      <c r="O21" s="1149" t="s">
        <v>1331</v>
      </c>
      <c r="P21" s="1156"/>
    </row>
    <row r="22" spans="2:18" s="1151" customFormat="1" ht="27.75" customHeight="1">
      <c r="B22" s="1141">
        <f t="shared" si="0"/>
        <v>11</v>
      </c>
      <c r="C22" s="1142">
        <v>11</v>
      </c>
      <c r="D22" s="1143" t="e">
        <f>#REF!</f>
        <v>#REF!</v>
      </c>
      <c r="E22" s="1144" t="e">
        <f>#REF!</f>
        <v>#REF!</v>
      </c>
      <c r="F22" s="1154">
        <v>0.84</v>
      </c>
      <c r="G22" s="1146" t="e">
        <f>#REF!</f>
        <v>#REF!</v>
      </c>
      <c r="H22" s="1291"/>
      <c r="I22" s="1270" t="e">
        <f>#REF!</f>
        <v>#REF!</v>
      </c>
      <c r="J22" s="1275">
        <v>16</v>
      </c>
      <c r="K22" s="1287" t="s">
        <v>1319</v>
      </c>
      <c r="L22" s="1148" t="s">
        <v>1320</v>
      </c>
      <c r="M22" s="1277" t="e">
        <f>#REF!</f>
        <v>#REF!</v>
      </c>
      <c r="N22" s="1149" t="s">
        <v>1332</v>
      </c>
      <c r="O22" s="1149" t="s">
        <v>1333</v>
      </c>
      <c r="P22" s="1156"/>
    </row>
    <row r="23" spans="2:18" s="1151" customFormat="1" ht="26.25" customHeight="1">
      <c r="B23" s="1141">
        <f t="shared" si="0"/>
        <v>12</v>
      </c>
      <c r="C23" s="1142">
        <v>12</v>
      </c>
      <c r="D23" s="1143" t="e">
        <f>#REF!</f>
        <v>#REF!</v>
      </c>
      <c r="E23" s="1144" t="e">
        <f>#REF!</f>
        <v>#REF!</v>
      </c>
      <c r="F23" s="1154">
        <v>1.532</v>
      </c>
      <c r="G23" s="1146" t="e">
        <f>#REF!</f>
        <v>#REF!</v>
      </c>
      <c r="H23" s="1291"/>
      <c r="I23" s="1270" t="e">
        <f>#REF!</f>
        <v>#REF!</v>
      </c>
      <c r="J23" s="1275">
        <v>17</v>
      </c>
      <c r="K23" s="1287" t="s">
        <v>1319</v>
      </c>
      <c r="L23" s="1148" t="s">
        <v>1320</v>
      </c>
      <c r="M23" s="1277" t="e">
        <f>#REF!</f>
        <v>#REF!</v>
      </c>
      <c r="N23" s="1149" t="s">
        <v>1334</v>
      </c>
      <c r="O23" s="1149" t="s">
        <v>1335</v>
      </c>
      <c r="P23" s="1156"/>
    </row>
    <row r="24" spans="2:18" s="1151" customFormat="1" ht="26.25" customHeight="1">
      <c r="B24" s="1141">
        <f t="shared" si="0"/>
        <v>13</v>
      </c>
      <c r="C24" s="1142">
        <v>13</v>
      </c>
      <c r="D24" s="1143" t="e">
        <f>#REF!</f>
        <v>#REF!</v>
      </c>
      <c r="E24" s="1144" t="e">
        <f>#REF!</f>
        <v>#REF!</v>
      </c>
      <c r="F24" s="1154">
        <v>0.26400000000000001</v>
      </c>
      <c r="G24" s="1146" t="e">
        <f>#REF!</f>
        <v>#REF!</v>
      </c>
      <c r="H24" s="1291"/>
      <c r="I24" s="1270" t="e">
        <f>#REF!</f>
        <v>#REF!</v>
      </c>
      <c r="J24" s="1275">
        <v>17</v>
      </c>
      <c r="K24" s="1287" t="s">
        <v>1319</v>
      </c>
      <c r="L24" s="1148" t="s">
        <v>1320</v>
      </c>
      <c r="M24" s="1277" t="e">
        <f>#REF!</f>
        <v>#REF!</v>
      </c>
      <c r="N24" s="1149" t="s">
        <v>1336</v>
      </c>
      <c r="O24" s="1149" t="s">
        <v>1337</v>
      </c>
      <c r="P24" s="1156"/>
    </row>
    <row r="25" spans="2:18" s="1151" customFormat="1" ht="27.75" customHeight="1">
      <c r="B25" s="1141">
        <f t="shared" si="0"/>
        <v>14</v>
      </c>
      <c r="C25" s="1142">
        <v>14</v>
      </c>
      <c r="D25" s="1143" t="e">
        <f>#REF!</f>
        <v>#REF!</v>
      </c>
      <c r="E25" s="1144" t="e">
        <f>#REF!</f>
        <v>#REF!</v>
      </c>
      <c r="F25" s="1154">
        <v>3.2189999999999999</v>
      </c>
      <c r="G25" s="1146" t="e">
        <f>#REF!</f>
        <v>#REF!</v>
      </c>
      <c r="H25" s="1291"/>
      <c r="I25" s="1270" t="e">
        <f>#REF!</f>
        <v>#REF!</v>
      </c>
      <c r="J25" s="1275">
        <v>10</v>
      </c>
      <c r="K25" s="1287" t="s">
        <v>1319</v>
      </c>
      <c r="L25" s="1148" t="s">
        <v>1320</v>
      </c>
      <c r="M25" s="1277" t="e">
        <f>#REF!</f>
        <v>#REF!</v>
      </c>
      <c r="N25" s="1149" t="s">
        <v>1338</v>
      </c>
      <c r="O25" s="1149" t="s">
        <v>1339</v>
      </c>
      <c r="P25" s="1156"/>
    </row>
    <row r="26" spans="2:18" s="1151" customFormat="1" ht="25.5" customHeight="1">
      <c r="B26" s="1141">
        <f t="shared" si="0"/>
        <v>15</v>
      </c>
      <c r="C26" s="1142">
        <v>15</v>
      </c>
      <c r="D26" s="1143" t="e">
        <f>#REF!</f>
        <v>#REF!</v>
      </c>
      <c r="E26" s="1144" t="e">
        <f>#REF!</f>
        <v>#REF!</v>
      </c>
      <c r="F26" s="1154">
        <v>4.2240000000000002</v>
      </c>
      <c r="G26" s="1146" t="e">
        <f>#REF!</f>
        <v>#REF!</v>
      </c>
      <c r="H26" s="1291"/>
      <c r="I26" s="1270" t="e">
        <f>#REF!</f>
        <v>#REF!</v>
      </c>
      <c r="J26" s="1275">
        <v>10</v>
      </c>
      <c r="K26" s="1287" t="s">
        <v>1319</v>
      </c>
      <c r="L26" s="1148" t="s">
        <v>1320</v>
      </c>
      <c r="M26" s="1277" t="e">
        <f>#REF!</f>
        <v>#REF!</v>
      </c>
      <c r="N26" s="1149" t="s">
        <v>1340</v>
      </c>
      <c r="O26" s="1149" t="s">
        <v>1341</v>
      </c>
      <c r="P26" s="1156"/>
    </row>
    <row r="27" spans="2:18" s="1151" customFormat="1" ht="25.5" customHeight="1">
      <c r="B27" s="1141">
        <f t="shared" si="0"/>
        <v>16</v>
      </c>
      <c r="C27" s="1142">
        <v>16</v>
      </c>
      <c r="D27" s="1143" t="e">
        <f>#REF!</f>
        <v>#REF!</v>
      </c>
      <c r="E27" s="1144" t="e">
        <f>#REF!</f>
        <v>#REF!</v>
      </c>
      <c r="F27" s="1154">
        <v>0.45900000000000002</v>
      </c>
      <c r="G27" s="1146" t="e">
        <f>#REF!</f>
        <v>#REF!</v>
      </c>
      <c r="H27" s="1291"/>
      <c r="I27" s="1270" t="e">
        <f>#REF!</f>
        <v>#REF!</v>
      </c>
      <c r="J27" s="1275">
        <v>15</v>
      </c>
      <c r="K27" s="1287" t="s">
        <v>1319</v>
      </c>
      <c r="L27" s="1148" t="s">
        <v>1320</v>
      </c>
      <c r="M27" s="1277" t="e">
        <f>#REF!</f>
        <v>#REF!</v>
      </c>
      <c r="N27" s="1149" t="s">
        <v>1342</v>
      </c>
      <c r="O27" s="1149" t="s">
        <v>1343</v>
      </c>
      <c r="P27" s="1156"/>
    </row>
    <row r="28" spans="2:18" s="1151" customFormat="1" ht="24" customHeight="1">
      <c r="B28" s="1141">
        <f t="shared" si="0"/>
        <v>17</v>
      </c>
      <c r="C28" s="1142">
        <v>17</v>
      </c>
      <c r="D28" s="1143" t="e">
        <f>#REF!</f>
        <v>#REF!</v>
      </c>
      <c r="E28" s="1144" t="e">
        <f>#REF!</f>
        <v>#REF!</v>
      </c>
      <c r="F28" s="1154">
        <v>2.2370000000000001</v>
      </c>
      <c r="G28" s="1146" t="e">
        <f>#REF!</f>
        <v>#REF!</v>
      </c>
      <c r="H28" s="1291"/>
      <c r="I28" s="1270" t="e">
        <f>#REF!</f>
        <v>#REF!</v>
      </c>
      <c r="J28" s="1275">
        <v>11.5</v>
      </c>
      <c r="K28" s="1287" t="s">
        <v>1319</v>
      </c>
      <c r="L28" s="1148" t="s">
        <v>1320</v>
      </c>
      <c r="M28" s="1277" t="e">
        <f>#REF!</f>
        <v>#REF!</v>
      </c>
      <c r="N28" s="1149" t="s">
        <v>1344</v>
      </c>
      <c r="O28" s="1149" t="s">
        <v>1327</v>
      </c>
      <c r="P28" s="1156"/>
      <c r="R28" s="1151" t="s">
        <v>1345</v>
      </c>
    </row>
    <row r="29" spans="2:18" s="1151" customFormat="1" ht="25.5" customHeight="1">
      <c r="B29" s="1141">
        <f t="shared" si="0"/>
        <v>18</v>
      </c>
      <c r="C29" s="1142">
        <v>18</v>
      </c>
      <c r="D29" s="1143" t="e">
        <f>#REF!</f>
        <v>#REF!</v>
      </c>
      <c r="E29" s="1144" t="e">
        <f>#REF!</f>
        <v>#REF!</v>
      </c>
      <c r="F29" s="1154">
        <v>1.1240000000000001</v>
      </c>
      <c r="G29" s="1146" t="e">
        <f>#REF!</f>
        <v>#REF!</v>
      </c>
      <c r="H29" s="1291"/>
      <c r="I29" s="1270" t="e">
        <f>#REF!</f>
        <v>#REF!</v>
      </c>
      <c r="J29" s="1275">
        <v>8</v>
      </c>
      <c r="K29" s="1287" t="s">
        <v>1319</v>
      </c>
      <c r="L29" s="1148" t="s">
        <v>1320</v>
      </c>
      <c r="M29" s="1277" t="e">
        <f>#REF!</f>
        <v>#REF!</v>
      </c>
      <c r="N29" s="1149" t="s">
        <v>1346</v>
      </c>
      <c r="O29" s="1149" t="s">
        <v>1347</v>
      </c>
      <c r="P29" s="1156"/>
      <c r="R29" s="1151" t="s">
        <v>1348</v>
      </c>
    </row>
    <row r="30" spans="2:18" s="1151" customFormat="1" ht="26.25" customHeight="1">
      <c r="B30" s="1141">
        <f t="shared" si="0"/>
        <v>19</v>
      </c>
      <c r="C30" s="1142">
        <v>19</v>
      </c>
      <c r="D30" s="1143" t="e">
        <f>#REF!</f>
        <v>#REF!</v>
      </c>
      <c r="E30" s="1144" t="e">
        <f>#REF!</f>
        <v>#REF!</v>
      </c>
      <c r="F30" s="1154">
        <v>1.629</v>
      </c>
      <c r="G30" s="1146" t="e">
        <f>#REF!</f>
        <v>#REF!</v>
      </c>
      <c r="H30" s="1291"/>
      <c r="I30" s="1270" t="e">
        <f>#REF!</f>
        <v>#REF!</v>
      </c>
      <c r="J30" s="1275">
        <v>8</v>
      </c>
      <c r="K30" s="1287" t="s">
        <v>1319</v>
      </c>
      <c r="L30" s="1148" t="s">
        <v>1320</v>
      </c>
      <c r="M30" s="1277" t="e">
        <f>#REF!</f>
        <v>#REF!</v>
      </c>
      <c r="N30" s="1149" t="s">
        <v>1349</v>
      </c>
      <c r="O30" s="1149" t="s">
        <v>1350</v>
      </c>
      <c r="P30" s="1156"/>
      <c r="R30" s="1151" t="s">
        <v>1351</v>
      </c>
    </row>
    <row r="31" spans="2:18" s="1151" customFormat="1" ht="20.100000000000001" customHeight="1">
      <c r="B31" s="1141">
        <f t="shared" si="0"/>
        <v>20</v>
      </c>
      <c r="C31" s="1142">
        <v>20</v>
      </c>
      <c r="D31" s="1143" t="e">
        <f>#REF!</f>
        <v>#REF!</v>
      </c>
      <c r="E31" s="1144" t="e">
        <f>#REF!</f>
        <v>#REF!</v>
      </c>
      <c r="F31" s="1154">
        <v>0.311</v>
      </c>
      <c r="G31" s="1146" t="e">
        <f>#REF!</f>
        <v>#REF!</v>
      </c>
      <c r="H31" s="1291"/>
      <c r="I31" s="1270" t="e">
        <f>#REF!</f>
        <v>#REF!</v>
      </c>
      <c r="J31" s="1275">
        <v>10.6</v>
      </c>
      <c r="K31" s="1287" t="s">
        <v>1319</v>
      </c>
      <c r="L31" s="1148" t="s">
        <v>1320</v>
      </c>
      <c r="M31" s="1277" t="e">
        <f>#REF!</f>
        <v>#REF!</v>
      </c>
      <c r="N31" s="1149" t="s">
        <v>1352</v>
      </c>
      <c r="O31" s="1149" t="s">
        <v>1353</v>
      </c>
      <c r="P31" s="1156"/>
    </row>
    <row r="32" spans="2:18" s="1151" customFormat="1" ht="27.75" customHeight="1">
      <c r="B32" s="1141">
        <f>+B31+1</f>
        <v>21</v>
      </c>
      <c r="C32" s="1142">
        <v>21</v>
      </c>
      <c r="D32" s="1143" t="e">
        <f>#REF!</f>
        <v>#REF!</v>
      </c>
      <c r="E32" s="1144" t="e">
        <f>#REF!</f>
        <v>#REF!</v>
      </c>
      <c r="F32" s="1154">
        <v>0.313</v>
      </c>
      <c r="G32" s="1146" t="e">
        <f>#REF!</f>
        <v>#REF!</v>
      </c>
      <c r="H32" s="1291"/>
      <c r="I32" s="1270" t="e">
        <f>#REF!</f>
        <v>#REF!</v>
      </c>
      <c r="J32" s="1275">
        <v>10</v>
      </c>
      <c r="K32" s="1287" t="s">
        <v>1319</v>
      </c>
      <c r="L32" s="1148" t="s">
        <v>1320</v>
      </c>
      <c r="M32" s="1277" t="e">
        <f>#REF!</f>
        <v>#REF!</v>
      </c>
      <c r="N32" s="1149" t="s">
        <v>1354</v>
      </c>
      <c r="O32" s="1149" t="s">
        <v>1355</v>
      </c>
      <c r="P32" s="1156"/>
      <c r="R32" s="1157" t="s">
        <v>1356</v>
      </c>
    </row>
    <row r="33" spans="2:18" s="1151" customFormat="1" ht="28.5" customHeight="1">
      <c r="B33" s="1141">
        <f t="shared" si="0"/>
        <v>22</v>
      </c>
      <c r="C33" s="1142">
        <v>22</v>
      </c>
      <c r="D33" s="1143" t="e">
        <f>#REF!</f>
        <v>#REF!</v>
      </c>
      <c r="E33" s="1144" t="e">
        <f>#REF!</f>
        <v>#REF!</v>
      </c>
      <c r="F33" s="1154">
        <v>0.29899999999999999</v>
      </c>
      <c r="G33" s="1146" t="e">
        <f>#REF!</f>
        <v>#REF!</v>
      </c>
      <c r="H33" s="1291"/>
      <c r="I33" s="1270" t="e">
        <f>#REF!</f>
        <v>#REF!</v>
      </c>
      <c r="J33" s="1275">
        <v>10</v>
      </c>
      <c r="K33" s="1287" t="s">
        <v>1319</v>
      </c>
      <c r="L33" s="1148" t="s">
        <v>1320</v>
      </c>
      <c r="M33" s="1277" t="e">
        <f>#REF!</f>
        <v>#REF!</v>
      </c>
      <c r="N33" s="1149" t="s">
        <v>1355</v>
      </c>
      <c r="O33" s="1149" t="s">
        <v>1357</v>
      </c>
      <c r="P33" s="1156"/>
      <c r="R33" s="1151" t="s">
        <v>1358</v>
      </c>
    </row>
    <row r="34" spans="2:18" s="1151" customFormat="1" ht="26.25" customHeight="1">
      <c r="B34" s="1141">
        <f t="shared" si="0"/>
        <v>23</v>
      </c>
      <c r="C34" s="1142">
        <v>23</v>
      </c>
      <c r="D34" s="1143" t="e">
        <f>#REF!</f>
        <v>#REF!</v>
      </c>
      <c r="E34" s="1144" t="e">
        <f>#REF!</f>
        <v>#REF!</v>
      </c>
      <c r="F34" s="1154">
        <v>0.27300000000000002</v>
      </c>
      <c r="G34" s="1146" t="e">
        <f>#REF!</f>
        <v>#REF!</v>
      </c>
      <c r="H34" s="1291"/>
      <c r="I34" s="1270" t="e">
        <f>#REF!</f>
        <v>#REF!</v>
      </c>
      <c r="J34" s="1275">
        <v>10</v>
      </c>
      <c r="K34" s="1287" t="s">
        <v>1319</v>
      </c>
      <c r="L34" s="1148" t="s">
        <v>1320</v>
      </c>
      <c r="M34" s="1277" t="e">
        <f>#REF!</f>
        <v>#REF!</v>
      </c>
      <c r="N34" s="1149" t="s">
        <v>1359</v>
      </c>
      <c r="O34" s="1149" t="s">
        <v>1360</v>
      </c>
      <c r="P34" s="1156"/>
      <c r="R34" s="1151" t="s">
        <v>1361</v>
      </c>
    </row>
    <row r="35" spans="2:18" s="1151" customFormat="1" ht="26.25" customHeight="1">
      <c r="B35" s="1141">
        <f t="shared" si="0"/>
        <v>24</v>
      </c>
      <c r="C35" s="1142">
        <v>24</v>
      </c>
      <c r="D35" s="1143" t="e">
        <f>#REF!</f>
        <v>#REF!</v>
      </c>
      <c r="E35" s="1144" t="e">
        <f>#REF!</f>
        <v>#REF!</v>
      </c>
      <c r="F35" s="1154">
        <v>0.55600000000000005</v>
      </c>
      <c r="G35" s="1146" t="e">
        <f>#REF!</f>
        <v>#REF!</v>
      </c>
      <c r="H35" s="1291"/>
      <c r="I35" s="1270" t="e">
        <f>#REF!</f>
        <v>#REF!</v>
      </c>
      <c r="J35" s="1275">
        <v>6</v>
      </c>
      <c r="K35" s="1287" t="s">
        <v>1319</v>
      </c>
      <c r="L35" s="1148" t="s">
        <v>1320</v>
      </c>
      <c r="M35" s="1277" t="e">
        <f>#REF!</f>
        <v>#REF!</v>
      </c>
      <c r="N35" s="1149" t="s">
        <v>1362</v>
      </c>
      <c r="O35" s="1149" t="s">
        <v>1363</v>
      </c>
      <c r="P35" s="1156"/>
    </row>
    <row r="36" spans="2:18" s="1151" customFormat="1" ht="20.100000000000001" customHeight="1">
      <c r="B36" s="1141">
        <f t="shared" si="0"/>
        <v>25</v>
      </c>
      <c r="C36" s="1142">
        <v>25</v>
      </c>
      <c r="D36" s="1143" t="e">
        <f>#REF!</f>
        <v>#REF!</v>
      </c>
      <c r="E36" s="1144" t="e">
        <f>#REF!</f>
        <v>#REF!</v>
      </c>
      <c r="F36" s="1154">
        <v>0.17100000000000001</v>
      </c>
      <c r="G36" s="1146" t="e">
        <f>#REF!</f>
        <v>#REF!</v>
      </c>
      <c r="H36" s="1291"/>
      <c r="I36" s="1270" t="e">
        <f>#REF!</f>
        <v>#REF!</v>
      </c>
      <c r="J36" s="1275">
        <v>5</v>
      </c>
      <c r="K36" s="1287" t="s">
        <v>1319</v>
      </c>
      <c r="L36" s="1148" t="s">
        <v>1320</v>
      </c>
      <c r="M36" s="1277" t="e">
        <f>#REF!</f>
        <v>#REF!</v>
      </c>
      <c r="N36" s="1149" t="s">
        <v>1364</v>
      </c>
      <c r="O36" s="1149" t="s">
        <v>1365</v>
      </c>
      <c r="P36" s="1156"/>
    </row>
    <row r="37" spans="2:18" s="1151" customFormat="1" ht="27.75" customHeight="1">
      <c r="B37" s="1141">
        <f t="shared" si="0"/>
        <v>26</v>
      </c>
      <c r="C37" s="1142">
        <v>26</v>
      </c>
      <c r="D37" s="1143" t="e">
        <f>#REF!</f>
        <v>#REF!</v>
      </c>
      <c r="E37" s="1144" t="e">
        <f>#REF!</f>
        <v>#REF!</v>
      </c>
      <c r="F37" s="1154">
        <v>0.33200000000000002</v>
      </c>
      <c r="G37" s="1146" t="e">
        <f>#REF!</f>
        <v>#REF!</v>
      </c>
      <c r="H37" s="1291"/>
      <c r="I37" s="1270" t="e">
        <f>#REF!</f>
        <v>#REF!</v>
      </c>
      <c r="J37" s="1275">
        <v>12</v>
      </c>
      <c r="K37" s="1287" t="s">
        <v>1319</v>
      </c>
      <c r="L37" s="1148" t="s">
        <v>1320</v>
      </c>
      <c r="M37" s="1277" t="e">
        <f>#REF!</f>
        <v>#REF!</v>
      </c>
      <c r="N37" s="1149" t="s">
        <v>1366</v>
      </c>
      <c r="O37" s="1149" t="s">
        <v>1367</v>
      </c>
      <c r="P37" s="1156"/>
    </row>
    <row r="38" spans="2:18" s="1151" customFormat="1" ht="25.5" customHeight="1">
      <c r="B38" s="1141">
        <f t="shared" si="0"/>
        <v>27</v>
      </c>
      <c r="C38" s="1142">
        <v>27</v>
      </c>
      <c r="D38" s="1143" t="e">
        <f>#REF!</f>
        <v>#REF!</v>
      </c>
      <c r="E38" s="1144" t="e">
        <f>#REF!</f>
        <v>#REF!</v>
      </c>
      <c r="F38" s="1154">
        <v>0.48</v>
      </c>
      <c r="G38" s="1146" t="e">
        <f>#REF!</f>
        <v>#REF!</v>
      </c>
      <c r="H38" s="1291"/>
      <c r="I38" s="1270" t="e">
        <f>#REF!</f>
        <v>#REF!</v>
      </c>
      <c r="J38" s="1275">
        <v>14</v>
      </c>
      <c r="K38" s="1287" t="s">
        <v>1319</v>
      </c>
      <c r="L38" s="1148" t="s">
        <v>1320</v>
      </c>
      <c r="M38" s="1277" t="e">
        <f>#REF!</f>
        <v>#REF!</v>
      </c>
      <c r="N38" s="1149" t="s">
        <v>1330</v>
      </c>
      <c r="O38" s="1149" t="s">
        <v>1367</v>
      </c>
      <c r="P38" s="1156"/>
    </row>
    <row r="39" spans="2:18" s="1151" customFormat="1" ht="25.5" customHeight="1">
      <c r="B39" s="1141">
        <f t="shared" si="0"/>
        <v>28</v>
      </c>
      <c r="C39" s="1142">
        <v>28</v>
      </c>
      <c r="D39" s="1143" t="e">
        <f>#REF!</f>
        <v>#REF!</v>
      </c>
      <c r="E39" s="1144" t="e">
        <f>#REF!</f>
        <v>#REF!</v>
      </c>
      <c r="F39" s="1154">
        <v>1.012</v>
      </c>
      <c r="G39" s="1146" t="e">
        <f>#REF!</f>
        <v>#REF!</v>
      </c>
      <c r="H39" s="1291"/>
      <c r="I39" s="1270" t="e">
        <f>#REF!</f>
        <v>#REF!</v>
      </c>
      <c r="J39" s="1275">
        <v>7</v>
      </c>
      <c r="K39" s="1287" t="s">
        <v>1319</v>
      </c>
      <c r="L39" s="1148" t="s">
        <v>1320</v>
      </c>
      <c r="M39" s="1277" t="e">
        <f>#REF!</f>
        <v>#REF!</v>
      </c>
      <c r="N39" s="1149" t="s">
        <v>1368</v>
      </c>
      <c r="O39" s="1149" t="s">
        <v>1369</v>
      </c>
      <c r="P39" s="1156"/>
      <c r="R39" s="1151" t="s">
        <v>1370</v>
      </c>
    </row>
    <row r="40" spans="2:18" s="1151" customFormat="1" ht="26.25" customHeight="1">
      <c r="B40" s="1141">
        <f t="shared" si="0"/>
        <v>29</v>
      </c>
      <c r="C40" s="1142">
        <v>29</v>
      </c>
      <c r="D40" s="1143" t="e">
        <f>#REF!</f>
        <v>#REF!</v>
      </c>
      <c r="E40" s="1144" t="e">
        <f>#REF!</f>
        <v>#REF!</v>
      </c>
      <c r="F40" s="1154">
        <v>0.97099999999999997</v>
      </c>
      <c r="G40" s="1146" t="e">
        <f>#REF!</f>
        <v>#REF!</v>
      </c>
      <c r="H40" s="1291"/>
      <c r="I40" s="1270" t="e">
        <f>#REF!</f>
        <v>#REF!</v>
      </c>
      <c r="J40" s="1275">
        <v>12.5</v>
      </c>
      <c r="K40" s="1287" t="s">
        <v>1319</v>
      </c>
      <c r="L40" s="1148" t="s">
        <v>1320</v>
      </c>
      <c r="M40" s="1277" t="e">
        <f>#REF!</f>
        <v>#REF!</v>
      </c>
      <c r="N40" s="1149" t="s">
        <v>1371</v>
      </c>
      <c r="O40" s="1149" t="s">
        <v>1372</v>
      </c>
      <c r="P40" s="1156"/>
    </row>
    <row r="41" spans="2:18" s="1151" customFormat="1" ht="30.75" customHeight="1">
      <c r="B41" s="1141">
        <f t="shared" si="0"/>
        <v>30</v>
      </c>
      <c r="C41" s="1142">
        <v>30</v>
      </c>
      <c r="D41" s="1143" t="e">
        <f>#REF!</f>
        <v>#REF!</v>
      </c>
      <c r="E41" s="1144" t="e">
        <f>#REF!</f>
        <v>#REF!</v>
      </c>
      <c r="F41" s="1158">
        <v>0.86099999999999999</v>
      </c>
      <c r="G41" s="1146" t="e">
        <f>#REF!</f>
        <v>#REF!</v>
      </c>
      <c r="H41" s="1291"/>
      <c r="I41" s="1270" t="e">
        <f>#REF!</f>
        <v>#REF!</v>
      </c>
      <c r="J41" s="1276">
        <v>5</v>
      </c>
      <c r="K41" s="1288" t="s">
        <v>1319</v>
      </c>
      <c r="L41" s="1161" t="s">
        <v>1320</v>
      </c>
      <c r="M41" s="1277" t="e">
        <f>#REF!</f>
        <v>#REF!</v>
      </c>
      <c r="N41" s="1149" t="str">
        <f>[3]survei!AJ39</f>
        <v>Pertigaan Selatan SMP Muhamadiyah</v>
      </c>
      <c r="O41" s="1149" t="str">
        <f>[3]survei!AM39</f>
        <v>Pertigaan Jl.Cahyana Baru</v>
      </c>
      <c r="P41" s="1156"/>
      <c r="R41" s="1151" t="s">
        <v>1373</v>
      </c>
    </row>
    <row r="42" spans="2:18" s="1151" customFormat="1" ht="25.5" customHeight="1">
      <c r="B42" s="1141">
        <f t="shared" si="0"/>
        <v>31</v>
      </c>
      <c r="C42" s="1142">
        <v>31</v>
      </c>
      <c r="D42" s="1143" t="e">
        <f>#REF!</f>
        <v>#REF!</v>
      </c>
      <c r="E42" s="1144" t="e">
        <f>#REF!</f>
        <v>#REF!</v>
      </c>
      <c r="F42" s="1154">
        <v>1.002</v>
      </c>
      <c r="G42" s="1146" t="e">
        <f>#REF!</f>
        <v>#REF!</v>
      </c>
      <c r="H42" s="1291"/>
      <c r="I42" s="1270" t="e">
        <f>#REF!</f>
        <v>#REF!</v>
      </c>
      <c r="J42" s="1275">
        <v>5.5</v>
      </c>
      <c r="K42" s="1287" t="s">
        <v>1319</v>
      </c>
      <c r="L42" s="1148" t="s">
        <v>1320</v>
      </c>
      <c r="M42" s="1277" t="e">
        <f>#REF!</f>
        <v>#REF!</v>
      </c>
      <c r="N42" s="1149" t="s">
        <v>1374</v>
      </c>
      <c r="O42" s="1149" t="s">
        <v>1375</v>
      </c>
      <c r="P42" s="1156"/>
    </row>
    <row r="43" spans="2:18" s="1151" customFormat="1" ht="20.100000000000001" customHeight="1">
      <c r="B43" s="1141">
        <f t="shared" si="0"/>
        <v>32</v>
      </c>
      <c r="C43" s="1142">
        <v>32</v>
      </c>
      <c r="D43" s="1143" t="e">
        <f>#REF!</f>
        <v>#REF!</v>
      </c>
      <c r="E43" s="1144" t="e">
        <f>#REF!</f>
        <v>#REF!</v>
      </c>
      <c r="F43" s="1154">
        <v>0.20399999999999999</v>
      </c>
      <c r="G43" s="1146" t="e">
        <f>#REF!</f>
        <v>#REF!</v>
      </c>
      <c r="H43" s="1291"/>
      <c r="I43" s="1270" t="e">
        <f>#REF!</f>
        <v>#REF!</v>
      </c>
      <c r="J43" s="1275">
        <v>5</v>
      </c>
      <c r="K43" s="1287" t="s">
        <v>1319</v>
      </c>
      <c r="L43" s="1148" t="s">
        <v>1320</v>
      </c>
      <c r="M43" s="1277" t="e">
        <f>#REF!</f>
        <v>#REF!</v>
      </c>
      <c r="N43" s="1149" t="s">
        <v>1324</v>
      </c>
      <c r="O43" s="1149" t="s">
        <v>1376</v>
      </c>
      <c r="P43" s="1156"/>
      <c r="R43" s="1151" t="s">
        <v>1377</v>
      </c>
    </row>
    <row r="44" spans="2:18" s="1151" customFormat="1" ht="20.100000000000001" customHeight="1">
      <c r="B44" s="1141">
        <f t="shared" si="0"/>
        <v>33</v>
      </c>
      <c r="C44" s="1142">
        <v>33</v>
      </c>
      <c r="D44" s="1143" t="e">
        <f>#REF!</f>
        <v>#REF!</v>
      </c>
      <c r="E44" s="1144" t="e">
        <f>#REF!</f>
        <v>#REF!</v>
      </c>
      <c r="F44" s="1154">
        <v>0.23799999999999999</v>
      </c>
      <c r="G44" s="1146" t="e">
        <f>#REF!</f>
        <v>#REF!</v>
      </c>
      <c r="H44" s="1291"/>
      <c r="I44" s="1270" t="e">
        <f>#REF!</f>
        <v>#REF!</v>
      </c>
      <c r="J44" s="1275">
        <v>5.5</v>
      </c>
      <c r="K44" s="1287" t="s">
        <v>1319</v>
      </c>
      <c r="L44" s="1148" t="s">
        <v>1320</v>
      </c>
      <c r="M44" s="1277" t="e">
        <f>#REF!</f>
        <v>#REF!</v>
      </c>
      <c r="N44" s="1149" t="s">
        <v>1378</v>
      </c>
      <c r="O44" s="1149" t="s">
        <v>1379</v>
      </c>
      <c r="P44" s="1156"/>
    </row>
    <row r="45" spans="2:18" s="1151" customFormat="1" ht="25.5" customHeight="1">
      <c r="B45" s="1141">
        <f>+B44+1</f>
        <v>34</v>
      </c>
      <c r="C45" s="1142">
        <v>34</v>
      </c>
      <c r="D45" s="1143" t="e">
        <f>#REF!</f>
        <v>#REF!</v>
      </c>
      <c r="E45" s="1144" t="e">
        <f>#REF!</f>
        <v>#REF!</v>
      </c>
      <c r="F45" s="1154">
        <v>0.36599999999999999</v>
      </c>
      <c r="G45" s="1146" t="e">
        <f>#REF!</f>
        <v>#REF!</v>
      </c>
      <c r="H45" s="1291"/>
      <c r="I45" s="1270" t="e">
        <f>#REF!</f>
        <v>#REF!</v>
      </c>
      <c r="J45" s="1275">
        <v>5.5</v>
      </c>
      <c r="K45" s="1287" t="s">
        <v>1319</v>
      </c>
      <c r="L45" s="1148" t="s">
        <v>1320</v>
      </c>
      <c r="M45" s="1277" t="e">
        <f>#REF!</f>
        <v>#REF!</v>
      </c>
      <c r="N45" s="1149" t="s">
        <v>1380</v>
      </c>
      <c r="O45" s="1149" t="s">
        <v>1381</v>
      </c>
      <c r="P45" s="1156"/>
      <c r="R45" s="1151" t="s">
        <v>1382</v>
      </c>
    </row>
    <row r="46" spans="2:18" s="1151" customFormat="1" ht="26.25" customHeight="1">
      <c r="B46" s="1141">
        <f t="shared" si="0"/>
        <v>35</v>
      </c>
      <c r="C46" s="1142">
        <v>35</v>
      </c>
      <c r="D46" s="1143" t="e">
        <f>#REF!</f>
        <v>#REF!</v>
      </c>
      <c r="E46" s="1144" t="e">
        <f>#REF!</f>
        <v>#REF!</v>
      </c>
      <c r="F46" s="1154">
        <v>0.129</v>
      </c>
      <c r="G46" s="1146" t="e">
        <f>#REF!</f>
        <v>#REF!</v>
      </c>
      <c r="H46" s="1291"/>
      <c r="I46" s="1270" t="e">
        <f>#REF!</f>
        <v>#REF!</v>
      </c>
      <c r="J46" s="1275">
        <v>5.5</v>
      </c>
      <c r="K46" s="1287" t="s">
        <v>1319</v>
      </c>
      <c r="L46" s="1148" t="s">
        <v>1320</v>
      </c>
      <c r="M46" s="1277" t="e">
        <f>#REF!</f>
        <v>#REF!</v>
      </c>
      <c r="N46" s="1149" t="s">
        <v>1383</v>
      </c>
      <c r="O46" s="1149" t="s">
        <v>1365</v>
      </c>
      <c r="P46" s="1156"/>
      <c r="R46" s="1151" t="s">
        <v>1384</v>
      </c>
    </row>
    <row r="47" spans="2:18" s="1151" customFormat="1" ht="20.100000000000001" customHeight="1">
      <c r="B47" s="1141">
        <f t="shared" si="0"/>
        <v>36</v>
      </c>
      <c r="C47" s="1142">
        <v>36</v>
      </c>
      <c r="D47" s="1143" t="e">
        <f>#REF!</f>
        <v>#REF!</v>
      </c>
      <c r="E47" s="1144" t="e">
        <f>#REF!</f>
        <v>#REF!</v>
      </c>
      <c r="F47" s="1154">
        <v>0.28000000000000003</v>
      </c>
      <c r="G47" s="1146" t="e">
        <f>#REF!</f>
        <v>#REF!</v>
      </c>
      <c r="H47" s="1291"/>
      <c r="I47" s="1270" t="e">
        <f>#REF!</f>
        <v>#REF!</v>
      </c>
      <c r="J47" s="1275">
        <v>6</v>
      </c>
      <c r="K47" s="1287" t="s">
        <v>1319</v>
      </c>
      <c r="L47" s="1148" t="s">
        <v>1320</v>
      </c>
      <c r="M47" s="1277" t="e">
        <f>#REF!</f>
        <v>#REF!</v>
      </c>
      <c r="N47" s="1149" t="s">
        <v>1385</v>
      </c>
      <c r="O47" s="1149" t="s">
        <v>1332</v>
      </c>
      <c r="P47" s="1156"/>
      <c r="R47" s="1151" t="s">
        <v>1384</v>
      </c>
    </row>
    <row r="48" spans="2:18" s="1151" customFormat="1" ht="27" customHeight="1">
      <c r="B48" s="1141">
        <f t="shared" si="0"/>
        <v>37</v>
      </c>
      <c r="C48" s="1142">
        <v>37</v>
      </c>
      <c r="D48" s="1143" t="e">
        <f>#REF!</f>
        <v>#REF!</v>
      </c>
      <c r="E48" s="1144" t="e">
        <f>#REF!</f>
        <v>#REF!</v>
      </c>
      <c r="F48" s="1154">
        <v>0.186</v>
      </c>
      <c r="G48" s="1146" t="e">
        <f>#REF!</f>
        <v>#REF!</v>
      </c>
      <c r="H48" s="1291"/>
      <c r="I48" s="1270" t="e">
        <f>#REF!</f>
        <v>#REF!</v>
      </c>
      <c r="J48" s="1275">
        <v>6</v>
      </c>
      <c r="K48" s="1287" t="s">
        <v>1319</v>
      </c>
      <c r="L48" s="1148" t="s">
        <v>1320</v>
      </c>
      <c r="M48" s="1277" t="e">
        <f>#REF!</f>
        <v>#REF!</v>
      </c>
      <c r="N48" s="1149" t="s">
        <v>1386</v>
      </c>
      <c r="O48" s="1149" t="s">
        <v>1387</v>
      </c>
      <c r="P48" s="1156"/>
      <c r="R48" s="1151" t="s">
        <v>1388</v>
      </c>
    </row>
    <row r="49" spans="2:18" s="1151" customFormat="1" ht="20.100000000000001" customHeight="1">
      <c r="B49" s="1141">
        <f t="shared" si="0"/>
        <v>38</v>
      </c>
      <c r="C49" s="1142">
        <v>38</v>
      </c>
      <c r="D49" s="1143" t="e">
        <f>#REF!</f>
        <v>#REF!</v>
      </c>
      <c r="E49" s="1144" t="e">
        <f>#REF!</f>
        <v>#REF!</v>
      </c>
      <c r="F49" s="1154">
        <v>0.27700000000000002</v>
      </c>
      <c r="G49" s="1146" t="e">
        <f>#REF!</f>
        <v>#REF!</v>
      </c>
      <c r="H49" s="1291"/>
      <c r="I49" s="1270" t="e">
        <f>#REF!</f>
        <v>#REF!</v>
      </c>
      <c r="J49" s="1275">
        <v>6</v>
      </c>
      <c r="K49" s="1287" t="s">
        <v>1319</v>
      </c>
      <c r="L49" s="1148" t="s">
        <v>1320</v>
      </c>
      <c r="M49" s="1277" t="e">
        <f>#REF!</f>
        <v>#REF!</v>
      </c>
      <c r="N49" s="1149" t="s">
        <v>1389</v>
      </c>
      <c r="O49" s="1149" t="s">
        <v>1390</v>
      </c>
      <c r="P49" s="1156"/>
      <c r="R49" s="1151" t="s">
        <v>1391</v>
      </c>
    </row>
    <row r="50" spans="2:18" s="1151" customFormat="1" ht="25.5" customHeight="1">
      <c r="B50" s="1141">
        <f t="shared" si="0"/>
        <v>39</v>
      </c>
      <c r="C50" s="1142">
        <v>39</v>
      </c>
      <c r="D50" s="1143" t="e">
        <f>#REF!</f>
        <v>#REF!</v>
      </c>
      <c r="E50" s="1144" t="e">
        <f>#REF!</f>
        <v>#REF!</v>
      </c>
      <c r="F50" s="1154">
        <v>0.496</v>
      </c>
      <c r="G50" s="1146" t="e">
        <f>#REF!</f>
        <v>#REF!</v>
      </c>
      <c r="H50" s="1291"/>
      <c r="I50" s="1270" t="e">
        <f>#REF!</f>
        <v>#REF!</v>
      </c>
      <c r="J50" s="1275">
        <v>6</v>
      </c>
      <c r="K50" s="1287" t="s">
        <v>1319</v>
      </c>
      <c r="L50" s="1148" t="s">
        <v>1320</v>
      </c>
      <c r="M50" s="1277" t="e">
        <f>#REF!</f>
        <v>#REF!</v>
      </c>
      <c r="N50" s="1149" t="s">
        <v>1392</v>
      </c>
      <c r="O50" s="1149" t="s">
        <v>1393</v>
      </c>
      <c r="P50" s="1156"/>
      <c r="R50" s="1151" t="s">
        <v>1391</v>
      </c>
    </row>
    <row r="51" spans="2:18" s="1151" customFormat="1" ht="25.5" customHeight="1">
      <c r="B51" s="1141">
        <f t="shared" si="0"/>
        <v>40</v>
      </c>
      <c r="C51" s="1142">
        <v>40</v>
      </c>
      <c r="D51" s="1143" t="e">
        <f>#REF!</f>
        <v>#REF!</v>
      </c>
      <c r="E51" s="1144" t="e">
        <f>#REF!</f>
        <v>#REF!</v>
      </c>
      <c r="F51" s="1154">
        <v>0.112</v>
      </c>
      <c r="G51" s="1146" t="e">
        <f>#REF!</f>
        <v>#REF!</v>
      </c>
      <c r="H51" s="1291"/>
      <c r="I51" s="1270" t="e">
        <f>#REF!</f>
        <v>#REF!</v>
      </c>
      <c r="J51" s="1275">
        <v>5.5</v>
      </c>
      <c r="K51" s="1287" t="s">
        <v>1319</v>
      </c>
      <c r="L51" s="1148" t="s">
        <v>1320</v>
      </c>
      <c r="M51" s="1277" t="e">
        <f>#REF!</f>
        <v>#REF!</v>
      </c>
      <c r="N51" s="1149" t="s">
        <v>1394</v>
      </c>
      <c r="O51" s="1149" t="s">
        <v>1395</v>
      </c>
      <c r="P51" s="1156"/>
    </row>
    <row r="52" spans="2:18" s="1151" customFormat="1" ht="20.100000000000001" customHeight="1">
      <c r="B52" s="1141">
        <f t="shared" si="0"/>
        <v>41</v>
      </c>
      <c r="C52" s="1142">
        <v>41</v>
      </c>
      <c r="D52" s="1143" t="e">
        <f>#REF!</f>
        <v>#REF!</v>
      </c>
      <c r="E52" s="1144" t="e">
        <f>#REF!</f>
        <v>#REF!</v>
      </c>
      <c r="F52" s="1154">
        <v>0.48299999999999998</v>
      </c>
      <c r="G52" s="1146" t="e">
        <f>#REF!</f>
        <v>#REF!</v>
      </c>
      <c r="H52" s="1291"/>
      <c r="I52" s="1270" t="e">
        <f>#REF!</f>
        <v>#REF!</v>
      </c>
      <c r="J52" s="1275">
        <v>6</v>
      </c>
      <c r="K52" s="1287" t="s">
        <v>1319</v>
      </c>
      <c r="L52" s="1148" t="s">
        <v>1320</v>
      </c>
      <c r="M52" s="1277" t="e">
        <f>#REF!</f>
        <v>#REF!</v>
      </c>
      <c r="N52" s="1149" t="s">
        <v>1396</v>
      </c>
      <c r="O52" s="1149" t="s">
        <v>1397</v>
      </c>
      <c r="P52" s="1156"/>
      <c r="R52" s="1151" t="s">
        <v>1398</v>
      </c>
    </row>
    <row r="53" spans="2:18" s="1151" customFormat="1" ht="20.100000000000001" customHeight="1">
      <c r="B53" s="1141">
        <f t="shared" si="0"/>
        <v>42</v>
      </c>
      <c r="C53" s="1142">
        <v>42</v>
      </c>
      <c r="D53" s="1143" t="e">
        <f>#REF!</f>
        <v>#REF!</v>
      </c>
      <c r="E53" s="1144" t="e">
        <f>#REF!</f>
        <v>#REF!</v>
      </c>
      <c r="F53" s="1154">
        <v>0.17100000000000001</v>
      </c>
      <c r="G53" s="1146" t="e">
        <f>#REF!</f>
        <v>#REF!</v>
      </c>
      <c r="H53" s="1291"/>
      <c r="I53" s="1270" t="e">
        <f>#REF!</f>
        <v>#REF!</v>
      </c>
      <c r="J53" s="1275">
        <v>6</v>
      </c>
      <c r="K53" s="1287" t="s">
        <v>1319</v>
      </c>
      <c r="L53" s="1148" t="s">
        <v>1320</v>
      </c>
      <c r="M53" s="1277" t="e">
        <f>#REF!</f>
        <v>#REF!</v>
      </c>
      <c r="N53" s="1149" t="s">
        <v>1399</v>
      </c>
      <c r="O53" s="1149" t="s">
        <v>1400</v>
      </c>
      <c r="P53" s="1156"/>
      <c r="R53" s="1151" t="s">
        <v>1398</v>
      </c>
    </row>
    <row r="54" spans="2:18" s="1151" customFormat="1" ht="27" customHeight="1">
      <c r="B54" s="1141">
        <f t="shared" si="0"/>
        <v>43</v>
      </c>
      <c r="C54" s="1142">
        <v>43</v>
      </c>
      <c r="D54" s="1143" t="e">
        <f>#REF!</f>
        <v>#REF!</v>
      </c>
      <c r="E54" s="1144" t="e">
        <f>#REF!</f>
        <v>#REF!</v>
      </c>
      <c r="F54" s="1154">
        <v>0.251</v>
      </c>
      <c r="G54" s="1146" t="e">
        <f>#REF!</f>
        <v>#REF!</v>
      </c>
      <c r="H54" s="1291"/>
      <c r="I54" s="1270" t="e">
        <f>#REF!</f>
        <v>#REF!</v>
      </c>
      <c r="J54" s="1275">
        <v>6.5</v>
      </c>
      <c r="K54" s="1287" t="s">
        <v>1319</v>
      </c>
      <c r="L54" s="1148" t="s">
        <v>1320</v>
      </c>
      <c r="M54" s="1277" t="e">
        <f>#REF!</f>
        <v>#REF!</v>
      </c>
      <c r="N54" s="1149" t="s">
        <v>1401</v>
      </c>
      <c r="O54" s="1149" t="s">
        <v>1402</v>
      </c>
      <c r="P54" s="1156"/>
      <c r="R54" s="1151" t="s">
        <v>1403</v>
      </c>
    </row>
    <row r="55" spans="2:18" s="1151" customFormat="1" ht="28.5" customHeight="1">
      <c r="B55" s="1141">
        <f t="shared" si="0"/>
        <v>44</v>
      </c>
      <c r="C55" s="1142">
        <v>44</v>
      </c>
      <c r="D55" s="1143" t="e">
        <f>#REF!</f>
        <v>#REF!</v>
      </c>
      <c r="E55" s="1144" t="e">
        <f>#REF!</f>
        <v>#REF!</v>
      </c>
      <c r="F55" s="1154">
        <v>0.39</v>
      </c>
      <c r="G55" s="1146" t="e">
        <f>#REF!</f>
        <v>#REF!</v>
      </c>
      <c r="H55" s="1291"/>
      <c r="I55" s="1270" t="e">
        <f>#REF!</f>
        <v>#REF!</v>
      </c>
      <c r="J55" s="1275">
        <v>5</v>
      </c>
      <c r="K55" s="1287" t="s">
        <v>1319</v>
      </c>
      <c r="L55" s="1148" t="s">
        <v>1320</v>
      </c>
      <c r="M55" s="1277" t="e">
        <f>#REF!</f>
        <v>#REF!</v>
      </c>
      <c r="N55" s="1149" t="s">
        <v>1404</v>
      </c>
      <c r="O55" s="1149" t="s">
        <v>1405</v>
      </c>
      <c r="P55" s="1156"/>
    </row>
    <row r="56" spans="2:18" s="1151" customFormat="1" ht="27.75" customHeight="1">
      <c r="B56" s="1141">
        <f t="shared" si="0"/>
        <v>45</v>
      </c>
      <c r="C56" s="1142">
        <v>45</v>
      </c>
      <c r="D56" s="1143" t="e">
        <f>#REF!</f>
        <v>#REF!</v>
      </c>
      <c r="E56" s="1144" t="e">
        <f>#REF!</f>
        <v>#REF!</v>
      </c>
      <c r="F56" s="1154">
        <v>0.3</v>
      </c>
      <c r="G56" s="1146" t="e">
        <f>#REF!</f>
        <v>#REF!</v>
      </c>
      <c r="H56" s="1291"/>
      <c r="I56" s="1270" t="e">
        <f>#REF!</f>
        <v>#REF!</v>
      </c>
      <c r="J56" s="1275">
        <v>5.5</v>
      </c>
      <c r="K56" s="1287" t="s">
        <v>1319</v>
      </c>
      <c r="L56" s="1148" t="s">
        <v>1320</v>
      </c>
      <c r="M56" s="1277" t="e">
        <f>#REF!</f>
        <v>#REF!</v>
      </c>
      <c r="N56" s="1149" t="s">
        <v>1406</v>
      </c>
      <c r="O56" s="1149" t="s">
        <v>1407</v>
      </c>
      <c r="P56" s="1156"/>
    </row>
    <row r="57" spans="2:18" s="1151" customFormat="1" ht="26.25" customHeight="1">
      <c r="B57" s="1141">
        <f>+B56+1</f>
        <v>46</v>
      </c>
      <c r="C57" s="1142">
        <v>46</v>
      </c>
      <c r="D57" s="1143" t="e">
        <f>#REF!</f>
        <v>#REF!</v>
      </c>
      <c r="E57" s="1144" t="e">
        <f>#REF!</f>
        <v>#REF!</v>
      </c>
      <c r="F57" s="1154">
        <v>0.82</v>
      </c>
      <c r="G57" s="1146" t="e">
        <f>#REF!</f>
        <v>#REF!</v>
      </c>
      <c r="H57" s="1291"/>
      <c r="I57" s="1270" t="e">
        <f>#REF!</f>
        <v>#REF!</v>
      </c>
      <c r="J57" s="1275">
        <v>6</v>
      </c>
      <c r="K57" s="1287" t="s">
        <v>1319</v>
      </c>
      <c r="L57" s="1148" t="s">
        <v>1320</v>
      </c>
      <c r="M57" s="1277" t="e">
        <f>#REF!</f>
        <v>#REF!</v>
      </c>
      <c r="N57" s="1149" t="s">
        <v>1405</v>
      </c>
      <c r="O57" s="1149" t="s">
        <v>1408</v>
      </c>
      <c r="P57" s="1156"/>
    </row>
    <row r="58" spans="2:18" s="1151" customFormat="1" ht="29.25" customHeight="1">
      <c r="B58" s="1141">
        <f t="shared" si="0"/>
        <v>47</v>
      </c>
      <c r="C58" s="1142">
        <v>47</v>
      </c>
      <c r="D58" s="1143" t="e">
        <f>#REF!</f>
        <v>#REF!</v>
      </c>
      <c r="E58" s="1144" t="e">
        <f>#REF!</f>
        <v>#REF!</v>
      </c>
      <c r="F58" s="1154">
        <v>0.83799999999999997</v>
      </c>
      <c r="G58" s="1146" t="e">
        <f>#REF!</f>
        <v>#REF!</v>
      </c>
      <c r="H58" s="1291"/>
      <c r="I58" s="1270" t="e">
        <f>#REF!</f>
        <v>#REF!</v>
      </c>
      <c r="J58" s="1275">
        <v>16</v>
      </c>
      <c r="K58" s="1287" t="s">
        <v>1319</v>
      </c>
      <c r="L58" s="1148" t="s">
        <v>1320</v>
      </c>
      <c r="M58" s="1277" t="e">
        <f>#REF!</f>
        <v>#REF!</v>
      </c>
      <c r="N58" s="1149" t="s">
        <v>1409</v>
      </c>
      <c r="O58" s="1149" t="s">
        <v>1341</v>
      </c>
      <c r="P58" s="1163"/>
    </row>
    <row r="59" spans="2:18" s="1151" customFormat="1" ht="20.100000000000001" customHeight="1">
      <c r="B59" s="1141">
        <f t="shared" si="0"/>
        <v>48</v>
      </c>
      <c r="C59" s="1142">
        <v>48</v>
      </c>
      <c r="D59" s="1143" t="e">
        <f>#REF!</f>
        <v>#REF!</v>
      </c>
      <c r="E59" s="1144" t="e">
        <f>#REF!</f>
        <v>#REF!</v>
      </c>
      <c r="F59" s="1154">
        <v>0.27500000000000002</v>
      </c>
      <c r="G59" s="1146" t="e">
        <f>#REF!</f>
        <v>#REF!</v>
      </c>
      <c r="H59" s="1291"/>
      <c r="I59" s="1270" t="e">
        <f>#REF!</f>
        <v>#REF!</v>
      </c>
      <c r="J59" s="1275">
        <v>5</v>
      </c>
      <c r="K59" s="1287" t="s">
        <v>1319</v>
      </c>
      <c r="L59" s="1148" t="s">
        <v>1320</v>
      </c>
      <c r="M59" s="1277" t="e">
        <f>#REF!</f>
        <v>#REF!</v>
      </c>
      <c r="N59" s="1149" t="s">
        <v>1410</v>
      </c>
      <c r="O59" s="1149" t="s">
        <v>1411</v>
      </c>
      <c r="P59" s="1163"/>
    </row>
    <row r="60" spans="2:18" s="1151" customFormat="1" ht="20.100000000000001" customHeight="1">
      <c r="B60" s="1141">
        <f t="shared" si="0"/>
        <v>49</v>
      </c>
      <c r="C60" s="1142">
        <v>49</v>
      </c>
      <c r="D60" s="1143" t="e">
        <f>#REF!</f>
        <v>#REF!</v>
      </c>
      <c r="E60" s="1144" t="e">
        <f>#REF!</f>
        <v>#REF!</v>
      </c>
      <c r="F60" s="1154">
        <v>1.762</v>
      </c>
      <c r="G60" s="1146" t="e">
        <f>#REF!</f>
        <v>#REF!</v>
      </c>
      <c r="H60" s="1291"/>
      <c r="I60" s="1270" t="e">
        <f>#REF!</f>
        <v>#REF!</v>
      </c>
      <c r="J60" s="1275">
        <v>20</v>
      </c>
      <c r="K60" s="1287" t="s">
        <v>1319</v>
      </c>
      <c r="L60" s="1148" t="s">
        <v>1320</v>
      </c>
      <c r="M60" s="1277" t="e">
        <f>#REF!</f>
        <v>#REF!</v>
      </c>
      <c r="N60" s="1149" t="s">
        <v>1412</v>
      </c>
      <c r="O60" s="1149" t="s">
        <v>1413</v>
      </c>
      <c r="P60" s="1163"/>
    </row>
    <row r="61" spans="2:18" s="1151" customFormat="1" ht="28.5" customHeight="1">
      <c r="B61" s="1141">
        <f t="shared" si="0"/>
        <v>50</v>
      </c>
      <c r="C61" s="1142">
        <v>50</v>
      </c>
      <c r="D61" s="1143" t="e">
        <f>#REF!</f>
        <v>#REF!</v>
      </c>
      <c r="E61" s="1144" t="e">
        <f>#REF!</f>
        <v>#REF!</v>
      </c>
      <c r="F61" s="1154">
        <v>1.367</v>
      </c>
      <c r="G61" s="1146" t="e">
        <f>#REF!</f>
        <v>#REF!</v>
      </c>
      <c r="H61" s="1291"/>
      <c r="I61" s="1270" t="e">
        <f>#REF!</f>
        <v>#REF!</v>
      </c>
      <c r="J61" s="1275">
        <v>18</v>
      </c>
      <c r="K61" s="1287" t="s">
        <v>1319</v>
      </c>
      <c r="L61" s="1148" t="s">
        <v>1320</v>
      </c>
      <c r="M61" s="1277" t="e">
        <f>#REF!</f>
        <v>#REF!</v>
      </c>
      <c r="N61" s="1149" t="s">
        <v>1414</v>
      </c>
      <c r="O61" s="1149" t="s">
        <v>1415</v>
      </c>
      <c r="P61" s="1163"/>
    </row>
    <row r="62" spans="2:18" s="1151" customFormat="1" ht="25.5" customHeight="1">
      <c r="B62" s="1141">
        <f t="shared" si="0"/>
        <v>51</v>
      </c>
      <c r="C62" s="1142">
        <v>51</v>
      </c>
      <c r="D62" s="1143" t="e">
        <f>#REF!</f>
        <v>#REF!</v>
      </c>
      <c r="E62" s="1144" t="e">
        <f>#REF!</f>
        <v>#REF!</v>
      </c>
      <c r="F62" s="1154">
        <v>0.26</v>
      </c>
      <c r="G62" s="1146" t="e">
        <f>#REF!</f>
        <v>#REF!</v>
      </c>
      <c r="H62" s="1291"/>
      <c r="I62" s="1270" t="e">
        <f>#REF!</f>
        <v>#REF!</v>
      </c>
      <c r="J62" s="1275">
        <v>6.5</v>
      </c>
      <c r="K62" s="1287" t="s">
        <v>1319</v>
      </c>
      <c r="L62" s="1148" t="s">
        <v>1320</v>
      </c>
      <c r="M62" s="1277" t="e">
        <f>#REF!</f>
        <v>#REF!</v>
      </c>
      <c r="N62" s="1149" t="s">
        <v>1416</v>
      </c>
      <c r="O62" s="1149" t="s">
        <v>1417</v>
      </c>
      <c r="P62" s="1150"/>
      <c r="R62" s="1151" t="s">
        <v>1391</v>
      </c>
    </row>
    <row r="63" spans="2:18" s="1151" customFormat="1" ht="26.25" customHeight="1">
      <c r="B63" s="1141">
        <f t="shared" si="0"/>
        <v>52</v>
      </c>
      <c r="C63" s="1142">
        <v>52</v>
      </c>
      <c r="D63" s="1143" t="e">
        <f>#REF!</f>
        <v>#REF!</v>
      </c>
      <c r="E63" s="1144" t="e">
        <f>#REF!</f>
        <v>#REF!</v>
      </c>
      <c r="F63" s="1154">
        <v>0.248</v>
      </c>
      <c r="G63" s="1146" t="e">
        <f>#REF!</f>
        <v>#REF!</v>
      </c>
      <c r="H63" s="1291"/>
      <c r="I63" s="1270" t="e">
        <f>#REF!</f>
        <v>#REF!</v>
      </c>
      <c r="J63" s="1275">
        <v>5</v>
      </c>
      <c r="K63" s="1287" t="s">
        <v>1319</v>
      </c>
      <c r="L63" s="1148" t="s">
        <v>1320</v>
      </c>
      <c r="M63" s="1277" t="e">
        <f>#REF!</f>
        <v>#REF!</v>
      </c>
      <c r="N63" s="1149" t="s">
        <v>1418</v>
      </c>
      <c r="O63" s="1149" t="s">
        <v>1419</v>
      </c>
      <c r="P63" s="1156"/>
    </row>
    <row r="64" spans="2:18" s="1151" customFormat="1" ht="26.25" customHeight="1">
      <c r="B64" s="1141">
        <f t="shared" si="0"/>
        <v>53</v>
      </c>
      <c r="C64" s="1142">
        <v>53</v>
      </c>
      <c r="D64" s="1143" t="e">
        <f>#REF!</f>
        <v>#REF!</v>
      </c>
      <c r="E64" s="1144" t="e">
        <f>#REF!</f>
        <v>#REF!</v>
      </c>
      <c r="F64" s="1154">
        <v>0.69499999999999995</v>
      </c>
      <c r="G64" s="1146" t="e">
        <f>#REF!</f>
        <v>#REF!</v>
      </c>
      <c r="H64" s="1291"/>
      <c r="I64" s="1270" t="e">
        <f>#REF!</f>
        <v>#REF!</v>
      </c>
      <c r="J64" s="1275">
        <v>7</v>
      </c>
      <c r="K64" s="1287" t="s">
        <v>1319</v>
      </c>
      <c r="L64" s="1148" t="s">
        <v>1320</v>
      </c>
      <c r="M64" s="1277" t="e">
        <f>#REF!</f>
        <v>#REF!</v>
      </c>
      <c r="N64" s="1149" t="s">
        <v>1420</v>
      </c>
      <c r="O64" s="1149" t="s">
        <v>1421</v>
      </c>
      <c r="P64" s="1156"/>
    </row>
    <row r="65" spans="2:18" s="1151" customFormat="1" ht="27" customHeight="1">
      <c r="B65" s="1141">
        <f t="shared" si="0"/>
        <v>54</v>
      </c>
      <c r="C65" s="1142">
        <v>54</v>
      </c>
      <c r="D65" s="1143" t="e">
        <f>#REF!</f>
        <v>#REF!</v>
      </c>
      <c r="E65" s="1144" t="e">
        <f>#REF!</f>
        <v>#REF!</v>
      </c>
      <c r="F65" s="1154">
        <v>0.19400000000000001</v>
      </c>
      <c r="G65" s="1146" t="e">
        <f>#REF!</f>
        <v>#REF!</v>
      </c>
      <c r="H65" s="1291"/>
      <c r="I65" s="1270" t="e">
        <f>#REF!</f>
        <v>#REF!</v>
      </c>
      <c r="J65" s="1275">
        <v>6.5</v>
      </c>
      <c r="K65" s="1287" t="s">
        <v>2174</v>
      </c>
      <c r="L65" s="1148" t="s">
        <v>1320</v>
      </c>
      <c r="M65" s="1277" t="e">
        <f>#REF!</f>
        <v>#REF!</v>
      </c>
      <c r="N65" s="1149" t="s">
        <v>1422</v>
      </c>
      <c r="O65" s="1149" t="s">
        <v>1423</v>
      </c>
      <c r="P65" s="1156"/>
      <c r="R65" s="1151" t="s">
        <v>1424</v>
      </c>
    </row>
    <row r="66" spans="2:18" s="1151" customFormat="1" ht="20.100000000000001" customHeight="1">
      <c r="B66" s="1141">
        <f t="shared" si="0"/>
        <v>55</v>
      </c>
      <c r="C66" s="1142">
        <v>55</v>
      </c>
      <c r="D66" s="1143" t="e">
        <f>#REF!</f>
        <v>#REF!</v>
      </c>
      <c r="E66" s="1144" t="e">
        <f>#REF!</f>
        <v>#REF!</v>
      </c>
      <c r="F66" s="1154">
        <v>0.28499999999999998</v>
      </c>
      <c r="G66" s="1146" t="e">
        <f>#REF!</f>
        <v>#REF!</v>
      </c>
      <c r="H66" s="1291"/>
      <c r="I66" s="1270" t="e">
        <f>#REF!</f>
        <v>#REF!</v>
      </c>
      <c r="J66" s="1275">
        <v>3.5</v>
      </c>
      <c r="K66" s="1287" t="s">
        <v>2174</v>
      </c>
      <c r="L66" s="1148" t="s">
        <v>1320</v>
      </c>
      <c r="M66" s="1277" t="e">
        <f>#REF!</f>
        <v>#REF!</v>
      </c>
      <c r="N66" s="1149" t="s">
        <v>1425</v>
      </c>
      <c r="O66" s="1149" t="s">
        <v>1426</v>
      </c>
      <c r="P66" s="1156"/>
    </row>
    <row r="67" spans="2:18" s="1151" customFormat="1" ht="26.25" customHeight="1">
      <c r="B67" s="1141">
        <f t="shared" si="0"/>
        <v>56</v>
      </c>
      <c r="C67" s="1142">
        <v>56</v>
      </c>
      <c r="D67" s="1143" t="e">
        <f>#REF!</f>
        <v>#REF!</v>
      </c>
      <c r="E67" s="1144" t="e">
        <f>#REF!</f>
        <v>#REF!</v>
      </c>
      <c r="F67" s="1154">
        <v>0.20499999999999999</v>
      </c>
      <c r="G67" s="1146" t="e">
        <f>#REF!</f>
        <v>#REF!</v>
      </c>
      <c r="H67" s="1291"/>
      <c r="I67" s="1270" t="e">
        <f>#REF!</f>
        <v>#REF!</v>
      </c>
      <c r="J67" s="1275">
        <v>4.5</v>
      </c>
      <c r="K67" s="1287" t="s">
        <v>2174</v>
      </c>
      <c r="L67" s="1148" t="s">
        <v>1320</v>
      </c>
      <c r="M67" s="1277" t="e">
        <f>#REF!</f>
        <v>#REF!</v>
      </c>
      <c r="N67" s="1149" t="s">
        <v>1427</v>
      </c>
      <c r="O67" s="1149" t="s">
        <v>1428</v>
      </c>
      <c r="P67" s="1156"/>
    </row>
    <row r="68" spans="2:18" s="1151" customFormat="1" ht="26.25" customHeight="1">
      <c r="B68" s="1141">
        <f t="shared" si="0"/>
        <v>57</v>
      </c>
      <c r="C68" s="1142">
        <v>57</v>
      </c>
      <c r="D68" s="1143" t="e">
        <f>#REF!</f>
        <v>#REF!</v>
      </c>
      <c r="E68" s="1144" t="e">
        <f>#REF!</f>
        <v>#REF!</v>
      </c>
      <c r="F68" s="1154">
        <v>9.1999999999999998E-2</v>
      </c>
      <c r="G68" s="1146" t="e">
        <f>#REF!</f>
        <v>#REF!</v>
      </c>
      <c r="H68" s="1291"/>
      <c r="I68" s="1270" t="e">
        <f>#REF!</f>
        <v>#REF!</v>
      </c>
      <c r="J68" s="1275">
        <v>4</v>
      </c>
      <c r="K68" s="1287" t="s">
        <v>2174</v>
      </c>
      <c r="L68" s="1148" t="s">
        <v>1320</v>
      </c>
      <c r="M68" s="1277" t="e">
        <f>#REF!</f>
        <v>#REF!</v>
      </c>
      <c r="N68" s="1149" t="s">
        <v>1429</v>
      </c>
      <c r="O68" s="1149" t="s">
        <v>1430</v>
      </c>
      <c r="P68" s="1156"/>
    </row>
    <row r="69" spans="2:18" s="1151" customFormat="1" ht="25.5" customHeight="1">
      <c r="B69" s="1141">
        <f t="shared" si="0"/>
        <v>58</v>
      </c>
      <c r="C69" s="1142">
        <v>58</v>
      </c>
      <c r="D69" s="1143" t="e">
        <f>#REF!</f>
        <v>#REF!</v>
      </c>
      <c r="E69" s="1144" t="e">
        <f>#REF!</f>
        <v>#REF!</v>
      </c>
      <c r="F69" s="1154">
        <v>9.0999999999999998E-2</v>
      </c>
      <c r="G69" s="1146" t="e">
        <f>#REF!</f>
        <v>#REF!</v>
      </c>
      <c r="H69" s="1291"/>
      <c r="I69" s="1270" t="e">
        <f>#REF!</f>
        <v>#REF!</v>
      </c>
      <c r="J69" s="1275">
        <v>4</v>
      </c>
      <c r="K69" s="1287" t="s">
        <v>2174</v>
      </c>
      <c r="L69" s="1148" t="s">
        <v>1320</v>
      </c>
      <c r="M69" s="1277" t="e">
        <f>#REF!</f>
        <v>#REF!</v>
      </c>
      <c r="N69" s="1149" t="s">
        <v>1431</v>
      </c>
      <c r="O69" s="1149" t="s">
        <v>1430</v>
      </c>
      <c r="P69" s="1156"/>
    </row>
    <row r="70" spans="2:18" s="1151" customFormat="1" ht="20.100000000000001" customHeight="1">
      <c r="B70" s="1141">
        <f>+B69+1</f>
        <v>59</v>
      </c>
      <c r="C70" s="1142">
        <v>59</v>
      </c>
      <c r="D70" s="1143" t="e">
        <f>#REF!</f>
        <v>#REF!</v>
      </c>
      <c r="E70" s="1144" t="e">
        <f>#REF!</f>
        <v>#REF!</v>
      </c>
      <c r="F70" s="1154">
        <v>8.8999999999999996E-2</v>
      </c>
      <c r="G70" s="1146" t="e">
        <f>#REF!</f>
        <v>#REF!</v>
      </c>
      <c r="H70" s="1291"/>
      <c r="I70" s="1270" t="e">
        <f>#REF!</f>
        <v>#REF!</v>
      </c>
      <c r="J70" s="1275">
        <v>4</v>
      </c>
      <c r="K70" s="1287" t="s">
        <v>2174</v>
      </c>
      <c r="L70" s="1148" t="s">
        <v>1320</v>
      </c>
      <c r="M70" s="1277" t="e">
        <f>#REF!</f>
        <v>#REF!</v>
      </c>
      <c r="N70" s="1149" t="s">
        <v>1432</v>
      </c>
      <c r="O70" s="1149" t="s">
        <v>1433</v>
      </c>
      <c r="P70" s="1156"/>
    </row>
    <row r="71" spans="2:18" s="1151" customFormat="1" ht="26.25" customHeight="1">
      <c r="B71" s="1141">
        <f t="shared" si="0"/>
        <v>60</v>
      </c>
      <c r="C71" s="1142">
        <v>60</v>
      </c>
      <c r="D71" s="1143" t="e">
        <f>#REF!</f>
        <v>#REF!</v>
      </c>
      <c r="E71" s="1144" t="e">
        <f>#REF!</f>
        <v>#REF!</v>
      </c>
      <c r="F71" s="1154">
        <v>0.38800000000000001</v>
      </c>
      <c r="G71" s="1146" t="e">
        <f>#REF!</f>
        <v>#REF!</v>
      </c>
      <c r="H71" s="1291"/>
      <c r="I71" s="1270" t="e">
        <f>#REF!</f>
        <v>#REF!</v>
      </c>
      <c r="J71" s="1275">
        <v>6</v>
      </c>
      <c r="K71" s="1287" t="s">
        <v>2174</v>
      </c>
      <c r="L71" s="1148" t="s">
        <v>1320</v>
      </c>
      <c r="M71" s="1277" t="e">
        <f>#REF!</f>
        <v>#REF!</v>
      </c>
      <c r="N71" s="1149" t="s">
        <v>1434</v>
      </c>
      <c r="O71" s="1149" t="s">
        <v>1435</v>
      </c>
      <c r="P71" s="1156"/>
    </row>
    <row r="72" spans="2:18" s="1151" customFormat="1" ht="26.25" customHeight="1">
      <c r="B72" s="1141">
        <f t="shared" si="0"/>
        <v>61</v>
      </c>
      <c r="C72" s="1142">
        <v>61</v>
      </c>
      <c r="D72" s="1143" t="e">
        <f>#REF!</f>
        <v>#REF!</v>
      </c>
      <c r="E72" s="1144" t="e">
        <f>#REF!</f>
        <v>#REF!</v>
      </c>
      <c r="F72" s="1154">
        <v>0.64700000000000002</v>
      </c>
      <c r="G72" s="1146" t="e">
        <f>#REF!</f>
        <v>#REF!</v>
      </c>
      <c r="H72" s="1291"/>
      <c r="I72" s="1270" t="e">
        <f>#REF!</f>
        <v>#REF!</v>
      </c>
      <c r="J72" s="1275">
        <v>5.5</v>
      </c>
      <c r="K72" s="1287" t="s">
        <v>2175</v>
      </c>
      <c r="L72" s="1148" t="s">
        <v>1320</v>
      </c>
      <c r="M72" s="1277" t="e">
        <f>#REF!</f>
        <v>#REF!</v>
      </c>
      <c r="N72" s="1149" t="s">
        <v>1436</v>
      </c>
      <c r="O72" s="1149" t="s">
        <v>1437</v>
      </c>
      <c r="P72" s="1156"/>
    </row>
    <row r="73" spans="2:18" s="1151" customFormat="1" ht="28.5" customHeight="1">
      <c r="B73" s="1141">
        <f t="shared" si="0"/>
        <v>62</v>
      </c>
      <c r="C73" s="1142">
        <v>62</v>
      </c>
      <c r="D73" s="1143" t="e">
        <f>#REF!</f>
        <v>#REF!</v>
      </c>
      <c r="E73" s="1144" t="e">
        <f>#REF!</f>
        <v>#REF!</v>
      </c>
      <c r="F73" s="1154">
        <v>0.30099999999999999</v>
      </c>
      <c r="G73" s="1146" t="e">
        <f>#REF!</f>
        <v>#REF!</v>
      </c>
      <c r="H73" s="1291"/>
      <c r="I73" s="1270" t="e">
        <f>#REF!</f>
        <v>#REF!</v>
      </c>
      <c r="J73" s="1275">
        <v>6</v>
      </c>
      <c r="K73" s="1287" t="s">
        <v>1319</v>
      </c>
      <c r="L73" s="1148" t="s">
        <v>1320</v>
      </c>
      <c r="M73" s="1277" t="e">
        <f>#REF!</f>
        <v>#REF!</v>
      </c>
      <c r="N73" s="1149" t="s">
        <v>1438</v>
      </c>
      <c r="O73" s="1149" t="s">
        <v>1439</v>
      </c>
      <c r="P73" s="1156"/>
      <c r="R73" s="1151" t="s">
        <v>1440</v>
      </c>
    </row>
    <row r="74" spans="2:18" s="1151" customFormat="1" ht="27" customHeight="1">
      <c r="B74" s="1141">
        <f t="shared" si="0"/>
        <v>63</v>
      </c>
      <c r="C74" s="1142">
        <v>63</v>
      </c>
      <c r="D74" s="1143" t="e">
        <f>#REF!</f>
        <v>#REF!</v>
      </c>
      <c r="E74" s="1144" t="e">
        <f>#REF!</f>
        <v>#REF!</v>
      </c>
      <c r="F74" s="1154">
        <v>0.439</v>
      </c>
      <c r="G74" s="1146" t="e">
        <f>#REF!</f>
        <v>#REF!</v>
      </c>
      <c r="H74" s="1291"/>
      <c r="I74" s="1270" t="e">
        <f>#REF!</f>
        <v>#REF!</v>
      </c>
      <c r="J74" s="1275">
        <v>5</v>
      </c>
      <c r="K74" s="1287" t="s">
        <v>1319</v>
      </c>
      <c r="L74" s="1148" t="s">
        <v>1320</v>
      </c>
      <c r="M74" s="1277" t="e">
        <f>#REF!</f>
        <v>#REF!</v>
      </c>
      <c r="N74" s="1149" t="s">
        <v>1441</v>
      </c>
      <c r="O74" s="1149" t="s">
        <v>1442</v>
      </c>
      <c r="P74" s="1156"/>
    </row>
    <row r="75" spans="2:18" s="1151" customFormat="1" ht="20.100000000000001" customHeight="1">
      <c r="B75" s="1141">
        <f t="shared" si="0"/>
        <v>64</v>
      </c>
      <c r="C75" s="1142">
        <v>64</v>
      </c>
      <c r="D75" s="1143" t="e">
        <f>#REF!</f>
        <v>#REF!</v>
      </c>
      <c r="E75" s="1144" t="e">
        <f>#REF!</f>
        <v>#REF!</v>
      </c>
      <c r="F75" s="1154">
        <v>0.15</v>
      </c>
      <c r="G75" s="1146" t="e">
        <f>#REF!</f>
        <v>#REF!</v>
      </c>
      <c r="H75" s="1291"/>
      <c r="I75" s="1270" t="e">
        <f>#REF!</f>
        <v>#REF!</v>
      </c>
      <c r="J75" s="1275">
        <v>5</v>
      </c>
      <c r="K75" s="1287" t="s">
        <v>1319</v>
      </c>
      <c r="L75" s="1148" t="s">
        <v>1320</v>
      </c>
      <c r="M75" s="1277" t="e">
        <f>#REF!</f>
        <v>#REF!</v>
      </c>
      <c r="N75" s="1149" t="s">
        <v>1443</v>
      </c>
      <c r="O75" s="1149" t="s">
        <v>1444</v>
      </c>
      <c r="P75" s="1156"/>
    </row>
    <row r="76" spans="2:18" s="1151" customFormat="1" ht="20.100000000000001" customHeight="1">
      <c r="B76" s="1141">
        <f t="shared" si="0"/>
        <v>65</v>
      </c>
      <c r="C76" s="1142">
        <v>65</v>
      </c>
      <c r="D76" s="1143" t="e">
        <f>#REF!</f>
        <v>#REF!</v>
      </c>
      <c r="E76" s="1144" t="e">
        <f>#REF!</f>
        <v>#REF!</v>
      </c>
      <c r="F76" s="1154">
        <v>0.34100000000000003</v>
      </c>
      <c r="G76" s="1146" t="e">
        <f>#REF!</f>
        <v>#REF!</v>
      </c>
      <c r="H76" s="1291"/>
      <c r="I76" s="1270" t="e">
        <f>#REF!</f>
        <v>#REF!</v>
      </c>
      <c r="J76" s="1275">
        <v>5</v>
      </c>
      <c r="K76" s="1287" t="s">
        <v>1319</v>
      </c>
      <c r="L76" s="1148" t="s">
        <v>1320</v>
      </c>
      <c r="M76" s="1277" t="e">
        <f>#REF!</f>
        <v>#REF!</v>
      </c>
      <c r="N76" s="1149" t="s">
        <v>1445</v>
      </c>
      <c r="O76" s="1149" t="s">
        <v>1446</v>
      </c>
      <c r="P76" s="1156"/>
    </row>
    <row r="77" spans="2:18" s="1151" customFormat="1" ht="27.75" customHeight="1">
      <c r="B77" s="1141">
        <f t="shared" si="0"/>
        <v>66</v>
      </c>
      <c r="C77" s="1142">
        <v>66</v>
      </c>
      <c r="D77" s="1143" t="e">
        <f>#REF!</f>
        <v>#REF!</v>
      </c>
      <c r="E77" s="1144" t="e">
        <f>#REF!</f>
        <v>#REF!</v>
      </c>
      <c r="F77" s="1154">
        <v>0.56799999999999995</v>
      </c>
      <c r="G77" s="1146" t="e">
        <f>#REF!</f>
        <v>#REF!</v>
      </c>
      <c r="H77" s="1291"/>
      <c r="I77" s="1270" t="e">
        <f>#REF!</f>
        <v>#REF!</v>
      </c>
      <c r="J77" s="1275">
        <v>5</v>
      </c>
      <c r="K77" s="1287" t="s">
        <v>1319</v>
      </c>
      <c r="L77" s="1148" t="s">
        <v>1320</v>
      </c>
      <c r="M77" s="1277" t="e">
        <f>#REF!</f>
        <v>#REF!</v>
      </c>
      <c r="N77" s="1149" t="s">
        <v>1447</v>
      </c>
      <c r="O77" s="1149" t="s">
        <v>1448</v>
      </c>
      <c r="P77" s="1156"/>
    </row>
    <row r="78" spans="2:18" s="1151" customFormat="1" ht="27.75" customHeight="1">
      <c r="B78" s="1141">
        <f>+B77+1</f>
        <v>67</v>
      </c>
      <c r="C78" s="1142">
        <v>67</v>
      </c>
      <c r="D78" s="1143" t="e">
        <f>#REF!</f>
        <v>#REF!</v>
      </c>
      <c r="E78" s="1144" t="e">
        <f>#REF!</f>
        <v>#REF!</v>
      </c>
      <c r="F78" s="1164">
        <v>0.27400000000000002</v>
      </c>
      <c r="G78" s="1146" t="e">
        <f>#REF!</f>
        <v>#REF!</v>
      </c>
      <c r="H78" s="1291"/>
      <c r="I78" s="1270" t="e">
        <f>#REF!</f>
        <v>#REF!</v>
      </c>
      <c r="J78" s="1275">
        <v>6.5</v>
      </c>
      <c r="K78" s="1287" t="s">
        <v>1319</v>
      </c>
      <c r="L78" s="1148" t="s">
        <v>1320</v>
      </c>
      <c r="M78" s="1277" t="e">
        <f>#REF!</f>
        <v>#REF!</v>
      </c>
      <c r="N78" s="1149" t="s">
        <v>1449</v>
      </c>
      <c r="O78" s="1149" t="s">
        <v>1450</v>
      </c>
      <c r="P78" s="1156"/>
    </row>
    <row r="79" spans="2:18" s="1151" customFormat="1" ht="29.25" customHeight="1">
      <c r="B79" s="1141">
        <f>+B78+1</f>
        <v>68</v>
      </c>
      <c r="C79" s="1142">
        <v>68</v>
      </c>
      <c r="D79" s="1143" t="e">
        <f>#REF!</f>
        <v>#REF!</v>
      </c>
      <c r="E79" s="1144" t="e">
        <f>#REF!</f>
        <v>#REF!</v>
      </c>
      <c r="F79" s="1154">
        <v>0.39100000000000001</v>
      </c>
      <c r="G79" s="1146" t="e">
        <f>#REF!</f>
        <v>#REF!</v>
      </c>
      <c r="H79" s="1291"/>
      <c r="I79" s="1270" t="e">
        <f>#REF!</f>
        <v>#REF!</v>
      </c>
      <c r="J79" s="1275">
        <v>6.5</v>
      </c>
      <c r="K79" s="1287" t="s">
        <v>1319</v>
      </c>
      <c r="L79" s="1148" t="s">
        <v>1320</v>
      </c>
      <c r="M79" s="1277" t="e">
        <f>#REF!</f>
        <v>#REF!</v>
      </c>
      <c r="N79" s="1149" t="s">
        <v>1451</v>
      </c>
      <c r="O79" s="1149" t="s">
        <v>1452</v>
      </c>
      <c r="P79" s="1156"/>
    </row>
    <row r="80" spans="2:18" s="1151" customFormat="1" ht="26.25" customHeight="1">
      <c r="B80" s="1141">
        <f>+B79+1</f>
        <v>69</v>
      </c>
      <c r="C80" s="1142">
        <v>69</v>
      </c>
      <c r="D80" s="1143" t="e">
        <f>#REF!</f>
        <v>#REF!</v>
      </c>
      <c r="E80" s="1144" t="e">
        <f>#REF!</f>
        <v>#REF!</v>
      </c>
      <c r="F80" s="1154">
        <v>0.157</v>
      </c>
      <c r="G80" s="1146" t="e">
        <f>#REF!</f>
        <v>#REF!</v>
      </c>
      <c r="H80" s="1291"/>
      <c r="I80" s="1270" t="e">
        <f>#REF!</f>
        <v>#REF!</v>
      </c>
      <c r="J80" s="1275">
        <v>5</v>
      </c>
      <c r="K80" s="1287" t="s">
        <v>1319</v>
      </c>
      <c r="L80" s="1148" t="s">
        <v>1320</v>
      </c>
      <c r="M80" s="1277" t="e">
        <f>#REF!</f>
        <v>#REF!</v>
      </c>
      <c r="N80" s="1149" t="s">
        <v>1453</v>
      </c>
      <c r="O80" s="1149" t="s">
        <v>1454</v>
      </c>
      <c r="P80" s="1156"/>
    </row>
    <row r="81" spans="2:19" s="1151" customFormat="1" ht="20.100000000000001" customHeight="1">
      <c r="B81" s="1141">
        <f>+B80+1</f>
        <v>70</v>
      </c>
      <c r="C81" s="1142">
        <v>70</v>
      </c>
      <c r="D81" s="1143" t="e">
        <f>#REF!</f>
        <v>#REF!</v>
      </c>
      <c r="E81" s="1144" t="e">
        <f>#REF!</f>
        <v>#REF!</v>
      </c>
      <c r="F81" s="1154">
        <v>0.29699999999999999</v>
      </c>
      <c r="G81" s="1146" t="e">
        <f>#REF!</f>
        <v>#REF!</v>
      </c>
      <c r="H81" s="1291"/>
      <c r="I81" s="1270" t="e">
        <f>#REF!</f>
        <v>#REF!</v>
      </c>
      <c r="J81" s="1275">
        <v>10</v>
      </c>
      <c r="K81" s="1287" t="s">
        <v>1319</v>
      </c>
      <c r="L81" s="1148" t="s">
        <v>1320</v>
      </c>
      <c r="M81" s="1277" t="e">
        <f>#REF!</f>
        <v>#REF!</v>
      </c>
      <c r="N81" s="1149" t="s">
        <v>1455</v>
      </c>
      <c r="O81" s="1149" t="s">
        <v>1456</v>
      </c>
      <c r="P81" s="1156"/>
      <c r="R81" s="1151" t="s">
        <v>1457</v>
      </c>
    </row>
    <row r="82" spans="2:19" s="1151" customFormat="1" ht="28.5" customHeight="1">
      <c r="B82" s="1141">
        <f>+B81+1</f>
        <v>71</v>
      </c>
      <c r="C82" s="1142">
        <v>71</v>
      </c>
      <c r="D82" s="1143" t="e">
        <f>#REF!</f>
        <v>#REF!</v>
      </c>
      <c r="E82" s="1144" t="e">
        <f>#REF!</f>
        <v>#REF!</v>
      </c>
      <c r="F82" s="1154">
        <v>2.839</v>
      </c>
      <c r="G82" s="1146" t="e">
        <f>#REF!</f>
        <v>#REF!</v>
      </c>
      <c r="H82" s="1291"/>
      <c r="I82" s="1270" t="e">
        <f>#REF!</f>
        <v>#REF!</v>
      </c>
      <c r="J82" s="1275">
        <v>6</v>
      </c>
      <c r="K82" s="1287" t="s">
        <v>1319</v>
      </c>
      <c r="L82" s="1148" t="s">
        <v>1320</v>
      </c>
      <c r="M82" s="1277" t="e">
        <f>#REF!</f>
        <v>#REF!</v>
      </c>
      <c r="N82" s="1149" t="s">
        <v>1458</v>
      </c>
      <c r="O82" s="1149" t="s">
        <v>1459</v>
      </c>
      <c r="P82" s="1156"/>
    </row>
    <row r="83" spans="2:19" s="1151" customFormat="1" ht="27.75" customHeight="1">
      <c r="B83" s="1141">
        <f t="shared" ref="B83:B105" si="1">+B82+1</f>
        <v>72</v>
      </c>
      <c r="C83" s="1142">
        <v>72</v>
      </c>
      <c r="D83" s="1143" t="e">
        <f>#REF!</f>
        <v>#REF!</v>
      </c>
      <c r="E83" s="1144" t="e">
        <f>#REF!</f>
        <v>#REF!</v>
      </c>
      <c r="F83" s="1154">
        <v>2.222</v>
      </c>
      <c r="G83" s="1146" t="e">
        <f>#REF!</f>
        <v>#REF!</v>
      </c>
      <c r="H83" s="1291"/>
      <c r="I83" s="1270" t="e">
        <f>#REF!</f>
        <v>#REF!</v>
      </c>
      <c r="J83" s="1275">
        <v>6</v>
      </c>
      <c r="K83" s="1287" t="s">
        <v>1319</v>
      </c>
      <c r="L83" s="1148" t="s">
        <v>1320</v>
      </c>
      <c r="M83" s="1277" t="e">
        <f>#REF!</f>
        <v>#REF!</v>
      </c>
      <c r="N83" s="1149" t="s">
        <v>1460</v>
      </c>
      <c r="O83" s="1149" t="s">
        <v>1461</v>
      </c>
      <c r="P83" s="1156"/>
      <c r="R83" s="1151" t="s">
        <v>1462</v>
      </c>
    </row>
    <row r="84" spans="2:19" s="1151" customFormat="1" ht="20.100000000000001" customHeight="1">
      <c r="B84" s="1141">
        <f t="shared" si="1"/>
        <v>73</v>
      </c>
      <c r="C84" s="1142">
        <v>73</v>
      </c>
      <c r="D84" s="1143" t="e">
        <f>#REF!</f>
        <v>#REF!</v>
      </c>
      <c r="E84" s="1144" t="e">
        <f>#REF!</f>
        <v>#REF!</v>
      </c>
      <c r="F84" s="1154">
        <v>1.843</v>
      </c>
      <c r="G84" s="1146" t="e">
        <f>#REF!</f>
        <v>#REF!</v>
      </c>
      <c r="H84" s="1291"/>
      <c r="I84" s="1270" t="e">
        <f>#REF!</f>
        <v>#REF!</v>
      </c>
      <c r="J84" s="1275">
        <v>6</v>
      </c>
      <c r="K84" s="1287" t="s">
        <v>1319</v>
      </c>
      <c r="L84" s="1148" t="s">
        <v>1320</v>
      </c>
      <c r="M84" s="1277" t="e">
        <f>#REF!</f>
        <v>#REF!</v>
      </c>
      <c r="N84" s="1149" t="s">
        <v>1463</v>
      </c>
      <c r="O84" s="1149" t="s">
        <v>1464</v>
      </c>
      <c r="P84" s="1156"/>
      <c r="R84" s="1151" t="s">
        <v>1465</v>
      </c>
    </row>
    <row r="85" spans="2:19" s="1151" customFormat="1" ht="27.75" customHeight="1">
      <c r="B85" s="1141">
        <f t="shared" si="1"/>
        <v>74</v>
      </c>
      <c r="C85" s="1142">
        <v>74</v>
      </c>
      <c r="D85" s="1143" t="e">
        <f>#REF!</f>
        <v>#REF!</v>
      </c>
      <c r="E85" s="1144" t="e">
        <f>#REF!</f>
        <v>#REF!</v>
      </c>
      <c r="F85" s="1154">
        <v>1.157</v>
      </c>
      <c r="G85" s="1146" t="e">
        <f>#REF!</f>
        <v>#REF!</v>
      </c>
      <c r="H85" s="1291"/>
      <c r="I85" s="1270" t="e">
        <f>#REF!</f>
        <v>#REF!</v>
      </c>
      <c r="J85" s="1275">
        <v>6</v>
      </c>
      <c r="K85" s="1287" t="s">
        <v>1319</v>
      </c>
      <c r="L85" s="1148" t="s">
        <v>1320</v>
      </c>
      <c r="M85" s="1277" t="e">
        <f>#REF!</f>
        <v>#REF!</v>
      </c>
      <c r="N85" s="1149" t="s">
        <v>1466</v>
      </c>
      <c r="O85" s="1149" t="s">
        <v>1467</v>
      </c>
      <c r="P85" s="1156"/>
      <c r="R85" s="1151" t="s">
        <v>1468</v>
      </c>
    </row>
    <row r="86" spans="2:19" s="1151" customFormat="1" ht="18.75" customHeight="1">
      <c r="B86" s="1141">
        <f t="shared" si="1"/>
        <v>75</v>
      </c>
      <c r="C86" s="1142">
        <v>75</v>
      </c>
      <c r="D86" s="1143" t="e">
        <f>#REF!</f>
        <v>#REF!</v>
      </c>
      <c r="E86" s="1144" t="e">
        <f>#REF!</f>
        <v>#REF!</v>
      </c>
      <c r="F86" s="1154">
        <v>1.08</v>
      </c>
      <c r="G86" s="1146" t="e">
        <f>#REF!</f>
        <v>#REF!</v>
      </c>
      <c r="H86" s="1291"/>
      <c r="I86" s="1270" t="e">
        <f>#REF!</f>
        <v>#REF!</v>
      </c>
      <c r="J86" s="1275">
        <v>6</v>
      </c>
      <c r="K86" s="1287" t="s">
        <v>1319</v>
      </c>
      <c r="L86" s="1148" t="s">
        <v>1320</v>
      </c>
      <c r="M86" s="1277" t="e">
        <f>#REF!</f>
        <v>#REF!</v>
      </c>
      <c r="N86" s="1149" t="s">
        <v>1469</v>
      </c>
      <c r="O86" s="1149" t="s">
        <v>1470</v>
      </c>
      <c r="P86" s="1156"/>
    </row>
    <row r="87" spans="2:19" s="1151" customFormat="1" ht="27.75" customHeight="1">
      <c r="B87" s="1141">
        <f t="shared" si="1"/>
        <v>76</v>
      </c>
      <c r="C87" s="1142">
        <v>76</v>
      </c>
      <c r="D87" s="1143" t="e">
        <f>#REF!</f>
        <v>#REF!</v>
      </c>
      <c r="E87" s="1144" t="e">
        <f>#REF!</f>
        <v>#REF!</v>
      </c>
      <c r="F87" s="1154">
        <v>3.2730000000000001</v>
      </c>
      <c r="G87" s="1146" t="e">
        <f>#REF!</f>
        <v>#REF!</v>
      </c>
      <c r="H87" s="1291"/>
      <c r="I87" s="1270" t="e">
        <f>#REF!</f>
        <v>#REF!</v>
      </c>
      <c r="J87" s="1275">
        <v>6</v>
      </c>
      <c r="K87" s="1287" t="s">
        <v>1319</v>
      </c>
      <c r="L87" s="1148" t="s">
        <v>1320</v>
      </c>
      <c r="M87" s="1277" t="e">
        <f>#REF!</f>
        <v>#REF!</v>
      </c>
      <c r="N87" s="1149" t="s">
        <v>1458</v>
      </c>
      <c r="O87" s="1149" t="s">
        <v>1459</v>
      </c>
      <c r="P87" s="1156"/>
      <c r="R87" s="1151" t="s">
        <v>1471</v>
      </c>
    </row>
    <row r="88" spans="2:19" s="1151" customFormat="1" ht="27" customHeight="1">
      <c r="B88" s="1141">
        <f t="shared" si="1"/>
        <v>77</v>
      </c>
      <c r="C88" s="1142">
        <v>77</v>
      </c>
      <c r="D88" s="1143" t="e">
        <f>#REF!</f>
        <v>#REF!</v>
      </c>
      <c r="E88" s="1144" t="e">
        <f>#REF!</f>
        <v>#REF!</v>
      </c>
      <c r="F88" s="1154">
        <v>1.6319999999999999</v>
      </c>
      <c r="G88" s="1146" t="e">
        <f>#REF!</f>
        <v>#REF!</v>
      </c>
      <c r="H88" s="1291"/>
      <c r="I88" s="1270" t="e">
        <f>#REF!</f>
        <v>#REF!</v>
      </c>
      <c r="J88" s="1275">
        <v>6</v>
      </c>
      <c r="K88" s="1287" t="s">
        <v>1319</v>
      </c>
      <c r="L88" s="1148" t="s">
        <v>1320</v>
      </c>
      <c r="M88" s="1277" t="e">
        <f>#REF!</f>
        <v>#REF!</v>
      </c>
      <c r="N88" s="1149" t="s">
        <v>1472</v>
      </c>
      <c r="O88" s="1149" t="s">
        <v>1473</v>
      </c>
      <c r="P88" s="1156"/>
    </row>
    <row r="89" spans="2:19" s="1151" customFormat="1" ht="20.100000000000001" customHeight="1">
      <c r="B89" s="1141">
        <f t="shared" si="1"/>
        <v>78</v>
      </c>
      <c r="C89" s="1142">
        <v>78</v>
      </c>
      <c r="D89" s="1143" t="e">
        <f>#REF!</f>
        <v>#REF!</v>
      </c>
      <c r="E89" s="1144" t="e">
        <f>#REF!</f>
        <v>#REF!</v>
      </c>
      <c r="F89" s="1154">
        <v>2.1469999999999998</v>
      </c>
      <c r="G89" s="1146" t="e">
        <f>#REF!</f>
        <v>#REF!</v>
      </c>
      <c r="H89" s="1291"/>
      <c r="I89" s="1270" t="e">
        <f>#REF!</f>
        <v>#REF!</v>
      </c>
      <c r="J89" s="1275">
        <v>5.5</v>
      </c>
      <c r="K89" s="1287" t="s">
        <v>1319</v>
      </c>
      <c r="L89" s="1148" t="s">
        <v>1320</v>
      </c>
      <c r="M89" s="1277" t="e">
        <f>#REF!</f>
        <v>#REF!</v>
      </c>
      <c r="N89" s="1149" t="s">
        <v>1474</v>
      </c>
      <c r="O89" s="1149" t="s">
        <v>1475</v>
      </c>
      <c r="P89" s="1156"/>
      <c r="R89" s="1151" t="s">
        <v>1476</v>
      </c>
      <c r="S89" s="1165" t="e">
        <f>SUM(I12:I89)</f>
        <v>#REF!</v>
      </c>
    </row>
    <row r="90" spans="2:19" s="1151" customFormat="1" ht="20.100000000000001" customHeight="1">
      <c r="B90" s="1141">
        <f t="shared" si="1"/>
        <v>79</v>
      </c>
      <c r="C90" s="1142">
        <v>79</v>
      </c>
      <c r="D90" s="1143" t="e">
        <f>#REF!</f>
        <v>#REF!</v>
      </c>
      <c r="E90" s="1144" t="e">
        <f>#REF!</f>
        <v>#REF!</v>
      </c>
      <c r="F90" s="1166">
        <v>0.1</v>
      </c>
      <c r="G90" s="1146" t="e">
        <f>#REF!</f>
        <v>#REF!</v>
      </c>
      <c r="H90" s="1291"/>
      <c r="I90" s="1270" t="e">
        <f>#REF!</f>
        <v>#REF!</v>
      </c>
      <c r="J90" s="1275">
        <v>4</v>
      </c>
      <c r="K90" s="1287" t="s">
        <v>1319</v>
      </c>
      <c r="L90" s="1148" t="s">
        <v>1320</v>
      </c>
      <c r="M90" s="1277" t="e">
        <f>#REF!</f>
        <v>#REF!</v>
      </c>
      <c r="N90" s="1149" t="s">
        <v>1430</v>
      </c>
      <c r="O90" s="1149" t="s">
        <v>1477</v>
      </c>
      <c r="P90" s="1156"/>
      <c r="S90" s="1165"/>
    </row>
    <row r="91" spans="2:19" s="1151" customFormat="1" ht="28.5" customHeight="1">
      <c r="B91" s="1141">
        <f t="shared" si="1"/>
        <v>80</v>
      </c>
      <c r="C91" s="1142">
        <v>80</v>
      </c>
      <c r="D91" s="1143" t="e">
        <f>#REF!</f>
        <v>#REF!</v>
      </c>
      <c r="E91" s="1144" t="e">
        <f>#REF!</f>
        <v>#REF!</v>
      </c>
      <c r="F91" s="1166">
        <v>2.5</v>
      </c>
      <c r="G91" s="1146" t="e">
        <f>#REF!</f>
        <v>#REF!</v>
      </c>
      <c r="H91" s="1291"/>
      <c r="I91" s="1270" t="e">
        <f>#REF!</f>
        <v>#REF!</v>
      </c>
      <c r="J91" s="1275">
        <v>5</v>
      </c>
      <c r="K91" s="1287" t="s">
        <v>1319</v>
      </c>
      <c r="L91" s="1148" t="s">
        <v>1320</v>
      </c>
      <c r="M91" s="1277" t="e">
        <f>#REF!</f>
        <v>#REF!</v>
      </c>
      <c r="N91" s="1149" t="s">
        <v>1478</v>
      </c>
      <c r="O91" s="1149" t="s">
        <v>1479</v>
      </c>
      <c r="P91" s="1156"/>
      <c r="R91" s="1151" t="s">
        <v>1480</v>
      </c>
      <c r="S91" s="1165"/>
    </row>
    <row r="92" spans="2:19" s="1151" customFormat="1" ht="20.100000000000001" customHeight="1">
      <c r="B92" s="1141">
        <f t="shared" si="1"/>
        <v>81</v>
      </c>
      <c r="C92" s="1142">
        <v>81</v>
      </c>
      <c r="D92" s="1143" t="e">
        <f>#REF!</f>
        <v>#REF!</v>
      </c>
      <c r="E92" s="1144" t="e">
        <f>#REF!</f>
        <v>#REF!</v>
      </c>
      <c r="F92" s="1166">
        <v>0.23200000000000001</v>
      </c>
      <c r="G92" s="1146" t="e">
        <f>#REF!</f>
        <v>#REF!</v>
      </c>
      <c r="H92" s="1291"/>
      <c r="I92" s="1270" t="e">
        <f>#REF!</f>
        <v>#REF!</v>
      </c>
      <c r="J92" s="1275">
        <v>3</v>
      </c>
      <c r="K92" s="1287" t="s">
        <v>2175</v>
      </c>
      <c r="L92" s="1148" t="s">
        <v>1320</v>
      </c>
      <c r="M92" s="1277" t="e">
        <f>#REF!</f>
        <v>#REF!</v>
      </c>
      <c r="N92" s="1149" t="s">
        <v>1481</v>
      </c>
      <c r="O92" s="1149" t="s">
        <v>1482</v>
      </c>
      <c r="P92" s="1156"/>
      <c r="S92" s="1165"/>
    </row>
    <row r="93" spans="2:19" s="1151" customFormat="1" ht="25.5" customHeight="1">
      <c r="B93" s="1141">
        <f t="shared" si="1"/>
        <v>82</v>
      </c>
      <c r="C93" s="1142">
        <v>82</v>
      </c>
      <c r="D93" s="1143" t="e">
        <f>#REF!</f>
        <v>#REF!</v>
      </c>
      <c r="E93" s="1144" t="e">
        <f>#REF!</f>
        <v>#REF!</v>
      </c>
      <c r="F93" s="1166">
        <v>1.821</v>
      </c>
      <c r="G93" s="1146" t="e">
        <f>#REF!</f>
        <v>#REF!</v>
      </c>
      <c r="H93" s="1291"/>
      <c r="I93" s="1270" t="e">
        <f>#REF!</f>
        <v>#REF!</v>
      </c>
      <c r="J93" s="1275">
        <v>16</v>
      </c>
      <c r="K93" s="1287" t="s">
        <v>2176</v>
      </c>
      <c r="L93" s="1148" t="s">
        <v>1320</v>
      </c>
      <c r="M93" s="1277" t="e">
        <f>#REF!</f>
        <v>#REF!</v>
      </c>
      <c r="N93" s="1149" t="s">
        <v>1483</v>
      </c>
      <c r="O93" s="1149" t="s">
        <v>1484</v>
      </c>
      <c r="P93" s="1156"/>
      <c r="S93" s="1165"/>
    </row>
    <row r="94" spans="2:19" s="1151" customFormat="1" ht="20.100000000000001" customHeight="1">
      <c r="B94" s="1141">
        <f t="shared" si="1"/>
        <v>83</v>
      </c>
      <c r="C94" s="1142">
        <v>83</v>
      </c>
      <c r="D94" s="1143" t="e">
        <f>#REF!</f>
        <v>#REF!</v>
      </c>
      <c r="E94" s="1144" t="e">
        <f>#REF!</f>
        <v>#REF!</v>
      </c>
      <c r="F94" s="1166">
        <v>0.27</v>
      </c>
      <c r="G94" s="1146" t="e">
        <f>#REF!</f>
        <v>#REF!</v>
      </c>
      <c r="H94" s="1291"/>
      <c r="I94" s="1270" t="e">
        <f>#REF!</f>
        <v>#REF!</v>
      </c>
      <c r="J94" s="1275">
        <v>16</v>
      </c>
      <c r="K94" s="1287" t="s">
        <v>1319</v>
      </c>
      <c r="L94" s="1148" t="s">
        <v>1320</v>
      </c>
      <c r="M94" s="1277" t="e">
        <f>#REF!</f>
        <v>#REF!</v>
      </c>
      <c r="N94" s="1149" t="s">
        <v>1485</v>
      </c>
      <c r="O94" s="1149" t="s">
        <v>1486</v>
      </c>
      <c r="P94" s="1156"/>
      <c r="S94" s="1165"/>
    </row>
    <row r="95" spans="2:19" s="1151" customFormat="1" ht="20.100000000000001" customHeight="1">
      <c r="B95" s="1141">
        <f t="shared" si="1"/>
        <v>84</v>
      </c>
      <c r="C95" s="1142">
        <v>84</v>
      </c>
      <c r="D95" s="1143" t="e">
        <f>#REF!</f>
        <v>#REF!</v>
      </c>
      <c r="E95" s="1144" t="e">
        <f>#REF!</f>
        <v>#REF!</v>
      </c>
      <c r="F95" s="1166">
        <v>1.0900000000000001</v>
      </c>
      <c r="G95" s="1146" t="e">
        <f>#REF!</f>
        <v>#REF!</v>
      </c>
      <c r="H95" s="1291"/>
      <c r="I95" s="1270" t="e">
        <f>#REF!</f>
        <v>#REF!</v>
      </c>
      <c r="J95" s="1275">
        <v>14</v>
      </c>
      <c r="K95" s="1287" t="s">
        <v>1319</v>
      </c>
      <c r="L95" s="1148" t="s">
        <v>1320</v>
      </c>
      <c r="M95" s="1277" t="e">
        <f>#REF!</f>
        <v>#REF!</v>
      </c>
      <c r="N95" s="1149" t="s">
        <v>1487</v>
      </c>
      <c r="O95" s="1149" t="s">
        <v>1488</v>
      </c>
      <c r="P95" s="1156"/>
      <c r="S95" s="1165"/>
    </row>
    <row r="96" spans="2:19" s="1151" customFormat="1" ht="27.75" customHeight="1">
      <c r="B96" s="1141">
        <f t="shared" si="1"/>
        <v>85</v>
      </c>
      <c r="C96" s="1142">
        <v>85</v>
      </c>
      <c r="D96" s="1143" t="e">
        <f>#REF!</f>
        <v>#REF!</v>
      </c>
      <c r="E96" s="1144" t="e">
        <f>#REF!</f>
        <v>#REF!</v>
      </c>
      <c r="F96" s="1154">
        <v>0.83399999999999996</v>
      </c>
      <c r="G96" s="1146" t="e">
        <f>#REF!</f>
        <v>#REF!</v>
      </c>
      <c r="H96" s="1291"/>
      <c r="I96" s="1270" t="e">
        <f>#REF!</f>
        <v>#REF!</v>
      </c>
      <c r="J96" s="1275">
        <v>4</v>
      </c>
      <c r="K96" s="1287" t="s">
        <v>2174</v>
      </c>
      <c r="L96" s="1148" t="s">
        <v>1320</v>
      </c>
      <c r="M96" s="1277" t="e">
        <f>#REF!</f>
        <v>#REF!</v>
      </c>
      <c r="N96" s="1149" t="s">
        <v>1489</v>
      </c>
      <c r="O96" s="1149" t="s">
        <v>1490</v>
      </c>
      <c r="P96" s="1156"/>
      <c r="R96" s="1151" t="s">
        <v>1491</v>
      </c>
      <c r="S96" s="1165"/>
    </row>
    <row r="97" spans="2:19" s="1151" customFormat="1" ht="20.100000000000001" customHeight="1">
      <c r="B97" s="1141">
        <f t="shared" si="1"/>
        <v>86</v>
      </c>
      <c r="C97" s="1142">
        <v>86</v>
      </c>
      <c r="D97" s="1143" t="e">
        <f>#REF!</f>
        <v>#REF!</v>
      </c>
      <c r="E97" s="1144" t="e">
        <f>#REF!</f>
        <v>#REF!</v>
      </c>
      <c r="F97" s="1154">
        <v>0.95899999999999996</v>
      </c>
      <c r="G97" s="1146" t="e">
        <f>#REF!</f>
        <v>#REF!</v>
      </c>
      <c r="H97" s="1291"/>
      <c r="I97" s="1270" t="e">
        <f>#REF!</f>
        <v>#REF!</v>
      </c>
      <c r="J97" s="1275">
        <v>4.5</v>
      </c>
      <c r="K97" s="1287" t="s">
        <v>1319</v>
      </c>
      <c r="L97" s="1148" t="s">
        <v>1320</v>
      </c>
      <c r="M97" s="1277" t="e">
        <f>#REF!</f>
        <v>#REF!</v>
      </c>
      <c r="N97" s="1149" t="s">
        <v>1492</v>
      </c>
      <c r="O97" s="1149" t="s">
        <v>1493</v>
      </c>
      <c r="P97" s="1156"/>
      <c r="R97" s="1151" t="s">
        <v>1494</v>
      </c>
      <c r="S97" s="1165"/>
    </row>
    <row r="98" spans="2:19" s="1151" customFormat="1" ht="27.75" customHeight="1">
      <c r="B98" s="1141">
        <f t="shared" si="1"/>
        <v>87</v>
      </c>
      <c r="C98" s="1142">
        <v>87</v>
      </c>
      <c r="D98" s="1143" t="e">
        <f>#REF!</f>
        <v>#REF!</v>
      </c>
      <c r="E98" s="1144" t="e">
        <f>#REF!</f>
        <v>#REF!</v>
      </c>
      <c r="F98" s="1167">
        <v>0.28399999999999997</v>
      </c>
      <c r="G98" s="1146" t="e">
        <f>#REF!</f>
        <v>#REF!</v>
      </c>
      <c r="H98" s="1291"/>
      <c r="I98" s="1270" t="e">
        <f>#REF!</f>
        <v>#REF!</v>
      </c>
      <c r="J98" s="1275">
        <v>5.5</v>
      </c>
      <c r="K98" s="1287" t="s">
        <v>1319</v>
      </c>
      <c r="L98" s="1148" t="s">
        <v>1320</v>
      </c>
      <c r="M98" s="1277" t="e">
        <f>#REF!</f>
        <v>#REF!</v>
      </c>
      <c r="N98" s="1149" t="s">
        <v>1495</v>
      </c>
      <c r="O98" s="1149" t="s">
        <v>1496</v>
      </c>
      <c r="P98" s="1156"/>
      <c r="R98" s="1151" t="s">
        <v>1497</v>
      </c>
      <c r="S98" s="1165"/>
    </row>
    <row r="99" spans="2:19" s="1151" customFormat="1" ht="20.100000000000001" customHeight="1">
      <c r="B99" s="1141">
        <f t="shared" si="1"/>
        <v>88</v>
      </c>
      <c r="C99" s="1142">
        <v>88</v>
      </c>
      <c r="D99" s="1143" t="e">
        <f>#REF!</f>
        <v>#REF!</v>
      </c>
      <c r="E99" s="1144" t="e">
        <f>#REF!</f>
        <v>#REF!</v>
      </c>
      <c r="F99" s="1166"/>
      <c r="G99" s="1146" t="e">
        <f>#REF!</f>
        <v>#REF!</v>
      </c>
      <c r="H99" s="1291"/>
      <c r="I99" s="1270" t="e">
        <f>#REF!</f>
        <v>#REF!</v>
      </c>
      <c r="J99" s="1275"/>
      <c r="K99" s="1287" t="s">
        <v>1319</v>
      </c>
      <c r="L99" s="1148" t="s">
        <v>1320</v>
      </c>
      <c r="M99" s="1277" t="e">
        <f>#REF!</f>
        <v>#REF!</v>
      </c>
      <c r="N99" s="1149"/>
      <c r="O99" s="1149"/>
      <c r="P99" s="1156"/>
      <c r="S99" s="1165"/>
    </row>
    <row r="100" spans="2:19" s="1151" customFormat="1" ht="20.100000000000001" customHeight="1">
      <c r="B100" s="1141">
        <f t="shared" si="1"/>
        <v>89</v>
      </c>
      <c r="C100" s="1142">
        <v>89</v>
      </c>
      <c r="D100" s="1143" t="e">
        <f>#REF!</f>
        <v>#REF!</v>
      </c>
      <c r="E100" s="1144" t="e">
        <f>#REF!</f>
        <v>#REF!</v>
      </c>
      <c r="F100" s="1166"/>
      <c r="G100" s="1146" t="e">
        <f>#REF!</f>
        <v>#REF!</v>
      </c>
      <c r="H100" s="1291"/>
      <c r="I100" s="1270" t="e">
        <f>#REF!</f>
        <v>#REF!</v>
      </c>
      <c r="J100" s="1275"/>
      <c r="K100" s="1287" t="s">
        <v>1319</v>
      </c>
      <c r="L100" s="1148" t="s">
        <v>1320</v>
      </c>
      <c r="M100" s="1277" t="e">
        <f>#REF!</f>
        <v>#REF!</v>
      </c>
      <c r="N100" s="1149"/>
      <c r="O100" s="1149"/>
      <c r="P100" s="1156"/>
      <c r="S100" s="1165"/>
    </row>
    <row r="101" spans="2:19" s="1151" customFormat="1" ht="20.100000000000001" customHeight="1">
      <c r="B101" s="1292">
        <f t="shared" si="1"/>
        <v>90</v>
      </c>
      <c r="C101" s="1293">
        <v>90</v>
      </c>
      <c r="D101" s="1294" t="e">
        <f>#REF!</f>
        <v>#REF!</v>
      </c>
      <c r="E101" s="1295" t="e">
        <f>#REF!</f>
        <v>#REF!</v>
      </c>
      <c r="F101" s="1166"/>
      <c r="G101" s="1146" t="e">
        <f>#REF!</f>
        <v>#REF!</v>
      </c>
      <c r="H101" s="1291"/>
      <c r="I101" s="1270" t="e">
        <f>#REF!</f>
        <v>#REF!</v>
      </c>
      <c r="J101" s="1275"/>
      <c r="K101" s="1287" t="s">
        <v>2176</v>
      </c>
      <c r="L101" s="1148" t="s">
        <v>1320</v>
      </c>
      <c r="M101" s="1277" t="e">
        <f>#REF!</f>
        <v>#REF!</v>
      </c>
      <c r="N101" s="1149"/>
      <c r="O101" s="1149"/>
      <c r="P101" s="1156"/>
      <c r="S101" s="1165"/>
    </row>
    <row r="102" spans="2:19" s="1151" customFormat="1" ht="20.100000000000001" customHeight="1">
      <c r="B102" s="1292">
        <f t="shared" si="1"/>
        <v>91</v>
      </c>
      <c r="C102" s="1293">
        <v>91</v>
      </c>
      <c r="D102" s="1294" t="e">
        <f>#REF!</f>
        <v>#REF!</v>
      </c>
      <c r="E102" s="1295" t="e">
        <f>#REF!</f>
        <v>#REF!</v>
      </c>
      <c r="F102" s="1166"/>
      <c r="G102" s="1146" t="e">
        <f>#REF!</f>
        <v>#REF!</v>
      </c>
      <c r="H102" s="1291"/>
      <c r="I102" s="1270" t="e">
        <f>#REF!</f>
        <v>#REF!</v>
      </c>
      <c r="J102" s="1275"/>
      <c r="K102" s="1287" t="s">
        <v>1319</v>
      </c>
      <c r="L102" s="1148" t="s">
        <v>1320</v>
      </c>
      <c r="M102" s="1277" t="e">
        <f>#REF!</f>
        <v>#REF!</v>
      </c>
      <c r="N102" s="1149"/>
      <c r="O102" s="1149"/>
      <c r="P102" s="1156"/>
      <c r="S102" s="1165"/>
    </row>
    <row r="103" spans="2:19" s="1151" customFormat="1" ht="20.100000000000001" customHeight="1">
      <c r="B103" s="1292">
        <f t="shared" si="1"/>
        <v>92</v>
      </c>
      <c r="C103" s="1293">
        <v>92</v>
      </c>
      <c r="D103" s="1294" t="e">
        <f>#REF!</f>
        <v>#REF!</v>
      </c>
      <c r="E103" s="1295" t="e">
        <f>#REF!</f>
        <v>#REF!</v>
      </c>
      <c r="F103" s="1166"/>
      <c r="G103" s="1146" t="e">
        <f>#REF!</f>
        <v>#REF!</v>
      </c>
      <c r="H103" s="1291"/>
      <c r="I103" s="1270" t="e">
        <f>#REF!</f>
        <v>#REF!</v>
      </c>
      <c r="J103" s="1275"/>
      <c r="K103" s="1287" t="s">
        <v>1319</v>
      </c>
      <c r="L103" s="1148" t="s">
        <v>1320</v>
      </c>
      <c r="M103" s="1277" t="e">
        <f>#REF!</f>
        <v>#REF!</v>
      </c>
      <c r="N103" s="1149"/>
      <c r="O103" s="1149"/>
      <c r="P103" s="1156"/>
      <c r="S103" s="1165"/>
    </row>
    <row r="104" spans="2:19" s="1151" customFormat="1" ht="20.100000000000001" customHeight="1">
      <c r="B104" s="1292">
        <f t="shared" si="1"/>
        <v>93</v>
      </c>
      <c r="C104" s="1293">
        <v>93</v>
      </c>
      <c r="D104" s="1294" t="e">
        <f>#REF!</f>
        <v>#REF!</v>
      </c>
      <c r="E104" s="1295" t="e">
        <f>#REF!</f>
        <v>#REF!</v>
      </c>
      <c r="F104" s="1166"/>
      <c r="G104" s="1146" t="e">
        <f>#REF!</f>
        <v>#REF!</v>
      </c>
      <c r="H104" s="1291"/>
      <c r="I104" s="1270" t="e">
        <f>#REF!</f>
        <v>#REF!</v>
      </c>
      <c r="J104" s="1275"/>
      <c r="K104" s="1287" t="s">
        <v>1319</v>
      </c>
      <c r="L104" s="1148" t="s">
        <v>1320</v>
      </c>
      <c r="M104" s="1277" t="e">
        <f>#REF!</f>
        <v>#REF!</v>
      </c>
      <c r="N104" s="1149"/>
      <c r="O104" s="1149"/>
      <c r="P104" s="1156"/>
      <c r="S104" s="1165"/>
    </row>
    <row r="105" spans="2:19" s="1151" customFormat="1" ht="20.100000000000001" customHeight="1">
      <c r="B105" s="1292">
        <f t="shared" si="1"/>
        <v>94</v>
      </c>
      <c r="C105" s="1293">
        <v>94</v>
      </c>
      <c r="D105" s="1294" t="e">
        <f>#REF!</f>
        <v>#REF!</v>
      </c>
      <c r="E105" s="1295" t="e">
        <f>#REF!</f>
        <v>#REF!</v>
      </c>
      <c r="F105" s="1166"/>
      <c r="G105" s="1146" t="e">
        <f>#REF!</f>
        <v>#REF!</v>
      </c>
      <c r="H105" s="1291"/>
      <c r="I105" s="1270" t="e">
        <f>#REF!</f>
        <v>#REF!</v>
      </c>
      <c r="J105" s="1275"/>
      <c r="K105" s="1287" t="s">
        <v>1319</v>
      </c>
      <c r="L105" s="1148" t="s">
        <v>1320</v>
      </c>
      <c r="M105" s="1277" t="e">
        <f>#REF!</f>
        <v>#REF!</v>
      </c>
      <c r="N105" s="1149"/>
      <c r="O105" s="1149"/>
      <c r="P105" s="1156"/>
      <c r="S105" s="1165"/>
    </row>
    <row r="106" spans="2:19" s="1151" customFormat="1" ht="20.100000000000001" customHeight="1">
      <c r="B106" s="1141"/>
      <c r="C106" s="1142"/>
      <c r="D106" s="1143"/>
      <c r="E106" s="1144"/>
      <c r="F106" s="1166"/>
      <c r="G106" s="1146"/>
      <c r="H106" s="1291"/>
      <c r="I106" s="1270"/>
      <c r="J106" s="1275"/>
      <c r="K106" s="1148"/>
      <c r="L106" s="1148"/>
      <c r="M106" s="1277"/>
      <c r="N106" s="1149"/>
      <c r="O106" s="1149"/>
      <c r="P106" s="1156"/>
      <c r="S106" s="1165"/>
    </row>
    <row r="107" spans="2:19" s="1151" customFormat="1" ht="20.100000000000001" customHeight="1">
      <c r="B107" s="1141"/>
      <c r="C107" s="1142"/>
      <c r="D107" s="1143"/>
      <c r="E107" s="1144"/>
      <c r="F107" s="1166"/>
      <c r="G107" s="1146"/>
      <c r="H107" s="1291"/>
      <c r="I107" s="1270"/>
      <c r="J107" s="1275"/>
      <c r="K107" s="1148"/>
      <c r="L107" s="1148"/>
      <c r="M107" s="1277"/>
      <c r="N107" s="1149"/>
      <c r="O107" s="1149"/>
      <c r="P107" s="1156"/>
      <c r="S107" s="1165"/>
    </row>
    <row r="108" spans="2:19" s="1151" customFormat="1" ht="20.100000000000001" customHeight="1">
      <c r="B108" s="1141"/>
      <c r="C108" s="1142"/>
      <c r="D108" s="1143"/>
      <c r="E108" s="1144"/>
      <c r="F108" s="1166"/>
      <c r="G108" s="1146"/>
      <c r="H108" s="1291"/>
      <c r="I108" s="1270"/>
      <c r="J108" s="1275"/>
      <c r="K108" s="1148"/>
      <c r="L108" s="1148"/>
      <c r="M108" s="1277"/>
      <c r="N108" s="1149"/>
      <c r="O108" s="1149"/>
      <c r="P108" s="1156"/>
      <c r="S108" s="1165"/>
    </row>
    <row r="109" spans="2:19" s="1151" customFormat="1" ht="20.100000000000001" customHeight="1">
      <c r="B109" s="1141"/>
      <c r="C109" s="1142"/>
      <c r="D109" s="1143"/>
      <c r="E109" s="1144"/>
      <c r="F109" s="1166"/>
      <c r="G109" s="1146"/>
      <c r="H109" s="1291"/>
      <c r="I109" s="1270"/>
      <c r="J109" s="1275"/>
      <c r="K109" s="1148"/>
      <c r="L109" s="1148"/>
      <c r="M109" s="1277"/>
      <c r="N109" s="1149"/>
      <c r="O109" s="1149"/>
      <c r="P109" s="1156"/>
      <c r="S109" s="1165"/>
    </row>
    <row r="110" spans="2:19" s="1151" customFormat="1" ht="20.100000000000001" customHeight="1">
      <c r="B110" s="1141"/>
      <c r="C110" s="1142"/>
      <c r="D110" s="1143"/>
      <c r="E110" s="1144"/>
      <c r="F110" s="1166"/>
      <c r="G110" s="1146"/>
      <c r="H110" s="1291"/>
      <c r="I110" s="1270"/>
      <c r="J110" s="1275"/>
      <c r="K110" s="1148"/>
      <c r="L110" s="1148"/>
      <c r="M110" s="1277"/>
      <c r="N110" s="1149"/>
      <c r="O110" s="1149"/>
      <c r="P110" s="1156"/>
      <c r="S110" s="1165"/>
    </row>
    <row r="111" spans="2:19" s="1151" customFormat="1" ht="20.100000000000001" customHeight="1">
      <c r="B111" s="1141"/>
      <c r="C111" s="1134" t="s">
        <v>1214</v>
      </c>
      <c r="D111" s="1169"/>
      <c r="E111" s="1170"/>
      <c r="F111" s="1171">
        <f>SUM(F112:F133)</f>
        <v>35.489000000000011</v>
      </c>
      <c r="G111" s="1172" t="e">
        <f>SUM(G112:G137)</f>
        <v>#REF!</v>
      </c>
      <c r="H111" s="1172"/>
      <c r="I111" s="1173"/>
      <c r="J111" s="1174"/>
      <c r="K111" s="1148"/>
      <c r="L111" s="1148"/>
      <c r="M111" s="1155"/>
      <c r="N111" s="1149"/>
      <c r="O111" s="1149"/>
      <c r="P111" s="1175"/>
      <c r="S111" s="1165"/>
    </row>
    <row r="112" spans="2:19" s="1151" customFormat="1" ht="26.25" customHeight="1">
      <c r="B112" s="1141">
        <f>B98+1</f>
        <v>88</v>
      </c>
      <c r="C112" s="1176">
        <f>C98+1</f>
        <v>88</v>
      </c>
      <c r="D112" s="1177" t="e">
        <f>#REF!</f>
        <v>#REF!</v>
      </c>
      <c r="E112" s="1178" t="e">
        <f>#REF!</f>
        <v>#REF!</v>
      </c>
      <c r="F112" s="1154">
        <v>4.4000000000000004</v>
      </c>
      <c r="G112" s="1146" t="e">
        <f>#REF!</f>
        <v>#REF!</v>
      </c>
      <c r="H112" s="1146"/>
      <c r="I112" s="1278" t="e">
        <f>#REF!</f>
        <v>#REF!</v>
      </c>
      <c r="J112" s="1276">
        <v>10</v>
      </c>
      <c r="K112" s="1161" t="s">
        <v>1319</v>
      </c>
      <c r="L112" s="1161" t="s">
        <v>1320</v>
      </c>
      <c r="M112" s="1279" t="e">
        <f>#REF!</f>
        <v>#REF!</v>
      </c>
      <c r="N112" s="1149" t="s">
        <v>1498</v>
      </c>
      <c r="O112" s="1149" t="s">
        <v>1499</v>
      </c>
      <c r="P112" s="1156"/>
    </row>
    <row r="113" spans="2:16" s="1151" customFormat="1" ht="20.100000000000001" customHeight="1">
      <c r="B113" s="1141">
        <f>B112+1</f>
        <v>89</v>
      </c>
      <c r="C113" s="1176">
        <f>+C112+1</f>
        <v>89</v>
      </c>
      <c r="D113" s="1177" t="e">
        <f>#REF!</f>
        <v>#REF!</v>
      </c>
      <c r="E113" s="1178" t="e">
        <f>#REF!</f>
        <v>#REF!</v>
      </c>
      <c r="F113" s="1154">
        <v>3.492</v>
      </c>
      <c r="G113" s="1146" t="e">
        <f>#REF!</f>
        <v>#REF!</v>
      </c>
      <c r="H113" s="1146"/>
      <c r="I113" s="1278" t="e">
        <f>#REF!</f>
        <v>#REF!</v>
      </c>
      <c r="J113" s="1276">
        <v>6</v>
      </c>
      <c r="K113" s="1161" t="s">
        <v>1319</v>
      </c>
      <c r="L113" s="1161" t="s">
        <v>1320</v>
      </c>
      <c r="M113" s="1279" t="e">
        <f>#REF!</f>
        <v>#REF!</v>
      </c>
      <c r="N113" s="1149" t="s">
        <v>1500</v>
      </c>
      <c r="O113" s="1149" t="s">
        <v>1501</v>
      </c>
      <c r="P113" s="1156"/>
    </row>
    <row r="114" spans="2:16" s="1151" customFormat="1" ht="26.25" customHeight="1">
      <c r="B114" s="1141">
        <f t="shared" ref="B114:B129" si="2">B113+1</f>
        <v>90</v>
      </c>
      <c r="C114" s="1176">
        <f t="shared" ref="C114:C137" si="3">+C113+1</f>
        <v>90</v>
      </c>
      <c r="D114" s="1177" t="e">
        <f>#REF!</f>
        <v>#REF!</v>
      </c>
      <c r="E114" s="1178" t="e">
        <f>#REF!</f>
        <v>#REF!</v>
      </c>
      <c r="F114" s="1154">
        <v>1.78</v>
      </c>
      <c r="G114" s="1146" t="e">
        <f>#REF!</f>
        <v>#REF!</v>
      </c>
      <c r="H114" s="1146"/>
      <c r="I114" s="1278" t="e">
        <f>#REF!</f>
        <v>#REF!</v>
      </c>
      <c r="J114" s="1276">
        <v>6</v>
      </c>
      <c r="K114" s="1161" t="s">
        <v>1319</v>
      </c>
      <c r="L114" s="1161" t="s">
        <v>1320</v>
      </c>
      <c r="M114" s="1279" t="e">
        <f>#REF!</f>
        <v>#REF!</v>
      </c>
      <c r="N114" s="1149" t="s">
        <v>1501</v>
      </c>
      <c r="O114" s="1149" t="s">
        <v>1502</v>
      </c>
      <c r="P114" s="1156"/>
    </row>
    <row r="115" spans="2:16" s="1151" customFormat="1" ht="29.25" customHeight="1">
      <c r="B115" s="1141">
        <f t="shared" si="2"/>
        <v>91</v>
      </c>
      <c r="C115" s="1176">
        <f t="shared" si="3"/>
        <v>91</v>
      </c>
      <c r="D115" s="1177" t="e">
        <f>#REF!</f>
        <v>#REF!</v>
      </c>
      <c r="E115" s="1178" t="e">
        <f>#REF!</f>
        <v>#REF!</v>
      </c>
      <c r="F115" s="1154">
        <v>0.871</v>
      </c>
      <c r="G115" s="1146" t="e">
        <f>#REF!</f>
        <v>#REF!</v>
      </c>
      <c r="H115" s="1146"/>
      <c r="I115" s="1278" t="e">
        <f>#REF!</f>
        <v>#REF!</v>
      </c>
      <c r="J115" s="1276">
        <v>6</v>
      </c>
      <c r="K115" s="1161" t="s">
        <v>1319</v>
      </c>
      <c r="L115" s="1161" t="s">
        <v>1320</v>
      </c>
      <c r="M115" s="1279" t="e">
        <f>#REF!</f>
        <v>#REF!</v>
      </c>
      <c r="N115" s="1149" t="s">
        <v>1503</v>
      </c>
      <c r="O115" s="1149" t="s">
        <v>1502</v>
      </c>
      <c r="P115" s="1156"/>
    </row>
    <row r="116" spans="2:16" s="1151" customFormat="1" ht="27.75" customHeight="1">
      <c r="B116" s="1141">
        <f t="shared" si="2"/>
        <v>92</v>
      </c>
      <c r="C116" s="1176">
        <f t="shared" si="3"/>
        <v>92</v>
      </c>
      <c r="D116" s="1177" t="e">
        <f>#REF!</f>
        <v>#REF!</v>
      </c>
      <c r="E116" s="1178" t="e">
        <f>#REF!</f>
        <v>#REF!</v>
      </c>
      <c r="F116" s="1154">
        <v>2.5640000000000001</v>
      </c>
      <c r="G116" s="1146" t="e">
        <f>#REF!</f>
        <v>#REF!</v>
      </c>
      <c r="H116" s="1146"/>
      <c r="I116" s="1278" t="e">
        <f>#REF!</f>
        <v>#REF!</v>
      </c>
      <c r="J116" s="1276">
        <v>7</v>
      </c>
      <c r="K116" s="1161" t="s">
        <v>1319</v>
      </c>
      <c r="L116" s="1161" t="s">
        <v>1320</v>
      </c>
      <c r="M116" s="1279" t="e">
        <f>#REF!</f>
        <v>#REF!</v>
      </c>
      <c r="N116" s="1149" t="s">
        <v>1504</v>
      </c>
      <c r="O116" s="1149" t="s">
        <v>1505</v>
      </c>
      <c r="P116" s="1156"/>
    </row>
    <row r="117" spans="2:16" s="1151" customFormat="1" ht="25.5" customHeight="1">
      <c r="B117" s="1141">
        <f t="shared" si="2"/>
        <v>93</v>
      </c>
      <c r="C117" s="1176">
        <f t="shared" si="3"/>
        <v>93</v>
      </c>
      <c r="D117" s="1177" t="e">
        <f>#REF!</f>
        <v>#REF!</v>
      </c>
      <c r="E117" s="1178" t="e">
        <f>#REF!</f>
        <v>#REF!</v>
      </c>
      <c r="F117" s="1154">
        <v>2.581</v>
      </c>
      <c r="G117" s="1146" t="e">
        <f>#REF!</f>
        <v>#REF!</v>
      </c>
      <c r="H117" s="1146"/>
      <c r="I117" s="1278" t="e">
        <f>#REF!</f>
        <v>#REF!</v>
      </c>
      <c r="J117" s="1276">
        <v>6</v>
      </c>
      <c r="K117" s="1161" t="s">
        <v>1319</v>
      </c>
      <c r="L117" s="1161" t="s">
        <v>1320</v>
      </c>
      <c r="M117" s="1279" t="e">
        <f>#REF!</f>
        <v>#REF!</v>
      </c>
      <c r="N117" s="1149" t="s">
        <v>1505</v>
      </c>
      <c r="O117" s="1149" t="s">
        <v>1506</v>
      </c>
      <c r="P117" s="1156"/>
    </row>
    <row r="118" spans="2:16" s="1151" customFormat="1" ht="25.5" customHeight="1">
      <c r="B118" s="1141">
        <f t="shared" si="2"/>
        <v>94</v>
      </c>
      <c r="C118" s="1176">
        <f t="shared" si="3"/>
        <v>94</v>
      </c>
      <c r="D118" s="1177" t="e">
        <f>#REF!</f>
        <v>#REF!</v>
      </c>
      <c r="E118" s="1178" t="e">
        <f>#REF!</f>
        <v>#REF!</v>
      </c>
      <c r="F118" s="1154">
        <v>3.1850000000000001</v>
      </c>
      <c r="G118" s="1146" t="e">
        <f>#REF!</f>
        <v>#REF!</v>
      </c>
      <c r="H118" s="1146"/>
      <c r="I118" s="1278" t="e">
        <f>#REF!</f>
        <v>#REF!</v>
      </c>
      <c r="J118" s="1276">
        <v>7</v>
      </c>
      <c r="K118" s="1161" t="s">
        <v>2176</v>
      </c>
      <c r="L118" s="1161" t="s">
        <v>1320</v>
      </c>
      <c r="M118" s="1279" t="e">
        <f>#REF!</f>
        <v>#REF!</v>
      </c>
      <c r="N118" s="1149" t="s">
        <v>1507</v>
      </c>
      <c r="O118" s="1149" t="s">
        <v>1508</v>
      </c>
      <c r="P118" s="1156"/>
    </row>
    <row r="119" spans="2:16" s="1151" customFormat="1" ht="27.75" customHeight="1">
      <c r="B119" s="1141">
        <f t="shared" si="2"/>
        <v>95</v>
      </c>
      <c r="C119" s="1176">
        <f t="shared" si="3"/>
        <v>95</v>
      </c>
      <c r="D119" s="1177" t="e">
        <f>#REF!</f>
        <v>#REF!</v>
      </c>
      <c r="E119" s="1178" t="e">
        <f>#REF!</f>
        <v>#REF!</v>
      </c>
      <c r="F119" s="1154">
        <v>2.956</v>
      </c>
      <c r="G119" s="1146" t="e">
        <f>#REF!</f>
        <v>#REF!</v>
      </c>
      <c r="H119" s="1146"/>
      <c r="I119" s="1278" t="e">
        <f>#REF!</f>
        <v>#REF!</v>
      </c>
      <c r="J119" s="1276">
        <v>5.5</v>
      </c>
      <c r="K119" s="1161" t="s">
        <v>1319</v>
      </c>
      <c r="L119" s="1161" t="s">
        <v>1320</v>
      </c>
      <c r="M119" s="1279" t="e">
        <f>#REF!</f>
        <v>#REF!</v>
      </c>
      <c r="N119" s="1149" t="s">
        <v>1509</v>
      </c>
      <c r="O119" s="1149" t="s">
        <v>1510</v>
      </c>
      <c r="P119" s="1156"/>
    </row>
    <row r="120" spans="2:16" s="1151" customFormat="1" ht="25.5" customHeight="1">
      <c r="B120" s="1141">
        <f t="shared" si="2"/>
        <v>96</v>
      </c>
      <c r="C120" s="1176">
        <f t="shared" si="3"/>
        <v>96</v>
      </c>
      <c r="D120" s="1177" t="e">
        <f>#REF!</f>
        <v>#REF!</v>
      </c>
      <c r="E120" s="1178" t="e">
        <f>#REF!</f>
        <v>#REF!</v>
      </c>
      <c r="F120" s="1154">
        <v>2.8029999999999999</v>
      </c>
      <c r="G120" s="1146" t="e">
        <f>#REF!</f>
        <v>#REF!</v>
      </c>
      <c r="H120" s="1146"/>
      <c r="I120" s="1278" t="e">
        <f>#REF!</f>
        <v>#REF!</v>
      </c>
      <c r="J120" s="1276">
        <v>5</v>
      </c>
      <c r="K120" s="1161" t="s">
        <v>1319</v>
      </c>
      <c r="L120" s="1161" t="s">
        <v>1320</v>
      </c>
      <c r="M120" s="1279" t="e">
        <f>#REF!</f>
        <v>#REF!</v>
      </c>
      <c r="N120" s="1149" t="s">
        <v>1511</v>
      </c>
      <c r="O120" s="1149" t="s">
        <v>1512</v>
      </c>
      <c r="P120" s="1156"/>
    </row>
    <row r="121" spans="2:16" s="1151" customFormat="1" ht="25.5" customHeight="1">
      <c r="B121" s="1141">
        <f t="shared" si="2"/>
        <v>97</v>
      </c>
      <c r="C121" s="1176">
        <f t="shared" si="3"/>
        <v>97</v>
      </c>
      <c r="D121" s="1177" t="e">
        <f>#REF!</f>
        <v>#REF!</v>
      </c>
      <c r="E121" s="1178" t="e">
        <f>#REF!</f>
        <v>#REF!</v>
      </c>
      <c r="F121" s="1154">
        <v>1.411</v>
      </c>
      <c r="G121" s="1146" t="e">
        <f>#REF!</f>
        <v>#REF!</v>
      </c>
      <c r="H121" s="1146"/>
      <c r="I121" s="1278" t="e">
        <f>#REF!</f>
        <v>#REF!</v>
      </c>
      <c r="J121" s="1275">
        <v>4.5</v>
      </c>
      <c r="K121" s="1148" t="s">
        <v>1319</v>
      </c>
      <c r="L121" s="1148" t="s">
        <v>1320</v>
      </c>
      <c r="M121" s="1279" t="e">
        <f>#REF!</f>
        <v>#REF!</v>
      </c>
      <c r="N121" s="1149" t="s">
        <v>1513</v>
      </c>
      <c r="O121" s="1149" t="s">
        <v>1514</v>
      </c>
      <c r="P121" s="1156"/>
    </row>
    <row r="122" spans="2:16" s="1151" customFormat="1" ht="26.25" customHeight="1">
      <c r="B122" s="1141">
        <f t="shared" si="2"/>
        <v>98</v>
      </c>
      <c r="C122" s="1176">
        <f t="shared" si="3"/>
        <v>98</v>
      </c>
      <c r="D122" s="1177" t="e">
        <f>#REF!</f>
        <v>#REF!</v>
      </c>
      <c r="E122" s="1178" t="e">
        <f>#REF!</f>
        <v>#REF!</v>
      </c>
      <c r="F122" s="1154">
        <v>0.80800000000000005</v>
      </c>
      <c r="G122" s="1146" t="e">
        <f>#REF!</f>
        <v>#REF!</v>
      </c>
      <c r="H122" s="1146"/>
      <c r="I122" s="1278" t="e">
        <f>#REF!</f>
        <v>#REF!</v>
      </c>
      <c r="J122" s="1275">
        <v>6</v>
      </c>
      <c r="K122" s="1148" t="s">
        <v>1319</v>
      </c>
      <c r="L122" s="1148" t="s">
        <v>1320</v>
      </c>
      <c r="M122" s="1279" t="e">
        <f>#REF!</f>
        <v>#REF!</v>
      </c>
      <c r="N122" s="1149" t="s">
        <v>1515</v>
      </c>
      <c r="O122" s="1149" t="s">
        <v>1516</v>
      </c>
      <c r="P122" s="1156"/>
    </row>
    <row r="123" spans="2:16" s="1151" customFormat="1" ht="26.25" customHeight="1">
      <c r="B123" s="1141">
        <f t="shared" si="2"/>
        <v>99</v>
      </c>
      <c r="C123" s="1176">
        <f t="shared" si="3"/>
        <v>99</v>
      </c>
      <c r="D123" s="1177" t="e">
        <f>#REF!</f>
        <v>#REF!</v>
      </c>
      <c r="E123" s="1178" t="e">
        <f>#REF!</f>
        <v>#REF!</v>
      </c>
      <c r="F123" s="1154">
        <v>1.962</v>
      </c>
      <c r="G123" s="1146" t="e">
        <f>#REF!</f>
        <v>#REF!</v>
      </c>
      <c r="H123" s="1146"/>
      <c r="I123" s="1278" t="e">
        <f>#REF!</f>
        <v>#REF!</v>
      </c>
      <c r="J123" s="1276">
        <v>7</v>
      </c>
      <c r="K123" s="1161" t="s">
        <v>1319</v>
      </c>
      <c r="L123" s="1161" t="s">
        <v>1320</v>
      </c>
      <c r="M123" s="1279" t="e">
        <f>#REF!</f>
        <v>#REF!</v>
      </c>
      <c r="N123" s="1179" t="s">
        <v>1517</v>
      </c>
      <c r="O123" s="1149" t="s">
        <v>1518</v>
      </c>
      <c r="P123" s="1156"/>
    </row>
    <row r="124" spans="2:16" s="1151" customFormat="1" ht="26.25" customHeight="1">
      <c r="B124" s="1141">
        <f t="shared" si="2"/>
        <v>100</v>
      </c>
      <c r="C124" s="1176">
        <f t="shared" si="3"/>
        <v>100</v>
      </c>
      <c r="D124" s="1177" t="e">
        <f>#REF!</f>
        <v>#REF!</v>
      </c>
      <c r="E124" s="1178" t="e">
        <f>#REF!</f>
        <v>#REF!</v>
      </c>
      <c r="F124" s="1154">
        <v>1.1759999999999999</v>
      </c>
      <c r="G124" s="1146" t="e">
        <f>#REF!</f>
        <v>#REF!</v>
      </c>
      <c r="H124" s="1146"/>
      <c r="I124" s="1278" t="e">
        <f>#REF!</f>
        <v>#REF!</v>
      </c>
      <c r="J124" s="1276">
        <v>6</v>
      </c>
      <c r="K124" s="1161" t="s">
        <v>1319</v>
      </c>
      <c r="L124" s="1161" t="s">
        <v>1320</v>
      </c>
      <c r="M124" s="1279" t="e">
        <f>#REF!</f>
        <v>#REF!</v>
      </c>
      <c r="N124" s="1149" t="s">
        <v>1519</v>
      </c>
      <c r="O124" s="1149" t="s">
        <v>1520</v>
      </c>
      <c r="P124" s="1156"/>
    </row>
    <row r="125" spans="2:16" s="1151" customFormat="1" ht="20.100000000000001" customHeight="1">
      <c r="B125" s="1141">
        <f t="shared" si="2"/>
        <v>101</v>
      </c>
      <c r="C125" s="1176">
        <f t="shared" si="3"/>
        <v>101</v>
      </c>
      <c r="D125" s="1177" t="e">
        <f>#REF!</f>
        <v>#REF!</v>
      </c>
      <c r="E125" s="1178" t="e">
        <f>#REF!</f>
        <v>#REF!</v>
      </c>
      <c r="F125" s="1154">
        <v>0.21099999999999999</v>
      </c>
      <c r="G125" s="1146" t="e">
        <f>#REF!</f>
        <v>#REF!</v>
      </c>
      <c r="H125" s="1146"/>
      <c r="I125" s="1278" t="e">
        <f>#REF!</f>
        <v>#REF!</v>
      </c>
      <c r="J125" s="1276">
        <v>4.5</v>
      </c>
      <c r="K125" s="1161" t="s">
        <v>1319</v>
      </c>
      <c r="L125" s="1161" t="s">
        <v>1320</v>
      </c>
      <c r="M125" s="1279" t="e">
        <f>#REF!</f>
        <v>#REF!</v>
      </c>
      <c r="N125" s="1149" t="s">
        <v>1521</v>
      </c>
      <c r="O125" s="1149" t="s">
        <v>1522</v>
      </c>
      <c r="P125" s="1156"/>
    </row>
    <row r="126" spans="2:16" s="1151" customFormat="1" ht="20.100000000000001" customHeight="1">
      <c r="B126" s="1141">
        <f t="shared" si="2"/>
        <v>102</v>
      </c>
      <c r="C126" s="1176">
        <f t="shared" si="3"/>
        <v>102</v>
      </c>
      <c r="D126" s="1177" t="e">
        <f>#REF!</f>
        <v>#REF!</v>
      </c>
      <c r="E126" s="1178" t="e">
        <f>#REF!</f>
        <v>#REF!</v>
      </c>
      <c r="F126" s="1154">
        <v>0.51300000000000001</v>
      </c>
      <c r="G126" s="1146" t="e">
        <f>#REF!</f>
        <v>#REF!</v>
      </c>
      <c r="H126" s="1146"/>
      <c r="I126" s="1278" t="e">
        <f>#REF!</f>
        <v>#REF!</v>
      </c>
      <c r="J126" s="1276">
        <v>4</v>
      </c>
      <c r="K126" s="1161" t="s">
        <v>1319</v>
      </c>
      <c r="L126" s="1161" t="s">
        <v>1320</v>
      </c>
      <c r="M126" s="1279" t="e">
        <f>#REF!</f>
        <v>#REF!</v>
      </c>
      <c r="N126" s="1149" t="s">
        <v>1523</v>
      </c>
      <c r="O126" s="1149" t="s">
        <v>1524</v>
      </c>
      <c r="P126" s="1156"/>
    </row>
    <row r="127" spans="2:16" s="1151" customFormat="1" ht="26.25" customHeight="1">
      <c r="B127" s="1141">
        <f t="shared" si="2"/>
        <v>103</v>
      </c>
      <c r="C127" s="1176">
        <f t="shared" si="3"/>
        <v>103</v>
      </c>
      <c r="D127" s="1177" t="e">
        <f>#REF!</f>
        <v>#REF!</v>
      </c>
      <c r="E127" s="1178" t="e">
        <f>#REF!</f>
        <v>#REF!</v>
      </c>
      <c r="F127" s="1154">
        <v>0.36599999999999999</v>
      </c>
      <c r="G127" s="1146" t="e">
        <f>#REF!</f>
        <v>#REF!</v>
      </c>
      <c r="H127" s="1146"/>
      <c r="I127" s="1278" t="e">
        <f>#REF!</f>
        <v>#REF!</v>
      </c>
      <c r="J127" s="1276">
        <v>4</v>
      </c>
      <c r="K127" s="1161" t="s">
        <v>1319</v>
      </c>
      <c r="L127" s="1161" t="s">
        <v>1320</v>
      </c>
      <c r="M127" s="1279" t="e">
        <f>#REF!</f>
        <v>#REF!</v>
      </c>
      <c r="N127" s="1180" t="s">
        <v>1525</v>
      </c>
      <c r="O127" s="1180" t="s">
        <v>1526</v>
      </c>
      <c r="P127" s="1156"/>
    </row>
    <row r="128" spans="2:16" s="1151" customFormat="1" ht="27.75" customHeight="1">
      <c r="B128" s="1141">
        <f t="shared" si="2"/>
        <v>104</v>
      </c>
      <c r="C128" s="1176">
        <f t="shared" si="3"/>
        <v>104</v>
      </c>
      <c r="D128" s="1177" t="e">
        <f>#REF!</f>
        <v>#REF!</v>
      </c>
      <c r="E128" s="1178" t="e">
        <f>#REF!</f>
        <v>#REF!</v>
      </c>
      <c r="F128" s="1166">
        <v>0.34399999999999997</v>
      </c>
      <c r="G128" s="1146" t="e">
        <f>#REF!</f>
        <v>#REF!</v>
      </c>
      <c r="H128" s="1146"/>
      <c r="I128" s="1278" t="e">
        <f>#REF!</f>
        <v>#REF!</v>
      </c>
      <c r="J128" s="1276">
        <v>4</v>
      </c>
      <c r="K128" s="1161" t="s">
        <v>1319</v>
      </c>
      <c r="L128" s="1161" t="s">
        <v>1320</v>
      </c>
      <c r="M128" s="1279" t="e">
        <f>#REF!</f>
        <v>#REF!</v>
      </c>
      <c r="N128" s="1180" t="s">
        <v>1527</v>
      </c>
      <c r="O128" s="1180" t="s">
        <v>1528</v>
      </c>
      <c r="P128" s="1156"/>
    </row>
    <row r="129" spans="2:19" s="1151" customFormat="1" ht="27.75" customHeight="1">
      <c r="B129" s="1141">
        <f t="shared" si="2"/>
        <v>105</v>
      </c>
      <c r="C129" s="1176">
        <f>+C128+1</f>
        <v>105</v>
      </c>
      <c r="D129" s="1177" t="e">
        <f>#REF!</f>
        <v>#REF!</v>
      </c>
      <c r="E129" s="1178" t="e">
        <f>#REF!</f>
        <v>#REF!</v>
      </c>
      <c r="F129" s="1166">
        <v>0.78</v>
      </c>
      <c r="G129" s="1146" t="e">
        <f>#REF!</f>
        <v>#REF!</v>
      </c>
      <c r="H129" s="1146"/>
      <c r="I129" s="1278" t="e">
        <f>#REF!</f>
        <v>#REF!</v>
      </c>
      <c r="J129" s="1276">
        <v>6</v>
      </c>
      <c r="K129" s="1161" t="s">
        <v>1319</v>
      </c>
      <c r="L129" s="1161" t="s">
        <v>1320</v>
      </c>
      <c r="M129" s="1279" t="e">
        <f>#REF!</f>
        <v>#REF!</v>
      </c>
      <c r="N129" s="1149" t="s">
        <v>1529</v>
      </c>
      <c r="O129" s="1149" t="s">
        <v>1530</v>
      </c>
      <c r="P129" s="1156"/>
      <c r="R129" s="1151" t="s">
        <v>1531</v>
      </c>
    </row>
    <row r="130" spans="2:19" s="1151" customFormat="1" ht="27.75" customHeight="1">
      <c r="B130" s="1141">
        <f>B129+1</f>
        <v>106</v>
      </c>
      <c r="C130" s="1176">
        <f t="shared" si="3"/>
        <v>106</v>
      </c>
      <c r="D130" s="1177" t="e">
        <f>#REF!</f>
        <v>#REF!</v>
      </c>
      <c r="E130" s="1178" t="e">
        <f>#REF!</f>
        <v>#REF!</v>
      </c>
      <c r="F130" s="1166">
        <v>0.82499999999999996</v>
      </c>
      <c r="G130" s="1146" t="e">
        <f>#REF!</f>
        <v>#REF!</v>
      </c>
      <c r="H130" s="1146"/>
      <c r="I130" s="1278" t="e">
        <f>#REF!</f>
        <v>#REF!</v>
      </c>
      <c r="J130" s="1276">
        <v>4</v>
      </c>
      <c r="K130" s="1161" t="s">
        <v>1319</v>
      </c>
      <c r="L130" s="1161" t="s">
        <v>1320</v>
      </c>
      <c r="M130" s="1279" t="e">
        <f>#REF!</f>
        <v>#REF!</v>
      </c>
      <c r="N130" s="1179" t="s">
        <v>1408</v>
      </c>
      <c r="O130" s="1179" t="s">
        <v>1532</v>
      </c>
      <c r="P130" s="1156"/>
    </row>
    <row r="131" spans="2:19" s="1151" customFormat="1" ht="26.25" customHeight="1">
      <c r="B131" s="1141">
        <f t="shared" ref="B131:B137" si="4">B130+1</f>
        <v>107</v>
      </c>
      <c r="C131" s="1176">
        <f t="shared" si="3"/>
        <v>107</v>
      </c>
      <c r="D131" s="1177" t="e">
        <f>#REF!</f>
        <v>#REF!</v>
      </c>
      <c r="E131" s="1178" t="e">
        <f>#REF!</f>
        <v>#REF!</v>
      </c>
      <c r="F131" s="1181">
        <v>0.6</v>
      </c>
      <c r="G131" s="1146" t="e">
        <f>#REF!</f>
        <v>#REF!</v>
      </c>
      <c r="H131" s="1146"/>
      <c r="I131" s="1278" t="e">
        <f>#REF!</f>
        <v>#REF!</v>
      </c>
      <c r="J131" s="1276">
        <v>4</v>
      </c>
      <c r="K131" s="1161" t="s">
        <v>1319</v>
      </c>
      <c r="L131" s="1161" t="s">
        <v>1320</v>
      </c>
      <c r="M131" s="1279" t="e">
        <f>#REF!</f>
        <v>#REF!</v>
      </c>
      <c r="N131" s="1179" t="s">
        <v>1533</v>
      </c>
      <c r="O131" s="1179" t="s">
        <v>1408</v>
      </c>
      <c r="P131" s="1156"/>
      <c r="R131" s="1151" t="s">
        <v>1534</v>
      </c>
    </row>
    <row r="132" spans="2:19" s="1151" customFormat="1" ht="27.75" customHeight="1">
      <c r="B132" s="1141">
        <f t="shared" si="4"/>
        <v>108</v>
      </c>
      <c r="C132" s="1176">
        <f t="shared" si="3"/>
        <v>108</v>
      </c>
      <c r="D132" s="1177" t="e">
        <f>#REF!</f>
        <v>#REF!</v>
      </c>
      <c r="E132" s="1178" t="e">
        <f>#REF!</f>
        <v>#REF!</v>
      </c>
      <c r="F132" s="1181">
        <v>0.81299999999999994</v>
      </c>
      <c r="G132" s="1146" t="e">
        <f>#REF!</f>
        <v>#REF!</v>
      </c>
      <c r="H132" s="1146"/>
      <c r="I132" s="1278" t="e">
        <f>#REF!</f>
        <v>#REF!</v>
      </c>
      <c r="J132" s="1276">
        <v>5.5</v>
      </c>
      <c r="K132" s="1161" t="s">
        <v>1319</v>
      </c>
      <c r="L132" s="1161" t="s">
        <v>1320</v>
      </c>
      <c r="M132" s="1279" t="e">
        <f>#REF!</f>
        <v>#REF!</v>
      </c>
      <c r="N132" s="1149" t="s">
        <v>1535</v>
      </c>
      <c r="O132" s="1149" t="s">
        <v>1536</v>
      </c>
      <c r="P132" s="1156"/>
    </row>
    <row r="133" spans="2:19" s="1151" customFormat="1" ht="27.75" customHeight="1">
      <c r="B133" s="1141">
        <f t="shared" si="4"/>
        <v>109</v>
      </c>
      <c r="C133" s="1176">
        <f t="shared" si="3"/>
        <v>109</v>
      </c>
      <c r="D133" s="1177" t="e">
        <f>#REF!</f>
        <v>#REF!</v>
      </c>
      <c r="E133" s="1178" t="e">
        <f>#REF!</f>
        <v>#REF!</v>
      </c>
      <c r="F133" s="1182">
        <v>1.048</v>
      </c>
      <c r="G133" s="1146" t="e">
        <f>#REF!</f>
        <v>#REF!</v>
      </c>
      <c r="H133" s="1146"/>
      <c r="I133" s="1278" t="e">
        <f>#REF!</f>
        <v>#REF!</v>
      </c>
      <c r="J133" s="1276">
        <v>5.5</v>
      </c>
      <c r="K133" s="1161" t="s">
        <v>1319</v>
      </c>
      <c r="L133" s="1161" t="s">
        <v>1320</v>
      </c>
      <c r="M133" s="1279" t="e">
        <f>#REF!</f>
        <v>#REF!</v>
      </c>
      <c r="N133" s="1149" t="s">
        <v>1537</v>
      </c>
      <c r="O133" s="1149" t="s">
        <v>1538</v>
      </c>
      <c r="P133" s="1156"/>
    </row>
    <row r="134" spans="2:19" s="1151" customFormat="1" ht="27.75" customHeight="1">
      <c r="B134" s="1141">
        <f t="shared" si="4"/>
        <v>110</v>
      </c>
      <c r="C134" s="1176">
        <f t="shared" si="3"/>
        <v>110</v>
      </c>
      <c r="D134" s="1177" t="e">
        <f>#REF!</f>
        <v>#REF!</v>
      </c>
      <c r="E134" s="1178" t="e">
        <f>#REF!</f>
        <v>#REF!</v>
      </c>
      <c r="F134" s="1181"/>
      <c r="G134" s="1146" t="e">
        <f>#REF!</f>
        <v>#REF!</v>
      </c>
      <c r="H134" s="1146"/>
      <c r="I134" s="1278" t="e">
        <f>#REF!</f>
        <v>#REF!</v>
      </c>
      <c r="J134" s="1276"/>
      <c r="K134" s="1161" t="s">
        <v>1319</v>
      </c>
      <c r="L134" s="1161" t="s">
        <v>1320</v>
      </c>
      <c r="M134" s="1279" t="e">
        <f>#REF!</f>
        <v>#REF!</v>
      </c>
      <c r="N134" s="1282"/>
      <c r="O134" s="1282"/>
      <c r="P134" s="1156"/>
    </row>
    <row r="135" spans="2:19" s="1151" customFormat="1" ht="27.75" customHeight="1">
      <c r="B135" s="1141">
        <f t="shared" si="4"/>
        <v>111</v>
      </c>
      <c r="C135" s="1176">
        <f t="shared" si="3"/>
        <v>111</v>
      </c>
      <c r="D135" s="1177" t="e">
        <f>#REF!</f>
        <v>#REF!</v>
      </c>
      <c r="E135" s="1178" t="e">
        <f>#REF!</f>
        <v>#REF!</v>
      </c>
      <c r="F135" s="1181"/>
      <c r="G135" s="1146" t="e">
        <f>#REF!</f>
        <v>#REF!</v>
      </c>
      <c r="H135" s="1146"/>
      <c r="I135" s="1278" t="e">
        <f>#REF!</f>
        <v>#REF!</v>
      </c>
      <c r="J135" s="1276"/>
      <c r="K135" s="1161" t="s">
        <v>1319</v>
      </c>
      <c r="L135" s="1161" t="s">
        <v>1320</v>
      </c>
      <c r="M135" s="1279" t="e">
        <f>#REF!</f>
        <v>#REF!</v>
      </c>
      <c r="N135" s="1282"/>
      <c r="O135" s="1282"/>
      <c r="P135" s="1156"/>
    </row>
    <row r="136" spans="2:19" s="1151" customFormat="1" ht="27.75" customHeight="1">
      <c r="B136" s="1141">
        <f t="shared" si="4"/>
        <v>112</v>
      </c>
      <c r="C136" s="1176">
        <f t="shared" si="3"/>
        <v>112</v>
      </c>
      <c r="D136" s="1177" t="e">
        <f>#REF!</f>
        <v>#REF!</v>
      </c>
      <c r="E136" s="1178" t="e">
        <f>#REF!</f>
        <v>#REF!</v>
      </c>
      <c r="F136" s="1181"/>
      <c r="G136" s="1146" t="e">
        <f>#REF!</f>
        <v>#REF!</v>
      </c>
      <c r="H136" s="1146"/>
      <c r="I136" s="1278" t="e">
        <f>#REF!</f>
        <v>#REF!</v>
      </c>
      <c r="J136" s="1276"/>
      <c r="K136" s="1161" t="s">
        <v>1319</v>
      </c>
      <c r="L136" s="1161" t="s">
        <v>1320</v>
      </c>
      <c r="M136" s="1279" t="e">
        <f>#REF!</f>
        <v>#REF!</v>
      </c>
      <c r="N136" s="1282"/>
      <c r="O136" s="1282"/>
      <c r="P136" s="1156"/>
    </row>
    <row r="137" spans="2:19" s="1151" customFormat="1" ht="27.75" customHeight="1">
      <c r="B137" s="1141">
        <f t="shared" si="4"/>
        <v>113</v>
      </c>
      <c r="C137" s="1176">
        <f t="shared" si="3"/>
        <v>113</v>
      </c>
      <c r="D137" s="1177" t="e">
        <f>#REF!</f>
        <v>#REF!</v>
      </c>
      <c r="E137" s="1178" t="e">
        <f>#REF!</f>
        <v>#REF!</v>
      </c>
      <c r="F137" s="1181"/>
      <c r="G137" s="1146" t="e">
        <f>#REF!</f>
        <v>#REF!</v>
      </c>
      <c r="H137" s="1146"/>
      <c r="I137" s="1278" t="e">
        <f>#REF!</f>
        <v>#REF!</v>
      </c>
      <c r="J137" s="1276"/>
      <c r="K137" s="1161" t="s">
        <v>1319</v>
      </c>
      <c r="L137" s="1161" t="s">
        <v>1320</v>
      </c>
      <c r="M137" s="1279" t="e">
        <f>#REF!</f>
        <v>#REF!</v>
      </c>
      <c r="N137" s="1282"/>
      <c r="O137" s="1282"/>
      <c r="P137" s="1156"/>
    </row>
    <row r="138" spans="2:19" s="1151" customFormat="1" ht="27.75" customHeight="1">
      <c r="B138" s="1141"/>
      <c r="C138" s="1168"/>
      <c r="D138" s="1177"/>
      <c r="E138" s="1178"/>
      <c r="F138" s="1181"/>
      <c r="G138" s="1146"/>
      <c r="H138" s="1146"/>
      <c r="I138" s="1159"/>
      <c r="J138" s="1160"/>
      <c r="K138" s="1161"/>
      <c r="L138" s="1161"/>
      <c r="M138" s="1159"/>
      <c r="N138" s="1149"/>
      <c r="O138" s="1149"/>
      <c r="P138" s="1156"/>
    </row>
    <row r="139" spans="2:19" s="1151" customFormat="1" ht="20.100000000000001" customHeight="1">
      <c r="B139" s="1141"/>
      <c r="C139" s="1168"/>
      <c r="D139" s="1169"/>
      <c r="E139" s="1153"/>
      <c r="F139" s="1183"/>
      <c r="G139" s="1146"/>
      <c r="H139" s="1146"/>
      <c r="I139" s="1155"/>
      <c r="J139" s="1147"/>
      <c r="K139" s="1148"/>
      <c r="L139" s="1148"/>
      <c r="M139" s="1155"/>
      <c r="N139" s="1184"/>
      <c r="O139" s="1184"/>
      <c r="P139" s="1156"/>
    </row>
    <row r="140" spans="2:19" s="1151" customFormat="1" ht="20.100000000000001" customHeight="1">
      <c r="B140" s="1141"/>
      <c r="C140" s="1134" t="s">
        <v>1211</v>
      </c>
      <c r="D140" s="1169"/>
      <c r="E140" s="1153"/>
      <c r="F140" s="1171">
        <f>SUM(F141:F153)</f>
        <v>132.76899999999998</v>
      </c>
      <c r="G140" s="1172" t="e">
        <f>SUM(G141:G154)</f>
        <v>#REF!</v>
      </c>
      <c r="H140" s="1172"/>
      <c r="I140" s="1173"/>
      <c r="J140" s="1174"/>
      <c r="K140" s="1148"/>
      <c r="L140" s="1148"/>
      <c r="M140" s="1155"/>
      <c r="N140" s="1184"/>
      <c r="O140" s="1184"/>
      <c r="P140" s="1185"/>
    </row>
    <row r="141" spans="2:19" s="1151" customFormat="1" ht="27" customHeight="1">
      <c r="B141" s="1141">
        <f>B133+1</f>
        <v>110</v>
      </c>
      <c r="C141" s="1176">
        <f>C133+1</f>
        <v>110</v>
      </c>
      <c r="D141" s="1186" t="e">
        <f>#REF!</f>
        <v>#REF!</v>
      </c>
      <c r="E141" s="1153" t="e">
        <f>#REF!</f>
        <v>#REF!</v>
      </c>
      <c r="F141" s="1154">
        <v>4.2130000000000001</v>
      </c>
      <c r="G141" s="1146" t="e">
        <f>#REF!</f>
        <v>#REF!</v>
      </c>
      <c r="H141" s="1146"/>
      <c r="I141" s="1280" t="e">
        <f>#REF!</f>
        <v>#REF!</v>
      </c>
      <c r="J141" s="1275">
        <v>10</v>
      </c>
      <c r="K141" s="1148" t="s">
        <v>1319</v>
      </c>
      <c r="L141" s="1148" t="s">
        <v>1320</v>
      </c>
      <c r="M141" s="1281" t="e">
        <f>#REF!</f>
        <v>#REF!</v>
      </c>
      <c r="N141" s="1149" t="s">
        <v>1539</v>
      </c>
      <c r="O141" s="1149" t="s">
        <v>1540</v>
      </c>
      <c r="P141" s="1156"/>
      <c r="S141" s="1165" t="e">
        <f>SUM(I112:I124)</f>
        <v>#REF!</v>
      </c>
    </row>
    <row r="142" spans="2:19" s="1151" customFormat="1" ht="26.25" customHeight="1">
      <c r="B142" s="1141">
        <f>B141+1</f>
        <v>111</v>
      </c>
      <c r="C142" s="1176">
        <f t="shared" ref="C142:C220" si="5">C141+1</f>
        <v>111</v>
      </c>
      <c r="D142" s="1186" t="e">
        <f>#REF!</f>
        <v>#REF!</v>
      </c>
      <c r="E142" s="1153" t="e">
        <f>#REF!</f>
        <v>#REF!</v>
      </c>
      <c r="F142" s="1154">
        <v>5.2130000000000001</v>
      </c>
      <c r="G142" s="1146" t="e">
        <f>#REF!</f>
        <v>#REF!</v>
      </c>
      <c r="H142" s="1146"/>
      <c r="I142" s="1280" t="e">
        <f>#REF!</f>
        <v>#REF!</v>
      </c>
      <c r="J142" s="1275">
        <v>7</v>
      </c>
      <c r="K142" s="1148" t="s">
        <v>1319</v>
      </c>
      <c r="L142" s="1148" t="s">
        <v>1320</v>
      </c>
      <c r="M142" s="1281" t="e">
        <f>#REF!</f>
        <v>#REF!</v>
      </c>
      <c r="N142" s="1149" t="s">
        <v>1541</v>
      </c>
      <c r="O142" s="1149" t="s">
        <v>1542</v>
      </c>
      <c r="P142" s="1156"/>
    </row>
    <row r="143" spans="2:19" s="1151" customFormat="1" ht="25.5" customHeight="1">
      <c r="B143" s="1141">
        <f t="shared" ref="B143:B154" si="6">B142+1</f>
        <v>112</v>
      </c>
      <c r="C143" s="1176">
        <f t="shared" si="5"/>
        <v>112</v>
      </c>
      <c r="D143" s="1186" t="e">
        <f>#REF!</f>
        <v>#REF!</v>
      </c>
      <c r="E143" s="1153" t="e">
        <f>#REF!</f>
        <v>#REF!</v>
      </c>
      <c r="F143" s="1154">
        <v>6.2130000000000001</v>
      </c>
      <c r="G143" s="1146" t="e">
        <f>#REF!</f>
        <v>#REF!</v>
      </c>
      <c r="H143" s="1146"/>
      <c r="I143" s="1280" t="e">
        <f>#REF!</f>
        <v>#REF!</v>
      </c>
      <c r="J143" s="1276">
        <v>6</v>
      </c>
      <c r="K143" s="1148" t="s">
        <v>1319</v>
      </c>
      <c r="L143" s="1148" t="s">
        <v>1320</v>
      </c>
      <c r="M143" s="1281" t="e">
        <f>#REF!</f>
        <v>#REF!</v>
      </c>
      <c r="N143" s="1149" t="s">
        <v>1543</v>
      </c>
      <c r="O143" s="1149" t="s">
        <v>1544</v>
      </c>
      <c r="P143" s="1156"/>
    </row>
    <row r="144" spans="2:19" s="1151" customFormat="1" ht="32.25" customHeight="1">
      <c r="B144" s="1141">
        <f t="shared" si="6"/>
        <v>113</v>
      </c>
      <c r="C144" s="1176">
        <f t="shared" si="5"/>
        <v>113</v>
      </c>
      <c r="D144" s="1186" t="e">
        <f>#REF!</f>
        <v>#REF!</v>
      </c>
      <c r="E144" s="1153" t="e">
        <f>#REF!</f>
        <v>#REF!</v>
      </c>
      <c r="F144" s="1154">
        <v>7.2130000000000001</v>
      </c>
      <c r="G144" s="1146" t="e">
        <f>#REF!</f>
        <v>#REF!</v>
      </c>
      <c r="H144" s="1146"/>
      <c r="I144" s="1280" t="e">
        <f>#REF!</f>
        <v>#REF!</v>
      </c>
      <c r="J144" s="1276">
        <v>5</v>
      </c>
      <c r="K144" s="1148" t="s">
        <v>1319</v>
      </c>
      <c r="L144" s="1148" t="s">
        <v>1320</v>
      </c>
      <c r="M144" s="1281" t="e">
        <f>#REF!</f>
        <v>#REF!</v>
      </c>
      <c r="N144" s="1149" t="s">
        <v>1545</v>
      </c>
      <c r="O144" s="1149" t="s">
        <v>1546</v>
      </c>
      <c r="P144" s="1156"/>
    </row>
    <row r="145" spans="2:18" s="1151" customFormat="1" ht="28.5" customHeight="1">
      <c r="B145" s="1141">
        <f t="shared" si="6"/>
        <v>114</v>
      </c>
      <c r="C145" s="1176">
        <f t="shared" si="5"/>
        <v>114</v>
      </c>
      <c r="D145" s="1186" t="e">
        <f>#REF!</f>
        <v>#REF!</v>
      </c>
      <c r="E145" s="1153" t="e">
        <f>#REF!</f>
        <v>#REF!</v>
      </c>
      <c r="F145" s="1154">
        <v>8.2129999999999992</v>
      </c>
      <c r="G145" s="1146" t="e">
        <f>#REF!</f>
        <v>#REF!</v>
      </c>
      <c r="H145" s="1146"/>
      <c r="I145" s="1280" t="e">
        <f>#REF!</f>
        <v>#REF!</v>
      </c>
      <c r="J145" s="1276">
        <v>5</v>
      </c>
      <c r="K145" s="1148" t="s">
        <v>1319</v>
      </c>
      <c r="L145" s="1148" t="s">
        <v>1320</v>
      </c>
      <c r="M145" s="1281" t="e">
        <f>#REF!</f>
        <v>#REF!</v>
      </c>
      <c r="N145" s="1149" t="s">
        <v>1545</v>
      </c>
      <c r="O145" s="1149" t="s">
        <v>1547</v>
      </c>
      <c r="P145" s="1156"/>
    </row>
    <row r="146" spans="2:18" s="1151" customFormat="1" ht="28.5" customHeight="1">
      <c r="B146" s="1141">
        <f t="shared" si="6"/>
        <v>115</v>
      </c>
      <c r="C146" s="1176">
        <f t="shared" si="5"/>
        <v>115</v>
      </c>
      <c r="D146" s="1186" t="e">
        <f>#REF!</f>
        <v>#REF!</v>
      </c>
      <c r="E146" s="1153" t="e">
        <f>#REF!</f>
        <v>#REF!</v>
      </c>
      <c r="F146" s="1154">
        <v>9.2129999999999992</v>
      </c>
      <c r="G146" s="1146" t="e">
        <f>#REF!</f>
        <v>#REF!</v>
      </c>
      <c r="H146" s="1146"/>
      <c r="I146" s="1280" t="e">
        <f>#REF!</f>
        <v>#REF!</v>
      </c>
      <c r="J146" s="1276">
        <v>5.5</v>
      </c>
      <c r="K146" s="1148" t="s">
        <v>1319</v>
      </c>
      <c r="L146" s="1148" t="s">
        <v>1320</v>
      </c>
      <c r="M146" s="1281" t="e">
        <f>#REF!</f>
        <v>#REF!</v>
      </c>
      <c r="N146" s="1149" t="s">
        <v>1548</v>
      </c>
      <c r="O146" s="1149" t="s">
        <v>1549</v>
      </c>
      <c r="P146" s="1156"/>
    </row>
    <row r="147" spans="2:18" s="1151" customFormat="1" ht="25.5" customHeight="1">
      <c r="B147" s="1141">
        <f t="shared" si="6"/>
        <v>116</v>
      </c>
      <c r="C147" s="1176">
        <f t="shared" si="5"/>
        <v>116</v>
      </c>
      <c r="D147" s="1186" t="e">
        <f>#REF!</f>
        <v>#REF!</v>
      </c>
      <c r="E147" s="1153" t="e">
        <f>#REF!</f>
        <v>#REF!</v>
      </c>
      <c r="F147" s="1154">
        <v>10.212999999999999</v>
      </c>
      <c r="G147" s="1146" t="e">
        <f>#REF!</f>
        <v>#REF!</v>
      </c>
      <c r="H147" s="1146"/>
      <c r="I147" s="1280" t="e">
        <f>#REF!</f>
        <v>#REF!</v>
      </c>
      <c r="J147" s="1276">
        <v>5</v>
      </c>
      <c r="K147" s="1148" t="s">
        <v>1319</v>
      </c>
      <c r="L147" s="1148" t="s">
        <v>1320</v>
      </c>
      <c r="M147" s="1281" t="e">
        <f>#REF!</f>
        <v>#REF!</v>
      </c>
      <c r="N147" s="1149" t="s">
        <v>1550</v>
      </c>
      <c r="O147" s="1149" t="s">
        <v>1551</v>
      </c>
      <c r="P147" s="1156"/>
    </row>
    <row r="148" spans="2:18" s="1151" customFormat="1" ht="27.75" customHeight="1">
      <c r="B148" s="1141">
        <f t="shared" si="6"/>
        <v>117</v>
      </c>
      <c r="C148" s="1176">
        <f t="shared" si="5"/>
        <v>117</v>
      </c>
      <c r="D148" s="1186" t="e">
        <f>#REF!</f>
        <v>#REF!</v>
      </c>
      <c r="E148" s="1153" t="e">
        <f>#REF!</f>
        <v>#REF!</v>
      </c>
      <c r="F148" s="1154">
        <v>11.212999999999999</v>
      </c>
      <c r="G148" s="1146" t="e">
        <f>#REF!</f>
        <v>#REF!</v>
      </c>
      <c r="H148" s="1146"/>
      <c r="I148" s="1280" t="e">
        <f>#REF!</f>
        <v>#REF!</v>
      </c>
      <c r="J148" s="1276">
        <v>5</v>
      </c>
      <c r="K148" s="1148" t="s">
        <v>1319</v>
      </c>
      <c r="L148" s="1148" t="s">
        <v>1320</v>
      </c>
      <c r="M148" s="1281" t="e">
        <f>#REF!</f>
        <v>#REF!</v>
      </c>
      <c r="N148" s="1149" t="s">
        <v>1552</v>
      </c>
      <c r="O148" s="1149" t="s">
        <v>1553</v>
      </c>
      <c r="P148" s="1156"/>
    </row>
    <row r="149" spans="2:18" s="1151" customFormat="1" ht="26.25" customHeight="1">
      <c r="B149" s="1141">
        <f t="shared" si="6"/>
        <v>118</v>
      </c>
      <c r="C149" s="1176">
        <f t="shared" si="5"/>
        <v>118</v>
      </c>
      <c r="D149" s="1186" t="e">
        <f>#REF!</f>
        <v>#REF!</v>
      </c>
      <c r="E149" s="1153" t="e">
        <f>#REF!</f>
        <v>#REF!</v>
      </c>
      <c r="F149" s="1154">
        <v>12.212999999999999</v>
      </c>
      <c r="G149" s="1146" t="e">
        <f>#REF!</f>
        <v>#REF!</v>
      </c>
      <c r="H149" s="1146"/>
      <c r="I149" s="1280" t="e">
        <f>#REF!</f>
        <v>#REF!</v>
      </c>
      <c r="J149" s="1276">
        <v>6</v>
      </c>
      <c r="K149" s="1148" t="s">
        <v>1319</v>
      </c>
      <c r="L149" s="1148" t="s">
        <v>1320</v>
      </c>
      <c r="M149" s="1281" t="e">
        <f>#REF!</f>
        <v>#REF!</v>
      </c>
      <c r="N149" s="1149" t="s">
        <v>1550</v>
      </c>
      <c r="O149" s="1149" t="s">
        <v>1554</v>
      </c>
      <c r="P149" s="1156"/>
    </row>
    <row r="150" spans="2:18" s="1151" customFormat="1" ht="26.25" customHeight="1">
      <c r="B150" s="1141">
        <f t="shared" si="6"/>
        <v>119</v>
      </c>
      <c r="C150" s="1176">
        <f t="shared" si="5"/>
        <v>119</v>
      </c>
      <c r="D150" s="1186" t="e">
        <f>#REF!</f>
        <v>#REF!</v>
      </c>
      <c r="E150" s="1153" t="e">
        <f>#REF!</f>
        <v>#REF!</v>
      </c>
      <c r="F150" s="1154">
        <v>13.212999999999999</v>
      </c>
      <c r="G150" s="1146" t="e">
        <f>#REF!</f>
        <v>#REF!</v>
      </c>
      <c r="H150" s="1146"/>
      <c r="I150" s="1280" t="e">
        <f>#REF!</f>
        <v>#REF!</v>
      </c>
      <c r="J150" s="1276">
        <v>5</v>
      </c>
      <c r="K150" s="1148" t="s">
        <v>1319</v>
      </c>
      <c r="L150" s="1148" t="s">
        <v>1320</v>
      </c>
      <c r="M150" s="1281" t="e">
        <f>#REF!</f>
        <v>#REF!</v>
      </c>
      <c r="N150" s="1149" t="s">
        <v>1555</v>
      </c>
      <c r="O150" s="1149" t="s">
        <v>1556</v>
      </c>
      <c r="P150" s="1156"/>
    </row>
    <row r="151" spans="2:18" s="1151" customFormat="1" ht="28.5" customHeight="1">
      <c r="B151" s="1141">
        <f t="shared" si="6"/>
        <v>120</v>
      </c>
      <c r="C151" s="1176">
        <f>C150+1</f>
        <v>120</v>
      </c>
      <c r="D151" s="1186" t="e">
        <f>#REF!</f>
        <v>#REF!</v>
      </c>
      <c r="E151" s="1153" t="e">
        <f>#REF!</f>
        <v>#REF!</v>
      </c>
      <c r="F151" s="1154">
        <v>14.212999999999999</v>
      </c>
      <c r="G151" s="1146" t="e">
        <f>#REF!</f>
        <v>#REF!</v>
      </c>
      <c r="H151" s="1146"/>
      <c r="I151" s="1280" t="e">
        <f>#REF!</f>
        <v>#REF!</v>
      </c>
      <c r="J151" s="1276">
        <v>6</v>
      </c>
      <c r="K151" s="1148" t="s">
        <v>1319</v>
      </c>
      <c r="L151" s="1148" t="s">
        <v>1320</v>
      </c>
      <c r="M151" s="1281" t="e">
        <f>#REF!</f>
        <v>#REF!</v>
      </c>
      <c r="N151" s="1149" t="s">
        <v>1557</v>
      </c>
      <c r="O151" s="1149" t="s">
        <v>1558</v>
      </c>
      <c r="P151" s="1156"/>
    </row>
    <row r="152" spans="2:18" s="1151" customFormat="1" ht="25.5" customHeight="1">
      <c r="B152" s="1141">
        <f t="shared" si="6"/>
        <v>121</v>
      </c>
      <c r="C152" s="1176">
        <f t="shared" si="5"/>
        <v>121</v>
      </c>
      <c r="D152" s="1186" t="e">
        <f>#REF!</f>
        <v>#REF!</v>
      </c>
      <c r="E152" s="1153" t="e">
        <f>#REF!</f>
        <v>#REF!</v>
      </c>
      <c r="F152" s="1154">
        <v>15.212999999999999</v>
      </c>
      <c r="G152" s="1146" t="e">
        <f>#REF!</f>
        <v>#REF!</v>
      </c>
      <c r="H152" s="1146"/>
      <c r="I152" s="1280" t="e">
        <f>#REF!</f>
        <v>#REF!</v>
      </c>
      <c r="J152" s="1276">
        <v>5</v>
      </c>
      <c r="K152" s="1148" t="s">
        <v>1319</v>
      </c>
      <c r="L152" s="1148" t="s">
        <v>1320</v>
      </c>
      <c r="M152" s="1281" t="e">
        <f>#REF!</f>
        <v>#REF!</v>
      </c>
      <c r="N152" s="1149" t="s">
        <v>1559</v>
      </c>
      <c r="O152" s="1149" t="s">
        <v>1560</v>
      </c>
      <c r="P152" s="1156"/>
      <c r="R152" s="1151" t="s">
        <v>1561</v>
      </c>
    </row>
    <row r="153" spans="2:18" s="1151" customFormat="1" ht="27.75" customHeight="1">
      <c r="B153" s="1141">
        <f t="shared" si="6"/>
        <v>122</v>
      </c>
      <c r="C153" s="1176">
        <f t="shared" si="5"/>
        <v>122</v>
      </c>
      <c r="D153" s="1186" t="e">
        <f>#REF!</f>
        <v>#REF!</v>
      </c>
      <c r="E153" s="1153" t="e">
        <f>#REF!</f>
        <v>#REF!</v>
      </c>
      <c r="F153" s="1154">
        <v>16.213000000000001</v>
      </c>
      <c r="G153" s="1146" t="e">
        <f>#REF!</f>
        <v>#REF!</v>
      </c>
      <c r="H153" s="1146"/>
      <c r="I153" s="1280" t="e">
        <f>#REF!</f>
        <v>#REF!</v>
      </c>
      <c r="J153" s="1276">
        <v>9.5</v>
      </c>
      <c r="K153" s="1148" t="s">
        <v>1319</v>
      </c>
      <c r="L153" s="1148" t="s">
        <v>1320</v>
      </c>
      <c r="M153" s="1281" t="e">
        <f>#REF!</f>
        <v>#REF!</v>
      </c>
      <c r="N153" s="1149" t="s">
        <v>1562</v>
      </c>
      <c r="O153" s="1149" t="s">
        <v>1563</v>
      </c>
      <c r="P153" s="1156"/>
      <c r="R153" s="1151" t="s">
        <v>1564</v>
      </c>
    </row>
    <row r="154" spans="2:18" s="1151" customFormat="1" ht="27.75" customHeight="1">
      <c r="B154" s="1141">
        <f t="shared" si="6"/>
        <v>123</v>
      </c>
      <c r="C154" s="1176">
        <f>C153+1</f>
        <v>123</v>
      </c>
      <c r="D154" s="1186" t="e">
        <f>#REF!</f>
        <v>#REF!</v>
      </c>
      <c r="E154" s="1153" t="e">
        <f>#REF!</f>
        <v>#REF!</v>
      </c>
      <c r="F154" s="1154">
        <v>17.213000000000001</v>
      </c>
      <c r="G154" s="1146" t="e">
        <f>#REF!</f>
        <v>#REF!</v>
      </c>
      <c r="H154" s="1146"/>
      <c r="I154" s="1280" t="e">
        <f>#REF!</f>
        <v>#REF!</v>
      </c>
      <c r="J154" s="1276"/>
      <c r="K154" s="1148" t="s">
        <v>1319</v>
      </c>
      <c r="L154" s="1148" t="s">
        <v>1320</v>
      </c>
      <c r="M154" s="1281" t="e">
        <f>#REF!</f>
        <v>#REF!</v>
      </c>
      <c r="N154" s="1282"/>
      <c r="O154" s="1282"/>
      <c r="P154" s="1156"/>
    </row>
    <row r="155" spans="2:18" s="1151" customFormat="1" ht="27.75" customHeight="1">
      <c r="B155" s="1141"/>
      <c r="C155" s="1176"/>
      <c r="D155" s="1186"/>
      <c r="E155" s="1153"/>
      <c r="F155" s="1154"/>
      <c r="G155" s="1146"/>
      <c r="H155" s="1146"/>
      <c r="I155" s="1280"/>
      <c r="J155" s="1160"/>
      <c r="K155" s="1161"/>
      <c r="L155" s="1161"/>
      <c r="M155" s="1155"/>
      <c r="N155" s="1149"/>
      <c r="O155" s="1149"/>
      <c r="P155" s="1156"/>
    </row>
    <row r="156" spans="2:18" s="1151" customFormat="1" ht="20.100000000000001" customHeight="1">
      <c r="B156" s="1141"/>
      <c r="C156" s="1134" t="s">
        <v>1212</v>
      </c>
      <c r="D156" s="1169"/>
      <c r="E156" s="1153"/>
      <c r="F156" s="1171">
        <f>SUM(F157:F170)</f>
        <v>44.448000000000008</v>
      </c>
      <c r="G156" s="1172" t="e">
        <f>SUM(G157:G176)</f>
        <v>#REF!</v>
      </c>
      <c r="H156" s="1172"/>
      <c r="I156" s="1173"/>
      <c r="J156" s="1174"/>
      <c r="K156" s="1148"/>
      <c r="L156" s="1148"/>
      <c r="M156" s="1155"/>
      <c r="N156" s="1184"/>
      <c r="O156" s="1184"/>
      <c r="P156" s="1185"/>
    </row>
    <row r="157" spans="2:18" s="1151" customFormat="1" ht="26.25" customHeight="1">
      <c r="B157" s="1141">
        <f>B153+1</f>
        <v>123</v>
      </c>
      <c r="C157" s="1176">
        <f>C153+1</f>
        <v>123</v>
      </c>
      <c r="D157" s="1283" t="e">
        <f>#REF!</f>
        <v>#REF!</v>
      </c>
      <c r="E157" s="1153" t="e">
        <f>#REF!</f>
        <v>#REF!</v>
      </c>
      <c r="F157" s="1154">
        <v>4.6319999999999997</v>
      </c>
      <c r="G157" s="1146" t="e">
        <f>#REF!</f>
        <v>#REF!</v>
      </c>
      <c r="H157" s="1146"/>
      <c r="I157" s="1280" t="e">
        <f>#REF!</f>
        <v>#REF!</v>
      </c>
      <c r="J157" s="1275">
        <v>7</v>
      </c>
      <c r="K157" s="1148" t="s">
        <v>1319</v>
      </c>
      <c r="L157" s="1148" t="s">
        <v>1320</v>
      </c>
      <c r="M157" s="1281" t="e">
        <f>#REF!</f>
        <v>#REF!</v>
      </c>
      <c r="N157" s="1149" t="s">
        <v>1565</v>
      </c>
      <c r="O157" s="1149" t="s">
        <v>1542</v>
      </c>
      <c r="P157" s="1156"/>
    </row>
    <row r="158" spans="2:18" s="1151" customFormat="1" ht="20.100000000000001" customHeight="1">
      <c r="B158" s="1141">
        <f>B157+1</f>
        <v>124</v>
      </c>
      <c r="C158" s="1176">
        <f t="shared" si="5"/>
        <v>124</v>
      </c>
      <c r="D158" s="1283" t="e">
        <f>#REF!</f>
        <v>#REF!</v>
      </c>
      <c r="E158" s="1153" t="e">
        <f>#REF!</f>
        <v>#REF!</v>
      </c>
      <c r="F158" s="1154">
        <v>3.573</v>
      </c>
      <c r="G158" s="1146" t="e">
        <f>#REF!</f>
        <v>#REF!</v>
      </c>
      <c r="H158" s="1146"/>
      <c r="I158" s="1280" t="e">
        <f>#REF!</f>
        <v>#REF!</v>
      </c>
      <c r="J158" s="1275">
        <v>7</v>
      </c>
      <c r="K158" s="1148" t="s">
        <v>1319</v>
      </c>
      <c r="L158" s="1148" t="s">
        <v>1320</v>
      </c>
      <c r="M158" s="1281" t="e">
        <f>#REF!</f>
        <v>#REF!</v>
      </c>
      <c r="N158" s="1149" t="s">
        <v>1566</v>
      </c>
      <c r="O158" s="1149" t="s">
        <v>1567</v>
      </c>
      <c r="P158" s="1156"/>
    </row>
    <row r="159" spans="2:18" s="1151" customFormat="1" ht="25.5" customHeight="1">
      <c r="B159" s="1141">
        <f t="shared" ref="B159:B176" si="7">B158+1</f>
        <v>125</v>
      </c>
      <c r="C159" s="1176">
        <f t="shared" si="5"/>
        <v>125</v>
      </c>
      <c r="D159" s="1283" t="e">
        <f>#REF!</f>
        <v>#REF!</v>
      </c>
      <c r="E159" s="1153" t="e">
        <f>#REF!</f>
        <v>#REF!</v>
      </c>
      <c r="F159" s="1154">
        <v>4.8840000000000003</v>
      </c>
      <c r="G159" s="1146" t="e">
        <f>#REF!</f>
        <v>#REF!</v>
      </c>
      <c r="H159" s="1146"/>
      <c r="I159" s="1280" t="e">
        <f>#REF!</f>
        <v>#REF!</v>
      </c>
      <c r="J159" s="1275">
        <v>5</v>
      </c>
      <c r="K159" s="1148" t="s">
        <v>1319</v>
      </c>
      <c r="L159" s="1148" t="s">
        <v>1320</v>
      </c>
      <c r="M159" s="1281" t="e">
        <f>#REF!</f>
        <v>#REF!</v>
      </c>
      <c r="N159" s="1149" t="s">
        <v>1568</v>
      </c>
      <c r="O159" s="1149" t="s">
        <v>1569</v>
      </c>
      <c r="P159" s="1156"/>
    </row>
    <row r="160" spans="2:18" s="1151" customFormat="1" ht="27" customHeight="1">
      <c r="B160" s="1141">
        <f t="shared" si="7"/>
        <v>126</v>
      </c>
      <c r="C160" s="1176">
        <f t="shared" si="5"/>
        <v>126</v>
      </c>
      <c r="D160" s="1283" t="e">
        <f>#REF!</f>
        <v>#REF!</v>
      </c>
      <c r="E160" s="1153" t="e">
        <f>#REF!</f>
        <v>#REF!</v>
      </c>
      <c r="F160" s="1154">
        <v>5.5750000000000002</v>
      </c>
      <c r="G160" s="1146" t="e">
        <f>#REF!</f>
        <v>#REF!</v>
      </c>
      <c r="H160" s="1146"/>
      <c r="I160" s="1280" t="e">
        <f>#REF!</f>
        <v>#REF!</v>
      </c>
      <c r="J160" s="1275">
        <v>5</v>
      </c>
      <c r="K160" s="1148" t="s">
        <v>1319</v>
      </c>
      <c r="L160" s="1148" t="s">
        <v>1320</v>
      </c>
      <c r="M160" s="1281" t="e">
        <f>#REF!</f>
        <v>#REF!</v>
      </c>
      <c r="N160" s="1149" t="s">
        <v>1570</v>
      </c>
      <c r="O160" s="1149" t="s">
        <v>1571</v>
      </c>
      <c r="P160" s="1156"/>
    </row>
    <row r="161" spans="2:18" s="1151" customFormat="1" ht="27.75" customHeight="1">
      <c r="B161" s="1141">
        <f t="shared" si="7"/>
        <v>127</v>
      </c>
      <c r="C161" s="1176">
        <f t="shared" si="5"/>
        <v>127</v>
      </c>
      <c r="D161" s="1283" t="e">
        <f>#REF!</f>
        <v>#REF!</v>
      </c>
      <c r="E161" s="1153" t="e">
        <f>#REF!</f>
        <v>#REF!</v>
      </c>
      <c r="F161" s="1154">
        <v>1.845</v>
      </c>
      <c r="G161" s="1146" t="e">
        <f>#REF!</f>
        <v>#REF!</v>
      </c>
      <c r="H161" s="1146"/>
      <c r="I161" s="1280" t="e">
        <f>#REF!</f>
        <v>#REF!</v>
      </c>
      <c r="J161" s="1275">
        <v>5.5</v>
      </c>
      <c r="K161" s="1148" t="s">
        <v>1319</v>
      </c>
      <c r="L161" s="1148" t="s">
        <v>1320</v>
      </c>
      <c r="M161" s="1281" t="e">
        <f>#REF!</f>
        <v>#REF!</v>
      </c>
      <c r="N161" s="1149" t="s">
        <v>1572</v>
      </c>
      <c r="O161" s="1149" t="s">
        <v>1573</v>
      </c>
      <c r="P161" s="1156"/>
    </row>
    <row r="162" spans="2:18" s="1151" customFormat="1" ht="20.100000000000001" customHeight="1">
      <c r="B162" s="1141">
        <f t="shared" si="7"/>
        <v>128</v>
      </c>
      <c r="C162" s="1176">
        <f t="shared" si="5"/>
        <v>128</v>
      </c>
      <c r="D162" s="1283" t="e">
        <f>#REF!</f>
        <v>#REF!</v>
      </c>
      <c r="E162" s="1153" t="e">
        <f>#REF!</f>
        <v>#REF!</v>
      </c>
      <c r="F162" s="1154">
        <v>2.29</v>
      </c>
      <c r="G162" s="1146" t="e">
        <f>#REF!</f>
        <v>#REF!</v>
      </c>
      <c r="H162" s="1146"/>
      <c r="I162" s="1280" t="e">
        <f>#REF!</f>
        <v>#REF!</v>
      </c>
      <c r="J162" s="1275">
        <v>5</v>
      </c>
      <c r="K162" s="1148" t="s">
        <v>1319</v>
      </c>
      <c r="L162" s="1148" t="s">
        <v>1320</v>
      </c>
      <c r="M162" s="1281" t="e">
        <f>#REF!</f>
        <v>#REF!</v>
      </c>
      <c r="N162" s="1149" t="s">
        <v>1568</v>
      </c>
      <c r="O162" s="1149" t="s">
        <v>1574</v>
      </c>
      <c r="P162" s="1156"/>
    </row>
    <row r="163" spans="2:18" s="1151" customFormat="1" ht="26.25" customHeight="1">
      <c r="B163" s="1141">
        <f t="shared" si="7"/>
        <v>129</v>
      </c>
      <c r="C163" s="1176">
        <f t="shared" si="5"/>
        <v>129</v>
      </c>
      <c r="D163" s="1283" t="e">
        <f>#REF!</f>
        <v>#REF!</v>
      </c>
      <c r="E163" s="1153" t="e">
        <f>#REF!</f>
        <v>#REF!</v>
      </c>
      <c r="F163" s="1154">
        <v>2.6640000000000001</v>
      </c>
      <c r="G163" s="1146" t="e">
        <f>#REF!</f>
        <v>#REF!</v>
      </c>
      <c r="H163" s="1146"/>
      <c r="I163" s="1280" t="e">
        <f>#REF!</f>
        <v>#REF!</v>
      </c>
      <c r="J163" s="1276">
        <v>6</v>
      </c>
      <c r="K163" s="1161" t="s">
        <v>1319</v>
      </c>
      <c r="L163" s="1161" t="s">
        <v>1320</v>
      </c>
      <c r="M163" s="1281" t="e">
        <f>#REF!</f>
        <v>#REF!</v>
      </c>
      <c r="N163" s="1149" t="s">
        <v>1575</v>
      </c>
      <c r="O163" s="1149" t="s">
        <v>1576</v>
      </c>
      <c r="P163" s="1156"/>
    </row>
    <row r="164" spans="2:18" s="1151" customFormat="1" ht="26.25" customHeight="1">
      <c r="B164" s="1141">
        <f t="shared" si="7"/>
        <v>130</v>
      </c>
      <c r="C164" s="1176">
        <f t="shared" si="5"/>
        <v>130</v>
      </c>
      <c r="D164" s="1283" t="e">
        <f>#REF!</f>
        <v>#REF!</v>
      </c>
      <c r="E164" s="1153" t="e">
        <f>#REF!</f>
        <v>#REF!</v>
      </c>
      <c r="F164" s="1154">
        <v>2.4860000000000002</v>
      </c>
      <c r="G164" s="1146" t="e">
        <f>#REF!</f>
        <v>#REF!</v>
      </c>
      <c r="H164" s="1146"/>
      <c r="I164" s="1280" t="e">
        <f>#REF!</f>
        <v>#REF!</v>
      </c>
      <c r="J164" s="1275">
        <v>5.5</v>
      </c>
      <c r="K164" s="1148" t="s">
        <v>1319</v>
      </c>
      <c r="L164" s="1148" t="s">
        <v>1320</v>
      </c>
      <c r="M164" s="1281" t="e">
        <f>#REF!</f>
        <v>#REF!</v>
      </c>
      <c r="N164" s="1149" t="s">
        <v>1577</v>
      </c>
      <c r="O164" s="1149" t="s">
        <v>1578</v>
      </c>
      <c r="P164" s="1156"/>
    </row>
    <row r="165" spans="2:18" s="1151" customFormat="1" ht="27" customHeight="1">
      <c r="B165" s="1141">
        <f t="shared" si="7"/>
        <v>131</v>
      </c>
      <c r="C165" s="1176">
        <f t="shared" si="5"/>
        <v>131</v>
      </c>
      <c r="D165" s="1283" t="e">
        <f>#REF!</f>
        <v>#REF!</v>
      </c>
      <c r="E165" s="1153" t="e">
        <f>#REF!</f>
        <v>#REF!</v>
      </c>
      <c r="F165" s="1154">
        <v>0.90700000000000003</v>
      </c>
      <c r="G165" s="1146" t="e">
        <f>#REF!</f>
        <v>#REF!</v>
      </c>
      <c r="H165" s="1146"/>
      <c r="I165" s="1280" t="e">
        <f>#REF!</f>
        <v>#REF!</v>
      </c>
      <c r="J165" s="1275">
        <v>5.5</v>
      </c>
      <c r="K165" s="1148" t="s">
        <v>1319</v>
      </c>
      <c r="L165" s="1148" t="s">
        <v>1320</v>
      </c>
      <c r="M165" s="1281" t="e">
        <f>#REF!</f>
        <v>#REF!</v>
      </c>
      <c r="N165" s="1149" t="s">
        <v>1579</v>
      </c>
      <c r="O165" s="1149" t="s">
        <v>1580</v>
      </c>
      <c r="P165" s="1156"/>
    </row>
    <row r="166" spans="2:18" s="1151" customFormat="1" ht="20.100000000000001" customHeight="1">
      <c r="B166" s="1141">
        <f t="shared" si="7"/>
        <v>132</v>
      </c>
      <c r="C166" s="1176">
        <f t="shared" si="5"/>
        <v>132</v>
      </c>
      <c r="D166" s="1283" t="e">
        <f>#REF!</f>
        <v>#REF!</v>
      </c>
      <c r="E166" s="1153" t="e">
        <f>#REF!</f>
        <v>#REF!</v>
      </c>
      <c r="F166" s="1154">
        <v>1.792</v>
      </c>
      <c r="G166" s="1146" t="e">
        <f>#REF!</f>
        <v>#REF!</v>
      </c>
      <c r="H166" s="1146"/>
      <c r="I166" s="1280" t="e">
        <f>#REF!</f>
        <v>#REF!</v>
      </c>
      <c r="J166" s="1275">
        <v>6</v>
      </c>
      <c r="K166" s="1148" t="s">
        <v>1319</v>
      </c>
      <c r="L166" s="1148" t="s">
        <v>1320</v>
      </c>
      <c r="M166" s="1281" t="e">
        <f>#REF!</f>
        <v>#REF!</v>
      </c>
      <c r="N166" s="1149" t="s">
        <v>1581</v>
      </c>
      <c r="O166" s="1149" t="s">
        <v>1582</v>
      </c>
      <c r="P166" s="1156"/>
    </row>
    <row r="167" spans="2:18" s="1151" customFormat="1" ht="20.100000000000001" customHeight="1">
      <c r="B167" s="1141">
        <f t="shared" si="7"/>
        <v>133</v>
      </c>
      <c r="C167" s="1176">
        <f t="shared" si="5"/>
        <v>133</v>
      </c>
      <c r="D167" s="1283" t="e">
        <f>#REF!</f>
        <v>#REF!</v>
      </c>
      <c r="E167" s="1153" t="e">
        <f>#REF!</f>
        <v>#REF!</v>
      </c>
      <c r="F167" s="1154">
        <v>3.7759999999999998</v>
      </c>
      <c r="G167" s="1146" t="e">
        <f>#REF!</f>
        <v>#REF!</v>
      </c>
      <c r="H167" s="1146"/>
      <c r="I167" s="1280" t="e">
        <f>#REF!</f>
        <v>#REF!</v>
      </c>
      <c r="J167" s="1275">
        <v>5</v>
      </c>
      <c r="K167" s="1148" t="s">
        <v>1319</v>
      </c>
      <c r="L167" s="1148" t="s">
        <v>1320</v>
      </c>
      <c r="M167" s="1281" t="e">
        <f>#REF!</f>
        <v>#REF!</v>
      </c>
      <c r="N167" s="1149" t="s">
        <v>1583</v>
      </c>
      <c r="O167" s="1149" t="s">
        <v>1584</v>
      </c>
      <c r="P167" s="1156"/>
    </row>
    <row r="168" spans="2:18" s="1151" customFormat="1" ht="27" customHeight="1">
      <c r="B168" s="1141">
        <f t="shared" si="7"/>
        <v>134</v>
      </c>
      <c r="C168" s="1176">
        <f t="shared" si="5"/>
        <v>134</v>
      </c>
      <c r="D168" s="1283" t="e">
        <f>#REF!</f>
        <v>#REF!</v>
      </c>
      <c r="E168" s="1153" t="e">
        <f>#REF!</f>
        <v>#REF!</v>
      </c>
      <c r="F168" s="1154">
        <v>3.3250000000000002</v>
      </c>
      <c r="G168" s="1146" t="e">
        <f>#REF!</f>
        <v>#REF!</v>
      </c>
      <c r="H168" s="1146"/>
      <c r="I168" s="1280" t="e">
        <f>#REF!</f>
        <v>#REF!</v>
      </c>
      <c r="J168" s="1276">
        <v>5</v>
      </c>
      <c r="K168" s="1161" t="s">
        <v>1319</v>
      </c>
      <c r="L168" s="1161" t="s">
        <v>1320</v>
      </c>
      <c r="M168" s="1281" t="e">
        <f>#REF!</f>
        <v>#REF!</v>
      </c>
      <c r="N168" s="1149" t="s">
        <v>1585</v>
      </c>
      <c r="O168" s="1149" t="s">
        <v>1584</v>
      </c>
      <c r="P168" s="1156"/>
    </row>
    <row r="169" spans="2:18" s="1151" customFormat="1" ht="20.100000000000001" customHeight="1">
      <c r="B169" s="1141">
        <f t="shared" si="7"/>
        <v>135</v>
      </c>
      <c r="C169" s="1176">
        <f t="shared" si="5"/>
        <v>135</v>
      </c>
      <c r="D169" s="1283" t="e">
        <f>#REF!</f>
        <v>#REF!</v>
      </c>
      <c r="E169" s="1153" t="e">
        <f>#REF!</f>
        <v>#REF!</v>
      </c>
      <c r="F169" s="1154">
        <v>1.702</v>
      </c>
      <c r="G169" s="1146" t="e">
        <f>#REF!</f>
        <v>#REF!</v>
      </c>
      <c r="H169" s="1146"/>
      <c r="I169" s="1280" t="e">
        <f>#REF!</f>
        <v>#REF!</v>
      </c>
      <c r="J169" s="1275">
        <v>5</v>
      </c>
      <c r="K169" s="1148" t="s">
        <v>1319</v>
      </c>
      <c r="L169" s="1148" t="s">
        <v>714</v>
      </c>
      <c r="M169" s="1281" t="e">
        <f>#REF!</f>
        <v>#REF!</v>
      </c>
      <c r="N169" s="1149" t="s">
        <v>1586</v>
      </c>
      <c r="O169" s="1149" t="s">
        <v>1584</v>
      </c>
      <c r="P169" s="1156"/>
    </row>
    <row r="170" spans="2:18" s="1151" customFormat="1" ht="27.75" customHeight="1">
      <c r="B170" s="1141">
        <f t="shared" si="7"/>
        <v>136</v>
      </c>
      <c r="C170" s="1176">
        <f t="shared" si="5"/>
        <v>136</v>
      </c>
      <c r="D170" s="1283" t="e">
        <f>#REF!</f>
        <v>#REF!</v>
      </c>
      <c r="E170" s="1153" t="e">
        <f>#REF!</f>
        <v>#REF!</v>
      </c>
      <c r="F170" s="1158">
        <v>4.9969999999999999</v>
      </c>
      <c r="G170" s="1146" t="e">
        <f>#REF!</f>
        <v>#REF!</v>
      </c>
      <c r="H170" s="1146"/>
      <c r="I170" s="1280" t="e">
        <f>#REF!</f>
        <v>#REF!</v>
      </c>
      <c r="J170" s="1276">
        <v>9</v>
      </c>
      <c r="K170" s="1161" t="s">
        <v>1319</v>
      </c>
      <c r="L170" s="1161" t="s">
        <v>1320</v>
      </c>
      <c r="M170" s="1281" t="e">
        <f>#REF!</f>
        <v>#REF!</v>
      </c>
      <c r="N170" s="1149" t="s">
        <v>1587</v>
      </c>
      <c r="O170" s="1149" t="s">
        <v>1542</v>
      </c>
      <c r="P170" s="1156"/>
      <c r="R170" s="1151" t="s">
        <v>1588</v>
      </c>
    </row>
    <row r="171" spans="2:18" s="1151" customFormat="1" ht="27.75" customHeight="1">
      <c r="B171" s="1292">
        <f t="shared" si="7"/>
        <v>137</v>
      </c>
      <c r="C171" s="1296">
        <f t="shared" si="5"/>
        <v>137</v>
      </c>
      <c r="D171" s="1297" t="e">
        <f>#REF!</f>
        <v>#REF!</v>
      </c>
      <c r="E171" s="1298" t="e">
        <f>#REF!</f>
        <v>#REF!</v>
      </c>
      <c r="F171" s="1299"/>
      <c r="G171" s="1300" t="e">
        <f>#REF!</f>
        <v>#REF!</v>
      </c>
      <c r="H171" s="1146"/>
      <c r="I171" s="1280" t="e">
        <f>#REF!</f>
        <v>#REF!</v>
      </c>
      <c r="J171" s="1276"/>
      <c r="K171" s="1161" t="s">
        <v>1319</v>
      </c>
      <c r="L171" s="1161" t="s">
        <v>1320</v>
      </c>
      <c r="M171" s="1281" t="e">
        <f>#REF!</f>
        <v>#REF!</v>
      </c>
      <c r="N171" s="1282"/>
      <c r="O171" s="1282"/>
      <c r="P171" s="1156"/>
    </row>
    <row r="172" spans="2:18" s="1151" customFormat="1" ht="27.75" customHeight="1">
      <c r="B172" s="1292">
        <f t="shared" si="7"/>
        <v>138</v>
      </c>
      <c r="C172" s="1296">
        <f t="shared" si="5"/>
        <v>138</v>
      </c>
      <c r="D172" s="1297" t="e">
        <f>#REF!</f>
        <v>#REF!</v>
      </c>
      <c r="E172" s="1298" t="e">
        <f>#REF!</f>
        <v>#REF!</v>
      </c>
      <c r="F172" s="1299"/>
      <c r="G172" s="1300" t="e">
        <f>#REF!</f>
        <v>#REF!</v>
      </c>
      <c r="H172" s="1146"/>
      <c r="I172" s="1280" t="e">
        <f>#REF!</f>
        <v>#REF!</v>
      </c>
      <c r="J172" s="1276"/>
      <c r="K172" s="1161" t="s">
        <v>1319</v>
      </c>
      <c r="L172" s="1161" t="s">
        <v>1320</v>
      </c>
      <c r="M172" s="1281" t="e">
        <f>#REF!</f>
        <v>#REF!</v>
      </c>
      <c r="N172" s="1282"/>
      <c r="O172" s="1282"/>
      <c r="P172" s="1156"/>
    </row>
    <row r="173" spans="2:18" s="1151" customFormat="1" ht="27.75" customHeight="1">
      <c r="B173" s="1292">
        <f t="shared" si="7"/>
        <v>139</v>
      </c>
      <c r="C173" s="1296">
        <f t="shared" si="5"/>
        <v>139</v>
      </c>
      <c r="D173" s="1297" t="e">
        <f>#REF!</f>
        <v>#REF!</v>
      </c>
      <c r="E173" s="1298" t="e">
        <f>#REF!</f>
        <v>#REF!</v>
      </c>
      <c r="F173" s="1299"/>
      <c r="G173" s="1300" t="e">
        <f>#REF!</f>
        <v>#REF!</v>
      </c>
      <c r="H173" s="1146"/>
      <c r="I173" s="1280" t="e">
        <f>#REF!</f>
        <v>#REF!</v>
      </c>
      <c r="J173" s="1276"/>
      <c r="K173" s="1161" t="s">
        <v>1319</v>
      </c>
      <c r="L173" s="1161" t="s">
        <v>1320</v>
      </c>
      <c r="M173" s="1281" t="e">
        <f>#REF!</f>
        <v>#REF!</v>
      </c>
      <c r="N173" s="1282"/>
      <c r="O173" s="1282"/>
      <c r="P173" s="1156"/>
    </row>
    <row r="174" spans="2:18" s="1151" customFormat="1" ht="27.75" customHeight="1">
      <c r="B174" s="1292">
        <f t="shared" si="7"/>
        <v>140</v>
      </c>
      <c r="C174" s="1296">
        <f t="shared" si="5"/>
        <v>140</v>
      </c>
      <c r="D174" s="1297" t="e">
        <f>#REF!</f>
        <v>#REF!</v>
      </c>
      <c r="E174" s="1298" t="e">
        <f>#REF!</f>
        <v>#REF!</v>
      </c>
      <c r="F174" s="1299"/>
      <c r="G174" s="1300" t="e">
        <f>#REF!</f>
        <v>#REF!</v>
      </c>
      <c r="H174" s="1146"/>
      <c r="I174" s="1280" t="e">
        <f>#REF!</f>
        <v>#REF!</v>
      </c>
      <c r="J174" s="1276"/>
      <c r="K174" s="1287" t="s">
        <v>2174</v>
      </c>
      <c r="L174" s="1161" t="s">
        <v>1320</v>
      </c>
      <c r="M174" s="1281" t="e">
        <f>#REF!</f>
        <v>#REF!</v>
      </c>
      <c r="N174" s="1282"/>
      <c r="O174" s="1282"/>
      <c r="P174" s="1156"/>
    </row>
    <row r="175" spans="2:18" s="1151" customFormat="1" ht="27.75" customHeight="1">
      <c r="B175" s="1292">
        <f t="shared" si="7"/>
        <v>141</v>
      </c>
      <c r="C175" s="1296">
        <f t="shared" si="5"/>
        <v>141</v>
      </c>
      <c r="D175" s="1297" t="e">
        <f>#REF!</f>
        <v>#REF!</v>
      </c>
      <c r="E175" s="1298" t="e">
        <f>#REF!</f>
        <v>#REF!</v>
      </c>
      <c r="F175" s="1299"/>
      <c r="G175" s="1300" t="e">
        <f>#REF!</f>
        <v>#REF!</v>
      </c>
      <c r="H175" s="1146"/>
      <c r="I175" s="1280" t="e">
        <f>#REF!</f>
        <v>#REF!</v>
      </c>
      <c r="J175" s="1276"/>
      <c r="K175" s="1161" t="s">
        <v>1319</v>
      </c>
      <c r="L175" s="1161" t="s">
        <v>1320</v>
      </c>
      <c r="M175" s="1281" t="e">
        <f>#REF!</f>
        <v>#REF!</v>
      </c>
      <c r="N175" s="1282"/>
      <c r="O175" s="1282"/>
      <c r="P175" s="1156"/>
    </row>
    <row r="176" spans="2:18" s="1151" customFormat="1" ht="27.75" customHeight="1">
      <c r="B176" s="1292">
        <f t="shared" si="7"/>
        <v>142</v>
      </c>
      <c r="C176" s="1296">
        <f t="shared" si="5"/>
        <v>142</v>
      </c>
      <c r="D176" s="1297" t="e">
        <f>#REF!</f>
        <v>#REF!</v>
      </c>
      <c r="E176" s="1298" t="e">
        <f>#REF!</f>
        <v>#REF!</v>
      </c>
      <c r="F176" s="1299"/>
      <c r="G176" s="1300" t="e">
        <f>#REF!</f>
        <v>#REF!</v>
      </c>
      <c r="H176" s="1146"/>
      <c r="I176" s="1280" t="e">
        <f>#REF!</f>
        <v>#REF!</v>
      </c>
      <c r="J176" s="1276"/>
      <c r="K176" s="1161" t="s">
        <v>1319</v>
      </c>
      <c r="L176" s="1161" t="s">
        <v>1320</v>
      </c>
      <c r="M176" s="1281" t="e">
        <f>#REF!</f>
        <v>#REF!</v>
      </c>
      <c r="N176" s="1282"/>
      <c r="O176" s="1282"/>
      <c r="P176" s="1156"/>
    </row>
    <row r="177" spans="2:18" s="1151" customFormat="1" ht="27.75" customHeight="1">
      <c r="B177" s="1141"/>
      <c r="C177" s="1176"/>
      <c r="D177" s="1283"/>
      <c r="E177" s="1153"/>
      <c r="F177" s="1158"/>
      <c r="G177" s="1146"/>
      <c r="H177" s="1146"/>
      <c r="I177" s="1159"/>
      <c r="J177" s="1160"/>
      <c r="K177" s="1161"/>
      <c r="L177" s="1161"/>
      <c r="M177" s="1155"/>
      <c r="N177" s="1149"/>
      <c r="O177" s="1149"/>
      <c r="P177" s="1156"/>
    </row>
    <row r="178" spans="2:18" s="1151" customFormat="1" ht="20.100000000000001" customHeight="1">
      <c r="B178" s="1141"/>
      <c r="C178" s="1176"/>
      <c r="D178" s="1169"/>
      <c r="E178" s="1153"/>
      <c r="F178" s="1187"/>
      <c r="G178" s="1146"/>
      <c r="H178" s="1146"/>
      <c r="I178" s="1155"/>
      <c r="J178" s="1147"/>
      <c r="K178" s="1148"/>
      <c r="L178" s="1148"/>
      <c r="M178" s="1155"/>
      <c r="N178" s="1184"/>
      <c r="O178" s="1184"/>
      <c r="P178" s="1156"/>
    </row>
    <row r="179" spans="2:18" s="1151" customFormat="1" ht="20.100000000000001" customHeight="1">
      <c r="B179" s="1141"/>
      <c r="C179" s="1134" t="s">
        <v>1213</v>
      </c>
      <c r="D179" s="1169"/>
      <c r="E179" s="1153"/>
      <c r="F179" s="1171">
        <f>SUM(F180:F198)</f>
        <v>44.998999999999995</v>
      </c>
      <c r="G179" s="1172" t="e">
        <f>SUM(G180:G199)</f>
        <v>#REF!</v>
      </c>
      <c r="H179" s="1172"/>
      <c r="I179" s="1173"/>
      <c r="J179" s="1174"/>
      <c r="K179" s="1148"/>
      <c r="L179" s="1148"/>
      <c r="M179" s="1155"/>
      <c r="N179" s="1184"/>
      <c r="O179" s="1184"/>
      <c r="P179" s="1185"/>
    </row>
    <row r="180" spans="2:18" s="1151" customFormat="1" ht="26.25" customHeight="1">
      <c r="B180" s="1141">
        <f>B170+1</f>
        <v>137</v>
      </c>
      <c r="C180" s="1176">
        <f>C170+1</f>
        <v>137</v>
      </c>
      <c r="D180" s="1283" t="e">
        <f>#REF!</f>
        <v>#REF!</v>
      </c>
      <c r="E180" s="1153" t="e">
        <f>#REF!</f>
        <v>#REF!</v>
      </c>
      <c r="F180" s="1154">
        <v>2.9849999999999999</v>
      </c>
      <c r="G180" s="1146" t="e">
        <f>#REF!</f>
        <v>#REF!</v>
      </c>
      <c r="H180" s="1146"/>
      <c r="I180" s="1280" t="e">
        <f>#REF!</f>
        <v>#REF!</v>
      </c>
      <c r="J180" s="1275">
        <v>8</v>
      </c>
      <c r="K180" s="1148" t="s">
        <v>1319</v>
      </c>
      <c r="L180" s="1148" t="s">
        <v>1320</v>
      </c>
      <c r="M180" s="1155" t="str">
        <f>'[4]INDUK JARINGAN'!K156</f>
        <v>P</v>
      </c>
      <c r="N180" s="1149" t="s">
        <v>1589</v>
      </c>
      <c r="O180" s="1149" t="s">
        <v>1590</v>
      </c>
      <c r="P180" s="1156"/>
    </row>
    <row r="181" spans="2:18" s="1151" customFormat="1" ht="20.100000000000001" customHeight="1">
      <c r="B181" s="1141">
        <f t="shared" ref="B181:B199" si="8">B180+1</f>
        <v>138</v>
      </c>
      <c r="C181" s="1176">
        <f t="shared" si="5"/>
        <v>138</v>
      </c>
      <c r="D181" s="1283" t="e">
        <f>#REF!</f>
        <v>#REF!</v>
      </c>
      <c r="E181" s="1153" t="e">
        <f>#REF!</f>
        <v>#REF!</v>
      </c>
      <c r="F181" s="1154">
        <v>8.0039999999999996</v>
      </c>
      <c r="G181" s="1146" t="e">
        <f>#REF!</f>
        <v>#REF!</v>
      </c>
      <c r="H181" s="1146"/>
      <c r="I181" s="1280" t="e">
        <f>#REF!</f>
        <v>#REF!</v>
      </c>
      <c r="J181" s="1275">
        <v>6</v>
      </c>
      <c r="K181" s="1148" t="s">
        <v>1319</v>
      </c>
      <c r="L181" s="1148" t="s">
        <v>1320</v>
      </c>
      <c r="M181" s="1155" t="str">
        <f>'[4]INDUK JARINGAN'!K157</f>
        <v>P</v>
      </c>
      <c r="N181" s="1149" t="s">
        <v>1591</v>
      </c>
      <c r="O181" s="1149" t="s">
        <v>1592</v>
      </c>
      <c r="P181" s="1156"/>
    </row>
    <row r="182" spans="2:18" s="1151" customFormat="1" ht="29.25" customHeight="1">
      <c r="B182" s="1141">
        <f t="shared" si="8"/>
        <v>139</v>
      </c>
      <c r="C182" s="1176">
        <f t="shared" si="5"/>
        <v>139</v>
      </c>
      <c r="D182" s="1283" t="e">
        <f>#REF!</f>
        <v>#REF!</v>
      </c>
      <c r="E182" s="1153" t="e">
        <f>#REF!</f>
        <v>#REF!</v>
      </c>
      <c r="F182" s="1154">
        <v>1.8</v>
      </c>
      <c r="G182" s="1146" t="e">
        <f>#REF!</f>
        <v>#REF!</v>
      </c>
      <c r="H182" s="1146"/>
      <c r="I182" s="1280" t="e">
        <f>#REF!</f>
        <v>#REF!</v>
      </c>
      <c r="J182" s="1275">
        <v>5</v>
      </c>
      <c r="K182" s="1148" t="s">
        <v>1319</v>
      </c>
      <c r="L182" s="1148" t="s">
        <v>1320</v>
      </c>
      <c r="M182" s="1155" t="str">
        <f>'[4]INDUK JARINGAN'!K158</f>
        <v>K</v>
      </c>
      <c r="N182" s="1149" t="s">
        <v>1593</v>
      </c>
      <c r="O182" s="1149" t="s">
        <v>1594</v>
      </c>
      <c r="P182" s="1156"/>
    </row>
    <row r="183" spans="2:18" s="1151" customFormat="1" ht="26.25" customHeight="1">
      <c r="B183" s="1141">
        <f t="shared" si="8"/>
        <v>140</v>
      </c>
      <c r="C183" s="1176">
        <f>C182+1</f>
        <v>140</v>
      </c>
      <c r="D183" s="1283" t="e">
        <f>#REF!</f>
        <v>#REF!</v>
      </c>
      <c r="E183" s="1153" t="e">
        <f>#REF!</f>
        <v>#REF!</v>
      </c>
      <c r="F183" s="1154">
        <v>5.3860000000000001</v>
      </c>
      <c r="G183" s="1146" t="e">
        <f>#REF!</f>
        <v>#REF!</v>
      </c>
      <c r="H183" s="1146"/>
      <c r="I183" s="1280" t="e">
        <f>#REF!</f>
        <v>#REF!</v>
      </c>
      <c r="J183" s="1275">
        <v>6</v>
      </c>
      <c r="K183" s="1148" t="s">
        <v>1319</v>
      </c>
      <c r="L183" s="1148" t="s">
        <v>1320</v>
      </c>
      <c r="M183" s="1155" t="str">
        <f>'[4]INDUK JARINGAN'!K159</f>
        <v>P</v>
      </c>
      <c r="N183" s="1149" t="s">
        <v>1589</v>
      </c>
      <c r="O183" s="1149" t="s">
        <v>1595</v>
      </c>
      <c r="P183" s="1156"/>
    </row>
    <row r="184" spans="2:18" s="1151" customFormat="1" ht="27" customHeight="1">
      <c r="B184" s="1141">
        <f t="shared" si="8"/>
        <v>141</v>
      </c>
      <c r="C184" s="1176">
        <f t="shared" si="5"/>
        <v>141</v>
      </c>
      <c r="D184" s="1283" t="e">
        <f>#REF!</f>
        <v>#REF!</v>
      </c>
      <c r="E184" s="1153" t="e">
        <f>#REF!</f>
        <v>#REF!</v>
      </c>
      <c r="F184" s="1154">
        <v>1.02</v>
      </c>
      <c r="G184" s="1146" t="e">
        <f>#REF!</f>
        <v>#REF!</v>
      </c>
      <c r="H184" s="1146"/>
      <c r="I184" s="1280" t="e">
        <f>#REF!</f>
        <v>#REF!</v>
      </c>
      <c r="J184" s="1275">
        <v>6</v>
      </c>
      <c r="K184" s="1148" t="s">
        <v>1319</v>
      </c>
      <c r="L184" s="1148" t="s">
        <v>1320</v>
      </c>
      <c r="M184" s="1155" t="str">
        <f>'[4]INDUK JARINGAN'!K160</f>
        <v>P</v>
      </c>
      <c r="N184" s="1149" t="s">
        <v>1596</v>
      </c>
      <c r="O184" s="1149" t="s">
        <v>1595</v>
      </c>
      <c r="P184" s="1156"/>
    </row>
    <row r="185" spans="2:18" s="1151" customFormat="1" ht="27.75" customHeight="1">
      <c r="B185" s="1141">
        <f t="shared" si="8"/>
        <v>142</v>
      </c>
      <c r="C185" s="1176">
        <f t="shared" si="5"/>
        <v>142</v>
      </c>
      <c r="D185" s="1283" t="e">
        <f>#REF!</f>
        <v>#REF!</v>
      </c>
      <c r="E185" s="1153" t="e">
        <f>#REF!</f>
        <v>#REF!</v>
      </c>
      <c r="F185" s="1154">
        <v>1.3680000000000001</v>
      </c>
      <c r="G185" s="1146" t="e">
        <f>#REF!</f>
        <v>#REF!</v>
      </c>
      <c r="H185" s="1146"/>
      <c r="I185" s="1280" t="e">
        <f>#REF!</f>
        <v>#REF!</v>
      </c>
      <c r="J185" s="1276">
        <v>4.5</v>
      </c>
      <c r="K185" s="1161" t="s">
        <v>1319</v>
      </c>
      <c r="L185" s="1161" t="s">
        <v>1320</v>
      </c>
      <c r="M185" s="1155" t="str">
        <f>'[4]INDUK JARINGAN'!K161</f>
        <v>K</v>
      </c>
      <c r="N185" s="1149" t="s">
        <v>1597</v>
      </c>
      <c r="O185" s="1149" t="s">
        <v>1598</v>
      </c>
      <c r="P185" s="1156"/>
      <c r="R185" s="1151" t="s">
        <v>1599</v>
      </c>
    </row>
    <row r="186" spans="2:18" s="1151" customFormat="1" ht="27" customHeight="1">
      <c r="B186" s="1141">
        <f t="shared" si="8"/>
        <v>143</v>
      </c>
      <c r="C186" s="1176">
        <f t="shared" si="5"/>
        <v>143</v>
      </c>
      <c r="D186" s="1283" t="e">
        <f>#REF!</f>
        <v>#REF!</v>
      </c>
      <c r="E186" s="1153" t="e">
        <f>#REF!</f>
        <v>#REF!</v>
      </c>
      <c r="F186" s="1154">
        <v>2.0840000000000001</v>
      </c>
      <c r="G186" s="1146" t="e">
        <f>#REF!</f>
        <v>#REF!</v>
      </c>
      <c r="H186" s="1146"/>
      <c r="I186" s="1280" t="e">
        <f>#REF!</f>
        <v>#REF!</v>
      </c>
      <c r="J186" s="1276">
        <v>4</v>
      </c>
      <c r="K186" s="1161" t="s">
        <v>1319</v>
      </c>
      <c r="L186" s="1161" t="s">
        <v>1320</v>
      </c>
      <c r="M186" s="1155" t="str">
        <f>'[4]INDUK JARINGAN'!K162</f>
        <v>K</v>
      </c>
      <c r="N186" s="1149" t="s">
        <v>1600</v>
      </c>
      <c r="O186" s="1149" t="s">
        <v>1601</v>
      </c>
      <c r="P186" s="1156"/>
    </row>
    <row r="187" spans="2:18" s="1151" customFormat="1" ht="27" customHeight="1">
      <c r="B187" s="1141">
        <f t="shared" si="8"/>
        <v>144</v>
      </c>
      <c r="C187" s="1176">
        <f t="shared" si="5"/>
        <v>144</v>
      </c>
      <c r="D187" s="1283" t="e">
        <f>#REF!</f>
        <v>#REF!</v>
      </c>
      <c r="E187" s="1153" t="e">
        <f>#REF!</f>
        <v>#REF!</v>
      </c>
      <c r="F187" s="1154">
        <v>1.6020000000000001</v>
      </c>
      <c r="G187" s="1146" t="e">
        <f>#REF!</f>
        <v>#REF!</v>
      </c>
      <c r="H187" s="1146"/>
      <c r="I187" s="1280" t="e">
        <f>#REF!</f>
        <v>#REF!</v>
      </c>
      <c r="J187" s="1275">
        <v>6</v>
      </c>
      <c r="K187" s="1148" t="s">
        <v>1319</v>
      </c>
      <c r="L187" s="1148" t="s">
        <v>1320</v>
      </c>
      <c r="M187" s="1155" t="str">
        <f>'[4]INDUK JARINGAN'!K163</f>
        <v>K</v>
      </c>
      <c r="N187" s="1149" t="s">
        <v>1602</v>
      </c>
      <c r="O187" s="1149" t="s">
        <v>1603</v>
      </c>
      <c r="P187" s="1156"/>
    </row>
    <row r="188" spans="2:18" s="1151" customFormat="1" ht="26.25" customHeight="1">
      <c r="B188" s="1141">
        <f t="shared" si="8"/>
        <v>145</v>
      </c>
      <c r="C188" s="1176">
        <f t="shared" si="5"/>
        <v>145</v>
      </c>
      <c r="D188" s="1283" t="e">
        <f>#REF!</f>
        <v>#REF!</v>
      </c>
      <c r="E188" s="1153" t="e">
        <f>#REF!</f>
        <v>#REF!</v>
      </c>
      <c r="F188" s="1154">
        <v>2.0219999999999998</v>
      </c>
      <c r="G188" s="1146" t="e">
        <f>#REF!</f>
        <v>#REF!</v>
      </c>
      <c r="H188" s="1146"/>
      <c r="I188" s="1280" t="e">
        <f>#REF!</f>
        <v>#REF!</v>
      </c>
      <c r="J188" s="1275">
        <v>5</v>
      </c>
      <c r="K188" s="1148" t="s">
        <v>1319</v>
      </c>
      <c r="L188" s="1148" t="s">
        <v>1320</v>
      </c>
      <c r="M188" s="1155" t="str">
        <f>'[4]INDUK JARINGAN'!K164</f>
        <v>P</v>
      </c>
      <c r="N188" s="1149" t="s">
        <v>1604</v>
      </c>
      <c r="O188" s="1149" t="s">
        <v>1605</v>
      </c>
      <c r="P188" s="1156"/>
    </row>
    <row r="189" spans="2:18" s="1151" customFormat="1" ht="24.75" customHeight="1">
      <c r="B189" s="1141">
        <f t="shared" si="8"/>
        <v>146</v>
      </c>
      <c r="C189" s="1176">
        <f t="shared" si="5"/>
        <v>146</v>
      </c>
      <c r="D189" s="1283" t="e">
        <f>#REF!</f>
        <v>#REF!</v>
      </c>
      <c r="E189" s="1153" t="e">
        <f>#REF!</f>
        <v>#REF!</v>
      </c>
      <c r="F189" s="1154">
        <v>2.0819999999999999</v>
      </c>
      <c r="G189" s="1146" t="e">
        <f>#REF!</f>
        <v>#REF!</v>
      </c>
      <c r="H189" s="1146"/>
      <c r="I189" s="1280" t="e">
        <f>#REF!</f>
        <v>#REF!</v>
      </c>
      <c r="J189" s="1275">
        <v>5</v>
      </c>
      <c r="K189" s="1148" t="s">
        <v>1319</v>
      </c>
      <c r="L189" s="1148" t="s">
        <v>1320</v>
      </c>
      <c r="M189" s="1155" t="str">
        <f>'[4]INDUK JARINGAN'!K165</f>
        <v>P</v>
      </c>
      <c r="N189" s="1149" t="s">
        <v>1606</v>
      </c>
      <c r="O189" s="1149" t="s">
        <v>1607</v>
      </c>
      <c r="P189" s="1156"/>
    </row>
    <row r="190" spans="2:18" s="1151" customFormat="1" ht="25.5" customHeight="1">
      <c r="B190" s="1141">
        <f t="shared" si="8"/>
        <v>147</v>
      </c>
      <c r="C190" s="1176">
        <f t="shared" si="5"/>
        <v>147</v>
      </c>
      <c r="D190" s="1283" t="e">
        <f>#REF!</f>
        <v>#REF!</v>
      </c>
      <c r="E190" s="1153" t="e">
        <f>#REF!</f>
        <v>#REF!</v>
      </c>
      <c r="F190" s="1154">
        <v>1.6359999999999999</v>
      </c>
      <c r="G190" s="1146" t="e">
        <f>#REF!</f>
        <v>#REF!</v>
      </c>
      <c r="H190" s="1146"/>
      <c r="I190" s="1280" t="e">
        <f>#REF!</f>
        <v>#REF!</v>
      </c>
      <c r="J190" s="1275">
        <v>5.5</v>
      </c>
      <c r="K190" s="1148" t="s">
        <v>1319</v>
      </c>
      <c r="L190" s="1148" t="s">
        <v>1320</v>
      </c>
      <c r="M190" s="1155" t="str">
        <f>'[4]INDUK JARINGAN'!K166</f>
        <v>P</v>
      </c>
      <c r="N190" s="1149" t="s">
        <v>1608</v>
      </c>
      <c r="O190" s="1149" t="s">
        <v>1609</v>
      </c>
      <c r="P190" s="1156"/>
    </row>
    <row r="191" spans="2:18" s="1151" customFormat="1" ht="26.25" customHeight="1">
      <c r="B191" s="1141">
        <f t="shared" si="8"/>
        <v>148</v>
      </c>
      <c r="C191" s="1176">
        <f t="shared" si="5"/>
        <v>148</v>
      </c>
      <c r="D191" s="1283" t="e">
        <f>#REF!</f>
        <v>#REF!</v>
      </c>
      <c r="E191" s="1153" t="e">
        <f>#REF!</f>
        <v>#REF!</v>
      </c>
      <c r="F191" s="1154">
        <v>1.393</v>
      </c>
      <c r="G191" s="1146" t="e">
        <f>#REF!</f>
        <v>#REF!</v>
      </c>
      <c r="H191" s="1146"/>
      <c r="I191" s="1280" t="e">
        <f>#REF!</f>
        <v>#REF!</v>
      </c>
      <c r="J191" s="1275">
        <v>4.5</v>
      </c>
      <c r="K191" s="1148" t="s">
        <v>1319</v>
      </c>
      <c r="L191" s="1148" t="s">
        <v>1320</v>
      </c>
      <c r="M191" s="1155" t="str">
        <f>'[4]INDUK JARINGAN'!K167</f>
        <v>P</v>
      </c>
      <c r="N191" s="1149" t="s">
        <v>1608</v>
      </c>
      <c r="O191" s="1149" t="s">
        <v>1610</v>
      </c>
      <c r="P191" s="1156"/>
    </row>
    <row r="192" spans="2:18" s="1151" customFormat="1" ht="27.75" customHeight="1">
      <c r="B192" s="1141">
        <f t="shared" si="8"/>
        <v>149</v>
      </c>
      <c r="C192" s="1176">
        <f t="shared" si="5"/>
        <v>149</v>
      </c>
      <c r="D192" s="1283" t="e">
        <f>#REF!</f>
        <v>#REF!</v>
      </c>
      <c r="E192" s="1153" t="e">
        <f>#REF!</f>
        <v>#REF!</v>
      </c>
      <c r="F192" s="1154">
        <v>2.613</v>
      </c>
      <c r="G192" s="1146" t="e">
        <f>#REF!</f>
        <v>#REF!</v>
      </c>
      <c r="H192" s="1146"/>
      <c r="I192" s="1280" t="e">
        <f>#REF!</f>
        <v>#REF!</v>
      </c>
      <c r="J192" s="1275">
        <v>6</v>
      </c>
      <c r="K192" s="1148" t="s">
        <v>1319</v>
      </c>
      <c r="L192" s="1148" t="s">
        <v>1320</v>
      </c>
      <c r="M192" s="1155" t="str">
        <f>'[4]INDUK JARINGAN'!K168</f>
        <v>K</v>
      </c>
      <c r="N192" s="1149" t="s">
        <v>1611</v>
      </c>
      <c r="O192" s="1149" t="s">
        <v>1612</v>
      </c>
      <c r="P192" s="1156"/>
    </row>
    <row r="193" spans="2:18" s="1151" customFormat="1" ht="28.5" customHeight="1">
      <c r="B193" s="1141">
        <f t="shared" si="8"/>
        <v>150</v>
      </c>
      <c r="C193" s="1176">
        <f t="shared" si="5"/>
        <v>150</v>
      </c>
      <c r="D193" s="1283" t="e">
        <f>#REF!</f>
        <v>#REF!</v>
      </c>
      <c r="E193" s="1153" t="e">
        <f>#REF!</f>
        <v>#REF!</v>
      </c>
      <c r="F193" s="1154">
        <v>1.002</v>
      </c>
      <c r="G193" s="1146" t="e">
        <f>#REF!</f>
        <v>#REF!</v>
      </c>
      <c r="H193" s="1146"/>
      <c r="I193" s="1280" t="e">
        <f>#REF!</f>
        <v>#REF!</v>
      </c>
      <c r="J193" s="1276">
        <v>5</v>
      </c>
      <c r="K193" s="1161" t="s">
        <v>1319</v>
      </c>
      <c r="L193" s="1161" t="s">
        <v>1320</v>
      </c>
      <c r="M193" s="1155" t="str">
        <f>'[4]INDUK JARINGAN'!K169</f>
        <v>P</v>
      </c>
      <c r="N193" s="1149" t="s">
        <v>1613</v>
      </c>
      <c r="O193" s="1149" t="s">
        <v>1614</v>
      </c>
      <c r="P193" s="1156"/>
      <c r="R193" s="1151" t="s">
        <v>1615</v>
      </c>
    </row>
    <row r="194" spans="2:18" s="1151" customFormat="1" ht="20.100000000000001" customHeight="1">
      <c r="B194" s="1141">
        <f t="shared" si="8"/>
        <v>151</v>
      </c>
      <c r="C194" s="1176">
        <f t="shared" si="5"/>
        <v>151</v>
      </c>
      <c r="D194" s="1283" t="e">
        <f>#REF!</f>
        <v>#REF!</v>
      </c>
      <c r="E194" s="1153" t="e">
        <f>#REF!</f>
        <v>#REF!</v>
      </c>
      <c r="F194" s="1154">
        <v>0.91100000000000003</v>
      </c>
      <c r="G194" s="1146" t="e">
        <f>#REF!</f>
        <v>#REF!</v>
      </c>
      <c r="H194" s="1146"/>
      <c r="I194" s="1280" t="e">
        <f>#REF!</f>
        <v>#REF!</v>
      </c>
      <c r="J194" s="1275">
        <v>8</v>
      </c>
      <c r="K194" s="1148" t="s">
        <v>1319</v>
      </c>
      <c r="L194" s="1148" t="s">
        <v>1320</v>
      </c>
      <c r="M194" s="1155" t="str">
        <f>'[4]INDUK JARINGAN'!K170</f>
        <v>K</v>
      </c>
      <c r="N194" s="1149" t="s">
        <v>1616</v>
      </c>
      <c r="O194" s="1149" t="s">
        <v>1617</v>
      </c>
      <c r="P194" s="1156"/>
      <c r="R194" s="1151" t="s">
        <v>1618</v>
      </c>
    </row>
    <row r="195" spans="2:18" s="1151" customFormat="1" ht="20.100000000000001" customHeight="1">
      <c r="B195" s="1141">
        <f t="shared" si="8"/>
        <v>152</v>
      </c>
      <c r="C195" s="1176">
        <f t="shared" si="5"/>
        <v>152</v>
      </c>
      <c r="D195" s="1283" t="e">
        <f>#REF!</f>
        <v>#REF!</v>
      </c>
      <c r="E195" s="1153" t="e">
        <f>#REF!</f>
        <v>#REF!</v>
      </c>
      <c r="F195" s="1154">
        <v>0.94</v>
      </c>
      <c r="G195" s="1146" t="e">
        <f>#REF!</f>
        <v>#REF!</v>
      </c>
      <c r="H195" s="1146"/>
      <c r="I195" s="1280" t="e">
        <f>#REF!</f>
        <v>#REF!</v>
      </c>
      <c r="J195" s="1275">
        <v>5</v>
      </c>
      <c r="K195" s="1148" t="s">
        <v>1319</v>
      </c>
      <c r="L195" s="1148" t="s">
        <v>1320</v>
      </c>
      <c r="M195" s="1155" t="str">
        <f>'[4]INDUK JARINGAN'!K171</f>
        <v>K</v>
      </c>
      <c r="N195" s="1149" t="s">
        <v>1619</v>
      </c>
      <c r="O195" s="1149" t="s">
        <v>1620</v>
      </c>
      <c r="P195" s="1156"/>
    </row>
    <row r="196" spans="2:18" s="1151" customFormat="1" ht="27.75" customHeight="1">
      <c r="B196" s="1141">
        <f t="shared" si="8"/>
        <v>153</v>
      </c>
      <c r="C196" s="1176">
        <f t="shared" si="5"/>
        <v>153</v>
      </c>
      <c r="D196" s="1283" t="e">
        <f>#REF!</f>
        <v>#REF!</v>
      </c>
      <c r="E196" s="1153" t="e">
        <f>#REF!</f>
        <v>#REF!</v>
      </c>
      <c r="F196" s="1154">
        <v>2</v>
      </c>
      <c r="G196" s="1146" t="e">
        <f>#REF!</f>
        <v>#REF!</v>
      </c>
      <c r="H196" s="1146"/>
      <c r="I196" s="1280" t="e">
        <f>#REF!</f>
        <v>#REF!</v>
      </c>
      <c r="J196" s="1275">
        <v>5</v>
      </c>
      <c r="K196" s="1148" t="s">
        <v>1319</v>
      </c>
      <c r="L196" s="1148" t="s">
        <v>1320</v>
      </c>
      <c r="M196" s="1155" t="str">
        <f>'[4]INDUK JARINGAN'!K172</f>
        <v>K</v>
      </c>
      <c r="N196" s="1149" t="s">
        <v>1621</v>
      </c>
      <c r="O196" s="1149" t="s">
        <v>1609</v>
      </c>
      <c r="P196" s="1156"/>
    </row>
    <row r="197" spans="2:18" s="1151" customFormat="1" ht="28.5" customHeight="1">
      <c r="B197" s="1141">
        <f t="shared" si="8"/>
        <v>154</v>
      </c>
      <c r="C197" s="1176">
        <f t="shared" si="5"/>
        <v>154</v>
      </c>
      <c r="D197" s="1283" t="e">
        <f>#REF!</f>
        <v>#REF!</v>
      </c>
      <c r="E197" s="1153" t="e">
        <f>#REF!</f>
        <v>#REF!</v>
      </c>
      <c r="F197" s="1154">
        <v>1.54</v>
      </c>
      <c r="G197" s="1146" t="e">
        <f>#REF!</f>
        <v>#REF!</v>
      </c>
      <c r="H197" s="1146"/>
      <c r="I197" s="1280" t="e">
        <f>#REF!</f>
        <v>#REF!</v>
      </c>
      <c r="J197" s="1275">
        <v>4.5</v>
      </c>
      <c r="K197" s="1148" t="s">
        <v>1319</v>
      </c>
      <c r="L197" s="1148" t="s">
        <v>1320</v>
      </c>
      <c r="M197" s="1155" t="str">
        <f>'[4]INDUK JARINGAN'!K173</f>
        <v>K</v>
      </c>
      <c r="N197" s="1149" t="s">
        <v>1622</v>
      </c>
      <c r="O197" s="1149" t="s">
        <v>1623</v>
      </c>
      <c r="P197" s="1156"/>
    </row>
    <row r="198" spans="2:18" s="1151" customFormat="1" ht="25.5" customHeight="1">
      <c r="B198" s="1141">
        <f t="shared" si="8"/>
        <v>155</v>
      </c>
      <c r="C198" s="1176">
        <f t="shared" si="5"/>
        <v>155</v>
      </c>
      <c r="D198" s="1283" t="e">
        <f>#REF!</f>
        <v>#REF!</v>
      </c>
      <c r="E198" s="1153" t="e">
        <f>#REF!</f>
        <v>#REF!</v>
      </c>
      <c r="F198" s="1154">
        <v>4.6109999999999998</v>
      </c>
      <c r="G198" s="1146" t="e">
        <f>#REF!</f>
        <v>#REF!</v>
      </c>
      <c r="H198" s="1146"/>
      <c r="I198" s="1280" t="e">
        <f>#REF!</f>
        <v>#REF!</v>
      </c>
      <c r="J198" s="1275">
        <v>5</v>
      </c>
      <c r="K198" s="1148" t="s">
        <v>1319</v>
      </c>
      <c r="L198" s="1148" t="s">
        <v>1320</v>
      </c>
      <c r="M198" s="1155" t="str">
        <f>'[4]INDUK JARINGAN'!K174</f>
        <v>K</v>
      </c>
      <c r="N198" s="1149" t="s">
        <v>1624</v>
      </c>
      <c r="O198" s="1149" t="s">
        <v>1625</v>
      </c>
      <c r="P198" s="1156"/>
    </row>
    <row r="199" spans="2:18" s="1151" customFormat="1" ht="25.5" customHeight="1">
      <c r="B199" s="1141">
        <f t="shared" si="8"/>
        <v>156</v>
      </c>
      <c r="C199" s="1176">
        <f t="shared" si="5"/>
        <v>156</v>
      </c>
      <c r="D199" s="1283" t="e">
        <f>#REF!</f>
        <v>#REF!</v>
      </c>
      <c r="E199" s="1153" t="e">
        <f>#REF!</f>
        <v>#REF!</v>
      </c>
      <c r="F199" s="1286"/>
      <c r="G199" s="1146" t="e">
        <f>#REF!</f>
        <v>#REF!</v>
      </c>
      <c r="H199" s="1146"/>
      <c r="I199" s="1280" t="e">
        <f>#REF!</f>
        <v>#REF!</v>
      </c>
      <c r="J199" s="1275"/>
      <c r="K199" s="1148" t="s">
        <v>1319</v>
      </c>
      <c r="L199" s="1148" t="s">
        <v>1320</v>
      </c>
      <c r="M199" s="1284"/>
      <c r="N199" s="1282"/>
      <c r="O199" s="1282"/>
      <c r="P199" s="1156"/>
    </row>
    <row r="200" spans="2:18" s="1151" customFormat="1" ht="25.5" customHeight="1">
      <c r="B200" s="1141"/>
      <c r="C200" s="1168"/>
      <c r="D200" s="1169"/>
      <c r="E200" s="1153"/>
      <c r="F200" s="1154"/>
      <c r="G200" s="1146"/>
      <c r="H200" s="1146"/>
      <c r="I200" s="1155"/>
      <c r="J200" s="1147"/>
      <c r="K200" s="1148"/>
      <c r="L200" s="1148"/>
      <c r="M200" s="1155"/>
      <c r="N200" s="1149"/>
      <c r="O200" s="1149"/>
      <c r="P200" s="1156"/>
    </row>
    <row r="201" spans="2:18" s="1151" customFormat="1" ht="25.5" customHeight="1">
      <c r="B201" s="1141"/>
      <c r="C201" s="1168"/>
      <c r="D201" s="1169"/>
      <c r="E201" s="1153"/>
      <c r="F201" s="1154"/>
      <c r="G201" s="1146"/>
      <c r="H201" s="1146"/>
      <c r="I201" s="1155"/>
      <c r="J201" s="1147"/>
      <c r="K201" s="1148"/>
      <c r="L201" s="1148"/>
      <c r="M201" s="1155"/>
      <c r="N201" s="1149"/>
      <c r="O201" s="1149"/>
      <c r="P201" s="1156"/>
    </row>
    <row r="202" spans="2:18" s="1151" customFormat="1" ht="25.5" customHeight="1">
      <c r="B202" s="1141"/>
      <c r="C202" s="1168"/>
      <c r="D202" s="1169"/>
      <c r="E202" s="1153"/>
      <c r="F202" s="1154"/>
      <c r="G202" s="1146"/>
      <c r="H202" s="1146"/>
      <c r="I202" s="1155"/>
      <c r="J202" s="1147"/>
      <c r="K202" s="1148"/>
      <c r="L202" s="1148"/>
      <c r="M202" s="1155"/>
      <c r="N202" s="1149"/>
      <c r="O202" s="1149"/>
      <c r="P202" s="1156"/>
    </row>
    <row r="203" spans="2:18" s="1151" customFormat="1" ht="25.5" customHeight="1">
      <c r="B203" s="1141"/>
      <c r="C203" s="1168"/>
      <c r="D203" s="1169"/>
      <c r="E203" s="1153"/>
      <c r="F203" s="1154"/>
      <c r="G203" s="1146"/>
      <c r="H203" s="1146"/>
      <c r="I203" s="1155"/>
      <c r="J203" s="1147"/>
      <c r="K203" s="1148"/>
      <c r="L203" s="1148"/>
      <c r="M203" s="1155"/>
      <c r="N203" s="1149"/>
      <c r="O203" s="1149"/>
      <c r="P203" s="1156"/>
    </row>
    <row r="204" spans="2:18" s="1151" customFormat="1" ht="25.5" customHeight="1">
      <c r="B204" s="1141"/>
      <c r="C204" s="1168"/>
      <c r="D204" s="1169"/>
      <c r="E204" s="1213"/>
      <c r="F204" s="1154"/>
      <c r="G204" s="1146"/>
      <c r="H204" s="1146"/>
      <c r="I204" s="1155"/>
      <c r="J204" s="1147"/>
      <c r="K204" s="1148"/>
      <c r="L204" s="1148"/>
      <c r="M204" s="1155"/>
      <c r="N204" s="1149"/>
      <c r="O204" s="1149"/>
      <c r="P204" s="1156"/>
    </row>
    <row r="205" spans="2:18" s="1151" customFormat="1" ht="25.5" customHeight="1">
      <c r="B205" s="1141"/>
      <c r="C205" s="1168"/>
      <c r="D205" s="1169"/>
      <c r="E205" s="1213"/>
      <c r="F205" s="1154"/>
      <c r="G205" s="1146"/>
      <c r="H205" s="1146"/>
      <c r="I205" s="1155"/>
      <c r="J205" s="1147"/>
      <c r="K205" s="1148"/>
      <c r="L205" s="1148"/>
      <c r="M205" s="1155"/>
      <c r="N205" s="1149"/>
      <c r="O205" s="1149"/>
      <c r="P205" s="1156"/>
    </row>
    <row r="206" spans="2:18" s="1151" customFormat="1" ht="20.100000000000001" customHeight="1">
      <c r="B206" s="1141"/>
      <c r="C206" s="1168"/>
      <c r="D206" s="1169"/>
      <c r="E206" s="1188"/>
      <c r="F206" s="1187"/>
      <c r="G206" s="1146"/>
      <c r="H206" s="1146"/>
      <c r="I206" s="1155"/>
      <c r="J206" s="1147"/>
      <c r="K206" s="1148"/>
      <c r="L206" s="1148"/>
      <c r="M206" s="1155"/>
      <c r="N206" s="1149"/>
      <c r="O206" s="1149"/>
      <c r="P206" s="1156"/>
    </row>
    <row r="207" spans="2:18" s="1151" customFormat="1" ht="20.100000000000001" customHeight="1">
      <c r="B207" s="1141"/>
      <c r="C207" s="1134" t="s">
        <v>1626</v>
      </c>
      <c r="D207" s="1169"/>
      <c r="E207" s="1153"/>
      <c r="F207" s="1171">
        <f>SUM(F208:F229)</f>
        <v>68.428000000000011</v>
      </c>
      <c r="G207" s="1172">
        <f t="shared" ref="G207:G229" si="9">F207</f>
        <v>68.428000000000011</v>
      </c>
      <c r="H207" s="1172"/>
      <c r="I207" s="1173"/>
      <c r="J207" s="1174"/>
      <c r="K207" s="1148"/>
      <c r="L207" s="1148"/>
      <c r="M207" s="1155"/>
      <c r="N207" s="1149"/>
      <c r="O207" s="1149"/>
      <c r="P207" s="1185"/>
    </row>
    <row r="208" spans="2:18" s="1151" customFormat="1" ht="29.25" customHeight="1">
      <c r="B208" s="1124">
        <f>B198+1</f>
        <v>156</v>
      </c>
      <c r="C208" s="1189">
        <f>C198+1</f>
        <v>156</v>
      </c>
      <c r="D208" s="1169">
        <v>2.0009999999999999</v>
      </c>
      <c r="E208" s="1178" t="s">
        <v>172</v>
      </c>
      <c r="F208" s="1154">
        <v>6.95</v>
      </c>
      <c r="G208" s="1146">
        <f t="shared" si="9"/>
        <v>6.95</v>
      </c>
      <c r="H208" s="1146"/>
      <c r="I208" s="1159">
        <v>7</v>
      </c>
      <c r="J208" s="1160">
        <v>9</v>
      </c>
      <c r="K208" s="1161" t="s">
        <v>1319</v>
      </c>
      <c r="L208" s="1161" t="s">
        <v>1320</v>
      </c>
      <c r="M208" s="1159" t="str">
        <f>'[4]INDUK JARINGAN'!K177</f>
        <v>K</v>
      </c>
      <c r="N208" s="1179" t="s">
        <v>1627</v>
      </c>
      <c r="O208" s="1149" t="s">
        <v>1628</v>
      </c>
      <c r="P208" s="1156"/>
    </row>
    <row r="209" spans="2:18" s="1151" customFormat="1" ht="26.25" customHeight="1">
      <c r="B209" s="1141">
        <f>B208+1</f>
        <v>157</v>
      </c>
      <c r="C209" s="1176">
        <f>C208+1</f>
        <v>157</v>
      </c>
      <c r="D209" s="1169">
        <v>2.0019999999999998</v>
      </c>
      <c r="E209" s="1153" t="s">
        <v>173</v>
      </c>
      <c r="F209" s="1154">
        <v>2.54</v>
      </c>
      <c r="G209" s="1146">
        <f t="shared" si="9"/>
        <v>2.54</v>
      </c>
      <c r="H209" s="1146"/>
      <c r="I209" s="1159">
        <v>5</v>
      </c>
      <c r="J209" s="1160">
        <v>7</v>
      </c>
      <c r="K209" s="1161" t="s">
        <v>1319</v>
      </c>
      <c r="L209" s="1148" t="s">
        <v>1320</v>
      </c>
      <c r="M209" s="1159" t="str">
        <f>'[4]INDUK JARINGAN'!K178</f>
        <v>K</v>
      </c>
      <c r="N209" s="1149" t="s">
        <v>1629</v>
      </c>
      <c r="O209" s="1149" t="s">
        <v>1630</v>
      </c>
      <c r="P209" s="1156"/>
    </row>
    <row r="210" spans="2:18" s="1151" customFormat="1" ht="20.100000000000001" customHeight="1">
      <c r="B210" s="1141">
        <f t="shared" ref="B210:C225" si="10">B209+1</f>
        <v>158</v>
      </c>
      <c r="C210" s="1176">
        <f t="shared" si="5"/>
        <v>158</v>
      </c>
      <c r="D210" s="1169">
        <v>2.0030000000000001</v>
      </c>
      <c r="E210" s="1153" t="s">
        <v>174</v>
      </c>
      <c r="F210" s="1154">
        <v>0.14499999999999999</v>
      </c>
      <c r="G210" s="1146">
        <f t="shared" si="9"/>
        <v>0.14499999999999999</v>
      </c>
      <c r="H210" s="1146"/>
      <c r="I210" s="1159">
        <v>3</v>
      </c>
      <c r="J210" s="1160">
        <v>6</v>
      </c>
      <c r="K210" s="1161" t="s">
        <v>1319</v>
      </c>
      <c r="L210" s="1148" t="s">
        <v>1320</v>
      </c>
      <c r="M210" s="1159" t="str">
        <f>'[4]INDUK JARINGAN'!K179</f>
        <v>K</v>
      </c>
      <c r="N210" s="1149" t="s">
        <v>1631</v>
      </c>
      <c r="O210" s="1149" t="s">
        <v>1632</v>
      </c>
      <c r="P210" s="1156"/>
    </row>
    <row r="211" spans="2:18" s="1151" customFormat="1" ht="26.25" customHeight="1">
      <c r="B211" s="1141">
        <f t="shared" si="10"/>
        <v>159</v>
      </c>
      <c r="C211" s="1176">
        <f t="shared" si="5"/>
        <v>159</v>
      </c>
      <c r="D211" s="1169">
        <v>2.004</v>
      </c>
      <c r="E211" s="1153" t="s">
        <v>175</v>
      </c>
      <c r="F211" s="1154">
        <v>1.05</v>
      </c>
      <c r="G211" s="1146">
        <f t="shared" si="9"/>
        <v>1.05</v>
      </c>
      <c r="H211" s="1146"/>
      <c r="I211" s="1159">
        <v>3</v>
      </c>
      <c r="J211" s="1160">
        <v>4.5</v>
      </c>
      <c r="K211" s="1161" t="s">
        <v>1319</v>
      </c>
      <c r="L211" s="1148" t="s">
        <v>1320</v>
      </c>
      <c r="M211" s="1159" t="str">
        <f>'[4]INDUK JARINGAN'!K180</f>
        <v>K</v>
      </c>
      <c r="N211" s="1149" t="s">
        <v>1633</v>
      </c>
      <c r="O211" s="1149" t="s">
        <v>1634</v>
      </c>
      <c r="P211" s="1156"/>
      <c r="R211" s="1151" t="s">
        <v>1635</v>
      </c>
    </row>
    <row r="212" spans="2:18" s="1151" customFormat="1" ht="27.75" customHeight="1">
      <c r="B212" s="1141">
        <f t="shared" si="10"/>
        <v>160</v>
      </c>
      <c r="C212" s="1176">
        <f t="shared" si="5"/>
        <v>160</v>
      </c>
      <c r="D212" s="1169">
        <v>2.0049999999999999</v>
      </c>
      <c r="E212" s="1153" t="s">
        <v>176</v>
      </c>
      <c r="F212" s="1154">
        <v>5.9939999999999998</v>
      </c>
      <c r="G212" s="1146">
        <f t="shared" si="9"/>
        <v>5.9939999999999998</v>
      </c>
      <c r="H212" s="1146"/>
      <c r="I212" s="1159">
        <v>5</v>
      </c>
      <c r="J212" s="1160">
        <v>6.5</v>
      </c>
      <c r="K212" s="1161" t="s">
        <v>1319</v>
      </c>
      <c r="L212" s="1148" t="s">
        <v>1320</v>
      </c>
      <c r="M212" s="1159" t="str">
        <f>'[4]INDUK JARINGAN'!K181</f>
        <v>K</v>
      </c>
      <c r="N212" s="1149" t="s">
        <v>1636</v>
      </c>
      <c r="O212" s="1149" t="s">
        <v>1637</v>
      </c>
      <c r="P212" s="1156"/>
      <c r="R212" s="1151" t="s">
        <v>1638</v>
      </c>
    </row>
    <row r="213" spans="2:18" s="1151" customFormat="1" ht="27" customHeight="1">
      <c r="B213" s="1141">
        <f t="shared" si="10"/>
        <v>161</v>
      </c>
      <c r="C213" s="1176">
        <f t="shared" si="5"/>
        <v>161</v>
      </c>
      <c r="D213" s="1169">
        <v>2.0059999999999998</v>
      </c>
      <c r="E213" s="1153" t="s">
        <v>177</v>
      </c>
      <c r="F213" s="1154">
        <v>3.5859999999999999</v>
      </c>
      <c r="G213" s="1146">
        <f t="shared" si="9"/>
        <v>3.5859999999999999</v>
      </c>
      <c r="H213" s="1146"/>
      <c r="I213" s="1159">
        <v>3.5</v>
      </c>
      <c r="J213" s="1160">
        <v>6</v>
      </c>
      <c r="K213" s="1161" t="s">
        <v>1319</v>
      </c>
      <c r="L213" s="1148" t="s">
        <v>1320</v>
      </c>
      <c r="M213" s="1159" t="str">
        <f>'[4]INDUK JARINGAN'!K182</f>
        <v>K</v>
      </c>
      <c r="N213" s="1149" t="s">
        <v>1637</v>
      </c>
      <c r="O213" s="1149" t="s">
        <v>1639</v>
      </c>
      <c r="P213" s="1156"/>
      <c r="R213" s="1151" t="s">
        <v>1640</v>
      </c>
    </row>
    <row r="214" spans="2:18" s="1151" customFormat="1" ht="26.25" customHeight="1">
      <c r="B214" s="1141">
        <f t="shared" si="10"/>
        <v>162</v>
      </c>
      <c r="C214" s="1176">
        <f t="shared" si="5"/>
        <v>162</v>
      </c>
      <c r="D214" s="1169">
        <v>2.0070000000000001</v>
      </c>
      <c r="E214" s="1153" t="s">
        <v>178</v>
      </c>
      <c r="F214" s="1154">
        <v>6.141</v>
      </c>
      <c r="G214" s="1146">
        <f t="shared" si="9"/>
        <v>6.141</v>
      </c>
      <c r="H214" s="1146"/>
      <c r="I214" s="1159">
        <v>3.5</v>
      </c>
      <c r="J214" s="1160">
        <v>6</v>
      </c>
      <c r="K214" s="1161" t="s">
        <v>1319</v>
      </c>
      <c r="L214" s="1148" t="s">
        <v>1320</v>
      </c>
      <c r="M214" s="1159" t="str">
        <f>'[4]INDUK JARINGAN'!K183</f>
        <v>K</v>
      </c>
      <c r="N214" s="1149" t="s">
        <v>1639</v>
      </c>
      <c r="O214" s="1149" t="s">
        <v>1641</v>
      </c>
      <c r="P214" s="1156"/>
      <c r="R214" s="1151" t="s">
        <v>1642</v>
      </c>
    </row>
    <row r="215" spans="2:18" s="1151" customFormat="1" ht="28.5" customHeight="1">
      <c r="B215" s="1141">
        <f t="shared" si="10"/>
        <v>163</v>
      </c>
      <c r="C215" s="1176">
        <f>C214+1</f>
        <v>163</v>
      </c>
      <c r="D215" s="1169">
        <v>2.008</v>
      </c>
      <c r="E215" s="1153" t="s">
        <v>179</v>
      </c>
      <c r="F215" s="1154">
        <v>4.0979999999999999</v>
      </c>
      <c r="G215" s="1146">
        <f t="shared" si="9"/>
        <v>4.0979999999999999</v>
      </c>
      <c r="H215" s="1146"/>
      <c r="I215" s="1155">
        <v>3</v>
      </c>
      <c r="J215" s="1147">
        <v>6</v>
      </c>
      <c r="K215" s="1148" t="s">
        <v>1319</v>
      </c>
      <c r="L215" s="1148" t="s">
        <v>1320</v>
      </c>
      <c r="M215" s="1159" t="str">
        <f>'[4]INDUK JARINGAN'!K184</f>
        <v>K</v>
      </c>
      <c r="N215" s="1149" t="s">
        <v>1643</v>
      </c>
      <c r="O215" s="1149" t="s">
        <v>1644</v>
      </c>
      <c r="P215" s="1156"/>
    </row>
    <row r="216" spans="2:18" s="1151" customFormat="1" ht="27" customHeight="1">
      <c r="B216" s="1141">
        <f t="shared" si="10"/>
        <v>164</v>
      </c>
      <c r="C216" s="1176">
        <f t="shared" si="5"/>
        <v>164</v>
      </c>
      <c r="D216" s="1169">
        <v>2.0089999999999999</v>
      </c>
      <c r="E216" s="1153" t="s">
        <v>180</v>
      </c>
      <c r="F216" s="1154">
        <v>3.3879999999999999</v>
      </c>
      <c r="G216" s="1146">
        <f t="shared" si="9"/>
        <v>3.3879999999999999</v>
      </c>
      <c r="H216" s="1146"/>
      <c r="I216" s="1155">
        <v>3</v>
      </c>
      <c r="J216" s="1147">
        <v>6</v>
      </c>
      <c r="K216" s="1148" t="s">
        <v>1319</v>
      </c>
      <c r="L216" s="1148" t="s">
        <v>1320</v>
      </c>
      <c r="M216" s="1159" t="str">
        <f>'[4]INDUK JARINGAN'!K185</f>
        <v>K</v>
      </c>
      <c r="N216" s="1149" t="s">
        <v>1645</v>
      </c>
      <c r="O216" s="1149" t="s">
        <v>1646</v>
      </c>
      <c r="P216" s="1156"/>
      <c r="R216" s="1151" t="s">
        <v>1647</v>
      </c>
    </row>
    <row r="217" spans="2:18" s="1151" customFormat="1" ht="27.75" customHeight="1">
      <c r="B217" s="1141">
        <f t="shared" si="10"/>
        <v>165</v>
      </c>
      <c r="C217" s="1176">
        <f t="shared" si="5"/>
        <v>165</v>
      </c>
      <c r="D217" s="1186">
        <v>2.0099999999999998</v>
      </c>
      <c r="E217" s="1153" t="s">
        <v>181</v>
      </c>
      <c r="F217" s="1154">
        <v>1.621</v>
      </c>
      <c r="G217" s="1146">
        <f t="shared" si="9"/>
        <v>1.621</v>
      </c>
      <c r="H217" s="1146"/>
      <c r="I217" s="1155">
        <v>3</v>
      </c>
      <c r="J217" s="1147">
        <v>5</v>
      </c>
      <c r="K217" s="1148" t="s">
        <v>1319</v>
      </c>
      <c r="L217" s="1148" t="s">
        <v>1320</v>
      </c>
      <c r="M217" s="1159" t="str">
        <f>'[4]INDUK JARINGAN'!K186</f>
        <v>K</v>
      </c>
      <c r="N217" s="1149" t="s">
        <v>1648</v>
      </c>
      <c r="O217" s="1149" t="s">
        <v>1649</v>
      </c>
      <c r="P217" s="1156"/>
      <c r="R217" s="1151" t="s">
        <v>1650</v>
      </c>
    </row>
    <row r="218" spans="2:18" s="1151" customFormat="1" ht="27.75" customHeight="1">
      <c r="B218" s="1141">
        <f t="shared" si="10"/>
        <v>166</v>
      </c>
      <c r="C218" s="1176">
        <f t="shared" si="5"/>
        <v>166</v>
      </c>
      <c r="D218" s="1169">
        <v>2.0110000000000001</v>
      </c>
      <c r="E218" s="1153" t="s">
        <v>182</v>
      </c>
      <c r="F218" s="1154">
        <v>2.601</v>
      </c>
      <c r="G218" s="1146">
        <f t="shared" si="9"/>
        <v>2.601</v>
      </c>
      <c r="H218" s="1146"/>
      <c r="I218" s="1155">
        <v>4</v>
      </c>
      <c r="J218" s="1147">
        <v>6</v>
      </c>
      <c r="K218" s="1148" t="s">
        <v>1319</v>
      </c>
      <c r="L218" s="1148" t="s">
        <v>1320</v>
      </c>
      <c r="M218" s="1159" t="str">
        <f>'[4]INDUK JARINGAN'!K187</f>
        <v>K</v>
      </c>
      <c r="N218" s="1149" t="s">
        <v>1651</v>
      </c>
      <c r="O218" s="1149" t="s">
        <v>1652</v>
      </c>
      <c r="P218" s="1156"/>
    </row>
    <row r="219" spans="2:18" s="1151" customFormat="1" ht="29.25" customHeight="1">
      <c r="B219" s="1141">
        <f t="shared" si="10"/>
        <v>167</v>
      </c>
      <c r="C219" s="1176">
        <f t="shared" si="5"/>
        <v>167</v>
      </c>
      <c r="D219" s="1169">
        <v>2.012</v>
      </c>
      <c r="E219" s="1153" t="s">
        <v>183</v>
      </c>
      <c r="F219" s="1154">
        <v>4.125</v>
      </c>
      <c r="G219" s="1146">
        <f t="shared" si="9"/>
        <v>4.125</v>
      </c>
      <c r="H219" s="1146"/>
      <c r="I219" s="1155">
        <v>3.5</v>
      </c>
      <c r="J219" s="1147">
        <v>5</v>
      </c>
      <c r="K219" s="1148" t="s">
        <v>1319</v>
      </c>
      <c r="L219" s="1148" t="s">
        <v>1320</v>
      </c>
      <c r="M219" s="1159" t="str">
        <f>'[4]INDUK JARINGAN'!K188</f>
        <v>K</v>
      </c>
      <c r="N219" s="1149" t="s">
        <v>1653</v>
      </c>
      <c r="O219" s="1149" t="s">
        <v>1654</v>
      </c>
      <c r="P219" s="1156"/>
      <c r="R219" s="1151" t="s">
        <v>1655</v>
      </c>
    </row>
    <row r="220" spans="2:18" s="1151" customFormat="1" ht="27.75" customHeight="1">
      <c r="B220" s="1141">
        <f t="shared" si="10"/>
        <v>168</v>
      </c>
      <c r="C220" s="1176">
        <f t="shared" si="5"/>
        <v>168</v>
      </c>
      <c r="D220" s="1169">
        <v>2.0129999999999999</v>
      </c>
      <c r="E220" s="1153" t="s">
        <v>184</v>
      </c>
      <c r="F220" s="1154">
        <v>5.859</v>
      </c>
      <c r="G220" s="1146">
        <f t="shared" si="9"/>
        <v>5.859</v>
      </c>
      <c r="H220" s="1146"/>
      <c r="I220" s="1155">
        <v>3</v>
      </c>
      <c r="J220" s="1147">
        <v>5</v>
      </c>
      <c r="K220" s="1148" t="s">
        <v>1319</v>
      </c>
      <c r="L220" s="1148" t="s">
        <v>1320</v>
      </c>
      <c r="M220" s="1159" t="str">
        <f>'[4]INDUK JARINGAN'!K189</f>
        <v>K</v>
      </c>
      <c r="N220" s="1149" t="s">
        <v>1656</v>
      </c>
      <c r="O220" s="1149" t="s">
        <v>1657</v>
      </c>
      <c r="P220" s="1156"/>
      <c r="R220" s="1151" t="s">
        <v>1658</v>
      </c>
    </row>
    <row r="221" spans="2:18" s="1151" customFormat="1" ht="25.5" customHeight="1">
      <c r="B221" s="1141">
        <f t="shared" si="10"/>
        <v>169</v>
      </c>
      <c r="C221" s="1176">
        <f t="shared" si="10"/>
        <v>169</v>
      </c>
      <c r="D221" s="1169">
        <v>2.0139999999999998</v>
      </c>
      <c r="E221" s="1153" t="s">
        <v>185</v>
      </c>
      <c r="F221" s="1154">
        <v>1.764</v>
      </c>
      <c r="G221" s="1146">
        <f t="shared" si="9"/>
        <v>1.764</v>
      </c>
      <c r="H221" s="1146"/>
      <c r="I221" s="1155">
        <v>3</v>
      </c>
      <c r="J221" s="1147">
        <v>5.5</v>
      </c>
      <c r="K221" s="1148" t="s">
        <v>1319</v>
      </c>
      <c r="L221" s="1148" t="s">
        <v>1320</v>
      </c>
      <c r="M221" s="1159" t="str">
        <f>'[4]INDUK JARINGAN'!K190</f>
        <v>K</v>
      </c>
      <c r="N221" s="1149" t="s">
        <v>1659</v>
      </c>
      <c r="O221" s="1149" t="s">
        <v>1660</v>
      </c>
      <c r="P221" s="1156"/>
      <c r="R221" s="1151" t="s">
        <v>1661</v>
      </c>
    </row>
    <row r="222" spans="2:18" s="1151" customFormat="1" ht="26.25" customHeight="1">
      <c r="B222" s="1141">
        <f t="shared" si="10"/>
        <v>170</v>
      </c>
      <c r="C222" s="1176">
        <f t="shared" si="10"/>
        <v>170</v>
      </c>
      <c r="D222" s="1169">
        <v>2.0150000000000001</v>
      </c>
      <c r="E222" s="1153" t="s">
        <v>186</v>
      </c>
      <c r="F222" s="1154">
        <v>1.637</v>
      </c>
      <c r="G222" s="1146">
        <f t="shared" si="9"/>
        <v>1.637</v>
      </c>
      <c r="H222" s="1146"/>
      <c r="I222" s="1155">
        <v>3</v>
      </c>
      <c r="J222" s="1147">
        <v>5</v>
      </c>
      <c r="K222" s="1148" t="s">
        <v>1319</v>
      </c>
      <c r="L222" s="1148" t="s">
        <v>1320</v>
      </c>
      <c r="M222" s="1159" t="str">
        <f>'[4]INDUK JARINGAN'!K191</f>
        <v>K</v>
      </c>
      <c r="N222" s="1149" t="s">
        <v>1662</v>
      </c>
      <c r="O222" s="1149" t="s">
        <v>1663</v>
      </c>
      <c r="P222" s="1156"/>
      <c r="R222" s="1151" t="s">
        <v>1664</v>
      </c>
    </row>
    <row r="223" spans="2:18" s="1151" customFormat="1" ht="27.75" customHeight="1">
      <c r="B223" s="1141">
        <f t="shared" si="10"/>
        <v>171</v>
      </c>
      <c r="C223" s="1176">
        <f t="shared" si="10"/>
        <v>171</v>
      </c>
      <c r="D223" s="1169">
        <v>2.016</v>
      </c>
      <c r="E223" s="1153" t="s">
        <v>187</v>
      </c>
      <c r="F223" s="1154">
        <v>4.1970000000000001</v>
      </c>
      <c r="G223" s="1146">
        <f t="shared" si="9"/>
        <v>4.1970000000000001</v>
      </c>
      <c r="H223" s="1146"/>
      <c r="I223" s="1155">
        <v>7</v>
      </c>
      <c r="J223" s="1147">
        <v>7</v>
      </c>
      <c r="K223" s="1148" t="s">
        <v>1319</v>
      </c>
      <c r="L223" s="1148" t="s">
        <v>1320</v>
      </c>
      <c r="M223" s="1159" t="str">
        <f>'[4]INDUK JARINGAN'!K192</f>
        <v>K</v>
      </c>
      <c r="N223" s="1149" t="s">
        <v>1629</v>
      </c>
      <c r="O223" s="1149" t="s">
        <v>1665</v>
      </c>
      <c r="P223" s="1156"/>
      <c r="R223" s="1151" t="s">
        <v>1666</v>
      </c>
    </row>
    <row r="224" spans="2:18" s="1151" customFormat="1" ht="54.75" customHeight="1">
      <c r="B224" s="1141">
        <f t="shared" si="10"/>
        <v>172</v>
      </c>
      <c r="C224" s="1176">
        <f t="shared" si="10"/>
        <v>172</v>
      </c>
      <c r="D224" s="1169">
        <v>2.0169999999999999</v>
      </c>
      <c r="E224" s="1178" t="s">
        <v>188</v>
      </c>
      <c r="F224" s="1154">
        <v>2</v>
      </c>
      <c r="G224" s="1146">
        <f t="shared" si="9"/>
        <v>2</v>
      </c>
      <c r="H224" s="1146"/>
      <c r="I224" s="1159">
        <v>3</v>
      </c>
      <c r="J224" s="1160">
        <v>4.5</v>
      </c>
      <c r="K224" s="1161" t="s">
        <v>1319</v>
      </c>
      <c r="L224" s="1161" t="s">
        <v>1320</v>
      </c>
      <c r="M224" s="1159" t="str">
        <f>'[4]INDUK JARINGAN'!K193</f>
        <v>K</v>
      </c>
      <c r="N224" s="1149" t="s">
        <v>1667</v>
      </c>
      <c r="O224" s="1149" t="s">
        <v>1668</v>
      </c>
      <c r="P224" s="1156"/>
      <c r="R224" s="1151" t="s">
        <v>1669</v>
      </c>
    </row>
    <row r="225" spans="2:18" s="1151" customFormat="1" ht="27" customHeight="1">
      <c r="B225" s="1141">
        <f t="shared" si="10"/>
        <v>173</v>
      </c>
      <c r="C225" s="1176">
        <f t="shared" si="10"/>
        <v>173</v>
      </c>
      <c r="D225" s="1169">
        <v>2.0179999999999998</v>
      </c>
      <c r="E225" s="1153" t="s">
        <v>189</v>
      </c>
      <c r="F225" s="1154">
        <v>1.643</v>
      </c>
      <c r="G225" s="1146">
        <f t="shared" si="9"/>
        <v>1.643</v>
      </c>
      <c r="H225" s="1146"/>
      <c r="I225" s="1155">
        <v>3</v>
      </c>
      <c r="J225" s="1147">
        <v>5</v>
      </c>
      <c r="K225" s="1287" t="s">
        <v>2174</v>
      </c>
      <c r="L225" s="1148" t="s">
        <v>1320</v>
      </c>
      <c r="M225" s="1159" t="str">
        <f>'[4]INDUK JARINGAN'!K194</f>
        <v>K</v>
      </c>
      <c r="N225" s="1149" t="s">
        <v>1670</v>
      </c>
      <c r="O225" s="1149" t="s">
        <v>1671</v>
      </c>
      <c r="P225" s="1156"/>
      <c r="R225" s="1151" t="s">
        <v>1672</v>
      </c>
    </row>
    <row r="226" spans="2:18" s="1151" customFormat="1" ht="26.25" customHeight="1">
      <c r="B226" s="1141">
        <f t="shared" ref="B226:C229" si="11">B225+1</f>
        <v>174</v>
      </c>
      <c r="C226" s="1176">
        <f t="shared" si="11"/>
        <v>174</v>
      </c>
      <c r="D226" s="1169">
        <v>2.0190000000000001</v>
      </c>
      <c r="E226" s="1153" t="s">
        <v>190</v>
      </c>
      <c r="F226" s="1154">
        <v>1.9339999999999999</v>
      </c>
      <c r="G226" s="1146">
        <f t="shared" si="9"/>
        <v>1.9339999999999999</v>
      </c>
      <c r="H226" s="1146"/>
      <c r="I226" s="1159">
        <v>3</v>
      </c>
      <c r="J226" s="1160">
        <v>4.5</v>
      </c>
      <c r="K226" s="1161" t="s">
        <v>1319</v>
      </c>
      <c r="L226" s="1148" t="s">
        <v>1320</v>
      </c>
      <c r="M226" s="1159" t="str">
        <f>'[4]INDUK JARINGAN'!K195</f>
        <v>K</v>
      </c>
      <c r="N226" s="1149" t="s">
        <v>1649</v>
      </c>
      <c r="O226" s="1149" t="s">
        <v>1673</v>
      </c>
      <c r="P226" s="1156"/>
    </row>
    <row r="227" spans="2:18" s="1151" customFormat="1" ht="26.25" customHeight="1">
      <c r="B227" s="1141">
        <f t="shared" si="11"/>
        <v>175</v>
      </c>
      <c r="C227" s="1176">
        <f t="shared" si="11"/>
        <v>175</v>
      </c>
      <c r="D227" s="1186">
        <v>2.02</v>
      </c>
      <c r="E227" s="1178" t="s">
        <v>191</v>
      </c>
      <c r="F227" s="1190">
        <v>2.323</v>
      </c>
      <c r="G227" s="1146">
        <f t="shared" si="9"/>
        <v>2.323</v>
      </c>
      <c r="H227" s="1146"/>
      <c r="I227" s="1159">
        <v>3</v>
      </c>
      <c r="J227" s="1160">
        <v>5</v>
      </c>
      <c r="K227" s="1161" t="s">
        <v>1319</v>
      </c>
      <c r="L227" s="1161" t="s">
        <v>1320</v>
      </c>
      <c r="M227" s="1159" t="str">
        <f>'[4]INDUK JARINGAN'!K196</f>
        <v>K</v>
      </c>
      <c r="N227" s="1149" t="s">
        <v>1674</v>
      </c>
      <c r="O227" s="1149" t="s">
        <v>1675</v>
      </c>
      <c r="P227" s="1156"/>
    </row>
    <row r="228" spans="2:18" s="1151" customFormat="1" ht="26.25" customHeight="1">
      <c r="B228" s="1141">
        <f t="shared" si="11"/>
        <v>176</v>
      </c>
      <c r="C228" s="1176">
        <f t="shared" si="11"/>
        <v>176</v>
      </c>
      <c r="D228" s="1169">
        <v>2.0209999999999999</v>
      </c>
      <c r="E228" s="1178" t="s">
        <v>192</v>
      </c>
      <c r="F228" s="1190">
        <v>3.54</v>
      </c>
      <c r="G228" s="1146">
        <f t="shared" si="9"/>
        <v>3.54</v>
      </c>
      <c r="H228" s="1146"/>
      <c r="I228" s="1159">
        <v>3</v>
      </c>
      <c r="J228" s="1160">
        <v>5</v>
      </c>
      <c r="K228" s="1161" t="s">
        <v>1319</v>
      </c>
      <c r="L228" s="1161" t="s">
        <v>1320</v>
      </c>
      <c r="M228" s="1159" t="str">
        <f>'[4]INDUK JARINGAN'!K197</f>
        <v>K</v>
      </c>
      <c r="N228" s="1149" t="s">
        <v>1676</v>
      </c>
      <c r="O228" s="1149" t="s">
        <v>1677</v>
      </c>
      <c r="P228" s="1156"/>
    </row>
    <row r="229" spans="2:18" s="1151" customFormat="1" ht="26.25" customHeight="1">
      <c r="B229" s="1141">
        <f t="shared" si="11"/>
        <v>177</v>
      </c>
      <c r="C229" s="1176">
        <f t="shared" si="11"/>
        <v>177</v>
      </c>
      <c r="D229" s="1169">
        <v>2.0219999999999998</v>
      </c>
      <c r="E229" s="1178" t="s">
        <v>193</v>
      </c>
      <c r="F229" s="1190">
        <v>1.292</v>
      </c>
      <c r="G229" s="1146">
        <f t="shared" si="9"/>
        <v>1.292</v>
      </c>
      <c r="H229" s="1146"/>
      <c r="I229" s="1159">
        <v>3</v>
      </c>
      <c r="J229" s="1160">
        <v>5</v>
      </c>
      <c r="K229" s="1161" t="s">
        <v>1319</v>
      </c>
      <c r="L229" s="1161" t="s">
        <v>1320</v>
      </c>
      <c r="M229" s="1159" t="str">
        <f>'[4]INDUK JARINGAN'!K198</f>
        <v>K</v>
      </c>
      <c r="N229" s="1149" t="s">
        <v>1678</v>
      </c>
      <c r="O229" s="1149" t="s">
        <v>1679</v>
      </c>
      <c r="P229" s="1156"/>
    </row>
    <row r="230" spans="2:18" s="1151" customFormat="1" ht="20.100000000000001" customHeight="1">
      <c r="B230" s="1141"/>
      <c r="C230" s="1168"/>
      <c r="D230" s="1169"/>
      <c r="E230" s="1153"/>
      <c r="F230" s="1191"/>
      <c r="G230" s="1146"/>
      <c r="H230" s="1146"/>
      <c r="I230" s="1155"/>
      <c r="J230" s="1147"/>
      <c r="K230" s="1148"/>
      <c r="L230" s="1148"/>
      <c r="M230" s="1155"/>
      <c r="N230" s="1149"/>
      <c r="O230" s="1149"/>
      <c r="P230" s="1156"/>
    </row>
    <row r="231" spans="2:18" s="1151" customFormat="1" ht="20.100000000000001" customHeight="1">
      <c r="B231" s="1141"/>
      <c r="C231" s="1134" t="s">
        <v>1680</v>
      </c>
      <c r="D231" s="1169"/>
      <c r="E231" s="1153"/>
      <c r="F231" s="1171">
        <f>SUM(F232:F285)</f>
        <v>61.049000000000007</v>
      </c>
      <c r="G231" s="1172">
        <f t="shared" ref="G231:G283" si="12">F231</f>
        <v>61.049000000000007</v>
      </c>
      <c r="H231" s="1172"/>
      <c r="I231" s="1173"/>
      <c r="J231" s="1174"/>
      <c r="K231" s="1148"/>
      <c r="L231" s="1148"/>
      <c r="M231" s="1155"/>
      <c r="N231" s="1149"/>
      <c r="O231" s="1149"/>
      <c r="P231" s="1185"/>
    </row>
    <row r="232" spans="2:18" s="1151" customFormat="1" ht="20.100000000000001" customHeight="1">
      <c r="B232" s="1141">
        <f>B229+1</f>
        <v>178</v>
      </c>
      <c r="C232" s="1176">
        <f>C229+1</f>
        <v>178</v>
      </c>
      <c r="D232" s="1169">
        <v>2.0230000000000001</v>
      </c>
      <c r="E232" s="1178" t="s">
        <v>194</v>
      </c>
      <c r="F232" s="1154">
        <v>0.51700000000000002</v>
      </c>
      <c r="G232" s="1146">
        <f t="shared" si="12"/>
        <v>0.51700000000000002</v>
      </c>
      <c r="H232" s="1146"/>
      <c r="I232" s="1159">
        <v>5</v>
      </c>
      <c r="J232" s="1147">
        <v>5</v>
      </c>
      <c r="K232" s="1148" t="s">
        <v>1319</v>
      </c>
      <c r="L232" s="1148" t="s">
        <v>1320</v>
      </c>
      <c r="M232" s="1155" t="str">
        <f>'[4]INDUK JARINGAN'!K201</f>
        <v>P</v>
      </c>
      <c r="N232" s="1149" t="s">
        <v>1681</v>
      </c>
      <c r="O232" s="1149" t="s">
        <v>1682</v>
      </c>
      <c r="P232" s="1156"/>
      <c r="R232" s="1151" t="s">
        <v>1683</v>
      </c>
    </row>
    <row r="233" spans="2:18" s="1151" customFormat="1" ht="27.75" customHeight="1">
      <c r="B233" s="1141">
        <f>B232+1</f>
        <v>179</v>
      </c>
      <c r="C233" s="1176">
        <f>C232+1</f>
        <v>179</v>
      </c>
      <c r="D233" s="1169">
        <v>2.024</v>
      </c>
      <c r="E233" s="1178" t="s">
        <v>195</v>
      </c>
      <c r="F233" s="1154">
        <v>0.60399999999999998</v>
      </c>
      <c r="G233" s="1146">
        <f t="shared" si="12"/>
        <v>0.60399999999999998</v>
      </c>
      <c r="H233" s="1146"/>
      <c r="I233" s="1159">
        <v>5</v>
      </c>
      <c r="J233" s="1147">
        <v>5.5</v>
      </c>
      <c r="K233" s="1148" t="s">
        <v>1319</v>
      </c>
      <c r="L233" s="1148" t="s">
        <v>1320</v>
      </c>
      <c r="M233" s="1155" t="str">
        <f>'[4]INDUK JARINGAN'!K202</f>
        <v>K</v>
      </c>
      <c r="N233" s="1149" t="s">
        <v>1684</v>
      </c>
      <c r="O233" s="1149" t="s">
        <v>1685</v>
      </c>
      <c r="P233" s="1156"/>
      <c r="R233" s="1151" t="s">
        <v>1686</v>
      </c>
    </row>
    <row r="234" spans="2:18" s="1151" customFormat="1" ht="25.5" customHeight="1">
      <c r="B234" s="1141">
        <f t="shared" ref="B234:C249" si="13">B233+1</f>
        <v>180</v>
      </c>
      <c r="C234" s="1176">
        <f t="shared" si="13"/>
        <v>180</v>
      </c>
      <c r="D234" s="1169">
        <v>2.0249999999999999</v>
      </c>
      <c r="E234" s="1178" t="s">
        <v>196</v>
      </c>
      <c r="F234" s="1154">
        <v>0.85</v>
      </c>
      <c r="G234" s="1146">
        <f t="shared" si="12"/>
        <v>0.85</v>
      </c>
      <c r="H234" s="1146"/>
      <c r="I234" s="1159">
        <v>5</v>
      </c>
      <c r="J234" s="1147">
        <v>5.5</v>
      </c>
      <c r="K234" s="1148" t="s">
        <v>1319</v>
      </c>
      <c r="L234" s="1148" t="s">
        <v>1320</v>
      </c>
      <c r="M234" s="1155" t="str">
        <f>'[4]INDUK JARINGAN'!K203</f>
        <v>P</v>
      </c>
      <c r="N234" s="1149" t="s">
        <v>1687</v>
      </c>
      <c r="O234" s="1149" t="s">
        <v>1688</v>
      </c>
      <c r="P234" s="1156"/>
      <c r="R234" s="1151" t="s">
        <v>1689</v>
      </c>
    </row>
    <row r="235" spans="2:18" s="1151" customFormat="1" ht="25.5" customHeight="1">
      <c r="B235" s="1141">
        <f t="shared" si="13"/>
        <v>181</v>
      </c>
      <c r="C235" s="1176">
        <f t="shared" si="13"/>
        <v>181</v>
      </c>
      <c r="D235" s="1169">
        <v>2.0259999999999998</v>
      </c>
      <c r="E235" s="1178" t="s">
        <v>197</v>
      </c>
      <c r="F235" s="1154">
        <v>0.189</v>
      </c>
      <c r="G235" s="1146">
        <f t="shared" si="12"/>
        <v>0.189</v>
      </c>
      <c r="H235" s="1146"/>
      <c r="I235" s="1159">
        <v>5</v>
      </c>
      <c r="J235" s="1147">
        <v>5</v>
      </c>
      <c r="K235" s="1148" t="s">
        <v>1319</v>
      </c>
      <c r="L235" s="1148" t="s">
        <v>1320</v>
      </c>
      <c r="M235" s="1155" t="str">
        <f>'[4]INDUK JARINGAN'!K204</f>
        <v>P</v>
      </c>
      <c r="N235" s="1149" t="s">
        <v>1690</v>
      </c>
      <c r="O235" s="1149" t="s">
        <v>1691</v>
      </c>
      <c r="P235" s="1156"/>
      <c r="R235" s="1151" t="s">
        <v>1692</v>
      </c>
    </row>
    <row r="236" spans="2:18" s="1151" customFormat="1" ht="20.100000000000001" customHeight="1">
      <c r="B236" s="1141">
        <f t="shared" si="13"/>
        <v>182</v>
      </c>
      <c r="C236" s="1176">
        <f t="shared" si="13"/>
        <v>182</v>
      </c>
      <c r="D236" s="1169">
        <v>2.0270000000000001</v>
      </c>
      <c r="E236" s="1178" t="s">
        <v>198</v>
      </c>
      <c r="F236" s="1154">
        <v>0.13200000000000001</v>
      </c>
      <c r="G236" s="1146">
        <f t="shared" si="12"/>
        <v>0.13200000000000001</v>
      </c>
      <c r="H236" s="1146"/>
      <c r="I236" s="1159">
        <v>5</v>
      </c>
      <c r="J236" s="1147">
        <v>3</v>
      </c>
      <c r="K236" s="1148" t="s">
        <v>1319</v>
      </c>
      <c r="L236" s="1148" t="s">
        <v>1320</v>
      </c>
      <c r="M236" s="1155" t="str">
        <f>'[4]INDUK JARINGAN'!K205</f>
        <v>P</v>
      </c>
      <c r="N236" s="1149" t="s">
        <v>1693</v>
      </c>
      <c r="O236" s="1149" t="s">
        <v>1691</v>
      </c>
      <c r="P236" s="1156"/>
      <c r="R236" s="1151" t="s">
        <v>1694</v>
      </c>
    </row>
    <row r="237" spans="2:18" s="1151" customFormat="1" ht="20.100000000000001" customHeight="1">
      <c r="B237" s="1141">
        <f t="shared" si="13"/>
        <v>183</v>
      </c>
      <c r="C237" s="1176">
        <f t="shared" si="13"/>
        <v>183</v>
      </c>
      <c r="D237" s="1169">
        <v>2.028</v>
      </c>
      <c r="E237" s="1178" t="s">
        <v>199</v>
      </c>
      <c r="F237" s="1154">
        <v>8.6999999999999994E-2</v>
      </c>
      <c r="G237" s="1146">
        <f t="shared" si="12"/>
        <v>8.6999999999999994E-2</v>
      </c>
      <c r="H237" s="1146"/>
      <c r="I237" s="1159">
        <v>5</v>
      </c>
      <c r="J237" s="1147">
        <v>5</v>
      </c>
      <c r="K237" s="1148" t="s">
        <v>1319</v>
      </c>
      <c r="L237" s="1148" t="s">
        <v>1320</v>
      </c>
      <c r="M237" s="1155" t="str">
        <f>'[4]INDUK JARINGAN'!K206</f>
        <v>P</v>
      </c>
      <c r="N237" s="1149" t="s">
        <v>1693</v>
      </c>
      <c r="O237" s="1149" t="s">
        <v>1691</v>
      </c>
      <c r="P237" s="1156"/>
      <c r="R237" s="1151" t="s">
        <v>1695</v>
      </c>
    </row>
    <row r="238" spans="2:18" s="1151" customFormat="1" ht="27" customHeight="1">
      <c r="B238" s="1141">
        <f t="shared" si="13"/>
        <v>184</v>
      </c>
      <c r="C238" s="1176">
        <f t="shared" si="13"/>
        <v>184</v>
      </c>
      <c r="D238" s="1169">
        <v>2.0289999999999999</v>
      </c>
      <c r="E238" s="1178" t="s">
        <v>200</v>
      </c>
      <c r="F238" s="1154">
        <v>8.5999999999999993E-2</v>
      </c>
      <c r="G238" s="1146">
        <f t="shared" si="12"/>
        <v>8.5999999999999993E-2</v>
      </c>
      <c r="H238" s="1146"/>
      <c r="I238" s="1159">
        <v>5</v>
      </c>
      <c r="J238" s="1147">
        <v>4.8</v>
      </c>
      <c r="K238" s="1148" t="s">
        <v>1319</v>
      </c>
      <c r="L238" s="1148" t="s">
        <v>1320</v>
      </c>
      <c r="M238" s="1155" t="str">
        <f>'[4]INDUK JARINGAN'!K207</f>
        <v>K</v>
      </c>
      <c r="N238" s="1149" t="s">
        <v>1696</v>
      </c>
      <c r="O238" s="1149" t="s">
        <v>1697</v>
      </c>
      <c r="P238" s="1156"/>
      <c r="R238" s="1151" t="s">
        <v>1698</v>
      </c>
    </row>
    <row r="239" spans="2:18" s="1151" customFormat="1" ht="20.100000000000001" customHeight="1">
      <c r="B239" s="1141">
        <f t="shared" si="13"/>
        <v>185</v>
      </c>
      <c r="C239" s="1176">
        <f t="shared" si="13"/>
        <v>185</v>
      </c>
      <c r="D239" s="1186">
        <v>2.0299999999999998</v>
      </c>
      <c r="E239" s="1178" t="s">
        <v>201</v>
      </c>
      <c r="F239" s="1154">
        <v>0.29299999999999998</v>
      </c>
      <c r="G239" s="1146">
        <f t="shared" si="12"/>
        <v>0.29299999999999998</v>
      </c>
      <c r="H239" s="1146"/>
      <c r="I239" s="1159">
        <v>5</v>
      </c>
      <c r="J239" s="1147">
        <v>5</v>
      </c>
      <c r="K239" s="1148" t="s">
        <v>1319</v>
      </c>
      <c r="L239" s="1148" t="s">
        <v>1320</v>
      </c>
      <c r="M239" s="1155" t="str">
        <f>'[4]INDUK JARINGAN'!K208</f>
        <v>K</v>
      </c>
      <c r="N239" s="1149" t="s">
        <v>1699</v>
      </c>
      <c r="O239" s="1149" t="s">
        <v>1700</v>
      </c>
      <c r="P239" s="1156"/>
      <c r="R239" s="1151" t="s">
        <v>1701</v>
      </c>
    </row>
    <row r="240" spans="2:18" s="1151" customFormat="1" ht="20.100000000000001" customHeight="1">
      <c r="B240" s="1141">
        <f t="shared" si="13"/>
        <v>186</v>
      </c>
      <c r="C240" s="1176">
        <f t="shared" si="13"/>
        <v>186</v>
      </c>
      <c r="D240" s="1169">
        <v>2.0310000000000001</v>
      </c>
      <c r="E240" s="1178" t="s">
        <v>202</v>
      </c>
      <c r="F240" s="1154">
        <v>7.5999999999999998E-2</v>
      </c>
      <c r="G240" s="1146">
        <f t="shared" si="12"/>
        <v>7.5999999999999998E-2</v>
      </c>
      <c r="H240" s="1146"/>
      <c r="I240" s="1159">
        <v>3</v>
      </c>
      <c r="J240" s="1147">
        <v>4</v>
      </c>
      <c r="K240" s="1148" t="s">
        <v>1319</v>
      </c>
      <c r="L240" s="1148" t="s">
        <v>1320</v>
      </c>
      <c r="M240" s="1155" t="str">
        <f>'[4]INDUK JARINGAN'!K209</f>
        <v>K</v>
      </c>
      <c r="N240" s="1149" t="s">
        <v>1702</v>
      </c>
      <c r="O240" s="1149" t="s">
        <v>1691</v>
      </c>
      <c r="P240" s="1156"/>
    </row>
    <row r="241" spans="2:18" s="1151" customFormat="1" ht="20.100000000000001" customHeight="1">
      <c r="B241" s="1141">
        <f t="shared" si="13"/>
        <v>187</v>
      </c>
      <c r="C241" s="1176">
        <f t="shared" si="13"/>
        <v>187</v>
      </c>
      <c r="D241" s="1169">
        <v>2.032</v>
      </c>
      <c r="E241" s="1178" t="s">
        <v>203</v>
      </c>
      <c r="F241" s="1154">
        <v>9.2999999999999999E-2</v>
      </c>
      <c r="G241" s="1146">
        <f t="shared" si="12"/>
        <v>9.2999999999999999E-2</v>
      </c>
      <c r="H241" s="1146"/>
      <c r="I241" s="1159">
        <v>5</v>
      </c>
      <c r="J241" s="1147">
        <v>5</v>
      </c>
      <c r="K241" s="1148" t="s">
        <v>1319</v>
      </c>
      <c r="L241" s="1148" t="s">
        <v>1320</v>
      </c>
      <c r="M241" s="1155" t="str">
        <f>'[4]INDUK JARINGAN'!K210</f>
        <v>K</v>
      </c>
      <c r="N241" s="1149" t="s">
        <v>1703</v>
      </c>
      <c r="O241" s="1149" t="s">
        <v>1700</v>
      </c>
      <c r="P241" s="1156"/>
      <c r="R241" s="1151" t="s">
        <v>1704</v>
      </c>
    </row>
    <row r="242" spans="2:18" s="1151" customFormat="1" ht="20.100000000000001" customHeight="1">
      <c r="B242" s="1141">
        <f t="shared" si="13"/>
        <v>188</v>
      </c>
      <c r="C242" s="1176">
        <f t="shared" si="13"/>
        <v>188</v>
      </c>
      <c r="D242" s="1169">
        <v>2.0329999999999999</v>
      </c>
      <c r="E242" s="1178" t="s">
        <v>204</v>
      </c>
      <c r="F242" s="1154">
        <v>6.2E-2</v>
      </c>
      <c r="G242" s="1146">
        <f t="shared" si="12"/>
        <v>6.2E-2</v>
      </c>
      <c r="H242" s="1146"/>
      <c r="I242" s="1159">
        <v>5</v>
      </c>
      <c r="J242" s="1147">
        <v>4</v>
      </c>
      <c r="K242" s="1148" t="s">
        <v>1319</v>
      </c>
      <c r="L242" s="1148" t="s">
        <v>1320</v>
      </c>
      <c r="M242" s="1155" t="str">
        <f>'[4]INDUK JARINGAN'!K211</f>
        <v>K</v>
      </c>
      <c r="N242" s="1149" t="s">
        <v>1705</v>
      </c>
      <c r="O242" s="1149" t="s">
        <v>1706</v>
      </c>
      <c r="P242" s="1156"/>
      <c r="R242" s="1151" t="s">
        <v>1707</v>
      </c>
    </row>
    <row r="243" spans="2:18" s="1151" customFormat="1" ht="20.100000000000001" customHeight="1">
      <c r="B243" s="1141">
        <f t="shared" si="13"/>
        <v>189</v>
      </c>
      <c r="C243" s="1176">
        <f t="shared" si="13"/>
        <v>189</v>
      </c>
      <c r="D243" s="1169">
        <v>2.0339999999999998</v>
      </c>
      <c r="E243" s="1178" t="s">
        <v>205</v>
      </c>
      <c r="F243" s="1154">
        <v>0.14199999999999999</v>
      </c>
      <c r="G243" s="1146">
        <f t="shared" si="12"/>
        <v>0.14199999999999999</v>
      </c>
      <c r="H243" s="1146"/>
      <c r="I243" s="1159">
        <v>5</v>
      </c>
      <c r="J243" s="1147">
        <v>5</v>
      </c>
      <c r="K243" s="1148" t="s">
        <v>1319</v>
      </c>
      <c r="L243" s="1148" t="s">
        <v>1320</v>
      </c>
      <c r="M243" s="1155" t="str">
        <f>'[4]INDUK JARINGAN'!K212</f>
        <v>K</v>
      </c>
      <c r="N243" s="1149" t="s">
        <v>1708</v>
      </c>
      <c r="O243" s="1149" t="s">
        <v>1691</v>
      </c>
      <c r="P243" s="1156"/>
    </row>
    <row r="244" spans="2:18" s="1151" customFormat="1" ht="27" customHeight="1">
      <c r="B244" s="1141">
        <f t="shared" si="13"/>
        <v>190</v>
      </c>
      <c r="C244" s="1176">
        <f t="shared" si="13"/>
        <v>190</v>
      </c>
      <c r="D244" s="1169">
        <v>2.0350000000000001</v>
      </c>
      <c r="E244" s="1178" t="s">
        <v>206</v>
      </c>
      <c r="F244" s="1154">
        <v>0.47399999999999998</v>
      </c>
      <c r="G244" s="1146">
        <f t="shared" si="12"/>
        <v>0.47399999999999998</v>
      </c>
      <c r="H244" s="1146"/>
      <c r="I244" s="1159">
        <v>5</v>
      </c>
      <c r="J244" s="1147">
        <v>5</v>
      </c>
      <c r="K244" s="1148" t="s">
        <v>1319</v>
      </c>
      <c r="L244" s="1148" t="s">
        <v>1320</v>
      </c>
      <c r="M244" s="1155" t="str">
        <f>'[4]INDUK JARINGAN'!K213</f>
        <v>K</v>
      </c>
      <c r="N244" s="1149" t="s">
        <v>1709</v>
      </c>
      <c r="O244" s="1149" t="s">
        <v>1710</v>
      </c>
      <c r="P244" s="1156"/>
      <c r="R244" s="1151" t="s">
        <v>1711</v>
      </c>
    </row>
    <row r="245" spans="2:18" s="1151" customFormat="1" ht="20.100000000000001" customHeight="1">
      <c r="B245" s="1141">
        <f t="shared" si="13"/>
        <v>191</v>
      </c>
      <c r="C245" s="1176">
        <f t="shared" si="13"/>
        <v>191</v>
      </c>
      <c r="D245" s="1169">
        <v>2.036</v>
      </c>
      <c r="E245" s="1178" t="s">
        <v>207</v>
      </c>
      <c r="F245" s="1154">
        <v>0.13</v>
      </c>
      <c r="G245" s="1146">
        <f t="shared" si="12"/>
        <v>0.13</v>
      </c>
      <c r="H245" s="1146"/>
      <c r="I245" s="1159">
        <v>5</v>
      </c>
      <c r="J245" s="1147">
        <v>5</v>
      </c>
      <c r="K245" s="1148" t="s">
        <v>1319</v>
      </c>
      <c r="L245" s="1148" t="s">
        <v>1320</v>
      </c>
      <c r="M245" s="1155" t="str">
        <f>'[4]INDUK JARINGAN'!K214</f>
        <v>P</v>
      </c>
      <c r="N245" s="1149" t="s">
        <v>1712</v>
      </c>
      <c r="O245" s="1149" t="s">
        <v>1713</v>
      </c>
      <c r="P245" s="1156"/>
      <c r="R245" s="1151" t="s">
        <v>1714</v>
      </c>
    </row>
    <row r="246" spans="2:18" s="1151" customFormat="1" ht="25.5" customHeight="1">
      <c r="B246" s="1141">
        <f t="shared" si="13"/>
        <v>192</v>
      </c>
      <c r="C246" s="1176">
        <f t="shared" si="13"/>
        <v>192</v>
      </c>
      <c r="D246" s="1169">
        <v>2.0369999999999999</v>
      </c>
      <c r="E246" s="1178" t="s">
        <v>208</v>
      </c>
      <c r="F246" s="1154">
        <v>7.3999999999999996E-2</v>
      </c>
      <c r="G246" s="1146">
        <f t="shared" si="12"/>
        <v>7.3999999999999996E-2</v>
      </c>
      <c r="H246" s="1146"/>
      <c r="I246" s="1159">
        <v>5</v>
      </c>
      <c r="J246" s="1147">
        <v>4.5</v>
      </c>
      <c r="K246" s="1148" t="s">
        <v>1319</v>
      </c>
      <c r="L246" s="1148" t="s">
        <v>1320</v>
      </c>
      <c r="M246" s="1155" t="str">
        <f>'[4]INDUK JARINGAN'!K215</f>
        <v>P</v>
      </c>
      <c r="N246" s="1149" t="s">
        <v>1715</v>
      </c>
      <c r="O246" s="1149" t="s">
        <v>1691</v>
      </c>
      <c r="P246" s="1156"/>
    </row>
    <row r="247" spans="2:18" s="1151" customFormat="1" ht="20.100000000000001" customHeight="1">
      <c r="B247" s="1141">
        <f t="shared" si="13"/>
        <v>193</v>
      </c>
      <c r="C247" s="1176">
        <f t="shared" si="13"/>
        <v>193</v>
      </c>
      <c r="D247" s="1169">
        <v>2.0379999999999998</v>
      </c>
      <c r="E247" s="1178" t="s">
        <v>209</v>
      </c>
      <c r="F247" s="1154">
        <v>0.14299999999999999</v>
      </c>
      <c r="G247" s="1146">
        <f t="shared" si="12"/>
        <v>0.14299999999999999</v>
      </c>
      <c r="H247" s="1146"/>
      <c r="I247" s="1159">
        <v>5</v>
      </c>
      <c r="J247" s="1147">
        <v>4.5</v>
      </c>
      <c r="K247" s="1148" t="s">
        <v>1319</v>
      </c>
      <c r="L247" s="1148" t="s">
        <v>1320</v>
      </c>
      <c r="M247" s="1155" t="str">
        <f>'[4]INDUK JARINGAN'!K216</f>
        <v>K</v>
      </c>
      <c r="N247" s="1149" t="s">
        <v>1716</v>
      </c>
      <c r="O247" s="1149" t="s">
        <v>1717</v>
      </c>
      <c r="P247" s="1156"/>
      <c r="R247" s="1151" t="s">
        <v>1707</v>
      </c>
    </row>
    <row r="248" spans="2:18" s="1151" customFormat="1" ht="20.100000000000001" customHeight="1">
      <c r="B248" s="1141">
        <f t="shared" si="13"/>
        <v>194</v>
      </c>
      <c r="C248" s="1176">
        <f t="shared" si="13"/>
        <v>194</v>
      </c>
      <c r="D248" s="1169">
        <v>2.0390000000000001</v>
      </c>
      <c r="E248" s="1178" t="s">
        <v>210</v>
      </c>
      <c r="F248" s="1154">
        <v>9.7000000000000003E-2</v>
      </c>
      <c r="G248" s="1146">
        <f t="shared" si="12"/>
        <v>9.7000000000000003E-2</v>
      </c>
      <c r="H248" s="1146"/>
      <c r="I248" s="1159">
        <v>5</v>
      </c>
      <c r="J248" s="1147">
        <v>4.8</v>
      </c>
      <c r="K248" s="1148" t="s">
        <v>1319</v>
      </c>
      <c r="L248" s="1148" t="s">
        <v>1320</v>
      </c>
      <c r="M248" s="1155" t="str">
        <f>'[4]INDUK JARINGAN'!K217</f>
        <v>K</v>
      </c>
      <c r="N248" s="1149" t="s">
        <v>1718</v>
      </c>
      <c r="O248" s="1149" t="s">
        <v>1706</v>
      </c>
      <c r="P248" s="1156"/>
      <c r="R248" s="1151" t="s">
        <v>1719</v>
      </c>
    </row>
    <row r="249" spans="2:18" s="1151" customFormat="1" ht="20.100000000000001" customHeight="1">
      <c r="B249" s="1141">
        <f t="shared" si="13"/>
        <v>195</v>
      </c>
      <c r="C249" s="1176">
        <f t="shared" si="13"/>
        <v>195</v>
      </c>
      <c r="D249" s="1186">
        <v>2.04</v>
      </c>
      <c r="E249" s="1178" t="s">
        <v>211</v>
      </c>
      <c r="F249" s="1154">
        <v>0.13400000000000001</v>
      </c>
      <c r="G249" s="1146">
        <f t="shared" si="12"/>
        <v>0.13400000000000001</v>
      </c>
      <c r="H249" s="1146"/>
      <c r="I249" s="1159">
        <v>5</v>
      </c>
      <c r="J249" s="1147">
        <v>5</v>
      </c>
      <c r="K249" s="1148" t="s">
        <v>1319</v>
      </c>
      <c r="L249" s="1148" t="s">
        <v>1320</v>
      </c>
      <c r="M249" s="1155" t="str">
        <f>'[4]INDUK JARINGAN'!K218</f>
        <v>P</v>
      </c>
      <c r="N249" s="1149" t="s">
        <v>1469</v>
      </c>
      <c r="O249" s="1149" t="s">
        <v>1702</v>
      </c>
      <c r="P249" s="1156"/>
    </row>
    <row r="250" spans="2:18" s="1151" customFormat="1" ht="27" customHeight="1">
      <c r="B250" s="1141">
        <f t="shared" ref="B250:C265" si="14">B249+1</f>
        <v>196</v>
      </c>
      <c r="C250" s="1176">
        <f t="shared" si="14"/>
        <v>196</v>
      </c>
      <c r="D250" s="1169">
        <v>2.0409999999999999</v>
      </c>
      <c r="E250" s="1178" t="s">
        <v>212</v>
      </c>
      <c r="F250" s="1154">
        <v>2.032</v>
      </c>
      <c r="G250" s="1146">
        <f t="shared" si="12"/>
        <v>2.032</v>
      </c>
      <c r="H250" s="1146"/>
      <c r="I250" s="1159">
        <v>5</v>
      </c>
      <c r="J250" s="1147">
        <v>6</v>
      </c>
      <c r="K250" s="1148" t="s">
        <v>1319</v>
      </c>
      <c r="L250" s="1148" t="s">
        <v>1320</v>
      </c>
      <c r="M250" s="1155" t="str">
        <f>'[4]INDUK JARINGAN'!K219</f>
        <v>K</v>
      </c>
      <c r="N250" s="1149" t="s">
        <v>1720</v>
      </c>
      <c r="O250" s="1149" t="s">
        <v>1721</v>
      </c>
      <c r="P250" s="1156"/>
      <c r="R250" s="1151" t="s">
        <v>1722</v>
      </c>
    </row>
    <row r="251" spans="2:18" s="1151" customFormat="1" ht="20.100000000000001" customHeight="1">
      <c r="B251" s="1141">
        <f>B250+1</f>
        <v>197</v>
      </c>
      <c r="C251" s="1176">
        <f>C250+1</f>
        <v>197</v>
      </c>
      <c r="D251" s="1169">
        <v>2.0419999999999998</v>
      </c>
      <c r="E251" s="1178" t="s">
        <v>213</v>
      </c>
      <c r="F251" s="1154">
        <v>0.315</v>
      </c>
      <c r="G251" s="1146">
        <f t="shared" si="12"/>
        <v>0.315</v>
      </c>
      <c r="H251" s="1146"/>
      <c r="I251" s="1159">
        <v>5</v>
      </c>
      <c r="J251" s="1147">
        <v>5</v>
      </c>
      <c r="K251" s="1148" t="s">
        <v>1319</v>
      </c>
      <c r="L251" s="1148" t="s">
        <v>1320</v>
      </c>
      <c r="M251" s="1155" t="str">
        <f>'[4]INDUK JARINGAN'!K220</f>
        <v>P</v>
      </c>
      <c r="N251" s="1149" t="s">
        <v>1693</v>
      </c>
      <c r="O251" s="1149"/>
      <c r="P251" s="1156"/>
      <c r="R251" s="1151" t="s">
        <v>1723</v>
      </c>
    </row>
    <row r="252" spans="2:18" s="1151" customFormat="1" ht="20.100000000000001" customHeight="1">
      <c r="B252" s="1141">
        <f t="shared" si="14"/>
        <v>198</v>
      </c>
      <c r="C252" s="1176">
        <f t="shared" si="14"/>
        <v>198</v>
      </c>
      <c r="D252" s="1169">
        <v>2.0430000000000001</v>
      </c>
      <c r="E252" s="1178" t="s">
        <v>214</v>
      </c>
      <c r="F252" s="1154">
        <v>0.24099999999999999</v>
      </c>
      <c r="G252" s="1146">
        <f t="shared" si="12"/>
        <v>0.24099999999999999</v>
      </c>
      <c r="H252" s="1146"/>
      <c r="I252" s="1159">
        <v>5</v>
      </c>
      <c r="J252" s="1147">
        <v>5.5</v>
      </c>
      <c r="K252" s="1148" t="s">
        <v>1319</v>
      </c>
      <c r="L252" s="1148" t="s">
        <v>1320</v>
      </c>
      <c r="M252" s="1155" t="str">
        <f>'[4]INDUK JARINGAN'!K221</f>
        <v>P</v>
      </c>
      <c r="N252" s="1149" t="s">
        <v>1469</v>
      </c>
      <c r="O252" s="1149" t="s">
        <v>1720</v>
      </c>
      <c r="P252" s="1156"/>
      <c r="R252" s="1151" t="s">
        <v>1724</v>
      </c>
    </row>
    <row r="253" spans="2:18" s="1151" customFormat="1" ht="20.100000000000001" customHeight="1">
      <c r="B253" s="1141">
        <f t="shared" si="14"/>
        <v>199</v>
      </c>
      <c r="C253" s="1176">
        <f t="shared" si="14"/>
        <v>199</v>
      </c>
      <c r="D253" s="1169">
        <v>2.044</v>
      </c>
      <c r="E253" s="1178" t="s">
        <v>1725</v>
      </c>
      <c r="F253" s="1154">
        <v>0.16600000000000001</v>
      </c>
      <c r="G253" s="1146">
        <f t="shared" si="12"/>
        <v>0.16600000000000001</v>
      </c>
      <c r="H253" s="1146"/>
      <c r="I253" s="1159">
        <v>5</v>
      </c>
      <c r="J253" s="1147">
        <v>4.5</v>
      </c>
      <c r="K253" s="1148" t="s">
        <v>1319</v>
      </c>
      <c r="L253" s="1148" t="s">
        <v>1320</v>
      </c>
      <c r="M253" s="1155" t="str">
        <f>'[4]INDUK JARINGAN'!K222</f>
        <v>K</v>
      </c>
      <c r="N253" s="1149" t="s">
        <v>1726</v>
      </c>
      <c r="O253" s="1149" t="s">
        <v>1727</v>
      </c>
      <c r="P253" s="1156"/>
      <c r="R253" s="1151" t="s">
        <v>1728</v>
      </c>
    </row>
    <row r="254" spans="2:18" s="1151" customFormat="1" ht="20.100000000000001" customHeight="1">
      <c r="B254" s="1141">
        <f t="shared" si="14"/>
        <v>200</v>
      </c>
      <c r="C254" s="1176">
        <f t="shared" si="14"/>
        <v>200</v>
      </c>
      <c r="D254" s="1169">
        <v>2.0449999999999999</v>
      </c>
      <c r="E254" s="1178" t="s">
        <v>215</v>
      </c>
      <c r="F254" s="1154">
        <v>0.16300000000000001</v>
      </c>
      <c r="G254" s="1146">
        <f t="shared" si="12"/>
        <v>0.16300000000000001</v>
      </c>
      <c r="H254" s="1146"/>
      <c r="I254" s="1159">
        <v>5</v>
      </c>
      <c r="J254" s="1147">
        <v>5</v>
      </c>
      <c r="K254" s="1148" t="s">
        <v>1319</v>
      </c>
      <c r="L254" s="1148" t="s">
        <v>1320</v>
      </c>
      <c r="M254" s="1155" t="str">
        <f>'[4]INDUK JARINGAN'!K223</f>
        <v>K</v>
      </c>
      <c r="N254" s="1149" t="s">
        <v>1717</v>
      </c>
      <c r="O254" s="1149" t="s">
        <v>1729</v>
      </c>
      <c r="P254" s="1156"/>
      <c r="R254" s="1151" t="s">
        <v>1719</v>
      </c>
    </row>
    <row r="255" spans="2:18" s="1151" customFormat="1" ht="27.75" customHeight="1">
      <c r="B255" s="1141">
        <f t="shared" si="14"/>
        <v>201</v>
      </c>
      <c r="C255" s="1176">
        <f t="shared" si="14"/>
        <v>201</v>
      </c>
      <c r="D255" s="1169">
        <v>2.0459999999999998</v>
      </c>
      <c r="E255" s="1178" t="s">
        <v>216</v>
      </c>
      <c r="F255" s="1154">
        <v>0.20599999999999999</v>
      </c>
      <c r="G255" s="1146">
        <f t="shared" si="12"/>
        <v>0.20599999999999999</v>
      </c>
      <c r="H255" s="1146"/>
      <c r="I255" s="1159">
        <v>5</v>
      </c>
      <c r="J255" s="1147">
        <v>5</v>
      </c>
      <c r="K255" s="1148" t="s">
        <v>1319</v>
      </c>
      <c r="L255" s="1148" t="s">
        <v>1320</v>
      </c>
      <c r="M255" s="1155" t="str">
        <f>'[4]INDUK JARINGAN'!K224</f>
        <v>K</v>
      </c>
      <c r="N255" s="1149" t="s">
        <v>1696</v>
      </c>
      <c r="O255" s="1149" t="s">
        <v>1703</v>
      </c>
      <c r="P255" s="1156"/>
      <c r="R255" s="1151" t="s">
        <v>1730</v>
      </c>
    </row>
    <row r="256" spans="2:18" s="1151" customFormat="1" ht="20.100000000000001" customHeight="1">
      <c r="B256" s="1141">
        <f t="shared" si="14"/>
        <v>202</v>
      </c>
      <c r="C256" s="1176">
        <f t="shared" si="14"/>
        <v>202</v>
      </c>
      <c r="D256" s="1169">
        <v>2.0470000000000002</v>
      </c>
      <c r="E256" s="1178" t="s">
        <v>217</v>
      </c>
      <c r="F256" s="1164">
        <v>8.7999999999999995E-2</v>
      </c>
      <c r="G256" s="1146">
        <f t="shared" si="12"/>
        <v>8.7999999999999995E-2</v>
      </c>
      <c r="H256" s="1146"/>
      <c r="I256" s="1159">
        <v>5</v>
      </c>
      <c r="J256" s="1147">
        <v>5</v>
      </c>
      <c r="K256" s="1148" t="s">
        <v>1319</v>
      </c>
      <c r="L256" s="1148" t="s">
        <v>1320</v>
      </c>
      <c r="M256" s="1155" t="str">
        <f>'[4]INDUK JARINGAN'!K225</f>
        <v>P</v>
      </c>
      <c r="N256" s="1149" t="s">
        <v>1731</v>
      </c>
      <c r="O256" s="1149" t="s">
        <v>1691</v>
      </c>
      <c r="P256" s="1156"/>
      <c r="R256" s="1151" t="s">
        <v>1692</v>
      </c>
    </row>
    <row r="257" spans="2:18" s="1151" customFormat="1" ht="20.100000000000001" customHeight="1">
      <c r="B257" s="1141">
        <f t="shared" si="14"/>
        <v>203</v>
      </c>
      <c r="C257" s="1176">
        <f t="shared" si="14"/>
        <v>203</v>
      </c>
      <c r="D257" s="1169">
        <v>2.048</v>
      </c>
      <c r="E257" s="1178" t="s">
        <v>218</v>
      </c>
      <c r="F257" s="1154">
        <v>0.129</v>
      </c>
      <c r="G257" s="1146">
        <f t="shared" si="12"/>
        <v>0.129</v>
      </c>
      <c r="H257" s="1146"/>
      <c r="I257" s="1159">
        <v>5</v>
      </c>
      <c r="J257" s="1147">
        <v>4</v>
      </c>
      <c r="K257" s="1148" t="s">
        <v>1319</v>
      </c>
      <c r="L257" s="1148" t="s">
        <v>1320</v>
      </c>
      <c r="M257" s="1155" t="str">
        <f>'[4]INDUK JARINGAN'!K226</f>
        <v>P</v>
      </c>
      <c r="N257" s="1149" t="s">
        <v>1693</v>
      </c>
      <c r="O257" s="1149" t="s">
        <v>1732</v>
      </c>
      <c r="P257" s="1156"/>
      <c r="R257" s="1151" t="s">
        <v>1694</v>
      </c>
    </row>
    <row r="258" spans="2:18" s="1151" customFormat="1" ht="20.100000000000001" customHeight="1">
      <c r="B258" s="1141">
        <f t="shared" si="14"/>
        <v>204</v>
      </c>
      <c r="C258" s="1176">
        <f t="shared" si="14"/>
        <v>204</v>
      </c>
      <c r="D258" s="1169">
        <v>2.0489999999999999</v>
      </c>
      <c r="E258" s="1178" t="s">
        <v>219</v>
      </c>
      <c r="F258" s="1154">
        <v>0.23899999999999999</v>
      </c>
      <c r="G258" s="1146">
        <f t="shared" si="12"/>
        <v>0.23899999999999999</v>
      </c>
      <c r="H258" s="1146"/>
      <c r="I258" s="1159">
        <v>4</v>
      </c>
      <c r="J258" s="1147">
        <v>4.5</v>
      </c>
      <c r="K258" s="1148" t="s">
        <v>1319</v>
      </c>
      <c r="L258" s="1148" t="s">
        <v>1320</v>
      </c>
      <c r="M258" s="1155" t="str">
        <f>'[4]INDUK JARINGAN'!K227</f>
        <v>K</v>
      </c>
      <c r="N258" s="1149" t="s">
        <v>1718</v>
      </c>
      <c r="O258" s="1149" t="s">
        <v>1733</v>
      </c>
      <c r="P258" s="1156"/>
      <c r="R258" s="1151" t="s">
        <v>1728</v>
      </c>
    </row>
    <row r="259" spans="2:18" s="1151" customFormat="1" ht="20.100000000000001" customHeight="1">
      <c r="B259" s="1141">
        <f t="shared" si="14"/>
        <v>205</v>
      </c>
      <c r="C259" s="1176">
        <f t="shared" si="14"/>
        <v>205</v>
      </c>
      <c r="D259" s="1186">
        <v>2.0499999999999998</v>
      </c>
      <c r="E259" s="1178" t="s">
        <v>220</v>
      </c>
      <c r="F259" s="1154">
        <v>9.0999999999999998E-2</v>
      </c>
      <c r="G259" s="1146">
        <f t="shared" si="12"/>
        <v>9.0999999999999998E-2</v>
      </c>
      <c r="H259" s="1146"/>
      <c r="I259" s="1159">
        <v>5</v>
      </c>
      <c r="J259" s="1147">
        <v>4.5</v>
      </c>
      <c r="K259" s="1148" t="s">
        <v>1734</v>
      </c>
      <c r="L259" s="1148" t="s">
        <v>1320</v>
      </c>
      <c r="M259" s="1155" t="str">
        <f>'[4]INDUK JARINGAN'!K228</f>
        <v>P</v>
      </c>
      <c r="N259" s="1149" t="s">
        <v>1693</v>
      </c>
      <c r="O259" s="1149" t="s">
        <v>1735</v>
      </c>
      <c r="P259" s="1156"/>
    </row>
    <row r="260" spans="2:18" s="1151" customFormat="1" ht="20.100000000000001" customHeight="1">
      <c r="B260" s="1141">
        <f t="shared" si="14"/>
        <v>206</v>
      </c>
      <c r="C260" s="1176">
        <f t="shared" si="14"/>
        <v>206</v>
      </c>
      <c r="D260" s="1169">
        <v>2.0510000000000002</v>
      </c>
      <c r="E260" s="1178" t="s">
        <v>221</v>
      </c>
      <c r="F260" s="1154">
        <v>0.156</v>
      </c>
      <c r="G260" s="1146">
        <f t="shared" si="12"/>
        <v>0.156</v>
      </c>
      <c r="H260" s="1146"/>
      <c r="I260" s="1159">
        <v>5</v>
      </c>
      <c r="J260" s="1147">
        <v>4.5</v>
      </c>
      <c r="K260" s="1148" t="s">
        <v>1319</v>
      </c>
      <c r="L260" s="1148" t="s">
        <v>1320</v>
      </c>
      <c r="M260" s="1155" t="str">
        <f>'[4]INDUK JARINGAN'!K229</f>
        <v>K</v>
      </c>
      <c r="N260" s="1149" t="s">
        <v>1693</v>
      </c>
      <c r="O260" s="1149" t="s">
        <v>1702</v>
      </c>
      <c r="P260" s="1156"/>
    </row>
    <row r="261" spans="2:18" s="1151" customFormat="1" ht="20.100000000000001" customHeight="1">
      <c r="B261" s="1141">
        <f t="shared" si="14"/>
        <v>207</v>
      </c>
      <c r="C261" s="1176">
        <f t="shared" si="14"/>
        <v>207</v>
      </c>
      <c r="D261" s="1169">
        <v>2.052</v>
      </c>
      <c r="E261" s="1178" t="s">
        <v>222</v>
      </c>
      <c r="F261" s="1154">
        <v>8.5999999999999993E-2</v>
      </c>
      <c r="G261" s="1146">
        <f t="shared" si="12"/>
        <v>8.5999999999999993E-2</v>
      </c>
      <c r="H261" s="1146"/>
      <c r="I261" s="1159">
        <v>5</v>
      </c>
      <c r="J261" s="1147">
        <v>4.5</v>
      </c>
      <c r="K261" s="1148" t="s">
        <v>1319</v>
      </c>
      <c r="L261" s="1148" t="s">
        <v>1320</v>
      </c>
      <c r="M261" s="1155" t="str">
        <f>'[4]INDUK JARINGAN'!K230</f>
        <v>P</v>
      </c>
      <c r="N261" s="1149" t="s">
        <v>1693</v>
      </c>
      <c r="O261" s="1149" t="s">
        <v>1691</v>
      </c>
      <c r="P261" s="1156"/>
      <c r="R261" s="1151" t="s">
        <v>1736</v>
      </c>
    </row>
    <row r="262" spans="2:18" s="1151" customFormat="1" ht="20.100000000000001" customHeight="1">
      <c r="B262" s="1141">
        <f t="shared" si="14"/>
        <v>208</v>
      </c>
      <c r="C262" s="1176">
        <f t="shared" si="14"/>
        <v>208</v>
      </c>
      <c r="D262" s="1169">
        <v>2.0529999999999999</v>
      </c>
      <c r="E262" s="1178" t="s">
        <v>223</v>
      </c>
      <c r="F262" s="1154">
        <v>0.89800000000000002</v>
      </c>
      <c r="G262" s="1146">
        <f t="shared" si="12"/>
        <v>0.89800000000000002</v>
      </c>
      <c r="H262" s="1146"/>
      <c r="I262" s="1159">
        <v>4</v>
      </c>
      <c r="J262" s="1147">
        <v>6</v>
      </c>
      <c r="K262" s="1148" t="s">
        <v>1319</v>
      </c>
      <c r="L262" s="1148" t="s">
        <v>1320</v>
      </c>
      <c r="M262" s="1155" t="str">
        <f>'[4]INDUK JARINGAN'!K231</f>
        <v>K</v>
      </c>
      <c r="N262" s="1149" t="s">
        <v>1737</v>
      </c>
      <c r="O262" s="1149" t="s">
        <v>1738</v>
      </c>
      <c r="P262" s="1156"/>
    </row>
    <row r="263" spans="2:18" s="1151" customFormat="1" ht="25.5" customHeight="1">
      <c r="B263" s="1141">
        <f>B262+1</f>
        <v>209</v>
      </c>
      <c r="C263" s="1176">
        <f t="shared" si="14"/>
        <v>209</v>
      </c>
      <c r="D263" s="1169">
        <v>2.0539999999999998</v>
      </c>
      <c r="E263" s="1178" t="s">
        <v>224</v>
      </c>
      <c r="F263" s="1154">
        <v>0.33300000000000002</v>
      </c>
      <c r="G263" s="1146">
        <f t="shared" si="12"/>
        <v>0.33300000000000002</v>
      </c>
      <c r="H263" s="1146"/>
      <c r="I263" s="1159">
        <v>5</v>
      </c>
      <c r="J263" s="1147">
        <v>4.5</v>
      </c>
      <c r="K263" s="1148" t="s">
        <v>1319</v>
      </c>
      <c r="L263" s="1148" t="s">
        <v>1320</v>
      </c>
      <c r="M263" s="1155" t="str">
        <f>'[4]INDUK JARINGAN'!K232</f>
        <v>P</v>
      </c>
      <c r="N263" s="1149" t="s">
        <v>1739</v>
      </c>
      <c r="O263" s="1149" t="s">
        <v>1740</v>
      </c>
      <c r="P263" s="1156"/>
      <c r="R263" s="1151" t="s">
        <v>1704</v>
      </c>
    </row>
    <row r="264" spans="2:18" s="1151" customFormat="1" ht="20.100000000000001" customHeight="1">
      <c r="B264" s="1141">
        <f t="shared" si="14"/>
        <v>210</v>
      </c>
      <c r="C264" s="1176">
        <f>C263+1</f>
        <v>210</v>
      </c>
      <c r="D264" s="1169">
        <v>2.0550000000000002</v>
      </c>
      <c r="E264" s="1178" t="s">
        <v>225</v>
      </c>
      <c r="F264" s="1154">
        <v>4.4809999999999999</v>
      </c>
      <c r="G264" s="1146">
        <f t="shared" si="12"/>
        <v>4.4809999999999999</v>
      </c>
      <c r="H264" s="1146"/>
      <c r="I264" s="1159">
        <v>5</v>
      </c>
      <c r="J264" s="1147">
        <v>7</v>
      </c>
      <c r="K264" s="1148" t="s">
        <v>1319</v>
      </c>
      <c r="L264" s="1148" t="s">
        <v>1320</v>
      </c>
      <c r="M264" s="1155" t="str">
        <f>'[4]INDUK JARINGAN'!K233</f>
        <v>K</v>
      </c>
      <c r="N264" s="1149" t="s">
        <v>1741</v>
      </c>
      <c r="O264" s="1149" t="s">
        <v>1742</v>
      </c>
      <c r="P264" s="1156"/>
    </row>
    <row r="265" spans="2:18" s="1151" customFormat="1" ht="20.100000000000001" customHeight="1">
      <c r="B265" s="1141">
        <f t="shared" si="14"/>
        <v>211</v>
      </c>
      <c r="C265" s="1176">
        <f t="shared" si="14"/>
        <v>211</v>
      </c>
      <c r="D265" s="1169">
        <v>2.056</v>
      </c>
      <c r="E265" s="1178" t="s">
        <v>226</v>
      </c>
      <c r="F265" s="1154">
        <v>2.3490000000000002</v>
      </c>
      <c r="G265" s="1146">
        <f t="shared" si="12"/>
        <v>2.3490000000000002</v>
      </c>
      <c r="H265" s="1146"/>
      <c r="I265" s="1159">
        <v>4</v>
      </c>
      <c r="J265" s="1147">
        <v>6</v>
      </c>
      <c r="K265" s="1148" t="s">
        <v>1319</v>
      </c>
      <c r="L265" s="1148" t="s">
        <v>1320</v>
      </c>
      <c r="M265" s="1155" t="str">
        <f>'[4]INDUK JARINGAN'!K234</f>
        <v>P</v>
      </c>
      <c r="N265" s="1149" t="s">
        <v>1743</v>
      </c>
      <c r="O265" s="1149" t="s">
        <v>1744</v>
      </c>
      <c r="P265" s="1156"/>
    </row>
    <row r="266" spans="2:18" s="1151" customFormat="1" ht="20.100000000000001" customHeight="1">
      <c r="B266" s="1141">
        <f t="shared" ref="B266:C281" si="15">B265+1</f>
        <v>212</v>
      </c>
      <c r="C266" s="1176">
        <f t="shared" si="15"/>
        <v>212</v>
      </c>
      <c r="D266" s="1169">
        <v>2.0569999999999999</v>
      </c>
      <c r="E266" s="1178" t="s">
        <v>227</v>
      </c>
      <c r="F266" s="1154">
        <v>1.4830000000000001</v>
      </c>
      <c r="G266" s="1146">
        <f t="shared" si="12"/>
        <v>1.4830000000000001</v>
      </c>
      <c r="H266" s="1146"/>
      <c r="I266" s="1159">
        <v>4</v>
      </c>
      <c r="J266" s="1147">
        <v>5</v>
      </c>
      <c r="K266" s="1148" t="s">
        <v>1319</v>
      </c>
      <c r="L266" s="1148" t="s">
        <v>1320</v>
      </c>
      <c r="M266" s="1155" t="str">
        <f>'[4]INDUK JARINGAN'!K235</f>
        <v>K</v>
      </c>
      <c r="N266" s="1149" t="s">
        <v>1745</v>
      </c>
      <c r="O266" s="1149" t="s">
        <v>1746</v>
      </c>
      <c r="P266" s="1156"/>
    </row>
    <row r="267" spans="2:18" s="1151" customFormat="1" ht="20.100000000000001" customHeight="1">
      <c r="B267" s="1141">
        <f t="shared" si="15"/>
        <v>213</v>
      </c>
      <c r="C267" s="1176">
        <f t="shared" si="15"/>
        <v>213</v>
      </c>
      <c r="D267" s="1169">
        <v>2.0579999999999998</v>
      </c>
      <c r="E267" s="1178" t="s">
        <v>228</v>
      </c>
      <c r="F267" s="1154">
        <v>2.1219999999999999</v>
      </c>
      <c r="G267" s="1146">
        <f t="shared" si="12"/>
        <v>2.1219999999999999</v>
      </c>
      <c r="H267" s="1146"/>
      <c r="I267" s="1159">
        <v>4</v>
      </c>
      <c r="J267" s="1147">
        <v>6</v>
      </c>
      <c r="K267" s="1148" t="s">
        <v>1319</v>
      </c>
      <c r="L267" s="1148" t="s">
        <v>1320</v>
      </c>
      <c r="M267" s="1155" t="str">
        <f>'[4]INDUK JARINGAN'!K236</f>
        <v>K</v>
      </c>
      <c r="N267" s="1149" t="s">
        <v>1747</v>
      </c>
      <c r="O267" s="1149" t="s">
        <v>1748</v>
      </c>
      <c r="P267" s="1156"/>
    </row>
    <row r="268" spans="2:18" s="1151" customFormat="1" ht="26.25" customHeight="1">
      <c r="B268" s="1141">
        <f t="shared" si="15"/>
        <v>214</v>
      </c>
      <c r="C268" s="1176">
        <f t="shared" si="15"/>
        <v>214</v>
      </c>
      <c r="D268" s="1169">
        <v>2.0590000000000002</v>
      </c>
      <c r="E268" s="1178" t="s">
        <v>229</v>
      </c>
      <c r="F268" s="1154">
        <v>3.028</v>
      </c>
      <c r="G268" s="1146">
        <f t="shared" si="12"/>
        <v>3.028</v>
      </c>
      <c r="H268" s="1146"/>
      <c r="I268" s="1159">
        <v>4</v>
      </c>
      <c r="J268" s="1147">
        <v>6</v>
      </c>
      <c r="K268" s="1148" t="s">
        <v>1319</v>
      </c>
      <c r="L268" s="1148" t="s">
        <v>1320</v>
      </c>
      <c r="M268" s="1155" t="str">
        <f>'[4]INDUK JARINGAN'!K237</f>
        <v>P</v>
      </c>
      <c r="N268" s="1149" t="s">
        <v>1749</v>
      </c>
      <c r="O268" s="1149" t="s">
        <v>1750</v>
      </c>
      <c r="P268" s="1156"/>
    </row>
    <row r="269" spans="2:18" s="1151" customFormat="1" ht="20.100000000000001" customHeight="1">
      <c r="B269" s="1141">
        <f t="shared" si="15"/>
        <v>215</v>
      </c>
      <c r="C269" s="1176">
        <f>C268+1</f>
        <v>215</v>
      </c>
      <c r="D269" s="1186">
        <v>2.06</v>
      </c>
      <c r="E269" s="1178" t="s">
        <v>230</v>
      </c>
      <c r="F269" s="1154">
        <v>1.9370000000000001</v>
      </c>
      <c r="G269" s="1146">
        <f t="shared" si="12"/>
        <v>1.9370000000000001</v>
      </c>
      <c r="H269" s="1146"/>
      <c r="I269" s="1159">
        <v>3</v>
      </c>
      <c r="J269" s="1147">
        <v>5</v>
      </c>
      <c r="K269" s="1148" t="s">
        <v>1319</v>
      </c>
      <c r="L269" s="1148" t="s">
        <v>1320</v>
      </c>
      <c r="M269" s="1155" t="str">
        <f>'[4]INDUK JARINGAN'!K238</f>
        <v>K</v>
      </c>
      <c r="N269" s="1149" t="s">
        <v>1751</v>
      </c>
      <c r="O269" s="1149" t="s">
        <v>1752</v>
      </c>
      <c r="P269" s="1156"/>
    </row>
    <row r="270" spans="2:18" s="1151" customFormat="1" ht="26.25" customHeight="1">
      <c r="B270" s="1141">
        <f t="shared" si="15"/>
        <v>216</v>
      </c>
      <c r="C270" s="1176">
        <f t="shared" si="15"/>
        <v>216</v>
      </c>
      <c r="D270" s="1169">
        <v>2.0609999999999999</v>
      </c>
      <c r="E270" s="1178" t="s">
        <v>231</v>
      </c>
      <c r="F270" s="1154">
        <v>2.2440000000000002</v>
      </c>
      <c r="G270" s="1146">
        <f t="shared" si="12"/>
        <v>2.2440000000000002</v>
      </c>
      <c r="H270" s="1146"/>
      <c r="I270" s="1159">
        <v>4</v>
      </c>
      <c r="J270" s="1147">
        <v>6</v>
      </c>
      <c r="K270" s="1148" t="s">
        <v>1319</v>
      </c>
      <c r="L270" s="1148" t="s">
        <v>1320</v>
      </c>
      <c r="M270" s="1155" t="str">
        <f>'[4]INDUK JARINGAN'!K239</f>
        <v>K</v>
      </c>
      <c r="N270" s="1149" t="s">
        <v>1753</v>
      </c>
      <c r="O270" s="1149" t="s">
        <v>1754</v>
      </c>
      <c r="P270" s="1156"/>
    </row>
    <row r="271" spans="2:18" s="1151" customFormat="1" ht="20.100000000000001" customHeight="1">
      <c r="B271" s="1141">
        <f t="shared" si="15"/>
        <v>217</v>
      </c>
      <c r="C271" s="1176">
        <f t="shared" si="15"/>
        <v>217</v>
      </c>
      <c r="D271" s="1169">
        <v>2.0619999999999998</v>
      </c>
      <c r="E271" s="1178" t="s">
        <v>232</v>
      </c>
      <c r="F271" s="1154">
        <v>2.23</v>
      </c>
      <c r="G271" s="1146">
        <f t="shared" si="12"/>
        <v>2.23</v>
      </c>
      <c r="H271" s="1146"/>
      <c r="I271" s="1159">
        <v>3.5</v>
      </c>
      <c r="J271" s="1147">
        <v>6</v>
      </c>
      <c r="K271" s="1148" t="s">
        <v>1319</v>
      </c>
      <c r="L271" s="1148" t="s">
        <v>1320</v>
      </c>
      <c r="M271" s="1155" t="str">
        <f>'[4]INDUK JARINGAN'!K240</f>
        <v>K</v>
      </c>
      <c r="N271" s="1149" t="s">
        <v>1755</v>
      </c>
      <c r="O271" s="1149" t="s">
        <v>1756</v>
      </c>
      <c r="P271" s="1156"/>
    </row>
    <row r="272" spans="2:18" s="1151" customFormat="1" ht="28.5" customHeight="1">
      <c r="B272" s="1141">
        <f t="shared" si="15"/>
        <v>218</v>
      </c>
      <c r="C272" s="1176">
        <f t="shared" si="15"/>
        <v>218</v>
      </c>
      <c r="D272" s="1169">
        <v>2.0630000000000002</v>
      </c>
      <c r="E272" s="1178" t="s">
        <v>233</v>
      </c>
      <c r="F272" s="1154">
        <v>1.5</v>
      </c>
      <c r="G272" s="1146">
        <f t="shared" si="12"/>
        <v>1.5</v>
      </c>
      <c r="H272" s="1146"/>
      <c r="I272" s="1159">
        <v>3</v>
      </c>
      <c r="J272" s="1147">
        <v>5.5</v>
      </c>
      <c r="K272" s="1148" t="s">
        <v>1319</v>
      </c>
      <c r="L272" s="1148" t="s">
        <v>1320</v>
      </c>
      <c r="M272" s="1155" t="str">
        <f>'[4]INDUK JARINGAN'!K241</f>
        <v>K</v>
      </c>
      <c r="N272" s="1149" t="s">
        <v>1755</v>
      </c>
      <c r="O272" s="1149" t="s">
        <v>1757</v>
      </c>
      <c r="P272" s="1156"/>
    </row>
    <row r="273" spans="1:18" s="1151" customFormat="1" ht="20.100000000000001" customHeight="1">
      <c r="B273" s="1141">
        <f t="shared" si="15"/>
        <v>219</v>
      </c>
      <c r="C273" s="1176">
        <f t="shared" si="15"/>
        <v>219</v>
      </c>
      <c r="D273" s="1169">
        <v>2.0640000000000001</v>
      </c>
      <c r="E273" s="1178" t="s">
        <v>234</v>
      </c>
      <c r="F273" s="1154">
        <v>1.7649999999999999</v>
      </c>
      <c r="G273" s="1146">
        <f t="shared" si="12"/>
        <v>1.7649999999999999</v>
      </c>
      <c r="H273" s="1146"/>
      <c r="I273" s="1159">
        <v>3</v>
      </c>
      <c r="J273" s="1147">
        <v>5</v>
      </c>
      <c r="K273" s="1148" t="s">
        <v>1319</v>
      </c>
      <c r="L273" s="1148" t="s">
        <v>1320</v>
      </c>
      <c r="M273" s="1155" t="str">
        <f>'[4]INDUK JARINGAN'!K242</f>
        <v>K</v>
      </c>
      <c r="N273" s="1149" t="s">
        <v>1758</v>
      </c>
      <c r="O273" s="1149" t="s">
        <v>1759</v>
      </c>
      <c r="P273" s="1156"/>
    </row>
    <row r="274" spans="1:18" s="1151" customFormat="1" ht="20.100000000000001" customHeight="1">
      <c r="B274" s="1141">
        <f t="shared" si="15"/>
        <v>220</v>
      </c>
      <c r="C274" s="1176">
        <f>C273+1</f>
        <v>220</v>
      </c>
      <c r="D274" s="1169">
        <v>2.0649999999999999</v>
      </c>
      <c r="E274" s="1178" t="s">
        <v>235</v>
      </c>
      <c r="F274" s="1154">
        <v>2.4239999999999999</v>
      </c>
      <c r="G274" s="1146">
        <f t="shared" si="12"/>
        <v>2.4239999999999999</v>
      </c>
      <c r="H274" s="1146"/>
      <c r="I274" s="1159">
        <v>4</v>
      </c>
      <c r="J274" s="1147">
        <v>6</v>
      </c>
      <c r="K274" s="1148" t="s">
        <v>1319</v>
      </c>
      <c r="L274" s="1148" t="s">
        <v>1320</v>
      </c>
      <c r="M274" s="1155" t="str">
        <f>'[4]INDUK JARINGAN'!K243</f>
        <v>K</v>
      </c>
      <c r="N274" s="1149" t="s">
        <v>1760</v>
      </c>
      <c r="O274" s="1149" t="s">
        <v>1761</v>
      </c>
      <c r="P274" s="1156"/>
    </row>
    <row r="275" spans="1:18" s="1151" customFormat="1" ht="27" customHeight="1">
      <c r="B275" s="1141">
        <f t="shared" si="15"/>
        <v>221</v>
      </c>
      <c r="C275" s="1176">
        <f t="shared" si="15"/>
        <v>221</v>
      </c>
      <c r="D275" s="1169">
        <v>2.0659999999999998</v>
      </c>
      <c r="E275" s="1178" t="s">
        <v>236</v>
      </c>
      <c r="F275" s="1154">
        <v>1.49</v>
      </c>
      <c r="G275" s="1146">
        <f t="shared" si="12"/>
        <v>1.49</v>
      </c>
      <c r="H275" s="1146"/>
      <c r="I275" s="1159">
        <v>3</v>
      </c>
      <c r="J275" s="1147">
        <v>5</v>
      </c>
      <c r="K275" s="1148" t="s">
        <v>1319</v>
      </c>
      <c r="L275" s="1148" t="s">
        <v>1320</v>
      </c>
      <c r="M275" s="1155" t="str">
        <f>'[4]INDUK JARINGAN'!K244</f>
        <v>K</v>
      </c>
      <c r="N275" s="1149" t="s">
        <v>1762</v>
      </c>
      <c r="O275" s="1149" t="s">
        <v>1763</v>
      </c>
      <c r="P275" s="1156"/>
    </row>
    <row r="276" spans="1:18" s="1151" customFormat="1" ht="27.75" customHeight="1">
      <c r="B276" s="1141">
        <f>B275+1</f>
        <v>222</v>
      </c>
      <c r="C276" s="1176">
        <f t="shared" si="15"/>
        <v>222</v>
      </c>
      <c r="D276" s="1169">
        <v>2.0670000000000002</v>
      </c>
      <c r="E276" s="1178" t="s">
        <v>237</v>
      </c>
      <c r="F276" s="1154">
        <v>6.1379999999999999</v>
      </c>
      <c r="G276" s="1146">
        <f t="shared" si="12"/>
        <v>6.1379999999999999</v>
      </c>
      <c r="H276" s="1146"/>
      <c r="I276" s="1159">
        <v>6</v>
      </c>
      <c r="J276" s="1147">
        <v>6</v>
      </c>
      <c r="K276" s="1148" t="s">
        <v>1319</v>
      </c>
      <c r="L276" s="1148" t="s">
        <v>1320</v>
      </c>
      <c r="M276" s="1155" t="str">
        <f>'[4]INDUK JARINGAN'!K245</f>
        <v>P</v>
      </c>
      <c r="N276" s="1149" t="s">
        <v>1764</v>
      </c>
      <c r="O276" s="1149" t="s">
        <v>1758</v>
      </c>
      <c r="P276" s="1156"/>
    </row>
    <row r="277" spans="1:18" s="1151" customFormat="1" ht="20.100000000000001" customHeight="1">
      <c r="B277" s="1141">
        <f t="shared" si="15"/>
        <v>223</v>
      </c>
      <c r="C277" s="1176">
        <f t="shared" si="15"/>
        <v>223</v>
      </c>
      <c r="D277" s="1169">
        <v>2.0680000000000001</v>
      </c>
      <c r="E277" s="1178" t="s">
        <v>238</v>
      </c>
      <c r="F277" s="1154">
        <v>6.26</v>
      </c>
      <c r="G277" s="1146">
        <f t="shared" si="12"/>
        <v>6.26</v>
      </c>
      <c r="H277" s="1146"/>
      <c r="I277" s="1159">
        <v>5</v>
      </c>
      <c r="J277" s="1147">
        <v>8</v>
      </c>
      <c r="K277" s="1148" t="s">
        <v>1319</v>
      </c>
      <c r="L277" s="1148" t="s">
        <v>1320</v>
      </c>
      <c r="M277" s="1155" t="str">
        <f>'[4]INDUK JARINGAN'!K246</f>
        <v>P</v>
      </c>
      <c r="N277" s="1149" t="s">
        <v>1765</v>
      </c>
      <c r="O277" s="1149" t="s">
        <v>1742</v>
      </c>
      <c r="P277" s="1156"/>
    </row>
    <row r="278" spans="1:18" s="1151" customFormat="1" ht="26.25" customHeight="1">
      <c r="B278" s="1141">
        <f t="shared" si="15"/>
        <v>224</v>
      </c>
      <c r="C278" s="1176">
        <f t="shared" si="15"/>
        <v>224</v>
      </c>
      <c r="D278" s="1169">
        <v>2.069</v>
      </c>
      <c r="E278" s="1178" t="s">
        <v>239</v>
      </c>
      <c r="F278" s="1154">
        <v>2.3340000000000001</v>
      </c>
      <c r="G278" s="1146">
        <f t="shared" si="12"/>
        <v>2.3340000000000001</v>
      </c>
      <c r="H278" s="1146"/>
      <c r="I278" s="1159">
        <v>5</v>
      </c>
      <c r="J278" s="1147">
        <v>8</v>
      </c>
      <c r="K278" s="1148" t="s">
        <v>1319</v>
      </c>
      <c r="L278" s="1148" t="s">
        <v>1320</v>
      </c>
      <c r="M278" s="1155" t="str">
        <f>'[4]INDUK JARINGAN'!K247</f>
        <v>K</v>
      </c>
      <c r="N278" s="1149" t="s">
        <v>1742</v>
      </c>
      <c r="O278" s="1149" t="s">
        <v>1766</v>
      </c>
      <c r="P278" s="1156"/>
    </row>
    <row r="279" spans="1:18" s="1151" customFormat="1" ht="28.5" customHeight="1">
      <c r="B279" s="1141">
        <f t="shared" si="15"/>
        <v>225</v>
      </c>
      <c r="C279" s="1176">
        <f t="shared" si="15"/>
        <v>225</v>
      </c>
      <c r="D279" s="1186">
        <v>2.0699999999999901</v>
      </c>
      <c r="E279" s="1178" t="s">
        <v>240</v>
      </c>
      <c r="F279" s="1154">
        <v>3.97</v>
      </c>
      <c r="G279" s="1146">
        <f t="shared" si="12"/>
        <v>3.97</v>
      </c>
      <c r="H279" s="1146"/>
      <c r="I279" s="1159">
        <v>6</v>
      </c>
      <c r="J279" s="1147">
        <v>5</v>
      </c>
      <c r="K279" s="1148" t="s">
        <v>1319</v>
      </c>
      <c r="L279" s="1148" t="s">
        <v>1320</v>
      </c>
      <c r="M279" s="1155" t="str">
        <f>'[4]INDUK JARINGAN'!K248</f>
        <v>P</v>
      </c>
      <c r="N279" s="1149" t="s">
        <v>1765</v>
      </c>
      <c r="O279" s="1149" t="s">
        <v>1767</v>
      </c>
      <c r="P279" s="1156"/>
    </row>
    <row r="280" spans="1:18" s="1151" customFormat="1" ht="27.75" customHeight="1">
      <c r="B280" s="1141">
        <f t="shared" si="15"/>
        <v>226</v>
      </c>
      <c r="C280" s="1176">
        <f t="shared" si="15"/>
        <v>226</v>
      </c>
      <c r="D280" s="1169">
        <v>2.07099999999999</v>
      </c>
      <c r="E280" s="1178" t="s">
        <v>241</v>
      </c>
      <c r="F280" s="1192">
        <v>0.71099999999999997</v>
      </c>
      <c r="G280" s="1146">
        <f t="shared" si="12"/>
        <v>0.71099999999999997</v>
      </c>
      <c r="H280" s="1146"/>
      <c r="I280" s="1159">
        <v>3.5</v>
      </c>
      <c r="J280" s="1147">
        <v>8</v>
      </c>
      <c r="K280" s="1148" t="s">
        <v>1319</v>
      </c>
      <c r="L280" s="1148" t="s">
        <v>1320</v>
      </c>
      <c r="M280" s="1155" t="str">
        <f>'[4]INDUK JARINGAN'!K249</f>
        <v>P</v>
      </c>
      <c r="N280" s="1149" t="s">
        <v>1768</v>
      </c>
      <c r="O280" s="1149" t="s">
        <v>1769</v>
      </c>
      <c r="P280" s="1156"/>
    </row>
    <row r="281" spans="1:18" s="1151" customFormat="1" ht="27" customHeight="1">
      <c r="B281" s="1141">
        <f t="shared" si="15"/>
        <v>227</v>
      </c>
      <c r="C281" s="1176">
        <f t="shared" si="15"/>
        <v>227</v>
      </c>
      <c r="D281" s="1169">
        <v>2.0719999999999898</v>
      </c>
      <c r="E281" s="1178" t="s">
        <v>242</v>
      </c>
      <c r="F281" s="1152">
        <v>0.49299999999999999</v>
      </c>
      <c r="G281" s="1146">
        <f t="shared" si="12"/>
        <v>0.49299999999999999</v>
      </c>
      <c r="H281" s="1146"/>
      <c r="I281" s="1159">
        <v>4</v>
      </c>
      <c r="J281" s="1147">
        <v>6</v>
      </c>
      <c r="K281" s="1148" t="s">
        <v>1319</v>
      </c>
      <c r="L281" s="1148" t="s">
        <v>1320</v>
      </c>
      <c r="M281" s="1155" t="str">
        <f>'[4]INDUK JARINGAN'!K250</f>
        <v>P</v>
      </c>
      <c r="N281" s="1149" t="s">
        <v>1770</v>
      </c>
      <c r="O281" s="1149" t="s">
        <v>1771</v>
      </c>
      <c r="P281" s="1156"/>
    </row>
    <row r="282" spans="1:18" s="1151" customFormat="1" ht="20.100000000000001" customHeight="1">
      <c r="B282" s="1141">
        <f t="shared" ref="B282:C297" si="16">B281+1</f>
        <v>228</v>
      </c>
      <c r="C282" s="1176">
        <f t="shared" si="16"/>
        <v>228</v>
      </c>
      <c r="D282" s="1169">
        <v>2.0729999999999902</v>
      </c>
      <c r="E282" s="1178" t="s">
        <v>243</v>
      </c>
      <c r="F282" s="1193">
        <v>0.185</v>
      </c>
      <c r="G282" s="1146">
        <f t="shared" si="12"/>
        <v>0.185</v>
      </c>
      <c r="H282" s="1146"/>
      <c r="I282" s="1159">
        <v>3</v>
      </c>
      <c r="J282" s="1147">
        <v>5</v>
      </c>
      <c r="K282" s="1148" t="s">
        <v>1319</v>
      </c>
      <c r="L282" s="1148" t="s">
        <v>1320</v>
      </c>
      <c r="M282" s="1155" t="str">
        <f>'[4]INDUK JARINGAN'!K251</f>
        <v>K</v>
      </c>
      <c r="N282" s="1149" t="s">
        <v>1699</v>
      </c>
      <c r="O282" s="1149" t="s">
        <v>1772</v>
      </c>
      <c r="P282" s="1156"/>
      <c r="R282" s="1151" t="s">
        <v>1773</v>
      </c>
    </row>
    <row r="283" spans="1:18" s="1151" customFormat="1" ht="30" customHeight="1">
      <c r="A283" s="1151">
        <v>1</v>
      </c>
      <c r="B283" s="1141">
        <f t="shared" si="16"/>
        <v>229</v>
      </c>
      <c r="C283" s="1176">
        <f t="shared" si="16"/>
        <v>229</v>
      </c>
      <c r="D283" s="1169">
        <v>2.0739999999999901</v>
      </c>
      <c r="E283" s="1178" t="s">
        <v>244</v>
      </c>
      <c r="F283" s="1181">
        <v>2</v>
      </c>
      <c r="G283" s="1146">
        <f t="shared" si="12"/>
        <v>2</v>
      </c>
      <c r="H283" s="1146"/>
      <c r="I283" s="1159">
        <v>4</v>
      </c>
      <c r="J283" s="1147"/>
      <c r="K283" s="1148" t="s">
        <v>1319</v>
      </c>
      <c r="L283" s="1148" t="s">
        <v>1320</v>
      </c>
      <c r="M283" s="1155" t="str">
        <f>'[4]INDUK JARINGAN'!K252</f>
        <v>K</v>
      </c>
      <c r="N283" s="1149" t="s">
        <v>1774</v>
      </c>
      <c r="O283" s="1149" t="s">
        <v>1775</v>
      </c>
      <c r="P283" s="1156"/>
    </row>
    <row r="284" spans="1:18" s="1151" customFormat="1" ht="26.25" customHeight="1">
      <c r="B284" s="1141">
        <f t="shared" si="16"/>
        <v>230</v>
      </c>
      <c r="C284" s="1176">
        <f t="shared" si="16"/>
        <v>230</v>
      </c>
      <c r="D284" s="1169">
        <v>2.07499999999999</v>
      </c>
      <c r="E284" s="1178" t="s">
        <v>245</v>
      </c>
      <c r="F284" s="1181">
        <v>1.379</v>
      </c>
      <c r="G284" s="1146">
        <f>F284</f>
        <v>1.379</v>
      </c>
      <c r="H284" s="1146"/>
      <c r="I284" s="1159">
        <v>3</v>
      </c>
      <c r="J284" s="1147">
        <v>5</v>
      </c>
      <c r="K284" s="1148" t="s">
        <v>1319</v>
      </c>
      <c r="L284" s="1148" t="s">
        <v>1320</v>
      </c>
      <c r="M284" s="1155" t="str">
        <f>'[4]INDUK JARINGAN'!K253</f>
        <v>K</v>
      </c>
      <c r="N284" s="1149" t="s">
        <v>1776</v>
      </c>
      <c r="O284" s="1149" t="s">
        <v>1777</v>
      </c>
      <c r="P284" s="1156"/>
    </row>
    <row r="285" spans="1:18" s="1151" customFormat="1" ht="28.5" customHeight="1">
      <c r="B285" s="1141">
        <f t="shared" si="16"/>
        <v>231</v>
      </c>
      <c r="C285" s="1176">
        <f t="shared" si="16"/>
        <v>231</v>
      </c>
      <c r="D285" s="1169">
        <v>2.0759999999999899</v>
      </c>
      <c r="E285" s="1178" t="s">
        <v>246</v>
      </c>
      <c r="F285" s="1181">
        <v>1.2</v>
      </c>
      <c r="G285" s="1146">
        <f>F285</f>
        <v>1.2</v>
      </c>
      <c r="H285" s="1146"/>
      <c r="I285" s="1159">
        <v>14</v>
      </c>
      <c r="J285" s="1147">
        <v>20</v>
      </c>
      <c r="K285" s="1148" t="s">
        <v>1319</v>
      </c>
      <c r="L285" s="1148" t="s">
        <v>1320</v>
      </c>
      <c r="M285" s="1155" t="str">
        <f>'[4]INDUK JARINGAN'!K254</f>
        <v>K</v>
      </c>
      <c r="N285" s="1149" t="s">
        <v>1778</v>
      </c>
      <c r="O285" s="1149" t="s">
        <v>1779</v>
      </c>
      <c r="P285" s="1156"/>
      <c r="R285" s="1151" t="s">
        <v>1780</v>
      </c>
    </row>
    <row r="286" spans="1:18" s="1151" customFormat="1" ht="20.100000000000001" customHeight="1">
      <c r="B286" s="1141"/>
      <c r="C286" s="1168"/>
      <c r="D286" s="1169"/>
      <c r="E286" s="1153"/>
      <c r="F286" s="1183"/>
      <c r="G286" s="1194"/>
      <c r="H286" s="1194"/>
      <c r="I286" s="1155"/>
      <c r="J286" s="1147"/>
      <c r="K286" s="1148"/>
      <c r="L286" s="1148"/>
      <c r="M286" s="1155"/>
      <c r="N286" s="1149"/>
      <c r="O286" s="1149"/>
      <c r="P286" s="1156"/>
    </row>
    <row r="287" spans="1:18" s="1151" customFormat="1" ht="20.100000000000001" customHeight="1">
      <c r="B287" s="1141"/>
      <c r="C287" s="1134" t="s">
        <v>1781</v>
      </c>
      <c r="D287" s="1169"/>
      <c r="E287" s="1153"/>
      <c r="F287" s="1171">
        <f>SUM(F288:F309)</f>
        <v>61.766000000000012</v>
      </c>
      <c r="G287" s="1172">
        <f>F287</f>
        <v>61.766000000000012</v>
      </c>
      <c r="H287" s="1172"/>
      <c r="I287" s="1173"/>
      <c r="J287" s="1174"/>
      <c r="K287" s="1148"/>
      <c r="L287" s="1148"/>
      <c r="M287" s="1155"/>
      <c r="N287" s="1149"/>
      <c r="O287" s="1149"/>
      <c r="P287" s="1185"/>
    </row>
    <row r="288" spans="1:18" s="1151" customFormat="1" ht="20.100000000000001" customHeight="1">
      <c r="B288" s="1141">
        <f>B285+1</f>
        <v>232</v>
      </c>
      <c r="C288" s="1176">
        <f>C285+1</f>
        <v>232</v>
      </c>
      <c r="D288" s="1169">
        <v>2.077</v>
      </c>
      <c r="E288" s="1153" t="s">
        <v>247</v>
      </c>
      <c r="F288" s="1154">
        <v>9.0640000000000001</v>
      </c>
      <c r="G288" s="1195">
        <f>F288</f>
        <v>9.0640000000000001</v>
      </c>
      <c r="H288" s="1195"/>
      <c r="I288" s="1155">
        <v>5</v>
      </c>
      <c r="J288" s="1147">
        <v>7</v>
      </c>
      <c r="K288" s="1148" t="s">
        <v>1319</v>
      </c>
      <c r="L288" s="1148" t="s">
        <v>1320</v>
      </c>
      <c r="M288" s="1155" t="str">
        <f>'[4]INDUK JARINGAN'!K257</f>
        <v>K</v>
      </c>
      <c r="N288" s="1149" t="s">
        <v>1630</v>
      </c>
      <c r="O288" s="1149" t="s">
        <v>1782</v>
      </c>
      <c r="P288" s="1156"/>
      <c r="R288" s="1151" t="s">
        <v>1783</v>
      </c>
    </row>
    <row r="289" spans="2:18" s="1151" customFormat="1" ht="27" customHeight="1">
      <c r="B289" s="1141">
        <f>B288+1</f>
        <v>233</v>
      </c>
      <c r="C289" s="1176">
        <f t="shared" si="16"/>
        <v>233</v>
      </c>
      <c r="D289" s="1169">
        <v>2.0779999999999998</v>
      </c>
      <c r="E289" s="1153" t="s">
        <v>248</v>
      </c>
      <c r="F289" s="1154">
        <v>0.65300000000000002</v>
      </c>
      <c r="G289" s="1195">
        <f t="shared" ref="G289:G309" si="17">F289</f>
        <v>0.65300000000000002</v>
      </c>
      <c r="H289" s="1195"/>
      <c r="I289" s="1155">
        <v>3</v>
      </c>
      <c r="J289" s="1147">
        <v>4</v>
      </c>
      <c r="K289" s="1148" t="s">
        <v>1319</v>
      </c>
      <c r="L289" s="1148" t="s">
        <v>1320</v>
      </c>
      <c r="M289" s="1155" t="str">
        <f>'[4]INDUK JARINGAN'!K258</f>
        <v>K</v>
      </c>
      <c r="N289" s="1149" t="s">
        <v>1784</v>
      </c>
      <c r="O289" s="1149" t="s">
        <v>1785</v>
      </c>
      <c r="P289" s="1156"/>
      <c r="R289" s="1151" t="s">
        <v>1786</v>
      </c>
    </row>
    <row r="290" spans="2:18" s="1151" customFormat="1" ht="20.100000000000001" customHeight="1">
      <c r="B290" s="1141">
        <f t="shared" ref="B290:C305" si="18">B289+1</f>
        <v>234</v>
      </c>
      <c r="C290" s="1176">
        <f t="shared" si="16"/>
        <v>234</v>
      </c>
      <c r="D290" s="1169">
        <v>2.0790000000000002</v>
      </c>
      <c r="E290" s="1153" t="s">
        <v>249</v>
      </c>
      <c r="F290" s="1154">
        <v>3.83</v>
      </c>
      <c r="G290" s="1195">
        <f t="shared" si="17"/>
        <v>3.83</v>
      </c>
      <c r="H290" s="1195"/>
      <c r="I290" s="1155">
        <v>5</v>
      </c>
      <c r="J290" s="1147">
        <v>7</v>
      </c>
      <c r="K290" s="1148" t="s">
        <v>1319</v>
      </c>
      <c r="L290" s="1148" t="s">
        <v>1320</v>
      </c>
      <c r="M290" s="1155" t="str">
        <f>'[4]INDUK JARINGAN'!K259</f>
        <v>K</v>
      </c>
      <c r="N290" s="1149" t="s">
        <v>1782</v>
      </c>
      <c r="O290" s="1149" t="s">
        <v>1787</v>
      </c>
      <c r="P290" s="1156"/>
    </row>
    <row r="291" spans="2:18" s="1151" customFormat="1" ht="20.100000000000001" customHeight="1">
      <c r="B291" s="1141">
        <f t="shared" si="18"/>
        <v>235</v>
      </c>
      <c r="C291" s="1176">
        <f>C290+1</f>
        <v>235</v>
      </c>
      <c r="D291" s="1186">
        <v>2.08</v>
      </c>
      <c r="E291" s="1153" t="s">
        <v>250</v>
      </c>
      <c r="F291" s="1154">
        <v>4.8330000000000002</v>
      </c>
      <c r="G291" s="1195">
        <f t="shared" si="17"/>
        <v>4.8330000000000002</v>
      </c>
      <c r="H291" s="1195"/>
      <c r="I291" s="1155">
        <v>5</v>
      </c>
      <c r="J291" s="1147">
        <v>7</v>
      </c>
      <c r="K291" s="1148" t="s">
        <v>1319</v>
      </c>
      <c r="L291" s="1148" t="s">
        <v>1320</v>
      </c>
      <c r="M291" s="1155" t="str">
        <f>'[4]INDUK JARINGAN'!K260</f>
        <v>K</v>
      </c>
      <c r="N291" s="1149" t="s">
        <v>1782</v>
      </c>
      <c r="O291" s="1149" t="s">
        <v>1788</v>
      </c>
      <c r="P291" s="1156"/>
      <c r="R291" s="1151" t="s">
        <v>1789</v>
      </c>
    </row>
    <row r="292" spans="2:18" s="1151" customFormat="1" ht="28.5" customHeight="1">
      <c r="B292" s="1141">
        <f t="shared" si="18"/>
        <v>236</v>
      </c>
      <c r="C292" s="1176">
        <f t="shared" si="16"/>
        <v>236</v>
      </c>
      <c r="D292" s="1169">
        <v>2.081</v>
      </c>
      <c r="E292" s="1153" t="s">
        <v>251</v>
      </c>
      <c r="F292" s="1154">
        <v>0.68300000000000005</v>
      </c>
      <c r="G292" s="1195">
        <f t="shared" si="17"/>
        <v>0.68300000000000005</v>
      </c>
      <c r="H292" s="1195"/>
      <c r="I292" s="1155">
        <v>3</v>
      </c>
      <c r="J292" s="1147">
        <v>5</v>
      </c>
      <c r="K292" s="1148" t="s">
        <v>1319</v>
      </c>
      <c r="L292" s="1148" t="s">
        <v>1320</v>
      </c>
      <c r="M292" s="1155" t="str">
        <f>'[4]INDUK JARINGAN'!K261</f>
        <v>K</v>
      </c>
      <c r="N292" s="1149" t="s">
        <v>1790</v>
      </c>
      <c r="O292" s="1149" t="s">
        <v>1791</v>
      </c>
      <c r="P292" s="1156"/>
    </row>
    <row r="293" spans="2:18" s="1151" customFormat="1" ht="27" customHeight="1">
      <c r="B293" s="1141">
        <f t="shared" si="18"/>
        <v>237</v>
      </c>
      <c r="C293" s="1176">
        <f t="shared" si="16"/>
        <v>237</v>
      </c>
      <c r="D293" s="1169">
        <v>2.0819999999999999</v>
      </c>
      <c r="E293" s="1153" t="s">
        <v>252</v>
      </c>
      <c r="F293" s="1154">
        <v>6.0670000000000002</v>
      </c>
      <c r="G293" s="1195">
        <f t="shared" si="17"/>
        <v>6.0670000000000002</v>
      </c>
      <c r="H293" s="1195"/>
      <c r="I293" s="1155">
        <v>3.5</v>
      </c>
      <c r="J293" s="1147">
        <v>6</v>
      </c>
      <c r="K293" s="1148" t="s">
        <v>1319</v>
      </c>
      <c r="L293" s="1148" t="s">
        <v>1320</v>
      </c>
      <c r="M293" s="1155" t="str">
        <f>'[4]INDUK JARINGAN'!K262</f>
        <v>K</v>
      </c>
      <c r="N293" s="1149" t="s">
        <v>1792</v>
      </c>
      <c r="O293" s="1149" t="s">
        <v>1793</v>
      </c>
      <c r="P293" s="1156"/>
      <c r="R293" s="1151" t="s">
        <v>1794</v>
      </c>
    </row>
    <row r="294" spans="2:18" s="1151" customFormat="1" ht="29.25" customHeight="1">
      <c r="B294" s="1141">
        <f t="shared" si="18"/>
        <v>238</v>
      </c>
      <c r="C294" s="1176">
        <f t="shared" si="16"/>
        <v>238</v>
      </c>
      <c r="D294" s="1169">
        <v>2.0830000000000002</v>
      </c>
      <c r="E294" s="1153" t="s">
        <v>253</v>
      </c>
      <c r="F294" s="1154">
        <v>5.0609999999999999</v>
      </c>
      <c r="G294" s="1195">
        <f t="shared" si="17"/>
        <v>5.0609999999999999</v>
      </c>
      <c r="H294" s="1195"/>
      <c r="I294" s="1155">
        <v>3</v>
      </c>
      <c r="J294" s="1147">
        <v>5</v>
      </c>
      <c r="K294" s="1148" t="s">
        <v>1319</v>
      </c>
      <c r="L294" s="1148" t="s">
        <v>1320</v>
      </c>
      <c r="M294" s="1155" t="str">
        <f>'[4]INDUK JARINGAN'!K263</f>
        <v>K</v>
      </c>
      <c r="N294" s="1149" t="s">
        <v>1795</v>
      </c>
      <c r="O294" s="1149" t="s">
        <v>1796</v>
      </c>
      <c r="P294" s="1156"/>
    </row>
    <row r="295" spans="2:18" s="1151" customFormat="1" ht="25.5" customHeight="1">
      <c r="B295" s="1141">
        <f t="shared" si="18"/>
        <v>239</v>
      </c>
      <c r="C295" s="1176">
        <f t="shared" si="16"/>
        <v>239</v>
      </c>
      <c r="D295" s="1169">
        <v>2.0840000000000001</v>
      </c>
      <c r="E295" s="1153" t="s">
        <v>254</v>
      </c>
      <c r="F295" s="1154">
        <v>2.2749999999999999</v>
      </c>
      <c r="G295" s="1195">
        <f t="shared" si="17"/>
        <v>2.2749999999999999</v>
      </c>
      <c r="H295" s="1195"/>
      <c r="I295" s="1155">
        <v>3.5</v>
      </c>
      <c r="J295" s="1147">
        <v>5</v>
      </c>
      <c r="K295" s="1148" t="s">
        <v>1319</v>
      </c>
      <c r="L295" s="1148" t="s">
        <v>1320</v>
      </c>
      <c r="M295" s="1155" t="str">
        <f>'[4]INDUK JARINGAN'!K264</f>
        <v>K</v>
      </c>
      <c r="N295" s="1149" t="s">
        <v>1797</v>
      </c>
      <c r="O295" s="1149" t="s">
        <v>1798</v>
      </c>
      <c r="P295" s="1156"/>
    </row>
    <row r="296" spans="2:18" s="1151" customFormat="1" ht="27.75" customHeight="1">
      <c r="B296" s="1141">
        <f t="shared" si="18"/>
        <v>240</v>
      </c>
      <c r="C296" s="1176">
        <f t="shared" si="16"/>
        <v>240</v>
      </c>
      <c r="D296" s="1169">
        <v>2.085</v>
      </c>
      <c r="E296" s="1153" t="s">
        <v>255</v>
      </c>
      <c r="F296" s="1154">
        <v>2.2989999999999999</v>
      </c>
      <c r="G296" s="1195">
        <f t="shared" si="17"/>
        <v>2.2989999999999999</v>
      </c>
      <c r="H296" s="1195"/>
      <c r="I296" s="1155">
        <v>3</v>
      </c>
      <c r="J296" s="1147">
        <v>5</v>
      </c>
      <c r="K296" s="1148" t="s">
        <v>1319</v>
      </c>
      <c r="L296" s="1148" t="s">
        <v>1320</v>
      </c>
      <c r="M296" s="1155" t="str">
        <f>'[4]INDUK JARINGAN'!K265</f>
        <v>K</v>
      </c>
      <c r="N296" s="1149" t="s">
        <v>1799</v>
      </c>
      <c r="O296" s="1149" t="s">
        <v>1800</v>
      </c>
      <c r="P296" s="1156"/>
      <c r="R296" s="1151" t="s">
        <v>1801</v>
      </c>
    </row>
    <row r="297" spans="2:18" s="1151" customFormat="1" ht="20.100000000000001" customHeight="1">
      <c r="B297" s="1141">
        <f t="shared" si="18"/>
        <v>241</v>
      </c>
      <c r="C297" s="1176">
        <f t="shared" si="16"/>
        <v>241</v>
      </c>
      <c r="D297" s="1169">
        <v>2.0859999999999999</v>
      </c>
      <c r="E297" s="1153" t="s">
        <v>251</v>
      </c>
      <c r="F297" s="1154">
        <v>2.9089999999999998</v>
      </c>
      <c r="G297" s="1195">
        <f t="shared" si="17"/>
        <v>2.9089999999999998</v>
      </c>
      <c r="H297" s="1195"/>
      <c r="I297" s="1155">
        <v>4</v>
      </c>
      <c r="J297" s="1147">
        <v>6</v>
      </c>
      <c r="K297" s="1148" t="s">
        <v>1319</v>
      </c>
      <c r="L297" s="1148" t="s">
        <v>1320</v>
      </c>
      <c r="M297" s="1155" t="str">
        <f>'[4]INDUK JARINGAN'!K266</f>
        <v>K</v>
      </c>
      <c r="N297" s="1149" t="s">
        <v>1802</v>
      </c>
      <c r="O297" s="1149" t="s">
        <v>1803</v>
      </c>
      <c r="P297" s="1156"/>
    </row>
    <row r="298" spans="2:18" s="1151" customFormat="1" ht="20.100000000000001" customHeight="1">
      <c r="B298" s="1141">
        <f t="shared" si="18"/>
        <v>242</v>
      </c>
      <c r="C298" s="1176">
        <f t="shared" si="18"/>
        <v>242</v>
      </c>
      <c r="D298" s="1169">
        <v>2.0870000000000002</v>
      </c>
      <c r="E298" s="1153" t="s">
        <v>256</v>
      </c>
      <c r="F298" s="1154">
        <v>3.13</v>
      </c>
      <c r="G298" s="1195">
        <f t="shared" si="17"/>
        <v>3.13</v>
      </c>
      <c r="H298" s="1195"/>
      <c r="I298" s="1155">
        <v>4</v>
      </c>
      <c r="J298" s="1147">
        <v>6</v>
      </c>
      <c r="K298" s="1148" t="s">
        <v>1319</v>
      </c>
      <c r="L298" s="1148" t="s">
        <v>1320</v>
      </c>
      <c r="M298" s="1155" t="str">
        <f>'[4]INDUK JARINGAN'!K267</f>
        <v>K</v>
      </c>
      <c r="N298" s="1149" t="s">
        <v>1804</v>
      </c>
      <c r="O298" s="1149" t="s">
        <v>1805</v>
      </c>
      <c r="P298" s="1156"/>
      <c r="R298" s="1151" t="s">
        <v>1806</v>
      </c>
    </row>
    <row r="299" spans="2:18" s="1151" customFormat="1" ht="28.5" customHeight="1">
      <c r="B299" s="1141">
        <f t="shared" si="18"/>
        <v>243</v>
      </c>
      <c r="C299" s="1176">
        <f t="shared" si="18"/>
        <v>243</v>
      </c>
      <c r="D299" s="1169">
        <v>2.0880000000000001</v>
      </c>
      <c r="E299" s="1153" t="s">
        <v>257</v>
      </c>
      <c r="F299" s="1154">
        <v>2.6970000000000001</v>
      </c>
      <c r="G299" s="1195">
        <f t="shared" si="17"/>
        <v>2.6970000000000001</v>
      </c>
      <c r="H299" s="1195"/>
      <c r="I299" s="1155">
        <v>3.5</v>
      </c>
      <c r="J299" s="1147">
        <v>5.5</v>
      </c>
      <c r="K299" s="1148" t="s">
        <v>1319</v>
      </c>
      <c r="L299" s="1148" t="s">
        <v>1320</v>
      </c>
      <c r="M299" s="1155" t="str">
        <f>'[4]INDUK JARINGAN'!K268</f>
        <v>K</v>
      </c>
      <c r="N299" s="1149" t="s">
        <v>1807</v>
      </c>
      <c r="O299" s="1149" t="s">
        <v>1808</v>
      </c>
      <c r="P299" s="1156"/>
    </row>
    <row r="300" spans="2:18" s="1151" customFormat="1" ht="27" customHeight="1">
      <c r="B300" s="1141">
        <f t="shared" si="18"/>
        <v>244</v>
      </c>
      <c r="C300" s="1176">
        <f t="shared" si="18"/>
        <v>244</v>
      </c>
      <c r="D300" s="1169">
        <v>2.089</v>
      </c>
      <c r="E300" s="1153" t="s">
        <v>258</v>
      </c>
      <c r="F300" s="1154">
        <v>0.56100000000000005</v>
      </c>
      <c r="G300" s="1195">
        <f t="shared" si="17"/>
        <v>0.56100000000000005</v>
      </c>
      <c r="H300" s="1195"/>
      <c r="I300" s="1155">
        <v>3</v>
      </c>
      <c r="J300" s="1147">
        <v>4.5</v>
      </c>
      <c r="K300" s="1148" t="s">
        <v>1319</v>
      </c>
      <c r="L300" s="1148" t="s">
        <v>1320</v>
      </c>
      <c r="M300" s="1155" t="str">
        <f>'[4]INDUK JARINGAN'!K269</f>
        <v>K</v>
      </c>
      <c r="N300" s="1149" t="s">
        <v>1657</v>
      </c>
      <c r="O300" s="1149" t="s">
        <v>1809</v>
      </c>
      <c r="P300" s="1156"/>
    </row>
    <row r="301" spans="2:18" s="1151" customFormat="1" ht="26.25" customHeight="1">
      <c r="B301" s="1141">
        <f t="shared" si="18"/>
        <v>245</v>
      </c>
      <c r="C301" s="1176">
        <f>C300+1</f>
        <v>245</v>
      </c>
      <c r="D301" s="1186">
        <v>2.09</v>
      </c>
      <c r="E301" s="1153" t="s">
        <v>259</v>
      </c>
      <c r="F301" s="1154">
        <v>1.2190000000000001</v>
      </c>
      <c r="G301" s="1195">
        <f t="shared" si="17"/>
        <v>1.2190000000000001</v>
      </c>
      <c r="H301" s="1195"/>
      <c r="I301" s="1155">
        <v>3</v>
      </c>
      <c r="J301" s="1147">
        <v>6.5</v>
      </c>
      <c r="K301" s="1148" t="s">
        <v>1319</v>
      </c>
      <c r="L301" s="1148" t="s">
        <v>1320</v>
      </c>
      <c r="M301" s="1155" t="str">
        <f>'[4]INDUK JARINGAN'!K270</f>
        <v>K</v>
      </c>
      <c r="N301" s="1149" t="s">
        <v>1810</v>
      </c>
      <c r="O301" s="1149" t="s">
        <v>1656</v>
      </c>
      <c r="P301" s="1156"/>
      <c r="R301" s="1151" t="s">
        <v>1811</v>
      </c>
    </row>
    <row r="302" spans="2:18" s="1151" customFormat="1" ht="28.5" customHeight="1">
      <c r="B302" s="1141">
        <f t="shared" si="18"/>
        <v>246</v>
      </c>
      <c r="C302" s="1176">
        <f t="shared" si="18"/>
        <v>246</v>
      </c>
      <c r="D302" s="1169">
        <v>2.0910000000000002</v>
      </c>
      <c r="E302" s="1153" t="s">
        <v>260</v>
      </c>
      <c r="F302" s="1154">
        <v>6.8739999999999997</v>
      </c>
      <c r="G302" s="1195">
        <f t="shared" si="17"/>
        <v>6.8739999999999997</v>
      </c>
      <c r="H302" s="1195"/>
      <c r="I302" s="1155">
        <v>3.5</v>
      </c>
      <c r="J302" s="1147">
        <v>5.5</v>
      </c>
      <c r="K302" s="1148" t="s">
        <v>1319</v>
      </c>
      <c r="L302" s="1148" t="s">
        <v>1320</v>
      </c>
      <c r="M302" s="1155" t="str">
        <f>'[4]INDUK JARINGAN'!K271</f>
        <v>K</v>
      </c>
      <c r="N302" s="1149" t="s">
        <v>1812</v>
      </c>
      <c r="O302" s="1149" t="s">
        <v>1813</v>
      </c>
      <c r="P302" s="1156"/>
      <c r="R302" s="1151" t="s">
        <v>1814</v>
      </c>
    </row>
    <row r="303" spans="2:18" s="1151" customFormat="1" ht="27.75" customHeight="1">
      <c r="B303" s="1141">
        <f t="shared" si="18"/>
        <v>247</v>
      </c>
      <c r="C303" s="1176">
        <f t="shared" si="18"/>
        <v>247</v>
      </c>
      <c r="D303" s="1169">
        <v>2.0920000000000001</v>
      </c>
      <c r="E303" s="1153" t="s">
        <v>261</v>
      </c>
      <c r="F303" s="1166">
        <v>1.7</v>
      </c>
      <c r="G303" s="1195">
        <f t="shared" si="17"/>
        <v>1.7</v>
      </c>
      <c r="H303" s="1195"/>
      <c r="I303" s="1155">
        <v>3</v>
      </c>
      <c r="J303" s="1147">
        <v>5</v>
      </c>
      <c r="K303" s="1148" t="s">
        <v>1319</v>
      </c>
      <c r="L303" s="1148" t="s">
        <v>1320</v>
      </c>
      <c r="M303" s="1155" t="str">
        <f>'[4]INDUK JARINGAN'!K272</f>
        <v>K</v>
      </c>
      <c r="N303" s="1149" t="s">
        <v>1815</v>
      </c>
      <c r="O303" s="1149" t="s">
        <v>1816</v>
      </c>
      <c r="P303" s="1156"/>
      <c r="R303" s="1151" t="s">
        <v>1817</v>
      </c>
    </row>
    <row r="304" spans="2:18" s="1151" customFormat="1" ht="20.100000000000001" customHeight="1">
      <c r="B304" s="1141">
        <f>B303+1</f>
        <v>248</v>
      </c>
      <c r="C304" s="1176">
        <f t="shared" si="18"/>
        <v>248</v>
      </c>
      <c r="D304" s="1169">
        <v>2.093</v>
      </c>
      <c r="E304" s="1153" t="s">
        <v>262</v>
      </c>
      <c r="F304" s="1166">
        <v>1.5</v>
      </c>
      <c r="G304" s="1195">
        <f t="shared" si="17"/>
        <v>1.5</v>
      </c>
      <c r="H304" s="1195"/>
      <c r="I304" s="1155">
        <v>3</v>
      </c>
      <c r="J304" s="1147">
        <v>5</v>
      </c>
      <c r="K304" s="1148" t="s">
        <v>1319</v>
      </c>
      <c r="L304" s="1148" t="s">
        <v>1320</v>
      </c>
      <c r="M304" s="1155" t="str">
        <f>'[4]INDUK JARINGAN'!K273</f>
        <v>K</v>
      </c>
      <c r="N304" s="1149" t="s">
        <v>1818</v>
      </c>
      <c r="O304" s="1149" t="s">
        <v>1819</v>
      </c>
      <c r="P304" s="1156"/>
    </row>
    <row r="305" spans="2:18" s="1151" customFormat="1" ht="20.100000000000001" customHeight="1">
      <c r="B305" s="1141">
        <f t="shared" si="18"/>
        <v>249</v>
      </c>
      <c r="C305" s="1176">
        <f t="shared" si="18"/>
        <v>249</v>
      </c>
      <c r="D305" s="1169">
        <v>2.0939999999999999</v>
      </c>
      <c r="E305" s="1153" t="s">
        <v>263</v>
      </c>
      <c r="F305" s="1166">
        <v>1.161</v>
      </c>
      <c r="G305" s="1195">
        <f t="shared" si="17"/>
        <v>1.161</v>
      </c>
      <c r="H305" s="1195"/>
      <c r="I305" s="1155">
        <v>3.5</v>
      </c>
      <c r="J305" s="1147">
        <v>5</v>
      </c>
      <c r="K305" s="1148" t="s">
        <v>1319</v>
      </c>
      <c r="L305" s="1148" t="s">
        <v>1320</v>
      </c>
      <c r="M305" s="1155" t="str">
        <f>'[4]INDUK JARINGAN'!K274</f>
        <v>K</v>
      </c>
      <c r="N305" s="1149" t="s">
        <v>1820</v>
      </c>
      <c r="O305" s="1149" t="s">
        <v>1821</v>
      </c>
      <c r="P305" s="1156"/>
    </row>
    <row r="306" spans="2:18" s="1151" customFormat="1" ht="32.25" customHeight="1">
      <c r="B306" s="1141">
        <f t="shared" ref="B306:C309" si="19">B305+1</f>
        <v>250</v>
      </c>
      <c r="C306" s="1176">
        <f t="shared" si="19"/>
        <v>250</v>
      </c>
      <c r="D306" s="1169">
        <v>2.0950000000000002</v>
      </c>
      <c r="E306" s="1153" t="s">
        <v>264</v>
      </c>
      <c r="F306" s="1166">
        <v>1.95</v>
      </c>
      <c r="G306" s="1195">
        <f t="shared" si="17"/>
        <v>1.95</v>
      </c>
      <c r="H306" s="1195"/>
      <c r="I306" s="1155">
        <v>3</v>
      </c>
      <c r="J306" s="1147">
        <v>5</v>
      </c>
      <c r="K306" s="1148" t="s">
        <v>1319</v>
      </c>
      <c r="L306" s="1148" t="s">
        <v>1320</v>
      </c>
      <c r="M306" s="1155" t="str">
        <f>'[4]INDUK JARINGAN'!K275</f>
        <v>K</v>
      </c>
      <c r="N306" s="1149" t="s">
        <v>1822</v>
      </c>
      <c r="O306" s="1149" t="s">
        <v>1823</v>
      </c>
      <c r="P306" s="1156"/>
      <c r="R306" s="1151" t="s">
        <v>1824</v>
      </c>
    </row>
    <row r="307" spans="2:18" s="1151" customFormat="1" ht="25.5" customHeight="1">
      <c r="B307" s="1141">
        <f t="shared" si="19"/>
        <v>251</v>
      </c>
      <c r="C307" s="1176">
        <f t="shared" si="19"/>
        <v>251</v>
      </c>
      <c r="D307" s="1169">
        <v>2.0960000000000001</v>
      </c>
      <c r="E307" s="1153" t="s">
        <v>265</v>
      </c>
      <c r="F307" s="1181">
        <v>1.3</v>
      </c>
      <c r="G307" s="1195">
        <f t="shared" si="17"/>
        <v>1.3</v>
      </c>
      <c r="H307" s="1195"/>
      <c r="I307" s="1155">
        <v>3</v>
      </c>
      <c r="J307" s="1147">
        <v>6</v>
      </c>
      <c r="K307" s="1148" t="s">
        <v>1319</v>
      </c>
      <c r="L307" s="1148" t="s">
        <v>1320</v>
      </c>
      <c r="M307" s="1155" t="str">
        <f>'[4]INDUK JARINGAN'!K276</f>
        <v>K</v>
      </c>
      <c r="N307" s="1149" t="s">
        <v>1825</v>
      </c>
      <c r="O307" s="1149" t="s">
        <v>1826</v>
      </c>
      <c r="P307" s="1156"/>
      <c r="R307" s="1151" t="s">
        <v>1827</v>
      </c>
    </row>
    <row r="308" spans="2:18" s="1151" customFormat="1" ht="20.100000000000001" customHeight="1">
      <c r="B308" s="1141">
        <f t="shared" si="19"/>
        <v>252</v>
      </c>
      <c r="C308" s="1176">
        <f t="shared" si="19"/>
        <v>252</v>
      </c>
      <c r="D308" s="1169">
        <v>2.097</v>
      </c>
      <c r="E308" s="1153" t="s">
        <v>266</v>
      </c>
      <c r="F308" s="1181">
        <v>0.7</v>
      </c>
      <c r="G308" s="1195">
        <f t="shared" si="17"/>
        <v>0.7</v>
      </c>
      <c r="H308" s="1195"/>
      <c r="I308" s="1155">
        <v>3</v>
      </c>
      <c r="J308" s="1147">
        <v>5.5</v>
      </c>
      <c r="K308" s="1148" t="s">
        <v>1319</v>
      </c>
      <c r="L308" s="1148" t="s">
        <v>1320</v>
      </c>
      <c r="M308" s="1155" t="str">
        <f>'[4]INDUK JARINGAN'!K277</f>
        <v>K</v>
      </c>
      <c r="N308" s="1149" t="s">
        <v>1828</v>
      </c>
      <c r="O308" s="1149" t="s">
        <v>1829</v>
      </c>
      <c r="P308" s="1156"/>
      <c r="R308" s="1151" t="s">
        <v>1830</v>
      </c>
    </row>
    <row r="309" spans="2:18" s="1151" customFormat="1" ht="26.25" customHeight="1">
      <c r="B309" s="1141">
        <f t="shared" si="19"/>
        <v>253</v>
      </c>
      <c r="C309" s="1176">
        <f t="shared" si="19"/>
        <v>253</v>
      </c>
      <c r="D309" s="1169">
        <v>2.0979999999999999</v>
      </c>
      <c r="E309" s="1153" t="s">
        <v>267</v>
      </c>
      <c r="F309" s="1181">
        <v>1.3</v>
      </c>
      <c r="G309" s="1195">
        <f t="shared" si="17"/>
        <v>1.3</v>
      </c>
      <c r="H309" s="1195"/>
      <c r="I309" s="1155">
        <v>3</v>
      </c>
      <c r="J309" s="1147">
        <v>5</v>
      </c>
      <c r="K309" s="1148" t="s">
        <v>1319</v>
      </c>
      <c r="L309" s="1148" t="s">
        <v>1320</v>
      </c>
      <c r="M309" s="1155" t="str">
        <f>'[4]INDUK JARINGAN'!K278</f>
        <v>K</v>
      </c>
      <c r="N309" s="1149" t="s">
        <v>1831</v>
      </c>
      <c r="O309" s="1149" t="s">
        <v>1832</v>
      </c>
      <c r="P309" s="1156"/>
      <c r="R309" s="1151" t="s">
        <v>1833</v>
      </c>
    </row>
    <row r="310" spans="2:18" s="1151" customFormat="1" ht="20.100000000000001" customHeight="1">
      <c r="B310" s="1141"/>
      <c r="C310" s="1168"/>
      <c r="D310" s="1169"/>
      <c r="E310" s="1153"/>
      <c r="F310" s="1183"/>
      <c r="G310" s="1146"/>
      <c r="H310" s="1146"/>
      <c r="I310" s="1155"/>
      <c r="J310" s="1147"/>
      <c r="K310" s="1148"/>
      <c r="L310" s="1148"/>
      <c r="M310" s="1155"/>
      <c r="N310" s="1149"/>
      <c r="O310" s="1149"/>
      <c r="P310" s="1156"/>
    </row>
    <row r="311" spans="2:18" s="1151" customFormat="1" ht="20.100000000000001" customHeight="1">
      <c r="B311" s="1141"/>
      <c r="C311" s="1134" t="s">
        <v>1834</v>
      </c>
      <c r="D311" s="1169"/>
      <c r="E311" s="1153"/>
      <c r="F311" s="1171">
        <f>SUM(F312:F327)</f>
        <v>59.927000000000007</v>
      </c>
      <c r="G311" s="1172">
        <f t="shared" ref="G311:G327" si="20">F311</f>
        <v>59.927000000000007</v>
      </c>
      <c r="H311" s="1172"/>
      <c r="I311" s="1173"/>
      <c r="J311" s="1174"/>
      <c r="K311" s="1148"/>
      <c r="L311" s="1148"/>
      <c r="M311" s="1155"/>
      <c r="N311" s="1149"/>
      <c r="O311" s="1149"/>
      <c r="P311" s="1185"/>
    </row>
    <row r="312" spans="2:18" s="1151" customFormat="1" ht="20.100000000000001" customHeight="1">
      <c r="B312" s="1141">
        <f>B309+1</f>
        <v>254</v>
      </c>
      <c r="C312" s="1176">
        <f>C309+1</f>
        <v>254</v>
      </c>
      <c r="D312" s="1169">
        <v>2.0990000000000002</v>
      </c>
      <c r="E312" s="1153" t="s">
        <v>268</v>
      </c>
      <c r="F312" s="1154">
        <v>4.5650000000000004</v>
      </c>
      <c r="G312" s="1146">
        <f t="shared" si="20"/>
        <v>4.5650000000000004</v>
      </c>
      <c r="H312" s="1146"/>
      <c r="I312" s="1159">
        <v>6</v>
      </c>
      <c r="J312" s="1160">
        <v>8</v>
      </c>
      <c r="K312" s="1161" t="s">
        <v>1319</v>
      </c>
      <c r="L312" s="1161" t="s">
        <v>1320</v>
      </c>
      <c r="M312" s="1159" t="str">
        <f>'[4]INDUK JARINGAN'!K281</f>
        <v>P</v>
      </c>
      <c r="N312" s="1179" t="s">
        <v>1835</v>
      </c>
      <c r="O312" s="1179" t="s">
        <v>1767</v>
      </c>
      <c r="P312" s="1156"/>
    </row>
    <row r="313" spans="2:18" s="1151" customFormat="1" ht="27.75" customHeight="1">
      <c r="B313" s="1141">
        <f>B312+1</f>
        <v>255</v>
      </c>
      <c r="C313" s="1176">
        <f>C312+1</f>
        <v>255</v>
      </c>
      <c r="D313" s="1186">
        <v>2.1</v>
      </c>
      <c r="E313" s="1153" t="s">
        <v>269</v>
      </c>
      <c r="F313" s="1154">
        <v>8.6549999999999994</v>
      </c>
      <c r="G313" s="1146">
        <f t="shared" si="20"/>
        <v>8.6549999999999994</v>
      </c>
      <c r="H313" s="1146"/>
      <c r="I313" s="1159">
        <v>7</v>
      </c>
      <c r="J313" s="1160">
        <v>9</v>
      </c>
      <c r="K313" s="1161" t="s">
        <v>1319</v>
      </c>
      <c r="L313" s="1161" t="s">
        <v>1320</v>
      </c>
      <c r="M313" s="1159" t="str">
        <f>'[4]INDUK JARINGAN'!K282</f>
        <v>K</v>
      </c>
      <c r="N313" s="1179" t="s">
        <v>1836</v>
      </c>
      <c r="O313" s="1179" t="s">
        <v>1837</v>
      </c>
      <c r="P313" s="1156"/>
    </row>
    <row r="314" spans="2:18" s="1151" customFormat="1" ht="24.75" customHeight="1">
      <c r="B314" s="1141">
        <f t="shared" ref="B314:C327" si="21">B313+1</f>
        <v>256</v>
      </c>
      <c r="C314" s="1176">
        <f t="shared" si="21"/>
        <v>256</v>
      </c>
      <c r="D314" s="1169">
        <v>2.101</v>
      </c>
      <c r="E314" s="1153" t="s">
        <v>270</v>
      </c>
      <c r="F314" s="1154">
        <v>4.3710000000000004</v>
      </c>
      <c r="G314" s="1146">
        <f t="shared" si="20"/>
        <v>4.3710000000000004</v>
      </c>
      <c r="H314" s="1146"/>
      <c r="I314" s="1159">
        <v>4</v>
      </c>
      <c r="J314" s="1160">
        <v>6</v>
      </c>
      <c r="K314" s="1161" t="s">
        <v>1319</v>
      </c>
      <c r="L314" s="1161" t="s">
        <v>1320</v>
      </c>
      <c r="M314" s="1159" t="str">
        <f>'[4]INDUK JARINGAN'!K283</f>
        <v>P</v>
      </c>
      <c r="N314" s="1179" t="s">
        <v>1838</v>
      </c>
      <c r="O314" s="1179" t="s">
        <v>1839</v>
      </c>
      <c r="P314" s="1156"/>
    </row>
    <row r="315" spans="2:18" s="1151" customFormat="1" ht="26.25" customHeight="1">
      <c r="B315" s="1141">
        <f t="shared" si="21"/>
        <v>257</v>
      </c>
      <c r="C315" s="1176">
        <f t="shared" si="21"/>
        <v>257</v>
      </c>
      <c r="D315" s="1186">
        <v>2.1019999999999999</v>
      </c>
      <c r="E315" s="1153" t="s">
        <v>271</v>
      </c>
      <c r="F315" s="1154">
        <v>1.4319999999999999</v>
      </c>
      <c r="G315" s="1146">
        <f t="shared" si="20"/>
        <v>1.4319999999999999</v>
      </c>
      <c r="H315" s="1146"/>
      <c r="I315" s="1159">
        <v>5</v>
      </c>
      <c r="J315" s="1160">
        <v>6</v>
      </c>
      <c r="K315" s="1161" t="s">
        <v>1319</v>
      </c>
      <c r="L315" s="1161" t="s">
        <v>1320</v>
      </c>
      <c r="M315" s="1159" t="str">
        <f>'[4]INDUK JARINGAN'!K284</f>
        <v>K</v>
      </c>
      <c r="N315" s="1179" t="s">
        <v>1840</v>
      </c>
      <c r="O315" s="1179" t="s">
        <v>1841</v>
      </c>
      <c r="P315" s="1156"/>
    </row>
    <row r="316" spans="2:18" s="1151" customFormat="1" ht="25.5" customHeight="1">
      <c r="B316" s="1141">
        <f t="shared" si="21"/>
        <v>258</v>
      </c>
      <c r="C316" s="1176">
        <f t="shared" si="21"/>
        <v>258</v>
      </c>
      <c r="D316" s="1169">
        <v>2.1030000000000002</v>
      </c>
      <c r="E316" s="1153" t="s">
        <v>272</v>
      </c>
      <c r="F316" s="1154">
        <v>3.2549999999999999</v>
      </c>
      <c r="G316" s="1146">
        <f t="shared" si="20"/>
        <v>3.2549999999999999</v>
      </c>
      <c r="H316" s="1146"/>
      <c r="I316" s="1159">
        <v>4</v>
      </c>
      <c r="J316" s="1160">
        <v>6</v>
      </c>
      <c r="K316" s="1161" t="s">
        <v>1319</v>
      </c>
      <c r="L316" s="1161" t="s">
        <v>1320</v>
      </c>
      <c r="M316" s="1159" t="str">
        <f>'[4]INDUK JARINGAN'!K285</f>
        <v>K</v>
      </c>
      <c r="N316" s="1179" t="s">
        <v>1500</v>
      </c>
      <c r="O316" s="1179" t="s">
        <v>1842</v>
      </c>
      <c r="P316" s="1156"/>
    </row>
    <row r="317" spans="2:18" s="1151" customFormat="1" ht="24.75" customHeight="1">
      <c r="B317" s="1141">
        <f t="shared" si="21"/>
        <v>259</v>
      </c>
      <c r="C317" s="1176">
        <f t="shared" si="21"/>
        <v>259</v>
      </c>
      <c r="D317" s="1186">
        <v>2.1040000000000001</v>
      </c>
      <c r="E317" s="1153" t="s">
        <v>273</v>
      </c>
      <c r="F317" s="1154">
        <v>2.2240000000000002</v>
      </c>
      <c r="G317" s="1146">
        <f t="shared" si="20"/>
        <v>2.2240000000000002</v>
      </c>
      <c r="H317" s="1146"/>
      <c r="I317" s="1159">
        <v>4</v>
      </c>
      <c r="J317" s="1160">
        <v>6</v>
      </c>
      <c r="K317" s="1161" t="s">
        <v>1319</v>
      </c>
      <c r="L317" s="1161" t="s">
        <v>1320</v>
      </c>
      <c r="M317" s="1159" t="str">
        <f>'[4]INDUK JARINGAN'!K286</f>
        <v>K</v>
      </c>
      <c r="N317" s="1179" t="s">
        <v>1500</v>
      </c>
      <c r="O317" s="1179" t="s">
        <v>1843</v>
      </c>
      <c r="P317" s="1156"/>
    </row>
    <row r="318" spans="2:18" s="1151" customFormat="1" ht="27" customHeight="1">
      <c r="B318" s="1141">
        <f t="shared" si="21"/>
        <v>260</v>
      </c>
      <c r="C318" s="1176">
        <f t="shared" si="21"/>
        <v>260</v>
      </c>
      <c r="D318" s="1169">
        <v>2.105</v>
      </c>
      <c r="E318" s="1153" t="s">
        <v>274</v>
      </c>
      <c r="F318" s="1154">
        <v>5.7549999999999999</v>
      </c>
      <c r="G318" s="1146">
        <f t="shared" si="20"/>
        <v>5.7549999999999999</v>
      </c>
      <c r="H318" s="1146"/>
      <c r="I318" s="1159">
        <v>4</v>
      </c>
      <c r="J318" s="1160">
        <v>6</v>
      </c>
      <c r="K318" s="1161" t="s">
        <v>1319</v>
      </c>
      <c r="L318" s="1161" t="s">
        <v>1320</v>
      </c>
      <c r="M318" s="1159" t="str">
        <f>'[4]INDUK JARINGAN'!K287</f>
        <v>K</v>
      </c>
      <c r="N318" s="1179" t="s">
        <v>1502</v>
      </c>
      <c r="O318" s="1179" t="s">
        <v>1844</v>
      </c>
      <c r="P318" s="1156"/>
    </row>
    <row r="319" spans="2:18" s="1151" customFormat="1" ht="20.100000000000001" customHeight="1">
      <c r="B319" s="1141">
        <f t="shared" si="21"/>
        <v>261</v>
      </c>
      <c r="C319" s="1176">
        <f t="shared" si="21"/>
        <v>261</v>
      </c>
      <c r="D319" s="1186">
        <v>2.1059999999999999</v>
      </c>
      <c r="E319" s="1153" t="s">
        <v>275</v>
      </c>
      <c r="F319" s="1154">
        <v>3.23</v>
      </c>
      <c r="G319" s="1146">
        <f t="shared" si="20"/>
        <v>3.23</v>
      </c>
      <c r="H319" s="1146"/>
      <c r="I319" s="1159">
        <v>4</v>
      </c>
      <c r="J319" s="1160">
        <v>6</v>
      </c>
      <c r="K319" s="1161" t="s">
        <v>1319</v>
      </c>
      <c r="L319" s="1161" t="s">
        <v>1320</v>
      </c>
      <c r="M319" s="1159" t="str">
        <f>'[4]INDUK JARINGAN'!K288</f>
        <v>K</v>
      </c>
      <c r="N319" s="1179" t="s">
        <v>1767</v>
      </c>
      <c r="O319" s="1179" t="s">
        <v>1845</v>
      </c>
      <c r="P319" s="1156"/>
      <c r="R319" s="1151" t="s">
        <v>1846</v>
      </c>
    </row>
    <row r="320" spans="2:18" s="1151" customFormat="1" ht="25.5" customHeight="1">
      <c r="B320" s="1141">
        <f t="shared" si="21"/>
        <v>262</v>
      </c>
      <c r="C320" s="1176">
        <f t="shared" si="21"/>
        <v>262</v>
      </c>
      <c r="D320" s="1169">
        <v>2.1070000000000002</v>
      </c>
      <c r="E320" s="1153" t="s">
        <v>276</v>
      </c>
      <c r="F320" s="1154">
        <v>3.9870000000000001</v>
      </c>
      <c r="G320" s="1146">
        <f t="shared" si="20"/>
        <v>3.9870000000000001</v>
      </c>
      <c r="H320" s="1146"/>
      <c r="I320" s="1159">
        <v>4</v>
      </c>
      <c r="J320" s="1160">
        <v>6</v>
      </c>
      <c r="K320" s="1161" t="s">
        <v>1319</v>
      </c>
      <c r="L320" s="1161" t="s">
        <v>1320</v>
      </c>
      <c r="M320" s="1159" t="str">
        <f>'[4]INDUK JARINGAN'!K289</f>
        <v>K</v>
      </c>
      <c r="N320" s="1179" t="s">
        <v>1847</v>
      </c>
      <c r="O320" s="1179" t="s">
        <v>1848</v>
      </c>
      <c r="P320" s="1156"/>
    </row>
    <row r="321" spans="2:18" s="1151" customFormat="1" ht="27.75" customHeight="1">
      <c r="B321" s="1141">
        <f t="shared" si="21"/>
        <v>263</v>
      </c>
      <c r="C321" s="1176">
        <f t="shared" si="21"/>
        <v>263</v>
      </c>
      <c r="D321" s="1186">
        <v>2.1080000000000001</v>
      </c>
      <c r="E321" s="1153" t="s">
        <v>277</v>
      </c>
      <c r="F321" s="1154">
        <v>4.4370000000000003</v>
      </c>
      <c r="G321" s="1146">
        <f t="shared" si="20"/>
        <v>4.4370000000000003</v>
      </c>
      <c r="H321" s="1146"/>
      <c r="I321" s="1159">
        <v>4</v>
      </c>
      <c r="J321" s="1160">
        <v>6</v>
      </c>
      <c r="K321" s="1161" t="s">
        <v>1319</v>
      </c>
      <c r="L321" s="1161" t="s">
        <v>1320</v>
      </c>
      <c r="M321" s="1159" t="str">
        <f>'[4]INDUK JARINGAN'!K290</f>
        <v>K</v>
      </c>
      <c r="N321" s="1179" t="s">
        <v>1849</v>
      </c>
      <c r="O321" s="1179" t="s">
        <v>1850</v>
      </c>
      <c r="P321" s="1156"/>
    </row>
    <row r="322" spans="2:18" s="1151" customFormat="1" ht="24.75" customHeight="1">
      <c r="B322" s="1141">
        <f t="shared" si="21"/>
        <v>264</v>
      </c>
      <c r="C322" s="1176">
        <f t="shared" si="21"/>
        <v>264</v>
      </c>
      <c r="D322" s="1169">
        <v>2.109</v>
      </c>
      <c r="E322" s="1153" t="s">
        <v>278</v>
      </c>
      <c r="F322" s="1154">
        <v>4.2729999999999997</v>
      </c>
      <c r="G322" s="1146">
        <f t="shared" si="20"/>
        <v>4.2729999999999997</v>
      </c>
      <c r="H322" s="1146"/>
      <c r="I322" s="1159">
        <v>3.5</v>
      </c>
      <c r="J322" s="1160">
        <v>6</v>
      </c>
      <c r="K322" s="1161" t="s">
        <v>1319</v>
      </c>
      <c r="L322" s="1161" t="s">
        <v>1320</v>
      </c>
      <c r="M322" s="1159" t="str">
        <f>'[4]INDUK JARINGAN'!K291</f>
        <v>K</v>
      </c>
      <c r="N322" s="1179" t="s">
        <v>1851</v>
      </c>
      <c r="O322" s="1179" t="s">
        <v>1852</v>
      </c>
      <c r="P322" s="1156"/>
    </row>
    <row r="323" spans="2:18" s="1151" customFormat="1" ht="25.5" customHeight="1">
      <c r="B323" s="1141">
        <f t="shared" si="21"/>
        <v>265</v>
      </c>
      <c r="C323" s="1176">
        <f t="shared" si="21"/>
        <v>265</v>
      </c>
      <c r="D323" s="1186">
        <v>2.11</v>
      </c>
      <c r="E323" s="1153" t="s">
        <v>279</v>
      </c>
      <c r="F323" s="1154">
        <v>0.95299999999999996</v>
      </c>
      <c r="G323" s="1146">
        <f t="shared" si="20"/>
        <v>0.95299999999999996</v>
      </c>
      <c r="H323" s="1146"/>
      <c r="I323" s="1159">
        <v>3</v>
      </c>
      <c r="J323" s="1160">
        <v>6</v>
      </c>
      <c r="K323" s="1161" t="s">
        <v>1319</v>
      </c>
      <c r="L323" s="1161" t="s">
        <v>1320</v>
      </c>
      <c r="M323" s="1159" t="str">
        <f>'[4]INDUK JARINGAN'!K292</f>
        <v>K</v>
      </c>
      <c r="N323" s="1179" t="s">
        <v>1853</v>
      </c>
      <c r="O323" s="1179" t="s">
        <v>1854</v>
      </c>
      <c r="P323" s="1156"/>
    </row>
    <row r="324" spans="2:18" s="1151" customFormat="1" ht="20.100000000000001" customHeight="1">
      <c r="B324" s="1141">
        <f t="shared" si="21"/>
        <v>266</v>
      </c>
      <c r="C324" s="1176">
        <f>C323+1</f>
        <v>266</v>
      </c>
      <c r="D324" s="1169">
        <v>2.1110000000000002</v>
      </c>
      <c r="E324" s="1153" t="s">
        <v>280</v>
      </c>
      <c r="F324" s="1154">
        <v>3.06</v>
      </c>
      <c r="G324" s="1146">
        <f t="shared" si="20"/>
        <v>3.06</v>
      </c>
      <c r="H324" s="1146"/>
      <c r="I324" s="1159">
        <v>5</v>
      </c>
      <c r="J324" s="1160">
        <v>7</v>
      </c>
      <c r="K324" s="1161" t="s">
        <v>1319</v>
      </c>
      <c r="L324" s="1161" t="s">
        <v>1320</v>
      </c>
      <c r="M324" s="1159" t="str">
        <f>'[4]INDUK JARINGAN'!K293</f>
        <v>K</v>
      </c>
      <c r="N324" s="1179" t="s">
        <v>1855</v>
      </c>
      <c r="O324" s="1179" t="s">
        <v>1856</v>
      </c>
      <c r="P324" s="1156"/>
    </row>
    <row r="325" spans="2:18" s="1151" customFormat="1" ht="20.100000000000001" customHeight="1">
      <c r="B325" s="1141">
        <f t="shared" si="21"/>
        <v>267</v>
      </c>
      <c r="C325" s="1176">
        <f t="shared" si="21"/>
        <v>267</v>
      </c>
      <c r="D325" s="1186">
        <v>2.1120000000000001</v>
      </c>
      <c r="E325" s="1153" t="s">
        <v>281</v>
      </c>
      <c r="F325" s="1166">
        <v>4.2320000000000002</v>
      </c>
      <c r="G325" s="1146">
        <f t="shared" si="20"/>
        <v>4.2320000000000002</v>
      </c>
      <c r="H325" s="1146"/>
      <c r="I325" s="1159">
        <v>3</v>
      </c>
      <c r="J325" s="1160">
        <v>6</v>
      </c>
      <c r="K325" s="1161" t="s">
        <v>1319</v>
      </c>
      <c r="L325" s="1161" t="s">
        <v>1320</v>
      </c>
      <c r="M325" s="1159" t="str">
        <f>'[4]INDUK JARINGAN'!K294</f>
        <v>K</v>
      </c>
      <c r="N325" s="1179" t="s">
        <v>1857</v>
      </c>
      <c r="O325" s="1179" t="s">
        <v>1858</v>
      </c>
      <c r="P325" s="1156"/>
    </row>
    <row r="326" spans="2:18" s="1151" customFormat="1" ht="26.25" customHeight="1">
      <c r="B326" s="1141">
        <f t="shared" si="21"/>
        <v>268</v>
      </c>
      <c r="C326" s="1176">
        <f>C325+1</f>
        <v>268</v>
      </c>
      <c r="D326" s="1169">
        <v>2.113</v>
      </c>
      <c r="E326" s="1153" t="s">
        <v>282</v>
      </c>
      <c r="F326" s="1166">
        <v>2.298</v>
      </c>
      <c r="G326" s="1146">
        <f t="shared" si="20"/>
        <v>2.298</v>
      </c>
      <c r="H326" s="1146"/>
      <c r="I326" s="1159">
        <v>3</v>
      </c>
      <c r="J326" s="1160">
        <v>5</v>
      </c>
      <c r="K326" s="1161" t="s">
        <v>1319</v>
      </c>
      <c r="L326" s="1161" t="s">
        <v>1320</v>
      </c>
      <c r="M326" s="1159" t="str">
        <f>'[4]INDUK JARINGAN'!K295</f>
        <v>P</v>
      </c>
      <c r="N326" s="1179" t="s">
        <v>1859</v>
      </c>
      <c r="O326" s="1179" t="s">
        <v>1860</v>
      </c>
      <c r="P326" s="1156"/>
    </row>
    <row r="327" spans="2:18" s="1151" customFormat="1" ht="24" customHeight="1">
      <c r="B327" s="1141">
        <f t="shared" si="21"/>
        <v>269</v>
      </c>
      <c r="C327" s="1176">
        <f t="shared" si="21"/>
        <v>269</v>
      </c>
      <c r="D327" s="1186">
        <v>2.1139999999999999</v>
      </c>
      <c r="E327" s="1153" t="s">
        <v>283</v>
      </c>
      <c r="F327" s="1166">
        <v>3.2</v>
      </c>
      <c r="G327" s="1146">
        <f t="shared" si="20"/>
        <v>3.2</v>
      </c>
      <c r="H327" s="1146"/>
      <c r="I327" s="1159">
        <v>3</v>
      </c>
      <c r="J327" s="1160">
        <v>5</v>
      </c>
      <c r="K327" s="1161" t="s">
        <v>1319</v>
      </c>
      <c r="L327" s="1161" t="s">
        <v>1320</v>
      </c>
      <c r="M327" s="1159" t="str">
        <f>'[4]INDUK JARINGAN'!K296</f>
        <v>K</v>
      </c>
      <c r="N327" s="1179" t="s">
        <v>1861</v>
      </c>
      <c r="O327" s="1179" t="s">
        <v>1862</v>
      </c>
      <c r="P327" s="1156"/>
      <c r="R327" s="1151" t="s">
        <v>1863</v>
      </c>
    </row>
    <row r="328" spans="2:18" s="1151" customFormat="1" ht="20.100000000000001" customHeight="1">
      <c r="B328" s="1141"/>
      <c r="C328" s="1168"/>
      <c r="D328" s="1169"/>
      <c r="E328" s="1153"/>
      <c r="F328" s="1183"/>
      <c r="G328" s="1146"/>
      <c r="H328" s="1146"/>
      <c r="I328" s="1155"/>
      <c r="J328" s="1147"/>
      <c r="K328" s="1148"/>
      <c r="L328" s="1148"/>
      <c r="M328" s="1155"/>
      <c r="N328" s="1149"/>
      <c r="O328" s="1149"/>
      <c r="P328" s="1156"/>
    </row>
    <row r="329" spans="2:18" s="1151" customFormat="1" ht="20.100000000000001" customHeight="1">
      <c r="B329" s="1141"/>
      <c r="C329" s="1134" t="s">
        <v>1864</v>
      </c>
      <c r="D329" s="1169"/>
      <c r="E329" s="1153"/>
      <c r="F329" s="1171">
        <f>SUM(F330:F347)</f>
        <v>64.335999999999999</v>
      </c>
      <c r="G329" s="1172">
        <f t="shared" ref="G329:G346" si="22">F329</f>
        <v>64.335999999999999</v>
      </c>
      <c r="H329" s="1172"/>
      <c r="I329" s="1173"/>
      <c r="J329" s="1174"/>
      <c r="K329" s="1148"/>
      <c r="L329" s="1148"/>
      <c r="M329" s="1155"/>
      <c r="N329" s="1149"/>
      <c r="O329" s="1149"/>
      <c r="P329" s="1175"/>
      <c r="Q329" s="1196"/>
    </row>
    <row r="330" spans="2:18" s="1151" customFormat="1" ht="20.100000000000001" customHeight="1">
      <c r="B330" s="1141">
        <f>B327+1</f>
        <v>270</v>
      </c>
      <c r="C330" s="1176">
        <f>C327+1</f>
        <v>270</v>
      </c>
      <c r="D330" s="1169">
        <v>3.0009999999999999</v>
      </c>
      <c r="E330" s="1178" t="s">
        <v>284</v>
      </c>
      <c r="F330" s="1154">
        <v>4.6639999999999997</v>
      </c>
      <c r="G330" s="1146">
        <f t="shared" si="22"/>
        <v>4.6639999999999997</v>
      </c>
      <c r="H330" s="1146"/>
      <c r="I330" s="1159">
        <v>5</v>
      </c>
      <c r="J330" s="1160">
        <v>7</v>
      </c>
      <c r="K330" s="1161" t="s">
        <v>1319</v>
      </c>
      <c r="L330" s="1161" t="s">
        <v>1320</v>
      </c>
      <c r="M330" s="1159" t="str">
        <f>'[4]INDUK JARINGAN'!K299</f>
        <v>P</v>
      </c>
      <c r="N330" s="1179" t="s">
        <v>1865</v>
      </c>
      <c r="O330" s="1179" t="s">
        <v>1866</v>
      </c>
      <c r="P330" s="1156"/>
      <c r="R330" s="1151" t="s">
        <v>1867</v>
      </c>
    </row>
    <row r="331" spans="2:18" s="1151" customFormat="1" ht="20.100000000000001" customHeight="1">
      <c r="B331" s="1141">
        <f>B330+1</f>
        <v>271</v>
      </c>
      <c r="C331" s="1176">
        <f t="shared" ref="C331:C347" si="23">C330+1</f>
        <v>271</v>
      </c>
      <c r="D331" s="1169">
        <v>3.0019999999999998</v>
      </c>
      <c r="E331" s="1178" t="s">
        <v>285</v>
      </c>
      <c r="F331" s="1154">
        <v>4.1950000000000003</v>
      </c>
      <c r="G331" s="1146">
        <f t="shared" si="22"/>
        <v>4.1950000000000003</v>
      </c>
      <c r="H331" s="1146"/>
      <c r="I331" s="1159">
        <v>3</v>
      </c>
      <c r="J331" s="1160">
        <v>7</v>
      </c>
      <c r="K331" s="1161" t="s">
        <v>1319</v>
      </c>
      <c r="L331" s="1161" t="s">
        <v>1320</v>
      </c>
      <c r="M331" s="1159" t="str">
        <f>'[4]INDUK JARINGAN'!K300</f>
        <v>K</v>
      </c>
      <c r="N331" s="1179" t="s">
        <v>1868</v>
      </c>
      <c r="O331" s="1179" t="s">
        <v>1869</v>
      </c>
      <c r="P331" s="1156"/>
      <c r="R331" s="1151" t="s">
        <v>1870</v>
      </c>
    </row>
    <row r="332" spans="2:18" s="1151" customFormat="1" ht="20.100000000000001" customHeight="1">
      <c r="B332" s="1141">
        <f t="shared" ref="B332:B347" si="24">B331+1</f>
        <v>272</v>
      </c>
      <c r="C332" s="1176">
        <f t="shared" si="23"/>
        <v>272</v>
      </c>
      <c r="D332" s="1169">
        <v>3.0030000000000001</v>
      </c>
      <c r="E332" s="1178" t="s">
        <v>286</v>
      </c>
      <c r="F332" s="1154">
        <v>3.851</v>
      </c>
      <c r="G332" s="1146">
        <f t="shared" si="22"/>
        <v>3.851</v>
      </c>
      <c r="H332" s="1146"/>
      <c r="I332" s="1159">
        <v>4</v>
      </c>
      <c r="J332" s="1160">
        <v>5.5</v>
      </c>
      <c r="K332" s="1161" t="s">
        <v>1319</v>
      </c>
      <c r="L332" s="1161" t="s">
        <v>1320</v>
      </c>
      <c r="M332" s="1159" t="str">
        <f>'[4]INDUK JARINGAN'!K301</f>
        <v>P</v>
      </c>
      <c r="N332" s="1179" t="s">
        <v>1871</v>
      </c>
      <c r="O332" s="1179" t="s">
        <v>1872</v>
      </c>
      <c r="P332" s="1156"/>
      <c r="R332" s="1151" t="s">
        <v>1873</v>
      </c>
    </row>
    <row r="333" spans="2:18" s="1151" customFormat="1" ht="20.100000000000001" customHeight="1">
      <c r="B333" s="1141">
        <f t="shared" si="24"/>
        <v>273</v>
      </c>
      <c r="C333" s="1176">
        <f t="shared" si="23"/>
        <v>273</v>
      </c>
      <c r="D333" s="1169">
        <v>3.004</v>
      </c>
      <c r="E333" s="1178" t="s">
        <v>287</v>
      </c>
      <c r="F333" s="1154">
        <v>6.7240000000000002</v>
      </c>
      <c r="G333" s="1146">
        <f t="shared" si="22"/>
        <v>6.7240000000000002</v>
      </c>
      <c r="H333" s="1146"/>
      <c r="I333" s="1159">
        <v>4</v>
      </c>
      <c r="J333" s="1160">
        <v>6</v>
      </c>
      <c r="K333" s="1161" t="s">
        <v>1319</v>
      </c>
      <c r="L333" s="1161" t="s">
        <v>1320</v>
      </c>
      <c r="M333" s="1159" t="str">
        <f>'[4]INDUK JARINGAN'!K302</f>
        <v>P</v>
      </c>
      <c r="N333" s="1179" t="s">
        <v>1874</v>
      </c>
      <c r="O333" s="1179" t="s">
        <v>1875</v>
      </c>
      <c r="P333" s="1156"/>
      <c r="R333" s="1151" t="s">
        <v>1876</v>
      </c>
    </row>
    <row r="334" spans="2:18" s="1151" customFormat="1" ht="20.100000000000001" customHeight="1">
      <c r="B334" s="1141">
        <f t="shared" si="24"/>
        <v>274</v>
      </c>
      <c r="C334" s="1176">
        <f t="shared" si="23"/>
        <v>274</v>
      </c>
      <c r="D334" s="1169">
        <v>3.0049999999999999</v>
      </c>
      <c r="E334" s="1178" t="s">
        <v>288</v>
      </c>
      <c r="F334" s="1154">
        <v>3.77</v>
      </c>
      <c r="G334" s="1146">
        <f t="shared" si="22"/>
        <v>3.77</v>
      </c>
      <c r="H334" s="1146"/>
      <c r="I334" s="1159">
        <v>3</v>
      </c>
      <c r="J334" s="1160">
        <v>5.5</v>
      </c>
      <c r="K334" s="1161" t="s">
        <v>1319</v>
      </c>
      <c r="L334" s="1161" t="s">
        <v>1320</v>
      </c>
      <c r="M334" s="1159" t="str">
        <f>'[4]INDUK JARINGAN'!K303</f>
        <v>K</v>
      </c>
      <c r="N334" s="1179" t="s">
        <v>1872</v>
      </c>
      <c r="O334" s="1179" t="s">
        <v>1877</v>
      </c>
      <c r="P334" s="1156"/>
      <c r="R334" s="1151" t="s">
        <v>1878</v>
      </c>
    </row>
    <row r="335" spans="2:18" s="1151" customFormat="1" ht="25.5" customHeight="1">
      <c r="B335" s="1141">
        <f t="shared" si="24"/>
        <v>275</v>
      </c>
      <c r="C335" s="1176">
        <f>C334+1</f>
        <v>275</v>
      </c>
      <c r="D335" s="1169">
        <v>3.0059999999999998</v>
      </c>
      <c r="E335" s="1178" t="s">
        <v>289</v>
      </c>
      <c r="F335" s="1154">
        <v>2.3220000000000001</v>
      </c>
      <c r="G335" s="1146">
        <f t="shared" si="22"/>
        <v>2.3220000000000001</v>
      </c>
      <c r="H335" s="1146"/>
      <c r="I335" s="1159">
        <v>4</v>
      </c>
      <c r="J335" s="1160">
        <v>5.5</v>
      </c>
      <c r="K335" s="1161" t="s">
        <v>1319</v>
      </c>
      <c r="L335" s="1161" t="s">
        <v>1320</v>
      </c>
      <c r="M335" s="1159" t="str">
        <f>'[4]INDUK JARINGAN'!K304</f>
        <v>P</v>
      </c>
      <c r="N335" s="1179" t="s">
        <v>1879</v>
      </c>
      <c r="O335" s="1179" t="s">
        <v>1880</v>
      </c>
      <c r="P335" s="1156"/>
      <c r="R335" s="1151" t="s">
        <v>1881</v>
      </c>
    </row>
    <row r="336" spans="2:18" s="1151" customFormat="1" ht="27.75" customHeight="1">
      <c r="B336" s="1141">
        <f t="shared" si="24"/>
        <v>276</v>
      </c>
      <c r="C336" s="1176">
        <f t="shared" si="23"/>
        <v>276</v>
      </c>
      <c r="D336" s="1169">
        <v>3.0070000000000001</v>
      </c>
      <c r="E336" s="1178" t="s">
        <v>290</v>
      </c>
      <c r="F336" s="1154">
        <v>3.9020000000000001</v>
      </c>
      <c r="G336" s="1146">
        <f t="shared" si="22"/>
        <v>3.9020000000000001</v>
      </c>
      <c r="H336" s="1146"/>
      <c r="I336" s="1159">
        <v>4</v>
      </c>
      <c r="J336" s="1160">
        <v>6</v>
      </c>
      <c r="K336" s="1161" t="s">
        <v>1319</v>
      </c>
      <c r="L336" s="1161" t="s">
        <v>1320</v>
      </c>
      <c r="M336" s="1159" t="str">
        <f>'[4]INDUK JARINGAN'!K305</f>
        <v>P</v>
      </c>
      <c r="N336" s="1179" t="s">
        <v>1882</v>
      </c>
      <c r="O336" s="1179" t="s">
        <v>1883</v>
      </c>
      <c r="P336" s="1156"/>
      <c r="R336" s="1151" t="s">
        <v>1884</v>
      </c>
    </row>
    <row r="337" spans="2:18" s="1151" customFormat="1" ht="27" customHeight="1">
      <c r="B337" s="1141">
        <f t="shared" si="24"/>
        <v>277</v>
      </c>
      <c r="C337" s="1176">
        <f t="shared" si="23"/>
        <v>277</v>
      </c>
      <c r="D337" s="1169">
        <v>3.008</v>
      </c>
      <c r="E337" s="1178" t="s">
        <v>291</v>
      </c>
      <c r="F337" s="1154">
        <v>6.2610000000000001</v>
      </c>
      <c r="G337" s="1146">
        <f t="shared" si="22"/>
        <v>6.2610000000000001</v>
      </c>
      <c r="H337" s="1146"/>
      <c r="I337" s="1159">
        <v>4</v>
      </c>
      <c r="J337" s="1160">
        <v>6</v>
      </c>
      <c r="K337" s="1161" t="s">
        <v>1319</v>
      </c>
      <c r="L337" s="1161" t="s">
        <v>1320</v>
      </c>
      <c r="M337" s="1159" t="str">
        <f>'[4]INDUK JARINGAN'!K306</f>
        <v>P</v>
      </c>
      <c r="N337" s="1179" t="s">
        <v>1885</v>
      </c>
      <c r="O337" s="1179" t="s">
        <v>1886</v>
      </c>
      <c r="P337" s="1156"/>
    </row>
    <row r="338" spans="2:18" s="1151" customFormat="1" ht="28.5" customHeight="1">
      <c r="B338" s="1141">
        <f t="shared" si="24"/>
        <v>278</v>
      </c>
      <c r="C338" s="1176">
        <f t="shared" si="23"/>
        <v>278</v>
      </c>
      <c r="D338" s="1169">
        <v>3.0089999999999999</v>
      </c>
      <c r="E338" s="1178" t="s">
        <v>292</v>
      </c>
      <c r="F338" s="1154">
        <v>3.472</v>
      </c>
      <c r="G338" s="1146">
        <f t="shared" si="22"/>
        <v>3.472</v>
      </c>
      <c r="H338" s="1146"/>
      <c r="I338" s="1159">
        <v>3.5</v>
      </c>
      <c r="J338" s="1160">
        <v>5.5</v>
      </c>
      <c r="K338" s="1161" t="s">
        <v>1319</v>
      </c>
      <c r="L338" s="1161" t="s">
        <v>1320</v>
      </c>
      <c r="M338" s="1159" t="str">
        <f>'[4]INDUK JARINGAN'!K307</f>
        <v>K</v>
      </c>
      <c r="N338" s="1179" t="s">
        <v>1886</v>
      </c>
      <c r="O338" s="1179" t="s">
        <v>1887</v>
      </c>
      <c r="P338" s="1156"/>
      <c r="R338" s="1151" t="s">
        <v>1888</v>
      </c>
    </row>
    <row r="339" spans="2:18" s="1151" customFormat="1" ht="27" customHeight="1">
      <c r="B339" s="1141">
        <f t="shared" si="24"/>
        <v>279</v>
      </c>
      <c r="C339" s="1176">
        <f t="shared" si="23"/>
        <v>279</v>
      </c>
      <c r="D339" s="1186">
        <v>3.01</v>
      </c>
      <c r="E339" s="1178" t="s">
        <v>293</v>
      </c>
      <c r="F339" s="1154">
        <v>2.9980000000000002</v>
      </c>
      <c r="G339" s="1146">
        <f t="shared" si="22"/>
        <v>2.9980000000000002</v>
      </c>
      <c r="H339" s="1146"/>
      <c r="I339" s="1159">
        <v>3</v>
      </c>
      <c r="J339" s="1160">
        <v>5</v>
      </c>
      <c r="K339" s="1161" t="s">
        <v>1319</v>
      </c>
      <c r="L339" s="1161" t="s">
        <v>1320</v>
      </c>
      <c r="M339" s="1159" t="str">
        <f>'[4]INDUK JARINGAN'!K308</f>
        <v>K</v>
      </c>
      <c r="N339" s="1179" t="s">
        <v>1889</v>
      </c>
      <c r="O339" s="1179" t="s">
        <v>1890</v>
      </c>
      <c r="P339" s="1156"/>
      <c r="R339" s="1151" t="s">
        <v>1891</v>
      </c>
    </row>
    <row r="340" spans="2:18" s="1151" customFormat="1" ht="26.25" customHeight="1">
      <c r="B340" s="1141">
        <f t="shared" si="24"/>
        <v>280</v>
      </c>
      <c r="C340" s="1176">
        <f t="shared" si="23"/>
        <v>280</v>
      </c>
      <c r="D340" s="1169">
        <v>3.0110000000000001</v>
      </c>
      <c r="E340" s="1178" t="s">
        <v>294</v>
      </c>
      <c r="F340" s="1154">
        <v>2.6970000000000001</v>
      </c>
      <c r="G340" s="1146">
        <f t="shared" si="22"/>
        <v>2.6970000000000001</v>
      </c>
      <c r="H340" s="1146"/>
      <c r="I340" s="1159">
        <v>3</v>
      </c>
      <c r="J340" s="1160">
        <v>6</v>
      </c>
      <c r="K340" s="1161" t="s">
        <v>1319</v>
      </c>
      <c r="L340" s="1161" t="s">
        <v>1320</v>
      </c>
      <c r="M340" s="1159" t="str">
        <f>'[4]INDUK JARINGAN'!K309</f>
        <v>K</v>
      </c>
      <c r="N340" s="1179" t="s">
        <v>1868</v>
      </c>
      <c r="O340" s="1179" t="s">
        <v>1892</v>
      </c>
      <c r="P340" s="1156"/>
      <c r="R340" s="1151" t="s">
        <v>1893</v>
      </c>
    </row>
    <row r="341" spans="2:18" s="1151" customFormat="1" ht="27.75" customHeight="1">
      <c r="B341" s="1141">
        <f t="shared" si="24"/>
        <v>281</v>
      </c>
      <c r="C341" s="1176">
        <f t="shared" si="23"/>
        <v>281</v>
      </c>
      <c r="D341" s="1169">
        <v>3.012</v>
      </c>
      <c r="E341" s="1178" t="s">
        <v>295</v>
      </c>
      <c r="F341" s="1154">
        <v>2.1640000000000001</v>
      </c>
      <c r="G341" s="1146">
        <f t="shared" si="22"/>
        <v>2.1640000000000001</v>
      </c>
      <c r="H341" s="1146"/>
      <c r="I341" s="1159">
        <v>3</v>
      </c>
      <c r="J341" s="1160">
        <v>5</v>
      </c>
      <c r="K341" s="1161" t="s">
        <v>1319</v>
      </c>
      <c r="L341" s="1161" t="s">
        <v>1320</v>
      </c>
      <c r="M341" s="1159" t="str">
        <f>'[4]INDUK JARINGAN'!K310</f>
        <v>P</v>
      </c>
      <c r="N341" s="1179" t="s">
        <v>1894</v>
      </c>
      <c r="O341" s="1179" t="s">
        <v>1895</v>
      </c>
      <c r="P341" s="1156"/>
      <c r="R341" s="1151" t="s">
        <v>1896</v>
      </c>
    </row>
    <row r="342" spans="2:18" s="1151" customFormat="1" ht="27" customHeight="1">
      <c r="B342" s="1141">
        <f t="shared" si="24"/>
        <v>282</v>
      </c>
      <c r="C342" s="1176">
        <f t="shared" si="23"/>
        <v>282</v>
      </c>
      <c r="D342" s="1169">
        <v>3.0129999999999999</v>
      </c>
      <c r="E342" s="1178" t="s">
        <v>296</v>
      </c>
      <c r="F342" s="1154">
        <v>1.3069999999999999</v>
      </c>
      <c r="G342" s="1146">
        <f t="shared" si="22"/>
        <v>1.3069999999999999</v>
      </c>
      <c r="H342" s="1146"/>
      <c r="I342" s="1159">
        <v>3</v>
      </c>
      <c r="J342" s="1160">
        <v>5</v>
      </c>
      <c r="K342" s="1161" t="s">
        <v>1319</v>
      </c>
      <c r="L342" s="1161" t="s">
        <v>1320</v>
      </c>
      <c r="M342" s="1159" t="str">
        <f>'[4]INDUK JARINGAN'!K311</f>
        <v>K</v>
      </c>
      <c r="N342" s="1179" t="s">
        <v>1897</v>
      </c>
      <c r="O342" s="1179" t="s">
        <v>1898</v>
      </c>
      <c r="P342" s="1156"/>
    </row>
    <row r="343" spans="2:18" s="1151" customFormat="1" ht="20.100000000000001" customHeight="1">
      <c r="B343" s="1141">
        <f t="shared" si="24"/>
        <v>283</v>
      </c>
      <c r="C343" s="1176">
        <f t="shared" si="23"/>
        <v>283</v>
      </c>
      <c r="D343" s="1169">
        <v>3.0139999999999998</v>
      </c>
      <c r="E343" s="1178" t="s">
        <v>297</v>
      </c>
      <c r="F343" s="1154">
        <v>3.0990000000000002</v>
      </c>
      <c r="G343" s="1146">
        <f t="shared" si="22"/>
        <v>3.0990000000000002</v>
      </c>
      <c r="H343" s="1146"/>
      <c r="I343" s="1159">
        <v>4</v>
      </c>
      <c r="J343" s="1160">
        <v>6</v>
      </c>
      <c r="K343" s="1161" t="s">
        <v>1319</v>
      </c>
      <c r="L343" s="1161" t="s">
        <v>1320</v>
      </c>
      <c r="M343" s="1159" t="str">
        <f>'[4]INDUK JARINGAN'!K312</f>
        <v>K</v>
      </c>
      <c r="N343" s="1179" t="s">
        <v>1899</v>
      </c>
      <c r="O343" s="1179" t="s">
        <v>1900</v>
      </c>
      <c r="P343" s="1156"/>
    </row>
    <row r="344" spans="2:18" s="1151" customFormat="1" ht="20.100000000000001" customHeight="1">
      <c r="B344" s="1141">
        <f t="shared" si="24"/>
        <v>284</v>
      </c>
      <c r="C344" s="1176">
        <f t="shared" si="23"/>
        <v>284</v>
      </c>
      <c r="D344" s="1169">
        <v>3.0150000000000001</v>
      </c>
      <c r="E344" s="1178" t="s">
        <v>298</v>
      </c>
      <c r="F344" s="1154">
        <v>4.1070000000000002</v>
      </c>
      <c r="G344" s="1146">
        <f t="shared" si="22"/>
        <v>4.1070000000000002</v>
      </c>
      <c r="H344" s="1146"/>
      <c r="I344" s="1159">
        <v>3</v>
      </c>
      <c r="J344" s="1160">
        <v>5</v>
      </c>
      <c r="K344" s="1161" t="s">
        <v>1319</v>
      </c>
      <c r="L344" s="1161" t="s">
        <v>1320</v>
      </c>
      <c r="M344" s="1159" t="str">
        <f>'[4]INDUK JARINGAN'!K313</f>
        <v>K</v>
      </c>
      <c r="N344" s="1179" t="s">
        <v>1901</v>
      </c>
      <c r="O344" s="1179" t="s">
        <v>1868</v>
      </c>
      <c r="P344" s="1156"/>
      <c r="R344" s="1151" t="s">
        <v>1902</v>
      </c>
    </row>
    <row r="345" spans="2:18" s="1151" customFormat="1" ht="27.75" customHeight="1">
      <c r="B345" s="1141">
        <f t="shared" si="24"/>
        <v>285</v>
      </c>
      <c r="C345" s="1176">
        <f t="shared" si="23"/>
        <v>285</v>
      </c>
      <c r="D345" s="1169">
        <v>3.016</v>
      </c>
      <c r="E345" s="1178" t="s">
        <v>299</v>
      </c>
      <c r="F345" s="1166">
        <v>2.5</v>
      </c>
      <c r="G345" s="1146">
        <f t="shared" si="22"/>
        <v>2.5</v>
      </c>
      <c r="H345" s="1146"/>
      <c r="I345" s="1159">
        <v>3</v>
      </c>
      <c r="J345" s="1160">
        <v>5</v>
      </c>
      <c r="K345" s="1161" t="s">
        <v>1319</v>
      </c>
      <c r="L345" s="1161" t="s">
        <v>1320</v>
      </c>
      <c r="M345" s="1159" t="str">
        <f>'[4]INDUK JARINGAN'!K314</f>
        <v>K</v>
      </c>
      <c r="N345" s="1179" t="s">
        <v>1903</v>
      </c>
      <c r="O345" s="1179" t="s">
        <v>1904</v>
      </c>
      <c r="P345" s="1156"/>
      <c r="R345" s="1151" t="s">
        <v>1905</v>
      </c>
    </row>
    <row r="346" spans="2:18" s="1151" customFormat="1" ht="20.100000000000001" customHeight="1">
      <c r="B346" s="1141">
        <f t="shared" si="24"/>
        <v>286</v>
      </c>
      <c r="C346" s="1176">
        <f t="shared" si="23"/>
        <v>286</v>
      </c>
      <c r="D346" s="1169">
        <v>3.0169999999999999</v>
      </c>
      <c r="E346" s="1197" t="s">
        <v>300</v>
      </c>
      <c r="F346" s="1181">
        <v>2.7530000000000001</v>
      </c>
      <c r="G346" s="1146">
        <f t="shared" si="22"/>
        <v>2.7530000000000001</v>
      </c>
      <c r="H346" s="1146"/>
      <c r="I346" s="1198">
        <v>3</v>
      </c>
      <c r="J346" s="1160"/>
      <c r="K346" s="1161" t="s">
        <v>1319</v>
      </c>
      <c r="L346" s="1161" t="s">
        <v>1320</v>
      </c>
      <c r="M346" s="1159" t="str">
        <f>'[4]INDUK JARINGAN'!K315</f>
        <v>K</v>
      </c>
      <c r="N346" s="1179" t="s">
        <v>1906</v>
      </c>
      <c r="O346" s="1179" t="s">
        <v>1907</v>
      </c>
      <c r="P346" s="1156"/>
    </row>
    <row r="347" spans="2:18" s="1151" customFormat="1" ht="20.100000000000001" customHeight="1">
      <c r="B347" s="1141">
        <f t="shared" si="24"/>
        <v>287</v>
      </c>
      <c r="C347" s="1176">
        <f t="shared" si="23"/>
        <v>287</v>
      </c>
      <c r="D347" s="1169">
        <v>3.0179999999999998</v>
      </c>
      <c r="E347" s="1178" t="s">
        <v>301</v>
      </c>
      <c r="F347" s="1181">
        <v>3.55</v>
      </c>
      <c r="G347" s="1146">
        <f>F347</f>
        <v>3.55</v>
      </c>
      <c r="H347" s="1146"/>
      <c r="I347" s="1198">
        <v>3</v>
      </c>
      <c r="J347" s="1199">
        <v>5</v>
      </c>
      <c r="K347" s="1161" t="s">
        <v>1319</v>
      </c>
      <c r="L347" s="1161" t="s">
        <v>1320</v>
      </c>
      <c r="M347" s="1159" t="str">
        <f>'[4]INDUK JARINGAN'!K316</f>
        <v>K</v>
      </c>
      <c r="N347" s="1179" t="s">
        <v>1908</v>
      </c>
      <c r="O347" s="1179" t="s">
        <v>1909</v>
      </c>
      <c r="P347" s="1156"/>
      <c r="R347" s="1151" t="s">
        <v>1910</v>
      </c>
    </row>
    <row r="348" spans="2:18" s="1151" customFormat="1" ht="20.100000000000001" customHeight="1">
      <c r="B348" s="1141"/>
      <c r="C348" s="1168"/>
      <c r="D348" s="1169"/>
      <c r="E348" s="1153"/>
      <c r="F348" s="1183"/>
      <c r="G348" s="1146"/>
      <c r="H348" s="1146"/>
      <c r="I348" s="1200"/>
      <c r="J348" s="1201"/>
      <c r="K348" s="1148"/>
      <c r="L348" s="1148"/>
      <c r="M348" s="1202"/>
      <c r="N348" s="1149"/>
      <c r="O348" s="1149"/>
      <c r="P348" s="1156"/>
    </row>
    <row r="349" spans="2:18" s="1151" customFormat="1" ht="20.100000000000001" customHeight="1">
      <c r="B349" s="1141"/>
      <c r="C349" s="1134" t="s">
        <v>1911</v>
      </c>
      <c r="D349" s="1169"/>
      <c r="E349" s="1153"/>
      <c r="F349" s="1171">
        <f>SUM(F350:F381)</f>
        <v>26.09</v>
      </c>
      <c r="G349" s="1172">
        <f t="shared" ref="G349:G378" si="25">F349</f>
        <v>26.09</v>
      </c>
      <c r="H349" s="1172"/>
      <c r="I349" s="1203"/>
      <c r="J349" s="1204"/>
      <c r="K349" s="1148"/>
      <c r="L349" s="1148"/>
      <c r="M349" s="1205"/>
      <c r="N349" s="1149"/>
      <c r="O349" s="1149"/>
      <c r="P349" s="1175"/>
      <c r="Q349" s="1206"/>
    </row>
    <row r="350" spans="2:18" s="1151" customFormat="1" ht="20.100000000000001" customHeight="1">
      <c r="B350" s="1141">
        <f>B347+1</f>
        <v>288</v>
      </c>
      <c r="C350" s="1176">
        <f>C347+1</f>
        <v>288</v>
      </c>
      <c r="D350" s="1169">
        <v>3.0190000000000001</v>
      </c>
      <c r="E350" s="1178" t="s">
        <v>302</v>
      </c>
      <c r="F350" s="1154">
        <v>0.68200000000000005</v>
      </c>
      <c r="G350" s="1146">
        <f t="shared" si="25"/>
        <v>0.68200000000000005</v>
      </c>
      <c r="H350" s="1146"/>
      <c r="I350" s="1155">
        <v>4</v>
      </c>
      <c r="J350" s="1147">
        <v>6.5</v>
      </c>
      <c r="K350" s="1148" t="s">
        <v>1319</v>
      </c>
      <c r="L350" s="1148" t="s">
        <v>1320</v>
      </c>
      <c r="M350" s="1155" t="str">
        <f>'[4]INDUK JARINGAN'!K319</f>
        <v>P</v>
      </c>
      <c r="N350" s="1149" t="s">
        <v>1912</v>
      </c>
      <c r="O350" s="1149" t="s">
        <v>1913</v>
      </c>
      <c r="P350" s="1156"/>
    </row>
    <row r="351" spans="2:18" s="1151" customFormat="1" ht="20.100000000000001" customHeight="1">
      <c r="B351" s="1141">
        <f>B350+1</f>
        <v>289</v>
      </c>
      <c r="C351" s="1176">
        <f>C350+1</f>
        <v>289</v>
      </c>
      <c r="D351" s="1186">
        <v>3.02</v>
      </c>
      <c r="E351" s="1178" t="s">
        <v>303</v>
      </c>
      <c r="F351" s="1154">
        <v>0.14499999999999999</v>
      </c>
      <c r="G351" s="1146">
        <f t="shared" si="25"/>
        <v>0.14499999999999999</v>
      </c>
      <c r="H351" s="1146"/>
      <c r="I351" s="1155">
        <v>4</v>
      </c>
      <c r="J351" s="1147">
        <v>6.5</v>
      </c>
      <c r="K351" s="1148" t="s">
        <v>1319</v>
      </c>
      <c r="L351" s="1148" t="s">
        <v>1320</v>
      </c>
      <c r="M351" s="1155" t="str">
        <f>'[4]INDUK JARINGAN'!K320</f>
        <v>K</v>
      </c>
      <c r="N351" s="1149" t="s">
        <v>1913</v>
      </c>
      <c r="O351" s="1149" t="s">
        <v>1914</v>
      </c>
      <c r="P351" s="1156"/>
    </row>
    <row r="352" spans="2:18" s="1151" customFormat="1" ht="20.100000000000001" customHeight="1">
      <c r="B352" s="1141">
        <f t="shared" ref="B352:C367" si="26">B351+1</f>
        <v>290</v>
      </c>
      <c r="C352" s="1176">
        <f t="shared" si="26"/>
        <v>290</v>
      </c>
      <c r="D352" s="1169">
        <v>3.0209999999999999</v>
      </c>
      <c r="E352" s="1178" t="s">
        <v>304</v>
      </c>
      <c r="F352" s="1154">
        <v>0.58899999999999997</v>
      </c>
      <c r="G352" s="1146">
        <f t="shared" si="25"/>
        <v>0.58899999999999997</v>
      </c>
      <c r="H352" s="1146"/>
      <c r="I352" s="1155">
        <v>4</v>
      </c>
      <c r="J352" s="1147">
        <v>4</v>
      </c>
      <c r="K352" s="1148" t="s">
        <v>1319</v>
      </c>
      <c r="L352" s="1148" t="s">
        <v>1320</v>
      </c>
      <c r="M352" s="1155" t="str">
        <f>'[4]INDUK JARINGAN'!K321</f>
        <v>P</v>
      </c>
      <c r="N352" s="1149" t="s">
        <v>1915</v>
      </c>
      <c r="O352" s="1149" t="s">
        <v>1916</v>
      </c>
      <c r="P352" s="1156"/>
    </row>
    <row r="353" spans="2:16" s="1151" customFormat="1" ht="20.100000000000001" customHeight="1">
      <c r="B353" s="1141">
        <f t="shared" si="26"/>
        <v>291</v>
      </c>
      <c r="C353" s="1176">
        <f t="shared" si="26"/>
        <v>291</v>
      </c>
      <c r="D353" s="1186">
        <v>3.0219999999999998</v>
      </c>
      <c r="E353" s="1178" t="s">
        <v>305</v>
      </c>
      <c r="F353" s="1154">
        <v>0.371</v>
      </c>
      <c r="G353" s="1146">
        <f t="shared" si="25"/>
        <v>0.371</v>
      </c>
      <c r="H353" s="1146"/>
      <c r="I353" s="1155">
        <v>4</v>
      </c>
      <c r="J353" s="1147">
        <v>6</v>
      </c>
      <c r="K353" s="1148" t="s">
        <v>1319</v>
      </c>
      <c r="L353" s="1148" t="s">
        <v>1320</v>
      </c>
      <c r="M353" s="1155" t="str">
        <f>'[4]INDUK JARINGAN'!K322</f>
        <v>K</v>
      </c>
      <c r="N353" s="1149" t="s">
        <v>1916</v>
      </c>
      <c r="O353" s="1149" t="s">
        <v>1917</v>
      </c>
      <c r="P353" s="1156"/>
    </row>
    <row r="354" spans="2:16" s="1151" customFormat="1" ht="27" customHeight="1">
      <c r="B354" s="1141">
        <f t="shared" si="26"/>
        <v>292</v>
      </c>
      <c r="C354" s="1176">
        <f t="shared" si="26"/>
        <v>292</v>
      </c>
      <c r="D354" s="1169">
        <v>3.0230000000000001</v>
      </c>
      <c r="E354" s="1178" t="s">
        <v>306</v>
      </c>
      <c r="F354" s="1154">
        <v>0.51300000000000001</v>
      </c>
      <c r="G354" s="1146">
        <f t="shared" si="25"/>
        <v>0.51300000000000001</v>
      </c>
      <c r="H354" s="1146"/>
      <c r="I354" s="1155">
        <v>4</v>
      </c>
      <c r="J354" s="1147">
        <v>6</v>
      </c>
      <c r="K354" s="1148" t="s">
        <v>1319</v>
      </c>
      <c r="L354" s="1148" t="s">
        <v>1320</v>
      </c>
      <c r="M354" s="1155" t="str">
        <f>'[4]INDUK JARINGAN'!K323</f>
        <v>K</v>
      </c>
      <c r="N354" s="1149" t="s">
        <v>1918</v>
      </c>
      <c r="O354" s="1149" t="s">
        <v>1919</v>
      </c>
      <c r="P354" s="1156"/>
    </row>
    <row r="355" spans="2:16" s="1151" customFormat="1" ht="27" customHeight="1">
      <c r="B355" s="1141">
        <f t="shared" si="26"/>
        <v>293</v>
      </c>
      <c r="C355" s="1176">
        <f t="shared" si="26"/>
        <v>293</v>
      </c>
      <c r="D355" s="1186">
        <v>3.024</v>
      </c>
      <c r="E355" s="1178" t="s">
        <v>307</v>
      </c>
      <c r="F355" s="1154">
        <v>0.14399999999999999</v>
      </c>
      <c r="G355" s="1146">
        <f t="shared" si="25"/>
        <v>0.14399999999999999</v>
      </c>
      <c r="H355" s="1146"/>
      <c r="I355" s="1155">
        <v>5</v>
      </c>
      <c r="J355" s="1147">
        <v>6</v>
      </c>
      <c r="K355" s="1148" t="s">
        <v>1319</v>
      </c>
      <c r="L355" s="1148" t="s">
        <v>1320</v>
      </c>
      <c r="M355" s="1155" t="str">
        <f>'[4]INDUK JARINGAN'!K324</f>
        <v>K</v>
      </c>
      <c r="N355" s="1149" t="s">
        <v>1920</v>
      </c>
      <c r="O355" s="1149" t="s">
        <v>1921</v>
      </c>
      <c r="P355" s="1156"/>
    </row>
    <row r="356" spans="2:16" s="1151" customFormat="1" ht="20.100000000000001" customHeight="1">
      <c r="B356" s="1141">
        <f t="shared" si="26"/>
        <v>294</v>
      </c>
      <c r="C356" s="1176">
        <f t="shared" si="26"/>
        <v>294</v>
      </c>
      <c r="D356" s="1169">
        <v>3.0249999999999999</v>
      </c>
      <c r="E356" s="1178" t="s">
        <v>308</v>
      </c>
      <c r="F356" s="1154">
        <v>0.161</v>
      </c>
      <c r="G356" s="1146">
        <f t="shared" si="25"/>
        <v>0.161</v>
      </c>
      <c r="H356" s="1146"/>
      <c r="I356" s="1155">
        <v>4</v>
      </c>
      <c r="J356" s="1147">
        <v>6</v>
      </c>
      <c r="K356" s="1148" t="s">
        <v>1319</v>
      </c>
      <c r="L356" s="1148" t="s">
        <v>1320</v>
      </c>
      <c r="M356" s="1155" t="str">
        <f>'[4]INDUK JARINGAN'!K325</f>
        <v>K</v>
      </c>
      <c r="N356" s="1149" t="s">
        <v>1922</v>
      </c>
      <c r="O356" s="1149" t="s">
        <v>1923</v>
      </c>
      <c r="P356" s="1156"/>
    </row>
    <row r="357" spans="2:16" s="1151" customFormat="1" ht="21" customHeight="1">
      <c r="B357" s="1141">
        <f t="shared" si="26"/>
        <v>295</v>
      </c>
      <c r="C357" s="1176">
        <f t="shared" si="26"/>
        <v>295</v>
      </c>
      <c r="D357" s="1186">
        <v>3.0259999999999998</v>
      </c>
      <c r="E357" s="1178" t="s">
        <v>309</v>
      </c>
      <c r="F357" s="1154">
        <v>0.255</v>
      </c>
      <c r="G357" s="1146">
        <f t="shared" si="25"/>
        <v>0.255</v>
      </c>
      <c r="H357" s="1146"/>
      <c r="I357" s="1155">
        <v>3</v>
      </c>
      <c r="J357" s="1147">
        <v>5</v>
      </c>
      <c r="K357" s="1148" t="s">
        <v>1319</v>
      </c>
      <c r="L357" s="1148" t="s">
        <v>1320</v>
      </c>
      <c r="M357" s="1155" t="str">
        <f>'[4]INDUK JARINGAN'!K326</f>
        <v>P</v>
      </c>
      <c r="N357" s="1149" t="s">
        <v>1924</v>
      </c>
      <c r="O357" s="1149" t="s">
        <v>1925</v>
      </c>
      <c r="P357" s="1156"/>
    </row>
    <row r="358" spans="2:16" s="1151" customFormat="1" ht="28.5" customHeight="1">
      <c r="B358" s="1141">
        <f t="shared" si="26"/>
        <v>296</v>
      </c>
      <c r="C358" s="1176">
        <f t="shared" si="26"/>
        <v>296</v>
      </c>
      <c r="D358" s="1169">
        <v>3.0270000000000001</v>
      </c>
      <c r="E358" s="1178" t="s">
        <v>310</v>
      </c>
      <c r="F358" s="1154">
        <v>0.46500000000000002</v>
      </c>
      <c r="G358" s="1146">
        <f t="shared" si="25"/>
        <v>0.46500000000000002</v>
      </c>
      <c r="H358" s="1146"/>
      <c r="I358" s="1155">
        <v>4</v>
      </c>
      <c r="J358" s="1147">
        <v>6</v>
      </c>
      <c r="K358" s="1148" t="s">
        <v>1319</v>
      </c>
      <c r="L358" s="1148" t="s">
        <v>1320</v>
      </c>
      <c r="M358" s="1155" t="str">
        <f>'[4]INDUK JARINGAN'!K327</f>
        <v>P</v>
      </c>
      <c r="N358" s="1149" t="s">
        <v>1926</v>
      </c>
      <c r="O358" s="1149" t="s">
        <v>1927</v>
      </c>
      <c r="P358" s="1156"/>
    </row>
    <row r="359" spans="2:16" s="1151" customFormat="1" ht="20.100000000000001" customHeight="1">
      <c r="B359" s="1141">
        <f t="shared" si="26"/>
        <v>297</v>
      </c>
      <c r="C359" s="1176">
        <f t="shared" si="26"/>
        <v>297</v>
      </c>
      <c r="D359" s="1186">
        <v>3.028</v>
      </c>
      <c r="E359" s="1178" t="s">
        <v>311</v>
      </c>
      <c r="F359" s="1154">
        <v>0.441</v>
      </c>
      <c r="G359" s="1146">
        <f t="shared" si="25"/>
        <v>0.441</v>
      </c>
      <c r="H359" s="1146"/>
      <c r="I359" s="1155">
        <v>3</v>
      </c>
      <c r="J359" s="1147">
        <v>5</v>
      </c>
      <c r="K359" s="1148" t="s">
        <v>1319</v>
      </c>
      <c r="L359" s="1148" t="s">
        <v>1320</v>
      </c>
      <c r="M359" s="1155" t="str">
        <f>'[4]INDUK JARINGAN'!K328</f>
        <v>K</v>
      </c>
      <c r="N359" s="1149" t="s">
        <v>1918</v>
      </c>
      <c r="O359" s="1149" t="s">
        <v>1928</v>
      </c>
      <c r="P359" s="1156"/>
    </row>
    <row r="360" spans="2:16" s="1151" customFormat="1" ht="21.75" customHeight="1">
      <c r="B360" s="1141">
        <f t="shared" si="26"/>
        <v>298</v>
      </c>
      <c r="C360" s="1176">
        <f t="shared" si="26"/>
        <v>298</v>
      </c>
      <c r="D360" s="1169">
        <v>3.0289999999999999</v>
      </c>
      <c r="E360" s="1178" t="s">
        <v>312</v>
      </c>
      <c r="F360" s="1154">
        <v>1.76</v>
      </c>
      <c r="G360" s="1146">
        <f t="shared" si="25"/>
        <v>1.76</v>
      </c>
      <c r="H360" s="1146"/>
      <c r="I360" s="1155">
        <v>5</v>
      </c>
      <c r="J360" s="1147">
        <v>10</v>
      </c>
      <c r="K360" s="1148" t="s">
        <v>1319</v>
      </c>
      <c r="L360" s="1148" t="s">
        <v>1320</v>
      </c>
      <c r="M360" s="1155" t="str">
        <f>'[4]INDUK JARINGAN'!K329</f>
        <v>P</v>
      </c>
      <c r="N360" s="1149" t="s">
        <v>1929</v>
      </c>
      <c r="O360" s="1149" t="s">
        <v>1930</v>
      </c>
      <c r="P360" s="1156"/>
    </row>
    <row r="361" spans="2:16" s="1151" customFormat="1" ht="27" customHeight="1">
      <c r="B361" s="1141">
        <f t="shared" si="26"/>
        <v>299</v>
      </c>
      <c r="C361" s="1176">
        <f t="shared" si="26"/>
        <v>299</v>
      </c>
      <c r="D361" s="1186">
        <v>3.03</v>
      </c>
      <c r="E361" s="1178" t="s">
        <v>313</v>
      </c>
      <c r="F361" s="1154">
        <v>0.33700000000000002</v>
      </c>
      <c r="G361" s="1146">
        <f t="shared" si="25"/>
        <v>0.33700000000000002</v>
      </c>
      <c r="H361" s="1146"/>
      <c r="I361" s="1155">
        <v>5</v>
      </c>
      <c r="J361" s="1147">
        <v>13</v>
      </c>
      <c r="K361" s="1148" t="s">
        <v>1319</v>
      </c>
      <c r="L361" s="1148" t="s">
        <v>1320</v>
      </c>
      <c r="M361" s="1155" t="str">
        <f>'[4]INDUK JARINGAN'!K330</f>
        <v>P</v>
      </c>
      <c r="N361" s="1149" t="s">
        <v>1931</v>
      </c>
      <c r="O361" s="1149" t="s">
        <v>1932</v>
      </c>
      <c r="P361" s="1156"/>
    </row>
    <row r="362" spans="2:16" s="1151" customFormat="1" ht="27" customHeight="1">
      <c r="B362" s="1141">
        <f t="shared" si="26"/>
        <v>300</v>
      </c>
      <c r="C362" s="1176">
        <f>C361+1</f>
        <v>300</v>
      </c>
      <c r="D362" s="1169">
        <v>3.0310000000000001</v>
      </c>
      <c r="E362" s="1178" t="s">
        <v>314</v>
      </c>
      <c r="F362" s="1154">
        <v>0.93300000000000005</v>
      </c>
      <c r="G362" s="1146">
        <f t="shared" si="25"/>
        <v>0.93300000000000005</v>
      </c>
      <c r="H362" s="1146"/>
      <c r="I362" s="1155">
        <v>10</v>
      </c>
      <c r="J362" s="1147">
        <v>13</v>
      </c>
      <c r="K362" s="1148" t="s">
        <v>1319</v>
      </c>
      <c r="L362" s="1148" t="s">
        <v>1320</v>
      </c>
      <c r="M362" s="1155" t="str">
        <f>'[4]INDUK JARINGAN'!K331</f>
        <v>P</v>
      </c>
      <c r="N362" s="1149" t="s">
        <v>1933</v>
      </c>
      <c r="O362" s="1149" t="s">
        <v>1930</v>
      </c>
      <c r="P362" s="1156"/>
    </row>
    <row r="363" spans="2:16" s="1151" customFormat="1" ht="27.75" customHeight="1">
      <c r="B363" s="1141">
        <f t="shared" si="26"/>
        <v>301</v>
      </c>
      <c r="C363" s="1176">
        <f t="shared" si="26"/>
        <v>301</v>
      </c>
      <c r="D363" s="1186">
        <v>3.032</v>
      </c>
      <c r="E363" s="1178" t="s">
        <v>315</v>
      </c>
      <c r="F363" s="1164">
        <v>0.36499999999999999</v>
      </c>
      <c r="G363" s="1146">
        <f t="shared" si="25"/>
        <v>0.36499999999999999</v>
      </c>
      <c r="H363" s="1146"/>
      <c r="I363" s="1155">
        <v>3</v>
      </c>
      <c r="J363" s="1147">
        <v>6</v>
      </c>
      <c r="K363" s="1207" t="s">
        <v>1319</v>
      </c>
      <c r="L363" s="1207" t="s">
        <v>1320</v>
      </c>
      <c r="M363" s="1155" t="str">
        <f>'[4]INDUK JARINGAN'!K332</f>
        <v>K</v>
      </c>
      <c r="N363" s="1149" t="s">
        <v>1934</v>
      </c>
      <c r="O363" s="1149" t="s">
        <v>1935</v>
      </c>
      <c r="P363" s="1156"/>
    </row>
    <row r="364" spans="2:16" s="1151" customFormat="1" ht="27.75" customHeight="1">
      <c r="B364" s="1141">
        <f t="shared" si="26"/>
        <v>302</v>
      </c>
      <c r="C364" s="1176">
        <f t="shared" si="26"/>
        <v>302</v>
      </c>
      <c r="D364" s="1169">
        <v>3.0329999999999999</v>
      </c>
      <c r="E364" s="1178" t="s">
        <v>316</v>
      </c>
      <c r="F364" s="1154">
        <v>0.54800000000000004</v>
      </c>
      <c r="G364" s="1146">
        <f t="shared" si="25"/>
        <v>0.54800000000000004</v>
      </c>
      <c r="H364" s="1146"/>
      <c r="I364" s="1155">
        <v>10</v>
      </c>
      <c r="J364" s="1147">
        <v>12</v>
      </c>
      <c r="K364" s="1148" t="s">
        <v>1319</v>
      </c>
      <c r="L364" s="1148" t="s">
        <v>1320</v>
      </c>
      <c r="M364" s="1155" t="str">
        <f>'[4]INDUK JARINGAN'!K333</f>
        <v>K</v>
      </c>
      <c r="N364" s="1149" t="s">
        <v>1936</v>
      </c>
      <c r="O364" s="1149" t="s">
        <v>1937</v>
      </c>
      <c r="P364" s="1156"/>
    </row>
    <row r="365" spans="2:16" s="1151" customFormat="1" ht="26.25" customHeight="1">
      <c r="B365" s="1141">
        <f t="shared" si="26"/>
        <v>303</v>
      </c>
      <c r="C365" s="1176">
        <f t="shared" si="26"/>
        <v>303</v>
      </c>
      <c r="D365" s="1186">
        <v>3.0339999999999998</v>
      </c>
      <c r="E365" s="1178" t="s">
        <v>317</v>
      </c>
      <c r="F365" s="1154">
        <v>0.43099999999999999</v>
      </c>
      <c r="G365" s="1146">
        <f t="shared" si="25"/>
        <v>0.43099999999999999</v>
      </c>
      <c r="H365" s="1146"/>
      <c r="I365" s="1155">
        <v>4</v>
      </c>
      <c r="J365" s="1147">
        <v>6</v>
      </c>
      <c r="K365" s="1148" t="s">
        <v>1319</v>
      </c>
      <c r="L365" s="1148" t="s">
        <v>1320</v>
      </c>
      <c r="M365" s="1155" t="str">
        <f>'[4]INDUK JARINGAN'!K334</f>
        <v>K</v>
      </c>
      <c r="N365" s="1149" t="s">
        <v>1935</v>
      </c>
      <c r="O365" s="1149" t="s">
        <v>1938</v>
      </c>
      <c r="P365" s="1156"/>
    </row>
    <row r="366" spans="2:16" s="1151" customFormat="1" ht="26.25" customHeight="1">
      <c r="B366" s="1141">
        <f t="shared" si="26"/>
        <v>304</v>
      </c>
      <c r="C366" s="1176">
        <f>C365+1</f>
        <v>304</v>
      </c>
      <c r="D366" s="1169">
        <v>3.0350000000000001</v>
      </c>
      <c r="E366" s="1178" t="s">
        <v>318</v>
      </c>
      <c r="F366" s="1154">
        <v>1.0629999999999999</v>
      </c>
      <c r="G366" s="1146">
        <f t="shared" si="25"/>
        <v>1.0629999999999999</v>
      </c>
      <c r="H366" s="1146"/>
      <c r="I366" s="1155">
        <v>3</v>
      </c>
      <c r="J366" s="1147">
        <v>4</v>
      </c>
      <c r="K366" s="1148" t="s">
        <v>1319</v>
      </c>
      <c r="L366" s="1148" t="s">
        <v>1320</v>
      </c>
      <c r="M366" s="1155" t="str">
        <f>'[4]INDUK JARINGAN'!K335</f>
        <v>P</v>
      </c>
      <c r="N366" s="1149" t="s">
        <v>1939</v>
      </c>
      <c r="O366" s="1149" t="s">
        <v>1922</v>
      </c>
      <c r="P366" s="1156"/>
    </row>
    <row r="367" spans="2:16" s="1151" customFormat="1" ht="20.100000000000001" customHeight="1">
      <c r="B367" s="1141">
        <f t="shared" si="26"/>
        <v>305</v>
      </c>
      <c r="C367" s="1176">
        <f t="shared" si="26"/>
        <v>305</v>
      </c>
      <c r="D367" s="1186">
        <v>3.036</v>
      </c>
      <c r="E367" s="1178" t="s">
        <v>319</v>
      </c>
      <c r="F367" s="1154">
        <v>0.14899999999999999</v>
      </c>
      <c r="G367" s="1146">
        <f t="shared" si="25"/>
        <v>0.14899999999999999</v>
      </c>
      <c r="H367" s="1146"/>
      <c r="I367" s="1155">
        <v>3</v>
      </c>
      <c r="J367" s="1147">
        <v>3.5</v>
      </c>
      <c r="K367" s="1148" t="s">
        <v>1319</v>
      </c>
      <c r="L367" s="1148" t="s">
        <v>1320</v>
      </c>
      <c r="M367" s="1155" t="str">
        <f>'[4]INDUK JARINGAN'!K336</f>
        <v>K</v>
      </c>
      <c r="N367" s="1149" t="s">
        <v>1940</v>
      </c>
      <c r="O367" s="1149" t="s">
        <v>1934</v>
      </c>
      <c r="P367" s="1156"/>
    </row>
    <row r="368" spans="2:16" s="1151" customFormat="1" ht="20.100000000000001" customHeight="1">
      <c r="B368" s="1141">
        <f>B367+1</f>
        <v>306</v>
      </c>
      <c r="C368" s="1176">
        <f t="shared" ref="C368:C425" si="27">C367+1</f>
        <v>306</v>
      </c>
      <c r="D368" s="1169">
        <v>3.0369999999999999</v>
      </c>
      <c r="E368" s="1178" t="s">
        <v>320</v>
      </c>
      <c r="F368" s="1154">
        <v>0.17199999999999999</v>
      </c>
      <c r="G368" s="1146">
        <f t="shared" si="25"/>
        <v>0.17199999999999999</v>
      </c>
      <c r="H368" s="1146"/>
      <c r="I368" s="1155">
        <v>3</v>
      </c>
      <c r="J368" s="1147">
        <v>4</v>
      </c>
      <c r="K368" s="1148" t="s">
        <v>1319</v>
      </c>
      <c r="L368" s="1148" t="s">
        <v>1320</v>
      </c>
      <c r="M368" s="1155" t="str">
        <f>'[4]INDUK JARINGAN'!K337</f>
        <v>K</v>
      </c>
      <c r="N368" s="1149" t="s">
        <v>1940</v>
      </c>
      <c r="O368" s="1149" t="s">
        <v>1941</v>
      </c>
      <c r="P368" s="1156"/>
    </row>
    <row r="369" spans="2:18" s="1151" customFormat="1" ht="27" customHeight="1">
      <c r="B369" s="1141">
        <f t="shared" ref="B369:B381" si="28">B368+1</f>
        <v>307</v>
      </c>
      <c r="C369" s="1176">
        <f t="shared" si="27"/>
        <v>307</v>
      </c>
      <c r="D369" s="1186">
        <v>3.0379999999999998</v>
      </c>
      <c r="E369" s="1178" t="s">
        <v>321</v>
      </c>
      <c r="F369" s="1154">
        <v>0.22</v>
      </c>
      <c r="G369" s="1146">
        <f t="shared" si="25"/>
        <v>0.22</v>
      </c>
      <c r="H369" s="1146"/>
      <c r="I369" s="1155">
        <v>3</v>
      </c>
      <c r="J369" s="1147">
        <v>3.5</v>
      </c>
      <c r="K369" s="1148" t="s">
        <v>1319</v>
      </c>
      <c r="L369" s="1148" t="s">
        <v>1320</v>
      </c>
      <c r="M369" s="1155" t="str">
        <f>'[4]INDUK JARINGAN'!K338</f>
        <v>K</v>
      </c>
      <c r="N369" s="1149" t="s">
        <v>1942</v>
      </c>
      <c r="O369" s="1149" t="s">
        <v>1941</v>
      </c>
      <c r="P369" s="1156"/>
    </row>
    <row r="370" spans="2:18" s="1151" customFormat="1" ht="20.100000000000001" customHeight="1">
      <c r="B370" s="1141">
        <f t="shared" si="28"/>
        <v>308</v>
      </c>
      <c r="C370" s="1176">
        <f t="shared" si="27"/>
        <v>308</v>
      </c>
      <c r="D370" s="1169">
        <v>3.0390000000000001</v>
      </c>
      <c r="E370" s="1178" t="s">
        <v>322</v>
      </c>
      <c r="F370" s="1154">
        <v>0.14299999999999999</v>
      </c>
      <c r="G370" s="1146">
        <f t="shared" si="25"/>
        <v>0.14299999999999999</v>
      </c>
      <c r="H370" s="1146"/>
      <c r="I370" s="1155">
        <v>3</v>
      </c>
      <c r="J370" s="1147">
        <v>5</v>
      </c>
      <c r="K370" s="1148" t="s">
        <v>1319</v>
      </c>
      <c r="L370" s="1148" t="s">
        <v>1320</v>
      </c>
      <c r="M370" s="1155" t="str">
        <f>'[4]INDUK JARINGAN'!K339</f>
        <v>K</v>
      </c>
      <c r="N370" s="1149" t="s">
        <v>1940</v>
      </c>
      <c r="O370" s="1149" t="s">
        <v>1943</v>
      </c>
      <c r="P370" s="1156"/>
    </row>
    <row r="371" spans="2:18" s="1151" customFormat="1" ht="29.25" customHeight="1">
      <c r="B371" s="1141">
        <f t="shared" si="28"/>
        <v>309</v>
      </c>
      <c r="C371" s="1176">
        <f t="shared" si="27"/>
        <v>309</v>
      </c>
      <c r="D371" s="1186">
        <v>3.04</v>
      </c>
      <c r="E371" s="1178" t="s">
        <v>323</v>
      </c>
      <c r="F371" s="1154">
        <v>0.13600000000000001</v>
      </c>
      <c r="G371" s="1146">
        <f t="shared" si="25"/>
        <v>0.13600000000000001</v>
      </c>
      <c r="H371" s="1146"/>
      <c r="I371" s="1155">
        <v>2.5</v>
      </c>
      <c r="J371" s="1147">
        <v>4</v>
      </c>
      <c r="K371" s="1148" t="s">
        <v>1319</v>
      </c>
      <c r="L371" s="1148" t="s">
        <v>1320</v>
      </c>
      <c r="M371" s="1155" t="str">
        <f>'[4]INDUK JARINGAN'!K340</f>
        <v>K</v>
      </c>
      <c r="N371" s="1149" t="s">
        <v>1942</v>
      </c>
      <c r="O371" s="1149" t="s">
        <v>1943</v>
      </c>
      <c r="P371" s="1156"/>
    </row>
    <row r="372" spans="2:18" s="1151" customFormat="1" ht="27" customHeight="1">
      <c r="B372" s="1141">
        <f t="shared" si="28"/>
        <v>310</v>
      </c>
      <c r="C372" s="1176">
        <f t="shared" si="27"/>
        <v>310</v>
      </c>
      <c r="D372" s="1169">
        <v>3.0409999999999999</v>
      </c>
      <c r="E372" s="1178" t="s">
        <v>324</v>
      </c>
      <c r="F372" s="1154">
        <v>1.071</v>
      </c>
      <c r="G372" s="1146">
        <f t="shared" si="25"/>
        <v>1.071</v>
      </c>
      <c r="H372" s="1146"/>
      <c r="I372" s="1155">
        <v>3.5</v>
      </c>
      <c r="J372" s="1147">
        <v>6</v>
      </c>
      <c r="K372" s="1148" t="s">
        <v>1319</v>
      </c>
      <c r="L372" s="1148" t="s">
        <v>1320</v>
      </c>
      <c r="M372" s="1155" t="str">
        <f>'[4]INDUK JARINGAN'!K341</f>
        <v>P</v>
      </c>
      <c r="N372" s="1149" t="s">
        <v>1944</v>
      </c>
      <c r="O372" s="1149" t="s">
        <v>1945</v>
      </c>
      <c r="P372" s="1156"/>
    </row>
    <row r="373" spans="2:18" s="1151" customFormat="1" ht="20.100000000000001" customHeight="1">
      <c r="B373" s="1141">
        <f t="shared" si="28"/>
        <v>311</v>
      </c>
      <c r="C373" s="1176">
        <f t="shared" si="27"/>
        <v>311</v>
      </c>
      <c r="D373" s="1186">
        <v>3.0419999999999998</v>
      </c>
      <c r="E373" s="1178" t="s">
        <v>325</v>
      </c>
      <c r="F373" s="1154">
        <v>0.47</v>
      </c>
      <c r="G373" s="1146">
        <f t="shared" si="25"/>
        <v>0.47</v>
      </c>
      <c r="H373" s="1146"/>
      <c r="I373" s="1155">
        <v>3</v>
      </c>
      <c r="J373" s="1147">
        <v>5.5</v>
      </c>
      <c r="K373" s="1148" t="s">
        <v>1319</v>
      </c>
      <c r="L373" s="1148" t="s">
        <v>1320</v>
      </c>
      <c r="M373" s="1155" t="str">
        <f>'[4]INDUK JARINGAN'!K342</f>
        <v>P</v>
      </c>
      <c r="N373" s="1149" t="s">
        <v>1931</v>
      </c>
      <c r="O373" s="1149" t="s">
        <v>1946</v>
      </c>
      <c r="P373" s="1156"/>
    </row>
    <row r="374" spans="2:18" s="1151" customFormat="1" ht="27.75" customHeight="1">
      <c r="B374" s="1141">
        <f t="shared" si="28"/>
        <v>312</v>
      </c>
      <c r="C374" s="1176">
        <f t="shared" si="27"/>
        <v>312</v>
      </c>
      <c r="D374" s="1169">
        <v>3.0430000000000001</v>
      </c>
      <c r="E374" s="1178" t="s">
        <v>326</v>
      </c>
      <c r="F374" s="1154">
        <v>4.1500000000000004</v>
      </c>
      <c r="G374" s="1146">
        <f t="shared" si="25"/>
        <v>4.1500000000000004</v>
      </c>
      <c r="H374" s="1146"/>
      <c r="I374" s="1155">
        <v>6</v>
      </c>
      <c r="J374" s="1147">
        <v>7.5</v>
      </c>
      <c r="K374" s="1148" t="s">
        <v>1319</v>
      </c>
      <c r="L374" s="1148" t="s">
        <v>1320</v>
      </c>
      <c r="M374" s="1155" t="str">
        <f>'[4]INDUK JARINGAN'!K343</f>
        <v>K</v>
      </c>
      <c r="N374" s="1149" t="s">
        <v>1937</v>
      </c>
      <c r="O374" s="1149" t="s">
        <v>1947</v>
      </c>
      <c r="P374" s="1156"/>
    </row>
    <row r="375" spans="2:18" s="1151" customFormat="1" ht="28.5" customHeight="1">
      <c r="B375" s="1141">
        <f t="shared" si="28"/>
        <v>313</v>
      </c>
      <c r="C375" s="1176">
        <f t="shared" si="27"/>
        <v>313</v>
      </c>
      <c r="D375" s="1186">
        <v>3.044</v>
      </c>
      <c r="E375" s="1178" t="s">
        <v>327</v>
      </c>
      <c r="F375" s="1154">
        <v>2.4809999999999999</v>
      </c>
      <c r="G375" s="1146">
        <f t="shared" si="25"/>
        <v>2.4809999999999999</v>
      </c>
      <c r="H375" s="1146"/>
      <c r="I375" s="1155">
        <v>4</v>
      </c>
      <c r="J375" s="1147">
        <v>7</v>
      </c>
      <c r="K375" s="1148" t="s">
        <v>1319</v>
      </c>
      <c r="L375" s="1148" t="s">
        <v>1320</v>
      </c>
      <c r="M375" s="1155" t="str">
        <f>'[4]INDUK JARINGAN'!K344</f>
        <v>P</v>
      </c>
      <c r="N375" s="1149" t="s">
        <v>1948</v>
      </c>
      <c r="O375" s="1149" t="s">
        <v>1949</v>
      </c>
      <c r="P375" s="1156"/>
    </row>
    <row r="376" spans="2:18" s="1151" customFormat="1" ht="28.5" customHeight="1">
      <c r="B376" s="1141">
        <f t="shared" si="28"/>
        <v>314</v>
      </c>
      <c r="C376" s="1176">
        <f t="shared" si="27"/>
        <v>314</v>
      </c>
      <c r="D376" s="1169">
        <v>3.0449999999999999</v>
      </c>
      <c r="E376" s="1178" t="s">
        <v>328</v>
      </c>
      <c r="F376" s="1166">
        <v>2</v>
      </c>
      <c r="G376" s="1146">
        <f t="shared" si="25"/>
        <v>2</v>
      </c>
      <c r="H376" s="1146"/>
      <c r="I376" s="1155">
        <v>3</v>
      </c>
      <c r="J376" s="1147">
        <v>6</v>
      </c>
      <c r="K376" s="1148" t="s">
        <v>1319</v>
      </c>
      <c r="L376" s="1148" t="s">
        <v>1320</v>
      </c>
      <c r="M376" s="1155" t="str">
        <f>'[4]INDUK JARINGAN'!K345</f>
        <v>K</v>
      </c>
      <c r="N376" s="1149" t="s">
        <v>1950</v>
      </c>
      <c r="O376" s="1149" t="s">
        <v>1951</v>
      </c>
      <c r="P376" s="1156"/>
      <c r="R376" s="1151" t="s">
        <v>1952</v>
      </c>
    </row>
    <row r="377" spans="2:18" s="1151" customFormat="1" ht="27.75" customHeight="1">
      <c r="B377" s="1141">
        <f t="shared" si="28"/>
        <v>315</v>
      </c>
      <c r="C377" s="1176">
        <f t="shared" si="27"/>
        <v>315</v>
      </c>
      <c r="D377" s="1186">
        <v>3.0459999999999998</v>
      </c>
      <c r="E377" s="1178" t="s">
        <v>329</v>
      </c>
      <c r="F377" s="1166">
        <v>7.9000000000000001E-2</v>
      </c>
      <c r="G377" s="1146">
        <f t="shared" si="25"/>
        <v>7.9000000000000001E-2</v>
      </c>
      <c r="H377" s="1146"/>
      <c r="I377" s="1155">
        <v>3</v>
      </c>
      <c r="J377" s="1147">
        <v>4.5</v>
      </c>
      <c r="K377" s="1148" t="s">
        <v>1319</v>
      </c>
      <c r="L377" s="1148" t="s">
        <v>1320</v>
      </c>
      <c r="M377" s="1155" t="str">
        <f>'[4]INDUK JARINGAN'!K346</f>
        <v>P</v>
      </c>
      <c r="N377" s="1149" t="s">
        <v>1953</v>
      </c>
      <c r="O377" s="1149" t="s">
        <v>1954</v>
      </c>
      <c r="P377" s="1156"/>
      <c r="R377" s="1151" t="s">
        <v>1955</v>
      </c>
    </row>
    <row r="378" spans="2:18" s="1151" customFormat="1" ht="20.100000000000001" customHeight="1">
      <c r="B378" s="1141">
        <f t="shared" si="28"/>
        <v>316</v>
      </c>
      <c r="C378" s="1176">
        <f t="shared" si="27"/>
        <v>316</v>
      </c>
      <c r="D378" s="1169">
        <v>3.0470000000000002</v>
      </c>
      <c r="E378" s="1178" t="s">
        <v>1290</v>
      </c>
      <c r="F378" s="1181">
        <v>1.3</v>
      </c>
      <c r="G378" s="1146">
        <f t="shared" si="25"/>
        <v>1.3</v>
      </c>
      <c r="H378" s="1146"/>
      <c r="I378" s="1155">
        <v>3</v>
      </c>
      <c r="J378" s="1147"/>
      <c r="K378" s="1148" t="s">
        <v>1319</v>
      </c>
      <c r="L378" s="1148" t="s">
        <v>1320</v>
      </c>
      <c r="M378" s="1155" t="str">
        <f>'[4]INDUK JARINGAN'!K347</f>
        <v>K</v>
      </c>
      <c r="N378" s="1149" t="s">
        <v>1956</v>
      </c>
      <c r="O378" s="1149" t="s">
        <v>1957</v>
      </c>
      <c r="P378" s="1156"/>
    </row>
    <row r="379" spans="2:18" s="1151" customFormat="1" ht="27" customHeight="1">
      <c r="B379" s="1141">
        <f t="shared" si="28"/>
        <v>317</v>
      </c>
      <c r="C379" s="1176">
        <f t="shared" si="27"/>
        <v>317</v>
      </c>
      <c r="D379" s="1186">
        <v>3.048</v>
      </c>
      <c r="E379" s="1178" t="s">
        <v>330</v>
      </c>
      <c r="F379" s="1181">
        <v>2.52</v>
      </c>
      <c r="G379" s="1146">
        <f>F379</f>
        <v>2.52</v>
      </c>
      <c r="H379" s="1146"/>
      <c r="I379" s="1155">
        <v>3.5</v>
      </c>
      <c r="J379" s="1147">
        <v>5</v>
      </c>
      <c r="K379" s="1148" t="s">
        <v>1319</v>
      </c>
      <c r="L379" s="1148" t="s">
        <v>1320</v>
      </c>
      <c r="M379" s="1155" t="str">
        <f>'[4]INDUK JARINGAN'!K348</f>
        <v>K</v>
      </c>
      <c r="N379" s="1149" t="s">
        <v>1958</v>
      </c>
      <c r="O379" s="1149" t="s">
        <v>1959</v>
      </c>
      <c r="P379" s="1156"/>
    </row>
    <row r="380" spans="2:18" s="1151" customFormat="1" ht="27.75" customHeight="1">
      <c r="B380" s="1141">
        <f t="shared" si="28"/>
        <v>318</v>
      </c>
      <c r="C380" s="1176">
        <f t="shared" si="27"/>
        <v>318</v>
      </c>
      <c r="D380" s="1169">
        <v>3.0489999999999999</v>
      </c>
      <c r="E380" s="1178" t="s">
        <v>331</v>
      </c>
      <c r="F380" s="1181">
        <v>1.57</v>
      </c>
      <c r="G380" s="1146">
        <f>F380</f>
        <v>1.57</v>
      </c>
      <c r="H380" s="1146"/>
      <c r="I380" s="1155">
        <v>3.5</v>
      </c>
      <c r="J380" s="1147">
        <v>5</v>
      </c>
      <c r="K380" s="1148" t="s">
        <v>1319</v>
      </c>
      <c r="L380" s="1148" t="s">
        <v>1320</v>
      </c>
      <c r="M380" s="1155" t="str">
        <f>'[4]INDUK JARINGAN'!K349</f>
        <v>P</v>
      </c>
      <c r="N380" s="1149" t="s">
        <v>1960</v>
      </c>
      <c r="O380" s="1149" t="s">
        <v>1957</v>
      </c>
      <c r="P380" s="1156"/>
    </row>
    <row r="381" spans="2:18" s="1151" customFormat="1" ht="26.25" customHeight="1">
      <c r="B381" s="1141">
        <f t="shared" si="28"/>
        <v>319</v>
      </c>
      <c r="C381" s="1176">
        <f t="shared" si="27"/>
        <v>319</v>
      </c>
      <c r="D381" s="1186">
        <v>3.05</v>
      </c>
      <c r="E381" s="1178" t="s">
        <v>332</v>
      </c>
      <c r="F381" s="1181">
        <v>0.42599999999999999</v>
      </c>
      <c r="G381" s="1146">
        <f>F381</f>
        <v>0.42599999999999999</v>
      </c>
      <c r="H381" s="1146"/>
      <c r="I381" s="1155">
        <v>3.5</v>
      </c>
      <c r="J381" s="1147">
        <v>5</v>
      </c>
      <c r="K381" s="1148" t="s">
        <v>1319</v>
      </c>
      <c r="L381" s="1148" t="s">
        <v>1320</v>
      </c>
      <c r="M381" s="1155" t="str">
        <f>'[4]INDUK JARINGAN'!K350</f>
        <v>K</v>
      </c>
      <c r="N381" s="1149" t="s">
        <v>1961</v>
      </c>
      <c r="O381" s="1149" t="s">
        <v>1962</v>
      </c>
      <c r="P381" s="1156"/>
    </row>
    <row r="382" spans="2:18" s="1151" customFormat="1" ht="20.100000000000001" customHeight="1">
      <c r="B382" s="1141"/>
      <c r="C382" s="1168"/>
      <c r="D382" s="1169"/>
      <c r="E382" s="1153"/>
      <c r="F382" s="1183"/>
      <c r="G382" s="1146"/>
      <c r="H382" s="1146"/>
      <c r="I382" s="1155"/>
      <c r="J382" s="1147"/>
      <c r="K382" s="1148"/>
      <c r="L382" s="1148"/>
      <c r="M382" s="1155"/>
      <c r="N382" s="1149"/>
      <c r="O382" s="1149"/>
      <c r="P382" s="1156"/>
    </row>
    <row r="383" spans="2:18" s="1151" customFormat="1" ht="20.100000000000001" customHeight="1">
      <c r="B383" s="1141"/>
      <c r="C383" s="1134" t="s">
        <v>1963</v>
      </c>
      <c r="D383" s="1169"/>
      <c r="E383" s="1153"/>
      <c r="F383" s="1171">
        <f>SUM(F384:F393)</f>
        <v>37.097000000000001</v>
      </c>
      <c r="G383" s="1172">
        <f t="shared" ref="G383:G393" si="29">F383</f>
        <v>37.097000000000001</v>
      </c>
      <c r="H383" s="1172"/>
      <c r="I383" s="1173"/>
      <c r="J383" s="1174"/>
      <c r="K383" s="1148"/>
      <c r="L383" s="1148"/>
      <c r="M383" s="1155"/>
      <c r="N383" s="1149"/>
      <c r="O383" s="1149"/>
      <c r="P383" s="1175"/>
      <c r="Q383" s="1196"/>
    </row>
    <row r="384" spans="2:18" s="1151" customFormat="1" ht="27" customHeight="1">
      <c r="B384" s="1141">
        <f>B381+1</f>
        <v>320</v>
      </c>
      <c r="C384" s="1176">
        <f>C381+1</f>
        <v>320</v>
      </c>
      <c r="D384" s="1186">
        <v>3.0510000000000002</v>
      </c>
      <c r="E384" s="1153" t="s">
        <v>333</v>
      </c>
      <c r="F384" s="1154">
        <v>4.6719999999999997</v>
      </c>
      <c r="G384" s="1146">
        <f t="shared" si="29"/>
        <v>4.6719999999999997</v>
      </c>
      <c r="H384" s="1146"/>
      <c r="I384" s="1155">
        <v>3.5</v>
      </c>
      <c r="J384" s="1147">
        <v>4.5</v>
      </c>
      <c r="K384" s="1148" t="s">
        <v>1319</v>
      </c>
      <c r="L384" s="1148" t="s">
        <v>1320</v>
      </c>
      <c r="M384" s="1155" t="str">
        <f>'[4]INDUK JARINGAN'!K353</f>
        <v>K</v>
      </c>
      <c r="N384" s="1149" t="s">
        <v>1964</v>
      </c>
      <c r="O384" s="1149" t="s">
        <v>1965</v>
      </c>
      <c r="P384" s="1156"/>
      <c r="R384" s="1151" t="s">
        <v>1966</v>
      </c>
    </row>
    <row r="385" spans="2:18" s="1151" customFormat="1" ht="20.100000000000001" customHeight="1">
      <c r="B385" s="1141">
        <f>B384+1</f>
        <v>321</v>
      </c>
      <c r="C385" s="1176">
        <f t="shared" si="27"/>
        <v>321</v>
      </c>
      <c r="D385" s="1186">
        <v>3.052</v>
      </c>
      <c r="E385" s="1153" t="s">
        <v>334</v>
      </c>
      <c r="F385" s="1154">
        <v>4.1310000000000002</v>
      </c>
      <c r="G385" s="1146">
        <f t="shared" si="29"/>
        <v>4.1310000000000002</v>
      </c>
      <c r="H385" s="1146"/>
      <c r="I385" s="1155">
        <v>4</v>
      </c>
      <c r="J385" s="1147">
        <v>5.5</v>
      </c>
      <c r="K385" s="1148" t="s">
        <v>1319</v>
      </c>
      <c r="L385" s="1148" t="s">
        <v>1320</v>
      </c>
      <c r="M385" s="1155" t="str">
        <f>'[4]INDUK JARINGAN'!K354</f>
        <v>K</v>
      </c>
      <c r="N385" s="1149" t="s">
        <v>1967</v>
      </c>
      <c r="O385" s="1149" t="s">
        <v>1968</v>
      </c>
      <c r="P385" s="1156"/>
    </row>
    <row r="386" spans="2:18" s="1151" customFormat="1" ht="20.100000000000001" customHeight="1">
      <c r="B386" s="1141">
        <f t="shared" ref="B386:B392" si="30">B385+1</f>
        <v>322</v>
      </c>
      <c r="C386" s="1176">
        <f>C385+1</f>
        <v>322</v>
      </c>
      <c r="D386" s="1186">
        <v>3.0529999999999999</v>
      </c>
      <c r="E386" s="1153" t="s">
        <v>335</v>
      </c>
      <c r="F386" s="1154">
        <v>5.87</v>
      </c>
      <c r="G386" s="1146">
        <f t="shared" si="29"/>
        <v>5.87</v>
      </c>
      <c r="H386" s="1146"/>
      <c r="I386" s="1155">
        <v>5</v>
      </c>
      <c r="J386" s="1147">
        <v>7</v>
      </c>
      <c r="K386" s="1148" t="s">
        <v>1969</v>
      </c>
      <c r="L386" s="1148" t="s">
        <v>1320</v>
      </c>
      <c r="M386" s="1155" t="str">
        <f>'[4]INDUK JARINGAN'!K355</f>
        <v>K</v>
      </c>
      <c r="N386" s="1149" t="s">
        <v>1970</v>
      </c>
      <c r="O386" s="1149" t="s">
        <v>1968</v>
      </c>
      <c r="P386" s="1156"/>
    </row>
    <row r="387" spans="2:18" s="1151" customFormat="1" ht="28.5" customHeight="1">
      <c r="B387" s="1141">
        <f t="shared" si="30"/>
        <v>323</v>
      </c>
      <c r="C387" s="1176">
        <f t="shared" si="27"/>
        <v>323</v>
      </c>
      <c r="D387" s="1186">
        <v>3.0539999999999998</v>
      </c>
      <c r="E387" s="1153" t="s">
        <v>336</v>
      </c>
      <c r="F387" s="1154">
        <v>5.2089999999999996</v>
      </c>
      <c r="G387" s="1146">
        <f t="shared" si="29"/>
        <v>5.2089999999999996</v>
      </c>
      <c r="H387" s="1146"/>
      <c r="I387" s="1155">
        <v>4</v>
      </c>
      <c r="J387" s="1147">
        <v>6</v>
      </c>
      <c r="K387" s="1148" t="s">
        <v>1319</v>
      </c>
      <c r="L387" s="1148" t="s">
        <v>1320</v>
      </c>
      <c r="M387" s="1155" t="str">
        <f>'[4]INDUK JARINGAN'!K356</f>
        <v>K</v>
      </c>
      <c r="N387" s="1149" t="s">
        <v>1971</v>
      </c>
      <c r="O387" s="1149" t="s">
        <v>1972</v>
      </c>
      <c r="P387" s="1156"/>
    </row>
    <row r="388" spans="2:18" s="1151" customFormat="1" ht="28.5" customHeight="1">
      <c r="B388" s="1141">
        <f t="shared" si="30"/>
        <v>324</v>
      </c>
      <c r="C388" s="1176">
        <f t="shared" si="27"/>
        <v>324</v>
      </c>
      <c r="D388" s="1186">
        <v>3.0550000000000002</v>
      </c>
      <c r="E388" s="1153" t="s">
        <v>337</v>
      </c>
      <c r="F388" s="1154">
        <v>3.8149999999999999</v>
      </c>
      <c r="G388" s="1146">
        <f t="shared" si="29"/>
        <v>3.8149999999999999</v>
      </c>
      <c r="H388" s="1146"/>
      <c r="I388" s="1155">
        <v>4</v>
      </c>
      <c r="J388" s="1147">
        <v>4.5</v>
      </c>
      <c r="K388" s="1148" t="s">
        <v>1319</v>
      </c>
      <c r="L388" s="1148" t="s">
        <v>1320</v>
      </c>
      <c r="M388" s="1155" t="str">
        <f>'[4]INDUK JARINGAN'!K357</f>
        <v>K</v>
      </c>
      <c r="N388" s="1149" t="s">
        <v>1973</v>
      </c>
      <c r="O388" s="1149" t="s">
        <v>1974</v>
      </c>
      <c r="P388" s="1156"/>
      <c r="R388" s="1151" t="s">
        <v>1975</v>
      </c>
    </row>
    <row r="389" spans="2:18" s="1151" customFormat="1" ht="27" customHeight="1">
      <c r="B389" s="1141">
        <f t="shared" si="30"/>
        <v>325</v>
      </c>
      <c r="C389" s="1176">
        <f t="shared" si="27"/>
        <v>325</v>
      </c>
      <c r="D389" s="1186">
        <v>3.056</v>
      </c>
      <c r="E389" s="1153" t="s">
        <v>338</v>
      </c>
      <c r="F389" s="1154">
        <v>4.3929999999999998</v>
      </c>
      <c r="G389" s="1146">
        <f t="shared" si="29"/>
        <v>4.3929999999999998</v>
      </c>
      <c r="H389" s="1146"/>
      <c r="I389" s="1155">
        <v>4</v>
      </c>
      <c r="J389" s="1147">
        <v>5</v>
      </c>
      <c r="K389" s="1148" t="s">
        <v>1319</v>
      </c>
      <c r="L389" s="1148" t="s">
        <v>1320</v>
      </c>
      <c r="M389" s="1155" t="str">
        <f>'[4]INDUK JARINGAN'!K358</f>
        <v>K</v>
      </c>
      <c r="N389" s="1149" t="s">
        <v>1947</v>
      </c>
      <c r="O389" s="1149" t="s">
        <v>1976</v>
      </c>
      <c r="P389" s="1156"/>
      <c r="R389" s="1151" t="s">
        <v>1977</v>
      </c>
    </row>
    <row r="390" spans="2:18" s="1151" customFormat="1" ht="20.100000000000001" customHeight="1">
      <c r="B390" s="1141">
        <f t="shared" si="30"/>
        <v>326</v>
      </c>
      <c r="C390" s="1176">
        <f t="shared" si="27"/>
        <v>326</v>
      </c>
      <c r="D390" s="1186">
        <v>3.0569999999999999</v>
      </c>
      <c r="E390" s="1153" t="s">
        <v>339</v>
      </c>
      <c r="F390" s="1154">
        <v>1.6850000000000001</v>
      </c>
      <c r="G390" s="1146">
        <f t="shared" si="29"/>
        <v>1.6850000000000001</v>
      </c>
      <c r="H390" s="1146"/>
      <c r="I390" s="1155">
        <v>4</v>
      </c>
      <c r="J390" s="1147">
        <v>5</v>
      </c>
      <c r="K390" s="1148" t="s">
        <v>1319</v>
      </c>
      <c r="L390" s="1148" t="s">
        <v>1320</v>
      </c>
      <c r="M390" s="1155" t="str">
        <f>'[4]INDUK JARINGAN'!K359</f>
        <v>K</v>
      </c>
      <c r="N390" s="1149" t="s">
        <v>1978</v>
      </c>
      <c r="O390" s="1149" t="s">
        <v>1979</v>
      </c>
      <c r="P390" s="1156"/>
    </row>
    <row r="391" spans="2:18" s="1151" customFormat="1" ht="27.75" customHeight="1">
      <c r="B391" s="1141">
        <f t="shared" si="30"/>
        <v>327</v>
      </c>
      <c r="C391" s="1176">
        <f t="shared" si="27"/>
        <v>327</v>
      </c>
      <c r="D391" s="1186">
        <v>3.0579999999999998</v>
      </c>
      <c r="E391" s="1153" t="s">
        <v>340</v>
      </c>
      <c r="F391" s="1208">
        <v>3.7</v>
      </c>
      <c r="G391" s="1146">
        <f t="shared" si="29"/>
        <v>3.7</v>
      </c>
      <c r="H391" s="1146"/>
      <c r="I391" s="1155">
        <v>4</v>
      </c>
      <c r="J391" s="1147">
        <v>5</v>
      </c>
      <c r="K391" s="1148" t="s">
        <v>1319</v>
      </c>
      <c r="L391" s="1148" t="s">
        <v>1320</v>
      </c>
      <c r="M391" s="1155" t="str">
        <f>'[4]INDUK JARINGAN'!K360</f>
        <v>K</v>
      </c>
      <c r="N391" s="1149" t="s">
        <v>1980</v>
      </c>
      <c r="O391" s="1149" t="s">
        <v>1981</v>
      </c>
      <c r="P391" s="1156"/>
      <c r="R391" s="1151" t="s">
        <v>1982</v>
      </c>
    </row>
    <row r="392" spans="2:18" s="1151" customFormat="1" ht="26.25" customHeight="1">
      <c r="B392" s="1141">
        <f t="shared" si="30"/>
        <v>328</v>
      </c>
      <c r="C392" s="1176">
        <f t="shared" si="27"/>
        <v>328</v>
      </c>
      <c r="D392" s="1186">
        <v>3.0590000000000002</v>
      </c>
      <c r="E392" s="1153" t="s">
        <v>341</v>
      </c>
      <c r="F392" s="1208">
        <v>0.92200000000000004</v>
      </c>
      <c r="G392" s="1146">
        <f t="shared" si="29"/>
        <v>0.92200000000000004</v>
      </c>
      <c r="H392" s="1146"/>
      <c r="I392" s="1155">
        <v>4</v>
      </c>
      <c r="J392" s="1147">
        <v>5</v>
      </c>
      <c r="K392" s="1148" t="s">
        <v>1319</v>
      </c>
      <c r="L392" s="1148" t="s">
        <v>1320</v>
      </c>
      <c r="M392" s="1155" t="str">
        <f>'[4]INDUK JARINGAN'!K361</f>
        <v>K</v>
      </c>
      <c r="N392" s="1149" t="s">
        <v>1983</v>
      </c>
      <c r="O392" s="1149" t="s">
        <v>1984</v>
      </c>
      <c r="P392" s="1156"/>
    </row>
    <row r="393" spans="2:18" s="1151" customFormat="1" ht="28.5" customHeight="1">
      <c r="B393" s="1141">
        <f>B392+1</f>
        <v>329</v>
      </c>
      <c r="C393" s="1176">
        <f>C392+1</f>
        <v>329</v>
      </c>
      <c r="D393" s="1186">
        <v>3.06</v>
      </c>
      <c r="E393" s="1153" t="s">
        <v>342</v>
      </c>
      <c r="F393" s="1190">
        <v>2.7</v>
      </c>
      <c r="G393" s="1146">
        <f t="shared" si="29"/>
        <v>2.7</v>
      </c>
      <c r="H393" s="1146"/>
      <c r="I393" s="1155">
        <v>3</v>
      </c>
      <c r="J393" s="1147">
        <v>5</v>
      </c>
      <c r="K393" s="1148" t="s">
        <v>1319</v>
      </c>
      <c r="L393" s="1148" t="s">
        <v>1320</v>
      </c>
      <c r="M393" s="1155" t="str">
        <f>'[4]INDUK JARINGAN'!K362</f>
        <v>K</v>
      </c>
      <c r="N393" s="1149" t="s">
        <v>1985</v>
      </c>
      <c r="O393" s="1149" t="s">
        <v>1986</v>
      </c>
      <c r="P393" s="1156"/>
    </row>
    <row r="394" spans="2:18" s="1151" customFormat="1" ht="20.100000000000001" customHeight="1">
      <c r="B394" s="1141"/>
      <c r="C394" s="1168"/>
      <c r="D394" s="1169"/>
      <c r="E394" s="1153"/>
      <c r="F394" s="1209"/>
      <c r="G394" s="1146"/>
      <c r="H394" s="1146"/>
      <c r="I394" s="1155"/>
      <c r="J394" s="1147"/>
      <c r="K394" s="1148"/>
      <c r="L394" s="1148"/>
      <c r="M394" s="1155"/>
      <c r="N394" s="1149"/>
      <c r="O394" s="1149"/>
      <c r="P394" s="1156"/>
    </row>
    <row r="395" spans="2:18" s="1151" customFormat="1" ht="20.100000000000001" customHeight="1">
      <c r="B395" s="1141"/>
      <c r="C395" s="1134" t="s">
        <v>1987</v>
      </c>
      <c r="D395" s="1169"/>
      <c r="E395" s="1153"/>
      <c r="F395" s="1171">
        <f>SUM(F396:F406)</f>
        <v>44.014999999999993</v>
      </c>
      <c r="G395" s="1172">
        <f t="shared" ref="G395:G405" si="31">F395</f>
        <v>44.014999999999993</v>
      </c>
      <c r="H395" s="1172"/>
      <c r="I395" s="1155"/>
      <c r="J395" s="1147"/>
      <c r="K395" s="1148"/>
      <c r="L395" s="1148"/>
      <c r="M395" s="1155"/>
      <c r="N395" s="1149"/>
      <c r="O395" s="1149"/>
      <c r="P395" s="1210"/>
      <c r="Q395" s="1196"/>
    </row>
    <row r="396" spans="2:18" s="1151" customFormat="1" ht="20.100000000000001" customHeight="1">
      <c r="B396" s="1141">
        <f>B393+1</f>
        <v>330</v>
      </c>
      <c r="C396" s="1176">
        <f>C393+1</f>
        <v>330</v>
      </c>
      <c r="D396" s="1186">
        <v>3.0609999999999999</v>
      </c>
      <c r="E396" s="1178" t="s">
        <v>343</v>
      </c>
      <c r="F396" s="1154">
        <v>1.8859999999999999</v>
      </c>
      <c r="G396" s="1146">
        <f t="shared" si="31"/>
        <v>1.8859999999999999</v>
      </c>
      <c r="H396" s="1146"/>
      <c r="I396" s="1159">
        <v>5</v>
      </c>
      <c r="J396" s="1147">
        <v>7</v>
      </c>
      <c r="K396" s="1161" t="s">
        <v>1319</v>
      </c>
      <c r="L396" s="1161" t="s">
        <v>1320</v>
      </c>
      <c r="M396" s="1159" t="str">
        <f>'[4]INDUK JARINGAN'!K365</f>
        <v>P</v>
      </c>
      <c r="N396" s="1149" t="s">
        <v>1988</v>
      </c>
      <c r="O396" s="1149" t="s">
        <v>1989</v>
      </c>
      <c r="P396" s="1156"/>
    </row>
    <row r="397" spans="2:18" s="1151" customFormat="1" ht="20.100000000000001" customHeight="1">
      <c r="B397" s="1141">
        <f>B396+1</f>
        <v>331</v>
      </c>
      <c r="C397" s="1176">
        <f t="shared" si="27"/>
        <v>331</v>
      </c>
      <c r="D397" s="1186">
        <v>3.0619999999999998</v>
      </c>
      <c r="E397" s="1178" t="s">
        <v>344</v>
      </c>
      <c r="F397" s="1154">
        <v>6.6420000000000003</v>
      </c>
      <c r="G397" s="1146">
        <f t="shared" si="31"/>
        <v>6.6420000000000003</v>
      </c>
      <c r="H397" s="1146"/>
      <c r="I397" s="1159">
        <v>5</v>
      </c>
      <c r="J397" s="1147">
        <v>6.5</v>
      </c>
      <c r="K397" s="1161" t="s">
        <v>1319</v>
      </c>
      <c r="L397" s="1161" t="s">
        <v>1320</v>
      </c>
      <c r="M397" s="1159" t="str">
        <f>'[4]INDUK JARINGAN'!K366</f>
        <v>K</v>
      </c>
      <c r="N397" s="1149" t="s">
        <v>1990</v>
      </c>
      <c r="O397" s="1149" t="s">
        <v>1991</v>
      </c>
      <c r="P397" s="1156"/>
      <c r="R397" s="1151" t="s">
        <v>1992</v>
      </c>
    </row>
    <row r="398" spans="2:18" s="1151" customFormat="1" ht="26.25" customHeight="1">
      <c r="B398" s="1141">
        <f t="shared" ref="B398:B406" si="32">B397+1</f>
        <v>332</v>
      </c>
      <c r="C398" s="1211">
        <f>C397+1</f>
        <v>332</v>
      </c>
      <c r="D398" s="1186">
        <v>3.0630000000000002</v>
      </c>
      <c r="E398" s="1178" t="s">
        <v>345</v>
      </c>
      <c r="F398" s="1154">
        <v>6.0380000000000003</v>
      </c>
      <c r="G398" s="1146">
        <f t="shared" si="31"/>
        <v>6.0380000000000003</v>
      </c>
      <c r="H398" s="1146"/>
      <c r="I398" s="1159">
        <v>4</v>
      </c>
      <c r="J398" s="1147">
        <v>8</v>
      </c>
      <c r="K398" s="1161" t="s">
        <v>1319</v>
      </c>
      <c r="L398" s="1161" t="s">
        <v>1320</v>
      </c>
      <c r="M398" s="1159" t="str">
        <f>'[4]INDUK JARINGAN'!K367</f>
        <v>P</v>
      </c>
      <c r="N398" s="1149" t="s">
        <v>1993</v>
      </c>
      <c r="O398" s="1149" t="s">
        <v>1994</v>
      </c>
      <c r="P398" s="1156"/>
      <c r="R398" s="1151" t="s">
        <v>1995</v>
      </c>
    </row>
    <row r="399" spans="2:18" s="1151" customFormat="1" ht="29.25" customHeight="1">
      <c r="B399" s="1141">
        <f t="shared" si="32"/>
        <v>333</v>
      </c>
      <c r="C399" s="1176">
        <f t="shared" si="27"/>
        <v>333</v>
      </c>
      <c r="D399" s="1186">
        <v>3.0640000000000001</v>
      </c>
      <c r="E399" s="1178" t="s">
        <v>346</v>
      </c>
      <c r="F399" s="1154">
        <v>0.68500000000000005</v>
      </c>
      <c r="G399" s="1146">
        <f t="shared" si="31"/>
        <v>0.68500000000000005</v>
      </c>
      <c r="H399" s="1146"/>
      <c r="I399" s="1159">
        <v>3</v>
      </c>
      <c r="J399" s="1147">
        <v>5</v>
      </c>
      <c r="K399" s="1161" t="s">
        <v>1319</v>
      </c>
      <c r="L399" s="1161" t="s">
        <v>1320</v>
      </c>
      <c r="M399" s="1159" t="str">
        <f>'[4]INDUK JARINGAN'!K368</f>
        <v>P</v>
      </c>
      <c r="N399" s="1149" t="s">
        <v>1996</v>
      </c>
      <c r="O399" s="1149" t="s">
        <v>1997</v>
      </c>
      <c r="P399" s="1156"/>
    </row>
    <row r="400" spans="2:18" s="1151" customFormat="1" ht="27.75" customHeight="1">
      <c r="B400" s="1141">
        <f t="shared" si="32"/>
        <v>334</v>
      </c>
      <c r="C400" s="1176">
        <f>C399+1</f>
        <v>334</v>
      </c>
      <c r="D400" s="1186">
        <v>3.0649999999999999</v>
      </c>
      <c r="E400" s="1178" t="s">
        <v>347</v>
      </c>
      <c r="F400" s="1154">
        <v>7.7229999999999999</v>
      </c>
      <c r="G400" s="1146">
        <f t="shared" si="31"/>
        <v>7.7229999999999999</v>
      </c>
      <c r="H400" s="1146"/>
      <c r="I400" s="1159">
        <v>3.5</v>
      </c>
      <c r="J400" s="1147">
        <v>6</v>
      </c>
      <c r="K400" s="1161" t="s">
        <v>1319</v>
      </c>
      <c r="L400" s="1161" t="s">
        <v>1320</v>
      </c>
      <c r="M400" s="1159" t="str">
        <f>'[4]INDUK JARINGAN'!K369</f>
        <v>K</v>
      </c>
      <c r="N400" s="1149" t="s">
        <v>1998</v>
      </c>
      <c r="O400" s="1149" t="s">
        <v>1999</v>
      </c>
      <c r="P400" s="1156"/>
    </row>
    <row r="401" spans="2:18" s="1151" customFormat="1" ht="26.25" customHeight="1">
      <c r="B401" s="1141">
        <f t="shared" si="32"/>
        <v>335</v>
      </c>
      <c r="C401" s="1176">
        <f>C400+1</f>
        <v>335</v>
      </c>
      <c r="D401" s="1186">
        <v>3.0659999999999998</v>
      </c>
      <c r="E401" s="1178" t="s">
        <v>348</v>
      </c>
      <c r="F401" s="1154">
        <v>5.85</v>
      </c>
      <c r="G401" s="1146">
        <f t="shared" si="31"/>
        <v>5.85</v>
      </c>
      <c r="H401" s="1146"/>
      <c r="I401" s="1159">
        <v>4</v>
      </c>
      <c r="J401" s="1147">
        <v>6</v>
      </c>
      <c r="K401" s="1161" t="s">
        <v>1319</v>
      </c>
      <c r="L401" s="1161" t="s">
        <v>1320</v>
      </c>
      <c r="M401" s="1159" t="str">
        <f>'[4]INDUK JARINGAN'!K370</f>
        <v>P</v>
      </c>
      <c r="N401" s="1149" t="s">
        <v>2000</v>
      </c>
      <c r="O401" s="1149" t="s">
        <v>2001</v>
      </c>
      <c r="P401" s="1156"/>
    </row>
    <row r="402" spans="2:18" s="1151" customFormat="1" ht="30.75" customHeight="1">
      <c r="B402" s="1141">
        <f t="shared" si="32"/>
        <v>336</v>
      </c>
      <c r="C402" s="1176">
        <f t="shared" si="27"/>
        <v>336</v>
      </c>
      <c r="D402" s="1186">
        <v>3.0670000000000002</v>
      </c>
      <c r="E402" s="1178" t="s">
        <v>349</v>
      </c>
      <c r="F402" s="1154">
        <v>4.6070000000000002</v>
      </c>
      <c r="G402" s="1146">
        <f t="shared" si="31"/>
        <v>4.6070000000000002</v>
      </c>
      <c r="H402" s="1146"/>
      <c r="I402" s="1159">
        <v>3</v>
      </c>
      <c r="J402" s="1147">
        <v>5</v>
      </c>
      <c r="K402" s="1161" t="s">
        <v>1319</v>
      </c>
      <c r="L402" s="1161" t="s">
        <v>1320</v>
      </c>
      <c r="M402" s="1159" t="str">
        <f>'[4]INDUK JARINGAN'!K371</f>
        <v>P</v>
      </c>
      <c r="N402" s="1149" t="s">
        <v>2002</v>
      </c>
      <c r="O402" s="1149" t="s">
        <v>2003</v>
      </c>
      <c r="P402" s="1156"/>
      <c r="R402" s="1151" t="s">
        <v>2004</v>
      </c>
    </row>
    <row r="403" spans="2:18" s="1151" customFormat="1" ht="28.5" customHeight="1">
      <c r="B403" s="1141">
        <f t="shared" si="32"/>
        <v>337</v>
      </c>
      <c r="C403" s="1176">
        <f t="shared" si="27"/>
        <v>337</v>
      </c>
      <c r="D403" s="1186">
        <v>3.0680000000000001</v>
      </c>
      <c r="E403" s="1178" t="s">
        <v>350</v>
      </c>
      <c r="F403" s="1154">
        <v>3.6</v>
      </c>
      <c r="G403" s="1146">
        <f t="shared" si="31"/>
        <v>3.6</v>
      </c>
      <c r="H403" s="1146"/>
      <c r="I403" s="1159">
        <v>5</v>
      </c>
      <c r="J403" s="1147">
        <v>5.5</v>
      </c>
      <c r="K403" s="1161" t="s">
        <v>1319</v>
      </c>
      <c r="L403" s="1161" t="s">
        <v>1320</v>
      </c>
      <c r="M403" s="1159" t="str">
        <f>'[4]INDUK JARINGAN'!K372</f>
        <v>K</v>
      </c>
      <c r="N403" s="1149" t="s">
        <v>2005</v>
      </c>
      <c r="O403" s="1149" t="s">
        <v>2006</v>
      </c>
      <c r="P403" s="1156"/>
      <c r="R403" s="1151" t="s">
        <v>2007</v>
      </c>
    </row>
    <row r="404" spans="2:18" s="1151" customFormat="1" ht="27.75" customHeight="1">
      <c r="B404" s="1141">
        <f t="shared" si="32"/>
        <v>338</v>
      </c>
      <c r="C404" s="1176">
        <f t="shared" si="27"/>
        <v>338</v>
      </c>
      <c r="D404" s="1186">
        <v>3.069</v>
      </c>
      <c r="E404" s="1178" t="s">
        <v>351</v>
      </c>
      <c r="F404" s="1154">
        <v>5.6840000000000002</v>
      </c>
      <c r="G404" s="1146">
        <f t="shared" si="31"/>
        <v>5.6840000000000002</v>
      </c>
      <c r="H404" s="1146"/>
      <c r="I404" s="1159">
        <v>3</v>
      </c>
      <c r="J404" s="1147">
        <v>6.5</v>
      </c>
      <c r="K404" s="1161" t="s">
        <v>1319</v>
      </c>
      <c r="L404" s="1161" t="s">
        <v>1320</v>
      </c>
      <c r="M404" s="1159" t="str">
        <f>'[4]INDUK JARINGAN'!K373</f>
        <v>K</v>
      </c>
      <c r="N404" s="1149" t="s">
        <v>2008</v>
      </c>
      <c r="O404" s="1149" t="s">
        <v>2009</v>
      </c>
      <c r="P404" s="1156"/>
      <c r="R404" s="1151" t="s">
        <v>2010</v>
      </c>
    </row>
    <row r="405" spans="2:18" s="1151" customFormat="1" ht="27" customHeight="1">
      <c r="B405" s="1141">
        <f t="shared" si="32"/>
        <v>339</v>
      </c>
      <c r="C405" s="1176">
        <f>C404+1</f>
        <v>339</v>
      </c>
      <c r="D405" s="1186">
        <v>3.07</v>
      </c>
      <c r="E405" s="1178" t="s">
        <v>2011</v>
      </c>
      <c r="F405" s="1154">
        <v>1.3</v>
      </c>
      <c r="G405" s="1146">
        <f t="shared" si="31"/>
        <v>1.3</v>
      </c>
      <c r="H405" s="1146"/>
      <c r="I405" s="1159">
        <v>3</v>
      </c>
      <c r="J405" s="1147">
        <v>5</v>
      </c>
      <c r="K405" s="1161" t="s">
        <v>1319</v>
      </c>
      <c r="L405" s="1161" t="s">
        <v>1320</v>
      </c>
      <c r="M405" s="1159" t="str">
        <f>'[4]INDUK JARINGAN'!K374</f>
        <v>P</v>
      </c>
      <c r="N405" s="1149" t="s">
        <v>2012</v>
      </c>
      <c r="O405" s="1149" t="s">
        <v>2013</v>
      </c>
      <c r="P405" s="1156"/>
    </row>
    <row r="406" spans="2:18" s="1151" customFormat="1" ht="20.100000000000001" hidden="1" customHeight="1">
      <c r="B406" s="1141">
        <f t="shared" si="32"/>
        <v>340</v>
      </c>
      <c r="C406" s="1176">
        <f t="shared" si="27"/>
        <v>340</v>
      </c>
      <c r="D406" s="1169"/>
      <c r="E406" s="1212" t="s">
        <v>2014</v>
      </c>
      <c r="F406" s="1187"/>
      <c r="G406" s="1146"/>
      <c r="H406" s="1146"/>
      <c r="I406" s="1155"/>
      <c r="J406" s="1147"/>
      <c r="K406" s="1148" t="s">
        <v>1319</v>
      </c>
      <c r="L406" s="1148" t="s">
        <v>1320</v>
      </c>
      <c r="M406" s="1155" t="s">
        <v>40</v>
      </c>
      <c r="N406" s="1149"/>
      <c r="O406" s="1149"/>
      <c r="P406" s="1156"/>
    </row>
    <row r="407" spans="2:18" s="1151" customFormat="1" ht="20.100000000000001" customHeight="1">
      <c r="B407" s="1141"/>
      <c r="C407" s="1168"/>
      <c r="D407" s="1169"/>
      <c r="E407" s="1213" t="s">
        <v>2015</v>
      </c>
      <c r="F407" s="1187"/>
      <c r="G407" s="1146"/>
      <c r="H407" s="1146"/>
      <c r="I407" s="1155"/>
      <c r="J407" s="1147"/>
      <c r="K407" s="1148"/>
      <c r="L407" s="1148"/>
      <c r="M407" s="1155"/>
      <c r="N407" s="1149"/>
      <c r="O407" s="1149"/>
      <c r="P407" s="1156"/>
    </row>
    <row r="408" spans="2:18" s="1151" customFormat="1" ht="20.100000000000001" customHeight="1">
      <c r="B408" s="1141"/>
      <c r="C408" s="1134" t="s">
        <v>2016</v>
      </c>
      <c r="D408" s="1214"/>
      <c r="E408" s="1153"/>
      <c r="F408" s="1171">
        <f>SUM(F409:F416)</f>
        <v>35.510999999999996</v>
      </c>
      <c r="G408" s="1172">
        <f t="shared" ref="G408:G416" si="33">F408</f>
        <v>35.510999999999996</v>
      </c>
      <c r="H408" s="1172"/>
      <c r="I408" s="1173"/>
      <c r="J408" s="1174"/>
      <c r="K408" s="1148"/>
      <c r="L408" s="1148"/>
      <c r="M408" s="1155"/>
      <c r="N408" s="1149"/>
      <c r="O408" s="1149"/>
      <c r="P408" s="1185"/>
    </row>
    <row r="409" spans="2:18" s="1151" customFormat="1" ht="27.75" hidden="1" customHeight="1">
      <c r="B409" s="1141">
        <f>B406+1</f>
        <v>341</v>
      </c>
      <c r="C409" s="1176">
        <v>337</v>
      </c>
      <c r="D409" s="1214"/>
      <c r="E409" s="1153" t="s">
        <v>2017</v>
      </c>
      <c r="F409" s="1187">
        <f>5.684*0</f>
        <v>0</v>
      </c>
      <c r="G409" s="1146">
        <f t="shared" si="33"/>
        <v>0</v>
      </c>
      <c r="H409" s="1146"/>
      <c r="I409" s="1155">
        <v>3</v>
      </c>
      <c r="J409" s="1147"/>
      <c r="K409" s="1148" t="s">
        <v>1319</v>
      </c>
      <c r="L409" s="1148" t="s">
        <v>1320</v>
      </c>
      <c r="M409" s="1155" t="s">
        <v>40</v>
      </c>
      <c r="N409" s="1149" t="s">
        <v>2008</v>
      </c>
      <c r="O409" s="1149" t="s">
        <v>2009</v>
      </c>
      <c r="P409" s="1156"/>
    </row>
    <row r="410" spans="2:18" s="1151" customFormat="1" ht="27" customHeight="1">
      <c r="B410" s="1141">
        <f>B405+1</f>
        <v>340</v>
      </c>
      <c r="C410" s="1176">
        <f>C405+1</f>
        <v>340</v>
      </c>
      <c r="D410" s="1169">
        <v>3.0710000000000002</v>
      </c>
      <c r="E410" s="1178" t="s">
        <v>2018</v>
      </c>
      <c r="F410" s="1154">
        <v>1.19</v>
      </c>
      <c r="G410" s="1195">
        <f t="shared" si="33"/>
        <v>1.19</v>
      </c>
      <c r="H410" s="1195"/>
      <c r="I410" s="1124">
        <v>3</v>
      </c>
      <c r="J410" s="1147">
        <v>7</v>
      </c>
      <c r="K410" s="1215" t="s">
        <v>1319</v>
      </c>
      <c r="L410" s="1215" t="s">
        <v>1320</v>
      </c>
      <c r="M410" s="1159" t="str">
        <f>'[4]INDUK JARINGAN'!K377</f>
        <v>P</v>
      </c>
      <c r="N410" s="1149" t="s">
        <v>2019</v>
      </c>
      <c r="O410" s="1149" t="s">
        <v>2020</v>
      </c>
      <c r="P410" s="1156"/>
    </row>
    <row r="411" spans="2:18" s="1151" customFormat="1" ht="27.75" customHeight="1">
      <c r="B411" s="1141">
        <f t="shared" ref="B411:B416" si="34">B410+1</f>
        <v>341</v>
      </c>
      <c r="C411" s="1176">
        <f t="shared" si="27"/>
        <v>341</v>
      </c>
      <c r="D411" s="1169">
        <v>3.0720000000000001</v>
      </c>
      <c r="E411" s="1178" t="s">
        <v>750</v>
      </c>
      <c r="F411" s="1154">
        <v>6.5620000000000003</v>
      </c>
      <c r="G411" s="1195">
        <f t="shared" si="33"/>
        <v>6.5620000000000003</v>
      </c>
      <c r="H411" s="1195"/>
      <c r="I411" s="1124">
        <v>5</v>
      </c>
      <c r="J411" s="1147">
        <v>5</v>
      </c>
      <c r="K411" s="1161" t="s">
        <v>1319</v>
      </c>
      <c r="L411" s="1215" t="s">
        <v>1320</v>
      </c>
      <c r="M411" s="1159" t="str">
        <f>'[4]INDUK JARINGAN'!K378</f>
        <v>K</v>
      </c>
      <c r="N411" s="1149" t="s">
        <v>1989</v>
      </c>
      <c r="O411" s="1149" t="s">
        <v>2021</v>
      </c>
      <c r="P411" s="1156"/>
      <c r="R411" s="1151" t="s">
        <v>2022</v>
      </c>
    </row>
    <row r="412" spans="2:18" s="1151" customFormat="1" ht="24.75" customHeight="1">
      <c r="B412" s="1141">
        <f t="shared" si="34"/>
        <v>342</v>
      </c>
      <c r="C412" s="1176">
        <f t="shared" si="27"/>
        <v>342</v>
      </c>
      <c r="D412" s="1169">
        <v>3.073</v>
      </c>
      <c r="E412" s="1178" t="s">
        <v>352</v>
      </c>
      <c r="F412" s="1154">
        <v>10.757999999999999</v>
      </c>
      <c r="G412" s="1195">
        <f t="shared" si="33"/>
        <v>10.757999999999999</v>
      </c>
      <c r="H412" s="1195"/>
      <c r="I412" s="1124">
        <v>3</v>
      </c>
      <c r="J412" s="1147">
        <v>5.5</v>
      </c>
      <c r="K412" s="1161" t="s">
        <v>1319</v>
      </c>
      <c r="L412" s="1215" t="s">
        <v>1320</v>
      </c>
      <c r="M412" s="1159" t="str">
        <f>'[4]INDUK JARINGAN'!K379</f>
        <v>K</v>
      </c>
      <c r="N412" s="1149" t="s">
        <v>2023</v>
      </c>
      <c r="O412" s="1149" t="s">
        <v>2024</v>
      </c>
      <c r="P412" s="1156"/>
      <c r="R412" s="1151" t="s">
        <v>2025</v>
      </c>
    </row>
    <row r="413" spans="2:18" s="1151" customFormat="1" ht="28.5" customHeight="1">
      <c r="B413" s="1141">
        <f t="shared" si="34"/>
        <v>343</v>
      </c>
      <c r="C413" s="1176">
        <f t="shared" si="27"/>
        <v>343</v>
      </c>
      <c r="D413" s="1169">
        <v>3.0739999999999998</v>
      </c>
      <c r="E413" s="1178" t="s">
        <v>353</v>
      </c>
      <c r="F413" s="1154">
        <v>2.1070000000000002</v>
      </c>
      <c r="G413" s="1195">
        <f t="shared" si="33"/>
        <v>2.1070000000000002</v>
      </c>
      <c r="H413" s="1195"/>
      <c r="I413" s="1124">
        <v>3</v>
      </c>
      <c r="J413" s="1147">
        <v>6</v>
      </c>
      <c r="K413" s="1161" t="s">
        <v>1319</v>
      </c>
      <c r="L413" s="1215" t="s">
        <v>1320</v>
      </c>
      <c r="M413" s="1159" t="str">
        <f>'[4]INDUK JARINGAN'!K380</f>
        <v>K</v>
      </c>
      <c r="N413" s="1149" t="s">
        <v>2026</v>
      </c>
      <c r="O413" s="1149" t="s">
        <v>1970</v>
      </c>
      <c r="P413" s="1156"/>
      <c r="R413" s="1151" t="s">
        <v>2027</v>
      </c>
    </row>
    <row r="414" spans="2:18" s="1151" customFormat="1" ht="27" customHeight="1">
      <c r="B414" s="1141">
        <f t="shared" si="34"/>
        <v>344</v>
      </c>
      <c r="C414" s="1176">
        <f t="shared" si="27"/>
        <v>344</v>
      </c>
      <c r="D414" s="1169">
        <v>3.0750000000000002</v>
      </c>
      <c r="E414" s="1178" t="s">
        <v>755</v>
      </c>
      <c r="F414" s="1154">
        <v>5.5830000000000002</v>
      </c>
      <c r="G414" s="1195">
        <f t="shared" si="33"/>
        <v>5.5830000000000002</v>
      </c>
      <c r="H414" s="1195"/>
      <c r="I414" s="1124">
        <v>3.5</v>
      </c>
      <c r="J414" s="1147">
        <v>5</v>
      </c>
      <c r="K414" s="1161" t="s">
        <v>1319</v>
      </c>
      <c r="L414" s="1215" t="s">
        <v>1320</v>
      </c>
      <c r="M414" s="1159" t="str">
        <f>'[4]INDUK JARINGAN'!K381</f>
        <v>K</v>
      </c>
      <c r="N414" s="1149" t="s">
        <v>2021</v>
      </c>
      <c r="O414" s="1149" t="s">
        <v>2028</v>
      </c>
      <c r="P414" s="1156"/>
      <c r="R414" s="1151" t="s">
        <v>2029</v>
      </c>
    </row>
    <row r="415" spans="2:18" s="1151" customFormat="1" ht="26.25" customHeight="1">
      <c r="B415" s="1141">
        <f t="shared" si="34"/>
        <v>345</v>
      </c>
      <c r="C415" s="1176">
        <f t="shared" si="27"/>
        <v>345</v>
      </c>
      <c r="D415" s="1169">
        <v>3.0760000000000001</v>
      </c>
      <c r="E415" s="1178" t="s">
        <v>354</v>
      </c>
      <c r="F415" s="1154">
        <v>2.6440000000000001</v>
      </c>
      <c r="G415" s="1195">
        <f t="shared" si="33"/>
        <v>2.6440000000000001</v>
      </c>
      <c r="H415" s="1195"/>
      <c r="I415" s="1124">
        <v>3.5</v>
      </c>
      <c r="J415" s="1147">
        <v>6</v>
      </c>
      <c r="K415" s="1161" t="s">
        <v>1319</v>
      </c>
      <c r="L415" s="1215" t="s">
        <v>1320</v>
      </c>
      <c r="M415" s="1159" t="str">
        <f>'[4]INDUK JARINGAN'!K382</f>
        <v>K</v>
      </c>
      <c r="N415" s="1149" t="s">
        <v>2030</v>
      </c>
      <c r="O415" s="1149" t="s">
        <v>2031</v>
      </c>
      <c r="P415" s="1156"/>
    </row>
    <row r="416" spans="2:18" s="1151" customFormat="1" ht="29.25" customHeight="1">
      <c r="B416" s="1141">
        <f t="shared" si="34"/>
        <v>346</v>
      </c>
      <c r="C416" s="1176">
        <f t="shared" si="27"/>
        <v>346</v>
      </c>
      <c r="D416" s="1169">
        <v>3.077</v>
      </c>
      <c r="E416" s="1178" t="s">
        <v>1291</v>
      </c>
      <c r="F416" s="1154">
        <v>6.6669999999999998</v>
      </c>
      <c r="G416" s="1195">
        <f t="shared" si="33"/>
        <v>6.6669999999999998</v>
      </c>
      <c r="H416" s="1195"/>
      <c r="I416" s="1124">
        <v>3.5</v>
      </c>
      <c r="J416" s="1147">
        <v>5</v>
      </c>
      <c r="K416" s="1161" t="s">
        <v>1319</v>
      </c>
      <c r="L416" s="1215" t="s">
        <v>1320</v>
      </c>
      <c r="M416" s="1159" t="str">
        <f>'[4]INDUK JARINGAN'!K383</f>
        <v>K</v>
      </c>
      <c r="N416" s="1149" t="s">
        <v>2032</v>
      </c>
      <c r="O416" s="1149" t="s">
        <v>2033</v>
      </c>
      <c r="P416" s="1156"/>
    </row>
    <row r="417" spans="2:18" s="1151" customFormat="1" ht="20.100000000000001" customHeight="1">
      <c r="B417" s="1141"/>
      <c r="C417" s="1176"/>
      <c r="D417" s="1214"/>
      <c r="E417" s="1153"/>
      <c r="F417" s="1187"/>
      <c r="G417" s="1146"/>
      <c r="H417" s="1146"/>
      <c r="I417" s="1155"/>
      <c r="J417" s="1147"/>
      <c r="K417" s="1148"/>
      <c r="L417" s="1148"/>
      <c r="M417" s="1155"/>
      <c r="N417" s="1149"/>
      <c r="O417" s="1149"/>
      <c r="P417" s="1156"/>
    </row>
    <row r="418" spans="2:18" s="1151" customFormat="1" ht="20.100000000000001" customHeight="1">
      <c r="B418" s="1141"/>
      <c r="C418" s="1134" t="s">
        <v>2034</v>
      </c>
      <c r="D418" s="1214"/>
      <c r="E418" s="1153"/>
      <c r="F418" s="1171">
        <f>SUM(F419:F425)</f>
        <v>20.792999999999999</v>
      </c>
      <c r="G418" s="1172">
        <f t="shared" ref="G418:G425" si="35">F418</f>
        <v>20.792999999999999</v>
      </c>
      <c r="H418" s="1172"/>
      <c r="I418" s="1173"/>
      <c r="J418" s="1174"/>
      <c r="K418" s="1148"/>
      <c r="L418" s="1148"/>
      <c r="M418" s="1202"/>
      <c r="N418" s="1149"/>
      <c r="O418" s="1149"/>
      <c r="P418" s="1185"/>
    </row>
    <row r="419" spans="2:18" s="1151" customFormat="1" ht="20.100000000000001" customHeight="1">
      <c r="B419" s="1141">
        <f>B416+1</f>
        <v>347</v>
      </c>
      <c r="C419" s="1176">
        <f>C416+1</f>
        <v>347</v>
      </c>
      <c r="D419" s="1169">
        <v>4.0010000000000003</v>
      </c>
      <c r="E419" s="1178" t="s">
        <v>356</v>
      </c>
      <c r="F419" s="1154">
        <v>3.9790000000000001</v>
      </c>
      <c r="G419" s="1146">
        <f t="shared" si="35"/>
        <v>3.9790000000000001</v>
      </c>
      <c r="H419" s="1146"/>
      <c r="I419" s="1159">
        <v>4</v>
      </c>
      <c r="J419" s="1147">
        <v>6</v>
      </c>
      <c r="K419" s="1161" t="s">
        <v>1319</v>
      </c>
      <c r="L419" s="1161" t="s">
        <v>1320</v>
      </c>
      <c r="M419" s="1159" t="str">
        <f>'[4]INDUK JARINGAN'!K386</f>
        <v>K</v>
      </c>
      <c r="N419" s="1149" t="s">
        <v>2035</v>
      </c>
      <c r="O419" s="1149" t="s">
        <v>2036</v>
      </c>
      <c r="P419" s="1156"/>
    </row>
    <row r="420" spans="2:18" s="1151" customFormat="1" ht="28.5" customHeight="1">
      <c r="B420" s="1141">
        <f t="shared" ref="B420:B425" si="36">B419+1</f>
        <v>348</v>
      </c>
      <c r="C420" s="1176">
        <f t="shared" si="27"/>
        <v>348</v>
      </c>
      <c r="D420" s="1169">
        <v>4.0019999999999998</v>
      </c>
      <c r="E420" s="1178" t="s">
        <v>357</v>
      </c>
      <c r="F420" s="1154">
        <v>2.8570000000000002</v>
      </c>
      <c r="G420" s="1146">
        <f t="shared" si="35"/>
        <v>2.8570000000000002</v>
      </c>
      <c r="H420" s="1146"/>
      <c r="I420" s="1159">
        <v>4</v>
      </c>
      <c r="J420" s="1147">
        <v>6</v>
      </c>
      <c r="K420" s="1161" t="s">
        <v>1319</v>
      </c>
      <c r="L420" s="1161" t="s">
        <v>1320</v>
      </c>
      <c r="M420" s="1159" t="str">
        <f>'[4]INDUK JARINGAN'!K387</f>
        <v>K</v>
      </c>
      <c r="N420" s="1149" t="s">
        <v>2037</v>
      </c>
      <c r="O420" s="1149" t="s">
        <v>2038</v>
      </c>
      <c r="P420" s="1156"/>
    </row>
    <row r="421" spans="2:18" s="1151" customFormat="1" ht="25.5" customHeight="1">
      <c r="B421" s="1141">
        <f t="shared" si="36"/>
        <v>349</v>
      </c>
      <c r="C421" s="1176">
        <f t="shared" si="27"/>
        <v>349</v>
      </c>
      <c r="D421" s="1169">
        <v>4.0030000000000001</v>
      </c>
      <c r="E421" s="1178" t="s">
        <v>358</v>
      </c>
      <c r="F421" s="1154">
        <v>5.4329999999999998</v>
      </c>
      <c r="G421" s="1146">
        <f t="shared" si="35"/>
        <v>5.4329999999999998</v>
      </c>
      <c r="H421" s="1146"/>
      <c r="I421" s="1159">
        <v>3.5</v>
      </c>
      <c r="J421" s="1147">
        <v>6</v>
      </c>
      <c r="K421" s="1161" t="s">
        <v>1319</v>
      </c>
      <c r="L421" s="1161" t="s">
        <v>1320</v>
      </c>
      <c r="M421" s="1159" t="str">
        <f>'[4]INDUK JARINGAN'!K388</f>
        <v>K</v>
      </c>
      <c r="N421" s="1149" t="s">
        <v>2039</v>
      </c>
      <c r="O421" s="1149" t="s">
        <v>2040</v>
      </c>
      <c r="P421" s="1156"/>
    </row>
    <row r="422" spans="2:18" s="1151" customFormat="1" ht="28.5" customHeight="1">
      <c r="B422" s="1141">
        <f t="shared" si="36"/>
        <v>350</v>
      </c>
      <c r="C422" s="1176">
        <f>C421+1</f>
        <v>350</v>
      </c>
      <c r="D422" s="1169">
        <v>4.0039999999999996</v>
      </c>
      <c r="E422" s="1178" t="s">
        <v>359</v>
      </c>
      <c r="F422" s="1154">
        <v>2.2570000000000001</v>
      </c>
      <c r="G422" s="1146">
        <f t="shared" si="35"/>
        <v>2.2570000000000001</v>
      </c>
      <c r="H422" s="1146"/>
      <c r="I422" s="1159">
        <v>4</v>
      </c>
      <c r="J422" s="1147">
        <v>6</v>
      </c>
      <c r="K422" s="1161" t="s">
        <v>1319</v>
      </c>
      <c r="L422" s="1161" t="s">
        <v>1320</v>
      </c>
      <c r="M422" s="1159" t="str">
        <f>'[4]INDUK JARINGAN'!K389</f>
        <v>K</v>
      </c>
      <c r="N422" s="1149" t="s">
        <v>2041</v>
      </c>
      <c r="O422" s="1149" t="s">
        <v>2042</v>
      </c>
      <c r="P422" s="1156"/>
    </row>
    <row r="423" spans="2:18" s="1151" customFormat="1" ht="27.75" customHeight="1">
      <c r="B423" s="1141">
        <f t="shared" si="36"/>
        <v>351</v>
      </c>
      <c r="C423" s="1176">
        <f t="shared" si="27"/>
        <v>351</v>
      </c>
      <c r="D423" s="1169">
        <v>4.0049999999999999</v>
      </c>
      <c r="E423" s="1178" t="s">
        <v>360</v>
      </c>
      <c r="F423" s="1154">
        <v>3.3719999999999999</v>
      </c>
      <c r="G423" s="1146">
        <f t="shared" si="35"/>
        <v>3.3719999999999999</v>
      </c>
      <c r="H423" s="1146"/>
      <c r="I423" s="1159">
        <v>3</v>
      </c>
      <c r="J423" s="1147">
        <v>6</v>
      </c>
      <c r="K423" s="1161" t="s">
        <v>1319</v>
      </c>
      <c r="L423" s="1161" t="s">
        <v>1320</v>
      </c>
      <c r="M423" s="1159" t="str">
        <f>'[4]INDUK JARINGAN'!K390</f>
        <v>K</v>
      </c>
      <c r="N423" s="1149" t="s">
        <v>2043</v>
      </c>
      <c r="O423" s="1149" t="s">
        <v>2044</v>
      </c>
      <c r="P423" s="1156"/>
    </row>
    <row r="424" spans="2:18" s="1151" customFormat="1" ht="25.5" customHeight="1">
      <c r="B424" s="1141">
        <f t="shared" si="36"/>
        <v>352</v>
      </c>
      <c r="C424" s="1176">
        <f t="shared" si="27"/>
        <v>352</v>
      </c>
      <c r="D424" s="1169">
        <v>4.0060000000000002</v>
      </c>
      <c r="E424" s="1178" t="s">
        <v>361</v>
      </c>
      <c r="F424" s="1154">
        <v>2.0499999999999998</v>
      </c>
      <c r="G424" s="1216">
        <f t="shared" si="35"/>
        <v>2.0499999999999998</v>
      </c>
      <c r="H424" s="1216"/>
      <c r="I424" s="1159">
        <v>4</v>
      </c>
      <c r="J424" s="1147">
        <v>6</v>
      </c>
      <c r="K424" s="1161" t="s">
        <v>1319</v>
      </c>
      <c r="L424" s="1161" t="s">
        <v>1320</v>
      </c>
      <c r="M424" s="1159" t="str">
        <f>'[4]INDUK JARINGAN'!K391</f>
        <v>K</v>
      </c>
      <c r="N424" s="1149" t="s">
        <v>2045</v>
      </c>
      <c r="O424" s="1149" t="s">
        <v>2046</v>
      </c>
      <c r="P424" s="1156"/>
    </row>
    <row r="425" spans="2:18" s="1151" customFormat="1" ht="28.5" customHeight="1">
      <c r="B425" s="1141">
        <f t="shared" si="36"/>
        <v>353</v>
      </c>
      <c r="C425" s="1176">
        <f t="shared" si="27"/>
        <v>353</v>
      </c>
      <c r="D425" s="1169">
        <v>4.0069999999999997</v>
      </c>
      <c r="E425" s="1178" t="s">
        <v>362</v>
      </c>
      <c r="F425" s="1154">
        <v>0.84499999999999997</v>
      </c>
      <c r="G425" s="1146">
        <f t="shared" si="35"/>
        <v>0.84499999999999997</v>
      </c>
      <c r="H425" s="1146"/>
      <c r="I425" s="1159">
        <v>4</v>
      </c>
      <c r="J425" s="1160">
        <v>4.5</v>
      </c>
      <c r="K425" s="1161" t="s">
        <v>1319</v>
      </c>
      <c r="L425" s="1161" t="s">
        <v>1320</v>
      </c>
      <c r="M425" s="1159" t="str">
        <f>'[4]INDUK JARINGAN'!K392</f>
        <v>K</v>
      </c>
      <c r="N425" s="1149" t="s">
        <v>2047</v>
      </c>
      <c r="O425" s="1149" t="s">
        <v>2048</v>
      </c>
      <c r="P425" s="1156"/>
    </row>
    <row r="426" spans="2:18" s="1151" customFormat="1" ht="20.100000000000001" customHeight="1">
      <c r="B426" s="1141"/>
      <c r="C426" s="1168"/>
      <c r="D426" s="1214"/>
      <c r="E426" s="1153"/>
      <c r="F426" s="1187"/>
      <c r="G426" s="1146"/>
      <c r="H426" s="1146"/>
      <c r="I426" s="1155"/>
      <c r="J426" s="1147"/>
      <c r="K426" s="1148"/>
      <c r="L426" s="1148"/>
      <c r="M426" s="1202"/>
      <c r="N426" s="1149"/>
      <c r="O426" s="1149"/>
      <c r="P426" s="1156"/>
    </row>
    <row r="427" spans="2:18" s="1151" customFormat="1" ht="20.100000000000001" customHeight="1">
      <c r="B427" s="1141"/>
      <c r="C427" s="1134" t="s">
        <v>2049</v>
      </c>
      <c r="D427" s="1214"/>
      <c r="E427" s="1153"/>
      <c r="F427" s="1171">
        <f>SUM(F428:F450)</f>
        <v>70.89400000000002</v>
      </c>
      <c r="G427" s="1172">
        <f t="shared" ref="G427:G450" si="37">F427</f>
        <v>70.89400000000002</v>
      </c>
      <c r="H427" s="1172"/>
      <c r="I427" s="1173"/>
      <c r="J427" s="1174"/>
      <c r="K427" s="1148"/>
      <c r="L427" s="1148"/>
      <c r="M427" s="1202"/>
      <c r="N427" s="1149"/>
      <c r="O427" s="1149"/>
      <c r="P427" s="1175"/>
    </row>
    <row r="428" spans="2:18" s="1151" customFormat="1" ht="29.25" customHeight="1">
      <c r="B428" s="1141">
        <f>B425+1</f>
        <v>354</v>
      </c>
      <c r="C428" s="1176">
        <f>C425+1</f>
        <v>354</v>
      </c>
      <c r="D428" s="1186">
        <v>4.008</v>
      </c>
      <c r="E428" s="1178" t="s">
        <v>363</v>
      </c>
      <c r="F428" s="1154">
        <v>7.8440000000000003</v>
      </c>
      <c r="G428" s="1146">
        <f t="shared" si="37"/>
        <v>7.8440000000000003</v>
      </c>
      <c r="H428" s="1146"/>
      <c r="I428" s="1159">
        <v>5</v>
      </c>
      <c r="J428" s="1147">
        <v>7</v>
      </c>
      <c r="K428" s="1161" t="s">
        <v>1319</v>
      </c>
      <c r="L428" s="1161" t="s">
        <v>1320</v>
      </c>
      <c r="M428" s="1159" t="str">
        <f>'[4]INDUK JARINGAN'!K395</f>
        <v>K</v>
      </c>
      <c r="N428" s="1149" t="s">
        <v>1947</v>
      </c>
      <c r="O428" s="1149" t="s">
        <v>2050</v>
      </c>
      <c r="P428" s="1156"/>
    </row>
    <row r="429" spans="2:18" s="1151" customFormat="1" ht="26.25" customHeight="1">
      <c r="B429" s="1141">
        <f>B428+1</f>
        <v>355</v>
      </c>
      <c r="C429" s="1176">
        <f t="shared" ref="C429:C486" si="38">C428+1</f>
        <v>355</v>
      </c>
      <c r="D429" s="1186">
        <v>4.0090000000000003</v>
      </c>
      <c r="E429" s="1178" t="s">
        <v>364</v>
      </c>
      <c r="F429" s="1154">
        <v>5.7460000000000004</v>
      </c>
      <c r="G429" s="1146">
        <f t="shared" si="37"/>
        <v>5.7460000000000004</v>
      </c>
      <c r="H429" s="1146"/>
      <c r="I429" s="1159">
        <v>5.5</v>
      </c>
      <c r="J429" s="1147">
        <v>7</v>
      </c>
      <c r="K429" s="1161" t="s">
        <v>1319</v>
      </c>
      <c r="L429" s="1161" t="s">
        <v>1320</v>
      </c>
      <c r="M429" s="1159" t="str">
        <f>'[4]INDUK JARINGAN'!K396</f>
        <v>K</v>
      </c>
      <c r="N429" s="1149" t="s">
        <v>2051</v>
      </c>
      <c r="O429" s="1149" t="s">
        <v>2052</v>
      </c>
      <c r="P429" s="1156"/>
      <c r="R429" s="1151" t="s">
        <v>2053</v>
      </c>
    </row>
    <row r="430" spans="2:18" s="1151" customFormat="1" ht="26.25" customHeight="1">
      <c r="B430" s="1141">
        <f t="shared" ref="B430:B450" si="39">B429+1</f>
        <v>356</v>
      </c>
      <c r="C430" s="1176">
        <f t="shared" si="38"/>
        <v>356</v>
      </c>
      <c r="D430" s="1186">
        <v>4.01</v>
      </c>
      <c r="E430" s="1178" t="s">
        <v>365</v>
      </c>
      <c r="F430" s="1154">
        <v>5.359</v>
      </c>
      <c r="G430" s="1146">
        <f t="shared" si="37"/>
        <v>5.359</v>
      </c>
      <c r="H430" s="1146"/>
      <c r="I430" s="1159">
        <v>5</v>
      </c>
      <c r="J430" s="1147">
        <v>7</v>
      </c>
      <c r="K430" s="1161" t="s">
        <v>1319</v>
      </c>
      <c r="L430" s="1161" t="s">
        <v>1320</v>
      </c>
      <c r="M430" s="1159" t="str">
        <f>'[4]INDUK JARINGAN'!K397</f>
        <v>K</v>
      </c>
      <c r="N430" s="1149" t="s">
        <v>2054</v>
      </c>
      <c r="O430" s="1149" t="s">
        <v>2055</v>
      </c>
      <c r="P430" s="1156"/>
      <c r="R430" s="1151" t="s">
        <v>2056</v>
      </c>
    </row>
    <row r="431" spans="2:18" s="1151" customFormat="1" ht="20.100000000000001" customHeight="1">
      <c r="B431" s="1141">
        <f t="shared" si="39"/>
        <v>357</v>
      </c>
      <c r="C431" s="1176">
        <f t="shared" si="38"/>
        <v>357</v>
      </c>
      <c r="D431" s="1186">
        <v>4.0110000000000001</v>
      </c>
      <c r="E431" s="1178" t="s">
        <v>366</v>
      </c>
      <c r="F431" s="1154">
        <v>7.2939999999999996</v>
      </c>
      <c r="G431" s="1146">
        <f t="shared" si="37"/>
        <v>7.2939999999999996</v>
      </c>
      <c r="H431" s="1146"/>
      <c r="I431" s="1159">
        <v>3.5</v>
      </c>
      <c r="J431" s="1147">
        <v>6</v>
      </c>
      <c r="K431" s="1161" t="s">
        <v>1319</v>
      </c>
      <c r="L431" s="1161" t="s">
        <v>1320</v>
      </c>
      <c r="M431" s="1159" t="str">
        <f>'[4]INDUK JARINGAN'!K398</f>
        <v>K</v>
      </c>
      <c r="N431" s="1149" t="s">
        <v>2033</v>
      </c>
      <c r="O431" s="1149" t="s">
        <v>2057</v>
      </c>
      <c r="P431" s="1156"/>
    </row>
    <row r="432" spans="2:18" s="1151" customFormat="1" ht="26.25" customHeight="1">
      <c r="B432" s="1141">
        <f t="shared" si="39"/>
        <v>358</v>
      </c>
      <c r="C432" s="1176">
        <f t="shared" si="38"/>
        <v>358</v>
      </c>
      <c r="D432" s="1186">
        <v>4.0119999999999996</v>
      </c>
      <c r="E432" s="1178" t="s">
        <v>367</v>
      </c>
      <c r="F432" s="1154">
        <v>2.1219999999999999</v>
      </c>
      <c r="G432" s="1146">
        <f t="shared" si="37"/>
        <v>2.1219999999999999</v>
      </c>
      <c r="H432" s="1146"/>
      <c r="I432" s="1159">
        <v>3.5</v>
      </c>
      <c r="J432" s="1147">
        <v>6.5</v>
      </c>
      <c r="K432" s="1161" t="s">
        <v>1319</v>
      </c>
      <c r="L432" s="1161" t="s">
        <v>1320</v>
      </c>
      <c r="M432" s="1159" t="str">
        <f>'[4]INDUK JARINGAN'!K399</f>
        <v>K</v>
      </c>
      <c r="N432" s="1149" t="s">
        <v>2057</v>
      </c>
      <c r="O432" s="1149" t="s">
        <v>2058</v>
      </c>
      <c r="P432" s="1156"/>
      <c r="R432" s="1151" t="s">
        <v>2059</v>
      </c>
    </row>
    <row r="433" spans="2:18" s="1151" customFormat="1" ht="25.5" customHeight="1">
      <c r="B433" s="1141">
        <f t="shared" si="39"/>
        <v>359</v>
      </c>
      <c r="C433" s="1176">
        <f t="shared" si="38"/>
        <v>359</v>
      </c>
      <c r="D433" s="1186">
        <v>4.0129999999999999</v>
      </c>
      <c r="E433" s="1178" t="s">
        <v>368</v>
      </c>
      <c r="F433" s="1154">
        <v>4.6040000000000001</v>
      </c>
      <c r="G433" s="1146">
        <f t="shared" si="37"/>
        <v>4.6040000000000001</v>
      </c>
      <c r="H433" s="1146"/>
      <c r="I433" s="1159">
        <v>4</v>
      </c>
      <c r="J433" s="1147">
        <v>6</v>
      </c>
      <c r="K433" s="1161" t="s">
        <v>1319</v>
      </c>
      <c r="L433" s="1161" t="s">
        <v>1320</v>
      </c>
      <c r="M433" s="1159" t="str">
        <f>'[4]INDUK JARINGAN'!K400</f>
        <v>K</v>
      </c>
      <c r="N433" s="1149" t="s">
        <v>2058</v>
      </c>
      <c r="O433" s="1149" t="s">
        <v>2060</v>
      </c>
      <c r="P433" s="1156"/>
      <c r="R433" s="1151" t="s">
        <v>2061</v>
      </c>
    </row>
    <row r="434" spans="2:18" s="1151" customFormat="1" ht="25.5" customHeight="1">
      <c r="B434" s="1141">
        <f t="shared" si="39"/>
        <v>360</v>
      </c>
      <c r="C434" s="1176">
        <f t="shared" si="38"/>
        <v>360</v>
      </c>
      <c r="D434" s="1186">
        <v>4.0140000000000002</v>
      </c>
      <c r="E434" s="1178" t="s">
        <v>369</v>
      </c>
      <c r="F434" s="1154">
        <v>2.1070000000000002</v>
      </c>
      <c r="G434" s="1146">
        <f t="shared" si="37"/>
        <v>2.1070000000000002</v>
      </c>
      <c r="H434" s="1146"/>
      <c r="I434" s="1159">
        <v>3</v>
      </c>
      <c r="J434" s="1147">
        <v>5.5</v>
      </c>
      <c r="K434" s="1161" t="s">
        <v>1319</v>
      </c>
      <c r="L434" s="1161" t="s">
        <v>1320</v>
      </c>
      <c r="M434" s="1159" t="str">
        <f>'[4]INDUK JARINGAN'!K401</f>
        <v>K</v>
      </c>
      <c r="N434" s="1149" t="s">
        <v>2062</v>
      </c>
      <c r="O434" s="1149" t="s">
        <v>2063</v>
      </c>
      <c r="P434" s="1156"/>
      <c r="R434" s="1151" t="s">
        <v>2064</v>
      </c>
    </row>
    <row r="435" spans="2:18" s="1151" customFormat="1" ht="20.100000000000001" customHeight="1">
      <c r="B435" s="1141">
        <f t="shared" si="39"/>
        <v>361</v>
      </c>
      <c r="C435" s="1176">
        <f t="shared" si="38"/>
        <v>361</v>
      </c>
      <c r="D435" s="1186">
        <v>4.0149999999999997</v>
      </c>
      <c r="E435" s="1178" t="s">
        <v>370</v>
      </c>
      <c r="F435" s="1154">
        <v>1.502</v>
      </c>
      <c r="G435" s="1146">
        <f t="shared" si="37"/>
        <v>1.502</v>
      </c>
      <c r="H435" s="1146"/>
      <c r="I435" s="1159">
        <v>3.5</v>
      </c>
      <c r="J435" s="1147">
        <v>5</v>
      </c>
      <c r="K435" s="1161" t="s">
        <v>1319</v>
      </c>
      <c r="L435" s="1161" t="s">
        <v>1320</v>
      </c>
      <c r="M435" s="1159" t="str">
        <f>'[4]INDUK JARINGAN'!K402</f>
        <v>K</v>
      </c>
      <c r="N435" s="1149" t="s">
        <v>2065</v>
      </c>
      <c r="O435" s="1149" t="s">
        <v>2066</v>
      </c>
      <c r="P435" s="1156"/>
    </row>
    <row r="436" spans="2:18" s="1151" customFormat="1" ht="28.5" customHeight="1">
      <c r="B436" s="1141">
        <f t="shared" si="39"/>
        <v>362</v>
      </c>
      <c r="C436" s="1176">
        <f t="shared" si="38"/>
        <v>362</v>
      </c>
      <c r="D436" s="1186">
        <v>4.016</v>
      </c>
      <c r="E436" s="1178" t="s">
        <v>371</v>
      </c>
      <c r="F436" s="1154">
        <v>2.84</v>
      </c>
      <c r="G436" s="1146">
        <f t="shared" si="37"/>
        <v>2.84</v>
      </c>
      <c r="H436" s="1146"/>
      <c r="I436" s="1159">
        <v>3</v>
      </c>
      <c r="J436" s="1147">
        <v>4.5</v>
      </c>
      <c r="K436" s="1161" t="s">
        <v>1319</v>
      </c>
      <c r="L436" s="1161" t="s">
        <v>1320</v>
      </c>
      <c r="M436" s="1159" t="str">
        <f>'[4]INDUK JARINGAN'!K403</f>
        <v>K</v>
      </c>
      <c r="N436" s="1149" t="s">
        <v>2067</v>
      </c>
      <c r="O436" s="1149" t="s">
        <v>2068</v>
      </c>
      <c r="P436" s="1156"/>
      <c r="R436" s="1151" t="s">
        <v>2069</v>
      </c>
    </row>
    <row r="437" spans="2:18" s="1151" customFormat="1" ht="28.5" customHeight="1">
      <c r="B437" s="1141">
        <f>B436+1</f>
        <v>363</v>
      </c>
      <c r="C437" s="1176">
        <f>C436+1</f>
        <v>363</v>
      </c>
      <c r="D437" s="1186">
        <v>4.0170000000000003</v>
      </c>
      <c r="E437" s="1178" t="s">
        <v>372</v>
      </c>
      <c r="F437" s="1154">
        <v>2.387</v>
      </c>
      <c r="G437" s="1146">
        <f t="shared" si="37"/>
        <v>2.387</v>
      </c>
      <c r="H437" s="1146"/>
      <c r="I437" s="1159">
        <v>3.5</v>
      </c>
      <c r="J437" s="1147">
        <v>5</v>
      </c>
      <c r="K437" s="1161" t="s">
        <v>1319</v>
      </c>
      <c r="L437" s="1161" t="s">
        <v>1320</v>
      </c>
      <c r="M437" s="1159" t="str">
        <f>'[4]INDUK JARINGAN'!K404</f>
        <v>K</v>
      </c>
      <c r="N437" s="1149" t="s">
        <v>2070</v>
      </c>
      <c r="O437" s="1149" t="s">
        <v>2071</v>
      </c>
      <c r="P437" s="1156"/>
    </row>
    <row r="438" spans="2:18" s="1151" customFormat="1" ht="27.75" customHeight="1">
      <c r="B438" s="1141">
        <f t="shared" si="39"/>
        <v>364</v>
      </c>
      <c r="C438" s="1176">
        <f t="shared" si="38"/>
        <v>364</v>
      </c>
      <c r="D438" s="1186">
        <v>4.0179999999999998</v>
      </c>
      <c r="E438" s="1178" t="s">
        <v>373</v>
      </c>
      <c r="F438" s="1154">
        <v>2.6150000000000002</v>
      </c>
      <c r="G438" s="1146">
        <f t="shared" si="37"/>
        <v>2.6150000000000002</v>
      </c>
      <c r="H438" s="1146"/>
      <c r="I438" s="1159">
        <v>3</v>
      </c>
      <c r="J438" s="1147">
        <v>6.5</v>
      </c>
      <c r="K438" s="1161" t="s">
        <v>1319</v>
      </c>
      <c r="L438" s="1161" t="s">
        <v>1320</v>
      </c>
      <c r="M438" s="1159" t="str">
        <f>'[4]INDUK JARINGAN'!K405</f>
        <v>K</v>
      </c>
      <c r="N438" s="1149" t="s">
        <v>2072</v>
      </c>
      <c r="O438" s="1149" t="s">
        <v>2073</v>
      </c>
      <c r="P438" s="1156"/>
      <c r="R438" s="1151" t="s">
        <v>2074</v>
      </c>
    </row>
    <row r="439" spans="2:18" s="1151" customFormat="1" ht="20.100000000000001" customHeight="1">
      <c r="B439" s="1141">
        <f t="shared" si="39"/>
        <v>365</v>
      </c>
      <c r="C439" s="1176">
        <f t="shared" si="38"/>
        <v>365</v>
      </c>
      <c r="D439" s="1186">
        <v>4.0190000000000001</v>
      </c>
      <c r="E439" s="1178" t="s">
        <v>374</v>
      </c>
      <c r="F439" s="1154">
        <v>2.25</v>
      </c>
      <c r="G439" s="1146">
        <f t="shared" si="37"/>
        <v>2.25</v>
      </c>
      <c r="H439" s="1146"/>
      <c r="I439" s="1159">
        <v>3.5</v>
      </c>
      <c r="J439" s="1147">
        <v>5</v>
      </c>
      <c r="K439" s="1161" t="s">
        <v>1319</v>
      </c>
      <c r="L439" s="1161" t="s">
        <v>1320</v>
      </c>
      <c r="M439" s="1159" t="str">
        <f>'[4]INDUK JARINGAN'!K406</f>
        <v>K</v>
      </c>
      <c r="N439" s="1149" t="s">
        <v>2070</v>
      </c>
      <c r="O439" s="1149" t="s">
        <v>2075</v>
      </c>
      <c r="P439" s="1156"/>
    </row>
    <row r="440" spans="2:18" s="1151" customFormat="1" ht="20.100000000000001" customHeight="1">
      <c r="B440" s="1141">
        <f t="shared" si="39"/>
        <v>366</v>
      </c>
      <c r="C440" s="1176">
        <f t="shared" si="38"/>
        <v>366</v>
      </c>
      <c r="D440" s="1186">
        <v>4.0199999999999996</v>
      </c>
      <c r="E440" s="1178" t="s">
        <v>375</v>
      </c>
      <c r="F440" s="1154">
        <v>2.448</v>
      </c>
      <c r="G440" s="1146">
        <f t="shared" si="37"/>
        <v>2.448</v>
      </c>
      <c r="H440" s="1146"/>
      <c r="I440" s="1159">
        <v>3.5</v>
      </c>
      <c r="J440" s="1147">
        <v>5</v>
      </c>
      <c r="K440" s="1161" t="s">
        <v>1319</v>
      </c>
      <c r="L440" s="1161" t="s">
        <v>1320</v>
      </c>
      <c r="M440" s="1159" t="str">
        <f>'[4]INDUK JARINGAN'!K407</f>
        <v>K</v>
      </c>
      <c r="N440" s="1149" t="s">
        <v>2076</v>
      </c>
      <c r="O440" s="1149" t="s">
        <v>2077</v>
      </c>
      <c r="P440" s="1156"/>
    </row>
    <row r="441" spans="2:18" s="1151" customFormat="1" ht="20.100000000000001" customHeight="1">
      <c r="B441" s="1141">
        <f t="shared" si="39"/>
        <v>367</v>
      </c>
      <c r="C441" s="1176">
        <f t="shared" si="38"/>
        <v>367</v>
      </c>
      <c r="D441" s="1186">
        <v>4.0209999999999999</v>
      </c>
      <c r="E441" s="1178" t="s">
        <v>376</v>
      </c>
      <c r="F441" s="1154">
        <v>2.6960000000000002</v>
      </c>
      <c r="G441" s="1146">
        <f t="shared" si="37"/>
        <v>2.6960000000000002</v>
      </c>
      <c r="H441" s="1146"/>
      <c r="I441" s="1159">
        <v>3</v>
      </c>
      <c r="J441" s="1147">
        <v>4.5</v>
      </c>
      <c r="K441" s="1161" t="s">
        <v>1319</v>
      </c>
      <c r="L441" s="1161" t="s">
        <v>1320</v>
      </c>
      <c r="M441" s="1159" t="str">
        <f>'[4]INDUK JARINGAN'!K408</f>
        <v>K</v>
      </c>
      <c r="N441" s="1149" t="s">
        <v>2078</v>
      </c>
      <c r="O441" s="1149" t="s">
        <v>2079</v>
      </c>
      <c r="P441" s="1156"/>
    </row>
    <row r="442" spans="2:18" s="1151" customFormat="1" ht="29.25" customHeight="1">
      <c r="B442" s="1141">
        <f t="shared" si="39"/>
        <v>368</v>
      </c>
      <c r="C442" s="1176">
        <f t="shared" si="38"/>
        <v>368</v>
      </c>
      <c r="D442" s="1186">
        <v>4.0220000000000002</v>
      </c>
      <c r="E442" s="1178" t="s">
        <v>377</v>
      </c>
      <c r="F442" s="1154">
        <v>5.9340000000000002</v>
      </c>
      <c r="G442" s="1146">
        <f t="shared" si="37"/>
        <v>5.9340000000000002</v>
      </c>
      <c r="H442" s="1146"/>
      <c r="I442" s="1159">
        <v>3</v>
      </c>
      <c r="J442" s="1147">
        <v>4.5</v>
      </c>
      <c r="K442" s="1161" t="s">
        <v>1319</v>
      </c>
      <c r="L442" s="1161" t="s">
        <v>1320</v>
      </c>
      <c r="M442" s="1159" t="str">
        <f>'[4]INDUK JARINGAN'!K409</f>
        <v>K</v>
      </c>
      <c r="N442" s="1149" t="s">
        <v>2080</v>
      </c>
      <c r="O442" s="1149" t="s">
        <v>2073</v>
      </c>
      <c r="P442" s="1156"/>
      <c r="R442" s="1151" t="s">
        <v>2081</v>
      </c>
    </row>
    <row r="443" spans="2:18" s="1151" customFormat="1" ht="29.25" customHeight="1">
      <c r="B443" s="1141">
        <f t="shared" si="39"/>
        <v>369</v>
      </c>
      <c r="C443" s="1176">
        <f t="shared" si="38"/>
        <v>369</v>
      </c>
      <c r="D443" s="1186">
        <v>4.0230000000000103</v>
      </c>
      <c r="E443" s="1178" t="s">
        <v>378</v>
      </c>
      <c r="F443" s="1154">
        <v>0.38600000000000001</v>
      </c>
      <c r="G443" s="1146">
        <f t="shared" si="37"/>
        <v>0.38600000000000001</v>
      </c>
      <c r="H443" s="1146"/>
      <c r="I443" s="1159">
        <v>3.5</v>
      </c>
      <c r="J443" s="1147">
        <v>5.5</v>
      </c>
      <c r="K443" s="1161" t="s">
        <v>1319</v>
      </c>
      <c r="L443" s="1161" t="s">
        <v>1320</v>
      </c>
      <c r="M443" s="1159" t="str">
        <f>'[4]INDUK JARINGAN'!K410</f>
        <v>K</v>
      </c>
      <c r="N443" s="1149" t="s">
        <v>2082</v>
      </c>
      <c r="O443" s="1149" t="s">
        <v>2083</v>
      </c>
      <c r="P443" s="1156"/>
      <c r="R443" s="1151" t="s">
        <v>2084</v>
      </c>
    </row>
    <row r="444" spans="2:18" s="1151" customFormat="1" ht="28.5" customHeight="1">
      <c r="B444" s="1141">
        <f t="shared" si="39"/>
        <v>370</v>
      </c>
      <c r="C444" s="1176">
        <f t="shared" si="38"/>
        <v>370</v>
      </c>
      <c r="D444" s="1186">
        <v>4.0240000000000098</v>
      </c>
      <c r="E444" s="1178" t="s">
        <v>379</v>
      </c>
      <c r="F444" s="1154">
        <v>1.972</v>
      </c>
      <c r="G444" s="1146">
        <f t="shared" si="37"/>
        <v>1.972</v>
      </c>
      <c r="H444" s="1146"/>
      <c r="I444" s="1159">
        <v>3.5</v>
      </c>
      <c r="J444" s="1147">
        <v>5</v>
      </c>
      <c r="K444" s="1161" t="s">
        <v>1319</v>
      </c>
      <c r="L444" s="1161" t="s">
        <v>1320</v>
      </c>
      <c r="M444" s="1159" t="str">
        <f>'[4]INDUK JARINGAN'!K411</f>
        <v>K</v>
      </c>
      <c r="N444" s="1149" t="s">
        <v>2085</v>
      </c>
      <c r="O444" s="1149" t="s">
        <v>2086</v>
      </c>
      <c r="P444" s="1156"/>
      <c r="R444" s="1151" t="s">
        <v>2087</v>
      </c>
    </row>
    <row r="445" spans="2:18" s="1151" customFormat="1" ht="20.100000000000001" customHeight="1">
      <c r="B445" s="1141">
        <f t="shared" si="39"/>
        <v>371</v>
      </c>
      <c r="C445" s="1176">
        <f t="shared" si="38"/>
        <v>371</v>
      </c>
      <c r="D445" s="1186">
        <v>4.0250000000000101</v>
      </c>
      <c r="E445" s="1178" t="s">
        <v>380</v>
      </c>
      <c r="F445" s="1154">
        <v>2.2999999999999998</v>
      </c>
      <c r="G445" s="1146">
        <f t="shared" si="37"/>
        <v>2.2999999999999998</v>
      </c>
      <c r="H445" s="1146"/>
      <c r="I445" s="1159">
        <v>3</v>
      </c>
      <c r="J445" s="1147">
        <v>5</v>
      </c>
      <c r="K445" s="1161" t="s">
        <v>1319</v>
      </c>
      <c r="L445" s="1161" t="s">
        <v>1320</v>
      </c>
      <c r="M445" s="1159" t="str">
        <f>'[4]INDUK JARINGAN'!K412</f>
        <v>K</v>
      </c>
      <c r="N445" s="1149" t="s">
        <v>2088</v>
      </c>
      <c r="O445" s="1149" t="s">
        <v>2089</v>
      </c>
      <c r="P445" s="1156"/>
    </row>
    <row r="446" spans="2:18" s="1151" customFormat="1" ht="28.5" customHeight="1">
      <c r="B446" s="1141">
        <f>B445+1</f>
        <v>372</v>
      </c>
      <c r="C446" s="1176">
        <f t="shared" si="38"/>
        <v>372</v>
      </c>
      <c r="D446" s="1186">
        <v>4.0260000000000096</v>
      </c>
      <c r="E446" s="1178" t="s">
        <v>381</v>
      </c>
      <c r="F446" s="1164">
        <v>0.7</v>
      </c>
      <c r="G446" s="1146">
        <f t="shared" si="37"/>
        <v>0.7</v>
      </c>
      <c r="H446" s="1146"/>
      <c r="I446" s="1159">
        <v>4</v>
      </c>
      <c r="J446" s="1147">
        <v>5</v>
      </c>
      <c r="K446" s="1217" t="s">
        <v>1319</v>
      </c>
      <c r="L446" s="1217" t="s">
        <v>1320</v>
      </c>
      <c r="M446" s="1159" t="str">
        <f>'[4]INDUK JARINGAN'!K413</f>
        <v>K</v>
      </c>
      <c r="N446" s="1149" t="s">
        <v>2090</v>
      </c>
      <c r="O446" s="1149" t="s">
        <v>2086</v>
      </c>
      <c r="P446" s="1156"/>
    </row>
    <row r="447" spans="2:18" s="1151" customFormat="1" ht="28.5" customHeight="1">
      <c r="B447" s="1141">
        <f t="shared" si="39"/>
        <v>373</v>
      </c>
      <c r="C447" s="1176">
        <f t="shared" si="38"/>
        <v>373</v>
      </c>
      <c r="D447" s="1186">
        <v>4.0270000000000099</v>
      </c>
      <c r="E447" s="1178" t="s">
        <v>382</v>
      </c>
      <c r="F447" s="1154">
        <v>2.2000000000000002</v>
      </c>
      <c r="G447" s="1146">
        <f t="shared" si="37"/>
        <v>2.2000000000000002</v>
      </c>
      <c r="H447" s="1146"/>
      <c r="I447" s="1159">
        <v>3</v>
      </c>
      <c r="J447" s="1147">
        <v>4.5</v>
      </c>
      <c r="K447" s="1161" t="s">
        <v>1319</v>
      </c>
      <c r="L447" s="1161" t="s">
        <v>1320</v>
      </c>
      <c r="M447" s="1159" t="str">
        <f>'[4]INDUK JARINGAN'!K414</f>
        <v>K</v>
      </c>
      <c r="N447" s="1149" t="s">
        <v>2091</v>
      </c>
      <c r="O447" s="1149" t="s">
        <v>2092</v>
      </c>
      <c r="P447" s="1156"/>
    </row>
    <row r="448" spans="2:18" s="1151" customFormat="1" ht="28.5" customHeight="1">
      <c r="B448" s="1141">
        <f t="shared" si="39"/>
        <v>374</v>
      </c>
      <c r="C448" s="1176">
        <f t="shared" si="38"/>
        <v>374</v>
      </c>
      <c r="D448" s="1186">
        <v>4.0280000000000102</v>
      </c>
      <c r="E448" s="1178" t="s">
        <v>383</v>
      </c>
      <c r="F448" s="1154">
        <v>4</v>
      </c>
      <c r="G448" s="1146">
        <f t="shared" si="37"/>
        <v>4</v>
      </c>
      <c r="H448" s="1146"/>
      <c r="I448" s="1159">
        <v>3</v>
      </c>
      <c r="J448" s="1147">
        <v>5</v>
      </c>
      <c r="K448" s="1161" t="s">
        <v>1319</v>
      </c>
      <c r="L448" s="1161" t="s">
        <v>1320</v>
      </c>
      <c r="M448" s="1159" t="str">
        <f>'[4]INDUK JARINGAN'!K415</f>
        <v>K</v>
      </c>
      <c r="N448" s="1149" t="s">
        <v>2093</v>
      </c>
      <c r="O448" s="1149" t="s">
        <v>2094</v>
      </c>
      <c r="P448" s="1156"/>
    </row>
    <row r="449" spans="2:18" s="1151" customFormat="1" ht="27" customHeight="1">
      <c r="B449" s="1141">
        <f t="shared" si="39"/>
        <v>375</v>
      </c>
      <c r="C449" s="1176">
        <f>C448+1</f>
        <v>375</v>
      </c>
      <c r="D449" s="1186">
        <v>4.0290000000000097</v>
      </c>
      <c r="E449" s="1178" t="s">
        <v>384</v>
      </c>
      <c r="F449" s="1181">
        <v>0.7</v>
      </c>
      <c r="G449" s="1146">
        <f t="shared" si="37"/>
        <v>0.7</v>
      </c>
      <c r="H449" s="1146"/>
      <c r="I449" s="1159">
        <v>3</v>
      </c>
      <c r="J449" s="1147">
        <v>4.5</v>
      </c>
      <c r="K449" s="1161" t="s">
        <v>1319</v>
      </c>
      <c r="L449" s="1161" t="s">
        <v>1320</v>
      </c>
      <c r="M449" s="1159" t="str">
        <f>'[4]INDUK JARINGAN'!K416</f>
        <v>K</v>
      </c>
      <c r="N449" s="1149" t="s">
        <v>2095</v>
      </c>
      <c r="O449" s="1149" t="s">
        <v>2096</v>
      </c>
      <c r="P449" s="1156"/>
    </row>
    <row r="450" spans="2:18" s="1151" customFormat="1" ht="26.25" customHeight="1">
      <c r="B450" s="1141">
        <f t="shared" si="39"/>
        <v>376</v>
      </c>
      <c r="C450" s="1176">
        <f t="shared" si="38"/>
        <v>376</v>
      </c>
      <c r="D450" s="1186">
        <v>4.03000000000001</v>
      </c>
      <c r="E450" s="1178" t="s">
        <v>385</v>
      </c>
      <c r="F450" s="1181">
        <v>0.88800000000000001</v>
      </c>
      <c r="G450" s="1146">
        <f t="shared" si="37"/>
        <v>0.88800000000000001</v>
      </c>
      <c r="H450" s="1146"/>
      <c r="I450" s="1159">
        <v>3.5</v>
      </c>
      <c r="J450" s="1147">
        <v>4</v>
      </c>
      <c r="K450" s="1161" t="s">
        <v>1319</v>
      </c>
      <c r="L450" s="1161" t="s">
        <v>1320</v>
      </c>
      <c r="M450" s="1159" t="str">
        <f>'[4]INDUK JARINGAN'!K417</f>
        <v>K</v>
      </c>
      <c r="N450" s="1149" t="s">
        <v>2097</v>
      </c>
      <c r="O450" s="1149" t="s">
        <v>2083</v>
      </c>
      <c r="P450" s="1156"/>
    </row>
    <row r="451" spans="2:18" s="1151" customFormat="1" ht="20.100000000000001" customHeight="1">
      <c r="B451" s="1141"/>
      <c r="C451" s="1168"/>
      <c r="D451" s="1214"/>
      <c r="E451" s="1153"/>
      <c r="F451" s="1218"/>
      <c r="G451" s="1146"/>
      <c r="H451" s="1146"/>
      <c r="I451" s="1155"/>
      <c r="J451" s="1147"/>
      <c r="K451" s="1148"/>
      <c r="L451" s="1148"/>
      <c r="M451" s="1155"/>
      <c r="N451" s="1149"/>
      <c r="O451" s="1149"/>
      <c r="P451" s="1156"/>
    </row>
    <row r="452" spans="2:18" s="1151" customFormat="1" ht="20.100000000000001" customHeight="1">
      <c r="B452" s="1141"/>
      <c r="C452" s="1134" t="s">
        <v>2098</v>
      </c>
      <c r="D452" s="1214"/>
      <c r="E452" s="1170"/>
      <c r="F452" s="1171">
        <f>SUM(F453:F473)</f>
        <v>71.653999999999996</v>
      </c>
      <c r="G452" s="1172">
        <f t="shared" ref="G452:G473" si="40">F452</f>
        <v>71.653999999999996</v>
      </c>
      <c r="H452" s="1172"/>
      <c r="I452" s="1173"/>
      <c r="J452" s="1174"/>
      <c r="K452" s="1148"/>
      <c r="L452" s="1148"/>
      <c r="M452" s="1155"/>
      <c r="N452" s="1149"/>
      <c r="O452" s="1149"/>
      <c r="P452" s="1175"/>
      <c r="Q452" s="1219"/>
    </row>
    <row r="453" spans="2:18" s="1151" customFormat="1" ht="27" customHeight="1">
      <c r="B453" s="1141">
        <f>B450+1</f>
        <v>377</v>
      </c>
      <c r="C453" s="1176">
        <f>C450+1</f>
        <v>377</v>
      </c>
      <c r="D453" s="1186">
        <v>4.0309999999999997</v>
      </c>
      <c r="E453" s="1153" t="s">
        <v>386</v>
      </c>
      <c r="F453" s="1154">
        <v>7.3479999999999999</v>
      </c>
      <c r="G453" s="1146">
        <f t="shared" si="40"/>
        <v>7.3479999999999999</v>
      </c>
      <c r="H453" s="1146"/>
      <c r="I453" s="1155">
        <v>5</v>
      </c>
      <c r="J453" s="1147">
        <v>7</v>
      </c>
      <c r="K453" s="1148" t="s">
        <v>1319</v>
      </c>
      <c r="L453" s="1148" t="s">
        <v>1320</v>
      </c>
      <c r="M453" s="1155" t="str">
        <f>'[4]INDUK JARINGAN'!K420</f>
        <v>K</v>
      </c>
      <c r="N453" s="1149" t="s">
        <v>2099</v>
      </c>
      <c r="O453" s="1149" t="s">
        <v>2100</v>
      </c>
      <c r="P453" s="1156"/>
      <c r="R453" s="1151" t="s">
        <v>2101</v>
      </c>
    </row>
    <row r="454" spans="2:18" s="1151" customFormat="1" ht="27" customHeight="1">
      <c r="B454" s="1141">
        <f>B453+1</f>
        <v>378</v>
      </c>
      <c r="C454" s="1176">
        <f t="shared" si="38"/>
        <v>378</v>
      </c>
      <c r="D454" s="1186">
        <v>4.032</v>
      </c>
      <c r="E454" s="1153" t="s">
        <v>387</v>
      </c>
      <c r="F454" s="1154">
        <v>4.1950000000000003</v>
      </c>
      <c r="G454" s="1146">
        <f t="shared" si="40"/>
        <v>4.1950000000000003</v>
      </c>
      <c r="H454" s="1146"/>
      <c r="I454" s="1155">
        <v>4</v>
      </c>
      <c r="J454" s="1147">
        <v>7</v>
      </c>
      <c r="K454" s="1148" t="s">
        <v>1319</v>
      </c>
      <c r="L454" s="1148" t="s">
        <v>1320</v>
      </c>
      <c r="M454" s="1155" t="str">
        <f>'[4]INDUK JARINGAN'!K421</f>
        <v>K</v>
      </c>
      <c r="N454" s="1149" t="s">
        <v>2102</v>
      </c>
      <c r="O454" s="1149" t="s">
        <v>2103</v>
      </c>
      <c r="P454" s="1156"/>
      <c r="R454" s="1151" t="s">
        <v>2104</v>
      </c>
    </row>
    <row r="455" spans="2:18" s="1151" customFormat="1" ht="27.75" customHeight="1">
      <c r="B455" s="1141">
        <f t="shared" ref="B455:B473" si="41">B454+1</f>
        <v>379</v>
      </c>
      <c r="C455" s="1176">
        <f t="shared" si="38"/>
        <v>379</v>
      </c>
      <c r="D455" s="1186">
        <v>4.0330000000000004</v>
      </c>
      <c r="E455" s="1153" t="s">
        <v>388</v>
      </c>
      <c r="F455" s="1154">
        <v>3.1949999999999998</v>
      </c>
      <c r="G455" s="1146">
        <f t="shared" si="40"/>
        <v>3.1949999999999998</v>
      </c>
      <c r="H455" s="1146"/>
      <c r="I455" s="1155">
        <v>4</v>
      </c>
      <c r="J455" s="1147">
        <v>6</v>
      </c>
      <c r="K455" s="1148" t="s">
        <v>1319</v>
      </c>
      <c r="L455" s="1148" t="s">
        <v>1320</v>
      </c>
      <c r="M455" s="1155" t="str">
        <f>'[4]INDUK JARINGAN'!K422</f>
        <v>K</v>
      </c>
      <c r="N455" s="1149" t="s">
        <v>2103</v>
      </c>
      <c r="O455" s="1149" t="s">
        <v>2105</v>
      </c>
      <c r="P455" s="1156"/>
      <c r="R455" s="1151" t="s">
        <v>2106</v>
      </c>
    </row>
    <row r="456" spans="2:18" s="1151" customFormat="1" ht="27.75" customHeight="1">
      <c r="B456" s="1141">
        <f t="shared" si="41"/>
        <v>380</v>
      </c>
      <c r="C456" s="1176">
        <f t="shared" si="38"/>
        <v>380</v>
      </c>
      <c r="D456" s="1186">
        <v>4.0339999999999998</v>
      </c>
      <c r="E456" s="1153" t="s">
        <v>389</v>
      </c>
      <c r="F456" s="1154">
        <v>3.8639999999999999</v>
      </c>
      <c r="G456" s="1146">
        <f t="shared" si="40"/>
        <v>3.8639999999999999</v>
      </c>
      <c r="H456" s="1146"/>
      <c r="I456" s="1155">
        <v>3</v>
      </c>
      <c r="J456" s="1147">
        <v>5</v>
      </c>
      <c r="K456" s="1148" t="s">
        <v>1319</v>
      </c>
      <c r="L456" s="1148" t="s">
        <v>1320</v>
      </c>
      <c r="M456" s="1155" t="str">
        <f>'[4]INDUK JARINGAN'!K423</f>
        <v>K</v>
      </c>
      <c r="N456" s="1149" t="s">
        <v>2103</v>
      </c>
      <c r="O456" s="1149" t="s">
        <v>2107</v>
      </c>
      <c r="P456" s="1156"/>
      <c r="R456" s="1151" t="s">
        <v>2108</v>
      </c>
    </row>
    <row r="457" spans="2:18" s="1151" customFormat="1" ht="30" customHeight="1">
      <c r="B457" s="1141">
        <f t="shared" si="41"/>
        <v>381</v>
      </c>
      <c r="C457" s="1176">
        <f t="shared" si="38"/>
        <v>381</v>
      </c>
      <c r="D457" s="1186">
        <v>4.0350000000000001</v>
      </c>
      <c r="E457" s="1153" t="s">
        <v>2109</v>
      </c>
      <c r="F457" s="1154">
        <v>7.6509999999999998</v>
      </c>
      <c r="G457" s="1146">
        <f t="shared" si="40"/>
        <v>7.6509999999999998</v>
      </c>
      <c r="H457" s="1146"/>
      <c r="I457" s="1155">
        <v>3</v>
      </c>
      <c r="J457" s="1147">
        <v>5</v>
      </c>
      <c r="K457" s="1148" t="s">
        <v>1319</v>
      </c>
      <c r="L457" s="1148" t="s">
        <v>1320</v>
      </c>
      <c r="M457" s="1155" t="str">
        <f>'[4]INDUK JARINGAN'!K424</f>
        <v>K</v>
      </c>
      <c r="N457" s="1149" t="s">
        <v>2110</v>
      </c>
      <c r="O457" s="1149" t="s">
        <v>2111</v>
      </c>
      <c r="P457" s="1156"/>
      <c r="R457" s="1151" t="s">
        <v>2112</v>
      </c>
    </row>
    <row r="458" spans="2:18" s="1151" customFormat="1" ht="27" customHeight="1">
      <c r="B458" s="1141">
        <f t="shared" si="41"/>
        <v>382</v>
      </c>
      <c r="C458" s="1176">
        <f t="shared" si="38"/>
        <v>382</v>
      </c>
      <c r="D458" s="1186">
        <v>4.0359999999999996</v>
      </c>
      <c r="E458" s="1153" t="s">
        <v>390</v>
      </c>
      <c r="F458" s="1154">
        <v>2.6320000000000001</v>
      </c>
      <c r="G458" s="1146">
        <f t="shared" si="40"/>
        <v>2.6320000000000001</v>
      </c>
      <c r="H458" s="1146"/>
      <c r="I458" s="1155">
        <v>5</v>
      </c>
      <c r="J458" s="1147">
        <v>6</v>
      </c>
      <c r="K458" s="1148" t="s">
        <v>1319</v>
      </c>
      <c r="L458" s="1148" t="s">
        <v>1320</v>
      </c>
      <c r="M458" s="1155" t="str">
        <f>'[4]INDUK JARINGAN'!K425</f>
        <v>K</v>
      </c>
      <c r="N458" s="1149" t="s">
        <v>2113</v>
      </c>
      <c r="O458" s="1149" t="s">
        <v>2114</v>
      </c>
      <c r="P458" s="1156"/>
    </row>
    <row r="459" spans="2:18" s="1151" customFormat="1" ht="27.75" customHeight="1">
      <c r="B459" s="1141">
        <f t="shared" si="41"/>
        <v>383</v>
      </c>
      <c r="C459" s="1176">
        <f>C458+1</f>
        <v>383</v>
      </c>
      <c r="D459" s="1186">
        <v>4.0369999999999999</v>
      </c>
      <c r="E459" s="1153" t="s">
        <v>391</v>
      </c>
      <c r="F459" s="1154">
        <v>3.5270000000000001</v>
      </c>
      <c r="G459" s="1146">
        <f t="shared" si="40"/>
        <v>3.5270000000000001</v>
      </c>
      <c r="H459" s="1146"/>
      <c r="I459" s="1155">
        <v>3</v>
      </c>
      <c r="J459" s="1147">
        <v>4.5</v>
      </c>
      <c r="K459" s="1148" t="s">
        <v>1319</v>
      </c>
      <c r="L459" s="1148" t="s">
        <v>1320</v>
      </c>
      <c r="M459" s="1155" t="str">
        <f>'[4]INDUK JARINGAN'!K426</f>
        <v>K</v>
      </c>
      <c r="N459" s="1149" t="s">
        <v>2115</v>
      </c>
      <c r="O459" s="1149" t="s">
        <v>2116</v>
      </c>
      <c r="P459" s="1156"/>
      <c r="R459" s="1151" t="s">
        <v>2117</v>
      </c>
    </row>
    <row r="460" spans="2:18" s="1151" customFormat="1" ht="26.25" customHeight="1">
      <c r="B460" s="1141">
        <f t="shared" si="41"/>
        <v>384</v>
      </c>
      <c r="C460" s="1176">
        <f>C459+1</f>
        <v>384</v>
      </c>
      <c r="D460" s="1186">
        <v>4.0380000000000003</v>
      </c>
      <c r="E460" s="1153" t="s">
        <v>392</v>
      </c>
      <c r="F460" s="1154">
        <v>3.8330000000000002</v>
      </c>
      <c r="G460" s="1146">
        <f t="shared" si="40"/>
        <v>3.8330000000000002</v>
      </c>
      <c r="H460" s="1146"/>
      <c r="I460" s="1155">
        <v>3</v>
      </c>
      <c r="J460" s="1147">
        <v>5</v>
      </c>
      <c r="K460" s="1148" t="s">
        <v>1319</v>
      </c>
      <c r="L460" s="1148" t="s">
        <v>1320</v>
      </c>
      <c r="M460" s="1155" t="str">
        <f>'[4]INDUK JARINGAN'!K427</f>
        <v>K</v>
      </c>
      <c r="N460" s="1149" t="s">
        <v>2118</v>
      </c>
      <c r="O460" s="1149" t="s">
        <v>2119</v>
      </c>
      <c r="P460" s="1156"/>
    </row>
    <row r="461" spans="2:18" s="1151" customFormat="1" ht="25.5" customHeight="1">
      <c r="B461" s="1141">
        <f t="shared" si="41"/>
        <v>385</v>
      </c>
      <c r="C461" s="1176">
        <f t="shared" si="38"/>
        <v>385</v>
      </c>
      <c r="D461" s="1186">
        <v>4.0389999999999997</v>
      </c>
      <c r="E461" s="1153" t="s">
        <v>393</v>
      </c>
      <c r="F461" s="1154">
        <v>2.831</v>
      </c>
      <c r="G461" s="1146">
        <f t="shared" si="40"/>
        <v>2.831</v>
      </c>
      <c r="H461" s="1146"/>
      <c r="I461" s="1155">
        <v>3</v>
      </c>
      <c r="J461" s="1147">
        <v>5</v>
      </c>
      <c r="K461" s="1148" t="s">
        <v>1319</v>
      </c>
      <c r="L461" s="1148" t="s">
        <v>1320</v>
      </c>
      <c r="M461" s="1155" t="str">
        <f>'[4]INDUK JARINGAN'!K428</f>
        <v>K</v>
      </c>
      <c r="N461" s="1149" t="s">
        <v>2120</v>
      </c>
      <c r="O461" s="1149" t="s">
        <v>1752</v>
      </c>
      <c r="P461" s="1156"/>
    </row>
    <row r="462" spans="2:18" s="1151" customFormat="1" ht="27" customHeight="1">
      <c r="B462" s="1141">
        <f t="shared" si="41"/>
        <v>386</v>
      </c>
      <c r="C462" s="1176">
        <f t="shared" si="38"/>
        <v>386</v>
      </c>
      <c r="D462" s="1186">
        <v>4.04</v>
      </c>
      <c r="E462" s="1153" t="s">
        <v>394</v>
      </c>
      <c r="F462" s="1154">
        <v>1.5489999999999999</v>
      </c>
      <c r="G462" s="1146">
        <f t="shared" si="40"/>
        <v>1.5489999999999999</v>
      </c>
      <c r="H462" s="1146"/>
      <c r="I462" s="1155">
        <v>3</v>
      </c>
      <c r="J462" s="1147">
        <v>5.5</v>
      </c>
      <c r="K462" s="1148" t="s">
        <v>1319</v>
      </c>
      <c r="L462" s="1148" t="s">
        <v>1320</v>
      </c>
      <c r="M462" s="1155" t="str">
        <f>'[4]INDUK JARINGAN'!K429</f>
        <v>K</v>
      </c>
      <c r="N462" s="1149" t="s">
        <v>2121</v>
      </c>
      <c r="O462" s="1149" t="s">
        <v>2122</v>
      </c>
      <c r="P462" s="1156"/>
    </row>
    <row r="463" spans="2:18" s="1151" customFormat="1" ht="27.75" customHeight="1">
      <c r="B463" s="1141">
        <f t="shared" si="41"/>
        <v>387</v>
      </c>
      <c r="C463" s="1176">
        <f t="shared" si="38"/>
        <v>387</v>
      </c>
      <c r="D463" s="1186">
        <v>4.0410000000000004</v>
      </c>
      <c r="E463" s="1153" t="s">
        <v>395</v>
      </c>
      <c r="F463" s="1154">
        <v>5.9290000000000003</v>
      </c>
      <c r="G463" s="1146">
        <f t="shared" si="40"/>
        <v>5.9290000000000003</v>
      </c>
      <c r="H463" s="1146"/>
      <c r="I463" s="1155">
        <v>3</v>
      </c>
      <c r="J463" s="1147">
        <v>4.5</v>
      </c>
      <c r="K463" s="1148" t="s">
        <v>1319</v>
      </c>
      <c r="L463" s="1148" t="s">
        <v>1320</v>
      </c>
      <c r="M463" s="1155" t="str">
        <f>'[4]INDUK JARINGAN'!K430</f>
        <v>K</v>
      </c>
      <c r="N463" s="1149" t="s">
        <v>2123</v>
      </c>
      <c r="O463" s="1149" t="s">
        <v>2124</v>
      </c>
      <c r="P463" s="1156"/>
      <c r="R463" s="1151" t="s">
        <v>2125</v>
      </c>
    </row>
    <row r="464" spans="2:18" s="1151" customFormat="1" ht="20.100000000000001" customHeight="1">
      <c r="B464" s="1141">
        <f t="shared" si="41"/>
        <v>388</v>
      </c>
      <c r="C464" s="1176">
        <f t="shared" si="38"/>
        <v>388</v>
      </c>
      <c r="D464" s="1186">
        <v>4.0419999999999998</v>
      </c>
      <c r="E464" s="1153" t="s">
        <v>396</v>
      </c>
      <c r="F464" s="1154">
        <v>3.0680000000000001</v>
      </c>
      <c r="G464" s="1146">
        <f t="shared" si="40"/>
        <v>3.0680000000000001</v>
      </c>
      <c r="H464" s="1146"/>
      <c r="I464" s="1155">
        <v>3</v>
      </c>
      <c r="J464" s="1147">
        <v>5</v>
      </c>
      <c r="K464" s="1148" t="s">
        <v>1319</v>
      </c>
      <c r="L464" s="1148" t="s">
        <v>1320</v>
      </c>
      <c r="M464" s="1155" t="str">
        <f>'[4]INDUK JARINGAN'!K431</f>
        <v>K</v>
      </c>
      <c r="N464" s="1149" t="s">
        <v>2126</v>
      </c>
      <c r="O464" s="1149" t="s">
        <v>2096</v>
      </c>
      <c r="P464" s="1156"/>
      <c r="R464" s="1151" t="s">
        <v>2127</v>
      </c>
    </row>
    <row r="465" spans="2:18" s="1151" customFormat="1" ht="20.100000000000001" customHeight="1">
      <c r="B465" s="1141">
        <f t="shared" si="41"/>
        <v>389</v>
      </c>
      <c r="C465" s="1176">
        <f t="shared" si="38"/>
        <v>389</v>
      </c>
      <c r="D465" s="1186">
        <v>4.0430000000000001</v>
      </c>
      <c r="E465" s="1153" t="s">
        <v>397</v>
      </c>
      <c r="F465" s="1154">
        <v>4.5190000000000001</v>
      </c>
      <c r="G465" s="1146">
        <f t="shared" si="40"/>
        <v>4.5190000000000001</v>
      </c>
      <c r="H465" s="1146"/>
      <c r="I465" s="1155">
        <v>3</v>
      </c>
      <c r="J465" s="1147">
        <v>5</v>
      </c>
      <c r="K465" s="1148" t="s">
        <v>1319</v>
      </c>
      <c r="L465" s="1148" t="s">
        <v>1320</v>
      </c>
      <c r="M465" s="1155" t="str">
        <f>'[4]INDUK JARINGAN'!K432</f>
        <v>K</v>
      </c>
      <c r="N465" s="1149" t="s">
        <v>2128</v>
      </c>
      <c r="O465" s="1149" t="s">
        <v>2129</v>
      </c>
      <c r="P465" s="1156"/>
    </row>
    <row r="466" spans="2:18" s="1151" customFormat="1" ht="27.75" customHeight="1">
      <c r="B466" s="1141">
        <f t="shared" si="41"/>
        <v>390</v>
      </c>
      <c r="C466" s="1176">
        <f t="shared" si="38"/>
        <v>390</v>
      </c>
      <c r="D466" s="1186">
        <v>4.0439999999999996</v>
      </c>
      <c r="E466" s="1153" t="s">
        <v>398</v>
      </c>
      <c r="F466" s="1154">
        <v>1.87</v>
      </c>
      <c r="G466" s="1146">
        <f t="shared" si="40"/>
        <v>1.87</v>
      </c>
      <c r="H466" s="1146"/>
      <c r="I466" s="1155">
        <v>3</v>
      </c>
      <c r="J466" s="1147">
        <v>4.5</v>
      </c>
      <c r="K466" s="1148" t="s">
        <v>1319</v>
      </c>
      <c r="L466" s="1148" t="s">
        <v>1320</v>
      </c>
      <c r="M466" s="1155" t="str">
        <f>'[4]INDUK JARINGAN'!K433</f>
        <v>K</v>
      </c>
      <c r="N466" s="1149" t="s">
        <v>2130</v>
      </c>
      <c r="O466" s="1149" t="s">
        <v>2131</v>
      </c>
      <c r="P466" s="1156"/>
    </row>
    <row r="467" spans="2:18" s="1151" customFormat="1" ht="20.100000000000001" customHeight="1">
      <c r="B467" s="1141">
        <f t="shared" si="41"/>
        <v>391</v>
      </c>
      <c r="C467" s="1176">
        <f t="shared" si="38"/>
        <v>391</v>
      </c>
      <c r="D467" s="1186">
        <v>4.0449999999999999</v>
      </c>
      <c r="E467" s="1153" t="s">
        <v>399</v>
      </c>
      <c r="F467" s="1154">
        <v>2.2200000000000002</v>
      </c>
      <c r="G467" s="1146">
        <f t="shared" si="40"/>
        <v>2.2200000000000002</v>
      </c>
      <c r="H467" s="1146"/>
      <c r="I467" s="1155">
        <v>3</v>
      </c>
      <c r="J467" s="1147">
        <v>5</v>
      </c>
      <c r="K467" s="1148" t="s">
        <v>1319</v>
      </c>
      <c r="L467" s="1148" t="s">
        <v>1320</v>
      </c>
      <c r="M467" s="1155" t="str">
        <f>'[4]INDUK JARINGAN'!K434</f>
        <v>K</v>
      </c>
      <c r="N467" s="1149" t="s">
        <v>2132</v>
      </c>
      <c r="O467" s="1149" t="s">
        <v>2122</v>
      </c>
      <c r="P467" s="1156"/>
    </row>
    <row r="468" spans="2:18" s="1151" customFormat="1" ht="29.25" customHeight="1">
      <c r="B468" s="1141">
        <f t="shared" si="41"/>
        <v>392</v>
      </c>
      <c r="C468" s="1176">
        <f t="shared" si="38"/>
        <v>392</v>
      </c>
      <c r="D468" s="1186">
        <v>4.0460000000000003</v>
      </c>
      <c r="E468" s="1153" t="s">
        <v>400</v>
      </c>
      <c r="F468" s="1154">
        <v>0.4</v>
      </c>
      <c r="G468" s="1146">
        <f t="shared" si="40"/>
        <v>0.4</v>
      </c>
      <c r="H468" s="1146"/>
      <c r="I468" s="1155">
        <v>5.5</v>
      </c>
      <c r="J468" s="1147">
        <v>5.5</v>
      </c>
      <c r="K468" s="1148" t="s">
        <v>1319</v>
      </c>
      <c r="L468" s="1148" t="s">
        <v>1320</v>
      </c>
      <c r="M468" s="1155" t="str">
        <f>'[4]INDUK JARINGAN'!K435</f>
        <v>K</v>
      </c>
      <c r="N468" s="1149" t="s">
        <v>2133</v>
      </c>
      <c r="O468" s="1149" t="s">
        <v>2134</v>
      </c>
      <c r="P468" s="1156"/>
    </row>
    <row r="469" spans="2:18" s="1151" customFormat="1" ht="20.100000000000001" customHeight="1">
      <c r="B469" s="1141">
        <f t="shared" si="41"/>
        <v>393</v>
      </c>
      <c r="C469" s="1176">
        <f t="shared" si="38"/>
        <v>393</v>
      </c>
      <c r="D469" s="1186">
        <v>4.0470000000000104</v>
      </c>
      <c r="E469" s="1153" t="s">
        <v>401</v>
      </c>
      <c r="F469" s="1154">
        <v>1.75</v>
      </c>
      <c r="G469" s="1146">
        <f t="shared" si="40"/>
        <v>1.75</v>
      </c>
      <c r="H469" s="1146"/>
      <c r="I469" s="1155">
        <v>3</v>
      </c>
      <c r="J469" s="1147">
        <v>4.5</v>
      </c>
      <c r="K469" s="1148" t="s">
        <v>1319</v>
      </c>
      <c r="L469" s="1148" t="s">
        <v>1320</v>
      </c>
      <c r="M469" s="1155" t="str">
        <f>'[4]INDUK JARINGAN'!K436</f>
        <v>K</v>
      </c>
      <c r="N469" s="1149" t="s">
        <v>2135</v>
      </c>
      <c r="O469" s="1149" t="s">
        <v>2136</v>
      </c>
      <c r="P469" s="1156"/>
      <c r="R469" s="1151" t="s">
        <v>2137</v>
      </c>
    </row>
    <row r="470" spans="2:18" s="1151" customFormat="1" ht="20.100000000000001" customHeight="1">
      <c r="B470" s="1141">
        <f t="shared" si="41"/>
        <v>394</v>
      </c>
      <c r="C470" s="1176">
        <f t="shared" si="38"/>
        <v>394</v>
      </c>
      <c r="D470" s="1186">
        <v>4.0480000000000098</v>
      </c>
      <c r="E470" s="1153" t="s">
        <v>402</v>
      </c>
      <c r="F470" s="1154">
        <v>2.0699999999999998</v>
      </c>
      <c r="G470" s="1146">
        <f t="shared" si="40"/>
        <v>2.0699999999999998</v>
      </c>
      <c r="H470" s="1146"/>
      <c r="I470" s="1155">
        <v>3</v>
      </c>
      <c r="J470" s="1147">
        <v>5</v>
      </c>
      <c r="K470" s="1148" t="s">
        <v>1319</v>
      </c>
      <c r="L470" s="1148" t="s">
        <v>1320</v>
      </c>
      <c r="M470" s="1155" t="str">
        <f>'[4]INDUK JARINGAN'!K437</f>
        <v>K</v>
      </c>
      <c r="N470" s="1149" t="s">
        <v>2138</v>
      </c>
      <c r="O470" s="1149" t="s">
        <v>2139</v>
      </c>
      <c r="P470" s="1156"/>
    </row>
    <row r="471" spans="2:18" s="1151" customFormat="1" ht="25.5" customHeight="1">
      <c r="B471" s="1141">
        <f t="shared" si="41"/>
        <v>395</v>
      </c>
      <c r="C471" s="1176">
        <f t="shared" si="38"/>
        <v>395</v>
      </c>
      <c r="D471" s="1186">
        <v>4.0490000000000101</v>
      </c>
      <c r="E471" s="1153" t="s">
        <v>403</v>
      </c>
      <c r="F471" s="1154">
        <v>2.3069999999999999</v>
      </c>
      <c r="G471" s="1146">
        <f t="shared" si="40"/>
        <v>2.3069999999999999</v>
      </c>
      <c r="H471" s="1146"/>
      <c r="I471" s="1155">
        <v>3</v>
      </c>
      <c r="J471" s="1147">
        <v>5</v>
      </c>
      <c r="K471" s="1148" t="s">
        <v>1319</v>
      </c>
      <c r="L471" s="1148" t="s">
        <v>1320</v>
      </c>
      <c r="M471" s="1155" t="str">
        <f>'[4]INDUK JARINGAN'!K438</f>
        <v>K</v>
      </c>
      <c r="N471" s="1149" t="s">
        <v>2140</v>
      </c>
      <c r="O471" s="1149" t="s">
        <v>2141</v>
      </c>
      <c r="P471" s="1156"/>
    </row>
    <row r="472" spans="2:18" s="1151" customFormat="1" ht="25.5" customHeight="1">
      <c r="B472" s="1141">
        <f t="shared" si="41"/>
        <v>396</v>
      </c>
      <c r="C472" s="1176">
        <f t="shared" si="38"/>
        <v>396</v>
      </c>
      <c r="D472" s="1186">
        <v>4.0500000000000096</v>
      </c>
      <c r="E472" s="1153" t="s">
        <v>404</v>
      </c>
      <c r="F472" s="1154">
        <v>1.98</v>
      </c>
      <c r="G472" s="1146">
        <f t="shared" si="40"/>
        <v>1.98</v>
      </c>
      <c r="H472" s="1146"/>
      <c r="I472" s="1155">
        <v>3</v>
      </c>
      <c r="J472" s="1147">
        <v>5</v>
      </c>
      <c r="K472" s="1148" t="s">
        <v>1319</v>
      </c>
      <c r="L472" s="1148" t="s">
        <v>1320</v>
      </c>
      <c r="M472" s="1155" t="str">
        <f>'[4]INDUK JARINGAN'!K439</f>
        <v>K</v>
      </c>
      <c r="N472" s="1149" t="s">
        <v>2139</v>
      </c>
      <c r="O472" s="1149" t="s">
        <v>2142</v>
      </c>
      <c r="P472" s="1156"/>
    </row>
    <row r="473" spans="2:18" s="1151" customFormat="1" ht="25.5" customHeight="1">
      <c r="B473" s="1141">
        <f t="shared" si="41"/>
        <v>397</v>
      </c>
      <c r="C473" s="1176">
        <f t="shared" si="38"/>
        <v>397</v>
      </c>
      <c r="D473" s="1186">
        <v>4.0510000000000099</v>
      </c>
      <c r="E473" s="1153" t="s">
        <v>405</v>
      </c>
      <c r="F473" s="1154">
        <v>4.9160000000000004</v>
      </c>
      <c r="G473" s="1146">
        <f t="shared" si="40"/>
        <v>4.9160000000000004</v>
      </c>
      <c r="H473" s="1146"/>
      <c r="I473" s="1155">
        <f>'[4]INDUK JARINGAN'!H440</f>
        <v>3</v>
      </c>
      <c r="J473" s="1147">
        <f>J472</f>
        <v>5</v>
      </c>
      <c r="K473" s="1148" t="str">
        <f>'[4]INDUK JARINGAN'!I440</f>
        <v>Aspal</v>
      </c>
      <c r="L473" s="1148" t="str">
        <f>'[4]INDUK JARINGAN'!J440</f>
        <v>Kabupaten</v>
      </c>
      <c r="M473" s="1155" t="str">
        <f>'[4]INDUK JARINGAN'!K440</f>
        <v>K</v>
      </c>
      <c r="N473" s="1149" t="str">
        <f>'[4]INDUK JARINGAN'!L440</f>
        <v>Pertigaan Masjid Tanalum</v>
      </c>
      <c r="O473" s="1149" t="str">
        <f>'[4]INDUK JARINGAN'!M440</f>
        <v>Pertigaan Gunungwuled-Sipentul</v>
      </c>
      <c r="P473" s="1156"/>
    </row>
    <row r="474" spans="2:18" s="1151" customFormat="1" ht="20.100000000000001" customHeight="1">
      <c r="B474" s="1141"/>
      <c r="C474" s="1168"/>
      <c r="D474" s="1214"/>
      <c r="E474" s="1153"/>
      <c r="F474" s="1187"/>
      <c r="G474" s="1146"/>
      <c r="H474" s="1146"/>
      <c r="I474" s="1155"/>
      <c r="J474" s="1147"/>
      <c r="K474" s="1148"/>
      <c r="L474" s="1148"/>
      <c r="M474" s="1155"/>
      <c r="N474" s="1149"/>
      <c r="O474" s="1149"/>
      <c r="P474" s="1156"/>
    </row>
    <row r="475" spans="2:18" s="1151" customFormat="1" ht="20.100000000000001" customHeight="1">
      <c r="B475" s="1141"/>
      <c r="C475" s="1134" t="s">
        <v>2143</v>
      </c>
      <c r="D475" s="1214"/>
      <c r="E475" s="1153"/>
      <c r="F475" s="1171">
        <f>SUM(F476:F487)</f>
        <v>43.286999999999999</v>
      </c>
      <c r="G475" s="1172">
        <f t="shared" ref="G475:G487" si="42">F475</f>
        <v>43.286999999999999</v>
      </c>
      <c r="H475" s="1172"/>
      <c r="I475" s="1173"/>
      <c r="J475" s="1174"/>
      <c r="K475" s="1148"/>
      <c r="L475" s="1148"/>
      <c r="M475" s="1155"/>
      <c r="N475" s="1149"/>
      <c r="O475" s="1149"/>
      <c r="P475" s="1185"/>
      <c r="Q475" s="1196"/>
    </row>
    <row r="476" spans="2:18" s="1151" customFormat="1" ht="25.5" customHeight="1">
      <c r="B476" s="1141">
        <f>B473+1</f>
        <v>398</v>
      </c>
      <c r="C476" s="1176">
        <f>C473+1</f>
        <v>398</v>
      </c>
      <c r="D476" s="1186">
        <v>4.0519999999999996</v>
      </c>
      <c r="E476" s="1178" t="s">
        <v>406</v>
      </c>
      <c r="F476" s="1154">
        <v>2.65</v>
      </c>
      <c r="G476" s="1146">
        <f t="shared" si="42"/>
        <v>2.65</v>
      </c>
      <c r="H476" s="1146"/>
      <c r="I476" s="1159">
        <v>3</v>
      </c>
      <c r="J476" s="1147">
        <v>6</v>
      </c>
      <c r="K476" s="1161" t="s">
        <v>1319</v>
      </c>
      <c r="L476" s="1161" t="s">
        <v>1320</v>
      </c>
      <c r="M476" s="1159" t="str">
        <f>'[4]INDUK JARINGAN'!K443</f>
        <v>K</v>
      </c>
      <c r="N476" s="1149" t="s">
        <v>2144</v>
      </c>
      <c r="O476" s="1149" t="s">
        <v>2145</v>
      </c>
      <c r="P476" s="1156"/>
    </row>
    <row r="477" spans="2:18" s="1151" customFormat="1" ht="33" customHeight="1">
      <c r="B477" s="1141">
        <f>B476+1</f>
        <v>399</v>
      </c>
      <c r="C477" s="1176">
        <f>C476+1</f>
        <v>399</v>
      </c>
      <c r="D477" s="1186">
        <v>4.0529999999999999</v>
      </c>
      <c r="E477" s="1178" t="s">
        <v>407</v>
      </c>
      <c r="F477" s="1154">
        <v>5.9829999999999997</v>
      </c>
      <c r="G477" s="1146">
        <f t="shared" si="42"/>
        <v>5.9829999999999997</v>
      </c>
      <c r="H477" s="1146"/>
      <c r="I477" s="1159">
        <v>5</v>
      </c>
      <c r="J477" s="1147">
        <v>6</v>
      </c>
      <c r="K477" s="1161" t="s">
        <v>1319</v>
      </c>
      <c r="L477" s="1161" t="s">
        <v>1320</v>
      </c>
      <c r="M477" s="1159" t="str">
        <f>'[4]INDUK JARINGAN'!K444</f>
        <v>K</v>
      </c>
      <c r="N477" s="1149" t="s">
        <v>1665</v>
      </c>
      <c r="O477" s="1149" t="s">
        <v>2146</v>
      </c>
      <c r="P477" s="1156"/>
      <c r="R477" s="1151" t="s">
        <v>2147</v>
      </c>
    </row>
    <row r="478" spans="2:18" s="1151" customFormat="1" ht="31.5" customHeight="1">
      <c r="B478" s="1141">
        <f t="shared" ref="B478:B487" si="43">B477+1</f>
        <v>400</v>
      </c>
      <c r="C478" s="1176">
        <f t="shared" si="38"/>
        <v>400</v>
      </c>
      <c r="D478" s="1186">
        <v>4.0540000000000003</v>
      </c>
      <c r="E478" s="1178" t="s">
        <v>408</v>
      </c>
      <c r="F478" s="1154">
        <v>2.2599999999999998</v>
      </c>
      <c r="G478" s="1146">
        <f t="shared" si="42"/>
        <v>2.2599999999999998</v>
      </c>
      <c r="H478" s="1146"/>
      <c r="I478" s="1159">
        <v>4</v>
      </c>
      <c r="J478" s="1147">
        <v>7</v>
      </c>
      <c r="K478" s="1161" t="s">
        <v>1319</v>
      </c>
      <c r="L478" s="1161" t="s">
        <v>1320</v>
      </c>
      <c r="M478" s="1159" t="str">
        <f>'[4]INDUK JARINGAN'!K445</f>
        <v>K</v>
      </c>
      <c r="N478" s="1149" t="s">
        <v>2146</v>
      </c>
      <c r="O478" s="1149" t="s">
        <v>2148</v>
      </c>
      <c r="P478" s="1156"/>
      <c r="R478" s="1151" t="s">
        <v>2149</v>
      </c>
    </row>
    <row r="479" spans="2:18" s="1151" customFormat="1" ht="30.75" customHeight="1">
      <c r="B479" s="1141">
        <f t="shared" si="43"/>
        <v>401</v>
      </c>
      <c r="C479" s="1176">
        <f t="shared" si="38"/>
        <v>401</v>
      </c>
      <c r="D479" s="1186">
        <v>4.0549999999999997</v>
      </c>
      <c r="E479" s="1178" t="s">
        <v>409</v>
      </c>
      <c r="F479" s="1154">
        <v>4.7080000000000002</v>
      </c>
      <c r="G479" s="1146">
        <f t="shared" si="42"/>
        <v>4.7080000000000002</v>
      </c>
      <c r="H479" s="1146"/>
      <c r="I479" s="1159">
        <v>5</v>
      </c>
      <c r="J479" s="1147">
        <v>7</v>
      </c>
      <c r="K479" s="1161" t="s">
        <v>1319</v>
      </c>
      <c r="L479" s="1161" t="s">
        <v>1320</v>
      </c>
      <c r="M479" s="1159" t="str">
        <f>'[4]INDUK JARINGAN'!K446</f>
        <v>K</v>
      </c>
      <c r="N479" s="1149" t="s">
        <v>2146</v>
      </c>
      <c r="O479" s="1149" t="s">
        <v>2150</v>
      </c>
      <c r="P479" s="1156"/>
      <c r="R479" s="1151" t="s">
        <v>2151</v>
      </c>
    </row>
    <row r="480" spans="2:18" s="1151" customFormat="1" ht="26.25" customHeight="1">
      <c r="B480" s="1141">
        <f t="shared" si="43"/>
        <v>402</v>
      </c>
      <c r="C480" s="1176">
        <f t="shared" si="38"/>
        <v>402</v>
      </c>
      <c r="D480" s="1186">
        <v>4.056</v>
      </c>
      <c r="E480" s="1178" t="s">
        <v>410</v>
      </c>
      <c r="F480" s="1154">
        <v>4.2750000000000004</v>
      </c>
      <c r="G480" s="1146">
        <f t="shared" si="42"/>
        <v>4.2750000000000004</v>
      </c>
      <c r="H480" s="1146"/>
      <c r="I480" s="1155">
        <v>3.5</v>
      </c>
      <c r="J480" s="1147">
        <v>5</v>
      </c>
      <c r="K480" s="1148" t="s">
        <v>1319</v>
      </c>
      <c r="L480" s="1148" t="s">
        <v>1320</v>
      </c>
      <c r="M480" s="1159" t="str">
        <f>'[4]INDUK JARINGAN'!K447</f>
        <v>K</v>
      </c>
      <c r="N480" s="1149" t="s">
        <v>1665</v>
      </c>
      <c r="O480" s="1149" t="s">
        <v>2152</v>
      </c>
      <c r="P480" s="1156"/>
      <c r="R480" s="1151" t="s">
        <v>2153</v>
      </c>
    </row>
    <row r="481" spans="2:18" s="1151" customFormat="1" ht="25.5" customHeight="1">
      <c r="B481" s="1141">
        <f t="shared" si="43"/>
        <v>403</v>
      </c>
      <c r="C481" s="1176">
        <f t="shared" si="38"/>
        <v>403</v>
      </c>
      <c r="D481" s="1186">
        <v>4.0570000000000004</v>
      </c>
      <c r="E481" s="1178" t="s">
        <v>411</v>
      </c>
      <c r="F481" s="1154">
        <v>2.2130000000000001</v>
      </c>
      <c r="G481" s="1146">
        <f t="shared" si="42"/>
        <v>2.2130000000000001</v>
      </c>
      <c r="H481" s="1146"/>
      <c r="I481" s="1155">
        <v>3</v>
      </c>
      <c r="J481" s="1147">
        <v>5</v>
      </c>
      <c r="K481" s="1148" t="s">
        <v>1319</v>
      </c>
      <c r="L481" s="1148" t="s">
        <v>1320</v>
      </c>
      <c r="M481" s="1159" t="str">
        <f>'[4]INDUK JARINGAN'!K448</f>
        <v>K</v>
      </c>
      <c r="N481" s="1149" t="s">
        <v>2154</v>
      </c>
      <c r="O481" s="1149" t="s">
        <v>2155</v>
      </c>
      <c r="P481" s="1156"/>
    </row>
    <row r="482" spans="2:18" s="1151" customFormat="1" ht="27.75" customHeight="1">
      <c r="B482" s="1141">
        <f t="shared" si="43"/>
        <v>404</v>
      </c>
      <c r="C482" s="1176">
        <f t="shared" si="38"/>
        <v>404</v>
      </c>
      <c r="D482" s="1186">
        <v>4.0579999999999998</v>
      </c>
      <c r="E482" s="1178" t="s">
        <v>412</v>
      </c>
      <c r="F482" s="1154">
        <v>0.68100000000000005</v>
      </c>
      <c r="G482" s="1146">
        <f t="shared" si="42"/>
        <v>0.68100000000000005</v>
      </c>
      <c r="H482" s="1146"/>
      <c r="I482" s="1155">
        <v>3</v>
      </c>
      <c r="J482" s="1147">
        <v>4</v>
      </c>
      <c r="K482" s="1148" t="s">
        <v>1319</v>
      </c>
      <c r="L482" s="1148" t="s">
        <v>1320</v>
      </c>
      <c r="M482" s="1159" t="str">
        <f>'[4]INDUK JARINGAN'!K449</f>
        <v>K</v>
      </c>
      <c r="N482" s="1149" t="s">
        <v>2156</v>
      </c>
      <c r="O482" s="1149" t="s">
        <v>2157</v>
      </c>
      <c r="P482" s="1156"/>
      <c r="R482" s="1151" t="s">
        <v>2158</v>
      </c>
    </row>
    <row r="483" spans="2:18" s="1151" customFormat="1" ht="20.100000000000001" customHeight="1">
      <c r="B483" s="1141">
        <f t="shared" si="43"/>
        <v>405</v>
      </c>
      <c r="C483" s="1176">
        <f t="shared" si="38"/>
        <v>405</v>
      </c>
      <c r="D483" s="1186">
        <v>4.0590000000000002</v>
      </c>
      <c r="E483" s="1178" t="s">
        <v>413</v>
      </c>
      <c r="F483" s="1154">
        <v>2.7789999999999999</v>
      </c>
      <c r="G483" s="1146">
        <f t="shared" si="42"/>
        <v>2.7789999999999999</v>
      </c>
      <c r="H483" s="1146"/>
      <c r="I483" s="1155">
        <v>3</v>
      </c>
      <c r="J483" s="1147">
        <v>5.5</v>
      </c>
      <c r="K483" s="1148" t="s">
        <v>1319</v>
      </c>
      <c r="L483" s="1148" t="s">
        <v>1320</v>
      </c>
      <c r="M483" s="1159" t="str">
        <f>'[4]INDUK JARINGAN'!K450</f>
        <v>K</v>
      </c>
      <c r="N483" s="1149" t="s">
        <v>2159</v>
      </c>
      <c r="O483" s="1149" t="s">
        <v>2160</v>
      </c>
      <c r="P483" s="1156"/>
      <c r="R483" s="1151" t="s">
        <v>2161</v>
      </c>
    </row>
    <row r="484" spans="2:18" s="1151" customFormat="1" ht="27" customHeight="1">
      <c r="B484" s="1141">
        <f t="shared" si="43"/>
        <v>406</v>
      </c>
      <c r="C484" s="1176">
        <f t="shared" si="38"/>
        <v>406</v>
      </c>
      <c r="D484" s="1186">
        <v>4.0599999999999996</v>
      </c>
      <c r="E484" s="1178" t="s">
        <v>414</v>
      </c>
      <c r="F484" s="1154">
        <v>6.0910000000000002</v>
      </c>
      <c r="G484" s="1146">
        <f t="shared" si="42"/>
        <v>6.0910000000000002</v>
      </c>
      <c r="H484" s="1146"/>
      <c r="I484" s="1155">
        <v>3.5</v>
      </c>
      <c r="J484" s="1147">
        <v>5.5</v>
      </c>
      <c r="K484" s="1148" t="s">
        <v>1319</v>
      </c>
      <c r="L484" s="1148" t="s">
        <v>1320</v>
      </c>
      <c r="M484" s="1159" t="str">
        <f>'[4]INDUK JARINGAN'!K451</f>
        <v>K</v>
      </c>
      <c r="N484" s="1149" t="s">
        <v>2162</v>
      </c>
      <c r="O484" s="1149" t="s">
        <v>2163</v>
      </c>
      <c r="P484" s="1156"/>
      <c r="R484" s="1151" t="s">
        <v>2164</v>
      </c>
    </row>
    <row r="485" spans="2:18" s="1151" customFormat="1" ht="25.5" customHeight="1">
      <c r="B485" s="1141">
        <f t="shared" si="43"/>
        <v>407</v>
      </c>
      <c r="C485" s="1176">
        <f t="shared" si="38"/>
        <v>407</v>
      </c>
      <c r="D485" s="1186">
        <v>4.0609999999999999</v>
      </c>
      <c r="E485" s="1154" t="s">
        <v>415</v>
      </c>
      <c r="F485" s="1154">
        <v>2.927</v>
      </c>
      <c r="G485" s="1146">
        <f t="shared" si="42"/>
        <v>2.927</v>
      </c>
      <c r="H485" s="1146"/>
      <c r="I485" s="1155">
        <v>3</v>
      </c>
      <c r="J485" s="1147">
        <v>5</v>
      </c>
      <c r="K485" s="1148" t="s">
        <v>1319</v>
      </c>
      <c r="L485" s="1155" t="s">
        <v>1320</v>
      </c>
      <c r="M485" s="1159" t="str">
        <f>'[4]INDUK JARINGAN'!K452</f>
        <v>K</v>
      </c>
      <c r="N485" s="1149" t="s">
        <v>2159</v>
      </c>
      <c r="O485" s="1149" t="s">
        <v>2165</v>
      </c>
      <c r="P485" s="1156"/>
      <c r="R485" s="1151" t="s">
        <v>2166</v>
      </c>
    </row>
    <row r="486" spans="2:18" s="1151" customFormat="1" ht="28.5" customHeight="1">
      <c r="B486" s="1141">
        <f t="shared" si="43"/>
        <v>408</v>
      </c>
      <c r="C486" s="1220">
        <f t="shared" si="38"/>
        <v>408</v>
      </c>
      <c r="D486" s="1186">
        <v>4.0620000000000003</v>
      </c>
      <c r="E486" s="1221" t="s">
        <v>416</v>
      </c>
      <c r="F486" s="1154">
        <v>5.6</v>
      </c>
      <c r="G486" s="1146">
        <f t="shared" si="42"/>
        <v>5.6</v>
      </c>
      <c r="H486" s="1146"/>
      <c r="I486" s="1155">
        <v>3.5</v>
      </c>
      <c r="J486" s="1222">
        <v>5.5</v>
      </c>
      <c r="K486" s="1223" t="s">
        <v>1319</v>
      </c>
      <c r="L486" s="1162" t="s">
        <v>1320</v>
      </c>
      <c r="M486" s="1159" t="str">
        <f>'[4]INDUK JARINGAN'!K453</f>
        <v>K</v>
      </c>
      <c r="N486" s="1149" t="s">
        <v>2167</v>
      </c>
      <c r="O486" s="1149" t="s">
        <v>2163</v>
      </c>
      <c r="P486" s="1156"/>
    </row>
    <row r="487" spans="2:18" s="1151" customFormat="1" ht="20.100000000000001" customHeight="1">
      <c r="B487" s="1141">
        <f t="shared" si="43"/>
        <v>409</v>
      </c>
      <c r="C487" s="1176">
        <f>C486+1</f>
        <v>409</v>
      </c>
      <c r="D487" s="1186">
        <v>4.0629999999999997</v>
      </c>
      <c r="E487" s="1164" t="s">
        <v>417</v>
      </c>
      <c r="F487" s="1164">
        <v>3.12</v>
      </c>
      <c r="G487" s="1146">
        <f t="shared" si="42"/>
        <v>3.12</v>
      </c>
      <c r="H487" s="1146"/>
      <c r="I487" s="1159">
        <v>3</v>
      </c>
      <c r="J487" s="1168">
        <v>5</v>
      </c>
      <c r="K487" s="1224" t="s">
        <v>1969</v>
      </c>
      <c r="L487" s="1159" t="str">
        <f>L486</f>
        <v>Kabupaten</v>
      </c>
      <c r="M487" s="1159" t="str">
        <f>'[4]INDUK JARINGAN'!K454</f>
        <v>K</v>
      </c>
      <c r="N487" s="1179" t="s">
        <v>2168</v>
      </c>
      <c r="O487" s="1179" t="s">
        <v>2169</v>
      </c>
      <c r="P487" s="1156"/>
    </row>
    <row r="488" spans="2:18" s="1151" customFormat="1" ht="20.100000000000001" customHeight="1" thickBot="1">
      <c r="B488" s="1219"/>
      <c r="C488" s="1225"/>
      <c r="D488" s="1226"/>
      <c r="E488" s="1227"/>
      <c r="F488" s="1227"/>
      <c r="G488" s="1227"/>
      <c r="H488" s="1227"/>
      <c r="I488" s="1227"/>
      <c r="J488" s="1228"/>
      <c r="K488" s="1223"/>
      <c r="L488" s="1222"/>
      <c r="M488" s="1229"/>
      <c r="N488" s="1230"/>
      <c r="O488" s="1231"/>
      <c r="P488" s="1232"/>
    </row>
    <row r="489" spans="2:18" s="1151" customFormat="1" ht="30" customHeight="1" thickBot="1">
      <c r="B489" s="1233"/>
      <c r="C489" s="1326" t="s">
        <v>2170</v>
      </c>
      <c r="D489" s="1326"/>
      <c r="E489" s="1326"/>
      <c r="F489" s="1234">
        <f>F11+F111+F140+F156+F179+F207+F231+F287+F311+F329+F349+F383+F395+F408+F418+F427+F452+F475</f>
        <v>987.11369999999999</v>
      </c>
      <c r="G489" s="1235" t="e">
        <f>G11+G111+G140+G156+G179+G207+G231+G287+G311+G329+G349+G383+G395+G408+G418+G427+G452+G475</f>
        <v>#REF!</v>
      </c>
      <c r="H489" s="1235"/>
      <c r="I489" s="1234">
        <f>I11+I111+I140+I156+I179+I207+I231+I287+I311+I329+I349+I383+I395+I408+I418+I427+I452+I475</f>
        <v>0</v>
      </c>
      <c r="J489" s="1235"/>
      <c r="K489" s="1234"/>
      <c r="L489" s="1235">
        <f>L11+L111+L140+L156+L179+L207+L231+L287+L311+L329+L349+L383+L395+L408+L418+L427+L452+L475</f>
        <v>0</v>
      </c>
      <c r="M489" s="1234">
        <f>M11+M111+M140+M156+M179+M207+M231+M287+M311+M329+M349+M383+M395+M408+M418+M427+M452+M475</f>
        <v>0</v>
      </c>
      <c r="N489" s="1236">
        <f>N11+N111+N140+N156+N179+N207+N231+N287+N311+N329+N349+N383+N395+N408+N418+N427+N452+N475</f>
        <v>0</v>
      </c>
      <c r="O489" s="1237">
        <f>O11+O111+O140+O156+O179+O207+O231+O287+O311+O329+O349+O383+O395+O408+O418+O427+O452+O475</f>
        <v>0</v>
      </c>
      <c r="P489" s="1234">
        <f>P11+P111+P140+P156+P179+P207+P231+P287+P311+P329+P349+P383+P395+P408+P418+P427+P452+P475</f>
        <v>0</v>
      </c>
      <c r="Q489" s="1196"/>
    </row>
    <row r="490" spans="2:18" s="1151" customFormat="1" ht="20.100000000000001" customHeight="1">
      <c r="C490" s="1238"/>
      <c r="D490" s="1214"/>
      <c r="E490" s="1239"/>
      <c r="F490" s="1240"/>
      <c r="G490" s="1241"/>
      <c r="H490" s="1241"/>
      <c r="I490" s="1240"/>
      <c r="J490" s="1240"/>
      <c r="K490" s="1240"/>
      <c r="L490" s="1242"/>
      <c r="M490" s="1240"/>
      <c r="N490" s="1240"/>
      <c r="O490" s="1242"/>
      <c r="P490" s="1243"/>
    </row>
    <row r="491" spans="2:18" s="1151" customFormat="1" ht="20.100000000000001" hidden="1" customHeight="1">
      <c r="C491" s="1244"/>
      <c r="D491" s="1214"/>
      <c r="E491" s="1239"/>
      <c r="F491" s="1240"/>
      <c r="G491" s="1241"/>
      <c r="H491" s="1241"/>
      <c r="I491" s="1240"/>
      <c r="J491" s="1240"/>
      <c r="K491" s="1240"/>
      <c r="L491" s="1242"/>
      <c r="M491" s="1240"/>
      <c r="N491" s="1240"/>
      <c r="O491" s="1242"/>
      <c r="P491" s="1243"/>
    </row>
    <row r="492" spans="2:18" s="1151" customFormat="1" ht="20.100000000000001" hidden="1" customHeight="1">
      <c r="C492" s="1244" t="s">
        <v>2171</v>
      </c>
      <c r="D492" s="1214"/>
      <c r="E492" s="1239"/>
      <c r="F492" s="1240"/>
      <c r="G492" s="1241"/>
      <c r="H492" s="1241"/>
      <c r="I492" s="1240"/>
      <c r="J492" s="1240"/>
      <c r="K492" s="1240"/>
      <c r="L492" s="1242"/>
      <c r="M492" s="1240"/>
      <c r="N492" s="1240"/>
      <c r="O492" s="1242"/>
      <c r="P492" s="1243"/>
    </row>
    <row r="493" spans="2:18" s="1151" customFormat="1" ht="20.100000000000001" hidden="1" customHeight="1">
      <c r="C493" s="1244">
        <v>374</v>
      </c>
      <c r="D493" s="1214"/>
      <c r="E493" s="1239"/>
      <c r="F493" s="1240"/>
      <c r="G493" s="1241"/>
      <c r="H493" s="1241"/>
      <c r="I493" s="1240"/>
      <c r="J493" s="1240"/>
      <c r="K493" s="1240"/>
      <c r="L493" s="1242"/>
      <c r="M493" s="1240"/>
      <c r="N493" s="1240"/>
      <c r="O493" s="1242"/>
      <c r="P493" s="1243"/>
    </row>
    <row r="494" spans="2:18" s="1151" customFormat="1" ht="20.100000000000001" hidden="1" customHeight="1">
      <c r="C494" s="1244">
        <v>384</v>
      </c>
      <c r="D494" s="1214"/>
      <c r="E494" s="1239"/>
      <c r="F494" s="1240"/>
      <c r="G494" s="1241"/>
      <c r="H494" s="1241"/>
      <c r="I494" s="1240"/>
      <c r="J494" s="1240"/>
      <c r="K494" s="1240"/>
      <c r="L494" s="1242"/>
      <c r="M494" s="1240"/>
      <c r="N494" s="1240"/>
      <c r="O494" s="1242"/>
      <c r="P494" s="1243"/>
    </row>
    <row r="495" spans="2:18" s="1151" customFormat="1" ht="20.100000000000001" hidden="1" customHeight="1">
      <c r="C495" s="1244"/>
      <c r="D495" s="1214"/>
      <c r="E495" s="1239"/>
      <c r="F495" s="1240"/>
      <c r="G495" s="1241"/>
      <c r="H495" s="1241"/>
      <c r="I495" s="1240"/>
      <c r="J495" s="1240"/>
      <c r="K495" s="1240"/>
      <c r="L495" s="1242"/>
      <c r="M495" s="1240"/>
      <c r="N495" s="1240"/>
      <c r="O495" s="1242"/>
      <c r="P495" s="1243"/>
    </row>
    <row r="496" spans="2:18" s="1245" customFormat="1" ht="20.100000000000001" customHeight="1">
      <c r="D496" s="1214"/>
      <c r="E496" s="1246"/>
      <c r="F496" s="1246"/>
      <c r="G496" s="1246"/>
      <c r="H496" s="1246"/>
      <c r="I496" s="1247"/>
      <c r="J496" s="1247"/>
      <c r="K496" s="1248"/>
      <c r="L496" s="1249"/>
      <c r="M496" s="1250"/>
      <c r="N496" s="1250"/>
      <c r="O496" s="1251"/>
      <c r="P496" s="18"/>
    </row>
    <row r="497" spans="3:16" s="2" customFormat="1" ht="20.100000000000001" customHeight="1">
      <c r="C497" s="1245"/>
      <c r="D497" s="1245"/>
      <c r="E497" s="1252"/>
      <c r="F497" s="1253"/>
      <c r="G497" s="1253"/>
      <c r="H497" s="1253"/>
      <c r="I497" s="1254"/>
      <c r="J497" s="1254"/>
      <c r="K497" s="1255"/>
      <c r="L497" s="1256"/>
      <c r="M497" s="1257"/>
      <c r="N497" s="1257"/>
      <c r="O497" s="1256"/>
      <c r="P497" s="18"/>
    </row>
    <row r="498" spans="3:16" s="1256" customFormat="1" ht="20.100000000000001" customHeight="1">
      <c r="C498" s="1245"/>
      <c r="D498" s="1245"/>
      <c r="E498" s="1252"/>
      <c r="F498" s="1253"/>
      <c r="G498" s="1253"/>
      <c r="H498" s="1253"/>
      <c r="I498" s="1254"/>
      <c r="J498" s="1254"/>
      <c r="K498" s="1255"/>
      <c r="M498" s="1257"/>
      <c r="N498" s="1257"/>
      <c r="P498" s="18"/>
    </row>
    <row r="499" spans="3:16" s="1256" customFormat="1" ht="20.100000000000001" customHeight="1">
      <c r="C499" s="1245"/>
      <c r="D499" s="1251"/>
      <c r="E499" s="1252"/>
      <c r="F499" s="1258"/>
      <c r="G499" s="1258"/>
      <c r="H499" s="1258"/>
      <c r="I499" s="1254"/>
      <c r="J499" s="1254"/>
      <c r="K499" s="1255"/>
      <c r="M499" s="1257"/>
      <c r="N499" s="1257"/>
      <c r="P499" s="18"/>
    </row>
    <row r="500" spans="3:16" s="1256" customFormat="1" ht="20.100000000000001" customHeight="1">
      <c r="C500" s="1245"/>
      <c r="D500" s="1251"/>
      <c r="E500" s="1252"/>
      <c r="F500" s="1259"/>
      <c r="G500" s="1259"/>
      <c r="H500" s="1259"/>
      <c r="I500" s="1254"/>
      <c r="J500" s="1254"/>
      <c r="K500" s="1255"/>
      <c r="M500" s="1257"/>
      <c r="N500" s="1257"/>
      <c r="P500" s="18"/>
    </row>
    <row r="501" spans="3:16" s="1256" customFormat="1" ht="20.100000000000001" customHeight="1">
      <c r="C501" s="1245"/>
      <c r="D501" s="1245"/>
      <c r="E501" s="1260"/>
      <c r="F501" s="1261"/>
      <c r="G501" s="1261"/>
      <c r="H501" s="1261"/>
      <c r="I501" s="1254"/>
      <c r="J501" s="1254"/>
      <c r="K501" s="1255"/>
      <c r="M501" s="1257"/>
      <c r="N501" s="1257"/>
      <c r="P501" s="18"/>
    </row>
    <row r="502" spans="3:16" s="1256" customFormat="1" ht="20.100000000000001" customHeight="1">
      <c r="C502" s="1245"/>
      <c r="D502" s="1245"/>
      <c r="E502" s="1262"/>
      <c r="F502" s="1263"/>
      <c r="G502" s="1214"/>
      <c r="H502" s="1214"/>
      <c r="I502" s="1263"/>
      <c r="J502" s="1263"/>
      <c r="K502" s="1263"/>
      <c r="M502" s="1257"/>
      <c r="N502" s="1257"/>
      <c r="P502" s="19"/>
    </row>
    <row r="503" spans="3:16" s="1256" customFormat="1" ht="20.100000000000001" customHeight="1">
      <c r="C503" s="1245"/>
      <c r="D503" s="1245"/>
      <c r="E503" s="1262"/>
      <c r="F503" s="1263"/>
      <c r="G503" s="1214"/>
      <c r="H503" s="1214"/>
      <c r="I503" s="1263"/>
      <c r="J503" s="1263"/>
      <c r="K503" s="1263"/>
      <c r="M503" s="1257"/>
      <c r="N503" s="1257"/>
      <c r="P503" s="18"/>
    </row>
    <row r="504" spans="3:16" s="1256" customFormat="1">
      <c r="C504" s="1245"/>
      <c r="D504" s="1245"/>
      <c r="E504" s="1264"/>
      <c r="F504" s="1257"/>
      <c r="G504" s="1245"/>
      <c r="H504" s="1245"/>
      <c r="I504" s="1257"/>
      <c r="J504" s="1257"/>
      <c r="K504" s="1257"/>
      <c r="M504" s="1257"/>
      <c r="N504" s="1257"/>
      <c r="P504" s="18"/>
    </row>
  </sheetData>
  <mergeCells count="17">
    <mergeCell ref="B5:B9"/>
    <mergeCell ref="C5:C9"/>
    <mergeCell ref="D5:D9"/>
    <mergeCell ref="E5:E9"/>
    <mergeCell ref="F5:G6"/>
    <mergeCell ref="N7:N9"/>
    <mergeCell ref="O7:O9"/>
    <mergeCell ref="H5:H9"/>
    <mergeCell ref="C489:E489"/>
    <mergeCell ref="C1:P1"/>
    <mergeCell ref="I5:I7"/>
    <mergeCell ref="J5:J7"/>
    <mergeCell ref="K5:K9"/>
    <mergeCell ref="L5:L9"/>
    <mergeCell ref="M5:M9"/>
    <mergeCell ref="N5:O6"/>
    <mergeCell ref="P5:P9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rowBreaks count="17" manualBreakCount="17">
    <brk id="110" min="1" max="14" man="1"/>
    <brk id="139" min="1" max="14" man="1"/>
    <brk id="155" min="1" max="14" man="1"/>
    <brk id="178" min="1" max="14" man="1"/>
    <brk id="206" min="1" max="14" man="1"/>
    <brk id="230" min="1" max="14" man="1"/>
    <brk id="286" min="1" max="14" man="1"/>
    <brk id="310" min="1" max="14" man="1"/>
    <brk id="328" min="1" max="14" man="1"/>
    <brk id="348" min="1" max="14" man="1"/>
    <brk id="382" min="1" max="14" man="1"/>
    <brk id="394" min="1" max="14" man="1"/>
    <brk id="407" min="1" max="14" man="1"/>
    <brk id="417" min="1" max="14" man="1"/>
    <brk id="426" min="1" max="14" man="1"/>
    <brk id="451" min="1" max="14" man="1"/>
    <brk id="474" min="1" max="1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8"/>
  <sheetViews>
    <sheetView view="pageBreakPreview" zoomScale="87" zoomScaleNormal="80" zoomScaleSheetLayoutView="87" workbookViewId="0">
      <pane ySplit="9" topLeftCell="A32" activePane="bottomLeft" state="frozen"/>
      <selection pane="bottomLeft" activeCell="E35" sqref="E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6" t="s">
        <v>1150</v>
      </c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6"/>
      <c r="O1" s="1366"/>
      <c r="P1" s="1366"/>
      <c r="Q1" s="1366"/>
      <c r="R1" s="1366"/>
      <c r="S1" s="1366"/>
      <c r="T1" s="1366"/>
      <c r="U1" s="1366"/>
      <c r="V1" s="1366"/>
      <c r="W1" s="1366"/>
      <c r="X1" s="1366"/>
      <c r="Y1" s="1366"/>
      <c r="Z1" s="1366"/>
      <c r="AA1" s="1366"/>
      <c r="AB1" s="1366"/>
      <c r="AC1" s="1366"/>
      <c r="AD1" s="1366"/>
      <c r="AE1" s="1366"/>
      <c r="AF1" s="1366"/>
      <c r="AG1" s="1366"/>
      <c r="AH1" s="1366"/>
      <c r="AI1" s="1366"/>
      <c r="AJ1" s="1366"/>
      <c r="AK1" s="1366"/>
      <c r="AL1" s="1366"/>
      <c r="AM1" s="1366"/>
      <c r="AN1" s="1366"/>
      <c r="AO1" s="1366"/>
      <c r="AP1" s="1366"/>
      <c r="AQ1" s="1366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6" t="s">
        <v>1151</v>
      </c>
      <c r="C2" s="1366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  <c r="O2" s="1366"/>
      <c r="P2" s="1366"/>
      <c r="Q2" s="1366"/>
      <c r="R2" s="1366"/>
      <c r="S2" s="1366"/>
      <c r="T2" s="1366"/>
      <c r="U2" s="1366"/>
      <c r="V2" s="1366"/>
      <c r="W2" s="1366"/>
      <c r="X2" s="1366"/>
      <c r="Y2" s="1366"/>
      <c r="Z2" s="1366"/>
      <c r="AA2" s="1366"/>
      <c r="AB2" s="1366"/>
      <c r="AC2" s="1366"/>
      <c r="AD2" s="1366"/>
      <c r="AE2" s="1366"/>
      <c r="AF2" s="1366"/>
      <c r="AG2" s="1366"/>
      <c r="AH2" s="1366"/>
      <c r="AI2" s="1366"/>
      <c r="AJ2" s="1366"/>
      <c r="AK2" s="1366"/>
      <c r="AL2" s="1366"/>
      <c r="AM2" s="1366"/>
      <c r="AN2" s="1366"/>
      <c r="AO2" s="1366"/>
      <c r="AP2" s="1366"/>
      <c r="AQ2" s="1366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6" t="s">
        <v>832</v>
      </c>
      <c r="C3" s="1366"/>
      <c r="D3" s="1366"/>
      <c r="E3" s="1366"/>
      <c r="F3" s="1366"/>
      <c r="G3" s="1366"/>
      <c r="H3" s="1366"/>
      <c r="I3" s="1366"/>
      <c r="J3" s="1366"/>
      <c r="K3" s="1366"/>
      <c r="L3" s="1366"/>
      <c r="M3" s="1366"/>
      <c r="N3" s="1366"/>
      <c r="O3" s="1366"/>
      <c r="P3" s="1366"/>
      <c r="Q3" s="1366"/>
      <c r="R3" s="1366"/>
      <c r="S3" s="1366"/>
      <c r="T3" s="1366"/>
      <c r="U3" s="1366"/>
      <c r="V3" s="1366"/>
      <c r="W3" s="1366"/>
      <c r="X3" s="1366"/>
      <c r="Y3" s="1366"/>
      <c r="Z3" s="1366"/>
      <c r="AA3" s="1366"/>
      <c r="AB3" s="1366"/>
      <c r="AC3" s="1366"/>
      <c r="AD3" s="1366"/>
      <c r="AE3" s="1366"/>
      <c r="AF3" s="1366"/>
      <c r="AG3" s="1366"/>
      <c r="AH3" s="1366"/>
      <c r="AI3" s="1366"/>
      <c r="AJ3" s="1366"/>
      <c r="AK3" s="1366"/>
      <c r="AL3" s="1366"/>
      <c r="AM3" s="1366"/>
      <c r="AN3" s="1366"/>
      <c r="AO3" s="1366"/>
      <c r="AP3" s="1366"/>
      <c r="AQ3" s="1366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7"/>
      <c r="J4" s="1367"/>
      <c r="M4" s="1359"/>
      <c r="N4" s="1359"/>
    </row>
    <row r="5" spans="1:59" ht="15.75" customHeight="1">
      <c r="B5" s="1336" t="s">
        <v>0</v>
      </c>
      <c r="C5" s="1328" t="s">
        <v>1</v>
      </c>
      <c r="D5" s="1371" t="s">
        <v>2</v>
      </c>
      <c r="E5" s="1374" t="s">
        <v>3</v>
      </c>
      <c r="F5" s="1377" t="s">
        <v>4</v>
      </c>
      <c r="G5" s="1378"/>
      <c r="H5" s="1379"/>
      <c r="I5" s="1383" t="s">
        <v>5</v>
      </c>
      <c r="J5" s="1383" t="s">
        <v>6</v>
      </c>
      <c r="K5" s="1360" t="s">
        <v>1283</v>
      </c>
      <c r="L5" s="1361"/>
      <c r="M5" s="1361"/>
      <c r="N5" s="1361"/>
      <c r="O5" s="1361"/>
      <c r="P5" s="1361"/>
      <c r="Q5" s="1361"/>
      <c r="R5" s="1362"/>
      <c r="S5" s="1360" t="s">
        <v>1218</v>
      </c>
      <c r="T5" s="1361"/>
      <c r="U5" s="1361"/>
      <c r="V5" s="1361"/>
      <c r="W5" s="1361"/>
      <c r="X5" s="1362"/>
      <c r="Y5" s="1360" t="s">
        <v>1282</v>
      </c>
      <c r="Z5" s="1361"/>
      <c r="AA5" s="1361"/>
      <c r="AB5" s="1361"/>
      <c r="AC5" s="1361"/>
      <c r="AD5" s="1362"/>
      <c r="AE5" s="1360" t="s">
        <v>1284</v>
      </c>
      <c r="AF5" s="1361"/>
      <c r="AG5" s="1361"/>
      <c r="AH5" s="1361"/>
      <c r="AI5" s="1361"/>
      <c r="AJ5" s="1362"/>
      <c r="AK5" s="1392" t="s">
        <v>1220</v>
      </c>
      <c r="AL5" s="1393"/>
      <c r="AM5" s="1393"/>
      <c r="AN5" s="1393"/>
      <c r="AO5" s="1393"/>
      <c r="AP5" s="1394"/>
      <c r="AQ5" s="1398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7"/>
      <c r="C6" s="1369"/>
      <c r="D6" s="1372"/>
      <c r="E6" s="1375"/>
      <c r="F6" s="1380"/>
      <c r="G6" s="1381"/>
      <c r="H6" s="1382"/>
      <c r="I6" s="1384"/>
      <c r="J6" s="1390"/>
      <c r="K6" s="1363"/>
      <c r="L6" s="1364"/>
      <c r="M6" s="1364"/>
      <c r="N6" s="1364"/>
      <c r="O6" s="1364"/>
      <c r="P6" s="1364"/>
      <c r="Q6" s="1364"/>
      <c r="R6" s="1365"/>
      <c r="S6" s="1363"/>
      <c r="T6" s="1364"/>
      <c r="U6" s="1364"/>
      <c r="V6" s="1364"/>
      <c r="W6" s="1364"/>
      <c r="X6" s="1365"/>
      <c r="Y6" s="1363"/>
      <c r="Z6" s="1364"/>
      <c r="AA6" s="1364"/>
      <c r="AB6" s="1364"/>
      <c r="AC6" s="1364"/>
      <c r="AD6" s="1365"/>
      <c r="AE6" s="1363"/>
      <c r="AF6" s="1364"/>
      <c r="AG6" s="1364"/>
      <c r="AH6" s="1364"/>
      <c r="AI6" s="1364"/>
      <c r="AJ6" s="1365"/>
      <c r="AK6" s="1395"/>
      <c r="AL6" s="1396"/>
      <c r="AM6" s="1396"/>
      <c r="AN6" s="1396"/>
      <c r="AO6" s="1396"/>
      <c r="AP6" s="1397"/>
      <c r="AQ6" s="1399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7"/>
      <c r="C7" s="1369"/>
      <c r="D7" s="1372"/>
      <c r="E7" s="1375"/>
      <c r="F7" s="1386" t="s">
        <v>11</v>
      </c>
      <c r="G7" s="1375"/>
      <c r="H7" s="1389" t="s">
        <v>1147</v>
      </c>
      <c r="I7" s="1384"/>
      <c r="J7" s="1390"/>
      <c r="K7" s="1317" t="s">
        <v>12</v>
      </c>
      <c r="L7" s="1356"/>
      <c r="M7" s="1355" t="s">
        <v>13</v>
      </c>
      <c r="N7" s="1352"/>
      <c r="O7" s="1355" t="s">
        <v>14</v>
      </c>
      <c r="P7" s="1356"/>
      <c r="Q7" s="1352" t="s">
        <v>15</v>
      </c>
      <c r="R7" s="1356"/>
      <c r="S7" s="1317" t="s">
        <v>12</v>
      </c>
      <c r="T7" s="1352"/>
      <c r="U7" s="1355" t="s">
        <v>13</v>
      </c>
      <c r="V7" s="1356" t="s">
        <v>13</v>
      </c>
      <c r="W7" s="1352" t="s">
        <v>16</v>
      </c>
      <c r="X7" s="1356"/>
      <c r="Y7" s="1317" t="s">
        <v>12</v>
      </c>
      <c r="Z7" s="1352"/>
      <c r="AA7" s="1355" t="s">
        <v>13</v>
      </c>
      <c r="AB7" s="1356" t="s">
        <v>13</v>
      </c>
      <c r="AC7" s="1352" t="s">
        <v>16</v>
      </c>
      <c r="AD7" s="1356"/>
      <c r="AE7" s="1317" t="s">
        <v>12</v>
      </c>
      <c r="AF7" s="1352"/>
      <c r="AG7" s="1355" t="s">
        <v>13</v>
      </c>
      <c r="AH7" s="1356" t="s">
        <v>13</v>
      </c>
      <c r="AI7" s="1352" t="s">
        <v>16</v>
      </c>
      <c r="AJ7" s="1356"/>
      <c r="AK7" s="1317" t="s">
        <v>12</v>
      </c>
      <c r="AL7" s="1352" t="s">
        <v>12</v>
      </c>
      <c r="AM7" s="1355" t="s">
        <v>13</v>
      </c>
      <c r="AN7" s="1356" t="s">
        <v>13</v>
      </c>
      <c r="AO7" s="1352" t="s">
        <v>17</v>
      </c>
      <c r="AP7" s="1356"/>
      <c r="AQ7" s="1399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7"/>
      <c r="C8" s="1369"/>
      <c r="D8" s="1372"/>
      <c r="E8" s="1375"/>
      <c r="F8" s="1387"/>
      <c r="G8" s="1388"/>
      <c r="H8" s="1388"/>
      <c r="I8" s="1385"/>
      <c r="J8" s="1391"/>
      <c r="K8" s="1353"/>
      <c r="L8" s="1358"/>
      <c r="M8" s="1357"/>
      <c r="N8" s="1354"/>
      <c r="O8" s="1357" t="e">
        <f>#REF!</f>
        <v>#REF!</v>
      </c>
      <c r="P8" s="1358" t="e">
        <f>#REF!</f>
        <v>#REF!</v>
      </c>
      <c r="Q8" s="1354" t="e">
        <f>#REF!</f>
        <v>#REF!</v>
      </c>
      <c r="R8" s="1358"/>
      <c r="S8" s="1353"/>
      <c r="T8" s="1354"/>
      <c r="U8" s="1357"/>
      <c r="V8" s="1358"/>
      <c r="W8" s="1354"/>
      <c r="X8" s="1358"/>
      <c r="Y8" s="1353"/>
      <c r="Z8" s="1354"/>
      <c r="AA8" s="1357"/>
      <c r="AB8" s="1358"/>
      <c r="AC8" s="1354"/>
      <c r="AD8" s="1358"/>
      <c r="AE8" s="1353"/>
      <c r="AF8" s="1354"/>
      <c r="AG8" s="1357"/>
      <c r="AH8" s="1358"/>
      <c r="AI8" s="1354"/>
      <c r="AJ8" s="1358"/>
      <c r="AK8" s="1403"/>
      <c r="AL8" s="1401"/>
      <c r="AM8" s="1357"/>
      <c r="AN8" s="1358"/>
      <c r="AO8" s="1401"/>
      <c r="AP8" s="1402"/>
      <c r="AQ8" s="1399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8"/>
      <c r="C9" s="1370"/>
      <c r="D9" s="1373"/>
      <c r="E9" s="1376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00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1214</v>
      </c>
      <c r="D11" s="480"/>
      <c r="E11" s="455"/>
      <c r="F11" s="564"/>
      <c r="G11" s="564"/>
      <c r="H11" s="564">
        <f>SUM(H12:H37)</f>
        <v>39.669999999999995</v>
      </c>
      <c r="I11" s="512"/>
      <c r="J11" s="512"/>
      <c r="K11" s="564">
        <f t="shared" ref="K11:AO11" si="0">SUM(K12:K37)</f>
        <v>30.13</v>
      </c>
      <c r="L11" s="600">
        <f>SUM(L12:L37)/26</f>
        <v>81.859979051018911</v>
      </c>
      <c r="M11" s="564">
        <f t="shared" si="0"/>
        <v>3.99</v>
      </c>
      <c r="N11" s="600">
        <f>SUM(N12:N37)/26</f>
        <v>6.1371172769407192</v>
      </c>
      <c r="O11" s="564">
        <f t="shared" si="0"/>
        <v>2.4</v>
      </c>
      <c r="P11" s="600">
        <f>SUM(P12:P37)/26</f>
        <v>4.5637484810390978</v>
      </c>
      <c r="Q11" s="564">
        <f t="shared" si="0"/>
        <v>1.1400000000000001</v>
      </c>
      <c r="R11" s="600">
        <f>SUM(R12:R37)/26</f>
        <v>5.3755694508558669</v>
      </c>
      <c r="S11" s="564">
        <f t="shared" si="0"/>
        <v>2.0100000000000002</v>
      </c>
      <c r="T11" s="600">
        <f>SUM(T12:T37)/26</f>
        <v>2.0635857401454007</v>
      </c>
      <c r="U11" s="564">
        <f t="shared" si="0"/>
        <v>0</v>
      </c>
      <c r="V11" s="600">
        <f>SUM(V12:V37)/26</f>
        <v>0</v>
      </c>
      <c r="W11" s="564">
        <f t="shared" si="0"/>
        <v>0</v>
      </c>
      <c r="X11" s="600">
        <f>SUM(X12:X37)/26</f>
        <v>0</v>
      </c>
      <c r="Y11" s="564">
        <f t="shared" si="0"/>
        <v>0</v>
      </c>
      <c r="Z11" s="600">
        <f>SUM(Z12:Z37)/26</f>
        <v>0</v>
      </c>
      <c r="AA11" s="564">
        <f t="shared" si="0"/>
        <v>0</v>
      </c>
      <c r="AB11" s="600">
        <f>SUM(AB12:AB37)/26</f>
        <v>0</v>
      </c>
      <c r="AC11" s="564">
        <f t="shared" si="0"/>
        <v>0</v>
      </c>
      <c r="AD11" s="600">
        <f>SUM(AD12:AD37)/26</f>
        <v>0</v>
      </c>
      <c r="AE11" s="564">
        <f t="shared" si="0"/>
        <v>0</v>
      </c>
      <c r="AF11" s="600">
        <f>SUM(AF12:AF37)/26</f>
        <v>0</v>
      </c>
      <c r="AG11" s="564">
        <f t="shared" si="0"/>
        <v>0</v>
      </c>
      <c r="AH11" s="600">
        <f>SUM(AH12:AH37)/26</f>
        <v>0</v>
      </c>
      <c r="AI11" s="564">
        <f t="shared" si="0"/>
        <v>0</v>
      </c>
      <c r="AJ11" s="600">
        <f>SUM(AJ12:AJ37)/26</f>
        <v>0</v>
      </c>
      <c r="AK11" s="564">
        <f t="shared" si="0"/>
        <v>0</v>
      </c>
      <c r="AL11" s="600">
        <f>SUM(AL12:AL37)/26</f>
        <v>0</v>
      </c>
      <c r="AM11" s="564">
        <f t="shared" si="0"/>
        <v>0</v>
      </c>
      <c r="AN11" s="600">
        <f>SUM(AN12:AN37)/26</f>
        <v>0</v>
      </c>
      <c r="AO11" s="564">
        <f t="shared" si="0"/>
        <v>0</v>
      </c>
      <c r="AP11" s="600">
        <f>SUM(AP12:AP37)/26</f>
        <v>0</v>
      </c>
      <c r="AQ11" s="489"/>
      <c r="AR11" s="845">
        <f>AP11+AL11+AJ11+AH11+AF11+X11+V11+T11+R11+P11+N11+L11</f>
        <v>100</v>
      </c>
      <c r="AS11" s="476">
        <f>100-L11-N11-P11-R11-T11-V11-X11-AF11-AH11-AJ11-AL11-AN11-AP11</f>
        <v>4.4408920985006262E-15</v>
      </c>
      <c r="AT11" s="548"/>
      <c r="AU11" s="548"/>
      <c r="AV11" s="548"/>
      <c r="AW11" s="548"/>
      <c r="AX11" s="548"/>
      <c r="AY11" s="475"/>
      <c r="AZ11" s="476"/>
      <c r="BA11" s="474"/>
      <c r="BB11" s="477"/>
    </row>
    <row r="12" spans="1:59" s="465" customFormat="1" ht="24.95" customHeight="1">
      <c r="A12" s="503"/>
      <c r="B12" s="466">
        <v>1</v>
      </c>
      <c r="C12" s="467">
        <v>1.0880000000000001</v>
      </c>
      <c r="D12" s="467">
        <v>1.0880000000000001</v>
      </c>
      <c r="E12" s="453" t="s">
        <v>107</v>
      </c>
      <c r="F12" s="468">
        <v>4.4000000000000004</v>
      </c>
      <c r="G12" s="469">
        <v>4.42</v>
      </c>
      <c r="H12" s="469">
        <v>4.42</v>
      </c>
      <c r="I12" s="511">
        <v>6</v>
      </c>
      <c r="J12" s="511">
        <v>9</v>
      </c>
      <c r="K12" s="481">
        <f>'HITUNG SEGMEN'!P698/1000</f>
        <v>4.42</v>
      </c>
      <c r="L12" s="483">
        <f>K12/G12*100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6">
        <f>H12-K12-M12-O12-Q12-S12-U12-W12-AE12-AG12-AI12-AK12-AM12-AO12</f>
        <v>0</v>
      </c>
      <c r="AS12" s="476">
        <f>100-L12-N12-P12-R12-T12-V12-X12-AF12-AH12-AJ12-AL12-AN12-AP12</f>
        <v>0</v>
      </c>
      <c r="AT12" s="474"/>
      <c r="AU12" s="474"/>
      <c r="AV12" s="474"/>
      <c r="AW12" s="474"/>
      <c r="AX12" s="474"/>
      <c r="AY12" s="475">
        <f t="shared" ref="AY12:AY33" si="1">K12+M12+O12+Q12</f>
        <v>4.42</v>
      </c>
      <c r="AZ12" s="476" t="e">
        <f>G12-#REF!</f>
        <v>#REF!</v>
      </c>
      <c r="BA12" s="474"/>
      <c r="BB12" s="477"/>
      <c r="BC12" s="465">
        <v>3.5139999999999998</v>
      </c>
    </row>
    <row r="13" spans="1:59" s="465" customFormat="1" ht="24.95" customHeight="1">
      <c r="A13" s="503"/>
      <c r="B13" s="466">
        <f>B12+1</f>
        <v>2</v>
      </c>
      <c r="C13" s="467">
        <v>1.089</v>
      </c>
      <c r="D13" s="467">
        <v>1.089</v>
      </c>
      <c r="E13" s="453" t="s">
        <v>108</v>
      </c>
      <c r="F13" s="468">
        <v>3.492</v>
      </c>
      <c r="G13" s="469">
        <v>3.51</v>
      </c>
      <c r="H13" s="469">
        <v>3.51</v>
      </c>
      <c r="I13" s="511">
        <v>4</v>
      </c>
      <c r="J13" s="511">
        <v>6</v>
      </c>
      <c r="K13" s="481">
        <f>'HITUNG SEGMEN'!P722/1000-0.4</f>
        <v>0.71000000000000008</v>
      </c>
      <c r="L13" s="483">
        <f>K13/H13*100</f>
        <v>20.227920227920233</v>
      </c>
      <c r="M13" s="472">
        <f>'HITUNG SEGMEN'!P723/1000</f>
        <v>1.6</v>
      </c>
      <c r="N13" s="483">
        <f>'HITUNG SEGMEN'!Q723*100</f>
        <v>45.584045584045583</v>
      </c>
      <c r="O13" s="472">
        <f>'HITUNG SEGMEN'!P724/1000</f>
        <v>0.4</v>
      </c>
      <c r="P13" s="483">
        <f>'HITUNG SEGMEN'!Q724*100</f>
        <v>11.396011396011396</v>
      </c>
      <c r="Q13" s="481">
        <f>'HITUNG SEGMEN'!P725/1000</f>
        <v>0.4</v>
      </c>
      <c r="R13" s="471">
        <f>'HITUNG SEGMEN'!Q725*100</f>
        <v>11.396011396011396</v>
      </c>
      <c r="S13" s="471">
        <v>0.4</v>
      </c>
      <c r="T13" s="471">
        <f>S13/H13*100</f>
        <v>11.396011396011398</v>
      </c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29</v>
      </c>
      <c r="AR13" s="476">
        <f t="shared" ref="AR13:AR37" si="2">H13-K13-M13-O13-Q13-S13-U13-W13-AE13-AG13-AI13-AK13-AM13-AO13</f>
        <v>-3.3306690738754696E-16</v>
      </c>
      <c r="AS13" s="476">
        <f t="shared" ref="AS13:AS37" si="3">100-L13-N13-P13-R13-T13-V13-X13-AF13-AH13-AJ13-AL13-AN13-AP13</f>
        <v>-8.8817841970012523E-15</v>
      </c>
      <c r="AT13" s="475">
        <f>L13+N13+P13+R13</f>
        <v>88.603988603988626</v>
      </c>
      <c r="AU13" s="474"/>
      <c r="AV13" s="474"/>
      <c r="AW13" s="474"/>
      <c r="AX13" s="474"/>
      <c r="AY13" s="475">
        <f t="shared" si="1"/>
        <v>3.11</v>
      </c>
      <c r="AZ13" s="476" t="e">
        <f>G13-#REF!</f>
        <v>#REF!</v>
      </c>
      <c r="BA13" s="474"/>
      <c r="BB13" s="477"/>
      <c r="BC13" s="465">
        <v>1.766</v>
      </c>
    </row>
    <row r="14" spans="1:59" s="465" customFormat="1" ht="24.95" customHeight="1">
      <c r="A14" s="503"/>
      <c r="B14" s="466">
        <f t="shared" ref="B14:B33" si="4">B13+1</f>
        <v>3</v>
      </c>
      <c r="C14" s="467">
        <v>1.0900000000000001</v>
      </c>
      <c r="D14" s="467">
        <v>1.0900000000000001</v>
      </c>
      <c r="E14" s="453" t="s">
        <v>109</v>
      </c>
      <c r="F14" s="468">
        <v>1.78</v>
      </c>
      <c r="G14" s="469">
        <v>1.77</v>
      </c>
      <c r="H14" s="469">
        <v>1.77</v>
      </c>
      <c r="I14" s="511">
        <v>3.5</v>
      </c>
      <c r="J14" s="511">
        <v>6.5</v>
      </c>
      <c r="K14" s="481">
        <f>'HITUNG SEGMEN'!P743/1000</f>
        <v>1.77</v>
      </c>
      <c r="L14" s="481">
        <f>'HITUNG SEGMEN'!Q743*100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6">
        <f t="shared" si="2"/>
        <v>0</v>
      </c>
      <c r="AS14" s="476">
        <f t="shared" si="3"/>
        <v>0</v>
      </c>
      <c r="AT14" s="475">
        <f>L14+N14+P14+R14</f>
        <v>100</v>
      </c>
      <c r="AU14" s="474"/>
      <c r="AV14" s="474"/>
      <c r="AW14" s="474"/>
      <c r="AX14" s="474"/>
      <c r="AY14" s="475">
        <f t="shared" si="1"/>
        <v>1.77</v>
      </c>
      <c r="AZ14" s="476" t="e">
        <f>G14-#REF!</f>
        <v>#REF!</v>
      </c>
      <c r="BA14" s="474"/>
      <c r="BB14" s="477"/>
      <c r="BC14" s="465">
        <v>0.86299999999999999</v>
      </c>
    </row>
    <row r="15" spans="1:59" s="465" customFormat="1" ht="24.95" customHeight="1">
      <c r="A15" s="503"/>
      <c r="B15" s="466">
        <f t="shared" si="4"/>
        <v>4</v>
      </c>
      <c r="C15" s="467">
        <v>1.091</v>
      </c>
      <c r="D15" s="467">
        <v>1.091</v>
      </c>
      <c r="E15" s="453" t="s">
        <v>110</v>
      </c>
      <c r="F15" s="468">
        <v>0.871</v>
      </c>
      <c r="G15" s="469">
        <v>0.87</v>
      </c>
      <c r="H15" s="469">
        <v>0.87</v>
      </c>
      <c r="I15" s="511">
        <v>4</v>
      </c>
      <c r="J15" s="511">
        <v>6</v>
      </c>
      <c r="K15" s="481">
        <f>G15-M15-O15-Q15-AE15-AG15-AI15-AK15-AM15-AO15</f>
        <v>0.87</v>
      </c>
      <c r="L15" s="483">
        <f>K15/G15*100</f>
        <v>100</v>
      </c>
      <c r="M15" s="472"/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6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1"/>
        <v>0.87</v>
      </c>
      <c r="AZ15" s="476" t="e">
        <f>G15-#REF!</f>
        <v>#REF!</v>
      </c>
      <c r="BA15" s="474"/>
      <c r="BB15" s="477"/>
      <c r="BC15" s="465">
        <v>2.5739999999999998</v>
      </c>
    </row>
    <row r="16" spans="1:59" s="465" customFormat="1" ht="24.95" customHeight="1">
      <c r="A16" s="503"/>
      <c r="B16" s="466">
        <f t="shared" si="4"/>
        <v>5</v>
      </c>
      <c r="C16" s="467">
        <v>1.0920000000000001</v>
      </c>
      <c r="D16" s="467">
        <v>1.0920000000000001</v>
      </c>
      <c r="E16" s="453" t="s">
        <v>111</v>
      </c>
      <c r="F16" s="468">
        <v>2.5640000000000001</v>
      </c>
      <c r="G16" s="469">
        <v>2.58</v>
      </c>
      <c r="H16" s="469">
        <v>2.57</v>
      </c>
      <c r="I16" s="511">
        <v>5</v>
      </c>
      <c r="J16" s="511">
        <v>7</v>
      </c>
      <c r="K16" s="481">
        <f>'HITUNG SEGMEN'!P761/1000</f>
        <v>2.37</v>
      </c>
      <c r="L16" s="483">
        <f>'HITUNG SEGMEN'!Q761*100</f>
        <v>92.217898832684824</v>
      </c>
      <c r="M16" s="472">
        <f>'HITUNG SEGMEN'!P762/1000</f>
        <v>0.2</v>
      </c>
      <c r="N16" s="483">
        <f>'HITUNG SEGMEN'!Q762*100</f>
        <v>7.782101167315175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6">
        <f t="shared" si="2"/>
        <v>-2.7755575615628914E-16</v>
      </c>
      <c r="AS16" s="476">
        <f t="shared" si="3"/>
        <v>8.8817841970012523E-16</v>
      </c>
      <c r="AT16" s="474"/>
      <c r="AU16" s="474"/>
      <c r="AV16" s="474"/>
      <c r="AW16" s="474"/>
      <c r="AX16" s="474"/>
      <c r="AY16" s="475">
        <f t="shared" si="1"/>
        <v>2.5700000000000003</v>
      </c>
      <c r="AZ16" s="476" t="e">
        <f>G16-#REF!</f>
        <v>#REF!</v>
      </c>
      <c r="BA16" s="474"/>
      <c r="BB16" s="477"/>
      <c r="BC16" s="465">
        <v>2.5910000000000002</v>
      </c>
    </row>
    <row r="17" spans="1:55" s="465" customFormat="1" ht="24.95" customHeight="1">
      <c r="A17" s="503"/>
      <c r="B17" s="466">
        <f t="shared" si="4"/>
        <v>6</v>
      </c>
      <c r="C17" s="467">
        <v>1.093</v>
      </c>
      <c r="D17" s="467">
        <v>1.093</v>
      </c>
      <c r="E17" s="453" t="s">
        <v>112</v>
      </c>
      <c r="F17" s="468">
        <v>2.581</v>
      </c>
      <c r="G17" s="469">
        <v>2.59</v>
      </c>
      <c r="H17" s="469">
        <v>2.58</v>
      </c>
      <c r="I17" s="511">
        <v>4</v>
      </c>
      <c r="J17" s="511">
        <v>6</v>
      </c>
      <c r="K17" s="481">
        <f>'HITUNG SEGMEN'!P776/1000</f>
        <v>2.58</v>
      </c>
      <c r="L17" s="483">
        <f>'HITUNG SEGMEN'!Q776*100</f>
        <v>100</v>
      </c>
      <c r="M17" s="472"/>
      <c r="N17" s="483"/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6">
        <f t="shared" si="2"/>
        <v>0</v>
      </c>
      <c r="AS17" s="476">
        <f t="shared" si="3"/>
        <v>0</v>
      </c>
      <c r="AT17" s="474"/>
      <c r="AU17" s="474"/>
      <c r="AV17" s="474"/>
      <c r="AW17" s="474"/>
      <c r="AX17" s="474"/>
      <c r="AY17" s="475">
        <f t="shared" si="1"/>
        <v>2.58</v>
      </c>
      <c r="AZ17" s="476" t="e">
        <f>G17-#REF!</f>
        <v>#REF!</v>
      </c>
      <c r="BA17" s="474"/>
      <c r="BB17" s="477"/>
      <c r="BC17" s="465">
        <v>3.8</v>
      </c>
    </row>
    <row r="18" spans="1:55" s="465" customFormat="1" ht="24.95" customHeight="1">
      <c r="A18" s="503"/>
      <c r="B18" s="466">
        <f t="shared" si="4"/>
        <v>7</v>
      </c>
      <c r="C18" s="467">
        <v>1.0940000000000001</v>
      </c>
      <c r="D18" s="467">
        <v>1.0940000000000001</v>
      </c>
      <c r="E18" s="453" t="s">
        <v>113</v>
      </c>
      <c r="F18" s="468">
        <v>3.1850000000000001</v>
      </c>
      <c r="G18" s="469">
        <v>3.82</v>
      </c>
      <c r="H18" s="469">
        <v>3.81</v>
      </c>
      <c r="I18" s="511">
        <v>6</v>
      </c>
      <c r="J18" s="511">
        <v>9</v>
      </c>
      <c r="K18" s="481"/>
      <c r="L18" s="483"/>
      <c r="M18" s="472">
        <f>'HITUNG SEGMEN'!P792/1000</f>
        <v>1.2</v>
      </c>
      <c r="N18" s="483">
        <f>'HITUNG SEGMEN'!Q792*100</f>
        <v>31.496062992125985</v>
      </c>
      <c r="O18" s="472">
        <f>'HITUNG SEGMEN'!P793/1000</f>
        <v>1</v>
      </c>
      <c r="P18" s="483">
        <f>'HITUNG SEGMEN'!Q793*100</f>
        <v>26.246719160104988</v>
      </c>
      <c r="Q18" s="481">
        <f>'HITUNG SEGMEN'!P794/1000</f>
        <v>0</v>
      </c>
      <c r="R18" s="471">
        <f>'HITUNG SEGMEN'!Q794*100</f>
        <v>0</v>
      </c>
      <c r="S18" s="471">
        <f>'HITUNG SEGMEN'!P791/1000</f>
        <v>1.61</v>
      </c>
      <c r="T18" s="471">
        <f>'HITUNG SEGMEN'!Q791*100</f>
        <v>42.257217847769027</v>
      </c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29</v>
      </c>
      <c r="AR18" s="476">
        <f t="shared" si="2"/>
        <v>2.2204460492503131E-16</v>
      </c>
      <c r="AS18" s="476">
        <f t="shared" si="3"/>
        <v>0</v>
      </c>
      <c r="AT18" s="474"/>
      <c r="AU18" s="474"/>
      <c r="AV18" s="474"/>
      <c r="AW18" s="474"/>
      <c r="AX18" s="474"/>
      <c r="AY18" s="475">
        <f t="shared" si="1"/>
        <v>2.2000000000000002</v>
      </c>
      <c r="AZ18" s="476" t="e">
        <f>G18-#REF!</f>
        <v>#REF!</v>
      </c>
      <c r="BA18" s="474"/>
      <c r="BB18" s="477" t="s">
        <v>24</v>
      </c>
      <c r="BC18" s="465">
        <v>2.9380000000000002</v>
      </c>
    </row>
    <row r="19" spans="1:55" s="465" customFormat="1" ht="24.95" customHeight="1">
      <c r="A19" s="503"/>
      <c r="B19" s="466">
        <f t="shared" si="4"/>
        <v>8</v>
      </c>
      <c r="C19" s="467">
        <v>1.095</v>
      </c>
      <c r="D19" s="467">
        <v>1.095</v>
      </c>
      <c r="E19" s="453" t="s">
        <v>114</v>
      </c>
      <c r="F19" s="468">
        <v>2.956</v>
      </c>
      <c r="G19" s="469">
        <v>2.94</v>
      </c>
      <c r="H19" s="469">
        <v>2.92</v>
      </c>
      <c r="I19" s="511">
        <v>3</v>
      </c>
      <c r="J19" s="511">
        <v>5.5</v>
      </c>
      <c r="K19" s="481">
        <f>'HITUNG SEGMEN'!P811/1000</f>
        <v>2.72</v>
      </c>
      <c r="L19" s="483">
        <f>'HITUNG SEGMEN'!Q811*100</f>
        <v>93.150684931506845</v>
      </c>
      <c r="M19" s="472">
        <f>'HITUNG SEGMEN'!P812/1000</f>
        <v>0.2</v>
      </c>
      <c r="N19" s="483">
        <f>'HITUNG SEGMEN'!Q812*100</f>
        <v>6.8493150684931505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29</v>
      </c>
      <c r="AR19" s="476">
        <f t="shared" si="2"/>
        <v>-2.7755575615628914E-16</v>
      </c>
      <c r="AS19" s="476">
        <f t="shared" si="3"/>
        <v>4.4408920985006262E-15</v>
      </c>
      <c r="AT19" s="474"/>
      <c r="AU19" s="474"/>
      <c r="AV19" s="474"/>
      <c r="AW19" s="474"/>
      <c r="AX19" s="474"/>
      <c r="AY19" s="475">
        <f t="shared" si="1"/>
        <v>2.9200000000000004</v>
      </c>
      <c r="AZ19" s="476" t="e">
        <f>G19-#REF!</f>
        <v>#REF!</v>
      </c>
      <c r="BA19" s="474"/>
      <c r="BB19" s="477"/>
      <c r="BC19" s="465">
        <v>2.8119999999999998</v>
      </c>
    </row>
    <row r="20" spans="1:55" s="465" customFormat="1" ht="24.95" customHeight="1">
      <c r="A20" s="503"/>
      <c r="B20" s="466">
        <f t="shared" si="4"/>
        <v>9</v>
      </c>
      <c r="C20" s="467">
        <v>1.0960000000000001</v>
      </c>
      <c r="D20" s="467">
        <v>1.0960000000000001</v>
      </c>
      <c r="E20" s="453" t="s">
        <v>115</v>
      </c>
      <c r="F20" s="468">
        <v>2.8029999999999999</v>
      </c>
      <c r="G20" s="469">
        <v>2.81</v>
      </c>
      <c r="H20" s="469">
        <v>2.81</v>
      </c>
      <c r="I20" s="511">
        <v>4</v>
      </c>
      <c r="J20" s="511">
        <v>5</v>
      </c>
      <c r="K20" s="481">
        <f>G20-M20-O20-Q20-AE20-AG20-AI20-AK20-AM20-AO20</f>
        <v>2.81</v>
      </c>
      <c r="L20" s="483">
        <f>K20/G20*100</f>
        <v>100</v>
      </c>
      <c r="M20" s="472"/>
      <c r="N20" s="483"/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6">
        <f t="shared" si="2"/>
        <v>0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1"/>
        <v>2.81</v>
      </c>
      <c r="AZ20" s="476" t="e">
        <f>G20-#REF!</f>
        <v>#REF!</v>
      </c>
      <c r="BA20" s="474"/>
      <c r="BB20" s="477"/>
      <c r="BC20" s="465">
        <v>1.405</v>
      </c>
    </row>
    <row r="21" spans="1:55" s="465" customFormat="1" ht="24.95" customHeight="1">
      <c r="A21" s="503"/>
      <c r="B21" s="466">
        <f t="shared" si="4"/>
        <v>10</v>
      </c>
      <c r="C21" s="467">
        <v>1.097</v>
      </c>
      <c r="D21" s="467">
        <v>1.097</v>
      </c>
      <c r="E21" s="453" t="s">
        <v>116</v>
      </c>
      <c r="F21" s="468">
        <v>1.411</v>
      </c>
      <c r="G21" s="469">
        <v>1.4</v>
      </c>
      <c r="H21" s="469">
        <v>1.41</v>
      </c>
      <c r="I21" s="511">
        <v>4</v>
      </c>
      <c r="J21" s="511">
        <v>6</v>
      </c>
      <c r="K21" s="481"/>
      <c r="L21" s="483"/>
      <c r="M21" s="472">
        <f>'HITUNG SEGMEN'!P846/1000</f>
        <v>0.41</v>
      </c>
      <c r="N21" s="483">
        <f>'HITUNG SEGMEN'!Q846*100</f>
        <v>29.078014184397162</v>
      </c>
      <c r="O21" s="472">
        <f>'HITUNG SEGMEN'!P847/1000</f>
        <v>0.6</v>
      </c>
      <c r="P21" s="483">
        <f>'HITUNG SEGMEN'!Q847*100</f>
        <v>42.553191489361701</v>
      </c>
      <c r="Q21" s="481">
        <f>'HITUNG SEGMEN'!P848/1000</f>
        <v>0.4</v>
      </c>
      <c r="R21" s="471">
        <f>'HITUNG SEGMEN'!Q848*100</f>
        <v>28.368794326241137</v>
      </c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6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1"/>
        <v>1.4100000000000001</v>
      </c>
      <c r="AZ21" s="476" t="e">
        <f>G21-#REF!</f>
        <v>#REF!</v>
      </c>
      <c r="BA21" s="474"/>
      <c r="BB21" s="477"/>
      <c r="BC21" s="465">
        <v>2.9380000000000002</v>
      </c>
    </row>
    <row r="22" spans="1:55" s="465" customFormat="1" ht="24.95" customHeight="1">
      <c r="A22" s="503"/>
      <c r="B22" s="466">
        <f t="shared" si="4"/>
        <v>11</v>
      </c>
      <c r="C22" s="467">
        <v>1.0980000000000001</v>
      </c>
      <c r="D22" s="467">
        <v>1.0980000000000001</v>
      </c>
      <c r="E22" s="453" t="s">
        <v>117</v>
      </c>
      <c r="F22" s="468">
        <v>0.80800000000000005</v>
      </c>
      <c r="G22" s="469">
        <v>0.81</v>
      </c>
      <c r="H22" s="469">
        <v>0.81</v>
      </c>
      <c r="I22" s="511">
        <v>3.5</v>
      </c>
      <c r="J22" s="511">
        <v>6</v>
      </c>
      <c r="K22" s="481">
        <f>G22-M22-O22-Q22-AE22-AG22-AI22-AK22-AM22-AO22</f>
        <v>0.81</v>
      </c>
      <c r="L22" s="483">
        <f>K22/G22*100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6">
        <f t="shared" si="2"/>
        <v>0</v>
      </c>
      <c r="AS22" s="476">
        <f t="shared" si="3"/>
        <v>0</v>
      </c>
      <c r="AT22" s="474"/>
      <c r="AU22" s="474"/>
      <c r="AV22" s="474"/>
      <c r="AW22" s="474"/>
      <c r="AX22" s="474"/>
      <c r="AY22" s="475">
        <f t="shared" si="1"/>
        <v>0.81</v>
      </c>
      <c r="AZ22" s="476" t="e">
        <f>G22-#REF!</f>
        <v>#REF!</v>
      </c>
      <c r="BA22" s="474"/>
      <c r="BB22" s="477"/>
      <c r="BC22" s="465">
        <v>1.9470000000000001</v>
      </c>
    </row>
    <row r="23" spans="1:55" s="465" customFormat="1" ht="24.95" customHeight="1">
      <c r="A23" s="503"/>
      <c r="B23" s="466">
        <f t="shared" si="4"/>
        <v>12</v>
      </c>
      <c r="C23" s="467">
        <v>1.099</v>
      </c>
      <c r="D23" s="467">
        <v>1.099</v>
      </c>
      <c r="E23" s="453" t="str">
        <f>'HITUNG SEGMEN'!D862</f>
        <v>Kalimanah Wetan - Klapasawit</v>
      </c>
      <c r="F23" s="468">
        <v>1.962</v>
      </c>
      <c r="G23" s="469">
        <v>1.95</v>
      </c>
      <c r="H23" s="469">
        <v>1.95</v>
      </c>
      <c r="I23" s="511">
        <v>4</v>
      </c>
      <c r="J23" s="511">
        <v>7</v>
      </c>
      <c r="K23" s="481">
        <f>G23-M23-O23-Q23-AE23-AG23-AI23-AK23-AM23-AO23</f>
        <v>1.95</v>
      </c>
      <c r="L23" s="483">
        <f>K23/G23*100</f>
        <v>100</v>
      </c>
      <c r="M23" s="472"/>
      <c r="N23" s="483"/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6">
        <f t="shared" si="2"/>
        <v>0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1"/>
        <v>1.95</v>
      </c>
      <c r="AZ23" s="476" t="e">
        <f>G23-#REF!</f>
        <v>#REF!</v>
      </c>
      <c r="BA23" s="474"/>
      <c r="BB23" s="477"/>
      <c r="BC23" s="465">
        <v>1.173</v>
      </c>
    </row>
    <row r="24" spans="1:55" s="465" customFormat="1" ht="24.95" customHeight="1">
      <c r="A24" s="503"/>
      <c r="B24" s="466">
        <f t="shared" si="4"/>
        <v>13</v>
      </c>
      <c r="C24" s="467">
        <v>1.1000000000000001</v>
      </c>
      <c r="D24" s="467">
        <v>1.1000000000000001</v>
      </c>
      <c r="E24" s="453" t="s">
        <v>118</v>
      </c>
      <c r="F24" s="468">
        <v>1.1759999999999999</v>
      </c>
      <c r="G24" s="469">
        <v>1.17</v>
      </c>
      <c r="H24" s="469">
        <v>1.17</v>
      </c>
      <c r="I24" s="511">
        <v>7.5</v>
      </c>
      <c r="J24" s="511">
        <v>8</v>
      </c>
      <c r="K24" s="481">
        <f>G24-M24-O24-Q24-AE24-AG24-AI24-AK24-AM24-AO24</f>
        <v>1.17</v>
      </c>
      <c r="L24" s="483">
        <f>K24/G24*100</f>
        <v>100</v>
      </c>
      <c r="M24" s="472"/>
      <c r="N24" s="483"/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6">
        <f t="shared" si="2"/>
        <v>0</v>
      </c>
      <c r="AS24" s="476">
        <f t="shared" si="3"/>
        <v>0</v>
      </c>
      <c r="AT24" s="474"/>
      <c r="AU24" s="474"/>
      <c r="AV24" s="474"/>
      <c r="AW24" s="474"/>
      <c r="AX24" s="474"/>
      <c r="AY24" s="475">
        <f t="shared" si="1"/>
        <v>1.17</v>
      </c>
      <c r="AZ24" s="476" t="e">
        <f>G24-#REF!</f>
        <v>#REF!</v>
      </c>
      <c r="BA24" s="474"/>
      <c r="BB24" s="477"/>
      <c r="BC24" s="465">
        <v>0.20799999999999999</v>
      </c>
    </row>
    <row r="25" spans="1:55" s="465" customFormat="1" ht="24.95" customHeight="1">
      <c r="A25" s="503"/>
      <c r="B25" s="466">
        <f t="shared" si="4"/>
        <v>14</v>
      </c>
      <c r="C25" s="467">
        <v>1.101</v>
      </c>
      <c r="D25" s="467">
        <v>1.101</v>
      </c>
      <c r="E25" s="453" t="s">
        <v>119</v>
      </c>
      <c r="F25" s="468">
        <v>0.21099999999999999</v>
      </c>
      <c r="G25" s="469">
        <v>0.21</v>
      </c>
      <c r="H25" s="469">
        <v>0.21</v>
      </c>
      <c r="I25" s="511">
        <v>2.8</v>
      </c>
      <c r="J25" s="511">
        <v>4.5</v>
      </c>
      <c r="K25" s="481">
        <f>G25-M25-O25-Q25-AE25-AG25-AI25-AK25-AM25-AO25</f>
        <v>0.21</v>
      </c>
      <c r="L25" s="483">
        <f>K25/G25*100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40</v>
      </c>
      <c r="AR25" s="476">
        <f t="shared" si="2"/>
        <v>0</v>
      </c>
      <c r="AS25" s="476">
        <f t="shared" si="3"/>
        <v>0</v>
      </c>
      <c r="AT25" s="474"/>
      <c r="AU25" s="474"/>
      <c r="AV25" s="474"/>
      <c r="AW25" s="474"/>
      <c r="AX25" s="474"/>
      <c r="AY25" s="475">
        <f t="shared" si="1"/>
        <v>0.21</v>
      </c>
      <c r="AZ25" s="476" t="e">
        <f>G25-#REF!</f>
        <v>#REF!</v>
      </c>
      <c r="BA25" s="474"/>
      <c r="BB25" s="477"/>
      <c r="BC25" s="465">
        <v>0.56100000000000005</v>
      </c>
    </row>
    <row r="26" spans="1:55" s="465" customFormat="1" ht="24.95" customHeight="1">
      <c r="A26" s="503"/>
      <c r="B26" s="466">
        <f t="shared" si="4"/>
        <v>15</v>
      </c>
      <c r="C26" s="467">
        <v>1.1020000000000001</v>
      </c>
      <c r="D26" s="467">
        <v>1.1020000000000001</v>
      </c>
      <c r="E26" s="453" t="s">
        <v>120</v>
      </c>
      <c r="F26" s="468">
        <v>0.51300000000000001</v>
      </c>
      <c r="G26" s="469">
        <v>0.56000000000000005</v>
      </c>
      <c r="H26" s="469">
        <v>0.52</v>
      </c>
      <c r="I26" s="511">
        <v>3</v>
      </c>
      <c r="J26" s="511">
        <v>5</v>
      </c>
      <c r="K26" s="481">
        <f>'HITUNG SEGMEN'!P889/1000</f>
        <v>0.52</v>
      </c>
      <c r="L26" s="483">
        <f>'HITUNG SEGMEN'!Q889*100</f>
        <v>100</v>
      </c>
      <c r="M26" s="472"/>
      <c r="N26" s="483"/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6">
        <f t="shared" si="2"/>
        <v>0</v>
      </c>
      <c r="AS26" s="476">
        <f t="shared" si="3"/>
        <v>0</v>
      </c>
      <c r="AT26" s="474"/>
      <c r="AU26" s="474"/>
      <c r="AV26" s="474"/>
      <c r="AW26" s="474"/>
      <c r="AX26" s="474"/>
      <c r="AY26" s="475">
        <f t="shared" si="1"/>
        <v>0.52</v>
      </c>
      <c r="AZ26" s="476" t="e">
        <f>G26-#REF!</f>
        <v>#REF!</v>
      </c>
      <c r="BA26" s="474"/>
      <c r="BB26" s="477"/>
      <c r="BC26" s="465">
        <v>0.38200000000000001</v>
      </c>
    </row>
    <row r="27" spans="1:55" s="465" customFormat="1" ht="24.95" customHeight="1">
      <c r="A27" s="503"/>
      <c r="B27" s="466">
        <f t="shared" si="4"/>
        <v>16</v>
      </c>
      <c r="C27" s="467">
        <v>1.103</v>
      </c>
      <c r="D27" s="467">
        <v>1.103</v>
      </c>
      <c r="E27" s="453" t="s">
        <v>121</v>
      </c>
      <c r="F27" s="468">
        <v>0.36599999999999999</v>
      </c>
      <c r="G27" s="469">
        <v>0.38</v>
      </c>
      <c r="H27" s="469">
        <v>0.38</v>
      </c>
      <c r="I27" s="511">
        <v>3.5</v>
      </c>
      <c r="J27" s="511">
        <v>5.5</v>
      </c>
      <c r="K27" s="481">
        <f>G27-M27-O27-Q27-AE27-AG27-AI27-AK27-AM27-AO27</f>
        <v>0.38</v>
      </c>
      <c r="L27" s="483">
        <f>K27/G27*100</f>
        <v>100</v>
      </c>
      <c r="M27" s="472"/>
      <c r="N27" s="483"/>
      <c r="O27" s="472"/>
      <c r="P27" s="483"/>
      <c r="Q27" s="48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6">
        <f t="shared" si="2"/>
        <v>0</v>
      </c>
      <c r="AS27" s="476">
        <f t="shared" si="3"/>
        <v>0</v>
      </c>
      <c r="AT27" s="474"/>
      <c r="AU27" s="474"/>
      <c r="AV27" s="474"/>
      <c r="AW27" s="474"/>
      <c r="AX27" s="474"/>
      <c r="AY27" s="475">
        <f t="shared" si="1"/>
        <v>0.38</v>
      </c>
      <c r="AZ27" s="476" t="e">
        <f>G27-#REF!</f>
        <v>#REF!</v>
      </c>
      <c r="BA27" s="474"/>
      <c r="BB27" s="477"/>
      <c r="BC27" s="465">
        <v>0.34200000000000003</v>
      </c>
    </row>
    <row r="28" spans="1:55" s="465" customFormat="1" ht="24.95" customHeight="1">
      <c r="A28" s="503"/>
      <c r="B28" s="466">
        <f t="shared" si="4"/>
        <v>17</v>
      </c>
      <c r="C28" s="467">
        <v>1.1040000000000001</v>
      </c>
      <c r="D28" s="467">
        <v>1.1040000000000001</v>
      </c>
      <c r="E28" s="453" t="s">
        <v>122</v>
      </c>
      <c r="F28" s="468">
        <v>0.34399999999999997</v>
      </c>
      <c r="G28" s="469">
        <v>0.34</v>
      </c>
      <c r="H28" s="469">
        <v>0.36</v>
      </c>
      <c r="I28" s="511">
        <v>3.5</v>
      </c>
      <c r="J28" s="511">
        <v>5.5</v>
      </c>
      <c r="K28" s="481">
        <f>'HITUNG SEGMEN'!P903/1000</f>
        <v>0.36</v>
      </c>
      <c r="L28" s="483">
        <f>'HITUNG SEGMEN'!Q903*100</f>
        <v>100</v>
      </c>
      <c r="M28" s="472"/>
      <c r="N28" s="483"/>
      <c r="O28" s="472"/>
      <c r="P28" s="483"/>
      <c r="Q28" s="48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6">
        <f t="shared" si="2"/>
        <v>0</v>
      </c>
      <c r="AS28" s="476">
        <f t="shared" si="3"/>
        <v>0</v>
      </c>
      <c r="AT28" s="474"/>
      <c r="AU28" s="474"/>
      <c r="AV28" s="474"/>
      <c r="AW28" s="474"/>
      <c r="AX28" s="474"/>
      <c r="AY28" s="475">
        <f t="shared" si="1"/>
        <v>0.36</v>
      </c>
      <c r="AZ28" s="476" t="e">
        <f>G28-#REF!</f>
        <v>#REF!</v>
      </c>
      <c r="BA28" s="474"/>
      <c r="BB28" s="477" t="s">
        <v>24</v>
      </c>
      <c r="BC28" s="465">
        <v>0.78400000000000003</v>
      </c>
    </row>
    <row r="29" spans="1:55" s="465" customFormat="1" ht="24.95" customHeight="1">
      <c r="A29" s="503"/>
      <c r="B29" s="466">
        <f t="shared" si="4"/>
        <v>18</v>
      </c>
      <c r="C29" s="467">
        <v>1.105</v>
      </c>
      <c r="D29" s="467">
        <v>1.105</v>
      </c>
      <c r="E29" s="453" t="s">
        <v>123</v>
      </c>
      <c r="F29" s="468">
        <v>0.78</v>
      </c>
      <c r="G29" s="469">
        <v>0.78</v>
      </c>
      <c r="H29" s="469">
        <v>0.78</v>
      </c>
      <c r="I29" s="511">
        <v>3</v>
      </c>
      <c r="J29" s="511">
        <v>6</v>
      </c>
      <c r="K29" s="481">
        <f>'HITUNG SEGMEN'!P910/1000</f>
        <v>0.78</v>
      </c>
      <c r="L29" s="483">
        <f>'HITUNG SEGMEN'!Q910*100</f>
        <v>100</v>
      </c>
      <c r="M29" s="472"/>
      <c r="N29" s="483"/>
      <c r="O29" s="472"/>
      <c r="P29" s="483"/>
      <c r="Q29" s="48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2"/>
      <c r="AH29" s="471"/>
      <c r="AI29" s="471"/>
      <c r="AJ29" s="471"/>
      <c r="AK29" s="471"/>
      <c r="AL29" s="471"/>
      <c r="AM29" s="471"/>
      <c r="AN29" s="471"/>
      <c r="AO29" s="471"/>
      <c r="AP29" s="473"/>
      <c r="AQ29" s="489" t="s">
        <v>40</v>
      </c>
      <c r="AR29" s="476">
        <f t="shared" si="2"/>
        <v>0</v>
      </c>
      <c r="AS29" s="476">
        <f t="shared" si="3"/>
        <v>0</v>
      </c>
      <c r="AT29" s="474"/>
      <c r="AU29" s="474"/>
      <c r="AV29" s="474"/>
      <c r="AW29" s="474"/>
      <c r="AX29" s="474"/>
      <c r="AY29" s="475">
        <f t="shared" si="1"/>
        <v>0.78</v>
      </c>
      <c r="AZ29" s="476" t="e">
        <f>G29-#REF!</f>
        <v>#REF!</v>
      </c>
      <c r="BA29" s="474"/>
      <c r="BB29" s="477"/>
      <c r="BC29" s="465">
        <v>0.317</v>
      </c>
    </row>
    <row r="30" spans="1:55" s="465" customFormat="1" ht="24.95" customHeight="1">
      <c r="A30" s="503"/>
      <c r="B30" s="466">
        <f t="shared" si="4"/>
        <v>19</v>
      </c>
      <c r="C30" s="467">
        <v>1.1060000000000001</v>
      </c>
      <c r="D30" s="467">
        <v>1.1060000000000001</v>
      </c>
      <c r="E30" s="453" t="s">
        <v>124</v>
      </c>
      <c r="F30" s="468">
        <v>0.82499999999999996</v>
      </c>
      <c r="G30" s="469">
        <v>0.98</v>
      </c>
      <c r="H30" s="469">
        <v>0.98</v>
      </c>
      <c r="I30" s="511">
        <v>3</v>
      </c>
      <c r="J30" s="511">
        <v>4</v>
      </c>
      <c r="K30" s="481">
        <f>'HITUNG SEGMEN'!P917/1000</f>
        <v>0.6</v>
      </c>
      <c r="L30" s="483">
        <f>'HITUNG SEGMEN'!Q917*100</f>
        <v>61.224489795918366</v>
      </c>
      <c r="M30" s="472">
        <f>'HITUNG SEGMEN'!P918/1000</f>
        <v>0.38</v>
      </c>
      <c r="N30" s="483">
        <f>'HITUNG SEGMEN'!Q918*100</f>
        <v>38.775510204081634</v>
      </c>
      <c r="O30" s="472"/>
      <c r="P30" s="483"/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6">
        <f t="shared" si="2"/>
        <v>0</v>
      </c>
      <c r="AS30" s="476">
        <f t="shared" si="3"/>
        <v>0</v>
      </c>
      <c r="AT30" s="474"/>
      <c r="AU30" s="474"/>
      <c r="AV30" s="474"/>
      <c r="AW30" s="474"/>
      <c r="AX30" s="474"/>
      <c r="AY30" s="475">
        <f t="shared" si="1"/>
        <v>0.98</v>
      </c>
      <c r="AZ30" s="476" t="e">
        <f>G30-#REF!</f>
        <v>#REF!</v>
      </c>
      <c r="BA30" s="474"/>
      <c r="BB30" s="477"/>
      <c r="BC30" s="465">
        <v>0.7</v>
      </c>
    </row>
    <row r="31" spans="1:55" s="465" customFormat="1" ht="24.95" customHeight="1">
      <c r="A31" s="503" t="s">
        <v>714</v>
      </c>
      <c r="B31" s="466">
        <f>B30+1</f>
        <v>20</v>
      </c>
      <c r="C31" s="467">
        <v>1.107</v>
      </c>
      <c r="D31" s="467">
        <v>1.107</v>
      </c>
      <c r="E31" s="453" t="s">
        <v>125</v>
      </c>
      <c r="F31" s="468">
        <v>0.6</v>
      </c>
      <c r="G31" s="469">
        <v>0.7</v>
      </c>
      <c r="H31" s="469">
        <v>0.7</v>
      </c>
      <c r="I31" s="511">
        <v>3</v>
      </c>
      <c r="J31" s="511">
        <v>4</v>
      </c>
      <c r="K31" s="481">
        <f>G31-M31-O31-Q31-AE31-AG31-AI31-AK31-AM31-AO31</f>
        <v>0.7</v>
      </c>
      <c r="L31" s="483">
        <f>K31/G31*100</f>
        <v>100</v>
      </c>
      <c r="M31" s="472"/>
      <c r="N31" s="483"/>
      <c r="O31" s="472"/>
      <c r="P31" s="483"/>
      <c r="Q31" s="48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2"/>
      <c r="AH31" s="471"/>
      <c r="AI31" s="471"/>
      <c r="AJ31" s="471"/>
      <c r="AK31" s="471"/>
      <c r="AL31" s="471"/>
      <c r="AM31" s="471"/>
      <c r="AN31" s="471"/>
      <c r="AO31" s="471"/>
      <c r="AP31" s="473"/>
      <c r="AQ31" s="489" t="s">
        <v>40</v>
      </c>
      <c r="AR31" s="476">
        <f t="shared" si="2"/>
        <v>0</v>
      </c>
      <c r="AS31" s="476">
        <f t="shared" si="3"/>
        <v>0</v>
      </c>
      <c r="AT31" s="474"/>
      <c r="AU31" s="474"/>
      <c r="AV31" s="474"/>
      <c r="AW31" s="474"/>
      <c r="AX31" s="474"/>
      <c r="AY31" s="475">
        <f t="shared" si="1"/>
        <v>0.7</v>
      </c>
      <c r="AZ31" s="476" t="e">
        <f>G31-#REF!</f>
        <v>#REF!</v>
      </c>
      <c r="BA31" s="474"/>
      <c r="BB31" s="477" t="s">
        <v>24</v>
      </c>
      <c r="BC31" s="465">
        <v>0.79600000000000004</v>
      </c>
    </row>
    <row r="32" spans="1:55" s="465" customFormat="1" ht="24.95" customHeight="1">
      <c r="A32" s="503"/>
      <c r="B32" s="466">
        <f>B31+1</f>
        <v>21</v>
      </c>
      <c r="C32" s="467">
        <v>1.1080000000000001</v>
      </c>
      <c r="D32" s="467">
        <v>1.1080000000000001</v>
      </c>
      <c r="E32" s="454" t="s">
        <v>1070</v>
      </c>
      <c r="F32" s="468">
        <v>0.81299999999999994</v>
      </c>
      <c r="G32" s="469">
        <v>0.82</v>
      </c>
      <c r="H32" s="469">
        <v>0.79</v>
      </c>
      <c r="I32" s="511">
        <v>3.4</v>
      </c>
      <c r="J32" s="511">
        <v>5.5</v>
      </c>
      <c r="K32" s="481">
        <f>'HITUNG SEGMEN'!P931/1000</f>
        <v>0.79</v>
      </c>
      <c r="L32" s="483">
        <f>'HITUNG SEGMEN'!Q931*100</f>
        <v>100</v>
      </c>
      <c r="M32" s="472"/>
      <c r="N32" s="483"/>
      <c r="O32" s="472"/>
      <c r="P32" s="483"/>
      <c r="Q32" s="48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2"/>
      <c r="AH32" s="471"/>
      <c r="AI32" s="471"/>
      <c r="AJ32" s="471"/>
      <c r="AK32" s="471"/>
      <c r="AL32" s="471"/>
      <c r="AM32" s="471"/>
      <c r="AN32" s="471"/>
      <c r="AO32" s="471"/>
      <c r="AP32" s="473"/>
      <c r="AQ32" s="489" t="s">
        <v>40</v>
      </c>
      <c r="AR32" s="476">
        <f t="shared" si="2"/>
        <v>0</v>
      </c>
      <c r="AS32" s="476">
        <f t="shared" si="3"/>
        <v>0</v>
      </c>
      <c r="AT32" s="474"/>
      <c r="AU32" s="474"/>
      <c r="AV32" s="474"/>
      <c r="AW32" s="474"/>
      <c r="AX32" s="474"/>
      <c r="AY32" s="475">
        <f t="shared" si="1"/>
        <v>0.79</v>
      </c>
      <c r="AZ32" s="476" t="e">
        <f>G32-#REF!</f>
        <v>#REF!</v>
      </c>
      <c r="BA32" s="474"/>
      <c r="BB32" s="477" t="s">
        <v>24</v>
      </c>
      <c r="BC32" s="465">
        <v>1.0409999999999999</v>
      </c>
    </row>
    <row r="33" spans="1:55" s="465" customFormat="1" ht="24.95" customHeight="1">
      <c r="A33" s="503"/>
      <c r="B33" s="466">
        <f t="shared" si="4"/>
        <v>22</v>
      </c>
      <c r="C33" s="467">
        <v>1.109</v>
      </c>
      <c r="D33" s="467">
        <v>1.109</v>
      </c>
      <c r="E33" s="453" t="str">
        <f>'[5]INDUK JARINGAN'!E122</f>
        <v xml:space="preserve">Rabak - Sidakangen </v>
      </c>
      <c r="F33" s="468">
        <v>1.048</v>
      </c>
      <c r="G33" s="469">
        <v>1.04</v>
      </c>
      <c r="H33" s="469">
        <v>1.04</v>
      </c>
      <c r="I33" s="511">
        <v>3</v>
      </c>
      <c r="J33" s="511">
        <v>5.5</v>
      </c>
      <c r="K33" s="481">
        <f>'HITUNG SEGMEN'!P938/1000</f>
        <v>0.64</v>
      </c>
      <c r="L33" s="483">
        <f>K33/G33*100</f>
        <v>61.53846153846154</v>
      </c>
      <c r="M33" s="472"/>
      <c r="N33" s="483"/>
      <c r="O33" s="472">
        <f>'HITUNG SEGMEN'!P940/1000</f>
        <v>0.4</v>
      </c>
      <c r="P33" s="483">
        <f>'HITUNG SEGMEN'!Q940*100</f>
        <v>38.461538461538467</v>
      </c>
      <c r="Q33" s="481">
        <f>'HITUNG SEGMEN'!P941/1000</f>
        <v>0</v>
      </c>
      <c r="R33" s="471">
        <f>'HITUNG SEGMEN'!Q941*100</f>
        <v>0</v>
      </c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2"/>
      <c r="AH33" s="471"/>
      <c r="AI33" s="471"/>
      <c r="AJ33" s="471"/>
      <c r="AK33" s="471"/>
      <c r="AL33" s="471"/>
      <c r="AM33" s="471"/>
      <c r="AN33" s="471"/>
      <c r="AO33" s="471"/>
      <c r="AP33" s="473"/>
      <c r="AQ33" s="489" t="s">
        <v>40</v>
      </c>
      <c r="AR33" s="476">
        <f t="shared" si="2"/>
        <v>0</v>
      </c>
      <c r="AS33" s="476">
        <f t="shared" si="3"/>
        <v>-7.1054273576010019E-15</v>
      </c>
      <c r="AT33" s="474"/>
      <c r="AU33" s="474"/>
      <c r="AV33" s="474"/>
      <c r="AW33" s="474"/>
      <c r="AX33" s="474"/>
      <c r="AY33" s="475">
        <f t="shared" si="1"/>
        <v>1.04</v>
      </c>
      <c r="AZ33" s="476" t="e">
        <f>G33-#REF!</f>
        <v>#REF!</v>
      </c>
      <c r="BA33" s="474"/>
      <c r="BB33" s="477"/>
    </row>
    <row r="34" spans="1:55" s="582" customFormat="1" ht="24.95" customHeight="1">
      <c r="A34" s="565"/>
      <c r="B34" s="566">
        <v>23</v>
      </c>
      <c r="C34" s="567">
        <v>1.163</v>
      </c>
      <c r="D34" s="567">
        <v>1.163</v>
      </c>
      <c r="E34" s="568" t="s">
        <v>1056</v>
      </c>
      <c r="F34" s="569"/>
      <c r="G34" s="570">
        <f>'HITUNG SEGMEN'!E1749</f>
        <v>1.65</v>
      </c>
      <c r="H34" s="571">
        <v>1.65</v>
      </c>
      <c r="I34" s="572">
        <v>3</v>
      </c>
      <c r="J34" s="572">
        <v>5</v>
      </c>
      <c r="K34" s="573">
        <f>'HITUNG SEGMEN'!P1749/1000</f>
        <v>1.65</v>
      </c>
      <c r="L34" s="574">
        <f>'HITUNG SEGMEN'!Q1749*100</f>
        <v>100</v>
      </c>
      <c r="M34" s="575"/>
      <c r="N34" s="574"/>
      <c r="O34" s="575"/>
      <c r="P34" s="574"/>
      <c r="Q34" s="573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5"/>
      <c r="AH34" s="576"/>
      <c r="AI34" s="576"/>
      <c r="AJ34" s="576"/>
      <c r="AK34" s="576"/>
      <c r="AL34" s="576"/>
      <c r="AM34" s="576"/>
      <c r="AN34" s="576"/>
      <c r="AO34" s="576"/>
      <c r="AP34" s="577"/>
      <c r="AQ34" s="566" t="s">
        <v>40</v>
      </c>
      <c r="AR34" s="476">
        <f t="shared" si="2"/>
        <v>0</v>
      </c>
      <c r="AS34" s="476">
        <f t="shared" si="3"/>
        <v>0</v>
      </c>
      <c r="AT34" s="578"/>
      <c r="AU34" s="578"/>
      <c r="AV34" s="578"/>
      <c r="AW34" s="578"/>
      <c r="AX34" s="578"/>
      <c r="AY34" s="580">
        <f t="shared" ref="AY34:AY38" si="5">K34+M34+O34+Q34</f>
        <v>1.65</v>
      </c>
      <c r="AZ34" s="579" t="e">
        <f>G34-#REF!</f>
        <v>#REF!</v>
      </c>
      <c r="BA34" s="578"/>
      <c r="BB34" s="581"/>
    </row>
    <row r="35" spans="1:55" s="582" customFormat="1" ht="24.95" customHeight="1">
      <c r="A35" s="565"/>
      <c r="B35" s="566">
        <f t="shared" ref="B35:B37" si="6">B34+1</f>
        <v>24</v>
      </c>
      <c r="C35" s="567">
        <v>1.1639999999999999</v>
      </c>
      <c r="D35" s="567">
        <v>1.1639999999999999</v>
      </c>
      <c r="E35" s="568" t="s">
        <v>1057</v>
      </c>
      <c r="F35" s="569"/>
      <c r="G35" s="570">
        <v>1.04</v>
      </c>
      <c r="H35" s="571">
        <v>1.06</v>
      </c>
      <c r="I35" s="572">
        <v>7.5</v>
      </c>
      <c r="J35" s="572">
        <v>9</v>
      </c>
      <c r="K35" s="573">
        <f>'HITUNG SEGMEN'!P1758/1000</f>
        <v>1.06</v>
      </c>
      <c r="L35" s="574">
        <f>'HITUNG SEGMEN'!Q1758*100</f>
        <v>100</v>
      </c>
      <c r="M35" s="575"/>
      <c r="N35" s="574"/>
      <c r="O35" s="575"/>
      <c r="P35" s="574"/>
      <c r="Q35" s="573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5"/>
      <c r="AH35" s="576"/>
      <c r="AI35" s="576"/>
      <c r="AJ35" s="576"/>
      <c r="AK35" s="576"/>
      <c r="AL35" s="576"/>
      <c r="AM35" s="576"/>
      <c r="AN35" s="576"/>
      <c r="AO35" s="576"/>
      <c r="AP35" s="577"/>
      <c r="AQ35" s="566" t="s">
        <v>40</v>
      </c>
      <c r="AR35" s="476">
        <f t="shared" si="2"/>
        <v>0</v>
      </c>
      <c r="AS35" s="476">
        <f t="shared" si="3"/>
        <v>0</v>
      </c>
      <c r="AT35" s="578"/>
      <c r="AU35" s="578"/>
      <c r="AV35" s="578"/>
      <c r="AW35" s="578"/>
      <c r="AX35" s="578"/>
      <c r="AY35" s="580">
        <f t="shared" si="5"/>
        <v>1.06</v>
      </c>
      <c r="AZ35" s="579" t="e">
        <f>G35-#REF!</f>
        <v>#REF!</v>
      </c>
      <c r="BA35" s="578"/>
      <c r="BB35" s="581"/>
    </row>
    <row r="36" spans="1:55" s="582" customFormat="1" ht="24.95" customHeight="1">
      <c r="A36" s="565"/>
      <c r="B36" s="566">
        <f t="shared" si="6"/>
        <v>25</v>
      </c>
      <c r="C36" s="567">
        <v>1.165</v>
      </c>
      <c r="D36" s="567">
        <v>1.165</v>
      </c>
      <c r="E36" s="568" t="s">
        <v>1058</v>
      </c>
      <c r="F36" s="569"/>
      <c r="G36" s="570">
        <v>0.25</v>
      </c>
      <c r="H36" s="571">
        <v>0.26</v>
      </c>
      <c r="I36" s="572">
        <v>4</v>
      </c>
      <c r="J36" s="572">
        <v>6</v>
      </c>
      <c r="K36" s="573">
        <f>'HITUNG SEGMEN'!P1766/1000</f>
        <v>0.26</v>
      </c>
      <c r="L36" s="574">
        <f>'HITUNG SEGMEN'!Q1766*100</f>
        <v>100</v>
      </c>
      <c r="M36" s="575"/>
      <c r="N36" s="574"/>
      <c r="O36" s="575"/>
      <c r="P36" s="574"/>
      <c r="Q36" s="573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5"/>
      <c r="AH36" s="576"/>
      <c r="AI36" s="576"/>
      <c r="AJ36" s="576"/>
      <c r="AK36" s="576"/>
      <c r="AL36" s="576"/>
      <c r="AM36" s="576"/>
      <c r="AN36" s="576"/>
      <c r="AO36" s="576"/>
      <c r="AP36" s="577"/>
      <c r="AQ36" s="566" t="s">
        <v>40</v>
      </c>
      <c r="AR36" s="476">
        <f t="shared" si="2"/>
        <v>0</v>
      </c>
      <c r="AS36" s="476">
        <f t="shared" si="3"/>
        <v>0</v>
      </c>
      <c r="AT36" s="578"/>
      <c r="AU36" s="578"/>
      <c r="AV36" s="578"/>
      <c r="AW36" s="578"/>
      <c r="AX36" s="578"/>
      <c r="AY36" s="580">
        <f t="shared" si="5"/>
        <v>0.26</v>
      </c>
      <c r="AZ36" s="579" t="e">
        <f>G36-#REF!</f>
        <v>#REF!</v>
      </c>
      <c r="BA36" s="578"/>
      <c r="BB36" s="581"/>
    </row>
    <row r="37" spans="1:55" s="596" customFormat="1" ht="24.95" customHeight="1">
      <c r="A37" s="583"/>
      <c r="B37" s="584">
        <f t="shared" si="6"/>
        <v>26</v>
      </c>
      <c r="C37" s="585">
        <v>1.1659999999999999</v>
      </c>
      <c r="D37" s="585">
        <v>1.1659999999999999</v>
      </c>
      <c r="E37" s="586" t="s">
        <v>1059</v>
      </c>
      <c r="F37" s="587"/>
      <c r="G37" s="571">
        <v>0.31</v>
      </c>
      <c r="H37" s="571">
        <v>0.34</v>
      </c>
      <c r="I37" s="588">
        <v>3.5</v>
      </c>
      <c r="J37" s="588">
        <v>6</v>
      </c>
      <c r="K37" s="589"/>
      <c r="L37" s="591"/>
      <c r="M37" s="590"/>
      <c r="N37" s="591"/>
      <c r="O37" s="590"/>
      <c r="P37" s="591"/>
      <c r="Q37" s="589">
        <f>'HITUNG SEGMEN'!P1776/1000</f>
        <v>0.34</v>
      </c>
      <c r="R37" s="592">
        <f>'HITUNG SEGMEN'!Q1776*100</f>
        <v>100</v>
      </c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0"/>
      <c r="AH37" s="592"/>
      <c r="AI37" s="592"/>
      <c r="AJ37" s="592"/>
      <c r="AK37" s="592"/>
      <c r="AL37" s="592"/>
      <c r="AM37" s="592"/>
      <c r="AN37" s="592"/>
      <c r="AO37" s="592"/>
      <c r="AP37" s="593"/>
      <c r="AQ37" s="566" t="s">
        <v>29</v>
      </c>
      <c r="AR37" s="476">
        <f t="shared" si="2"/>
        <v>0</v>
      </c>
      <c r="AS37" s="476">
        <f t="shared" si="3"/>
        <v>0</v>
      </c>
      <c r="AT37" s="594"/>
      <c r="AU37" s="594"/>
      <c r="AV37" s="594"/>
      <c r="AW37" s="594"/>
      <c r="AX37" s="594"/>
      <c r="AY37" s="580">
        <f t="shared" si="5"/>
        <v>0.34</v>
      </c>
      <c r="AZ37" s="579" t="e">
        <f>G37-#REF!</f>
        <v>#REF!</v>
      </c>
      <c r="BA37" s="594"/>
      <c r="BB37" s="595"/>
      <c r="BC37" s="596">
        <v>0</v>
      </c>
    </row>
    <row r="38" spans="1:55" s="465" customFormat="1" ht="24.95" customHeight="1">
      <c r="A38" s="503"/>
      <c r="B38" s="466"/>
      <c r="C38" s="494"/>
      <c r="D38" s="480"/>
      <c r="E38" s="456"/>
      <c r="F38" s="468"/>
      <c r="G38" s="469"/>
      <c r="H38" s="469"/>
      <c r="I38" s="511"/>
      <c r="J38" s="511"/>
      <c r="K38" s="481"/>
      <c r="L38" s="483"/>
      <c r="M38" s="472"/>
      <c r="N38" s="483"/>
      <c r="O38" s="472"/>
      <c r="P38" s="483"/>
      <c r="Q38" s="48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2"/>
      <c r="AH38" s="471"/>
      <c r="AI38" s="471"/>
      <c r="AJ38" s="471"/>
      <c r="AK38" s="471"/>
      <c r="AL38" s="471"/>
      <c r="AM38" s="471"/>
      <c r="AN38" s="471"/>
      <c r="AO38" s="471"/>
      <c r="AP38" s="473"/>
      <c r="AQ38" s="489"/>
      <c r="AR38" s="474"/>
      <c r="AS38" s="476">
        <f t="shared" ref="AS38" si="7">H38-K38-M38-O38-Q38-AE38-AG38-AI38-AK38-AM38-AO38</f>
        <v>0</v>
      </c>
      <c r="AT38" s="474"/>
      <c r="AU38" s="474"/>
      <c r="AV38" s="474"/>
      <c r="AW38" s="474"/>
      <c r="AX38" s="474"/>
      <c r="AY38" s="475">
        <f t="shared" si="5"/>
        <v>0</v>
      </c>
      <c r="AZ38" s="476" t="e">
        <f>G38-#REF!</f>
        <v>#REF!</v>
      </c>
      <c r="BA38" s="474"/>
      <c r="BB38" s="477"/>
    </row>
    <row r="39" spans="1:55">
      <c r="C39" s="15" t="s">
        <v>418</v>
      </c>
    </row>
    <row r="40" spans="1:55">
      <c r="AL40" s="18" t="s">
        <v>419</v>
      </c>
    </row>
    <row r="41" spans="1:55">
      <c r="AL41" s="18" t="s">
        <v>420</v>
      </c>
    </row>
    <row r="42" spans="1:55">
      <c r="E42" s="425" t="s">
        <v>421</v>
      </c>
      <c r="AL42" s="18" t="s">
        <v>422</v>
      </c>
    </row>
    <row r="43" spans="1:55">
      <c r="E43" s="425" t="s">
        <v>423</v>
      </c>
      <c r="G43" s="17"/>
      <c r="H43" s="17"/>
      <c r="AL43" s="18"/>
    </row>
    <row r="44" spans="1:55">
      <c r="E44" s="425"/>
      <c r="AL44" s="18"/>
    </row>
    <row r="45" spans="1:55">
      <c r="E45" s="425"/>
      <c r="AL45" s="18"/>
    </row>
    <row r="46" spans="1:55">
      <c r="AJ46" s="16"/>
    </row>
    <row r="47" spans="1:55" ht="15">
      <c r="E47" s="426" t="s">
        <v>424</v>
      </c>
      <c r="AL47" s="19" t="s">
        <v>425</v>
      </c>
    </row>
    <row r="48" spans="1:55">
      <c r="E48" s="425" t="s">
        <v>426</v>
      </c>
      <c r="AL48" s="18" t="s">
        <v>427</v>
      </c>
    </row>
  </sheetData>
  <mergeCells count="37">
    <mergeCell ref="AE5:AJ6"/>
    <mergeCell ref="AK5:AP6"/>
    <mergeCell ref="AQ5:AQ9"/>
    <mergeCell ref="O7:P8"/>
    <mergeCell ref="Q7:R8"/>
    <mergeCell ref="AE7:AF8"/>
    <mergeCell ref="AG7:AH8"/>
    <mergeCell ref="AI7:AJ8"/>
    <mergeCell ref="AM7:AN8"/>
    <mergeCell ref="AO7:AP8"/>
    <mergeCell ref="S5:X6"/>
    <mergeCell ref="S7:T8"/>
    <mergeCell ref="U7:V8"/>
    <mergeCell ref="W7:X8"/>
    <mergeCell ref="AK7:AL8"/>
    <mergeCell ref="Y5:AD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  <mergeCell ref="Y7:Z8"/>
    <mergeCell ref="AA7:AB8"/>
    <mergeCell ref="AC7:AD8"/>
    <mergeCell ref="M4:N4"/>
    <mergeCell ref="K5:R6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36"/>
  <sheetViews>
    <sheetView view="pageBreakPreview" topLeftCell="C1" zoomScale="87" zoomScaleNormal="80" zoomScaleSheetLayoutView="87" workbookViewId="0">
      <pane ySplit="9" topLeftCell="A22" activePane="bottomLeft" state="frozen"/>
      <selection pane="bottomLeft" activeCell="P24" sqref="P24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6" t="s">
        <v>1150</v>
      </c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6"/>
      <c r="O1" s="1366"/>
      <c r="P1" s="1366"/>
      <c r="Q1" s="1366"/>
      <c r="R1" s="1366"/>
      <c r="S1" s="1366"/>
      <c r="T1" s="1366"/>
      <c r="U1" s="1366"/>
      <c r="V1" s="1366"/>
      <c r="W1" s="1366"/>
      <c r="X1" s="1366"/>
      <c r="Y1" s="1366"/>
      <c r="Z1" s="1366"/>
      <c r="AA1" s="1366"/>
      <c r="AB1" s="1366"/>
      <c r="AC1" s="1366"/>
      <c r="AD1" s="1366"/>
      <c r="AE1" s="1366"/>
      <c r="AF1" s="1366"/>
      <c r="AG1" s="1366"/>
      <c r="AH1" s="1366"/>
      <c r="AI1" s="1366"/>
      <c r="AJ1" s="1366"/>
      <c r="AK1" s="1366"/>
      <c r="AL1" s="1366"/>
      <c r="AM1" s="1366"/>
      <c r="AN1" s="1366"/>
      <c r="AO1" s="1366"/>
      <c r="AP1" s="1366"/>
      <c r="AQ1" s="1366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6" t="s">
        <v>1151</v>
      </c>
      <c r="C2" s="1366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  <c r="O2" s="1366"/>
      <c r="P2" s="1366"/>
      <c r="Q2" s="1366"/>
      <c r="R2" s="1366"/>
      <c r="S2" s="1366"/>
      <c r="T2" s="1366"/>
      <c r="U2" s="1366"/>
      <c r="V2" s="1366"/>
      <c r="W2" s="1366"/>
      <c r="X2" s="1366"/>
      <c r="Y2" s="1366"/>
      <c r="Z2" s="1366"/>
      <c r="AA2" s="1366"/>
      <c r="AB2" s="1366"/>
      <c r="AC2" s="1366"/>
      <c r="AD2" s="1366"/>
      <c r="AE2" s="1366"/>
      <c r="AF2" s="1366"/>
      <c r="AG2" s="1366"/>
      <c r="AH2" s="1366"/>
      <c r="AI2" s="1366"/>
      <c r="AJ2" s="1366"/>
      <c r="AK2" s="1366"/>
      <c r="AL2" s="1366"/>
      <c r="AM2" s="1366"/>
      <c r="AN2" s="1366"/>
      <c r="AO2" s="1366"/>
      <c r="AP2" s="1366"/>
      <c r="AQ2" s="1366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6" t="s">
        <v>1277</v>
      </c>
      <c r="C3" s="1366"/>
      <c r="D3" s="1366"/>
      <c r="E3" s="1366"/>
      <c r="F3" s="1366"/>
      <c r="G3" s="1366"/>
      <c r="H3" s="1366"/>
      <c r="I3" s="1366"/>
      <c r="J3" s="1366"/>
      <c r="K3" s="1366"/>
      <c r="L3" s="1366"/>
      <c r="M3" s="1366"/>
      <c r="N3" s="1366"/>
      <c r="O3" s="1366"/>
      <c r="P3" s="1366"/>
      <c r="Q3" s="1366"/>
      <c r="R3" s="1366"/>
      <c r="S3" s="1366"/>
      <c r="T3" s="1366"/>
      <c r="U3" s="1366"/>
      <c r="V3" s="1366"/>
      <c r="W3" s="1366"/>
      <c r="X3" s="1366"/>
      <c r="Y3" s="1366"/>
      <c r="Z3" s="1366"/>
      <c r="AA3" s="1366"/>
      <c r="AB3" s="1366"/>
      <c r="AC3" s="1366"/>
      <c r="AD3" s="1366"/>
      <c r="AE3" s="1366"/>
      <c r="AF3" s="1366"/>
      <c r="AG3" s="1366"/>
      <c r="AH3" s="1366"/>
      <c r="AI3" s="1366"/>
      <c r="AJ3" s="1366"/>
      <c r="AK3" s="1366"/>
      <c r="AL3" s="1366"/>
      <c r="AM3" s="1366"/>
      <c r="AN3" s="1366"/>
      <c r="AO3" s="1366"/>
      <c r="AP3" s="1366"/>
      <c r="AQ3" s="1366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7"/>
      <c r="J4" s="1367"/>
    </row>
    <row r="5" spans="1:59" ht="15.75" customHeight="1">
      <c r="B5" s="1336" t="s">
        <v>0</v>
      </c>
      <c r="C5" s="1328" t="s">
        <v>1</v>
      </c>
      <c r="D5" s="1371" t="s">
        <v>2</v>
      </c>
      <c r="E5" s="1374" t="s">
        <v>3</v>
      </c>
      <c r="F5" s="1377" t="s">
        <v>4</v>
      </c>
      <c r="G5" s="1378"/>
      <c r="H5" s="1379"/>
      <c r="I5" s="1383" t="s">
        <v>5</v>
      </c>
      <c r="J5" s="1383" t="s">
        <v>6</v>
      </c>
      <c r="K5" s="1360" t="s">
        <v>1283</v>
      </c>
      <c r="L5" s="1361"/>
      <c r="M5" s="1361"/>
      <c r="N5" s="1361"/>
      <c r="O5" s="1361"/>
      <c r="P5" s="1361"/>
      <c r="Q5" s="1361"/>
      <c r="R5" s="1362"/>
      <c r="S5" s="1360" t="s">
        <v>1218</v>
      </c>
      <c r="T5" s="1361"/>
      <c r="U5" s="1361"/>
      <c r="V5" s="1361"/>
      <c r="W5" s="1361"/>
      <c r="X5" s="1362"/>
      <c r="Y5" s="1360" t="s">
        <v>1282</v>
      </c>
      <c r="Z5" s="1361"/>
      <c r="AA5" s="1361"/>
      <c r="AB5" s="1361"/>
      <c r="AC5" s="1361"/>
      <c r="AD5" s="1362"/>
      <c r="AE5" s="1360" t="s">
        <v>1284</v>
      </c>
      <c r="AF5" s="1361"/>
      <c r="AG5" s="1361"/>
      <c r="AH5" s="1361"/>
      <c r="AI5" s="1361"/>
      <c r="AJ5" s="1362"/>
      <c r="AK5" s="1392" t="s">
        <v>9</v>
      </c>
      <c r="AL5" s="1393"/>
      <c r="AM5" s="1393"/>
      <c r="AN5" s="1393"/>
      <c r="AO5" s="1393"/>
      <c r="AP5" s="1394"/>
      <c r="AQ5" s="1398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7"/>
      <c r="C6" s="1369"/>
      <c r="D6" s="1372"/>
      <c r="E6" s="1375"/>
      <c r="F6" s="1380"/>
      <c r="G6" s="1381"/>
      <c r="H6" s="1382"/>
      <c r="I6" s="1384"/>
      <c r="J6" s="1390"/>
      <c r="K6" s="1363"/>
      <c r="L6" s="1364"/>
      <c r="M6" s="1364"/>
      <c r="N6" s="1364"/>
      <c r="O6" s="1364"/>
      <c r="P6" s="1364"/>
      <c r="Q6" s="1364"/>
      <c r="R6" s="1365"/>
      <c r="S6" s="1363"/>
      <c r="T6" s="1364"/>
      <c r="U6" s="1364"/>
      <c r="V6" s="1364"/>
      <c r="W6" s="1364"/>
      <c r="X6" s="1365"/>
      <c r="Y6" s="1363"/>
      <c r="Z6" s="1364"/>
      <c r="AA6" s="1364"/>
      <c r="AB6" s="1364"/>
      <c r="AC6" s="1364"/>
      <c r="AD6" s="1365"/>
      <c r="AE6" s="1363"/>
      <c r="AF6" s="1364"/>
      <c r="AG6" s="1364"/>
      <c r="AH6" s="1364"/>
      <c r="AI6" s="1364"/>
      <c r="AJ6" s="1365"/>
      <c r="AK6" s="1395"/>
      <c r="AL6" s="1396"/>
      <c r="AM6" s="1396"/>
      <c r="AN6" s="1396"/>
      <c r="AO6" s="1396"/>
      <c r="AP6" s="1397"/>
      <c r="AQ6" s="1399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7"/>
      <c r="C7" s="1369"/>
      <c r="D7" s="1372"/>
      <c r="E7" s="1375"/>
      <c r="F7" s="1386" t="s">
        <v>11</v>
      </c>
      <c r="G7" s="1375"/>
      <c r="H7" s="1389" t="s">
        <v>1147</v>
      </c>
      <c r="I7" s="1384"/>
      <c r="J7" s="1390"/>
      <c r="K7" s="1317" t="s">
        <v>12</v>
      </c>
      <c r="L7" s="1356"/>
      <c r="M7" s="1355" t="s">
        <v>13</v>
      </c>
      <c r="N7" s="1352"/>
      <c r="O7" s="1355" t="s">
        <v>14</v>
      </c>
      <c r="P7" s="1356"/>
      <c r="Q7" s="1352" t="s">
        <v>15</v>
      </c>
      <c r="R7" s="1356"/>
      <c r="S7" s="1317" t="s">
        <v>12</v>
      </c>
      <c r="T7" s="1352"/>
      <c r="U7" s="1355" t="s">
        <v>13</v>
      </c>
      <c r="V7" s="1356" t="s">
        <v>13</v>
      </c>
      <c r="W7" s="1352" t="s">
        <v>16</v>
      </c>
      <c r="X7" s="1356"/>
      <c r="Y7" s="1317" t="s">
        <v>12</v>
      </c>
      <c r="Z7" s="1352"/>
      <c r="AA7" s="1355" t="s">
        <v>13</v>
      </c>
      <c r="AB7" s="1356" t="s">
        <v>13</v>
      </c>
      <c r="AC7" s="1352" t="s">
        <v>16</v>
      </c>
      <c r="AD7" s="1356"/>
      <c r="AE7" s="1317" t="s">
        <v>12</v>
      </c>
      <c r="AF7" s="1352"/>
      <c r="AG7" s="1355" t="s">
        <v>13</v>
      </c>
      <c r="AH7" s="1356" t="s">
        <v>13</v>
      </c>
      <c r="AI7" s="1352" t="s">
        <v>16</v>
      </c>
      <c r="AJ7" s="1356"/>
      <c r="AK7" s="1317" t="s">
        <v>12</v>
      </c>
      <c r="AL7" s="1352" t="s">
        <v>12</v>
      </c>
      <c r="AM7" s="1355" t="s">
        <v>13</v>
      </c>
      <c r="AN7" s="1356" t="s">
        <v>13</v>
      </c>
      <c r="AO7" s="1352" t="s">
        <v>17</v>
      </c>
      <c r="AP7" s="1356"/>
      <c r="AQ7" s="1399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7"/>
      <c r="C8" s="1369"/>
      <c r="D8" s="1372"/>
      <c r="E8" s="1375"/>
      <c r="F8" s="1387"/>
      <c r="G8" s="1388"/>
      <c r="H8" s="1388"/>
      <c r="I8" s="1385"/>
      <c r="J8" s="1391"/>
      <c r="K8" s="1353"/>
      <c r="L8" s="1358"/>
      <c r="M8" s="1357"/>
      <c r="N8" s="1354"/>
      <c r="O8" s="1357" t="e">
        <f>#REF!</f>
        <v>#REF!</v>
      </c>
      <c r="P8" s="1358" t="e">
        <f>#REF!</f>
        <v>#REF!</v>
      </c>
      <c r="Q8" s="1354" t="e">
        <f>#REF!</f>
        <v>#REF!</v>
      </c>
      <c r="R8" s="1358"/>
      <c r="S8" s="1353"/>
      <c r="T8" s="1354"/>
      <c r="U8" s="1357"/>
      <c r="V8" s="1358"/>
      <c r="W8" s="1354"/>
      <c r="X8" s="1358"/>
      <c r="Y8" s="1353"/>
      <c r="Z8" s="1354"/>
      <c r="AA8" s="1357"/>
      <c r="AB8" s="1358"/>
      <c r="AC8" s="1354"/>
      <c r="AD8" s="1358"/>
      <c r="AE8" s="1353"/>
      <c r="AF8" s="1354"/>
      <c r="AG8" s="1357"/>
      <c r="AH8" s="1358"/>
      <c r="AI8" s="1354"/>
      <c r="AJ8" s="1358"/>
      <c r="AK8" s="1403"/>
      <c r="AL8" s="1401"/>
      <c r="AM8" s="1357"/>
      <c r="AN8" s="1358"/>
      <c r="AO8" s="1401"/>
      <c r="AP8" s="1402"/>
      <c r="AQ8" s="1399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8"/>
      <c r="C9" s="1370"/>
      <c r="D9" s="1373"/>
      <c r="E9" s="1376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00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1211</v>
      </c>
      <c r="D11" s="480"/>
      <c r="E11" s="453"/>
      <c r="F11" s="484"/>
      <c r="G11" s="484">
        <f>SUM(G12:G24)</f>
        <v>32.659999999999997</v>
      </c>
      <c r="H11" s="564">
        <f>SUM(H12:H25)</f>
        <v>34.450000000000003</v>
      </c>
      <c r="I11" s="564"/>
      <c r="J11" s="512"/>
      <c r="K11" s="564">
        <f t="shared" ref="K11:AG11" si="0">SUM(K12:K25)</f>
        <v>22.18</v>
      </c>
      <c r="L11" s="564">
        <f>SUM(L12:L25)/14</f>
        <v>62.393621710946192</v>
      </c>
      <c r="M11" s="564">
        <f t="shared" si="0"/>
        <v>10.349999999999998</v>
      </c>
      <c r="N11" s="564">
        <f>SUM(N12:N25)/14</f>
        <v>31.197128107352142</v>
      </c>
      <c r="O11" s="564">
        <f t="shared" si="0"/>
        <v>1.92</v>
      </c>
      <c r="P11" s="564">
        <f>SUM(P12:P25)/14</f>
        <v>6.4092501817016565</v>
      </c>
      <c r="Q11" s="564">
        <f t="shared" si="0"/>
        <v>0</v>
      </c>
      <c r="R11" s="564">
        <f>SUM(R12:R25)/14</f>
        <v>0</v>
      </c>
      <c r="S11" s="564">
        <f t="shared" si="0"/>
        <v>0</v>
      </c>
      <c r="T11" s="564">
        <f>SUM(T12:T25)/14</f>
        <v>0</v>
      </c>
      <c r="U11" s="564">
        <f t="shared" si="0"/>
        <v>0</v>
      </c>
      <c r="V11" s="564">
        <f>SUM(V12:V25)/14</f>
        <v>0</v>
      </c>
      <c r="W11" s="564">
        <f t="shared" si="0"/>
        <v>0</v>
      </c>
      <c r="X11" s="564">
        <f>SUM(X12:X25)/14</f>
        <v>0</v>
      </c>
      <c r="Y11" s="564">
        <f t="shared" si="0"/>
        <v>0</v>
      </c>
      <c r="Z11" s="564">
        <f>SUM(Z12:Z25)/14</f>
        <v>0</v>
      </c>
      <c r="AA11" s="564">
        <f t="shared" si="0"/>
        <v>0</v>
      </c>
      <c r="AB11" s="564">
        <f>SUM(AB12:AB25)/14</f>
        <v>0</v>
      </c>
      <c r="AC11" s="564">
        <f t="shared" si="0"/>
        <v>0</v>
      </c>
      <c r="AD11" s="564">
        <f>SUM(AD12:AD25)/14</f>
        <v>0</v>
      </c>
      <c r="AE11" s="564">
        <f t="shared" si="0"/>
        <v>0</v>
      </c>
      <c r="AF11" s="564">
        <f>SUM(AF12:AF25)/14</f>
        <v>0</v>
      </c>
      <c r="AG11" s="564">
        <f t="shared" si="0"/>
        <v>0</v>
      </c>
      <c r="AH11" s="564">
        <f>SUM(AH12:AH25)/14</f>
        <v>0</v>
      </c>
      <c r="AI11" s="564">
        <f>SUM(AI12:AI24)</f>
        <v>0</v>
      </c>
      <c r="AJ11" s="564">
        <f>SUM(AJ12:AJ24)</f>
        <v>0</v>
      </c>
      <c r="AK11" s="564">
        <f t="shared" ref="AK11:AM11" si="1">SUM(AK12:AK25)</f>
        <v>0</v>
      </c>
      <c r="AL11" s="564">
        <f>SUM(AL12:AL25)/14</f>
        <v>0</v>
      </c>
      <c r="AM11" s="564">
        <f t="shared" si="1"/>
        <v>0</v>
      </c>
      <c r="AN11" s="564">
        <f>SUM(AN12:AN25)/14</f>
        <v>0</v>
      </c>
      <c r="AO11" s="564">
        <f>SUM(AO12:AO24)</f>
        <v>0</v>
      </c>
      <c r="AP11" s="564">
        <f>SUM(AP12:AP24)</f>
        <v>0</v>
      </c>
      <c r="AQ11" s="489"/>
      <c r="AR11" s="845">
        <f t="shared" ref="AR11:AR25" si="2">H11-K11-M11-O11-Q11-AE11-AG11-AI11-AK11-AM11-AO11</f>
        <v>5.3290705182007514E-15</v>
      </c>
      <c r="AS11" s="476">
        <f t="shared" ref="AS11:AS25" si="3">100-L11-N11-P11-R11-AF11-AH11-AJ11-AL11-AN11-AP11</f>
        <v>8.8817841970012523E-15</v>
      </c>
      <c r="AT11" s="474"/>
      <c r="AU11" s="474"/>
      <c r="AV11" s="474"/>
      <c r="AW11" s="474"/>
      <c r="AX11" s="474"/>
      <c r="AY11" s="475">
        <f t="shared" ref="AY11:AY24" si="4">K11+M11+O11+Q11</f>
        <v>34.450000000000003</v>
      </c>
      <c r="AZ11" s="476" t="e">
        <f>G11-#REF!</f>
        <v>#REF!</v>
      </c>
      <c r="BA11" s="474"/>
      <c r="BB11" s="477" t="s">
        <v>24</v>
      </c>
      <c r="BC11" s="465">
        <v>4.3</v>
      </c>
    </row>
    <row r="12" spans="1:59" s="465" customFormat="1" ht="24.95" customHeight="1">
      <c r="A12" s="503"/>
      <c r="B12" s="466">
        <v>1</v>
      </c>
      <c r="C12" s="485">
        <v>1.1100000000000001</v>
      </c>
      <c r="D12" s="485">
        <v>1.1100000000000001</v>
      </c>
      <c r="E12" s="453" t="s">
        <v>126</v>
      </c>
      <c r="F12" s="468">
        <v>4.2130000000000001</v>
      </c>
      <c r="G12" s="469">
        <v>4.22</v>
      </c>
      <c r="H12" s="469">
        <v>4.22</v>
      </c>
      <c r="I12" s="511">
        <v>7</v>
      </c>
      <c r="J12" s="511">
        <v>10</v>
      </c>
      <c r="K12" s="481">
        <f>'HITUNG SEGMEN'!P946/1000</f>
        <v>1.4</v>
      </c>
      <c r="L12" s="483">
        <f>'HITUNG SEGMEN'!Q946*100</f>
        <v>33.175355450236964</v>
      </c>
      <c r="M12" s="486">
        <f>'HITUNG SEGMEN'!P947/1000</f>
        <v>1.62</v>
      </c>
      <c r="N12" s="486">
        <f>'HITUNG SEGMEN'!Q947*100</f>
        <v>38.388625592417064</v>
      </c>
      <c r="O12" s="472">
        <f>'HITUNG SEGMEN'!P948/1000</f>
        <v>1.2</v>
      </c>
      <c r="P12" s="472">
        <f>'HITUNG SEGMEN'!Q948*100</f>
        <v>28.436018957345972</v>
      </c>
      <c r="Q12" s="481">
        <f>'HITUNG SEGMEN'!P949/1000</f>
        <v>0</v>
      </c>
      <c r="R12" s="471">
        <f>'HITUNG SEGMEN'!Q949*100</f>
        <v>0</v>
      </c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87"/>
      <c r="AF12" s="487"/>
      <c r="AG12" s="486"/>
      <c r="AH12" s="487"/>
      <c r="AI12" s="487"/>
      <c r="AJ12" s="487"/>
      <c r="AK12" s="487"/>
      <c r="AL12" s="487"/>
      <c r="AM12" s="487"/>
      <c r="AN12" s="487"/>
      <c r="AO12" s="487"/>
      <c r="AP12" s="488"/>
      <c r="AQ12" s="489" t="s">
        <v>40</v>
      </c>
      <c r="AR12" s="845">
        <f t="shared" si="2"/>
        <v>-2.2204460492503131E-16</v>
      </c>
      <c r="AS12" s="476">
        <f t="shared" si="3"/>
        <v>0</v>
      </c>
      <c r="AT12" s="490"/>
      <c r="AU12" s="490"/>
      <c r="AV12" s="490"/>
      <c r="AW12" s="490"/>
      <c r="AX12" s="490"/>
      <c r="AY12" s="475">
        <f t="shared" si="4"/>
        <v>4.22</v>
      </c>
      <c r="AZ12" s="476" t="e">
        <f>G12-#REF!</f>
        <v>#REF!</v>
      </c>
      <c r="BA12" s="490"/>
      <c r="BB12" s="491"/>
      <c r="BC12" s="465">
        <v>5.3470000000000004</v>
      </c>
    </row>
    <row r="13" spans="1:59" s="465" customFormat="1" ht="24.95" customHeight="1">
      <c r="A13" s="503"/>
      <c r="B13" s="466">
        <f>B12+1</f>
        <v>2</v>
      </c>
      <c r="C13" s="480">
        <v>1.111</v>
      </c>
      <c r="D13" s="480">
        <v>1.111</v>
      </c>
      <c r="E13" s="453" t="s">
        <v>127</v>
      </c>
      <c r="F13" s="468">
        <v>5.319</v>
      </c>
      <c r="G13" s="469">
        <v>5.35</v>
      </c>
      <c r="H13" s="469">
        <v>5.33</v>
      </c>
      <c r="I13" s="511">
        <v>6</v>
      </c>
      <c r="J13" s="511">
        <v>7</v>
      </c>
      <c r="K13" s="481">
        <f>'HITUNG SEGMEN'!P970/1000</f>
        <v>3.73</v>
      </c>
      <c r="L13" s="483">
        <f>'HITUNG SEGMEN'!Q970*100</f>
        <v>69.981238273921193</v>
      </c>
      <c r="M13" s="472">
        <f>'HITUNG SEGMEN'!P971/1000</f>
        <v>1.6</v>
      </c>
      <c r="N13" s="483">
        <f>'HITUNG SEGMEN'!Q971*100</f>
        <v>30.0187617260788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845">
        <f t="shared" si="2"/>
        <v>0</v>
      </c>
      <c r="AS13" s="476">
        <f t="shared" si="3"/>
        <v>7.1054273576010019E-15</v>
      </c>
      <c r="AT13" s="474"/>
      <c r="AU13" s="474"/>
      <c r="AV13" s="474"/>
      <c r="AW13" s="474"/>
      <c r="AX13" s="474"/>
      <c r="AY13" s="475">
        <f t="shared" si="4"/>
        <v>5.33</v>
      </c>
      <c r="AZ13" s="476" t="e">
        <f>G13-#REF!</f>
        <v>#REF!</v>
      </c>
      <c r="BA13" s="474"/>
      <c r="BB13" s="477"/>
      <c r="BC13" s="465">
        <v>4.3719999999999999</v>
      </c>
    </row>
    <row r="14" spans="1:59" s="465" customFormat="1" ht="24.95" customHeight="1">
      <c r="A14" s="503"/>
      <c r="B14" s="466">
        <f t="shared" ref="B14:B24" si="5">B13+1</f>
        <v>3</v>
      </c>
      <c r="C14" s="485">
        <v>1.1120000000000001</v>
      </c>
      <c r="D14" s="485">
        <v>1.1120000000000001</v>
      </c>
      <c r="E14" s="453" t="s">
        <v>128</v>
      </c>
      <c r="F14" s="468">
        <v>4.383</v>
      </c>
      <c r="G14" s="469">
        <v>4.37</v>
      </c>
      <c r="H14" s="469">
        <v>4.37</v>
      </c>
      <c r="I14" s="511">
        <v>4</v>
      </c>
      <c r="J14" s="511">
        <v>6</v>
      </c>
      <c r="K14" s="481">
        <f>'HITUNG SEGMEN'!P999/1000</f>
        <v>3.6</v>
      </c>
      <c r="L14" s="483">
        <f>'HITUNG SEGMEN'!Q999*100</f>
        <v>82.379862700228841</v>
      </c>
      <c r="M14" s="472">
        <f>'HITUNG SEGMEN'!P1000/1000</f>
        <v>0.77</v>
      </c>
      <c r="N14" s="483">
        <f>'HITUNG SEGMEN'!Q1000*100</f>
        <v>17.620137299771166</v>
      </c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845">
        <f t="shared" si="2"/>
        <v>0</v>
      </c>
      <c r="AS14" s="476">
        <f t="shared" si="3"/>
        <v>-7.1054273576010019E-15</v>
      </c>
      <c r="AT14" s="474"/>
      <c r="AU14" s="474"/>
      <c r="AV14" s="474"/>
      <c r="AW14" s="474"/>
      <c r="AX14" s="474"/>
      <c r="AY14" s="475">
        <f t="shared" si="4"/>
        <v>4.37</v>
      </c>
      <c r="AZ14" s="476" t="e">
        <f>G14-#REF!</f>
        <v>#REF!</v>
      </c>
      <c r="BA14" s="474"/>
      <c r="BB14" s="477"/>
      <c r="BC14" s="465">
        <v>1.5149999999999999</v>
      </c>
    </row>
    <row r="15" spans="1:59" s="465" customFormat="1" ht="24.95" customHeight="1">
      <c r="A15" s="503"/>
      <c r="B15" s="466">
        <f t="shared" si="5"/>
        <v>4</v>
      </c>
      <c r="C15" s="480">
        <v>1.113</v>
      </c>
      <c r="D15" s="480">
        <v>1.113</v>
      </c>
      <c r="E15" s="453" t="s">
        <v>129</v>
      </c>
      <c r="F15" s="468">
        <v>1.496</v>
      </c>
      <c r="G15" s="469">
        <v>1.51</v>
      </c>
      <c r="H15" s="469">
        <v>1.53</v>
      </c>
      <c r="I15" s="511">
        <v>4</v>
      </c>
      <c r="J15" s="511">
        <v>5.5</v>
      </c>
      <c r="K15" s="481">
        <f>'HITUNG SEGMEN'!P1023/1000</f>
        <v>1.53</v>
      </c>
      <c r="L15" s="483">
        <f>'HITUNG SEGMEN'!Q1023*100</f>
        <v>100</v>
      </c>
      <c r="M15" s="472">
        <f>'[6]HITUNG SEGMEN'!P1037</f>
        <v>0</v>
      </c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845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4"/>
        <v>1.53</v>
      </c>
      <c r="AZ15" s="476" t="e">
        <f>G15-#REF!</f>
        <v>#REF!</v>
      </c>
      <c r="BA15" s="474"/>
      <c r="BB15" s="477"/>
      <c r="BC15" s="465">
        <v>1.5739999999999998</v>
      </c>
    </row>
    <row r="16" spans="1:59" s="465" customFormat="1" ht="24.95" customHeight="1">
      <c r="A16" s="503"/>
      <c r="B16" s="466">
        <f t="shared" si="5"/>
        <v>5</v>
      </c>
      <c r="C16" s="485">
        <v>1.1140000000000001</v>
      </c>
      <c r="D16" s="485">
        <v>1.1140000000000001</v>
      </c>
      <c r="E16" s="453" t="s">
        <v>130</v>
      </c>
      <c r="F16" s="468">
        <v>1.571</v>
      </c>
      <c r="G16" s="469">
        <v>1.57</v>
      </c>
      <c r="H16" s="469">
        <v>1.57</v>
      </c>
      <c r="I16" s="511">
        <v>3</v>
      </c>
      <c r="J16" s="511">
        <v>5</v>
      </c>
      <c r="K16" s="481"/>
      <c r="L16" s="483"/>
      <c r="M16" s="472">
        <f>'HITUNG SEGMEN'!P1034/1000</f>
        <v>0.97</v>
      </c>
      <c r="N16" s="483">
        <f>'HITUNG SEGMEN'!Q1034*100</f>
        <v>61.783439490445858</v>
      </c>
      <c r="O16" s="472">
        <f>'HITUNG SEGMEN'!P1035/1000</f>
        <v>0.6</v>
      </c>
      <c r="P16" s="483">
        <f>'HITUNG SEGMEN'!Q1035*100</f>
        <v>38.216560509554142</v>
      </c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40</v>
      </c>
      <c r="AR16" s="845">
        <f t="shared" si="2"/>
        <v>1.1102230246251565E-16</v>
      </c>
      <c r="AS16" s="476">
        <f t="shared" si="3"/>
        <v>0</v>
      </c>
      <c r="AT16" s="474"/>
      <c r="AU16" s="474"/>
      <c r="AV16" s="474"/>
      <c r="AW16" s="474"/>
      <c r="AX16" s="474"/>
      <c r="AY16" s="475">
        <f t="shared" si="4"/>
        <v>1.5699999999999998</v>
      </c>
      <c r="AZ16" s="476" t="e">
        <f>G16-#REF!</f>
        <v>#REF!</v>
      </c>
      <c r="BA16" s="474"/>
      <c r="BB16" s="477"/>
      <c r="BC16" s="465">
        <v>2.1640000000000001</v>
      </c>
    </row>
    <row r="17" spans="1:55" s="465" customFormat="1" ht="24.95" customHeight="1">
      <c r="A17" s="503"/>
      <c r="B17" s="466">
        <f t="shared" si="5"/>
        <v>6</v>
      </c>
      <c r="C17" s="480">
        <v>1.115</v>
      </c>
      <c r="D17" s="480">
        <v>1.115</v>
      </c>
      <c r="E17" s="453" t="s">
        <v>131</v>
      </c>
      <c r="F17" s="468">
        <v>2.173</v>
      </c>
      <c r="G17" s="469">
        <v>2.17</v>
      </c>
      <c r="H17" s="469">
        <v>2.17</v>
      </c>
      <c r="I17" s="511">
        <v>4</v>
      </c>
      <c r="J17" s="511">
        <v>5.5</v>
      </c>
      <c r="K17" s="481">
        <f>'HITUNG SEGMEN'!P1047/1000</f>
        <v>1.57</v>
      </c>
      <c r="L17" s="483">
        <f>'HITUNG SEGMEN'!Q1047*100</f>
        <v>72.350230414746548</v>
      </c>
      <c r="M17" s="472">
        <f>'HITUNG SEGMEN'!P1048/1000</f>
        <v>0.6</v>
      </c>
      <c r="N17" s="483">
        <f>'HITUNG SEGMEN'!Q1048*100</f>
        <v>27.649769585253459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845">
        <f t="shared" si="2"/>
        <v>-1.1102230246251565E-16</v>
      </c>
      <c r="AS17" s="476">
        <f t="shared" si="3"/>
        <v>-7.1054273576010019E-15</v>
      </c>
      <c r="AT17" s="474"/>
      <c r="AU17" s="474"/>
      <c r="AV17" s="474"/>
      <c r="AW17" s="474"/>
      <c r="AX17" s="474"/>
      <c r="AY17" s="475">
        <f t="shared" si="4"/>
        <v>2.17</v>
      </c>
      <c r="AZ17" s="476" t="e">
        <f>G17-#REF!</f>
        <v>#REF!</v>
      </c>
      <c r="BA17" s="474"/>
      <c r="BB17" s="477"/>
      <c r="BC17" s="465">
        <v>4.6849999999999996</v>
      </c>
    </row>
    <row r="18" spans="1:55" s="465" customFormat="1" ht="24.95" customHeight="1">
      <c r="A18" s="503"/>
      <c r="B18" s="466">
        <f t="shared" si="5"/>
        <v>7</v>
      </c>
      <c r="C18" s="485">
        <v>1.1160000000000001</v>
      </c>
      <c r="D18" s="485">
        <v>1.1160000000000001</v>
      </c>
      <c r="E18" s="453" t="s">
        <v>132</v>
      </c>
      <c r="F18" s="468">
        <v>4.6879999999999997</v>
      </c>
      <c r="G18" s="469">
        <v>4.68</v>
      </c>
      <c r="H18" s="469">
        <v>4.6900000000000004</v>
      </c>
      <c r="I18" s="511">
        <v>3</v>
      </c>
      <c r="J18" s="511">
        <v>5</v>
      </c>
      <c r="K18" s="481">
        <f>'HITUNG SEGMEN'!P1060/1000</f>
        <v>3.8</v>
      </c>
      <c r="L18" s="483">
        <f>'HITUNG SEGMEN'!Q1060*100</f>
        <v>81.02345415778251</v>
      </c>
      <c r="M18" s="472">
        <f>'HITUNG SEGMEN'!P1061/1000</f>
        <v>0.89</v>
      </c>
      <c r="N18" s="483">
        <f>'HITUNG SEGMEN'!Q1061*100</f>
        <v>18.976545842217483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845">
        <f t="shared" si="2"/>
        <v>5.5511151231257827E-16</v>
      </c>
      <c r="AS18" s="476">
        <f t="shared" si="3"/>
        <v>7.1054273576010019E-15</v>
      </c>
      <c r="AT18" s="474"/>
      <c r="AU18" s="474"/>
      <c r="AV18" s="474"/>
      <c r="AW18" s="474"/>
      <c r="AX18" s="474"/>
      <c r="AY18" s="475">
        <f t="shared" si="4"/>
        <v>4.6899999999999995</v>
      </c>
      <c r="AZ18" s="476" t="e">
        <f>G18-#REF!</f>
        <v>#REF!</v>
      </c>
      <c r="BA18" s="474"/>
      <c r="BB18" s="477"/>
      <c r="BC18" s="465">
        <v>1.31</v>
      </c>
    </row>
    <row r="19" spans="1:55" s="465" customFormat="1" ht="24.95" customHeight="1">
      <c r="A19" s="503"/>
      <c r="B19" s="466">
        <f t="shared" si="5"/>
        <v>8</v>
      </c>
      <c r="C19" s="480">
        <v>1.117</v>
      </c>
      <c r="D19" s="480">
        <v>1.117</v>
      </c>
      <c r="E19" s="453" t="s">
        <v>133</v>
      </c>
      <c r="F19" s="468">
        <v>1.3120000000000001</v>
      </c>
      <c r="G19" s="469">
        <v>1.31</v>
      </c>
      <c r="H19" s="469">
        <v>1.31</v>
      </c>
      <c r="I19" s="511">
        <v>3.5</v>
      </c>
      <c r="J19" s="511">
        <v>5</v>
      </c>
      <c r="K19" s="481">
        <f>G19-M19-O19-Q19-AE19-AG19-AI19-AK19-AM19-AO19</f>
        <v>0.81</v>
      </c>
      <c r="L19" s="483">
        <f>K19/G19*100</f>
        <v>61.832061068702295</v>
      </c>
      <c r="M19" s="472">
        <v>0.5</v>
      </c>
      <c r="N19" s="483">
        <f>M19/G19*100</f>
        <v>38.167938931297705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845">
        <f t="shared" si="2"/>
        <v>0</v>
      </c>
      <c r="AS19" s="476">
        <f t="shared" si="3"/>
        <v>0</v>
      </c>
      <c r="AT19" s="474"/>
      <c r="AU19" s="474"/>
      <c r="AV19" s="474"/>
      <c r="AW19" s="474"/>
      <c r="AX19" s="474"/>
      <c r="AY19" s="475">
        <f t="shared" si="4"/>
        <v>1.31</v>
      </c>
      <c r="AZ19" s="476" t="e">
        <f>G19-#REF!</f>
        <v>#REF!</v>
      </c>
      <c r="BA19" s="474"/>
      <c r="BB19" s="477"/>
      <c r="BC19" s="465">
        <v>2.423</v>
      </c>
    </row>
    <row r="20" spans="1:55" s="465" customFormat="1" ht="24.95" customHeight="1">
      <c r="A20" s="503"/>
      <c r="B20" s="466">
        <f t="shared" si="5"/>
        <v>9</v>
      </c>
      <c r="C20" s="485">
        <v>1.1180000000000001</v>
      </c>
      <c r="D20" s="485">
        <v>1.1180000000000001</v>
      </c>
      <c r="E20" s="453" t="s">
        <v>134</v>
      </c>
      <c r="F20" s="468">
        <v>2.419</v>
      </c>
      <c r="G20" s="469">
        <v>2.42</v>
      </c>
      <c r="H20" s="469">
        <v>2.41</v>
      </c>
      <c r="I20" s="511">
        <v>3.4</v>
      </c>
      <c r="J20" s="511">
        <v>6</v>
      </c>
      <c r="K20" s="481">
        <f>'HITUNG SEGMEN'!P1096/1000</f>
        <v>1.21</v>
      </c>
      <c r="L20" s="483">
        <f>'HITUNG SEGMEN'!Q1096*100</f>
        <v>50.207468879668049</v>
      </c>
      <c r="M20" s="472">
        <f>'HITUNG SEGMEN'!P1097/1000</f>
        <v>1.2</v>
      </c>
      <c r="N20" s="483">
        <f>'HITUNG SEGMEN'!Q1097*100</f>
        <v>49.792531120331951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845">
        <f t="shared" si="2"/>
        <v>2.2204460492503131E-16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4"/>
        <v>2.41</v>
      </c>
      <c r="AZ20" s="476" t="e">
        <f>G20-#REF!</f>
        <v>#REF!</v>
      </c>
      <c r="BA20" s="474"/>
      <c r="BB20" s="477"/>
      <c r="BC20" s="465">
        <v>1.1240000000000001</v>
      </c>
    </row>
    <row r="21" spans="1:55" s="465" customFormat="1" ht="24.95" customHeight="1">
      <c r="A21" s="503"/>
      <c r="B21" s="466">
        <f t="shared" si="5"/>
        <v>10</v>
      </c>
      <c r="C21" s="480">
        <v>1.119</v>
      </c>
      <c r="D21" s="480">
        <v>1.119</v>
      </c>
      <c r="E21" s="453" t="s">
        <v>135</v>
      </c>
      <c r="F21" s="468">
        <v>1.01</v>
      </c>
      <c r="G21" s="469">
        <v>1.1200000000000001</v>
      </c>
      <c r="H21" s="469">
        <v>1.1100000000000001</v>
      </c>
      <c r="I21" s="511">
        <v>4.5</v>
      </c>
      <c r="J21" s="511">
        <v>6</v>
      </c>
      <c r="K21" s="481">
        <f>'HITUNG SEGMEN'!P1111/1000</f>
        <v>1.1100000000000001</v>
      </c>
      <c r="L21" s="483">
        <f>'HITUNG SEGMEN'!Q1111*100</f>
        <v>100</v>
      </c>
      <c r="M21" s="481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845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4"/>
        <v>1.1100000000000001</v>
      </c>
      <c r="AZ21" s="476" t="e">
        <f>G21-#REF!</f>
        <v>#REF!</v>
      </c>
      <c r="BA21" s="474"/>
      <c r="BB21" s="477"/>
      <c r="BC21" s="465">
        <v>1.7470000000000001</v>
      </c>
    </row>
    <row r="22" spans="1:55" s="465" customFormat="1" ht="24.95" customHeight="1">
      <c r="A22" s="503"/>
      <c r="B22" s="466">
        <f t="shared" si="5"/>
        <v>11</v>
      </c>
      <c r="C22" s="485">
        <v>1.1200000000000001</v>
      </c>
      <c r="D22" s="485">
        <v>1.1200000000000001</v>
      </c>
      <c r="E22" s="453" t="s">
        <v>136</v>
      </c>
      <c r="F22" s="468">
        <v>1.758</v>
      </c>
      <c r="G22" s="469">
        <v>1.75</v>
      </c>
      <c r="H22" s="469">
        <v>1.75</v>
      </c>
      <c r="I22" s="511">
        <v>3.9</v>
      </c>
      <c r="J22" s="511">
        <v>6</v>
      </c>
      <c r="K22" s="481">
        <f>'HITUNG SEGMEN'!P1119/1000</f>
        <v>1.35</v>
      </c>
      <c r="L22" s="483">
        <f>'HITUNG SEGMEN'!Q1119*100</f>
        <v>77.142857142857153</v>
      </c>
      <c r="M22" s="472">
        <f>'HITUNG SEGMEN'!P1120/1000</f>
        <v>0.4</v>
      </c>
      <c r="N22" s="483">
        <f>'HITUNG SEGMEN'!Q1120*100</f>
        <v>22.857142857142858</v>
      </c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845">
        <f t="shared" si="2"/>
        <v>-1.1102230246251565E-16</v>
      </c>
      <c r="AS22" s="476">
        <f t="shared" si="3"/>
        <v>-1.0658141036401503E-14</v>
      </c>
      <c r="AT22" s="474"/>
      <c r="AU22" s="474"/>
      <c r="AV22" s="474"/>
      <c r="AW22" s="474"/>
      <c r="AX22" s="474"/>
      <c r="AY22" s="475">
        <f t="shared" si="4"/>
        <v>1.75</v>
      </c>
      <c r="AZ22" s="476" t="e">
        <f>G22-#REF!</f>
        <v>#REF!</v>
      </c>
      <c r="BA22" s="474"/>
      <c r="BB22" s="477"/>
      <c r="BC22" s="465">
        <v>1.6719999999999999</v>
      </c>
    </row>
    <row r="23" spans="1:55" s="465" customFormat="1" ht="24.95" customHeight="1">
      <c r="A23" s="503"/>
      <c r="B23" s="466">
        <f t="shared" si="5"/>
        <v>12</v>
      </c>
      <c r="C23" s="480">
        <v>1.121</v>
      </c>
      <c r="D23" s="480">
        <v>1.121</v>
      </c>
      <c r="E23" s="453" t="s">
        <v>137</v>
      </c>
      <c r="F23" s="468">
        <v>2.2000000000000002</v>
      </c>
      <c r="G23" s="469">
        <v>1.67</v>
      </c>
      <c r="H23" s="469">
        <v>1.68</v>
      </c>
      <c r="I23" s="511">
        <v>4</v>
      </c>
      <c r="J23" s="511">
        <v>6</v>
      </c>
      <c r="K23" s="481">
        <f>'HITUNG SEGMEN'!P1130/1000</f>
        <v>0.68</v>
      </c>
      <c r="L23" s="483">
        <f>'HITUNG SEGMEN'!Q1130*100</f>
        <v>40.476190476190474</v>
      </c>
      <c r="M23" s="472">
        <f>'HITUNG SEGMEN'!P1131/1000</f>
        <v>1</v>
      </c>
      <c r="N23" s="483">
        <f>'HITUNG SEGMEN'!Q1131*100</f>
        <v>59.523809523809526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40</v>
      </c>
      <c r="AR23" s="845">
        <f t="shared" si="2"/>
        <v>-1.1102230246251565E-16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4"/>
        <v>1.6800000000000002</v>
      </c>
      <c r="AZ23" s="476" t="e">
        <f>G23-#REF!</f>
        <v>#REF!</v>
      </c>
      <c r="BA23" s="474"/>
      <c r="BB23" s="477"/>
      <c r="BC23" s="465">
        <v>0.51800000000000002</v>
      </c>
    </row>
    <row r="24" spans="1:55" s="465" customFormat="1" ht="24.95" customHeight="1">
      <c r="A24" s="503"/>
      <c r="B24" s="466">
        <f t="shared" si="5"/>
        <v>13</v>
      </c>
      <c r="C24" s="485">
        <v>1.1220000000000001</v>
      </c>
      <c r="D24" s="485">
        <v>1.1220000000000001</v>
      </c>
      <c r="E24" s="453" t="s">
        <v>138</v>
      </c>
      <c r="F24" s="468">
        <v>1.2</v>
      </c>
      <c r="G24" s="469">
        <v>0.52</v>
      </c>
      <c r="H24" s="469">
        <v>0.52</v>
      </c>
      <c r="I24" s="511">
        <v>5</v>
      </c>
      <c r="J24" s="511">
        <v>8</v>
      </c>
      <c r="K24" s="481">
        <f>'HITUNG SEGMEN'!P1141/1000</f>
        <v>0.2</v>
      </c>
      <c r="L24" s="483">
        <f>'HITUNG SEGMEN'!Q1141*100</f>
        <v>38.461538461538467</v>
      </c>
      <c r="M24" s="472">
        <f>'HITUNG SEGMEN'!P1142/1000</f>
        <v>0.2</v>
      </c>
      <c r="N24" s="483">
        <f>'HITUNG SEGMEN'!Q1142*100</f>
        <v>38.461538461538467</v>
      </c>
      <c r="O24" s="472">
        <f>'HITUNG SEGMEN'!P1143/1000</f>
        <v>0.12</v>
      </c>
      <c r="P24" s="483">
        <f>'HITUNG SEGMEN'!Q1143*100</f>
        <v>23.076923076923077</v>
      </c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845">
        <f t="shared" si="2"/>
        <v>0</v>
      </c>
      <c r="AS24" s="476">
        <f t="shared" si="3"/>
        <v>-1.0658141036401503E-14</v>
      </c>
      <c r="AT24" s="474"/>
      <c r="AU24" s="474"/>
      <c r="AV24" s="474"/>
      <c r="AW24" s="474"/>
      <c r="AX24" s="474"/>
      <c r="AY24" s="475">
        <f t="shared" si="4"/>
        <v>0.52</v>
      </c>
      <c r="AZ24" s="476" t="e">
        <f>G24-#REF!</f>
        <v>#REF!</v>
      </c>
      <c r="BA24" s="474"/>
      <c r="BB24" s="477"/>
    </row>
    <row r="25" spans="1:55" s="582" customFormat="1" ht="24.95" customHeight="1">
      <c r="A25" s="565"/>
      <c r="B25" s="566">
        <f>B24+1</f>
        <v>14</v>
      </c>
      <c r="C25" s="567">
        <v>1.167</v>
      </c>
      <c r="D25" s="567">
        <v>1.167</v>
      </c>
      <c r="E25" s="894" t="s">
        <v>833</v>
      </c>
      <c r="F25" s="569"/>
      <c r="G25" s="570">
        <f>'HITUNG SEGMEN'!E1780</f>
        <v>1.79</v>
      </c>
      <c r="H25" s="571">
        <v>1.79</v>
      </c>
      <c r="I25" s="572">
        <v>4.2</v>
      </c>
      <c r="J25" s="572">
        <v>6</v>
      </c>
      <c r="K25" s="573">
        <f>'HITUNG SEGMEN'!P1780/1000</f>
        <v>1.19</v>
      </c>
      <c r="L25" s="574">
        <f>'HITUNG SEGMEN'!Q1780*100</f>
        <v>66.480446927374302</v>
      </c>
      <c r="M25" s="575">
        <f>'HITUNG SEGMEN'!P1781/1000</f>
        <v>0.6</v>
      </c>
      <c r="N25" s="574">
        <f>'HITUNG SEGMEN'!Q1781*100</f>
        <v>33.519553072625698</v>
      </c>
      <c r="O25" s="575"/>
      <c r="P25" s="574"/>
      <c r="Q25" s="573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5"/>
      <c r="AH25" s="576"/>
      <c r="AI25" s="576"/>
      <c r="AJ25" s="576"/>
      <c r="AK25" s="576"/>
      <c r="AL25" s="576"/>
      <c r="AM25" s="576"/>
      <c r="AN25" s="576"/>
      <c r="AO25" s="576"/>
      <c r="AP25" s="577"/>
      <c r="AQ25" s="566" t="s">
        <v>40</v>
      </c>
      <c r="AR25" s="845">
        <f t="shared" si="2"/>
        <v>1.1102230246251565E-16</v>
      </c>
      <c r="AS25" s="476">
        <f t="shared" si="3"/>
        <v>0</v>
      </c>
      <c r="AT25" s="578"/>
      <c r="AU25" s="578"/>
      <c r="AV25" s="578"/>
      <c r="AW25" s="578"/>
      <c r="AX25" s="578"/>
      <c r="AY25" s="580">
        <f t="shared" ref="AY25:AY26" si="6">K25+M25+O25+Q25</f>
        <v>1.79</v>
      </c>
      <c r="AZ25" s="579" t="e">
        <f>G25-#REF!</f>
        <v>#REF!</v>
      </c>
      <c r="BA25" s="578"/>
      <c r="BB25" s="581"/>
      <c r="BC25" s="582">
        <v>0.89700000000000002</v>
      </c>
    </row>
    <row r="26" spans="1:55" s="502" customFormat="1" ht="24.95" customHeight="1">
      <c r="A26" s="503"/>
      <c r="B26" s="495"/>
      <c r="C26" s="496"/>
      <c r="D26" s="497"/>
      <c r="E26" s="458"/>
      <c r="F26" s="498"/>
      <c r="G26" s="499"/>
      <c r="H26" s="547"/>
      <c r="I26" s="547"/>
      <c r="J26" s="513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547"/>
      <c r="AM26" s="547"/>
      <c r="AN26" s="547"/>
      <c r="AO26" s="547"/>
      <c r="AP26" s="547"/>
      <c r="AQ26" s="519"/>
      <c r="AR26" s="500"/>
      <c r="AS26" s="476">
        <f>H26-K26-M26-O26-Q26-AE26-AG26-AI26-AK26-AM26-AO26</f>
        <v>0</v>
      </c>
      <c r="AT26" s="476" t="e">
        <f>#REF!-L26-N26-P26-R26-AF26-AH26-AJ26-AL26-AN26-AP26</f>
        <v>#REF!</v>
      </c>
      <c r="AU26" s="563">
        <f>AP26+AN26+AL26+AJ26+AH26+AF26+R26+P26+N26+L26</f>
        <v>0</v>
      </c>
      <c r="AV26" s="500"/>
      <c r="AW26" s="500"/>
      <c r="AX26" s="500"/>
      <c r="AY26" s="475">
        <f t="shared" si="6"/>
        <v>0</v>
      </c>
      <c r="AZ26" s="476" t="e">
        <f>G26-#REF!</f>
        <v>#REF!</v>
      </c>
      <c r="BA26" s="500"/>
      <c r="BB26" s="501"/>
    </row>
    <row r="27" spans="1:55">
      <c r="C27" s="15" t="s">
        <v>418</v>
      </c>
    </row>
    <row r="28" spans="1:55">
      <c r="AL28" s="18" t="s">
        <v>419</v>
      </c>
    </row>
    <row r="29" spans="1:55">
      <c r="AL29" s="18" t="s">
        <v>420</v>
      </c>
    </row>
    <row r="30" spans="1:55">
      <c r="E30" s="425" t="s">
        <v>421</v>
      </c>
      <c r="AL30" s="18" t="s">
        <v>422</v>
      </c>
    </row>
    <row r="31" spans="1:55">
      <c r="E31" s="425" t="s">
        <v>423</v>
      </c>
      <c r="G31" s="17"/>
      <c r="H31" s="17"/>
      <c r="AL31" s="18"/>
    </row>
    <row r="32" spans="1:55">
      <c r="E32" s="425"/>
      <c r="AL32" s="18"/>
    </row>
    <row r="33" spans="5:38">
      <c r="E33" s="425"/>
      <c r="AL33" s="18"/>
    </row>
    <row r="34" spans="5:38">
      <c r="AJ34" s="16"/>
    </row>
    <row r="35" spans="5:38" ht="15">
      <c r="E35" s="426" t="s">
        <v>424</v>
      </c>
      <c r="AL35" s="19" t="s">
        <v>425</v>
      </c>
    </row>
    <row r="36" spans="5:38">
      <c r="E36" s="425" t="s">
        <v>426</v>
      </c>
      <c r="AL36" s="18" t="s">
        <v>427</v>
      </c>
    </row>
  </sheetData>
  <mergeCells count="36">
    <mergeCell ref="AK5:AP6"/>
    <mergeCell ref="AQ5:AQ9"/>
    <mergeCell ref="AM7:AN8"/>
    <mergeCell ref="AO7:AP8"/>
    <mergeCell ref="O7:P8"/>
    <mergeCell ref="Q7:R8"/>
    <mergeCell ref="AE7:AF8"/>
    <mergeCell ref="AG7:AH8"/>
    <mergeCell ref="AI7:AJ8"/>
    <mergeCell ref="AK7:AL8"/>
    <mergeCell ref="S5:X6"/>
    <mergeCell ref="S7:T8"/>
    <mergeCell ref="U7:V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AA7:AB8"/>
    <mergeCell ref="H7:H8"/>
    <mergeCell ref="AC7:AD8"/>
    <mergeCell ref="K5:R6"/>
    <mergeCell ref="K7:L8"/>
    <mergeCell ref="M7:N8"/>
    <mergeCell ref="J5:J8"/>
    <mergeCell ref="W7:X8"/>
    <mergeCell ref="Y5:AD6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1"/>
  <sheetViews>
    <sheetView view="pageBreakPreview" zoomScale="87" zoomScaleNormal="80" zoomScaleSheetLayoutView="87" workbookViewId="0">
      <pane ySplit="9" topLeftCell="A27" activePane="bottomLeft" state="frozen"/>
      <selection pane="bottomLeft" activeCell="M35" sqref="M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6" t="s">
        <v>1150</v>
      </c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6"/>
      <c r="O1" s="1366"/>
      <c r="P1" s="1366"/>
      <c r="Q1" s="1366"/>
      <c r="R1" s="1366"/>
      <c r="S1" s="1366"/>
      <c r="T1" s="1366"/>
      <c r="U1" s="1366"/>
      <c r="V1" s="1366"/>
      <c r="W1" s="1366"/>
      <c r="X1" s="1366"/>
      <c r="Y1" s="1366"/>
      <c r="Z1" s="1366"/>
      <c r="AA1" s="1366"/>
      <c r="AB1" s="1366"/>
      <c r="AC1" s="1366"/>
      <c r="AD1" s="1366"/>
      <c r="AE1" s="1366"/>
      <c r="AF1" s="1366"/>
      <c r="AG1" s="1366"/>
      <c r="AH1" s="1366"/>
      <c r="AI1" s="1366"/>
      <c r="AJ1" s="1366"/>
      <c r="AK1" s="1366"/>
      <c r="AL1" s="1366"/>
      <c r="AM1" s="1366"/>
      <c r="AN1" s="1366"/>
      <c r="AO1" s="1366"/>
      <c r="AP1" s="1366"/>
      <c r="AQ1" s="1366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6" t="s">
        <v>1151</v>
      </c>
      <c r="C2" s="1366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  <c r="O2" s="1366"/>
      <c r="P2" s="1366"/>
      <c r="Q2" s="1366"/>
      <c r="R2" s="1366"/>
      <c r="S2" s="1366"/>
      <c r="T2" s="1366"/>
      <c r="U2" s="1366"/>
      <c r="V2" s="1366"/>
      <c r="W2" s="1366"/>
      <c r="X2" s="1366"/>
      <c r="Y2" s="1366"/>
      <c r="Z2" s="1366"/>
      <c r="AA2" s="1366"/>
      <c r="AB2" s="1366"/>
      <c r="AC2" s="1366"/>
      <c r="AD2" s="1366"/>
      <c r="AE2" s="1366"/>
      <c r="AF2" s="1366"/>
      <c r="AG2" s="1366"/>
      <c r="AH2" s="1366"/>
      <c r="AI2" s="1366"/>
      <c r="AJ2" s="1366"/>
      <c r="AK2" s="1366"/>
      <c r="AL2" s="1366"/>
      <c r="AM2" s="1366"/>
      <c r="AN2" s="1366"/>
      <c r="AO2" s="1366"/>
      <c r="AP2" s="1366"/>
      <c r="AQ2" s="1366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6" t="s">
        <v>832</v>
      </c>
      <c r="C3" s="1366"/>
      <c r="D3" s="1366"/>
      <c r="E3" s="1366"/>
      <c r="F3" s="1366"/>
      <c r="G3" s="1366"/>
      <c r="H3" s="1366"/>
      <c r="I3" s="1366"/>
      <c r="J3" s="1366"/>
      <c r="K3" s="1366"/>
      <c r="L3" s="1366"/>
      <c r="M3" s="1366"/>
      <c r="N3" s="1366"/>
      <c r="O3" s="1366"/>
      <c r="P3" s="1366"/>
      <c r="Q3" s="1366"/>
      <c r="R3" s="1366"/>
      <c r="S3" s="1366"/>
      <c r="T3" s="1366"/>
      <c r="U3" s="1366"/>
      <c r="V3" s="1366"/>
      <c r="W3" s="1366"/>
      <c r="X3" s="1366"/>
      <c r="Y3" s="1366"/>
      <c r="Z3" s="1366"/>
      <c r="AA3" s="1366"/>
      <c r="AB3" s="1366"/>
      <c r="AC3" s="1366"/>
      <c r="AD3" s="1366"/>
      <c r="AE3" s="1366"/>
      <c r="AF3" s="1366"/>
      <c r="AG3" s="1366"/>
      <c r="AH3" s="1366"/>
      <c r="AI3" s="1366"/>
      <c r="AJ3" s="1366"/>
      <c r="AK3" s="1366"/>
      <c r="AL3" s="1366"/>
      <c r="AM3" s="1366"/>
      <c r="AN3" s="1366"/>
      <c r="AO3" s="1366"/>
      <c r="AP3" s="1366"/>
      <c r="AQ3" s="1366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7"/>
      <c r="J4" s="1367"/>
      <c r="V4" s="846"/>
      <c r="AE4" s="846"/>
    </row>
    <row r="5" spans="1:59" ht="15.75" customHeight="1">
      <c r="B5" s="1336" t="s">
        <v>0</v>
      </c>
      <c r="C5" s="1328" t="s">
        <v>1</v>
      </c>
      <c r="D5" s="1371" t="s">
        <v>2</v>
      </c>
      <c r="E5" s="1374" t="s">
        <v>3</v>
      </c>
      <c r="F5" s="1377" t="s">
        <v>4</v>
      </c>
      <c r="G5" s="1378"/>
      <c r="H5" s="1379"/>
      <c r="I5" s="1383" t="s">
        <v>5</v>
      </c>
      <c r="J5" s="1383" t="s">
        <v>6</v>
      </c>
      <c r="K5" s="1360" t="s">
        <v>1283</v>
      </c>
      <c r="L5" s="1361"/>
      <c r="M5" s="1361"/>
      <c r="N5" s="1361"/>
      <c r="O5" s="1361"/>
      <c r="P5" s="1361"/>
      <c r="Q5" s="1361"/>
      <c r="R5" s="1362"/>
      <c r="S5" s="1360" t="s">
        <v>1218</v>
      </c>
      <c r="T5" s="1361"/>
      <c r="U5" s="1361"/>
      <c r="V5" s="1361"/>
      <c r="W5" s="1361"/>
      <c r="X5" s="1362"/>
      <c r="Y5" s="1360" t="s">
        <v>1282</v>
      </c>
      <c r="Z5" s="1361"/>
      <c r="AA5" s="1361"/>
      <c r="AB5" s="1361"/>
      <c r="AC5" s="1361"/>
      <c r="AD5" s="1362"/>
      <c r="AE5" s="1360" t="s">
        <v>1284</v>
      </c>
      <c r="AF5" s="1361"/>
      <c r="AG5" s="1361"/>
      <c r="AH5" s="1361"/>
      <c r="AI5" s="1361"/>
      <c r="AJ5" s="1362"/>
      <c r="AK5" s="1392" t="s">
        <v>1220</v>
      </c>
      <c r="AL5" s="1393"/>
      <c r="AM5" s="1393"/>
      <c r="AN5" s="1393"/>
      <c r="AO5" s="1393"/>
      <c r="AP5" s="1394"/>
      <c r="AQ5" s="1398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7"/>
      <c r="C6" s="1369"/>
      <c r="D6" s="1372"/>
      <c r="E6" s="1375"/>
      <c r="F6" s="1380"/>
      <c r="G6" s="1381"/>
      <c r="H6" s="1382"/>
      <c r="I6" s="1384"/>
      <c r="J6" s="1390"/>
      <c r="K6" s="1363"/>
      <c r="L6" s="1364"/>
      <c r="M6" s="1364"/>
      <c r="N6" s="1364"/>
      <c r="O6" s="1364"/>
      <c r="P6" s="1364"/>
      <c r="Q6" s="1364"/>
      <c r="R6" s="1365"/>
      <c r="S6" s="1363"/>
      <c r="T6" s="1364"/>
      <c r="U6" s="1364"/>
      <c r="V6" s="1364"/>
      <c r="W6" s="1364"/>
      <c r="X6" s="1365"/>
      <c r="Y6" s="1363"/>
      <c r="Z6" s="1364"/>
      <c r="AA6" s="1364"/>
      <c r="AB6" s="1364"/>
      <c r="AC6" s="1364"/>
      <c r="AD6" s="1365"/>
      <c r="AE6" s="1363"/>
      <c r="AF6" s="1364"/>
      <c r="AG6" s="1364"/>
      <c r="AH6" s="1364"/>
      <c r="AI6" s="1364"/>
      <c r="AJ6" s="1365"/>
      <c r="AK6" s="1395"/>
      <c r="AL6" s="1396"/>
      <c r="AM6" s="1396"/>
      <c r="AN6" s="1396"/>
      <c r="AO6" s="1396"/>
      <c r="AP6" s="1397"/>
      <c r="AQ6" s="1399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7"/>
      <c r="C7" s="1369"/>
      <c r="D7" s="1372"/>
      <c r="E7" s="1375"/>
      <c r="F7" s="1386" t="s">
        <v>11</v>
      </c>
      <c r="G7" s="1375"/>
      <c r="H7" s="1389" t="s">
        <v>1147</v>
      </c>
      <c r="I7" s="1384"/>
      <c r="J7" s="1390"/>
      <c r="K7" s="1317" t="s">
        <v>12</v>
      </c>
      <c r="L7" s="1356"/>
      <c r="M7" s="1355" t="s">
        <v>13</v>
      </c>
      <c r="N7" s="1352"/>
      <c r="O7" s="1355" t="s">
        <v>14</v>
      </c>
      <c r="P7" s="1356"/>
      <c r="Q7" s="1352" t="s">
        <v>15</v>
      </c>
      <c r="R7" s="1356"/>
      <c r="S7" s="1317" t="s">
        <v>12</v>
      </c>
      <c r="T7" s="1352"/>
      <c r="U7" s="1355" t="s">
        <v>13</v>
      </c>
      <c r="V7" s="1356" t="s">
        <v>13</v>
      </c>
      <c r="W7" s="1352" t="s">
        <v>16</v>
      </c>
      <c r="X7" s="1356"/>
      <c r="Y7" s="1317" t="s">
        <v>12</v>
      </c>
      <c r="Z7" s="1352"/>
      <c r="AA7" s="1355" t="s">
        <v>13</v>
      </c>
      <c r="AB7" s="1356" t="s">
        <v>13</v>
      </c>
      <c r="AC7" s="1352" t="s">
        <v>16</v>
      </c>
      <c r="AD7" s="1356"/>
      <c r="AE7" s="1317" t="s">
        <v>12</v>
      </c>
      <c r="AF7" s="1352"/>
      <c r="AG7" s="1355" t="s">
        <v>13</v>
      </c>
      <c r="AH7" s="1356" t="s">
        <v>13</v>
      </c>
      <c r="AI7" s="1352" t="s">
        <v>16</v>
      </c>
      <c r="AJ7" s="1356"/>
      <c r="AK7" s="1317" t="s">
        <v>12</v>
      </c>
      <c r="AL7" s="1352" t="s">
        <v>12</v>
      </c>
      <c r="AM7" s="1355" t="s">
        <v>13</v>
      </c>
      <c r="AN7" s="1356" t="s">
        <v>13</v>
      </c>
      <c r="AO7" s="1352" t="s">
        <v>17</v>
      </c>
      <c r="AP7" s="1356"/>
      <c r="AQ7" s="1399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7"/>
      <c r="C8" s="1369"/>
      <c r="D8" s="1372"/>
      <c r="E8" s="1375"/>
      <c r="F8" s="1387"/>
      <c r="G8" s="1388"/>
      <c r="H8" s="1388"/>
      <c r="I8" s="1385"/>
      <c r="J8" s="1391"/>
      <c r="K8" s="1353"/>
      <c r="L8" s="1358"/>
      <c r="M8" s="1357"/>
      <c r="N8" s="1354"/>
      <c r="O8" s="1357" t="e">
        <f>#REF!</f>
        <v>#REF!</v>
      </c>
      <c r="P8" s="1358" t="e">
        <f>#REF!</f>
        <v>#REF!</v>
      </c>
      <c r="Q8" s="1354" t="e">
        <f>#REF!</f>
        <v>#REF!</v>
      </c>
      <c r="R8" s="1358"/>
      <c r="S8" s="1353"/>
      <c r="T8" s="1354"/>
      <c r="U8" s="1357"/>
      <c r="V8" s="1358"/>
      <c r="W8" s="1354"/>
      <c r="X8" s="1358"/>
      <c r="Y8" s="1353"/>
      <c r="Z8" s="1354"/>
      <c r="AA8" s="1357"/>
      <c r="AB8" s="1358"/>
      <c r="AC8" s="1354"/>
      <c r="AD8" s="1358"/>
      <c r="AE8" s="1353"/>
      <c r="AF8" s="1354"/>
      <c r="AG8" s="1357"/>
      <c r="AH8" s="1358"/>
      <c r="AI8" s="1354"/>
      <c r="AJ8" s="1358"/>
      <c r="AK8" s="1403"/>
      <c r="AL8" s="1401"/>
      <c r="AM8" s="1357"/>
      <c r="AN8" s="1358"/>
      <c r="AO8" s="1401"/>
      <c r="AP8" s="1402"/>
      <c r="AQ8" s="1399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8"/>
      <c r="C9" s="1370"/>
      <c r="D9" s="1373"/>
      <c r="E9" s="1376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4"/>
      <c r="Z9" s="1084"/>
      <c r="AA9" s="1084"/>
      <c r="AB9" s="1084"/>
      <c r="AC9" s="1084"/>
      <c r="AD9" s="1084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00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1212</v>
      </c>
      <c r="D11" s="480"/>
      <c r="E11" s="453"/>
      <c r="F11" s="484"/>
      <c r="G11" s="484"/>
      <c r="H11" s="484">
        <f>SUM(H12:H31)</f>
        <v>52.440000000000012</v>
      </c>
      <c r="I11" s="512"/>
      <c r="J11" s="512"/>
      <c r="K11" s="484">
        <f t="shared" ref="K11:AO11" si="0">SUM(K12:K31)</f>
        <v>35.42</v>
      </c>
      <c r="L11" s="601">
        <f>SUM(L12:L31)/20</f>
        <v>56.745153282756711</v>
      </c>
      <c r="M11" s="484">
        <f t="shared" si="0"/>
        <v>9.1</v>
      </c>
      <c r="N11" s="601">
        <f>SUM(N12:N31)/20</f>
        <v>16.862141452048331</v>
      </c>
      <c r="O11" s="484">
        <f t="shared" si="0"/>
        <v>3.6400000000000006</v>
      </c>
      <c r="P11" s="601">
        <f>SUM(P12:P31)/20</f>
        <v>9.4984053048572541</v>
      </c>
      <c r="Q11" s="484">
        <f t="shared" si="0"/>
        <v>0</v>
      </c>
      <c r="R11" s="601">
        <f>SUM(R12:R31)/20</f>
        <v>0</v>
      </c>
      <c r="S11" s="484">
        <f t="shared" si="0"/>
        <v>0</v>
      </c>
      <c r="T11" s="601">
        <f>SUM(T12:T31)/20</f>
        <v>0</v>
      </c>
      <c r="U11" s="484">
        <f t="shared" si="0"/>
        <v>0</v>
      </c>
      <c r="V11" s="601">
        <f>SUM(V12:V31)/20</f>
        <v>0</v>
      </c>
      <c r="W11" s="484">
        <f t="shared" si="0"/>
        <v>0</v>
      </c>
      <c r="X11" s="601">
        <f>SUM(X12:X31)/20</f>
        <v>0</v>
      </c>
      <c r="Y11" s="484">
        <f t="shared" si="0"/>
        <v>1</v>
      </c>
      <c r="Z11" s="601">
        <f>SUM(Z12:Z31)/20</f>
        <v>5</v>
      </c>
      <c r="AA11" s="484">
        <f t="shared" si="0"/>
        <v>0</v>
      </c>
      <c r="AB11" s="601">
        <f>SUM(AB12:AB31)/20</f>
        <v>0</v>
      </c>
      <c r="AC11" s="484">
        <f t="shared" si="0"/>
        <v>0</v>
      </c>
      <c r="AD11" s="601">
        <f>SUM(AD12:AD31)/20</f>
        <v>0</v>
      </c>
      <c r="AE11" s="484">
        <f t="shared" si="0"/>
        <v>0</v>
      </c>
      <c r="AF11" s="601">
        <f>SUM(AF12:AF31)/20</f>
        <v>0</v>
      </c>
      <c r="AG11" s="484">
        <f t="shared" si="0"/>
        <v>0</v>
      </c>
      <c r="AH11" s="601">
        <f>SUM(AH12:AH31)/20</f>
        <v>0</v>
      </c>
      <c r="AI11" s="484">
        <f t="shared" si="0"/>
        <v>3.28</v>
      </c>
      <c r="AJ11" s="601">
        <f>SUM(AJ12:AJ31)/20</f>
        <v>11.894299960337696</v>
      </c>
      <c r="AK11" s="484">
        <f t="shared" si="0"/>
        <v>0</v>
      </c>
      <c r="AL11" s="601">
        <f>SUM(AL12:AL31)/20</f>
        <v>0</v>
      </c>
      <c r="AM11" s="484">
        <f t="shared" si="0"/>
        <v>0</v>
      </c>
      <c r="AN11" s="601">
        <f>SUM(AN12:AN31)/20</f>
        <v>0</v>
      </c>
      <c r="AO11" s="484">
        <f t="shared" si="0"/>
        <v>0</v>
      </c>
      <c r="AP11" s="601">
        <f>SUM(AP12:AP31)/20</f>
        <v>0</v>
      </c>
      <c r="AQ11" s="489"/>
      <c r="AR11" s="474"/>
      <c r="AS11" s="476">
        <f t="shared" ref="AS11:AS31" si="1">H11-K11-M11-O11-Q11-AE11-AG11-AI11-AK11-AM11-AO11</f>
        <v>1.0000000000000102</v>
      </c>
      <c r="AT11" s="476">
        <f>100-L11-N11-P11-R11-AF11-AH11-AJ11-AL11-AN11-AP11</f>
        <v>5.0000000000000089</v>
      </c>
      <c r="AU11" s="474"/>
      <c r="AV11" s="474"/>
      <c r="AW11" s="474"/>
      <c r="AX11" s="474"/>
      <c r="AY11" s="475">
        <f t="shared" ref="AY11:AY12" si="2">K11+M11+O11+Q11</f>
        <v>48.160000000000004</v>
      </c>
      <c r="AZ11" s="476" t="e">
        <f>G11-#REF!</f>
        <v>#REF!</v>
      </c>
      <c r="BA11" s="474"/>
      <c r="BB11" s="477"/>
      <c r="BC11" s="465">
        <v>4.4000000000000004</v>
      </c>
    </row>
    <row r="12" spans="1:59" s="465" customFormat="1" ht="24.95" customHeight="1">
      <c r="A12" s="503"/>
      <c r="B12" s="466">
        <v>1</v>
      </c>
      <c r="C12" s="480">
        <v>1.123</v>
      </c>
      <c r="D12" s="480">
        <v>1.123</v>
      </c>
      <c r="E12" s="453" t="s">
        <v>139</v>
      </c>
      <c r="F12" s="468">
        <v>4.6319999999999997</v>
      </c>
      <c r="G12" s="469">
        <v>4.51</v>
      </c>
      <c r="H12" s="469">
        <v>4.5199999999999996</v>
      </c>
      <c r="I12" s="511">
        <v>7</v>
      </c>
      <c r="J12" s="511">
        <v>7</v>
      </c>
      <c r="K12" s="481">
        <f>'HITUNG SEGMEN'!P1148/1000</f>
        <v>4.5199999999999996</v>
      </c>
      <c r="L12" s="483">
        <f>'HITUNG SEGMEN'!Q1148*100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1"/>
        <v>0</v>
      </c>
      <c r="AT12" s="474"/>
      <c r="AU12" s="474"/>
      <c r="AV12" s="474"/>
      <c r="AW12" s="474"/>
      <c r="AX12" s="474"/>
      <c r="AY12" s="475">
        <f t="shared" si="2"/>
        <v>4.5199999999999996</v>
      </c>
      <c r="AZ12" s="476" t="e">
        <f>G12-#REF!</f>
        <v>#REF!</v>
      </c>
      <c r="BA12" s="474"/>
      <c r="BB12" s="477"/>
      <c r="BC12" s="465">
        <v>3.4769999999999999</v>
      </c>
    </row>
    <row r="13" spans="1:59" s="465" customFormat="1" ht="24.95" customHeight="1">
      <c r="A13" s="503"/>
      <c r="B13" s="466">
        <f>B12+1</f>
        <v>2</v>
      </c>
      <c r="C13" s="480">
        <v>1.1240000000000001</v>
      </c>
      <c r="D13" s="480">
        <v>1.1240000000000001</v>
      </c>
      <c r="E13" s="453" t="s">
        <v>140</v>
      </c>
      <c r="F13" s="468">
        <v>3.573</v>
      </c>
      <c r="G13" s="469">
        <v>3.48</v>
      </c>
      <c r="H13" s="469">
        <v>3.45</v>
      </c>
      <c r="I13" s="511">
        <v>5</v>
      </c>
      <c r="J13" s="511">
        <v>7</v>
      </c>
      <c r="K13" s="481">
        <f>'HITUNG SEGMEN'!P1173/1000</f>
        <v>3.05</v>
      </c>
      <c r="L13" s="483">
        <f>'HITUNG SEGMEN'!Q1173*100</f>
        <v>88.405797101449281</v>
      </c>
      <c r="M13" s="472">
        <f>'HITUNG SEGMEN'!P1174/1000</f>
        <v>0.4</v>
      </c>
      <c r="N13" s="472">
        <f>'HITUNG SEGMEN'!Q1174*100</f>
        <v>11.594202898550725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1"/>
        <v>3.3306690738754696E-16</v>
      </c>
      <c r="AT13" s="474"/>
      <c r="AU13" s="474"/>
      <c r="AV13" s="474"/>
      <c r="AW13" s="474"/>
      <c r="AX13" s="474"/>
      <c r="AY13" s="475">
        <f t="shared" ref="AY13:AY31" si="3">K13+M13+O13+Q13</f>
        <v>3.4499999999999997</v>
      </c>
      <c r="AZ13" s="476" t="e">
        <f>G13-#REF!</f>
        <v>#REF!</v>
      </c>
      <c r="BA13" s="474"/>
      <c r="BB13" s="477"/>
      <c r="BC13" s="465">
        <v>4.8949999999999996</v>
      </c>
    </row>
    <row r="14" spans="1:59" s="465" customFormat="1" ht="24.95" customHeight="1">
      <c r="A14" s="503"/>
      <c r="B14" s="466">
        <f t="shared" ref="B14:B25" si="4">B13+1</f>
        <v>3</v>
      </c>
      <c r="C14" s="480">
        <v>1.125</v>
      </c>
      <c r="D14" s="480">
        <v>1.125</v>
      </c>
      <c r="E14" s="453" t="s">
        <v>141</v>
      </c>
      <c r="F14" s="468">
        <v>4.8840000000000003</v>
      </c>
      <c r="G14" s="469">
        <v>4.9000000000000004</v>
      </c>
      <c r="H14" s="469">
        <v>4.8499999999999996</v>
      </c>
      <c r="I14" s="511">
        <v>3.5</v>
      </c>
      <c r="J14" s="511">
        <v>6.5</v>
      </c>
      <c r="K14" s="481">
        <f>'HITUNG SEGMEN'!P1193/1000</f>
        <v>3.45</v>
      </c>
      <c r="L14" s="483">
        <f>'HITUNG SEGMEN'!Q1193*100</f>
        <v>71.134020618556704</v>
      </c>
      <c r="M14" s="472">
        <f>'HITUNG SEGMEN'!P1194/1000</f>
        <v>1.2</v>
      </c>
      <c r="N14" s="472">
        <f>'HITUNG SEGMEN'!Q1194*100</f>
        <v>24.742268041237114</v>
      </c>
      <c r="O14" s="472">
        <f>'HITUNG SEGMEN'!P1195/1000</f>
        <v>0.2</v>
      </c>
      <c r="P14" s="472">
        <f>'HITUNG SEGMEN'!Q1195*100</f>
        <v>4.1237113402061851</v>
      </c>
      <c r="Q14" s="481"/>
      <c r="R14" s="471">
        <f>Q14/F14*100</f>
        <v>0</v>
      </c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1"/>
        <v>-4.9960036108132044E-16</v>
      </c>
      <c r="AT14" s="474"/>
      <c r="AU14" s="474"/>
      <c r="AV14" s="474"/>
      <c r="AW14" s="474"/>
      <c r="AX14" s="474"/>
      <c r="AY14" s="475">
        <f t="shared" si="3"/>
        <v>4.8500000000000005</v>
      </c>
      <c r="AZ14" s="476" t="e">
        <f>G14-#REF!</f>
        <v>#REF!</v>
      </c>
      <c r="BA14" s="474"/>
      <c r="BB14" s="477"/>
      <c r="BC14" s="465">
        <v>7.8650000000000002</v>
      </c>
    </row>
    <row r="15" spans="1:59" s="465" customFormat="1" ht="24.95" customHeight="1">
      <c r="A15" s="503"/>
      <c r="B15" s="466">
        <f t="shared" si="4"/>
        <v>4</v>
      </c>
      <c r="C15" s="480">
        <v>1.1259999999999999</v>
      </c>
      <c r="D15" s="480">
        <v>1.1259999999999999</v>
      </c>
      <c r="E15" s="453" t="s">
        <v>142</v>
      </c>
      <c r="F15" s="468">
        <v>5.5750000000000002</v>
      </c>
      <c r="G15" s="469">
        <v>7.87</v>
      </c>
      <c r="H15" s="469">
        <v>7.82</v>
      </c>
      <c r="I15" s="511">
        <v>3</v>
      </c>
      <c r="J15" s="511">
        <v>5</v>
      </c>
      <c r="K15" s="481">
        <f>'HITUNG SEGMEN'!P1220/1000</f>
        <v>3.6</v>
      </c>
      <c r="L15" s="483">
        <f>'HITUNG SEGMEN'!Q1220*100</f>
        <v>46.035805626598467</v>
      </c>
      <c r="M15" s="472">
        <f>'HITUNG SEGMEN'!P1221/1000</f>
        <v>2.42</v>
      </c>
      <c r="N15" s="472">
        <f>'HITUNG SEGMEN'!Q1221*100</f>
        <v>30.946291560102303</v>
      </c>
      <c r="O15" s="472">
        <f>'HITUNG SEGMEN'!P1222/1000</f>
        <v>1.8</v>
      </c>
      <c r="P15" s="472">
        <f>'HITUNG SEGMEN'!Q1222*100</f>
        <v>23.017902813299234</v>
      </c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4"/>
      <c r="AS15" s="476">
        <f t="shared" si="1"/>
        <v>6.6613381477509392E-16</v>
      </c>
      <c r="AT15" s="474"/>
      <c r="AU15" s="474"/>
      <c r="AV15" s="474"/>
      <c r="AW15" s="474"/>
      <c r="AX15" s="474"/>
      <c r="AY15" s="475">
        <f t="shared" si="3"/>
        <v>7.8199999999999994</v>
      </c>
      <c r="AZ15" s="476" t="e">
        <f>G15-#REF!</f>
        <v>#REF!</v>
      </c>
      <c r="BA15" s="474"/>
      <c r="BB15" s="477"/>
      <c r="BC15" s="465">
        <v>1.861</v>
      </c>
    </row>
    <row r="16" spans="1:59" s="465" customFormat="1" ht="24.95" customHeight="1">
      <c r="A16" s="503"/>
      <c r="B16" s="466">
        <f t="shared" si="4"/>
        <v>5</v>
      </c>
      <c r="C16" s="480">
        <v>1.127</v>
      </c>
      <c r="D16" s="480">
        <v>1.127</v>
      </c>
      <c r="E16" s="453" t="s">
        <v>143</v>
      </c>
      <c r="F16" s="468">
        <v>1.845</v>
      </c>
      <c r="G16" s="469">
        <v>1.86</v>
      </c>
      <c r="H16" s="469">
        <v>1.85</v>
      </c>
      <c r="I16" s="511">
        <v>4</v>
      </c>
      <c r="J16" s="511">
        <v>5.5</v>
      </c>
      <c r="K16" s="481">
        <f>'HITUNG SEGMEN'!P1262/1000</f>
        <v>0.85</v>
      </c>
      <c r="L16" s="483">
        <f>'HITUNG SEGMEN'!Q1262*100</f>
        <v>45.945945945945951</v>
      </c>
      <c r="M16" s="472">
        <f>'HITUNG SEGMEN'!P1263/1000</f>
        <v>0.8</v>
      </c>
      <c r="N16" s="483">
        <f>'HITUNG SEGMEN'!Q1263*100</f>
        <v>43.243243243243242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>
        <f>'HITUNG SEGMEN'!P1265/1000</f>
        <v>0.2</v>
      </c>
      <c r="AJ16" s="471">
        <f>'HITUNG SEGMEN'!Q1265*100</f>
        <v>10.810810810810811</v>
      </c>
      <c r="AK16" s="471"/>
      <c r="AL16" s="471"/>
      <c r="AM16" s="471"/>
      <c r="AN16" s="471"/>
      <c r="AO16" s="471"/>
      <c r="AP16" s="473"/>
      <c r="AQ16" s="489" t="s">
        <v>40</v>
      </c>
      <c r="AR16" s="474"/>
      <c r="AS16" s="476">
        <f t="shared" si="1"/>
        <v>-5.5511151231257827E-17</v>
      </c>
      <c r="AT16" s="474"/>
      <c r="AU16" s="474"/>
      <c r="AV16" s="474"/>
      <c r="AW16" s="474"/>
      <c r="AX16" s="474"/>
      <c r="AY16" s="475">
        <f t="shared" si="3"/>
        <v>1.65</v>
      </c>
      <c r="AZ16" s="476" t="e">
        <f>G16-#REF!</f>
        <v>#REF!</v>
      </c>
      <c r="BA16" s="474"/>
      <c r="BB16" s="477"/>
      <c r="BC16" s="465">
        <v>2.2930000000000001</v>
      </c>
    </row>
    <row r="17" spans="1:55" s="465" customFormat="1" ht="24.95" customHeight="1">
      <c r="A17" s="503"/>
      <c r="B17" s="466">
        <f t="shared" si="4"/>
        <v>6</v>
      </c>
      <c r="C17" s="480">
        <v>1.1279999999999999</v>
      </c>
      <c r="D17" s="480">
        <v>1.1279999999999999</v>
      </c>
      <c r="E17" s="453" t="s">
        <v>144</v>
      </c>
      <c r="F17" s="468">
        <v>2.29</v>
      </c>
      <c r="G17" s="469">
        <v>2.29</v>
      </c>
      <c r="H17" s="469">
        <v>2.2799999999999998</v>
      </c>
      <c r="I17" s="511">
        <v>3</v>
      </c>
      <c r="J17" s="511">
        <v>5</v>
      </c>
      <c r="K17" s="481">
        <f>'HITUNG SEGMEN'!P1274/1000</f>
        <v>1.68</v>
      </c>
      <c r="L17" s="483">
        <f>'HITUNG SEGMEN'!Q1274*100</f>
        <v>73.68421052631578</v>
      </c>
      <c r="M17" s="472">
        <f>'HITUNG SEGMEN'!P1275/1000</f>
        <v>0.4</v>
      </c>
      <c r="N17" s="472">
        <f>'HITUNG SEGMEN'!Q1275*100</f>
        <v>17.543859649122805</v>
      </c>
      <c r="O17" s="472">
        <f>'HITUNG SEGMEN'!P1276/1000</f>
        <v>0.2</v>
      </c>
      <c r="P17" s="472">
        <f>'HITUNG SEGMEN'!Q1276*100</f>
        <v>8.7719298245614024</v>
      </c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>
        <f>'HITUNG SEGMEN'!P1277/1000</f>
        <v>0</v>
      </c>
      <c r="AJ17" s="471">
        <f>'HITUNG SEGMEN'!Q1277*100</f>
        <v>0</v>
      </c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1"/>
        <v>-1.6653345369377348E-16</v>
      </c>
      <c r="AT17" s="474"/>
      <c r="AU17" s="474"/>
      <c r="AV17" s="474"/>
      <c r="AW17" s="474"/>
      <c r="AX17" s="474"/>
      <c r="AY17" s="475">
        <f t="shared" si="3"/>
        <v>2.2800000000000002</v>
      </c>
      <c r="AZ17" s="476" t="e">
        <f>G17-#REF!</f>
        <v>#REF!</v>
      </c>
      <c r="BA17" s="474"/>
      <c r="BB17" s="477"/>
      <c r="BC17" s="465">
        <v>2.68</v>
      </c>
    </row>
    <row r="18" spans="1:55" s="465" customFormat="1" ht="24.95" customHeight="1">
      <c r="A18" s="503"/>
      <c r="B18" s="466">
        <f t="shared" si="4"/>
        <v>7</v>
      </c>
      <c r="C18" s="480">
        <v>1.129</v>
      </c>
      <c r="D18" s="480">
        <v>1.129</v>
      </c>
      <c r="E18" s="453" t="s">
        <v>145</v>
      </c>
      <c r="F18" s="468">
        <v>2.6640000000000001</v>
      </c>
      <c r="G18" s="469">
        <v>2.68</v>
      </c>
      <c r="H18" s="469">
        <v>2.67</v>
      </c>
      <c r="I18" s="511">
        <v>4</v>
      </c>
      <c r="J18" s="511">
        <v>6</v>
      </c>
      <c r="K18" s="481">
        <f>'HITUNG SEGMEN'!P1288/1000</f>
        <v>2.27</v>
      </c>
      <c r="L18" s="483">
        <f>'HITUNG SEGMEN'!Q1288*100</f>
        <v>85.018726591760299</v>
      </c>
      <c r="M18" s="472">
        <f>'HITUNG SEGMEN'!P1289/1000</f>
        <v>0.4</v>
      </c>
      <c r="N18" s="483">
        <f>'HITUNG SEGMEN'!Q1289*100</f>
        <v>14.981273408239701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1"/>
        <v>-1.1102230246251565E-16</v>
      </c>
      <c r="AT18" s="474"/>
      <c r="AU18" s="474"/>
      <c r="AV18" s="474"/>
      <c r="AW18" s="474"/>
      <c r="AX18" s="474"/>
      <c r="AY18" s="475">
        <f t="shared" si="3"/>
        <v>2.67</v>
      </c>
      <c r="AZ18" s="476" t="e">
        <f>G18-#REF!</f>
        <v>#REF!</v>
      </c>
      <c r="BA18" s="474"/>
      <c r="BB18" s="477"/>
      <c r="BC18" s="465">
        <v>2.4929999999999999</v>
      </c>
    </row>
    <row r="19" spans="1:55" s="465" customFormat="1" ht="24.95" customHeight="1">
      <c r="A19" s="503"/>
      <c r="B19" s="466">
        <f t="shared" si="4"/>
        <v>8</v>
      </c>
      <c r="C19" s="492" t="s">
        <v>1086</v>
      </c>
      <c r="D19" s="492" t="s">
        <v>1086</v>
      </c>
      <c r="E19" s="453" t="s">
        <v>146</v>
      </c>
      <c r="F19" s="468">
        <v>2.4860000000000002</v>
      </c>
      <c r="G19" s="469">
        <v>2.4900000000000002</v>
      </c>
      <c r="H19" s="469">
        <v>2.48</v>
      </c>
      <c r="I19" s="511">
        <v>4</v>
      </c>
      <c r="J19" s="511">
        <v>5.5</v>
      </c>
      <c r="K19" s="481">
        <f>'HITUNG SEGMEN'!P1304/1000</f>
        <v>2.2799999999999998</v>
      </c>
      <c r="L19" s="483">
        <f>'HITUNG SEGMEN'!Q1304*100</f>
        <v>91.935483870967744</v>
      </c>
      <c r="M19" s="472"/>
      <c r="N19" s="483"/>
      <c r="O19" s="472">
        <f>'HITUNG SEGMEN'!P1307/1000</f>
        <v>0.2</v>
      </c>
      <c r="P19" s="472">
        <f>'HITUNG SEGMEN'!Q1307*100</f>
        <v>8.064516129032258</v>
      </c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1"/>
        <v>1.6653345369377348E-16</v>
      </c>
      <c r="AT19" s="474"/>
      <c r="AU19" s="474"/>
      <c r="AV19" s="474"/>
      <c r="AW19" s="474"/>
      <c r="AX19" s="474"/>
      <c r="AY19" s="475">
        <f t="shared" si="3"/>
        <v>2.48</v>
      </c>
      <c r="AZ19" s="476" t="e">
        <f>G19-#REF!</f>
        <v>#REF!</v>
      </c>
      <c r="BA19" s="474"/>
      <c r="BB19" s="477"/>
      <c r="BC19" s="465">
        <v>0.90800000000000003</v>
      </c>
    </row>
    <row r="20" spans="1:55" s="465" customFormat="1" ht="24.95" customHeight="1">
      <c r="A20" s="503"/>
      <c r="B20" s="466">
        <f t="shared" si="4"/>
        <v>9</v>
      </c>
      <c r="C20" s="480">
        <v>1.131</v>
      </c>
      <c r="D20" s="480">
        <v>1.131</v>
      </c>
      <c r="E20" s="453" t="s">
        <v>147</v>
      </c>
      <c r="F20" s="468">
        <v>0.90700000000000003</v>
      </c>
      <c r="G20" s="469">
        <v>0.91</v>
      </c>
      <c r="H20" s="469">
        <v>0.82</v>
      </c>
      <c r="I20" s="511">
        <v>4</v>
      </c>
      <c r="J20" s="511">
        <v>5.5</v>
      </c>
      <c r="K20" s="481">
        <f>'HITUNG SEGMEN'!P1319/1000</f>
        <v>0.02</v>
      </c>
      <c r="L20" s="483">
        <f>'HITUNG SEGMEN'!Q1319*100</f>
        <v>2.4390243902439024</v>
      </c>
      <c r="M20" s="472">
        <f>'HITUNG SEGMEN'!P1320/1000</f>
        <v>0.8</v>
      </c>
      <c r="N20" s="483">
        <f>'HITUNG SEGMEN'!Q1320*100</f>
        <v>97.560975609756099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474"/>
      <c r="AS20" s="476">
        <f t="shared" si="1"/>
        <v>-1.1102230246251565E-16</v>
      </c>
      <c r="AT20" s="474"/>
      <c r="AU20" s="474"/>
      <c r="AV20" s="474"/>
      <c r="AW20" s="474"/>
      <c r="AX20" s="474"/>
      <c r="AY20" s="475">
        <f t="shared" si="3"/>
        <v>0.82000000000000006</v>
      </c>
      <c r="AZ20" s="476" t="e">
        <f>G20-#REF!</f>
        <v>#REF!</v>
      </c>
      <c r="BA20" s="474"/>
      <c r="BB20" s="477"/>
      <c r="BC20" s="465">
        <v>1.8</v>
      </c>
    </row>
    <row r="21" spans="1:55" s="465" customFormat="1" ht="24.95" customHeight="1">
      <c r="A21" s="503"/>
      <c r="B21" s="466">
        <f t="shared" si="4"/>
        <v>10</v>
      </c>
      <c r="C21" s="480">
        <v>1.1319999999999999</v>
      </c>
      <c r="D21" s="480">
        <v>1.1319999999999999</v>
      </c>
      <c r="E21" s="453" t="s">
        <v>148</v>
      </c>
      <c r="F21" s="468">
        <v>1.792</v>
      </c>
      <c r="G21" s="469">
        <v>1.8</v>
      </c>
      <c r="H21" s="469">
        <v>1.8</v>
      </c>
      <c r="I21" s="511">
        <v>6</v>
      </c>
      <c r="J21" s="511">
        <v>8</v>
      </c>
      <c r="K21" s="481">
        <f>G21-M21-O21-Q21-AE21-AG21-AI21-AK21-AM21-AO21</f>
        <v>1.8</v>
      </c>
      <c r="L21" s="483">
        <f>'HITUNG SEGMEN'!Q1326*100</f>
        <v>100</v>
      </c>
      <c r="M21" s="472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4"/>
      <c r="AS21" s="476">
        <f t="shared" si="1"/>
        <v>0</v>
      </c>
      <c r="AT21" s="474"/>
      <c r="AU21" s="474"/>
      <c r="AV21" s="474"/>
      <c r="AW21" s="474"/>
      <c r="AX21" s="474"/>
      <c r="AY21" s="475">
        <f t="shared" si="3"/>
        <v>1.8</v>
      </c>
      <c r="AZ21" s="476" t="e">
        <f>G21-#REF!</f>
        <v>#REF!</v>
      </c>
      <c r="BA21" s="474"/>
      <c r="BB21" s="477"/>
      <c r="BC21" s="465">
        <v>3.8140000000000001</v>
      </c>
    </row>
    <row r="22" spans="1:55" s="465" customFormat="1" ht="24.95" customHeight="1">
      <c r="A22" s="503"/>
      <c r="B22" s="466">
        <f t="shared" si="4"/>
        <v>11</v>
      </c>
      <c r="C22" s="480">
        <v>1.133</v>
      </c>
      <c r="D22" s="480">
        <v>1.133</v>
      </c>
      <c r="E22" s="453" t="s">
        <v>149</v>
      </c>
      <c r="F22" s="468">
        <v>3.7759999999999998</v>
      </c>
      <c r="G22" s="469">
        <v>3.81</v>
      </c>
      <c r="H22" s="469">
        <v>3.78</v>
      </c>
      <c r="I22" s="511">
        <v>3</v>
      </c>
      <c r="J22" s="511">
        <v>5</v>
      </c>
      <c r="K22" s="481">
        <f>'HITUNG SEGMEN'!P1337/1000</f>
        <v>3.78</v>
      </c>
      <c r="L22" s="481">
        <f>'HITUNG SEGMEN'!Q1337*100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474"/>
      <c r="AS22" s="476">
        <f t="shared" si="1"/>
        <v>0</v>
      </c>
      <c r="AT22" s="474"/>
      <c r="AU22" s="474"/>
      <c r="AV22" s="474"/>
      <c r="AW22" s="474"/>
      <c r="AX22" s="474"/>
      <c r="AY22" s="475">
        <f t="shared" si="3"/>
        <v>3.78</v>
      </c>
      <c r="AZ22" s="476" t="e">
        <f>G22-#REF!</f>
        <v>#REF!</v>
      </c>
      <c r="BA22" s="474"/>
      <c r="BB22" s="477"/>
      <c r="BC22" s="465">
        <v>3.3410000000000002</v>
      </c>
    </row>
    <row r="23" spans="1:55" s="465" customFormat="1" ht="24.95" customHeight="1">
      <c r="A23" s="503"/>
      <c r="B23" s="466">
        <f t="shared" si="4"/>
        <v>12</v>
      </c>
      <c r="C23" s="480">
        <v>1.1339999999999999</v>
      </c>
      <c r="D23" s="480">
        <v>1.1339999999999999</v>
      </c>
      <c r="E23" s="453" t="s">
        <v>150</v>
      </c>
      <c r="F23" s="468">
        <v>3.3250000000000002</v>
      </c>
      <c r="G23" s="469">
        <v>3.34</v>
      </c>
      <c r="H23" s="469">
        <v>3.33</v>
      </c>
      <c r="I23" s="511">
        <v>3.6</v>
      </c>
      <c r="J23" s="511">
        <v>6</v>
      </c>
      <c r="K23" s="481">
        <f>'HITUNG SEGMEN'!P1358/1000</f>
        <v>2.33</v>
      </c>
      <c r="L23" s="483">
        <f>'HITUNG SEGMEN'!Q1358*100</f>
        <v>69.969969969969966</v>
      </c>
      <c r="M23" s="472">
        <f>'HITUNG SEGMEN'!P1359/1000</f>
        <v>0.2</v>
      </c>
      <c r="N23" s="483">
        <f>'HITUNG SEGMEN'!Q1359*100</f>
        <v>6.0060060060060056</v>
      </c>
      <c r="O23" s="472">
        <f>'HITUNG SEGMEN'!P1360/1000</f>
        <v>0.6</v>
      </c>
      <c r="P23" s="483">
        <f>'HITUNG SEGMEN'!Q1360*100</f>
        <v>18.018018018018019</v>
      </c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>
        <f>'HITUNG SEGMEN'!P1361/1000</f>
        <v>0.2</v>
      </c>
      <c r="AJ23" s="471">
        <f>'HITUNG SEGMEN'!Q1361*100</f>
        <v>6.0060060060060056</v>
      </c>
      <c r="AK23" s="471"/>
      <c r="AL23" s="471"/>
      <c r="AM23" s="471"/>
      <c r="AN23" s="471"/>
      <c r="AO23" s="471"/>
      <c r="AP23" s="473"/>
      <c r="AQ23" s="489" t="s">
        <v>40</v>
      </c>
      <c r="AR23" s="474"/>
      <c r="AS23" s="476">
        <f t="shared" si="1"/>
        <v>5.5511151231257827E-17</v>
      </c>
      <c r="AT23" s="474"/>
      <c r="AU23" s="474"/>
      <c r="AV23" s="474"/>
      <c r="AW23" s="474"/>
      <c r="AX23" s="474"/>
      <c r="AY23" s="475">
        <f t="shared" si="3"/>
        <v>3.1300000000000003</v>
      </c>
      <c r="AZ23" s="476" t="e">
        <f>G23-#REF!</f>
        <v>#REF!</v>
      </c>
      <c r="BA23" s="474"/>
      <c r="BB23" s="477"/>
      <c r="BC23" s="465">
        <v>2.68</v>
      </c>
    </row>
    <row r="24" spans="1:55" s="465" customFormat="1" ht="24.95" customHeight="1">
      <c r="A24" s="503"/>
      <c r="B24" s="466">
        <f t="shared" si="4"/>
        <v>13</v>
      </c>
      <c r="C24" s="480">
        <v>1.135</v>
      </c>
      <c r="D24" s="480">
        <v>1.135</v>
      </c>
      <c r="E24" s="453" t="s">
        <v>151</v>
      </c>
      <c r="F24" s="468">
        <v>1.702</v>
      </c>
      <c r="G24" s="469">
        <v>1.7</v>
      </c>
      <c r="H24" s="469">
        <v>1.68</v>
      </c>
      <c r="I24" s="511">
        <v>3</v>
      </c>
      <c r="J24" s="511">
        <v>5</v>
      </c>
      <c r="K24" s="481"/>
      <c r="L24" s="483"/>
      <c r="M24" s="472">
        <f>'HITUNG SEGMEN'!P1378/1000</f>
        <v>0.28000000000000003</v>
      </c>
      <c r="N24" s="483">
        <f>'HITUNG SEGMEN'!Q1378*100</f>
        <v>16.666666666666664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>
        <f>'HITUNG SEGMEN'!P1380/1000</f>
        <v>1.4</v>
      </c>
      <c r="AJ24" s="471">
        <f>'HITUNG SEGMEN'!Q1380*100</f>
        <v>83.333333333333343</v>
      </c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1"/>
        <v>0</v>
      </c>
      <c r="AT24" s="474"/>
      <c r="AU24" s="474"/>
      <c r="AV24" s="474"/>
      <c r="AW24" s="474"/>
      <c r="AX24" s="474"/>
      <c r="AY24" s="475">
        <f t="shared" si="3"/>
        <v>0.28000000000000003</v>
      </c>
      <c r="AZ24" s="476" t="e">
        <f>G24-#REF!</f>
        <v>#REF!</v>
      </c>
      <c r="BA24" s="474"/>
      <c r="BB24" s="477"/>
      <c r="BC24" s="465">
        <v>5.0170000000000003</v>
      </c>
    </row>
    <row r="25" spans="1:55" s="465" customFormat="1" ht="24.95" customHeight="1">
      <c r="A25" s="503"/>
      <c r="B25" s="466">
        <f t="shared" si="4"/>
        <v>14</v>
      </c>
      <c r="C25" s="480">
        <v>1.1359999999999999</v>
      </c>
      <c r="D25" s="480">
        <v>1.1359999999999999</v>
      </c>
      <c r="E25" s="453" t="s">
        <v>152</v>
      </c>
      <c r="F25" s="478">
        <v>4.9969999999999999</v>
      </c>
      <c r="G25" s="469">
        <v>5.0199999999999996</v>
      </c>
      <c r="H25" s="469">
        <v>5</v>
      </c>
      <c r="I25" s="511">
        <v>6.3</v>
      </c>
      <c r="J25" s="511">
        <v>8</v>
      </c>
      <c r="K25" s="481">
        <f>'HITUNG SEGMEN'!P1398/1000</f>
        <v>3.4</v>
      </c>
      <c r="L25" s="483">
        <f>'HITUNG SEGMEN'!Q1398*100</f>
        <v>68</v>
      </c>
      <c r="M25" s="472">
        <f>'HITUNG SEGMEN'!P1399/1000</f>
        <v>1.6</v>
      </c>
      <c r="N25" s="472">
        <f>'HITUNG SEGMEN'!Q1399*100</f>
        <v>32</v>
      </c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1"/>
        <v>0</v>
      </c>
      <c r="AT25" s="474"/>
      <c r="AU25" s="474"/>
      <c r="AV25" s="474"/>
      <c r="AW25" s="474"/>
      <c r="AX25" s="474"/>
      <c r="AY25" s="475">
        <f t="shared" si="3"/>
        <v>5</v>
      </c>
      <c r="AZ25" s="476" t="e">
        <f>G25-#REF!</f>
        <v>#REF!</v>
      </c>
      <c r="BA25" s="474"/>
      <c r="BB25" s="477"/>
    </row>
    <row r="26" spans="1:55" s="596" customFormat="1" ht="24.95" customHeight="1">
      <c r="A26" s="583"/>
      <c r="B26" s="584">
        <f>B25+1</f>
        <v>15</v>
      </c>
      <c r="C26" s="585">
        <v>1.1679999999999999</v>
      </c>
      <c r="D26" s="585">
        <v>1.1679999999999999</v>
      </c>
      <c r="E26" s="597" t="s">
        <v>1042</v>
      </c>
      <c r="F26" s="587"/>
      <c r="G26" s="571">
        <v>0.9</v>
      </c>
      <c r="H26" s="571">
        <v>0.88</v>
      </c>
      <c r="I26" s="588">
        <v>3</v>
      </c>
      <c r="J26" s="588">
        <v>5</v>
      </c>
      <c r="K26" s="589"/>
      <c r="L26" s="591"/>
      <c r="M26" s="590"/>
      <c r="N26" s="591"/>
      <c r="O26" s="590"/>
      <c r="P26" s="591"/>
      <c r="Q26" s="589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0"/>
      <c r="AH26" s="592"/>
      <c r="AI26" s="592">
        <f>'HITUNG SEGMEN'!P1795/1000</f>
        <v>0.88</v>
      </c>
      <c r="AJ26" s="592">
        <f>'HITUNG SEGMEN'!Q1795*100</f>
        <v>100</v>
      </c>
      <c r="AK26" s="592"/>
      <c r="AL26" s="592"/>
      <c r="AM26" s="592"/>
      <c r="AN26" s="592"/>
      <c r="AO26" s="592"/>
      <c r="AP26" s="593"/>
      <c r="AQ26" s="566" t="s">
        <v>40</v>
      </c>
      <c r="AR26" s="594"/>
      <c r="AS26" s="579">
        <f t="shared" si="1"/>
        <v>0</v>
      </c>
      <c r="AT26" s="594"/>
      <c r="AU26" s="594"/>
      <c r="AV26" s="594"/>
      <c r="AW26" s="594"/>
      <c r="AX26" s="594"/>
      <c r="AY26" s="580">
        <f t="shared" si="3"/>
        <v>0</v>
      </c>
      <c r="AZ26" s="579" t="e">
        <f>G26-#REF!</f>
        <v>#REF!</v>
      </c>
      <c r="BA26" s="594"/>
      <c r="BB26" s="595"/>
      <c r="BC26" s="596">
        <v>1.6</v>
      </c>
    </row>
    <row r="27" spans="1:55" s="596" customFormat="1" ht="24.95" customHeight="1">
      <c r="A27" s="583"/>
      <c r="B27" s="584">
        <f t="shared" ref="B27:B31" si="5">B26+1</f>
        <v>16</v>
      </c>
      <c r="C27" s="585">
        <v>1.169</v>
      </c>
      <c r="D27" s="585">
        <v>1.169</v>
      </c>
      <c r="E27" s="597" t="s">
        <v>1061</v>
      </c>
      <c r="F27" s="587"/>
      <c r="G27" s="571">
        <v>1.6</v>
      </c>
      <c r="H27" s="571">
        <v>1.59</v>
      </c>
      <c r="I27" s="588">
        <v>3</v>
      </c>
      <c r="J27" s="588">
        <v>5</v>
      </c>
      <c r="K27" s="589">
        <f>'HITUNG SEGMEN'!P1799/1000</f>
        <v>0.99</v>
      </c>
      <c r="L27" s="591">
        <f>'HITUNG SEGMEN'!Q1799*100</f>
        <v>62.264150943396224</v>
      </c>
      <c r="M27" s="590"/>
      <c r="N27" s="591"/>
      <c r="O27" s="590"/>
      <c r="P27" s="591"/>
      <c r="Q27" s="589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0"/>
      <c r="AH27" s="592"/>
      <c r="AI27" s="592">
        <f>'HITUNG SEGMEN'!P1802/1000</f>
        <v>0.6</v>
      </c>
      <c r="AJ27" s="592">
        <f>'HITUNG SEGMEN'!Q1802*100</f>
        <v>37.735849056603776</v>
      </c>
      <c r="AK27" s="592"/>
      <c r="AL27" s="592"/>
      <c r="AM27" s="592"/>
      <c r="AN27" s="592"/>
      <c r="AO27" s="592"/>
      <c r="AP27" s="593"/>
      <c r="AQ27" s="566" t="s">
        <v>40</v>
      </c>
      <c r="AR27" s="594"/>
      <c r="AS27" s="579">
        <f t="shared" si="1"/>
        <v>1.1102230246251565E-16</v>
      </c>
      <c r="AT27" s="594"/>
      <c r="AU27" s="594"/>
      <c r="AV27" s="594"/>
      <c r="AW27" s="594"/>
      <c r="AX27" s="594"/>
      <c r="AY27" s="580">
        <f t="shared" si="3"/>
        <v>0.99</v>
      </c>
      <c r="AZ27" s="579" t="e">
        <f>G27-#REF!</f>
        <v>#REF!</v>
      </c>
      <c r="BA27" s="594"/>
      <c r="BB27" s="595"/>
      <c r="BC27" s="596">
        <v>0.95899999999999996</v>
      </c>
    </row>
    <row r="28" spans="1:55" s="596" customFormat="1" ht="24.95" customHeight="1">
      <c r="A28" s="583"/>
      <c r="B28" s="584">
        <f t="shared" si="5"/>
        <v>17</v>
      </c>
      <c r="C28" s="585" t="s">
        <v>1113</v>
      </c>
      <c r="D28" s="585" t="s">
        <v>1113</v>
      </c>
      <c r="E28" s="597" t="s">
        <v>1062</v>
      </c>
      <c r="F28" s="587"/>
      <c r="G28" s="571">
        <f>'HITUNG SEGMEN'!E1809</f>
        <v>0.97</v>
      </c>
      <c r="H28" s="571">
        <v>0.97</v>
      </c>
      <c r="I28" s="588">
        <v>4</v>
      </c>
      <c r="J28" s="588">
        <v>6</v>
      </c>
      <c r="K28" s="589">
        <f>'HITUNG SEGMEN'!P1809/1000</f>
        <v>0.97</v>
      </c>
      <c r="L28" s="591">
        <f>'HITUNG SEGMEN'!Q1809*100</f>
        <v>100</v>
      </c>
      <c r="M28" s="590"/>
      <c r="N28" s="591"/>
      <c r="O28" s="590"/>
      <c r="P28" s="591"/>
      <c r="Q28" s="589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0"/>
      <c r="AH28" s="592"/>
      <c r="AI28" s="592"/>
      <c r="AJ28" s="592"/>
      <c r="AK28" s="592"/>
      <c r="AL28" s="592"/>
      <c r="AM28" s="592"/>
      <c r="AN28" s="592"/>
      <c r="AO28" s="592"/>
      <c r="AP28" s="593"/>
      <c r="AQ28" s="566" t="s">
        <v>40</v>
      </c>
      <c r="AR28" s="594"/>
      <c r="AS28" s="579">
        <f t="shared" si="1"/>
        <v>0</v>
      </c>
      <c r="AT28" s="594"/>
      <c r="AU28" s="594"/>
      <c r="AV28" s="594"/>
      <c r="AW28" s="594"/>
      <c r="AX28" s="594"/>
      <c r="AY28" s="580">
        <f t="shared" si="3"/>
        <v>0.97</v>
      </c>
      <c r="AZ28" s="579" t="e">
        <f>G28-#REF!</f>
        <v>#REF!</v>
      </c>
      <c r="BA28" s="594"/>
      <c r="BB28" s="595"/>
      <c r="BC28" s="596">
        <v>1</v>
      </c>
    </row>
    <row r="29" spans="1:55" s="596" customFormat="1" ht="24.95" customHeight="1">
      <c r="A29" s="583"/>
      <c r="B29" s="584">
        <f t="shared" si="5"/>
        <v>18</v>
      </c>
      <c r="C29" s="585">
        <v>1.171</v>
      </c>
      <c r="D29" s="585">
        <v>1.171</v>
      </c>
      <c r="E29" s="597" t="s">
        <v>1063</v>
      </c>
      <c r="F29" s="587"/>
      <c r="G29" s="571">
        <v>1.01</v>
      </c>
      <c r="H29" s="571">
        <v>1</v>
      </c>
      <c r="I29" s="588">
        <v>3</v>
      </c>
      <c r="J29" s="588">
        <v>6</v>
      </c>
      <c r="K29" s="589"/>
      <c r="L29" s="591"/>
      <c r="M29" s="590"/>
      <c r="N29" s="591"/>
      <c r="O29" s="590"/>
      <c r="P29" s="591"/>
      <c r="Q29" s="589"/>
      <c r="R29" s="592"/>
      <c r="S29" s="592"/>
      <c r="T29" s="592"/>
      <c r="U29" s="592"/>
      <c r="V29" s="592"/>
      <c r="W29" s="592"/>
      <c r="X29" s="592"/>
      <c r="Y29" s="592">
        <v>1</v>
      </c>
      <c r="Z29" s="592">
        <f>Y29/H29*100</f>
        <v>100</v>
      </c>
      <c r="AA29" s="592"/>
      <c r="AB29" s="592"/>
      <c r="AC29" s="592"/>
      <c r="AD29" s="592"/>
      <c r="AE29" s="592"/>
      <c r="AF29" s="592"/>
      <c r="AG29" s="590"/>
      <c r="AH29" s="592"/>
      <c r="AI29" s="592"/>
      <c r="AJ29" s="592"/>
      <c r="AK29" s="592"/>
      <c r="AL29" s="592"/>
      <c r="AM29" s="592"/>
      <c r="AN29" s="592"/>
      <c r="AO29" s="592"/>
      <c r="AP29" s="593"/>
      <c r="AQ29" s="566" t="s">
        <v>40</v>
      </c>
      <c r="AR29" s="594"/>
      <c r="AS29" s="579">
        <f t="shared" si="1"/>
        <v>1</v>
      </c>
      <c r="AT29" s="594"/>
      <c r="AU29" s="594"/>
      <c r="AV29" s="594"/>
      <c r="AW29" s="594"/>
      <c r="AX29" s="594"/>
      <c r="AY29" s="580">
        <f t="shared" si="3"/>
        <v>0</v>
      </c>
      <c r="AZ29" s="579" t="e">
        <f>G29-#REF!</f>
        <v>#REF!</v>
      </c>
      <c r="BA29" s="594"/>
      <c r="BB29" s="595"/>
      <c r="BC29" s="596">
        <v>1.4650000000000001</v>
      </c>
    </row>
    <row r="30" spans="1:55" s="596" customFormat="1" ht="24.95" customHeight="1">
      <c r="A30" s="583"/>
      <c r="B30" s="584">
        <f t="shared" si="5"/>
        <v>19</v>
      </c>
      <c r="C30" s="585">
        <v>1.1719999999999999</v>
      </c>
      <c r="D30" s="585">
        <v>1.1719999999999999</v>
      </c>
      <c r="E30" s="597" t="s">
        <v>1064</v>
      </c>
      <c r="F30" s="587"/>
      <c r="G30" s="571">
        <f>'HITUNG SEGMEN'!E1822</f>
        <v>1.43</v>
      </c>
      <c r="H30" s="571">
        <v>1.43</v>
      </c>
      <c r="I30" s="588">
        <v>3</v>
      </c>
      <c r="J30" s="588">
        <v>6</v>
      </c>
      <c r="K30" s="589">
        <f>'HITUNG SEGMEN'!P1822/1000</f>
        <v>0.43</v>
      </c>
      <c r="L30" s="591">
        <f>'HITUNG SEGMEN'!Q1822*100</f>
        <v>30.069930069930066</v>
      </c>
      <c r="M30" s="590">
        <f>'HITUNG SEGMEN'!P1823/1000</f>
        <v>0.6</v>
      </c>
      <c r="N30" s="591">
        <f>'HITUNG SEGMEN'!Q1823*100</f>
        <v>41.95804195804196</v>
      </c>
      <c r="O30" s="590">
        <f>'HITUNG SEGMEN'!P1824/1000</f>
        <v>0.4</v>
      </c>
      <c r="P30" s="591">
        <f>'HITUNG SEGMEN'!Q1824*100</f>
        <v>27.972027972027973</v>
      </c>
      <c r="Q30" s="589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0"/>
      <c r="AH30" s="592"/>
      <c r="AI30" s="592"/>
      <c r="AJ30" s="592"/>
      <c r="AK30" s="592"/>
      <c r="AL30" s="592"/>
      <c r="AM30" s="592"/>
      <c r="AN30" s="592"/>
      <c r="AO30" s="592"/>
      <c r="AP30" s="593"/>
      <c r="AQ30" s="566" t="s">
        <v>40</v>
      </c>
      <c r="AR30" s="594"/>
      <c r="AS30" s="579">
        <f t="shared" si="1"/>
        <v>0</v>
      </c>
      <c r="AT30" s="594"/>
      <c r="AU30" s="594"/>
      <c r="AV30" s="594"/>
      <c r="AW30" s="594"/>
      <c r="AX30" s="594"/>
      <c r="AY30" s="580">
        <f t="shared" si="3"/>
        <v>1.4300000000000002</v>
      </c>
      <c r="AZ30" s="579" t="e">
        <f>G30-#REF!</f>
        <v>#REF!</v>
      </c>
      <c r="BA30" s="594"/>
      <c r="BB30" s="595"/>
      <c r="BC30" s="596">
        <v>0.24</v>
      </c>
    </row>
    <row r="31" spans="1:55" s="596" customFormat="1" ht="24.95" customHeight="1">
      <c r="A31" s="583"/>
      <c r="B31" s="584">
        <f t="shared" si="5"/>
        <v>20</v>
      </c>
      <c r="C31" s="585">
        <v>1.173</v>
      </c>
      <c r="D31" s="585">
        <v>1.173</v>
      </c>
      <c r="E31" s="597" t="s">
        <v>1065</v>
      </c>
      <c r="F31" s="587"/>
      <c r="G31" s="571">
        <v>0.24</v>
      </c>
      <c r="H31" s="571">
        <v>0.24</v>
      </c>
      <c r="I31" s="588">
        <v>2.6</v>
      </c>
      <c r="J31" s="588">
        <v>5</v>
      </c>
      <c r="K31" s="589"/>
      <c r="L31" s="591"/>
      <c r="M31" s="590"/>
      <c r="N31" s="591"/>
      <c r="O31" s="590">
        <f>'HITUNG SEGMEN'!P1833/1000</f>
        <v>0.24</v>
      </c>
      <c r="P31" s="591">
        <f>'HITUNG SEGMEN'!Q1833*100</f>
        <v>100</v>
      </c>
      <c r="Q31" s="589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0"/>
      <c r="AH31" s="592"/>
      <c r="AI31" s="592"/>
      <c r="AJ31" s="592"/>
      <c r="AK31" s="592"/>
      <c r="AL31" s="592"/>
      <c r="AM31" s="592"/>
      <c r="AN31" s="592"/>
      <c r="AO31" s="592"/>
      <c r="AP31" s="593"/>
      <c r="AQ31" s="566" t="s">
        <v>40</v>
      </c>
      <c r="AR31" s="594"/>
      <c r="AS31" s="579">
        <f t="shared" si="1"/>
        <v>0</v>
      </c>
      <c r="AT31" s="594"/>
      <c r="AU31" s="594"/>
      <c r="AV31" s="594"/>
      <c r="AW31" s="594"/>
      <c r="AX31" s="594"/>
      <c r="AY31" s="580">
        <f t="shared" si="3"/>
        <v>0.24</v>
      </c>
      <c r="AZ31" s="579" t="e">
        <f>G31-#REF!</f>
        <v>#REF!</v>
      </c>
      <c r="BA31" s="594"/>
      <c r="BB31" s="595"/>
      <c r="BC31" s="596">
        <v>0.59</v>
      </c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3"/>
  <sheetViews>
    <sheetView view="pageBreakPreview" zoomScale="87" zoomScaleNormal="80" zoomScaleSheetLayoutView="87" workbookViewId="0">
      <pane ySplit="9" topLeftCell="A10" activePane="bottomLeft" state="frozen"/>
      <selection pane="bottomLeft" activeCell="F28" sqref="F2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6" t="s">
        <v>1150</v>
      </c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6"/>
      <c r="O1" s="1366"/>
      <c r="P1" s="1366"/>
      <c r="Q1" s="1366"/>
      <c r="R1" s="1366"/>
      <c r="S1" s="1366"/>
      <c r="T1" s="1366"/>
      <c r="U1" s="1366"/>
      <c r="V1" s="1366"/>
      <c r="W1" s="1366"/>
      <c r="X1" s="1366"/>
      <c r="Y1" s="1366"/>
      <c r="Z1" s="1366"/>
      <c r="AA1" s="1366"/>
      <c r="AB1" s="1366"/>
      <c r="AC1" s="1366"/>
      <c r="AD1" s="1366"/>
      <c r="AE1" s="1366"/>
      <c r="AF1" s="1366"/>
      <c r="AG1" s="1366"/>
      <c r="AH1" s="1366"/>
      <c r="AI1" s="1366"/>
      <c r="AJ1" s="1366"/>
      <c r="AK1" s="1366"/>
      <c r="AL1" s="1366"/>
      <c r="AM1" s="1366"/>
      <c r="AN1" s="1366"/>
      <c r="AO1" s="1366"/>
      <c r="AP1" s="1366"/>
      <c r="AQ1" s="1366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6" t="s">
        <v>1151</v>
      </c>
      <c r="C2" s="1366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  <c r="O2" s="1366"/>
      <c r="P2" s="1366"/>
      <c r="Q2" s="1366"/>
      <c r="R2" s="1366"/>
      <c r="S2" s="1366"/>
      <c r="T2" s="1366"/>
      <c r="U2" s="1366"/>
      <c r="V2" s="1366"/>
      <c r="W2" s="1366"/>
      <c r="X2" s="1366"/>
      <c r="Y2" s="1366"/>
      <c r="Z2" s="1366"/>
      <c r="AA2" s="1366"/>
      <c r="AB2" s="1366"/>
      <c r="AC2" s="1366"/>
      <c r="AD2" s="1366"/>
      <c r="AE2" s="1366"/>
      <c r="AF2" s="1366"/>
      <c r="AG2" s="1366"/>
      <c r="AH2" s="1366"/>
      <c r="AI2" s="1366"/>
      <c r="AJ2" s="1366"/>
      <c r="AK2" s="1366"/>
      <c r="AL2" s="1366"/>
      <c r="AM2" s="1366"/>
      <c r="AN2" s="1366"/>
      <c r="AO2" s="1366"/>
      <c r="AP2" s="1366"/>
      <c r="AQ2" s="1366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6" t="s">
        <v>832</v>
      </c>
      <c r="C3" s="1366"/>
      <c r="D3" s="1366"/>
      <c r="E3" s="1366"/>
      <c r="F3" s="1366"/>
      <c r="G3" s="1366"/>
      <c r="H3" s="1366"/>
      <c r="I3" s="1366"/>
      <c r="J3" s="1366"/>
      <c r="K3" s="1366"/>
      <c r="L3" s="1366"/>
      <c r="M3" s="1366"/>
      <c r="N3" s="1366"/>
      <c r="O3" s="1366"/>
      <c r="P3" s="1366"/>
      <c r="Q3" s="1366"/>
      <c r="R3" s="1366"/>
      <c r="S3" s="1366"/>
      <c r="T3" s="1366"/>
      <c r="U3" s="1366"/>
      <c r="V3" s="1366"/>
      <c r="W3" s="1366"/>
      <c r="X3" s="1366"/>
      <c r="Y3" s="1366"/>
      <c r="Z3" s="1366"/>
      <c r="AA3" s="1366"/>
      <c r="AB3" s="1366"/>
      <c r="AC3" s="1366"/>
      <c r="AD3" s="1366"/>
      <c r="AE3" s="1366"/>
      <c r="AF3" s="1366"/>
      <c r="AG3" s="1366"/>
      <c r="AH3" s="1366"/>
      <c r="AI3" s="1366"/>
      <c r="AJ3" s="1366"/>
      <c r="AK3" s="1366"/>
      <c r="AL3" s="1366"/>
      <c r="AM3" s="1366"/>
      <c r="AN3" s="1366"/>
      <c r="AO3" s="1366"/>
      <c r="AP3" s="1366"/>
      <c r="AQ3" s="1366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7"/>
      <c r="J4" s="1367"/>
    </row>
    <row r="5" spans="1:59" ht="15.75" customHeight="1">
      <c r="B5" s="1336" t="s">
        <v>0</v>
      </c>
      <c r="C5" s="1328" t="s">
        <v>1</v>
      </c>
      <c r="D5" s="1371" t="s">
        <v>2</v>
      </c>
      <c r="E5" s="1374" t="s">
        <v>3</v>
      </c>
      <c r="F5" s="1377" t="s">
        <v>4</v>
      </c>
      <c r="G5" s="1378"/>
      <c r="H5" s="1379"/>
      <c r="I5" s="1383" t="s">
        <v>5</v>
      </c>
      <c r="J5" s="1383" t="s">
        <v>6</v>
      </c>
      <c r="K5" s="1360" t="s">
        <v>1283</v>
      </c>
      <c r="L5" s="1361"/>
      <c r="M5" s="1361"/>
      <c r="N5" s="1361"/>
      <c r="O5" s="1361"/>
      <c r="P5" s="1361"/>
      <c r="Q5" s="1361"/>
      <c r="R5" s="1362"/>
      <c r="S5" s="1360" t="s">
        <v>1218</v>
      </c>
      <c r="T5" s="1361"/>
      <c r="U5" s="1361"/>
      <c r="V5" s="1361"/>
      <c r="W5" s="1361"/>
      <c r="X5" s="1362"/>
      <c r="Y5" s="1360" t="s">
        <v>1282</v>
      </c>
      <c r="Z5" s="1361"/>
      <c r="AA5" s="1361"/>
      <c r="AB5" s="1361"/>
      <c r="AC5" s="1361"/>
      <c r="AD5" s="1362"/>
      <c r="AE5" s="1360" t="s">
        <v>1284</v>
      </c>
      <c r="AF5" s="1361"/>
      <c r="AG5" s="1361"/>
      <c r="AH5" s="1361"/>
      <c r="AI5" s="1361"/>
      <c r="AJ5" s="1362"/>
      <c r="AK5" s="1392" t="s">
        <v>1220</v>
      </c>
      <c r="AL5" s="1393"/>
      <c r="AM5" s="1393"/>
      <c r="AN5" s="1393"/>
      <c r="AO5" s="1393"/>
      <c r="AP5" s="1394"/>
      <c r="AQ5" s="1398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7"/>
      <c r="C6" s="1369"/>
      <c r="D6" s="1372"/>
      <c r="E6" s="1375"/>
      <c r="F6" s="1380"/>
      <c r="G6" s="1381"/>
      <c r="H6" s="1382"/>
      <c r="I6" s="1384"/>
      <c r="J6" s="1390"/>
      <c r="K6" s="1363"/>
      <c r="L6" s="1364"/>
      <c r="M6" s="1364"/>
      <c r="N6" s="1364"/>
      <c r="O6" s="1364"/>
      <c r="P6" s="1364"/>
      <c r="Q6" s="1364"/>
      <c r="R6" s="1365"/>
      <c r="S6" s="1363"/>
      <c r="T6" s="1364"/>
      <c r="U6" s="1364"/>
      <c r="V6" s="1364"/>
      <c r="W6" s="1364"/>
      <c r="X6" s="1365"/>
      <c r="Y6" s="1363"/>
      <c r="Z6" s="1364"/>
      <c r="AA6" s="1364"/>
      <c r="AB6" s="1364"/>
      <c r="AC6" s="1364"/>
      <c r="AD6" s="1365"/>
      <c r="AE6" s="1363"/>
      <c r="AF6" s="1364"/>
      <c r="AG6" s="1364"/>
      <c r="AH6" s="1364"/>
      <c r="AI6" s="1364"/>
      <c r="AJ6" s="1365"/>
      <c r="AK6" s="1395"/>
      <c r="AL6" s="1396"/>
      <c r="AM6" s="1396"/>
      <c r="AN6" s="1396"/>
      <c r="AO6" s="1396"/>
      <c r="AP6" s="1397"/>
      <c r="AQ6" s="1399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7"/>
      <c r="C7" s="1369"/>
      <c r="D7" s="1372"/>
      <c r="E7" s="1375"/>
      <c r="F7" s="1386" t="s">
        <v>11</v>
      </c>
      <c r="G7" s="1375"/>
      <c r="H7" s="1389" t="s">
        <v>1147</v>
      </c>
      <c r="I7" s="1384"/>
      <c r="J7" s="1390"/>
      <c r="K7" s="1317" t="s">
        <v>12</v>
      </c>
      <c r="L7" s="1356"/>
      <c r="M7" s="1355" t="s">
        <v>13</v>
      </c>
      <c r="N7" s="1352"/>
      <c r="O7" s="1355" t="s">
        <v>14</v>
      </c>
      <c r="P7" s="1356"/>
      <c r="Q7" s="1352" t="s">
        <v>15</v>
      </c>
      <c r="R7" s="1356"/>
      <c r="S7" s="1317" t="s">
        <v>12</v>
      </c>
      <c r="T7" s="1352"/>
      <c r="U7" s="1355" t="s">
        <v>13</v>
      </c>
      <c r="V7" s="1356" t="s">
        <v>13</v>
      </c>
      <c r="W7" s="1352" t="s">
        <v>16</v>
      </c>
      <c r="X7" s="1356"/>
      <c r="Y7" s="1317" t="s">
        <v>12</v>
      </c>
      <c r="Z7" s="1352"/>
      <c r="AA7" s="1355" t="s">
        <v>13</v>
      </c>
      <c r="AB7" s="1356" t="s">
        <v>13</v>
      </c>
      <c r="AC7" s="1352" t="s">
        <v>16</v>
      </c>
      <c r="AD7" s="1356"/>
      <c r="AE7" s="1317" t="s">
        <v>12</v>
      </c>
      <c r="AF7" s="1352"/>
      <c r="AG7" s="1355" t="s">
        <v>13</v>
      </c>
      <c r="AH7" s="1356" t="s">
        <v>13</v>
      </c>
      <c r="AI7" s="1352" t="s">
        <v>16</v>
      </c>
      <c r="AJ7" s="1356"/>
      <c r="AK7" s="1317" t="s">
        <v>12</v>
      </c>
      <c r="AL7" s="1352" t="s">
        <v>12</v>
      </c>
      <c r="AM7" s="1355" t="s">
        <v>13</v>
      </c>
      <c r="AN7" s="1356" t="s">
        <v>13</v>
      </c>
      <c r="AO7" s="1352" t="s">
        <v>17</v>
      </c>
      <c r="AP7" s="1356"/>
      <c r="AQ7" s="1399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7"/>
      <c r="C8" s="1369"/>
      <c r="D8" s="1372"/>
      <c r="E8" s="1375"/>
      <c r="F8" s="1387"/>
      <c r="G8" s="1388"/>
      <c r="H8" s="1388"/>
      <c r="I8" s="1385"/>
      <c r="J8" s="1391"/>
      <c r="K8" s="1353"/>
      <c r="L8" s="1358"/>
      <c r="M8" s="1357"/>
      <c r="N8" s="1354"/>
      <c r="O8" s="1357" t="e">
        <f>#REF!</f>
        <v>#REF!</v>
      </c>
      <c r="P8" s="1358" t="e">
        <f>#REF!</f>
        <v>#REF!</v>
      </c>
      <c r="Q8" s="1354" t="e">
        <f>#REF!</f>
        <v>#REF!</v>
      </c>
      <c r="R8" s="1358"/>
      <c r="S8" s="1353"/>
      <c r="T8" s="1354"/>
      <c r="U8" s="1357"/>
      <c r="V8" s="1358"/>
      <c r="W8" s="1354"/>
      <c r="X8" s="1358"/>
      <c r="Y8" s="1353"/>
      <c r="Z8" s="1354"/>
      <c r="AA8" s="1357"/>
      <c r="AB8" s="1358"/>
      <c r="AC8" s="1354"/>
      <c r="AD8" s="1358"/>
      <c r="AE8" s="1353"/>
      <c r="AF8" s="1354"/>
      <c r="AG8" s="1357"/>
      <c r="AH8" s="1358"/>
      <c r="AI8" s="1354"/>
      <c r="AJ8" s="1358"/>
      <c r="AK8" s="1403"/>
      <c r="AL8" s="1401"/>
      <c r="AM8" s="1357"/>
      <c r="AN8" s="1358"/>
      <c r="AO8" s="1401"/>
      <c r="AP8" s="1402"/>
      <c r="AQ8" s="1399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8"/>
      <c r="C9" s="1370"/>
      <c r="D9" s="1373"/>
      <c r="E9" s="1376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4"/>
      <c r="Z9" s="1084"/>
      <c r="AA9" s="1084"/>
      <c r="AB9" s="1084"/>
      <c r="AC9" s="1084"/>
      <c r="AD9" s="1084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400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617" customFormat="1" ht="24.95" customHeight="1">
      <c r="A11" s="602"/>
      <c r="B11" s="603"/>
      <c r="C11" s="598" t="s">
        <v>1213</v>
      </c>
      <c r="D11" s="604"/>
      <c r="E11" s="605"/>
      <c r="F11" s="606"/>
      <c r="G11" s="607"/>
      <c r="H11" s="608">
        <f>SUM(H12:H31)</f>
        <v>43.849999999999994</v>
      </c>
      <c r="I11" s="609"/>
      <c r="J11" s="609"/>
      <c r="K11" s="608">
        <f t="shared" ref="K11:M11" si="0">SUM(K12:K31)</f>
        <v>31.28</v>
      </c>
      <c r="L11" s="610">
        <f>SUM(L12:L31)/20</f>
        <v>68.592050585184268</v>
      </c>
      <c r="M11" s="608">
        <f t="shared" si="0"/>
        <v>8.5</v>
      </c>
      <c r="N11" s="610">
        <f>SUM(N12:N31)/20</f>
        <v>22.032507656739984</v>
      </c>
      <c r="O11" s="608">
        <f t="shared" ref="O11" si="1">SUM(O12:O31)</f>
        <v>0.4</v>
      </c>
      <c r="P11" s="610">
        <f>SUM(P12:P31)/20</f>
        <v>1.0277653381101657</v>
      </c>
      <c r="Q11" s="608">
        <f t="shared" ref="Q11" si="2">SUM(Q12:Q31)</f>
        <v>0.8</v>
      </c>
      <c r="R11" s="610">
        <f>SUM(R12:R31)/20</f>
        <v>3.347676419965576</v>
      </c>
      <c r="S11" s="608">
        <f t="shared" ref="S11" si="3">SUM(S12:S31)</f>
        <v>0</v>
      </c>
      <c r="T11" s="610">
        <f>SUM(T12:T31)/20</f>
        <v>0</v>
      </c>
      <c r="U11" s="608">
        <f t="shared" ref="U11" si="4">SUM(U12:U31)</f>
        <v>0</v>
      </c>
      <c r="V11" s="610">
        <f>SUM(V12:V31)/20</f>
        <v>0</v>
      </c>
      <c r="W11" s="608">
        <f t="shared" ref="W11" si="5">SUM(W12:W31)</f>
        <v>0</v>
      </c>
      <c r="X11" s="610">
        <f>SUM(X12:X31)/20</f>
        <v>0</v>
      </c>
      <c r="Y11" s="608">
        <f t="shared" ref="Y11" si="6">SUM(Y12:Y31)</f>
        <v>0</v>
      </c>
      <c r="Z11" s="610">
        <f>SUM(Z12:Z31)/20</f>
        <v>0</v>
      </c>
      <c r="AA11" s="608">
        <f t="shared" ref="AA11" si="7">SUM(AA12:AA31)</f>
        <v>0.2</v>
      </c>
      <c r="AB11" s="610">
        <f>SUM(AB12:AB31)/20</f>
        <v>0.34843205574912889</v>
      </c>
      <c r="AC11" s="608">
        <f t="shared" ref="AC11" si="8">SUM(AC12:AC31)</f>
        <v>7.0000000000000007E-2</v>
      </c>
      <c r="AD11" s="610">
        <f>SUM(AD12:AD31)/20</f>
        <v>0.12195121951219512</v>
      </c>
      <c r="AE11" s="608">
        <f>SUM(AE12:AE31)</f>
        <v>0</v>
      </c>
      <c r="AF11" s="611"/>
      <c r="AG11" s="608">
        <f>SUM(AG12:AG31)</f>
        <v>0</v>
      </c>
      <c r="AH11" s="611"/>
      <c r="AI11" s="608">
        <f>SUM(AI12:AI31)</f>
        <v>2.6</v>
      </c>
      <c r="AJ11" s="610">
        <f>SUM(AJ12:AJ31)/20</f>
        <v>4.529616724738676</v>
      </c>
      <c r="AK11" s="608">
        <f>SUM(AK12:AK31)</f>
        <v>0</v>
      </c>
      <c r="AL11" s="611"/>
      <c r="AM11" s="608">
        <f>SUM(AM12:AM31)</f>
        <v>0</v>
      </c>
      <c r="AN11" s="611"/>
      <c r="AO11" s="608">
        <f>SUM(AO12:AO31)</f>
        <v>0</v>
      </c>
      <c r="AP11" s="612"/>
      <c r="AQ11" s="613"/>
      <c r="AR11" s="614"/>
      <c r="AS11" s="599">
        <f t="shared" ref="AS11:AS31" si="9">H11-K11-M11-O11-Q11-AE11-AG11-AI11-AK11-AM11-AO11</f>
        <v>0.26999999999999291</v>
      </c>
      <c r="AT11" s="614"/>
      <c r="AU11" s="614"/>
      <c r="AV11" s="614"/>
      <c r="AW11" s="614"/>
      <c r="AX11" s="614"/>
      <c r="AY11" s="615">
        <f t="shared" ref="AY11:AY31" si="10">K11+M11+O11+Q11</f>
        <v>40.98</v>
      </c>
      <c r="AZ11" s="599" t="e">
        <f>G11-#REF!</f>
        <v>#REF!</v>
      </c>
      <c r="BA11" s="614"/>
      <c r="BB11" s="616"/>
      <c r="BC11" s="617">
        <v>3</v>
      </c>
    </row>
    <row r="12" spans="1:59" s="465" customFormat="1" ht="24.95" customHeight="1">
      <c r="A12" s="503"/>
      <c r="B12" s="466">
        <v>1</v>
      </c>
      <c r="C12" s="480">
        <v>1.137</v>
      </c>
      <c r="D12" s="480">
        <v>1.137</v>
      </c>
      <c r="E12" s="453" t="s">
        <v>153</v>
      </c>
      <c r="F12" s="468">
        <v>2.9849999999999999</v>
      </c>
      <c r="G12" s="469">
        <v>2.98</v>
      </c>
      <c r="H12" s="469">
        <v>2.98</v>
      </c>
      <c r="I12" s="511">
        <v>6</v>
      </c>
      <c r="J12" s="511">
        <v>8</v>
      </c>
      <c r="K12" s="481">
        <f>'HITUNG SEGMEN'!P1425/1000</f>
        <v>2.1800000000000002</v>
      </c>
      <c r="L12" s="483">
        <f>'HITUNG SEGMEN'!Q1425*100</f>
        <v>73.154362416107389</v>
      </c>
      <c r="M12" s="472">
        <f>'HITUNG SEGMEN'!P1426/1000</f>
        <v>0.8</v>
      </c>
      <c r="N12" s="483">
        <f>'HITUNG SEGMEN'!Q1426*100</f>
        <v>26.845637583892618</v>
      </c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9"/>
        <v>-2.2204460492503131E-16</v>
      </c>
      <c r="AT12" s="474"/>
      <c r="AU12" s="474"/>
      <c r="AV12" s="474"/>
      <c r="AW12" s="474"/>
      <c r="AX12" s="474"/>
      <c r="AY12" s="475">
        <f t="shared" si="10"/>
        <v>2.9800000000000004</v>
      </c>
      <c r="AZ12" s="476" t="e">
        <f>G12-#REF!</f>
        <v>#REF!</v>
      </c>
      <c r="BA12" s="474"/>
      <c r="BB12" s="477"/>
      <c r="BC12" s="465">
        <v>8.0459999999999994</v>
      </c>
    </row>
    <row r="13" spans="1:59" s="465" customFormat="1" ht="24.95" customHeight="1">
      <c r="A13" s="503"/>
      <c r="B13" s="466">
        <f t="shared" ref="B13:B30" si="11">B12+1</f>
        <v>2</v>
      </c>
      <c r="C13" s="480">
        <v>1.1379999999999999</v>
      </c>
      <c r="D13" s="480">
        <v>1.1379999999999999</v>
      </c>
      <c r="E13" s="453" t="s">
        <v>154</v>
      </c>
      <c r="F13" s="468">
        <v>8.0039999999999996</v>
      </c>
      <c r="G13" s="469">
        <v>8.02</v>
      </c>
      <c r="H13" s="469">
        <v>7.98</v>
      </c>
      <c r="I13" s="511">
        <v>3.5</v>
      </c>
      <c r="J13" s="511">
        <v>6</v>
      </c>
      <c r="K13" s="481">
        <f>'HITUNG SEGMEN'!P1442/1000</f>
        <v>7.78</v>
      </c>
      <c r="L13" s="483">
        <f>'HITUNG SEGMEN'!Q1442*100</f>
        <v>97.493734335839605</v>
      </c>
      <c r="M13" s="472">
        <f>'HITUNG SEGMEN'!P1443/1000</f>
        <v>0.2</v>
      </c>
      <c r="N13" s="472">
        <f>'HITUNG SEGMEN'!Q1443*100</f>
        <v>2.5062656641604009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 t="s">
        <v>714</v>
      </c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9"/>
        <v>1.6653345369377348E-16</v>
      </c>
      <c r="AT13" s="474"/>
      <c r="AU13" s="474"/>
      <c r="AV13" s="474"/>
      <c r="AW13" s="474"/>
      <c r="AX13" s="474"/>
      <c r="AY13" s="475">
        <f t="shared" si="10"/>
        <v>7.98</v>
      </c>
      <c r="AZ13" s="476" t="e">
        <f>G13-#REF!</f>
        <v>#REF!</v>
      </c>
      <c r="BA13" s="474"/>
      <c r="BB13" s="477"/>
      <c r="BC13" s="465">
        <v>1.371</v>
      </c>
    </row>
    <row r="14" spans="1:59" s="465" customFormat="1" ht="24.95" customHeight="1">
      <c r="A14" s="503"/>
      <c r="B14" s="466">
        <f t="shared" si="11"/>
        <v>3</v>
      </c>
      <c r="C14" s="480">
        <v>1.139</v>
      </c>
      <c r="D14" s="480">
        <v>1.139</v>
      </c>
      <c r="E14" s="453" t="s">
        <v>155</v>
      </c>
      <c r="F14" s="468">
        <v>1.8</v>
      </c>
      <c r="G14" s="469">
        <v>1.37</v>
      </c>
      <c r="H14" s="469">
        <v>1.36</v>
      </c>
      <c r="I14" s="511">
        <v>3</v>
      </c>
      <c r="J14" s="511">
        <v>5</v>
      </c>
      <c r="K14" s="481">
        <f>'HITUNG SEGMEN'!P1485/1000</f>
        <v>1.36</v>
      </c>
      <c r="L14" s="481">
        <f>'HITUNG SEGMEN'!Q1485*100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9"/>
        <v>0</v>
      </c>
      <c r="AT14" s="474"/>
      <c r="AU14" s="474"/>
      <c r="AV14" s="474"/>
      <c r="AW14" s="474"/>
      <c r="AX14" s="474"/>
      <c r="AY14" s="475">
        <f t="shared" si="10"/>
        <v>1.36</v>
      </c>
      <c r="AZ14" s="476" t="e">
        <f>G14-#REF!</f>
        <v>#REF!</v>
      </c>
      <c r="BA14" s="474"/>
      <c r="BB14" s="477"/>
      <c r="BC14" s="465">
        <v>5.4349999999999996</v>
      </c>
    </row>
    <row r="15" spans="1:59" s="465" customFormat="1" ht="24.95" customHeight="1">
      <c r="A15" s="503"/>
      <c r="B15" s="466">
        <f t="shared" si="11"/>
        <v>4</v>
      </c>
      <c r="C15" s="492" t="s">
        <v>1044</v>
      </c>
      <c r="D15" s="492" t="s">
        <v>1044</v>
      </c>
      <c r="E15" s="453" t="s">
        <v>156</v>
      </c>
      <c r="F15" s="468">
        <v>5.3860000000000001</v>
      </c>
      <c r="G15" s="469">
        <v>5.44</v>
      </c>
      <c r="H15" s="469">
        <v>5.42</v>
      </c>
      <c r="I15" s="511">
        <v>4</v>
      </c>
      <c r="J15" s="511">
        <v>6</v>
      </c>
      <c r="K15" s="481">
        <f>'HITUNG SEGMEN'!P1494/1000</f>
        <v>5.0199999999999996</v>
      </c>
      <c r="L15" s="483">
        <f>'HITUNG SEGMEN'!Q1494*100</f>
        <v>92.619926199261997</v>
      </c>
      <c r="M15" s="472">
        <f>'HITUNG SEGMEN'!P1495/1000</f>
        <v>0.4</v>
      </c>
      <c r="N15" s="483">
        <f>'HITUNG SEGMEN'!Q1495*100</f>
        <v>7.3800738007380069</v>
      </c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29</v>
      </c>
      <c r="AR15" s="474"/>
      <c r="AS15" s="476">
        <f t="shared" si="9"/>
        <v>3.3306690738754696E-16</v>
      </c>
      <c r="AT15" s="474"/>
      <c r="AU15" s="474"/>
      <c r="AV15" s="474"/>
      <c r="AW15" s="474"/>
      <c r="AX15" s="474"/>
      <c r="AY15" s="475">
        <f t="shared" si="10"/>
        <v>5.42</v>
      </c>
      <c r="AZ15" s="476" t="e">
        <f>G15-#REF!</f>
        <v>#REF!</v>
      </c>
      <c r="BA15" s="474"/>
      <c r="BB15" s="477"/>
      <c r="BC15" s="465">
        <v>1.361</v>
      </c>
    </row>
    <row r="16" spans="1:59" s="465" customFormat="1" ht="24.95" customHeight="1">
      <c r="A16" s="503"/>
      <c r="B16" s="466">
        <f t="shared" si="11"/>
        <v>5</v>
      </c>
      <c r="C16" s="480">
        <v>1.141</v>
      </c>
      <c r="D16" s="480">
        <v>1.141</v>
      </c>
      <c r="E16" s="453" t="s">
        <v>157</v>
      </c>
      <c r="F16" s="468">
        <v>1.02</v>
      </c>
      <c r="G16" s="469">
        <v>1.36</v>
      </c>
      <c r="H16" s="469">
        <v>1.37</v>
      </c>
      <c r="I16" s="511">
        <v>3.6</v>
      </c>
      <c r="J16" s="511">
        <v>6.5</v>
      </c>
      <c r="K16" s="481">
        <v>1.37</v>
      </c>
      <c r="L16" s="483">
        <v>100</v>
      </c>
      <c r="M16" s="472"/>
      <c r="N16" s="483"/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4"/>
      <c r="AS16" s="476">
        <f t="shared" si="9"/>
        <v>0</v>
      </c>
      <c r="AT16" s="474"/>
      <c r="AU16" s="474"/>
      <c r="AV16" s="474"/>
      <c r="AW16" s="474"/>
      <c r="AX16" s="474"/>
      <c r="AY16" s="475">
        <f t="shared" si="10"/>
        <v>1.37</v>
      </c>
      <c r="AZ16" s="476" t="e">
        <f>G16-#REF!</f>
        <v>#REF!</v>
      </c>
      <c r="BA16" s="474"/>
      <c r="BB16" s="477"/>
      <c r="BC16" s="465">
        <v>1.3979999999999999</v>
      </c>
    </row>
    <row r="17" spans="1:55" s="465" customFormat="1" ht="24.95" customHeight="1">
      <c r="A17" s="503"/>
      <c r="B17" s="466">
        <f t="shared" si="11"/>
        <v>6</v>
      </c>
      <c r="C17" s="480">
        <v>1.1419999999999999</v>
      </c>
      <c r="D17" s="480">
        <v>1.1419999999999999</v>
      </c>
      <c r="E17" s="453" t="s">
        <v>158</v>
      </c>
      <c r="F17" s="468">
        <v>1.3680000000000001</v>
      </c>
      <c r="G17" s="469">
        <v>1.4</v>
      </c>
      <c r="H17" s="469">
        <v>1.39</v>
      </c>
      <c r="I17" s="511">
        <v>3</v>
      </c>
      <c r="J17" s="511">
        <v>4.5</v>
      </c>
      <c r="K17" s="481">
        <f>'HITUNG SEGMEN'!P1532/1000</f>
        <v>0.59</v>
      </c>
      <c r="L17" s="483">
        <f>'HITUNG SEGMEN'!Q1532*100</f>
        <v>42.446043165467628</v>
      </c>
      <c r="M17" s="472">
        <f>'HITUNG SEGMEN'!P1535/1000</f>
        <v>0.8</v>
      </c>
      <c r="N17" s="483">
        <f>'HITUNG SEGMEN'!Q1535*100</f>
        <v>57.553956834532372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9"/>
        <v>-1.1102230246251565E-16</v>
      </c>
      <c r="AT17" s="474"/>
      <c r="AU17" s="474"/>
      <c r="AV17" s="474"/>
      <c r="AW17" s="474"/>
      <c r="AX17" s="474"/>
      <c r="AY17" s="475">
        <f t="shared" si="10"/>
        <v>1.3900000000000001</v>
      </c>
      <c r="AZ17" s="476" t="e">
        <f>G17-#REF!</f>
        <v>#REF!</v>
      </c>
      <c r="BA17" s="474"/>
      <c r="BB17" s="477" t="s">
        <v>24</v>
      </c>
      <c r="BC17" s="465">
        <v>0.91900000000000004</v>
      </c>
    </row>
    <row r="18" spans="1:55" s="465" customFormat="1" ht="24.95" customHeight="1">
      <c r="A18" s="503"/>
      <c r="B18" s="466">
        <f t="shared" si="11"/>
        <v>7</v>
      </c>
      <c r="C18" s="480">
        <v>1.143</v>
      </c>
      <c r="D18" s="480">
        <v>1.143</v>
      </c>
      <c r="E18" s="453" t="s">
        <v>159</v>
      </c>
      <c r="F18" s="468">
        <v>2.0840000000000001</v>
      </c>
      <c r="G18" s="469">
        <v>0.92</v>
      </c>
      <c r="H18" s="469">
        <v>0.89</v>
      </c>
      <c r="I18" s="511">
        <v>3</v>
      </c>
      <c r="J18" s="511">
        <v>4</v>
      </c>
      <c r="K18" s="481">
        <f>'HITUNG SEGMEN'!P1541/1000</f>
        <v>0.89</v>
      </c>
      <c r="L18" s="481">
        <f>'HITUNG SEGMEN'!Q1541*100</f>
        <v>100</v>
      </c>
      <c r="M18" s="472"/>
      <c r="N18" s="483"/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9"/>
        <v>0</v>
      </c>
      <c r="AT18" s="474"/>
      <c r="AU18" s="474"/>
      <c r="AV18" s="474"/>
      <c r="AW18" s="474"/>
      <c r="AX18" s="474"/>
      <c r="AY18" s="475">
        <f t="shared" si="10"/>
        <v>0.89</v>
      </c>
      <c r="AZ18" s="476" t="e">
        <f>G18-#REF!</f>
        <v>#REF!</v>
      </c>
      <c r="BA18" s="474"/>
      <c r="BB18" s="477" t="s">
        <v>24</v>
      </c>
      <c r="BC18" s="465">
        <v>1.583</v>
      </c>
    </row>
    <row r="19" spans="1:55" s="465" customFormat="1" ht="24.95" customHeight="1">
      <c r="A19" s="503"/>
      <c r="B19" s="466">
        <f t="shared" si="11"/>
        <v>8</v>
      </c>
      <c r="C19" s="480">
        <v>1.1439999999999999</v>
      </c>
      <c r="D19" s="480">
        <v>1.1439999999999999</v>
      </c>
      <c r="E19" s="453" t="s">
        <v>160</v>
      </c>
      <c r="F19" s="468">
        <v>1.6020000000000001</v>
      </c>
      <c r="G19" s="469">
        <v>1.58</v>
      </c>
      <c r="H19" s="469">
        <v>1.59</v>
      </c>
      <c r="I19" s="511">
        <v>4</v>
      </c>
      <c r="J19" s="511">
        <v>6</v>
      </c>
      <c r="K19" s="481">
        <f>'HITUNG SEGMEN'!P1548/1000</f>
        <v>1.59</v>
      </c>
      <c r="L19" s="481">
        <f>'HITUNG SEGMEN'!Q1548*100</f>
        <v>100</v>
      </c>
      <c r="M19" s="472"/>
      <c r="N19" s="483"/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9"/>
        <v>0</v>
      </c>
      <c r="AT19" s="474"/>
      <c r="AU19" s="474"/>
      <c r="AV19" s="474"/>
      <c r="AW19" s="474"/>
      <c r="AX19" s="474"/>
      <c r="AY19" s="475">
        <f t="shared" si="10"/>
        <v>1.59</v>
      </c>
      <c r="AZ19" s="476" t="e">
        <f>G19-#REF!</f>
        <v>#REF!</v>
      </c>
      <c r="BA19" s="474"/>
      <c r="BB19" s="477" t="s">
        <v>24</v>
      </c>
      <c r="BC19" s="465">
        <v>2.0430000000000001</v>
      </c>
    </row>
    <row r="20" spans="1:55" s="465" customFormat="1" ht="24.95" customHeight="1">
      <c r="A20" s="503"/>
      <c r="B20" s="466">
        <f t="shared" si="11"/>
        <v>9</v>
      </c>
      <c r="C20" s="480">
        <v>1.145</v>
      </c>
      <c r="D20" s="480">
        <v>1.145</v>
      </c>
      <c r="E20" s="453" t="s">
        <v>161</v>
      </c>
      <c r="F20" s="468">
        <v>2.0219999999999998</v>
      </c>
      <c r="G20" s="469">
        <v>2.04</v>
      </c>
      <c r="H20" s="469">
        <v>2.04</v>
      </c>
      <c r="I20" s="511">
        <v>3</v>
      </c>
      <c r="J20" s="511">
        <v>5</v>
      </c>
      <c r="K20" s="481">
        <f>'HITUNG SEGMEN'!P1558/1000</f>
        <v>1.84</v>
      </c>
      <c r="L20" s="483">
        <f>'HITUNG SEGMEN'!Q1558*100</f>
        <v>90.196078431372555</v>
      </c>
      <c r="M20" s="472">
        <f>'HITUNG SEGMEN'!P1559/1000</f>
        <v>0.2</v>
      </c>
      <c r="N20" s="483">
        <f>'HITUNG SEGMEN'!Q1559*100</f>
        <v>9.8039215686274517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4"/>
      <c r="AS20" s="476">
        <f t="shared" si="9"/>
        <v>-5.5511151231257827E-17</v>
      </c>
      <c r="AT20" s="474"/>
      <c r="AU20" s="474"/>
      <c r="AV20" s="474"/>
      <c r="AW20" s="474"/>
      <c r="AX20" s="474"/>
      <c r="AY20" s="475">
        <f t="shared" si="10"/>
        <v>2.04</v>
      </c>
      <c r="AZ20" s="476" t="e">
        <f>G20-#REF!</f>
        <v>#REF!</v>
      </c>
      <c r="BA20" s="474"/>
      <c r="BB20" s="477" t="s">
        <v>24</v>
      </c>
      <c r="BC20" s="465">
        <v>2.0819999999999999</v>
      </c>
    </row>
    <row r="21" spans="1:55" s="465" customFormat="1" ht="24.95" customHeight="1">
      <c r="A21" s="503"/>
      <c r="B21" s="466">
        <f t="shared" si="11"/>
        <v>10</v>
      </c>
      <c r="C21" s="480">
        <v>1.1459999999999999</v>
      </c>
      <c r="D21" s="480">
        <v>1.1459999999999999</v>
      </c>
      <c r="E21" s="453" t="s">
        <v>162</v>
      </c>
      <c r="F21" s="468">
        <v>2.0819999999999999</v>
      </c>
      <c r="G21" s="469">
        <v>2.08</v>
      </c>
      <c r="H21" s="469">
        <v>2.08</v>
      </c>
      <c r="I21" s="511">
        <v>3</v>
      </c>
      <c r="J21" s="511">
        <v>5</v>
      </c>
      <c r="K21" s="481">
        <f>'HITUNG SEGMEN'!P1571/1000</f>
        <v>1.2</v>
      </c>
      <c r="L21" s="483">
        <f>K21/G21*100</f>
        <v>57.692307692307686</v>
      </c>
      <c r="M21" s="472">
        <f>'HITUNG SEGMEN'!P1572/1000</f>
        <v>0.88</v>
      </c>
      <c r="N21" s="483">
        <f>'HITUNG SEGMEN'!Q1572*100</f>
        <v>42.307692307692307</v>
      </c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29</v>
      </c>
      <c r="AR21" s="474"/>
      <c r="AS21" s="476">
        <f t="shared" si="9"/>
        <v>1.1102230246251565E-16</v>
      </c>
      <c r="AT21" s="474"/>
      <c r="AU21" s="474"/>
      <c r="AV21" s="474"/>
      <c r="AW21" s="474"/>
      <c r="AX21" s="474"/>
      <c r="AY21" s="475">
        <f t="shared" si="10"/>
        <v>2.08</v>
      </c>
      <c r="AZ21" s="476" t="e">
        <f>G21-#REF!</f>
        <v>#REF!</v>
      </c>
      <c r="BA21" s="474"/>
      <c r="BB21" s="477" t="s">
        <v>24</v>
      </c>
      <c r="BC21" s="465">
        <v>1.647</v>
      </c>
    </row>
    <row r="22" spans="1:55" s="465" customFormat="1" ht="24.95" customHeight="1">
      <c r="A22" s="503"/>
      <c r="B22" s="466">
        <f t="shared" si="11"/>
        <v>11</v>
      </c>
      <c r="C22" s="480">
        <v>1.147</v>
      </c>
      <c r="D22" s="480">
        <v>1.147</v>
      </c>
      <c r="E22" s="453" t="s">
        <v>163</v>
      </c>
      <c r="F22" s="468">
        <v>1.6359999999999999</v>
      </c>
      <c r="G22" s="469">
        <v>1.65</v>
      </c>
      <c r="H22" s="469">
        <v>1.66</v>
      </c>
      <c r="I22" s="511">
        <v>3</v>
      </c>
      <c r="J22" s="511">
        <v>5.5</v>
      </c>
      <c r="K22" s="481">
        <f>'HITUNG SEGMEN'!P1584/1000</f>
        <v>1.26</v>
      </c>
      <c r="L22" s="483">
        <f>'HITUNG SEGMEN'!Q1584*100</f>
        <v>75.903614457831324</v>
      </c>
      <c r="M22" s="472">
        <f>'HITUNG SEGMEN'!P1585/1000</f>
        <v>0.4</v>
      </c>
      <c r="N22" s="483">
        <f>'HITUNG SEGMEN'!Q1585*100</f>
        <v>24.096385542168676</v>
      </c>
      <c r="O22" s="472"/>
      <c r="P22" s="483"/>
      <c r="Q22" s="481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4"/>
      <c r="AS22" s="476">
        <f t="shared" si="9"/>
        <v>-1.1102230246251565E-16</v>
      </c>
      <c r="AT22" s="474"/>
      <c r="AU22" s="474"/>
      <c r="AV22" s="474"/>
      <c r="AW22" s="474"/>
      <c r="AX22" s="474"/>
      <c r="AY22" s="475">
        <f t="shared" si="10"/>
        <v>1.6600000000000001</v>
      </c>
      <c r="AZ22" s="476" t="e">
        <f>G22-#REF!</f>
        <v>#REF!</v>
      </c>
      <c r="BA22" s="474"/>
      <c r="BB22" s="477" t="s">
        <v>24</v>
      </c>
      <c r="BC22" s="465">
        <v>1.3879999999999999</v>
      </c>
    </row>
    <row r="23" spans="1:55" s="465" customFormat="1" ht="24.95" customHeight="1">
      <c r="A23" s="503"/>
      <c r="B23" s="466">
        <f t="shared" si="11"/>
        <v>12</v>
      </c>
      <c r="C23" s="480">
        <v>1.1479999999999999</v>
      </c>
      <c r="D23" s="480">
        <v>1.1479999999999999</v>
      </c>
      <c r="E23" s="453" t="s">
        <v>164</v>
      </c>
      <c r="F23" s="468">
        <v>1.393</v>
      </c>
      <c r="G23" s="469">
        <v>1.39</v>
      </c>
      <c r="H23" s="469">
        <v>1.39</v>
      </c>
      <c r="I23" s="511">
        <v>3</v>
      </c>
      <c r="J23" s="511">
        <v>4.5</v>
      </c>
      <c r="K23" s="481">
        <f>'HITUNG SEGMEN'!P1595/1000</f>
        <v>1</v>
      </c>
      <c r="L23" s="483">
        <f>'HITUNG SEGMEN'!Q1595*100</f>
        <v>71.942446043165461</v>
      </c>
      <c r="M23" s="472">
        <f>'HITUNG SEGMEN'!P1596/1000</f>
        <v>0.39</v>
      </c>
      <c r="N23" s="483">
        <f>'HITUNG SEGMEN'!Q1596*100</f>
        <v>28.057553956834528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4"/>
      <c r="AS23" s="476">
        <f t="shared" si="9"/>
        <v>-1.1102230246251565E-16</v>
      </c>
      <c r="AT23" s="474"/>
      <c r="AU23" s="474"/>
      <c r="AV23" s="474"/>
      <c r="AW23" s="474"/>
      <c r="AX23" s="474"/>
      <c r="AY23" s="475">
        <f t="shared" si="10"/>
        <v>1.3900000000000001</v>
      </c>
      <c r="AZ23" s="476" t="e">
        <f>G23-#REF!</f>
        <v>#REF!</v>
      </c>
      <c r="BA23" s="474"/>
      <c r="BB23" s="477" t="s">
        <v>24</v>
      </c>
      <c r="BC23" s="465">
        <v>2.976</v>
      </c>
    </row>
    <row r="24" spans="1:55" s="465" customFormat="1" ht="24.95" customHeight="1">
      <c r="A24" s="503"/>
      <c r="B24" s="466">
        <f t="shared" si="11"/>
        <v>13</v>
      </c>
      <c r="C24" s="480">
        <v>1.149</v>
      </c>
      <c r="D24" s="480">
        <v>1.149</v>
      </c>
      <c r="E24" s="453" t="s">
        <v>165</v>
      </c>
      <c r="F24" s="468">
        <v>2.613</v>
      </c>
      <c r="G24" s="469">
        <v>2.98</v>
      </c>
      <c r="H24" s="469">
        <v>2.98</v>
      </c>
      <c r="I24" s="511">
        <v>3</v>
      </c>
      <c r="J24" s="511">
        <v>5.5</v>
      </c>
      <c r="K24" s="481">
        <f>'HITUNG SEGMEN'!P1604/1000</f>
        <v>0.6</v>
      </c>
      <c r="L24" s="483">
        <f>'HITUNG SEGMEN'!Q1604*100</f>
        <v>20.134228187919462</v>
      </c>
      <c r="M24" s="472">
        <f>'HITUNG SEGMEN'!P1605/1000</f>
        <v>2.38</v>
      </c>
      <c r="N24" s="483">
        <f>'HITUNG SEGMEN'!Q1605*100</f>
        <v>79.865771812080538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9"/>
        <v>0</v>
      </c>
      <c r="AT24" s="474"/>
      <c r="AU24" s="474"/>
      <c r="AV24" s="474"/>
      <c r="AW24" s="474"/>
      <c r="AX24" s="474"/>
      <c r="AY24" s="475">
        <f t="shared" si="10"/>
        <v>2.98</v>
      </c>
      <c r="AZ24" s="476" t="e">
        <f>G24-#REF!</f>
        <v>#REF!</v>
      </c>
      <c r="BA24" s="474"/>
      <c r="BB24" s="477" t="s">
        <v>24</v>
      </c>
      <c r="BC24" s="465">
        <v>1.012</v>
      </c>
    </row>
    <row r="25" spans="1:55" s="465" customFormat="1" ht="24.95" customHeight="1">
      <c r="A25" s="503"/>
      <c r="B25" s="466">
        <f t="shared" si="11"/>
        <v>14</v>
      </c>
      <c r="C25" s="492" t="s">
        <v>1043</v>
      </c>
      <c r="D25" s="492" t="s">
        <v>1043</v>
      </c>
      <c r="E25" s="453" t="s">
        <v>166</v>
      </c>
      <c r="F25" s="468">
        <v>1.002</v>
      </c>
      <c r="G25" s="469">
        <v>1.01</v>
      </c>
      <c r="H25" s="469">
        <v>1</v>
      </c>
      <c r="I25" s="511">
        <v>3</v>
      </c>
      <c r="J25" s="511">
        <v>5</v>
      </c>
      <c r="K25" s="481">
        <f>'HITUNG SEGMEN'!P1621/1000</f>
        <v>1</v>
      </c>
      <c r="L25" s="481">
        <f>'HITUNG SEGMEN'!Q1621*100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9"/>
        <v>0</v>
      </c>
      <c r="AT25" s="474"/>
      <c r="AU25" s="474"/>
      <c r="AV25" s="474"/>
      <c r="AW25" s="474"/>
      <c r="AX25" s="474"/>
      <c r="AY25" s="475">
        <f t="shared" si="10"/>
        <v>1</v>
      </c>
      <c r="AZ25" s="476" t="e">
        <f>G25-#REF!</f>
        <v>#REF!</v>
      </c>
      <c r="BA25" s="474"/>
      <c r="BB25" s="477" t="s">
        <v>24</v>
      </c>
      <c r="BC25" s="465">
        <v>0.84099999999999997</v>
      </c>
    </row>
    <row r="26" spans="1:55" s="465" customFormat="1" ht="24.95" customHeight="1">
      <c r="A26" s="503"/>
      <c r="B26" s="466">
        <f t="shared" si="11"/>
        <v>15</v>
      </c>
      <c r="C26" s="480">
        <v>1.151</v>
      </c>
      <c r="D26" s="480">
        <v>1.151</v>
      </c>
      <c r="E26" s="453" t="s">
        <v>167</v>
      </c>
      <c r="F26" s="468">
        <v>0.91100000000000003</v>
      </c>
      <c r="G26" s="469">
        <v>0.84</v>
      </c>
      <c r="H26" s="469">
        <v>0.85</v>
      </c>
      <c r="I26" s="511">
        <v>6</v>
      </c>
      <c r="J26" s="511">
        <v>8</v>
      </c>
      <c r="K26" s="481">
        <f>'HITUNG SEGMEN'!P1629/1000</f>
        <v>0.2</v>
      </c>
      <c r="L26" s="483">
        <f>'HITUNG SEGMEN'!Q1629*100</f>
        <v>23.52941176470588</v>
      </c>
      <c r="M26" s="472">
        <f>'HITUNG SEGMEN'!P1630/1000</f>
        <v>0.65</v>
      </c>
      <c r="N26" s="483">
        <f>'HITUNG SEGMEN'!Q1630*100</f>
        <v>76.470588235294116</v>
      </c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4"/>
      <c r="AS26" s="476">
        <f t="shared" si="9"/>
        <v>-1.1102230246251565E-16</v>
      </c>
      <c r="AT26" s="474"/>
      <c r="AU26" s="474"/>
      <c r="AV26" s="474"/>
      <c r="AW26" s="474"/>
      <c r="AX26" s="474"/>
      <c r="AY26" s="475">
        <f t="shared" si="10"/>
        <v>0.85000000000000009</v>
      </c>
      <c r="AZ26" s="476" t="e">
        <f>G26-#REF!</f>
        <v>#REF!</v>
      </c>
      <c r="BA26" s="474"/>
      <c r="BB26" s="477"/>
      <c r="BC26" s="465">
        <v>0.83599999999999997</v>
      </c>
    </row>
    <row r="27" spans="1:55" s="465" customFormat="1" ht="24.95" customHeight="1">
      <c r="A27" s="503"/>
      <c r="B27" s="466">
        <f t="shared" si="11"/>
        <v>16</v>
      </c>
      <c r="C27" s="480">
        <v>1.1519999999999999</v>
      </c>
      <c r="D27" s="480">
        <v>1.1519999999999999</v>
      </c>
      <c r="E27" s="453" t="s">
        <v>168</v>
      </c>
      <c r="F27" s="468">
        <v>0.94</v>
      </c>
      <c r="G27" s="469">
        <v>0.84</v>
      </c>
      <c r="H27" s="469">
        <v>0.83</v>
      </c>
      <c r="I27" s="511">
        <v>3.5</v>
      </c>
      <c r="J27" s="511">
        <v>6</v>
      </c>
      <c r="K27" s="481">
        <f>'HITUNG SEGMEN'!P1637/1000</f>
        <v>0.43</v>
      </c>
      <c r="L27" s="483">
        <f>'HITUNG SEGMEN'!Q1637*100</f>
        <v>51.807228915662648</v>
      </c>
      <c r="M27" s="472">
        <f>'HITUNG SEGMEN'!P1638/1000</f>
        <v>0.2</v>
      </c>
      <c r="N27" s="483">
        <f>'HITUNG SEGMEN'!Q1638*100</f>
        <v>24.096385542168676</v>
      </c>
      <c r="O27" s="472"/>
      <c r="P27" s="483"/>
      <c r="Q27" s="481">
        <f>'HITUNG SEGMEN'!P1640/1000</f>
        <v>0.2</v>
      </c>
      <c r="R27" s="471">
        <f>'HITUNG SEGMEN'!Q1640*100</f>
        <v>24.096385542168676</v>
      </c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4"/>
      <c r="AS27" s="476">
        <f t="shared" si="9"/>
        <v>-5.5511151231257827E-17</v>
      </c>
      <c r="AT27" s="474"/>
      <c r="AU27" s="474"/>
      <c r="AV27" s="474"/>
      <c r="AW27" s="474"/>
      <c r="AX27" s="474"/>
      <c r="AY27" s="475">
        <f t="shared" si="10"/>
        <v>0.83000000000000007</v>
      </c>
      <c r="AZ27" s="476" t="e">
        <f>G27-#REF!</f>
        <v>#REF!</v>
      </c>
      <c r="BA27" s="474"/>
      <c r="BB27" s="477" t="s">
        <v>24</v>
      </c>
      <c r="BC27" s="465">
        <v>1.4259999999999999</v>
      </c>
    </row>
    <row r="28" spans="1:55" s="465" customFormat="1" ht="24.95" customHeight="1">
      <c r="A28" s="503"/>
      <c r="B28" s="466">
        <f t="shared" si="11"/>
        <v>17</v>
      </c>
      <c r="C28" s="480">
        <v>1.153</v>
      </c>
      <c r="D28" s="480">
        <v>1.153</v>
      </c>
      <c r="E28" s="453" t="s">
        <v>169</v>
      </c>
      <c r="F28" s="468">
        <v>2</v>
      </c>
      <c r="G28" s="469">
        <v>1.43</v>
      </c>
      <c r="H28" s="469">
        <v>1.4</v>
      </c>
      <c r="I28" s="511">
        <v>3.5</v>
      </c>
      <c r="J28" s="511">
        <v>5.5</v>
      </c>
      <c r="K28" s="481"/>
      <c r="L28" s="483"/>
      <c r="M28" s="472">
        <f>'HITUNG SEGMEN'!P1645/1000</f>
        <v>0.6</v>
      </c>
      <c r="N28" s="472">
        <f>'HITUNG SEGMEN'!Q1645*100</f>
        <v>42.857142857142854</v>
      </c>
      <c r="O28" s="472">
        <f>'HITUNG SEGMEN'!P1646/1000</f>
        <v>0.2</v>
      </c>
      <c r="P28" s="483">
        <f>'HITUNG SEGMEN'!Q1646*100</f>
        <v>14.285714285714285</v>
      </c>
      <c r="Q28" s="481">
        <f>'HITUNG SEGMEN'!P1647/1000</f>
        <v>0.6</v>
      </c>
      <c r="R28" s="471">
        <f>'HITUNG SEGMEN'!Q1647*100</f>
        <v>42.857142857142854</v>
      </c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4"/>
      <c r="AS28" s="476">
        <f t="shared" si="9"/>
        <v>-1.1102230246251565E-16</v>
      </c>
      <c r="AT28" s="474"/>
      <c r="AU28" s="474"/>
      <c r="AV28" s="474"/>
      <c r="AW28" s="474"/>
      <c r="AX28" s="474"/>
      <c r="AY28" s="475">
        <f t="shared" si="10"/>
        <v>1.4</v>
      </c>
      <c r="AZ28" s="476" t="e">
        <f>G28-#REF!</f>
        <v>#REF!</v>
      </c>
      <c r="BA28" s="474"/>
      <c r="BB28" s="477" t="s">
        <v>24</v>
      </c>
      <c r="BC28" s="465">
        <v>1.54</v>
      </c>
    </row>
    <row r="29" spans="1:55" s="465" customFormat="1" ht="24.95" customHeight="1">
      <c r="A29" s="503"/>
      <c r="B29" s="466">
        <f t="shared" si="11"/>
        <v>18</v>
      </c>
      <c r="C29" s="480">
        <v>1.1539999999999999</v>
      </c>
      <c r="D29" s="480">
        <v>1.1539999999999999</v>
      </c>
      <c r="E29" s="453" t="s">
        <v>170</v>
      </c>
      <c r="F29" s="468">
        <v>1.54</v>
      </c>
      <c r="G29" s="469">
        <v>2.87</v>
      </c>
      <c r="H29" s="469">
        <v>2.87</v>
      </c>
      <c r="I29" s="511">
        <v>2.8</v>
      </c>
      <c r="J29" s="511">
        <v>4.5</v>
      </c>
      <c r="K29" s="481"/>
      <c r="L29" s="483"/>
      <c r="M29" s="472"/>
      <c r="N29" s="483"/>
      <c r="O29" s="472"/>
      <c r="P29" s="472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72">
        <v>0.2</v>
      </c>
      <c r="AB29" s="483">
        <v>6.968641114982578</v>
      </c>
      <c r="AC29" s="472">
        <v>7.0000000000000007E-2</v>
      </c>
      <c r="AD29" s="472">
        <v>2.4390243902439024</v>
      </c>
      <c r="AE29" s="471"/>
      <c r="AF29" s="471"/>
      <c r="AG29" s="472"/>
      <c r="AH29" s="471"/>
      <c r="AI29" s="471">
        <f>'HITUNG SEGMEN'!P1657/1000</f>
        <v>2.6</v>
      </c>
      <c r="AJ29" s="471">
        <f>'HITUNG SEGMEN'!Q1657*100</f>
        <v>90.592334494773525</v>
      </c>
      <c r="AK29" s="471"/>
      <c r="AL29" s="471"/>
      <c r="AM29" s="471"/>
      <c r="AN29" s="471"/>
      <c r="AO29" s="471"/>
      <c r="AP29" s="473"/>
      <c r="AQ29" s="489" t="s">
        <v>40</v>
      </c>
      <c r="AR29" s="474"/>
      <c r="AS29" s="476">
        <f t="shared" si="9"/>
        <v>0.27</v>
      </c>
      <c r="AT29" s="474"/>
      <c r="AU29" s="474"/>
      <c r="AV29" s="474"/>
      <c r="AW29" s="474"/>
      <c r="AX29" s="474"/>
      <c r="AY29" s="475">
        <f t="shared" si="10"/>
        <v>0</v>
      </c>
      <c r="AZ29" s="476" t="e">
        <f>G29-#REF!</f>
        <v>#REF!</v>
      </c>
      <c r="BA29" s="474"/>
      <c r="BB29" s="477" t="s">
        <v>24</v>
      </c>
      <c r="BC29" s="465">
        <v>3.2229999999999999</v>
      </c>
    </row>
    <row r="30" spans="1:55" s="465" customFormat="1" ht="24.95" customHeight="1">
      <c r="A30" s="503"/>
      <c r="B30" s="466">
        <f t="shared" si="11"/>
        <v>19</v>
      </c>
      <c r="C30" s="480">
        <v>1.155</v>
      </c>
      <c r="D30" s="480">
        <v>1.155</v>
      </c>
      <c r="E30" s="453" t="s">
        <v>171</v>
      </c>
      <c r="F30" s="468">
        <v>4.6109999999999998</v>
      </c>
      <c r="G30" s="469">
        <v>3.22</v>
      </c>
      <c r="H30" s="469">
        <v>3.19</v>
      </c>
      <c r="I30" s="511">
        <v>3.5</v>
      </c>
      <c r="J30" s="511">
        <v>5</v>
      </c>
      <c r="K30" s="481">
        <f>'HITUNG SEGMEN'!P1669/1000</f>
        <v>2.39</v>
      </c>
      <c r="L30" s="481">
        <f>'HITUNG SEGMEN'!Q1669*100</f>
        <v>74.921630094043891</v>
      </c>
      <c r="M30" s="472">
        <f>'HITUNG SEGMEN'!P1670/1000</f>
        <v>0.6</v>
      </c>
      <c r="N30" s="472">
        <f>'HITUNG SEGMEN'!Q1670*100</f>
        <v>18.808777429467085</v>
      </c>
      <c r="O30" s="472">
        <f>'HITUNG SEGMEN'!P1671/1000</f>
        <v>0.2</v>
      </c>
      <c r="P30" s="472">
        <f>'HITUNG SEGMEN'!Q1671*100</f>
        <v>6.2695924764890272</v>
      </c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4"/>
      <c r="AS30" s="476">
        <f t="shared" si="9"/>
        <v>-1.6653345369377348E-16</v>
      </c>
      <c r="AT30" s="474"/>
      <c r="AU30" s="474"/>
      <c r="AV30" s="474"/>
      <c r="AW30" s="474"/>
      <c r="AX30" s="474"/>
      <c r="AY30" s="475">
        <f t="shared" si="10"/>
        <v>3.1900000000000004</v>
      </c>
      <c r="AZ30" s="476" t="e">
        <f>G30-#REF!</f>
        <v>#REF!</v>
      </c>
      <c r="BA30" s="474"/>
      <c r="BB30" s="477"/>
      <c r="BC30" s="465">
        <v>1.1000000000000001</v>
      </c>
    </row>
    <row r="31" spans="1:55" s="582" customFormat="1" ht="24.95" customHeight="1">
      <c r="A31" s="565"/>
      <c r="B31" s="566">
        <f>B30+1</f>
        <v>20</v>
      </c>
      <c r="C31" s="567">
        <v>1.1739999999999999</v>
      </c>
      <c r="D31" s="567">
        <v>1.1739999999999999</v>
      </c>
      <c r="E31" s="597" t="s">
        <v>1067</v>
      </c>
      <c r="F31" s="569"/>
      <c r="G31" s="570">
        <f>'HITUNG SEGMEN'!E1838</f>
        <v>0.57999999999999996</v>
      </c>
      <c r="H31" s="571">
        <v>0.57999999999999996</v>
      </c>
      <c r="I31" s="572">
        <v>5</v>
      </c>
      <c r="J31" s="572">
        <v>7</v>
      </c>
      <c r="K31" s="573">
        <f>'HITUNG SEGMEN'!P1838/1000</f>
        <v>0.57999999999999996</v>
      </c>
      <c r="L31" s="574">
        <f>'HITUNG SEGMEN'!Q1838*100</f>
        <v>100</v>
      </c>
      <c r="M31" s="575"/>
      <c r="N31" s="574"/>
      <c r="O31" s="575"/>
      <c r="P31" s="574"/>
      <c r="Q31" s="573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5"/>
      <c r="AH31" s="576"/>
      <c r="AI31" s="576"/>
      <c r="AJ31" s="576"/>
      <c r="AK31" s="576"/>
      <c r="AL31" s="576"/>
      <c r="AM31" s="576"/>
      <c r="AN31" s="576"/>
      <c r="AO31" s="576"/>
      <c r="AP31" s="577"/>
      <c r="AQ31" s="566" t="s">
        <v>40</v>
      </c>
      <c r="AR31" s="578"/>
      <c r="AS31" s="579">
        <f t="shared" si="9"/>
        <v>0</v>
      </c>
      <c r="AT31" s="578"/>
      <c r="AU31" s="578"/>
      <c r="AV31" s="578"/>
      <c r="AW31" s="578"/>
      <c r="AX31" s="578"/>
      <c r="AY31" s="580">
        <f t="shared" si="10"/>
        <v>0.57999999999999996</v>
      </c>
      <c r="AZ31" s="579" t="e">
        <f>G31-#REF!</f>
        <v>#REF!</v>
      </c>
      <c r="BA31" s="578"/>
      <c r="BB31" s="581"/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  <row r="43" spans="5:38">
      <c r="K43" s="543" t="e">
        <f>#REF!-#REF!</f>
        <v>#REF!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46"/>
  <sheetViews>
    <sheetView view="pageBreakPreview" zoomScale="82" zoomScaleNormal="89" zoomScaleSheetLayoutView="82" workbookViewId="0">
      <pane ySplit="5" topLeftCell="A1268" activePane="bottomLeft" state="frozen"/>
      <selection activeCell="D408" sqref="D408"/>
      <selection pane="bottomLeft" activeCell="H1281" sqref="H1281"/>
    </sheetView>
  </sheetViews>
  <sheetFormatPr defaultColWidth="8.85546875" defaultRowHeight="20.100000000000001" customHeight="1"/>
  <cols>
    <col min="1" max="1" width="5.140625" style="213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2.28515625" style="132" customWidth="1"/>
    <col min="10" max="10" width="8.85546875" style="128" customWidth="1"/>
    <col min="11" max="11" width="6.5703125" style="129" customWidth="1"/>
    <col min="12" max="12" width="36.5703125" style="129" customWidth="1"/>
    <col min="13" max="13" width="8.85546875" style="128" customWidth="1"/>
    <col min="14" max="16384" width="8.85546875" style="128"/>
  </cols>
  <sheetData>
    <row r="1" spans="1:13" ht="24.95" customHeight="1">
      <c r="A1" s="1316" t="s">
        <v>1149</v>
      </c>
      <c r="B1" s="1316"/>
      <c r="C1" s="1316"/>
      <c r="D1" s="1316"/>
      <c r="E1" s="1316"/>
      <c r="F1" s="1316"/>
      <c r="G1" s="1316"/>
      <c r="H1" s="1316"/>
      <c r="I1" s="1316"/>
    </row>
    <row r="2" spans="1:13" ht="24.95" customHeight="1">
      <c r="A2" s="1316" t="s">
        <v>1027</v>
      </c>
      <c r="B2" s="1316"/>
      <c r="C2" s="1316"/>
      <c r="D2" s="1316"/>
      <c r="E2" s="1316"/>
      <c r="F2" s="1316"/>
      <c r="G2" s="1316"/>
      <c r="H2" s="1316"/>
      <c r="I2" s="1316"/>
    </row>
    <row r="3" spans="1:13" ht="20.25" customHeight="1">
      <c r="B3" s="520"/>
      <c r="C3" s="520"/>
      <c r="D3" s="520"/>
      <c r="E3" s="1406" t="s">
        <v>1160</v>
      </c>
      <c r="F3" s="1406"/>
      <c r="G3" s="1406"/>
      <c r="H3" s="1406"/>
    </row>
    <row r="4" spans="1:13" ht="50.25" customHeight="1">
      <c r="B4" s="527" t="s">
        <v>835</v>
      </c>
      <c r="C4" s="528" t="s">
        <v>2</v>
      </c>
      <c r="D4" s="528" t="s">
        <v>3</v>
      </c>
      <c r="E4" s="529" t="s">
        <v>429</v>
      </c>
      <c r="F4" s="530" t="s">
        <v>430</v>
      </c>
      <c r="G4" s="530" t="s">
        <v>431</v>
      </c>
      <c r="H4" s="531" t="s">
        <v>1028</v>
      </c>
      <c r="I4" s="133"/>
      <c r="J4" s="133"/>
      <c r="K4" s="128" t="s">
        <v>1029</v>
      </c>
      <c r="L4" s="1404"/>
      <c r="M4" s="1405"/>
    </row>
    <row r="5" spans="1:13" ht="20.100000000000001" customHeight="1">
      <c r="B5" s="527">
        <v>1</v>
      </c>
      <c r="C5" s="528">
        <v>2</v>
      </c>
      <c r="D5" s="528">
        <v>3</v>
      </c>
      <c r="E5" s="529">
        <v>4</v>
      </c>
      <c r="F5" s="530">
        <v>5</v>
      </c>
      <c r="G5" s="530">
        <v>6</v>
      </c>
      <c r="H5" s="530">
        <v>7</v>
      </c>
      <c r="I5" s="134"/>
      <c r="K5" s="135"/>
      <c r="L5" s="136"/>
    </row>
    <row r="6" spans="1:13" s="141" customFormat="1" ht="20.100000000000001" customHeight="1">
      <c r="B6" s="142">
        <f>'3. DATA TEKNIS JALAN'!B7</f>
        <v>1</v>
      </c>
      <c r="C6" s="142">
        <f>'3. DATA TEKNIS JALAN'!C7</f>
        <v>1.0009999999999999</v>
      </c>
      <c r="D6" s="143" t="str">
        <f>'3. DATA TEKNIS JALAN'!D7</f>
        <v>Soekarno</v>
      </c>
      <c r="E6" s="144">
        <f>'3. DATA TEKNIS JALAN'!E7</f>
        <v>0.11</v>
      </c>
      <c r="F6" s="145" t="str">
        <f>'3. DATA TEKNIS JALAN'!F7</f>
        <v>0+000</v>
      </c>
      <c r="G6" s="145" t="str">
        <f>'3. DATA TEKNIS JALAN'!G7</f>
        <v>0+110</v>
      </c>
      <c r="H6" s="145" t="s">
        <v>435</v>
      </c>
      <c r="I6" s="138"/>
      <c r="J6" s="138" t="str">
        <f>'Template-KONDISI'!H7</f>
        <v>B</v>
      </c>
      <c r="K6" s="165" t="s">
        <v>435</v>
      </c>
      <c r="L6" s="166" t="s">
        <v>1030</v>
      </c>
    </row>
    <row r="7" spans="1:13" s="141" customFormat="1" ht="20.100000000000001" customHeight="1">
      <c r="B7" s="142">
        <f>'3. DATA TEKNIS JALAN'!B8</f>
        <v>2</v>
      </c>
      <c r="C7" s="142">
        <f>'3. DATA TEKNIS JALAN'!C8</f>
        <v>1.002</v>
      </c>
      <c r="D7" s="143" t="str">
        <f>'3. DATA TEKNIS JALAN'!D8</f>
        <v>Moh. Hatta</v>
      </c>
      <c r="E7" s="144">
        <f>'3. DATA TEKNIS JALAN'!E8</f>
        <v>0.11</v>
      </c>
      <c r="F7" s="145" t="str">
        <f>'3. DATA TEKNIS JALAN'!F8</f>
        <v>0+000</v>
      </c>
      <c r="G7" s="145" t="str">
        <f>'3. DATA TEKNIS JALAN'!G8</f>
        <v>0+110</v>
      </c>
      <c r="H7" s="145" t="s">
        <v>435</v>
      </c>
      <c r="I7" s="138"/>
      <c r="J7" s="138" t="str">
        <f>'Template-KONDISI'!H8</f>
        <v>B</v>
      </c>
      <c r="K7" s="165" t="s">
        <v>1031</v>
      </c>
      <c r="L7" s="166" t="s">
        <v>1032</v>
      </c>
    </row>
    <row r="8" spans="1:13" s="141" customFormat="1" ht="20.100000000000001" customHeight="1">
      <c r="B8" s="142">
        <f>'3. DATA TEKNIS JALAN'!B9</f>
        <v>3</v>
      </c>
      <c r="C8" s="142">
        <f>'3. DATA TEKNIS JALAN'!C9</f>
        <v>1.0029999999999999</v>
      </c>
      <c r="D8" s="143" t="str">
        <f>'3. DATA TEKNIS JALAN'!D9</f>
        <v>Hasyim Ashari</v>
      </c>
      <c r="E8" s="144">
        <f>'3. DATA TEKNIS JALAN'!E9</f>
        <v>0.12</v>
      </c>
      <c r="F8" s="145" t="str">
        <f>'3. DATA TEKNIS JALAN'!F9</f>
        <v>0+000</v>
      </c>
      <c r="G8" s="145" t="str">
        <f>'3. DATA TEKNIS JALAN'!G9</f>
        <v>0+120</v>
      </c>
      <c r="H8" s="145" t="s">
        <v>435</v>
      </c>
      <c r="I8" s="138"/>
      <c r="J8" s="138" t="str">
        <f>'Template-KONDISI'!H9</f>
        <v>B</v>
      </c>
      <c r="K8" s="146"/>
      <c r="L8" s="146"/>
    </row>
    <row r="9" spans="1:13" s="141" customFormat="1" ht="20.100000000000001" customHeight="1">
      <c r="B9" s="142">
        <f>'3. DATA TEKNIS JALAN'!B10</f>
        <v>4</v>
      </c>
      <c r="C9" s="142">
        <f>'3. DATA TEKNIS JALAN'!C10</f>
        <v>1.004</v>
      </c>
      <c r="D9" s="143" t="str">
        <f>'3. DATA TEKNIS JALAN'!D10</f>
        <v>Ahmad Dahlan</v>
      </c>
      <c r="E9" s="144">
        <f>'3. DATA TEKNIS JALAN'!E10</f>
        <v>0.12</v>
      </c>
      <c r="F9" s="145" t="str">
        <f>'3. DATA TEKNIS JALAN'!F10</f>
        <v>0+000</v>
      </c>
      <c r="G9" s="145" t="str">
        <f>'3. DATA TEKNIS JALAN'!G10</f>
        <v>0+120</v>
      </c>
      <c r="H9" s="145" t="s">
        <v>435</v>
      </c>
      <c r="I9" s="138"/>
      <c r="J9" s="138" t="str">
        <f>'Template-KONDISI'!H10</f>
        <v>B</v>
      </c>
      <c r="K9" s="146"/>
      <c r="L9" s="146"/>
    </row>
    <row r="10" spans="1:13" s="141" customFormat="1" ht="20.100000000000001" customHeight="1">
      <c r="B10" s="142">
        <f>'3. DATA TEKNIS JALAN'!B11</f>
        <v>5</v>
      </c>
      <c r="C10" s="142" t="str">
        <f>'3. DATA TEKNIS JALAN'!C11</f>
        <v>1,005</v>
      </c>
      <c r="D10" s="143" t="str">
        <f>'3. DATA TEKNIS JALAN'!D11</f>
        <v>Onje</v>
      </c>
      <c r="E10" s="144">
        <f>'3. DATA TEKNIS JALAN'!E11</f>
        <v>0.28999999999999998</v>
      </c>
      <c r="F10" s="145" t="str">
        <f>'3. DATA TEKNIS JALAN'!F11</f>
        <v>0+000</v>
      </c>
      <c r="G10" s="145" t="str">
        <f>'3. DATA TEKNIS JALAN'!G11</f>
        <v>0+200</v>
      </c>
      <c r="H10" s="145" t="s">
        <v>435</v>
      </c>
      <c r="I10" s="138"/>
      <c r="J10" s="138" t="str">
        <f>'Template-KONDISI'!H11</f>
        <v>B</v>
      </c>
      <c r="K10" s="146"/>
      <c r="L10" s="146"/>
    </row>
    <row r="11" spans="1:13" s="141" customFormat="1" ht="20.100000000000001" customHeight="1">
      <c r="B11" s="142"/>
      <c r="C11" s="142"/>
      <c r="D11" s="143"/>
      <c r="E11" s="144"/>
      <c r="F11" s="145" t="str">
        <f>'3. DATA TEKNIS JALAN'!F12</f>
        <v>0+200</v>
      </c>
      <c r="G11" s="145" t="str">
        <f>'3. DATA TEKNIS JALAN'!G12</f>
        <v>0+290</v>
      </c>
      <c r="H11" s="145" t="s">
        <v>435</v>
      </c>
      <c r="I11" s="138"/>
      <c r="J11" s="138" t="str">
        <f>'Template-KONDISI'!H12</f>
        <v>B</v>
      </c>
      <c r="K11" s="146"/>
      <c r="L11" s="146"/>
    </row>
    <row r="12" spans="1:13" s="141" customFormat="1" ht="20.100000000000001" customHeight="1">
      <c r="B12" s="142">
        <f>'3. DATA TEKNIS JALAN'!B13</f>
        <v>6</v>
      </c>
      <c r="C12" s="142" t="str">
        <f>'3. DATA TEKNIS JALAN'!C13</f>
        <v>1,006</v>
      </c>
      <c r="D12" s="143" t="str">
        <f>'3. DATA TEKNIS JALAN'!D13</f>
        <v>Kapten Piere Tendean</v>
      </c>
      <c r="E12" s="144">
        <f>'3. DATA TEKNIS JALAN'!E13</f>
        <v>0.22</v>
      </c>
      <c r="F12" s="145" t="str">
        <f>'3. DATA TEKNIS JALAN'!F13</f>
        <v>0+000</v>
      </c>
      <c r="G12" s="145" t="str">
        <f>'3. DATA TEKNIS JALAN'!G13</f>
        <v>0+200</v>
      </c>
      <c r="H12" s="145" t="s">
        <v>435</v>
      </c>
      <c r="I12" s="138"/>
      <c r="J12" s="138" t="str">
        <f>'Template-KONDISI'!H13</f>
        <v>B</v>
      </c>
      <c r="K12" s="146"/>
      <c r="L12" s="146"/>
    </row>
    <row r="13" spans="1:13" s="141" customFormat="1" ht="20.100000000000001" customHeight="1">
      <c r="B13" s="142"/>
      <c r="C13" s="142"/>
      <c r="D13" s="143"/>
      <c r="E13" s="144"/>
      <c r="F13" s="145" t="str">
        <f>'3. DATA TEKNIS JALAN'!F14</f>
        <v>0+200</v>
      </c>
      <c r="G13" s="145" t="str">
        <f>'3. DATA TEKNIS JALAN'!G14</f>
        <v>0+270</v>
      </c>
      <c r="H13" s="145" t="s">
        <v>435</v>
      </c>
      <c r="I13" s="138"/>
      <c r="J13" s="138" t="str">
        <f>'Template-KONDISI'!H14</f>
        <v>B</v>
      </c>
      <c r="K13" s="146"/>
      <c r="L13" s="146"/>
    </row>
    <row r="14" spans="1:13" s="141" customFormat="1" ht="20.100000000000001" customHeight="1">
      <c r="B14" s="142">
        <f>'3. DATA TEKNIS JALAN'!B15</f>
        <v>7</v>
      </c>
      <c r="C14" s="142" t="str">
        <f>'3. DATA TEKNIS JALAN'!C15</f>
        <v>1,007</v>
      </c>
      <c r="D14" s="143" t="str">
        <f>'3. DATA TEKNIS JALAN'!D15</f>
        <v>Jambukarang</v>
      </c>
      <c r="E14" s="144">
        <f>'3. DATA TEKNIS JALAN'!E15</f>
        <v>0.26</v>
      </c>
      <c r="F14" s="145" t="str">
        <f>'3. DATA TEKNIS JALAN'!F15</f>
        <v>0+000</v>
      </c>
      <c r="G14" s="145" t="str">
        <f>'3. DATA TEKNIS JALAN'!G15</f>
        <v>0+200</v>
      </c>
      <c r="H14" s="145" t="s">
        <v>435</v>
      </c>
      <c r="I14" s="138"/>
      <c r="J14" s="138" t="str">
        <f>'Template-KONDISI'!H15</f>
        <v>B</v>
      </c>
      <c r="K14" s="146"/>
      <c r="L14" s="146"/>
    </row>
    <row r="15" spans="1:13" s="141" customFormat="1" ht="20.100000000000001" customHeight="1">
      <c r="B15" s="142"/>
      <c r="C15" s="142"/>
      <c r="D15" s="143"/>
      <c r="E15" s="144"/>
      <c r="F15" s="145" t="str">
        <f>'3. DATA TEKNIS JALAN'!F16</f>
        <v>0+200</v>
      </c>
      <c r="G15" s="145" t="str">
        <f>'3. DATA TEKNIS JALAN'!G16</f>
        <v>0+260</v>
      </c>
      <c r="H15" s="145" t="s">
        <v>435</v>
      </c>
      <c r="I15" s="138"/>
      <c r="J15" s="138" t="str">
        <f>'Template-KONDISI'!H16</f>
        <v>B</v>
      </c>
      <c r="K15" s="146"/>
      <c r="L15" s="146"/>
    </row>
    <row r="16" spans="1:13" s="141" customFormat="1" ht="20.100000000000001" customHeight="1">
      <c r="B16" s="142">
        <f>'3. DATA TEKNIS JALAN'!B17</f>
        <v>8</v>
      </c>
      <c r="C16" s="142" t="str">
        <f>'3. DATA TEKNIS JALAN'!C17</f>
        <v>1,008</v>
      </c>
      <c r="D16" s="143" t="str">
        <f>'3. DATA TEKNIS JALAN'!D17</f>
        <v>Pujowiyoto</v>
      </c>
      <c r="E16" s="144">
        <f>'3. DATA TEKNIS JALAN'!E17</f>
        <v>0.43</v>
      </c>
      <c r="F16" s="145" t="str">
        <f>'3. DATA TEKNIS JALAN'!F17</f>
        <v>0+000</v>
      </c>
      <c r="G16" s="145" t="str">
        <f>'3. DATA TEKNIS JALAN'!G17</f>
        <v>0+200</v>
      </c>
      <c r="H16" s="145" t="s">
        <v>435</v>
      </c>
      <c r="I16" s="138"/>
      <c r="J16" s="138" t="str">
        <f>'Template-KONDISI'!H17</f>
        <v>RR</v>
      </c>
      <c r="K16" s="146"/>
      <c r="L16" s="146"/>
    </row>
    <row r="17" spans="2:12" s="141" customFormat="1" ht="20.100000000000001" customHeight="1">
      <c r="B17" s="142"/>
      <c r="C17" s="142"/>
      <c r="D17" s="143"/>
      <c r="E17" s="144"/>
      <c r="F17" s="145" t="str">
        <f>'3. DATA TEKNIS JALAN'!F18</f>
        <v>0+200</v>
      </c>
      <c r="G17" s="145" t="str">
        <f>'3. DATA TEKNIS JALAN'!G18</f>
        <v>0+400</v>
      </c>
      <c r="H17" s="145" t="s">
        <v>435</v>
      </c>
      <c r="I17" s="138"/>
      <c r="J17" s="138" t="str">
        <f>'Template-KONDISI'!H18</f>
        <v>S</v>
      </c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JALAN'!F19</f>
        <v>0+400</v>
      </c>
      <c r="G18" s="145" t="str">
        <f>'3. DATA TEKNIS JALAN'!G19</f>
        <v>0+430</v>
      </c>
      <c r="H18" s="145" t="s">
        <v>435</v>
      </c>
      <c r="I18" s="138"/>
      <c r="J18" s="138" t="str">
        <f>'Template-KONDISI'!H19</f>
        <v>B</v>
      </c>
      <c r="K18" s="146"/>
      <c r="L18" s="146"/>
    </row>
    <row r="19" spans="2:12" s="141" customFormat="1" ht="20.100000000000001" customHeight="1">
      <c r="B19" s="142">
        <f>'3. DATA TEKNIS JALAN'!B20</f>
        <v>9</v>
      </c>
      <c r="C19" s="142" t="str">
        <f>'3. DATA TEKNIS JALAN'!C20</f>
        <v>1,009</v>
      </c>
      <c r="D19" s="143" t="str">
        <f>'3. DATA TEKNIS JALAN'!D20</f>
        <v>Kapten Sarengat</v>
      </c>
      <c r="E19" s="144">
        <f>'3. DATA TEKNIS JALAN'!E20</f>
        <v>0.28000000000000003</v>
      </c>
      <c r="F19" s="145" t="str">
        <f>'3. DATA TEKNIS JALAN'!F20</f>
        <v>0+000</v>
      </c>
      <c r="G19" s="145" t="str">
        <f>'3. DATA TEKNIS JALAN'!G20</f>
        <v>0+200</v>
      </c>
      <c r="H19" s="145" t="s">
        <v>435</v>
      </c>
      <c r="I19" s="138"/>
      <c r="J19" s="138" t="str">
        <f>'Template-KONDISI'!H20</f>
        <v>B</v>
      </c>
      <c r="K19" s="146"/>
      <c r="L19" s="146"/>
    </row>
    <row r="20" spans="2:12" s="141" customFormat="1" ht="20.100000000000001" customHeight="1">
      <c r="B20" s="142"/>
      <c r="C20" s="142"/>
      <c r="D20" s="143"/>
      <c r="E20" s="144"/>
      <c r="F20" s="145" t="str">
        <f>'3. DATA TEKNIS JALAN'!F21</f>
        <v>0+200</v>
      </c>
      <c r="G20" s="145" t="str">
        <f>'3. DATA TEKNIS JALAN'!G21</f>
        <v>0+270</v>
      </c>
      <c r="H20" s="145" t="s">
        <v>435</v>
      </c>
      <c r="I20" s="138"/>
      <c r="J20" s="138" t="str">
        <f>'Template-KONDISI'!H21</f>
        <v>B</v>
      </c>
      <c r="K20" s="146"/>
      <c r="L20" s="146"/>
    </row>
    <row r="21" spans="2:12" s="141" customFormat="1" ht="20.100000000000001" customHeight="1">
      <c r="B21" s="142">
        <f>'3. DATA TEKNIS JALAN'!B22</f>
        <v>10</v>
      </c>
      <c r="C21" s="142" t="str">
        <f>'3. DATA TEKNIS JALAN'!C22</f>
        <v>1,010</v>
      </c>
      <c r="D21" s="143" t="str">
        <f>'3. DATA TEKNIS JALAN'!D22</f>
        <v>Letkol Isdiman</v>
      </c>
      <c r="E21" s="144">
        <f>'3. DATA TEKNIS JALAN'!E22</f>
        <v>1.23</v>
      </c>
      <c r="F21" s="145" t="str">
        <f>'3. DATA TEKNIS JALAN'!F22</f>
        <v>0+000</v>
      </c>
      <c r="G21" s="145" t="str">
        <f>'3. DATA TEKNIS JALAN'!G22</f>
        <v>0+200</v>
      </c>
      <c r="H21" s="145" t="s">
        <v>435</v>
      </c>
      <c r="I21" s="138"/>
      <c r="J21" s="138" t="str">
        <f>'Template-KONDISI'!H22</f>
        <v>B</v>
      </c>
      <c r="K21" s="146"/>
      <c r="L21" s="146"/>
    </row>
    <row r="22" spans="2:12" s="141" customFormat="1" ht="20.100000000000001" customHeight="1">
      <c r="B22" s="142"/>
      <c r="C22" s="142"/>
      <c r="D22" s="143"/>
      <c r="E22" s="144"/>
      <c r="F22" s="145" t="str">
        <f>'3. DATA TEKNIS JALAN'!F23</f>
        <v>0+200</v>
      </c>
      <c r="G22" s="145" t="str">
        <f>'3. DATA TEKNIS JALAN'!G23</f>
        <v>0+400</v>
      </c>
      <c r="H22" s="145" t="s">
        <v>435</v>
      </c>
      <c r="I22" s="138"/>
      <c r="J22" s="138" t="str">
        <f>'Template-KONDISI'!H23</f>
        <v>B</v>
      </c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JALAN'!F24</f>
        <v>0+400</v>
      </c>
      <c r="G23" s="145" t="str">
        <f>'3. DATA TEKNIS JALAN'!G24</f>
        <v>0+600</v>
      </c>
      <c r="H23" s="145" t="s">
        <v>435</v>
      </c>
      <c r="I23" s="138"/>
      <c r="J23" s="138" t="str">
        <f>'Template-KONDISI'!H24</f>
        <v>B</v>
      </c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JALAN'!F25</f>
        <v>0+600</v>
      </c>
      <c r="G24" s="145" t="str">
        <f>'3. DATA TEKNIS JALAN'!G25</f>
        <v>0+800</v>
      </c>
      <c r="H24" s="145" t="s">
        <v>435</v>
      </c>
      <c r="I24" s="138"/>
      <c r="J24" s="138" t="str">
        <f>'Template-KONDISI'!H25</f>
        <v>B</v>
      </c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JALAN'!F26</f>
        <v>0+800</v>
      </c>
      <c r="G25" s="145" t="str">
        <f>'3. DATA TEKNIS JALAN'!G26</f>
        <v>1+000</v>
      </c>
      <c r="H25" s="145" t="s">
        <v>435</v>
      </c>
      <c r="I25" s="138"/>
      <c r="J25" s="138" t="str">
        <f>'Template-KONDISI'!H26</f>
        <v>B</v>
      </c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JALAN'!F27</f>
        <v>1+000</v>
      </c>
      <c r="G26" s="145" t="str">
        <f>'3. DATA TEKNIS JALAN'!G27</f>
        <v>1+200</v>
      </c>
      <c r="H26" s="145" t="s">
        <v>435</v>
      </c>
      <c r="I26" s="138"/>
      <c r="J26" s="138" t="str">
        <f>'Template-KONDISI'!H27</f>
        <v>B</v>
      </c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JALAN'!F28</f>
        <v>1+200</v>
      </c>
      <c r="G27" s="145" t="str">
        <f>'3. DATA TEKNIS JALAN'!G28</f>
        <v>1+230</v>
      </c>
      <c r="H27" s="145" t="s">
        <v>435</v>
      </c>
      <c r="I27" s="138"/>
      <c r="J27" s="138" t="str">
        <f>'Template-KONDISI'!H28</f>
        <v>B</v>
      </c>
      <c r="K27" s="146"/>
      <c r="L27" s="146"/>
    </row>
    <row r="28" spans="2:12" s="141" customFormat="1" ht="20.100000000000001" customHeight="1">
      <c r="B28" s="142">
        <f>'3. DATA TEKNIS JALAN'!B29</f>
        <v>11</v>
      </c>
      <c r="C28" s="142" t="str">
        <f>'3. DATA TEKNIS JALAN'!C29</f>
        <v>1,011</v>
      </c>
      <c r="D28" s="143" t="str">
        <f>'3. DATA TEKNIS JALAN'!D29</f>
        <v>Komisaris Noto Sumarsono</v>
      </c>
      <c r="E28" s="144">
        <f>'3. DATA TEKNIS JALAN'!E29</f>
        <v>0.84</v>
      </c>
      <c r="F28" s="145" t="str">
        <f>'3. DATA TEKNIS JALAN'!F29</f>
        <v>0+000</v>
      </c>
      <c r="G28" s="145" t="str">
        <f>'3. DATA TEKNIS JALAN'!G29</f>
        <v>0+200</v>
      </c>
      <c r="H28" s="145" t="s">
        <v>435</v>
      </c>
      <c r="I28" s="138"/>
      <c r="J28" s="138" t="str">
        <f>'Template-KONDISI'!H29</f>
        <v>B</v>
      </c>
      <c r="K28" s="146"/>
      <c r="L28" s="146"/>
    </row>
    <row r="29" spans="2:12" s="141" customFormat="1" ht="20.100000000000001" customHeight="1">
      <c r="B29" s="142"/>
      <c r="C29" s="142"/>
      <c r="D29" s="143"/>
      <c r="E29" s="144"/>
      <c r="F29" s="145" t="str">
        <f>'3. DATA TEKNIS JALAN'!F30</f>
        <v>0+200</v>
      </c>
      <c r="G29" s="145" t="str">
        <f>'3. DATA TEKNIS JALAN'!G30</f>
        <v>0+400</v>
      </c>
      <c r="H29" s="145" t="s">
        <v>435</v>
      </c>
      <c r="I29" s="138"/>
      <c r="J29" s="138" t="str">
        <f>'Template-KONDISI'!H30</f>
        <v>S</v>
      </c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JALAN'!F31</f>
        <v>0+400</v>
      </c>
      <c r="G30" s="145" t="str">
        <f>'3. DATA TEKNIS JALAN'!G31</f>
        <v>0+600</v>
      </c>
      <c r="H30" s="145" t="s">
        <v>435</v>
      </c>
      <c r="I30" s="138"/>
      <c r="J30" s="138" t="str">
        <f>'Template-KONDISI'!H31</f>
        <v>B</v>
      </c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JALAN'!F32</f>
        <v>0+600</v>
      </c>
      <c r="G31" s="145" t="str">
        <f>'3. DATA TEKNIS JALAN'!G32</f>
        <v>0+800</v>
      </c>
      <c r="H31" s="145" t="s">
        <v>435</v>
      </c>
      <c r="I31" s="138"/>
      <c r="J31" s="138" t="str">
        <f>'Template-KONDISI'!H32</f>
        <v>B</v>
      </c>
      <c r="K31" s="146"/>
      <c r="L31" s="146" t="s">
        <v>714</v>
      </c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JALAN'!F33</f>
        <v>0+800</v>
      </c>
      <c r="G32" s="145" t="str">
        <f>'3. DATA TEKNIS JALAN'!G33</f>
        <v>0+840</v>
      </c>
      <c r="H32" s="145" t="s">
        <v>435</v>
      </c>
      <c r="I32" s="138"/>
      <c r="J32" s="138" t="str">
        <f>'Template-KONDISI'!H33</f>
        <v>S</v>
      </c>
      <c r="K32" s="146"/>
      <c r="L32" s="146"/>
    </row>
    <row r="33" spans="2:12" s="141" customFormat="1" ht="20.100000000000001" customHeight="1">
      <c r="B33" s="142">
        <f>'3. DATA TEKNIS JALAN'!B34</f>
        <v>12</v>
      </c>
      <c r="C33" s="142" t="str">
        <f>'3. DATA TEKNIS JALAN'!C34</f>
        <v>1,012</v>
      </c>
      <c r="D33" s="143" t="str">
        <f>'3. DATA TEKNIS JALAN'!D34</f>
        <v>Mayjen MT Haryono</v>
      </c>
      <c r="E33" s="144">
        <f>'3. DATA TEKNIS JALAN'!E34</f>
        <v>1.54</v>
      </c>
      <c r="F33" s="145" t="str">
        <f>'3. DATA TEKNIS JALAN'!F34</f>
        <v>0+000</v>
      </c>
      <c r="G33" s="145" t="str">
        <f>'3. DATA TEKNIS JALAN'!G34</f>
        <v>0+200</v>
      </c>
      <c r="H33" s="145" t="s">
        <v>435</v>
      </c>
      <c r="I33" s="138"/>
      <c r="J33" s="138" t="str">
        <f>'Template-KONDISI'!H34</f>
        <v>B</v>
      </c>
      <c r="K33" s="146"/>
      <c r="L33" s="146"/>
    </row>
    <row r="34" spans="2:12" s="141" customFormat="1" ht="20.100000000000001" customHeight="1">
      <c r="B34" s="142"/>
      <c r="C34" s="142"/>
      <c r="D34" s="143"/>
      <c r="E34" s="144"/>
      <c r="F34" s="145" t="str">
        <f>'3. DATA TEKNIS JALAN'!F35</f>
        <v>0+200</v>
      </c>
      <c r="G34" s="145" t="str">
        <f>'3. DATA TEKNIS JALAN'!G35</f>
        <v>0+400</v>
      </c>
      <c r="H34" s="145" t="s">
        <v>435</v>
      </c>
      <c r="I34" s="138"/>
      <c r="J34" s="138" t="str">
        <f>'Template-KONDISI'!H35</f>
        <v>B</v>
      </c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JALAN'!F36</f>
        <v>0+400</v>
      </c>
      <c r="G35" s="145" t="str">
        <f>'3. DATA TEKNIS JALAN'!G36</f>
        <v>0+600</v>
      </c>
      <c r="H35" s="145" t="s">
        <v>435</v>
      </c>
      <c r="I35" s="138"/>
      <c r="J35" s="138" t="str">
        <f>'Template-KONDISI'!H36</f>
        <v>B</v>
      </c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JALAN'!F37</f>
        <v>0+600</v>
      </c>
      <c r="G36" s="145" t="str">
        <f>'3. DATA TEKNIS JALAN'!G37</f>
        <v>0+800</v>
      </c>
      <c r="H36" s="145" t="s">
        <v>435</v>
      </c>
      <c r="I36" s="138"/>
      <c r="J36" s="138" t="str">
        <f>'Template-KONDISI'!H37</f>
        <v>B</v>
      </c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JALAN'!F38</f>
        <v>0+800</v>
      </c>
      <c r="G37" s="145" t="str">
        <f>'3. DATA TEKNIS JALAN'!G38</f>
        <v>1+000</v>
      </c>
      <c r="H37" s="145" t="s">
        <v>435</v>
      </c>
      <c r="I37" s="138"/>
      <c r="J37" s="138" t="str">
        <f>'Template-KONDISI'!H38</f>
        <v>B</v>
      </c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JALAN'!F39</f>
        <v>1+000</v>
      </c>
      <c r="G38" s="145" t="str">
        <f>'3. DATA TEKNIS JALAN'!G39</f>
        <v>1+200</v>
      </c>
      <c r="H38" s="145" t="s">
        <v>435</v>
      </c>
      <c r="I38" s="138"/>
      <c r="J38" s="138" t="str">
        <f>'Template-KONDISI'!H39</f>
        <v>B</v>
      </c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JALAN'!F40</f>
        <v>1+200</v>
      </c>
      <c r="G39" s="145" t="str">
        <f>'3. DATA TEKNIS JALAN'!G40</f>
        <v>1+400</v>
      </c>
      <c r="H39" s="145" t="s">
        <v>435</v>
      </c>
      <c r="I39" s="138"/>
      <c r="J39" s="138" t="str">
        <f>'Template-KONDISI'!H40</f>
        <v>B</v>
      </c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JALAN'!F41</f>
        <v>1+400</v>
      </c>
      <c r="G40" s="145" t="str">
        <f>'3. DATA TEKNIS JALAN'!G41</f>
        <v>1+540</v>
      </c>
      <c r="H40" s="145" t="s">
        <v>435</v>
      </c>
      <c r="I40" s="138"/>
      <c r="J40" s="138" t="str">
        <f>'Template-KONDISI'!H41</f>
        <v>B</v>
      </c>
      <c r="K40" s="146"/>
      <c r="L40" s="146"/>
    </row>
    <row r="41" spans="2:12" s="141" customFormat="1" ht="20.100000000000001" customHeight="1">
      <c r="B41" s="142">
        <f>'3. DATA TEKNIS JALAN'!B42</f>
        <v>13</v>
      </c>
      <c r="C41" s="142" t="str">
        <f>'3. DATA TEKNIS JALAN'!C42</f>
        <v>1,013</v>
      </c>
      <c r="D41" s="143" t="str">
        <f>'3. DATA TEKNIS JALAN'!D42</f>
        <v>Letjend Suprapto</v>
      </c>
      <c r="E41" s="144">
        <f>'3. DATA TEKNIS JALAN'!E42</f>
        <v>0.27</v>
      </c>
      <c r="F41" s="145" t="str">
        <f>'3. DATA TEKNIS JALAN'!F42</f>
        <v>0+000</v>
      </c>
      <c r="G41" s="145" t="str">
        <f>'3. DATA TEKNIS JALAN'!G42</f>
        <v>0+200</v>
      </c>
      <c r="H41" s="145" t="s">
        <v>435</v>
      </c>
      <c r="I41" s="138"/>
      <c r="J41" s="138" t="str">
        <f>'Template-KONDISI'!H42</f>
        <v>B</v>
      </c>
      <c r="K41" s="146"/>
      <c r="L41" s="146"/>
    </row>
    <row r="42" spans="2:12" s="141" customFormat="1" ht="20.100000000000001" customHeight="1">
      <c r="B42" s="142"/>
      <c r="C42" s="142"/>
      <c r="D42" s="143"/>
      <c r="E42" s="144"/>
      <c r="F42" s="145" t="str">
        <f>'3. DATA TEKNIS JALAN'!F43</f>
        <v>0+200</v>
      </c>
      <c r="G42" s="145" t="str">
        <f>'3. DATA TEKNIS JALAN'!G43</f>
        <v>0+270</v>
      </c>
      <c r="H42" s="145" t="s">
        <v>435</v>
      </c>
      <c r="I42" s="138"/>
      <c r="J42" s="138" t="str">
        <f>'Template-KONDISI'!H43</f>
        <v>B</v>
      </c>
      <c r="K42" s="146"/>
      <c r="L42" s="146"/>
    </row>
    <row r="43" spans="2:12" s="141" customFormat="1" ht="20.100000000000001" customHeight="1">
      <c r="B43" s="142">
        <f>'3. DATA TEKNIS JALAN'!B44</f>
        <v>14</v>
      </c>
      <c r="C43" s="142" t="str">
        <f>'3. DATA TEKNIS JALAN'!C44</f>
        <v>1,014</v>
      </c>
      <c r="D43" s="143" t="str">
        <f>'3. DATA TEKNIS JALAN'!D44</f>
        <v>Soekarno-Hatta</v>
      </c>
      <c r="E43" s="144">
        <f>'3. DATA TEKNIS JALAN'!E44</f>
        <v>3.24</v>
      </c>
      <c r="F43" s="145" t="str">
        <f>'3. DATA TEKNIS JALAN'!F44</f>
        <v>0+000</v>
      </c>
      <c r="G43" s="145" t="str">
        <f>'3. DATA TEKNIS JALAN'!G44</f>
        <v>0+200</v>
      </c>
      <c r="H43" s="145" t="s">
        <v>435</v>
      </c>
      <c r="I43" s="138"/>
      <c r="J43" s="138" t="str">
        <f>'Template-KONDISI'!H44</f>
        <v>S</v>
      </c>
      <c r="K43" s="146"/>
      <c r="L43" s="146"/>
    </row>
    <row r="44" spans="2:12" s="141" customFormat="1" ht="20.100000000000001" customHeight="1">
      <c r="B44" s="142"/>
      <c r="C44" s="142"/>
      <c r="D44" s="143"/>
      <c r="E44" s="144"/>
      <c r="F44" s="145" t="str">
        <f>'3. DATA TEKNIS JALAN'!F45</f>
        <v>0+200</v>
      </c>
      <c r="G44" s="145" t="str">
        <f>'3. DATA TEKNIS JALAN'!G45</f>
        <v>0+400</v>
      </c>
      <c r="H44" s="145" t="s">
        <v>435</v>
      </c>
      <c r="I44" s="138"/>
      <c r="J44" s="138" t="str">
        <f>'Template-KONDISI'!H45</f>
        <v>S</v>
      </c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JALAN'!F46</f>
        <v>0+400</v>
      </c>
      <c r="G45" s="145" t="str">
        <f>'3. DATA TEKNIS JALAN'!G46</f>
        <v>0+600</v>
      </c>
      <c r="H45" s="145" t="s">
        <v>435</v>
      </c>
      <c r="I45" s="138"/>
      <c r="J45" s="138" t="str">
        <f>'Template-KONDISI'!H46</f>
        <v>RR</v>
      </c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JALAN'!F47</f>
        <v>0+600</v>
      </c>
      <c r="G46" s="145" t="str">
        <f>'3. DATA TEKNIS JALAN'!G47</f>
        <v>0+800</v>
      </c>
      <c r="H46" s="145" t="s">
        <v>435</v>
      </c>
      <c r="I46" s="138"/>
      <c r="J46" s="138" t="str">
        <f>'Template-KONDISI'!H47</f>
        <v>S</v>
      </c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JALAN'!F48</f>
        <v>0+800</v>
      </c>
      <c r="G47" s="145" t="str">
        <f>'3. DATA TEKNIS JALAN'!G48</f>
        <v>1+000</v>
      </c>
      <c r="H47" s="145" t="s">
        <v>435</v>
      </c>
      <c r="I47" s="138"/>
      <c r="J47" s="138" t="str">
        <f>'Template-KONDISI'!H48</f>
        <v>RR</v>
      </c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JALAN'!F49</f>
        <v>1+000</v>
      </c>
      <c r="G48" s="145" t="str">
        <f>'3. DATA TEKNIS JALAN'!G49</f>
        <v>1+200</v>
      </c>
      <c r="H48" s="145" t="s">
        <v>435</v>
      </c>
      <c r="I48" s="138"/>
      <c r="J48" s="138" t="str">
        <f>'Template-KONDISI'!H49</f>
        <v>S</v>
      </c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JALAN'!F50</f>
        <v>1+200</v>
      </c>
      <c r="G49" s="145" t="str">
        <f>'3. DATA TEKNIS JALAN'!G50</f>
        <v>1+400</v>
      </c>
      <c r="H49" s="145" t="s">
        <v>435</v>
      </c>
      <c r="I49" s="138"/>
      <c r="J49" s="138" t="str">
        <f>'Template-KONDISI'!H50</f>
        <v>B</v>
      </c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JALAN'!F51</f>
        <v>1+400</v>
      </c>
      <c r="G50" s="145" t="str">
        <f>'3. DATA TEKNIS JALAN'!G51</f>
        <v>1+600</v>
      </c>
      <c r="H50" s="145" t="s">
        <v>435</v>
      </c>
      <c r="I50" s="138"/>
      <c r="J50" s="138" t="str">
        <f>'Template-KONDISI'!H51</f>
        <v>B</v>
      </c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JALAN'!F52</f>
        <v>1+600</v>
      </c>
      <c r="G51" s="145" t="str">
        <f>'3. DATA TEKNIS JALAN'!G52</f>
        <v>1+800</v>
      </c>
      <c r="H51" s="145" t="s">
        <v>435</v>
      </c>
      <c r="I51" s="138"/>
      <c r="J51" s="138" t="str">
        <f>'Template-KONDISI'!H52</f>
        <v>B</v>
      </c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JALAN'!F53</f>
        <v>1+800</v>
      </c>
      <c r="G52" s="145" t="str">
        <f>'3. DATA TEKNIS JALAN'!G53</f>
        <v>2+000</v>
      </c>
      <c r="H52" s="145" t="s">
        <v>435</v>
      </c>
      <c r="I52" s="138"/>
      <c r="J52" s="138" t="str">
        <f>'Template-KONDISI'!H53</f>
        <v>B</v>
      </c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JALAN'!F54</f>
        <v>2+000</v>
      </c>
      <c r="G53" s="145" t="str">
        <f>'3. DATA TEKNIS JALAN'!G54</f>
        <v>2+200</v>
      </c>
      <c r="H53" s="145" t="s">
        <v>435</v>
      </c>
      <c r="I53" s="138"/>
      <c r="J53" s="138" t="str">
        <f>'Template-KONDISI'!H54</f>
        <v>B</v>
      </c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JALAN'!F55</f>
        <v>2+200</v>
      </c>
      <c r="G54" s="145" t="str">
        <f>'3. DATA TEKNIS JALAN'!G55</f>
        <v>2+400</v>
      </c>
      <c r="H54" s="145" t="s">
        <v>435</v>
      </c>
      <c r="I54" s="138"/>
      <c r="J54" s="138" t="str">
        <f>'Template-KONDISI'!H55</f>
        <v>B</v>
      </c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JALAN'!F56</f>
        <v>2+400</v>
      </c>
      <c r="G55" s="145" t="str">
        <f>'3. DATA TEKNIS JALAN'!G56</f>
        <v>2+600</v>
      </c>
      <c r="H55" s="145" t="s">
        <v>435</v>
      </c>
      <c r="I55" s="138"/>
      <c r="J55" s="138" t="str">
        <f>'Template-KONDISI'!H56</f>
        <v>B</v>
      </c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JALAN'!F57</f>
        <v>2+600</v>
      </c>
      <c r="G56" s="145" t="str">
        <f>'3. DATA TEKNIS JALAN'!G57</f>
        <v>2+800</v>
      </c>
      <c r="H56" s="145" t="s">
        <v>435</v>
      </c>
      <c r="I56" s="138"/>
      <c r="J56" s="138" t="str">
        <f>'Template-KONDISI'!H57</f>
        <v>B</v>
      </c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JALAN'!F58</f>
        <v>2+800</v>
      </c>
      <c r="G57" s="145" t="str">
        <f>'3. DATA TEKNIS JALAN'!G58</f>
        <v>3+000</v>
      </c>
      <c r="H57" s="145" t="s">
        <v>435</v>
      </c>
      <c r="I57" s="138"/>
      <c r="J57" s="138" t="str">
        <f>'Template-KONDISI'!H58</f>
        <v>B</v>
      </c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JALAN'!F59</f>
        <v>3+000</v>
      </c>
      <c r="G58" s="145" t="str">
        <f>'3. DATA TEKNIS JALAN'!G59</f>
        <v>3+200</v>
      </c>
      <c r="H58" s="145" t="s">
        <v>435</v>
      </c>
      <c r="I58" s="138"/>
      <c r="J58" s="138" t="str">
        <f>'Template-KONDISI'!H59</f>
        <v>B</v>
      </c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JALAN'!F60</f>
        <v>3+200</v>
      </c>
      <c r="G59" s="145" t="str">
        <f>'3. DATA TEKNIS JALAN'!G60</f>
        <v>3+240</v>
      </c>
      <c r="H59" s="145" t="s">
        <v>435</v>
      </c>
      <c r="I59" s="138"/>
      <c r="J59" s="138" t="str">
        <f>'Template-KONDISI'!H60</f>
        <v>B</v>
      </c>
      <c r="K59" s="146"/>
      <c r="L59" s="146"/>
    </row>
    <row r="60" spans="2:12" s="141" customFormat="1" ht="20.100000000000001" customHeight="1">
      <c r="B60" s="142">
        <f>'3. DATA TEKNIS JALAN'!B61</f>
        <v>15</v>
      </c>
      <c r="C60" s="142" t="str">
        <f>'3. DATA TEKNIS JALAN'!C61</f>
        <v>1,015</v>
      </c>
      <c r="D60" s="143" t="str">
        <f>'3. DATA TEKNIS JALAN'!D61</f>
        <v>Letnan Yusuf</v>
      </c>
      <c r="E60" s="144">
        <f>'3. DATA TEKNIS JALAN'!E61</f>
        <v>4.24</v>
      </c>
      <c r="F60" s="145" t="str">
        <f>'3. DATA TEKNIS JALAN'!F61</f>
        <v>0+000</v>
      </c>
      <c r="G60" s="145" t="str">
        <f>'3. DATA TEKNIS JALAN'!G61</f>
        <v>0+200</v>
      </c>
      <c r="H60" s="145" t="s">
        <v>435</v>
      </c>
      <c r="I60" s="138"/>
      <c r="J60" s="138" t="str">
        <f>'Template-KONDISI'!H61</f>
        <v>B</v>
      </c>
      <c r="K60" s="146"/>
      <c r="L60" s="146"/>
    </row>
    <row r="61" spans="2:12" s="141" customFormat="1" ht="20.100000000000001" customHeight="1">
      <c r="B61" s="142"/>
      <c r="C61" s="142"/>
      <c r="D61" s="143"/>
      <c r="E61" s="144"/>
      <c r="F61" s="145" t="str">
        <f>'3. DATA TEKNIS JALAN'!F62</f>
        <v>0+200</v>
      </c>
      <c r="G61" s="145" t="str">
        <f>'3. DATA TEKNIS JALAN'!G62</f>
        <v>0+400</v>
      </c>
      <c r="H61" s="145" t="s">
        <v>435</v>
      </c>
      <c r="I61" s="138"/>
      <c r="J61" s="138" t="str">
        <f>'Template-KONDISI'!H62</f>
        <v>B</v>
      </c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JALAN'!F63</f>
        <v>0+400</v>
      </c>
      <c r="G62" s="145" t="str">
        <f>'3. DATA TEKNIS JALAN'!G63</f>
        <v>0+600</v>
      </c>
      <c r="H62" s="145" t="s">
        <v>435</v>
      </c>
      <c r="I62" s="138"/>
      <c r="J62" s="138" t="str">
        <f>'Template-KONDISI'!H63</f>
        <v>B</v>
      </c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JALAN'!F64</f>
        <v>0+600</v>
      </c>
      <c r="G63" s="145" t="str">
        <f>'3. DATA TEKNIS JALAN'!G64</f>
        <v>0+800</v>
      </c>
      <c r="H63" s="145" t="s">
        <v>435</v>
      </c>
      <c r="I63" s="138"/>
      <c r="J63" s="138" t="str">
        <f>'Template-KONDISI'!H64</f>
        <v>B</v>
      </c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JALAN'!F65</f>
        <v>0+800</v>
      </c>
      <c r="G64" s="145" t="str">
        <f>'3. DATA TEKNIS JALAN'!G65</f>
        <v>1+000</v>
      </c>
      <c r="H64" s="145" t="s">
        <v>435</v>
      </c>
      <c r="I64" s="138"/>
      <c r="J64" s="138" t="str">
        <f>'Template-KONDISI'!H65</f>
        <v>B</v>
      </c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JALAN'!F66</f>
        <v>1+000</v>
      </c>
      <c r="G65" s="145" t="str">
        <f>'3. DATA TEKNIS JALAN'!G66</f>
        <v>1+200</v>
      </c>
      <c r="H65" s="145" t="s">
        <v>435</v>
      </c>
      <c r="I65" s="138"/>
      <c r="J65" s="138" t="str">
        <f>'Template-KONDISI'!H66</f>
        <v>B</v>
      </c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JALAN'!F67</f>
        <v>1+200</v>
      </c>
      <c r="G66" s="145" t="str">
        <f>'3. DATA TEKNIS JALAN'!G67</f>
        <v>1+400</v>
      </c>
      <c r="H66" s="145" t="s">
        <v>435</v>
      </c>
      <c r="I66" s="138"/>
      <c r="J66" s="138" t="str">
        <f>'Template-KONDISI'!H67</f>
        <v>B</v>
      </c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JALAN'!F68</f>
        <v>1+400</v>
      </c>
      <c r="G67" s="145" t="str">
        <f>'3. DATA TEKNIS JALAN'!G68</f>
        <v>1+600</v>
      </c>
      <c r="H67" s="145" t="s">
        <v>435</v>
      </c>
      <c r="I67" s="138"/>
      <c r="J67" s="138" t="str">
        <f>'Template-KONDISI'!H68</f>
        <v>B</v>
      </c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JALAN'!F69</f>
        <v>1+600</v>
      </c>
      <c r="G68" s="145" t="str">
        <f>'3. DATA TEKNIS JALAN'!G69</f>
        <v>1+800</v>
      </c>
      <c r="H68" s="145" t="s">
        <v>435</v>
      </c>
      <c r="I68" s="138"/>
      <c r="J68" s="138" t="str">
        <f>'Template-KONDISI'!H69</f>
        <v>B</v>
      </c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JALAN'!F70</f>
        <v>1+800</v>
      </c>
      <c r="G69" s="145" t="str">
        <f>'3. DATA TEKNIS JALAN'!G70</f>
        <v>2+000</v>
      </c>
      <c r="H69" s="145" t="s">
        <v>435</v>
      </c>
      <c r="I69" s="138"/>
      <c r="J69" s="138" t="str">
        <f>'Template-KONDISI'!H70</f>
        <v>B</v>
      </c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JALAN'!F71</f>
        <v>2+000</v>
      </c>
      <c r="G70" s="145" t="str">
        <f>'3. DATA TEKNIS JALAN'!G71</f>
        <v>2+200</v>
      </c>
      <c r="H70" s="145" t="s">
        <v>435</v>
      </c>
      <c r="I70" s="138"/>
      <c r="J70" s="138" t="str">
        <f>'Template-KONDISI'!H71</f>
        <v>B</v>
      </c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JALAN'!F72</f>
        <v>2+200</v>
      </c>
      <c r="G71" s="145" t="str">
        <f>'3. DATA TEKNIS JALAN'!G72</f>
        <v>2+400</v>
      </c>
      <c r="H71" s="145" t="s">
        <v>435</v>
      </c>
      <c r="I71" s="138"/>
      <c r="J71" s="138" t="str">
        <f>'Template-KONDISI'!H72</f>
        <v>B</v>
      </c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JALAN'!F73</f>
        <v>2+400</v>
      </c>
      <c r="G72" s="145" t="str">
        <f>'3. DATA TEKNIS JALAN'!G73</f>
        <v>2+600</v>
      </c>
      <c r="H72" s="145" t="s">
        <v>435</v>
      </c>
      <c r="I72" s="138"/>
      <c r="J72" s="138" t="str">
        <f>'Template-KONDISI'!H73</f>
        <v>B</v>
      </c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JALAN'!F74</f>
        <v>2+600</v>
      </c>
      <c r="G73" s="145" t="str">
        <f>'3. DATA TEKNIS JALAN'!G74</f>
        <v>2+800</v>
      </c>
      <c r="H73" s="145" t="s">
        <v>435</v>
      </c>
      <c r="I73" s="138"/>
      <c r="J73" s="138" t="str">
        <f>'Template-KONDISI'!H74</f>
        <v>B</v>
      </c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JALAN'!F75</f>
        <v>2+800</v>
      </c>
      <c r="G74" s="145" t="str">
        <f>'3. DATA TEKNIS JALAN'!G75</f>
        <v>3+000</v>
      </c>
      <c r="H74" s="145" t="s">
        <v>435</v>
      </c>
      <c r="I74" s="138"/>
      <c r="J74" s="138" t="str">
        <f>'Template-KONDISI'!H75</f>
        <v>B</v>
      </c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JALAN'!F76</f>
        <v>3+000</v>
      </c>
      <c r="G75" s="145" t="str">
        <f>'3. DATA TEKNIS JALAN'!G76</f>
        <v>3+200</v>
      </c>
      <c r="H75" s="145" t="s">
        <v>435</v>
      </c>
      <c r="I75" s="138"/>
      <c r="J75" s="138" t="str">
        <f>'Template-KONDISI'!H76</f>
        <v>B</v>
      </c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JALAN'!F77</f>
        <v>3+200</v>
      </c>
      <c r="G76" s="145" t="str">
        <f>'3. DATA TEKNIS JALAN'!G77</f>
        <v>3+400</v>
      </c>
      <c r="H76" s="145" t="s">
        <v>435</v>
      </c>
      <c r="I76" s="138"/>
      <c r="J76" s="138" t="str">
        <f>'Template-KONDISI'!H77</f>
        <v>S</v>
      </c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JALAN'!F78</f>
        <v>3+400</v>
      </c>
      <c r="G77" s="145" t="str">
        <f>'3. DATA TEKNIS JALAN'!G78</f>
        <v>3+600</v>
      </c>
      <c r="H77" s="145" t="s">
        <v>435</v>
      </c>
      <c r="I77" s="138"/>
      <c r="J77" s="138" t="str">
        <f>'Template-KONDISI'!H78</f>
        <v>B</v>
      </c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JALAN'!F79</f>
        <v>3+600</v>
      </c>
      <c r="G78" s="145" t="str">
        <f>'3. DATA TEKNIS JALAN'!G79</f>
        <v>3+800</v>
      </c>
      <c r="H78" s="145" t="s">
        <v>435</v>
      </c>
      <c r="I78" s="138"/>
      <c r="J78" s="138" t="str">
        <f>'Template-KONDISI'!H79</f>
        <v>B</v>
      </c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JALAN'!F80</f>
        <v>3+800</v>
      </c>
      <c r="G79" s="145" t="str">
        <f>'3. DATA TEKNIS JALAN'!G80</f>
        <v>4+000</v>
      </c>
      <c r="H79" s="145" t="s">
        <v>435</v>
      </c>
      <c r="I79" s="138"/>
      <c r="J79" s="138" t="str">
        <f>'Template-KONDISI'!H80</f>
        <v>B</v>
      </c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JALAN'!F81</f>
        <v>4+000</v>
      </c>
      <c r="G80" s="145" t="str">
        <f>'3. DATA TEKNIS JALAN'!G81</f>
        <v>4+200</v>
      </c>
      <c r="H80" s="145" t="s">
        <v>435</v>
      </c>
      <c r="I80" s="138"/>
      <c r="J80" s="138" t="str">
        <f>'Template-KONDISI'!H81</f>
        <v>B</v>
      </c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JALAN'!F82</f>
        <v>4+200</v>
      </c>
      <c r="G81" s="145" t="str">
        <f>'3. DATA TEKNIS JALAN'!G82</f>
        <v>4+240</v>
      </c>
      <c r="H81" s="145" t="s">
        <v>435</v>
      </c>
      <c r="I81" s="138"/>
      <c r="J81" s="138" t="str">
        <f>'Template-KONDISI'!H82</f>
        <v>B</v>
      </c>
      <c r="K81" s="146"/>
      <c r="L81" s="146"/>
    </row>
    <row r="82" spans="2:12" s="141" customFormat="1" ht="20.100000000000001" customHeight="1">
      <c r="B82" s="142">
        <f>'3. DATA TEKNIS JALAN'!B83</f>
        <v>16</v>
      </c>
      <c r="C82" s="142" t="str">
        <f>'3. DATA TEKNIS JALAN'!C83</f>
        <v>1,016</v>
      </c>
      <c r="D82" s="143" t="str">
        <f>'3. DATA TEKNIS JALAN'!D83</f>
        <v>Lingkar Pasar Segamas</v>
      </c>
      <c r="E82" s="144">
        <f>'3. DATA TEKNIS JALAN'!E83</f>
        <v>0.46</v>
      </c>
      <c r="F82" s="145" t="str">
        <f>'3. DATA TEKNIS JALAN'!F83</f>
        <v>0+000</v>
      </c>
      <c r="G82" s="145" t="str">
        <f>'3. DATA TEKNIS JALAN'!G83</f>
        <v>0+200</v>
      </c>
      <c r="H82" s="145" t="s">
        <v>435</v>
      </c>
      <c r="I82" s="138"/>
      <c r="J82" s="138" t="str">
        <f>'Template-KONDISI'!H83</f>
        <v>B</v>
      </c>
      <c r="K82" s="146"/>
      <c r="L82" s="146"/>
    </row>
    <row r="83" spans="2:12" s="141" customFormat="1" ht="20.100000000000001" customHeight="1">
      <c r="B83" s="142"/>
      <c r="C83" s="142"/>
      <c r="D83" s="143"/>
      <c r="E83" s="144"/>
      <c r="F83" s="145" t="str">
        <f>'3. DATA TEKNIS JALAN'!F84</f>
        <v>0+200</v>
      </c>
      <c r="G83" s="145" t="str">
        <f>'3. DATA TEKNIS JALAN'!G84</f>
        <v>0+400</v>
      </c>
      <c r="H83" s="145" t="s">
        <v>435</v>
      </c>
      <c r="I83" s="138"/>
      <c r="J83" s="138" t="str">
        <f>'Template-KONDISI'!H84</f>
        <v>B</v>
      </c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JALAN'!F85</f>
        <v>0+400</v>
      </c>
      <c r="G84" s="145" t="str">
        <f>'3. DATA TEKNIS JALAN'!G85</f>
        <v>0+460</v>
      </c>
      <c r="H84" s="145" t="s">
        <v>435</v>
      </c>
      <c r="I84" s="138"/>
      <c r="J84" s="138" t="str">
        <f>'Template-KONDISI'!H85</f>
        <v>B</v>
      </c>
      <c r="K84" s="146"/>
      <c r="L84" s="146"/>
    </row>
    <row r="85" spans="2:12" s="141" customFormat="1" ht="20.100000000000001" customHeight="1">
      <c r="B85" s="142">
        <f>'3. DATA TEKNIS JALAN'!B86</f>
        <v>17</v>
      </c>
      <c r="C85" s="142" t="str">
        <f>'3. DATA TEKNIS JALAN'!C86</f>
        <v>1,017</v>
      </c>
      <c r="D85" s="143" t="str">
        <f>'3. DATA TEKNIS JALAN'!D86</f>
        <v>Tentara Pelajar</v>
      </c>
      <c r="E85" s="144">
        <f>'3. DATA TEKNIS JALAN'!E86</f>
        <v>2.2400000000000002</v>
      </c>
      <c r="F85" s="145" t="str">
        <f>'3. DATA TEKNIS JALAN'!F86</f>
        <v>0+000</v>
      </c>
      <c r="G85" s="145" t="str">
        <f>'3. DATA TEKNIS JALAN'!G86</f>
        <v>0+200</v>
      </c>
      <c r="H85" s="145" t="s">
        <v>435</v>
      </c>
      <c r="I85" s="138"/>
      <c r="J85" s="138" t="str">
        <f>'Template-KONDISI'!H86</f>
        <v>B</v>
      </c>
      <c r="K85" s="146"/>
      <c r="L85" s="146"/>
    </row>
    <row r="86" spans="2:12" s="141" customFormat="1" ht="20.100000000000001" customHeight="1">
      <c r="B86" s="142"/>
      <c r="C86" s="142"/>
      <c r="D86" s="143"/>
      <c r="E86" s="144"/>
      <c r="F86" s="145" t="str">
        <f>'3. DATA TEKNIS JALAN'!F87</f>
        <v>0+200</v>
      </c>
      <c r="G86" s="145" t="str">
        <f>'3. DATA TEKNIS JALAN'!G87</f>
        <v>0+400</v>
      </c>
      <c r="H86" s="145" t="s">
        <v>435</v>
      </c>
      <c r="I86" s="138"/>
      <c r="J86" s="138" t="str">
        <f>'Template-KONDISI'!H87</f>
        <v>S</v>
      </c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JALAN'!F88</f>
        <v>0+400</v>
      </c>
      <c r="G87" s="145" t="str">
        <f>'3. DATA TEKNIS JALAN'!G88</f>
        <v>0+600</v>
      </c>
      <c r="H87" s="145" t="s">
        <v>435</v>
      </c>
      <c r="I87" s="138"/>
      <c r="J87" s="138" t="str">
        <f>'Template-KONDISI'!H88</f>
        <v>B</v>
      </c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JALAN'!F89</f>
        <v>0+600</v>
      </c>
      <c r="G88" s="145" t="str">
        <f>'3. DATA TEKNIS JALAN'!G89</f>
        <v>0+800</v>
      </c>
      <c r="H88" s="145" t="s">
        <v>435</v>
      </c>
      <c r="I88" s="138"/>
      <c r="J88" s="138" t="str">
        <f>'Template-KONDISI'!H89</f>
        <v>B</v>
      </c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JALAN'!F90</f>
        <v>0+800</v>
      </c>
      <c r="G89" s="145" t="str">
        <f>'3. DATA TEKNIS JALAN'!G90</f>
        <v>1+000</v>
      </c>
      <c r="H89" s="145" t="s">
        <v>435</v>
      </c>
      <c r="I89" s="138"/>
      <c r="J89" s="138" t="str">
        <f>'Template-KONDISI'!H90</f>
        <v>B</v>
      </c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JALAN'!F91</f>
        <v>1+000</v>
      </c>
      <c r="G90" s="145" t="str">
        <f>'3. DATA TEKNIS JALAN'!G91</f>
        <v>1+200</v>
      </c>
      <c r="H90" s="145" t="s">
        <v>435</v>
      </c>
      <c r="I90" s="138"/>
      <c r="J90" s="138" t="str">
        <f>'Template-KONDISI'!H91</f>
        <v>B</v>
      </c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JALAN'!F92</f>
        <v>1+200</v>
      </c>
      <c r="G91" s="145" t="str">
        <f>'3. DATA TEKNIS JALAN'!G92</f>
        <v>1+400</v>
      </c>
      <c r="H91" s="145" t="s">
        <v>435</v>
      </c>
      <c r="I91" s="138"/>
      <c r="J91" s="138" t="str">
        <f>'Template-KONDISI'!H92</f>
        <v>B</v>
      </c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JALAN'!F93</f>
        <v>1+400</v>
      </c>
      <c r="G92" s="145" t="str">
        <f>'3. DATA TEKNIS JALAN'!G93</f>
        <v>1+600</v>
      </c>
      <c r="H92" s="145" t="s">
        <v>435</v>
      </c>
      <c r="I92" s="138"/>
      <c r="J92" s="138" t="str">
        <f>'Template-KONDISI'!H93</f>
        <v>B</v>
      </c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JALAN'!F94</f>
        <v>1+600</v>
      </c>
      <c r="G93" s="145" t="str">
        <f>'3. DATA TEKNIS JALAN'!G94</f>
        <v>1+800</v>
      </c>
      <c r="H93" s="145" t="s">
        <v>435</v>
      </c>
      <c r="I93" s="138"/>
      <c r="J93" s="138" t="str">
        <f>'Template-KONDISI'!H94</f>
        <v>B</v>
      </c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JALAN'!F95</f>
        <v>1+800</v>
      </c>
      <c r="G94" s="145" t="str">
        <f>'3. DATA TEKNIS JALAN'!G95</f>
        <v>2+000</v>
      </c>
      <c r="H94" s="145" t="s">
        <v>435</v>
      </c>
      <c r="I94" s="138"/>
      <c r="J94" s="138" t="str">
        <f>'Template-KONDISI'!H95</f>
        <v>B</v>
      </c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JALAN'!F96</f>
        <v>2+000</v>
      </c>
      <c r="G95" s="145" t="str">
        <f>'3. DATA TEKNIS JALAN'!G96</f>
        <v>2+200</v>
      </c>
      <c r="H95" s="145" t="s">
        <v>435</v>
      </c>
      <c r="I95" s="138"/>
      <c r="J95" s="138" t="str">
        <f>'Template-KONDISI'!H96</f>
        <v>B</v>
      </c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JALAN'!F97</f>
        <v>2+200</v>
      </c>
      <c r="G96" s="145" t="str">
        <f>'3. DATA TEKNIS JALAN'!G97</f>
        <v>2+240</v>
      </c>
      <c r="H96" s="145" t="s">
        <v>435</v>
      </c>
      <c r="I96" s="138"/>
      <c r="J96" s="138" t="str">
        <f>'Template-KONDISI'!H97</f>
        <v>B</v>
      </c>
      <c r="K96" s="146"/>
      <c r="L96" s="146"/>
    </row>
    <row r="97" spans="2:12" s="141" customFormat="1" ht="20.100000000000001" customHeight="1">
      <c r="B97" s="142">
        <f>'3. DATA TEKNIS JALAN'!B98</f>
        <v>18</v>
      </c>
      <c r="C97" s="142" t="str">
        <f>'3. DATA TEKNIS JALAN'!C98</f>
        <v>1,018</v>
      </c>
      <c r="D97" s="143" t="str">
        <f>'3. DATA TEKNIS JALAN'!D98</f>
        <v>Kopral Tanwir</v>
      </c>
      <c r="E97" s="144">
        <f>'3. DATA TEKNIS JALAN'!E98</f>
        <v>1.1200000000000001</v>
      </c>
      <c r="F97" s="145" t="str">
        <f>'3. DATA TEKNIS JALAN'!F98</f>
        <v>0+000</v>
      </c>
      <c r="G97" s="145" t="str">
        <f>'3. DATA TEKNIS JALAN'!G98</f>
        <v>0+200</v>
      </c>
      <c r="H97" s="145" t="s">
        <v>435</v>
      </c>
      <c r="I97" s="138"/>
      <c r="J97" s="138" t="str">
        <f>'Template-KONDISI'!H98</f>
        <v>B</v>
      </c>
      <c r="K97" s="146"/>
      <c r="L97" s="146"/>
    </row>
    <row r="98" spans="2:12" s="141" customFormat="1" ht="20.100000000000001" customHeight="1">
      <c r="B98" s="142"/>
      <c r="C98" s="142"/>
      <c r="D98" s="143"/>
      <c r="E98" s="144"/>
      <c r="F98" s="145" t="str">
        <f>'3. DATA TEKNIS JALAN'!F99</f>
        <v>0+200</v>
      </c>
      <c r="G98" s="145" t="str">
        <f>'3. DATA TEKNIS JALAN'!G99</f>
        <v>0+400</v>
      </c>
      <c r="H98" s="145" t="s">
        <v>435</v>
      </c>
      <c r="I98" s="138"/>
      <c r="J98" s="138" t="str">
        <f>'Template-KONDISI'!H99</f>
        <v>B</v>
      </c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JALAN'!F100</f>
        <v>0+400</v>
      </c>
      <c r="G99" s="145" t="str">
        <f>'3. DATA TEKNIS JALAN'!G100</f>
        <v>0+600</v>
      </c>
      <c r="H99" s="145" t="s">
        <v>435</v>
      </c>
      <c r="I99" s="138"/>
      <c r="J99" s="138" t="str">
        <f>'Template-KONDISI'!H100</f>
        <v>B</v>
      </c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JALAN'!F101</f>
        <v>0+600</v>
      </c>
      <c r="G100" s="145" t="str">
        <f>'3. DATA TEKNIS JALAN'!G101</f>
        <v>0+800</v>
      </c>
      <c r="H100" s="145" t="s">
        <v>435</v>
      </c>
      <c r="I100" s="138"/>
      <c r="J100" s="138" t="str">
        <f>'Template-KONDISI'!H101</f>
        <v>B</v>
      </c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JALAN'!F102</f>
        <v>0+800</v>
      </c>
      <c r="G101" s="145" t="str">
        <f>'3. DATA TEKNIS JALAN'!G102</f>
        <v>1+000</v>
      </c>
      <c r="H101" s="145" t="s">
        <v>435</v>
      </c>
      <c r="I101" s="138"/>
      <c r="J101" s="138" t="str">
        <f>'Template-KONDISI'!H102</f>
        <v>S</v>
      </c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JALAN'!F103</f>
        <v>1+000</v>
      </c>
      <c r="G102" s="145" t="str">
        <f>'3. DATA TEKNIS JALAN'!G103</f>
        <v>1+100</v>
      </c>
      <c r="H102" s="145" t="s">
        <v>435</v>
      </c>
      <c r="I102" s="138"/>
      <c r="J102" s="138" t="str">
        <f>'Template-KONDISI'!H103</f>
        <v>B</v>
      </c>
      <c r="K102" s="146"/>
      <c r="L102" s="146"/>
    </row>
    <row r="103" spans="2:12" s="141" customFormat="1" ht="20.100000000000001" customHeight="1">
      <c r="B103" s="142">
        <f>'3. DATA TEKNIS JALAN'!B104</f>
        <v>19</v>
      </c>
      <c r="C103" s="142" t="str">
        <f>'3. DATA TEKNIS JALAN'!C104</f>
        <v>1,019</v>
      </c>
      <c r="D103" s="143" t="str">
        <f>'3. DATA TEKNIS JALAN'!D104</f>
        <v>Cahyana Baru</v>
      </c>
      <c r="E103" s="144">
        <f>'3. DATA TEKNIS JALAN'!E104</f>
        <v>1.64</v>
      </c>
      <c r="F103" s="145" t="str">
        <f>'3. DATA TEKNIS JALAN'!F104</f>
        <v>0+000</v>
      </c>
      <c r="G103" s="145" t="str">
        <f>'3. DATA TEKNIS JALAN'!G104</f>
        <v>0+200</v>
      </c>
      <c r="H103" s="145" t="s">
        <v>435</v>
      </c>
      <c r="I103" s="138"/>
      <c r="J103" s="138" t="str">
        <f>'Template-KONDISI'!H104</f>
        <v>B</v>
      </c>
      <c r="K103" s="146"/>
      <c r="L103" s="146"/>
    </row>
    <row r="104" spans="2:12" s="141" customFormat="1" ht="20.100000000000001" customHeight="1">
      <c r="B104" s="142"/>
      <c r="C104" s="142"/>
      <c r="D104" s="143"/>
      <c r="E104" s="144"/>
      <c r="F104" s="145" t="str">
        <f>'3. DATA TEKNIS JALAN'!F105</f>
        <v>0+200</v>
      </c>
      <c r="G104" s="145" t="str">
        <f>'3. DATA TEKNIS JALAN'!G105</f>
        <v>0+400</v>
      </c>
      <c r="H104" s="145" t="s">
        <v>435</v>
      </c>
      <c r="I104" s="138"/>
      <c r="J104" s="138" t="str">
        <f>'Template-KONDISI'!H105</f>
        <v>B</v>
      </c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JALAN'!F106</f>
        <v>0+400</v>
      </c>
      <c r="G105" s="145" t="str">
        <f>'3. DATA TEKNIS JALAN'!G106</f>
        <v>0+600</v>
      </c>
      <c r="H105" s="145" t="s">
        <v>435</v>
      </c>
      <c r="I105" s="138"/>
      <c r="J105" s="138" t="str">
        <f>'Template-KONDISI'!H106</f>
        <v>B</v>
      </c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JALAN'!F107</f>
        <v>0+600</v>
      </c>
      <c r="G106" s="145" t="str">
        <f>'3. DATA TEKNIS JALAN'!G107</f>
        <v>0+800</v>
      </c>
      <c r="H106" s="145" t="s">
        <v>435</v>
      </c>
      <c r="I106" s="138"/>
      <c r="J106" s="138" t="str">
        <f>'Template-KONDISI'!H107</f>
        <v>B</v>
      </c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JALAN'!F108</f>
        <v>0+800</v>
      </c>
      <c r="G107" s="145" t="str">
        <f>'3. DATA TEKNIS JALAN'!G108</f>
        <v>1+000</v>
      </c>
      <c r="H107" s="145" t="s">
        <v>435</v>
      </c>
      <c r="I107" s="138"/>
      <c r="J107" s="138" t="str">
        <f>'Template-KONDISI'!H108</f>
        <v>B</v>
      </c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JALAN'!F109</f>
        <v>1+000</v>
      </c>
      <c r="G108" s="145" t="str">
        <f>'3. DATA TEKNIS JALAN'!G109</f>
        <v>1+200</v>
      </c>
      <c r="H108" s="145" t="s">
        <v>435</v>
      </c>
      <c r="I108" s="138"/>
      <c r="J108" s="138" t="str">
        <f>'Template-KONDISI'!H109</f>
        <v>B</v>
      </c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JALAN'!F110</f>
        <v>1+200</v>
      </c>
      <c r="G109" s="145" t="str">
        <f>'3. DATA TEKNIS JALAN'!G110</f>
        <v>1+400</v>
      </c>
      <c r="H109" s="145" t="s">
        <v>435</v>
      </c>
      <c r="I109" s="138"/>
      <c r="J109" s="138" t="str">
        <f>'Template-KONDISI'!H110</f>
        <v>B</v>
      </c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JALAN'!F111</f>
        <v>1+400</v>
      </c>
      <c r="G110" s="145" t="str">
        <f>'3. DATA TEKNIS JALAN'!G111</f>
        <v>1+600</v>
      </c>
      <c r="H110" s="145" t="s">
        <v>435</v>
      </c>
      <c r="I110" s="138"/>
      <c r="J110" s="138" t="str">
        <f>'Template-KONDISI'!H111</f>
        <v>B</v>
      </c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JALAN'!F112</f>
        <v>1+600</v>
      </c>
      <c r="G111" s="145" t="str">
        <f>'3. DATA TEKNIS JALAN'!G112</f>
        <v>1+640</v>
      </c>
      <c r="H111" s="145" t="s">
        <v>435</v>
      </c>
      <c r="I111" s="138"/>
      <c r="J111" s="138" t="str">
        <f>'Template-KONDISI'!H112</f>
        <v>B</v>
      </c>
      <c r="K111" s="146"/>
      <c r="L111" s="146"/>
    </row>
    <row r="112" spans="2:12" s="141" customFormat="1" ht="20.100000000000001" customHeight="1">
      <c r="B112" s="142">
        <f>'3. DATA TEKNIS JALAN'!B113</f>
        <v>20</v>
      </c>
      <c r="C112" s="142" t="str">
        <f>'3. DATA TEKNIS JALAN'!C113</f>
        <v>1,020</v>
      </c>
      <c r="D112" s="143" t="str">
        <f>'3. DATA TEKNIS JALAN'!D113</f>
        <v>Dipokusumo</v>
      </c>
      <c r="E112" s="144">
        <f>'3. DATA TEKNIS JALAN'!E113</f>
        <v>0.32</v>
      </c>
      <c r="F112" s="145" t="str">
        <f>'3. DATA TEKNIS JALAN'!F113</f>
        <v>0+000</v>
      </c>
      <c r="G112" s="145" t="str">
        <f>'3. DATA TEKNIS JALAN'!G113</f>
        <v>0+200</v>
      </c>
      <c r="H112" s="145" t="s">
        <v>435</v>
      </c>
      <c r="I112" s="138"/>
      <c r="J112" s="138" t="str">
        <f>'Template-KONDISI'!H113</f>
        <v>B</v>
      </c>
      <c r="K112" s="146"/>
      <c r="L112" s="146"/>
    </row>
    <row r="113" spans="2:12" s="141" customFormat="1" ht="20.100000000000001" customHeight="1">
      <c r="B113" s="142"/>
      <c r="C113" s="142"/>
      <c r="D113" s="143"/>
      <c r="E113" s="144"/>
      <c r="F113" s="145" t="str">
        <f>'3. DATA TEKNIS JALAN'!F114</f>
        <v>0+200</v>
      </c>
      <c r="G113" s="145" t="str">
        <f>'3. DATA TEKNIS JALAN'!G114</f>
        <v>0+320</v>
      </c>
      <c r="H113" s="145" t="s">
        <v>435</v>
      </c>
      <c r="I113" s="138"/>
      <c r="J113" s="138" t="str">
        <f>'Template-KONDISI'!H114</f>
        <v>B</v>
      </c>
      <c r="K113" s="146"/>
      <c r="L113" s="146"/>
    </row>
    <row r="114" spans="2:12" s="141" customFormat="1" ht="20.100000000000001" customHeight="1">
      <c r="B114" s="142">
        <f>'3. DATA TEKNIS JALAN'!B115</f>
        <v>21</v>
      </c>
      <c r="C114" s="142" t="str">
        <f>'3. DATA TEKNIS JALAN'!C115</f>
        <v>1,021</v>
      </c>
      <c r="D114" s="143" t="str">
        <f>'3. DATA TEKNIS JALAN'!D115</f>
        <v>Achmad Nur</v>
      </c>
      <c r="E114" s="144">
        <f>'3. DATA TEKNIS JALAN'!E115</f>
        <v>0.31</v>
      </c>
      <c r="F114" s="145" t="str">
        <f>'3. DATA TEKNIS JALAN'!F115</f>
        <v>0+000</v>
      </c>
      <c r="G114" s="145" t="str">
        <f>'3. DATA TEKNIS JALAN'!G115</f>
        <v>0+200</v>
      </c>
      <c r="H114" s="145" t="s">
        <v>435</v>
      </c>
      <c r="I114" s="138"/>
      <c r="J114" s="138" t="str">
        <f>'Template-KONDISI'!H115</f>
        <v>B</v>
      </c>
      <c r="K114" s="146"/>
      <c r="L114" s="146"/>
    </row>
    <row r="115" spans="2:12" s="141" customFormat="1" ht="20.100000000000001" customHeight="1">
      <c r="B115" s="142"/>
      <c r="C115" s="142"/>
      <c r="D115" s="143"/>
      <c r="E115" s="144"/>
      <c r="F115" s="145" t="str">
        <f>'3. DATA TEKNIS JALAN'!F116</f>
        <v>0+200</v>
      </c>
      <c r="G115" s="145" t="str">
        <f>'3. DATA TEKNIS JALAN'!G116</f>
        <v>0+300</v>
      </c>
      <c r="H115" s="145" t="s">
        <v>435</v>
      </c>
      <c r="I115" s="138"/>
      <c r="J115" s="138" t="str">
        <f>'Template-KONDISI'!H116</f>
        <v>B</v>
      </c>
      <c r="K115" s="146"/>
      <c r="L115" s="146"/>
    </row>
    <row r="116" spans="2:12" s="141" customFormat="1" ht="20.100000000000001" customHeight="1">
      <c r="B116" s="142">
        <f>'3. DATA TEKNIS JALAN'!B117</f>
        <v>22</v>
      </c>
      <c r="C116" s="142" t="str">
        <f>'3. DATA TEKNIS JALAN'!C117</f>
        <v>1,022</v>
      </c>
      <c r="D116" s="143" t="str">
        <f>'3. DATA TEKNIS JALAN'!D117</f>
        <v>Serma Jumiran</v>
      </c>
      <c r="E116" s="144">
        <f>'3. DATA TEKNIS JALAN'!E117</f>
        <v>0.31</v>
      </c>
      <c r="F116" s="145" t="str">
        <f>'3. DATA TEKNIS JALAN'!F117</f>
        <v>0+000</v>
      </c>
      <c r="G116" s="145" t="str">
        <f>'3. DATA TEKNIS JALAN'!G117</f>
        <v>0+200</v>
      </c>
      <c r="H116" s="145" t="s">
        <v>435</v>
      </c>
      <c r="I116" s="138"/>
      <c r="J116" s="138" t="str">
        <f>'Template-KONDISI'!H117</f>
        <v>B</v>
      </c>
      <c r="K116" s="146"/>
      <c r="L116" s="146"/>
    </row>
    <row r="117" spans="2:12" s="141" customFormat="1" ht="20.100000000000001" customHeight="1">
      <c r="B117" s="142"/>
      <c r="C117" s="142"/>
      <c r="D117" s="143"/>
      <c r="E117" s="144"/>
      <c r="F117" s="145" t="str">
        <f>'3. DATA TEKNIS JALAN'!F118</f>
        <v>0+200</v>
      </c>
      <c r="G117" s="145" t="str">
        <f>'3. DATA TEKNIS JALAN'!G118</f>
        <v>0+310</v>
      </c>
      <c r="H117" s="145" t="s">
        <v>435</v>
      </c>
      <c r="I117" s="138"/>
      <c r="J117" s="138" t="str">
        <f>'Template-KONDISI'!H118</f>
        <v>B</v>
      </c>
      <c r="K117" s="146"/>
      <c r="L117" s="146"/>
    </row>
    <row r="118" spans="2:12" s="141" customFormat="1" ht="20.100000000000001" customHeight="1">
      <c r="B118" s="142">
        <f>'3. DATA TEKNIS JALAN'!B119</f>
        <v>23</v>
      </c>
      <c r="C118" s="142" t="str">
        <f>'3. DATA TEKNIS JALAN'!C119</f>
        <v>1,023</v>
      </c>
      <c r="D118" s="143" t="str">
        <f>'3. DATA TEKNIS JALAN'!D119</f>
        <v>Pasukan Pelajar Imam</v>
      </c>
      <c r="E118" s="144">
        <f>'3. DATA TEKNIS JALAN'!E119</f>
        <v>0.28000000000000003</v>
      </c>
      <c r="F118" s="145" t="str">
        <f>'3. DATA TEKNIS JALAN'!F119</f>
        <v>0+000</v>
      </c>
      <c r="G118" s="145" t="str">
        <f>'3. DATA TEKNIS JALAN'!G119</f>
        <v>0+200</v>
      </c>
      <c r="H118" s="145" t="s">
        <v>435</v>
      </c>
      <c r="I118" s="138"/>
      <c r="J118" s="138" t="str">
        <f>'Template-KONDISI'!H119</f>
        <v>B</v>
      </c>
      <c r="K118" s="146"/>
      <c r="L118" s="146"/>
    </row>
    <row r="119" spans="2:12" s="141" customFormat="1" ht="20.100000000000001" customHeight="1">
      <c r="B119" s="142"/>
      <c r="C119" s="142"/>
      <c r="D119" s="143"/>
      <c r="E119" s="144"/>
      <c r="F119" s="145" t="str">
        <f>'3. DATA TEKNIS JALAN'!F120</f>
        <v>0+200</v>
      </c>
      <c r="G119" s="145" t="str">
        <f>'3. DATA TEKNIS JALAN'!G120</f>
        <v>0+280</v>
      </c>
      <c r="H119" s="145" t="s">
        <v>435</v>
      </c>
      <c r="I119" s="138"/>
      <c r="J119" s="138" t="str">
        <f>'Template-KONDISI'!H120</f>
        <v>B</v>
      </c>
      <c r="K119" s="146"/>
      <c r="L119" s="146"/>
    </row>
    <row r="120" spans="2:12" s="141" customFormat="1" ht="20.100000000000001" customHeight="1">
      <c r="B120" s="142">
        <f>'3. DATA TEKNIS JALAN'!B121</f>
        <v>24</v>
      </c>
      <c r="C120" s="142" t="str">
        <f>'3. DATA TEKNIS JALAN'!C121</f>
        <v>1,024</v>
      </c>
      <c r="D120" s="143" t="str">
        <f>'3. DATA TEKNIS JALAN'!D121</f>
        <v>Narasoma</v>
      </c>
      <c r="E120" s="144">
        <f>'3. DATA TEKNIS JALAN'!E121</f>
        <v>0.54</v>
      </c>
      <c r="F120" s="145" t="str">
        <f>'3. DATA TEKNIS JALAN'!F121</f>
        <v>0+000</v>
      </c>
      <c r="G120" s="145" t="str">
        <f>'3. DATA TEKNIS JALAN'!G121</f>
        <v>0+200</v>
      </c>
      <c r="H120" s="145" t="s">
        <v>435</v>
      </c>
      <c r="I120" s="138"/>
      <c r="J120" s="138" t="str">
        <f>'Template-KONDISI'!H121</f>
        <v>B</v>
      </c>
      <c r="K120" s="146"/>
      <c r="L120" s="146"/>
    </row>
    <row r="121" spans="2:12" s="141" customFormat="1" ht="20.100000000000001" customHeight="1">
      <c r="B121" s="142"/>
      <c r="C121" s="142"/>
      <c r="D121" s="143"/>
      <c r="E121" s="144"/>
      <c r="F121" s="145" t="str">
        <f>'3. DATA TEKNIS JALAN'!F122</f>
        <v>0+200</v>
      </c>
      <c r="G121" s="145" t="str">
        <f>'3. DATA TEKNIS JALAN'!G122</f>
        <v>0+400</v>
      </c>
      <c r="H121" s="145" t="s">
        <v>435</v>
      </c>
      <c r="I121" s="138"/>
      <c r="J121" s="138" t="str">
        <f>'Template-KONDISI'!H122</f>
        <v>B</v>
      </c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JALAN'!F123</f>
        <v>0+400</v>
      </c>
      <c r="G122" s="145" t="str">
        <f>'3. DATA TEKNIS JALAN'!G123</f>
        <v>0+540</v>
      </c>
      <c r="H122" s="145" t="s">
        <v>435</v>
      </c>
      <c r="I122" s="138"/>
      <c r="J122" s="138" t="str">
        <f>'Template-KONDISI'!H123</f>
        <v>B</v>
      </c>
      <c r="K122" s="146"/>
      <c r="L122" s="146"/>
    </row>
    <row r="123" spans="2:12" s="141" customFormat="1" ht="20.100000000000001" customHeight="1">
      <c r="B123" s="142">
        <f>'3. DATA TEKNIS JALAN'!B124</f>
        <v>25</v>
      </c>
      <c r="C123" s="142" t="str">
        <f>'3. DATA TEKNIS JALAN'!C124</f>
        <v>1,025</v>
      </c>
      <c r="D123" s="143" t="str">
        <f>'3. DATA TEKNIS JALAN'!D124</f>
        <v>Sidodadi</v>
      </c>
      <c r="E123" s="144">
        <f>'3. DATA TEKNIS JALAN'!E124</f>
        <v>0.18</v>
      </c>
      <c r="F123" s="145" t="str">
        <f>'3. DATA TEKNIS JALAN'!F124</f>
        <v>0+000</v>
      </c>
      <c r="G123" s="145" t="str">
        <f>'3. DATA TEKNIS JALAN'!G124</f>
        <v>0+180</v>
      </c>
      <c r="H123" s="145" t="s">
        <v>435</v>
      </c>
      <c r="I123" s="138"/>
      <c r="J123" s="138" t="str">
        <f>'Template-KONDISI'!H124</f>
        <v>B</v>
      </c>
      <c r="K123" s="146"/>
      <c r="L123" s="146"/>
    </row>
    <row r="124" spans="2:12" s="141" customFormat="1" ht="20.100000000000001" customHeight="1">
      <c r="B124" s="142">
        <f>'3. DATA TEKNIS JALAN'!B125</f>
        <v>26</v>
      </c>
      <c r="C124" s="142" t="str">
        <f>'3. DATA TEKNIS JALAN'!C125</f>
        <v>1,026</v>
      </c>
      <c r="D124" s="143" t="str">
        <f>'3. DATA TEKNIS JALAN'!D125</f>
        <v>Letnan Achmadi</v>
      </c>
      <c r="E124" s="144">
        <f>'3. DATA TEKNIS JALAN'!E125</f>
        <v>0.32</v>
      </c>
      <c r="F124" s="145" t="str">
        <f>'3. DATA TEKNIS JALAN'!F125</f>
        <v>0+000</v>
      </c>
      <c r="G124" s="145" t="str">
        <f>'3. DATA TEKNIS JALAN'!G125</f>
        <v>0+200</v>
      </c>
      <c r="H124" s="145" t="s">
        <v>435</v>
      </c>
      <c r="I124" s="138"/>
      <c r="J124" s="138" t="str">
        <f>'Template-KONDISI'!H125</f>
        <v>B</v>
      </c>
      <c r="K124" s="146"/>
      <c r="L124" s="146"/>
    </row>
    <row r="125" spans="2:12" s="141" customFormat="1" ht="20.100000000000001" customHeight="1">
      <c r="B125" s="142"/>
      <c r="C125" s="142"/>
      <c r="D125" s="143"/>
      <c r="E125" s="144"/>
      <c r="F125" s="145" t="str">
        <f>'3. DATA TEKNIS JALAN'!F126</f>
        <v>0+200</v>
      </c>
      <c r="G125" s="145" t="str">
        <f>'3. DATA TEKNIS JALAN'!G126</f>
        <v>0+320</v>
      </c>
      <c r="H125" s="145" t="s">
        <v>435</v>
      </c>
      <c r="I125" s="138"/>
      <c r="J125" s="138" t="str">
        <f>'Template-KONDISI'!H126</f>
        <v>B</v>
      </c>
      <c r="K125" s="146"/>
      <c r="L125" s="146"/>
    </row>
    <row r="126" spans="2:12" s="141" customFormat="1" ht="20.100000000000001" customHeight="1">
      <c r="B126" s="142">
        <f>'3. DATA TEKNIS JALAN'!B127</f>
        <v>27</v>
      </c>
      <c r="C126" s="142" t="str">
        <f>'3. DATA TEKNIS JALAN'!C127</f>
        <v>1,027</v>
      </c>
      <c r="D126" s="143" t="str">
        <f>'3. DATA TEKNIS JALAN'!D127</f>
        <v>Pucungrumbak</v>
      </c>
      <c r="E126" s="144">
        <f>'3. DATA TEKNIS JALAN'!E127</f>
        <v>0.47</v>
      </c>
      <c r="F126" s="145" t="str">
        <f>'3. DATA TEKNIS JALAN'!F127</f>
        <v>0+000</v>
      </c>
      <c r="G126" s="145" t="str">
        <f>'3. DATA TEKNIS JALAN'!G127</f>
        <v>0+200</v>
      </c>
      <c r="H126" s="145" t="s">
        <v>435</v>
      </c>
      <c r="I126" s="138"/>
      <c r="J126" s="138" t="str">
        <f>'Template-KONDISI'!H127</f>
        <v>S</v>
      </c>
      <c r="K126" s="146"/>
      <c r="L126" s="146"/>
    </row>
    <row r="127" spans="2:12" s="141" customFormat="1" ht="20.100000000000001" customHeight="1">
      <c r="B127" s="142"/>
      <c r="C127" s="142"/>
      <c r="D127" s="143"/>
      <c r="E127" s="144"/>
      <c r="F127" s="145" t="str">
        <f>'3. DATA TEKNIS JALAN'!F128</f>
        <v>0+200</v>
      </c>
      <c r="G127" s="145" t="str">
        <f>'3. DATA TEKNIS JALAN'!G128</f>
        <v>0+400</v>
      </c>
      <c r="H127" s="145" t="s">
        <v>435</v>
      </c>
      <c r="I127" s="138"/>
      <c r="J127" s="138" t="str">
        <f>'Template-KONDISI'!H128</f>
        <v>B</v>
      </c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JALAN'!F129</f>
        <v>0+400</v>
      </c>
      <c r="G128" s="145" t="str">
        <f>'3. DATA TEKNIS JALAN'!G129</f>
        <v>0+470</v>
      </c>
      <c r="H128" s="145" t="s">
        <v>435</v>
      </c>
      <c r="I128" s="138"/>
      <c r="J128" s="138" t="str">
        <f>'Template-KONDISI'!H129</f>
        <v>S</v>
      </c>
      <c r="K128" s="146"/>
      <c r="L128" s="146"/>
    </row>
    <row r="129" spans="2:12" s="141" customFormat="1" ht="20.100000000000001" customHeight="1">
      <c r="B129" s="142">
        <f>'3. DATA TEKNIS JALAN'!B130</f>
        <v>28</v>
      </c>
      <c r="C129" s="142" t="str">
        <f>'3. DATA TEKNIS JALAN'!C130</f>
        <v>1,028</v>
      </c>
      <c r="D129" s="143" t="str">
        <f>'3. DATA TEKNIS JALAN'!D130</f>
        <v>Wiramenggala</v>
      </c>
      <c r="E129" s="144">
        <f>'3. DATA TEKNIS JALAN'!E130</f>
        <v>1.02</v>
      </c>
      <c r="F129" s="145" t="str">
        <f>'3. DATA TEKNIS JALAN'!F130</f>
        <v>0+000</v>
      </c>
      <c r="G129" s="145" t="str">
        <f>'3. DATA TEKNIS JALAN'!G130</f>
        <v>0+200</v>
      </c>
      <c r="H129" s="145" t="s">
        <v>435</v>
      </c>
      <c r="I129" s="138"/>
      <c r="J129" s="138" t="str">
        <f>'Template-KONDISI'!H130</f>
        <v>B</v>
      </c>
      <c r="K129" s="146"/>
      <c r="L129" s="146"/>
    </row>
    <row r="130" spans="2:12" s="141" customFormat="1" ht="20.100000000000001" customHeight="1">
      <c r="B130" s="142"/>
      <c r="C130" s="142"/>
      <c r="D130" s="143"/>
      <c r="E130" s="144"/>
      <c r="F130" s="145" t="str">
        <f>'3. DATA TEKNIS JALAN'!F131</f>
        <v>0+200</v>
      </c>
      <c r="G130" s="145" t="str">
        <f>'3. DATA TEKNIS JALAN'!G131</f>
        <v>0+400</v>
      </c>
      <c r="H130" s="145" t="s">
        <v>435</v>
      </c>
      <c r="I130" s="138"/>
      <c r="J130" s="138" t="str">
        <f>'Template-KONDISI'!H131</f>
        <v>B</v>
      </c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JALAN'!F132</f>
        <v>0+400</v>
      </c>
      <c r="G131" s="145" t="str">
        <f>'3. DATA TEKNIS JALAN'!G132</f>
        <v>0+600</v>
      </c>
      <c r="H131" s="145" t="s">
        <v>435</v>
      </c>
      <c r="I131" s="138"/>
      <c r="J131" s="138" t="str">
        <f>'Template-KONDISI'!H132</f>
        <v>B</v>
      </c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JALAN'!F133</f>
        <v>0+600</v>
      </c>
      <c r="G132" s="145" t="str">
        <f>'3. DATA TEKNIS JALAN'!G133</f>
        <v>0+800</v>
      </c>
      <c r="H132" s="145" t="s">
        <v>435</v>
      </c>
      <c r="I132" s="138"/>
      <c r="J132" s="138" t="str">
        <f>'Template-KONDISI'!H133</f>
        <v>B</v>
      </c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JALAN'!F134</f>
        <v>0+800</v>
      </c>
      <c r="G133" s="145" t="str">
        <f>'3. DATA TEKNIS JALAN'!G134</f>
        <v>1+020</v>
      </c>
      <c r="H133" s="145" t="s">
        <v>435</v>
      </c>
      <c r="I133" s="138"/>
      <c r="J133" s="138" t="str">
        <f>'Template-KONDISI'!H134</f>
        <v>B</v>
      </c>
      <c r="K133" s="146"/>
      <c r="L133" s="146"/>
    </row>
    <row r="134" spans="2:12" s="141" customFormat="1" ht="20.100000000000001" customHeight="1">
      <c r="B134" s="142">
        <f>'3. DATA TEKNIS JALAN'!B135</f>
        <v>29</v>
      </c>
      <c r="C134" s="142" t="str">
        <f>'3. DATA TEKNIS JALAN'!C135</f>
        <v>1,029</v>
      </c>
      <c r="D134" s="143" t="str">
        <f>'3. DATA TEKNIS JALAN'!D135</f>
        <v>Wiramuda</v>
      </c>
      <c r="E134" s="144">
        <f>'3. DATA TEKNIS JALAN'!E135</f>
        <v>0.98</v>
      </c>
      <c r="F134" s="145" t="str">
        <f>'3. DATA TEKNIS JALAN'!F135</f>
        <v>0+000</v>
      </c>
      <c r="G134" s="145" t="str">
        <f>'3. DATA TEKNIS JALAN'!G135</f>
        <v>0+200</v>
      </c>
      <c r="H134" s="145" t="s">
        <v>435</v>
      </c>
      <c r="I134" s="138"/>
      <c r="J134" s="138" t="str">
        <f>'Template-KONDISI'!H135</f>
        <v>B</v>
      </c>
      <c r="K134" s="146"/>
      <c r="L134" s="146"/>
    </row>
    <row r="135" spans="2:12" s="141" customFormat="1" ht="20.100000000000001" customHeight="1">
      <c r="B135" s="142"/>
      <c r="C135" s="142"/>
      <c r="D135" s="143"/>
      <c r="E135" s="144"/>
      <c r="F135" s="145" t="str">
        <f>'3. DATA TEKNIS JALAN'!F136</f>
        <v>0+200</v>
      </c>
      <c r="G135" s="145" t="str">
        <f>'3. DATA TEKNIS JALAN'!G136</f>
        <v>0+400</v>
      </c>
      <c r="H135" s="145" t="s">
        <v>435</v>
      </c>
      <c r="I135" s="138"/>
      <c r="J135" s="138" t="str">
        <f>'Template-KONDISI'!H136</f>
        <v>B</v>
      </c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JALAN'!F137</f>
        <v>0+400</v>
      </c>
      <c r="G136" s="145" t="str">
        <f>'3. DATA TEKNIS JALAN'!G137</f>
        <v>0+600</v>
      </c>
      <c r="H136" s="145" t="s">
        <v>435</v>
      </c>
      <c r="I136" s="138"/>
      <c r="J136" s="138" t="str">
        <f>'Template-KONDISI'!H137</f>
        <v>B</v>
      </c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JALAN'!F138</f>
        <v>0+600</v>
      </c>
      <c r="G137" s="145" t="str">
        <f>'3. DATA TEKNIS JALAN'!G138</f>
        <v>0+800</v>
      </c>
      <c r="H137" s="145" t="s">
        <v>435</v>
      </c>
      <c r="I137" s="138"/>
      <c r="J137" s="138" t="str">
        <f>'Template-KONDISI'!H138</f>
        <v>B</v>
      </c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JALAN'!F139</f>
        <v>0+800</v>
      </c>
      <c r="G138" s="145" t="str">
        <f>'3. DATA TEKNIS JALAN'!G139</f>
        <v>0+980</v>
      </c>
      <c r="H138" s="145" t="s">
        <v>435</v>
      </c>
      <c r="I138" s="138"/>
      <c r="J138" s="138" t="str">
        <f>'Template-KONDISI'!H139</f>
        <v>B</v>
      </c>
      <c r="K138" s="146"/>
      <c r="L138" s="146"/>
    </row>
    <row r="139" spans="2:12" s="141" customFormat="1" ht="20.100000000000001" customHeight="1">
      <c r="B139" s="142">
        <f>'3. DATA TEKNIS JALAN'!B140</f>
        <v>30</v>
      </c>
      <c r="C139" s="142" t="str">
        <f>'3. DATA TEKNIS JALAN'!C140</f>
        <v>1,030</v>
      </c>
      <c r="D139" s="143" t="str">
        <f>'3. DATA TEKNIS JALAN'!D140</f>
        <v xml:space="preserve">S. Parman - Penambongan </v>
      </c>
      <c r="E139" s="144">
        <f>'3. DATA TEKNIS JALAN'!E140</f>
        <v>0.88</v>
      </c>
      <c r="F139" s="145" t="str">
        <f>'3. DATA TEKNIS JALAN'!F140</f>
        <v>0+000</v>
      </c>
      <c r="G139" s="145" t="str">
        <f>'3. DATA TEKNIS JALAN'!G140</f>
        <v>0+200</v>
      </c>
      <c r="H139" s="145" t="s">
        <v>435</v>
      </c>
      <c r="I139" s="138"/>
      <c r="J139" s="138" t="str">
        <f>'Template-KONDISI'!H140</f>
        <v>B</v>
      </c>
      <c r="K139" s="146"/>
      <c r="L139" s="146"/>
    </row>
    <row r="140" spans="2:12" s="141" customFormat="1" ht="20.100000000000001" customHeight="1">
      <c r="B140" s="142"/>
      <c r="C140" s="142"/>
      <c r="D140" s="143"/>
      <c r="E140" s="144"/>
      <c r="F140" s="145" t="str">
        <f>'3. DATA TEKNIS JALAN'!F141</f>
        <v>0+200</v>
      </c>
      <c r="G140" s="145" t="str">
        <f>'3. DATA TEKNIS JALAN'!G141</f>
        <v>0+400</v>
      </c>
      <c r="H140" s="145" t="s">
        <v>435</v>
      </c>
      <c r="I140" s="138"/>
      <c r="J140" s="138" t="str">
        <f>'Template-KONDISI'!H141</f>
        <v>B</v>
      </c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JALAN'!F142</f>
        <v>0+400</v>
      </c>
      <c r="G141" s="145" t="str">
        <f>'3. DATA TEKNIS JALAN'!G142</f>
        <v>0+600</v>
      </c>
      <c r="H141" s="145" t="s">
        <v>435</v>
      </c>
      <c r="I141" s="138"/>
      <c r="J141" s="138" t="str">
        <f>'Template-KONDISI'!H142</f>
        <v>B</v>
      </c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JALAN'!F143</f>
        <v>0+600</v>
      </c>
      <c r="G142" s="145" t="str">
        <f>'3. DATA TEKNIS JALAN'!G143</f>
        <v>0+800</v>
      </c>
      <c r="H142" s="145" t="s">
        <v>435</v>
      </c>
      <c r="I142" s="138"/>
      <c r="J142" s="138" t="str">
        <f>'Template-KONDISI'!H143</f>
        <v>B</v>
      </c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JALAN'!F144</f>
        <v>0+800</v>
      </c>
      <c r="G143" s="145" t="str">
        <f>'3. DATA TEKNIS JALAN'!G144</f>
        <v>0+880</v>
      </c>
      <c r="H143" s="145" t="s">
        <v>435</v>
      </c>
      <c r="I143" s="138"/>
      <c r="J143" s="138" t="str">
        <f>'Template-KONDISI'!H144</f>
        <v>B</v>
      </c>
      <c r="K143" s="146"/>
      <c r="L143" s="146"/>
    </row>
    <row r="144" spans="2:12" s="141" customFormat="1" ht="20.100000000000001" customHeight="1">
      <c r="B144" s="142">
        <f>'3. DATA TEKNIS JALAN'!B145</f>
        <v>31</v>
      </c>
      <c r="C144" s="142" t="str">
        <f>'3. DATA TEKNIS JALAN'!C145</f>
        <v>1,031</v>
      </c>
      <c r="D144" s="143" t="str">
        <f>'3. DATA TEKNIS JALAN'!D145</f>
        <v>Ketuhu</v>
      </c>
      <c r="E144" s="144">
        <f>'3. DATA TEKNIS JALAN'!E145</f>
        <v>1.01</v>
      </c>
      <c r="F144" s="145" t="str">
        <f>'3. DATA TEKNIS JALAN'!F145</f>
        <v>0+000</v>
      </c>
      <c r="G144" s="145" t="str">
        <f>'3. DATA TEKNIS JALAN'!G145</f>
        <v>0+200</v>
      </c>
      <c r="H144" s="145" t="s">
        <v>435</v>
      </c>
      <c r="I144" s="138"/>
      <c r="J144" s="138" t="str">
        <f>'Template-KONDISI'!H145</f>
        <v>S</v>
      </c>
      <c r="K144" s="146"/>
      <c r="L144" s="146"/>
    </row>
    <row r="145" spans="2:12" s="141" customFormat="1" ht="20.100000000000001" customHeight="1">
      <c r="B145" s="142"/>
      <c r="C145" s="142"/>
      <c r="D145" s="143"/>
      <c r="E145" s="144"/>
      <c r="F145" s="145" t="str">
        <f>'3. DATA TEKNIS JALAN'!F146</f>
        <v>0+200</v>
      </c>
      <c r="G145" s="145" t="str">
        <f>'3. DATA TEKNIS JALAN'!G146</f>
        <v>0+400</v>
      </c>
      <c r="H145" s="145" t="s">
        <v>435</v>
      </c>
      <c r="I145" s="138"/>
      <c r="J145" s="138" t="str">
        <f>'Template-KONDISI'!H146</f>
        <v>B</v>
      </c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JALAN'!F147</f>
        <v>0+400</v>
      </c>
      <c r="G146" s="145" t="str">
        <f>'3. DATA TEKNIS JALAN'!G147</f>
        <v>0+600</v>
      </c>
      <c r="H146" s="145" t="s">
        <v>435</v>
      </c>
      <c r="I146" s="138"/>
      <c r="J146" s="138" t="str">
        <f>'Template-KONDISI'!H147</f>
        <v>S</v>
      </c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JALAN'!F148</f>
        <v>0+600</v>
      </c>
      <c r="G147" s="145" t="str">
        <f>'3. DATA TEKNIS JALAN'!G148</f>
        <v>0+800</v>
      </c>
      <c r="H147" s="145" t="s">
        <v>435</v>
      </c>
      <c r="I147" s="138"/>
      <c r="J147" s="138" t="str">
        <f>'Template-KONDISI'!H148</f>
        <v>B</v>
      </c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JALAN'!F149</f>
        <v>0+800</v>
      </c>
      <c r="G148" s="145" t="str">
        <f>'3. DATA TEKNIS JALAN'!G149</f>
        <v>1+000</v>
      </c>
      <c r="H148" s="145" t="s">
        <v>435</v>
      </c>
      <c r="I148" s="138"/>
      <c r="J148" s="138" t="str">
        <f>'Template-KONDISI'!H149</f>
        <v>B</v>
      </c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JALAN'!F150</f>
        <v>1+000</v>
      </c>
      <c r="G149" s="145" t="str">
        <f>'3. DATA TEKNIS JALAN'!G150</f>
        <v>1+000</v>
      </c>
      <c r="H149" s="145" t="s">
        <v>435</v>
      </c>
      <c r="I149" s="138"/>
      <c r="J149" s="138" t="str">
        <f>'Template-KONDISI'!H150</f>
        <v>B</v>
      </c>
      <c r="K149" s="146"/>
      <c r="L149" s="146"/>
    </row>
    <row r="150" spans="2:12" s="141" customFormat="1" ht="20.100000000000001" customHeight="1">
      <c r="B150" s="142">
        <f>'3. DATA TEKNIS JALAN'!B151</f>
        <v>32</v>
      </c>
      <c r="C150" s="142" t="str">
        <f>'3. DATA TEKNIS JALAN'!C151</f>
        <v>1,032</v>
      </c>
      <c r="D150" s="143" t="str">
        <f>'3. DATA TEKNIS JALAN'!D151</f>
        <v>Kirana</v>
      </c>
      <c r="E150" s="144">
        <f>'3. DATA TEKNIS JALAN'!E151</f>
        <v>0.21</v>
      </c>
      <c r="F150" s="145" t="str">
        <f>'3. DATA TEKNIS JALAN'!F151</f>
        <v>0+000</v>
      </c>
      <c r="G150" s="145" t="str">
        <f>'3. DATA TEKNIS JALAN'!G151</f>
        <v>0+200</v>
      </c>
      <c r="H150" s="145" t="s">
        <v>435</v>
      </c>
      <c r="I150" s="138"/>
      <c r="J150" s="138" t="str">
        <f>'Template-KONDISI'!H151</f>
        <v>B</v>
      </c>
      <c r="K150" s="146"/>
      <c r="L150" s="146"/>
    </row>
    <row r="151" spans="2:12" s="141" customFormat="1" ht="20.100000000000001" customHeight="1">
      <c r="B151" s="142">
        <f>'3. DATA TEKNIS JALAN'!B152</f>
        <v>33</v>
      </c>
      <c r="C151" s="142" t="str">
        <f>'3. DATA TEKNIS JALAN'!C152</f>
        <v>1,033</v>
      </c>
      <c r="D151" s="143" t="str">
        <f>'3. DATA TEKNIS JALAN'!D152</f>
        <v>Lettu Kuseri</v>
      </c>
      <c r="E151" s="144">
        <f>'3. DATA TEKNIS JALAN'!E152</f>
        <v>0.24</v>
      </c>
      <c r="F151" s="145" t="str">
        <f>'3. DATA TEKNIS JALAN'!F152</f>
        <v>0+000</v>
      </c>
      <c r="G151" s="145" t="str">
        <f>'3. DATA TEKNIS JALAN'!G152</f>
        <v>0+200</v>
      </c>
      <c r="H151" s="145" t="s">
        <v>435</v>
      </c>
      <c r="I151" s="138"/>
      <c r="J151" s="138" t="str">
        <f>'Template-KONDISI'!H152</f>
        <v>B</v>
      </c>
      <c r="K151" s="146"/>
      <c r="L151" s="146"/>
    </row>
    <row r="152" spans="2:12" s="141" customFormat="1" ht="20.100000000000001" customHeight="1">
      <c r="B152" s="142"/>
      <c r="C152" s="142"/>
      <c r="D152" s="143"/>
      <c r="E152" s="144"/>
      <c r="F152" s="145" t="str">
        <f>'3. DATA TEKNIS JALAN'!F153</f>
        <v>0+200</v>
      </c>
      <c r="G152" s="145" t="str">
        <f>'3. DATA TEKNIS JALAN'!G153</f>
        <v>0+240</v>
      </c>
      <c r="H152" s="145" t="s">
        <v>435</v>
      </c>
      <c r="I152" s="138"/>
      <c r="J152" s="138" t="str">
        <f>'Template-KONDISI'!H153</f>
        <v>B</v>
      </c>
      <c r="K152" s="146"/>
      <c r="L152" s="146"/>
    </row>
    <row r="153" spans="2:12" s="141" customFormat="1" ht="20.100000000000001" customHeight="1">
      <c r="B153" s="142">
        <f>'3. DATA TEKNIS JALAN'!B154</f>
        <v>34</v>
      </c>
      <c r="C153" s="142" t="str">
        <f>'3. DATA TEKNIS JALAN'!C154</f>
        <v>1,034</v>
      </c>
      <c r="D153" s="143" t="str">
        <f>'3. DATA TEKNIS JALAN'!D154</f>
        <v>Rubiah Sekar</v>
      </c>
      <c r="E153" s="144">
        <f>'3. DATA TEKNIS JALAN'!E154</f>
        <v>0.36</v>
      </c>
      <c r="F153" s="145" t="str">
        <f>'3. DATA TEKNIS JALAN'!F154</f>
        <v>0+000</v>
      </c>
      <c r="G153" s="145" t="str">
        <f>'3. DATA TEKNIS JALAN'!G154</f>
        <v>0+200</v>
      </c>
      <c r="H153" s="145" t="s">
        <v>435</v>
      </c>
      <c r="I153" s="138"/>
      <c r="J153" s="138" t="str">
        <f>'Template-KONDISI'!H154</f>
        <v>B</v>
      </c>
      <c r="K153" s="146"/>
      <c r="L153" s="146"/>
    </row>
    <row r="154" spans="2:12" s="141" customFormat="1" ht="20.100000000000001" customHeight="1">
      <c r="B154" s="142"/>
      <c r="C154" s="142"/>
      <c r="D154" s="143"/>
      <c r="E154" s="144"/>
      <c r="F154" s="145" t="str">
        <f>'3. DATA TEKNIS JALAN'!F155</f>
        <v>0+200</v>
      </c>
      <c r="G154" s="145" t="str">
        <f>'3. DATA TEKNIS JALAN'!G155</f>
        <v>0+360</v>
      </c>
      <c r="H154" s="145" t="s">
        <v>435</v>
      </c>
      <c r="I154" s="138"/>
      <c r="J154" s="138" t="str">
        <f>'Template-KONDISI'!H155</f>
        <v>B</v>
      </c>
      <c r="K154" s="146"/>
      <c r="L154" s="146"/>
    </row>
    <row r="155" spans="2:12" s="141" customFormat="1" ht="20.100000000000001" customHeight="1">
      <c r="B155" s="142">
        <f>'3. DATA TEKNIS JALAN'!B156</f>
        <v>35</v>
      </c>
      <c r="C155" s="142" t="str">
        <f>'3. DATA TEKNIS JALAN'!C156</f>
        <v>1,035</v>
      </c>
      <c r="D155" s="143" t="str">
        <f>'3. DATA TEKNIS JALAN'!D156</f>
        <v>Pertiwi</v>
      </c>
      <c r="E155" s="144">
        <f>'3. DATA TEKNIS JALAN'!E156</f>
        <v>0.13</v>
      </c>
      <c r="F155" s="145" t="str">
        <f>'3. DATA TEKNIS JALAN'!F156</f>
        <v>0+000</v>
      </c>
      <c r="G155" s="145" t="str">
        <f>'3. DATA TEKNIS JALAN'!G156</f>
        <v>0+130</v>
      </c>
      <c r="H155" s="145" t="s">
        <v>435</v>
      </c>
      <c r="I155" s="138"/>
      <c r="J155" s="138" t="str">
        <f>'Template-KONDISI'!H156</f>
        <v>B</v>
      </c>
      <c r="K155" s="146"/>
      <c r="L155" s="146"/>
    </row>
    <row r="156" spans="2:12" s="141" customFormat="1" ht="20.100000000000001" customHeight="1">
      <c r="B156" s="142">
        <f>'3. DATA TEKNIS JALAN'!B157</f>
        <v>36</v>
      </c>
      <c r="C156" s="142" t="str">
        <f>'3. DATA TEKNIS JALAN'!C157</f>
        <v>1,036</v>
      </c>
      <c r="D156" s="143" t="str">
        <f>'3. DATA TEKNIS JALAN'!D157</f>
        <v>Puring</v>
      </c>
      <c r="E156" s="144">
        <f>'3. DATA TEKNIS JALAN'!E157</f>
        <v>0.27</v>
      </c>
      <c r="F156" s="145" t="str">
        <f>'3. DATA TEKNIS JALAN'!F157</f>
        <v>0+000</v>
      </c>
      <c r="G156" s="145" t="str">
        <f>'3. DATA TEKNIS JALAN'!G157</f>
        <v>0+200</v>
      </c>
      <c r="H156" s="145" t="s">
        <v>435</v>
      </c>
      <c r="I156" s="138"/>
      <c r="J156" s="138" t="str">
        <f>'Template-KONDISI'!H157</f>
        <v>B</v>
      </c>
      <c r="K156" s="146"/>
      <c r="L156" s="146"/>
    </row>
    <row r="157" spans="2:12" s="141" customFormat="1" ht="20.100000000000001" customHeight="1">
      <c r="B157" s="142"/>
      <c r="C157" s="142"/>
      <c r="D157" s="143"/>
      <c r="E157" s="144"/>
      <c r="F157" s="145" t="str">
        <f>'3. DATA TEKNIS JALAN'!F158</f>
        <v>0+200</v>
      </c>
      <c r="G157" s="145" t="str">
        <f>'3. DATA TEKNIS JALAN'!G158</f>
        <v>0+270</v>
      </c>
      <c r="H157" s="145" t="s">
        <v>435</v>
      </c>
      <c r="I157" s="138"/>
      <c r="J157" s="138" t="str">
        <f>'Template-KONDISI'!H158</f>
        <v>B</v>
      </c>
      <c r="K157" s="146"/>
      <c r="L157" s="146"/>
    </row>
    <row r="158" spans="2:12" s="141" customFormat="1" ht="20.100000000000001" customHeight="1">
      <c r="B158" s="142">
        <f>'3. DATA TEKNIS JALAN'!B159</f>
        <v>37</v>
      </c>
      <c r="C158" s="142" t="str">
        <f>'3. DATA TEKNIS JALAN'!C159</f>
        <v>1,037</v>
      </c>
      <c r="D158" s="143" t="str">
        <f>'3. DATA TEKNIS JALAN'!D159</f>
        <v>Mintaraga</v>
      </c>
      <c r="E158" s="144">
        <f>'3. DATA TEKNIS JALAN'!E159</f>
        <v>0.19</v>
      </c>
      <c r="F158" s="145" t="str">
        <f>'3. DATA TEKNIS JALAN'!F159</f>
        <v>0+000</v>
      </c>
      <c r="G158" s="145" t="str">
        <f>'3. DATA TEKNIS JALAN'!G159</f>
        <v>0+190</v>
      </c>
      <c r="H158" s="145" t="s">
        <v>435</v>
      </c>
      <c r="I158" s="138"/>
      <c r="J158" s="138" t="str">
        <f>'Template-KONDISI'!H159</f>
        <v>B</v>
      </c>
      <c r="K158" s="146"/>
      <c r="L158" s="146"/>
    </row>
    <row r="159" spans="2:12" s="141" customFormat="1" ht="20.100000000000001" customHeight="1">
      <c r="B159" s="142">
        <f>'3. DATA TEKNIS JALAN'!B160</f>
        <v>38</v>
      </c>
      <c r="C159" s="142" t="str">
        <f>'3. DATA TEKNIS JALAN'!C160</f>
        <v>1,038</v>
      </c>
      <c r="D159" s="143" t="str">
        <f>'3. DATA TEKNIS JALAN'!D160</f>
        <v>Lawet</v>
      </c>
      <c r="E159" s="144">
        <f>'3. DATA TEKNIS JALAN'!E160</f>
        <v>0.28000000000000003</v>
      </c>
      <c r="F159" s="145" t="str">
        <f>'3. DATA TEKNIS JALAN'!F160</f>
        <v>0+000</v>
      </c>
      <c r="G159" s="145" t="str">
        <f>'3. DATA TEKNIS JALAN'!G160</f>
        <v>0+200</v>
      </c>
      <c r="H159" s="145" t="s">
        <v>435</v>
      </c>
      <c r="I159" s="138"/>
      <c r="J159" s="138" t="str">
        <f>'Template-KONDISI'!H160</f>
        <v>B</v>
      </c>
      <c r="K159" s="146"/>
      <c r="L159" s="146"/>
    </row>
    <row r="160" spans="2:12" s="141" customFormat="1" ht="20.100000000000001" customHeight="1">
      <c r="B160" s="142"/>
      <c r="C160" s="142"/>
      <c r="D160" s="143"/>
      <c r="E160" s="144"/>
      <c r="F160" s="145" t="str">
        <f>G159</f>
        <v>0+200</v>
      </c>
      <c r="G160" s="145" t="s">
        <v>1125</v>
      </c>
      <c r="H160" s="145" t="s">
        <v>435</v>
      </c>
      <c r="I160" s="138"/>
      <c r="J160" s="138"/>
      <c r="K160" s="146"/>
      <c r="L160" s="146"/>
    </row>
    <row r="161" spans="2:12" s="141" customFormat="1" ht="20.100000000000001" customHeight="1">
      <c r="B161" s="142">
        <f>'3. DATA TEKNIS JALAN'!B162</f>
        <v>39</v>
      </c>
      <c r="C161" s="142" t="str">
        <f>'3. DATA TEKNIS JALAN'!C162</f>
        <v>1,039</v>
      </c>
      <c r="D161" s="143" t="str">
        <f>'3. DATA TEKNIS JALAN'!D162</f>
        <v>Kanoman</v>
      </c>
      <c r="E161" s="144">
        <f>'3. DATA TEKNIS JALAN'!E162</f>
        <v>0.5</v>
      </c>
      <c r="F161" s="145" t="str">
        <f>'3. DATA TEKNIS JALAN'!F162</f>
        <v>0+000</v>
      </c>
      <c r="G161" s="145" t="str">
        <f>'3. DATA TEKNIS JALAN'!G162</f>
        <v>0+200</v>
      </c>
      <c r="H161" s="145" t="s">
        <v>435</v>
      </c>
      <c r="I161" s="138"/>
      <c r="J161" s="138" t="str">
        <f>'Template-KONDISI'!H161</f>
        <v>B</v>
      </c>
      <c r="K161" s="146"/>
      <c r="L161" s="146"/>
    </row>
    <row r="162" spans="2:12" s="141" customFormat="1" ht="20.100000000000001" customHeight="1">
      <c r="B162" s="142"/>
      <c r="C162" s="142"/>
      <c r="D162" s="143"/>
      <c r="E162" s="144"/>
      <c r="F162" s="145" t="str">
        <f>'3. DATA TEKNIS JALAN'!F163</f>
        <v>0+200</v>
      </c>
      <c r="G162" s="145" t="str">
        <f>'3. DATA TEKNIS JALAN'!G163</f>
        <v>0+400</v>
      </c>
      <c r="H162" s="145" t="s">
        <v>435</v>
      </c>
      <c r="I162" s="138"/>
      <c r="J162" s="138" t="str">
        <f>'Template-KONDISI'!H162</f>
        <v>B</v>
      </c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JALAN'!F164</f>
        <v>0+400</v>
      </c>
      <c r="G163" s="145" t="str">
        <f>'3. DATA TEKNIS JALAN'!G164</f>
        <v>0+500</v>
      </c>
      <c r="H163" s="145" t="s">
        <v>435</v>
      </c>
      <c r="I163" s="138"/>
      <c r="J163" s="138" t="str">
        <f>'Template-KONDISI'!H163</f>
        <v>B</v>
      </c>
      <c r="K163" s="146"/>
      <c r="L163" s="146"/>
    </row>
    <row r="164" spans="2:12" s="141" customFormat="1" ht="20.100000000000001" customHeight="1">
      <c r="B164" s="142">
        <f>'3. DATA TEKNIS JALAN'!B165</f>
        <v>40</v>
      </c>
      <c r="C164" s="142" t="str">
        <f>'3. DATA TEKNIS JALAN'!C165</f>
        <v>1,040</v>
      </c>
      <c r="D164" s="143" t="str">
        <f>'3. DATA TEKNIS JALAN'!D165</f>
        <v>Kemuning</v>
      </c>
      <c r="E164" s="144">
        <f>'3. DATA TEKNIS JALAN'!E165</f>
        <v>0.12</v>
      </c>
      <c r="F164" s="145" t="str">
        <f>'3. DATA TEKNIS JALAN'!F165</f>
        <v>0+000</v>
      </c>
      <c r="G164" s="145" t="str">
        <f>'3. DATA TEKNIS JALAN'!G165</f>
        <v>0+110</v>
      </c>
      <c r="H164" s="145" t="s">
        <v>435</v>
      </c>
      <c r="I164" s="138"/>
      <c r="J164" s="138" t="str">
        <f>'Template-KONDISI'!H164</f>
        <v>B</v>
      </c>
      <c r="K164" s="146"/>
      <c r="L164" s="146"/>
    </row>
    <row r="165" spans="2:12" s="141" customFormat="1" ht="20.100000000000001" customHeight="1">
      <c r="B165" s="142">
        <f>'3. DATA TEKNIS JALAN'!B166</f>
        <v>41</v>
      </c>
      <c r="C165" s="142" t="str">
        <f>'3. DATA TEKNIS JALAN'!C166</f>
        <v>1,041</v>
      </c>
      <c r="D165" s="143" t="str">
        <f>'3. DATA TEKNIS JALAN'!D166</f>
        <v>Wirayuda</v>
      </c>
      <c r="E165" s="144">
        <f>'3. DATA TEKNIS JALAN'!E166</f>
        <v>0.49</v>
      </c>
      <c r="F165" s="145" t="str">
        <f>'3. DATA TEKNIS JALAN'!F166</f>
        <v>0+000</v>
      </c>
      <c r="G165" s="145" t="str">
        <f>'3. DATA TEKNIS JALAN'!G166</f>
        <v>0+200</v>
      </c>
      <c r="H165" s="145" t="s">
        <v>435</v>
      </c>
      <c r="I165" s="138"/>
      <c r="J165" s="138" t="str">
        <f>'Template-KONDISI'!H165</f>
        <v>B</v>
      </c>
      <c r="K165" s="146"/>
      <c r="L165" s="146"/>
    </row>
    <row r="166" spans="2:12" s="141" customFormat="1" ht="20.100000000000001" customHeight="1">
      <c r="B166" s="142"/>
      <c r="C166" s="142"/>
      <c r="D166" s="143"/>
      <c r="E166" s="144"/>
      <c r="F166" s="145" t="str">
        <f>'3. DATA TEKNIS JALAN'!F167</f>
        <v>0+200</v>
      </c>
      <c r="G166" s="145" t="str">
        <f>'3. DATA TEKNIS JALAN'!G167</f>
        <v>0+400</v>
      </c>
      <c r="H166" s="145" t="s">
        <v>435</v>
      </c>
      <c r="I166" s="138"/>
      <c r="J166" s="138" t="str">
        <f>'Template-KONDISI'!H166</f>
        <v>B</v>
      </c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JALAN'!F168</f>
        <v>0+400</v>
      </c>
      <c r="G167" s="145" t="str">
        <f>'3. DATA TEKNIS JALAN'!G168</f>
        <v>0+480</v>
      </c>
      <c r="H167" s="145" t="s">
        <v>435</v>
      </c>
      <c r="I167" s="138"/>
      <c r="J167" s="138" t="str">
        <f>'Template-KONDISI'!H167</f>
        <v>B</v>
      </c>
      <c r="K167" s="146"/>
      <c r="L167" s="146"/>
    </row>
    <row r="168" spans="2:12" s="141" customFormat="1" ht="20.100000000000001" customHeight="1">
      <c r="B168" s="142">
        <f>'3. DATA TEKNIS JALAN'!B169</f>
        <v>42</v>
      </c>
      <c r="C168" s="142" t="str">
        <f>'3. DATA TEKNIS JALAN'!C169</f>
        <v>1,042</v>
      </c>
      <c r="D168" s="143" t="str">
        <f>'3. DATA TEKNIS JALAN'!D169</f>
        <v>Wiraguna</v>
      </c>
      <c r="E168" s="144">
        <f>'3. DATA TEKNIS JALAN'!E169</f>
        <v>0.17</v>
      </c>
      <c r="F168" s="145" t="str">
        <f>'3. DATA TEKNIS JALAN'!F169</f>
        <v>0+000</v>
      </c>
      <c r="G168" s="145" t="str">
        <f>'3. DATA TEKNIS JALAN'!G169</f>
        <v>0+170</v>
      </c>
      <c r="H168" s="145" t="s">
        <v>435</v>
      </c>
      <c r="I168" s="138"/>
      <c r="J168" s="138" t="str">
        <f>'Template-KONDISI'!H168</f>
        <v>B</v>
      </c>
      <c r="K168" s="146"/>
      <c r="L168" s="146"/>
    </row>
    <row r="169" spans="2:12" s="141" customFormat="1" ht="20.100000000000001" customHeight="1">
      <c r="B169" s="142">
        <f>'3. DATA TEKNIS JALAN'!B170</f>
        <v>43</v>
      </c>
      <c r="C169" s="142" t="str">
        <f>'3. DATA TEKNIS JALAN'!C170</f>
        <v>1,043</v>
      </c>
      <c r="D169" s="143" t="str">
        <f>'3. DATA TEKNIS JALAN'!D170</f>
        <v>Wirakarya</v>
      </c>
      <c r="E169" s="144">
        <f>'3. DATA TEKNIS JALAN'!E170</f>
        <v>0.25</v>
      </c>
      <c r="F169" s="145" t="str">
        <f>'3. DATA TEKNIS JALAN'!F170</f>
        <v>0+000</v>
      </c>
      <c r="G169" s="145" t="str">
        <f>'3. DATA TEKNIS JALAN'!G170</f>
        <v>0+200</v>
      </c>
      <c r="H169" s="145" t="s">
        <v>435</v>
      </c>
      <c r="I169" s="138"/>
      <c r="J169" s="138" t="str">
        <f>'Template-KONDISI'!H169</f>
        <v>B</v>
      </c>
      <c r="K169" s="146"/>
      <c r="L169" s="146"/>
    </row>
    <row r="170" spans="2:12" s="141" customFormat="1" ht="20.100000000000001" customHeight="1">
      <c r="B170" s="142"/>
      <c r="C170" s="142"/>
      <c r="D170" s="143"/>
      <c r="E170" s="144"/>
      <c r="F170" s="145" t="str">
        <f>'3. DATA TEKNIS JALAN'!F171</f>
        <v>0+200</v>
      </c>
      <c r="G170" s="145" t="str">
        <f>'3. DATA TEKNIS JALAN'!G171</f>
        <v>0+250</v>
      </c>
      <c r="H170" s="145" t="s">
        <v>435</v>
      </c>
      <c r="I170" s="138"/>
      <c r="J170" s="138" t="str">
        <f>'Template-KONDISI'!H170</f>
        <v>B</v>
      </c>
      <c r="K170" s="146"/>
      <c r="L170" s="146"/>
    </row>
    <row r="171" spans="2:12" s="141" customFormat="1" ht="20.100000000000001" customHeight="1">
      <c r="B171" s="142">
        <f>'3. DATA TEKNIS JALAN'!B172</f>
        <v>44</v>
      </c>
      <c r="C171" s="142" t="str">
        <f>'3. DATA TEKNIS JALAN'!C172</f>
        <v>1,044</v>
      </c>
      <c r="D171" s="143" t="str">
        <f>'3. DATA TEKNIS JALAN'!D172</f>
        <v>Penambongan - Perumnas</v>
      </c>
      <c r="E171" s="144">
        <f>'3. DATA TEKNIS JALAN'!E172</f>
        <v>0.84</v>
      </c>
      <c r="F171" s="145" t="str">
        <f>'3. DATA TEKNIS JALAN'!F172</f>
        <v>0+000</v>
      </c>
      <c r="G171" s="145" t="str">
        <f>'3. DATA TEKNIS JALAN'!G172</f>
        <v>0+200</v>
      </c>
      <c r="H171" s="145" t="s">
        <v>435</v>
      </c>
      <c r="I171" s="138"/>
      <c r="J171" s="138" t="str">
        <f>'Template-KONDISI'!H171</f>
        <v>B</v>
      </c>
      <c r="K171" s="146"/>
      <c r="L171" s="146"/>
    </row>
    <row r="172" spans="2:12" s="141" customFormat="1" ht="20.100000000000001" customHeight="1">
      <c r="B172" s="142"/>
      <c r="C172" s="142"/>
      <c r="D172" s="143"/>
      <c r="E172" s="144"/>
      <c r="F172" s="145" t="str">
        <f>'3. DATA TEKNIS JALAN'!F173</f>
        <v>0+200</v>
      </c>
      <c r="G172" s="145" t="str">
        <f>'3. DATA TEKNIS JALAN'!G173</f>
        <v>0+400</v>
      </c>
      <c r="H172" s="145" t="s">
        <v>435</v>
      </c>
      <c r="I172" s="138"/>
      <c r="J172" s="138" t="str">
        <f>'Template-KONDISI'!H172</f>
        <v>B</v>
      </c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JALAN'!F174</f>
        <v>0+400</v>
      </c>
      <c r="G173" s="145" t="str">
        <f>'3. DATA TEKNIS JALAN'!G174</f>
        <v>0+600</v>
      </c>
      <c r="H173" s="145" t="s">
        <v>435</v>
      </c>
      <c r="I173" s="138"/>
      <c r="J173" s="138" t="str">
        <f>'Template-KONDISI'!H173</f>
        <v>B</v>
      </c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JALAN'!F175</f>
        <v>0+600</v>
      </c>
      <c r="G174" s="145" t="str">
        <f>'3. DATA TEKNIS JALAN'!G175</f>
        <v>0+800</v>
      </c>
      <c r="H174" s="145" t="s">
        <v>435</v>
      </c>
      <c r="I174" s="138"/>
      <c r="J174" s="138" t="str">
        <f>'Template-KONDISI'!H174</f>
        <v>B</v>
      </c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JALAN'!F176</f>
        <v>0+800</v>
      </c>
      <c r="G175" s="145" t="str">
        <f>'3. DATA TEKNIS JALAN'!G176</f>
        <v>0+840</v>
      </c>
      <c r="H175" s="145" t="s">
        <v>435</v>
      </c>
      <c r="I175" s="138"/>
      <c r="J175" s="138" t="str">
        <f>'Template-KONDISI'!H175</f>
        <v>B</v>
      </c>
      <c r="K175" s="146"/>
      <c r="L175" s="146"/>
    </row>
    <row r="176" spans="2:12" s="141" customFormat="1" ht="20.100000000000001" customHeight="1">
      <c r="B176" s="142">
        <f>'3. DATA TEKNIS JALAN'!B177</f>
        <v>45</v>
      </c>
      <c r="C176" s="142" t="str">
        <f>'3. DATA TEKNIS JALAN'!C177</f>
        <v>1,045</v>
      </c>
      <c r="D176" s="143" t="str">
        <f>'3. DATA TEKNIS JALAN'!D177</f>
        <v>Bojong Perumnas</v>
      </c>
      <c r="E176" s="144">
        <f>'3. DATA TEKNIS JALAN'!E177</f>
        <v>0.32</v>
      </c>
      <c r="F176" s="145" t="str">
        <f>'3. DATA TEKNIS JALAN'!F177</f>
        <v>0+000</v>
      </c>
      <c r="G176" s="145" t="str">
        <f>'3. DATA TEKNIS JALAN'!G177</f>
        <v>0+200</v>
      </c>
      <c r="H176" s="145" t="s">
        <v>435</v>
      </c>
      <c r="I176" s="138"/>
      <c r="J176" s="138" t="str">
        <f>'Template-KONDISI'!H176</f>
        <v>B</v>
      </c>
      <c r="K176" s="146"/>
      <c r="L176" s="146"/>
    </row>
    <row r="177" spans="2:12" s="141" customFormat="1" ht="20.100000000000001" customHeight="1">
      <c r="B177" s="142"/>
      <c r="C177" s="142"/>
      <c r="D177" s="143"/>
      <c r="E177" s="144"/>
      <c r="F177" s="145" t="str">
        <f>'3. DATA TEKNIS JALAN'!F178</f>
        <v>0+200</v>
      </c>
      <c r="G177" s="145" t="str">
        <f>'3. DATA TEKNIS JALAN'!G178</f>
        <v>0+320</v>
      </c>
      <c r="H177" s="145" t="s">
        <v>435</v>
      </c>
      <c r="I177" s="138"/>
      <c r="J177" s="138" t="str">
        <f>'Template-KONDISI'!H177</f>
        <v>B</v>
      </c>
      <c r="K177" s="146"/>
      <c r="L177" s="146"/>
    </row>
    <row r="178" spans="2:12" s="141" customFormat="1" ht="20.100000000000001" customHeight="1">
      <c r="B178" s="142">
        <f>'3. DATA TEKNIS JALAN'!B179</f>
        <v>46</v>
      </c>
      <c r="C178" s="142" t="str">
        <f>'3. DATA TEKNIS JALAN'!C179</f>
        <v>1.046</v>
      </c>
      <c r="D178" s="143" t="str">
        <f>'3. DATA TEKNIS JALAN'!D179</f>
        <v>Gunung Korakan</v>
      </c>
      <c r="E178" s="144">
        <f>'3. DATA TEKNIS JALAN'!E179</f>
        <v>1.03</v>
      </c>
      <c r="F178" s="145" t="str">
        <f>'3. DATA TEKNIS JALAN'!F179</f>
        <v>0+000</v>
      </c>
      <c r="G178" s="145" t="str">
        <f>'3. DATA TEKNIS JALAN'!G179</f>
        <v>0+200</v>
      </c>
      <c r="H178" s="145" t="s">
        <v>435</v>
      </c>
      <c r="I178" s="138"/>
      <c r="J178" s="138" t="str">
        <f>'Template-KONDISI'!H178</f>
        <v>B</v>
      </c>
      <c r="K178" s="146"/>
      <c r="L178" s="146"/>
    </row>
    <row r="179" spans="2:12" s="141" customFormat="1" ht="20.100000000000001" customHeight="1">
      <c r="B179" s="142"/>
      <c r="C179" s="142"/>
      <c r="D179" s="143"/>
      <c r="E179" s="144"/>
      <c r="F179" s="145" t="str">
        <f>'3. DATA TEKNIS JALAN'!F180</f>
        <v>0+200</v>
      </c>
      <c r="G179" s="145" t="str">
        <f>'3. DATA TEKNIS JALAN'!G180</f>
        <v>0+400</v>
      </c>
      <c r="H179" s="145" t="s">
        <v>435</v>
      </c>
      <c r="I179" s="138"/>
      <c r="J179" s="138" t="str">
        <f>'Template-KONDISI'!H179</f>
        <v>B</v>
      </c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JALAN'!F181</f>
        <v>0+400</v>
      </c>
      <c r="G180" s="145" t="str">
        <f>'3. DATA TEKNIS JALAN'!G181</f>
        <v>0+600</v>
      </c>
      <c r="H180" s="145" t="s">
        <v>435</v>
      </c>
      <c r="I180" s="138"/>
      <c r="J180" s="138" t="str">
        <f>'Template-KONDISI'!H180</f>
        <v>B</v>
      </c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JALAN'!F182</f>
        <v>0+600</v>
      </c>
      <c r="G181" s="145" t="str">
        <f>'3. DATA TEKNIS JALAN'!G182</f>
        <v>0+800</v>
      </c>
      <c r="H181" s="145" t="s">
        <v>435</v>
      </c>
      <c r="I181" s="138"/>
      <c r="J181" s="138" t="str">
        <f>'Template-KONDISI'!H181</f>
        <v>B</v>
      </c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JALAN'!F183</f>
        <v>0+800</v>
      </c>
      <c r="G182" s="145" t="str">
        <f>'3. DATA TEKNIS JALAN'!G183</f>
        <v>1+000</v>
      </c>
      <c r="H182" s="145" t="s">
        <v>435</v>
      </c>
      <c r="I182" s="138"/>
      <c r="J182" s="138" t="str">
        <f>'Template-KONDISI'!H182</f>
        <v>B</v>
      </c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JALAN'!F184</f>
        <v>1+000</v>
      </c>
      <c r="G183" s="145" t="str">
        <f>'3. DATA TEKNIS JALAN'!G184</f>
        <v>1+030</v>
      </c>
      <c r="H183" s="145" t="s">
        <v>435</v>
      </c>
      <c r="I183" s="138"/>
      <c r="J183" s="138" t="str">
        <f>'Template-KONDISI'!H183</f>
        <v>B</v>
      </c>
      <c r="K183" s="146"/>
      <c r="L183" s="146"/>
    </row>
    <row r="184" spans="2:12" s="141" customFormat="1" ht="20.100000000000001" customHeight="1">
      <c r="B184" s="142">
        <f>'3. DATA TEKNIS JALAN'!B185</f>
        <v>47</v>
      </c>
      <c r="C184" s="142" t="str">
        <f>'3. DATA TEKNIS JALAN'!C185</f>
        <v>1.047</v>
      </c>
      <c r="D184" s="143" t="str">
        <f>'3. DATA TEKNIS JALAN'!D185</f>
        <v>AW Soemarmo</v>
      </c>
      <c r="E184" s="144">
        <f>'3. DATA TEKNIS JALAN'!E185</f>
        <v>1.19</v>
      </c>
      <c r="F184" s="145" t="str">
        <f>'3. DATA TEKNIS JALAN'!F185</f>
        <v>0+000</v>
      </c>
      <c r="G184" s="145" t="str">
        <f>'3. DATA TEKNIS JALAN'!G185</f>
        <v>0+200</v>
      </c>
      <c r="H184" s="145" t="s">
        <v>435</v>
      </c>
      <c r="I184" s="138"/>
      <c r="J184" s="138" t="str">
        <f>'Template-KONDISI'!H184</f>
        <v>B</v>
      </c>
      <c r="K184" s="146"/>
      <c r="L184" s="146"/>
    </row>
    <row r="185" spans="2:12" s="141" customFormat="1" ht="20.100000000000001" customHeight="1">
      <c r="B185" s="142"/>
      <c r="C185" s="142"/>
      <c r="D185" s="143"/>
      <c r="E185" s="144"/>
      <c r="F185" s="145" t="str">
        <f>'3. DATA TEKNIS JALAN'!F186</f>
        <v>0+200</v>
      </c>
      <c r="G185" s="145" t="str">
        <f>'3. DATA TEKNIS JALAN'!G186</f>
        <v>0+400</v>
      </c>
      <c r="H185" s="145" t="s">
        <v>435</v>
      </c>
      <c r="I185" s="138"/>
      <c r="J185" s="138" t="str">
        <f>'Template-KONDISI'!H185</f>
        <v>B</v>
      </c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JALAN'!F187</f>
        <v>0+400</v>
      </c>
      <c r="G186" s="145" t="str">
        <f>'3. DATA TEKNIS JALAN'!G187</f>
        <v>0+600</v>
      </c>
      <c r="H186" s="145" t="s">
        <v>435</v>
      </c>
      <c r="I186" s="138"/>
      <c r="J186" s="138" t="str">
        <f>'Template-KONDISI'!H186</f>
        <v>B</v>
      </c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JALAN'!F188</f>
        <v>0+600</v>
      </c>
      <c r="G187" s="145" t="str">
        <f>'3. DATA TEKNIS JALAN'!G188</f>
        <v>0+800</v>
      </c>
      <c r="H187" s="145" t="s">
        <v>435</v>
      </c>
      <c r="I187" s="138"/>
      <c r="J187" s="138" t="str">
        <f>'Template-KONDISI'!H187</f>
        <v>B</v>
      </c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JALAN'!F189</f>
        <v>0+800</v>
      </c>
      <c r="G188" s="145" t="str">
        <f>'3. DATA TEKNIS JALAN'!G189</f>
        <v>1+000</v>
      </c>
      <c r="H188" s="145" t="s">
        <v>435</v>
      </c>
      <c r="I188" s="138"/>
      <c r="J188" s="138" t="str">
        <f>'Template-KONDISI'!H188</f>
        <v>B</v>
      </c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JALAN'!F190</f>
        <v>1+000</v>
      </c>
      <c r="G189" s="145" t="str">
        <f>'3. DATA TEKNIS JALAN'!G190</f>
        <v>1+190</v>
      </c>
      <c r="H189" s="145" t="s">
        <v>435</v>
      </c>
      <c r="I189" s="138"/>
      <c r="J189" s="138" t="str">
        <f>'Template-KONDISI'!H189</f>
        <v>B</v>
      </c>
      <c r="K189" s="146"/>
      <c r="L189" s="146"/>
    </row>
    <row r="190" spans="2:12" s="141" customFormat="1" ht="20.100000000000001" customHeight="1">
      <c r="B190" s="142">
        <f>'3. DATA TEKNIS JALAN'!B191</f>
        <v>48</v>
      </c>
      <c r="C190" s="142" t="str">
        <f>'3. DATA TEKNIS JALAN'!C191</f>
        <v>1.048</v>
      </c>
      <c r="D190" s="143" t="str">
        <f>'3. DATA TEKNIS JALAN'!D191</f>
        <v>AW Soemarmo-Kembaran kulon</v>
      </c>
      <c r="E190" s="144">
        <f>'3. DATA TEKNIS JALAN'!E191</f>
        <v>0.28000000000000003</v>
      </c>
      <c r="F190" s="145" t="str">
        <f>'3. DATA TEKNIS JALAN'!F191</f>
        <v>0+000</v>
      </c>
      <c r="G190" s="145" t="str">
        <f>'3. DATA TEKNIS JALAN'!G191</f>
        <v>0+200</v>
      </c>
      <c r="H190" s="145" t="s">
        <v>435</v>
      </c>
      <c r="I190" s="138"/>
      <c r="J190" s="138" t="str">
        <f>'Template-KONDISI'!H190</f>
        <v>B</v>
      </c>
      <c r="K190" s="146"/>
      <c r="L190" s="146"/>
    </row>
    <row r="191" spans="2:12" s="141" customFormat="1" ht="20.100000000000001" customHeight="1">
      <c r="B191" s="142"/>
      <c r="C191" s="142"/>
      <c r="D191" s="143"/>
      <c r="E191" s="144"/>
      <c r="F191" s="145" t="str">
        <f>'3. DATA TEKNIS JALAN'!F192</f>
        <v>0+200</v>
      </c>
      <c r="G191" s="145" t="str">
        <f>'3. DATA TEKNIS JALAN'!G192</f>
        <v>0+280</v>
      </c>
      <c r="H191" s="145" t="s">
        <v>435</v>
      </c>
      <c r="I191" s="138"/>
      <c r="J191" s="138" t="str">
        <f>'Template-KONDISI'!H191</f>
        <v>B</v>
      </c>
      <c r="K191" s="146"/>
      <c r="L191" s="146"/>
    </row>
    <row r="192" spans="2:12" s="141" customFormat="1" ht="20.100000000000001" customHeight="1">
      <c r="B192" s="142">
        <f>'3. DATA TEKNIS JALAN'!B193</f>
        <v>49</v>
      </c>
      <c r="C192" s="142" t="str">
        <f>'3. DATA TEKNIS JALAN'!C193</f>
        <v>1.049</v>
      </c>
      <c r="D192" s="143" t="str">
        <f>'3. DATA TEKNIS JALAN'!D193</f>
        <v>Jend. Soedirman Barat</v>
      </c>
      <c r="E192" s="144">
        <f>'3. DATA TEKNIS JALAN'!E193</f>
        <v>0.7</v>
      </c>
      <c r="F192" s="145" t="str">
        <f>'3. DATA TEKNIS JALAN'!F193</f>
        <v>0+000</v>
      </c>
      <c r="G192" s="145" t="str">
        <f>'3. DATA TEKNIS JALAN'!G193</f>
        <v>0+200</v>
      </c>
      <c r="H192" s="145" t="s">
        <v>435</v>
      </c>
      <c r="I192" s="138"/>
      <c r="J192" s="138" t="str">
        <f>'Template-KONDISI'!H192</f>
        <v>B</v>
      </c>
      <c r="K192" s="146"/>
      <c r="L192" s="146"/>
    </row>
    <row r="193" spans="2:12" s="141" customFormat="1" ht="20.100000000000001" customHeight="1">
      <c r="B193" s="142"/>
      <c r="C193" s="142"/>
      <c r="D193" s="143"/>
      <c r="E193" s="144"/>
      <c r="F193" s="145" t="str">
        <f>'3. DATA TEKNIS JALAN'!F194</f>
        <v>0+200</v>
      </c>
      <c r="G193" s="145" t="str">
        <f>'3. DATA TEKNIS JALAN'!G194</f>
        <v>0+400</v>
      </c>
      <c r="H193" s="145" t="s">
        <v>435</v>
      </c>
      <c r="I193" s="138"/>
      <c r="J193" s="138" t="str">
        <f>'Template-KONDISI'!H193</f>
        <v>B</v>
      </c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JALAN'!F195</f>
        <v>0+400</v>
      </c>
      <c r="G194" s="145" t="str">
        <f>'3. DATA TEKNIS JALAN'!G195</f>
        <v>0+600</v>
      </c>
      <c r="H194" s="145" t="s">
        <v>435</v>
      </c>
      <c r="I194" s="138"/>
      <c r="J194" s="138" t="str">
        <f>'Template-KONDISI'!H194</f>
        <v>B</v>
      </c>
      <c r="K194" s="146"/>
      <c r="L194" s="146"/>
    </row>
    <row r="195" spans="2:12" s="141" customFormat="1" ht="20.100000000000001" customHeight="1">
      <c r="B195" s="142">
        <f>'3. DATA TEKNIS JALAN'!B196</f>
        <v>50</v>
      </c>
      <c r="C195" s="142" t="str">
        <f>'3. DATA TEKNIS JALAN'!C196</f>
        <v>1.050</v>
      </c>
      <c r="D195" s="143" t="str">
        <f>'3. DATA TEKNIS JALAN'!D196</f>
        <v>A. Yani</v>
      </c>
      <c r="E195" s="144">
        <f>'3. DATA TEKNIS JALAN'!E196</f>
        <v>1.37</v>
      </c>
      <c r="F195" s="145" t="str">
        <f>'3. DATA TEKNIS JALAN'!F196</f>
        <v>0+000</v>
      </c>
      <c r="G195" s="145" t="str">
        <f>'3. DATA TEKNIS JALAN'!G196</f>
        <v>0+200</v>
      </c>
      <c r="H195" s="145" t="s">
        <v>435</v>
      </c>
      <c r="I195" s="138"/>
      <c r="J195" s="138" t="str">
        <f>'Template-KONDISI'!H195</f>
        <v>B</v>
      </c>
      <c r="K195" s="146"/>
      <c r="L195" s="146"/>
    </row>
    <row r="196" spans="2:12" s="141" customFormat="1" ht="20.100000000000001" customHeight="1">
      <c r="B196" s="142"/>
      <c r="C196" s="142"/>
      <c r="D196" s="143"/>
      <c r="E196" s="144"/>
      <c r="F196" s="145" t="str">
        <f>'3. DATA TEKNIS JALAN'!F197</f>
        <v>0+200</v>
      </c>
      <c r="G196" s="145" t="str">
        <f>'3. DATA TEKNIS JALAN'!G197</f>
        <v>0+400</v>
      </c>
      <c r="H196" s="145" t="s">
        <v>435</v>
      </c>
      <c r="I196" s="138"/>
      <c r="J196" s="138" t="str">
        <f>'Template-KONDISI'!H196</f>
        <v>B</v>
      </c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JALAN'!F198</f>
        <v>0+400</v>
      </c>
      <c r="G197" s="145" t="str">
        <f>'3. DATA TEKNIS JALAN'!G198</f>
        <v>0+600</v>
      </c>
      <c r="H197" s="145" t="s">
        <v>435</v>
      </c>
      <c r="I197" s="138"/>
      <c r="J197" s="138" t="str">
        <f>'Template-KONDISI'!H197</f>
        <v>B</v>
      </c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JALAN'!F199</f>
        <v>0+600</v>
      </c>
      <c r="G198" s="145" t="str">
        <f>'3. DATA TEKNIS JALAN'!G199</f>
        <v>0+800</v>
      </c>
      <c r="H198" s="145" t="s">
        <v>435</v>
      </c>
      <c r="I198" s="138"/>
      <c r="J198" s="138" t="str">
        <f>'Template-KONDISI'!H198</f>
        <v>B</v>
      </c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JALAN'!F200</f>
        <v>0+800</v>
      </c>
      <c r="G199" s="145" t="str">
        <f>'3. DATA TEKNIS JALAN'!G200</f>
        <v>1+000</v>
      </c>
      <c r="H199" s="145" t="s">
        <v>435</v>
      </c>
      <c r="I199" s="138"/>
      <c r="J199" s="138" t="str">
        <f>'Template-KONDISI'!H199</f>
        <v>B</v>
      </c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JALAN'!F201</f>
        <v>1+000</v>
      </c>
      <c r="G200" s="145" t="str">
        <f>'3. DATA TEKNIS JALAN'!G201</f>
        <v>1+200</v>
      </c>
      <c r="H200" s="145" t="s">
        <v>435</v>
      </c>
      <c r="I200" s="138"/>
      <c r="J200" s="138" t="str">
        <f>'Template-KONDISI'!H200</f>
        <v>B</v>
      </c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JALAN'!F202</f>
        <v>1+200</v>
      </c>
      <c r="G201" s="145" t="str">
        <f>'3. DATA TEKNIS JALAN'!G202</f>
        <v>1+370</v>
      </c>
      <c r="H201" s="145" t="s">
        <v>435</v>
      </c>
      <c r="I201" s="138"/>
      <c r="J201" s="138" t="str">
        <f>'Template-KONDISI'!H201</f>
        <v>B</v>
      </c>
      <c r="K201" s="146"/>
      <c r="L201" s="146"/>
    </row>
    <row r="202" spans="2:12" s="141" customFormat="1" ht="20.100000000000001" customHeight="1">
      <c r="B202" s="142">
        <f>'3. DATA TEKNIS JALAN'!B203</f>
        <v>51</v>
      </c>
      <c r="C202" s="142" t="str">
        <f>'3. DATA TEKNIS JALAN'!C203</f>
        <v>1,051</v>
      </c>
      <c r="D202" s="143" t="str">
        <f>'3. DATA TEKNIS JALAN'!D203</f>
        <v>Gunung Kelir</v>
      </c>
      <c r="E202" s="144">
        <f>'3. DATA TEKNIS JALAN'!E203</f>
        <v>0.27</v>
      </c>
      <c r="F202" s="145" t="str">
        <f>'3. DATA TEKNIS JALAN'!F203</f>
        <v>0+000</v>
      </c>
      <c r="G202" s="145" t="str">
        <f>'3. DATA TEKNIS JALAN'!G203</f>
        <v>0+200</v>
      </c>
      <c r="H202" s="145" t="s">
        <v>435</v>
      </c>
      <c r="I202" s="138"/>
      <c r="J202" s="138" t="str">
        <f>'Template-KONDISI'!H202</f>
        <v>B</v>
      </c>
      <c r="K202" s="146"/>
      <c r="L202" s="146"/>
    </row>
    <row r="203" spans="2:12" s="141" customFormat="1" ht="20.100000000000001" customHeight="1">
      <c r="B203" s="142"/>
      <c r="C203" s="142"/>
      <c r="D203" s="143"/>
      <c r="E203" s="144"/>
      <c r="F203" s="145" t="str">
        <f>'3. DATA TEKNIS JALAN'!F204</f>
        <v>0+200</v>
      </c>
      <c r="G203" s="145" t="str">
        <f>'3. DATA TEKNIS JALAN'!G204</f>
        <v>0+270</v>
      </c>
      <c r="H203" s="145" t="s">
        <v>435</v>
      </c>
      <c r="I203" s="138"/>
      <c r="J203" s="138" t="str">
        <f>'Template-KONDISI'!H203</f>
        <v>B</v>
      </c>
      <c r="K203" s="146"/>
      <c r="L203" s="146"/>
    </row>
    <row r="204" spans="2:12" s="141" customFormat="1" ht="20.100000000000001" customHeight="1">
      <c r="B204" s="142">
        <f>'3. DATA TEKNIS JALAN'!B205</f>
        <v>52</v>
      </c>
      <c r="C204" s="142" t="str">
        <f>'3. DATA TEKNIS JALAN'!C205</f>
        <v>1.052</v>
      </c>
      <c r="D204" s="143" t="str">
        <f>'3. DATA TEKNIS JALAN'!D205</f>
        <v>Gunung Pelana</v>
      </c>
      <c r="E204" s="144">
        <f>'3. DATA TEKNIS JALAN'!E205</f>
        <v>0.25</v>
      </c>
      <c r="F204" s="145" t="str">
        <f>'3. DATA TEKNIS JALAN'!F205</f>
        <v>0+000</v>
      </c>
      <c r="G204" s="145" t="str">
        <f>'3. DATA TEKNIS JALAN'!G205</f>
        <v>0+200</v>
      </c>
      <c r="H204" s="145" t="s">
        <v>435</v>
      </c>
      <c r="I204" s="138"/>
      <c r="J204" s="138" t="str">
        <f>'Template-KONDISI'!H204</f>
        <v>B</v>
      </c>
      <c r="K204" s="146"/>
      <c r="L204" s="146"/>
    </row>
    <row r="205" spans="2:12" s="141" customFormat="1" ht="20.100000000000001" customHeight="1">
      <c r="B205" s="142"/>
      <c r="C205" s="142"/>
      <c r="D205" s="143"/>
      <c r="E205" s="144"/>
      <c r="F205" s="145" t="str">
        <f>'3. DATA TEKNIS JALAN'!F206</f>
        <v>0+200</v>
      </c>
      <c r="G205" s="145" t="str">
        <f>'3. DATA TEKNIS JALAN'!G206</f>
        <v>0+250</v>
      </c>
      <c r="H205" s="145" t="s">
        <v>435</v>
      </c>
      <c r="I205" s="138"/>
      <c r="J205" s="138" t="str">
        <f>'Template-KONDISI'!H205</f>
        <v>B</v>
      </c>
      <c r="K205" s="146"/>
      <c r="L205" s="146"/>
    </row>
    <row r="206" spans="2:12" s="141" customFormat="1" ht="20.100000000000001" customHeight="1">
      <c r="B206" s="142">
        <f>'3. DATA TEKNIS JALAN'!B207</f>
        <v>53</v>
      </c>
      <c r="C206" s="142" t="str">
        <f>'3. DATA TEKNIS JALAN'!C207</f>
        <v>1,053</v>
      </c>
      <c r="D206" s="143" t="str">
        <f>'3. DATA TEKNIS JALAN'!D207</f>
        <v>Gunung Padang</v>
      </c>
      <c r="E206" s="144">
        <f>'3. DATA TEKNIS JALAN'!E207</f>
        <v>0.68</v>
      </c>
      <c r="F206" s="145" t="str">
        <f>'3. DATA TEKNIS JALAN'!F207</f>
        <v>0+000</v>
      </c>
      <c r="G206" s="145" t="str">
        <f>'3. DATA TEKNIS JALAN'!G207</f>
        <v>0+200</v>
      </c>
      <c r="H206" s="145" t="s">
        <v>435</v>
      </c>
      <c r="I206" s="138"/>
      <c r="J206" s="138" t="str">
        <f>'Template-KONDISI'!H206</f>
        <v>B</v>
      </c>
      <c r="K206" s="146"/>
      <c r="L206" s="146"/>
    </row>
    <row r="207" spans="2:12" s="141" customFormat="1" ht="20.100000000000001" customHeight="1">
      <c r="B207" s="142"/>
      <c r="C207" s="142"/>
      <c r="D207" s="143"/>
      <c r="E207" s="144"/>
      <c r="F207" s="145" t="str">
        <f>'3. DATA TEKNIS JALAN'!F208</f>
        <v>0+200</v>
      </c>
      <c r="G207" s="145" t="str">
        <f>'3. DATA TEKNIS JALAN'!G208</f>
        <v>0+400</v>
      </c>
      <c r="H207" s="145" t="s">
        <v>435</v>
      </c>
      <c r="I207" s="138"/>
      <c r="J207" s="138" t="str">
        <f>'Template-KONDISI'!H207</f>
        <v>B</v>
      </c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JALAN'!F209</f>
        <v>0+400</v>
      </c>
      <c r="G208" s="145" t="str">
        <f>'3. DATA TEKNIS JALAN'!G209</f>
        <v>0+600</v>
      </c>
      <c r="H208" s="145" t="s">
        <v>435</v>
      </c>
      <c r="I208" s="138"/>
      <c r="J208" s="138" t="str">
        <f>'Template-KONDISI'!H208</f>
        <v>B</v>
      </c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JALAN'!F210</f>
        <v>0+600</v>
      </c>
      <c r="G209" s="145" t="str">
        <f>'3. DATA TEKNIS JALAN'!G210</f>
        <v>0+680</v>
      </c>
      <c r="H209" s="145" t="s">
        <v>435</v>
      </c>
      <c r="I209" s="138"/>
      <c r="J209" s="138" t="str">
        <f>'Template-KONDISI'!H209</f>
        <v>B</v>
      </c>
      <c r="K209" s="146"/>
      <c r="L209" s="146"/>
    </row>
    <row r="210" spans="2:12" s="141" customFormat="1" ht="20.100000000000001" customHeight="1">
      <c r="B210" s="142" t="str">
        <f>'3. DATA TEKNIS JALAN'!B211</f>
        <v>54</v>
      </c>
      <c r="C210" s="142" t="str">
        <f>'3. DATA TEKNIS JALAN'!C211</f>
        <v>1.054</v>
      </c>
      <c r="D210" s="143" t="str">
        <f>'3. DATA TEKNIS JALAN'!D211</f>
        <v>Gunung Sambeng</v>
      </c>
      <c r="E210" s="144">
        <f>'3. DATA TEKNIS JALAN'!E211</f>
        <v>0.37</v>
      </c>
      <c r="F210" s="145" t="str">
        <f>'3. DATA TEKNIS JALAN'!F211</f>
        <v>0+000</v>
      </c>
      <c r="G210" s="145" t="str">
        <f>'3. DATA TEKNIS JALAN'!G211</f>
        <v>0+200</v>
      </c>
      <c r="H210" s="145" t="s">
        <v>1161</v>
      </c>
      <c r="I210" s="138"/>
      <c r="J210" s="138" t="str">
        <f>'Template-KONDISI'!H210</f>
        <v>B</v>
      </c>
      <c r="K210" s="146"/>
      <c r="L210" s="146"/>
    </row>
    <row r="211" spans="2:12" s="141" customFormat="1" ht="20.100000000000001" customHeight="1">
      <c r="B211" s="142"/>
      <c r="C211" s="142"/>
      <c r="D211" s="143"/>
      <c r="E211" s="144"/>
      <c r="F211" s="145" t="str">
        <f>'3. DATA TEKNIS JALAN'!F212</f>
        <v>0+200</v>
      </c>
      <c r="G211" s="145" t="str">
        <f>'3. DATA TEKNIS JALAN'!G212</f>
        <v>0+370</v>
      </c>
      <c r="H211" s="145" t="s">
        <v>1161</v>
      </c>
      <c r="I211" s="138"/>
      <c r="J211" s="138" t="str">
        <f>'Template-KONDISI'!H211</f>
        <v>B</v>
      </c>
      <c r="K211" s="146"/>
      <c r="L211" s="146"/>
    </row>
    <row r="212" spans="2:12" s="141" customFormat="1" ht="20.100000000000001" customHeight="1">
      <c r="B212" s="142" t="str">
        <f>'3. DATA TEKNIS JALAN'!B213</f>
        <v>55</v>
      </c>
      <c r="C212" s="142" t="str">
        <f>'3. DATA TEKNIS JALAN'!C213</f>
        <v>1.055</v>
      </c>
      <c r="D212" s="143" t="str">
        <f>'3. DATA TEKNIS JALAN'!D213</f>
        <v>Gunung Putri</v>
      </c>
      <c r="E212" s="144">
        <f>'3. DATA TEKNIS JALAN'!E213</f>
        <v>0.28000000000000003</v>
      </c>
      <c r="F212" s="145" t="str">
        <f>'3. DATA TEKNIS JALAN'!F213</f>
        <v>0+000</v>
      </c>
      <c r="G212" s="145" t="str">
        <f>'3. DATA TEKNIS JALAN'!G213</f>
        <v>0+200</v>
      </c>
      <c r="H212" s="145" t="s">
        <v>1161</v>
      </c>
      <c r="I212" s="138"/>
      <c r="J212" s="138" t="str">
        <f>'Template-KONDISI'!H212</f>
        <v>B</v>
      </c>
      <c r="K212" s="146"/>
      <c r="L212" s="146"/>
    </row>
    <row r="213" spans="2:12" s="141" customFormat="1" ht="20.100000000000001" customHeight="1">
      <c r="B213" s="142"/>
      <c r="C213" s="142"/>
      <c r="D213" s="143"/>
      <c r="E213" s="144"/>
      <c r="F213" s="145" t="str">
        <f>'3. DATA TEKNIS JALAN'!F214</f>
        <v>0+200</v>
      </c>
      <c r="G213" s="145" t="str">
        <f>'3. DATA TEKNIS JALAN'!G214</f>
        <v>0+280</v>
      </c>
      <c r="H213" s="145" t="s">
        <v>1161</v>
      </c>
      <c r="I213" s="138"/>
      <c r="J213" s="138" t="str">
        <f>'Template-KONDISI'!H213</f>
        <v>B</v>
      </c>
      <c r="K213" s="146"/>
      <c r="L213" s="146"/>
    </row>
    <row r="214" spans="2:12" s="141" customFormat="1" ht="20.100000000000001" customHeight="1">
      <c r="B214" s="142" t="str">
        <f>'3. DATA TEKNIS JALAN'!B215</f>
        <v>56</v>
      </c>
      <c r="C214" s="142" t="str">
        <f>'3. DATA TEKNIS JALAN'!C215</f>
        <v>1.056</v>
      </c>
      <c r="D214" s="143" t="str">
        <f>'3. DATA TEKNIS JALAN'!D215</f>
        <v>Sekolahan</v>
      </c>
      <c r="E214" s="144">
        <f>'3. DATA TEKNIS JALAN'!E215</f>
        <v>0.19</v>
      </c>
      <c r="F214" s="145" t="str">
        <f>'3. DATA TEKNIS JALAN'!F215</f>
        <v>0+000</v>
      </c>
      <c r="G214" s="145" t="s">
        <v>1167</v>
      </c>
      <c r="H214" s="145" t="s">
        <v>1161</v>
      </c>
      <c r="I214" s="138"/>
      <c r="J214" s="138" t="e">
        <f>'Template-KONDISI'!#REF!</f>
        <v>#REF!</v>
      </c>
      <c r="K214" s="146"/>
      <c r="L214" s="146"/>
    </row>
    <row r="215" spans="2:12" s="141" customFormat="1" ht="20.100000000000001" customHeight="1">
      <c r="B215" s="142">
        <f>'3. DATA TEKNIS JALAN'!B216</f>
        <v>57</v>
      </c>
      <c r="C215" s="142" t="str">
        <f>'3. DATA TEKNIS JALAN'!C216</f>
        <v>1.057</v>
      </c>
      <c r="D215" s="143" t="str">
        <f>'3. DATA TEKNIS JALAN'!D216</f>
        <v>Danaraja I</v>
      </c>
      <c r="E215" s="144">
        <f>'3. DATA TEKNIS JALAN'!E216</f>
        <v>0.1</v>
      </c>
      <c r="F215" s="145" t="str">
        <f>'3. DATA TEKNIS JALAN'!F216</f>
        <v>0+000</v>
      </c>
      <c r="G215" s="145" t="str">
        <f>'3. DATA TEKNIS JALAN'!G216</f>
        <v>0+100</v>
      </c>
      <c r="H215" s="145" t="s">
        <v>1161</v>
      </c>
      <c r="I215" s="138"/>
      <c r="J215" s="138" t="str">
        <f>'Template-KONDISI'!H215</f>
        <v>B</v>
      </c>
      <c r="K215" s="146"/>
      <c r="L215" s="146"/>
    </row>
    <row r="216" spans="2:12" s="141" customFormat="1" ht="20.100000000000001" customHeight="1">
      <c r="B216" s="142">
        <f>'3. DATA TEKNIS JALAN'!B217</f>
        <v>58</v>
      </c>
      <c r="C216" s="142" t="str">
        <f>'3. DATA TEKNIS JALAN'!C217</f>
        <v>1.058</v>
      </c>
      <c r="D216" s="143" t="str">
        <f>'3. DATA TEKNIS JALAN'!D217</f>
        <v>Danaraja II</v>
      </c>
      <c r="E216" s="144">
        <f>'3. DATA TEKNIS JALAN'!E217</f>
        <v>0.1</v>
      </c>
      <c r="F216" s="145" t="str">
        <f>'3. DATA TEKNIS JALAN'!F217</f>
        <v>0+000</v>
      </c>
      <c r="G216" s="145" t="str">
        <f>'3. DATA TEKNIS JALAN'!G217</f>
        <v>0+100</v>
      </c>
      <c r="H216" s="145" t="s">
        <v>1161</v>
      </c>
      <c r="I216" s="138"/>
      <c r="J216" s="138" t="str">
        <f>'Template-KONDISI'!H216</f>
        <v>B</v>
      </c>
      <c r="K216" s="146"/>
      <c r="L216" s="146"/>
    </row>
    <row r="217" spans="2:12" s="141" customFormat="1" ht="20.100000000000001" customHeight="1">
      <c r="B217" s="142">
        <f>'3. DATA TEKNIS JALAN'!B218</f>
        <v>59</v>
      </c>
      <c r="C217" s="142" t="str">
        <f>'3. DATA TEKNIS JALAN'!C218</f>
        <v>1,059</v>
      </c>
      <c r="D217" s="143" t="str">
        <f>'3. DATA TEKNIS JALAN'!D218</f>
        <v>Pepedan</v>
      </c>
      <c r="E217" s="144">
        <f>'3. DATA TEKNIS JALAN'!E218</f>
        <v>0.09</v>
      </c>
      <c r="F217" s="145" t="str">
        <f>'3. DATA TEKNIS JALAN'!F218</f>
        <v>0+000</v>
      </c>
      <c r="G217" s="145" t="str">
        <f>'3. DATA TEKNIS JALAN'!G218</f>
        <v>0+090</v>
      </c>
      <c r="H217" s="145" t="s">
        <v>1161</v>
      </c>
      <c r="I217" s="138"/>
      <c r="J217" s="138" t="str">
        <f>'Template-KONDISI'!H217</f>
        <v>B</v>
      </c>
      <c r="K217" s="146"/>
      <c r="L217" s="146"/>
    </row>
    <row r="218" spans="2:12" s="141" customFormat="1" ht="20.100000000000001" customHeight="1">
      <c r="B218" s="142">
        <f>'3. DATA TEKNIS JALAN'!B219</f>
        <v>60</v>
      </c>
      <c r="C218" s="142" t="str">
        <f>'3. DATA TEKNIS JALAN'!C219</f>
        <v>1,060</v>
      </c>
      <c r="D218" s="143" t="str">
        <f>'3. DATA TEKNIS JALAN'!D219</f>
        <v>Gunung Sumbul</v>
      </c>
      <c r="E218" s="144">
        <f>'3. DATA TEKNIS JALAN'!E219</f>
        <v>0.36</v>
      </c>
      <c r="F218" s="145" t="str">
        <f>'3. DATA TEKNIS JALAN'!F219</f>
        <v>0+000</v>
      </c>
      <c r="G218" s="145" t="str">
        <f>'3. DATA TEKNIS JALAN'!G219</f>
        <v>0+200</v>
      </c>
      <c r="H218" s="145" t="s">
        <v>1161</v>
      </c>
      <c r="I218" s="138"/>
      <c r="J218" s="138" t="str">
        <f>'Template-KONDISI'!H218</f>
        <v>B</v>
      </c>
      <c r="K218" s="146"/>
      <c r="L218" s="146"/>
    </row>
    <row r="219" spans="2:12" s="141" customFormat="1" ht="20.100000000000001" customHeight="1">
      <c r="B219" s="142"/>
      <c r="C219" s="142"/>
      <c r="D219" s="143"/>
      <c r="E219" s="144"/>
      <c r="F219" s="145" t="str">
        <f>G215</f>
        <v>0+100</v>
      </c>
      <c r="G219" s="145" t="s">
        <v>705</v>
      </c>
      <c r="H219" s="145" t="s">
        <v>1161</v>
      </c>
      <c r="I219" s="138"/>
      <c r="J219" s="138"/>
      <c r="K219" s="146"/>
      <c r="L219" s="146"/>
    </row>
    <row r="220" spans="2:12" s="141" customFormat="1" ht="20.100000000000001" customHeight="1">
      <c r="B220" s="142">
        <f>'3. DATA TEKNIS JALAN'!B221</f>
        <v>61</v>
      </c>
      <c r="C220" s="142" t="str">
        <f>'3. DATA TEKNIS JALAN'!C221</f>
        <v>1,061</v>
      </c>
      <c r="D220" s="143" t="str">
        <f>'3. DATA TEKNIS JALAN'!D221</f>
        <v>Gemuruh - Kopral Tanwir</v>
      </c>
      <c r="E220" s="144">
        <f>'3. DATA TEKNIS JALAN'!E221</f>
        <v>0.59</v>
      </c>
      <c r="F220" s="145" t="str">
        <f>'3. DATA TEKNIS JALAN'!F221</f>
        <v>0+000</v>
      </c>
      <c r="G220" s="145" t="str">
        <f>'3. DATA TEKNIS JALAN'!G221</f>
        <v>0+200</v>
      </c>
      <c r="H220" s="145" t="s">
        <v>40</v>
      </c>
      <c r="I220" s="138"/>
      <c r="J220" s="138" t="str">
        <f>'Template-KONDISI'!H219</f>
        <v>B</v>
      </c>
      <c r="K220" s="146"/>
      <c r="L220" s="146"/>
    </row>
    <row r="221" spans="2:12" s="141" customFormat="1" ht="20.100000000000001" customHeight="1">
      <c r="B221" s="142"/>
      <c r="C221" s="142"/>
      <c r="D221" s="143"/>
      <c r="E221" s="144"/>
      <c r="F221" s="145" t="str">
        <f>'3. DATA TEKNIS JALAN'!F222</f>
        <v>0+200</v>
      </c>
      <c r="G221" s="145" t="str">
        <f>'3. DATA TEKNIS JALAN'!G222</f>
        <v>0+400</v>
      </c>
      <c r="H221" s="145" t="s">
        <v>40</v>
      </c>
      <c r="I221" s="138"/>
      <c r="J221" s="138" t="str">
        <f>'Template-KONDISI'!H221</f>
        <v>RB</v>
      </c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G221</f>
        <v>0+400</v>
      </c>
      <c r="G222" s="145" t="s">
        <v>1068</v>
      </c>
      <c r="H222" s="145" t="s">
        <v>1161</v>
      </c>
      <c r="I222" s="138"/>
      <c r="J222" s="138"/>
      <c r="K222" s="146"/>
      <c r="L222" s="146"/>
    </row>
    <row r="223" spans="2:12" s="141" customFormat="1" ht="20.100000000000001" customHeight="1">
      <c r="B223" s="142">
        <f>'3. DATA TEKNIS JALAN'!B224</f>
        <v>62</v>
      </c>
      <c r="C223" s="142" t="str">
        <f>'3. DATA TEKNIS JALAN'!C224</f>
        <v>1,062</v>
      </c>
      <c r="D223" s="143" t="str">
        <f>'3. DATA TEKNIS JALAN'!D224</f>
        <v>Hartono</v>
      </c>
      <c r="E223" s="144">
        <f>'3. DATA TEKNIS JALAN'!E224</f>
        <v>0.3</v>
      </c>
      <c r="F223" s="145" t="str">
        <f>'3. DATA TEKNIS JALAN'!F224</f>
        <v>0+000</v>
      </c>
      <c r="G223" s="145" t="str">
        <f>'3. DATA TEKNIS JALAN'!G224</f>
        <v>0+200</v>
      </c>
      <c r="H223" s="145" t="s">
        <v>435</v>
      </c>
      <c r="I223" s="138"/>
      <c r="J223" s="138" t="str">
        <f>'Template-KONDISI'!H223</f>
        <v>B</v>
      </c>
      <c r="K223" s="146"/>
      <c r="L223" s="146"/>
    </row>
    <row r="224" spans="2:12" s="141" customFormat="1" ht="20.100000000000001" customHeight="1">
      <c r="B224" s="142"/>
      <c r="C224" s="142"/>
      <c r="D224" s="143"/>
      <c r="E224" s="144"/>
      <c r="F224" s="145" t="str">
        <f>'3. DATA TEKNIS JALAN'!F225</f>
        <v>0+200</v>
      </c>
      <c r="G224" s="145" t="str">
        <f>'3. DATA TEKNIS JALAN'!G225</f>
        <v>0+300</v>
      </c>
      <c r="H224" s="145" t="s">
        <v>435</v>
      </c>
      <c r="I224" s="138"/>
      <c r="J224" s="138" t="str">
        <f>'Template-KONDISI'!H224</f>
        <v>B</v>
      </c>
      <c r="K224" s="146"/>
      <c r="L224" s="146"/>
    </row>
    <row r="225" spans="2:12" s="141" customFormat="1" ht="20.100000000000001" customHeight="1">
      <c r="B225" s="142">
        <f>'3. DATA TEKNIS JALAN'!B226</f>
        <v>63</v>
      </c>
      <c r="C225" s="142" t="str">
        <f>'3. DATA TEKNIS JALAN'!C226</f>
        <v>1,063</v>
      </c>
      <c r="D225" s="143" t="str">
        <f>'3. DATA TEKNIS JALAN'!D226</f>
        <v>Pelita</v>
      </c>
      <c r="E225" s="144">
        <f>'3. DATA TEKNIS JALAN'!E226</f>
        <v>0.44</v>
      </c>
      <c r="F225" s="145" t="str">
        <f>'3. DATA TEKNIS JALAN'!F226</f>
        <v>0+000</v>
      </c>
      <c r="G225" s="145" t="str">
        <f>'3. DATA TEKNIS JALAN'!G226</f>
        <v>0+200</v>
      </c>
      <c r="H225" s="145" t="s">
        <v>435</v>
      </c>
      <c r="I225" s="138"/>
      <c r="J225" s="138" t="str">
        <f>'Template-KONDISI'!H225</f>
        <v>B</v>
      </c>
      <c r="K225" s="146"/>
      <c r="L225" s="146"/>
    </row>
    <row r="226" spans="2:12" s="141" customFormat="1" ht="20.100000000000001" customHeight="1">
      <c r="B226" s="142"/>
      <c r="C226" s="142"/>
      <c r="D226" s="143"/>
      <c r="E226" s="144"/>
      <c r="F226" s="145" t="str">
        <f>'3. DATA TEKNIS JALAN'!F227</f>
        <v>0+200</v>
      </c>
      <c r="G226" s="145" t="str">
        <f>'3. DATA TEKNIS JALAN'!G227</f>
        <v>0+400</v>
      </c>
      <c r="H226" s="145" t="s">
        <v>435</v>
      </c>
      <c r="I226" s="138"/>
      <c r="J226" s="138" t="str">
        <f>'Template-KONDISI'!H226</f>
        <v>B</v>
      </c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JALAN'!F228</f>
        <v>0+400</v>
      </c>
      <c r="G227" s="145" t="str">
        <f>'3. DATA TEKNIS JALAN'!G228</f>
        <v>0+440</v>
      </c>
      <c r="H227" s="145" t="s">
        <v>435</v>
      </c>
      <c r="I227" s="138"/>
      <c r="J227" s="138" t="str">
        <f>'Template-KONDISI'!H227</f>
        <v>B</v>
      </c>
      <c r="K227" s="146"/>
      <c r="L227" s="146"/>
    </row>
    <row r="228" spans="2:12" s="141" customFormat="1" ht="20.100000000000001" customHeight="1">
      <c r="B228" s="142">
        <f>'3. DATA TEKNIS JALAN'!B229</f>
        <v>64</v>
      </c>
      <c r="C228" s="142" t="str">
        <f>'3. DATA TEKNIS JALAN'!C229</f>
        <v>1,064</v>
      </c>
      <c r="D228" s="143" t="str">
        <f>'3. DATA TEKNIS JALAN'!D229</f>
        <v>Prajurit Susilo</v>
      </c>
      <c r="E228" s="144">
        <f>'3. DATA TEKNIS JALAN'!E229</f>
        <v>0.14000000000000001</v>
      </c>
      <c r="F228" s="145" t="str">
        <f>'3. DATA TEKNIS JALAN'!F229</f>
        <v>0+000</v>
      </c>
      <c r="G228" s="145" t="str">
        <f>'3. DATA TEKNIS JALAN'!G229</f>
        <v>0+140</v>
      </c>
      <c r="H228" s="145" t="s">
        <v>435</v>
      </c>
      <c r="I228" s="138"/>
      <c r="J228" s="138" t="str">
        <f>'Template-KONDISI'!H228</f>
        <v>B</v>
      </c>
      <c r="K228" s="146"/>
      <c r="L228" s="146"/>
    </row>
    <row r="229" spans="2:12" s="141" customFormat="1" ht="20.100000000000001" customHeight="1">
      <c r="B229" s="142">
        <f>'3. DATA TEKNIS JALAN'!B230</f>
        <v>65</v>
      </c>
      <c r="C229" s="142" t="str">
        <f>'3. DATA TEKNIS JALAN'!C230</f>
        <v>1,065</v>
      </c>
      <c r="D229" s="143" t="str">
        <f>'3. DATA TEKNIS JALAN'!D230</f>
        <v>Kiswadi</v>
      </c>
      <c r="E229" s="144">
        <f>'3. DATA TEKNIS JALAN'!E230</f>
        <v>0.35</v>
      </c>
      <c r="F229" s="145" t="str">
        <f>'3. DATA TEKNIS JALAN'!F230</f>
        <v>0+000</v>
      </c>
      <c r="G229" s="145" t="str">
        <f>'3. DATA TEKNIS JALAN'!G230</f>
        <v>0+200</v>
      </c>
      <c r="H229" s="145" t="s">
        <v>435</v>
      </c>
      <c r="I229" s="138"/>
      <c r="J229" s="138" t="str">
        <f>'Template-KONDISI'!H229</f>
        <v>B</v>
      </c>
      <c r="K229" s="146"/>
      <c r="L229" s="146"/>
    </row>
    <row r="230" spans="2:12" s="141" customFormat="1" ht="20.100000000000001" customHeight="1">
      <c r="B230" s="142"/>
      <c r="C230" s="142"/>
      <c r="D230" s="143"/>
      <c r="E230" s="144"/>
      <c r="F230" s="145" t="str">
        <f>'3. DATA TEKNIS JALAN'!F231</f>
        <v>0+200</v>
      </c>
      <c r="G230" s="145" t="str">
        <f>'3. DATA TEKNIS JALAN'!G231</f>
        <v>0+350</v>
      </c>
      <c r="H230" s="145" t="s">
        <v>435</v>
      </c>
      <c r="I230" s="138"/>
      <c r="J230" s="138" t="str">
        <f>'Template-KONDISI'!H230</f>
        <v>B</v>
      </c>
      <c r="K230" s="146"/>
      <c r="L230" s="146"/>
    </row>
    <row r="231" spans="2:12" s="141" customFormat="1" ht="20.100000000000001" customHeight="1">
      <c r="B231" s="142">
        <f>'3. DATA TEKNIS JALAN'!B232</f>
        <v>66</v>
      </c>
      <c r="C231" s="142" t="str">
        <f>'3. DATA TEKNIS JALAN'!C232</f>
        <v>1,066</v>
      </c>
      <c r="D231" s="143" t="str">
        <f>'3. DATA TEKNIS JALAN'!D232</f>
        <v>Mauneng</v>
      </c>
      <c r="E231" s="144">
        <f>'3. DATA TEKNIS JALAN'!E232</f>
        <v>0.56999999999999995</v>
      </c>
      <c r="F231" s="145" t="str">
        <f>'3. DATA TEKNIS JALAN'!F232</f>
        <v>0+000</v>
      </c>
      <c r="G231" s="145" t="str">
        <f>'3. DATA TEKNIS JALAN'!G232</f>
        <v>0+200</v>
      </c>
      <c r="H231" s="145" t="s">
        <v>435</v>
      </c>
      <c r="I231" s="138"/>
      <c r="J231" s="138" t="str">
        <f>'Template-KONDISI'!H231</f>
        <v>B</v>
      </c>
      <c r="K231" s="146"/>
      <c r="L231" s="146"/>
    </row>
    <row r="232" spans="2:12" s="141" customFormat="1" ht="20.100000000000001" customHeight="1">
      <c r="B232" s="142"/>
      <c r="C232" s="142"/>
      <c r="D232" s="143"/>
      <c r="E232" s="144"/>
      <c r="F232" s="145" t="str">
        <f>'3. DATA TEKNIS JALAN'!F233</f>
        <v>0+200</v>
      </c>
      <c r="G232" s="145" t="str">
        <f>'3. DATA TEKNIS JALAN'!G233</f>
        <v>0+400</v>
      </c>
      <c r="H232" s="145" t="s">
        <v>435</v>
      </c>
      <c r="I232" s="138"/>
      <c r="J232" s="138" t="str">
        <f>'Template-KONDISI'!H232</f>
        <v>B</v>
      </c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JALAN'!F234</f>
        <v>0+400</v>
      </c>
      <c r="G233" s="145" t="str">
        <f>'3. DATA TEKNIS JALAN'!G234</f>
        <v>0+570</v>
      </c>
      <c r="H233" s="145" t="s">
        <v>435</v>
      </c>
      <c r="I233" s="138"/>
      <c r="J233" s="138" t="str">
        <f>'Template-KONDISI'!H233</f>
        <v>B</v>
      </c>
      <c r="K233" s="146"/>
      <c r="L233" s="146"/>
    </row>
    <row r="234" spans="2:12" s="141" customFormat="1" ht="20.100000000000001" customHeight="1">
      <c r="B234" s="142">
        <f>'3. DATA TEKNIS JALAN'!B235</f>
        <v>67</v>
      </c>
      <c r="C234" s="142" t="str">
        <f>'3. DATA TEKNIS JALAN'!C235</f>
        <v>1,067</v>
      </c>
      <c r="D234" s="143" t="str">
        <f>'3. DATA TEKNIS JALAN'!D235</f>
        <v>Sidaguri</v>
      </c>
      <c r="E234" s="144">
        <f>'3. DATA TEKNIS JALAN'!E235</f>
        <v>0.21</v>
      </c>
      <c r="F234" s="145" t="str">
        <f>'3. DATA TEKNIS JALAN'!F235</f>
        <v>0+000</v>
      </c>
      <c r="G234" s="145" t="str">
        <f>'3. DATA TEKNIS JALAN'!G235</f>
        <v>0+200</v>
      </c>
      <c r="H234" s="145" t="s">
        <v>435</v>
      </c>
      <c r="I234" s="138"/>
      <c r="J234" s="138" t="str">
        <f>'Template-KONDISI'!H234</f>
        <v>B</v>
      </c>
      <c r="K234" s="146"/>
      <c r="L234" s="146"/>
    </row>
    <row r="235" spans="2:12" s="141" customFormat="1" ht="20.100000000000001" customHeight="1">
      <c r="B235" s="142"/>
      <c r="C235" s="142"/>
      <c r="D235" s="143"/>
      <c r="E235" s="144"/>
      <c r="F235" s="145" t="str">
        <f>'3. DATA TEKNIS JALAN'!F236</f>
        <v>0+200</v>
      </c>
      <c r="G235" s="145" t="str">
        <f>'3. DATA TEKNIS JALAN'!G236</f>
        <v>0+210</v>
      </c>
      <c r="H235" s="145" t="s">
        <v>435</v>
      </c>
      <c r="I235" s="138"/>
      <c r="J235" s="138" t="str">
        <f>'Template-KONDISI'!H235</f>
        <v>B</v>
      </c>
      <c r="K235" s="146"/>
      <c r="L235" s="146"/>
    </row>
    <row r="236" spans="2:12" s="141" customFormat="1" ht="20.100000000000001" customHeight="1">
      <c r="B236" s="142">
        <f>'3. DATA TEKNIS JALAN'!B237</f>
        <v>68</v>
      </c>
      <c r="C236" s="142" t="str">
        <f>'3. DATA TEKNIS JALAN'!C237</f>
        <v>1,068</v>
      </c>
      <c r="D236" s="143" t="str">
        <f>'3. DATA TEKNIS JALAN'!D237</f>
        <v>Seruni</v>
      </c>
      <c r="E236" s="144">
        <f>'3. DATA TEKNIS JALAN'!E237</f>
        <v>0.28000000000000003</v>
      </c>
      <c r="F236" s="145" t="str">
        <f>'3. DATA TEKNIS JALAN'!F237</f>
        <v>0+000</v>
      </c>
      <c r="G236" s="145" t="str">
        <f>'3. DATA TEKNIS JALAN'!G237</f>
        <v>0+200</v>
      </c>
      <c r="H236" s="145" t="s">
        <v>435</v>
      </c>
      <c r="I236" s="138"/>
      <c r="J236" s="138" t="str">
        <f>'Template-KONDISI'!H236</f>
        <v>B</v>
      </c>
      <c r="K236" s="146"/>
      <c r="L236" s="146"/>
    </row>
    <row r="237" spans="2:12" s="141" customFormat="1" ht="20.100000000000001" customHeight="1">
      <c r="B237" s="142"/>
      <c r="C237" s="142"/>
      <c r="D237" s="143"/>
      <c r="E237" s="144"/>
      <c r="F237" s="145" t="str">
        <f>'3. DATA TEKNIS JALAN'!F238</f>
        <v>0+200</v>
      </c>
      <c r="G237" s="145" t="str">
        <f>'3. DATA TEKNIS JALAN'!G238</f>
        <v>0+280</v>
      </c>
      <c r="H237" s="145" t="s">
        <v>435</v>
      </c>
      <c r="I237" s="138"/>
      <c r="J237" s="138" t="str">
        <f>'Template-KONDISI'!H237</f>
        <v>B</v>
      </c>
      <c r="K237" s="146"/>
      <c r="L237" s="146"/>
    </row>
    <row r="238" spans="2:12" s="141" customFormat="1" ht="20.100000000000001" customHeight="1">
      <c r="B238" s="142">
        <f>'3. DATA TEKNIS JALAN'!B239</f>
        <v>69</v>
      </c>
      <c r="C238" s="142" t="str">
        <f>'3. DATA TEKNIS JALAN'!C239</f>
        <v>1,069</v>
      </c>
      <c r="D238" s="143" t="str">
        <f>'3. DATA TEKNIS JALAN'!D239</f>
        <v>Arsantaka</v>
      </c>
      <c r="E238" s="144">
        <f>'3. DATA TEKNIS JALAN'!E239</f>
        <v>0.15</v>
      </c>
      <c r="F238" s="145" t="str">
        <f>'3. DATA TEKNIS JALAN'!F239</f>
        <v>0+000</v>
      </c>
      <c r="G238" s="145" t="str">
        <f>'3. DATA TEKNIS JALAN'!G239</f>
        <v>0+150</v>
      </c>
      <c r="H238" s="145" t="s">
        <v>1161</v>
      </c>
      <c r="I238" s="138"/>
      <c r="J238" s="138" t="str">
        <f>'Template-KONDISI'!H238</f>
        <v>B</v>
      </c>
      <c r="K238" s="146"/>
      <c r="L238" s="146"/>
    </row>
    <row r="239" spans="2:12" s="141" customFormat="1" ht="20.100000000000001" customHeight="1">
      <c r="B239" s="142">
        <f>'3. DATA TEKNIS JALAN'!B240</f>
        <v>70</v>
      </c>
      <c r="C239" s="142" t="str">
        <f>'3. DATA TEKNIS JALAN'!C240</f>
        <v>1,070</v>
      </c>
      <c r="D239" s="143" t="str">
        <f>'3. DATA TEKNIS JALAN'!D240</f>
        <v>Lingkar Terminal</v>
      </c>
      <c r="E239" s="144">
        <f>'3. DATA TEKNIS JALAN'!E240</f>
        <v>0.3</v>
      </c>
      <c r="F239" s="145" t="str">
        <f>'3. DATA TEKNIS JALAN'!F240</f>
        <v>0+000</v>
      </c>
      <c r="G239" s="145" t="str">
        <f>'3. DATA TEKNIS JALAN'!G240</f>
        <v>0+200</v>
      </c>
      <c r="H239" s="145" t="s">
        <v>435</v>
      </c>
      <c r="I239" s="138"/>
      <c r="J239" s="138" t="str">
        <f>'Template-KONDISI'!H239</f>
        <v>B</v>
      </c>
      <c r="K239" s="146"/>
      <c r="L239" s="146"/>
    </row>
    <row r="240" spans="2:12" s="141" customFormat="1" ht="20.100000000000001" customHeight="1">
      <c r="B240" s="142">
        <f>'3. DATA TEKNIS JALAN'!B241</f>
        <v>71</v>
      </c>
      <c r="C240" s="142" t="str">
        <f>'3. DATA TEKNIS JALAN'!C241</f>
        <v>1,071</v>
      </c>
      <c r="D240" s="143" t="str">
        <f>'3. DATA TEKNIS JALAN'!D241</f>
        <v>Bancar - Lamongan</v>
      </c>
      <c r="E240" s="144">
        <f>'3. DATA TEKNIS JALAN'!E241</f>
        <v>2.84</v>
      </c>
      <c r="F240" s="145" t="str">
        <f>'3. DATA TEKNIS JALAN'!F241</f>
        <v>0+000</v>
      </c>
      <c r="G240" s="145" t="str">
        <f>'3. DATA TEKNIS JALAN'!G241</f>
        <v>0+200</v>
      </c>
      <c r="H240" s="145" t="s">
        <v>435</v>
      </c>
      <c r="I240" s="138"/>
      <c r="J240" s="138" t="str">
        <f>'Template-KONDISI'!H240</f>
        <v>B</v>
      </c>
      <c r="K240" s="146"/>
      <c r="L240" s="146"/>
    </row>
    <row r="241" spans="2:12" s="141" customFormat="1" ht="20.100000000000001" customHeight="1">
      <c r="B241" s="142"/>
      <c r="C241" s="142"/>
      <c r="D241" s="143"/>
      <c r="E241" s="144"/>
      <c r="F241" s="145" t="str">
        <f>'3. DATA TEKNIS JALAN'!F242</f>
        <v>0+200</v>
      </c>
      <c r="G241" s="145" t="str">
        <f>'3. DATA TEKNIS JALAN'!G242</f>
        <v>0+400</v>
      </c>
      <c r="H241" s="145" t="s">
        <v>435</v>
      </c>
      <c r="I241" s="138"/>
      <c r="J241" s="138" t="str">
        <f>'Template-KONDISI'!H241</f>
        <v>B</v>
      </c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JALAN'!F243</f>
        <v>0+400</v>
      </c>
      <c r="G242" s="145" t="str">
        <f>'3. DATA TEKNIS JALAN'!G243</f>
        <v>0+600</v>
      </c>
      <c r="H242" s="145" t="s">
        <v>435</v>
      </c>
      <c r="I242" s="138"/>
      <c r="J242" s="138" t="str">
        <f>'Template-KONDISI'!H242</f>
        <v>S</v>
      </c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JALAN'!F244</f>
        <v>0+600</v>
      </c>
      <c r="G243" s="145" t="str">
        <f>'3. DATA TEKNIS JALAN'!G244</f>
        <v>0+800</v>
      </c>
      <c r="H243" s="145" t="s">
        <v>435</v>
      </c>
      <c r="I243" s="138"/>
      <c r="J243" s="138" t="str">
        <f>'Template-KONDISI'!H243</f>
        <v>RB</v>
      </c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JALAN'!F245</f>
        <v>0+800</v>
      </c>
      <c r="G244" s="145" t="str">
        <f>'3. DATA TEKNIS JALAN'!G245</f>
        <v>1+000</v>
      </c>
      <c r="H244" s="145" t="s">
        <v>435</v>
      </c>
      <c r="I244" s="138"/>
      <c r="J244" s="138" t="str">
        <f>'Template-KONDISI'!H244</f>
        <v>RB</v>
      </c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JALAN'!F246</f>
        <v>1+000</v>
      </c>
      <c r="G245" s="145" t="str">
        <f>'3. DATA TEKNIS JALAN'!G246</f>
        <v>1+200</v>
      </c>
      <c r="H245" s="145" t="s">
        <v>435</v>
      </c>
      <c r="I245" s="138"/>
      <c r="J245" s="138" t="str">
        <f>'Template-KONDISI'!H245</f>
        <v>S</v>
      </c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JALAN'!F247</f>
        <v>1+200</v>
      </c>
      <c r="G246" s="145" t="str">
        <f>'3. DATA TEKNIS JALAN'!G247</f>
        <v>1+400</v>
      </c>
      <c r="H246" s="145" t="s">
        <v>435</v>
      </c>
      <c r="I246" s="138"/>
      <c r="J246" s="138" t="str">
        <f>'Template-KONDISI'!H246</f>
        <v>S</v>
      </c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JALAN'!F248</f>
        <v>1+400</v>
      </c>
      <c r="G247" s="145" t="str">
        <f>'3. DATA TEKNIS JALAN'!G248</f>
        <v>1+600</v>
      </c>
      <c r="H247" s="145" t="s">
        <v>435</v>
      </c>
      <c r="I247" s="138"/>
      <c r="J247" s="138" t="str">
        <f>'Template-KONDISI'!H247</f>
        <v>B</v>
      </c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JALAN'!F249</f>
        <v>1+600</v>
      </c>
      <c r="G248" s="145" t="str">
        <f>'3. DATA TEKNIS JALAN'!G249</f>
        <v>1+800</v>
      </c>
      <c r="H248" s="145" t="s">
        <v>435</v>
      </c>
      <c r="I248" s="138"/>
      <c r="J248" s="138" t="str">
        <f>'Template-KONDISI'!H248</f>
        <v>RR</v>
      </c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JALAN'!F250</f>
        <v>1+800</v>
      </c>
      <c r="G249" s="145" t="str">
        <f>'3. DATA TEKNIS JALAN'!G250</f>
        <v>2+000</v>
      </c>
      <c r="H249" s="145" t="s">
        <v>435</v>
      </c>
      <c r="I249" s="138"/>
      <c r="J249" s="138" t="str">
        <f>'Template-KONDISI'!H249</f>
        <v>S</v>
      </c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JALAN'!F251</f>
        <v>2+000</v>
      </c>
      <c r="G250" s="145" t="str">
        <f>'3. DATA TEKNIS JALAN'!G251</f>
        <v>2+200</v>
      </c>
      <c r="H250" s="145" t="s">
        <v>435</v>
      </c>
      <c r="I250" s="138"/>
      <c r="J250" s="138" t="str">
        <f>'Template-KONDISI'!H250</f>
        <v>B</v>
      </c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JALAN'!F252</f>
        <v>2+200</v>
      </c>
      <c r="G251" s="145" t="str">
        <f>'3. DATA TEKNIS JALAN'!G252</f>
        <v>2+400</v>
      </c>
      <c r="H251" s="145" t="s">
        <v>435</v>
      </c>
      <c r="I251" s="138"/>
      <c r="J251" s="138" t="str">
        <f>'Template-KONDISI'!H251</f>
        <v>B</v>
      </c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JALAN'!F253</f>
        <v>2+400</v>
      </c>
      <c r="G252" s="145" t="str">
        <f>'3. DATA TEKNIS JALAN'!G253</f>
        <v>2+600</v>
      </c>
      <c r="H252" s="145" t="s">
        <v>435</v>
      </c>
      <c r="I252" s="138"/>
      <c r="J252" s="138" t="str">
        <f>'Template-KONDISI'!H252</f>
        <v>B</v>
      </c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JALAN'!F254</f>
        <v>2+600</v>
      </c>
      <c r="G253" s="145" t="str">
        <f>'3. DATA TEKNIS JALAN'!G254</f>
        <v>2+800</v>
      </c>
      <c r="H253" s="145" t="s">
        <v>435</v>
      </c>
      <c r="I253" s="138"/>
      <c r="J253" s="138" t="str">
        <f>'Template-KONDISI'!H253</f>
        <v>RR</v>
      </c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JALAN'!F255</f>
        <v>2+800</v>
      </c>
      <c r="G254" s="145" t="str">
        <f>'3. DATA TEKNIS JALAN'!G255</f>
        <v>2+840</v>
      </c>
      <c r="H254" s="145" t="s">
        <v>435</v>
      </c>
      <c r="I254" s="138"/>
      <c r="J254" s="138" t="str">
        <f>'Template-KONDISI'!H254</f>
        <v>S</v>
      </c>
      <c r="K254" s="146"/>
      <c r="L254" s="146"/>
    </row>
    <row r="255" spans="2:12" s="141" customFormat="1" ht="20.100000000000001" customHeight="1">
      <c r="B255" s="142">
        <f>'3. DATA TEKNIS JALAN'!B256</f>
        <v>72</v>
      </c>
      <c r="C255" s="142" t="str">
        <f>'3. DATA TEKNIS JALAN'!C256</f>
        <v>1,072</v>
      </c>
      <c r="D255" s="143" t="str">
        <f>'3. DATA TEKNIS JALAN'!D256</f>
        <v>Toyareja - Kedungmenjangan</v>
      </c>
      <c r="E255" s="144">
        <f>'3. DATA TEKNIS JALAN'!E256</f>
        <v>1</v>
      </c>
      <c r="F255" s="145" t="str">
        <f>'3. DATA TEKNIS JALAN'!F256</f>
        <v>0+000</v>
      </c>
      <c r="G255" s="145" t="str">
        <f>'3. DATA TEKNIS JALAN'!G256</f>
        <v>0+200</v>
      </c>
      <c r="H255" s="145" t="s">
        <v>435</v>
      </c>
      <c r="I255" s="138"/>
      <c r="J255" s="138" t="str">
        <f>'Template-KONDISI'!H255</f>
        <v>B</v>
      </c>
      <c r="K255" s="146"/>
      <c r="L255" s="146"/>
    </row>
    <row r="256" spans="2:12" s="141" customFormat="1" ht="20.100000000000001" customHeight="1">
      <c r="B256" s="142"/>
      <c r="C256" s="142"/>
      <c r="D256" s="143"/>
      <c r="E256" s="144"/>
      <c r="F256" s="145" t="str">
        <f>'3. DATA TEKNIS JALAN'!F257</f>
        <v>0+200</v>
      </c>
      <c r="G256" s="145" t="str">
        <f>'3. DATA TEKNIS JALAN'!G257</f>
        <v>0+400</v>
      </c>
      <c r="H256" s="145" t="s">
        <v>435</v>
      </c>
      <c r="I256" s="138"/>
      <c r="J256" s="138" t="str">
        <f>'Template-KONDISI'!H256</f>
        <v>B</v>
      </c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JALAN'!F258</f>
        <v>0+400</v>
      </c>
      <c r="G257" s="145" t="str">
        <f>'3. DATA TEKNIS JALAN'!G258</f>
        <v>0+600</v>
      </c>
      <c r="H257" s="145" t="s">
        <v>435</v>
      </c>
      <c r="I257" s="138"/>
      <c r="J257" s="138" t="str">
        <f>'Template-KONDISI'!H257</f>
        <v>B</v>
      </c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JALAN'!F259</f>
        <v>0+600</v>
      </c>
      <c r="G258" s="145" t="str">
        <f>'3. DATA TEKNIS JALAN'!G259</f>
        <v>0+800</v>
      </c>
      <c r="H258" s="145" t="s">
        <v>435</v>
      </c>
      <c r="I258" s="138"/>
      <c r="J258" s="138" t="str">
        <f>'Template-KONDISI'!H258</f>
        <v>B</v>
      </c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JALAN'!F260</f>
        <v>0+800</v>
      </c>
      <c r="G259" s="145" t="str">
        <f>'3. DATA TEKNIS JALAN'!G260</f>
        <v>1+000</v>
      </c>
      <c r="H259" s="145" t="s">
        <v>435</v>
      </c>
      <c r="I259" s="138"/>
      <c r="J259" s="138" t="str">
        <f>'Template-KONDISI'!H259</f>
        <v>B</v>
      </c>
      <c r="K259" s="146"/>
      <c r="L259" s="146"/>
    </row>
    <row r="260" spans="2:12" s="141" customFormat="1" ht="20.100000000000001" customHeight="1">
      <c r="B260" s="142">
        <f>'3. DATA TEKNIS JALAN'!B261</f>
        <v>73</v>
      </c>
      <c r="C260" s="142" t="str">
        <f>'3. DATA TEKNIS JALAN'!C261</f>
        <v>1,073</v>
      </c>
      <c r="D260" s="143" t="str">
        <f>'3. DATA TEKNIS JALAN'!D261</f>
        <v>Lamongan - Jatisaba</v>
      </c>
      <c r="E260" s="144">
        <f>'3. DATA TEKNIS JALAN'!E261</f>
        <v>1.83</v>
      </c>
      <c r="F260" s="145" t="str">
        <f>'3. DATA TEKNIS JALAN'!F261</f>
        <v>0+000</v>
      </c>
      <c r="G260" s="145" t="str">
        <f>'3. DATA TEKNIS JALAN'!G261</f>
        <v>0+200</v>
      </c>
      <c r="H260" s="145" t="s">
        <v>435</v>
      </c>
      <c r="I260" s="138"/>
      <c r="J260" s="138" t="str">
        <f>'Template-KONDISI'!H260</f>
        <v>B</v>
      </c>
      <c r="K260" s="146"/>
      <c r="L260" s="146"/>
    </row>
    <row r="261" spans="2:12" s="141" customFormat="1" ht="20.100000000000001" customHeight="1">
      <c r="B261" s="142"/>
      <c r="C261" s="142"/>
      <c r="D261" s="143"/>
      <c r="E261" s="144"/>
      <c r="F261" s="145" t="str">
        <f>'3. DATA TEKNIS JALAN'!F262</f>
        <v>0+200</v>
      </c>
      <c r="G261" s="145" t="str">
        <f>'3. DATA TEKNIS JALAN'!G262</f>
        <v>0+400</v>
      </c>
      <c r="H261" s="145" t="s">
        <v>435</v>
      </c>
      <c r="I261" s="138"/>
      <c r="J261" s="138" t="str">
        <f>'Template-KONDISI'!H261</f>
        <v>S</v>
      </c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JALAN'!F263</f>
        <v>0+400</v>
      </c>
      <c r="G262" s="145" t="str">
        <f>'3. DATA TEKNIS JALAN'!G263</f>
        <v>0+600</v>
      </c>
      <c r="H262" s="145" t="s">
        <v>435</v>
      </c>
      <c r="I262" s="138"/>
      <c r="J262" s="138" t="str">
        <f>'Template-KONDISI'!H262</f>
        <v>B</v>
      </c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JALAN'!F264</f>
        <v>0+600</v>
      </c>
      <c r="G263" s="145" t="str">
        <f>'3. DATA TEKNIS JALAN'!G264</f>
        <v>0+800</v>
      </c>
      <c r="H263" s="145" t="s">
        <v>435</v>
      </c>
      <c r="I263" s="138"/>
      <c r="J263" s="138" t="str">
        <f>'Template-KONDISI'!H263</f>
        <v>B</v>
      </c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JALAN'!F265</f>
        <v>0+800</v>
      </c>
      <c r="G264" s="145" t="str">
        <f>'3. DATA TEKNIS JALAN'!G265</f>
        <v>1+000</v>
      </c>
      <c r="H264" s="145" t="s">
        <v>435</v>
      </c>
      <c r="I264" s="138"/>
      <c r="J264" s="138" t="str">
        <f>'Template-KONDISI'!H264</f>
        <v>B</v>
      </c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JALAN'!F266</f>
        <v>1+000</v>
      </c>
      <c r="G265" s="145" t="str">
        <f>'3. DATA TEKNIS JALAN'!G266</f>
        <v>1+200</v>
      </c>
      <c r="H265" s="145" t="s">
        <v>435</v>
      </c>
      <c r="I265" s="138"/>
      <c r="J265" s="138" t="str">
        <f>'Template-KONDISI'!H265</f>
        <v>B</v>
      </c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JALAN'!F267</f>
        <v>1+200</v>
      </c>
      <c r="G266" s="145" t="str">
        <f>'3. DATA TEKNIS JALAN'!G267</f>
        <v>1+400</v>
      </c>
      <c r="H266" s="145" t="s">
        <v>435</v>
      </c>
      <c r="I266" s="138"/>
      <c r="J266" s="138" t="str">
        <f>'Template-KONDISI'!H266</f>
        <v>B</v>
      </c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JALAN'!F268</f>
        <v>1+400</v>
      </c>
      <c r="G267" s="145" t="str">
        <f>'3. DATA TEKNIS JALAN'!G268</f>
        <v>1+600</v>
      </c>
      <c r="H267" s="145" t="s">
        <v>435</v>
      </c>
      <c r="I267" s="138"/>
      <c r="J267" s="138" t="str">
        <f>'Template-KONDISI'!H267</f>
        <v>B</v>
      </c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JALAN'!F269</f>
        <v>1+600</v>
      </c>
      <c r="G268" s="145" t="str">
        <f>'3. DATA TEKNIS JALAN'!G269</f>
        <v>1+800</v>
      </c>
      <c r="H268" s="145" t="s">
        <v>435</v>
      </c>
      <c r="I268" s="138"/>
      <c r="J268" s="138" t="str">
        <f>'Template-KONDISI'!H268</f>
        <v>B</v>
      </c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JALAN'!F270</f>
        <v>1+800</v>
      </c>
      <c r="G269" s="145" t="str">
        <f>'3. DATA TEKNIS JALAN'!G270</f>
        <v>1+840</v>
      </c>
      <c r="H269" s="145" t="s">
        <v>435</v>
      </c>
      <c r="I269" s="138"/>
      <c r="J269" s="138" t="str">
        <f>'Template-KONDISI'!H269</f>
        <v>B</v>
      </c>
      <c r="K269" s="146"/>
      <c r="L269" s="146"/>
    </row>
    <row r="270" spans="2:12" s="141" customFormat="1" ht="20.100000000000001" customHeight="1">
      <c r="B270" s="142">
        <f>'3. DATA TEKNIS JALAN'!B271</f>
        <v>74</v>
      </c>
      <c r="C270" s="142" t="str">
        <f>'3. DATA TEKNIS JALAN'!C271</f>
        <v>1,074</v>
      </c>
      <c r="D270" s="143" t="str">
        <f>'3. DATA TEKNIS JALAN'!D271</f>
        <v>Lamongan - Toyareja</v>
      </c>
      <c r="E270" s="144">
        <f>'3. DATA TEKNIS JALAN'!E271</f>
        <v>1.19</v>
      </c>
      <c r="F270" s="145" t="str">
        <f>'3. DATA TEKNIS JALAN'!F271</f>
        <v>0+000</v>
      </c>
      <c r="G270" s="145" t="str">
        <f>'3. DATA TEKNIS JALAN'!G271</f>
        <v>0+200</v>
      </c>
      <c r="H270" s="145" t="s">
        <v>435</v>
      </c>
      <c r="I270" s="138"/>
      <c r="J270" s="138" t="str">
        <f>'Template-KONDISI'!H270</f>
        <v>B</v>
      </c>
      <c r="K270" s="146"/>
      <c r="L270" s="146"/>
    </row>
    <row r="271" spans="2:12" s="141" customFormat="1" ht="20.100000000000001" customHeight="1">
      <c r="B271" s="142"/>
      <c r="C271" s="142"/>
      <c r="D271" s="143"/>
      <c r="E271" s="144"/>
      <c r="F271" s="145" t="str">
        <f>'3. DATA TEKNIS JALAN'!F272</f>
        <v>0+200</v>
      </c>
      <c r="G271" s="145" t="str">
        <f>'3. DATA TEKNIS JALAN'!G272</f>
        <v>0+400</v>
      </c>
      <c r="H271" s="145" t="s">
        <v>435</v>
      </c>
      <c r="I271" s="138"/>
      <c r="J271" s="138" t="str">
        <f>'Template-KONDISI'!H271</f>
        <v>B</v>
      </c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JALAN'!F273</f>
        <v>0+400</v>
      </c>
      <c r="G272" s="145" t="str">
        <f>'3. DATA TEKNIS JALAN'!G273</f>
        <v>0+600</v>
      </c>
      <c r="H272" s="145" t="s">
        <v>435</v>
      </c>
      <c r="I272" s="138"/>
      <c r="J272" s="138" t="str">
        <f>'Template-KONDISI'!H272</f>
        <v>B</v>
      </c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JALAN'!F274</f>
        <v>0+600</v>
      </c>
      <c r="G273" s="145" t="str">
        <f>'3. DATA TEKNIS JALAN'!G274</f>
        <v>0+800</v>
      </c>
      <c r="H273" s="145" t="s">
        <v>435</v>
      </c>
      <c r="I273" s="138"/>
      <c r="J273" s="138" t="str">
        <f>'Template-KONDISI'!H273</f>
        <v>B</v>
      </c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JALAN'!F275</f>
        <v>0+800</v>
      </c>
      <c r="G274" s="145" t="str">
        <f>'3. DATA TEKNIS JALAN'!G275</f>
        <v>1+000</v>
      </c>
      <c r="H274" s="145" t="s">
        <v>435</v>
      </c>
      <c r="I274" s="138"/>
      <c r="J274" s="138" t="str">
        <f>'Template-KONDISI'!H274</f>
        <v>S</v>
      </c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JALAN'!F276</f>
        <v>1+000</v>
      </c>
      <c r="G275" s="145" t="str">
        <f>'3. DATA TEKNIS JALAN'!G276</f>
        <v>1+190</v>
      </c>
      <c r="H275" s="145" t="s">
        <v>435</v>
      </c>
      <c r="I275" s="138"/>
      <c r="J275" s="138" t="str">
        <f>'Template-KONDISI'!H275</f>
        <v>RR</v>
      </c>
      <c r="K275" s="146"/>
      <c r="L275" s="146"/>
    </row>
    <row r="276" spans="2:12" s="141" customFormat="1" ht="20.100000000000001" customHeight="1">
      <c r="B276" s="142">
        <f>'3. DATA TEKNIS JALAN'!B277</f>
        <v>75</v>
      </c>
      <c r="C276" s="142" t="str">
        <f>'3. DATA TEKNIS JALAN'!C277</f>
        <v>1,075</v>
      </c>
      <c r="D276" s="143" t="str">
        <f>'3. DATA TEKNIS JALAN'!D277</f>
        <v>Bojong - Toyareja</v>
      </c>
      <c r="E276" s="144">
        <f>'3. DATA TEKNIS JALAN'!E277</f>
        <v>1.07</v>
      </c>
      <c r="F276" s="145" t="str">
        <f>'3. DATA TEKNIS JALAN'!F277</f>
        <v>0+000</v>
      </c>
      <c r="G276" s="145" t="str">
        <f>'3. DATA TEKNIS JALAN'!G277</f>
        <v>0+200</v>
      </c>
      <c r="H276" s="145" t="s">
        <v>435</v>
      </c>
      <c r="I276" s="138"/>
      <c r="J276" s="138" t="str">
        <f>'Template-KONDISI'!H276</f>
        <v>S</v>
      </c>
      <c r="K276" s="146"/>
      <c r="L276" s="146"/>
    </row>
    <row r="277" spans="2:12" s="141" customFormat="1" ht="20.100000000000001" customHeight="1">
      <c r="B277" s="142"/>
      <c r="C277" s="142"/>
      <c r="D277" s="143"/>
      <c r="E277" s="144"/>
      <c r="F277" s="145" t="str">
        <f>'3. DATA TEKNIS JALAN'!F278</f>
        <v>0+200</v>
      </c>
      <c r="G277" s="145" t="str">
        <f>'3. DATA TEKNIS JALAN'!G278</f>
        <v>0+400</v>
      </c>
      <c r="H277" s="145" t="s">
        <v>435</v>
      </c>
      <c r="I277" s="138"/>
      <c r="J277" s="138" t="str">
        <f>'Template-KONDISI'!H277</f>
        <v>B</v>
      </c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JALAN'!F279</f>
        <v>0+400</v>
      </c>
      <c r="G278" s="145" t="str">
        <f>'3. DATA TEKNIS JALAN'!G279</f>
        <v>0+600</v>
      </c>
      <c r="H278" s="145" t="s">
        <v>435</v>
      </c>
      <c r="I278" s="138"/>
      <c r="J278" s="138" t="str">
        <f>'Template-KONDISI'!H278</f>
        <v>S</v>
      </c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JALAN'!F280</f>
        <v>0+600</v>
      </c>
      <c r="G279" s="145" t="str">
        <f>'3. DATA TEKNIS JALAN'!G280</f>
        <v>0+800</v>
      </c>
      <c r="H279" s="145" t="s">
        <v>435</v>
      </c>
      <c r="I279" s="138"/>
      <c r="J279" s="138" t="str">
        <f>'Template-KONDISI'!H279</f>
        <v>B</v>
      </c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JALAN'!F281</f>
        <v>0+800</v>
      </c>
      <c r="G280" s="145" t="str">
        <f>'3. DATA TEKNIS JALAN'!G281</f>
        <v>1+000</v>
      </c>
      <c r="H280" s="145" t="s">
        <v>435</v>
      </c>
      <c r="I280" s="138"/>
      <c r="J280" s="138" t="str">
        <f>'Template-KONDISI'!H280</f>
        <v>B</v>
      </c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JALAN'!F282</f>
        <v>1+000</v>
      </c>
      <c r="G281" s="145" t="str">
        <f>'3. DATA TEKNIS JALAN'!G282</f>
        <v>1+070</v>
      </c>
      <c r="H281" s="145" t="s">
        <v>435</v>
      </c>
      <c r="I281" s="138"/>
      <c r="J281" s="138" t="str">
        <f>'Template-KONDISI'!H281</f>
        <v>B</v>
      </c>
      <c r="K281" s="146"/>
      <c r="L281" s="146"/>
    </row>
    <row r="282" spans="2:12" s="141" customFormat="1" ht="20.100000000000001" customHeight="1">
      <c r="B282" s="142">
        <f>'3. DATA TEKNIS JALAN'!B283</f>
        <v>76</v>
      </c>
      <c r="C282" s="142" t="str">
        <f>'3. DATA TEKNIS JALAN'!C283</f>
        <v>1,076</v>
      </c>
      <c r="D282" s="143" t="str">
        <f>'3. DATA TEKNIS JALAN'!D283</f>
        <v>Toyareja - Jatisaba</v>
      </c>
      <c r="E282" s="144">
        <f>'3. DATA TEKNIS JALAN'!E283</f>
        <v>3.29</v>
      </c>
      <c r="F282" s="145" t="str">
        <f>'3. DATA TEKNIS JALAN'!F283</f>
        <v>0+000</v>
      </c>
      <c r="G282" s="145" t="str">
        <f>'3. DATA TEKNIS JALAN'!G283</f>
        <v>0+200</v>
      </c>
      <c r="H282" s="145" t="s">
        <v>435</v>
      </c>
      <c r="I282" s="138"/>
      <c r="J282" s="138" t="str">
        <f>'Template-KONDISI'!H282</f>
        <v>B</v>
      </c>
      <c r="K282" s="146"/>
      <c r="L282" s="146"/>
    </row>
    <row r="283" spans="2:12" s="141" customFormat="1" ht="20.100000000000001" customHeight="1">
      <c r="B283" s="142"/>
      <c r="C283" s="142"/>
      <c r="D283" s="143"/>
      <c r="E283" s="144"/>
      <c r="F283" s="145" t="str">
        <f>'3. DATA TEKNIS JALAN'!F284</f>
        <v>0+200</v>
      </c>
      <c r="G283" s="145" t="str">
        <f>'3. DATA TEKNIS JALAN'!G284</f>
        <v>0+400</v>
      </c>
      <c r="H283" s="145" t="s">
        <v>435</v>
      </c>
      <c r="I283" s="138"/>
      <c r="J283" s="138" t="str">
        <f>'Template-KONDISI'!H283</f>
        <v>S</v>
      </c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JALAN'!F285</f>
        <v>0+400</v>
      </c>
      <c r="G284" s="145" t="str">
        <f>'3. DATA TEKNIS JALAN'!G285</f>
        <v>0+600</v>
      </c>
      <c r="H284" s="145" t="s">
        <v>435</v>
      </c>
      <c r="I284" s="138"/>
      <c r="J284" s="138" t="str">
        <f>'Template-KONDISI'!H284</f>
        <v>B</v>
      </c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JALAN'!F286</f>
        <v>0+600</v>
      </c>
      <c r="G285" s="145" t="str">
        <f>'3. DATA TEKNIS JALAN'!G286</f>
        <v>0+800</v>
      </c>
      <c r="H285" s="145" t="s">
        <v>435</v>
      </c>
      <c r="I285" s="138"/>
      <c r="J285" s="138" t="str">
        <f>'Template-KONDISI'!H285</f>
        <v>B</v>
      </c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JALAN'!F287</f>
        <v>0+800</v>
      </c>
      <c r="G286" s="145" t="str">
        <f>'3. DATA TEKNIS JALAN'!G287</f>
        <v>1+000</v>
      </c>
      <c r="H286" s="145" t="s">
        <v>435</v>
      </c>
      <c r="I286" s="138"/>
      <c r="J286" s="138" t="str">
        <f>'Template-KONDISI'!H286</f>
        <v>B</v>
      </c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JALAN'!F288</f>
        <v>1+000</v>
      </c>
      <c r="G287" s="145" t="str">
        <f>'3. DATA TEKNIS JALAN'!G288</f>
        <v>1+200</v>
      </c>
      <c r="H287" s="145" t="s">
        <v>435</v>
      </c>
      <c r="I287" s="138"/>
      <c r="J287" s="138" t="str">
        <f>'Template-KONDISI'!H287</f>
        <v>B</v>
      </c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JALAN'!F289</f>
        <v>1+200</v>
      </c>
      <c r="G288" s="145" t="str">
        <f>'3. DATA TEKNIS JALAN'!G289</f>
        <v>1+400</v>
      </c>
      <c r="H288" s="145" t="s">
        <v>435</v>
      </c>
      <c r="I288" s="138"/>
      <c r="J288" s="138" t="str">
        <f>'Template-KONDISI'!H288</f>
        <v>B</v>
      </c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JALAN'!F290</f>
        <v>1+400</v>
      </c>
      <c r="G289" s="145" t="str">
        <f>'3. DATA TEKNIS JALAN'!G290</f>
        <v>1+600</v>
      </c>
      <c r="H289" s="145" t="s">
        <v>435</v>
      </c>
      <c r="I289" s="138"/>
      <c r="J289" s="138" t="str">
        <f>'Template-KONDISI'!H289</f>
        <v>B</v>
      </c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JALAN'!F291</f>
        <v>1+600</v>
      </c>
      <c r="G290" s="145" t="str">
        <f>'3. DATA TEKNIS JALAN'!G291</f>
        <v>1+800</v>
      </c>
      <c r="H290" s="145" t="s">
        <v>435</v>
      </c>
      <c r="I290" s="138"/>
      <c r="J290" s="138" t="str">
        <f>'Template-KONDISI'!H290</f>
        <v>B</v>
      </c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JALAN'!F292</f>
        <v>1+800</v>
      </c>
      <c r="G291" s="145" t="str">
        <f>'3. DATA TEKNIS JALAN'!G292</f>
        <v>2+000</v>
      </c>
      <c r="H291" s="145" t="s">
        <v>435</v>
      </c>
      <c r="I291" s="138"/>
      <c r="J291" s="138" t="str">
        <f>'Template-KONDISI'!H291</f>
        <v>B</v>
      </c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JALAN'!F293</f>
        <v>2+000</v>
      </c>
      <c r="G292" s="145" t="str">
        <f>'3. DATA TEKNIS JALAN'!G293</f>
        <v>2+200</v>
      </c>
      <c r="H292" s="145" t="s">
        <v>435</v>
      </c>
      <c r="I292" s="138"/>
      <c r="J292" s="138" t="str">
        <f>'Template-KONDISI'!H292</f>
        <v>B</v>
      </c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JALAN'!F294</f>
        <v>2+200</v>
      </c>
      <c r="G293" s="145" t="str">
        <f>'3. DATA TEKNIS JALAN'!G294</f>
        <v>2+400</v>
      </c>
      <c r="H293" s="145" t="s">
        <v>435</v>
      </c>
      <c r="I293" s="138"/>
      <c r="J293" s="138" t="str">
        <f>'Template-KONDISI'!H293</f>
        <v>B</v>
      </c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JALAN'!F295</f>
        <v>2+400</v>
      </c>
      <c r="G294" s="145" t="str">
        <f>'3. DATA TEKNIS JALAN'!G295</f>
        <v>2+600</v>
      </c>
      <c r="H294" s="145" t="s">
        <v>435</v>
      </c>
      <c r="I294" s="138"/>
      <c r="J294" s="138" t="str">
        <f>'Template-KONDISI'!H294</f>
        <v>B</v>
      </c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JALAN'!F296</f>
        <v>2+600</v>
      </c>
      <c r="G295" s="145" t="str">
        <f>'3. DATA TEKNIS JALAN'!G296</f>
        <v>2+800</v>
      </c>
      <c r="H295" s="145" t="s">
        <v>435</v>
      </c>
      <c r="I295" s="138"/>
      <c r="J295" s="138" t="str">
        <f>'Template-KONDISI'!H295</f>
        <v>B</v>
      </c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JALAN'!F297</f>
        <v>2+800</v>
      </c>
      <c r="G296" s="145" t="str">
        <f>'3. DATA TEKNIS JALAN'!G297</f>
        <v>3+000</v>
      </c>
      <c r="H296" s="145" t="s">
        <v>435</v>
      </c>
      <c r="I296" s="138"/>
      <c r="J296" s="138" t="str">
        <f>'Template-KONDISI'!H296</f>
        <v>B</v>
      </c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JALAN'!F298</f>
        <v>3+000</v>
      </c>
      <c r="G297" s="145" t="str">
        <f>'3. DATA TEKNIS JALAN'!G298</f>
        <v>3+200</v>
      </c>
      <c r="H297" s="145" t="s">
        <v>435</v>
      </c>
      <c r="I297" s="138"/>
      <c r="J297" s="138" t="str">
        <f>'Template-KONDISI'!H297</f>
        <v>B</v>
      </c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JALAN'!F299</f>
        <v>3+200</v>
      </c>
      <c r="G298" s="145" t="str">
        <f>'3. DATA TEKNIS JALAN'!G299</f>
        <v>3+290</v>
      </c>
      <c r="H298" s="145" t="s">
        <v>435</v>
      </c>
      <c r="I298" s="138"/>
      <c r="J298" s="138" t="str">
        <f>'Template-KONDISI'!H298</f>
        <v>B</v>
      </c>
      <c r="K298" s="146"/>
      <c r="L298" s="146"/>
    </row>
    <row r="299" spans="2:12" s="141" customFormat="1" ht="20.100000000000001" customHeight="1">
      <c r="B299" s="142">
        <f>'3. DATA TEKNIS JALAN'!B300</f>
        <v>77</v>
      </c>
      <c r="C299" s="142" t="str">
        <f>'3. DATA TEKNIS JALAN'!C300</f>
        <v>1,077</v>
      </c>
      <c r="D299" s="143" t="str">
        <f>'3. DATA TEKNIS JALAN'!D300</f>
        <v>Brobot - Wirasana</v>
      </c>
      <c r="E299" s="144">
        <f>'3. DATA TEKNIS JALAN'!E300</f>
        <v>2.7</v>
      </c>
      <c r="F299" s="145" t="str">
        <f>'3. DATA TEKNIS JALAN'!F300</f>
        <v>0+000</v>
      </c>
      <c r="G299" s="145" t="str">
        <f>'3. DATA TEKNIS JALAN'!G300</f>
        <v>0+200</v>
      </c>
      <c r="H299" s="145" t="s">
        <v>435</v>
      </c>
      <c r="I299" s="138"/>
      <c r="J299" s="138" t="str">
        <f>'Template-KONDISI'!H299</f>
        <v>B</v>
      </c>
      <c r="K299" s="146"/>
      <c r="L299" s="146"/>
    </row>
    <row r="300" spans="2:12" s="141" customFormat="1" ht="20.100000000000001" customHeight="1">
      <c r="B300" s="142"/>
      <c r="C300" s="142"/>
      <c r="D300" s="143"/>
      <c r="E300" s="144"/>
      <c r="F300" s="145" t="str">
        <f>'3. DATA TEKNIS JALAN'!F301</f>
        <v>0+200</v>
      </c>
      <c r="G300" s="145" t="str">
        <f>'3. DATA TEKNIS JALAN'!G301</f>
        <v>0+400</v>
      </c>
      <c r="H300" s="145" t="s">
        <v>435</v>
      </c>
      <c r="I300" s="138"/>
      <c r="J300" s="138" t="str">
        <f>'Template-KONDISI'!H300</f>
        <v>B</v>
      </c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JALAN'!F302</f>
        <v>0+400</v>
      </c>
      <c r="G301" s="145" t="str">
        <f>'3. DATA TEKNIS JALAN'!G302</f>
        <v>0+600</v>
      </c>
      <c r="H301" s="145" t="s">
        <v>435</v>
      </c>
      <c r="I301" s="138"/>
      <c r="J301" s="138" t="str">
        <f>'Template-KONDISI'!H301</f>
        <v>B</v>
      </c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JALAN'!F303</f>
        <v>0+600</v>
      </c>
      <c r="G302" s="145" t="str">
        <f>'3. DATA TEKNIS JALAN'!G303</f>
        <v>0+800</v>
      </c>
      <c r="H302" s="145" t="s">
        <v>435</v>
      </c>
      <c r="I302" s="138"/>
      <c r="J302" s="138" t="str">
        <f>'Template-KONDISI'!H302</f>
        <v>B</v>
      </c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JALAN'!F304</f>
        <v>0+800</v>
      </c>
      <c r="G303" s="145" t="str">
        <f>'3. DATA TEKNIS JALAN'!G304</f>
        <v>1+000</v>
      </c>
      <c r="H303" s="145" t="s">
        <v>435</v>
      </c>
      <c r="I303" s="138"/>
      <c r="J303" s="138" t="str">
        <f>'Template-KONDISI'!H303</f>
        <v>B</v>
      </c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JALAN'!F305</f>
        <v>1+000</v>
      </c>
      <c r="G304" s="145" t="str">
        <f>'3. DATA TEKNIS JALAN'!G305</f>
        <v>1+200</v>
      </c>
      <c r="H304" s="145" t="s">
        <v>435</v>
      </c>
      <c r="I304" s="138"/>
      <c r="J304" s="138" t="str">
        <f>'Template-KONDISI'!H304</f>
        <v>S</v>
      </c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JALAN'!F306</f>
        <v>1+200</v>
      </c>
      <c r="G305" s="145" t="str">
        <f>'3. DATA TEKNIS JALAN'!G306</f>
        <v>1+400</v>
      </c>
      <c r="H305" s="145" t="s">
        <v>435</v>
      </c>
      <c r="I305" s="138"/>
      <c r="J305" s="138" t="str">
        <f>'Template-KONDISI'!H305</f>
        <v>S</v>
      </c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JALAN'!F307</f>
        <v>1+400</v>
      </c>
      <c r="G306" s="145" t="str">
        <f>'3. DATA TEKNIS JALAN'!G307</f>
        <v>1+600</v>
      </c>
      <c r="H306" s="145" t="s">
        <v>435</v>
      </c>
      <c r="I306" s="138"/>
      <c r="J306" s="138" t="str">
        <f>'Template-KONDISI'!H306</f>
        <v>S</v>
      </c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JALAN'!F308</f>
        <v>1+600</v>
      </c>
      <c r="G307" s="145" t="str">
        <f>'3. DATA TEKNIS JALAN'!G308</f>
        <v>1+800</v>
      </c>
      <c r="H307" s="145" t="s">
        <v>435</v>
      </c>
      <c r="I307" s="138"/>
      <c r="J307" s="138" t="str">
        <f>'Template-KONDISI'!H307</f>
        <v>B</v>
      </c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JALAN'!F309</f>
        <v>1+800</v>
      </c>
      <c r="G308" s="145" t="str">
        <f>'3. DATA TEKNIS JALAN'!G309</f>
        <v>2+000</v>
      </c>
      <c r="H308" s="145" t="s">
        <v>435</v>
      </c>
      <c r="I308" s="138"/>
      <c r="J308" s="138" t="str">
        <f>'Template-KONDISI'!H308</f>
        <v>S</v>
      </c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JALAN'!F310</f>
        <v>2+000</v>
      </c>
      <c r="G309" s="145" t="str">
        <f>'3. DATA TEKNIS JALAN'!G310</f>
        <v>2+200</v>
      </c>
      <c r="H309" s="145" t="s">
        <v>435</v>
      </c>
      <c r="I309" s="138"/>
      <c r="J309" s="138" t="str">
        <f>'Template-KONDISI'!H309</f>
        <v>B</v>
      </c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JALAN'!F311</f>
        <v>2+200</v>
      </c>
      <c r="G310" s="145" t="str">
        <f>'3. DATA TEKNIS JALAN'!G311</f>
        <v>2+400</v>
      </c>
      <c r="H310" s="145" t="s">
        <v>435</v>
      </c>
      <c r="I310" s="138"/>
      <c r="J310" s="138" t="str">
        <f>'Template-KONDISI'!H310</f>
        <v>B</v>
      </c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JALAN'!F312</f>
        <v>2+400</v>
      </c>
      <c r="G311" s="145" t="str">
        <f>'3. DATA TEKNIS JALAN'!G312</f>
        <v>2+600</v>
      </c>
      <c r="H311" s="145" t="s">
        <v>435</v>
      </c>
      <c r="I311" s="138"/>
      <c r="J311" s="138" t="str">
        <f>'Template-KONDISI'!H311</f>
        <v>B</v>
      </c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JALAN'!F313</f>
        <v>2+600</v>
      </c>
      <c r="G312" s="145" t="str">
        <f>'3. DATA TEKNIS JALAN'!G313</f>
        <v>2+700</v>
      </c>
      <c r="H312" s="145" t="s">
        <v>435</v>
      </c>
      <c r="I312" s="138"/>
      <c r="J312" s="138" t="str">
        <f>'Template-KONDISI'!H312</f>
        <v>B</v>
      </c>
      <c r="K312" s="146"/>
      <c r="L312" s="146"/>
    </row>
    <row r="313" spans="2:12" s="141" customFormat="1" ht="20.100000000000001" customHeight="1">
      <c r="B313" s="142">
        <f>'3. DATA TEKNIS JALAN'!B314</f>
        <v>78</v>
      </c>
      <c r="C313" s="142" t="str">
        <f>'3. DATA TEKNIS JALAN'!C314</f>
        <v>1,078</v>
      </c>
      <c r="D313" s="143" t="str">
        <f>'3. DATA TEKNIS JALAN'!D314</f>
        <v>Brobot - Karanglewas</v>
      </c>
      <c r="E313" s="144">
        <f>'3. DATA TEKNIS JALAN'!E314</f>
        <v>2.16</v>
      </c>
      <c r="F313" s="145" t="str">
        <f>'3. DATA TEKNIS JALAN'!F314</f>
        <v>0+000</v>
      </c>
      <c r="G313" s="145" t="str">
        <f>'3. DATA TEKNIS JALAN'!G314</f>
        <v>0+200</v>
      </c>
      <c r="H313" s="145" t="s">
        <v>435</v>
      </c>
      <c r="I313" s="138"/>
      <c r="J313" s="138" t="str">
        <f>'Template-KONDISI'!H313</f>
        <v>B</v>
      </c>
      <c r="K313" s="146"/>
      <c r="L313" s="146"/>
    </row>
    <row r="314" spans="2:12" s="141" customFormat="1" ht="20.100000000000001" customHeight="1">
      <c r="B314" s="142"/>
      <c r="C314" s="142"/>
      <c r="D314" s="143"/>
      <c r="E314" s="144"/>
      <c r="F314" s="145" t="str">
        <f>'3. DATA TEKNIS JALAN'!F315</f>
        <v>0+200</v>
      </c>
      <c r="G314" s="145" t="str">
        <f>'3. DATA TEKNIS JALAN'!G315</f>
        <v>0+400</v>
      </c>
      <c r="H314" s="145" t="s">
        <v>435</v>
      </c>
      <c r="I314" s="138"/>
      <c r="J314" s="138" t="str">
        <f>'Template-KONDISI'!H314</f>
        <v>S</v>
      </c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JALAN'!F316</f>
        <v>0+400</v>
      </c>
      <c r="G315" s="145" t="str">
        <f>'3. DATA TEKNIS JALAN'!G316</f>
        <v>0+600</v>
      </c>
      <c r="H315" s="145" t="s">
        <v>435</v>
      </c>
      <c r="I315" s="138"/>
      <c r="J315" s="138" t="str">
        <f>'Template-KONDISI'!H315</f>
        <v>S</v>
      </c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JALAN'!F317</f>
        <v>0+600</v>
      </c>
      <c r="G316" s="145" t="str">
        <f>'3. DATA TEKNIS JALAN'!G317</f>
        <v>0+800</v>
      </c>
      <c r="H316" s="145" t="s">
        <v>435</v>
      </c>
      <c r="I316" s="138"/>
      <c r="J316" s="138" t="str">
        <f>'Template-KONDISI'!H316</f>
        <v>B</v>
      </c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JALAN'!F318</f>
        <v>0+800</v>
      </c>
      <c r="G317" s="145" t="str">
        <f>'3. DATA TEKNIS JALAN'!G318</f>
        <v>1+000</v>
      </c>
      <c r="H317" s="145" t="s">
        <v>435</v>
      </c>
      <c r="I317" s="138"/>
      <c r="J317" s="138" t="str">
        <f>'Template-KONDISI'!H317</f>
        <v>B</v>
      </c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JALAN'!F319</f>
        <v>1+000</v>
      </c>
      <c r="G318" s="145" t="str">
        <f>'3. DATA TEKNIS JALAN'!G319</f>
        <v>1+200</v>
      </c>
      <c r="H318" s="145" t="s">
        <v>435</v>
      </c>
      <c r="I318" s="138"/>
      <c r="J318" s="138" t="str">
        <f>'Template-KONDISI'!H318</f>
        <v>B</v>
      </c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JALAN'!F320</f>
        <v>1+200</v>
      </c>
      <c r="G319" s="145" t="str">
        <f>'3. DATA TEKNIS JALAN'!G320</f>
        <v>1+400</v>
      </c>
      <c r="H319" s="145" t="s">
        <v>435</v>
      </c>
      <c r="I319" s="138"/>
      <c r="J319" s="138" t="str">
        <f>'Template-KONDISI'!H319</f>
        <v>S</v>
      </c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JALAN'!F321</f>
        <v>1+400</v>
      </c>
      <c r="G320" s="145" t="str">
        <f>'3. DATA TEKNIS JALAN'!G321</f>
        <v>1+600</v>
      </c>
      <c r="H320" s="145" t="s">
        <v>435</v>
      </c>
      <c r="I320" s="138"/>
      <c r="J320" s="138" t="str">
        <f>'Template-KONDISI'!H320</f>
        <v>B</v>
      </c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JALAN'!F322</f>
        <v>1+600</v>
      </c>
      <c r="G321" s="145" t="str">
        <f>'3. DATA TEKNIS JALAN'!G322</f>
        <v>1+800</v>
      </c>
      <c r="H321" s="145" t="s">
        <v>435</v>
      </c>
      <c r="I321" s="138"/>
      <c r="J321" s="138" t="str">
        <f>'Template-KONDISI'!H321</f>
        <v>S</v>
      </c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JALAN'!F323</f>
        <v>1+800</v>
      </c>
      <c r="G322" s="145" t="str">
        <f>'3. DATA TEKNIS JALAN'!G323</f>
        <v>2+000</v>
      </c>
      <c r="H322" s="145" t="s">
        <v>435</v>
      </c>
      <c r="I322" s="138"/>
      <c r="J322" s="138" t="str">
        <f>'Template-KONDISI'!H322</f>
        <v>B</v>
      </c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JALAN'!F324</f>
        <v>2+000</v>
      </c>
      <c r="G323" s="145" t="str">
        <f>'3. DATA TEKNIS JALAN'!G324</f>
        <v>2+160</v>
      </c>
      <c r="H323" s="145" t="s">
        <v>435</v>
      </c>
      <c r="I323" s="138"/>
      <c r="J323" s="138" t="str">
        <f>'Template-KONDISI'!H323</f>
        <v>B</v>
      </c>
      <c r="K323" s="146"/>
      <c r="L323" s="146"/>
    </row>
    <row r="324" spans="2:12" s="141" customFormat="1" ht="20.100000000000001" customHeight="1">
      <c r="B324" s="142">
        <f>'3. DATA TEKNIS JALAN'!B325</f>
        <v>79</v>
      </c>
      <c r="C324" s="142" t="str">
        <f>'3. DATA TEKNIS JALAN'!C325</f>
        <v>1,079</v>
      </c>
      <c r="D324" s="143" t="str">
        <f>'3. DATA TEKNIS JALAN'!D325</f>
        <v>Danaraja III</v>
      </c>
      <c r="E324" s="144">
        <f>'3. DATA TEKNIS JALAN'!E325</f>
        <v>0.1</v>
      </c>
      <c r="F324" s="145" t="str">
        <f>'3. DATA TEKNIS JALAN'!F325</f>
        <v>0+000</v>
      </c>
      <c r="G324" s="145" t="str">
        <f>'3. DATA TEKNIS JALAN'!G325</f>
        <v>0+100</v>
      </c>
      <c r="H324" s="145" t="s">
        <v>1161</v>
      </c>
      <c r="I324" s="138"/>
      <c r="J324" s="138" t="str">
        <f>'Template-KONDISI'!H324</f>
        <v>B</v>
      </c>
      <c r="K324" s="146"/>
      <c r="L324" s="146"/>
    </row>
    <row r="325" spans="2:12" s="141" customFormat="1" ht="20.100000000000001" customHeight="1">
      <c r="B325" s="142">
        <f>'3. DATA TEKNIS JALAN'!B326</f>
        <v>80</v>
      </c>
      <c r="C325" s="142" t="str">
        <f>'3. DATA TEKNIS JALAN'!C326</f>
        <v>1,080</v>
      </c>
      <c r="D325" s="143" t="str">
        <f>'3. DATA TEKNIS JALAN'!D326</f>
        <v>Bojong - Karangmunyung</v>
      </c>
      <c r="E325" s="144">
        <f>'3. DATA TEKNIS JALAN'!E326</f>
        <v>1.1100000000000001</v>
      </c>
      <c r="F325" s="145" t="str">
        <f>'3. DATA TEKNIS JALAN'!F326</f>
        <v>0+000</v>
      </c>
      <c r="G325" s="145" t="str">
        <f>'3. DATA TEKNIS JALAN'!G326</f>
        <v>0+200</v>
      </c>
      <c r="H325" s="145" t="s">
        <v>435</v>
      </c>
      <c r="I325" s="138"/>
      <c r="J325" s="138" t="str">
        <f>'Template-KONDISI'!H325</f>
        <v>B</v>
      </c>
      <c r="K325" s="146"/>
      <c r="L325" s="146"/>
    </row>
    <row r="326" spans="2:12" s="141" customFormat="1" ht="20.100000000000001" customHeight="1">
      <c r="B326" s="142"/>
      <c r="C326" s="142"/>
      <c r="D326" s="143"/>
      <c r="E326" s="144"/>
      <c r="F326" s="145" t="str">
        <f>'3. DATA TEKNIS JALAN'!F327</f>
        <v>0+200</v>
      </c>
      <c r="G326" s="145" t="str">
        <f>'3. DATA TEKNIS JALAN'!G327</f>
        <v>0+400</v>
      </c>
      <c r="H326" s="145" t="s">
        <v>435</v>
      </c>
      <c r="I326" s="138"/>
      <c r="J326" s="138" t="str">
        <f>'Template-KONDISI'!H326</f>
        <v>B</v>
      </c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JALAN'!F328</f>
        <v>0+400</v>
      </c>
      <c r="G327" s="145" t="str">
        <f>'3. DATA TEKNIS JALAN'!G328</f>
        <v>0+600</v>
      </c>
      <c r="H327" s="145" t="s">
        <v>435</v>
      </c>
      <c r="I327" s="138"/>
      <c r="J327" s="138" t="str">
        <f>'Template-KONDISI'!H327</f>
        <v>B</v>
      </c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JALAN'!F329</f>
        <v>0+600</v>
      </c>
      <c r="G328" s="145" t="str">
        <f>'3. DATA TEKNIS JALAN'!G329</f>
        <v>0+800</v>
      </c>
      <c r="H328" s="145" t="s">
        <v>435</v>
      </c>
      <c r="I328" s="138"/>
      <c r="J328" s="138" t="str">
        <f>'Template-KONDISI'!H328</f>
        <v>B</v>
      </c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JALAN'!F330</f>
        <v>0+800</v>
      </c>
      <c r="G329" s="145" t="str">
        <f>'3. DATA TEKNIS JALAN'!G330</f>
        <v>1+000</v>
      </c>
      <c r="H329" s="145" t="s">
        <v>435</v>
      </c>
      <c r="I329" s="138"/>
      <c r="J329" s="138" t="str">
        <f>'Template-KONDISI'!H329</f>
        <v>B</v>
      </c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JALAN'!F331</f>
        <v>1+000</v>
      </c>
      <c r="G330" s="145" t="str">
        <f>'3. DATA TEKNIS JALAN'!G331</f>
        <v>1+110</v>
      </c>
      <c r="H330" s="145" t="s">
        <v>435</v>
      </c>
      <c r="I330" s="138"/>
      <c r="J330" s="138" t="str">
        <f>'Template-KONDISI'!H330</f>
        <v>B</v>
      </c>
      <c r="K330" s="146"/>
      <c r="L330" s="146"/>
    </row>
    <row r="331" spans="2:12" s="141" customFormat="1" ht="20.100000000000001" customHeight="1">
      <c r="B331" s="142">
        <f>'3. DATA TEKNIS JALAN'!B332</f>
        <v>81</v>
      </c>
      <c r="C331" s="142" t="str">
        <f>'3. DATA TEKNIS JALAN'!C332</f>
        <v>1,081</v>
      </c>
      <c r="D331" s="143" t="str">
        <f>'3. DATA TEKNIS JALAN'!D332</f>
        <v>Lingkar Usman Janatin</v>
      </c>
      <c r="E331" s="144">
        <f>'3. DATA TEKNIS JALAN'!E332</f>
        <v>0.28999999999999998</v>
      </c>
      <c r="F331" s="145" t="str">
        <f>'3. DATA TEKNIS JALAN'!F332</f>
        <v>0+000</v>
      </c>
      <c r="G331" s="145" t="str">
        <f>'3. DATA TEKNIS JALAN'!G332</f>
        <v>0+200</v>
      </c>
      <c r="H331" s="145" t="s">
        <v>40</v>
      </c>
      <c r="I331" s="138"/>
      <c r="J331" s="138" t="str">
        <f>'Template-KONDISI'!H331</f>
        <v>RR</v>
      </c>
      <c r="K331" s="146"/>
      <c r="L331" s="146"/>
    </row>
    <row r="332" spans="2:12" s="141" customFormat="1" ht="20.100000000000001" customHeight="1">
      <c r="B332" s="142"/>
      <c r="C332" s="142"/>
      <c r="D332" s="143"/>
      <c r="E332" s="144"/>
      <c r="F332" s="145" t="str">
        <f>'3. DATA TEKNIS JALAN'!F333</f>
        <v>0+200</v>
      </c>
      <c r="G332" s="145" t="str">
        <f>'3. DATA TEKNIS JALAN'!G333</f>
        <v>0+290</v>
      </c>
      <c r="H332" s="145" t="s">
        <v>40</v>
      </c>
      <c r="I332" s="138"/>
      <c r="J332" s="138" t="str">
        <f>'Template-KONDISI'!H332</f>
        <v>S</v>
      </c>
      <c r="K332" s="146"/>
      <c r="L332" s="146"/>
    </row>
    <row r="333" spans="2:12" s="141" customFormat="1" ht="20.100000000000001" customHeight="1">
      <c r="B333" s="142">
        <f>'3. DATA TEKNIS JALAN'!B334</f>
        <v>82</v>
      </c>
      <c r="C333" s="142" t="str">
        <f>'3. DATA TEKNIS JALAN'!C334</f>
        <v>1,082</v>
      </c>
      <c r="D333" s="143" t="str">
        <f>'3. DATA TEKNIS JALAN'!D334</f>
        <v>Letjend. S. Parman</v>
      </c>
      <c r="E333" s="144">
        <f>'3. DATA TEKNIS JALAN'!E334</f>
        <v>1.83</v>
      </c>
      <c r="F333" s="145" t="str">
        <f>'3. DATA TEKNIS JALAN'!F334</f>
        <v>0+000</v>
      </c>
      <c r="G333" s="145" t="str">
        <f>'3. DATA TEKNIS JALAN'!G334</f>
        <v>0+200</v>
      </c>
      <c r="H333" s="145" t="str">
        <f>'HITUNG SEGMEN'!J651</f>
        <v>A</v>
      </c>
      <c r="I333" s="138"/>
      <c r="J333" s="138" t="str">
        <f>'Template-KONDISI'!H333</f>
        <v>S</v>
      </c>
      <c r="K333" s="146"/>
      <c r="L333" s="146"/>
    </row>
    <row r="334" spans="2:12" s="141" customFormat="1" ht="20.100000000000001" customHeight="1">
      <c r="B334" s="142"/>
      <c r="C334" s="142"/>
      <c r="D334" s="143"/>
      <c r="E334" s="144"/>
      <c r="F334" s="145" t="str">
        <f>'3. DATA TEKNIS JALAN'!F335</f>
        <v>0+200</v>
      </c>
      <c r="G334" s="145" t="str">
        <f>'3. DATA TEKNIS JALAN'!G335</f>
        <v>0+400</v>
      </c>
      <c r="H334" s="145" t="str">
        <f>'HITUNG SEGMEN'!J652</f>
        <v>A</v>
      </c>
      <c r="I334" s="138"/>
      <c r="J334" s="138" t="str">
        <f>'Template-KONDISI'!H334</f>
        <v>B</v>
      </c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JALAN'!F336</f>
        <v>0+400</v>
      </c>
      <c r="G335" s="145" t="str">
        <f>'3. DATA TEKNIS JALAN'!G336</f>
        <v>0+600</v>
      </c>
      <c r="H335" s="145" t="str">
        <f>'HITUNG SEGMEN'!J653</f>
        <v>B</v>
      </c>
      <c r="I335" s="138"/>
      <c r="J335" s="138" t="str">
        <f>'Template-KONDISI'!H335</f>
        <v>RR</v>
      </c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JALAN'!F337</f>
        <v>0+600</v>
      </c>
      <c r="G336" s="145" t="str">
        <f>'3. DATA TEKNIS JALAN'!G337</f>
        <v>0+800</v>
      </c>
      <c r="H336" s="145" t="str">
        <f>'HITUNG SEGMEN'!J654</f>
        <v>B</v>
      </c>
      <c r="I336" s="138"/>
      <c r="J336" s="138" t="str">
        <f>'Template-KONDISI'!H336</f>
        <v>B</v>
      </c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JALAN'!F338</f>
        <v>0+800</v>
      </c>
      <c r="G337" s="145" t="str">
        <f>'3. DATA TEKNIS JALAN'!G338</f>
        <v>1+000</v>
      </c>
      <c r="H337" s="145" t="str">
        <f>'HITUNG SEGMEN'!J655</f>
        <v>B</v>
      </c>
      <c r="I337" s="138"/>
      <c r="J337" s="138" t="str">
        <f>'Template-KONDISI'!H337</f>
        <v>B</v>
      </c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JALAN'!F339</f>
        <v>1+000</v>
      </c>
      <c r="G338" s="145" t="str">
        <f>'3. DATA TEKNIS JALAN'!G339</f>
        <v>1+200</v>
      </c>
      <c r="H338" s="145" t="str">
        <f>'HITUNG SEGMEN'!J656</f>
        <v>B</v>
      </c>
      <c r="I338" s="138"/>
      <c r="J338" s="138" t="str">
        <f>'Template-KONDISI'!H338</f>
        <v>B</v>
      </c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JALAN'!F340</f>
        <v>1+200</v>
      </c>
      <c r="G339" s="145" t="str">
        <f>'3. DATA TEKNIS JALAN'!G340</f>
        <v>1+400</v>
      </c>
      <c r="H339" s="145" t="str">
        <f>'HITUNG SEGMEN'!J657</f>
        <v>B</v>
      </c>
      <c r="I339" s="138"/>
      <c r="J339" s="138" t="str">
        <f>'Template-KONDISI'!H339</f>
        <v>S</v>
      </c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JALAN'!F341</f>
        <v>1+400</v>
      </c>
      <c r="G340" s="145" t="str">
        <f>'3. DATA TEKNIS JALAN'!G341</f>
        <v>1+600</v>
      </c>
      <c r="H340" s="145" t="s">
        <v>434</v>
      </c>
      <c r="I340" s="138"/>
      <c r="J340" s="138" t="str">
        <f>'Template-KONDISI'!H340</f>
        <v>B</v>
      </c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JALAN'!F342</f>
        <v>1+600</v>
      </c>
      <c r="G341" s="145" t="str">
        <f>'3. DATA TEKNIS JALAN'!G342</f>
        <v>1+800</v>
      </c>
      <c r="H341" s="145" t="str">
        <f>'HITUNG SEGMEN'!J659</f>
        <v>B</v>
      </c>
      <c r="I341" s="138"/>
      <c r="J341" s="138" t="str">
        <f>'Template-KONDISI'!H341</f>
        <v>B</v>
      </c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JALAN'!F343</f>
        <v>1+800</v>
      </c>
      <c r="G342" s="145" t="str">
        <f>'3. DATA TEKNIS JALAN'!G343</f>
        <v>1+830</v>
      </c>
      <c r="H342" s="145" t="s">
        <v>435</v>
      </c>
      <c r="I342" s="138"/>
      <c r="J342" s="138" t="str">
        <f>'Template-KONDISI'!H342</f>
        <v>B</v>
      </c>
      <c r="K342" s="146"/>
      <c r="L342" s="146"/>
    </row>
    <row r="343" spans="2:12" s="141" customFormat="1" ht="20.100000000000001" customHeight="1">
      <c r="B343" s="142">
        <f>'3. DATA TEKNIS JALAN'!B344</f>
        <v>83</v>
      </c>
      <c r="C343" s="142" t="str">
        <f>'3. DATA TEKNIS JALAN'!C344</f>
        <v>1,083</v>
      </c>
      <c r="D343" s="143" t="str">
        <f>'3. DATA TEKNIS JALAN'!D344</f>
        <v>Wirasaba</v>
      </c>
      <c r="E343" s="144">
        <f>'3. DATA TEKNIS JALAN'!E344</f>
        <v>0.26</v>
      </c>
      <c r="F343" s="145" t="str">
        <f>'3. DATA TEKNIS JALAN'!F344</f>
        <v>0+000</v>
      </c>
      <c r="G343" s="145" t="str">
        <f>'3. DATA TEKNIS JALAN'!G344</f>
        <v>0+200</v>
      </c>
      <c r="H343" s="145" t="s">
        <v>435</v>
      </c>
      <c r="I343" s="138"/>
      <c r="J343" s="138" t="str">
        <f>'Template-KONDISI'!H343</f>
        <v>B</v>
      </c>
      <c r="K343" s="146"/>
      <c r="L343" s="146"/>
    </row>
    <row r="344" spans="2:12" s="141" customFormat="1" ht="20.100000000000001" customHeight="1">
      <c r="B344" s="142"/>
      <c r="C344" s="142"/>
      <c r="D344" s="143"/>
      <c r="E344" s="144"/>
      <c r="F344" s="145" t="str">
        <f>'3. DATA TEKNIS JALAN'!F345</f>
        <v>0+200</v>
      </c>
      <c r="G344" s="145" t="str">
        <f>'3. DATA TEKNIS JALAN'!G345</f>
        <v>0+260</v>
      </c>
      <c r="H344" s="145" t="s">
        <v>435</v>
      </c>
      <c r="I344" s="138"/>
      <c r="J344" s="138" t="str">
        <f>'Template-KONDISI'!H344</f>
        <v>B</v>
      </c>
      <c r="K344" s="146"/>
      <c r="L344" s="146"/>
    </row>
    <row r="345" spans="2:12" s="141" customFormat="1" ht="20.100000000000001" customHeight="1">
      <c r="B345" s="142">
        <f>'3. DATA TEKNIS JALAN'!B346</f>
        <v>84</v>
      </c>
      <c r="C345" s="142" t="str">
        <f>'3. DATA TEKNIS JALAN'!C346</f>
        <v>1,084</v>
      </c>
      <c r="D345" s="143" t="str">
        <f>'3. DATA TEKNIS JALAN'!D346</f>
        <v>Mayjend. D.I. Panjaitan</v>
      </c>
      <c r="E345" s="144">
        <f>'3. DATA TEKNIS JALAN'!E346</f>
        <v>1.07</v>
      </c>
      <c r="F345" s="145" t="str">
        <f>'3. DATA TEKNIS JALAN'!F346</f>
        <v>0+000</v>
      </c>
      <c r="G345" s="145" t="str">
        <f>'3. DATA TEKNIS JALAN'!G346</f>
        <v>0+200</v>
      </c>
      <c r="H345" s="145" t="s">
        <v>435</v>
      </c>
      <c r="I345" s="138"/>
      <c r="J345" s="138" t="str">
        <f>'Template-KONDISI'!H345</f>
        <v>B</v>
      </c>
      <c r="K345" s="146"/>
      <c r="L345" s="146"/>
    </row>
    <row r="346" spans="2:12" s="141" customFormat="1" ht="20.100000000000001" customHeight="1">
      <c r="B346" s="142"/>
      <c r="C346" s="142"/>
      <c r="D346" s="143"/>
      <c r="E346" s="144"/>
      <c r="F346" s="145" t="str">
        <f>'3. DATA TEKNIS JALAN'!F347</f>
        <v>0+200</v>
      </c>
      <c r="G346" s="145" t="str">
        <f>'3. DATA TEKNIS JALAN'!G347</f>
        <v>0+400</v>
      </c>
      <c r="H346" s="145" t="s">
        <v>435</v>
      </c>
      <c r="I346" s="138"/>
      <c r="J346" s="138" t="str">
        <f>'Template-KONDISI'!H346</f>
        <v>S</v>
      </c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JALAN'!F348</f>
        <v>0+400</v>
      </c>
      <c r="G347" s="145" t="str">
        <f>'3. DATA TEKNIS JALAN'!G348</f>
        <v>0+600</v>
      </c>
      <c r="H347" s="145" t="s">
        <v>435</v>
      </c>
      <c r="I347" s="138"/>
      <c r="J347" s="138" t="str">
        <f>'Template-KONDISI'!H347</f>
        <v>B</v>
      </c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JALAN'!F349</f>
        <v>0+600</v>
      </c>
      <c r="G348" s="145" t="str">
        <f>'3. DATA TEKNIS JALAN'!G349</f>
        <v>0+800</v>
      </c>
      <c r="H348" s="145" t="s">
        <v>435</v>
      </c>
      <c r="I348" s="138"/>
      <c r="J348" s="138" t="str">
        <f>'Template-KONDISI'!H348</f>
        <v>B</v>
      </c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JALAN'!F350</f>
        <v>0+800</v>
      </c>
      <c r="G349" s="145" t="str">
        <f>'3. DATA TEKNIS JALAN'!G350</f>
        <v>1+070</v>
      </c>
      <c r="H349" s="145" t="s">
        <v>435</v>
      </c>
      <c r="I349" s="138"/>
      <c r="J349" s="138" t="str">
        <f>'Template-KONDISI'!H349</f>
        <v>B</v>
      </c>
      <c r="K349" s="146"/>
      <c r="L349" s="146"/>
    </row>
    <row r="350" spans="2:12" s="141" customFormat="1" ht="20.100000000000001" customHeight="1">
      <c r="B350" s="142">
        <f>'3. DATA TEKNIS JALAN'!B351</f>
        <v>85</v>
      </c>
      <c r="C350" s="142" t="str">
        <f>'3. DATA TEKNIS JALAN'!C351</f>
        <v>1,085</v>
      </c>
      <c r="D350" s="143" t="str">
        <f>'3. DATA TEKNIS JALAN'!D351</f>
        <v>Jl. Menjangan Sari</v>
      </c>
      <c r="E350" s="144">
        <f>'3. DATA TEKNIS JALAN'!E351</f>
        <v>0.89</v>
      </c>
      <c r="F350" s="145" t="str">
        <f>'3. DATA TEKNIS JALAN'!F351</f>
        <v>0+000</v>
      </c>
      <c r="G350" s="145" t="str">
        <f>'3. DATA TEKNIS JALAN'!G351</f>
        <v>0+200</v>
      </c>
      <c r="H350" s="145" t="s">
        <v>1161</v>
      </c>
      <c r="I350" s="138"/>
      <c r="J350" s="138" t="str">
        <f>'Template-KONDISI'!H350</f>
        <v>B</v>
      </c>
      <c r="K350" s="146"/>
      <c r="L350" s="146"/>
    </row>
    <row r="351" spans="2:12" s="141" customFormat="1" ht="20.100000000000001" customHeight="1">
      <c r="B351" s="142"/>
      <c r="C351" s="142"/>
      <c r="D351" s="143"/>
      <c r="E351" s="144"/>
      <c r="F351" s="145" t="str">
        <f>'3. DATA TEKNIS JALAN'!F352</f>
        <v>0+200</v>
      </c>
      <c r="G351" s="145" t="str">
        <f>'3. DATA TEKNIS JALAN'!G352</f>
        <v>0+400</v>
      </c>
      <c r="H351" s="145" t="s">
        <v>1161</v>
      </c>
      <c r="I351" s="138"/>
      <c r="J351" s="138" t="str">
        <f>'Template-KONDISI'!H351</f>
        <v>S</v>
      </c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JALAN'!F353</f>
        <v>0+400</v>
      </c>
      <c r="G352" s="145" t="str">
        <f>'3. DATA TEKNIS JALAN'!G353</f>
        <v>0+600</v>
      </c>
      <c r="H352" s="145" t="s">
        <v>1161</v>
      </c>
      <c r="I352" s="138"/>
      <c r="J352" s="138" t="str">
        <f>'Template-KONDISI'!H352</f>
        <v>B</v>
      </c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JALAN'!F354</f>
        <v>0+600</v>
      </c>
      <c r="G353" s="145" t="str">
        <f>'3. DATA TEKNIS JALAN'!G354</f>
        <v>0+800</v>
      </c>
      <c r="H353" s="145" t="s">
        <v>1161</v>
      </c>
      <c r="I353" s="138"/>
      <c r="J353" s="138" t="str">
        <f>'Template-KONDISI'!H353</f>
        <v>S</v>
      </c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JALAN'!F355</f>
        <v>0+800</v>
      </c>
      <c r="G354" s="145" t="str">
        <f>'3. DATA TEKNIS JALAN'!G355</f>
        <v>0+890</v>
      </c>
      <c r="H354" s="145" t="s">
        <v>1161</v>
      </c>
      <c r="I354" s="138"/>
      <c r="J354" s="138" t="str">
        <f>'Template-KONDISI'!H354</f>
        <v>S</v>
      </c>
      <c r="K354" s="146"/>
      <c r="L354" s="146"/>
    </row>
    <row r="355" spans="2:12" s="141" customFormat="1" ht="20.100000000000001" customHeight="1">
      <c r="B355" s="142">
        <f>'3. DATA TEKNIS JALAN'!B356</f>
        <v>86</v>
      </c>
      <c r="C355" s="142" t="str">
        <f>'3. DATA TEKNIS JALAN'!C356</f>
        <v>1,086</v>
      </c>
      <c r="D355" s="143" t="str">
        <f>'3. DATA TEKNIS JALAN'!D356</f>
        <v>MT. Haryono-Letnan Yusuf</v>
      </c>
      <c r="E355" s="144">
        <f>'3. DATA TEKNIS JALAN'!E356</f>
        <v>0.96</v>
      </c>
      <c r="F355" s="145" t="str">
        <f>'3. DATA TEKNIS JALAN'!F356</f>
        <v>0+000</v>
      </c>
      <c r="G355" s="145" t="str">
        <f>'3. DATA TEKNIS JALAN'!G356</f>
        <v>0+200</v>
      </c>
      <c r="H355" s="145" t="s">
        <v>435</v>
      </c>
      <c r="I355" s="138"/>
      <c r="J355" s="138" t="str">
        <f>'Template-KONDISI'!H355</f>
        <v>S</v>
      </c>
      <c r="K355" s="146"/>
      <c r="L355" s="146"/>
    </row>
    <row r="356" spans="2:12" s="141" customFormat="1" ht="20.100000000000001" customHeight="1">
      <c r="B356" s="142"/>
      <c r="C356" s="142"/>
      <c r="D356" s="143"/>
      <c r="E356" s="144"/>
      <c r="F356" s="145" t="str">
        <f>'3. DATA TEKNIS JALAN'!F357</f>
        <v>0+200</v>
      </c>
      <c r="G356" s="145" t="str">
        <f>'3. DATA TEKNIS JALAN'!G357</f>
        <v>0+400</v>
      </c>
      <c r="H356" s="145" t="s">
        <v>435</v>
      </c>
      <c r="I356" s="138"/>
      <c r="J356" s="138" t="str">
        <f>'Template-KONDISI'!H356</f>
        <v>B</v>
      </c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JALAN'!F358</f>
        <v>0+400</v>
      </c>
      <c r="G357" s="145" t="str">
        <f>'3. DATA TEKNIS JALAN'!G358</f>
        <v>0+600</v>
      </c>
      <c r="H357" s="145" t="s">
        <v>435</v>
      </c>
      <c r="I357" s="138"/>
      <c r="J357" s="138" t="str">
        <f>'Template-KONDISI'!H357</f>
        <v>B</v>
      </c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JALAN'!F359</f>
        <v>0+600</v>
      </c>
      <c r="G358" s="145" t="str">
        <f>'3. DATA TEKNIS JALAN'!G359</f>
        <v>0+800</v>
      </c>
      <c r="H358" s="145" t="s">
        <v>435</v>
      </c>
      <c r="I358" s="138"/>
      <c r="J358" s="138" t="str">
        <f>'Template-KONDISI'!H358</f>
        <v>B</v>
      </c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JALAN'!F360</f>
        <v>0+800</v>
      </c>
      <c r="G359" s="145" t="str">
        <f>'3. DATA TEKNIS JALAN'!G360</f>
        <v>0+950</v>
      </c>
      <c r="H359" s="145" t="s">
        <v>435</v>
      </c>
      <c r="I359" s="138"/>
      <c r="J359" s="138" t="str">
        <f>'Template-KONDISI'!H359</f>
        <v>B</v>
      </c>
      <c r="K359" s="146"/>
      <c r="L359" s="146"/>
    </row>
    <row r="360" spans="2:12" s="141" customFormat="1" ht="20.100000000000001" customHeight="1">
      <c r="B360" s="142">
        <f>'3. DATA TEKNIS JALAN'!B361</f>
        <v>87</v>
      </c>
      <c r="C360" s="142" t="str">
        <f>'3. DATA TEKNIS JALAN'!C361</f>
        <v>1,087</v>
      </c>
      <c r="D360" s="143" t="str">
        <f>'3. DATA TEKNIS JALAN'!D361</f>
        <v>Jl. Suparto</v>
      </c>
      <c r="E360" s="144">
        <f>'3. DATA TEKNIS JALAN'!E361</f>
        <v>0.28000000000000003</v>
      </c>
      <c r="F360" s="145" t="str">
        <f>'3. DATA TEKNIS JALAN'!F361</f>
        <v>0+000</v>
      </c>
      <c r="G360" s="145" t="str">
        <f>'3. DATA TEKNIS JALAN'!G361</f>
        <v>0+200</v>
      </c>
      <c r="H360" s="145" t="s">
        <v>435</v>
      </c>
      <c r="I360" s="138"/>
      <c r="J360" s="138" t="str">
        <f>'Template-KONDISI'!H360</f>
        <v>B</v>
      </c>
      <c r="K360" s="146"/>
      <c r="L360" s="146"/>
    </row>
    <row r="361" spans="2:12" s="141" customFormat="1" ht="20.100000000000001" customHeight="1">
      <c r="B361" s="142"/>
      <c r="C361" s="142"/>
      <c r="D361" s="143"/>
      <c r="E361" s="144"/>
      <c r="F361" s="145" t="str">
        <f>'3. DATA TEKNIS JALAN'!F362</f>
        <v>0+200</v>
      </c>
      <c r="G361" s="145" t="str">
        <f>'3. DATA TEKNIS JALAN'!G362</f>
        <v>0+280</v>
      </c>
      <c r="H361" s="145" t="s">
        <v>435</v>
      </c>
      <c r="I361" s="138"/>
      <c r="J361" s="138" t="str">
        <f>'Template-KONDISI'!H361</f>
        <v>B</v>
      </c>
      <c r="K361" s="146"/>
      <c r="L361" s="146"/>
    </row>
    <row r="362" spans="2:12" s="141" customFormat="1" ht="20.100000000000001" customHeight="1">
      <c r="B362" s="142">
        <f>'3. DATA TEKNIS JALAN'!B363</f>
        <v>88</v>
      </c>
      <c r="C362" s="142">
        <f>'3. DATA TEKNIS JALAN'!C363</f>
        <v>1.0880000000000001</v>
      </c>
      <c r="D362" s="143" t="str">
        <f>'3. DATA TEKNIS JALAN'!D363</f>
        <v>TMP - Karangpule</v>
      </c>
      <c r="E362" s="144">
        <f>'3. DATA TEKNIS JALAN'!E363</f>
        <v>4.42</v>
      </c>
      <c r="F362" s="145" t="str">
        <f>'3. DATA TEKNIS JALAN'!F363</f>
        <v>0+000</v>
      </c>
      <c r="G362" s="145" t="str">
        <f>'3. DATA TEKNIS JALAN'!G363</f>
        <v>0+200</v>
      </c>
      <c r="H362" s="145" t="str">
        <f>'HITUNG SEGMEN'!J698</f>
        <v>A</v>
      </c>
      <c r="I362" s="138"/>
      <c r="J362" s="138" t="str">
        <f>'Template-KONDISI'!H362</f>
        <v>B</v>
      </c>
      <c r="K362" s="146"/>
      <c r="L362" s="146"/>
    </row>
    <row r="363" spans="2:12" s="141" customFormat="1" ht="20.100000000000001" customHeight="1">
      <c r="B363" s="142"/>
      <c r="C363" s="142"/>
      <c r="D363" s="143"/>
      <c r="E363" s="144"/>
      <c r="F363" s="145" t="str">
        <f>'3. DATA TEKNIS JALAN'!F364</f>
        <v>0+200</v>
      </c>
      <c r="G363" s="145" t="str">
        <f>'3. DATA TEKNIS JALAN'!G364</f>
        <v>0+400</v>
      </c>
      <c r="H363" s="145" t="str">
        <f>'HITUNG SEGMEN'!J699</f>
        <v>A</v>
      </c>
      <c r="I363" s="138"/>
      <c r="J363" s="138" t="str">
        <f>'Template-KONDISI'!H363</f>
        <v>B</v>
      </c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JALAN'!F365</f>
        <v>0+400</v>
      </c>
      <c r="G364" s="145" t="str">
        <f>'3. DATA TEKNIS JALAN'!G365</f>
        <v>0+600</v>
      </c>
      <c r="H364" s="145" t="str">
        <f>'HITUNG SEGMEN'!J700</f>
        <v>A</v>
      </c>
      <c r="I364" s="138"/>
      <c r="J364" s="138" t="str">
        <f>'Template-KONDISI'!H364</f>
        <v>B</v>
      </c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JALAN'!F366</f>
        <v>0+600</v>
      </c>
      <c r="G365" s="145" t="str">
        <f>'3. DATA TEKNIS JALAN'!G366</f>
        <v>0+800</v>
      </c>
      <c r="H365" s="145" t="str">
        <f>'HITUNG SEGMEN'!J701</f>
        <v>A</v>
      </c>
      <c r="I365" s="138"/>
      <c r="J365" s="138" t="str">
        <f>'Template-KONDISI'!H365</f>
        <v>B</v>
      </c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JALAN'!F367</f>
        <v>0+800</v>
      </c>
      <c r="G366" s="145" t="str">
        <f>'3. DATA TEKNIS JALAN'!G367</f>
        <v>1+000</v>
      </c>
      <c r="H366" s="145" t="str">
        <f>'HITUNG SEGMEN'!J702</f>
        <v>A</v>
      </c>
      <c r="I366" s="138"/>
      <c r="J366" s="138" t="str">
        <f>'Template-KONDISI'!H366</f>
        <v>B</v>
      </c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JALAN'!F368</f>
        <v>1+000</v>
      </c>
      <c r="G367" s="145" t="str">
        <f>'3. DATA TEKNIS JALAN'!G368</f>
        <v>1+200</v>
      </c>
      <c r="H367" s="145" t="str">
        <f>'HITUNG SEGMEN'!J703</f>
        <v>A</v>
      </c>
      <c r="I367" s="138"/>
      <c r="J367" s="138" t="str">
        <f>'Template-KONDISI'!H367</f>
        <v>B</v>
      </c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JALAN'!F369</f>
        <v>1+200</v>
      </c>
      <c r="G368" s="145" t="str">
        <f>'3. DATA TEKNIS JALAN'!G369</f>
        <v>1+400</v>
      </c>
      <c r="H368" s="145" t="str">
        <f>'HITUNG SEGMEN'!J704</f>
        <v>A</v>
      </c>
      <c r="I368" s="138"/>
      <c r="J368" s="138" t="str">
        <f>'Template-KONDISI'!H368</f>
        <v>B</v>
      </c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JALAN'!F370</f>
        <v>1+400</v>
      </c>
      <c r="G369" s="145" t="str">
        <f>'3. DATA TEKNIS JALAN'!G370</f>
        <v>1+600</v>
      </c>
      <c r="H369" s="145" t="str">
        <f>'HITUNG SEGMEN'!J705</f>
        <v>A</v>
      </c>
      <c r="I369" s="138"/>
      <c r="J369" s="138" t="str">
        <f>'Template-KONDISI'!H369</f>
        <v>B</v>
      </c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JALAN'!F371</f>
        <v>1+600</v>
      </c>
      <c r="G370" s="145" t="str">
        <f>'3. DATA TEKNIS JALAN'!G371</f>
        <v>1+800</v>
      </c>
      <c r="H370" s="145" t="str">
        <f>'HITUNG SEGMEN'!J706</f>
        <v>A</v>
      </c>
      <c r="I370" s="138"/>
      <c r="J370" s="138" t="str">
        <f>'Template-KONDISI'!H370</f>
        <v>B</v>
      </c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JALAN'!F372</f>
        <v>1+800</v>
      </c>
      <c r="G371" s="145" t="str">
        <f>'3. DATA TEKNIS JALAN'!G372</f>
        <v>2+000</v>
      </c>
      <c r="H371" s="145" t="str">
        <f>'HITUNG SEGMEN'!J707</f>
        <v>A</v>
      </c>
      <c r="I371" s="138"/>
      <c r="J371" s="138" t="str">
        <f>'Template-KONDISI'!H371</f>
        <v>B</v>
      </c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JALAN'!F373</f>
        <v>2+000</v>
      </c>
      <c r="G372" s="145" t="str">
        <f>'3. DATA TEKNIS JALAN'!G373</f>
        <v>2+200</v>
      </c>
      <c r="H372" s="145" t="str">
        <f>'HITUNG SEGMEN'!J708</f>
        <v>A</v>
      </c>
      <c r="I372" s="138"/>
      <c r="J372" s="138" t="str">
        <f>'Template-KONDISI'!H372</f>
        <v>B</v>
      </c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JALAN'!F374</f>
        <v>2+200</v>
      </c>
      <c r="G373" s="145" t="str">
        <f>'3. DATA TEKNIS JALAN'!G374</f>
        <v>2+400</v>
      </c>
      <c r="H373" s="145" t="str">
        <f>'HITUNG SEGMEN'!J709</f>
        <v>A</v>
      </c>
      <c r="I373" s="138"/>
      <c r="J373" s="138" t="str">
        <f>'Template-KONDISI'!H373</f>
        <v>B</v>
      </c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JALAN'!F375</f>
        <v>2+400</v>
      </c>
      <c r="G374" s="145" t="str">
        <f>'3. DATA TEKNIS JALAN'!G375</f>
        <v>2+600</v>
      </c>
      <c r="H374" s="145" t="str">
        <f>'HITUNG SEGMEN'!J710</f>
        <v>A</v>
      </c>
      <c r="I374" s="138"/>
      <c r="J374" s="138" t="str">
        <f>'Template-KONDISI'!H374</f>
        <v>B</v>
      </c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JALAN'!F376</f>
        <v>2+600</v>
      </c>
      <c r="G375" s="145" t="str">
        <f>'3. DATA TEKNIS JALAN'!G376</f>
        <v>2+800</v>
      </c>
      <c r="H375" s="145" t="str">
        <f>'HITUNG SEGMEN'!J711</f>
        <v>A</v>
      </c>
      <c r="I375" s="138"/>
      <c r="J375" s="138" t="str">
        <f>'Template-KONDISI'!H375</f>
        <v>B</v>
      </c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JALAN'!F377</f>
        <v>2+800</v>
      </c>
      <c r="G376" s="145" t="str">
        <f>'3. DATA TEKNIS JALAN'!G377</f>
        <v>3+000</v>
      </c>
      <c r="H376" s="145" t="str">
        <f>'HITUNG SEGMEN'!J712</f>
        <v>A</v>
      </c>
      <c r="I376" s="138"/>
      <c r="J376" s="138" t="str">
        <f>'Template-KONDISI'!H376</f>
        <v>B</v>
      </c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JALAN'!F378</f>
        <v>3+000</v>
      </c>
      <c r="G377" s="145" t="str">
        <f>'3. DATA TEKNIS JALAN'!G378</f>
        <v>3+200</v>
      </c>
      <c r="H377" s="145" t="str">
        <f>'HITUNG SEGMEN'!J713</f>
        <v>A</v>
      </c>
      <c r="I377" s="138"/>
      <c r="J377" s="138" t="str">
        <f>'Template-KONDISI'!H377</f>
        <v>B</v>
      </c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JALAN'!F379</f>
        <v>3+200</v>
      </c>
      <c r="G378" s="145" t="str">
        <f>'3. DATA TEKNIS JALAN'!G379</f>
        <v>3+400</v>
      </c>
      <c r="H378" s="145" t="str">
        <f>'HITUNG SEGMEN'!J714</f>
        <v>A</v>
      </c>
      <c r="I378" s="138"/>
      <c r="J378" s="138" t="str">
        <f>'Template-KONDISI'!H378</f>
        <v>B</v>
      </c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JALAN'!F380</f>
        <v>3+400</v>
      </c>
      <c r="G379" s="145" t="str">
        <f>'3. DATA TEKNIS JALAN'!G380</f>
        <v>3+600</v>
      </c>
      <c r="H379" s="145" t="str">
        <f>'HITUNG SEGMEN'!J715</f>
        <v>A</v>
      </c>
      <c r="I379" s="138"/>
      <c r="J379" s="138" t="str">
        <f>'Template-KONDISI'!H379</f>
        <v>B</v>
      </c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JALAN'!F381</f>
        <v>3+600</v>
      </c>
      <c r="G380" s="145" t="str">
        <f>'3. DATA TEKNIS JALAN'!G381</f>
        <v>3+800</v>
      </c>
      <c r="H380" s="145" t="str">
        <f>'HITUNG SEGMEN'!J716</f>
        <v>A</v>
      </c>
      <c r="I380" s="138"/>
      <c r="J380" s="138" t="str">
        <f>'Template-KONDISI'!H380</f>
        <v>B</v>
      </c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JALAN'!F382</f>
        <v>3+800</v>
      </c>
      <c r="G381" s="145" t="str">
        <f>'3. DATA TEKNIS JALAN'!G382</f>
        <v>4+000</v>
      </c>
      <c r="H381" s="145" t="str">
        <f>'HITUNG SEGMEN'!J717</f>
        <v>A</v>
      </c>
      <c r="I381" s="138"/>
      <c r="J381" s="138" t="str">
        <f>'Template-KONDISI'!H381</f>
        <v>B</v>
      </c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JALAN'!F383</f>
        <v>4+000</v>
      </c>
      <c r="G382" s="145" t="str">
        <f>'3. DATA TEKNIS JALAN'!G383</f>
        <v>4+200</v>
      </c>
      <c r="H382" s="145" t="str">
        <f>'HITUNG SEGMEN'!J718</f>
        <v>A</v>
      </c>
      <c r="I382" s="138"/>
      <c r="J382" s="138" t="str">
        <f>'Template-KONDISI'!H382</f>
        <v>B</v>
      </c>
      <c r="K382" s="146"/>
      <c r="L382" s="146"/>
    </row>
    <row r="383" spans="2:12" s="141" customFormat="1" ht="20.100000000000001" customHeight="1">
      <c r="B383" s="142">
        <f>'3. DATA TEKNIS JALAN'!B384</f>
        <v>89</v>
      </c>
      <c r="C383" s="142">
        <f>'3. DATA TEKNIS JALAN'!C384</f>
        <v>1.089</v>
      </c>
      <c r="D383" s="143" t="str">
        <f>'3. DATA TEKNIS JALAN'!D384</f>
        <v>Gambarsari - Jompo</v>
      </c>
      <c r="E383" s="144">
        <f>'3. DATA TEKNIS JALAN'!E384</f>
        <v>3.51</v>
      </c>
      <c r="F383" s="145" t="str">
        <f>'3. DATA TEKNIS JALAN'!F384</f>
        <v>0+000</v>
      </c>
      <c r="G383" s="145" t="str">
        <f>'3. DATA TEKNIS JALAN'!G384</f>
        <v>0+200</v>
      </c>
      <c r="H383" s="145" t="str">
        <f>'HITUNG SEGMEN'!J722</f>
        <v>A</v>
      </c>
      <c r="I383" s="138"/>
      <c r="J383" s="138" t="e">
        <f>'Template-KONDISI'!#REF!</f>
        <v>#REF!</v>
      </c>
      <c r="K383" s="146"/>
      <c r="L383" s="146"/>
    </row>
    <row r="384" spans="2:12" s="141" customFormat="1" ht="20.100000000000001" customHeight="1">
      <c r="B384" s="142"/>
      <c r="C384" s="142"/>
      <c r="D384" s="143"/>
      <c r="E384" s="144"/>
      <c r="F384" s="145" t="str">
        <f>'3. DATA TEKNIS JALAN'!F385</f>
        <v>0+200</v>
      </c>
      <c r="G384" s="145" t="str">
        <f>'3. DATA TEKNIS JALAN'!G385</f>
        <v>0+400</v>
      </c>
      <c r="H384" s="145" t="str">
        <f>'HITUNG SEGMEN'!J723</f>
        <v>A</v>
      </c>
      <c r="I384" s="138"/>
      <c r="J384" s="138" t="e">
        <f>'Template-KONDISI'!#REF!</f>
        <v>#REF!</v>
      </c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JALAN'!F386</f>
        <v>0+400</v>
      </c>
      <c r="G385" s="145" t="str">
        <f>'3. DATA TEKNIS JALAN'!G386</f>
        <v>0+600</v>
      </c>
      <c r="H385" s="145" t="str">
        <f>'HITUNG SEGMEN'!J724</f>
        <v>A</v>
      </c>
      <c r="I385" s="138"/>
      <c r="J385" s="138" t="str">
        <f>'Template-KONDISI'!H384</f>
        <v>B</v>
      </c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JALAN'!F387</f>
        <v>0+600</v>
      </c>
      <c r="G386" s="145" t="str">
        <f>'3. DATA TEKNIS JALAN'!G387</f>
        <v>0+800</v>
      </c>
      <c r="H386" s="145" t="str">
        <f>'HITUNG SEGMEN'!J725</f>
        <v>A</v>
      </c>
      <c r="I386" s="138"/>
      <c r="J386" s="138" t="str">
        <f>'Template-KONDISI'!H385</f>
        <v>B</v>
      </c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G386</f>
        <v>0+800</v>
      </c>
      <c r="G387" s="145" t="str">
        <f>F388</f>
        <v>1+000</v>
      </c>
      <c r="H387" s="145" t="s">
        <v>435</v>
      </c>
      <c r="I387" s="138"/>
      <c r="J387" s="138" t="str">
        <f>'Template-KONDISI'!H386</f>
        <v>B</v>
      </c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JALAN'!F389</f>
        <v>1+000</v>
      </c>
      <c r="G388" s="145" t="str">
        <f>'3. DATA TEKNIS JALAN'!G389</f>
        <v>1+200</v>
      </c>
      <c r="H388" s="145" t="str">
        <f>'HITUNG SEGMEN'!J727</f>
        <v>A</v>
      </c>
      <c r="I388" s="138"/>
      <c r="J388" s="138" t="str">
        <f>'Template-KONDISI'!H387</f>
        <v>B</v>
      </c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JALAN'!F390</f>
        <v>1+200</v>
      </c>
      <c r="G389" s="145" t="str">
        <f>'3. DATA TEKNIS JALAN'!G390</f>
        <v>1+400</v>
      </c>
      <c r="H389" s="145" t="str">
        <f>'HITUNG SEGMEN'!J728</f>
        <v>A</v>
      </c>
      <c r="I389" s="138"/>
      <c r="J389" s="138" t="str">
        <f>'Template-KONDISI'!H388</f>
        <v>B</v>
      </c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JALAN'!F391</f>
        <v>1+400</v>
      </c>
      <c r="G390" s="145" t="str">
        <f>'3. DATA TEKNIS JALAN'!G391</f>
        <v>1+600</v>
      </c>
      <c r="H390" s="145" t="s">
        <v>434</v>
      </c>
      <c r="I390" s="138"/>
      <c r="J390" s="138" t="str">
        <f>'Template-KONDISI'!H389</f>
        <v>B</v>
      </c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JALAN'!F392</f>
        <v>1+600</v>
      </c>
      <c r="G391" s="145" t="str">
        <f>'3. DATA TEKNIS JALAN'!G392</f>
        <v>1+800</v>
      </c>
      <c r="H391" s="145" t="s">
        <v>434</v>
      </c>
      <c r="I391" s="138"/>
      <c r="J391" s="138" t="str">
        <f>'Template-KONDISI'!H390</f>
        <v>B</v>
      </c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JALAN'!F393</f>
        <v>1+800</v>
      </c>
      <c r="G392" s="145" t="str">
        <f>'3. DATA TEKNIS JALAN'!G393</f>
        <v>2+000</v>
      </c>
      <c r="H392" s="145" t="s">
        <v>434</v>
      </c>
      <c r="I392" s="138"/>
      <c r="J392" s="138" t="str">
        <f>'Template-KONDISI'!H391</f>
        <v>B</v>
      </c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JALAN'!F394</f>
        <v>2+000</v>
      </c>
      <c r="G393" s="145" t="str">
        <f>'3. DATA TEKNIS JALAN'!G394</f>
        <v>2+200</v>
      </c>
      <c r="H393" s="145" t="s">
        <v>434</v>
      </c>
      <c r="I393" s="138"/>
      <c r="J393" s="138" t="str">
        <f>'Template-KONDISI'!H392</f>
        <v>B</v>
      </c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JALAN'!F395</f>
        <v>2+200</v>
      </c>
      <c r="G394" s="145" t="str">
        <f>'3. DATA TEKNIS JALAN'!G395</f>
        <v>2+400</v>
      </c>
      <c r="H394" s="145" t="str">
        <f>'HITUNG SEGMEN'!J733</f>
        <v>A</v>
      </c>
      <c r="I394" s="138"/>
      <c r="J394" s="138" t="str">
        <f>'Template-KONDISI'!H393</f>
        <v>B</v>
      </c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JALAN'!F396</f>
        <v>2+400</v>
      </c>
      <c r="G395" s="145" t="str">
        <f>'3. DATA TEKNIS JALAN'!G396</f>
        <v>2+600</v>
      </c>
      <c r="H395" s="145" t="str">
        <f>'HITUNG SEGMEN'!J734</f>
        <v>A</v>
      </c>
      <c r="I395" s="138"/>
      <c r="J395" s="138" t="str">
        <f>'Template-KONDISI'!H394</f>
        <v>B</v>
      </c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JALAN'!F397</f>
        <v>2+600</v>
      </c>
      <c r="G396" s="145" t="str">
        <f>'3. DATA TEKNIS JALAN'!G397</f>
        <v>2+800</v>
      </c>
      <c r="H396" s="145" t="str">
        <f>'HITUNG SEGMEN'!J735</f>
        <v>A</v>
      </c>
      <c r="I396" s="138"/>
      <c r="J396" s="138" t="str">
        <f>'Template-KONDISI'!H395</f>
        <v>B</v>
      </c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JALAN'!F398</f>
        <v>2+800</v>
      </c>
      <c r="G397" s="145" t="str">
        <f>'3. DATA TEKNIS JALAN'!G398</f>
        <v>3+000</v>
      </c>
      <c r="H397" s="145" t="str">
        <f>'HITUNG SEGMEN'!J736</f>
        <v>A</v>
      </c>
      <c r="I397" s="138"/>
      <c r="J397" s="138" t="str">
        <f>'Template-KONDISI'!H396</f>
        <v>B</v>
      </c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JALAN'!F399</f>
        <v>3+000</v>
      </c>
      <c r="G398" s="145" t="str">
        <f>'3. DATA TEKNIS JALAN'!G399</f>
        <v>3+200</v>
      </c>
      <c r="H398" s="145" t="str">
        <f>'HITUNG SEGMEN'!J737</f>
        <v>A</v>
      </c>
      <c r="I398" s="138"/>
      <c r="J398" s="138" t="str">
        <f>'Template-KONDISI'!H397</f>
        <v>B</v>
      </c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JALAN'!F400</f>
        <v>3+200</v>
      </c>
      <c r="G399" s="145" t="str">
        <f>'3. DATA TEKNIS JALAN'!G400</f>
        <v>3+400</v>
      </c>
      <c r="H399" s="145" t="str">
        <f>'HITUNG SEGMEN'!J738</f>
        <v>A</v>
      </c>
      <c r="I399" s="138"/>
      <c r="J399" s="138" t="str">
        <f>'Template-KONDISI'!H398</f>
        <v>B</v>
      </c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JALAN'!F401</f>
        <v>3+400</v>
      </c>
      <c r="G400" s="145" t="str">
        <f>'3. DATA TEKNIS JALAN'!G401</f>
        <v>3+510</v>
      </c>
      <c r="H400" s="145" t="str">
        <f>'HITUNG SEGMEN'!J739</f>
        <v>A</v>
      </c>
      <c r="I400" s="138"/>
      <c r="J400" s="138" t="str">
        <f>'Template-KONDISI'!H399</f>
        <v>S</v>
      </c>
      <c r="K400" s="146"/>
      <c r="L400" s="146"/>
    </row>
    <row r="401" spans="2:12" s="141" customFormat="1" ht="20.100000000000001" customHeight="1">
      <c r="B401" s="142">
        <f>'3. DATA TEKNIS JALAN'!B402</f>
        <v>90</v>
      </c>
      <c r="C401" s="142" t="str">
        <f>'3. DATA TEKNIS JALAN'!C402</f>
        <v>1.090</v>
      </c>
      <c r="D401" s="143" t="str">
        <f>'3. DATA TEKNIS JALAN'!D402</f>
        <v>Jompo - Karangtengah</v>
      </c>
      <c r="E401" s="144">
        <f>'3. DATA TEKNIS JALAN'!E402</f>
        <v>1.77</v>
      </c>
      <c r="F401" s="145" t="str">
        <f>'3. DATA TEKNIS JALAN'!F402</f>
        <v>0+000</v>
      </c>
      <c r="G401" s="145" t="str">
        <f>'3. DATA TEKNIS JALAN'!G402</f>
        <v>0+200</v>
      </c>
      <c r="H401" s="145" t="s">
        <v>435</v>
      </c>
      <c r="I401" s="138"/>
      <c r="J401" s="138" t="str">
        <f>'Template-KONDISI'!H400</f>
        <v>S</v>
      </c>
      <c r="K401" s="146"/>
      <c r="L401" s="146"/>
    </row>
    <row r="402" spans="2:12" s="141" customFormat="1" ht="20.100000000000001" customHeight="1">
      <c r="B402" s="142"/>
      <c r="C402" s="142"/>
      <c r="D402" s="143"/>
      <c r="E402" s="144"/>
      <c r="F402" s="145" t="str">
        <f>'3. DATA TEKNIS JALAN'!F403</f>
        <v>0+200</v>
      </c>
      <c r="G402" s="145" t="str">
        <f>'3. DATA TEKNIS JALAN'!G403</f>
        <v>0+400</v>
      </c>
      <c r="H402" s="145" t="s">
        <v>435</v>
      </c>
      <c r="I402" s="138"/>
      <c r="J402" s="138" t="str">
        <f>'Template-KONDISI'!H401</f>
        <v>B</v>
      </c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JALAN'!F404</f>
        <v>0+400</v>
      </c>
      <c r="G403" s="145" t="str">
        <f>'3. DATA TEKNIS JALAN'!G404</f>
        <v>0+600</v>
      </c>
      <c r="H403" s="145" t="s">
        <v>435</v>
      </c>
      <c r="I403" s="138"/>
      <c r="J403" s="138" t="str">
        <f>'Template-KONDISI'!H402</f>
        <v>B</v>
      </c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JALAN'!F405</f>
        <v>0+600</v>
      </c>
      <c r="G404" s="145" t="str">
        <f>'3. DATA TEKNIS JALAN'!G405</f>
        <v>0+800</v>
      </c>
      <c r="H404" s="145" t="s">
        <v>435</v>
      </c>
      <c r="I404" s="138"/>
      <c r="J404" s="138" t="str">
        <f>'Template-KONDISI'!H403</f>
        <v>B</v>
      </c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JALAN'!F406</f>
        <v>0+800</v>
      </c>
      <c r="G405" s="145" t="str">
        <f>'3. DATA TEKNIS JALAN'!G406</f>
        <v>1+000</v>
      </c>
      <c r="H405" s="145" t="s">
        <v>435</v>
      </c>
      <c r="I405" s="138"/>
      <c r="J405" s="138" t="str">
        <f>'Template-KONDISI'!H404</f>
        <v>B</v>
      </c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JALAN'!F407</f>
        <v>1+000</v>
      </c>
      <c r="G406" s="145" t="str">
        <f>'3. DATA TEKNIS JALAN'!G407</f>
        <v>1+200</v>
      </c>
      <c r="H406" s="145" t="s">
        <v>435</v>
      </c>
      <c r="I406" s="138"/>
      <c r="J406" s="138" t="str">
        <f>'Template-KONDISI'!H405</f>
        <v>B</v>
      </c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JALAN'!F408</f>
        <v>1+200</v>
      </c>
      <c r="G407" s="145" t="str">
        <f>'3. DATA TEKNIS JALAN'!G408</f>
        <v>1+400</v>
      </c>
      <c r="H407" s="145" t="s">
        <v>435</v>
      </c>
      <c r="I407" s="138"/>
      <c r="J407" s="138" t="str">
        <f>'Template-KONDISI'!H406</f>
        <v>B</v>
      </c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JALAN'!F409</f>
        <v>1+400</v>
      </c>
      <c r="G408" s="145" t="str">
        <f>'3. DATA TEKNIS JALAN'!G409</f>
        <v>1+600</v>
      </c>
      <c r="H408" s="145" t="s">
        <v>435</v>
      </c>
      <c r="I408" s="138"/>
      <c r="J408" s="138" t="str">
        <f>'Template-KONDISI'!H407</f>
        <v>B</v>
      </c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JALAN'!F410</f>
        <v>1+600</v>
      </c>
      <c r="G409" s="145" t="str">
        <f>'3. DATA TEKNIS JALAN'!G410</f>
        <v>1+770</v>
      </c>
      <c r="H409" s="145" t="s">
        <v>435</v>
      </c>
      <c r="I409" s="138"/>
      <c r="J409" s="138" t="str">
        <f>'Template-KONDISI'!H408</f>
        <v>B</v>
      </c>
      <c r="K409" s="146"/>
      <c r="L409" s="146"/>
    </row>
    <row r="410" spans="2:12" s="141" customFormat="1" ht="20.100000000000001" customHeight="1">
      <c r="B410" s="142">
        <f>'3. DATA TEKNIS JALAN'!B411</f>
        <v>91</v>
      </c>
      <c r="C410" s="142">
        <f>'3. DATA TEKNIS JALAN'!C411</f>
        <v>1.091</v>
      </c>
      <c r="D410" s="143" t="str">
        <f>'3. DATA TEKNIS JALAN'!D411</f>
        <v>Rabak - Karangtengah</v>
      </c>
      <c r="E410" s="144">
        <f>'3. DATA TEKNIS JALAN'!E411</f>
        <v>0.87</v>
      </c>
      <c r="F410" s="145" t="str">
        <f>'3. DATA TEKNIS JALAN'!F411</f>
        <v>0+000</v>
      </c>
      <c r="G410" s="145" t="str">
        <f>'3. DATA TEKNIS JALAN'!G411</f>
        <v>0+200</v>
      </c>
      <c r="H410" s="145" t="s">
        <v>435</v>
      </c>
      <c r="I410" s="138"/>
      <c r="J410" s="138" t="str">
        <f>'Template-KONDISI'!H409</f>
        <v>B</v>
      </c>
      <c r="K410" s="146"/>
      <c r="L410" s="146"/>
    </row>
    <row r="411" spans="2:12" s="141" customFormat="1" ht="20.100000000000001" customHeight="1">
      <c r="B411" s="142"/>
      <c r="C411" s="142"/>
      <c r="D411" s="143"/>
      <c r="E411" s="144"/>
      <c r="F411" s="145" t="str">
        <f>'3. DATA TEKNIS JALAN'!F412</f>
        <v>0+200</v>
      </c>
      <c r="G411" s="145" t="str">
        <f>'3. DATA TEKNIS JALAN'!G412</f>
        <v>0+400</v>
      </c>
      <c r="H411" s="145" t="s">
        <v>435</v>
      </c>
      <c r="I411" s="138"/>
      <c r="J411" s="138" t="str">
        <f>'Template-KONDISI'!H410</f>
        <v>B</v>
      </c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JALAN'!F413</f>
        <v>0+400</v>
      </c>
      <c r="G412" s="145" t="str">
        <f>'3. DATA TEKNIS JALAN'!G413</f>
        <v>0+600</v>
      </c>
      <c r="H412" s="145" t="s">
        <v>435</v>
      </c>
      <c r="I412" s="138"/>
      <c r="J412" s="138" t="str">
        <f>'Template-KONDISI'!H411</f>
        <v>B</v>
      </c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JALAN'!F414</f>
        <v>0+600</v>
      </c>
      <c r="G413" s="145" t="str">
        <f>'3. DATA TEKNIS JALAN'!G414</f>
        <v>0+800</v>
      </c>
      <c r="H413" s="145" t="s">
        <v>435</v>
      </c>
      <c r="I413" s="138"/>
      <c r="J413" s="138" t="str">
        <f>'Template-KONDISI'!H412</f>
        <v>B</v>
      </c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JALAN'!F415</f>
        <v>0+800</v>
      </c>
      <c r="G414" s="145" t="str">
        <f>'3. DATA TEKNIS JALAN'!G415</f>
        <v>0+870</v>
      </c>
      <c r="H414" s="145" t="s">
        <v>435</v>
      </c>
      <c r="I414" s="138"/>
      <c r="J414" s="138" t="str">
        <f>'Template-KONDISI'!H413</f>
        <v>B</v>
      </c>
      <c r="K414" s="146"/>
      <c r="L414" s="146"/>
    </row>
    <row r="415" spans="2:12" s="141" customFormat="1" ht="20.100000000000001" customHeight="1">
      <c r="B415" s="142">
        <f>'3. DATA TEKNIS JALAN'!B416</f>
        <v>92</v>
      </c>
      <c r="C415" s="142">
        <f>'3. DATA TEKNIS JALAN'!C416</f>
        <v>1.0920000000000001</v>
      </c>
      <c r="D415" s="143" t="str">
        <f>'3. DATA TEKNIS JALAN'!D416</f>
        <v>Kalimanah Wetan - Kedungwuluh</v>
      </c>
      <c r="E415" s="144">
        <f>'3. DATA TEKNIS JALAN'!E416</f>
        <v>2.57</v>
      </c>
      <c r="F415" s="145" t="str">
        <f>'3. DATA TEKNIS JALAN'!F416</f>
        <v>0+000</v>
      </c>
      <c r="G415" s="145" t="str">
        <f>'3. DATA TEKNIS JALAN'!G416</f>
        <v>0+200</v>
      </c>
      <c r="H415" s="145" t="s">
        <v>435</v>
      </c>
      <c r="I415" s="138"/>
      <c r="J415" s="138" t="str">
        <f>'Template-KONDISI'!H414</f>
        <v>B</v>
      </c>
      <c r="K415" s="146"/>
      <c r="L415" s="146"/>
    </row>
    <row r="416" spans="2:12" s="141" customFormat="1" ht="20.100000000000001" customHeight="1">
      <c r="B416" s="142"/>
      <c r="C416" s="142"/>
      <c r="D416" s="143"/>
      <c r="E416" s="144"/>
      <c r="F416" s="145" t="str">
        <f>'3. DATA TEKNIS JALAN'!F417</f>
        <v>0+200</v>
      </c>
      <c r="G416" s="145" t="str">
        <f>'3. DATA TEKNIS JALAN'!G417</f>
        <v>0+400</v>
      </c>
      <c r="H416" s="145" t="s">
        <v>435</v>
      </c>
      <c r="I416" s="138"/>
      <c r="J416" s="138" t="str">
        <f>'Template-KONDISI'!H415</f>
        <v>B</v>
      </c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JALAN'!F418</f>
        <v>0+400</v>
      </c>
      <c r="G417" s="145" t="str">
        <f>'3. DATA TEKNIS JALAN'!G418</f>
        <v>0+600</v>
      </c>
      <c r="H417" s="145" t="s">
        <v>435</v>
      </c>
      <c r="I417" s="138"/>
      <c r="J417" s="138" t="str">
        <f>'Template-KONDISI'!H416</f>
        <v>B</v>
      </c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JALAN'!F419</f>
        <v>0+600</v>
      </c>
      <c r="G418" s="145" t="str">
        <f>'3. DATA TEKNIS JALAN'!G419</f>
        <v>0+800</v>
      </c>
      <c r="H418" s="145" t="s">
        <v>435</v>
      </c>
      <c r="I418" s="138"/>
      <c r="J418" s="138" t="str">
        <f>'Template-KONDISI'!H417</f>
        <v>B</v>
      </c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JALAN'!F420</f>
        <v>0+800</v>
      </c>
      <c r="G419" s="145" t="str">
        <f>'3. DATA TEKNIS JALAN'!G420</f>
        <v>1+000</v>
      </c>
      <c r="H419" s="145" t="s">
        <v>435</v>
      </c>
      <c r="I419" s="138"/>
      <c r="J419" s="138" t="str">
        <f>'Template-KONDISI'!H418</f>
        <v>B</v>
      </c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JALAN'!F421</f>
        <v>1+000</v>
      </c>
      <c r="G420" s="145" t="str">
        <f>'3. DATA TEKNIS JALAN'!G421</f>
        <v>1+200</v>
      </c>
      <c r="H420" s="145" t="s">
        <v>435</v>
      </c>
      <c r="I420" s="138"/>
      <c r="J420" s="138" t="str">
        <f>'Template-KONDISI'!H419</f>
        <v>B</v>
      </c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JALAN'!F422</f>
        <v>1+200</v>
      </c>
      <c r="G421" s="145" t="str">
        <f>'3. DATA TEKNIS JALAN'!G422</f>
        <v>1+400</v>
      </c>
      <c r="H421" s="145" t="s">
        <v>435</v>
      </c>
      <c r="I421" s="138"/>
      <c r="J421" s="138" t="str">
        <f>'Template-KONDISI'!H420</f>
        <v>B</v>
      </c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JALAN'!F423</f>
        <v>1+400</v>
      </c>
      <c r="G422" s="145" t="str">
        <f>'3. DATA TEKNIS JALAN'!G423</f>
        <v>1+600</v>
      </c>
      <c r="H422" s="145" t="s">
        <v>435</v>
      </c>
      <c r="I422" s="138"/>
      <c r="J422" s="138" t="str">
        <f>'Template-KONDISI'!H421</f>
        <v>B</v>
      </c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JALAN'!F424</f>
        <v>1+600</v>
      </c>
      <c r="G423" s="145" t="str">
        <f>'3. DATA TEKNIS JALAN'!G424</f>
        <v>1+800</v>
      </c>
      <c r="H423" s="145" t="s">
        <v>435</v>
      </c>
      <c r="I423" s="138"/>
      <c r="J423" s="138" t="str">
        <f>'Template-KONDISI'!H422</f>
        <v>B</v>
      </c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JALAN'!F425</f>
        <v>1+800</v>
      </c>
      <c r="G424" s="145" t="str">
        <f>'3. DATA TEKNIS JALAN'!G425</f>
        <v>2+000</v>
      </c>
      <c r="H424" s="145" t="s">
        <v>435</v>
      </c>
      <c r="I424" s="138"/>
      <c r="J424" s="138" t="str">
        <f>'Template-KONDISI'!H423</f>
        <v>S</v>
      </c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JALAN'!F426</f>
        <v>2+000</v>
      </c>
      <c r="G425" s="145" t="str">
        <f>'3. DATA TEKNIS JALAN'!G426</f>
        <v>2+200</v>
      </c>
      <c r="H425" s="145" t="s">
        <v>435</v>
      </c>
      <c r="I425" s="138"/>
      <c r="J425" s="138" t="str">
        <f>'Template-KONDISI'!H424</f>
        <v>B</v>
      </c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JALAN'!F427</f>
        <v>2+200</v>
      </c>
      <c r="G426" s="145" t="str">
        <f>'3. DATA TEKNIS JALAN'!G427</f>
        <v>2+400</v>
      </c>
      <c r="H426" s="145" t="s">
        <v>435</v>
      </c>
      <c r="I426" s="138"/>
      <c r="J426" s="138" t="str">
        <f>'Template-KONDISI'!H425</f>
        <v>B</v>
      </c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JALAN'!F428</f>
        <v>2+400</v>
      </c>
      <c r="G427" s="145" t="str">
        <f>'3. DATA TEKNIS JALAN'!G428</f>
        <v>2+570</v>
      </c>
      <c r="H427" s="145" t="s">
        <v>435</v>
      </c>
      <c r="I427" s="138"/>
      <c r="J427" s="138" t="str">
        <f>'Template-KONDISI'!H426</f>
        <v>B</v>
      </c>
      <c r="K427" s="146"/>
      <c r="L427" s="146"/>
    </row>
    <row r="428" spans="2:12" s="141" customFormat="1" ht="20.100000000000001" customHeight="1">
      <c r="B428" s="142">
        <f>'3. DATA TEKNIS JALAN'!B429</f>
        <v>93</v>
      </c>
      <c r="C428" s="142">
        <f>'3. DATA TEKNIS JALAN'!C429</f>
        <v>1.093</v>
      </c>
      <c r="D428" s="143" t="str">
        <f>'3. DATA TEKNIS JALAN'!D429</f>
        <v>Kedungwuluh - Padamara</v>
      </c>
      <c r="E428" s="144">
        <f>'3. DATA TEKNIS JALAN'!E429</f>
        <v>2.58</v>
      </c>
      <c r="F428" s="145" t="str">
        <f>'3. DATA TEKNIS JALAN'!F429</f>
        <v>0+000</v>
      </c>
      <c r="G428" s="145" t="str">
        <f>'3. DATA TEKNIS JALAN'!G429</f>
        <v>0+200</v>
      </c>
      <c r="H428" s="145" t="s">
        <v>435</v>
      </c>
      <c r="I428" s="138"/>
      <c r="J428" s="138" t="str">
        <f>'Template-KONDISI'!H427</f>
        <v>B</v>
      </c>
      <c r="K428" s="146"/>
      <c r="L428" s="146"/>
    </row>
    <row r="429" spans="2:12" s="141" customFormat="1" ht="20.100000000000001" customHeight="1">
      <c r="B429" s="142"/>
      <c r="C429" s="142"/>
      <c r="D429" s="143"/>
      <c r="E429" s="144"/>
      <c r="F429" s="145" t="str">
        <f>'3. DATA TEKNIS JALAN'!F430</f>
        <v>0+200</v>
      </c>
      <c r="G429" s="145" t="str">
        <f>'3. DATA TEKNIS JALAN'!G430</f>
        <v>0+400</v>
      </c>
      <c r="H429" s="145" t="s">
        <v>435</v>
      </c>
      <c r="I429" s="138"/>
      <c r="J429" s="138" t="str">
        <f>'Template-KONDISI'!H428</f>
        <v>B</v>
      </c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JALAN'!F431</f>
        <v>0+400</v>
      </c>
      <c r="G430" s="145" t="str">
        <f>'3. DATA TEKNIS JALAN'!G431</f>
        <v>0+600</v>
      </c>
      <c r="H430" s="145" t="s">
        <v>435</v>
      </c>
      <c r="I430" s="138"/>
      <c r="J430" s="138" t="str">
        <f>'Template-KONDISI'!H429</f>
        <v>B</v>
      </c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JALAN'!F432</f>
        <v>0+600</v>
      </c>
      <c r="G431" s="145" t="str">
        <f>'3. DATA TEKNIS JALAN'!G432</f>
        <v>0+800</v>
      </c>
      <c r="H431" s="145" t="s">
        <v>435</v>
      </c>
      <c r="I431" s="138"/>
      <c r="J431" s="138" t="str">
        <f>'Template-KONDISI'!H430</f>
        <v>B</v>
      </c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JALAN'!F433</f>
        <v>0+800</v>
      </c>
      <c r="G432" s="145" t="str">
        <f>'3. DATA TEKNIS JALAN'!G433</f>
        <v>1+000</v>
      </c>
      <c r="H432" s="145" t="s">
        <v>435</v>
      </c>
      <c r="I432" s="138"/>
      <c r="J432" s="138" t="str">
        <f>'Template-KONDISI'!H431</f>
        <v>B</v>
      </c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JALAN'!F434</f>
        <v>1+000</v>
      </c>
      <c r="G433" s="145" t="str">
        <f>'3. DATA TEKNIS JALAN'!G434</f>
        <v>1+200</v>
      </c>
      <c r="H433" s="145" t="s">
        <v>435</v>
      </c>
      <c r="I433" s="138"/>
      <c r="J433" s="138" t="str">
        <f>'Template-KONDISI'!H432</f>
        <v>B</v>
      </c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JALAN'!F435</f>
        <v>1+200</v>
      </c>
      <c r="G434" s="145" t="str">
        <f>'3. DATA TEKNIS JALAN'!G435</f>
        <v>1+400</v>
      </c>
      <c r="H434" s="145" t="s">
        <v>435</v>
      </c>
      <c r="I434" s="138"/>
      <c r="J434" s="138" t="str">
        <f>'Template-KONDISI'!H433</f>
        <v>S</v>
      </c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JALAN'!F436</f>
        <v>1+400</v>
      </c>
      <c r="G435" s="145" t="str">
        <f>'3. DATA TEKNIS JALAN'!G436</f>
        <v>1+600</v>
      </c>
      <c r="H435" s="145" t="s">
        <v>435</v>
      </c>
      <c r="I435" s="138"/>
      <c r="J435" s="138" t="str">
        <f>'Template-KONDISI'!H434</f>
        <v>B</v>
      </c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JALAN'!F437</f>
        <v>1+600</v>
      </c>
      <c r="G436" s="145" t="str">
        <f>'3. DATA TEKNIS JALAN'!G437</f>
        <v>1+800</v>
      </c>
      <c r="H436" s="145" t="s">
        <v>435</v>
      </c>
      <c r="I436" s="138"/>
      <c r="J436" s="138" t="str">
        <f>'Template-KONDISI'!H435</f>
        <v>B</v>
      </c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JALAN'!F438</f>
        <v>1+800</v>
      </c>
      <c r="G437" s="145" t="str">
        <f>'3. DATA TEKNIS JALAN'!G438</f>
        <v>2+000</v>
      </c>
      <c r="H437" s="145" t="s">
        <v>435</v>
      </c>
      <c r="I437" s="138"/>
      <c r="J437" s="138" t="str">
        <f>'Template-KONDISI'!H436</f>
        <v>B</v>
      </c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JALAN'!F439</f>
        <v>2+000</v>
      </c>
      <c r="G438" s="145" t="str">
        <f>'3. DATA TEKNIS JALAN'!G439</f>
        <v>2+200</v>
      </c>
      <c r="H438" s="145" t="s">
        <v>435</v>
      </c>
      <c r="I438" s="138"/>
      <c r="J438" s="138" t="str">
        <f>'Template-KONDISI'!H437</f>
        <v>B</v>
      </c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JALAN'!F440</f>
        <v>2+200</v>
      </c>
      <c r="G439" s="145" t="str">
        <f>'3. DATA TEKNIS JALAN'!G440</f>
        <v>2+400</v>
      </c>
      <c r="H439" s="145" t="s">
        <v>435</v>
      </c>
      <c r="I439" s="138"/>
      <c r="J439" s="138" t="str">
        <f>'Template-KONDISI'!H438</f>
        <v>B</v>
      </c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JALAN'!F441</f>
        <v>2+400</v>
      </c>
      <c r="G440" s="145" t="str">
        <f>'3. DATA TEKNIS JALAN'!G441</f>
        <v>2+580</v>
      </c>
      <c r="H440" s="145" t="s">
        <v>435</v>
      </c>
      <c r="I440" s="138"/>
      <c r="J440" s="138" t="str">
        <f>'Template-KONDISI'!H439</f>
        <v>B</v>
      </c>
      <c r="K440" s="146"/>
      <c r="L440" s="146"/>
    </row>
    <row r="441" spans="2:12" s="141" customFormat="1" ht="20.100000000000001" customHeight="1">
      <c r="B441" s="142">
        <f>'3. DATA TEKNIS JALAN'!B442</f>
        <v>94</v>
      </c>
      <c r="C441" s="142">
        <f>'3. DATA TEKNIS JALAN'!C442</f>
        <v>1.0940000000000001</v>
      </c>
      <c r="D441" s="143" t="str">
        <f>'3. DATA TEKNIS JALAN'!D442</f>
        <v>Mewek - Kalimantan Wetan</v>
      </c>
      <c r="E441" s="144">
        <f>'3. DATA TEKNIS JALAN'!E442</f>
        <v>3.81</v>
      </c>
      <c r="F441" s="145" t="str">
        <f>'3. DATA TEKNIS JALAN'!F442</f>
        <v>0+000</v>
      </c>
      <c r="G441" s="145" t="str">
        <f>'3. DATA TEKNIS JALAN'!G442</f>
        <v>0+200</v>
      </c>
      <c r="H441" s="145" t="str">
        <f>'HITUNG SEGMEN'!J791</f>
        <v>B</v>
      </c>
      <c r="I441" s="138"/>
      <c r="J441" s="138" t="str">
        <f>'Template-KONDISI'!H440</f>
        <v>B</v>
      </c>
      <c r="K441" s="146"/>
      <c r="L441" s="146"/>
    </row>
    <row r="442" spans="2:12" s="141" customFormat="1" ht="20.100000000000001" customHeight="1">
      <c r="B442" s="142"/>
      <c r="C442" s="142"/>
      <c r="D442" s="143"/>
      <c r="E442" s="144"/>
      <c r="F442" s="145" t="str">
        <f>'3. DATA TEKNIS JALAN'!F443</f>
        <v>0+200</v>
      </c>
      <c r="G442" s="145" t="str">
        <f>'3. DATA TEKNIS JALAN'!G443</f>
        <v>0+400</v>
      </c>
      <c r="H442" s="145" t="str">
        <f>'HITUNG SEGMEN'!J792</f>
        <v>B</v>
      </c>
      <c r="I442" s="138"/>
      <c r="J442" s="138" t="str">
        <f>'Template-KONDISI'!H441</f>
        <v>B</v>
      </c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JALAN'!F444</f>
        <v>0+400</v>
      </c>
      <c r="G443" s="145" t="str">
        <f>'3. DATA TEKNIS JALAN'!G444</f>
        <v>0+600</v>
      </c>
      <c r="H443" s="145" t="str">
        <f>'HITUNG SEGMEN'!J793</f>
        <v>A</v>
      </c>
      <c r="I443" s="138"/>
      <c r="J443" s="138" t="str">
        <f>'Template-KONDISI'!H442</f>
        <v>B</v>
      </c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JALAN'!F445</f>
        <v>0+600</v>
      </c>
      <c r="G444" s="145" t="str">
        <f>'3. DATA TEKNIS JALAN'!G445</f>
        <v>0+800</v>
      </c>
      <c r="H444" s="145" t="str">
        <f>'HITUNG SEGMEN'!J794</f>
        <v>A</v>
      </c>
      <c r="I444" s="138"/>
      <c r="J444" s="138" t="str">
        <f>'Template-KONDISI'!H443</f>
        <v>B</v>
      </c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JALAN'!F446</f>
        <v>0+800</v>
      </c>
      <c r="G445" s="145" t="str">
        <f>'3. DATA TEKNIS JALAN'!G446</f>
        <v>1+000</v>
      </c>
      <c r="H445" s="145" t="str">
        <f>'HITUNG SEGMEN'!J795</f>
        <v>A</v>
      </c>
      <c r="I445" s="138"/>
      <c r="J445" s="138" t="str">
        <f>'Template-KONDISI'!H444</f>
        <v>B</v>
      </c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JALAN'!F447</f>
        <v>1+000</v>
      </c>
      <c r="G446" s="145" t="str">
        <f>'3. DATA TEKNIS JALAN'!G447</f>
        <v>1+200</v>
      </c>
      <c r="H446" s="145" t="str">
        <f>'HITUNG SEGMEN'!J796</f>
        <v>A</v>
      </c>
      <c r="I446" s="138"/>
      <c r="J446" s="138" t="str">
        <f>'Template-KONDISI'!H445</f>
        <v>S</v>
      </c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JALAN'!F448</f>
        <v>1+200</v>
      </c>
      <c r="G447" s="145" t="str">
        <f>'3. DATA TEKNIS JALAN'!G448</f>
        <v>1+400</v>
      </c>
      <c r="H447" s="145" t="str">
        <f>'HITUNG SEGMEN'!J797</f>
        <v>A</v>
      </c>
      <c r="I447" s="138"/>
      <c r="J447" s="138" t="str">
        <f>'Template-KONDISI'!H446</f>
        <v>S</v>
      </c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JALAN'!F449</f>
        <v>1+400</v>
      </c>
      <c r="G448" s="145" t="str">
        <f>'3. DATA TEKNIS JALAN'!G449</f>
        <v>1+600</v>
      </c>
      <c r="H448" s="145" t="str">
        <f>'HITUNG SEGMEN'!J798</f>
        <v>A</v>
      </c>
      <c r="I448" s="138"/>
      <c r="J448" s="138" t="str">
        <f>'Template-KONDISI'!H447</f>
        <v>S</v>
      </c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JALAN'!F450</f>
        <v>1+600</v>
      </c>
      <c r="G449" s="145" t="str">
        <f>'3. DATA TEKNIS JALAN'!G450</f>
        <v>1+800</v>
      </c>
      <c r="H449" s="145" t="str">
        <f>'HITUNG SEGMEN'!J799</f>
        <v>A</v>
      </c>
      <c r="I449" s="138"/>
      <c r="J449" s="138" t="str">
        <f>'Template-KONDISI'!H448</f>
        <v>S</v>
      </c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JALAN'!F451</f>
        <v>1+800</v>
      </c>
      <c r="G450" s="145" t="str">
        <f>'3. DATA TEKNIS JALAN'!G451</f>
        <v>2+000</v>
      </c>
      <c r="H450" s="145" t="str">
        <f>'HITUNG SEGMEN'!J800</f>
        <v>A</v>
      </c>
      <c r="I450" s="138"/>
      <c r="J450" s="138" t="str">
        <f>'Template-KONDISI'!H449</f>
        <v>S</v>
      </c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JALAN'!F452</f>
        <v>2+000</v>
      </c>
      <c r="G451" s="145" t="str">
        <f>'3. DATA TEKNIS JALAN'!G452</f>
        <v>2+200</v>
      </c>
      <c r="H451" s="145" t="str">
        <f>'HITUNG SEGMEN'!J801</f>
        <v>A</v>
      </c>
      <c r="I451" s="138"/>
      <c r="J451" s="138" t="str">
        <f>'Template-KONDISI'!H450</f>
        <v>S</v>
      </c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G451</f>
        <v>2+200</v>
      </c>
      <c r="G452" s="145" t="s">
        <v>467</v>
      </c>
      <c r="H452" s="145" t="s">
        <v>435</v>
      </c>
      <c r="I452" s="138"/>
      <c r="J452" s="138" t="str">
        <f>'Template-KONDISI'!H451</f>
        <v>RR</v>
      </c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G452</f>
        <v>2+400</v>
      </c>
      <c r="G453" s="145" t="str">
        <f>F454</f>
        <v>2+600</v>
      </c>
      <c r="H453" s="145" t="s">
        <v>435</v>
      </c>
      <c r="I453" s="138"/>
      <c r="J453" s="138" t="str">
        <f>'Template-KONDISI'!H452</f>
        <v>RR</v>
      </c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JALAN'!F455</f>
        <v>2+600</v>
      </c>
      <c r="G454" s="145" t="str">
        <f>'3. DATA TEKNIS JALAN'!G455</f>
        <v>2+800</v>
      </c>
      <c r="H454" s="145" t="str">
        <f>'HITUNG SEGMEN'!J804</f>
        <v>A</v>
      </c>
      <c r="I454" s="138"/>
      <c r="J454" s="138" t="str">
        <f>'Template-KONDISI'!H453</f>
        <v>RR</v>
      </c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JALAN'!F456</f>
        <v>2+800</v>
      </c>
      <c r="G455" s="145" t="str">
        <f>'3. DATA TEKNIS JALAN'!G456</f>
        <v>3+000</v>
      </c>
      <c r="H455" s="145" t="str">
        <f>'HITUNG SEGMEN'!J805</f>
        <v>B</v>
      </c>
      <c r="I455" s="138"/>
      <c r="J455" s="138" t="str">
        <f>'Template-KONDISI'!H454</f>
        <v>RR</v>
      </c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JALAN'!F457</f>
        <v>3+000</v>
      </c>
      <c r="G456" s="145" t="str">
        <f>'3. DATA TEKNIS JALAN'!G457</f>
        <v>3+200</v>
      </c>
      <c r="H456" s="145" t="str">
        <f>'HITUNG SEGMEN'!J806</f>
        <v>B</v>
      </c>
      <c r="I456" s="138"/>
      <c r="J456" s="138" t="str">
        <f>'Template-KONDISI'!H455</f>
        <v>RR</v>
      </c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JALAN'!F458</f>
        <v>3+200</v>
      </c>
      <c r="G457" s="145" t="str">
        <f>'3. DATA TEKNIS JALAN'!G458</f>
        <v>3+400</v>
      </c>
      <c r="H457" s="145" t="str">
        <f>'HITUNG SEGMEN'!J807</f>
        <v>B</v>
      </c>
      <c r="I457" s="138"/>
      <c r="J457" s="138" t="str">
        <f>'Template-KONDISI'!H456</f>
        <v>B</v>
      </c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JALAN'!F459</f>
        <v>3+200</v>
      </c>
      <c r="G458" s="145" t="str">
        <f>'3. DATA TEKNIS JALAN'!G459</f>
        <v>3+600</v>
      </c>
      <c r="H458" s="145" t="str">
        <f>'HITUNG SEGMEN'!J808</f>
        <v>A</v>
      </c>
      <c r="I458" s="138"/>
      <c r="J458" s="138" t="str">
        <f>'Template-KONDISI'!H457</f>
        <v>B</v>
      </c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JALAN'!F460</f>
        <v>3+200</v>
      </c>
      <c r="G459" s="145" t="str">
        <f>'3. DATA TEKNIS JALAN'!G460</f>
        <v>3+800</v>
      </c>
      <c r="H459" s="145" t="str">
        <f>'HITUNG SEGMEN'!J809</f>
        <v>A</v>
      </c>
      <c r="I459" s="138"/>
      <c r="J459" s="138" t="str">
        <f>'Template-KONDISI'!H458</f>
        <v>B</v>
      </c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JALAN'!F461</f>
        <v>3+800</v>
      </c>
      <c r="G460" s="145" t="str">
        <f>'3. DATA TEKNIS JALAN'!G461</f>
        <v>3+810</v>
      </c>
      <c r="H460" s="145" t="str">
        <f>'HITUNG SEGMEN'!J810</f>
        <v>A</v>
      </c>
      <c r="I460" s="138"/>
      <c r="J460" s="138" t="str">
        <f>'Template-KONDISI'!H459</f>
        <v>B</v>
      </c>
      <c r="K460" s="146"/>
      <c r="L460" s="146"/>
    </row>
    <row r="461" spans="2:12" s="141" customFormat="1" ht="20.100000000000001" customHeight="1">
      <c r="B461" s="142">
        <f>'3. DATA TEKNIS JALAN'!B462</f>
        <v>95</v>
      </c>
      <c r="C461" s="142">
        <f>'3. DATA TEKNIS JALAN'!C462</f>
        <v>1.095</v>
      </c>
      <c r="D461" s="143" t="str">
        <f>'3. DATA TEKNIS JALAN'!D462</f>
        <v>Blater - Manduraga</v>
      </c>
      <c r="E461" s="144">
        <f>'3. DATA TEKNIS JALAN'!E462</f>
        <v>2.92</v>
      </c>
      <c r="F461" s="145" t="str">
        <f>'3. DATA TEKNIS JALAN'!F462</f>
        <v>0+000</v>
      </c>
      <c r="G461" s="145" t="str">
        <f>'3. DATA TEKNIS JALAN'!G462</f>
        <v>0+200</v>
      </c>
      <c r="H461" s="145" t="s">
        <v>435</v>
      </c>
      <c r="I461" s="138"/>
      <c r="J461" s="138" t="str">
        <f>'Template-KONDISI'!H460</f>
        <v>B</v>
      </c>
      <c r="K461" s="146"/>
      <c r="L461" s="146"/>
    </row>
    <row r="462" spans="2:12" s="141" customFormat="1" ht="20.100000000000001" customHeight="1">
      <c r="B462" s="142"/>
      <c r="C462" s="142"/>
      <c r="D462" s="143"/>
      <c r="E462" s="144"/>
      <c r="F462" s="145" t="str">
        <f>'3. DATA TEKNIS JALAN'!F463</f>
        <v>0+200</v>
      </c>
      <c r="G462" s="145" t="str">
        <f>'3. DATA TEKNIS JALAN'!G463</f>
        <v>0+400</v>
      </c>
      <c r="H462" s="145" t="s">
        <v>435</v>
      </c>
      <c r="I462" s="138"/>
      <c r="J462" s="138" t="str">
        <f>'Template-KONDISI'!H461</f>
        <v>B</v>
      </c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JALAN'!F464</f>
        <v>0+400</v>
      </c>
      <c r="G463" s="145" t="str">
        <f>'3. DATA TEKNIS JALAN'!G464</f>
        <v>0+600</v>
      </c>
      <c r="H463" s="145" t="s">
        <v>435</v>
      </c>
      <c r="I463" s="138"/>
      <c r="J463" s="138" t="str">
        <f>'Template-KONDISI'!H462</f>
        <v>B</v>
      </c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JALAN'!F465</f>
        <v>0+600</v>
      </c>
      <c r="G464" s="145" t="str">
        <f>'3. DATA TEKNIS JALAN'!G465</f>
        <v>0+800</v>
      </c>
      <c r="H464" s="145" t="s">
        <v>435</v>
      </c>
      <c r="I464" s="138"/>
      <c r="J464" s="138" t="str">
        <f>'Template-KONDISI'!H463</f>
        <v>B</v>
      </c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JALAN'!F466</f>
        <v>0+800</v>
      </c>
      <c r="G465" s="145" t="str">
        <f>'3. DATA TEKNIS JALAN'!G466</f>
        <v>1+000</v>
      </c>
      <c r="H465" s="145" t="s">
        <v>435</v>
      </c>
      <c r="I465" s="138"/>
      <c r="J465" s="138" t="str">
        <f>'Template-KONDISI'!H464</f>
        <v>B</v>
      </c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JALAN'!F467</f>
        <v>1+000</v>
      </c>
      <c r="G466" s="145" t="str">
        <f>'3. DATA TEKNIS JALAN'!G467</f>
        <v>1+200</v>
      </c>
      <c r="H466" s="145" t="s">
        <v>435</v>
      </c>
      <c r="I466" s="138"/>
      <c r="J466" s="138" t="str">
        <f>'Template-KONDISI'!H465</f>
        <v>B</v>
      </c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JALAN'!F468</f>
        <v>1+200</v>
      </c>
      <c r="G467" s="145" t="str">
        <f>'3. DATA TEKNIS JALAN'!G468</f>
        <v>1+400</v>
      </c>
      <c r="H467" s="145" t="s">
        <v>435</v>
      </c>
      <c r="I467" s="138"/>
      <c r="J467" s="138" t="str">
        <f>'Template-KONDISI'!H466</f>
        <v>B</v>
      </c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JALAN'!F469</f>
        <v>1+400</v>
      </c>
      <c r="G468" s="145" t="str">
        <f>'3. DATA TEKNIS JALAN'!G469</f>
        <v>1+600</v>
      </c>
      <c r="H468" s="145" t="s">
        <v>435</v>
      </c>
      <c r="I468" s="138"/>
      <c r="J468" s="138" t="str">
        <f>'Template-KONDISI'!H467</f>
        <v>B</v>
      </c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JALAN'!F470</f>
        <v>1+600</v>
      </c>
      <c r="G469" s="145" t="str">
        <f>'3. DATA TEKNIS JALAN'!G470</f>
        <v>1+800</v>
      </c>
      <c r="H469" s="145" t="s">
        <v>435</v>
      </c>
      <c r="I469" s="138"/>
      <c r="J469" s="138" t="str">
        <f>'Template-KONDISI'!H468</f>
        <v>B</v>
      </c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JALAN'!F471</f>
        <v>1+800</v>
      </c>
      <c r="G470" s="145" t="str">
        <f>'3. DATA TEKNIS JALAN'!G471</f>
        <v>2+000</v>
      </c>
      <c r="H470" s="145" t="s">
        <v>435</v>
      </c>
      <c r="I470" s="138"/>
      <c r="J470" s="138" t="str">
        <f>'Template-KONDISI'!H469</f>
        <v>B</v>
      </c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JALAN'!F472</f>
        <v>2+000</v>
      </c>
      <c r="G471" s="145" t="str">
        <f>'3. DATA TEKNIS JALAN'!G472</f>
        <v>2+200</v>
      </c>
      <c r="H471" s="145" t="s">
        <v>435</v>
      </c>
      <c r="I471" s="138"/>
      <c r="J471" s="138" t="str">
        <f>'Template-KONDISI'!H470</f>
        <v>B</v>
      </c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JALAN'!F473</f>
        <v>2+200</v>
      </c>
      <c r="G472" s="145" t="str">
        <f>'3. DATA TEKNIS JALAN'!G473</f>
        <v>2+400</v>
      </c>
      <c r="H472" s="145" t="s">
        <v>435</v>
      </c>
      <c r="I472" s="138"/>
      <c r="J472" s="138" t="str">
        <f>'Template-KONDISI'!H471</f>
        <v>B</v>
      </c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JALAN'!F474</f>
        <v>2+400</v>
      </c>
      <c r="G473" s="145" t="str">
        <f>'3. DATA TEKNIS JALAN'!G474</f>
        <v>2+600</v>
      </c>
      <c r="H473" s="145" t="s">
        <v>435</v>
      </c>
      <c r="I473" s="138"/>
      <c r="J473" s="138" t="str">
        <f>'Template-KONDISI'!H472</f>
        <v>B</v>
      </c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JALAN'!F475</f>
        <v>2+600</v>
      </c>
      <c r="G474" s="145" t="str">
        <f>'3. DATA TEKNIS JALAN'!G475</f>
        <v>2+800</v>
      </c>
      <c r="H474" s="145" t="s">
        <v>435</v>
      </c>
      <c r="I474" s="138"/>
      <c r="J474" s="138" t="str">
        <f>'Template-KONDISI'!H473</f>
        <v>B</v>
      </c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JALAN'!F476</f>
        <v>2+800</v>
      </c>
      <c r="G475" s="145" t="str">
        <f>'3. DATA TEKNIS JALAN'!G476</f>
        <v>2+920</v>
      </c>
      <c r="H475" s="145" t="s">
        <v>435</v>
      </c>
      <c r="I475" s="138"/>
      <c r="J475" s="138" t="str">
        <f>'Template-KONDISI'!H474</f>
        <v>B</v>
      </c>
      <c r="K475" s="146"/>
      <c r="L475" s="146"/>
    </row>
    <row r="476" spans="2:12" s="141" customFormat="1" ht="20.100000000000001" customHeight="1">
      <c r="B476" s="142">
        <f>'3. DATA TEKNIS JALAN'!B477</f>
        <v>96</v>
      </c>
      <c r="C476" s="142">
        <f>'3. DATA TEKNIS JALAN'!C477</f>
        <v>1.0960000000000001</v>
      </c>
      <c r="D476" s="143" t="str">
        <f>'3. DATA TEKNIS JALAN'!D477</f>
        <v>Sidakangen - Karangpetir</v>
      </c>
      <c r="E476" s="144">
        <f>'3. DATA TEKNIS JALAN'!E477</f>
        <v>2.81</v>
      </c>
      <c r="F476" s="145" t="str">
        <f>'3. DATA TEKNIS JALAN'!F477</f>
        <v>0+000</v>
      </c>
      <c r="G476" s="145" t="str">
        <f>'3. DATA TEKNIS JALAN'!G477</f>
        <v>0+200</v>
      </c>
      <c r="H476" s="145" t="s">
        <v>435</v>
      </c>
      <c r="I476" s="138"/>
      <c r="J476" s="138" t="str">
        <f>'Template-KONDISI'!H475</f>
        <v>S</v>
      </c>
      <c r="K476" s="146"/>
      <c r="L476" s="146"/>
    </row>
    <row r="477" spans="2:12" s="141" customFormat="1" ht="20.100000000000001" customHeight="1">
      <c r="B477" s="142"/>
      <c r="C477" s="142"/>
      <c r="D477" s="143"/>
      <c r="E477" s="144"/>
      <c r="F477" s="145" t="str">
        <f>'3. DATA TEKNIS JALAN'!F478</f>
        <v>0+200</v>
      </c>
      <c r="G477" s="145" t="str">
        <f>'3. DATA TEKNIS JALAN'!G478</f>
        <v>0+400</v>
      </c>
      <c r="H477" s="145" t="s">
        <v>435</v>
      </c>
      <c r="I477" s="138"/>
      <c r="J477" s="138" t="str">
        <f>'Template-KONDISI'!H476</f>
        <v>B</v>
      </c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JALAN'!F479</f>
        <v>0+400</v>
      </c>
      <c r="G478" s="145" t="str">
        <f>'3. DATA TEKNIS JALAN'!G479</f>
        <v>0+600</v>
      </c>
      <c r="H478" s="145" t="s">
        <v>435</v>
      </c>
      <c r="I478" s="138"/>
      <c r="J478" s="138" t="str">
        <f>'Template-KONDISI'!H477</f>
        <v>B</v>
      </c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JALAN'!F480</f>
        <v>0+600</v>
      </c>
      <c r="G479" s="145" t="str">
        <f>'3. DATA TEKNIS JALAN'!G480</f>
        <v>0+800</v>
      </c>
      <c r="H479" s="145" t="s">
        <v>435</v>
      </c>
      <c r="I479" s="138"/>
      <c r="J479" s="138" t="str">
        <f>'Template-KONDISI'!H478</f>
        <v>B</v>
      </c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JALAN'!F481</f>
        <v>0+800</v>
      </c>
      <c r="G480" s="145" t="str">
        <f>'3. DATA TEKNIS JALAN'!G481</f>
        <v>1+000</v>
      </c>
      <c r="H480" s="145" t="s">
        <v>435</v>
      </c>
      <c r="I480" s="138"/>
      <c r="J480" s="138" t="str">
        <f>'Template-KONDISI'!H479</f>
        <v>B</v>
      </c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JALAN'!F482</f>
        <v>1+000</v>
      </c>
      <c r="G481" s="145" t="str">
        <f>'3. DATA TEKNIS JALAN'!G482</f>
        <v>1+200</v>
      </c>
      <c r="H481" s="145" t="s">
        <v>435</v>
      </c>
      <c r="I481" s="138"/>
      <c r="J481" s="138" t="str">
        <f>'Template-KONDISI'!H480</f>
        <v>B</v>
      </c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JALAN'!F483</f>
        <v>1+200</v>
      </c>
      <c r="G482" s="145" t="str">
        <f>'3. DATA TEKNIS JALAN'!G483</f>
        <v>1+400</v>
      </c>
      <c r="H482" s="145" t="s">
        <v>435</v>
      </c>
      <c r="I482" s="138"/>
      <c r="J482" s="138" t="str">
        <f>'Template-KONDISI'!H481</f>
        <v>B</v>
      </c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JALAN'!F484</f>
        <v>1+400</v>
      </c>
      <c r="G483" s="145" t="str">
        <f>'3. DATA TEKNIS JALAN'!G484</f>
        <v>1+600</v>
      </c>
      <c r="H483" s="145" t="s">
        <v>435</v>
      </c>
      <c r="I483" s="138"/>
      <c r="J483" s="138" t="str">
        <f>'Template-KONDISI'!H482</f>
        <v>B</v>
      </c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JALAN'!F485</f>
        <v>1+600</v>
      </c>
      <c r="G484" s="145" t="str">
        <f>'3. DATA TEKNIS JALAN'!G485</f>
        <v>1+800</v>
      </c>
      <c r="H484" s="145" t="s">
        <v>435</v>
      </c>
      <c r="I484" s="138"/>
      <c r="J484" s="138" t="str">
        <f>'Template-KONDISI'!H483</f>
        <v>B</v>
      </c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JALAN'!F486</f>
        <v>1+800</v>
      </c>
      <c r="G485" s="145" t="str">
        <f>'3. DATA TEKNIS JALAN'!G486</f>
        <v>2+000</v>
      </c>
      <c r="H485" s="145" t="s">
        <v>435</v>
      </c>
      <c r="I485" s="138"/>
      <c r="J485" s="138" t="str">
        <f>'Template-KONDISI'!H484</f>
        <v>B</v>
      </c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JALAN'!F487</f>
        <v>2+000</v>
      </c>
      <c r="G486" s="145" t="str">
        <f>'3. DATA TEKNIS JALAN'!G487</f>
        <v>2+200</v>
      </c>
      <c r="H486" s="145" t="s">
        <v>435</v>
      </c>
      <c r="I486" s="138"/>
      <c r="J486" s="138" t="str">
        <f>'Template-KONDISI'!H485</f>
        <v>B</v>
      </c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JALAN'!F488</f>
        <v>2+200</v>
      </c>
      <c r="G487" s="145" t="str">
        <f>'3. DATA TEKNIS JALAN'!G488</f>
        <v>2+400</v>
      </c>
      <c r="H487" s="145" t="s">
        <v>435</v>
      </c>
      <c r="I487" s="138"/>
      <c r="J487" s="138" t="str">
        <f>'Template-KONDISI'!H486</f>
        <v>B</v>
      </c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JALAN'!F489</f>
        <v>2+400</v>
      </c>
      <c r="G488" s="145" t="str">
        <f>'3. DATA TEKNIS JALAN'!G489</f>
        <v>2+600</v>
      </c>
      <c r="H488" s="145" t="s">
        <v>435</v>
      </c>
      <c r="I488" s="138"/>
      <c r="J488" s="138" t="str">
        <f>'Template-KONDISI'!H487</f>
        <v>B</v>
      </c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JALAN'!F490</f>
        <v>2+600</v>
      </c>
      <c r="G489" s="145" t="str">
        <f>'3. DATA TEKNIS JALAN'!G490</f>
        <v>2+800</v>
      </c>
      <c r="H489" s="145" t="s">
        <v>435</v>
      </c>
      <c r="I489" s="138"/>
      <c r="J489" s="138" t="str">
        <f>'Template-KONDISI'!H488</f>
        <v>B</v>
      </c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JALAN'!F491</f>
        <v>2+800</v>
      </c>
      <c r="G490" s="145" t="str">
        <f>'3. DATA TEKNIS JALAN'!G491</f>
        <v>2+810</v>
      </c>
      <c r="H490" s="145" t="s">
        <v>435</v>
      </c>
      <c r="I490" s="138"/>
      <c r="J490" s="138" t="str">
        <f>'Template-KONDISI'!H489</f>
        <v>B</v>
      </c>
      <c r="K490" s="146"/>
      <c r="L490" s="146"/>
    </row>
    <row r="491" spans="2:12" s="141" customFormat="1" ht="20.100000000000001" customHeight="1">
      <c r="B491" s="142">
        <f>'3. DATA TEKNIS JALAN'!B492</f>
        <v>97</v>
      </c>
      <c r="C491" s="142">
        <f>'3. DATA TEKNIS JALAN'!C492</f>
        <v>1.097</v>
      </c>
      <c r="D491" s="143" t="str">
        <f>'3. DATA TEKNIS JALAN'!D492</f>
        <v>Kalikabong - Grecol 1</v>
      </c>
      <c r="E491" s="144">
        <f>'3. DATA TEKNIS JALAN'!E492</f>
        <v>1.41</v>
      </c>
      <c r="F491" s="145" t="str">
        <f>'3. DATA TEKNIS JALAN'!F492</f>
        <v>0+000</v>
      </c>
      <c r="G491" s="145" t="str">
        <f>'3. DATA TEKNIS JALAN'!G492</f>
        <v>0+200</v>
      </c>
      <c r="H491" s="145" t="str">
        <f>'HITUNG SEGMEN'!J845</f>
        <v>A</v>
      </c>
      <c r="I491" s="138"/>
      <c r="J491" s="138" t="str">
        <f>'Template-KONDISI'!H490</f>
        <v>S</v>
      </c>
      <c r="K491" s="146"/>
      <c r="L491" s="146"/>
    </row>
    <row r="492" spans="2:12" s="141" customFormat="1" ht="20.100000000000001" customHeight="1">
      <c r="B492" s="142"/>
      <c r="C492" s="142"/>
      <c r="D492" s="143"/>
      <c r="E492" s="144"/>
      <c r="F492" s="145" t="str">
        <f>'3. DATA TEKNIS JALAN'!F493</f>
        <v>0+200</v>
      </c>
      <c r="G492" s="145" t="str">
        <f>'3. DATA TEKNIS JALAN'!G493</f>
        <v>0+400</v>
      </c>
      <c r="H492" s="145" t="str">
        <f>'HITUNG SEGMEN'!J846</f>
        <v>A</v>
      </c>
      <c r="I492" s="138"/>
      <c r="J492" s="138" t="str">
        <f>'Template-KONDISI'!H491</f>
        <v>B</v>
      </c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JALAN'!F494</f>
        <v>0+400</v>
      </c>
      <c r="G493" s="145" t="str">
        <f>'3. DATA TEKNIS JALAN'!G494</f>
        <v>0+600</v>
      </c>
      <c r="H493" s="145" t="s">
        <v>435</v>
      </c>
      <c r="I493" s="138"/>
      <c r="J493" s="138" t="str">
        <f>'Template-KONDISI'!H492</f>
        <v>RR</v>
      </c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JALAN'!F495</f>
        <v>0+600</v>
      </c>
      <c r="G494" s="145" t="str">
        <f>'3. DATA TEKNIS JALAN'!G495</f>
        <v>0+800</v>
      </c>
      <c r="H494" s="145" t="s">
        <v>435</v>
      </c>
      <c r="I494" s="138"/>
      <c r="J494" s="138" t="str">
        <f>'Template-KONDISI'!H493</f>
        <v>RR</v>
      </c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JALAN'!F496</f>
        <v>0+800</v>
      </c>
      <c r="G495" s="145" t="str">
        <f>'3. DATA TEKNIS JALAN'!G496</f>
        <v>1+000</v>
      </c>
      <c r="H495" s="145" t="str">
        <f>'HITUNG SEGMEN'!J849</f>
        <v>A</v>
      </c>
      <c r="I495" s="138"/>
      <c r="J495" s="138" t="str">
        <f>'Template-KONDISI'!H494</f>
        <v>RB</v>
      </c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JALAN'!F497</f>
        <v>1+000</v>
      </c>
      <c r="G496" s="145" t="str">
        <f>'3. DATA TEKNIS JALAN'!G497</f>
        <v>1+200</v>
      </c>
      <c r="H496" s="145" t="str">
        <f>'HITUNG SEGMEN'!J850</f>
        <v>A</v>
      </c>
      <c r="I496" s="138"/>
      <c r="J496" s="138" t="str">
        <f>'Template-KONDISI'!H495</f>
        <v>RB</v>
      </c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JALAN'!F498</f>
        <v>1+200</v>
      </c>
      <c r="G497" s="145" t="str">
        <f>'3. DATA TEKNIS JALAN'!G498</f>
        <v>1+410</v>
      </c>
      <c r="H497" s="145" t="str">
        <f>'HITUNG SEGMEN'!J851</f>
        <v>A</v>
      </c>
      <c r="I497" s="138"/>
      <c r="J497" s="138" t="str">
        <f>'Template-KONDISI'!H496</f>
        <v>RR</v>
      </c>
      <c r="K497" s="146"/>
      <c r="L497" s="146"/>
    </row>
    <row r="498" spans="2:12" s="141" customFormat="1" ht="20.100000000000001" customHeight="1">
      <c r="B498" s="142">
        <f>'3. DATA TEKNIS JALAN'!B499</f>
        <v>98</v>
      </c>
      <c r="C498" s="142">
        <f>'3. DATA TEKNIS JALAN'!C499</f>
        <v>1.0980000000000001</v>
      </c>
      <c r="D498" s="143" t="str">
        <f>'3. DATA TEKNIS JALAN'!D499</f>
        <v>Kalimanah - Manduraga</v>
      </c>
      <c r="E498" s="144">
        <f>'3. DATA TEKNIS JALAN'!E499</f>
        <v>0.81</v>
      </c>
      <c r="F498" s="145" t="str">
        <f>'3. DATA TEKNIS JALAN'!F499</f>
        <v>0+000</v>
      </c>
      <c r="G498" s="145" t="str">
        <f>'3. DATA TEKNIS JALAN'!G499</f>
        <v>0+200</v>
      </c>
      <c r="H498" s="145" t="s">
        <v>435</v>
      </c>
      <c r="I498" s="138"/>
      <c r="J498" s="138" t="str">
        <f>'Template-KONDISI'!H497</f>
        <v>S</v>
      </c>
      <c r="K498" s="146"/>
      <c r="L498" s="146"/>
    </row>
    <row r="499" spans="2:12" s="141" customFormat="1" ht="20.100000000000001" customHeight="1">
      <c r="B499" s="142"/>
      <c r="C499" s="142"/>
      <c r="D499" s="143"/>
      <c r="E499" s="144"/>
      <c r="F499" s="145" t="str">
        <f>'3. DATA TEKNIS JALAN'!F500</f>
        <v>0+200</v>
      </c>
      <c r="G499" s="145" t="str">
        <f>'3. DATA TEKNIS JALAN'!G500</f>
        <v>0+400</v>
      </c>
      <c r="H499" s="145" t="s">
        <v>435</v>
      </c>
      <c r="I499" s="138"/>
      <c r="J499" s="138" t="str">
        <f>'Template-KONDISI'!H498</f>
        <v>S</v>
      </c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JALAN'!F501</f>
        <v>0+400</v>
      </c>
      <c r="G500" s="145" t="str">
        <f>'3. DATA TEKNIS JALAN'!G501</f>
        <v>0+600</v>
      </c>
      <c r="H500" s="145" t="s">
        <v>435</v>
      </c>
      <c r="I500" s="138"/>
      <c r="J500" s="138" t="str">
        <f>'Template-KONDISI'!H499</f>
        <v>B</v>
      </c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JALAN'!F502</f>
        <v>0+600</v>
      </c>
      <c r="G501" s="145" t="str">
        <f>'3. DATA TEKNIS JALAN'!G502</f>
        <v>0+800</v>
      </c>
      <c r="H501" s="145" t="s">
        <v>435</v>
      </c>
      <c r="I501" s="138"/>
      <c r="J501" s="138" t="str">
        <f>'Template-KONDISI'!H500</f>
        <v>B</v>
      </c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JALAN'!F503</f>
        <v>0+800</v>
      </c>
      <c r="G502" s="145" t="str">
        <f>'3. DATA TEKNIS JALAN'!G503</f>
        <v>0+810</v>
      </c>
      <c r="H502" s="145" t="s">
        <v>435</v>
      </c>
      <c r="I502" s="138"/>
      <c r="J502" s="138" t="str">
        <f>'Template-KONDISI'!H501</f>
        <v>B</v>
      </c>
      <c r="K502" s="146"/>
      <c r="L502" s="146"/>
    </row>
    <row r="503" spans="2:12" s="141" customFormat="1" ht="20.100000000000001" customHeight="1">
      <c r="B503" s="142">
        <f>'3. DATA TEKNIS JALAN'!B504</f>
        <v>99</v>
      </c>
      <c r="C503" s="142">
        <f>'3. DATA TEKNIS JALAN'!C504</f>
        <v>1.099</v>
      </c>
      <c r="D503" s="143" t="str">
        <f>'3. DATA TEKNIS JALAN'!D504</f>
        <v>Kalimanah Wetan - Klapasawit</v>
      </c>
      <c r="E503" s="144">
        <f>'3. DATA TEKNIS JALAN'!E504</f>
        <v>1.95</v>
      </c>
      <c r="F503" s="145" t="str">
        <f>'3. DATA TEKNIS JALAN'!F504</f>
        <v>0+000</v>
      </c>
      <c r="G503" s="145" t="str">
        <f>'3. DATA TEKNIS JALAN'!G504</f>
        <v>0+200</v>
      </c>
      <c r="H503" s="145" t="s">
        <v>435</v>
      </c>
      <c r="I503" s="138"/>
      <c r="J503" s="138" t="str">
        <f>'Template-KONDISI'!H502</f>
        <v>B</v>
      </c>
      <c r="K503" s="146"/>
      <c r="L503" s="146"/>
    </row>
    <row r="504" spans="2:12" s="141" customFormat="1" ht="20.100000000000001" customHeight="1">
      <c r="B504" s="142"/>
      <c r="C504" s="142"/>
      <c r="D504" s="143"/>
      <c r="E504" s="144"/>
      <c r="F504" s="145" t="str">
        <f>'3. DATA TEKNIS JALAN'!F505</f>
        <v>0+200</v>
      </c>
      <c r="G504" s="145" t="str">
        <f>'3. DATA TEKNIS JALAN'!G505</f>
        <v>0+400</v>
      </c>
      <c r="H504" s="145" t="s">
        <v>435</v>
      </c>
      <c r="I504" s="138"/>
      <c r="J504" s="138" t="str">
        <f>'Template-KONDISI'!H503</f>
        <v>B</v>
      </c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JALAN'!F506</f>
        <v>0+400</v>
      </c>
      <c r="G505" s="145" t="str">
        <f>'3. DATA TEKNIS JALAN'!G506</f>
        <v>0+600</v>
      </c>
      <c r="H505" s="145" t="s">
        <v>435</v>
      </c>
      <c r="I505" s="138"/>
      <c r="J505" s="138" t="str">
        <f>'Template-KONDISI'!H504</f>
        <v>B</v>
      </c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JALAN'!F507</f>
        <v>0+600</v>
      </c>
      <c r="G506" s="145" t="str">
        <f>'3. DATA TEKNIS JALAN'!G507</f>
        <v>0+800</v>
      </c>
      <c r="H506" s="145" t="s">
        <v>435</v>
      </c>
      <c r="I506" s="138"/>
      <c r="J506" s="138" t="str">
        <f>'Template-KONDISI'!H505</f>
        <v>B</v>
      </c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JALAN'!F508</f>
        <v>0+800</v>
      </c>
      <c r="G507" s="145" t="str">
        <f>'3. DATA TEKNIS JALAN'!G508</f>
        <v>1+000</v>
      </c>
      <c r="H507" s="145" t="s">
        <v>435</v>
      </c>
      <c r="I507" s="138"/>
      <c r="J507" s="138" t="str">
        <f>'Template-KONDISI'!H506</f>
        <v>B</v>
      </c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JALAN'!F509</f>
        <v>1+000</v>
      </c>
      <c r="G508" s="145" t="str">
        <f>'3. DATA TEKNIS JALAN'!G509</f>
        <v>1+200</v>
      </c>
      <c r="H508" s="145" t="s">
        <v>435</v>
      </c>
      <c r="I508" s="138"/>
      <c r="J508" s="138" t="str">
        <f>'Template-KONDISI'!H507</f>
        <v>B</v>
      </c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JALAN'!F510</f>
        <v>1+200</v>
      </c>
      <c r="G509" s="145" t="str">
        <f>'3. DATA TEKNIS JALAN'!G510</f>
        <v>1+400</v>
      </c>
      <c r="H509" s="145" t="s">
        <v>435</v>
      </c>
      <c r="I509" s="138"/>
      <c r="J509" s="138" t="str">
        <f>'Template-KONDISI'!H508</f>
        <v>B</v>
      </c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JALAN'!F511</f>
        <v>1+400</v>
      </c>
      <c r="G510" s="145" t="str">
        <f>'3. DATA TEKNIS JALAN'!G511</f>
        <v>1+600</v>
      </c>
      <c r="H510" s="145" t="s">
        <v>435</v>
      </c>
      <c r="I510" s="138"/>
      <c r="J510" s="138" t="str">
        <f>'Template-KONDISI'!H509</f>
        <v>B</v>
      </c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JALAN'!F512</f>
        <v>1+600</v>
      </c>
      <c r="G511" s="145" t="str">
        <f>'3. DATA TEKNIS JALAN'!G512</f>
        <v>1+800</v>
      </c>
      <c r="H511" s="145" t="s">
        <v>435</v>
      </c>
      <c r="I511" s="138"/>
      <c r="J511" s="138" t="str">
        <f>'Template-KONDISI'!H510</f>
        <v>B</v>
      </c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JALAN'!F513</f>
        <v>1+800</v>
      </c>
      <c r="G512" s="145" t="str">
        <f>'3. DATA TEKNIS JALAN'!G513</f>
        <v>1+950</v>
      </c>
      <c r="H512" s="145" t="s">
        <v>435</v>
      </c>
      <c r="I512" s="138"/>
      <c r="J512" s="138" t="str">
        <f>'Template-KONDISI'!H511</f>
        <v>B</v>
      </c>
      <c r="K512" s="146"/>
      <c r="L512" s="146"/>
    </row>
    <row r="513" spans="2:12" s="141" customFormat="1" ht="20.100000000000001" customHeight="1">
      <c r="B513" s="142">
        <f>'3. DATA TEKNIS JALAN'!B514</f>
        <v>100</v>
      </c>
      <c r="C513" s="142" t="str">
        <f>'3. DATA TEKNIS JALAN'!C514</f>
        <v>1.100</v>
      </c>
      <c r="D513" s="143" t="str">
        <f>'3. DATA TEKNIS JALAN'!D514</f>
        <v>Kalikabong - Grecol 2</v>
      </c>
      <c r="E513" s="144">
        <f>'3. DATA TEKNIS JALAN'!E514</f>
        <v>1.17</v>
      </c>
      <c r="F513" s="145" t="str">
        <f>'3. DATA TEKNIS JALAN'!F514</f>
        <v>0+000</v>
      </c>
      <c r="G513" s="145" t="str">
        <f>'3. DATA TEKNIS JALAN'!G514</f>
        <v>0+200</v>
      </c>
      <c r="H513" s="145" t="str">
        <f>'HITUNG SEGMEN'!J874</f>
        <v>K</v>
      </c>
      <c r="I513" s="138"/>
      <c r="J513" s="138" t="str">
        <f>'Template-KONDISI'!H512</f>
        <v>B</v>
      </c>
      <c r="K513" s="146"/>
      <c r="L513" s="146"/>
    </row>
    <row r="514" spans="2:12" s="141" customFormat="1" ht="20.100000000000001" customHeight="1">
      <c r="B514" s="142"/>
      <c r="C514" s="142"/>
      <c r="D514" s="143"/>
      <c r="E514" s="144"/>
      <c r="F514" s="145" t="str">
        <f>'3. DATA TEKNIS JALAN'!F515</f>
        <v>0+200</v>
      </c>
      <c r="G514" s="145" t="str">
        <f>'3. DATA TEKNIS JALAN'!G515</f>
        <v>0+400</v>
      </c>
      <c r="H514" s="145" t="str">
        <f>'HITUNG SEGMEN'!J875</f>
        <v>K</v>
      </c>
      <c r="I514" s="138"/>
      <c r="J514" s="138" t="str">
        <f>'Template-KONDISI'!H513</f>
        <v>B</v>
      </c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JALAN'!F516</f>
        <v>0+400</v>
      </c>
      <c r="G515" s="145" t="str">
        <f>'3. DATA TEKNIS JALAN'!G516</f>
        <v>0+600</v>
      </c>
      <c r="H515" s="145" t="str">
        <f>'HITUNG SEGMEN'!J876</f>
        <v>A</v>
      </c>
      <c r="I515" s="138"/>
      <c r="J515" s="138" t="str">
        <f>'Template-KONDISI'!H514</f>
        <v>B</v>
      </c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JALAN'!F517</f>
        <v>0+600</v>
      </c>
      <c r="G516" s="145" t="str">
        <f>'3. DATA TEKNIS JALAN'!G517</f>
        <v>0+800</v>
      </c>
      <c r="H516" s="145" t="str">
        <f>'HITUNG SEGMEN'!J877</f>
        <v>A</v>
      </c>
      <c r="I516" s="138"/>
      <c r="J516" s="138" t="str">
        <f>'Template-KONDISI'!H515</f>
        <v>B</v>
      </c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JALAN'!F518</f>
        <v>0+800</v>
      </c>
      <c r="G517" s="145" t="str">
        <f>'3. DATA TEKNIS JALAN'!G518</f>
        <v>1+000</v>
      </c>
      <c r="H517" s="145" t="str">
        <f>'HITUNG SEGMEN'!J878</f>
        <v>A</v>
      </c>
      <c r="I517" s="138"/>
      <c r="J517" s="138" t="str">
        <f>'Template-KONDISI'!H516</f>
        <v>B</v>
      </c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JALAN'!F519</f>
        <v>1+000</v>
      </c>
      <c r="G518" s="145" t="str">
        <f>'3. DATA TEKNIS JALAN'!G519</f>
        <v>1+170</v>
      </c>
      <c r="H518" s="145" t="str">
        <f>'HITUNG SEGMEN'!J879</f>
        <v>A</v>
      </c>
      <c r="I518" s="138"/>
      <c r="J518" s="138" t="str">
        <f>'Template-KONDISI'!H517</f>
        <v>B</v>
      </c>
      <c r="K518" s="146"/>
      <c r="L518" s="146"/>
    </row>
    <row r="519" spans="2:12" s="141" customFormat="1" ht="20.100000000000001" customHeight="1">
      <c r="B519" s="142">
        <f>'3. DATA TEKNIS JALAN'!B520</f>
        <v>101</v>
      </c>
      <c r="C519" s="142">
        <f>'3. DATA TEKNIS JALAN'!C520</f>
        <v>1.101</v>
      </c>
      <c r="D519" s="143" t="str">
        <f>'3. DATA TEKNIS JALAN'!D520</f>
        <v>Mangga</v>
      </c>
      <c r="E519" s="144">
        <f>'3. DATA TEKNIS JALAN'!E520</f>
        <v>0.21</v>
      </c>
      <c r="F519" s="145" t="str">
        <f>'3. DATA TEKNIS JALAN'!F520</f>
        <v>0+000</v>
      </c>
      <c r="G519" s="145" t="str">
        <f>'3. DATA TEKNIS JALAN'!G520</f>
        <v>0+200</v>
      </c>
      <c r="H519" s="145" t="s">
        <v>435</v>
      </c>
      <c r="I519" s="138"/>
      <c r="J519" s="138" t="str">
        <f>'Template-KONDISI'!H518</f>
        <v>B</v>
      </c>
      <c r="K519" s="146"/>
      <c r="L519" s="146"/>
    </row>
    <row r="520" spans="2:12" s="141" customFormat="1" ht="20.100000000000001" customHeight="1">
      <c r="B520" s="142"/>
      <c r="C520" s="142"/>
      <c r="D520" s="143"/>
      <c r="E520" s="144"/>
      <c r="F520" s="145" t="str">
        <f>'3. DATA TEKNIS JALAN'!F521</f>
        <v>0+200</v>
      </c>
      <c r="G520" s="145" t="str">
        <f>'3. DATA TEKNIS JALAN'!G521</f>
        <v>0+210</v>
      </c>
      <c r="H520" s="145" t="s">
        <v>435</v>
      </c>
      <c r="I520" s="138"/>
      <c r="J520" s="138" t="str">
        <f>'Template-KONDISI'!H519</f>
        <v>B</v>
      </c>
      <c r="K520" s="146"/>
      <c r="L520" s="146"/>
    </row>
    <row r="521" spans="2:12" s="141" customFormat="1" ht="20.100000000000001" customHeight="1">
      <c r="B521" s="142">
        <f>'3. DATA TEKNIS JALAN'!B522</f>
        <v>102</v>
      </c>
      <c r="C521" s="142">
        <f>'3. DATA TEKNIS JALAN'!C522</f>
        <v>1.1020000000000001</v>
      </c>
      <c r="D521" s="143" t="str">
        <f>'3. DATA TEKNIS JALAN'!D522</f>
        <v>Rambutan</v>
      </c>
      <c r="E521" s="144">
        <f>'3. DATA TEKNIS JALAN'!E522</f>
        <v>0.52</v>
      </c>
      <c r="F521" s="145" t="str">
        <f>'3. DATA TEKNIS JALAN'!F522</f>
        <v>0+000</v>
      </c>
      <c r="G521" s="145" t="str">
        <f>'3. DATA TEKNIS JALAN'!G522</f>
        <v>0+200</v>
      </c>
      <c r="H521" s="145" t="s">
        <v>435</v>
      </c>
      <c r="I521" s="138"/>
      <c r="J521" s="138" t="str">
        <f>'Template-KONDISI'!H520</f>
        <v>B</v>
      </c>
      <c r="K521" s="146"/>
      <c r="L521" s="146"/>
    </row>
    <row r="522" spans="2:12" s="141" customFormat="1" ht="20.100000000000001" customHeight="1">
      <c r="B522" s="142"/>
      <c r="C522" s="142"/>
      <c r="D522" s="143"/>
      <c r="E522" s="144"/>
      <c r="F522" s="145" t="str">
        <f>'3. DATA TEKNIS JALAN'!F523</f>
        <v>0+200</v>
      </c>
      <c r="G522" s="145" t="str">
        <f>'3. DATA TEKNIS JALAN'!G523</f>
        <v>0+400</v>
      </c>
      <c r="H522" s="145" t="s">
        <v>435</v>
      </c>
      <c r="I522" s="138"/>
      <c r="J522" s="138" t="str">
        <f>'Template-KONDISI'!H521</f>
        <v>B</v>
      </c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JALAN'!F524</f>
        <v>0+400</v>
      </c>
      <c r="G523" s="145" t="str">
        <f>'3. DATA TEKNIS JALAN'!G524</f>
        <v>0+520</v>
      </c>
      <c r="H523" s="145" t="s">
        <v>435</v>
      </c>
      <c r="I523" s="138"/>
      <c r="J523" s="138" t="str">
        <f>'Template-KONDISI'!H522</f>
        <v>B</v>
      </c>
      <c r="K523" s="146"/>
      <c r="L523" s="146"/>
    </row>
    <row r="524" spans="2:12" s="141" customFormat="1" ht="20.100000000000001" customHeight="1">
      <c r="B524" s="142">
        <f>'3. DATA TEKNIS JALAN'!B525</f>
        <v>103</v>
      </c>
      <c r="C524" s="142">
        <f>'3. DATA TEKNIS JALAN'!C525</f>
        <v>1.103</v>
      </c>
      <c r="D524" s="143" t="str">
        <f>'3. DATA TEKNIS JALAN'!D525</f>
        <v>Pisang</v>
      </c>
      <c r="E524" s="144">
        <f>'3. DATA TEKNIS JALAN'!E525</f>
        <v>0.38</v>
      </c>
      <c r="F524" s="145" t="str">
        <f>'3. DATA TEKNIS JALAN'!F525</f>
        <v>0+000</v>
      </c>
      <c r="G524" s="145" t="str">
        <f>'3. DATA TEKNIS JALAN'!G525</f>
        <v>0+200</v>
      </c>
      <c r="H524" s="145" t="s">
        <v>435</v>
      </c>
      <c r="I524" s="138"/>
      <c r="J524" s="138" t="str">
        <f>'Template-KONDISI'!H523</f>
        <v>B</v>
      </c>
      <c r="K524" s="146"/>
      <c r="L524" s="146"/>
    </row>
    <row r="525" spans="2:12" s="141" customFormat="1" ht="20.100000000000001" customHeight="1">
      <c r="B525" s="142"/>
      <c r="C525" s="142"/>
      <c r="D525" s="143"/>
      <c r="E525" s="144"/>
      <c r="F525" s="145" t="str">
        <f>'3. DATA TEKNIS JALAN'!F526</f>
        <v>0+200</v>
      </c>
      <c r="G525" s="145" t="str">
        <f>'3. DATA TEKNIS JALAN'!G526</f>
        <v>0+380</v>
      </c>
      <c r="H525" s="145" t="s">
        <v>435</v>
      </c>
      <c r="I525" s="138"/>
      <c r="J525" s="138" t="str">
        <f>'Template-KONDISI'!H524</f>
        <v>B</v>
      </c>
      <c r="K525" s="146"/>
      <c r="L525" s="146"/>
    </row>
    <row r="526" spans="2:12" s="141" customFormat="1" ht="20.100000000000001" customHeight="1">
      <c r="B526" s="142">
        <f>'3. DATA TEKNIS JALAN'!B527</f>
        <v>104</v>
      </c>
      <c r="C526" s="142">
        <f>'3. DATA TEKNIS JALAN'!C527</f>
        <v>1.1040000000000001</v>
      </c>
      <c r="D526" s="143" t="str">
        <f>'3. DATA TEKNIS JALAN'!D527</f>
        <v>Sawo</v>
      </c>
      <c r="E526" s="144">
        <f>'3. DATA TEKNIS JALAN'!E527</f>
        <v>0.36</v>
      </c>
      <c r="F526" s="145" t="str">
        <f>'3. DATA TEKNIS JALAN'!F527</f>
        <v>0+000</v>
      </c>
      <c r="G526" s="145" t="str">
        <f>'3. DATA TEKNIS JALAN'!G527</f>
        <v>0+200</v>
      </c>
      <c r="H526" s="145" t="s">
        <v>435</v>
      </c>
      <c r="I526" s="138"/>
      <c r="J526" s="138" t="str">
        <f>'Template-KONDISI'!H525</f>
        <v>S</v>
      </c>
      <c r="K526" s="146"/>
      <c r="L526" s="146"/>
    </row>
    <row r="527" spans="2:12" s="141" customFormat="1" ht="20.100000000000001" customHeight="1">
      <c r="B527" s="142"/>
      <c r="C527" s="142"/>
      <c r="D527" s="143"/>
      <c r="E527" s="144"/>
      <c r="F527" s="145" t="str">
        <f>'3. DATA TEKNIS JALAN'!F528</f>
        <v>0+200</v>
      </c>
      <c r="G527" s="145" t="str">
        <f>'3. DATA TEKNIS JALAN'!G528</f>
        <v>0+360</v>
      </c>
      <c r="H527" s="145" t="s">
        <v>435</v>
      </c>
      <c r="I527" s="138"/>
      <c r="J527" s="138" t="str">
        <f>'Template-KONDISI'!H526</f>
        <v>B</v>
      </c>
      <c r="K527" s="146"/>
      <c r="L527" s="146"/>
    </row>
    <row r="528" spans="2:12" s="141" customFormat="1" ht="20.100000000000001" customHeight="1">
      <c r="B528" s="142">
        <f>'3. DATA TEKNIS JALAN'!B529</f>
        <v>105</v>
      </c>
      <c r="C528" s="142">
        <f>'3. DATA TEKNIS JALAN'!C529</f>
        <v>1.105</v>
      </c>
      <c r="D528" s="143" t="str">
        <f>'3. DATA TEKNIS JALAN'!D529</f>
        <v>Sokawera - Karangpule</v>
      </c>
      <c r="E528" s="144">
        <f>'3. DATA TEKNIS JALAN'!E529</f>
        <v>0.78</v>
      </c>
      <c r="F528" s="145" t="str">
        <f>'3. DATA TEKNIS JALAN'!F529</f>
        <v>0+000</v>
      </c>
      <c r="G528" s="145" t="str">
        <f>'3. DATA TEKNIS JALAN'!G529</f>
        <v>0+200</v>
      </c>
      <c r="H528" s="145" t="s">
        <v>435</v>
      </c>
      <c r="I528" s="138"/>
      <c r="J528" s="138" t="str">
        <f>'Template-KONDISI'!H527</f>
        <v>B</v>
      </c>
      <c r="K528" s="146"/>
      <c r="L528" s="146"/>
    </row>
    <row r="529" spans="2:12" s="141" customFormat="1" ht="20.100000000000001" customHeight="1">
      <c r="B529" s="142"/>
      <c r="C529" s="142"/>
      <c r="D529" s="143"/>
      <c r="E529" s="144"/>
      <c r="F529" s="145" t="str">
        <f>'3. DATA TEKNIS JALAN'!F530</f>
        <v>0+200</v>
      </c>
      <c r="G529" s="145" t="str">
        <f>'3. DATA TEKNIS JALAN'!G530</f>
        <v>0+400</v>
      </c>
      <c r="H529" s="145" t="s">
        <v>435</v>
      </c>
      <c r="I529" s="138"/>
      <c r="J529" s="138" t="str">
        <f>'Template-KONDISI'!H528</f>
        <v>B</v>
      </c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JALAN'!F531</f>
        <v>0+400</v>
      </c>
      <c r="G530" s="145" t="str">
        <f>'3. DATA TEKNIS JALAN'!G531</f>
        <v>0+600</v>
      </c>
      <c r="H530" s="145" t="s">
        <v>435</v>
      </c>
      <c r="I530" s="138"/>
      <c r="J530" s="138" t="str">
        <f>'Template-KONDISI'!H529</f>
        <v>B</v>
      </c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JALAN'!F532</f>
        <v>0+600</v>
      </c>
      <c r="G531" s="145" t="str">
        <f>'3. DATA TEKNIS JALAN'!G532</f>
        <v>0+780</v>
      </c>
      <c r="H531" s="145" t="s">
        <v>435</v>
      </c>
      <c r="I531" s="138"/>
      <c r="J531" s="138" t="str">
        <f>'Template-KONDISI'!H530</f>
        <v>B</v>
      </c>
      <c r="K531" s="146"/>
      <c r="L531" s="146"/>
    </row>
    <row r="532" spans="2:12" s="141" customFormat="1" ht="20.100000000000001" customHeight="1">
      <c r="B532" s="142">
        <f>'3. DATA TEKNIS JALAN'!B533</f>
        <v>106</v>
      </c>
      <c r="C532" s="142">
        <f>'3. DATA TEKNIS JALAN'!C533</f>
        <v>1.1060000000000001</v>
      </c>
      <c r="D532" s="143" t="str">
        <f>'3. DATA TEKNIS JALAN'!D533</f>
        <v>Komplek Perum. Penambongan</v>
      </c>
      <c r="E532" s="144">
        <f>'3. DATA TEKNIS JALAN'!E533</f>
        <v>0.98</v>
      </c>
      <c r="F532" s="145" t="str">
        <f>'3. DATA TEKNIS JALAN'!F533</f>
        <v>0+000</v>
      </c>
      <c r="G532" s="145" t="str">
        <f>'3. DATA TEKNIS JALAN'!G533</f>
        <v>0+200</v>
      </c>
      <c r="H532" s="145" t="s">
        <v>435</v>
      </c>
      <c r="I532" s="138"/>
      <c r="J532" s="138" t="str">
        <f>'Template-KONDISI'!H531</f>
        <v>B</v>
      </c>
      <c r="K532" s="146"/>
      <c r="L532" s="146"/>
    </row>
    <row r="533" spans="2:12" s="141" customFormat="1" ht="20.100000000000001" customHeight="1">
      <c r="B533" s="142"/>
      <c r="C533" s="142"/>
      <c r="D533" s="143"/>
      <c r="E533" s="144"/>
      <c r="F533" s="145" t="str">
        <f>'3. DATA TEKNIS JALAN'!F534</f>
        <v>0+200</v>
      </c>
      <c r="G533" s="145" t="str">
        <f>'3. DATA TEKNIS JALAN'!G534</f>
        <v>0+400</v>
      </c>
      <c r="H533" s="145" t="s">
        <v>435</v>
      </c>
      <c r="I533" s="138"/>
      <c r="J533" s="138" t="str">
        <f>'Template-KONDISI'!H532</f>
        <v>B</v>
      </c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JALAN'!F535</f>
        <v>0+400</v>
      </c>
      <c r="G534" s="145" t="str">
        <f>'3. DATA TEKNIS JALAN'!G535</f>
        <v>0+600</v>
      </c>
      <c r="H534" s="145" t="s">
        <v>435</v>
      </c>
      <c r="I534" s="138"/>
      <c r="J534" s="138" t="str">
        <f>'Template-KONDISI'!H533</f>
        <v>B</v>
      </c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JALAN'!F536</f>
        <v>0+600</v>
      </c>
      <c r="G535" s="145" t="str">
        <f>'3. DATA TEKNIS JALAN'!G536</f>
        <v>0+800</v>
      </c>
      <c r="H535" s="145" t="s">
        <v>435</v>
      </c>
      <c r="I535" s="138"/>
      <c r="J535" s="138" t="str">
        <f>'Template-KONDISI'!H534</f>
        <v>B</v>
      </c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JALAN'!F537</f>
        <v>0+800</v>
      </c>
      <c r="G536" s="145" t="str">
        <f>'3. DATA TEKNIS JALAN'!G537</f>
        <v>0+980</v>
      </c>
      <c r="H536" s="145" t="s">
        <v>435</v>
      </c>
      <c r="I536" s="138"/>
      <c r="J536" s="138" t="str">
        <f>'Template-KONDISI'!H535</f>
        <v>B</v>
      </c>
      <c r="K536" s="146"/>
      <c r="L536" s="146"/>
    </row>
    <row r="537" spans="2:12" s="141" customFormat="1" ht="20.100000000000001" customHeight="1">
      <c r="B537" s="142">
        <f>'3. DATA TEKNIS JALAN'!B538</f>
        <v>107</v>
      </c>
      <c r="C537" s="142">
        <f>'3. DATA TEKNIS JALAN'!C538</f>
        <v>1.107</v>
      </c>
      <c r="D537" s="143" t="str">
        <f>'3. DATA TEKNIS JALAN'!D538</f>
        <v>Komplek Perum. Karangmanyar</v>
      </c>
      <c r="E537" s="144">
        <f>'3. DATA TEKNIS JALAN'!E538</f>
        <v>0.7</v>
      </c>
      <c r="F537" s="145" t="str">
        <f>'3. DATA TEKNIS JALAN'!F538</f>
        <v>0+000</v>
      </c>
      <c r="G537" s="145" t="str">
        <f>'3. DATA TEKNIS JALAN'!G538</f>
        <v>0+200</v>
      </c>
      <c r="H537" s="145" t="s">
        <v>435</v>
      </c>
      <c r="I537" s="138"/>
      <c r="J537" s="138" t="str">
        <f>'Template-KONDISI'!H536</f>
        <v>S</v>
      </c>
      <c r="K537" s="146"/>
      <c r="L537" s="146"/>
    </row>
    <row r="538" spans="2:12" s="141" customFormat="1" ht="20.100000000000001" customHeight="1">
      <c r="B538" s="142"/>
      <c r="C538" s="142"/>
      <c r="D538" s="143"/>
      <c r="E538" s="144"/>
      <c r="F538" s="145" t="str">
        <f>'3. DATA TEKNIS JALAN'!F539</f>
        <v>0+200</v>
      </c>
      <c r="G538" s="145" t="str">
        <f>'3. DATA TEKNIS JALAN'!G539</f>
        <v>0+400</v>
      </c>
      <c r="H538" s="145" t="s">
        <v>435</v>
      </c>
      <c r="I538" s="138"/>
      <c r="J538" s="138" t="str">
        <f>'Template-KONDISI'!H537</f>
        <v>S</v>
      </c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JALAN'!F540</f>
        <v>0+400</v>
      </c>
      <c r="G539" s="145" t="str">
        <f>'3. DATA TEKNIS JALAN'!G540</f>
        <v>0+600</v>
      </c>
      <c r="H539" s="145" t="s">
        <v>435</v>
      </c>
      <c r="I539" s="138"/>
      <c r="J539" s="138" t="str">
        <f>'Template-KONDISI'!H538</f>
        <v>B</v>
      </c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JALAN'!F541</f>
        <v>0+600</v>
      </c>
      <c r="G540" s="145" t="str">
        <f>'3. DATA TEKNIS JALAN'!G541</f>
        <v>0+700</v>
      </c>
      <c r="H540" s="145" t="s">
        <v>435</v>
      </c>
      <c r="I540" s="138"/>
      <c r="J540" s="138" t="str">
        <f>'Template-KONDISI'!H539</f>
        <v>B</v>
      </c>
      <c r="K540" s="146"/>
      <c r="L540" s="146"/>
    </row>
    <row r="541" spans="2:12" s="141" customFormat="1" ht="20.100000000000001" customHeight="1">
      <c r="B541" s="142">
        <f>'3. DATA TEKNIS JALAN'!B542</f>
        <v>108</v>
      </c>
      <c r="C541" s="142">
        <f>'3. DATA TEKNIS JALAN'!C542</f>
        <v>1.1080000000000001</v>
      </c>
      <c r="D541" s="143" t="str">
        <f>'3. DATA TEKNIS JALAN'!D542</f>
        <v>Klapasawit  - Karangsari</v>
      </c>
      <c r="E541" s="144">
        <f>'3. DATA TEKNIS JALAN'!E542</f>
        <v>0.79</v>
      </c>
      <c r="F541" s="145" t="str">
        <f>'3. DATA TEKNIS JALAN'!F542</f>
        <v>0+000</v>
      </c>
      <c r="G541" s="145" t="str">
        <f>'3. DATA TEKNIS JALAN'!G542</f>
        <v>0+200</v>
      </c>
      <c r="H541" s="145" t="s">
        <v>435</v>
      </c>
      <c r="I541" s="138"/>
      <c r="J541" s="138" t="str">
        <f>'Template-KONDISI'!H540</f>
        <v>B</v>
      </c>
      <c r="K541" s="146"/>
      <c r="L541" s="146"/>
    </row>
    <row r="542" spans="2:12" s="141" customFormat="1" ht="20.100000000000001" customHeight="1">
      <c r="B542" s="142"/>
      <c r="C542" s="142"/>
      <c r="D542" s="143"/>
      <c r="E542" s="144"/>
      <c r="F542" s="145" t="str">
        <f>'3. DATA TEKNIS JALAN'!F543</f>
        <v>0+200</v>
      </c>
      <c r="G542" s="145" t="str">
        <f>'3. DATA TEKNIS JALAN'!G543</f>
        <v>0+400</v>
      </c>
      <c r="H542" s="145" t="s">
        <v>435</v>
      </c>
      <c r="I542" s="138"/>
      <c r="J542" s="138" t="str">
        <f>'Template-KONDISI'!H541</f>
        <v>B</v>
      </c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JALAN'!F544</f>
        <v>0+400</v>
      </c>
      <c r="G543" s="145" t="str">
        <f>'3. DATA TEKNIS JALAN'!G544</f>
        <v>0+600</v>
      </c>
      <c r="H543" s="145" t="s">
        <v>435</v>
      </c>
      <c r="I543" s="138"/>
      <c r="J543" s="138" t="str">
        <f>'Template-KONDISI'!H542</f>
        <v>B</v>
      </c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JALAN'!F545</f>
        <v>0+790</v>
      </c>
      <c r="G544" s="145" t="str">
        <f>'3. DATA TEKNIS JALAN'!G545</f>
        <v>0+790</v>
      </c>
      <c r="H544" s="145" t="s">
        <v>435</v>
      </c>
      <c r="I544" s="138"/>
      <c r="J544" s="138" t="str">
        <f>'Template-KONDISI'!H543</f>
        <v>B</v>
      </c>
      <c r="K544" s="146"/>
      <c r="L544" s="146"/>
    </row>
    <row r="545" spans="2:12" s="141" customFormat="1" ht="20.100000000000001" customHeight="1">
      <c r="B545" s="142">
        <f>'3. DATA TEKNIS JALAN'!B546</f>
        <v>109</v>
      </c>
      <c r="C545" s="142">
        <f>'3. DATA TEKNIS JALAN'!C546</f>
        <v>1.109</v>
      </c>
      <c r="D545" s="143" t="str">
        <f>'3. DATA TEKNIS JALAN'!D546</f>
        <v xml:space="preserve">Rabak - Sidakangen </v>
      </c>
      <c r="E545" s="144">
        <f>'3. DATA TEKNIS JALAN'!E546</f>
        <v>1.04</v>
      </c>
      <c r="F545" s="145" t="str">
        <f>'3. DATA TEKNIS JALAN'!F546</f>
        <v>0+000</v>
      </c>
      <c r="G545" s="145" t="str">
        <f>'3. DATA TEKNIS JALAN'!G546</f>
        <v>0+200</v>
      </c>
      <c r="H545" s="145" t="s">
        <v>435</v>
      </c>
      <c r="I545" s="138"/>
      <c r="J545" s="138" t="str">
        <f>'Template-KONDISI'!H544</f>
        <v>B</v>
      </c>
      <c r="K545" s="146"/>
      <c r="L545" s="146"/>
    </row>
    <row r="546" spans="2:12" s="141" customFormat="1" ht="20.100000000000001" customHeight="1">
      <c r="B546" s="142"/>
      <c r="C546" s="142"/>
      <c r="D546" s="143"/>
      <c r="E546" s="144"/>
      <c r="F546" s="145" t="str">
        <f>'3. DATA TEKNIS JALAN'!F547</f>
        <v>0+200</v>
      </c>
      <c r="G546" s="145" t="str">
        <f>'3. DATA TEKNIS JALAN'!G547</f>
        <v>0+400</v>
      </c>
      <c r="H546" s="145" t="s">
        <v>435</v>
      </c>
      <c r="I546" s="138"/>
      <c r="J546" s="138" t="str">
        <f>'Template-KONDISI'!H545</f>
        <v>B</v>
      </c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JALAN'!F548</f>
        <v>0+400</v>
      </c>
      <c r="G547" s="145" t="str">
        <f>'3. DATA TEKNIS JALAN'!G548</f>
        <v>0+600</v>
      </c>
      <c r="H547" s="145" t="s">
        <v>435</v>
      </c>
      <c r="I547" s="138"/>
      <c r="J547" s="138" t="str">
        <f>'Template-KONDISI'!H546</f>
        <v>RR</v>
      </c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JALAN'!F549</f>
        <v>0+600</v>
      </c>
      <c r="G548" s="145" t="str">
        <f>'3. DATA TEKNIS JALAN'!G549</f>
        <v>0+800</v>
      </c>
      <c r="H548" s="145" t="s">
        <v>435</v>
      </c>
      <c r="I548" s="138"/>
      <c r="J548" s="138" t="str">
        <f>'Template-KONDISI'!H547</f>
        <v>RR</v>
      </c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JALAN'!F550</f>
        <v>0+800</v>
      </c>
      <c r="G549" s="145" t="str">
        <f>'3. DATA TEKNIS JALAN'!G550</f>
        <v>1+000</v>
      </c>
      <c r="H549" s="145" t="s">
        <v>435</v>
      </c>
      <c r="I549" s="138"/>
      <c r="J549" s="138" t="str">
        <f>'Template-KONDISI'!H548</f>
        <v>B</v>
      </c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JALAN'!F551</f>
        <v>1+000</v>
      </c>
      <c r="G550" s="145" t="str">
        <f>'3. DATA TEKNIS JALAN'!G551</f>
        <v>1+040</v>
      </c>
      <c r="H550" s="145" t="s">
        <v>435</v>
      </c>
      <c r="I550" s="138"/>
      <c r="J550" s="138" t="str">
        <f>'Template-KONDISI'!H549</f>
        <v>B</v>
      </c>
      <c r="K550" s="146"/>
      <c r="L550" s="146"/>
    </row>
    <row r="551" spans="2:12" s="141" customFormat="1" ht="20.100000000000001" customHeight="1">
      <c r="B551" s="142">
        <f>'3. DATA TEKNIS JALAN'!B552</f>
        <v>110</v>
      </c>
      <c r="C551" s="142" t="str">
        <f>'3. DATA TEKNIS JALAN'!C552</f>
        <v>1.110</v>
      </c>
      <c r="D551" s="143" t="str">
        <f>'3. DATA TEKNIS JALAN'!D552</f>
        <v>Karangkabur - Kalitinggar</v>
      </c>
      <c r="E551" s="144">
        <f>'3. DATA TEKNIS JALAN'!E552</f>
        <v>4.22</v>
      </c>
      <c r="F551" s="145" t="str">
        <f>'3. DATA TEKNIS JALAN'!F552</f>
        <v>0+000</v>
      </c>
      <c r="G551" s="145" t="str">
        <f>'3. DATA TEKNIS JALAN'!G552</f>
        <v>0+200</v>
      </c>
      <c r="H551" s="145" t="s">
        <v>435</v>
      </c>
      <c r="I551" s="138"/>
      <c r="J551" s="138" t="str">
        <f>'Template-KONDISI'!H550</f>
        <v>B</v>
      </c>
      <c r="K551" s="146"/>
      <c r="L551" s="146"/>
    </row>
    <row r="552" spans="2:12" s="141" customFormat="1" ht="20.100000000000001" customHeight="1">
      <c r="B552" s="142"/>
      <c r="C552" s="142"/>
      <c r="D552" s="143"/>
      <c r="E552" s="144"/>
      <c r="F552" s="145" t="str">
        <f>'3. DATA TEKNIS JALAN'!F553</f>
        <v>0+200</v>
      </c>
      <c r="G552" s="145" t="str">
        <f>'3. DATA TEKNIS JALAN'!G553</f>
        <v>0+400</v>
      </c>
      <c r="H552" s="145" t="s">
        <v>435</v>
      </c>
      <c r="I552" s="138"/>
      <c r="J552" s="138" t="str">
        <f>'Template-KONDISI'!H551</f>
        <v>B</v>
      </c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JALAN'!F554</f>
        <v>0+400</v>
      </c>
      <c r="G553" s="145" t="str">
        <f>'3. DATA TEKNIS JALAN'!G554</f>
        <v>0+600</v>
      </c>
      <c r="H553" s="145" t="s">
        <v>435</v>
      </c>
      <c r="I553" s="138"/>
      <c r="J553" s="138" t="str">
        <f>'Template-KONDISI'!H552</f>
        <v>B</v>
      </c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JALAN'!F555</f>
        <v>0+600</v>
      </c>
      <c r="G554" s="145" t="str">
        <f>'3. DATA TEKNIS JALAN'!G555</f>
        <v>0+800</v>
      </c>
      <c r="H554" s="145" t="s">
        <v>435</v>
      </c>
      <c r="I554" s="138"/>
      <c r="J554" s="138" t="str">
        <f>'Template-KONDISI'!H553</f>
        <v>S</v>
      </c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JALAN'!F556</f>
        <v>0+800</v>
      </c>
      <c r="G555" s="145" t="str">
        <f>'3. DATA TEKNIS JALAN'!G556</f>
        <v>1+000</v>
      </c>
      <c r="H555" s="145" t="s">
        <v>435</v>
      </c>
      <c r="I555" s="138"/>
      <c r="J555" s="138" t="str">
        <f>'Template-KONDISI'!H554</f>
        <v>RR</v>
      </c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JALAN'!F557</f>
        <v>1+000</v>
      </c>
      <c r="G556" s="145" t="str">
        <f>'3. DATA TEKNIS JALAN'!G557</f>
        <v>1+200</v>
      </c>
      <c r="H556" s="145" t="s">
        <v>435</v>
      </c>
      <c r="I556" s="138"/>
      <c r="J556" s="138" t="str">
        <f>'Template-KONDISI'!H555</f>
        <v>RR</v>
      </c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JALAN'!F558</f>
        <v>1+200</v>
      </c>
      <c r="G557" s="145" t="str">
        <f>'3. DATA TEKNIS JALAN'!G558</f>
        <v>1+400</v>
      </c>
      <c r="H557" s="145" t="s">
        <v>435</v>
      </c>
      <c r="I557" s="138"/>
      <c r="J557" s="138" t="str">
        <f>'Template-KONDISI'!H556</f>
        <v>S</v>
      </c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JALAN'!F559</f>
        <v>1+400</v>
      </c>
      <c r="G558" s="145" t="str">
        <f>'3. DATA TEKNIS JALAN'!G559</f>
        <v>1+600</v>
      </c>
      <c r="H558" s="145" t="s">
        <v>435</v>
      </c>
      <c r="I558" s="138"/>
      <c r="J558" s="138" t="str">
        <f>'Template-KONDISI'!H557</f>
        <v>S</v>
      </c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JALAN'!F560</f>
        <v>1+600</v>
      </c>
      <c r="G559" s="145" t="str">
        <f>'3. DATA TEKNIS JALAN'!G560</f>
        <v>1+800</v>
      </c>
      <c r="H559" s="145" t="s">
        <v>435</v>
      </c>
      <c r="I559" s="138"/>
      <c r="J559" s="138" t="str">
        <f>'Template-KONDISI'!H558</f>
        <v>B</v>
      </c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JALAN'!F561</f>
        <v>1+800</v>
      </c>
      <c r="G560" s="145" t="str">
        <f>'3. DATA TEKNIS JALAN'!G561</f>
        <v>2+000</v>
      </c>
      <c r="H560" s="145" t="s">
        <v>435</v>
      </c>
      <c r="I560" s="138"/>
      <c r="J560" s="138" t="str">
        <f>'Template-KONDISI'!H559</f>
        <v>B</v>
      </c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JALAN'!F562</f>
        <v>2+000</v>
      </c>
      <c r="G561" s="145" t="str">
        <f>'3. DATA TEKNIS JALAN'!G562</f>
        <v>2+200</v>
      </c>
      <c r="H561" s="145" t="s">
        <v>435</v>
      </c>
      <c r="I561" s="138"/>
      <c r="J561" s="138" t="str">
        <f>'Template-KONDISI'!H560</f>
        <v>S</v>
      </c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JALAN'!F563</f>
        <v>2+200</v>
      </c>
      <c r="G562" s="145" t="str">
        <f>'3. DATA TEKNIS JALAN'!G563</f>
        <v>2+400</v>
      </c>
      <c r="H562" s="145" t="s">
        <v>435</v>
      </c>
      <c r="I562" s="138"/>
      <c r="J562" s="138" t="str">
        <f>'Template-KONDISI'!H561</f>
        <v>B</v>
      </c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JALAN'!F564</f>
        <v>2+400</v>
      </c>
      <c r="G563" s="145" t="str">
        <f>'3. DATA TEKNIS JALAN'!G564</f>
        <v>2+600</v>
      </c>
      <c r="H563" s="145" t="s">
        <v>435</v>
      </c>
      <c r="I563" s="138"/>
      <c r="J563" s="138" t="str">
        <f>'Template-KONDISI'!H562</f>
        <v>B</v>
      </c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JALAN'!F565</f>
        <v>2+600</v>
      </c>
      <c r="G564" s="145" t="str">
        <f>'3. DATA TEKNIS JALAN'!G565</f>
        <v>2+800</v>
      </c>
      <c r="H564" s="145" t="s">
        <v>435</v>
      </c>
      <c r="I564" s="138"/>
      <c r="J564" s="138" t="str">
        <f>'Template-KONDISI'!H563</f>
        <v>S</v>
      </c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JALAN'!F566</f>
        <v>2+800</v>
      </c>
      <c r="G565" s="145" t="str">
        <f>'3. DATA TEKNIS JALAN'!G566</f>
        <v>3+000</v>
      </c>
      <c r="H565" s="145" t="s">
        <v>435</v>
      </c>
      <c r="I565" s="138"/>
      <c r="J565" s="138" t="str">
        <f>'Template-KONDISI'!H564</f>
        <v>S</v>
      </c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JALAN'!F567</f>
        <v>3+000</v>
      </c>
      <c r="G566" s="145" t="str">
        <f>'3. DATA TEKNIS JALAN'!G567</f>
        <v>3+200</v>
      </c>
      <c r="H566" s="145" t="s">
        <v>435</v>
      </c>
      <c r="I566" s="138"/>
      <c r="J566" s="138" t="str">
        <f>'Template-KONDISI'!H565</f>
        <v>RR</v>
      </c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JALAN'!F568</f>
        <v>3+200</v>
      </c>
      <c r="G567" s="145" t="str">
        <f>'3. DATA TEKNIS JALAN'!G568</f>
        <v>3+400</v>
      </c>
      <c r="H567" s="145" t="s">
        <v>435</v>
      </c>
      <c r="I567" s="138"/>
      <c r="J567" s="138" t="str">
        <f>'Template-KONDISI'!H566</f>
        <v>B</v>
      </c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JALAN'!F569</f>
        <v>3+400</v>
      </c>
      <c r="G568" s="145" t="str">
        <f>'3. DATA TEKNIS JALAN'!G569</f>
        <v>3+600</v>
      </c>
      <c r="H568" s="145" t="s">
        <v>435</v>
      </c>
      <c r="I568" s="138"/>
      <c r="J568" s="138" t="str">
        <f>'Template-KONDISI'!H567</f>
        <v>RR</v>
      </c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JALAN'!F570</f>
        <v>3+600</v>
      </c>
      <c r="G569" s="145" t="str">
        <f>'3. DATA TEKNIS JALAN'!G570</f>
        <v>3+800</v>
      </c>
      <c r="H569" s="145" t="s">
        <v>435</v>
      </c>
      <c r="I569" s="138"/>
      <c r="J569" s="138" t="str">
        <f>'Template-KONDISI'!H568</f>
        <v>RR</v>
      </c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JALAN'!F571</f>
        <v>3+800</v>
      </c>
      <c r="G570" s="145" t="str">
        <f>'3. DATA TEKNIS JALAN'!G571</f>
        <v>4+000</v>
      </c>
      <c r="H570" s="145" t="s">
        <v>435</v>
      </c>
      <c r="I570" s="138"/>
      <c r="J570" s="138" t="str">
        <f>'Template-KONDISI'!H569</f>
        <v>RR</v>
      </c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JALAN'!F572</f>
        <v>4+000</v>
      </c>
      <c r="G571" s="145" t="str">
        <f>'3. DATA TEKNIS JALAN'!G572</f>
        <v>4+200</v>
      </c>
      <c r="H571" s="145" t="s">
        <v>435</v>
      </c>
      <c r="I571" s="138"/>
      <c r="J571" s="138" t="str">
        <f>'Template-KONDISI'!H570</f>
        <v>S</v>
      </c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JALAN'!F573</f>
        <v>4+200</v>
      </c>
      <c r="G572" s="145" t="str">
        <f>'3. DATA TEKNIS JALAN'!G573</f>
        <v>4+370</v>
      </c>
      <c r="H572" s="145" t="s">
        <v>435</v>
      </c>
      <c r="I572" s="138"/>
      <c r="J572" s="138" t="str">
        <f>'Template-KONDISI'!H571</f>
        <v>S</v>
      </c>
      <c r="K572" s="146"/>
      <c r="L572" s="146"/>
    </row>
    <row r="573" spans="2:12" s="141" customFormat="1" ht="20.100000000000001" customHeight="1">
      <c r="B573" s="142">
        <f>'3. DATA TEKNIS JALAN'!B574</f>
        <v>111</v>
      </c>
      <c r="C573" s="142">
        <f>'3. DATA TEKNIS JALAN'!C574</f>
        <v>1.111</v>
      </c>
      <c r="D573" s="143" t="str">
        <f>'3. DATA TEKNIS JALAN'!D574</f>
        <v>Padamara - Kutasari</v>
      </c>
      <c r="E573" s="144">
        <f>'3. DATA TEKNIS JALAN'!E574</f>
        <v>5.33</v>
      </c>
      <c r="F573" s="145" t="str">
        <f>'3. DATA TEKNIS JALAN'!F574</f>
        <v>0+000</v>
      </c>
      <c r="G573" s="145" t="str">
        <f>'3. DATA TEKNIS JALAN'!G574</f>
        <v>0+200</v>
      </c>
      <c r="H573" s="145" t="str">
        <f>'HITUNG SEGMEN'!J970</f>
        <v>A</v>
      </c>
      <c r="I573" s="138"/>
      <c r="J573" s="138" t="str">
        <f>'Template-KONDISI'!H572</f>
        <v>S</v>
      </c>
      <c r="K573" s="146"/>
      <c r="L573" s="146"/>
    </row>
    <row r="574" spans="2:12" s="141" customFormat="1" ht="20.100000000000001" customHeight="1">
      <c r="B574" s="142"/>
      <c r="C574" s="142"/>
      <c r="D574" s="143"/>
      <c r="E574" s="144"/>
      <c r="F574" s="145" t="str">
        <f>'3. DATA TEKNIS JALAN'!F575</f>
        <v>0+200</v>
      </c>
      <c r="G574" s="145" t="str">
        <f>'3. DATA TEKNIS JALAN'!G575</f>
        <v>0+400</v>
      </c>
      <c r="H574" s="145" t="str">
        <f>'HITUNG SEGMEN'!J971</f>
        <v>A</v>
      </c>
      <c r="I574" s="138"/>
      <c r="J574" s="138" t="str">
        <f>'Template-KONDISI'!H573</f>
        <v>B</v>
      </c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JALAN'!F576</f>
        <v>0+400</v>
      </c>
      <c r="G575" s="145" t="str">
        <f>'3. DATA TEKNIS JALAN'!G576</f>
        <v>0+600</v>
      </c>
      <c r="H575" s="145" t="str">
        <f>'HITUNG SEGMEN'!J972</f>
        <v>A</v>
      </c>
      <c r="I575" s="138"/>
      <c r="J575" s="138" t="str">
        <f>'Template-KONDISI'!H574</f>
        <v>S</v>
      </c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JALAN'!F577</f>
        <v>0+600</v>
      </c>
      <c r="G576" s="145" t="str">
        <f>'3. DATA TEKNIS JALAN'!G577</f>
        <v>0+800</v>
      </c>
      <c r="H576" s="145" t="str">
        <f>'HITUNG SEGMEN'!J973</f>
        <v>A</v>
      </c>
      <c r="I576" s="138"/>
      <c r="J576" s="138" t="str">
        <f>'Template-KONDISI'!H575</f>
        <v>S</v>
      </c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JALAN'!F578</f>
        <v>0+800</v>
      </c>
      <c r="G577" s="145" t="str">
        <f>'3. DATA TEKNIS JALAN'!G578</f>
        <v>1+000</v>
      </c>
      <c r="H577" s="145" t="str">
        <f>'HITUNG SEGMEN'!J974</f>
        <v>A</v>
      </c>
      <c r="I577" s="138"/>
      <c r="J577" s="138" t="str">
        <f>'Template-KONDISI'!H576</f>
        <v>B</v>
      </c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JALAN'!F579</f>
        <v>1+000</v>
      </c>
      <c r="G578" s="145" t="str">
        <f>'3. DATA TEKNIS JALAN'!G579</f>
        <v>1+200</v>
      </c>
      <c r="H578" s="145" t="str">
        <f>'HITUNG SEGMEN'!J975</f>
        <v>A</v>
      </c>
      <c r="I578" s="138"/>
      <c r="J578" s="138" t="str">
        <f>'Template-KONDISI'!H577</f>
        <v>S</v>
      </c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JALAN'!F580</f>
        <v>1+200</v>
      </c>
      <c r="G579" s="145" t="str">
        <f>'3. DATA TEKNIS JALAN'!G580</f>
        <v>1+400</v>
      </c>
      <c r="H579" s="145" t="str">
        <f>'HITUNG SEGMEN'!J976</f>
        <v>A</v>
      </c>
      <c r="I579" s="138"/>
      <c r="J579" s="138" t="str">
        <f>'Template-KONDISI'!H578</f>
        <v>B</v>
      </c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JALAN'!F581</f>
        <v>1+400</v>
      </c>
      <c r="G580" s="145" t="str">
        <f>'3. DATA TEKNIS JALAN'!G581</f>
        <v>1+600</v>
      </c>
      <c r="H580" s="145" t="str">
        <f>'HITUNG SEGMEN'!J977</f>
        <v>A</v>
      </c>
      <c r="I580" s="138"/>
      <c r="J580" s="138" t="str">
        <f>'Template-KONDISI'!H579</f>
        <v>S</v>
      </c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JALAN'!F582</f>
        <v>1+600</v>
      </c>
      <c r="G581" s="145" t="str">
        <f>'3. DATA TEKNIS JALAN'!G582</f>
        <v>1+800</v>
      </c>
      <c r="H581" s="145" t="str">
        <f>'HITUNG SEGMEN'!J978</f>
        <v>A</v>
      </c>
      <c r="I581" s="138"/>
      <c r="J581" s="138" t="str">
        <f>'Template-KONDISI'!H580</f>
        <v>B</v>
      </c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JALAN'!F583</f>
        <v>1+800</v>
      </c>
      <c r="G582" s="145" t="str">
        <f>'3. DATA TEKNIS JALAN'!G583</f>
        <v>2+000</v>
      </c>
      <c r="H582" s="145" t="str">
        <f>'HITUNG SEGMEN'!J979</f>
        <v>A</v>
      </c>
      <c r="I582" s="138"/>
      <c r="J582" s="138" t="str">
        <f>'Template-KONDISI'!H581</f>
        <v>B</v>
      </c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JALAN'!F584</f>
        <v>2+000</v>
      </c>
      <c r="G583" s="145" t="str">
        <f>'3. DATA TEKNIS JALAN'!G584</f>
        <v>2+200</v>
      </c>
      <c r="H583" s="145" t="str">
        <f>'HITUNG SEGMEN'!J980</f>
        <v>A</v>
      </c>
      <c r="I583" s="138"/>
      <c r="J583" s="138" t="str">
        <f>'Template-KONDISI'!H582</f>
        <v>B</v>
      </c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JALAN'!F585</f>
        <v>2+200</v>
      </c>
      <c r="G584" s="145" t="str">
        <f>'3. DATA TEKNIS JALAN'!G585</f>
        <v>2+400</v>
      </c>
      <c r="H584" s="145" t="str">
        <f>'HITUNG SEGMEN'!J981</f>
        <v>A</v>
      </c>
      <c r="I584" s="138"/>
      <c r="J584" s="138" t="str">
        <f>'Template-KONDISI'!H583</f>
        <v>B</v>
      </c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JALAN'!F586</f>
        <v>2+400</v>
      </c>
      <c r="G585" s="145" t="str">
        <f>'3. DATA TEKNIS JALAN'!G586</f>
        <v>2+600</v>
      </c>
      <c r="H585" s="145" t="str">
        <f>'HITUNG SEGMEN'!J982</f>
        <v>A</v>
      </c>
      <c r="I585" s="138"/>
      <c r="J585" s="138" t="str">
        <f>'Template-KONDISI'!H584</f>
        <v>B</v>
      </c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JALAN'!F587</f>
        <v>2+600</v>
      </c>
      <c r="G586" s="145" t="str">
        <f>'3. DATA TEKNIS JALAN'!G587</f>
        <v>2+800</v>
      </c>
      <c r="H586" s="145" t="str">
        <f>'HITUNG SEGMEN'!J983</f>
        <v>A</v>
      </c>
      <c r="I586" s="138"/>
      <c r="J586" s="138" t="str">
        <f>'Template-KONDISI'!H585</f>
        <v>B</v>
      </c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JALAN'!F588</f>
        <v>2+800</v>
      </c>
      <c r="G587" s="145" t="str">
        <f>'3. DATA TEKNIS JALAN'!G588</f>
        <v>3+000</v>
      </c>
      <c r="H587" s="145" t="str">
        <f>'HITUNG SEGMEN'!J984</f>
        <v>A</v>
      </c>
      <c r="I587" s="138"/>
      <c r="J587" s="138" t="str">
        <f>'Template-KONDISI'!H586</f>
        <v>B</v>
      </c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JALAN'!F589</f>
        <v>3+000</v>
      </c>
      <c r="G588" s="145" t="str">
        <f>'3. DATA TEKNIS JALAN'!G589</f>
        <v>3+200</v>
      </c>
      <c r="H588" s="145" t="str">
        <f>'HITUNG SEGMEN'!J985</f>
        <v>A</v>
      </c>
      <c r="I588" s="138"/>
      <c r="J588" s="138" t="str">
        <f>'Template-KONDISI'!H587</f>
        <v>B</v>
      </c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JALAN'!F590</f>
        <v>3+200</v>
      </c>
      <c r="G589" s="145" t="str">
        <f>'3. DATA TEKNIS JALAN'!G590</f>
        <v>3+400</v>
      </c>
      <c r="H589" s="145" t="str">
        <f>'HITUNG SEGMEN'!J986</f>
        <v>A</v>
      </c>
      <c r="I589" s="138"/>
      <c r="J589" s="138" t="str">
        <f>'Template-KONDISI'!H588</f>
        <v>B</v>
      </c>
      <c r="K589" s="146"/>
      <c r="L589" s="146"/>
    </row>
    <row r="590" spans="2:12" s="141" customFormat="1" ht="20.100000000000001" customHeight="1">
      <c r="B590" s="142"/>
      <c r="C590" s="142"/>
      <c r="D590" s="143"/>
      <c r="E590" s="144"/>
      <c r="F590" s="145" t="str">
        <f>'3. DATA TEKNIS JALAN'!F591</f>
        <v>3+400</v>
      </c>
      <c r="G590" s="145" t="str">
        <f>'3. DATA TEKNIS JALAN'!G591</f>
        <v>3+600</v>
      </c>
      <c r="H590" s="145" t="str">
        <f>'HITUNG SEGMEN'!J987</f>
        <v>A</v>
      </c>
      <c r="I590" s="138"/>
      <c r="J590" s="138" t="str">
        <f>'Template-KONDISI'!H589</f>
        <v>B</v>
      </c>
      <c r="K590" s="146"/>
      <c r="L590" s="146"/>
    </row>
    <row r="591" spans="2:12" s="141" customFormat="1" ht="20.100000000000001" customHeight="1">
      <c r="B591" s="142"/>
      <c r="C591" s="142"/>
      <c r="D591" s="143"/>
      <c r="E591" s="144"/>
      <c r="F591" s="145" t="str">
        <f>'3. DATA TEKNIS JALAN'!F592</f>
        <v>3+600</v>
      </c>
      <c r="G591" s="145" t="str">
        <f>'3. DATA TEKNIS JALAN'!G592</f>
        <v>3+800</v>
      </c>
      <c r="H591" s="145" t="str">
        <f>'HITUNG SEGMEN'!J988</f>
        <v>A</v>
      </c>
      <c r="I591" s="138"/>
      <c r="J591" s="138" t="str">
        <f>'Template-KONDISI'!H590</f>
        <v>B</v>
      </c>
      <c r="K591" s="146"/>
      <c r="L591" s="146"/>
    </row>
    <row r="592" spans="2:12" s="141" customFormat="1" ht="20.100000000000001" customHeight="1">
      <c r="B592" s="142"/>
      <c r="C592" s="142"/>
      <c r="D592" s="143"/>
      <c r="E592" s="144"/>
      <c r="F592" s="145" t="str">
        <f>'3. DATA TEKNIS JALAN'!F593</f>
        <v>3+800</v>
      </c>
      <c r="G592" s="145" t="str">
        <f>'3. DATA TEKNIS JALAN'!G593</f>
        <v>4+000</v>
      </c>
      <c r="H592" s="145" t="str">
        <f>'HITUNG SEGMEN'!J989</f>
        <v>A</v>
      </c>
      <c r="I592" s="138"/>
      <c r="J592" s="138" t="str">
        <f>'Template-KONDISI'!H591</f>
        <v>B</v>
      </c>
      <c r="K592" s="146"/>
      <c r="L592" s="146"/>
    </row>
    <row r="593" spans="2:12" s="141" customFormat="1" ht="20.100000000000001" customHeight="1">
      <c r="B593" s="142"/>
      <c r="C593" s="142"/>
      <c r="D593" s="143"/>
      <c r="E593" s="144"/>
      <c r="F593" s="145" t="str">
        <f>'3. DATA TEKNIS JALAN'!F594</f>
        <v>4+000</v>
      </c>
      <c r="G593" s="145" t="str">
        <f>'3. DATA TEKNIS JALAN'!G594</f>
        <v>4+200</v>
      </c>
      <c r="H593" s="145" t="str">
        <f>'HITUNG SEGMEN'!J990</f>
        <v>A</v>
      </c>
      <c r="I593" s="138"/>
      <c r="J593" s="138" t="str">
        <f>'Template-KONDISI'!H592</f>
        <v>B</v>
      </c>
      <c r="K593" s="146"/>
      <c r="L593" s="146"/>
    </row>
    <row r="594" spans="2:12" s="141" customFormat="1" ht="20.100000000000001" customHeight="1">
      <c r="B594" s="142"/>
      <c r="C594" s="142"/>
      <c r="D594" s="143"/>
      <c r="E594" s="144"/>
      <c r="F594" s="145" t="str">
        <f>'3. DATA TEKNIS JALAN'!F595</f>
        <v>4+200</v>
      </c>
      <c r="G594" s="145" t="str">
        <f>'3. DATA TEKNIS JALAN'!G595</f>
        <v>4+400</v>
      </c>
      <c r="H594" s="145" t="str">
        <f>'HITUNG SEGMEN'!J991</f>
        <v>A</v>
      </c>
      <c r="I594" s="138"/>
      <c r="J594" s="138" t="str">
        <f>'Template-KONDISI'!H593</f>
        <v>B</v>
      </c>
      <c r="K594" s="146"/>
      <c r="L594" s="146"/>
    </row>
    <row r="595" spans="2:12" s="141" customFormat="1" ht="20.100000000000001" customHeight="1">
      <c r="B595" s="142"/>
      <c r="C595" s="142"/>
      <c r="D595" s="143"/>
      <c r="E595" s="144"/>
      <c r="F595" s="145" t="str">
        <f>'3. DATA TEKNIS JALAN'!F596</f>
        <v>4+400</v>
      </c>
      <c r="G595" s="145" t="str">
        <f>'3. DATA TEKNIS JALAN'!G596</f>
        <v>4+600</v>
      </c>
      <c r="H595" s="145" t="str">
        <f>'HITUNG SEGMEN'!J992</f>
        <v>A</v>
      </c>
      <c r="I595" s="138"/>
      <c r="J595" s="138" t="str">
        <f>'Template-KONDISI'!H594</f>
        <v>S</v>
      </c>
      <c r="K595" s="146"/>
      <c r="L595" s="146"/>
    </row>
    <row r="596" spans="2:12" s="141" customFormat="1" ht="20.100000000000001" customHeight="1">
      <c r="B596" s="142"/>
      <c r="C596" s="142"/>
      <c r="D596" s="143"/>
      <c r="E596" s="144"/>
      <c r="F596" s="145" t="str">
        <f>'3. DATA TEKNIS JALAN'!F597</f>
        <v>4+600</v>
      </c>
      <c r="G596" s="145" t="str">
        <f>'3. DATA TEKNIS JALAN'!G597</f>
        <v>4+800</v>
      </c>
      <c r="H596" s="145" t="str">
        <f>'HITUNG SEGMEN'!J993</f>
        <v>A</v>
      </c>
      <c r="I596" s="138"/>
      <c r="J596" s="138" t="str">
        <f>'Template-KONDISI'!H595</f>
        <v>S</v>
      </c>
      <c r="K596" s="146"/>
      <c r="L596" s="146"/>
    </row>
    <row r="597" spans="2:12" s="141" customFormat="1" ht="20.100000000000001" customHeight="1">
      <c r="B597" s="142"/>
      <c r="C597" s="142"/>
      <c r="D597" s="143"/>
      <c r="E597" s="144"/>
      <c r="F597" s="145" t="str">
        <f>'3. DATA TEKNIS JALAN'!F598</f>
        <v>4+800</v>
      </c>
      <c r="G597" s="145" t="str">
        <f>'3. DATA TEKNIS JALAN'!G598</f>
        <v>5+000</v>
      </c>
      <c r="H597" s="145" t="str">
        <f>'HITUNG SEGMEN'!J994</f>
        <v>A</v>
      </c>
      <c r="I597" s="138"/>
      <c r="J597" s="138" t="str">
        <f>'Template-KONDISI'!H596</f>
        <v>S</v>
      </c>
      <c r="K597" s="146"/>
      <c r="L597" s="146"/>
    </row>
    <row r="598" spans="2:12" s="141" customFormat="1" ht="20.100000000000001" customHeight="1">
      <c r="B598" s="142"/>
      <c r="C598" s="142"/>
      <c r="D598" s="143"/>
      <c r="E598" s="144"/>
      <c r="F598" s="145" t="str">
        <f>'3. DATA TEKNIS JALAN'!F599</f>
        <v>5+000</v>
      </c>
      <c r="G598" s="145" t="str">
        <f>'3. DATA TEKNIS JALAN'!G599</f>
        <v>5+200</v>
      </c>
      <c r="H598" s="145" t="str">
        <f>'HITUNG SEGMEN'!J995</f>
        <v>A</v>
      </c>
      <c r="I598" s="138"/>
      <c r="J598" s="138" t="str">
        <f>'Template-KONDISI'!H597</f>
        <v>S</v>
      </c>
      <c r="K598" s="146"/>
      <c r="L598" s="146"/>
    </row>
    <row r="599" spans="2:12" s="141" customFormat="1" ht="20.100000000000001" customHeight="1">
      <c r="B599" s="142"/>
      <c r="C599" s="142"/>
      <c r="D599" s="143"/>
      <c r="E599" s="144"/>
      <c r="F599" s="145" t="str">
        <f>'3. DATA TEKNIS JALAN'!F600</f>
        <v>5+200</v>
      </c>
      <c r="G599" s="145" t="str">
        <f>'3. DATA TEKNIS JALAN'!G600</f>
        <v>5+330</v>
      </c>
      <c r="H599" s="145" t="str">
        <f>'HITUNG SEGMEN'!J996</f>
        <v>A</v>
      </c>
      <c r="I599" s="138"/>
      <c r="J599" s="138" t="str">
        <f>'Template-KONDISI'!H598</f>
        <v>B</v>
      </c>
      <c r="K599" s="146"/>
      <c r="L599" s="146"/>
    </row>
    <row r="600" spans="2:12" s="141" customFormat="1" ht="20.100000000000001" customHeight="1">
      <c r="B600" s="142">
        <f>'3. DATA TEKNIS JALAN'!B601</f>
        <v>112</v>
      </c>
      <c r="C600" s="142">
        <f>'3. DATA TEKNIS JALAN'!C601</f>
        <v>1.1120000000000001</v>
      </c>
      <c r="D600" s="143" t="str">
        <f>'3. DATA TEKNIS JALAN'!D601</f>
        <v>Gemuruh - Karangklesem</v>
      </c>
      <c r="E600" s="144">
        <f>'2-'!H127</f>
        <v>4.37</v>
      </c>
      <c r="F600" s="145" t="str">
        <f>'3. DATA TEKNIS JALAN'!F601</f>
        <v>0+000</v>
      </c>
      <c r="G600" s="145" t="str">
        <f>'3. DATA TEKNIS JALAN'!G601</f>
        <v>0+200</v>
      </c>
      <c r="H600" s="145" t="s">
        <v>435</v>
      </c>
      <c r="I600" s="138"/>
      <c r="J600" s="138" t="str">
        <f>'Template-KONDISI'!H599</f>
        <v>B</v>
      </c>
      <c r="K600" s="146"/>
      <c r="L600" s="146"/>
    </row>
    <row r="601" spans="2:12" s="141" customFormat="1" ht="20.100000000000001" customHeight="1">
      <c r="B601" s="142"/>
      <c r="C601" s="142"/>
      <c r="D601" s="143"/>
      <c r="E601" s="144"/>
      <c r="F601" s="145" t="str">
        <f>'3. DATA TEKNIS JALAN'!F602</f>
        <v>0+200</v>
      </c>
      <c r="G601" s="145" t="str">
        <f>'3. DATA TEKNIS JALAN'!G602</f>
        <v>0+400</v>
      </c>
      <c r="H601" s="145" t="s">
        <v>435</v>
      </c>
      <c r="I601" s="138"/>
      <c r="J601" s="138" t="str">
        <f>'Template-KONDISI'!H600</f>
        <v>B</v>
      </c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JALAN'!F603</f>
        <v>0+400</v>
      </c>
      <c r="G602" s="145" t="str">
        <f>'3. DATA TEKNIS JALAN'!G603</f>
        <v>0+600</v>
      </c>
      <c r="H602" s="145" t="s">
        <v>435</v>
      </c>
      <c r="I602" s="138"/>
      <c r="J602" s="138" t="str">
        <f>'Template-KONDISI'!H601</f>
        <v>S</v>
      </c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JALAN'!F604</f>
        <v>0+600</v>
      </c>
      <c r="G603" s="145" t="str">
        <f>'3. DATA TEKNIS JALAN'!G604</f>
        <v>0+800</v>
      </c>
      <c r="H603" s="145" t="s">
        <v>435</v>
      </c>
      <c r="I603" s="138"/>
      <c r="J603" s="138" t="str">
        <f>'Template-KONDISI'!H602</f>
        <v>B</v>
      </c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JALAN'!F605</f>
        <v>0+800</v>
      </c>
      <c r="G604" s="145" t="str">
        <f>'3. DATA TEKNIS JALAN'!G605</f>
        <v>1+000</v>
      </c>
      <c r="H604" s="145" t="s">
        <v>435</v>
      </c>
      <c r="I604" s="138"/>
      <c r="J604" s="138" t="str">
        <f>'Template-KONDISI'!H603</f>
        <v>B</v>
      </c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JALAN'!F606</f>
        <v>1+000</v>
      </c>
      <c r="G605" s="145" t="str">
        <f>'3. DATA TEKNIS JALAN'!G606</f>
        <v>1+200</v>
      </c>
      <c r="H605" s="145" t="s">
        <v>435</v>
      </c>
      <c r="I605" s="138"/>
      <c r="J605" s="138" t="str">
        <f>'Template-KONDISI'!H604</f>
        <v>B</v>
      </c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JALAN'!F607</f>
        <v>1+200</v>
      </c>
      <c r="G606" s="145" t="str">
        <f>'3. DATA TEKNIS JALAN'!G607</f>
        <v>1+400</v>
      </c>
      <c r="H606" s="145" t="s">
        <v>435</v>
      </c>
      <c r="I606" s="138"/>
      <c r="J606" s="138" t="str">
        <f>'Template-KONDISI'!H605</f>
        <v>S</v>
      </c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JALAN'!F608</f>
        <v>1+400</v>
      </c>
      <c r="G607" s="145" t="str">
        <f>'3. DATA TEKNIS JALAN'!G608</f>
        <v>1+600</v>
      </c>
      <c r="H607" s="145" t="s">
        <v>435</v>
      </c>
      <c r="I607" s="138"/>
      <c r="J607" s="138" t="str">
        <f>'Template-KONDISI'!H606</f>
        <v>B</v>
      </c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JALAN'!F609</f>
        <v>1+600</v>
      </c>
      <c r="G608" s="145" t="str">
        <f>'3. DATA TEKNIS JALAN'!G609</f>
        <v>1+800</v>
      </c>
      <c r="H608" s="145" t="s">
        <v>435</v>
      </c>
      <c r="I608" s="138"/>
      <c r="J608" s="138" t="str">
        <f>'Template-KONDISI'!H607</f>
        <v>B</v>
      </c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JALAN'!F610</f>
        <v>1+800</v>
      </c>
      <c r="G609" s="145" t="str">
        <f>'3. DATA TEKNIS JALAN'!G610</f>
        <v>2+000</v>
      </c>
      <c r="H609" s="145" t="s">
        <v>435</v>
      </c>
      <c r="I609" s="138"/>
      <c r="J609" s="138" t="str">
        <f>'Template-KONDISI'!H608</f>
        <v>B</v>
      </c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JALAN'!F611</f>
        <v>2+000</v>
      </c>
      <c r="G610" s="145" t="str">
        <f>'3. DATA TEKNIS JALAN'!G611</f>
        <v>2+200</v>
      </c>
      <c r="H610" s="145" t="s">
        <v>435</v>
      </c>
      <c r="I610" s="138"/>
      <c r="J610" s="138" t="str">
        <f>'Template-KONDISI'!H609</f>
        <v>B</v>
      </c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JALAN'!F612</f>
        <v>2+200</v>
      </c>
      <c r="G611" s="145" t="str">
        <f>'3. DATA TEKNIS JALAN'!G612</f>
        <v>2+400</v>
      </c>
      <c r="H611" s="145" t="s">
        <v>435</v>
      </c>
      <c r="I611" s="138"/>
      <c r="J611" s="138" t="str">
        <f>'Template-KONDISI'!H610</f>
        <v>B</v>
      </c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JALAN'!F613</f>
        <v>2+400</v>
      </c>
      <c r="G612" s="145" t="str">
        <f>'3. DATA TEKNIS JALAN'!G613</f>
        <v>2+600</v>
      </c>
      <c r="H612" s="145" t="s">
        <v>435</v>
      </c>
      <c r="I612" s="138"/>
      <c r="J612" s="138" t="str">
        <f>'Template-KONDISI'!H611</f>
        <v>B</v>
      </c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JALAN'!F614</f>
        <v>2+600</v>
      </c>
      <c r="G613" s="145" t="str">
        <f>'3. DATA TEKNIS JALAN'!G614</f>
        <v>2+800</v>
      </c>
      <c r="H613" s="145" t="s">
        <v>435</v>
      </c>
      <c r="I613" s="138"/>
      <c r="J613" s="138" t="str">
        <f>'Template-KONDISI'!H612</f>
        <v>B</v>
      </c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JALAN'!F615</f>
        <v>2+800</v>
      </c>
      <c r="G614" s="145" t="str">
        <f>'3. DATA TEKNIS JALAN'!G615</f>
        <v>3+000</v>
      </c>
      <c r="H614" s="145" t="s">
        <v>435</v>
      </c>
      <c r="I614" s="138"/>
      <c r="J614" s="138" t="str">
        <f>'Template-KONDISI'!H613</f>
        <v>B</v>
      </c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JALAN'!F616</f>
        <v>3+000</v>
      </c>
      <c r="G615" s="145" t="str">
        <f>'3. DATA TEKNIS JALAN'!G616</f>
        <v>3+200</v>
      </c>
      <c r="H615" s="145" t="s">
        <v>435</v>
      </c>
      <c r="I615" s="138"/>
      <c r="J615" s="138" t="str">
        <f>'Template-KONDISI'!H614</f>
        <v>B</v>
      </c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JALAN'!F617</f>
        <v>3+200</v>
      </c>
      <c r="G616" s="145" t="str">
        <f>'3. DATA TEKNIS JALAN'!G617</f>
        <v>3+400</v>
      </c>
      <c r="H616" s="145" t="s">
        <v>435</v>
      </c>
      <c r="I616" s="138"/>
      <c r="J616" s="138" t="str">
        <f>'Template-KONDISI'!H615</f>
        <v>B</v>
      </c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JALAN'!F618</f>
        <v>3+400</v>
      </c>
      <c r="G617" s="145" t="str">
        <f>'3. DATA TEKNIS JALAN'!G618</f>
        <v>3+600</v>
      </c>
      <c r="H617" s="145" t="s">
        <v>435</v>
      </c>
      <c r="I617" s="138"/>
      <c r="J617" s="138" t="str">
        <f>'Template-KONDISI'!H616</f>
        <v>B</v>
      </c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JALAN'!F619</f>
        <v>3+600</v>
      </c>
      <c r="G618" s="145" t="str">
        <f>'3. DATA TEKNIS JALAN'!G619</f>
        <v>3+800</v>
      </c>
      <c r="H618" s="145" t="s">
        <v>435</v>
      </c>
      <c r="I618" s="138"/>
      <c r="J618" s="138" t="str">
        <f>'Template-KONDISI'!H617</f>
        <v>B</v>
      </c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JALAN'!F620</f>
        <v>3+800</v>
      </c>
      <c r="G619" s="145" t="str">
        <f>'3. DATA TEKNIS JALAN'!G620</f>
        <v>4+000</v>
      </c>
      <c r="H619" s="145" t="s">
        <v>435</v>
      </c>
      <c r="I619" s="138"/>
      <c r="J619" s="138" t="str">
        <f>'Template-KONDISI'!H618</f>
        <v>B</v>
      </c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JALAN'!F572</f>
        <v>4+000</v>
      </c>
      <c r="G620" s="145" t="str">
        <f>'3. DATA TEKNIS JALAN'!G572</f>
        <v>4+200</v>
      </c>
      <c r="H620" s="145" t="s">
        <v>435</v>
      </c>
      <c r="I620" s="138"/>
      <c r="J620" s="138" t="str">
        <f>'Template-KONDISI'!H619</f>
        <v>S</v>
      </c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JALAN'!F573</f>
        <v>4+200</v>
      </c>
      <c r="G621" s="145" t="str">
        <f>'3. DATA TEKNIS JALAN'!G573</f>
        <v>4+370</v>
      </c>
      <c r="H621" s="145" t="s">
        <v>435</v>
      </c>
      <c r="I621" s="138"/>
      <c r="J621" s="138" t="str">
        <f>'Template-KONDISI'!H620</f>
        <v>B</v>
      </c>
      <c r="K621" s="146"/>
      <c r="L621" s="146"/>
    </row>
    <row r="622" spans="2:12" s="141" customFormat="1" ht="20.100000000000001" customHeight="1">
      <c r="B622" s="142">
        <f>'3. DATA TEKNIS JALAN'!B623</f>
        <v>113</v>
      </c>
      <c r="C622" s="142">
        <f>'3. DATA TEKNIS JALAN'!C623</f>
        <v>1.113</v>
      </c>
      <c r="D622" s="143" t="str">
        <f>'3. DATA TEKNIS JALAN'!D623</f>
        <v>Bojanegara - Babakan (Rupakpicis)</v>
      </c>
      <c r="E622" s="144">
        <f>'3. DATA TEKNIS JALAN'!E623</f>
        <v>1.53</v>
      </c>
      <c r="F622" s="145" t="str">
        <f>'3. DATA TEKNIS JALAN'!F623</f>
        <v>0+000</v>
      </c>
      <c r="G622" s="145" t="str">
        <f>'3. DATA TEKNIS JALAN'!G623</f>
        <v>0+200</v>
      </c>
      <c r="H622" s="145" t="s">
        <v>435</v>
      </c>
      <c r="I622" s="138"/>
      <c r="J622" s="138" t="str">
        <f>'Template-KONDISI'!H621</f>
        <v>B</v>
      </c>
      <c r="K622" s="146"/>
      <c r="L622" s="146"/>
    </row>
    <row r="623" spans="2:12" s="141" customFormat="1" ht="20.100000000000001" customHeight="1">
      <c r="B623" s="142"/>
      <c r="C623" s="142"/>
      <c r="D623" s="143"/>
      <c r="E623" s="144"/>
      <c r="F623" s="145" t="str">
        <f>'3. DATA TEKNIS JALAN'!F624</f>
        <v>0+200</v>
      </c>
      <c r="G623" s="145" t="str">
        <f>'3. DATA TEKNIS JALAN'!G624</f>
        <v>0+400</v>
      </c>
      <c r="H623" s="145" t="s">
        <v>435</v>
      </c>
      <c r="I623" s="138"/>
      <c r="J623" s="138" t="str">
        <f>'Template-KONDISI'!H622</f>
        <v>S</v>
      </c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JALAN'!F625</f>
        <v>0+400</v>
      </c>
      <c r="G624" s="145" t="str">
        <f>'3. DATA TEKNIS JALAN'!G625</f>
        <v>0+600</v>
      </c>
      <c r="H624" s="145" t="s">
        <v>435</v>
      </c>
      <c r="I624" s="138"/>
      <c r="J624" s="138" t="str">
        <f>'Template-KONDISI'!H623</f>
        <v>B</v>
      </c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JALAN'!F626</f>
        <v>0+600</v>
      </c>
      <c r="G625" s="145" t="str">
        <f>'3. DATA TEKNIS JALAN'!G626</f>
        <v>0+800</v>
      </c>
      <c r="H625" s="145" t="s">
        <v>435</v>
      </c>
      <c r="I625" s="138"/>
      <c r="J625" s="138" t="str">
        <f>'Template-KONDISI'!H624</f>
        <v>B</v>
      </c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JALAN'!F627</f>
        <v>0+800</v>
      </c>
      <c r="G626" s="145" t="str">
        <f>'3. DATA TEKNIS JALAN'!G627</f>
        <v>1+000</v>
      </c>
      <c r="H626" s="145" t="s">
        <v>435</v>
      </c>
      <c r="I626" s="138"/>
      <c r="J626" s="138" t="str">
        <f>'Template-KONDISI'!H625</f>
        <v>B</v>
      </c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JALAN'!F628</f>
        <v>1+000</v>
      </c>
      <c r="G627" s="145" t="str">
        <f>'3. DATA TEKNIS JALAN'!G628</f>
        <v>1+200</v>
      </c>
      <c r="H627" s="145" t="s">
        <v>435</v>
      </c>
      <c r="I627" s="138"/>
      <c r="J627" s="138" t="str">
        <f>'Template-KONDISI'!H626</f>
        <v>B</v>
      </c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JALAN'!F629</f>
        <v>1+200</v>
      </c>
      <c r="G628" s="145" t="str">
        <f>'3. DATA TEKNIS JALAN'!G629</f>
        <v>1+400</v>
      </c>
      <c r="H628" s="145" t="s">
        <v>435</v>
      </c>
      <c r="I628" s="138"/>
      <c r="J628" s="138" t="str">
        <f>'Template-KONDISI'!H627</f>
        <v>B</v>
      </c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JALAN'!F630</f>
        <v>1+400</v>
      </c>
      <c r="G629" s="145" t="str">
        <f>'3. DATA TEKNIS JALAN'!G630</f>
        <v>1+530</v>
      </c>
      <c r="H629" s="145" t="s">
        <v>435</v>
      </c>
      <c r="I629" s="138"/>
      <c r="J629" s="138" t="str">
        <f>'Template-KONDISI'!H628</f>
        <v>B</v>
      </c>
      <c r="K629" s="146"/>
      <c r="L629" s="146"/>
    </row>
    <row r="630" spans="2:12" s="141" customFormat="1" ht="20.100000000000001" customHeight="1">
      <c r="B630" s="142">
        <f>'3. DATA TEKNIS JALAN'!B631</f>
        <v>114</v>
      </c>
      <c r="C630" s="142">
        <f>'3. DATA TEKNIS JALAN'!C631</f>
        <v>1.1140000000000001</v>
      </c>
      <c r="D630" s="143" t="str">
        <f>'3. DATA TEKNIS JALAN'!D631</f>
        <v>Bojanegara - Dawuhan</v>
      </c>
      <c r="E630" s="144">
        <f>'3. DATA TEKNIS JALAN'!E631</f>
        <v>1.57</v>
      </c>
      <c r="F630" s="145" t="str">
        <f>'3. DATA TEKNIS JALAN'!F631</f>
        <v>0+000</v>
      </c>
      <c r="G630" s="145" t="str">
        <f>'3. DATA TEKNIS JALAN'!G631</f>
        <v>0+200</v>
      </c>
      <c r="H630" s="145" t="str">
        <f>'HITUNG SEGMEN'!J1033</f>
        <v>A</v>
      </c>
      <c r="I630" s="138"/>
      <c r="J630" s="138" t="str">
        <f>'Template-KONDISI'!H629</f>
        <v>B</v>
      </c>
      <c r="K630" s="146"/>
      <c r="L630" s="146"/>
    </row>
    <row r="631" spans="2:12" s="141" customFormat="1" ht="20.100000000000001" customHeight="1">
      <c r="B631" s="142"/>
      <c r="C631" s="142"/>
      <c r="D631" s="143"/>
      <c r="E631" s="144"/>
      <c r="F631" s="145" t="str">
        <f>'3. DATA TEKNIS JALAN'!F632</f>
        <v>0+200</v>
      </c>
      <c r="G631" s="145" t="str">
        <f>'3. DATA TEKNIS JALAN'!G632</f>
        <v>0+400</v>
      </c>
      <c r="H631" s="145" t="str">
        <f>'HITUNG SEGMEN'!J1034</f>
        <v>A</v>
      </c>
      <c r="I631" s="138"/>
      <c r="J631" s="138" t="str">
        <f>'Template-KONDISI'!H630</f>
        <v>B</v>
      </c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JALAN'!F633</f>
        <v>0+400</v>
      </c>
      <c r="G632" s="145" t="str">
        <f>'3. DATA TEKNIS JALAN'!G633</f>
        <v>0+600</v>
      </c>
      <c r="H632" s="145" t="str">
        <f>'HITUNG SEGMEN'!J1035</f>
        <v>A</v>
      </c>
      <c r="I632" s="138"/>
      <c r="J632" s="138" t="str">
        <f>'Template-KONDISI'!H631</f>
        <v>S</v>
      </c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JALAN'!F634</f>
        <v>0+600</v>
      </c>
      <c r="G633" s="145" t="str">
        <f>'3. DATA TEKNIS JALAN'!G634</f>
        <v>0+800</v>
      </c>
      <c r="H633" s="145" t="str">
        <f>'HITUNG SEGMEN'!J1036</f>
        <v>A</v>
      </c>
      <c r="I633" s="138"/>
      <c r="J633" s="138" t="str">
        <f>'Template-KONDISI'!H632</f>
        <v>RR</v>
      </c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JALAN'!F635</f>
        <v>0+800</v>
      </c>
      <c r="G634" s="145" t="str">
        <f>'3. DATA TEKNIS JALAN'!G635</f>
        <v>1+000</v>
      </c>
      <c r="H634" s="145" t="str">
        <f>'HITUNG SEGMEN'!J1037</f>
        <v>A</v>
      </c>
      <c r="I634" s="138"/>
      <c r="J634" s="138" t="str">
        <f>'Template-KONDISI'!H633</f>
        <v>RR</v>
      </c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JALAN'!F636</f>
        <v>1+000</v>
      </c>
      <c r="G635" s="145" t="str">
        <f>'3. DATA TEKNIS JALAN'!G636</f>
        <v>1+200</v>
      </c>
      <c r="H635" s="145" t="str">
        <f>'HITUNG SEGMEN'!J1038</f>
        <v>A</v>
      </c>
      <c r="I635" s="138"/>
      <c r="J635" s="138" t="str">
        <f>'Template-KONDISI'!H634</f>
        <v>S</v>
      </c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JALAN'!F637</f>
        <v>1+200</v>
      </c>
      <c r="G636" s="145" t="str">
        <f>'3. DATA TEKNIS JALAN'!G637</f>
        <v>1+400</v>
      </c>
      <c r="H636" s="145" t="str">
        <f>'HITUNG SEGMEN'!J1039</f>
        <v>A</v>
      </c>
      <c r="I636" s="138"/>
      <c r="J636" s="138" t="str">
        <f>'Template-KONDISI'!H635</f>
        <v>RR</v>
      </c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JALAN'!F638</f>
        <v>1+400</v>
      </c>
      <c r="G637" s="145" t="str">
        <f>'3. DATA TEKNIS JALAN'!G638</f>
        <v>1+570</v>
      </c>
      <c r="H637" s="145" t="str">
        <f>'HITUNG SEGMEN'!J1040</f>
        <v>A</v>
      </c>
      <c r="I637" s="138"/>
      <c r="J637" s="138" t="str">
        <f>'Template-KONDISI'!H636</f>
        <v>S</v>
      </c>
      <c r="K637" s="146"/>
      <c r="L637" s="146"/>
    </row>
    <row r="638" spans="2:12" s="141" customFormat="1" ht="20.100000000000001" customHeight="1">
      <c r="B638" s="142">
        <f>'3. DATA TEKNIS JALAN'!B639</f>
        <v>115</v>
      </c>
      <c r="C638" s="142">
        <f>'3. DATA TEKNIS JALAN'!C639</f>
        <v>1.115</v>
      </c>
      <c r="D638" s="143" t="str">
        <f>'3. DATA TEKNIS JALAN'!D639</f>
        <v>Padamara - Dawuhan</v>
      </c>
      <c r="E638" s="144">
        <f>'3. DATA TEKNIS JALAN'!E639</f>
        <v>2.17</v>
      </c>
      <c r="F638" s="145" t="str">
        <f>'3. DATA TEKNIS JALAN'!F639</f>
        <v>0+000</v>
      </c>
      <c r="G638" s="145" t="str">
        <f>'3. DATA TEKNIS JALAN'!G639</f>
        <v>0+200</v>
      </c>
      <c r="H638" s="145" t="s">
        <v>435</v>
      </c>
      <c r="I638" s="138"/>
      <c r="J638" s="138" t="str">
        <f>'Template-KONDISI'!H637</f>
        <v>S</v>
      </c>
      <c r="K638" s="146"/>
      <c r="L638" s="146"/>
    </row>
    <row r="639" spans="2:12" s="141" customFormat="1" ht="20.100000000000001" customHeight="1">
      <c r="B639" s="142"/>
      <c r="C639" s="142"/>
      <c r="D639" s="143"/>
      <c r="E639" s="144"/>
      <c r="F639" s="145" t="str">
        <f>'3. DATA TEKNIS JALAN'!F640</f>
        <v>0+200</v>
      </c>
      <c r="G639" s="145" t="str">
        <f>'3. DATA TEKNIS JALAN'!G640</f>
        <v>0+400</v>
      </c>
      <c r="H639" s="145" t="s">
        <v>435</v>
      </c>
      <c r="I639" s="138"/>
      <c r="J639" s="138" t="str">
        <f>'Template-KONDISI'!H638</f>
        <v>S</v>
      </c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JALAN'!F641</f>
        <v>0+400</v>
      </c>
      <c r="G640" s="145" t="str">
        <f>'3. DATA TEKNIS JALAN'!G641</f>
        <v>0+600</v>
      </c>
      <c r="H640" s="145" t="s">
        <v>435</v>
      </c>
      <c r="I640" s="138"/>
      <c r="J640" s="138" t="str">
        <f>'Template-KONDISI'!H639</f>
        <v>B</v>
      </c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JALAN'!F642</f>
        <v>0+600</v>
      </c>
      <c r="G641" s="145" t="str">
        <f>'3. DATA TEKNIS JALAN'!G642</f>
        <v>0+800</v>
      </c>
      <c r="H641" s="145" t="s">
        <v>435</v>
      </c>
      <c r="I641" s="138"/>
      <c r="J641" s="138" t="str">
        <f>'Template-KONDISI'!H640</f>
        <v>B</v>
      </c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JALAN'!F643</f>
        <v>0+800</v>
      </c>
      <c r="G642" s="145" t="str">
        <f>'3. DATA TEKNIS JALAN'!G643</f>
        <v>1+000</v>
      </c>
      <c r="H642" s="145" t="s">
        <v>435</v>
      </c>
      <c r="I642" s="138"/>
      <c r="J642" s="138" t="str">
        <f>'Template-KONDISI'!H641</f>
        <v>B</v>
      </c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JALAN'!F644</f>
        <v>1+000</v>
      </c>
      <c r="G643" s="145" t="str">
        <f>'3. DATA TEKNIS JALAN'!G644</f>
        <v>1+200</v>
      </c>
      <c r="H643" s="145" t="s">
        <v>435</v>
      </c>
      <c r="I643" s="138"/>
      <c r="J643" s="138" t="str">
        <f>'Template-KONDISI'!H642</f>
        <v>B</v>
      </c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JALAN'!F645</f>
        <v>1+200</v>
      </c>
      <c r="G644" s="145" t="str">
        <f>'3. DATA TEKNIS JALAN'!G645</f>
        <v>1+400</v>
      </c>
      <c r="H644" s="145" t="s">
        <v>435</v>
      </c>
      <c r="I644" s="138"/>
      <c r="J644" s="138" t="str">
        <f>'Template-KONDISI'!H643</f>
        <v>B</v>
      </c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JALAN'!F646</f>
        <v>1+400</v>
      </c>
      <c r="G645" s="145" t="str">
        <f>'3. DATA TEKNIS JALAN'!G646</f>
        <v>1+600</v>
      </c>
      <c r="H645" s="145" t="s">
        <v>435</v>
      </c>
      <c r="I645" s="138"/>
      <c r="J645" s="138" t="str">
        <f>'Template-KONDISI'!H644</f>
        <v>B</v>
      </c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JALAN'!F647</f>
        <v>1+600</v>
      </c>
      <c r="G646" s="145" t="str">
        <f>'3. DATA TEKNIS JALAN'!G647</f>
        <v>1+800</v>
      </c>
      <c r="H646" s="145" t="s">
        <v>435</v>
      </c>
      <c r="I646" s="138"/>
      <c r="J646" s="138" t="str">
        <f>'Template-KONDISI'!H645</f>
        <v>S</v>
      </c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JALAN'!F648</f>
        <v>1+800</v>
      </c>
      <c r="G647" s="145" t="str">
        <f>'3. DATA TEKNIS JALAN'!G648</f>
        <v>2+000</v>
      </c>
      <c r="H647" s="145" t="s">
        <v>435</v>
      </c>
      <c r="I647" s="138"/>
      <c r="J647" s="138" t="str">
        <f>'Template-KONDISI'!H646</f>
        <v>S</v>
      </c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JALAN'!F649</f>
        <v>2+000</v>
      </c>
      <c r="G648" s="145" t="str">
        <f>'3. DATA TEKNIS JALAN'!G649</f>
        <v>2+170</v>
      </c>
      <c r="H648" s="145" t="s">
        <v>435</v>
      </c>
      <c r="I648" s="138"/>
      <c r="J648" s="138" t="str">
        <f>'Template-KONDISI'!H647</f>
        <v>B</v>
      </c>
      <c r="K648" s="146"/>
      <c r="L648" s="146"/>
    </row>
    <row r="649" spans="2:12" s="141" customFormat="1" ht="20.100000000000001" customHeight="1">
      <c r="B649" s="142" t="s">
        <v>1092</v>
      </c>
      <c r="C649" s="142">
        <f>'3. DATA TEKNIS JALAN'!C650</f>
        <v>1.1160000000000001</v>
      </c>
      <c r="D649" s="143" t="str">
        <f>'3. DATA TEKNIS JALAN'!D650</f>
        <v>Kalitinggar - Karangsari</v>
      </c>
      <c r="E649" s="144">
        <f>'3. DATA TEKNIS JALAN'!E650</f>
        <v>4.6900000000000004</v>
      </c>
      <c r="F649" s="145" t="str">
        <f>'3. DATA TEKNIS JALAN'!F650</f>
        <v>0+000</v>
      </c>
      <c r="G649" s="145" t="str">
        <f>'3. DATA TEKNIS JALAN'!G650</f>
        <v>0+200</v>
      </c>
      <c r="H649" s="145" t="s">
        <v>435</v>
      </c>
      <c r="I649" s="138"/>
      <c r="J649" s="138" t="str">
        <f>'Template-KONDISI'!H648</f>
        <v>S</v>
      </c>
      <c r="K649" s="146"/>
      <c r="L649" s="146"/>
    </row>
    <row r="650" spans="2:12" s="141" customFormat="1" ht="20.100000000000001" customHeight="1">
      <c r="B650" s="142"/>
      <c r="C650" s="142"/>
      <c r="D650" s="143"/>
      <c r="E650" s="144"/>
      <c r="F650" s="145" t="str">
        <f>'3. DATA TEKNIS JALAN'!F651</f>
        <v>0+200</v>
      </c>
      <c r="G650" s="145" t="str">
        <f>'3. DATA TEKNIS JALAN'!G651</f>
        <v>0+400</v>
      </c>
      <c r="H650" s="145" t="s">
        <v>435</v>
      </c>
      <c r="I650" s="138"/>
      <c r="J650" s="138" t="str">
        <f>'Template-KONDISI'!H649</f>
        <v>B</v>
      </c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JALAN'!F652</f>
        <v>0+400</v>
      </c>
      <c r="G651" s="145" t="str">
        <f>'3. DATA TEKNIS JALAN'!G652</f>
        <v>0+600</v>
      </c>
      <c r="H651" s="145" t="s">
        <v>435</v>
      </c>
      <c r="I651" s="138"/>
      <c r="J651" s="138" t="str">
        <f>'Template-KONDISI'!H650</f>
        <v>B</v>
      </c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JALAN'!F653</f>
        <v>0+600</v>
      </c>
      <c r="G652" s="145" t="str">
        <f>'3. DATA TEKNIS JALAN'!G653</f>
        <v>0+800</v>
      </c>
      <c r="H652" s="145" t="s">
        <v>435</v>
      </c>
      <c r="I652" s="138"/>
      <c r="J652" s="138" t="str">
        <f>'Template-KONDISI'!H651</f>
        <v>B</v>
      </c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JALAN'!F654</f>
        <v>0+800</v>
      </c>
      <c r="G653" s="145" t="str">
        <f>'3. DATA TEKNIS JALAN'!G654</f>
        <v>1+000</v>
      </c>
      <c r="H653" s="145" t="s">
        <v>435</v>
      </c>
      <c r="I653" s="138"/>
      <c r="J653" s="138" t="str">
        <f>'Template-KONDISI'!H652</f>
        <v>B</v>
      </c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JALAN'!F655</f>
        <v>1+000</v>
      </c>
      <c r="G654" s="145" t="str">
        <f>'3. DATA TEKNIS JALAN'!G655</f>
        <v>1+200</v>
      </c>
      <c r="H654" s="145" t="s">
        <v>435</v>
      </c>
      <c r="I654" s="138"/>
      <c r="J654" s="138" t="str">
        <f>'Template-KONDISI'!H653</f>
        <v>S</v>
      </c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JALAN'!F656</f>
        <v>1+200</v>
      </c>
      <c r="G655" s="145" t="str">
        <f>'3. DATA TEKNIS JALAN'!G656</f>
        <v>1+400</v>
      </c>
      <c r="H655" s="145" t="s">
        <v>435</v>
      </c>
      <c r="I655" s="138"/>
      <c r="J655" s="138" t="str">
        <f>'Template-KONDISI'!H654</f>
        <v>B</v>
      </c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JALAN'!F657</f>
        <v>1+400</v>
      </c>
      <c r="G656" s="145" t="str">
        <f>'3. DATA TEKNIS JALAN'!G657</f>
        <v>1+600</v>
      </c>
      <c r="H656" s="145" t="s">
        <v>435</v>
      </c>
      <c r="I656" s="138"/>
      <c r="J656" s="138" t="str">
        <f>'Template-KONDISI'!H655</f>
        <v>B</v>
      </c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JALAN'!F658</f>
        <v>1+600</v>
      </c>
      <c r="G657" s="145" t="str">
        <f>'3. DATA TEKNIS JALAN'!G658</f>
        <v>1+800</v>
      </c>
      <c r="H657" s="145" t="s">
        <v>435</v>
      </c>
      <c r="I657" s="138"/>
      <c r="J657" s="138" t="str">
        <f>'Template-KONDISI'!H656</f>
        <v>B</v>
      </c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JALAN'!F659</f>
        <v>1+800</v>
      </c>
      <c r="G658" s="145" t="str">
        <f>'3. DATA TEKNIS JALAN'!G659</f>
        <v>2+000</v>
      </c>
      <c r="H658" s="145" t="s">
        <v>435</v>
      </c>
      <c r="I658" s="138"/>
      <c r="J658" s="138" t="str">
        <f>'Template-KONDISI'!H657</f>
        <v>S</v>
      </c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JALAN'!F660</f>
        <v>2+000</v>
      </c>
      <c r="G659" s="145" t="str">
        <f>'3. DATA TEKNIS JALAN'!G660</f>
        <v>2+200</v>
      </c>
      <c r="H659" s="145" t="s">
        <v>435</v>
      </c>
      <c r="I659" s="138"/>
      <c r="J659" s="138" t="str">
        <f>'Template-KONDISI'!H658</f>
        <v>B</v>
      </c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JALAN'!F661</f>
        <v>2+200</v>
      </c>
      <c r="G660" s="145" t="str">
        <f>'3. DATA TEKNIS JALAN'!G661</f>
        <v>2+400</v>
      </c>
      <c r="H660" s="145" t="s">
        <v>435</v>
      </c>
      <c r="I660" s="138"/>
      <c r="J660" s="138" t="str">
        <f>'Template-KONDISI'!H659</f>
        <v>S</v>
      </c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JALAN'!F662</f>
        <v>2+400</v>
      </c>
      <c r="G661" s="145" t="str">
        <f>'3. DATA TEKNIS JALAN'!G662</f>
        <v>2+600</v>
      </c>
      <c r="H661" s="145" t="s">
        <v>435</v>
      </c>
      <c r="I661" s="138"/>
      <c r="J661" s="138" t="str">
        <f>'Template-KONDISI'!H660</f>
        <v>B</v>
      </c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JALAN'!F663</f>
        <v>2+600</v>
      </c>
      <c r="G662" s="145" t="str">
        <f>'3. DATA TEKNIS JALAN'!G663</f>
        <v>2+800</v>
      </c>
      <c r="H662" s="145" t="s">
        <v>435</v>
      </c>
      <c r="I662" s="138"/>
      <c r="J662" s="138" t="str">
        <f>'Template-KONDISI'!H661</f>
        <v>S</v>
      </c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JALAN'!F664</f>
        <v>2+800</v>
      </c>
      <c r="G663" s="145" t="str">
        <f>'3. DATA TEKNIS JALAN'!G664</f>
        <v>3+000</v>
      </c>
      <c r="H663" s="145" t="s">
        <v>435</v>
      </c>
      <c r="I663" s="138"/>
      <c r="J663" s="138" t="str">
        <f>'Template-KONDISI'!H662</f>
        <v>B</v>
      </c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JALAN'!F665</f>
        <v>3+000</v>
      </c>
      <c r="G664" s="145" t="str">
        <f>'3. DATA TEKNIS JALAN'!G665</f>
        <v>3+200</v>
      </c>
      <c r="H664" s="145" t="s">
        <v>435</v>
      </c>
      <c r="I664" s="138"/>
      <c r="J664" s="138" t="str">
        <f>'Template-KONDISI'!H663</f>
        <v>B</v>
      </c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JALAN'!F666</f>
        <v>3+200</v>
      </c>
      <c r="G665" s="145" t="str">
        <f>'3. DATA TEKNIS JALAN'!G666</f>
        <v>3+400</v>
      </c>
      <c r="H665" s="145" t="s">
        <v>435</v>
      </c>
      <c r="I665" s="138"/>
      <c r="J665" s="138" t="str">
        <f>'Template-KONDISI'!H664</f>
        <v>B</v>
      </c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JALAN'!F667</f>
        <v>3+400</v>
      </c>
      <c r="G666" s="145" t="str">
        <f>'3. DATA TEKNIS JALAN'!G667</f>
        <v>3+600</v>
      </c>
      <c r="H666" s="145" t="s">
        <v>435</v>
      </c>
      <c r="I666" s="138"/>
      <c r="J666" s="138" t="str">
        <f>'Template-KONDISI'!H665</f>
        <v>B</v>
      </c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JALAN'!F668</f>
        <v>3+600</v>
      </c>
      <c r="G667" s="145" t="str">
        <f>'3. DATA TEKNIS JALAN'!G668</f>
        <v>3+800</v>
      </c>
      <c r="H667" s="145" t="s">
        <v>435</v>
      </c>
      <c r="I667" s="138"/>
      <c r="J667" s="138" t="str">
        <f>'Template-KONDISI'!H666</f>
        <v>B</v>
      </c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JALAN'!F669</f>
        <v>3+800</v>
      </c>
      <c r="G668" s="145" t="str">
        <f>'3. DATA TEKNIS JALAN'!G669</f>
        <v>4+000</v>
      </c>
      <c r="H668" s="145" t="s">
        <v>435</v>
      </c>
      <c r="I668" s="138"/>
      <c r="J668" s="138" t="str">
        <f>'Template-KONDISI'!H667</f>
        <v>B</v>
      </c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JALAN'!F670</f>
        <v>4+000</v>
      </c>
      <c r="G669" s="145" t="str">
        <f>'3. DATA TEKNIS JALAN'!G670</f>
        <v>4+200</v>
      </c>
      <c r="H669" s="145" t="s">
        <v>435</v>
      </c>
      <c r="I669" s="138"/>
      <c r="J669" s="138" t="str">
        <f>'Template-KONDISI'!H668</f>
        <v>B</v>
      </c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JALAN'!F671</f>
        <v>4+200</v>
      </c>
      <c r="G670" s="145" t="str">
        <f>'3. DATA TEKNIS JALAN'!G671</f>
        <v>4+400</v>
      </c>
      <c r="H670" s="145" t="s">
        <v>435</v>
      </c>
      <c r="I670" s="138"/>
      <c r="J670" s="138" t="str">
        <f>'Template-KONDISI'!H669</f>
        <v>B</v>
      </c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JALAN'!F672</f>
        <v>4+400</v>
      </c>
      <c r="G671" s="145" t="str">
        <f>'3. DATA TEKNIS JALAN'!G672</f>
        <v>4+600</v>
      </c>
      <c r="H671" s="145" t="s">
        <v>435</v>
      </c>
      <c r="I671" s="138"/>
      <c r="J671" s="138" t="str">
        <f>'Template-KONDISI'!H670</f>
        <v>B</v>
      </c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JALAN'!F673</f>
        <v>4+600</v>
      </c>
      <c r="G672" s="145" t="str">
        <f>'3. DATA TEKNIS JALAN'!G673</f>
        <v>4+690</v>
      </c>
      <c r="H672" s="145" t="s">
        <v>435</v>
      </c>
      <c r="I672" s="138"/>
      <c r="J672" s="138" t="str">
        <f>'Template-KONDISI'!H671</f>
        <v>B</v>
      </c>
      <c r="K672" s="146"/>
      <c r="L672" s="146"/>
    </row>
    <row r="673" spans="2:12" s="141" customFormat="1" ht="20.100000000000001" customHeight="1">
      <c r="B673" s="142">
        <f>'3. DATA TEKNIS JALAN'!B674</f>
        <v>117</v>
      </c>
      <c r="C673" s="142">
        <f>'3. DATA TEKNIS JALAN'!C674</f>
        <v>1.117</v>
      </c>
      <c r="D673" s="143" t="str">
        <f>'3. DATA TEKNIS JALAN'!D674</f>
        <v>Kalitinggar - Prigi</v>
      </c>
      <c r="E673" s="144">
        <f>'3. DATA TEKNIS JALAN'!E674</f>
        <v>1.31</v>
      </c>
      <c r="F673" s="145" t="str">
        <f>'3. DATA TEKNIS JALAN'!F674</f>
        <v>0+000</v>
      </c>
      <c r="G673" s="145" t="str">
        <f>'3. DATA TEKNIS JALAN'!G674</f>
        <v>0+200</v>
      </c>
      <c r="H673" s="145" t="str">
        <f>'HITUNG SEGMEN'!J1087</f>
        <v>A</v>
      </c>
      <c r="I673" s="138"/>
      <c r="J673" s="138" t="str">
        <f>'Template-KONDISI'!H672</f>
        <v>B</v>
      </c>
      <c r="K673" s="146"/>
      <c r="L673" s="146"/>
    </row>
    <row r="674" spans="2:12" s="141" customFormat="1" ht="20.100000000000001" customHeight="1">
      <c r="B674" s="142"/>
      <c r="C674" s="142"/>
      <c r="D674" s="143"/>
      <c r="E674" s="144"/>
      <c r="F674" s="145" t="str">
        <f>'3. DATA TEKNIS JALAN'!F675</f>
        <v>0+200</v>
      </c>
      <c r="G674" s="145" t="str">
        <f>'3. DATA TEKNIS JALAN'!G675</f>
        <v>0+400</v>
      </c>
      <c r="H674" s="145" t="str">
        <f>'HITUNG SEGMEN'!J1088</f>
        <v>K</v>
      </c>
      <c r="I674" s="138"/>
      <c r="J674" s="138" t="str">
        <f>'Template-KONDISI'!H673</f>
        <v>S</v>
      </c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JALAN'!F676</f>
        <v>0+400</v>
      </c>
      <c r="G675" s="145" t="str">
        <f>'3. DATA TEKNIS JALAN'!G676</f>
        <v>0+600</v>
      </c>
      <c r="H675" s="145" t="str">
        <f>'HITUNG SEGMEN'!J1089</f>
        <v>A</v>
      </c>
      <c r="I675" s="138"/>
      <c r="J675" s="138" t="str">
        <f>'Template-KONDISI'!H674</f>
        <v>S</v>
      </c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JALAN'!F677</f>
        <v>0+600</v>
      </c>
      <c r="G676" s="145" t="str">
        <f>'3. DATA TEKNIS JALAN'!G677</f>
        <v>0+800</v>
      </c>
      <c r="H676" s="145" t="str">
        <f>'HITUNG SEGMEN'!J1090</f>
        <v>A</v>
      </c>
      <c r="I676" s="138"/>
      <c r="J676" s="138" t="str">
        <f>'Template-KONDISI'!H675</f>
        <v>RB</v>
      </c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JALAN'!F678</f>
        <v>0+800</v>
      </c>
      <c r="G677" s="145" t="str">
        <f>'3. DATA TEKNIS JALAN'!G678</f>
        <v>1+000</v>
      </c>
      <c r="H677" s="145" t="str">
        <f>'HITUNG SEGMEN'!J1091</f>
        <v>A</v>
      </c>
      <c r="I677" s="138"/>
      <c r="J677" s="138" t="str">
        <f>'Template-KONDISI'!H676</f>
        <v>RR</v>
      </c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JALAN'!F679</f>
        <v>1+000</v>
      </c>
      <c r="G678" s="145" t="str">
        <f>'3. DATA TEKNIS JALAN'!G679</f>
        <v>1+200</v>
      </c>
      <c r="H678" s="145" t="str">
        <f>'HITUNG SEGMEN'!J1092</f>
        <v>A</v>
      </c>
      <c r="I678" s="138"/>
      <c r="J678" s="138" t="str">
        <f>'Template-KONDISI'!H677</f>
        <v>B</v>
      </c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JALAN'!F680</f>
        <v>1+200</v>
      </c>
      <c r="G679" s="145" t="str">
        <f>'3. DATA TEKNIS JALAN'!G680</f>
        <v>1+310</v>
      </c>
      <c r="H679" s="145" t="str">
        <f>'HITUNG SEGMEN'!J1093</f>
        <v>A</v>
      </c>
      <c r="I679" s="138"/>
      <c r="J679" s="138" t="str">
        <f>'Template-KONDISI'!H678</f>
        <v>S</v>
      </c>
      <c r="K679" s="146"/>
      <c r="L679" s="146"/>
    </row>
    <row r="680" spans="2:12" s="141" customFormat="1" ht="20.100000000000001" customHeight="1">
      <c r="B680" s="142">
        <f>'3. DATA TEKNIS JALAN'!B681</f>
        <v>118</v>
      </c>
      <c r="C680" s="142">
        <f>'3. DATA TEKNIS JALAN'!C681</f>
        <v>1.1180000000000001</v>
      </c>
      <c r="D680" s="143" t="str">
        <f>'3. DATA TEKNIS JALAN'!D681</f>
        <v>Kalitinggar - Mipiran</v>
      </c>
      <c r="E680" s="144">
        <f>'3. DATA TEKNIS JALAN'!E681</f>
        <v>2.41</v>
      </c>
      <c r="F680" s="145" t="str">
        <f>'3. DATA TEKNIS JALAN'!F681</f>
        <v>0+000</v>
      </c>
      <c r="G680" s="145" t="str">
        <f>'3. DATA TEKNIS JALAN'!G681</f>
        <v>0+200</v>
      </c>
      <c r="H680" s="145" t="str">
        <f>'HITUNG SEGMEN'!J1096</f>
        <v>A</v>
      </c>
      <c r="I680" s="138"/>
      <c r="J680" s="138" t="str">
        <f>'Template-KONDISI'!H679</f>
        <v>S</v>
      </c>
      <c r="K680" s="146"/>
      <c r="L680" s="146"/>
    </row>
    <row r="681" spans="2:12" s="141" customFormat="1" ht="20.100000000000001" customHeight="1">
      <c r="B681" s="142"/>
      <c r="C681" s="142"/>
      <c r="D681" s="143"/>
      <c r="E681" s="144"/>
      <c r="F681" s="145" t="str">
        <f>'3. DATA TEKNIS JALAN'!F682</f>
        <v>0+200</v>
      </c>
      <c r="G681" s="145" t="str">
        <f>'3. DATA TEKNIS JALAN'!G682</f>
        <v>0+400</v>
      </c>
      <c r="H681" s="145" t="str">
        <f>'HITUNG SEGMEN'!J1097</f>
        <v>A</v>
      </c>
      <c r="I681" s="138"/>
      <c r="J681" s="138" t="str">
        <f>'Template-KONDISI'!H680</f>
        <v>B</v>
      </c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JALAN'!F683</f>
        <v>0+400</v>
      </c>
      <c r="G682" s="145" t="str">
        <f>'3. DATA TEKNIS JALAN'!G683</f>
        <v>0+600</v>
      </c>
      <c r="H682" s="145" t="str">
        <f>'HITUNG SEGMEN'!J1098</f>
        <v>A</v>
      </c>
      <c r="I682" s="138"/>
      <c r="J682" s="138" t="str">
        <f>'Template-KONDISI'!H681</f>
        <v>S</v>
      </c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JALAN'!F684</f>
        <v>0+600</v>
      </c>
      <c r="G683" s="145" t="str">
        <f>'3. DATA TEKNIS JALAN'!G684</f>
        <v>0+800</v>
      </c>
      <c r="H683" s="145" t="str">
        <f>'HITUNG SEGMEN'!J1099</f>
        <v>A</v>
      </c>
      <c r="I683" s="138"/>
      <c r="J683" s="138" t="str">
        <f>'Template-KONDISI'!H682</f>
        <v>S</v>
      </c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JALAN'!F685</f>
        <v>0+800</v>
      </c>
      <c r="G684" s="145" t="str">
        <f>'3. DATA TEKNIS JALAN'!G685</f>
        <v>1+000</v>
      </c>
      <c r="H684" s="145" t="str">
        <f>'HITUNG SEGMEN'!J1100</f>
        <v>A</v>
      </c>
      <c r="I684" s="138"/>
      <c r="J684" s="138" t="str">
        <f>'Template-KONDISI'!H683</f>
        <v>S</v>
      </c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JALAN'!F686</f>
        <v>1+000</v>
      </c>
      <c r="G685" s="145" t="str">
        <f>'3. DATA TEKNIS JALAN'!G686</f>
        <v>1+200</v>
      </c>
      <c r="H685" s="145" t="str">
        <f>'HITUNG SEGMEN'!J1101</f>
        <v>A</v>
      </c>
      <c r="I685" s="138"/>
      <c r="J685" s="138" t="str">
        <f>'Template-KONDISI'!H684</f>
        <v>B</v>
      </c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JALAN'!F687</f>
        <v>1+200</v>
      </c>
      <c r="G686" s="145" t="str">
        <f>'3. DATA TEKNIS JALAN'!G687</f>
        <v>1+400</v>
      </c>
      <c r="H686" s="145" t="str">
        <f>'HITUNG SEGMEN'!J1102</f>
        <v>A</v>
      </c>
      <c r="I686" s="138"/>
      <c r="J686" s="138" t="str">
        <f>'Template-KONDISI'!H685</f>
        <v>S</v>
      </c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JALAN'!F688</f>
        <v>1+400</v>
      </c>
      <c r="G687" s="145" t="str">
        <f>'3. DATA TEKNIS JALAN'!G688</f>
        <v>1+600</v>
      </c>
      <c r="H687" s="145" t="str">
        <f>'HITUNG SEGMEN'!J1103</f>
        <v>A</v>
      </c>
      <c r="I687" s="138"/>
      <c r="J687" s="138" t="str">
        <f>'Template-KONDISI'!H686</f>
        <v>S</v>
      </c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JALAN'!F689</f>
        <v>1+600</v>
      </c>
      <c r="G688" s="145" t="str">
        <f>'3. DATA TEKNIS JALAN'!G689</f>
        <v>1+800</v>
      </c>
      <c r="H688" s="145" t="str">
        <f>'HITUNG SEGMEN'!J1104</f>
        <v>A</v>
      </c>
      <c r="I688" s="138"/>
      <c r="J688" s="138" t="str">
        <f>'Template-KONDISI'!H687</f>
        <v>S</v>
      </c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JALAN'!F690</f>
        <v>1+800</v>
      </c>
      <c r="G689" s="145" t="str">
        <f>'3. DATA TEKNIS JALAN'!G690</f>
        <v>2+000</v>
      </c>
      <c r="H689" s="145" t="str">
        <f>'HITUNG SEGMEN'!J1105</f>
        <v>A</v>
      </c>
      <c r="I689" s="138"/>
      <c r="J689" s="138" t="str">
        <f>'Template-KONDISI'!H688</f>
        <v>B</v>
      </c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JALAN'!F691</f>
        <v>2+000</v>
      </c>
      <c r="G690" s="145" t="str">
        <f>'3. DATA TEKNIS JALAN'!G691</f>
        <v>2+200</v>
      </c>
      <c r="H690" s="145" t="str">
        <f>'HITUNG SEGMEN'!J1106</f>
        <v>A</v>
      </c>
      <c r="I690" s="138"/>
      <c r="J690" s="138" t="str">
        <f>'Template-KONDISI'!H689</f>
        <v>B</v>
      </c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JALAN'!F692</f>
        <v>2+200</v>
      </c>
      <c r="G691" s="145" t="str">
        <f>'3. DATA TEKNIS JALAN'!G692</f>
        <v>2+400</v>
      </c>
      <c r="H691" s="145" t="str">
        <f>'HITUNG SEGMEN'!J1107</f>
        <v>A</v>
      </c>
      <c r="I691" s="138"/>
      <c r="J691" s="138" t="str">
        <f>'Template-KONDISI'!H690</f>
        <v>B</v>
      </c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JALAN'!F693</f>
        <v>2+400</v>
      </c>
      <c r="G692" s="145" t="str">
        <f>'3. DATA TEKNIS JALAN'!G693</f>
        <v>2+410</v>
      </c>
      <c r="H692" s="145" t="str">
        <f>'HITUNG SEGMEN'!J1108</f>
        <v>A</v>
      </c>
      <c r="I692" s="138"/>
      <c r="J692" s="138" t="str">
        <f>'Template-KONDISI'!H691</f>
        <v>B</v>
      </c>
      <c r="K692" s="146"/>
      <c r="L692" s="146"/>
    </row>
    <row r="693" spans="2:12" s="141" customFormat="1" ht="20.100000000000001" customHeight="1">
      <c r="B693" s="142">
        <f>'3. DATA TEKNIS JALAN'!B694</f>
        <v>119</v>
      </c>
      <c r="C693" s="142">
        <f>'3. DATA TEKNIS JALAN'!C694</f>
        <v>1.119</v>
      </c>
      <c r="D693" s="143" t="str">
        <f>'3. DATA TEKNIS JALAN'!D694</f>
        <v>Karanggambas - Mipiran</v>
      </c>
      <c r="E693" s="144">
        <f>'3. DATA TEKNIS JALAN'!E694</f>
        <v>1.1100000000000001</v>
      </c>
      <c r="F693" s="145" t="str">
        <f>'3. DATA TEKNIS JALAN'!F694</f>
        <v>0+000</v>
      </c>
      <c r="G693" s="145" t="str">
        <f>'3. DATA TEKNIS JALAN'!G694</f>
        <v>0+200</v>
      </c>
      <c r="H693" s="145" t="s">
        <v>435</v>
      </c>
      <c r="I693" s="138"/>
      <c r="J693" s="138" t="str">
        <f>'Template-KONDISI'!H692</f>
        <v>B</v>
      </c>
      <c r="K693" s="146"/>
      <c r="L693" s="146"/>
    </row>
    <row r="694" spans="2:12" s="141" customFormat="1" ht="20.100000000000001" customHeight="1">
      <c r="B694" s="142"/>
      <c r="C694" s="142"/>
      <c r="D694" s="143"/>
      <c r="E694" s="144"/>
      <c r="F694" s="145" t="str">
        <f>'3. DATA TEKNIS JALAN'!F695</f>
        <v>0+200</v>
      </c>
      <c r="G694" s="145" t="str">
        <f>'3. DATA TEKNIS JALAN'!G695</f>
        <v>0+400</v>
      </c>
      <c r="H694" s="145" t="s">
        <v>435</v>
      </c>
      <c r="I694" s="138"/>
      <c r="J694" s="138" t="str">
        <f>'Template-KONDISI'!H693</f>
        <v>B</v>
      </c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JALAN'!F696</f>
        <v>0+400</v>
      </c>
      <c r="G695" s="145" t="str">
        <f>'3. DATA TEKNIS JALAN'!G696</f>
        <v>0+600</v>
      </c>
      <c r="H695" s="145" t="s">
        <v>435</v>
      </c>
      <c r="I695" s="138"/>
      <c r="J695" s="138" t="str">
        <f>'Template-KONDISI'!H694</f>
        <v>B</v>
      </c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JALAN'!F697</f>
        <v>0+600</v>
      </c>
      <c r="G696" s="145" t="str">
        <f>'3. DATA TEKNIS JALAN'!G697</f>
        <v>0+800</v>
      </c>
      <c r="H696" s="145" t="s">
        <v>435</v>
      </c>
      <c r="I696" s="138"/>
      <c r="J696" s="138" t="str">
        <f>'Template-KONDISI'!H695</f>
        <v>B</v>
      </c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JALAN'!F698</f>
        <v>0+800</v>
      </c>
      <c r="G697" s="145" t="str">
        <f>'3. DATA TEKNIS JALAN'!G698</f>
        <v>1+000</v>
      </c>
      <c r="H697" s="145" t="s">
        <v>435</v>
      </c>
      <c r="I697" s="138"/>
      <c r="J697" s="138" t="str">
        <f>'Template-KONDISI'!H696</f>
        <v>B</v>
      </c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JALAN'!F699</f>
        <v>1+000</v>
      </c>
      <c r="G698" s="145" t="str">
        <f>'3. DATA TEKNIS JALAN'!G699</f>
        <v>1+110</v>
      </c>
      <c r="H698" s="145" t="s">
        <v>435</v>
      </c>
      <c r="I698" s="138"/>
      <c r="J698" s="138" t="str">
        <f>'Template-KONDISI'!H697</f>
        <v>B</v>
      </c>
      <c r="K698" s="146"/>
      <c r="L698" s="146"/>
    </row>
    <row r="699" spans="2:12" s="141" customFormat="1" ht="20.100000000000001" customHeight="1">
      <c r="B699" s="142">
        <f>'3. DATA TEKNIS JALAN'!B700</f>
        <v>120</v>
      </c>
      <c r="C699" s="142" t="str">
        <f>'3. DATA TEKNIS JALAN'!C700</f>
        <v>1.120</v>
      </c>
      <c r="D699" s="143" t="str">
        <f>'3. DATA TEKNIS JALAN'!D700</f>
        <v>Bojanegara - Klapasawit</v>
      </c>
      <c r="E699" s="144">
        <f>'3. DATA TEKNIS JALAN'!E700</f>
        <v>1.75</v>
      </c>
      <c r="F699" s="145" t="str">
        <f>'3. DATA TEKNIS JALAN'!F700</f>
        <v>0+000</v>
      </c>
      <c r="G699" s="145" t="str">
        <f>'3. DATA TEKNIS JALAN'!G700</f>
        <v>0+200</v>
      </c>
      <c r="H699" s="145" t="s">
        <v>435</v>
      </c>
      <c r="I699" s="138"/>
      <c r="J699" s="138" t="str">
        <f>'Template-KONDISI'!H698</f>
        <v>B</v>
      </c>
      <c r="K699" s="146"/>
      <c r="L699" s="146"/>
    </row>
    <row r="700" spans="2:12" s="141" customFormat="1" ht="20.100000000000001" customHeight="1">
      <c r="B700" s="142"/>
      <c r="C700" s="142"/>
      <c r="D700" s="143"/>
      <c r="E700" s="144"/>
      <c r="F700" s="145" t="str">
        <f>'3. DATA TEKNIS JALAN'!F701</f>
        <v>0+200</v>
      </c>
      <c r="G700" s="145" t="str">
        <f>'3. DATA TEKNIS JALAN'!G701</f>
        <v>0+400</v>
      </c>
      <c r="H700" s="145" t="s">
        <v>435</v>
      </c>
      <c r="I700" s="138"/>
      <c r="J700" s="138" t="str">
        <f>'Template-KONDISI'!H699</f>
        <v>B</v>
      </c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JALAN'!F702</f>
        <v>0+400</v>
      </c>
      <c r="G701" s="145" t="str">
        <f>'3. DATA TEKNIS JALAN'!G702</f>
        <v>0+600</v>
      </c>
      <c r="H701" s="145" t="s">
        <v>435</v>
      </c>
      <c r="I701" s="138"/>
      <c r="J701" s="138" t="str">
        <f>'Template-KONDISI'!H700</f>
        <v>B</v>
      </c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JALAN'!F703</f>
        <v>0+600</v>
      </c>
      <c r="G702" s="145" t="str">
        <f>'3. DATA TEKNIS JALAN'!G703</f>
        <v>0+800</v>
      </c>
      <c r="H702" s="145" t="s">
        <v>435</v>
      </c>
      <c r="I702" s="138"/>
      <c r="J702" s="138" t="str">
        <f>'Template-KONDISI'!H701</f>
        <v>B</v>
      </c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JALAN'!F704</f>
        <v>0+800</v>
      </c>
      <c r="G703" s="145" t="str">
        <f>'3. DATA TEKNIS JALAN'!G704</f>
        <v>1+000</v>
      </c>
      <c r="H703" s="145" t="s">
        <v>435</v>
      </c>
      <c r="I703" s="138"/>
      <c r="J703" s="138" t="str">
        <f>'Template-KONDISI'!H702</f>
        <v>B</v>
      </c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JALAN'!F705</f>
        <v>1+000</v>
      </c>
      <c r="G704" s="145" t="str">
        <f>'3. DATA TEKNIS JALAN'!G705</f>
        <v>1+200</v>
      </c>
      <c r="H704" s="145" t="s">
        <v>435</v>
      </c>
      <c r="I704" s="138"/>
      <c r="J704" s="138" t="str">
        <f>'Template-KONDISI'!H703</f>
        <v>B</v>
      </c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JALAN'!F706</f>
        <v>1+200</v>
      </c>
      <c r="G705" s="145" t="str">
        <f>'3. DATA TEKNIS JALAN'!G706</f>
        <v>1+400</v>
      </c>
      <c r="H705" s="145" t="s">
        <v>435</v>
      </c>
      <c r="I705" s="138"/>
      <c r="J705" s="138" t="str">
        <f>'Template-KONDISI'!H704</f>
        <v>B</v>
      </c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JALAN'!F707</f>
        <v>1+400</v>
      </c>
      <c r="G706" s="145" t="str">
        <f>'3. DATA TEKNIS JALAN'!G707</f>
        <v>1+600</v>
      </c>
      <c r="H706" s="145" t="s">
        <v>435</v>
      </c>
      <c r="I706" s="138"/>
      <c r="J706" s="138" t="str">
        <f>'Template-KONDISI'!H705</f>
        <v>B</v>
      </c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JALAN'!F708</f>
        <v>1+600</v>
      </c>
      <c r="G707" s="145" t="str">
        <f>'3. DATA TEKNIS JALAN'!G708</f>
        <v>1+750</v>
      </c>
      <c r="H707" s="145" t="s">
        <v>435</v>
      </c>
      <c r="I707" s="138"/>
      <c r="J707" s="138" t="str">
        <f>'Template-KONDISI'!H706</f>
        <v>S</v>
      </c>
      <c r="K707" s="146"/>
      <c r="L707" s="146"/>
    </row>
    <row r="708" spans="2:12" s="141" customFormat="1" ht="20.100000000000001" customHeight="1">
      <c r="B708" s="142">
        <f>'3. DATA TEKNIS JALAN'!B709</f>
        <v>121</v>
      </c>
      <c r="C708" s="142">
        <f>'3. DATA TEKNIS JALAN'!C709</f>
        <v>1.121</v>
      </c>
      <c r="D708" s="143" t="str">
        <f>'3. DATA TEKNIS JALAN'!D709</f>
        <v>Padamara - Karangjambe</v>
      </c>
      <c r="E708" s="144">
        <f>'3. DATA TEKNIS JALAN'!E709</f>
        <v>1.68</v>
      </c>
      <c r="F708" s="145" t="str">
        <f>'3. DATA TEKNIS JALAN'!F709</f>
        <v>0+000</v>
      </c>
      <c r="G708" s="145" t="str">
        <f>'3. DATA TEKNIS JALAN'!G709</f>
        <v>0+200</v>
      </c>
      <c r="H708" s="145" t="s">
        <v>435</v>
      </c>
      <c r="I708" s="138"/>
      <c r="J708" s="138" t="str">
        <f>'Template-KONDISI'!H707</f>
        <v>S</v>
      </c>
      <c r="K708" s="146"/>
      <c r="L708" s="146"/>
    </row>
    <row r="709" spans="2:12" s="141" customFormat="1" ht="20.100000000000001" customHeight="1">
      <c r="B709" s="142"/>
      <c r="C709" s="142"/>
      <c r="D709" s="143"/>
      <c r="E709" s="144"/>
      <c r="F709" s="145" t="str">
        <f>'3. DATA TEKNIS JALAN'!F710</f>
        <v>0+200</v>
      </c>
      <c r="G709" s="145" t="str">
        <f>'3. DATA TEKNIS JALAN'!G710</f>
        <v>0+400</v>
      </c>
      <c r="H709" s="145" t="s">
        <v>435</v>
      </c>
      <c r="I709" s="138"/>
      <c r="J709" s="138" t="str">
        <f>'Template-KONDISI'!H708</f>
        <v>B</v>
      </c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JALAN'!F711</f>
        <v>0+400</v>
      </c>
      <c r="G710" s="145" t="str">
        <f>'3. DATA TEKNIS JALAN'!G711</f>
        <v>0+600</v>
      </c>
      <c r="H710" s="145" t="s">
        <v>435</v>
      </c>
      <c r="I710" s="138"/>
      <c r="J710" s="138" t="str">
        <f>'Template-KONDISI'!H709</f>
        <v>S</v>
      </c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JALAN'!F712</f>
        <v>0+600</v>
      </c>
      <c r="G711" s="145" t="str">
        <f>'3. DATA TEKNIS JALAN'!G712</f>
        <v>0+800</v>
      </c>
      <c r="H711" s="145" t="s">
        <v>435</v>
      </c>
      <c r="I711" s="138"/>
      <c r="J711" s="138" t="str">
        <f>'Template-KONDISI'!H710</f>
        <v>S</v>
      </c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JALAN'!F713</f>
        <v>0+800</v>
      </c>
      <c r="G712" s="145" t="str">
        <f>'3. DATA TEKNIS JALAN'!G713</f>
        <v>1+000</v>
      </c>
      <c r="H712" s="145" t="s">
        <v>435</v>
      </c>
      <c r="I712" s="138"/>
      <c r="J712" s="138" t="str">
        <f>'Template-KONDISI'!H711</f>
        <v>B</v>
      </c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JALAN'!F714</f>
        <v>1+000</v>
      </c>
      <c r="G713" s="145" t="str">
        <f>'3. DATA TEKNIS JALAN'!G714</f>
        <v>1+200</v>
      </c>
      <c r="H713" s="145" t="s">
        <v>435</v>
      </c>
      <c r="I713" s="138"/>
      <c r="J713" s="138" t="str">
        <f>'Template-KONDISI'!H712</f>
        <v>S</v>
      </c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JALAN'!F715</f>
        <v>1+200</v>
      </c>
      <c r="G714" s="145" t="str">
        <f>'3. DATA TEKNIS JALAN'!G715</f>
        <v>1+400</v>
      </c>
      <c r="H714" s="145" t="s">
        <v>435</v>
      </c>
      <c r="I714" s="138"/>
      <c r="J714" s="138" t="str">
        <f>'Template-KONDISI'!H713</f>
        <v>S</v>
      </c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JALAN'!F716</f>
        <v>1+400</v>
      </c>
      <c r="G715" s="145" t="str">
        <f>'3. DATA TEKNIS JALAN'!G716</f>
        <v>1+600</v>
      </c>
      <c r="H715" s="145" t="s">
        <v>435</v>
      </c>
      <c r="I715" s="138"/>
      <c r="J715" s="138" t="str">
        <f>'Template-KONDISI'!H714</f>
        <v>S</v>
      </c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JALAN'!F717</f>
        <v>1+600</v>
      </c>
      <c r="G716" s="145" t="str">
        <f>'3. DATA TEKNIS JALAN'!G717</f>
        <v>1+680</v>
      </c>
      <c r="H716" s="145" t="s">
        <v>435</v>
      </c>
      <c r="I716" s="138"/>
      <c r="J716" s="138" t="str">
        <f>'Template-KONDISI'!H715</f>
        <v>B</v>
      </c>
      <c r="K716" s="146"/>
      <c r="L716" s="146"/>
    </row>
    <row r="717" spans="2:12" s="141" customFormat="1" ht="20.100000000000001" customHeight="1">
      <c r="B717" s="142" t="str">
        <f>'3. DATA TEKNIS JALAN'!B718</f>
        <v>122</v>
      </c>
      <c r="C717" s="142">
        <f>'3. DATA TEKNIS JALAN'!C718</f>
        <v>1.1220000000000001</v>
      </c>
      <c r="D717" s="143" t="str">
        <f>'3. DATA TEKNIS JALAN'!D718</f>
        <v>Komplek Perum. Bojanegara</v>
      </c>
      <c r="E717" s="144">
        <f>'3. DATA TEKNIS JALAN'!E718</f>
        <v>0.52</v>
      </c>
      <c r="F717" s="145" t="str">
        <f>'3. DATA TEKNIS JALAN'!F718</f>
        <v>0+000</v>
      </c>
      <c r="G717" s="145" t="str">
        <f>'3. DATA TEKNIS JALAN'!G718</f>
        <v>0+200</v>
      </c>
      <c r="H717" s="145" t="s">
        <v>435</v>
      </c>
      <c r="I717" s="138"/>
      <c r="J717" s="138" t="str">
        <f>'Template-KONDISI'!H716</f>
        <v>B</v>
      </c>
      <c r="K717" s="146"/>
      <c r="L717" s="146"/>
    </row>
    <row r="718" spans="2:12" s="141" customFormat="1" ht="20.100000000000001" customHeight="1">
      <c r="B718" s="142"/>
      <c r="C718" s="142"/>
      <c r="D718" s="143"/>
      <c r="E718" s="144"/>
      <c r="F718" s="145" t="str">
        <f>'3. DATA TEKNIS JALAN'!F719</f>
        <v>0+200</v>
      </c>
      <c r="G718" s="145" t="str">
        <f>'3. DATA TEKNIS JALAN'!G719</f>
        <v>0+400</v>
      </c>
      <c r="H718" s="145" t="s">
        <v>435</v>
      </c>
      <c r="I718" s="138"/>
      <c r="J718" s="138" t="str">
        <f>'Template-KONDISI'!H717</f>
        <v>B</v>
      </c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JALAN'!F720</f>
        <v>0+400</v>
      </c>
      <c r="G719" s="145" t="str">
        <f>'3. DATA TEKNIS JALAN'!G720</f>
        <v>0+520</v>
      </c>
      <c r="H719" s="145" t="s">
        <v>435</v>
      </c>
      <c r="I719" s="138"/>
      <c r="J719" s="138" t="str">
        <f>'Template-KONDISI'!H718</f>
        <v>B</v>
      </c>
      <c r="K719" s="146"/>
      <c r="L719" s="146"/>
    </row>
    <row r="720" spans="2:12" s="141" customFormat="1" ht="20.100000000000001" customHeight="1">
      <c r="B720" s="142">
        <f>'3. DATA TEKNIS JALAN'!B721</f>
        <v>123</v>
      </c>
      <c r="C720" s="142">
        <f>'3. DATA TEKNIS JALAN'!C721</f>
        <v>1.123</v>
      </c>
      <c r="D720" s="143" t="str">
        <f>'3. DATA TEKNIS JALAN'!D721</f>
        <v>Purbalingga - Kutasari</v>
      </c>
      <c r="E720" s="144">
        <f>'3. DATA TEKNIS JALAN'!E721</f>
        <v>4.5199999999999996</v>
      </c>
      <c r="F720" s="145" t="str">
        <f>'3. DATA TEKNIS JALAN'!F721</f>
        <v>0+000</v>
      </c>
      <c r="G720" s="145" t="str">
        <f>'3. DATA TEKNIS JALAN'!G721</f>
        <v>0+200</v>
      </c>
      <c r="H720" s="145" t="s">
        <v>435</v>
      </c>
      <c r="I720" s="138"/>
      <c r="J720" s="138" t="str">
        <f>'Template-KONDISI'!H719</f>
        <v>RS</v>
      </c>
      <c r="K720" s="146"/>
      <c r="L720" s="146"/>
    </row>
    <row r="721" spans="2:12" s="141" customFormat="1" ht="20.100000000000001" customHeight="1">
      <c r="B721" s="142"/>
      <c r="C721" s="142"/>
      <c r="D721" s="143"/>
      <c r="E721" s="144"/>
      <c r="F721" s="145" t="str">
        <f>'3. DATA TEKNIS JALAN'!F722</f>
        <v>0+200</v>
      </c>
      <c r="G721" s="145" t="str">
        <f>'3. DATA TEKNIS JALAN'!G722</f>
        <v>0+400</v>
      </c>
      <c r="H721" s="145" t="s">
        <v>435</v>
      </c>
      <c r="I721" s="138"/>
      <c r="J721" s="138" t="str">
        <f>'Template-KONDISI'!H720</f>
        <v>S</v>
      </c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JALAN'!F723</f>
        <v>0+400</v>
      </c>
      <c r="G722" s="145" t="str">
        <f>'3. DATA TEKNIS JALAN'!G723</f>
        <v>0+600</v>
      </c>
      <c r="H722" s="145" t="s">
        <v>435</v>
      </c>
      <c r="I722" s="138"/>
      <c r="J722" s="138" t="str">
        <f>'Template-KONDISI'!H721</f>
        <v>S</v>
      </c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JALAN'!F724</f>
        <v>0+600</v>
      </c>
      <c r="G723" s="145" t="str">
        <f>'3. DATA TEKNIS JALAN'!G724</f>
        <v>0+800</v>
      </c>
      <c r="H723" s="145" t="s">
        <v>435</v>
      </c>
      <c r="I723" s="138"/>
      <c r="J723" s="138" t="str">
        <f>'Template-KONDISI'!H722</f>
        <v>B</v>
      </c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JALAN'!F725</f>
        <v>0+800</v>
      </c>
      <c r="G724" s="145" t="str">
        <f>'3. DATA TEKNIS JALAN'!G725</f>
        <v>1+000</v>
      </c>
      <c r="H724" s="145" t="s">
        <v>435</v>
      </c>
      <c r="I724" s="138"/>
      <c r="J724" s="138" t="str">
        <f>'Template-KONDISI'!H723</f>
        <v>B</v>
      </c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JALAN'!F726</f>
        <v>1+000</v>
      </c>
      <c r="G725" s="145" t="str">
        <f>'3. DATA TEKNIS JALAN'!G726</f>
        <v>1+200</v>
      </c>
      <c r="H725" s="145" t="s">
        <v>435</v>
      </c>
      <c r="I725" s="138"/>
      <c r="J725" s="138" t="str">
        <f>'Template-KONDISI'!H724</f>
        <v>B</v>
      </c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JALAN'!F727</f>
        <v>1+200</v>
      </c>
      <c r="G726" s="145" t="str">
        <f>'3. DATA TEKNIS JALAN'!G727</f>
        <v>1+400</v>
      </c>
      <c r="H726" s="145" t="s">
        <v>435</v>
      </c>
      <c r="I726" s="138"/>
      <c r="J726" s="138" t="str">
        <f>'Template-KONDISI'!H725</f>
        <v>B</v>
      </c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JALAN'!F728</f>
        <v>1+400</v>
      </c>
      <c r="G727" s="145" t="str">
        <f>'3. DATA TEKNIS JALAN'!G728</f>
        <v>1+600</v>
      </c>
      <c r="H727" s="145" t="s">
        <v>435</v>
      </c>
      <c r="I727" s="138"/>
      <c r="J727" s="138" t="str">
        <f>'Template-KONDISI'!H726</f>
        <v>B</v>
      </c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JALAN'!F729</f>
        <v>1+600</v>
      </c>
      <c r="G728" s="145" t="str">
        <f>'3. DATA TEKNIS JALAN'!G729</f>
        <v>1+800</v>
      </c>
      <c r="H728" s="145" t="s">
        <v>435</v>
      </c>
      <c r="I728" s="138"/>
      <c r="J728" s="138" t="str">
        <f>'Template-KONDISI'!H727</f>
        <v>B</v>
      </c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JALAN'!F730</f>
        <v>1+800</v>
      </c>
      <c r="G729" s="145" t="str">
        <f>'3. DATA TEKNIS JALAN'!G730</f>
        <v>2+000</v>
      </c>
      <c r="H729" s="145" t="s">
        <v>435</v>
      </c>
      <c r="I729" s="138"/>
      <c r="J729" s="138" t="str">
        <f>'Template-KONDISI'!H728</f>
        <v>B</v>
      </c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JALAN'!F731</f>
        <v>2+000</v>
      </c>
      <c r="G730" s="145" t="str">
        <f>'3. DATA TEKNIS JALAN'!G731</f>
        <v>2+200</v>
      </c>
      <c r="H730" s="145" t="s">
        <v>435</v>
      </c>
      <c r="I730" s="138"/>
      <c r="J730" s="138" t="str">
        <f>'Template-KONDISI'!H729</f>
        <v>B</v>
      </c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JALAN'!F732</f>
        <v>2+200</v>
      </c>
      <c r="G731" s="145" t="str">
        <f>'3. DATA TEKNIS JALAN'!G732</f>
        <v>2+400</v>
      </c>
      <c r="H731" s="145" t="s">
        <v>435</v>
      </c>
      <c r="I731" s="138"/>
      <c r="J731" s="138" t="str">
        <f>'Template-KONDISI'!H730</f>
        <v>B</v>
      </c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JALAN'!F733</f>
        <v>2+400</v>
      </c>
      <c r="G732" s="145" t="str">
        <f>'3. DATA TEKNIS JALAN'!G733</f>
        <v>2+600</v>
      </c>
      <c r="H732" s="145" t="s">
        <v>435</v>
      </c>
      <c r="I732" s="138"/>
      <c r="J732" s="138" t="str">
        <f>'Template-KONDISI'!H731</f>
        <v>B</v>
      </c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JALAN'!F734</f>
        <v>2+600</v>
      </c>
      <c r="G733" s="145" t="str">
        <f>'3. DATA TEKNIS JALAN'!G734</f>
        <v>2+800</v>
      </c>
      <c r="H733" s="145" t="s">
        <v>435</v>
      </c>
      <c r="I733" s="138"/>
      <c r="J733" s="138" t="str">
        <f>'Template-KONDISI'!H732</f>
        <v>B</v>
      </c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JALAN'!F735</f>
        <v>2+800</v>
      </c>
      <c r="G734" s="145" t="str">
        <f>'3. DATA TEKNIS JALAN'!G735</f>
        <v>3+000</v>
      </c>
      <c r="H734" s="145" t="s">
        <v>435</v>
      </c>
      <c r="I734" s="138"/>
      <c r="J734" s="138" t="str">
        <f>'Template-KONDISI'!H733</f>
        <v>B</v>
      </c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JALAN'!F736</f>
        <v>3+000</v>
      </c>
      <c r="G735" s="145" t="str">
        <f>'3. DATA TEKNIS JALAN'!G736</f>
        <v>3+200</v>
      </c>
      <c r="H735" s="145" t="s">
        <v>435</v>
      </c>
      <c r="I735" s="138"/>
      <c r="J735" s="138" t="str">
        <f>'Template-KONDISI'!H734</f>
        <v>B</v>
      </c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JALAN'!F737</f>
        <v>3+200</v>
      </c>
      <c r="G736" s="145" t="str">
        <f>'3. DATA TEKNIS JALAN'!G737</f>
        <v>3+400</v>
      </c>
      <c r="H736" s="145" t="s">
        <v>435</v>
      </c>
      <c r="I736" s="138"/>
      <c r="J736" s="138" t="str">
        <f>'Template-KONDISI'!H735</f>
        <v>B</v>
      </c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JALAN'!F738</f>
        <v>3+400</v>
      </c>
      <c r="G737" s="145" t="str">
        <f>'3. DATA TEKNIS JALAN'!G738</f>
        <v>3+600</v>
      </c>
      <c r="H737" s="145" t="s">
        <v>435</v>
      </c>
      <c r="I737" s="138"/>
      <c r="J737" s="138" t="str">
        <f>'Template-KONDISI'!H736</f>
        <v>B</v>
      </c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JALAN'!F739</f>
        <v>3+600</v>
      </c>
      <c r="G738" s="145" t="str">
        <f>'3. DATA TEKNIS JALAN'!G739</f>
        <v>3+800</v>
      </c>
      <c r="H738" s="145" t="s">
        <v>435</v>
      </c>
      <c r="I738" s="138"/>
      <c r="J738" s="138" t="str">
        <f>'Template-KONDISI'!H737</f>
        <v>B</v>
      </c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JALAN'!F740</f>
        <v>3+800</v>
      </c>
      <c r="G739" s="145" t="str">
        <f>'3. DATA TEKNIS JALAN'!G740</f>
        <v>4+000</v>
      </c>
      <c r="H739" s="145" t="s">
        <v>435</v>
      </c>
      <c r="I739" s="138"/>
      <c r="J739" s="138" t="str">
        <f>'Template-KONDISI'!H738</f>
        <v>B</v>
      </c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JALAN'!F741</f>
        <v>4+000</v>
      </c>
      <c r="G740" s="145" t="str">
        <f>'3. DATA TEKNIS JALAN'!G741</f>
        <v>4+200</v>
      </c>
      <c r="H740" s="145" t="s">
        <v>435</v>
      </c>
      <c r="I740" s="138"/>
      <c r="J740" s="138" t="str">
        <f>'Template-KONDISI'!H739</f>
        <v>B</v>
      </c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JALAN'!F742</f>
        <v>4+200</v>
      </c>
      <c r="G741" s="145" t="str">
        <f>'3. DATA TEKNIS JALAN'!G742</f>
        <v>4+400</v>
      </c>
      <c r="H741" s="145" t="s">
        <v>435</v>
      </c>
      <c r="I741" s="138"/>
      <c r="J741" s="138" t="str">
        <f>'Template-KONDISI'!H740</f>
        <v>B</v>
      </c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JALAN'!F743</f>
        <v>4+400</v>
      </c>
      <c r="G742" s="145" t="str">
        <f>'3. DATA TEKNIS JALAN'!G743</f>
        <v>4+520</v>
      </c>
      <c r="H742" s="145" t="s">
        <v>435</v>
      </c>
      <c r="I742" s="138"/>
      <c r="J742" s="138" t="str">
        <f>'Template-KONDISI'!H741</f>
        <v>B</v>
      </c>
      <c r="K742" s="146"/>
      <c r="L742" s="146"/>
    </row>
    <row r="743" spans="2:12" s="141" customFormat="1" ht="20.100000000000001" customHeight="1">
      <c r="B743" s="142">
        <f>'3. DATA TEKNIS JALAN'!B744</f>
        <v>124</v>
      </c>
      <c r="C743" s="142">
        <f>'3. DATA TEKNIS JALAN'!C744</f>
        <v>1.1240000000000001</v>
      </c>
      <c r="D743" s="143" t="str">
        <f>'3. DATA TEKNIS JALAN'!D744</f>
        <v>Kutasari - Tobong</v>
      </c>
      <c r="E743" s="144">
        <f>'3. DATA TEKNIS JALAN'!E744</f>
        <v>3.45</v>
      </c>
      <c r="F743" s="145" t="str">
        <f>'3. DATA TEKNIS JALAN'!F744</f>
        <v>0+000</v>
      </c>
      <c r="G743" s="145" t="str">
        <f>'3. DATA TEKNIS JALAN'!G744</f>
        <v>0+200</v>
      </c>
      <c r="H743" s="145" t="s">
        <v>435</v>
      </c>
      <c r="I743" s="138"/>
      <c r="J743" s="138" t="str">
        <f>'Template-KONDISI'!H742</f>
        <v>B</v>
      </c>
      <c r="K743" s="146"/>
      <c r="L743" s="146"/>
    </row>
    <row r="744" spans="2:12" s="141" customFormat="1" ht="20.100000000000001" customHeight="1">
      <c r="B744" s="142"/>
      <c r="C744" s="142"/>
      <c r="D744" s="143"/>
      <c r="E744" s="144"/>
      <c r="F744" s="145" t="str">
        <f>'3. DATA TEKNIS JALAN'!F745</f>
        <v>0+200</v>
      </c>
      <c r="G744" s="145" t="str">
        <f>'3. DATA TEKNIS JALAN'!G745</f>
        <v>0+400</v>
      </c>
      <c r="H744" s="145" t="s">
        <v>435</v>
      </c>
      <c r="I744" s="138"/>
      <c r="J744" s="138" t="str">
        <f>'Template-KONDISI'!H743</f>
        <v>B</v>
      </c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JALAN'!F746</f>
        <v>0+400</v>
      </c>
      <c r="G745" s="145" t="str">
        <f>'3. DATA TEKNIS JALAN'!G746</f>
        <v>0+600</v>
      </c>
      <c r="H745" s="145" t="s">
        <v>435</v>
      </c>
      <c r="I745" s="138"/>
      <c r="J745" s="138" t="str">
        <f>'Template-KONDISI'!H744</f>
        <v>B</v>
      </c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JALAN'!F747</f>
        <v>0+600</v>
      </c>
      <c r="G746" s="145" t="str">
        <f>'3. DATA TEKNIS JALAN'!G747</f>
        <v>0+800</v>
      </c>
      <c r="H746" s="145" t="s">
        <v>435</v>
      </c>
      <c r="I746" s="138"/>
      <c r="J746" s="138" t="str">
        <f>'Template-KONDISI'!H745</f>
        <v>B</v>
      </c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JALAN'!F748</f>
        <v>0+800</v>
      </c>
      <c r="G747" s="145" t="str">
        <f>'3. DATA TEKNIS JALAN'!G748</f>
        <v>1+000</v>
      </c>
      <c r="H747" s="145" t="s">
        <v>435</v>
      </c>
      <c r="I747" s="138"/>
      <c r="J747" s="138" t="str">
        <f>'Template-KONDISI'!H746</f>
        <v>RR</v>
      </c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JALAN'!F749</f>
        <v>1+000</v>
      </c>
      <c r="G748" s="145" t="str">
        <f>'3. DATA TEKNIS JALAN'!G749</f>
        <v>1+200</v>
      </c>
      <c r="H748" s="145" t="s">
        <v>435</v>
      </c>
      <c r="I748" s="138"/>
      <c r="J748" s="138" t="str">
        <f>'Template-KONDISI'!H747</f>
        <v>RR</v>
      </c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JALAN'!F750</f>
        <v>1+200</v>
      </c>
      <c r="G749" s="145" t="str">
        <f>'3. DATA TEKNIS JALAN'!G750</f>
        <v>1+400</v>
      </c>
      <c r="H749" s="145" t="s">
        <v>435</v>
      </c>
      <c r="I749" s="138"/>
      <c r="J749" s="138" t="str">
        <f>'Template-KONDISI'!H748</f>
        <v>B</v>
      </c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JALAN'!F751</f>
        <v>1+400</v>
      </c>
      <c r="G750" s="145" t="str">
        <f>'3. DATA TEKNIS JALAN'!G751</f>
        <v>1+600</v>
      </c>
      <c r="H750" s="145" t="s">
        <v>435</v>
      </c>
      <c r="I750" s="138"/>
      <c r="J750" s="138" t="str">
        <f>'Template-KONDISI'!H749</f>
        <v>B</v>
      </c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JALAN'!F752</f>
        <v>1+600</v>
      </c>
      <c r="G751" s="145" t="str">
        <f>'3. DATA TEKNIS JALAN'!G752</f>
        <v>1+800</v>
      </c>
      <c r="H751" s="145" t="s">
        <v>435</v>
      </c>
      <c r="I751" s="138"/>
      <c r="J751" s="138" t="str">
        <f>'Template-KONDISI'!H750</f>
        <v>B</v>
      </c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JALAN'!F753</f>
        <v>1+800</v>
      </c>
      <c r="G752" s="145" t="str">
        <f>'3. DATA TEKNIS JALAN'!G753</f>
        <v>2+000</v>
      </c>
      <c r="H752" s="145" t="s">
        <v>435</v>
      </c>
      <c r="I752" s="138"/>
      <c r="J752" s="138" t="str">
        <f>'Template-KONDISI'!H751</f>
        <v>B</v>
      </c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JALAN'!F754</f>
        <v>2+000</v>
      </c>
      <c r="G753" s="145" t="str">
        <f>'3. DATA TEKNIS JALAN'!G754</f>
        <v>2+200</v>
      </c>
      <c r="H753" s="145" t="s">
        <v>435</v>
      </c>
      <c r="I753" s="138"/>
      <c r="J753" s="138" t="str">
        <f>'Template-KONDISI'!H752</f>
        <v>B</v>
      </c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JALAN'!F755</f>
        <v>2+200</v>
      </c>
      <c r="G754" s="145" t="str">
        <f>'3. DATA TEKNIS JALAN'!G755</f>
        <v>2+400</v>
      </c>
      <c r="H754" s="145" t="s">
        <v>435</v>
      </c>
      <c r="I754" s="138"/>
      <c r="J754" s="138" t="str">
        <f>'Template-KONDISI'!H753</f>
        <v>B</v>
      </c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JALAN'!F756</f>
        <v>2+400</v>
      </c>
      <c r="G755" s="145" t="str">
        <f>'3. DATA TEKNIS JALAN'!G756</f>
        <v>2+600</v>
      </c>
      <c r="H755" s="145" t="s">
        <v>435</v>
      </c>
      <c r="I755" s="138"/>
      <c r="J755" s="138" t="str">
        <f>'Template-KONDISI'!H754</f>
        <v>B</v>
      </c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JALAN'!F757</f>
        <v>2+600</v>
      </c>
      <c r="G756" s="145" t="str">
        <f>'3. DATA TEKNIS JALAN'!G757</f>
        <v>2+800</v>
      </c>
      <c r="H756" s="145" t="s">
        <v>435</v>
      </c>
      <c r="I756" s="138"/>
      <c r="J756" s="138" t="str">
        <f>'Template-KONDISI'!H755</f>
        <v>B</v>
      </c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JALAN'!F758</f>
        <v>2+800</v>
      </c>
      <c r="G757" s="145" t="str">
        <f>'3. DATA TEKNIS JALAN'!G758</f>
        <v>3+000</v>
      </c>
      <c r="H757" s="145" t="s">
        <v>435</v>
      </c>
      <c r="I757" s="138"/>
      <c r="J757" s="138" t="str">
        <f>'Template-KONDISI'!H756</f>
        <v>B</v>
      </c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JALAN'!F759</f>
        <v>3+000</v>
      </c>
      <c r="G758" s="145" t="str">
        <f>'3. DATA TEKNIS JALAN'!G759</f>
        <v>3+200</v>
      </c>
      <c r="H758" s="145" t="s">
        <v>435</v>
      </c>
      <c r="I758" s="138"/>
      <c r="J758" s="138" t="str">
        <f>'Template-KONDISI'!H757</f>
        <v>B</v>
      </c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JALAN'!F760</f>
        <v>3+200</v>
      </c>
      <c r="G759" s="145" t="str">
        <f>'3. DATA TEKNIS JALAN'!G760</f>
        <v>3+400</v>
      </c>
      <c r="H759" s="145" t="s">
        <v>435</v>
      </c>
      <c r="I759" s="138"/>
      <c r="J759" s="138" t="str">
        <f>'Template-KONDISI'!H758</f>
        <v>S</v>
      </c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JALAN'!F761</f>
        <v>3+400</v>
      </c>
      <c r="G760" s="145" t="str">
        <f>'3. DATA TEKNIS JALAN'!G761</f>
        <v>3+450</v>
      </c>
      <c r="H760" s="145" t="s">
        <v>435</v>
      </c>
      <c r="I760" s="138"/>
      <c r="J760" s="138" t="str">
        <f>'Template-KONDISI'!H759</f>
        <v>B</v>
      </c>
      <c r="K760" s="146"/>
      <c r="L760" s="146"/>
    </row>
    <row r="761" spans="2:12" s="141" customFormat="1" ht="20.100000000000001" customHeight="1">
      <c r="B761" s="142">
        <f>'3. DATA TEKNIS JALAN'!B762</f>
        <v>125</v>
      </c>
      <c r="C761" s="142">
        <f>'3. DATA TEKNIS JALAN'!C762</f>
        <v>1.125</v>
      </c>
      <c r="D761" s="143" t="str">
        <f>'3. DATA TEKNIS JALAN'!D762</f>
        <v>Tobong - Bumisari</v>
      </c>
      <c r="E761" s="144">
        <f>'3. DATA TEKNIS JALAN'!E762</f>
        <v>4.8499999999999996</v>
      </c>
      <c r="F761" s="145" t="str">
        <f>'3. DATA TEKNIS JALAN'!F762</f>
        <v>0+000</v>
      </c>
      <c r="G761" s="145" t="str">
        <f>'3. DATA TEKNIS JALAN'!G762</f>
        <v>0+200</v>
      </c>
      <c r="H761" s="145" t="s">
        <v>435</v>
      </c>
      <c r="I761" s="138"/>
      <c r="J761" s="138" t="str">
        <f>'Template-KONDISI'!H760</f>
        <v>B</v>
      </c>
      <c r="K761" s="146"/>
      <c r="L761" s="146"/>
    </row>
    <row r="762" spans="2:12" s="141" customFormat="1" ht="20.100000000000001" customHeight="1">
      <c r="B762" s="142"/>
      <c r="C762" s="142"/>
      <c r="D762" s="143"/>
      <c r="E762" s="144"/>
      <c r="F762" s="145" t="str">
        <f>'3. DATA TEKNIS JALAN'!F763</f>
        <v>0+200</v>
      </c>
      <c r="G762" s="145" t="str">
        <f>'3. DATA TEKNIS JALAN'!G763</f>
        <v>0+400</v>
      </c>
      <c r="H762" s="145" t="s">
        <v>435</v>
      </c>
      <c r="I762" s="138"/>
      <c r="J762" s="138" t="str">
        <f>'Template-KONDISI'!H761</f>
        <v>B</v>
      </c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JALAN'!F764</f>
        <v>0+400</v>
      </c>
      <c r="G763" s="145" t="str">
        <f>'3. DATA TEKNIS JALAN'!G764</f>
        <v>0+600</v>
      </c>
      <c r="H763" s="145" t="s">
        <v>435</v>
      </c>
      <c r="I763" s="138"/>
      <c r="J763" s="138" t="str">
        <f>'Template-KONDISI'!H762</f>
        <v>B</v>
      </c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JALAN'!F765</f>
        <v>0+600</v>
      </c>
      <c r="G764" s="145" t="str">
        <f>'3. DATA TEKNIS JALAN'!G765</f>
        <v>0+800</v>
      </c>
      <c r="H764" s="145" t="s">
        <v>435</v>
      </c>
      <c r="I764" s="138"/>
      <c r="J764" s="138" t="str">
        <f>'Template-KONDISI'!H763</f>
        <v>B</v>
      </c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JALAN'!F766</f>
        <v>0+800</v>
      </c>
      <c r="G765" s="145" t="str">
        <f>'3. DATA TEKNIS JALAN'!G766</f>
        <v>1+000</v>
      </c>
      <c r="H765" s="145" t="s">
        <v>435</v>
      </c>
      <c r="I765" s="138"/>
      <c r="J765" s="138" t="str">
        <f>'Template-KONDISI'!H764</f>
        <v>B</v>
      </c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JALAN'!F767</f>
        <v>1+000</v>
      </c>
      <c r="G766" s="145" t="str">
        <f>'3. DATA TEKNIS JALAN'!G767</f>
        <v>1+200</v>
      </c>
      <c r="H766" s="145" t="s">
        <v>435</v>
      </c>
      <c r="I766" s="138"/>
      <c r="J766" s="138" t="str">
        <f>'Template-KONDISI'!H765</f>
        <v>B</v>
      </c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JALAN'!F768</f>
        <v>1+200</v>
      </c>
      <c r="G767" s="145" t="str">
        <f>'3. DATA TEKNIS JALAN'!G768</f>
        <v>1+400</v>
      </c>
      <c r="H767" s="145" t="s">
        <v>435</v>
      </c>
      <c r="I767" s="138"/>
      <c r="J767" s="138" t="str">
        <f>'Template-KONDISI'!H766</f>
        <v>B</v>
      </c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JALAN'!F769</f>
        <v>1+400</v>
      </c>
      <c r="G768" s="145" t="str">
        <f>'3. DATA TEKNIS JALAN'!G769</f>
        <v>1+600</v>
      </c>
      <c r="H768" s="145" t="s">
        <v>435</v>
      </c>
      <c r="I768" s="138"/>
      <c r="J768" s="138" t="str">
        <f>'Template-KONDISI'!H767</f>
        <v>B</v>
      </c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JALAN'!F770</f>
        <v>1+600</v>
      </c>
      <c r="G769" s="145" t="str">
        <f>'3. DATA TEKNIS JALAN'!G770</f>
        <v>1+800</v>
      </c>
      <c r="H769" s="145" t="s">
        <v>435</v>
      </c>
      <c r="I769" s="138"/>
      <c r="J769" s="138" t="str">
        <f>'Template-KONDISI'!H768</f>
        <v>B</v>
      </c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JALAN'!F771</f>
        <v>1+800</v>
      </c>
      <c r="G770" s="145" t="str">
        <f>'3. DATA TEKNIS JALAN'!G771</f>
        <v>2+000</v>
      </c>
      <c r="H770" s="145" t="s">
        <v>435</v>
      </c>
      <c r="I770" s="138"/>
      <c r="J770" s="138" t="str">
        <f>'Template-KONDISI'!H769</f>
        <v>S</v>
      </c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JALAN'!F772</f>
        <v>2+000</v>
      </c>
      <c r="G771" s="145" t="str">
        <f>'3. DATA TEKNIS JALAN'!G772</f>
        <v>2+200</v>
      </c>
      <c r="H771" s="145" t="s">
        <v>435</v>
      </c>
      <c r="I771" s="138"/>
      <c r="J771" s="138" t="str">
        <f>'Template-KONDISI'!H770</f>
        <v>S</v>
      </c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JALAN'!F773</f>
        <v>2+200</v>
      </c>
      <c r="G772" s="145" t="str">
        <f>'3. DATA TEKNIS JALAN'!G773</f>
        <v>2+400</v>
      </c>
      <c r="H772" s="145" t="s">
        <v>435</v>
      </c>
      <c r="I772" s="138"/>
      <c r="J772" s="138" t="str">
        <f>'Template-KONDISI'!H771</f>
        <v>B</v>
      </c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JALAN'!F774</f>
        <v>2+400</v>
      </c>
      <c r="G773" s="145" t="str">
        <f>'3. DATA TEKNIS JALAN'!G774</f>
        <v>2+600</v>
      </c>
      <c r="H773" s="145" t="s">
        <v>435</v>
      </c>
      <c r="I773" s="138"/>
      <c r="J773" s="138" t="str">
        <f>'Template-KONDISI'!H772</f>
        <v>B</v>
      </c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JALAN'!F775</f>
        <v>2+600</v>
      </c>
      <c r="G774" s="145" t="str">
        <f>'3. DATA TEKNIS JALAN'!G775</f>
        <v>2+800</v>
      </c>
      <c r="H774" s="145" t="s">
        <v>435</v>
      </c>
      <c r="I774" s="138"/>
      <c r="J774" s="138" t="str">
        <f>'Template-KONDISI'!H773</f>
        <v>B</v>
      </c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JALAN'!F776</f>
        <v>2+800</v>
      </c>
      <c r="G775" s="145" t="str">
        <f>'3. DATA TEKNIS JALAN'!G776</f>
        <v>3+000</v>
      </c>
      <c r="H775" s="145" t="s">
        <v>435</v>
      </c>
      <c r="I775" s="138"/>
      <c r="J775" s="138" t="str">
        <f>'Template-KONDISI'!H774</f>
        <v>B</v>
      </c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JALAN'!F777</f>
        <v>3+000</v>
      </c>
      <c r="G776" s="145" t="str">
        <f>'3. DATA TEKNIS JALAN'!G777</f>
        <v>3+200</v>
      </c>
      <c r="H776" s="145" t="s">
        <v>435</v>
      </c>
      <c r="I776" s="138"/>
      <c r="J776" s="138" t="str">
        <f>'Template-KONDISI'!H775</f>
        <v>B</v>
      </c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JALAN'!F778</f>
        <v>3+200</v>
      </c>
      <c r="G777" s="145" t="str">
        <f>'3. DATA TEKNIS JALAN'!G778</f>
        <v>3+400</v>
      </c>
      <c r="H777" s="145" t="s">
        <v>435</v>
      </c>
      <c r="I777" s="138"/>
      <c r="J777" s="138" t="str">
        <f>'Template-KONDISI'!H776</f>
        <v>B</v>
      </c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JALAN'!F779</f>
        <v>3+400</v>
      </c>
      <c r="G778" s="145" t="str">
        <f>'3. DATA TEKNIS JALAN'!G779</f>
        <v>3+600</v>
      </c>
      <c r="H778" s="145" t="s">
        <v>435</v>
      </c>
      <c r="I778" s="138"/>
      <c r="J778" s="138" t="str">
        <f>'Template-KONDISI'!H777</f>
        <v>S</v>
      </c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JALAN'!F780</f>
        <v>3+600</v>
      </c>
      <c r="G779" s="145" t="str">
        <f>'3. DATA TEKNIS JALAN'!G780</f>
        <v>3+800</v>
      </c>
      <c r="H779" s="145" t="s">
        <v>435</v>
      </c>
      <c r="I779" s="138"/>
      <c r="J779" s="138" t="str">
        <f>'Template-KONDISI'!H778</f>
        <v>B</v>
      </c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JALAN'!F781</f>
        <v>3+800</v>
      </c>
      <c r="G780" s="145" t="str">
        <f>'3. DATA TEKNIS JALAN'!G781</f>
        <v>4+000</v>
      </c>
      <c r="H780" s="145" t="s">
        <v>435</v>
      </c>
      <c r="I780" s="138"/>
      <c r="J780" s="138" t="str">
        <f>'Template-KONDISI'!H779</f>
        <v>B</v>
      </c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JALAN'!F782</f>
        <v>4+000</v>
      </c>
      <c r="G781" s="145" t="str">
        <f>'3. DATA TEKNIS JALAN'!G782</f>
        <v>4+200</v>
      </c>
      <c r="H781" s="145" t="s">
        <v>435</v>
      </c>
      <c r="I781" s="138"/>
      <c r="J781" s="138" t="str">
        <f>'Template-KONDISI'!H780</f>
        <v>S</v>
      </c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JALAN'!F783</f>
        <v>4+200</v>
      </c>
      <c r="G782" s="145" t="str">
        <f>'3. DATA TEKNIS JALAN'!G783</f>
        <v>4+400</v>
      </c>
      <c r="H782" s="145" t="s">
        <v>435</v>
      </c>
      <c r="I782" s="138"/>
      <c r="J782" s="138" t="str">
        <f>'Template-KONDISI'!H781</f>
        <v>S</v>
      </c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JALAN'!F784</f>
        <v>4+400</v>
      </c>
      <c r="G783" s="145" t="str">
        <f>'3. DATA TEKNIS JALAN'!G784</f>
        <v>4+600</v>
      </c>
      <c r="H783" s="145" t="s">
        <v>435</v>
      </c>
      <c r="I783" s="138"/>
      <c r="J783" s="138" t="str">
        <f>'Template-KONDISI'!H782</f>
        <v>S</v>
      </c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JALAN'!F785</f>
        <v>4+600</v>
      </c>
      <c r="G784" s="145" t="str">
        <f>'3. DATA TEKNIS JALAN'!G785</f>
        <v>4+800</v>
      </c>
      <c r="H784" s="145" t="s">
        <v>435</v>
      </c>
      <c r="I784" s="138"/>
      <c r="J784" s="138" t="str">
        <f>'Template-KONDISI'!H783</f>
        <v>RR</v>
      </c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JALAN'!F786</f>
        <v>4+800</v>
      </c>
      <c r="G785" s="145" t="str">
        <f>'3. DATA TEKNIS JALAN'!G786</f>
        <v>4+850</v>
      </c>
      <c r="H785" s="145" t="s">
        <v>435</v>
      </c>
      <c r="I785" s="138"/>
      <c r="J785" s="138" t="str">
        <f>'Template-KONDISI'!H784</f>
        <v>B</v>
      </c>
      <c r="K785" s="146"/>
      <c r="L785" s="146"/>
    </row>
    <row r="786" spans="2:12" s="141" customFormat="1" ht="20.100000000000001" customHeight="1">
      <c r="B786" s="142">
        <f>'3. DATA TEKNIS JALAN'!B787</f>
        <v>126</v>
      </c>
      <c r="C786" s="142">
        <f>'3. DATA TEKNIS JALAN'!C787</f>
        <v>1.1259999999999999</v>
      </c>
      <c r="D786" s="143" t="str">
        <f>'3. DATA TEKNIS JALAN'!D787</f>
        <v>Karangaren - Purwadadi</v>
      </c>
      <c r="E786" s="144">
        <f>'3. DATA TEKNIS JALAN'!E787</f>
        <v>7.82</v>
      </c>
      <c r="F786" s="145" t="str">
        <f>'3. DATA TEKNIS JALAN'!F787</f>
        <v>0+000</v>
      </c>
      <c r="G786" s="145" t="str">
        <f>'3. DATA TEKNIS JALAN'!G787</f>
        <v>0+200</v>
      </c>
      <c r="H786" s="145" t="s">
        <v>435</v>
      </c>
      <c r="I786" s="138"/>
      <c r="J786" s="138" t="str">
        <f>'Template-KONDISI'!H785</f>
        <v>B</v>
      </c>
      <c r="K786" s="146"/>
      <c r="L786" s="146"/>
    </row>
    <row r="787" spans="2:12" s="141" customFormat="1" ht="20.100000000000001" customHeight="1">
      <c r="B787" s="142"/>
      <c r="C787" s="142"/>
      <c r="D787" s="143"/>
      <c r="E787" s="144"/>
      <c r="F787" s="145" t="str">
        <f>'3. DATA TEKNIS JALAN'!F788</f>
        <v>0+200</v>
      </c>
      <c r="G787" s="145" t="str">
        <f>'3. DATA TEKNIS JALAN'!G788</f>
        <v>0+400</v>
      </c>
      <c r="H787" s="145" t="s">
        <v>435</v>
      </c>
      <c r="I787" s="138"/>
      <c r="J787" s="138" t="str">
        <f>'Template-KONDISI'!H786</f>
        <v>B</v>
      </c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JALAN'!F789</f>
        <v>0+400</v>
      </c>
      <c r="G788" s="145" t="str">
        <f>'3. DATA TEKNIS JALAN'!G789</f>
        <v>0+600</v>
      </c>
      <c r="H788" s="145" t="s">
        <v>435</v>
      </c>
      <c r="I788" s="138"/>
      <c r="J788" s="138" t="str">
        <f>'Template-KONDISI'!H787</f>
        <v>S</v>
      </c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JALAN'!F790</f>
        <v>0+600</v>
      </c>
      <c r="G789" s="145" t="str">
        <f>'3. DATA TEKNIS JALAN'!G790</f>
        <v>0+800</v>
      </c>
      <c r="H789" s="145" t="s">
        <v>435</v>
      </c>
      <c r="I789" s="138"/>
      <c r="J789" s="138" t="str">
        <f>'Template-KONDISI'!H788</f>
        <v>B</v>
      </c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JALAN'!F791</f>
        <v>0+800</v>
      </c>
      <c r="G790" s="145" t="str">
        <f>'3. DATA TEKNIS JALAN'!G791</f>
        <v>1+000</v>
      </c>
      <c r="H790" s="145" t="s">
        <v>435</v>
      </c>
      <c r="I790" s="138"/>
      <c r="J790" s="138" t="str">
        <f>'Template-KONDISI'!H789</f>
        <v>S</v>
      </c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JALAN'!F792</f>
        <v>1+000</v>
      </c>
      <c r="G791" s="145" t="str">
        <f>'3. DATA TEKNIS JALAN'!G792</f>
        <v>1+200</v>
      </c>
      <c r="H791" s="145" t="s">
        <v>435</v>
      </c>
      <c r="I791" s="138"/>
      <c r="J791" s="138" t="str">
        <f>'Template-KONDISI'!H790</f>
        <v>B</v>
      </c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JALAN'!F793</f>
        <v>1+200</v>
      </c>
      <c r="G792" s="145" t="str">
        <f>'3. DATA TEKNIS JALAN'!G793</f>
        <v>1+400</v>
      </c>
      <c r="H792" s="145" t="s">
        <v>435</v>
      </c>
      <c r="I792" s="138"/>
      <c r="J792" s="138" t="str">
        <f>'Template-KONDISI'!H791</f>
        <v>RR</v>
      </c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JALAN'!F794</f>
        <v>1+400</v>
      </c>
      <c r="G793" s="145" t="str">
        <f>'3. DATA TEKNIS JALAN'!G794</f>
        <v>1+600</v>
      </c>
      <c r="H793" s="145" t="s">
        <v>435</v>
      </c>
      <c r="I793" s="138"/>
      <c r="J793" s="138" t="str">
        <f>'Template-KONDISI'!H792</f>
        <v>RR</v>
      </c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JALAN'!F795</f>
        <v>1+600</v>
      </c>
      <c r="G794" s="145" t="str">
        <f>'3. DATA TEKNIS JALAN'!G795</f>
        <v>1+800</v>
      </c>
      <c r="H794" s="145" t="s">
        <v>435</v>
      </c>
      <c r="I794" s="138"/>
      <c r="J794" s="138" t="str">
        <f>'Template-KONDISI'!H793</f>
        <v>RR</v>
      </c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JALAN'!F796</f>
        <v>1+800</v>
      </c>
      <c r="G795" s="145" t="str">
        <f>'3. DATA TEKNIS JALAN'!G796</f>
        <v>2+000</v>
      </c>
      <c r="H795" s="145" t="s">
        <v>435</v>
      </c>
      <c r="I795" s="138"/>
      <c r="J795" s="138" t="str">
        <f>'Template-KONDISI'!H794</f>
        <v>S</v>
      </c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JALAN'!F797</f>
        <v>2+000</v>
      </c>
      <c r="G796" s="145" t="str">
        <f>'3. DATA TEKNIS JALAN'!G797</f>
        <v>2+200</v>
      </c>
      <c r="H796" s="145" t="s">
        <v>435</v>
      </c>
      <c r="I796" s="138"/>
      <c r="J796" s="138" t="str">
        <f>'Template-KONDISI'!H795</f>
        <v>S</v>
      </c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JALAN'!F798</f>
        <v>2+200</v>
      </c>
      <c r="G797" s="145" t="str">
        <f>'3. DATA TEKNIS JALAN'!G798</f>
        <v>2+400</v>
      </c>
      <c r="H797" s="145" t="s">
        <v>435</v>
      </c>
      <c r="I797" s="138"/>
      <c r="J797" s="138" t="str">
        <f>'Template-KONDISI'!H796</f>
        <v>RR</v>
      </c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JALAN'!F799</f>
        <v>2+400</v>
      </c>
      <c r="G798" s="145" t="str">
        <f>'3. DATA TEKNIS JALAN'!G799</f>
        <v>2+600</v>
      </c>
      <c r="H798" s="145" t="s">
        <v>435</v>
      </c>
      <c r="I798" s="138"/>
      <c r="J798" s="138" t="str">
        <f>'Template-KONDISI'!H797</f>
        <v>B</v>
      </c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JALAN'!F800</f>
        <v>2+600</v>
      </c>
      <c r="G799" s="145" t="str">
        <f>'3. DATA TEKNIS JALAN'!G800</f>
        <v>2+800</v>
      </c>
      <c r="H799" s="145" t="s">
        <v>435</v>
      </c>
      <c r="I799" s="138"/>
      <c r="J799" s="138" t="str">
        <f>'Template-KONDISI'!H798</f>
        <v>S</v>
      </c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JALAN'!F801</f>
        <v>2+800</v>
      </c>
      <c r="G800" s="145" t="str">
        <f>'3. DATA TEKNIS JALAN'!G801</f>
        <v>3+000</v>
      </c>
      <c r="H800" s="145" t="s">
        <v>435</v>
      </c>
      <c r="I800" s="138"/>
      <c r="J800" s="138" t="str">
        <f>'Template-KONDISI'!H799</f>
        <v>S</v>
      </c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JALAN'!F802</f>
        <v>3+000</v>
      </c>
      <c r="G801" s="145" t="str">
        <f>'3. DATA TEKNIS JALAN'!G802</f>
        <v>3+200</v>
      </c>
      <c r="H801" s="145" t="s">
        <v>435</v>
      </c>
      <c r="I801" s="138"/>
      <c r="J801" s="138" t="str">
        <f>'Template-KONDISI'!H800</f>
        <v>B</v>
      </c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JALAN'!F803</f>
        <v>3+200</v>
      </c>
      <c r="G802" s="145" t="str">
        <f>'3. DATA TEKNIS JALAN'!G803</f>
        <v>3+400</v>
      </c>
      <c r="H802" s="145" t="s">
        <v>435</v>
      </c>
      <c r="I802" s="138"/>
      <c r="J802" s="138" t="str">
        <f>'Template-KONDISI'!H801</f>
        <v>S</v>
      </c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JALAN'!F804</f>
        <v>3+400</v>
      </c>
      <c r="G803" s="145" t="str">
        <f>'3. DATA TEKNIS JALAN'!G804</f>
        <v>3+600</v>
      </c>
      <c r="H803" s="145" t="s">
        <v>435</v>
      </c>
      <c r="I803" s="138"/>
      <c r="J803" s="138" t="str">
        <f>'Template-KONDISI'!H802</f>
        <v>RR</v>
      </c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JALAN'!F805</f>
        <v>3+600</v>
      </c>
      <c r="G804" s="145" t="str">
        <f>'3. DATA TEKNIS JALAN'!G805</f>
        <v>3+800</v>
      </c>
      <c r="H804" s="145" t="s">
        <v>435</v>
      </c>
      <c r="I804" s="138"/>
      <c r="J804" s="138" t="str">
        <f>'Template-KONDISI'!H803</f>
        <v>S</v>
      </c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JALAN'!F806</f>
        <v>3+800</v>
      </c>
      <c r="G805" s="145" t="str">
        <f>'3. DATA TEKNIS JALAN'!G806</f>
        <v>4+000</v>
      </c>
      <c r="H805" s="145" t="s">
        <v>435</v>
      </c>
      <c r="I805" s="138"/>
      <c r="J805" s="138" t="str">
        <f>'Template-KONDISI'!H804</f>
        <v>RR</v>
      </c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JALAN'!F807</f>
        <v>4+000</v>
      </c>
      <c r="G806" s="145" t="str">
        <f>'3. DATA TEKNIS JALAN'!G807</f>
        <v>4+200</v>
      </c>
      <c r="H806" s="145" t="s">
        <v>435</v>
      </c>
      <c r="I806" s="138"/>
      <c r="J806" s="138" t="str">
        <f>'Template-KONDISI'!H805</f>
        <v>RR</v>
      </c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JALAN'!F808</f>
        <v>4+200</v>
      </c>
      <c r="G807" s="145" t="str">
        <f>'3. DATA TEKNIS JALAN'!G808</f>
        <v>4+400</v>
      </c>
      <c r="H807" s="145" t="s">
        <v>435</v>
      </c>
      <c r="I807" s="138"/>
      <c r="J807" s="138" t="str">
        <f>'Template-KONDISI'!H806</f>
        <v>B</v>
      </c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JALAN'!F809</f>
        <v>4+400</v>
      </c>
      <c r="G808" s="145" t="str">
        <f>'3. DATA TEKNIS JALAN'!G809</f>
        <v>4+600</v>
      </c>
      <c r="H808" s="145" t="s">
        <v>435</v>
      </c>
      <c r="I808" s="138"/>
      <c r="J808" s="138" t="str">
        <f>'Template-KONDISI'!H807</f>
        <v>S</v>
      </c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JALAN'!F810</f>
        <v>4+600</v>
      </c>
      <c r="G809" s="145" t="str">
        <f>'3. DATA TEKNIS JALAN'!G810</f>
        <v>4+800</v>
      </c>
      <c r="H809" s="145" t="s">
        <v>435</v>
      </c>
      <c r="I809" s="138"/>
      <c r="J809" s="138" t="str">
        <f>'Template-KONDISI'!H808</f>
        <v>S</v>
      </c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JALAN'!F811</f>
        <v>4+800</v>
      </c>
      <c r="G810" s="145" t="str">
        <f>'3. DATA TEKNIS JALAN'!G811</f>
        <v>5+000</v>
      </c>
      <c r="H810" s="145" t="s">
        <v>435</v>
      </c>
      <c r="I810" s="138"/>
      <c r="J810" s="138" t="str">
        <f>'Template-KONDISI'!H809</f>
        <v>B</v>
      </c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JALAN'!F812</f>
        <v>5+000</v>
      </c>
      <c r="G811" s="145" t="str">
        <f>'3. DATA TEKNIS JALAN'!G812</f>
        <v>5+200</v>
      </c>
      <c r="H811" s="145" t="s">
        <v>435</v>
      </c>
      <c r="I811" s="138"/>
      <c r="J811" s="138" t="str">
        <f>'Template-KONDISI'!H810</f>
        <v>S</v>
      </c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JALAN'!F813</f>
        <v>5+200</v>
      </c>
      <c r="G812" s="145" t="str">
        <f>'3. DATA TEKNIS JALAN'!G813</f>
        <v>5+400</v>
      </c>
      <c r="H812" s="145" t="s">
        <v>435</v>
      </c>
      <c r="I812" s="138"/>
      <c r="J812" s="138" t="str">
        <f>'Template-KONDISI'!H811</f>
        <v>B</v>
      </c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JALAN'!F814</f>
        <v>5+400</v>
      </c>
      <c r="G813" s="145" t="str">
        <f>'3. DATA TEKNIS JALAN'!G814</f>
        <v>5+200</v>
      </c>
      <c r="H813" s="145" t="s">
        <v>435</v>
      </c>
      <c r="I813" s="138"/>
      <c r="J813" s="138" t="str">
        <f>'Template-KONDISI'!H812</f>
        <v>S</v>
      </c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JALAN'!F815</f>
        <v>5+600</v>
      </c>
      <c r="G814" s="145" t="str">
        <f>'3. DATA TEKNIS JALAN'!G815</f>
        <v>5+800</v>
      </c>
      <c r="H814" s="145" t="s">
        <v>435</v>
      </c>
      <c r="I814" s="138"/>
      <c r="J814" s="138" t="str">
        <f>'Template-KONDISI'!H813</f>
        <v>RR</v>
      </c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JALAN'!F816</f>
        <v>5+800</v>
      </c>
      <c r="G815" s="145" t="str">
        <f>'3. DATA TEKNIS JALAN'!G816</f>
        <v>6+000</v>
      </c>
      <c r="H815" s="145" t="s">
        <v>435</v>
      </c>
      <c r="I815" s="138"/>
      <c r="J815" s="138" t="str">
        <f>'Template-KONDISI'!H814</f>
        <v>RR</v>
      </c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JALAN'!F817</f>
        <v>6+000</v>
      </c>
      <c r="G816" s="145" t="str">
        <f>'3. DATA TEKNIS JALAN'!G817</f>
        <v>6+200</v>
      </c>
      <c r="H816" s="145" t="s">
        <v>435</v>
      </c>
      <c r="I816" s="138"/>
      <c r="J816" s="138" t="str">
        <f>'Template-KONDISI'!H815</f>
        <v>B</v>
      </c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JALAN'!F818</f>
        <v>6+200</v>
      </c>
      <c r="G817" s="145" t="str">
        <f>'3. DATA TEKNIS JALAN'!G818</f>
        <v>6+400</v>
      </c>
      <c r="H817" s="145" t="s">
        <v>435</v>
      </c>
      <c r="I817" s="138"/>
      <c r="J817" s="138" t="str">
        <f>'Template-KONDISI'!H816</f>
        <v>B</v>
      </c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JALAN'!F819</f>
        <v>6+400</v>
      </c>
      <c r="G818" s="145" t="str">
        <f>'3. DATA TEKNIS JALAN'!G819</f>
        <v>6+600</v>
      </c>
      <c r="H818" s="145" t="s">
        <v>435</v>
      </c>
      <c r="I818" s="138"/>
      <c r="J818" s="138" t="str">
        <f>'Template-KONDISI'!H817</f>
        <v>B</v>
      </c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JALAN'!F820</f>
        <v>6+600</v>
      </c>
      <c r="G819" s="145" t="str">
        <f>'3. DATA TEKNIS JALAN'!G820</f>
        <v>6+800</v>
      </c>
      <c r="H819" s="145" t="s">
        <v>435</v>
      </c>
      <c r="I819" s="138"/>
      <c r="J819" s="138" t="str">
        <f>'Template-KONDISI'!H818</f>
        <v>B</v>
      </c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JALAN'!F821</f>
        <v>6+800</v>
      </c>
      <c r="G820" s="145" t="str">
        <f>'3. DATA TEKNIS JALAN'!G821</f>
        <v>7+000</v>
      </c>
      <c r="H820" s="145" t="s">
        <v>435</v>
      </c>
      <c r="I820" s="138"/>
      <c r="J820" s="138" t="str">
        <f>'Template-KONDISI'!H819</f>
        <v>B</v>
      </c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JALAN'!F822</f>
        <v>7+000</v>
      </c>
      <c r="G821" s="145" t="str">
        <f>'3. DATA TEKNIS JALAN'!G822</f>
        <v>7+200</v>
      </c>
      <c r="H821" s="145" t="s">
        <v>435</v>
      </c>
      <c r="I821" s="138"/>
      <c r="J821" s="138" t="str">
        <f>'Template-KONDISI'!H820</f>
        <v>B</v>
      </c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JALAN'!F823</f>
        <v>7+200</v>
      </c>
      <c r="G822" s="145" t="str">
        <f>'3. DATA TEKNIS JALAN'!G823</f>
        <v>7+400</v>
      </c>
      <c r="H822" s="145" t="s">
        <v>435</v>
      </c>
      <c r="I822" s="138"/>
      <c r="J822" s="138" t="str">
        <f>'Template-KONDISI'!H821</f>
        <v>B</v>
      </c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JALAN'!F824</f>
        <v>7+400</v>
      </c>
      <c r="G823" s="145" t="str">
        <f>'3. DATA TEKNIS JALAN'!G824</f>
        <v>7+600</v>
      </c>
      <c r="H823" s="145" t="s">
        <v>435</v>
      </c>
      <c r="I823" s="138"/>
      <c r="J823" s="138" t="str">
        <f>'Template-KONDISI'!H822</f>
        <v>B</v>
      </c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JALAN'!F825</f>
        <v>7+600</v>
      </c>
      <c r="G824" s="145" t="str">
        <f>'3. DATA TEKNIS JALAN'!G825</f>
        <v>7+800</v>
      </c>
      <c r="H824" s="145" t="s">
        <v>435</v>
      </c>
      <c r="I824" s="138"/>
      <c r="J824" s="138" t="str">
        <f>'Template-KONDISI'!H823</f>
        <v>B</v>
      </c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JALAN'!F826</f>
        <v>7+800</v>
      </c>
      <c r="G825" s="145" t="str">
        <f>'3. DATA TEKNIS JALAN'!G826</f>
        <v>7+820</v>
      </c>
      <c r="H825" s="145" t="s">
        <v>435</v>
      </c>
      <c r="I825" s="138"/>
      <c r="J825" s="138" t="str">
        <f>'Template-KONDISI'!H824</f>
        <v>B</v>
      </c>
      <c r="K825" s="146"/>
      <c r="L825" s="146"/>
    </row>
    <row r="826" spans="2:12" s="141" customFormat="1" ht="20.100000000000001" customHeight="1">
      <c r="B826" s="142">
        <f>'3. DATA TEKNIS JALAN'!B827</f>
        <v>127</v>
      </c>
      <c r="C826" s="142">
        <f>'3. DATA TEKNIS JALAN'!C827</f>
        <v>1.127</v>
      </c>
      <c r="D826" s="143" t="str">
        <f>'3. DATA TEKNIS JALAN'!D827</f>
        <v>Pucangluwuk - Limbangan</v>
      </c>
      <c r="E826" s="144">
        <f>'3. DATA TEKNIS JALAN'!E827</f>
        <v>1.85</v>
      </c>
      <c r="F826" s="145" t="str">
        <f>'3. DATA TEKNIS JALAN'!F827</f>
        <v>0+000</v>
      </c>
      <c r="G826" s="145" t="str">
        <f>'3. DATA TEKNIS JALAN'!G827</f>
        <v>0+200</v>
      </c>
      <c r="H826" s="145" t="str">
        <f>'HITUNG SEGMEN'!J1262</f>
        <v>A</v>
      </c>
      <c r="I826" s="138"/>
      <c r="J826" s="138" t="str">
        <f>'Template-KONDISI'!H825</f>
        <v>B</v>
      </c>
      <c r="K826" s="146"/>
      <c r="L826" s="146"/>
    </row>
    <row r="827" spans="2:12" s="141" customFormat="1" ht="20.100000000000001" customHeight="1">
      <c r="B827" s="142"/>
      <c r="C827" s="142"/>
      <c r="D827" s="143"/>
      <c r="E827" s="144"/>
      <c r="F827" s="145" t="str">
        <f>'3. DATA TEKNIS JALAN'!F828</f>
        <v>0+200</v>
      </c>
      <c r="G827" s="145" t="str">
        <f>'3. DATA TEKNIS JALAN'!G828</f>
        <v>0+400</v>
      </c>
      <c r="H827" s="145" t="str">
        <f>'HITUNG SEGMEN'!J1263</f>
        <v>A</v>
      </c>
      <c r="I827" s="138"/>
      <c r="J827" s="138" t="str">
        <f>'Template-KONDISI'!H826</f>
        <v>B</v>
      </c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JALAN'!F829</f>
        <v>0+400</v>
      </c>
      <c r="G828" s="145" t="str">
        <f>'3. DATA TEKNIS JALAN'!G829</f>
        <v>0+600</v>
      </c>
      <c r="H828" s="145" t="str">
        <f>'HITUNG SEGMEN'!J1264</f>
        <v>A</v>
      </c>
      <c r="I828" s="138"/>
      <c r="J828" s="138" t="str">
        <f>'Template-KONDISI'!H827</f>
        <v>B</v>
      </c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JALAN'!F830</f>
        <v>0+600</v>
      </c>
      <c r="G829" s="145" t="str">
        <f>'3. DATA TEKNIS JALAN'!G830</f>
        <v>0+800</v>
      </c>
      <c r="H829" s="145" t="str">
        <f>'HITUNG SEGMEN'!J1265</f>
        <v>K</v>
      </c>
      <c r="I829" s="138"/>
      <c r="J829" s="138" t="str">
        <f>'Template-KONDISI'!H828</f>
        <v>S</v>
      </c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JALAN'!F831</f>
        <v>0+800</v>
      </c>
      <c r="G830" s="145" t="str">
        <f>'3. DATA TEKNIS JALAN'!G831</f>
        <v>1+000</v>
      </c>
      <c r="H830" s="145" t="str">
        <f>'HITUNG SEGMEN'!J1266</f>
        <v>A</v>
      </c>
      <c r="I830" s="138"/>
      <c r="J830" s="138" t="str">
        <f>'Template-KONDISI'!H829</f>
        <v>S</v>
      </c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JALAN'!F832</f>
        <v>1+000</v>
      </c>
      <c r="G831" s="145" t="str">
        <f>'3. DATA TEKNIS JALAN'!G832</f>
        <v>1+200</v>
      </c>
      <c r="H831" s="145" t="str">
        <f>'HITUNG SEGMEN'!J1267</f>
        <v>A</v>
      </c>
      <c r="I831" s="138"/>
      <c r="J831" s="138" t="str">
        <f>'Template-KONDISI'!H830</f>
        <v>RB</v>
      </c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JALAN'!F833</f>
        <v>1+200</v>
      </c>
      <c r="G832" s="145" t="str">
        <f>'3. DATA TEKNIS JALAN'!G833</f>
        <v>1+400</v>
      </c>
      <c r="H832" s="145" t="str">
        <f>'HITUNG SEGMEN'!J1268</f>
        <v>A</v>
      </c>
      <c r="I832" s="138"/>
      <c r="J832" s="138" t="str">
        <f>'Template-KONDISI'!H831</f>
        <v>S</v>
      </c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JALAN'!F834</f>
        <v>1+400</v>
      </c>
      <c r="G833" s="145" t="str">
        <f>'3. DATA TEKNIS JALAN'!G834</f>
        <v>1+600</v>
      </c>
      <c r="H833" s="145" t="str">
        <f>'HITUNG SEGMEN'!J1269</f>
        <v>A</v>
      </c>
      <c r="I833" s="138"/>
      <c r="J833" s="138" t="str">
        <f>'Template-KONDISI'!H832</f>
        <v>B</v>
      </c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JALAN'!F835</f>
        <v>1+600</v>
      </c>
      <c r="G834" s="145" t="str">
        <f>'3. DATA TEKNIS JALAN'!G835</f>
        <v>1+800</v>
      </c>
      <c r="H834" s="145" t="str">
        <f>'HITUNG SEGMEN'!J1270</f>
        <v>K</v>
      </c>
      <c r="I834" s="138"/>
      <c r="J834" s="138" t="str">
        <f>'Template-KONDISI'!H833</f>
        <v>B</v>
      </c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JALAN'!F836</f>
        <v>1+800</v>
      </c>
      <c r="G835" s="145" t="str">
        <f>'3. DATA TEKNIS JALAN'!G836</f>
        <v>1+850</v>
      </c>
      <c r="H835" s="145" t="str">
        <f>'HITUNG SEGMEN'!J1271</f>
        <v>A</v>
      </c>
      <c r="I835" s="138"/>
      <c r="J835" s="138" t="str">
        <f>'Template-KONDISI'!H834</f>
        <v>S</v>
      </c>
      <c r="K835" s="146"/>
      <c r="L835" s="146"/>
    </row>
    <row r="836" spans="2:12" s="141" customFormat="1" ht="20.100000000000001" customHeight="1">
      <c r="B836" s="142">
        <f>'3. DATA TEKNIS JALAN'!B837</f>
        <v>128</v>
      </c>
      <c r="C836" s="142">
        <f>'3. DATA TEKNIS JALAN'!C837</f>
        <v>1.1279999999999999</v>
      </c>
      <c r="D836" s="143" t="str">
        <f>'3. DATA TEKNIS JALAN'!D837</f>
        <v>Tobong - Karangaglik</v>
      </c>
      <c r="E836" s="144">
        <f>'3. DATA TEKNIS JALAN'!E837</f>
        <v>2.2799999999999998</v>
      </c>
      <c r="F836" s="145" t="str">
        <f>'3. DATA TEKNIS JALAN'!F837</f>
        <v>0+000</v>
      </c>
      <c r="G836" s="145" t="str">
        <f>'3. DATA TEKNIS JALAN'!G837</f>
        <v>0+200</v>
      </c>
      <c r="H836" s="145" t="str">
        <f>'HITUNG SEGMEN'!J1274</f>
        <v>K</v>
      </c>
      <c r="I836" s="138"/>
      <c r="J836" s="138" t="str">
        <f>'Template-KONDISI'!H835</f>
        <v>B</v>
      </c>
      <c r="K836" s="146"/>
      <c r="L836" s="146"/>
    </row>
    <row r="837" spans="2:12" s="141" customFormat="1" ht="20.100000000000001" customHeight="1">
      <c r="B837" s="142"/>
      <c r="C837" s="142"/>
      <c r="D837" s="143"/>
      <c r="E837" s="144"/>
      <c r="F837" s="145" t="str">
        <f>'3. DATA TEKNIS JALAN'!F838</f>
        <v>0+200</v>
      </c>
      <c r="G837" s="145" t="str">
        <f>'3. DATA TEKNIS JALAN'!G838</f>
        <v>0+400</v>
      </c>
      <c r="H837" s="145" t="str">
        <f>'HITUNG SEGMEN'!J1275</f>
        <v>A</v>
      </c>
      <c r="I837" s="138"/>
      <c r="J837" s="138" t="str">
        <f>'Template-KONDISI'!H836</f>
        <v>B</v>
      </c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JALAN'!F839</f>
        <v>0+400</v>
      </c>
      <c r="G838" s="145" t="str">
        <f>'3. DATA TEKNIS JALAN'!G839</f>
        <v>0+600</v>
      </c>
      <c r="H838" s="145" t="str">
        <f>'HITUNG SEGMEN'!J1276</f>
        <v>A</v>
      </c>
      <c r="I838" s="138"/>
      <c r="J838" s="138" t="str">
        <f>'Template-KONDISI'!H837</f>
        <v>RR</v>
      </c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JALAN'!F840</f>
        <v>0+600</v>
      </c>
      <c r="G839" s="145" t="str">
        <f>'3. DATA TEKNIS JALAN'!G840</f>
        <v>0+800</v>
      </c>
      <c r="H839" s="145" t="str">
        <f>'HITUNG SEGMEN'!J1277</f>
        <v>A</v>
      </c>
      <c r="I839" s="138"/>
      <c r="J839" s="138" t="str">
        <f>'Template-KONDISI'!H838</f>
        <v>S</v>
      </c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JALAN'!F841</f>
        <v>0+800</v>
      </c>
      <c r="G840" s="145" t="str">
        <f>'3. DATA TEKNIS JALAN'!G841</f>
        <v>1+000</v>
      </c>
      <c r="H840" s="145" t="str">
        <f>'HITUNG SEGMEN'!J1278</f>
        <v>A</v>
      </c>
      <c r="I840" s="138"/>
      <c r="J840" s="138" t="str">
        <f>'Template-KONDISI'!H839</f>
        <v>B</v>
      </c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JALAN'!F842</f>
        <v>1+000</v>
      </c>
      <c r="G841" s="145" t="str">
        <f>'3. DATA TEKNIS JALAN'!G842</f>
        <v>1+200</v>
      </c>
      <c r="H841" s="145" t="str">
        <f>'HITUNG SEGMEN'!J1279</f>
        <v>A</v>
      </c>
      <c r="I841" s="138"/>
      <c r="J841" s="138" t="str">
        <f>'Template-KONDISI'!H840</f>
        <v>B</v>
      </c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JALAN'!F843</f>
        <v>1+200</v>
      </c>
      <c r="G842" s="145" t="str">
        <f>'3. DATA TEKNIS JALAN'!G843</f>
        <v>1+400</v>
      </c>
      <c r="H842" s="145" t="str">
        <f>'HITUNG SEGMEN'!J1280</f>
        <v>A</v>
      </c>
      <c r="I842" s="138"/>
      <c r="J842" s="138" t="str">
        <f>'Template-KONDISI'!H841</f>
        <v>B</v>
      </c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JALAN'!F844</f>
        <v>1+400</v>
      </c>
      <c r="G843" s="145" t="str">
        <f>'3. DATA TEKNIS JALAN'!G844</f>
        <v>1+600</v>
      </c>
      <c r="H843" s="145" t="str">
        <f>'HITUNG SEGMEN'!J1281</f>
        <v>A</v>
      </c>
      <c r="I843" s="138"/>
      <c r="J843" s="138" t="str">
        <f>'Template-KONDISI'!H842</f>
        <v>B</v>
      </c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JALAN'!F845</f>
        <v>1+600</v>
      </c>
      <c r="G844" s="145" t="str">
        <f>'3. DATA TEKNIS JALAN'!G845</f>
        <v>1+800</v>
      </c>
      <c r="H844" s="145" t="str">
        <f>'HITUNG SEGMEN'!J1282</f>
        <v>A</v>
      </c>
      <c r="I844" s="138"/>
      <c r="J844" s="138" t="str">
        <f>'Template-KONDISI'!H843</f>
        <v>B</v>
      </c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JALAN'!F846</f>
        <v>1+800</v>
      </c>
      <c r="G845" s="145" t="str">
        <f>'3. DATA TEKNIS JALAN'!G846</f>
        <v>2+000</v>
      </c>
      <c r="H845" s="145" t="str">
        <f>'HITUNG SEGMEN'!J1283</f>
        <v>A</v>
      </c>
      <c r="I845" s="138"/>
      <c r="J845" s="138" t="str">
        <f>'Template-KONDISI'!H844</f>
        <v>S</v>
      </c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JALAN'!F847</f>
        <v>2+000</v>
      </c>
      <c r="G846" s="145" t="str">
        <f>'3. DATA TEKNIS JALAN'!G847</f>
        <v>2+200</v>
      </c>
      <c r="H846" s="145" t="str">
        <f>'HITUNG SEGMEN'!J1284</f>
        <v>A</v>
      </c>
      <c r="I846" s="138"/>
      <c r="J846" s="138" t="str">
        <f>'Template-KONDISI'!H845</f>
        <v>B</v>
      </c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JALAN'!F848</f>
        <v>2+200</v>
      </c>
      <c r="G847" s="145" t="str">
        <f>'3. DATA TEKNIS JALAN'!G848</f>
        <v>2+280</v>
      </c>
      <c r="H847" s="145" t="str">
        <f>'HITUNG SEGMEN'!J1285</f>
        <v>A</v>
      </c>
      <c r="I847" s="138"/>
      <c r="J847" s="138" t="str">
        <f>'Template-KONDISI'!H846</f>
        <v>B</v>
      </c>
      <c r="K847" s="146"/>
      <c r="L847" s="146"/>
    </row>
    <row r="848" spans="2:12" s="141" customFormat="1" ht="20.100000000000001" customHeight="1">
      <c r="B848" s="142">
        <f>'3. DATA TEKNIS JALAN'!B849</f>
        <v>129</v>
      </c>
      <c r="C848" s="142">
        <f>'3. DATA TEKNIS JALAN'!C849</f>
        <v>1.129</v>
      </c>
      <c r="D848" s="143" t="str">
        <f>'3. DATA TEKNIS JALAN'!D849</f>
        <v>Walik - Karanggambas</v>
      </c>
      <c r="E848" s="144">
        <f>'3. DATA TEKNIS JALAN'!E849</f>
        <v>2.67</v>
      </c>
      <c r="F848" s="145" t="str">
        <f>'3. DATA TEKNIS JALAN'!F849</f>
        <v>0+000</v>
      </c>
      <c r="G848" s="145" t="str">
        <f>'3. DATA TEKNIS JALAN'!G849</f>
        <v>0+200</v>
      </c>
      <c r="H848" s="145" t="s">
        <v>435</v>
      </c>
      <c r="I848" s="138"/>
      <c r="J848" s="138" t="str">
        <f>'Template-KONDISI'!H847</f>
        <v>B</v>
      </c>
      <c r="K848" s="146"/>
      <c r="L848" s="146"/>
    </row>
    <row r="849" spans="2:12" s="141" customFormat="1" ht="20.100000000000001" customHeight="1">
      <c r="B849" s="142"/>
      <c r="C849" s="142"/>
      <c r="D849" s="143"/>
      <c r="E849" s="144"/>
      <c r="F849" s="145" t="str">
        <f>'3. DATA TEKNIS JALAN'!F850</f>
        <v>0+200</v>
      </c>
      <c r="G849" s="145" t="str">
        <f>'3. DATA TEKNIS JALAN'!G850</f>
        <v>0+400</v>
      </c>
      <c r="H849" s="145" t="s">
        <v>435</v>
      </c>
      <c r="I849" s="138"/>
      <c r="J849" s="138" t="str">
        <f>'Template-KONDISI'!H848</f>
        <v>B</v>
      </c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JALAN'!F851</f>
        <v>0+400</v>
      </c>
      <c r="G850" s="145" t="str">
        <f>'3. DATA TEKNIS JALAN'!G851</f>
        <v>0+600</v>
      </c>
      <c r="H850" s="145" t="s">
        <v>435</v>
      </c>
      <c r="I850" s="138"/>
      <c r="J850" s="138" t="str">
        <f>'Template-KONDISI'!H849</f>
        <v>B</v>
      </c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JALAN'!F852</f>
        <v>0+600</v>
      </c>
      <c r="G851" s="145" t="str">
        <f>'3. DATA TEKNIS JALAN'!G852</f>
        <v>0+800</v>
      </c>
      <c r="H851" s="145" t="s">
        <v>435</v>
      </c>
      <c r="I851" s="138"/>
      <c r="J851" s="138" t="str">
        <f>'Template-KONDISI'!H850</f>
        <v>B</v>
      </c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JALAN'!F853</f>
        <v>0+800</v>
      </c>
      <c r="G852" s="145" t="str">
        <f>'3. DATA TEKNIS JALAN'!G853</f>
        <v>1+000</v>
      </c>
      <c r="H852" s="145" t="s">
        <v>435</v>
      </c>
      <c r="I852" s="138"/>
      <c r="J852" s="138" t="str">
        <f>'Template-KONDISI'!H851</f>
        <v>S</v>
      </c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JALAN'!F854</f>
        <v>1+000</v>
      </c>
      <c r="G853" s="145" t="str">
        <f>'3. DATA TEKNIS JALAN'!G854</f>
        <v>1+200</v>
      </c>
      <c r="H853" s="145" t="s">
        <v>435</v>
      </c>
      <c r="I853" s="138"/>
      <c r="J853" s="138" t="str">
        <f>'Template-KONDISI'!H852</f>
        <v>B</v>
      </c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JALAN'!F855</f>
        <v>1+200</v>
      </c>
      <c r="G854" s="145" t="str">
        <f>'3. DATA TEKNIS JALAN'!G855</f>
        <v>1+400</v>
      </c>
      <c r="H854" s="145" t="s">
        <v>435</v>
      </c>
      <c r="I854" s="138"/>
      <c r="J854" s="138" t="str">
        <f>'Template-KONDISI'!H853</f>
        <v>S</v>
      </c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JALAN'!F856</f>
        <v>1+400</v>
      </c>
      <c r="G855" s="145" t="str">
        <f>'3. DATA TEKNIS JALAN'!G856</f>
        <v>1+600</v>
      </c>
      <c r="H855" s="145" t="s">
        <v>435</v>
      </c>
      <c r="I855" s="138"/>
      <c r="J855" s="138" t="str">
        <f>'Template-KONDISI'!H854</f>
        <v>B</v>
      </c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JALAN'!F857</f>
        <v>1+600</v>
      </c>
      <c r="G856" s="145" t="str">
        <f>'3. DATA TEKNIS JALAN'!G857</f>
        <v>1+800</v>
      </c>
      <c r="H856" s="145" t="s">
        <v>435</v>
      </c>
      <c r="I856" s="138"/>
      <c r="J856" s="138" t="str">
        <f>'Template-KONDISI'!H855</f>
        <v>B</v>
      </c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JALAN'!F858</f>
        <v>1+800</v>
      </c>
      <c r="G857" s="145" t="str">
        <f>'3. DATA TEKNIS JALAN'!G858</f>
        <v>2+000</v>
      </c>
      <c r="H857" s="145" t="s">
        <v>435</v>
      </c>
      <c r="I857" s="138"/>
      <c r="J857" s="138" t="str">
        <f>'Template-KONDISI'!H856</f>
        <v>B</v>
      </c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JALAN'!F859</f>
        <v>2+000</v>
      </c>
      <c r="G858" s="145" t="str">
        <f>'3. DATA TEKNIS JALAN'!G859</f>
        <v>2+200</v>
      </c>
      <c r="H858" s="145" t="s">
        <v>435</v>
      </c>
      <c r="I858" s="138"/>
      <c r="J858" s="138" t="str">
        <f>'Template-KONDISI'!H857</f>
        <v>B</v>
      </c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JALAN'!F860</f>
        <v>2+200</v>
      </c>
      <c r="G859" s="145" t="str">
        <f>'3. DATA TEKNIS JALAN'!G860</f>
        <v>2+400</v>
      </c>
      <c r="H859" s="145" t="s">
        <v>435</v>
      </c>
      <c r="I859" s="138"/>
      <c r="J859" s="138" t="str">
        <f>'Template-KONDISI'!H858</f>
        <v>B</v>
      </c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JALAN'!F861</f>
        <v>2+400</v>
      </c>
      <c r="G860" s="145" t="str">
        <f>'3. DATA TEKNIS JALAN'!G861</f>
        <v>2+600</v>
      </c>
      <c r="H860" s="145" t="s">
        <v>435</v>
      </c>
      <c r="I860" s="138"/>
      <c r="J860" s="138" t="str">
        <f>'Template-KONDISI'!H859</f>
        <v>B</v>
      </c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JALAN'!F862</f>
        <v>2+600</v>
      </c>
      <c r="G861" s="145" t="str">
        <f>'3. DATA TEKNIS JALAN'!G862</f>
        <v>2+670</v>
      </c>
      <c r="H861" s="145" t="s">
        <v>435</v>
      </c>
      <c r="I861" s="138"/>
      <c r="J861" s="138" t="str">
        <f>'Template-KONDISI'!H860</f>
        <v>B</v>
      </c>
      <c r="K861" s="146"/>
      <c r="L861" s="146"/>
    </row>
    <row r="862" spans="2:12" s="141" customFormat="1" ht="20.100000000000001" customHeight="1">
      <c r="B862" s="142">
        <f>'3. DATA TEKNIS JALAN'!B863</f>
        <v>130</v>
      </c>
      <c r="C862" s="142" t="str">
        <f>'3. DATA TEKNIS JALAN'!C863</f>
        <v>1.130</v>
      </c>
      <c r="D862" s="143" t="str">
        <f>'3. DATA TEKNIS JALAN'!D863</f>
        <v>Karangcegak - Pekalongan</v>
      </c>
      <c r="E862" s="144">
        <f>'3. DATA TEKNIS JALAN'!E863</f>
        <v>2.48</v>
      </c>
      <c r="F862" s="145" t="str">
        <f>'3. DATA TEKNIS JALAN'!F863</f>
        <v>0+000</v>
      </c>
      <c r="G862" s="145" t="str">
        <f>'3. DATA TEKNIS JALAN'!G863</f>
        <v>0+200</v>
      </c>
      <c r="H862" s="145" t="str">
        <f>'HITUNG SEGMEN'!J1304</f>
        <v>A</v>
      </c>
      <c r="I862" s="138"/>
      <c r="J862" s="138" t="str">
        <f>'Template-KONDISI'!H861</f>
        <v>B</v>
      </c>
      <c r="K862" s="146"/>
      <c r="L862" s="146"/>
    </row>
    <row r="863" spans="2:12" s="141" customFormat="1" ht="20.100000000000001" customHeight="1">
      <c r="B863" s="142"/>
      <c r="C863" s="142"/>
      <c r="D863" s="143"/>
      <c r="E863" s="144"/>
      <c r="F863" s="145" t="str">
        <f>'3. DATA TEKNIS JALAN'!F864</f>
        <v>0+200</v>
      </c>
      <c r="G863" s="145" t="str">
        <f>'3. DATA TEKNIS JALAN'!G864</f>
        <v>0+400</v>
      </c>
      <c r="H863" s="145" t="str">
        <f>'HITUNG SEGMEN'!J1305</f>
        <v>A</v>
      </c>
      <c r="I863" s="138"/>
      <c r="J863" s="138" t="str">
        <f>'Template-KONDISI'!H862</f>
        <v>B</v>
      </c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JALAN'!F865</f>
        <v>0+400</v>
      </c>
      <c r="G864" s="145" t="str">
        <f>'3. DATA TEKNIS JALAN'!G865</f>
        <v>0+600</v>
      </c>
      <c r="H864" s="145" t="str">
        <f>'HITUNG SEGMEN'!J1306</f>
        <v>A</v>
      </c>
      <c r="I864" s="138"/>
      <c r="J864" s="138" t="str">
        <f>'Template-KONDISI'!H863</f>
        <v>B</v>
      </c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JALAN'!F866</f>
        <v>0+600</v>
      </c>
      <c r="G865" s="145" t="str">
        <f>'3. DATA TEKNIS JALAN'!G866</f>
        <v>0+800</v>
      </c>
      <c r="H865" s="145" t="str">
        <f>'HITUNG SEGMEN'!J1307</f>
        <v>A</v>
      </c>
      <c r="I865" s="138"/>
      <c r="J865" s="138" t="str">
        <f>'Template-KONDISI'!H864</f>
        <v>B</v>
      </c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JALAN'!F867</f>
        <v>0+800</v>
      </c>
      <c r="G866" s="145" t="str">
        <f>'3. DATA TEKNIS JALAN'!G867</f>
        <v>1+000</v>
      </c>
      <c r="H866" s="145" t="str">
        <f>'HITUNG SEGMEN'!J1308</f>
        <v>A</v>
      </c>
      <c r="I866" s="138"/>
      <c r="J866" s="138" t="str">
        <f>'Template-KONDISI'!H865</f>
        <v>B</v>
      </c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JALAN'!F868</f>
        <v>1+000</v>
      </c>
      <c r="G867" s="145" t="str">
        <f>'3. DATA TEKNIS JALAN'!G868</f>
        <v>1+200</v>
      </c>
      <c r="H867" s="145" t="str">
        <f>'HITUNG SEGMEN'!J1309</f>
        <v>K</v>
      </c>
      <c r="I867" s="138"/>
      <c r="J867" s="138" t="str">
        <f>'Template-KONDISI'!H866</f>
        <v>B</v>
      </c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JALAN'!F869</f>
        <v>1+200</v>
      </c>
      <c r="G868" s="145" t="str">
        <f>'3. DATA TEKNIS JALAN'!G869</f>
        <v>1+400</v>
      </c>
      <c r="H868" s="145" t="str">
        <f>'HITUNG SEGMEN'!J1310</f>
        <v>A</v>
      </c>
      <c r="I868" s="138"/>
      <c r="J868" s="138" t="str">
        <f>'Template-KONDISI'!H867</f>
        <v>B</v>
      </c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JALAN'!F870</f>
        <v>1+400</v>
      </c>
      <c r="G869" s="145" t="str">
        <f>'3. DATA TEKNIS JALAN'!G870</f>
        <v>1+600</v>
      </c>
      <c r="H869" s="145" t="str">
        <f>'HITUNG SEGMEN'!J1311</f>
        <v>A</v>
      </c>
      <c r="I869" s="138"/>
      <c r="J869" s="138" t="str">
        <f>'Template-KONDISI'!H868</f>
        <v>RB</v>
      </c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JALAN'!F871</f>
        <v>1+600</v>
      </c>
      <c r="G870" s="145" t="str">
        <f>'3. DATA TEKNIS JALAN'!G871</f>
        <v>1+800</v>
      </c>
      <c r="H870" s="145" t="str">
        <f>'HITUNG SEGMEN'!J1312</f>
        <v>A</v>
      </c>
      <c r="I870" s="138"/>
      <c r="J870" s="138" t="str">
        <f>'Template-KONDISI'!H869</f>
        <v>B</v>
      </c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JALAN'!F872</f>
        <v>1+800</v>
      </c>
      <c r="G871" s="145" t="str">
        <f>'3. DATA TEKNIS JALAN'!G872</f>
        <v>2+000</v>
      </c>
      <c r="H871" s="145" t="str">
        <f>'HITUNG SEGMEN'!J1313</f>
        <v>A</v>
      </c>
      <c r="I871" s="138"/>
      <c r="J871" s="138" t="str">
        <f>'Template-KONDISI'!H870</f>
        <v>B</v>
      </c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JALAN'!F873</f>
        <v>2+000</v>
      </c>
      <c r="G872" s="145" t="str">
        <f>'3. DATA TEKNIS JALAN'!G873</f>
        <v>2+200</v>
      </c>
      <c r="H872" s="145" t="str">
        <f>'HITUNG SEGMEN'!J1314</f>
        <v>A</v>
      </c>
      <c r="I872" s="138"/>
      <c r="J872" s="138" t="str">
        <f>'Template-KONDISI'!H871</f>
        <v>B</v>
      </c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JALAN'!F874</f>
        <v>2+200</v>
      </c>
      <c r="G873" s="145" t="str">
        <f>'3. DATA TEKNIS JALAN'!G874</f>
        <v>2+400</v>
      </c>
      <c r="H873" s="145" t="str">
        <f>'HITUNG SEGMEN'!J1315</f>
        <v>A</v>
      </c>
      <c r="I873" s="138"/>
      <c r="J873" s="138" t="str">
        <f>'Template-KONDISI'!H872</f>
        <v>B</v>
      </c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JALAN'!F875</f>
        <v>2+400</v>
      </c>
      <c r="G874" s="145" t="str">
        <f>'3. DATA TEKNIS JALAN'!G875</f>
        <v>2+480</v>
      </c>
      <c r="H874" s="145" t="str">
        <f>'HITUNG SEGMEN'!J1316</f>
        <v>A</v>
      </c>
      <c r="I874" s="138"/>
      <c r="J874" s="138" t="str">
        <f>'Template-KONDISI'!H873</f>
        <v>B</v>
      </c>
      <c r="K874" s="146"/>
      <c r="L874" s="146"/>
    </row>
    <row r="875" spans="2:12" s="141" customFormat="1" ht="20.100000000000001" customHeight="1">
      <c r="B875" s="142">
        <f>'3. DATA TEKNIS JALAN'!B876</f>
        <v>131</v>
      </c>
      <c r="C875" s="142">
        <f>'3. DATA TEKNIS JALAN'!C876</f>
        <v>1.131</v>
      </c>
      <c r="D875" s="143" t="str">
        <f>'3. DATA TEKNIS JALAN'!D876</f>
        <v>Munjul - Karangbanjar</v>
      </c>
      <c r="E875" s="144">
        <f>'3. DATA TEKNIS JALAN'!E876</f>
        <v>0.82</v>
      </c>
      <c r="F875" s="145" t="str">
        <f>'3. DATA TEKNIS JALAN'!F876</f>
        <v>0+000</v>
      </c>
      <c r="G875" s="145" t="str">
        <f>'3. DATA TEKNIS JALAN'!G876</f>
        <v>0+200</v>
      </c>
      <c r="H875" s="145" t="s">
        <v>435</v>
      </c>
      <c r="I875" s="138"/>
      <c r="J875" s="138" t="str">
        <f>'Template-KONDISI'!H874</f>
        <v>B</v>
      </c>
      <c r="K875" s="146"/>
      <c r="L875" s="146"/>
    </row>
    <row r="876" spans="2:12" s="141" customFormat="1" ht="20.100000000000001" customHeight="1">
      <c r="B876" s="142"/>
      <c r="C876" s="142"/>
      <c r="D876" s="143"/>
      <c r="E876" s="144"/>
      <c r="F876" s="145" t="str">
        <f>'3. DATA TEKNIS JALAN'!F877</f>
        <v>0+200</v>
      </c>
      <c r="G876" s="145" t="str">
        <f>'3. DATA TEKNIS JALAN'!G877</f>
        <v>0+400</v>
      </c>
      <c r="H876" s="145" t="s">
        <v>435</v>
      </c>
      <c r="I876" s="138"/>
      <c r="J876" s="138" t="str">
        <f>'Template-KONDISI'!H875</f>
        <v>B</v>
      </c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JALAN'!F878</f>
        <v>0+400</v>
      </c>
      <c r="G877" s="145" t="str">
        <f>'3. DATA TEKNIS JALAN'!G878</f>
        <v>0+600</v>
      </c>
      <c r="H877" s="145" t="s">
        <v>435</v>
      </c>
      <c r="I877" s="138"/>
      <c r="J877" s="138" t="str">
        <f>'Template-KONDISI'!H876</f>
        <v>S</v>
      </c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JALAN'!F879</f>
        <v>0+600</v>
      </c>
      <c r="G878" s="145" t="str">
        <f>'3. DATA TEKNIS JALAN'!G879</f>
        <v>0+800</v>
      </c>
      <c r="H878" s="145" t="s">
        <v>435</v>
      </c>
      <c r="I878" s="138"/>
      <c r="J878" s="138" t="str">
        <f>'Template-KONDISI'!H877</f>
        <v>S</v>
      </c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JALAN'!F880</f>
        <v>0+800</v>
      </c>
      <c r="G879" s="145" t="str">
        <f>'3. DATA TEKNIS JALAN'!G880</f>
        <v>0+820</v>
      </c>
      <c r="H879" s="145" t="s">
        <v>435</v>
      </c>
      <c r="I879" s="138"/>
      <c r="J879" s="138" t="str">
        <f>'Template-KONDISI'!H878</f>
        <v>S</v>
      </c>
      <c r="K879" s="146"/>
      <c r="L879" s="146"/>
    </row>
    <row r="880" spans="2:12" s="141" customFormat="1" ht="20.100000000000001" customHeight="1">
      <c r="B880" s="142">
        <f>'3. DATA TEKNIS JALAN'!B881</f>
        <v>132</v>
      </c>
      <c r="C880" s="142">
        <f>'3. DATA TEKNIS JALAN'!C881</f>
        <v>1.1319999999999999</v>
      </c>
      <c r="D880" s="143" t="str">
        <f>'3. DATA TEKNIS JALAN'!D881</f>
        <v>Kutasari - Beji</v>
      </c>
      <c r="E880" s="144">
        <f>'3. DATA TEKNIS JALAN'!E881</f>
        <v>1.8</v>
      </c>
      <c r="F880" s="145" t="str">
        <f>'3. DATA TEKNIS JALAN'!F881</f>
        <v>0+000</v>
      </c>
      <c r="G880" s="145" t="str">
        <f>'3. DATA TEKNIS JALAN'!G881</f>
        <v>0+200</v>
      </c>
      <c r="H880" s="145" t="s">
        <v>435</v>
      </c>
      <c r="I880" s="138"/>
      <c r="J880" s="138" t="str">
        <f>'Template-KONDISI'!H879</f>
        <v>S</v>
      </c>
      <c r="K880" s="146"/>
      <c r="L880" s="146"/>
    </row>
    <row r="881" spans="2:12" s="141" customFormat="1" ht="20.100000000000001" customHeight="1">
      <c r="B881" s="142"/>
      <c r="C881" s="142"/>
      <c r="D881" s="143"/>
      <c r="E881" s="144"/>
      <c r="F881" s="145" t="str">
        <f>'3. DATA TEKNIS JALAN'!F882</f>
        <v>0+200</v>
      </c>
      <c r="G881" s="145" t="str">
        <f>'3. DATA TEKNIS JALAN'!G882</f>
        <v>0+400</v>
      </c>
      <c r="H881" s="145" t="s">
        <v>435</v>
      </c>
      <c r="I881" s="138"/>
      <c r="J881" s="138" t="str">
        <f>'Template-KONDISI'!H880</f>
        <v>B</v>
      </c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JALAN'!F883</f>
        <v>0+400</v>
      </c>
      <c r="G882" s="145" t="str">
        <f>'3. DATA TEKNIS JALAN'!G883</f>
        <v>0+600</v>
      </c>
      <c r="H882" s="145" t="s">
        <v>435</v>
      </c>
      <c r="I882" s="138"/>
      <c r="J882" s="138" t="str">
        <f>'Template-KONDISI'!H881</f>
        <v>B</v>
      </c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JALAN'!F884</f>
        <v>0+600</v>
      </c>
      <c r="G883" s="145" t="str">
        <f>'3. DATA TEKNIS JALAN'!G884</f>
        <v>0+800</v>
      </c>
      <c r="H883" s="145" t="s">
        <v>435</v>
      </c>
      <c r="I883" s="138"/>
      <c r="J883" s="138" t="str">
        <f>'Template-KONDISI'!H882</f>
        <v>B</v>
      </c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JALAN'!F885</f>
        <v>0+800</v>
      </c>
      <c r="G884" s="145" t="str">
        <f>'3. DATA TEKNIS JALAN'!G885</f>
        <v>1+000</v>
      </c>
      <c r="H884" s="145" t="s">
        <v>435</v>
      </c>
      <c r="I884" s="138"/>
      <c r="J884" s="138" t="str">
        <f>'Template-KONDISI'!H883</f>
        <v>B</v>
      </c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JALAN'!F886</f>
        <v>1+000</v>
      </c>
      <c r="G885" s="145" t="str">
        <f>'3. DATA TEKNIS JALAN'!G886</f>
        <v>1+200</v>
      </c>
      <c r="H885" s="145" t="s">
        <v>435</v>
      </c>
      <c r="I885" s="138"/>
      <c r="J885" s="138" t="str">
        <f>'Template-KONDISI'!H884</f>
        <v>B</v>
      </c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JALAN'!F887</f>
        <v>1+200</v>
      </c>
      <c r="G886" s="145" t="str">
        <f>'3. DATA TEKNIS JALAN'!G887</f>
        <v>1+400</v>
      </c>
      <c r="H886" s="145" t="s">
        <v>435</v>
      </c>
      <c r="I886" s="138"/>
      <c r="J886" s="138" t="str">
        <f>'Template-KONDISI'!H885</f>
        <v>B</v>
      </c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JALAN'!F888</f>
        <v>1+400</v>
      </c>
      <c r="G887" s="145" t="str">
        <f>'3. DATA TEKNIS JALAN'!G888</f>
        <v>1+600</v>
      </c>
      <c r="H887" s="145" t="s">
        <v>435</v>
      </c>
      <c r="I887" s="138"/>
      <c r="J887" s="138" t="str">
        <f>'Template-KONDISI'!H886</f>
        <v>B</v>
      </c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JALAN'!F889</f>
        <v>1+600</v>
      </c>
      <c r="G888" s="145" t="str">
        <f>'3. DATA TEKNIS JALAN'!G889</f>
        <v>1+800</v>
      </c>
      <c r="H888" s="145" t="s">
        <v>435</v>
      </c>
      <c r="I888" s="138"/>
      <c r="J888" s="138" t="str">
        <f>'Template-KONDISI'!H887</f>
        <v>B</v>
      </c>
      <c r="K888" s="146"/>
      <c r="L888" s="146"/>
    </row>
    <row r="889" spans="2:12" s="141" customFormat="1" ht="20.100000000000001" customHeight="1">
      <c r="B889" s="142">
        <f>'3. DATA TEKNIS JALAN'!B890</f>
        <v>133</v>
      </c>
      <c r="C889" s="142">
        <f>'3. DATA TEKNIS JALAN'!C890</f>
        <v>1.133</v>
      </c>
      <c r="D889" s="143" t="str">
        <f>'3. DATA TEKNIS JALAN'!D890</f>
        <v>Tobong - Kajen</v>
      </c>
      <c r="E889" s="144">
        <f>'3. DATA TEKNIS JALAN'!E890</f>
        <v>3.78</v>
      </c>
      <c r="F889" s="145" t="str">
        <f>'3. DATA TEKNIS JALAN'!F890</f>
        <v>0+000</v>
      </c>
      <c r="G889" s="145" t="str">
        <f>'3. DATA TEKNIS JALAN'!G890</f>
        <v>0+200</v>
      </c>
      <c r="H889" s="145" t="s">
        <v>435</v>
      </c>
      <c r="I889" s="138"/>
      <c r="J889" s="138" t="str">
        <f>'Template-KONDISI'!H888</f>
        <v>B</v>
      </c>
      <c r="K889" s="146"/>
      <c r="L889" s="146"/>
    </row>
    <row r="890" spans="2:12" s="141" customFormat="1" ht="20.100000000000001" customHeight="1">
      <c r="B890" s="142"/>
      <c r="C890" s="142"/>
      <c r="D890" s="143"/>
      <c r="E890" s="144"/>
      <c r="F890" s="145" t="str">
        <f>'3. DATA TEKNIS JALAN'!F891</f>
        <v>0+200</v>
      </c>
      <c r="G890" s="145" t="str">
        <f>'3. DATA TEKNIS JALAN'!G891</f>
        <v>0+400</v>
      </c>
      <c r="H890" s="145" t="s">
        <v>435</v>
      </c>
      <c r="I890" s="138"/>
      <c r="J890" s="138" t="str">
        <f>'Template-KONDISI'!H889</f>
        <v>B</v>
      </c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JALAN'!F892</f>
        <v>0+400</v>
      </c>
      <c r="G891" s="145" t="str">
        <f>'3. DATA TEKNIS JALAN'!G892</f>
        <v>0+600</v>
      </c>
      <c r="H891" s="145" t="s">
        <v>435</v>
      </c>
      <c r="I891" s="138"/>
      <c r="J891" s="138" t="str">
        <f>'Template-KONDISI'!H890</f>
        <v>B</v>
      </c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JALAN'!F893</f>
        <v>0+600</v>
      </c>
      <c r="G892" s="145" t="str">
        <f>'3. DATA TEKNIS JALAN'!G893</f>
        <v>0+800</v>
      </c>
      <c r="H892" s="145" t="s">
        <v>435</v>
      </c>
      <c r="I892" s="138"/>
      <c r="J892" s="138" t="str">
        <f>'Template-KONDISI'!H891</f>
        <v>B</v>
      </c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JALAN'!F894</f>
        <v>0+800</v>
      </c>
      <c r="G893" s="145" t="str">
        <f>'3. DATA TEKNIS JALAN'!G894</f>
        <v>1+000</v>
      </c>
      <c r="H893" s="145" t="s">
        <v>435</v>
      </c>
      <c r="I893" s="138"/>
      <c r="J893" s="138" t="str">
        <f>'Template-KONDISI'!H892</f>
        <v>B</v>
      </c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JALAN'!F895</f>
        <v>1+000</v>
      </c>
      <c r="G894" s="145" t="str">
        <f>'3. DATA TEKNIS JALAN'!G895</f>
        <v>1+200</v>
      </c>
      <c r="H894" s="145" t="s">
        <v>435</v>
      </c>
      <c r="I894" s="138"/>
      <c r="J894" s="138" t="str">
        <f>'Template-KONDISI'!H893</f>
        <v>B</v>
      </c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JALAN'!F896</f>
        <v>1+200</v>
      </c>
      <c r="G895" s="145" t="str">
        <f>'3. DATA TEKNIS JALAN'!G896</f>
        <v>1+400</v>
      </c>
      <c r="H895" s="145" t="s">
        <v>435</v>
      </c>
      <c r="I895" s="138"/>
      <c r="J895" s="138" t="str">
        <f>'Template-KONDISI'!H894</f>
        <v>B</v>
      </c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JALAN'!F897</f>
        <v>1+400</v>
      </c>
      <c r="G896" s="145" t="str">
        <f>'3. DATA TEKNIS JALAN'!G897</f>
        <v>1+600</v>
      </c>
      <c r="H896" s="145" t="s">
        <v>435</v>
      </c>
      <c r="I896" s="138"/>
      <c r="J896" s="138" t="str">
        <f>'Template-KONDISI'!H895</f>
        <v>B</v>
      </c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JALAN'!F898</f>
        <v>1+600</v>
      </c>
      <c r="G897" s="145" t="str">
        <f>'3. DATA TEKNIS JALAN'!G898</f>
        <v>1+800</v>
      </c>
      <c r="H897" s="145" t="s">
        <v>435</v>
      </c>
      <c r="I897" s="138"/>
      <c r="J897" s="138" t="str">
        <f>'Template-KONDISI'!H896</f>
        <v>B</v>
      </c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JALAN'!F899</f>
        <v>1+800</v>
      </c>
      <c r="G898" s="145" t="str">
        <f>'3. DATA TEKNIS JALAN'!G899</f>
        <v>2+000</v>
      </c>
      <c r="H898" s="145" t="s">
        <v>435</v>
      </c>
      <c r="I898" s="138"/>
      <c r="J898" s="138" t="str">
        <f>'Template-KONDISI'!H897</f>
        <v>B</v>
      </c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JALAN'!F900</f>
        <v>2+000</v>
      </c>
      <c r="G899" s="145" t="str">
        <f>'3. DATA TEKNIS JALAN'!G900</f>
        <v>2+200</v>
      </c>
      <c r="H899" s="145" t="s">
        <v>435</v>
      </c>
      <c r="I899" s="138"/>
      <c r="J899" s="138" t="str">
        <f>'Template-KONDISI'!H898</f>
        <v>B</v>
      </c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JALAN'!F901</f>
        <v>2+200</v>
      </c>
      <c r="G900" s="145" t="str">
        <f>'3. DATA TEKNIS JALAN'!G901</f>
        <v>2+400</v>
      </c>
      <c r="H900" s="145" t="s">
        <v>435</v>
      </c>
      <c r="I900" s="138"/>
      <c r="J900" s="138" t="str">
        <f>'Template-KONDISI'!H899</f>
        <v>B</v>
      </c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JALAN'!F902</f>
        <v>2+400</v>
      </c>
      <c r="G901" s="145" t="str">
        <f>'3. DATA TEKNIS JALAN'!G902</f>
        <v>2+600</v>
      </c>
      <c r="H901" s="145" t="s">
        <v>435</v>
      </c>
      <c r="I901" s="138"/>
      <c r="J901" s="138" t="str">
        <f>'Template-KONDISI'!H900</f>
        <v>B</v>
      </c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JALAN'!F903</f>
        <v>2+600</v>
      </c>
      <c r="G902" s="145" t="str">
        <f>'3. DATA TEKNIS JALAN'!G903</f>
        <v>2+800</v>
      </c>
      <c r="H902" s="145" t="s">
        <v>435</v>
      </c>
      <c r="I902" s="138"/>
      <c r="J902" s="138" t="str">
        <f>'Template-KONDISI'!H901</f>
        <v>B</v>
      </c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JALAN'!F904</f>
        <v>2+800</v>
      </c>
      <c r="G903" s="145" t="str">
        <f>'3. DATA TEKNIS JALAN'!G904</f>
        <v>3+000</v>
      </c>
      <c r="H903" s="145" t="s">
        <v>435</v>
      </c>
      <c r="I903" s="138"/>
      <c r="J903" s="138" t="str">
        <f>'Template-KONDISI'!H902</f>
        <v>B</v>
      </c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JALAN'!F905</f>
        <v>3+000</v>
      </c>
      <c r="G904" s="145" t="str">
        <f>'3. DATA TEKNIS JALAN'!G905</f>
        <v>3+200</v>
      </c>
      <c r="H904" s="145" t="s">
        <v>435</v>
      </c>
      <c r="I904" s="138"/>
      <c r="J904" s="138" t="str">
        <f>'Template-KONDISI'!H903</f>
        <v>B</v>
      </c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JALAN'!F906</f>
        <v>3+200</v>
      </c>
      <c r="G905" s="145" t="str">
        <f>'3. DATA TEKNIS JALAN'!G906</f>
        <v>3+400</v>
      </c>
      <c r="H905" s="145" t="s">
        <v>435</v>
      </c>
      <c r="I905" s="138"/>
      <c r="J905" s="138" t="str">
        <f>'Template-KONDISI'!H904</f>
        <v>B</v>
      </c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JALAN'!F907</f>
        <v>3+400</v>
      </c>
      <c r="G906" s="145" t="str">
        <f>'3. DATA TEKNIS JALAN'!G907</f>
        <v>3+600</v>
      </c>
      <c r="H906" s="145" t="s">
        <v>435</v>
      </c>
      <c r="I906" s="138"/>
      <c r="J906" s="138" t="str">
        <f>'Template-KONDISI'!H905</f>
        <v>B</v>
      </c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JALAN'!F908</f>
        <v>3+600</v>
      </c>
      <c r="G907" s="145" t="str">
        <f>'3. DATA TEKNIS JALAN'!G908</f>
        <v>3+810</v>
      </c>
      <c r="H907" s="145" t="s">
        <v>435</v>
      </c>
      <c r="I907" s="138"/>
      <c r="J907" s="138" t="str">
        <f>'Template-KONDISI'!H906</f>
        <v>B</v>
      </c>
      <c r="K907" s="146"/>
      <c r="L907" s="146"/>
    </row>
    <row r="908" spans="2:12" s="141" customFormat="1" ht="20.100000000000001" customHeight="1">
      <c r="B908" s="142">
        <f>'3. DATA TEKNIS JALAN'!B909</f>
        <v>134</v>
      </c>
      <c r="C908" s="142">
        <f>'3. DATA TEKNIS JALAN'!C909</f>
        <v>1.1339999999999999</v>
      </c>
      <c r="D908" s="143" t="str">
        <f>'3. DATA TEKNIS JALAN'!D909</f>
        <v>Candinata - Kajen</v>
      </c>
      <c r="E908" s="144">
        <f>'3. DATA TEKNIS JALAN'!E909</f>
        <v>3.33</v>
      </c>
      <c r="F908" s="145" t="str">
        <f>'3. DATA TEKNIS JALAN'!F909</f>
        <v>0+000</v>
      </c>
      <c r="G908" s="145" t="str">
        <f>'3. DATA TEKNIS JALAN'!G909</f>
        <v>0+200</v>
      </c>
      <c r="H908" s="145" t="str">
        <f>'HITUNG SEGMEN'!J1358</f>
        <v>A</v>
      </c>
      <c r="I908" s="138"/>
      <c r="J908" s="138" t="str">
        <f>'Template-KONDISI'!H907</f>
        <v>B</v>
      </c>
      <c r="K908" s="146"/>
      <c r="L908" s="146"/>
    </row>
    <row r="909" spans="2:12" s="141" customFormat="1" ht="20.100000000000001" customHeight="1">
      <c r="B909" s="142"/>
      <c r="C909" s="142"/>
      <c r="D909" s="143"/>
      <c r="E909" s="144"/>
      <c r="F909" s="145" t="str">
        <f>'3. DATA TEKNIS JALAN'!F910</f>
        <v>0+200</v>
      </c>
      <c r="G909" s="145" t="str">
        <f>'3. DATA TEKNIS JALAN'!G910</f>
        <v>0+400</v>
      </c>
      <c r="H909" s="145" t="str">
        <f>'HITUNG SEGMEN'!J1359</f>
        <v>A</v>
      </c>
      <c r="I909" s="138"/>
      <c r="J909" s="138" t="str">
        <f>'Template-KONDISI'!H908</f>
        <v>B</v>
      </c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JALAN'!F911</f>
        <v>0+400</v>
      </c>
      <c r="G910" s="145" t="str">
        <f>'3. DATA TEKNIS JALAN'!G911</f>
        <v>0+600</v>
      </c>
      <c r="H910" s="145" t="str">
        <f>'HITUNG SEGMEN'!J1360</f>
        <v>A</v>
      </c>
      <c r="I910" s="138"/>
      <c r="J910" s="138" t="str">
        <f>'Template-KONDISI'!H909</f>
        <v>B</v>
      </c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JALAN'!F912</f>
        <v>0+600</v>
      </c>
      <c r="G911" s="145" t="str">
        <f>'3. DATA TEKNIS JALAN'!G912</f>
        <v>0+800</v>
      </c>
      <c r="H911" s="145" t="str">
        <f>'HITUNG SEGMEN'!J1361</f>
        <v>A</v>
      </c>
      <c r="I911" s="138"/>
      <c r="J911" s="138" t="str">
        <f>'Template-KONDISI'!H910</f>
        <v>B</v>
      </c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JALAN'!F913</f>
        <v>0+800</v>
      </c>
      <c r="G912" s="145" t="str">
        <f>'3. DATA TEKNIS JALAN'!G913</f>
        <v>1+000</v>
      </c>
      <c r="H912" s="145" t="str">
        <f>'HITUNG SEGMEN'!J1362</f>
        <v>A</v>
      </c>
      <c r="I912" s="138"/>
      <c r="J912" s="138" t="str">
        <f>'Template-KONDISI'!H911</f>
        <v>B</v>
      </c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JALAN'!F914</f>
        <v>1+000</v>
      </c>
      <c r="G913" s="145" t="str">
        <f>'3. DATA TEKNIS JALAN'!G914</f>
        <v>1+200</v>
      </c>
      <c r="H913" s="145" t="str">
        <f>'HITUNG SEGMEN'!J1363</f>
        <v>A</v>
      </c>
      <c r="I913" s="138"/>
      <c r="J913" s="138" t="str">
        <f>'Template-KONDISI'!H912</f>
        <v>B</v>
      </c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JALAN'!F915</f>
        <v>1+200</v>
      </c>
      <c r="G914" s="145" t="str">
        <f>'3. DATA TEKNIS JALAN'!G915</f>
        <v>1+400</v>
      </c>
      <c r="H914" s="145" t="str">
        <f>'HITUNG SEGMEN'!J1364</f>
        <v>A</v>
      </c>
      <c r="I914" s="138"/>
      <c r="J914" s="138" t="str">
        <f>'Template-KONDISI'!H913</f>
        <v>B</v>
      </c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JALAN'!F916</f>
        <v>1+400</v>
      </c>
      <c r="G915" s="145" t="str">
        <f>'3. DATA TEKNIS JALAN'!G916</f>
        <v>1+600</v>
      </c>
      <c r="H915" s="145" t="str">
        <f>'HITUNG SEGMEN'!J1365</f>
        <v>A</v>
      </c>
      <c r="I915" s="138"/>
      <c r="J915" s="138" t="str">
        <f>'Template-KONDISI'!H914</f>
        <v>B</v>
      </c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JALAN'!F917</f>
        <v>1+600</v>
      </c>
      <c r="G916" s="145" t="str">
        <f>'3. DATA TEKNIS JALAN'!G917</f>
        <v>1+800</v>
      </c>
      <c r="H916" s="145" t="str">
        <f>'HITUNG SEGMEN'!J1366</f>
        <v>A</v>
      </c>
      <c r="I916" s="138"/>
      <c r="J916" s="138" t="str">
        <f>'Template-KONDISI'!H915</f>
        <v>S</v>
      </c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JALAN'!F918</f>
        <v>1+800</v>
      </c>
      <c r="G917" s="145" t="str">
        <f>'3. DATA TEKNIS JALAN'!G918</f>
        <v>2+000</v>
      </c>
      <c r="H917" s="145" t="str">
        <f>'HITUNG SEGMEN'!J1367</f>
        <v>A</v>
      </c>
      <c r="I917" s="138"/>
      <c r="J917" s="138" t="str">
        <f>'Template-KONDISI'!H916</f>
        <v>B</v>
      </c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JALAN'!F919</f>
        <v>2+000</v>
      </c>
      <c r="G918" s="145" t="str">
        <f>'3. DATA TEKNIS JALAN'!G919</f>
        <v>2+200</v>
      </c>
      <c r="H918" s="145" t="str">
        <f>'HITUNG SEGMEN'!J1368</f>
        <v>A</v>
      </c>
      <c r="I918" s="138"/>
      <c r="J918" s="138" t="str">
        <f>'Template-KONDISI'!H917</f>
        <v>B</v>
      </c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JALAN'!F920</f>
        <v>2+200</v>
      </c>
      <c r="G919" s="145" t="str">
        <f>'3. DATA TEKNIS JALAN'!G920</f>
        <v>2+400</v>
      </c>
      <c r="H919" s="145" t="str">
        <f>'HITUNG SEGMEN'!J1369</f>
        <v>A</v>
      </c>
      <c r="I919" s="138"/>
      <c r="J919" s="138" t="str">
        <f>'Template-KONDISI'!H918</f>
        <v>RR</v>
      </c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JALAN'!F921</f>
        <v>2+400</v>
      </c>
      <c r="G920" s="145" t="str">
        <f>'3. DATA TEKNIS JALAN'!G921</f>
        <v>2+600</v>
      </c>
      <c r="H920" s="145" t="str">
        <f>'HITUNG SEGMEN'!J1370</f>
        <v>K</v>
      </c>
      <c r="I920" s="138"/>
      <c r="J920" s="138" t="str">
        <f>'Template-KONDISI'!H919</f>
        <v>RR</v>
      </c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JALAN'!F922</f>
        <v>2+600</v>
      </c>
      <c r="G921" s="145" t="str">
        <f>'3. DATA TEKNIS JALAN'!G922</f>
        <v>2+800</v>
      </c>
      <c r="H921" s="145" t="str">
        <f>'HITUNG SEGMEN'!J1371</f>
        <v>A</v>
      </c>
      <c r="I921" s="138"/>
      <c r="J921" s="138" t="str">
        <f>'Template-KONDISI'!H920</f>
        <v>RR</v>
      </c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JALAN'!F923</f>
        <v>2+800</v>
      </c>
      <c r="G922" s="145" t="str">
        <f>'3. DATA TEKNIS JALAN'!G923</f>
        <v>3+000</v>
      </c>
      <c r="H922" s="145" t="str">
        <f>'HITUNG SEGMEN'!J1372</f>
        <v>A</v>
      </c>
      <c r="I922" s="138"/>
      <c r="J922" s="138" t="str">
        <f>'Template-KONDISI'!H921</f>
        <v>RB</v>
      </c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JALAN'!F924</f>
        <v>3+000</v>
      </c>
      <c r="G923" s="145" t="str">
        <f>'3. DATA TEKNIS JALAN'!G924</f>
        <v>3+200</v>
      </c>
      <c r="H923" s="145" t="str">
        <f>'HITUNG SEGMEN'!J1373</f>
        <v>A</v>
      </c>
      <c r="I923" s="138"/>
      <c r="J923" s="138" t="str">
        <f>'Template-KONDISI'!H922</f>
        <v>B</v>
      </c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JALAN'!F925</f>
        <v>3+200</v>
      </c>
      <c r="G924" s="145" t="str">
        <f>'3. DATA TEKNIS JALAN'!G925</f>
        <v>3+330</v>
      </c>
      <c r="H924" s="145" t="str">
        <f>'HITUNG SEGMEN'!J1374</f>
        <v>A</v>
      </c>
      <c r="I924" s="138"/>
      <c r="J924" s="138" t="str">
        <f>'Template-KONDISI'!H923</f>
        <v>B</v>
      </c>
      <c r="K924" s="146"/>
      <c r="L924" s="146"/>
    </row>
    <row r="925" spans="2:12" s="141" customFormat="1" ht="20.100000000000001" customHeight="1">
      <c r="B925" s="142">
        <f>'3. DATA TEKNIS JALAN'!B926</f>
        <v>135</v>
      </c>
      <c r="C925" s="142">
        <f>'3. DATA TEKNIS JALAN'!C926</f>
        <v>1.135</v>
      </c>
      <c r="D925" s="143" t="str">
        <f>'3. DATA TEKNIS JALAN'!D926</f>
        <v>Purwadadi - Kajen</v>
      </c>
      <c r="E925" s="144">
        <f>'3. DATA TEKNIS JALAN'!E926</f>
        <v>1.68</v>
      </c>
      <c r="F925" s="145" t="str">
        <f>'3. DATA TEKNIS JALAN'!F926</f>
        <v>0+000</v>
      </c>
      <c r="G925" s="145" t="str">
        <f>'3. DATA TEKNIS JALAN'!G926</f>
        <v>0+200</v>
      </c>
      <c r="H925" s="145" t="str">
        <f>'HITUNG SEGMEN'!J1377</f>
        <v>K</v>
      </c>
      <c r="I925" s="138"/>
      <c r="J925" s="138" t="str">
        <f>'Template-KONDISI'!H924</f>
        <v>B</v>
      </c>
      <c r="K925" s="146"/>
      <c r="L925" s="146"/>
    </row>
    <row r="926" spans="2:12" s="141" customFormat="1" ht="20.100000000000001" customHeight="1">
      <c r="B926" s="142"/>
      <c r="C926" s="142"/>
      <c r="D926" s="143"/>
      <c r="E926" s="144"/>
      <c r="F926" s="145" t="str">
        <f>'3. DATA TEKNIS JALAN'!F927</f>
        <v>0+200</v>
      </c>
      <c r="G926" s="145" t="str">
        <f>'3. DATA TEKNIS JALAN'!G927</f>
        <v>0+400</v>
      </c>
      <c r="H926" s="145" t="str">
        <f>'HITUNG SEGMEN'!J1378</f>
        <v>K</v>
      </c>
      <c r="I926" s="138"/>
      <c r="J926" s="138" t="str">
        <f>'Template-KONDISI'!H925</f>
        <v>B</v>
      </c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JALAN'!F928</f>
        <v>0+400</v>
      </c>
      <c r="G927" s="145" t="str">
        <f>'3. DATA TEKNIS JALAN'!G928</f>
        <v>0+600</v>
      </c>
      <c r="H927" s="145" t="str">
        <f>'HITUNG SEGMEN'!J1379</f>
        <v>K</v>
      </c>
      <c r="I927" s="138"/>
      <c r="J927" s="138" t="str">
        <f>'Template-KONDISI'!H926</f>
        <v>B</v>
      </c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JALAN'!F929</f>
        <v>0+600</v>
      </c>
      <c r="G928" s="145" t="str">
        <f>'3. DATA TEKNIS JALAN'!G929</f>
        <v>0+800</v>
      </c>
      <c r="H928" s="145" t="str">
        <f>'HITUNG SEGMEN'!J1380</f>
        <v>K</v>
      </c>
      <c r="I928" s="138"/>
      <c r="J928" s="138" t="str">
        <f>'Template-KONDISI'!H927</f>
        <v>B</v>
      </c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JALAN'!F930</f>
        <v>0+800</v>
      </c>
      <c r="G929" s="145" t="str">
        <f>'3. DATA TEKNIS JALAN'!G930</f>
        <v>1+000</v>
      </c>
      <c r="H929" s="145" t="str">
        <f>'HITUNG SEGMEN'!J1381</f>
        <v>K</v>
      </c>
      <c r="I929" s="138"/>
      <c r="J929" s="138" t="str">
        <f>'Template-KONDISI'!H928</f>
        <v>B</v>
      </c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JALAN'!F931</f>
        <v>1+000</v>
      </c>
      <c r="G930" s="145" t="str">
        <f>'3. DATA TEKNIS JALAN'!G931</f>
        <v>1+200</v>
      </c>
      <c r="H930" s="145" t="str">
        <f>'HITUNG SEGMEN'!J1382</f>
        <v>K</v>
      </c>
      <c r="I930" s="138"/>
      <c r="J930" s="138" t="str">
        <f>'Template-KONDISI'!H929</f>
        <v>B</v>
      </c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JALAN'!F932</f>
        <v>1+200</v>
      </c>
      <c r="G931" s="145" t="str">
        <f>'3. DATA TEKNIS JALAN'!G932</f>
        <v>1+400</v>
      </c>
      <c r="H931" s="145" t="str">
        <f>'HITUNG SEGMEN'!J1383</f>
        <v>K</v>
      </c>
      <c r="I931" s="138"/>
      <c r="J931" s="138" t="str">
        <f>'Template-KONDISI'!H930</f>
        <v>B</v>
      </c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JALAN'!F933</f>
        <v>1+400</v>
      </c>
      <c r="G932" s="145" t="str">
        <f>'3. DATA TEKNIS JALAN'!G933</f>
        <v>1+600</v>
      </c>
      <c r="H932" s="145" t="str">
        <f>'HITUNG SEGMEN'!J1384</f>
        <v>A</v>
      </c>
      <c r="I932" s="138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JALAN'!F934</f>
        <v>1+600</v>
      </c>
      <c r="G933" s="145" t="str">
        <f>'3. DATA TEKNIS JALAN'!G934</f>
        <v>1+680</v>
      </c>
      <c r="H933" s="145" t="str">
        <f>'HITUNG SEGMEN'!J1385</f>
        <v>A</v>
      </c>
      <c r="I933" s="138"/>
      <c r="J933" s="138"/>
      <c r="K933" s="146"/>
      <c r="L933" s="146"/>
    </row>
    <row r="934" spans="2:12" s="141" customFormat="1" ht="20.100000000000001" customHeight="1">
      <c r="B934" s="142">
        <f>'3. DATA TEKNIS JALAN'!B935</f>
        <v>136</v>
      </c>
      <c r="C934" s="142">
        <f>'3. DATA TEKNIS JALAN'!C935</f>
        <v>1.1359999999999999</v>
      </c>
      <c r="D934" s="143" t="str">
        <f>'3. DATA TEKNIS JALAN'!D935</f>
        <v>Bojongsari - Kutasari</v>
      </c>
      <c r="E934" s="144">
        <f>'3. DATA TEKNIS JALAN'!E935</f>
        <v>5</v>
      </c>
      <c r="F934" s="145" t="str">
        <f>'3. DATA TEKNIS JALAN'!F935</f>
        <v>0+000</v>
      </c>
      <c r="G934" s="145" t="str">
        <f>'3. DATA TEKNIS JALAN'!G935</f>
        <v>0+200</v>
      </c>
      <c r="H934" s="145" t="s">
        <v>435</v>
      </c>
      <c r="I934" s="138"/>
      <c r="J934" s="138" t="str">
        <f>'Template-KONDISI'!H936</f>
        <v>S</v>
      </c>
      <c r="K934" s="146"/>
      <c r="L934" s="146"/>
    </row>
    <row r="935" spans="2:12" s="141" customFormat="1" ht="20.100000000000001" customHeight="1">
      <c r="B935" s="142"/>
      <c r="C935" s="142"/>
      <c r="D935" s="143"/>
      <c r="E935" s="144"/>
      <c r="F935" s="145" t="str">
        <f>'3. DATA TEKNIS JALAN'!F936</f>
        <v>0+200</v>
      </c>
      <c r="G935" s="145" t="str">
        <f>'3. DATA TEKNIS JALAN'!G936</f>
        <v>0+400</v>
      </c>
      <c r="H935" s="145" t="s">
        <v>435</v>
      </c>
      <c r="I935" s="138"/>
      <c r="J935" s="138" t="str">
        <f>'Template-KONDISI'!H937</f>
        <v>B</v>
      </c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JALAN'!F937</f>
        <v>0+400</v>
      </c>
      <c r="G936" s="145" t="str">
        <f>'3. DATA TEKNIS JALAN'!G937</f>
        <v>0+600</v>
      </c>
      <c r="H936" s="145" t="s">
        <v>435</v>
      </c>
      <c r="I936" s="138"/>
      <c r="J936" s="138" t="str">
        <f>'Template-KONDISI'!H938</f>
        <v>B</v>
      </c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JALAN'!F938</f>
        <v>0+600</v>
      </c>
      <c r="G937" s="145" t="str">
        <f>'3. DATA TEKNIS JALAN'!G938</f>
        <v>0+800</v>
      </c>
      <c r="H937" s="145" t="s">
        <v>435</v>
      </c>
      <c r="I937" s="138"/>
      <c r="J937" s="138" t="str">
        <f>'Template-KONDISI'!H939</f>
        <v>S</v>
      </c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JALAN'!F939</f>
        <v>0+800</v>
      </c>
      <c r="G938" s="145" t="str">
        <f>'3. DATA TEKNIS JALAN'!G939</f>
        <v>1+000</v>
      </c>
      <c r="H938" s="145" t="s">
        <v>435</v>
      </c>
      <c r="I938" s="138"/>
      <c r="J938" s="138" t="str">
        <f>'Template-KONDISI'!H940</f>
        <v>S</v>
      </c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JALAN'!F940</f>
        <v>1+000</v>
      </c>
      <c r="G939" s="145" t="str">
        <f>'3. DATA TEKNIS JALAN'!G940</f>
        <v>1+200</v>
      </c>
      <c r="H939" s="145" t="s">
        <v>435</v>
      </c>
      <c r="I939" s="138"/>
      <c r="J939" s="138" t="str">
        <f>'Template-KONDISI'!H941</f>
        <v>S</v>
      </c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JALAN'!F941</f>
        <v>1+200</v>
      </c>
      <c r="G940" s="145" t="str">
        <f>'3. DATA TEKNIS JALAN'!G941</f>
        <v>1+400</v>
      </c>
      <c r="H940" s="145" t="s">
        <v>435</v>
      </c>
      <c r="I940" s="138"/>
      <c r="J940" s="138" t="str">
        <f>'Template-KONDISI'!H942</f>
        <v>S</v>
      </c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JALAN'!F942</f>
        <v>1+400</v>
      </c>
      <c r="G941" s="145" t="str">
        <f>'3. DATA TEKNIS JALAN'!G942</f>
        <v>1+600</v>
      </c>
      <c r="H941" s="145" t="s">
        <v>435</v>
      </c>
      <c r="I941" s="138"/>
      <c r="J941" s="138" t="str">
        <f>'Template-KONDISI'!H943</f>
        <v>B</v>
      </c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JALAN'!F943</f>
        <v>1+600</v>
      </c>
      <c r="G942" s="145" t="str">
        <f>'3. DATA TEKNIS JALAN'!G943</f>
        <v>1+800</v>
      </c>
      <c r="H942" s="145" t="s">
        <v>435</v>
      </c>
      <c r="I942" s="138"/>
      <c r="J942" s="138" t="str">
        <f>'Template-KONDISI'!H944</f>
        <v>S</v>
      </c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JALAN'!F944</f>
        <v>1+800</v>
      </c>
      <c r="G943" s="145" t="str">
        <f>'3. DATA TEKNIS JALAN'!G944</f>
        <v>2+000</v>
      </c>
      <c r="H943" s="145" t="s">
        <v>435</v>
      </c>
      <c r="I943" s="138"/>
      <c r="J943" s="138" t="str">
        <f>'Template-KONDISI'!H945</f>
        <v>B</v>
      </c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JALAN'!F945</f>
        <v>2+000</v>
      </c>
      <c r="G944" s="145" t="str">
        <f>'3. DATA TEKNIS JALAN'!G945</f>
        <v>2+200</v>
      </c>
      <c r="H944" s="145" t="s">
        <v>435</v>
      </c>
      <c r="I944" s="138"/>
      <c r="J944" s="138" t="str">
        <f>'Template-KONDISI'!H946</f>
        <v>B</v>
      </c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JALAN'!F946</f>
        <v>2+200</v>
      </c>
      <c r="G945" s="145" t="str">
        <f>'3. DATA TEKNIS JALAN'!G946</f>
        <v>2+400</v>
      </c>
      <c r="H945" s="145" t="s">
        <v>435</v>
      </c>
      <c r="I945" s="138"/>
      <c r="J945" s="138" t="str">
        <f>'Template-KONDISI'!H947</f>
        <v>B</v>
      </c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JALAN'!F947</f>
        <v>2+400</v>
      </c>
      <c r="G946" s="145" t="str">
        <f>'3. DATA TEKNIS JALAN'!G947</f>
        <v>2+600</v>
      </c>
      <c r="H946" s="145" t="s">
        <v>435</v>
      </c>
      <c r="I946" s="138"/>
      <c r="J946" s="138" t="str">
        <f>'Template-KONDISI'!H948</f>
        <v>B</v>
      </c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JALAN'!F948</f>
        <v>2+600</v>
      </c>
      <c r="G947" s="145" t="str">
        <f>'3. DATA TEKNIS JALAN'!G948</f>
        <v>2+800</v>
      </c>
      <c r="H947" s="145" t="s">
        <v>435</v>
      </c>
      <c r="I947" s="138"/>
      <c r="J947" s="138" t="str">
        <f>'Template-KONDISI'!H949</f>
        <v>B</v>
      </c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JALAN'!F949</f>
        <v>2+800</v>
      </c>
      <c r="G948" s="145" t="str">
        <f>'3. DATA TEKNIS JALAN'!G949</f>
        <v>3+000</v>
      </c>
      <c r="H948" s="145" t="s">
        <v>435</v>
      </c>
      <c r="I948" s="138"/>
      <c r="J948" s="138" t="str">
        <f>'Template-KONDISI'!H950</f>
        <v>B</v>
      </c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JALAN'!F950</f>
        <v>3+000</v>
      </c>
      <c r="G949" s="145" t="str">
        <f>'3. DATA TEKNIS JALAN'!G950</f>
        <v>3+200</v>
      </c>
      <c r="H949" s="145" t="s">
        <v>435</v>
      </c>
      <c r="I949" s="138"/>
      <c r="J949" s="138" t="str">
        <f>'Template-KONDISI'!H951</f>
        <v>B</v>
      </c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JALAN'!F951</f>
        <v>3+200</v>
      </c>
      <c r="G950" s="145" t="str">
        <f>'3. DATA TEKNIS JALAN'!G951</f>
        <v>3+400</v>
      </c>
      <c r="H950" s="145" t="s">
        <v>435</v>
      </c>
      <c r="I950" s="138"/>
      <c r="J950" s="138" t="str">
        <f>'Template-KONDISI'!H952</f>
        <v>B</v>
      </c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JALAN'!F952</f>
        <v>3+400</v>
      </c>
      <c r="G951" s="145" t="str">
        <f>'3. DATA TEKNIS JALAN'!G952</f>
        <v>3+600</v>
      </c>
      <c r="H951" s="145" t="s">
        <v>435</v>
      </c>
      <c r="I951" s="138"/>
      <c r="J951" s="138" t="str">
        <f>'Template-KONDISI'!H953</f>
        <v>B</v>
      </c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JALAN'!F953</f>
        <v>3+600</v>
      </c>
      <c r="G952" s="145" t="str">
        <f>'3. DATA TEKNIS JALAN'!G953</f>
        <v>3+800</v>
      </c>
      <c r="H952" s="145" t="s">
        <v>435</v>
      </c>
      <c r="I952" s="138"/>
      <c r="J952" s="138" t="str">
        <f>'Template-KONDISI'!H954</f>
        <v>S</v>
      </c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JALAN'!F954</f>
        <v>3+800</v>
      </c>
      <c r="G953" s="145" t="str">
        <f>'3. DATA TEKNIS JALAN'!G954</f>
        <v>4+000</v>
      </c>
      <c r="H953" s="145" t="s">
        <v>435</v>
      </c>
      <c r="I953" s="138"/>
      <c r="J953" s="138" t="str">
        <f>'Template-KONDISI'!H955</f>
        <v>B</v>
      </c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JALAN'!F955</f>
        <v>4+000</v>
      </c>
      <c r="G954" s="145" t="str">
        <f>'3. DATA TEKNIS JALAN'!G955</f>
        <v>4+200</v>
      </c>
      <c r="H954" s="145" t="s">
        <v>435</v>
      </c>
      <c r="I954" s="138"/>
      <c r="J954" s="138" t="str">
        <f>'Template-KONDISI'!H956</f>
        <v>S</v>
      </c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JALAN'!F956</f>
        <v>4+200</v>
      </c>
      <c r="G955" s="145" t="str">
        <f>'3. DATA TEKNIS JALAN'!G956</f>
        <v>4+400</v>
      </c>
      <c r="H955" s="145" t="s">
        <v>435</v>
      </c>
      <c r="I955" s="138"/>
      <c r="J955" s="138" t="str">
        <f>'Template-KONDISI'!H957</f>
        <v>B</v>
      </c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JALAN'!F957</f>
        <v>4+400</v>
      </c>
      <c r="G956" s="145" t="str">
        <f>'3. DATA TEKNIS JALAN'!G957</f>
        <v>4+600</v>
      </c>
      <c r="H956" s="145" t="s">
        <v>435</v>
      </c>
      <c r="I956" s="138"/>
      <c r="J956" s="138" t="str">
        <f>'Template-KONDISI'!H958</f>
        <v>B</v>
      </c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JALAN'!F958</f>
        <v>4+600</v>
      </c>
      <c r="G957" s="145" t="str">
        <f>'3. DATA TEKNIS JALAN'!G958</f>
        <v>4+800</v>
      </c>
      <c r="H957" s="145" t="s">
        <v>435</v>
      </c>
      <c r="I957" s="138"/>
      <c r="J957" s="138" t="str">
        <f>'Template-KONDISI'!H959</f>
        <v>B</v>
      </c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JALAN'!F959</f>
        <v>4+800</v>
      </c>
      <c r="G958" s="145" t="str">
        <f>'3. DATA TEKNIS JALAN'!G959</f>
        <v>5+000</v>
      </c>
      <c r="H958" s="145" t="s">
        <v>435</v>
      </c>
      <c r="I958" s="138"/>
      <c r="J958" s="138" t="e">
        <f>'Template-KONDISI'!#REF!</f>
        <v>#REF!</v>
      </c>
      <c r="K958" s="146"/>
      <c r="L958" s="146"/>
    </row>
    <row r="959" spans="2:12" s="141" customFormat="1" ht="20.100000000000001" customHeight="1">
      <c r="B959" s="142">
        <f>'3. DATA TEKNIS JALAN'!B960</f>
        <v>137</v>
      </c>
      <c r="C959" s="142">
        <f>'3. DATA TEKNIS JALAN'!C960</f>
        <v>1.137</v>
      </c>
      <c r="D959" s="143" t="str">
        <f>'3. DATA TEKNIS JALAN'!D960</f>
        <v>Bojongsari - Walik</v>
      </c>
      <c r="E959" s="144">
        <f>'3. DATA TEKNIS JALAN'!E960</f>
        <v>2.98</v>
      </c>
      <c r="F959" s="145" t="str">
        <f>'3. DATA TEKNIS JALAN'!F960</f>
        <v>0+000</v>
      </c>
      <c r="G959" s="145" t="str">
        <f>'3. DATA TEKNIS JALAN'!G960</f>
        <v>0+200</v>
      </c>
      <c r="H959" s="145" t="str">
        <f>'HITUNG SEGMEN'!J1425</f>
        <v>A</v>
      </c>
      <c r="I959" s="138"/>
      <c r="J959" s="138" t="str">
        <f>'Template-KONDISI'!H961</f>
        <v>B</v>
      </c>
      <c r="K959" s="146"/>
      <c r="L959" s="146"/>
    </row>
    <row r="960" spans="2:12" s="141" customFormat="1" ht="20.100000000000001" customHeight="1">
      <c r="B960" s="142"/>
      <c r="C960" s="142"/>
      <c r="D960" s="143"/>
      <c r="E960" s="144"/>
      <c r="F960" s="145" t="str">
        <f>'3. DATA TEKNIS JALAN'!F961</f>
        <v>0+200</v>
      </c>
      <c r="G960" s="145" t="str">
        <f>'3. DATA TEKNIS JALAN'!G961</f>
        <v>0+400</v>
      </c>
      <c r="H960" s="145" t="str">
        <f>'HITUNG SEGMEN'!J1426</f>
        <v>A</v>
      </c>
      <c r="I960" s="138"/>
      <c r="J960" s="138" t="str">
        <f>'Template-KONDISI'!H962</f>
        <v>B</v>
      </c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JALAN'!F962</f>
        <v>0+400</v>
      </c>
      <c r="G961" s="145" t="str">
        <f>'3. DATA TEKNIS JALAN'!G962</f>
        <v>0+600</v>
      </c>
      <c r="H961" s="145" t="str">
        <f>'HITUNG SEGMEN'!J1427</f>
        <v>A</v>
      </c>
      <c r="I961" s="138"/>
      <c r="J961" s="138" t="str">
        <f>'Template-KONDISI'!H963</f>
        <v>B</v>
      </c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JALAN'!F963</f>
        <v>0+600</v>
      </c>
      <c r="G962" s="145" t="str">
        <f>'3. DATA TEKNIS JALAN'!G963</f>
        <v>0+800</v>
      </c>
      <c r="H962" s="145" t="str">
        <f>'HITUNG SEGMEN'!J1428</f>
        <v>A</v>
      </c>
      <c r="I962" s="138"/>
      <c r="J962" s="138" t="str">
        <f>'Template-KONDISI'!H964</f>
        <v>S</v>
      </c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JALAN'!F964</f>
        <v>0+800</v>
      </c>
      <c r="G963" s="145" t="str">
        <f>'3. DATA TEKNIS JALAN'!G964</f>
        <v>1+000</v>
      </c>
      <c r="H963" s="145" t="str">
        <f>'HITUNG SEGMEN'!J1429</f>
        <v>A</v>
      </c>
      <c r="I963" s="138"/>
      <c r="J963" s="138" t="str">
        <f>'Template-KONDISI'!H965</f>
        <v>S</v>
      </c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JALAN'!F965</f>
        <v>1+000</v>
      </c>
      <c r="G964" s="145" t="str">
        <f>'3. DATA TEKNIS JALAN'!G965</f>
        <v>1+200</v>
      </c>
      <c r="H964" s="145" t="str">
        <f>'HITUNG SEGMEN'!J1430</f>
        <v>A</v>
      </c>
      <c r="I964" s="138"/>
      <c r="J964" s="138" t="str">
        <f>'Template-KONDISI'!H966</f>
        <v>S</v>
      </c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JALAN'!F966</f>
        <v>1+200</v>
      </c>
      <c r="G965" s="145" t="str">
        <f>'3. DATA TEKNIS JALAN'!G966</f>
        <v>1+400</v>
      </c>
      <c r="H965" s="145" t="str">
        <f>'HITUNG SEGMEN'!J1431</f>
        <v>A</v>
      </c>
      <c r="I965" s="138"/>
      <c r="J965" s="138" t="str">
        <f>'Template-KONDISI'!H967</f>
        <v>B</v>
      </c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JALAN'!F967</f>
        <v>1+400</v>
      </c>
      <c r="G966" s="145" t="str">
        <f>'3. DATA TEKNIS JALAN'!G967</f>
        <v>1+600</v>
      </c>
      <c r="H966" s="145" t="str">
        <f>'HITUNG SEGMEN'!J1432</f>
        <v>A</v>
      </c>
      <c r="I966" s="138"/>
      <c r="J966" s="138" t="str">
        <f>'Template-KONDISI'!H968</f>
        <v>B</v>
      </c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JALAN'!F968</f>
        <v>1+600</v>
      </c>
      <c r="G967" s="145" t="str">
        <f>'3. DATA TEKNIS JALAN'!G968</f>
        <v>1+800</v>
      </c>
      <c r="H967" s="145" t="str">
        <f>'HITUNG SEGMEN'!J1433</f>
        <v>A</v>
      </c>
      <c r="I967" s="138"/>
      <c r="J967" s="138" t="str">
        <f>'Template-KONDISI'!H969</f>
        <v>B</v>
      </c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JALAN'!F969</f>
        <v>1+800</v>
      </c>
      <c r="G968" s="145" t="str">
        <f>'3. DATA TEKNIS JALAN'!G969</f>
        <v>2+000</v>
      </c>
      <c r="H968" s="145" t="str">
        <f>'HITUNG SEGMEN'!J1434</f>
        <v>A</v>
      </c>
      <c r="I968" s="138"/>
      <c r="J968" s="138" t="str">
        <f>'Template-KONDISI'!H970</f>
        <v>B</v>
      </c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JALAN'!F970</f>
        <v>2+000</v>
      </c>
      <c r="G969" s="145" t="str">
        <f>'3. DATA TEKNIS JALAN'!G970</f>
        <v>2+200</v>
      </c>
      <c r="H969" s="145" t="str">
        <f>'HITUNG SEGMEN'!J1435</f>
        <v>A</v>
      </c>
      <c r="I969" s="138"/>
      <c r="J969" s="138" t="str">
        <f>'Template-KONDISI'!H971</f>
        <v>B</v>
      </c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JALAN'!F971</f>
        <v>2+200</v>
      </c>
      <c r="G970" s="145" t="str">
        <f>'3. DATA TEKNIS JALAN'!G971</f>
        <v>2+400</v>
      </c>
      <c r="H970" s="145" t="str">
        <f>'HITUNG SEGMEN'!J1436</f>
        <v>A</v>
      </c>
      <c r="I970" s="138"/>
      <c r="J970" s="138" t="str">
        <f>'Template-KONDISI'!H972</f>
        <v>B</v>
      </c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JALAN'!F972</f>
        <v>2+400</v>
      </c>
      <c r="G971" s="145" t="str">
        <f>'3. DATA TEKNIS JALAN'!G972</f>
        <v>2+600</v>
      </c>
      <c r="H971" s="145" t="str">
        <f>'HITUNG SEGMEN'!J1437</f>
        <v>A</v>
      </c>
      <c r="I971" s="138"/>
      <c r="J971" s="138" t="str">
        <f>'Template-KONDISI'!H973</f>
        <v>B</v>
      </c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JALAN'!F973</f>
        <v>2+600</v>
      </c>
      <c r="G972" s="145" t="str">
        <f>'3. DATA TEKNIS JALAN'!G973</f>
        <v>2+800</v>
      </c>
      <c r="H972" s="145" t="str">
        <f>'HITUNG SEGMEN'!J1438</f>
        <v>A</v>
      </c>
      <c r="I972" s="138"/>
      <c r="J972" s="138" t="str">
        <f>'Template-KONDISI'!H974</f>
        <v>B</v>
      </c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JALAN'!F974</f>
        <v>2+800</v>
      </c>
      <c r="G973" s="145" t="str">
        <f>'3. DATA TEKNIS JALAN'!G974</f>
        <v>2+980</v>
      </c>
      <c r="H973" s="145" t="str">
        <f>'HITUNG SEGMEN'!J1439</f>
        <v>A</v>
      </c>
      <c r="I973" s="138"/>
      <c r="J973" s="138" t="str">
        <f>'Template-KONDISI'!H975</f>
        <v>B</v>
      </c>
      <c r="K973" s="146"/>
      <c r="L973" s="146"/>
    </row>
    <row r="974" spans="2:12" s="141" customFormat="1" ht="20.100000000000001" customHeight="1">
      <c r="B974" s="142">
        <f>'3. DATA TEKNIS JALAN'!B975</f>
        <v>138</v>
      </c>
      <c r="C974" s="142">
        <f>'3. DATA TEKNIS JALAN'!C975</f>
        <v>1.1379999999999999</v>
      </c>
      <c r="D974" s="143" t="str">
        <f>'3. DATA TEKNIS JALAN'!D975</f>
        <v>Pagutan - Bumisari</v>
      </c>
      <c r="E974" s="144">
        <f>'3. DATA TEKNIS JALAN'!E975</f>
        <v>7.98</v>
      </c>
      <c r="F974" s="145" t="str">
        <f>'3. DATA TEKNIS JALAN'!F975</f>
        <v>0+000</v>
      </c>
      <c r="G974" s="145" t="str">
        <f>'3. DATA TEKNIS JALAN'!G975</f>
        <v>0+200</v>
      </c>
      <c r="H974" s="145" t="s">
        <v>435</v>
      </c>
      <c r="I974" s="138"/>
      <c r="J974" s="138" t="str">
        <f>'Template-KONDISI'!H976</f>
        <v>B</v>
      </c>
      <c r="K974" s="146"/>
      <c r="L974" s="146"/>
    </row>
    <row r="975" spans="2:12" s="141" customFormat="1" ht="20.100000000000001" customHeight="1">
      <c r="B975" s="142"/>
      <c r="C975" s="142"/>
      <c r="D975" s="143"/>
      <c r="E975" s="144"/>
      <c r="F975" s="145" t="str">
        <f>'3. DATA TEKNIS JALAN'!F976</f>
        <v>0+200</v>
      </c>
      <c r="G975" s="145" t="str">
        <f>'3. DATA TEKNIS JALAN'!G976</f>
        <v>0+400</v>
      </c>
      <c r="H975" s="145" t="s">
        <v>435</v>
      </c>
      <c r="I975" s="138"/>
      <c r="J975" s="138" t="str">
        <f>'Template-KONDISI'!H977</f>
        <v>B</v>
      </c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JALAN'!F977</f>
        <v>0+400</v>
      </c>
      <c r="G976" s="145" t="str">
        <f>'3. DATA TEKNIS JALAN'!G977</f>
        <v>0+600</v>
      </c>
      <c r="H976" s="145" t="s">
        <v>435</v>
      </c>
      <c r="I976" s="138"/>
      <c r="J976" s="138" t="str">
        <f>'Template-KONDISI'!H978</f>
        <v>B</v>
      </c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JALAN'!F978</f>
        <v>0+600</v>
      </c>
      <c r="G977" s="145" t="str">
        <f>'3. DATA TEKNIS JALAN'!G978</f>
        <v>0+800</v>
      </c>
      <c r="H977" s="145" t="s">
        <v>435</v>
      </c>
      <c r="I977" s="138"/>
      <c r="J977" s="138" t="str">
        <f>'Template-KONDISI'!H979</f>
        <v>B</v>
      </c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JALAN'!F979</f>
        <v>0+800</v>
      </c>
      <c r="G978" s="145" t="str">
        <f>'3. DATA TEKNIS JALAN'!G979</f>
        <v>1+000</v>
      </c>
      <c r="H978" s="145" t="s">
        <v>435</v>
      </c>
      <c r="I978" s="138"/>
      <c r="J978" s="138" t="str">
        <f>'Template-KONDISI'!H980</f>
        <v>B</v>
      </c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JALAN'!F980</f>
        <v>1+000</v>
      </c>
      <c r="G979" s="145" t="str">
        <f>'3. DATA TEKNIS JALAN'!G980</f>
        <v>1+200</v>
      </c>
      <c r="H979" s="145" t="s">
        <v>435</v>
      </c>
      <c r="I979" s="138"/>
      <c r="J979" s="138" t="str">
        <f>'Template-KONDISI'!H981</f>
        <v>B</v>
      </c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JALAN'!F981</f>
        <v>1+200</v>
      </c>
      <c r="G980" s="145" t="str">
        <f>'3. DATA TEKNIS JALAN'!G981</f>
        <v>1+400</v>
      </c>
      <c r="H980" s="145" t="s">
        <v>435</v>
      </c>
      <c r="I980" s="138"/>
      <c r="J980" s="138" t="str">
        <f>'Template-KONDISI'!H982</f>
        <v>S</v>
      </c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JALAN'!F982</f>
        <v>1+400</v>
      </c>
      <c r="G981" s="145" t="str">
        <f>'3. DATA TEKNIS JALAN'!G982</f>
        <v>1+600</v>
      </c>
      <c r="H981" s="145" t="s">
        <v>435</v>
      </c>
      <c r="I981" s="138"/>
      <c r="J981" s="138" t="str">
        <f>'Template-KONDISI'!H983</f>
        <v>B</v>
      </c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JALAN'!F983</f>
        <v>1+600</v>
      </c>
      <c r="G982" s="145" t="str">
        <f>'3. DATA TEKNIS JALAN'!G983</f>
        <v>1+800</v>
      </c>
      <c r="H982" s="145" t="s">
        <v>435</v>
      </c>
      <c r="I982" s="138"/>
      <c r="J982" s="138" t="str">
        <f>'Template-KONDISI'!H984</f>
        <v>B</v>
      </c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JALAN'!F984</f>
        <v>1+800</v>
      </c>
      <c r="G983" s="145" t="str">
        <f>'3. DATA TEKNIS JALAN'!G984</f>
        <v>2+000</v>
      </c>
      <c r="H983" s="145" t="s">
        <v>435</v>
      </c>
      <c r="I983" s="138"/>
      <c r="J983" s="138" t="str">
        <f>'Template-KONDISI'!H985</f>
        <v>B</v>
      </c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JALAN'!F985</f>
        <v>2+000</v>
      </c>
      <c r="G984" s="145" t="str">
        <f>'3. DATA TEKNIS JALAN'!G985</f>
        <v>2+200</v>
      </c>
      <c r="H984" s="145" t="s">
        <v>435</v>
      </c>
      <c r="I984" s="138"/>
      <c r="J984" s="138" t="str">
        <f>'Template-KONDISI'!H986</f>
        <v>B</v>
      </c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JALAN'!F986</f>
        <v>2+200</v>
      </c>
      <c r="G985" s="145" t="str">
        <f>'3. DATA TEKNIS JALAN'!G986</f>
        <v>2+400</v>
      </c>
      <c r="H985" s="145" t="s">
        <v>435</v>
      </c>
      <c r="I985" s="138"/>
      <c r="J985" s="138" t="str">
        <f>'Template-KONDISI'!H987</f>
        <v>B</v>
      </c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JALAN'!F987</f>
        <v>2+400</v>
      </c>
      <c r="G986" s="145" t="str">
        <f>'3. DATA TEKNIS JALAN'!G987</f>
        <v>2+600</v>
      </c>
      <c r="H986" s="145" t="s">
        <v>435</v>
      </c>
      <c r="I986" s="138"/>
      <c r="J986" s="138" t="str">
        <f>'Template-KONDISI'!H988</f>
        <v>B</v>
      </c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JALAN'!F988</f>
        <v>2+600</v>
      </c>
      <c r="G987" s="145" t="str">
        <f>'3. DATA TEKNIS JALAN'!G988</f>
        <v>2+800</v>
      </c>
      <c r="H987" s="145" t="s">
        <v>435</v>
      </c>
      <c r="I987" s="138"/>
      <c r="J987" s="138" t="str">
        <f>'Template-KONDISI'!H989</f>
        <v>B</v>
      </c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JALAN'!F989</f>
        <v>2+800</v>
      </c>
      <c r="G988" s="145" t="str">
        <f>'3. DATA TEKNIS JALAN'!G989</f>
        <v>3+000</v>
      </c>
      <c r="H988" s="145" t="s">
        <v>435</v>
      </c>
      <c r="I988" s="138"/>
      <c r="J988" s="138" t="str">
        <f>'Template-KONDISI'!H990</f>
        <v>B</v>
      </c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JALAN'!F990</f>
        <v>3+000</v>
      </c>
      <c r="G989" s="145" t="str">
        <f>'3. DATA TEKNIS JALAN'!G990</f>
        <v>3+200</v>
      </c>
      <c r="H989" s="145" t="s">
        <v>435</v>
      </c>
      <c r="I989" s="138"/>
      <c r="J989" s="138" t="str">
        <f>'Template-KONDISI'!H991</f>
        <v>B</v>
      </c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JALAN'!F991</f>
        <v>3+200</v>
      </c>
      <c r="G990" s="145" t="str">
        <f>'3. DATA TEKNIS JALAN'!G991</f>
        <v>3+400</v>
      </c>
      <c r="H990" s="145" t="s">
        <v>435</v>
      </c>
      <c r="I990" s="138"/>
      <c r="J990" s="138" t="str">
        <f>'Template-KONDISI'!H992</f>
        <v>B</v>
      </c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JALAN'!F992</f>
        <v>3+400</v>
      </c>
      <c r="G991" s="145" t="str">
        <f>'3. DATA TEKNIS JALAN'!G992</f>
        <v>3+600</v>
      </c>
      <c r="H991" s="145" t="s">
        <v>435</v>
      </c>
      <c r="I991" s="138"/>
      <c r="J991" s="138" t="str">
        <f>'Template-KONDISI'!H993</f>
        <v>B</v>
      </c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JALAN'!F993</f>
        <v>3+600</v>
      </c>
      <c r="G992" s="145" t="str">
        <f>'3. DATA TEKNIS JALAN'!G993</f>
        <v>3+800</v>
      </c>
      <c r="H992" s="145" t="s">
        <v>435</v>
      </c>
      <c r="I992" s="138"/>
      <c r="J992" s="138" t="str">
        <f>'Template-KONDISI'!H994</f>
        <v>B</v>
      </c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JALAN'!F994</f>
        <v>3+800</v>
      </c>
      <c r="G993" s="145" t="str">
        <f>'3. DATA TEKNIS JALAN'!G994</f>
        <v>4+000</v>
      </c>
      <c r="H993" s="145" t="s">
        <v>435</v>
      </c>
      <c r="I993" s="138"/>
      <c r="J993" s="138" t="str">
        <f>'Template-KONDISI'!H995</f>
        <v>B</v>
      </c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JALAN'!F995</f>
        <v>4+000</v>
      </c>
      <c r="G994" s="145" t="str">
        <f>'3. DATA TEKNIS JALAN'!G995</f>
        <v>4+200</v>
      </c>
      <c r="H994" s="145" t="s">
        <v>435</v>
      </c>
      <c r="I994" s="138"/>
      <c r="J994" s="138" t="str">
        <f>'Template-KONDISI'!H996</f>
        <v>B</v>
      </c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JALAN'!F996</f>
        <v>4+200</v>
      </c>
      <c r="G995" s="145" t="str">
        <f>'3. DATA TEKNIS JALAN'!G996</f>
        <v>4+400</v>
      </c>
      <c r="H995" s="145" t="s">
        <v>435</v>
      </c>
      <c r="I995" s="138"/>
      <c r="J995" s="138" t="str">
        <f>'Template-KONDISI'!H997</f>
        <v>B</v>
      </c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JALAN'!F997</f>
        <v>4+400</v>
      </c>
      <c r="G996" s="145" t="str">
        <f>'3. DATA TEKNIS JALAN'!G997</f>
        <v>4+600</v>
      </c>
      <c r="H996" s="145" t="s">
        <v>435</v>
      </c>
      <c r="I996" s="138"/>
      <c r="J996" s="138" t="str">
        <f>'Template-KONDISI'!H998</f>
        <v>B</v>
      </c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JALAN'!F998</f>
        <v>4+600</v>
      </c>
      <c r="G997" s="145" t="str">
        <f>'3. DATA TEKNIS JALAN'!G998</f>
        <v>4+800</v>
      </c>
      <c r="H997" s="145" t="s">
        <v>435</v>
      </c>
      <c r="I997" s="138"/>
      <c r="J997" s="138" t="str">
        <f>'Template-KONDISI'!H999</f>
        <v>B</v>
      </c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JALAN'!F999</f>
        <v>4+800</v>
      </c>
      <c r="G998" s="145" t="str">
        <f>'3. DATA TEKNIS JALAN'!G999</f>
        <v>5+000</v>
      </c>
      <c r="H998" s="145" t="s">
        <v>435</v>
      </c>
      <c r="I998" s="138"/>
      <c r="J998" s="138" t="str">
        <f>'Template-KONDISI'!H1000</f>
        <v>B</v>
      </c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JALAN'!F1000</f>
        <v>5+000</v>
      </c>
      <c r="G999" s="145" t="str">
        <f>'3. DATA TEKNIS JALAN'!G1000</f>
        <v>5+200</v>
      </c>
      <c r="H999" s="145" t="s">
        <v>435</v>
      </c>
      <c r="I999" s="138"/>
      <c r="J999" s="138" t="str">
        <f>'Template-KONDISI'!H1001</f>
        <v>B</v>
      </c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JALAN'!F1001</f>
        <v>5+200</v>
      </c>
      <c r="G1000" s="145" t="str">
        <f>'3. DATA TEKNIS JALAN'!G1001</f>
        <v>5+400</v>
      </c>
      <c r="H1000" s="145" t="s">
        <v>435</v>
      </c>
      <c r="I1000" s="138"/>
      <c r="J1000" s="138" t="str">
        <f>'Template-KONDISI'!H1002</f>
        <v>B</v>
      </c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JALAN'!F1002</f>
        <v>5+400</v>
      </c>
      <c r="G1001" s="145" t="str">
        <f>'3. DATA TEKNIS JALAN'!G1002</f>
        <v>5+600</v>
      </c>
      <c r="H1001" s="145" t="s">
        <v>435</v>
      </c>
      <c r="I1001" s="138"/>
      <c r="J1001" s="138" t="str">
        <f>'Template-KONDISI'!H1003</f>
        <v>B</v>
      </c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JALAN'!F1003</f>
        <v>5+600</v>
      </c>
      <c r="G1002" s="145" t="str">
        <f>'3. DATA TEKNIS JALAN'!G1003</f>
        <v>5+800</v>
      </c>
      <c r="H1002" s="145" t="s">
        <v>435</v>
      </c>
      <c r="I1002" s="138"/>
      <c r="J1002" s="138" t="str">
        <f>'Template-KONDISI'!H1004</f>
        <v>B</v>
      </c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JALAN'!F1004</f>
        <v>5+800</v>
      </c>
      <c r="G1003" s="145" t="str">
        <f>'3. DATA TEKNIS JALAN'!G1004</f>
        <v>6+000</v>
      </c>
      <c r="H1003" s="145" t="s">
        <v>435</v>
      </c>
      <c r="I1003" s="138"/>
      <c r="J1003" s="138" t="str">
        <f>'Template-KONDISI'!H1005</f>
        <v>B</v>
      </c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JALAN'!F1005</f>
        <v>6+000</v>
      </c>
      <c r="G1004" s="145" t="str">
        <f>'3. DATA TEKNIS JALAN'!G1005</f>
        <v>6+200</v>
      </c>
      <c r="H1004" s="145" t="s">
        <v>435</v>
      </c>
      <c r="I1004" s="138"/>
      <c r="J1004" s="138" t="str">
        <f>'Template-KONDISI'!H1006</f>
        <v>B</v>
      </c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JALAN'!F1006</f>
        <v>6+200</v>
      </c>
      <c r="G1005" s="145" t="str">
        <f>'3. DATA TEKNIS JALAN'!G1006</f>
        <v>6+400</v>
      </c>
      <c r="H1005" s="145" t="s">
        <v>435</v>
      </c>
      <c r="I1005" s="138"/>
      <c r="J1005" s="138" t="str">
        <f>'Template-KONDISI'!H1007</f>
        <v>B</v>
      </c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JALAN'!F1007</f>
        <v>6+400</v>
      </c>
      <c r="G1006" s="145" t="str">
        <f>'3. DATA TEKNIS JALAN'!G1007</f>
        <v>6+600</v>
      </c>
      <c r="H1006" s="145" t="s">
        <v>435</v>
      </c>
      <c r="I1006" s="138"/>
      <c r="J1006" s="138" t="str">
        <f>'Template-KONDISI'!H1008</f>
        <v>B</v>
      </c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JALAN'!F1008</f>
        <v>6+600</v>
      </c>
      <c r="G1007" s="145" t="str">
        <f>'3. DATA TEKNIS JALAN'!G1008</f>
        <v>6+800</v>
      </c>
      <c r="H1007" s="145" t="s">
        <v>435</v>
      </c>
      <c r="I1007" s="138"/>
      <c r="J1007" s="138" t="str">
        <f>'Template-KONDISI'!H1009</f>
        <v>B</v>
      </c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JALAN'!F1009</f>
        <v>6+800</v>
      </c>
      <c r="G1008" s="145" t="str">
        <f>'3. DATA TEKNIS JALAN'!G1009</f>
        <v>7+000</v>
      </c>
      <c r="H1008" s="145" t="s">
        <v>435</v>
      </c>
      <c r="I1008" s="138"/>
      <c r="J1008" s="138" t="str">
        <f>'Template-KONDISI'!H1010</f>
        <v>B</v>
      </c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JALAN'!F1010</f>
        <v>7+000</v>
      </c>
      <c r="G1009" s="145" t="str">
        <f>'3. DATA TEKNIS JALAN'!G1010</f>
        <v>7+200</v>
      </c>
      <c r="H1009" s="145" t="s">
        <v>435</v>
      </c>
      <c r="I1009" s="138"/>
      <c r="J1009" s="138" t="str">
        <f>'Template-KONDISI'!H1011</f>
        <v>B</v>
      </c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JALAN'!F1011</f>
        <v>7+200</v>
      </c>
      <c r="G1010" s="145" t="str">
        <f>'3. DATA TEKNIS JALAN'!G1011</f>
        <v>7+400</v>
      </c>
      <c r="H1010" s="145" t="s">
        <v>435</v>
      </c>
      <c r="I1010" s="138"/>
      <c r="J1010" s="138" t="str">
        <f>'Template-KONDISI'!H1012</f>
        <v>B</v>
      </c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JALAN'!F1012</f>
        <v>7+400</v>
      </c>
      <c r="G1011" s="145" t="str">
        <f>'3. DATA TEKNIS JALAN'!G1012</f>
        <v>7+600</v>
      </c>
      <c r="H1011" s="145" t="s">
        <v>435</v>
      </c>
      <c r="I1011" s="138"/>
      <c r="J1011" s="138" t="str">
        <f>'Template-KONDISI'!H1013</f>
        <v>B</v>
      </c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JALAN'!F1013</f>
        <v>7+600</v>
      </c>
      <c r="G1012" s="145" t="str">
        <f>'3. DATA TEKNIS JALAN'!G1013</f>
        <v>7+800</v>
      </c>
      <c r="H1012" s="145" t="s">
        <v>435</v>
      </c>
      <c r="I1012" s="138"/>
      <c r="J1012" s="138" t="str">
        <f>'Template-KONDISI'!H1014</f>
        <v>B</v>
      </c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JALAN'!F1014</f>
        <v>7+800</v>
      </c>
      <c r="G1013" s="145" t="str">
        <f>'3. DATA TEKNIS JALAN'!G1014</f>
        <v>7+980</v>
      </c>
      <c r="H1013" s="145" t="s">
        <v>435</v>
      </c>
      <c r="I1013" s="138"/>
      <c r="J1013" s="138" t="e">
        <f>'Template-KONDISI'!#REF!</f>
        <v>#REF!</v>
      </c>
      <c r="K1013" s="146"/>
      <c r="L1013" s="146"/>
    </row>
    <row r="1014" spans="2:12" s="141" customFormat="1" ht="20.100000000000001" customHeight="1">
      <c r="B1014" s="142">
        <f>'3. DATA TEKNIS JALAN'!B1015</f>
        <v>139</v>
      </c>
      <c r="C1014" s="142">
        <f>'3. DATA TEKNIS JALAN'!C1015</f>
        <v>1.139</v>
      </c>
      <c r="D1014" s="143" t="str">
        <f>'3. DATA TEKNIS JALAN'!D1015</f>
        <v>Kajongan- Karangbanjar</v>
      </c>
      <c r="E1014" s="144">
        <f>'3. DATA TEKNIS JALAN'!E1015</f>
        <v>1.36</v>
      </c>
      <c r="F1014" s="145" t="str">
        <f>'3. DATA TEKNIS JALAN'!F1015</f>
        <v>0+000</v>
      </c>
      <c r="G1014" s="145" t="str">
        <f>'3. DATA TEKNIS JALAN'!G1015</f>
        <v>0+200</v>
      </c>
      <c r="H1014" s="145" t="s">
        <v>435</v>
      </c>
      <c r="I1014" s="138"/>
      <c r="J1014" s="138" t="str">
        <f>'Template-KONDISI'!H1016</f>
        <v>B</v>
      </c>
      <c r="K1014" s="146"/>
      <c r="L1014" s="146"/>
    </row>
    <row r="1015" spans="2:12" s="141" customFormat="1" ht="20.100000000000001" customHeight="1">
      <c r="B1015" s="142"/>
      <c r="C1015" s="142"/>
      <c r="D1015" s="143"/>
      <c r="E1015" s="144"/>
      <c r="F1015" s="145" t="str">
        <f>'3. DATA TEKNIS JALAN'!F1016</f>
        <v>0+200</v>
      </c>
      <c r="G1015" s="145" t="str">
        <f>'3. DATA TEKNIS JALAN'!G1016</f>
        <v>0+400</v>
      </c>
      <c r="H1015" s="145" t="s">
        <v>435</v>
      </c>
      <c r="I1015" s="138"/>
      <c r="J1015" s="138" t="str">
        <f>'Template-KONDISI'!H1017</f>
        <v>B</v>
      </c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JALAN'!F1017</f>
        <v>0+400</v>
      </c>
      <c r="G1016" s="145" t="str">
        <f>'3. DATA TEKNIS JALAN'!G1017</f>
        <v>0+600</v>
      </c>
      <c r="H1016" s="145" t="s">
        <v>435</v>
      </c>
      <c r="I1016" s="138"/>
      <c r="J1016" s="138" t="str">
        <f>'Template-KONDISI'!H1018</f>
        <v>B</v>
      </c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JALAN'!F1018</f>
        <v>0+600</v>
      </c>
      <c r="G1017" s="145" t="str">
        <f>'3. DATA TEKNIS JALAN'!G1018</f>
        <v>0+800</v>
      </c>
      <c r="H1017" s="145" t="s">
        <v>435</v>
      </c>
      <c r="I1017" s="138"/>
      <c r="J1017" s="138" t="str">
        <f>'Template-KONDISI'!H1019</f>
        <v>B</v>
      </c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JALAN'!F1019</f>
        <v>0+800</v>
      </c>
      <c r="G1018" s="145" t="str">
        <f>'3. DATA TEKNIS JALAN'!G1019</f>
        <v>1+000</v>
      </c>
      <c r="H1018" s="145" t="s">
        <v>435</v>
      </c>
      <c r="I1018" s="138"/>
      <c r="J1018" s="138" t="str">
        <f>'Template-KONDISI'!H1020</f>
        <v>B</v>
      </c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JALAN'!F1020</f>
        <v>1+000</v>
      </c>
      <c r="G1019" s="145" t="str">
        <f>'3. DATA TEKNIS JALAN'!G1020</f>
        <v>1+200</v>
      </c>
      <c r="H1019" s="145" t="s">
        <v>435</v>
      </c>
      <c r="I1019" s="138"/>
      <c r="J1019" s="138" t="str">
        <f>'Template-KONDISI'!H1021</f>
        <v>B</v>
      </c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JALAN'!F1021</f>
        <v>1+200</v>
      </c>
      <c r="G1020" s="145" t="str">
        <f>'3. DATA TEKNIS JALAN'!G1021</f>
        <v>1+360</v>
      </c>
      <c r="H1020" s="145" t="s">
        <v>435</v>
      </c>
      <c r="I1020" s="138"/>
      <c r="J1020" s="138" t="str">
        <f>'Template-KONDISI'!H1022</f>
        <v>S</v>
      </c>
      <c r="K1020" s="146"/>
      <c r="L1020" s="146"/>
    </row>
    <row r="1021" spans="2:12" s="141" customFormat="1" ht="20.100000000000001" customHeight="1">
      <c r="B1021" s="142">
        <f>'3. DATA TEKNIS JALAN'!B1022</f>
        <v>140</v>
      </c>
      <c r="C1021" s="142" t="str">
        <f>'3. DATA TEKNIS JALAN'!C1022</f>
        <v>1.140</v>
      </c>
      <c r="D1021" s="143" t="str">
        <f>'3. DATA TEKNIS JALAN'!D1022</f>
        <v>Bojongsari - Banjaran</v>
      </c>
      <c r="E1021" s="144">
        <f>'3. DATA TEKNIS JALAN'!E1022</f>
        <v>5.42</v>
      </c>
      <c r="F1021" s="145" t="str">
        <f>'3. DATA TEKNIS JALAN'!F1022</f>
        <v>0+000</v>
      </c>
      <c r="G1021" s="145" t="str">
        <f>'3. DATA TEKNIS JALAN'!G1022</f>
        <v>0+200</v>
      </c>
      <c r="H1021" s="145" t="s">
        <v>435</v>
      </c>
      <c r="I1021" s="138"/>
      <c r="J1021" s="138" t="str">
        <f>'Template-KONDISI'!H1023</f>
        <v>B</v>
      </c>
      <c r="K1021" s="146"/>
      <c r="L1021" s="146"/>
    </row>
    <row r="1022" spans="2:12" s="141" customFormat="1" ht="20.100000000000001" customHeight="1">
      <c r="B1022" s="142"/>
      <c r="C1022" s="142"/>
      <c r="D1022" s="143"/>
      <c r="E1022" s="144"/>
      <c r="F1022" s="145" t="str">
        <f>'3. DATA TEKNIS JALAN'!F1023</f>
        <v>0+200</v>
      </c>
      <c r="G1022" s="145" t="str">
        <f>'3. DATA TEKNIS JALAN'!G1023</f>
        <v>0+400</v>
      </c>
      <c r="H1022" s="145" t="s">
        <v>435</v>
      </c>
      <c r="I1022" s="138"/>
      <c r="J1022" s="138" t="str">
        <f>'Template-KONDISI'!H1024</f>
        <v>B</v>
      </c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JALAN'!F1024</f>
        <v>0+400</v>
      </c>
      <c r="G1023" s="145" t="str">
        <f>'3. DATA TEKNIS JALAN'!G1024</f>
        <v>0+600</v>
      </c>
      <c r="H1023" s="145" t="s">
        <v>435</v>
      </c>
      <c r="I1023" s="138"/>
      <c r="J1023" s="138" t="str">
        <f>'Template-KONDISI'!H1025</f>
        <v>B</v>
      </c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JALAN'!F1025</f>
        <v>0+600</v>
      </c>
      <c r="G1024" s="145" t="str">
        <f>'3. DATA TEKNIS JALAN'!G1025</f>
        <v>0+800</v>
      </c>
      <c r="H1024" s="145" t="s">
        <v>435</v>
      </c>
      <c r="I1024" s="138"/>
      <c r="J1024" s="138" t="str">
        <f>'Template-KONDISI'!H1026</f>
        <v>B</v>
      </c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JALAN'!F1026</f>
        <v>0+800</v>
      </c>
      <c r="G1025" s="145" t="str">
        <f>'3. DATA TEKNIS JALAN'!G1026</f>
        <v>1+000</v>
      </c>
      <c r="H1025" s="145" t="s">
        <v>435</v>
      </c>
      <c r="I1025" s="138"/>
      <c r="J1025" s="138" t="str">
        <f>'Template-KONDISI'!H1027</f>
        <v>B</v>
      </c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JALAN'!F1027</f>
        <v>1+000</v>
      </c>
      <c r="G1026" s="145" t="str">
        <f>'3. DATA TEKNIS JALAN'!G1027</f>
        <v>1+200</v>
      </c>
      <c r="H1026" s="145" t="s">
        <v>435</v>
      </c>
      <c r="I1026" s="138"/>
      <c r="J1026" s="138" t="str">
        <f>'Template-KONDISI'!H1028</f>
        <v>B</v>
      </c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JALAN'!F1028</f>
        <v>1+200</v>
      </c>
      <c r="G1027" s="145" t="str">
        <f>'3. DATA TEKNIS JALAN'!G1028</f>
        <v>1+400</v>
      </c>
      <c r="H1027" s="145" t="s">
        <v>435</v>
      </c>
      <c r="I1027" s="138"/>
      <c r="J1027" s="138" t="str">
        <f>'Template-KONDISI'!H1029</f>
        <v>B</v>
      </c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JALAN'!F1029</f>
        <v>1+400</v>
      </c>
      <c r="G1028" s="145" t="str">
        <f>'3. DATA TEKNIS JALAN'!G1029</f>
        <v>1+600</v>
      </c>
      <c r="H1028" s="145" t="s">
        <v>435</v>
      </c>
      <c r="I1028" s="138"/>
      <c r="J1028" s="138" t="str">
        <f>'Template-KONDISI'!H1030</f>
        <v>B</v>
      </c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JALAN'!F1030</f>
        <v>1+600</v>
      </c>
      <c r="G1029" s="145" t="str">
        <f>'3. DATA TEKNIS JALAN'!G1030</f>
        <v>1+800</v>
      </c>
      <c r="H1029" s="145" t="s">
        <v>435</v>
      </c>
      <c r="I1029" s="138"/>
      <c r="J1029" s="138" t="str">
        <f>'Template-KONDISI'!H1031</f>
        <v>S</v>
      </c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JALAN'!F1031</f>
        <v>1+800</v>
      </c>
      <c r="G1030" s="145" t="str">
        <f>'3. DATA TEKNIS JALAN'!G1031</f>
        <v>2+000</v>
      </c>
      <c r="H1030" s="145" t="s">
        <v>435</v>
      </c>
      <c r="I1030" s="138"/>
      <c r="J1030" s="138" t="str">
        <f>'Template-KONDISI'!H1032</f>
        <v>B</v>
      </c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JALAN'!F1032</f>
        <v>2+000</v>
      </c>
      <c r="G1031" s="145" t="str">
        <f>'3. DATA TEKNIS JALAN'!G1032</f>
        <v>2+200</v>
      </c>
      <c r="H1031" s="145" t="s">
        <v>435</v>
      </c>
      <c r="I1031" s="138"/>
      <c r="J1031" s="138" t="str">
        <f>'Template-KONDISI'!H1033</f>
        <v>B</v>
      </c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JALAN'!F1033</f>
        <v>2+200</v>
      </c>
      <c r="G1032" s="145" t="str">
        <f>'3. DATA TEKNIS JALAN'!G1033</f>
        <v>2+400</v>
      </c>
      <c r="H1032" s="145" t="s">
        <v>435</v>
      </c>
      <c r="I1032" s="138"/>
      <c r="J1032" s="138" t="str">
        <f>'Template-KONDISI'!H1034</f>
        <v>B</v>
      </c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JALAN'!F1034</f>
        <v>2+400</v>
      </c>
      <c r="G1033" s="145" t="str">
        <f>'3. DATA TEKNIS JALAN'!G1034</f>
        <v>2+600</v>
      </c>
      <c r="H1033" s="145" t="s">
        <v>435</v>
      </c>
      <c r="I1033" s="138"/>
      <c r="J1033" s="138" t="str">
        <f>'Template-KONDISI'!H1035</f>
        <v>B</v>
      </c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JALAN'!F1035</f>
        <v>2+600</v>
      </c>
      <c r="G1034" s="145" t="str">
        <f>'3. DATA TEKNIS JALAN'!G1035</f>
        <v>2+800</v>
      </c>
      <c r="H1034" s="145" t="s">
        <v>435</v>
      </c>
      <c r="I1034" s="138"/>
      <c r="J1034" s="138" t="str">
        <f>'Template-KONDISI'!H1036</f>
        <v>B</v>
      </c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JALAN'!F1036</f>
        <v>2+800</v>
      </c>
      <c r="G1035" s="145" t="str">
        <f>'3. DATA TEKNIS JALAN'!G1036</f>
        <v>3+000</v>
      </c>
      <c r="H1035" s="145" t="s">
        <v>435</v>
      </c>
      <c r="I1035" s="138"/>
      <c r="J1035" s="138" t="str">
        <f>'Template-KONDISI'!H1037</f>
        <v>B</v>
      </c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JALAN'!F1037</f>
        <v>3+000</v>
      </c>
      <c r="G1036" s="145" t="str">
        <f>'3. DATA TEKNIS JALAN'!G1037</f>
        <v>3+200</v>
      </c>
      <c r="H1036" s="145" t="s">
        <v>435</v>
      </c>
      <c r="I1036" s="138"/>
      <c r="J1036" s="138" t="str">
        <f>'Template-KONDISI'!H1038</f>
        <v>B</v>
      </c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JALAN'!F1038</f>
        <v>3+200</v>
      </c>
      <c r="G1037" s="145" t="str">
        <f>'3. DATA TEKNIS JALAN'!G1038</f>
        <v>3+400</v>
      </c>
      <c r="H1037" s="145" t="s">
        <v>435</v>
      </c>
      <c r="I1037" s="138"/>
      <c r="J1037" s="138" t="str">
        <f>'Template-KONDISI'!H1039</f>
        <v>B</v>
      </c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JALAN'!F1039</f>
        <v>3+400</v>
      </c>
      <c r="G1038" s="145" t="str">
        <f>'3. DATA TEKNIS JALAN'!G1039</f>
        <v>3+600</v>
      </c>
      <c r="H1038" s="145" t="s">
        <v>435</v>
      </c>
      <c r="I1038" s="138"/>
      <c r="J1038" s="138" t="str">
        <f>'Template-KONDISI'!H1040</f>
        <v>B</v>
      </c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JALAN'!F1040</f>
        <v>3+600</v>
      </c>
      <c r="G1039" s="145" t="str">
        <f>'3. DATA TEKNIS JALAN'!G1040</f>
        <v>3+800</v>
      </c>
      <c r="H1039" s="145" t="s">
        <v>435</v>
      </c>
      <c r="I1039" s="138"/>
      <c r="J1039" s="138" t="str">
        <f>'Template-KONDISI'!H1041</f>
        <v>B</v>
      </c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JALAN'!F1041</f>
        <v>3+800</v>
      </c>
      <c r="G1040" s="145" t="str">
        <f>'3. DATA TEKNIS JALAN'!G1041</f>
        <v>4+000</v>
      </c>
      <c r="H1040" s="145" t="s">
        <v>435</v>
      </c>
      <c r="I1040" s="138"/>
      <c r="J1040" s="138" t="str">
        <f>'Template-KONDISI'!H1042</f>
        <v>B</v>
      </c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JALAN'!F1042</f>
        <v>4+000</v>
      </c>
      <c r="G1041" s="145" t="str">
        <f>'3. DATA TEKNIS JALAN'!G1042</f>
        <v>4+200</v>
      </c>
      <c r="H1041" s="145" t="s">
        <v>435</v>
      </c>
      <c r="I1041" s="138"/>
      <c r="J1041" s="138" t="str">
        <f>'Template-KONDISI'!H1043</f>
        <v>B</v>
      </c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JALAN'!F1043</f>
        <v>4+200</v>
      </c>
      <c r="G1042" s="145" t="str">
        <f>'3. DATA TEKNIS JALAN'!G1043</f>
        <v>4+400</v>
      </c>
      <c r="H1042" s="145" t="s">
        <v>435</v>
      </c>
      <c r="I1042" s="138"/>
      <c r="J1042" s="138" t="str">
        <f>'Template-KONDISI'!H1044</f>
        <v>B</v>
      </c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JALAN'!F1044</f>
        <v>4+400</v>
      </c>
      <c r="G1043" s="145" t="str">
        <f>'3. DATA TEKNIS JALAN'!G1044</f>
        <v>4+600</v>
      </c>
      <c r="H1043" s="145" t="s">
        <v>435</v>
      </c>
      <c r="I1043" s="138"/>
      <c r="J1043" s="138" t="str">
        <f>'Template-KONDISI'!H1045</f>
        <v>B</v>
      </c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JALAN'!F1045</f>
        <v>4+600</v>
      </c>
      <c r="G1044" s="145" t="str">
        <f>'3. DATA TEKNIS JALAN'!G1045</f>
        <v>4+800</v>
      </c>
      <c r="H1044" s="145" t="s">
        <v>435</v>
      </c>
      <c r="I1044" s="138"/>
      <c r="J1044" s="138" t="str">
        <f>'Template-KONDISI'!H1046</f>
        <v>B</v>
      </c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JALAN'!F1046</f>
        <v>4+800</v>
      </c>
      <c r="G1045" s="145" t="str">
        <f>'3. DATA TEKNIS JALAN'!G1046</f>
        <v>5+000</v>
      </c>
      <c r="H1045" s="145" t="s">
        <v>435</v>
      </c>
      <c r="I1045" s="138"/>
      <c r="J1045" s="138" t="str">
        <f>'Template-KONDISI'!H1047</f>
        <v>B</v>
      </c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JALAN'!F1047</f>
        <v>5+000</v>
      </c>
      <c r="G1046" s="145" t="str">
        <f>'3. DATA TEKNIS JALAN'!G1047</f>
        <v>5+200</v>
      </c>
      <c r="H1046" s="145" t="s">
        <v>435</v>
      </c>
      <c r="I1046" s="138"/>
      <c r="J1046" s="138" t="str">
        <f>'Template-KONDISI'!H1048</f>
        <v>B</v>
      </c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JALAN'!F1048</f>
        <v>5+200</v>
      </c>
      <c r="G1047" s="145" t="str">
        <f>'3. DATA TEKNIS JALAN'!G1048</f>
        <v>5+400</v>
      </c>
      <c r="H1047" s="145" t="s">
        <v>435</v>
      </c>
      <c r="I1047" s="138"/>
      <c r="J1047" s="138" t="str">
        <f>'Template-KONDISI'!H1049</f>
        <v>B</v>
      </c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JALAN'!F1049</f>
        <v>5+400</v>
      </c>
      <c r="G1048" s="145" t="str">
        <f>'3. DATA TEKNIS JALAN'!G1049</f>
        <v>5+420</v>
      </c>
      <c r="H1048" s="145" t="s">
        <v>435</v>
      </c>
      <c r="I1048" s="138"/>
      <c r="J1048" s="138" t="str">
        <f>'Template-KONDISI'!H1050</f>
        <v>B</v>
      </c>
      <c r="K1048" s="146"/>
      <c r="L1048" s="146"/>
    </row>
    <row r="1049" spans="2:12" s="141" customFormat="1" ht="20.100000000000001" customHeight="1">
      <c r="B1049" s="142">
        <f>'3. DATA TEKNIS JALAN'!B1050</f>
        <v>141</v>
      </c>
      <c r="C1049" s="142">
        <f>'3. DATA TEKNIS JALAN'!C1050</f>
        <v>1.141</v>
      </c>
      <c r="D1049" s="143" t="str">
        <f>'3. DATA TEKNIS JALAN'!D1050</f>
        <v>Sawangan - Banjaran</v>
      </c>
      <c r="E1049" s="144">
        <f>'3. DATA TEKNIS JALAN'!E1050</f>
        <v>1.37</v>
      </c>
      <c r="F1049" s="145" t="str">
        <f>'3. DATA TEKNIS JALAN'!F1050</f>
        <v>0+000</v>
      </c>
      <c r="G1049" s="145" t="str">
        <f>'3. DATA TEKNIS JALAN'!G1050</f>
        <v>0+200</v>
      </c>
      <c r="H1049" s="145" t="s">
        <v>435</v>
      </c>
      <c r="I1049" s="138"/>
      <c r="J1049" s="138" t="str">
        <f>'Template-KONDISI'!H1051</f>
        <v>B</v>
      </c>
      <c r="K1049" s="146"/>
      <c r="L1049" s="146"/>
    </row>
    <row r="1050" spans="2:12" s="141" customFormat="1" ht="20.100000000000001" customHeight="1">
      <c r="B1050" s="142"/>
      <c r="C1050" s="142"/>
      <c r="D1050" s="143"/>
      <c r="E1050" s="144"/>
      <c r="F1050" s="145" t="str">
        <f>'3. DATA TEKNIS JALAN'!F1051</f>
        <v>0+200</v>
      </c>
      <c r="G1050" s="145" t="str">
        <f>'3. DATA TEKNIS JALAN'!G1051</f>
        <v>0+400</v>
      </c>
      <c r="H1050" s="145" t="s">
        <v>435</v>
      </c>
      <c r="I1050" s="138"/>
      <c r="J1050" s="138" t="str">
        <f>'Template-KONDISI'!H1052</f>
        <v>B</v>
      </c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JALAN'!F1052</f>
        <v>0+400</v>
      </c>
      <c r="G1051" s="145" t="str">
        <f>'3. DATA TEKNIS JALAN'!G1052</f>
        <v>0+600</v>
      </c>
      <c r="H1051" s="145" t="s">
        <v>435</v>
      </c>
      <c r="I1051" s="138"/>
      <c r="J1051" s="138" t="str">
        <f>'Template-KONDISI'!H1053</f>
        <v>B</v>
      </c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JALAN'!F1053</f>
        <v>0+600</v>
      </c>
      <c r="G1052" s="145" t="str">
        <f>'3. DATA TEKNIS JALAN'!G1053</f>
        <v>0+800</v>
      </c>
      <c r="H1052" s="145" t="s">
        <v>435</v>
      </c>
      <c r="I1052" s="138"/>
      <c r="J1052" s="138" t="str">
        <f>'Template-KONDISI'!H1054</f>
        <v>B</v>
      </c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JALAN'!F1054</f>
        <v>0+800</v>
      </c>
      <c r="G1053" s="145" t="str">
        <f>'3. DATA TEKNIS JALAN'!G1054</f>
        <v>1+000</v>
      </c>
      <c r="H1053" s="145" t="s">
        <v>435</v>
      </c>
      <c r="I1053" s="138"/>
      <c r="J1053" s="138" t="str">
        <f>'Template-KONDISI'!H1055</f>
        <v>B</v>
      </c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JALAN'!F1055</f>
        <v>1+000</v>
      </c>
      <c r="G1054" s="145" t="str">
        <f>'3. DATA TEKNIS JALAN'!G1055</f>
        <v>1+200</v>
      </c>
      <c r="H1054" s="145" t="s">
        <v>435</v>
      </c>
      <c r="I1054" s="138"/>
      <c r="J1054" s="138" t="str">
        <f>'Template-KONDISI'!H1056</f>
        <v>B</v>
      </c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JALAN'!F1056</f>
        <v>1+200</v>
      </c>
      <c r="G1055" s="145" t="str">
        <f>'3. DATA TEKNIS JALAN'!G1056</f>
        <v>1+370</v>
      </c>
      <c r="H1055" s="145" t="s">
        <v>435</v>
      </c>
      <c r="I1055" s="138"/>
      <c r="J1055" s="138" t="str">
        <f>'Template-KONDISI'!H1057</f>
        <v>B</v>
      </c>
      <c r="K1055" s="146"/>
      <c r="L1055" s="146"/>
    </row>
    <row r="1056" spans="2:12" s="141" customFormat="1" ht="20.100000000000001" customHeight="1">
      <c r="B1056" s="142">
        <f>'3. DATA TEKNIS JALAN'!B1057</f>
        <v>142</v>
      </c>
      <c r="C1056" s="142">
        <f>'3. DATA TEKNIS JALAN'!C1057</f>
        <v>1.1419999999999999</v>
      </c>
      <c r="D1056" s="143" t="str">
        <f>'3. DATA TEKNIS JALAN'!D1057</f>
        <v>Banjaran - Slinga</v>
      </c>
      <c r="E1056" s="144">
        <f>'3. DATA TEKNIS JALAN'!E1057</f>
        <v>1.39</v>
      </c>
      <c r="F1056" s="145" t="str">
        <f>'3. DATA TEKNIS JALAN'!F1057</f>
        <v>0+000</v>
      </c>
      <c r="G1056" s="145" t="str">
        <f>'3. DATA TEKNIS JALAN'!G1057</f>
        <v>0+200</v>
      </c>
      <c r="H1056" s="145" t="str">
        <f>'HITUNG SEGMEN'!J1532</f>
        <v>A</v>
      </c>
      <c r="I1056" s="138"/>
      <c r="J1056" s="138" t="str">
        <f>'Template-KONDISI'!H1058</f>
        <v>B</v>
      </c>
      <c r="K1056" s="146"/>
      <c r="L1056" s="146"/>
    </row>
    <row r="1057" spans="2:12" s="141" customFormat="1" ht="20.100000000000001" customHeight="1">
      <c r="B1057" s="142"/>
      <c r="C1057" s="142"/>
      <c r="D1057" s="143"/>
      <c r="E1057" s="144"/>
      <c r="F1057" s="145" t="str">
        <f>'3. DATA TEKNIS JALAN'!F1058</f>
        <v>0+200</v>
      </c>
      <c r="G1057" s="145" t="str">
        <f>'3. DATA TEKNIS JALAN'!G1058</f>
        <v>0+400</v>
      </c>
      <c r="H1057" s="145" t="str">
        <f>'HITUNG SEGMEN'!J1533</f>
        <v>A</v>
      </c>
      <c r="I1057" s="138"/>
      <c r="J1057" s="138" t="str">
        <f>'Template-KONDISI'!H1059</f>
        <v>RB</v>
      </c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JALAN'!F1059</f>
        <v>0+400</v>
      </c>
      <c r="G1058" s="145" t="str">
        <f>'3. DATA TEKNIS JALAN'!G1059</f>
        <v>0+600</v>
      </c>
      <c r="H1058" s="145" t="str">
        <f>'HITUNG SEGMEN'!J1534</f>
        <v>K</v>
      </c>
      <c r="I1058" s="138"/>
      <c r="J1058" s="138" t="str">
        <f>'Template-KONDISI'!H1060</f>
        <v>RB</v>
      </c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JALAN'!F1060</f>
        <v>0+600</v>
      </c>
      <c r="G1059" s="145" t="str">
        <f>'3. DATA TEKNIS JALAN'!G1060</f>
        <v>0+800</v>
      </c>
      <c r="H1059" s="145" t="str">
        <f>'HITUNG SEGMEN'!J1535</f>
        <v>K</v>
      </c>
      <c r="I1059" s="138"/>
      <c r="J1059" s="138" t="str">
        <f>'Template-KONDISI'!H1061</f>
        <v>RB</v>
      </c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JALAN'!F1061</f>
        <v>0+800</v>
      </c>
      <c r="G1060" s="145" t="str">
        <f>'3. DATA TEKNIS JALAN'!G1061</f>
        <v>1+000</v>
      </c>
      <c r="H1060" s="145" t="str">
        <f>'HITUNG SEGMEN'!J1536</f>
        <v>K</v>
      </c>
      <c r="I1060" s="138"/>
      <c r="J1060" s="138" t="str">
        <f>'Template-KONDISI'!H1062</f>
        <v>RB</v>
      </c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JALAN'!F1062</f>
        <v>1+000</v>
      </c>
      <c r="G1061" s="145" t="str">
        <f>'3. DATA TEKNIS JALAN'!G1062</f>
        <v>1+200</v>
      </c>
      <c r="H1061" s="145" t="str">
        <f>'HITUNG SEGMEN'!J1537</f>
        <v>K</v>
      </c>
      <c r="I1061" s="138"/>
      <c r="J1061" s="138" t="str">
        <f>'Template-KONDISI'!H1063</f>
        <v>B</v>
      </c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JALAN'!F1063</f>
        <v>1+200</v>
      </c>
      <c r="G1062" s="145" t="str">
        <f>'3. DATA TEKNIS JALAN'!G1063</f>
        <v>1+390</v>
      </c>
      <c r="H1062" s="145" t="str">
        <f>'HITUNG SEGMEN'!J1538</f>
        <v>A</v>
      </c>
      <c r="I1062" s="138"/>
      <c r="J1062" s="138" t="str">
        <f>'Template-KONDISI'!H1064</f>
        <v>B</v>
      </c>
      <c r="K1062" s="146"/>
      <c r="L1062" s="146"/>
    </row>
    <row r="1063" spans="2:12" s="141" customFormat="1" ht="20.100000000000001" customHeight="1">
      <c r="B1063" s="142">
        <f>'3. DATA TEKNIS JALAN'!B1064</f>
        <v>143</v>
      </c>
      <c r="C1063" s="142">
        <f>'3. DATA TEKNIS JALAN'!C1064</f>
        <v>1.143</v>
      </c>
      <c r="D1063" s="143" t="str">
        <f>'3. DATA TEKNIS JALAN'!D1064</f>
        <v>Wirasana - Galuh</v>
      </c>
      <c r="E1063" s="144">
        <f>'3. DATA TEKNIS JALAN'!E1064</f>
        <v>0.89</v>
      </c>
      <c r="F1063" s="145" t="str">
        <f>'3. DATA TEKNIS JALAN'!F1064</f>
        <v>0+000</v>
      </c>
      <c r="G1063" s="145" t="str">
        <f>'3. DATA TEKNIS JALAN'!G1064</f>
        <v>0+200</v>
      </c>
      <c r="H1063" s="145" t="s">
        <v>435</v>
      </c>
      <c r="I1063" s="138"/>
      <c r="J1063" s="138" t="str">
        <f>'Template-KONDISI'!H1065</f>
        <v>B</v>
      </c>
      <c r="K1063" s="146"/>
      <c r="L1063" s="146"/>
    </row>
    <row r="1064" spans="2:12" s="141" customFormat="1" ht="20.100000000000001" customHeight="1">
      <c r="B1064" s="142"/>
      <c r="C1064" s="142"/>
      <c r="D1064" s="143"/>
      <c r="E1064" s="144"/>
      <c r="F1064" s="145" t="str">
        <f>'3. DATA TEKNIS JALAN'!F1065</f>
        <v>0+200</v>
      </c>
      <c r="G1064" s="145" t="str">
        <f>'3. DATA TEKNIS JALAN'!G1065</f>
        <v>0+400</v>
      </c>
      <c r="H1064" s="145" t="s">
        <v>435</v>
      </c>
      <c r="I1064" s="138"/>
      <c r="J1064" s="138" t="str">
        <f>'Template-KONDISI'!H1066</f>
        <v>B</v>
      </c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JALAN'!F1066</f>
        <v>0+400</v>
      </c>
      <c r="G1065" s="145" t="str">
        <f>'3. DATA TEKNIS JALAN'!G1066</f>
        <v>0+600</v>
      </c>
      <c r="H1065" s="145" t="s">
        <v>435</v>
      </c>
      <c r="I1065" s="138"/>
      <c r="J1065" s="138" t="str">
        <f>'Template-KONDISI'!H1067</f>
        <v>B</v>
      </c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JALAN'!F1067</f>
        <v>0+600</v>
      </c>
      <c r="G1066" s="145" t="str">
        <f>'3. DATA TEKNIS JALAN'!G1067</f>
        <v>0+800</v>
      </c>
      <c r="H1066" s="145" t="s">
        <v>435</v>
      </c>
      <c r="I1066" s="138"/>
      <c r="J1066" s="138" t="str">
        <f>'Template-KONDISI'!H1068</f>
        <v>B</v>
      </c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JALAN'!F1068</f>
        <v>0+800</v>
      </c>
      <c r="G1067" s="145" t="str">
        <f>'3. DATA TEKNIS JALAN'!G1068</f>
        <v>0+890</v>
      </c>
      <c r="H1067" s="145" t="s">
        <v>435</v>
      </c>
      <c r="I1067" s="138"/>
      <c r="J1067" s="138" t="str">
        <f>'Template-KONDISI'!H1069</f>
        <v>B</v>
      </c>
      <c r="K1067" s="146"/>
      <c r="L1067" s="146"/>
    </row>
    <row r="1068" spans="2:12" s="141" customFormat="1" ht="20.100000000000001" customHeight="1">
      <c r="B1068" s="142">
        <f>'3. DATA TEKNIS JALAN'!B1069</f>
        <v>144</v>
      </c>
      <c r="C1068" s="142">
        <f>'3. DATA TEKNIS JALAN'!C1069</f>
        <v>1.1439999999999999</v>
      </c>
      <c r="D1068" s="143" t="str">
        <f>'3. DATA TEKNIS JALAN'!D1069</f>
        <v>Beji - Pagedangan</v>
      </c>
      <c r="E1068" s="144">
        <f>'3. DATA TEKNIS JALAN'!E1069</f>
        <v>1.59</v>
      </c>
      <c r="F1068" s="145" t="str">
        <f>'3. DATA TEKNIS JALAN'!F1069</f>
        <v>0+000</v>
      </c>
      <c r="G1068" s="145" t="str">
        <f>'3. DATA TEKNIS JALAN'!G1069</f>
        <v>0+200</v>
      </c>
      <c r="H1068" s="145" t="s">
        <v>435</v>
      </c>
      <c r="I1068" s="138"/>
      <c r="J1068" s="138" t="str">
        <f>'Template-KONDISI'!H1070</f>
        <v>B</v>
      </c>
      <c r="K1068" s="146"/>
      <c r="L1068" s="146"/>
    </row>
    <row r="1069" spans="2:12" s="141" customFormat="1" ht="20.100000000000001" customHeight="1">
      <c r="B1069" s="142"/>
      <c r="C1069" s="142"/>
      <c r="D1069" s="143"/>
      <c r="E1069" s="144"/>
      <c r="F1069" s="145" t="str">
        <f>'3. DATA TEKNIS JALAN'!F1070</f>
        <v>0+200</v>
      </c>
      <c r="G1069" s="145" t="str">
        <f>'3. DATA TEKNIS JALAN'!G1070</f>
        <v>0+400</v>
      </c>
      <c r="H1069" s="145" t="s">
        <v>435</v>
      </c>
      <c r="I1069" s="138"/>
      <c r="J1069" s="138" t="str">
        <f>'Template-KONDISI'!H1071</f>
        <v>B</v>
      </c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JALAN'!F1071</f>
        <v>0+400</v>
      </c>
      <c r="G1070" s="145" t="str">
        <f>'3. DATA TEKNIS JALAN'!G1071</f>
        <v>0+600</v>
      </c>
      <c r="H1070" s="145" t="s">
        <v>435</v>
      </c>
      <c r="I1070" s="138"/>
      <c r="J1070" s="138" t="str">
        <f>'Template-KONDISI'!H1072</f>
        <v>B</v>
      </c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JALAN'!F1072</f>
        <v>0+600</v>
      </c>
      <c r="G1071" s="145" t="str">
        <f>'3. DATA TEKNIS JALAN'!G1072</f>
        <v>0+800</v>
      </c>
      <c r="H1071" s="145" t="s">
        <v>435</v>
      </c>
      <c r="I1071" s="138"/>
      <c r="J1071" s="138" t="str">
        <f>'Template-KONDISI'!H1073</f>
        <v>B</v>
      </c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JALAN'!F1073</f>
        <v>0+800</v>
      </c>
      <c r="G1072" s="145" t="str">
        <f>'3. DATA TEKNIS JALAN'!G1073</f>
        <v>1+000</v>
      </c>
      <c r="H1072" s="145" t="s">
        <v>435</v>
      </c>
      <c r="I1072" s="138"/>
      <c r="J1072" s="138" t="str">
        <f>'Template-KONDISI'!H1074</f>
        <v>B</v>
      </c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JALAN'!F1074</f>
        <v>1+000</v>
      </c>
      <c r="G1073" s="145" t="str">
        <f>'3. DATA TEKNIS JALAN'!G1074</f>
        <v>1+200</v>
      </c>
      <c r="H1073" s="145" t="s">
        <v>435</v>
      </c>
      <c r="I1073" s="138"/>
      <c r="J1073" s="138" t="str">
        <f>'Template-KONDISI'!H1075</f>
        <v>B</v>
      </c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JALAN'!F1075</f>
        <v>1+200</v>
      </c>
      <c r="G1074" s="145" t="str">
        <f>'3. DATA TEKNIS JALAN'!G1075</f>
        <v>1+400</v>
      </c>
      <c r="H1074" s="145" t="s">
        <v>435</v>
      </c>
      <c r="I1074" s="138"/>
      <c r="J1074" s="138" t="str">
        <f>'Template-KONDISI'!H1076</f>
        <v>B</v>
      </c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JALAN'!F1076</f>
        <v>1+400</v>
      </c>
      <c r="G1075" s="145" t="str">
        <f>'3. DATA TEKNIS JALAN'!G1076</f>
        <v>1+590</v>
      </c>
      <c r="H1075" s="145" t="s">
        <v>435</v>
      </c>
      <c r="I1075" s="138"/>
      <c r="J1075" s="138" t="str">
        <f>'Template-KONDISI'!H1077</f>
        <v>B</v>
      </c>
      <c r="K1075" s="146"/>
      <c r="L1075" s="146"/>
    </row>
    <row r="1076" spans="2:12" s="141" customFormat="1" ht="20.100000000000001" customHeight="1">
      <c r="B1076" s="142">
        <f>'3. DATA TEKNIS JALAN'!B1077</f>
        <v>145</v>
      </c>
      <c r="C1076" s="142">
        <f>'3. DATA TEKNIS JALAN'!C1077</f>
        <v>1.145</v>
      </c>
      <c r="D1076" s="143" t="str">
        <f>'3. DATA TEKNIS JALAN'!D1077</f>
        <v>Kajongan - Bojongsari</v>
      </c>
      <c r="E1076" s="144">
        <f>'3. DATA TEKNIS JALAN'!E1077</f>
        <v>2.04</v>
      </c>
      <c r="F1076" s="145" t="str">
        <f>'3. DATA TEKNIS JALAN'!F1077</f>
        <v>0+000</v>
      </c>
      <c r="G1076" s="145" t="str">
        <f>'3. DATA TEKNIS JALAN'!G1077</f>
        <v>0+200</v>
      </c>
      <c r="H1076" s="145" t="s">
        <v>435</v>
      </c>
      <c r="I1076" s="138"/>
      <c r="J1076" s="138" t="str">
        <f>'Template-KONDISI'!H1078</f>
        <v>B</v>
      </c>
      <c r="K1076" s="146"/>
      <c r="L1076" s="146"/>
    </row>
    <row r="1077" spans="2:12" s="141" customFormat="1" ht="20.100000000000001" customHeight="1">
      <c r="B1077" s="142"/>
      <c r="C1077" s="142"/>
      <c r="D1077" s="143"/>
      <c r="E1077" s="144"/>
      <c r="F1077" s="145" t="str">
        <f>'3. DATA TEKNIS JALAN'!F1078</f>
        <v>0+200</v>
      </c>
      <c r="G1077" s="145" t="str">
        <f>'3. DATA TEKNIS JALAN'!G1078</f>
        <v>0+400</v>
      </c>
      <c r="H1077" s="145" t="s">
        <v>435</v>
      </c>
      <c r="I1077" s="138"/>
      <c r="J1077" s="138" t="str">
        <f>'Template-KONDISI'!H1079</f>
        <v>B</v>
      </c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JALAN'!F1079</f>
        <v>0+400</v>
      </c>
      <c r="G1078" s="145" t="str">
        <f>'3. DATA TEKNIS JALAN'!G1079</f>
        <v>0+600</v>
      </c>
      <c r="H1078" s="145" t="s">
        <v>435</v>
      </c>
      <c r="I1078" s="138"/>
      <c r="J1078" s="138" t="str">
        <f>'Template-KONDISI'!H1080</f>
        <v>B</v>
      </c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JALAN'!F1080</f>
        <v>0+600</v>
      </c>
      <c r="G1079" s="145" t="str">
        <f>'3. DATA TEKNIS JALAN'!G1080</f>
        <v>0+800</v>
      </c>
      <c r="H1079" s="145" t="s">
        <v>435</v>
      </c>
      <c r="I1079" s="138"/>
      <c r="J1079" s="138" t="str">
        <f>'Template-KONDISI'!H1081</f>
        <v>B</v>
      </c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JALAN'!F1081</f>
        <v>0+800</v>
      </c>
      <c r="G1080" s="145" t="str">
        <f>'3. DATA TEKNIS JALAN'!G1081</f>
        <v>1+000</v>
      </c>
      <c r="H1080" s="145" t="s">
        <v>435</v>
      </c>
      <c r="I1080" s="138"/>
      <c r="J1080" s="138" t="str">
        <f>'Template-KONDISI'!H1082</f>
        <v>B</v>
      </c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JALAN'!F1082</f>
        <v>1+000</v>
      </c>
      <c r="G1081" s="145" t="str">
        <f>'3. DATA TEKNIS JALAN'!G1082</f>
        <v>1+200</v>
      </c>
      <c r="H1081" s="145" t="s">
        <v>435</v>
      </c>
      <c r="I1081" s="138"/>
      <c r="J1081" s="138" t="str">
        <f>'Template-KONDISI'!H1083</f>
        <v>B</v>
      </c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JALAN'!F1083</f>
        <v>1+200</v>
      </c>
      <c r="G1082" s="145" t="str">
        <f>'3. DATA TEKNIS JALAN'!G1083</f>
        <v>1+400</v>
      </c>
      <c r="H1082" s="145" t="s">
        <v>435</v>
      </c>
      <c r="I1082" s="138"/>
      <c r="J1082" s="138" t="str">
        <f>'Template-KONDISI'!H1084</f>
        <v>S</v>
      </c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JALAN'!F1084</f>
        <v>1+400</v>
      </c>
      <c r="G1083" s="145" t="str">
        <f>'3. DATA TEKNIS JALAN'!G1084</f>
        <v>1+600</v>
      </c>
      <c r="H1083" s="145" t="s">
        <v>435</v>
      </c>
      <c r="I1083" s="138"/>
      <c r="J1083" s="138" t="str">
        <f>'Template-KONDISI'!H1085</f>
        <v>B</v>
      </c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JALAN'!F1085</f>
        <v>1+600</v>
      </c>
      <c r="G1084" s="145" t="str">
        <f>'3. DATA TEKNIS JALAN'!G1085</f>
        <v>1+800</v>
      </c>
      <c r="H1084" s="145" t="s">
        <v>435</v>
      </c>
      <c r="I1084" s="138"/>
      <c r="J1084" s="138" t="str">
        <f>'Template-KONDISI'!H1086</f>
        <v>B</v>
      </c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JALAN'!F1086</f>
        <v>1+800</v>
      </c>
      <c r="G1085" s="145" t="str">
        <f>'3. DATA TEKNIS JALAN'!G1086</f>
        <v>2+000</v>
      </c>
      <c r="H1085" s="145" t="s">
        <v>435</v>
      </c>
      <c r="I1085" s="138"/>
      <c r="J1085" s="138" t="str">
        <f>'Template-KONDISI'!H1087</f>
        <v>B</v>
      </c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JALAN'!F1087</f>
        <v>2+000</v>
      </c>
      <c r="G1086" s="145" t="str">
        <f>'3. DATA TEKNIS JALAN'!G1087</f>
        <v>2+040</v>
      </c>
      <c r="H1086" s="145" t="s">
        <v>435</v>
      </c>
      <c r="I1086" s="138"/>
      <c r="J1086" s="138" t="str">
        <f>'Template-KONDISI'!H1088</f>
        <v>S</v>
      </c>
      <c r="K1086" s="146"/>
      <c r="L1086" s="146"/>
    </row>
    <row r="1087" spans="2:12" s="141" customFormat="1" ht="20.100000000000001" customHeight="1">
      <c r="B1087" s="142">
        <f>'3. DATA TEKNIS JALAN'!B1088</f>
        <v>146</v>
      </c>
      <c r="C1087" s="142">
        <f>'3. DATA TEKNIS JALAN'!C1088</f>
        <v>1.1459999999999999</v>
      </c>
      <c r="D1087" s="143" t="str">
        <f>'3. DATA TEKNIS JALAN'!D1088</f>
        <v>Gembong - Munjul</v>
      </c>
      <c r="E1087" s="144">
        <f>'3. DATA TEKNIS JALAN'!E1088</f>
        <v>2.08</v>
      </c>
      <c r="F1087" s="145" t="str">
        <f>'3. DATA TEKNIS JALAN'!F1088</f>
        <v>0+000</v>
      </c>
      <c r="G1087" s="145" t="str">
        <f>'3. DATA TEKNIS JALAN'!G1088</f>
        <v>0+200</v>
      </c>
      <c r="H1087" s="145" t="s">
        <v>435</v>
      </c>
      <c r="I1087" s="138"/>
      <c r="J1087" s="138" t="str">
        <f>'Template-KONDISI'!H1089</f>
        <v>B</v>
      </c>
      <c r="K1087" s="146"/>
      <c r="L1087" s="146"/>
    </row>
    <row r="1088" spans="2:12" s="141" customFormat="1" ht="20.100000000000001" customHeight="1">
      <c r="B1088" s="142"/>
      <c r="C1088" s="142"/>
      <c r="D1088" s="143"/>
      <c r="E1088" s="144"/>
      <c r="F1088" s="145" t="str">
        <f>'3. DATA TEKNIS JALAN'!F1089</f>
        <v>0+200</v>
      </c>
      <c r="G1088" s="145" t="str">
        <f>'3. DATA TEKNIS JALAN'!G1089</f>
        <v>0+400</v>
      </c>
      <c r="H1088" s="145" t="s">
        <v>435</v>
      </c>
      <c r="I1088" s="138"/>
      <c r="J1088" s="138" t="str">
        <f>'Template-KONDISI'!H1090</f>
        <v>B</v>
      </c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JALAN'!F1090</f>
        <v>0+400</v>
      </c>
      <c r="G1089" s="145" t="str">
        <f>'3. DATA TEKNIS JALAN'!G1090</f>
        <v>0+600</v>
      </c>
      <c r="H1089" s="145" t="s">
        <v>435</v>
      </c>
      <c r="I1089" s="138"/>
      <c r="J1089" s="138" t="str">
        <f>'Template-KONDISI'!H1091</f>
        <v>S</v>
      </c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JALAN'!F1091</f>
        <v>0+600</v>
      </c>
      <c r="G1090" s="145" t="str">
        <f>'3. DATA TEKNIS JALAN'!G1091</f>
        <v>0+800</v>
      </c>
      <c r="H1090" s="145" t="s">
        <v>435</v>
      </c>
      <c r="I1090" s="138"/>
      <c r="J1090" s="138" t="str">
        <f>'Template-KONDISI'!H1092</f>
        <v>B</v>
      </c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JALAN'!F1092</f>
        <v>0+800</v>
      </c>
      <c r="G1091" s="145" t="str">
        <f>'3. DATA TEKNIS JALAN'!G1092</f>
        <v>1+000</v>
      </c>
      <c r="H1091" s="145" t="s">
        <v>435</v>
      </c>
      <c r="I1091" s="138"/>
      <c r="J1091" s="138" t="str">
        <f>'Template-KONDISI'!H1093</f>
        <v>B</v>
      </c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JALAN'!F1093</f>
        <v>1+000</v>
      </c>
      <c r="G1092" s="145" t="str">
        <f>'3. DATA TEKNIS JALAN'!G1093</f>
        <v>1+200</v>
      </c>
      <c r="H1092" s="145" t="s">
        <v>435</v>
      </c>
      <c r="I1092" s="138"/>
      <c r="J1092" s="138" t="str">
        <f>'Template-KONDISI'!H1094</f>
        <v>B</v>
      </c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JALAN'!F1094</f>
        <v>1+200</v>
      </c>
      <c r="G1093" s="145" t="str">
        <f>'3. DATA TEKNIS JALAN'!G1094</f>
        <v>1+400</v>
      </c>
      <c r="H1093" s="145" t="s">
        <v>435</v>
      </c>
      <c r="I1093" s="138"/>
      <c r="J1093" s="138" t="str">
        <f>'Template-KONDISI'!H1095</f>
        <v>S</v>
      </c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JALAN'!F1095</f>
        <v>1+400</v>
      </c>
      <c r="G1094" s="145" t="str">
        <f>'3. DATA TEKNIS JALAN'!G1095</f>
        <v>1+600</v>
      </c>
      <c r="H1094" s="145" t="s">
        <v>435</v>
      </c>
      <c r="I1094" s="138"/>
      <c r="J1094" s="138" t="str">
        <f>'Template-KONDISI'!H1096</f>
        <v>S</v>
      </c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JALAN'!F1096</f>
        <v>1+600</v>
      </c>
      <c r="G1095" s="145" t="str">
        <f>'3. DATA TEKNIS JALAN'!G1096</f>
        <v>1+800</v>
      </c>
      <c r="H1095" s="145" t="s">
        <v>435</v>
      </c>
      <c r="I1095" s="138"/>
      <c r="J1095" s="138" t="str">
        <f>'Template-KONDISI'!H1097</f>
        <v>B</v>
      </c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JALAN'!F1097</f>
        <v>1+800</v>
      </c>
      <c r="G1096" s="145" t="str">
        <f>'3. DATA TEKNIS JALAN'!G1097</f>
        <v>2+000</v>
      </c>
      <c r="H1096" s="145" t="s">
        <v>435</v>
      </c>
      <c r="I1096" s="138"/>
      <c r="J1096" s="138" t="str">
        <f>'Template-KONDISI'!H1098</f>
        <v>S</v>
      </c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JALAN'!F1098</f>
        <v>2+000</v>
      </c>
      <c r="G1097" s="145" t="str">
        <f>'3. DATA TEKNIS JALAN'!G1098</f>
        <v>2+080</v>
      </c>
      <c r="H1097" s="145" t="s">
        <v>435</v>
      </c>
      <c r="I1097" s="138"/>
      <c r="J1097" s="138" t="str">
        <f>'Template-KONDISI'!H1099</f>
        <v>B</v>
      </c>
      <c r="K1097" s="146"/>
      <c r="L1097" s="146"/>
    </row>
    <row r="1098" spans="2:12" s="141" customFormat="1" ht="20.100000000000001" customHeight="1">
      <c r="B1098" s="142">
        <f>'3. DATA TEKNIS JALAN'!B1099</f>
        <v>147</v>
      </c>
      <c r="C1098" s="142">
        <f>'3. DATA TEKNIS JALAN'!C1099</f>
        <v>1.147</v>
      </c>
      <c r="D1098" s="143" t="str">
        <f>'3. DATA TEKNIS JALAN'!D1099</f>
        <v>Gembong - Sawangan</v>
      </c>
      <c r="E1098" s="144">
        <f>'3. DATA TEKNIS JALAN'!E1099</f>
        <v>1.66</v>
      </c>
      <c r="F1098" s="145" t="str">
        <f>'3. DATA TEKNIS JALAN'!F1099</f>
        <v>0+000</v>
      </c>
      <c r="G1098" s="145" t="str">
        <f>'3. DATA TEKNIS JALAN'!G1099</f>
        <v>0+200</v>
      </c>
      <c r="H1098" s="145" t="s">
        <v>435</v>
      </c>
      <c r="I1098" s="138"/>
      <c r="J1098" s="138" t="str">
        <f>'Template-KONDISI'!H1100</f>
        <v>B</v>
      </c>
      <c r="K1098" s="146"/>
      <c r="L1098" s="146"/>
    </row>
    <row r="1099" spans="2:12" s="141" customFormat="1" ht="20.100000000000001" customHeight="1">
      <c r="B1099" s="142"/>
      <c r="C1099" s="142"/>
      <c r="D1099" s="143"/>
      <c r="E1099" s="144"/>
      <c r="F1099" s="145" t="str">
        <f>'3. DATA TEKNIS JALAN'!F1100</f>
        <v>0+200</v>
      </c>
      <c r="G1099" s="145" t="str">
        <f>'3. DATA TEKNIS JALAN'!G1100</f>
        <v>0+400</v>
      </c>
      <c r="H1099" s="145" t="s">
        <v>435</v>
      </c>
      <c r="I1099" s="138"/>
      <c r="J1099" s="138" t="str">
        <f>'Template-KONDISI'!H1101</f>
        <v>B</v>
      </c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JALAN'!F1101</f>
        <v>0+400</v>
      </c>
      <c r="G1100" s="145" t="str">
        <f>'3. DATA TEKNIS JALAN'!G1101</f>
        <v>0+600</v>
      </c>
      <c r="H1100" s="145" t="s">
        <v>435</v>
      </c>
      <c r="I1100" s="138"/>
      <c r="J1100" s="138" t="str">
        <f>'Template-KONDISI'!H1102</f>
        <v>B</v>
      </c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JALAN'!F1102</f>
        <v>0+600</v>
      </c>
      <c r="G1101" s="145" t="str">
        <f>'3. DATA TEKNIS JALAN'!G1102</f>
        <v>0+800</v>
      </c>
      <c r="H1101" s="145" t="s">
        <v>435</v>
      </c>
      <c r="I1101" s="138"/>
      <c r="J1101" s="138" t="str">
        <f>'Template-KONDISI'!H1103</f>
        <v>B</v>
      </c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JALAN'!F1103</f>
        <v>0+800</v>
      </c>
      <c r="G1102" s="145" t="str">
        <f>'3. DATA TEKNIS JALAN'!G1103</f>
        <v>1+000</v>
      </c>
      <c r="H1102" s="145" t="s">
        <v>435</v>
      </c>
      <c r="I1102" s="138"/>
      <c r="J1102" s="138" t="str">
        <f>'Template-KONDISI'!H1104</f>
        <v>S</v>
      </c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JALAN'!F1104</f>
        <v>1+000</v>
      </c>
      <c r="G1103" s="145" t="str">
        <f>'3. DATA TEKNIS JALAN'!G1104</f>
        <v>1+200</v>
      </c>
      <c r="H1103" s="145" t="s">
        <v>435</v>
      </c>
      <c r="I1103" s="138"/>
      <c r="J1103" s="138" t="str">
        <f>'Template-KONDISI'!H1105</f>
        <v>B</v>
      </c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JALAN'!F1105</f>
        <v>1+200</v>
      </c>
      <c r="G1104" s="145" t="str">
        <f>'3. DATA TEKNIS JALAN'!G1105</f>
        <v>1+400</v>
      </c>
      <c r="H1104" s="145" t="s">
        <v>435</v>
      </c>
      <c r="I1104" s="138"/>
      <c r="J1104" s="138" t="str">
        <f>'Template-KONDISI'!H1106</f>
        <v>S</v>
      </c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JALAN'!F1106</f>
        <v>1+400</v>
      </c>
      <c r="G1105" s="145" t="str">
        <f>'3. DATA TEKNIS JALAN'!G1106</f>
        <v>1+600</v>
      </c>
      <c r="H1105" s="145" t="s">
        <v>435</v>
      </c>
      <c r="I1105" s="138"/>
      <c r="J1105" s="138" t="str">
        <f>'Template-KONDISI'!H1107</f>
        <v>B</v>
      </c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JALAN'!F1107</f>
        <v>1+600</v>
      </c>
      <c r="G1106" s="145" t="str">
        <f>'3. DATA TEKNIS JALAN'!G1107</f>
        <v>1+660</v>
      </c>
      <c r="H1106" s="145" t="s">
        <v>435</v>
      </c>
      <c r="I1106" s="138"/>
      <c r="J1106" s="138" t="str">
        <f>'Template-KONDISI'!H1108</f>
        <v>B</v>
      </c>
      <c r="K1106" s="146"/>
      <c r="L1106" s="146"/>
    </row>
    <row r="1107" spans="2:12" s="141" customFormat="1" ht="20.100000000000001" customHeight="1">
      <c r="B1107" s="142">
        <f>'3. DATA TEKNIS JALAN'!B1108</f>
        <v>148</v>
      </c>
      <c r="C1107" s="142">
        <f>'3. DATA TEKNIS JALAN'!C1108</f>
        <v>1.1479999999999999</v>
      </c>
      <c r="D1107" s="143" t="str">
        <f>'3. DATA TEKNIS JALAN'!D1108</f>
        <v>Gembong - Kajongan</v>
      </c>
      <c r="E1107" s="144">
        <f>'3. DATA TEKNIS JALAN'!E1108</f>
        <v>1.39</v>
      </c>
      <c r="F1107" s="145" t="str">
        <f>'3. DATA TEKNIS JALAN'!F1108</f>
        <v>0+000</v>
      </c>
      <c r="G1107" s="145" t="str">
        <f>'3. DATA TEKNIS JALAN'!G1108</f>
        <v>0+200</v>
      </c>
      <c r="H1107" s="145" t="s">
        <v>435</v>
      </c>
      <c r="I1107" s="138"/>
      <c r="J1107" s="138" t="str">
        <f>'Template-KONDISI'!H1109</f>
        <v>B</v>
      </c>
      <c r="K1107" s="146"/>
      <c r="L1107" s="146"/>
    </row>
    <row r="1108" spans="2:12" s="141" customFormat="1" ht="20.100000000000001" customHeight="1">
      <c r="B1108" s="142"/>
      <c r="C1108" s="142"/>
      <c r="D1108" s="143"/>
      <c r="E1108" s="144"/>
      <c r="F1108" s="145" t="str">
        <f>'3. DATA TEKNIS JALAN'!F1109</f>
        <v>0+200</v>
      </c>
      <c r="G1108" s="145" t="str">
        <f>'3. DATA TEKNIS JALAN'!G1109</f>
        <v>0+400</v>
      </c>
      <c r="H1108" s="145" t="s">
        <v>435</v>
      </c>
      <c r="I1108" s="138"/>
      <c r="J1108" s="138" t="str">
        <f>'Template-KONDISI'!H1110</f>
        <v>B</v>
      </c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JALAN'!F1110</f>
        <v>0+400</v>
      </c>
      <c r="G1109" s="145" t="str">
        <f>'3. DATA TEKNIS JALAN'!G1110</f>
        <v>0+600</v>
      </c>
      <c r="H1109" s="145" t="s">
        <v>435</v>
      </c>
      <c r="I1109" s="138"/>
      <c r="J1109" s="138" t="str">
        <f>'Template-KONDISI'!H1111</f>
        <v>B</v>
      </c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JALAN'!F1111</f>
        <v>0+600</v>
      </c>
      <c r="G1110" s="145" t="str">
        <f>'3. DATA TEKNIS JALAN'!G1111</f>
        <v>0+800</v>
      </c>
      <c r="H1110" s="145" t="s">
        <v>435</v>
      </c>
      <c r="I1110" s="138"/>
      <c r="J1110" s="138" t="str">
        <f>'Template-KONDISI'!H1112</f>
        <v>B</v>
      </c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JALAN'!F1112</f>
        <v>0+800</v>
      </c>
      <c r="G1111" s="145" t="str">
        <f>'3. DATA TEKNIS JALAN'!G1112</f>
        <v>1+000</v>
      </c>
      <c r="H1111" s="145" t="s">
        <v>435</v>
      </c>
      <c r="I1111" s="138"/>
      <c r="J1111" s="138" t="str">
        <f>'Template-KONDISI'!H1113</f>
        <v>S</v>
      </c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JALAN'!F1113</f>
        <v>1+000</v>
      </c>
      <c r="G1112" s="145" t="str">
        <f>'3. DATA TEKNIS JALAN'!G1113</f>
        <v>1+200</v>
      </c>
      <c r="H1112" s="145" t="s">
        <v>435</v>
      </c>
      <c r="I1112" s="138"/>
      <c r="J1112" s="138" t="str">
        <f>'Template-KONDISI'!H1114</f>
        <v>S</v>
      </c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JALAN'!F1114</f>
        <v>1+200</v>
      </c>
      <c r="G1113" s="145" t="str">
        <f>'3. DATA TEKNIS JALAN'!G1114</f>
        <v>1+390</v>
      </c>
      <c r="H1113" s="145" t="s">
        <v>435</v>
      </c>
      <c r="I1113" s="138"/>
      <c r="J1113" s="138" t="str">
        <f>'Template-KONDISI'!H1115</f>
        <v>S</v>
      </c>
      <c r="K1113" s="146"/>
      <c r="L1113" s="146"/>
    </row>
    <row r="1114" spans="2:12" s="141" customFormat="1" ht="20.100000000000001" customHeight="1">
      <c r="B1114" s="142">
        <f>'3. DATA TEKNIS JALAN'!B1115</f>
        <v>149</v>
      </c>
      <c r="C1114" s="142">
        <f>'3. DATA TEKNIS JALAN'!C1115</f>
        <v>1.149</v>
      </c>
      <c r="D1114" s="143" t="str">
        <f>'3. DATA TEKNIS JALAN'!D1115</f>
        <v>Beji - Metenggeng</v>
      </c>
      <c r="E1114" s="144">
        <f>'3. DATA TEKNIS JALAN'!E1115</f>
        <v>2.98</v>
      </c>
      <c r="F1114" s="145" t="str">
        <f>'3. DATA TEKNIS JALAN'!F1115</f>
        <v>0+000</v>
      </c>
      <c r="G1114" s="145" t="str">
        <f>'3. DATA TEKNIS JALAN'!G1115</f>
        <v>0+200</v>
      </c>
      <c r="H1114" s="145" t="str">
        <f>'HITUNG SEGMEN'!J1604</f>
        <v>A</v>
      </c>
      <c r="I1114" s="138"/>
      <c r="J1114" s="138" t="str">
        <f>'Template-KONDISI'!H1116</f>
        <v>S</v>
      </c>
      <c r="K1114" s="146"/>
      <c r="L1114" s="146"/>
    </row>
    <row r="1115" spans="2:12" s="141" customFormat="1" ht="20.100000000000001" customHeight="1">
      <c r="B1115" s="142"/>
      <c r="C1115" s="142"/>
      <c r="D1115" s="143"/>
      <c r="E1115" s="144"/>
      <c r="F1115" s="145" t="str">
        <f>'3. DATA TEKNIS JALAN'!F1116</f>
        <v>0+200</v>
      </c>
      <c r="G1115" s="145" t="str">
        <f>'3. DATA TEKNIS JALAN'!G1116</f>
        <v>0+400</v>
      </c>
      <c r="H1115" s="145" t="str">
        <f>'HITUNG SEGMEN'!J1605</f>
        <v>A</v>
      </c>
      <c r="I1115" s="138"/>
      <c r="J1115" s="138" t="str">
        <f>'Template-KONDISI'!H1117</f>
        <v>S</v>
      </c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JALAN'!F1117</f>
        <v>0+400</v>
      </c>
      <c r="G1116" s="145" t="str">
        <f>'3. DATA TEKNIS JALAN'!G1117</f>
        <v>0+600</v>
      </c>
      <c r="H1116" s="145" t="str">
        <f>'HITUNG SEGMEN'!J1606</f>
        <v>A</v>
      </c>
      <c r="I1116" s="138"/>
      <c r="J1116" s="138" t="str">
        <f>'Template-KONDISI'!H1118</f>
        <v>S</v>
      </c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JALAN'!F1118</f>
        <v>0+600</v>
      </c>
      <c r="G1117" s="145" t="str">
        <f>'3. DATA TEKNIS JALAN'!G1118</f>
        <v>0+800</v>
      </c>
      <c r="H1117" s="145" t="str">
        <f>'HITUNG SEGMEN'!J1607</f>
        <v>A</v>
      </c>
      <c r="I1117" s="138"/>
      <c r="J1117" s="138" t="str">
        <f>'Template-KONDISI'!H1119</f>
        <v>S</v>
      </c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JALAN'!F1119</f>
        <v>0+800</v>
      </c>
      <c r="G1118" s="145" t="str">
        <f>'3. DATA TEKNIS JALAN'!G1119</f>
        <v>1+000</v>
      </c>
      <c r="H1118" s="145" t="str">
        <f>'HITUNG SEGMEN'!J1608</f>
        <v>A</v>
      </c>
      <c r="I1118" s="138"/>
      <c r="J1118" s="138" t="str">
        <f>'Template-KONDISI'!H1120</f>
        <v>S</v>
      </c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JALAN'!F1120</f>
        <v>1+000</v>
      </c>
      <c r="G1119" s="145" t="str">
        <f>'3. DATA TEKNIS JALAN'!G1120</f>
        <v>1+200</v>
      </c>
      <c r="H1119" s="145" t="str">
        <f>'HITUNG SEGMEN'!J1609</f>
        <v>A</v>
      </c>
      <c r="I1119" s="138"/>
      <c r="J1119" s="138" t="str">
        <f>'Template-KONDISI'!H1121</f>
        <v>B</v>
      </c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JALAN'!F1121</f>
        <v>1+200</v>
      </c>
      <c r="G1120" s="145" t="str">
        <f>'3. DATA TEKNIS JALAN'!G1121</f>
        <v>1+400</v>
      </c>
      <c r="H1120" s="145" t="str">
        <f>'HITUNG SEGMEN'!J1610</f>
        <v>A</v>
      </c>
      <c r="I1120" s="138"/>
      <c r="J1120" s="138" t="str">
        <f>'Template-KONDISI'!H1122</f>
        <v>S</v>
      </c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JALAN'!F1122</f>
        <v>1+400</v>
      </c>
      <c r="G1121" s="145" t="str">
        <f>'3. DATA TEKNIS JALAN'!G1122</f>
        <v>1+600</v>
      </c>
      <c r="H1121" s="145" t="str">
        <f>'HITUNG SEGMEN'!J1611</f>
        <v>A</v>
      </c>
      <c r="I1121" s="138"/>
      <c r="J1121" s="138" t="str">
        <f>'Template-KONDISI'!H1123</f>
        <v>S</v>
      </c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JALAN'!F1123</f>
        <v>1+600</v>
      </c>
      <c r="G1122" s="145" t="str">
        <f>'3. DATA TEKNIS JALAN'!G1123</f>
        <v>1+800</v>
      </c>
      <c r="H1122" s="145" t="str">
        <f>'HITUNG SEGMEN'!J1612</f>
        <v>A</v>
      </c>
      <c r="I1122" s="138"/>
      <c r="J1122" s="138" t="str">
        <f>'Template-KONDISI'!H1124</f>
        <v>S</v>
      </c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JALAN'!F1124</f>
        <v>1+800</v>
      </c>
      <c r="G1123" s="145" t="str">
        <f>'3. DATA TEKNIS JALAN'!G1124</f>
        <v>2+000</v>
      </c>
      <c r="H1123" s="145" t="str">
        <f>'HITUNG SEGMEN'!J1613</f>
        <v>A</v>
      </c>
      <c r="I1123" s="138"/>
      <c r="J1123" s="138" t="str">
        <f>'Template-KONDISI'!H1125</f>
        <v>B</v>
      </c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JALAN'!F1125</f>
        <v>2+000</v>
      </c>
      <c r="G1124" s="145" t="str">
        <f>'3. DATA TEKNIS JALAN'!G1125</f>
        <v>2+200</v>
      </c>
      <c r="H1124" s="145" t="str">
        <f>'HITUNG SEGMEN'!J1614</f>
        <v>A</v>
      </c>
      <c r="I1124" s="138"/>
      <c r="J1124" s="138" t="str">
        <f>'Template-KONDISI'!H1126</f>
        <v>B</v>
      </c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JALAN'!F1126</f>
        <v>2+200</v>
      </c>
      <c r="G1125" s="145" t="str">
        <f>'3. DATA TEKNIS JALAN'!G1126</f>
        <v>2+400</v>
      </c>
      <c r="H1125" s="145" t="str">
        <f>'HITUNG SEGMEN'!J1615</f>
        <v>A</v>
      </c>
      <c r="I1125" s="138"/>
      <c r="J1125" s="138" t="str">
        <f>'Template-KONDISI'!H1127</f>
        <v>S</v>
      </c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JALAN'!F1127</f>
        <v>2+400</v>
      </c>
      <c r="G1126" s="145" t="str">
        <f>'3. DATA TEKNIS JALAN'!G1127</f>
        <v>2+600</v>
      </c>
      <c r="H1126" s="145" t="str">
        <f>'HITUNG SEGMEN'!J1616</f>
        <v>A</v>
      </c>
      <c r="I1126" s="138"/>
      <c r="J1126" s="138" t="str">
        <f>'Template-KONDISI'!H1128</f>
        <v>S</v>
      </c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JALAN'!F1128</f>
        <v>2+600</v>
      </c>
      <c r="G1127" s="145" t="str">
        <f>'3. DATA TEKNIS JALAN'!G1128</f>
        <v>2+800</v>
      </c>
      <c r="H1127" s="145" t="str">
        <f>'HITUNG SEGMEN'!J1617</f>
        <v>A</v>
      </c>
      <c r="I1127" s="138"/>
      <c r="J1127" s="138" t="str">
        <f>'Template-KONDISI'!H1129</f>
        <v>S</v>
      </c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JALAN'!F1129</f>
        <v>2+800</v>
      </c>
      <c r="G1128" s="145" t="str">
        <f>'3. DATA TEKNIS JALAN'!G1129</f>
        <v>2+980</v>
      </c>
      <c r="H1128" s="145" t="str">
        <f>'HITUNG SEGMEN'!J1618</f>
        <v>A</v>
      </c>
      <c r="I1128" s="138"/>
      <c r="J1128" s="138" t="str">
        <f>'Template-KONDISI'!H1130</f>
        <v>B</v>
      </c>
      <c r="K1128" s="146"/>
      <c r="L1128" s="146"/>
    </row>
    <row r="1129" spans="2:12" s="141" customFormat="1" ht="20.100000000000001" customHeight="1">
      <c r="B1129" s="142">
        <f>'3. DATA TEKNIS JALAN'!B1130</f>
        <v>150</v>
      </c>
      <c r="C1129" s="142" t="str">
        <f>'3. DATA TEKNIS JALAN'!C1130</f>
        <v>1.150</v>
      </c>
      <c r="D1129" s="143" t="str">
        <f>'3. DATA TEKNIS JALAN'!D1130</f>
        <v>Bojongsari - Karangturi</v>
      </c>
      <c r="E1129" s="144">
        <f>'3. DATA TEKNIS JALAN'!E1130</f>
        <v>1</v>
      </c>
      <c r="F1129" s="145" t="str">
        <f>'3. DATA TEKNIS JALAN'!F1130</f>
        <v>0+000</v>
      </c>
      <c r="G1129" s="145" t="str">
        <f>'3. DATA TEKNIS JALAN'!G1130</f>
        <v>0+200</v>
      </c>
      <c r="H1129" s="145" t="s">
        <v>435</v>
      </c>
      <c r="I1129" s="138"/>
      <c r="J1129" s="138" t="str">
        <f>'Template-KONDISI'!H1131</f>
        <v>B</v>
      </c>
      <c r="K1129" s="146"/>
      <c r="L1129" s="146"/>
    </row>
    <row r="1130" spans="2:12" s="141" customFormat="1" ht="20.100000000000001" customHeight="1">
      <c r="B1130" s="142"/>
      <c r="C1130" s="142"/>
      <c r="D1130" s="143"/>
      <c r="E1130" s="144"/>
      <c r="F1130" s="145" t="str">
        <f>'3. DATA TEKNIS JALAN'!F1131</f>
        <v>0+200</v>
      </c>
      <c r="G1130" s="145" t="str">
        <f>'3. DATA TEKNIS JALAN'!G1131</f>
        <v>0+400</v>
      </c>
      <c r="H1130" s="145" t="s">
        <v>435</v>
      </c>
      <c r="I1130" s="138"/>
      <c r="J1130" s="138" t="str">
        <f>'Template-KONDISI'!H1132</f>
        <v>B</v>
      </c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JALAN'!F1132</f>
        <v>0+400</v>
      </c>
      <c r="G1131" s="145" t="str">
        <f>'3. DATA TEKNIS JALAN'!G1132</f>
        <v>0+600</v>
      </c>
      <c r="H1131" s="145" t="s">
        <v>435</v>
      </c>
      <c r="I1131" s="138"/>
      <c r="J1131" s="138" t="str">
        <f>'Template-KONDISI'!H1133</f>
        <v>B</v>
      </c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JALAN'!F1133</f>
        <v>0+600</v>
      </c>
      <c r="G1132" s="145" t="str">
        <f>'3. DATA TEKNIS JALAN'!G1133</f>
        <v>0+800</v>
      </c>
      <c r="H1132" s="145" t="s">
        <v>435</v>
      </c>
      <c r="I1132" s="138"/>
      <c r="J1132" s="138" t="str">
        <f>'Template-KONDISI'!H1134</f>
        <v>B</v>
      </c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JALAN'!F1134</f>
        <v>0+800</v>
      </c>
      <c r="G1133" s="145" t="str">
        <f>'3. DATA TEKNIS JALAN'!G1134</f>
        <v>1+000</v>
      </c>
      <c r="H1133" s="145" t="s">
        <v>435</v>
      </c>
      <c r="I1133" s="138"/>
      <c r="J1133" s="138" t="str">
        <f>'Template-KONDISI'!H1135</f>
        <v>B</v>
      </c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JALAN'!F1135</f>
        <v>1+000</v>
      </c>
      <c r="G1134" s="145" t="str">
        <f>'3. DATA TEKNIS JALAN'!G1135</f>
        <v>1+000</v>
      </c>
      <c r="H1134" s="145" t="s">
        <v>435</v>
      </c>
      <c r="I1134" s="138"/>
      <c r="J1134" s="138" t="str">
        <f>'Template-KONDISI'!H1136</f>
        <v>S</v>
      </c>
      <c r="K1134" s="146"/>
      <c r="L1134" s="146"/>
    </row>
    <row r="1135" spans="2:12" s="141" customFormat="1" ht="20.100000000000001" customHeight="1">
      <c r="B1135" s="142">
        <f>'3. DATA TEKNIS JALAN'!B1136</f>
        <v>151</v>
      </c>
      <c r="C1135" s="142">
        <f>'3. DATA TEKNIS JALAN'!C1136</f>
        <v>1.151</v>
      </c>
      <c r="D1135" s="143" t="str">
        <f>'3. DATA TEKNIS JALAN'!D1136</f>
        <v>Beji - Karangbanjar</v>
      </c>
      <c r="E1135" s="144">
        <f>'3. DATA TEKNIS JALAN'!E1136</f>
        <v>0.85</v>
      </c>
      <c r="F1135" s="145" t="str">
        <f>'3. DATA TEKNIS JALAN'!F1136</f>
        <v>0+000</v>
      </c>
      <c r="G1135" s="145" t="str">
        <f>'3. DATA TEKNIS JALAN'!G1136</f>
        <v>0+200</v>
      </c>
      <c r="H1135" s="145" t="s">
        <v>435</v>
      </c>
      <c r="I1135" s="138"/>
      <c r="J1135" s="138" t="str">
        <f>'Template-KONDISI'!H1137</f>
        <v>S</v>
      </c>
      <c r="K1135" s="146"/>
      <c r="L1135" s="146"/>
    </row>
    <row r="1136" spans="2:12" s="141" customFormat="1" ht="20.100000000000001" customHeight="1">
      <c r="B1136" s="142"/>
      <c r="C1136" s="142"/>
      <c r="D1136" s="143"/>
      <c r="E1136" s="144"/>
      <c r="F1136" s="145" t="str">
        <f>'3. DATA TEKNIS JALAN'!F1137</f>
        <v>0+200</v>
      </c>
      <c r="G1136" s="145" t="str">
        <f>'3. DATA TEKNIS JALAN'!G1137</f>
        <v>0+400</v>
      </c>
      <c r="H1136" s="145" t="s">
        <v>435</v>
      </c>
      <c r="I1136" s="138"/>
      <c r="J1136" s="138" t="str">
        <f>'Template-KONDISI'!H1138</f>
        <v>S</v>
      </c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JALAN'!F1138</f>
        <v>0+400</v>
      </c>
      <c r="G1137" s="145" t="str">
        <f>'3. DATA TEKNIS JALAN'!G1138</f>
        <v>0+600</v>
      </c>
      <c r="H1137" s="145" t="s">
        <v>435</v>
      </c>
      <c r="I1137" s="138"/>
      <c r="J1137" s="138" t="str">
        <f>'Template-KONDISI'!H1139</f>
        <v>B</v>
      </c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JALAN'!F1139</f>
        <v>0+600</v>
      </c>
      <c r="G1138" s="145" t="str">
        <f>'3. DATA TEKNIS JALAN'!G1139</f>
        <v>0+800</v>
      </c>
      <c r="H1138" s="145" t="s">
        <v>435</v>
      </c>
      <c r="I1138" s="138"/>
      <c r="J1138" s="138" t="str">
        <f>'Template-KONDISI'!H1140</f>
        <v>S</v>
      </c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JALAN'!F1140</f>
        <v>0+800</v>
      </c>
      <c r="G1139" s="145" t="str">
        <f>'3. DATA TEKNIS JALAN'!G1140</f>
        <v>0+850</v>
      </c>
      <c r="H1139" s="145" t="s">
        <v>435</v>
      </c>
      <c r="I1139" s="138"/>
      <c r="J1139" s="138" t="str">
        <f>'Template-KONDISI'!H1141</f>
        <v>RB</v>
      </c>
      <c r="K1139" s="146"/>
      <c r="L1139" s="146"/>
    </row>
    <row r="1140" spans="2:12" s="141" customFormat="1" ht="20.100000000000001" customHeight="1">
      <c r="B1140" s="142">
        <f>'3. DATA TEKNIS JALAN'!B1141</f>
        <v>152</v>
      </c>
      <c r="C1140" s="142">
        <f>'3. DATA TEKNIS JALAN'!C1141</f>
        <v>1.1519999999999999</v>
      </c>
      <c r="D1140" s="143" t="str">
        <f>'3. DATA TEKNIS JALAN'!D1141</f>
        <v>Banjaran - Sindang</v>
      </c>
      <c r="E1140" s="144">
        <f>'3. DATA TEKNIS JALAN'!E1141</f>
        <v>0.83</v>
      </c>
      <c r="F1140" s="145" t="str">
        <f>'3. DATA TEKNIS JALAN'!F1141</f>
        <v>0+000</v>
      </c>
      <c r="G1140" s="145" t="str">
        <f>'3. DATA TEKNIS JALAN'!G1141</f>
        <v>0+200</v>
      </c>
      <c r="H1140" s="145" t="s">
        <v>435</v>
      </c>
      <c r="I1140" s="138"/>
      <c r="J1140" s="138" t="str">
        <f>'Template-KONDISI'!H1142</f>
        <v>S</v>
      </c>
      <c r="K1140" s="146"/>
      <c r="L1140" s="146"/>
    </row>
    <row r="1141" spans="2:12" s="141" customFormat="1" ht="20.100000000000001" customHeight="1">
      <c r="B1141" s="142"/>
      <c r="C1141" s="142"/>
      <c r="D1141" s="143"/>
      <c r="E1141" s="144"/>
      <c r="F1141" s="145" t="str">
        <f>'3. DATA TEKNIS JALAN'!F1142</f>
        <v>0+200</v>
      </c>
      <c r="G1141" s="145" t="str">
        <f>'3. DATA TEKNIS JALAN'!G1142</f>
        <v>0+400</v>
      </c>
      <c r="H1141" s="145" t="s">
        <v>435</v>
      </c>
      <c r="I1141" s="138"/>
      <c r="J1141" s="138" t="str">
        <f>'Template-KONDISI'!H1143</f>
        <v>B</v>
      </c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JALAN'!F1143</f>
        <v>0+400</v>
      </c>
      <c r="G1142" s="145" t="str">
        <f>'3. DATA TEKNIS JALAN'!G1143</f>
        <v>0+600</v>
      </c>
      <c r="H1142" s="145" t="s">
        <v>435</v>
      </c>
      <c r="I1142" s="138"/>
      <c r="J1142" s="138" t="str">
        <f>'Template-KONDISI'!H1144</f>
        <v>B</v>
      </c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JALAN'!F1144</f>
        <v>0+600</v>
      </c>
      <c r="G1143" s="145" t="str">
        <f>'3. DATA TEKNIS JALAN'!G1144</f>
        <v>0+800</v>
      </c>
      <c r="H1143" s="145" t="s">
        <v>435</v>
      </c>
      <c r="I1143" s="138"/>
      <c r="J1143" s="138" t="str">
        <f>'Template-KONDISI'!H1145</f>
        <v>B</v>
      </c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JALAN'!F1145</f>
        <v>0+800</v>
      </c>
      <c r="G1144" s="145" t="str">
        <f>'3. DATA TEKNIS JALAN'!G1145</f>
        <v>0+830</v>
      </c>
      <c r="H1144" s="145" t="s">
        <v>435</v>
      </c>
      <c r="I1144" s="138"/>
      <c r="J1144" s="138" t="str">
        <f>'Template-KONDISI'!H1146</f>
        <v>S</v>
      </c>
      <c r="K1144" s="146"/>
      <c r="L1144" s="146"/>
    </row>
    <row r="1145" spans="2:12" s="141" customFormat="1" ht="20.100000000000001" customHeight="1">
      <c r="B1145" s="142">
        <f>'3. DATA TEKNIS JALAN'!B1146</f>
        <v>153</v>
      </c>
      <c r="C1145" s="142">
        <f>'3. DATA TEKNIS JALAN'!C1146</f>
        <v>1.153</v>
      </c>
      <c r="D1145" s="143" t="str">
        <f>'3. DATA TEKNIS JALAN'!D1146</f>
        <v>Galuh - Banjaran</v>
      </c>
      <c r="E1145" s="144">
        <f>'3. DATA TEKNIS JALAN'!E1146</f>
        <v>1.4</v>
      </c>
      <c r="F1145" s="145" t="str">
        <f>'3. DATA TEKNIS JALAN'!F1146</f>
        <v>0+000</v>
      </c>
      <c r="G1145" s="145" t="str">
        <f>'3. DATA TEKNIS JALAN'!G1146</f>
        <v>0+200</v>
      </c>
      <c r="H1145" s="145" t="str">
        <f>'HITUNG SEGMEN'!J1644</f>
        <v>A</v>
      </c>
      <c r="I1145" s="138"/>
      <c r="J1145" s="138" t="str">
        <f>'Template-KONDISI'!H1147</f>
        <v>RB</v>
      </c>
      <c r="K1145" s="146"/>
      <c r="L1145" s="146"/>
    </row>
    <row r="1146" spans="2:12" s="141" customFormat="1" ht="20.100000000000001" customHeight="1">
      <c r="B1146" s="142"/>
      <c r="C1146" s="142"/>
      <c r="D1146" s="143"/>
      <c r="E1146" s="144"/>
      <c r="F1146" s="145" t="str">
        <f>'3. DATA TEKNIS JALAN'!F1147</f>
        <v>0+200</v>
      </c>
      <c r="G1146" s="145" t="str">
        <f>'3. DATA TEKNIS JALAN'!G1147</f>
        <v>0+400</v>
      </c>
      <c r="H1146" s="145" t="str">
        <f>'HITUNG SEGMEN'!J1645</f>
        <v>K</v>
      </c>
      <c r="I1146" s="138"/>
      <c r="J1146" s="138" t="str">
        <f>'Template-KONDISI'!H1148</f>
        <v>RB</v>
      </c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JALAN'!F1148</f>
        <v>0+400</v>
      </c>
      <c r="G1147" s="145" t="str">
        <f>'3. DATA TEKNIS JALAN'!G1148</f>
        <v>0+600</v>
      </c>
      <c r="H1147" s="145" t="str">
        <f>'HITUNG SEGMEN'!J1646</f>
        <v>K</v>
      </c>
      <c r="I1147" s="138"/>
      <c r="J1147" s="138" t="str">
        <f>'Template-KONDISI'!H1149</f>
        <v>RB</v>
      </c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JALAN'!F1149</f>
        <v>0+600</v>
      </c>
      <c r="G1148" s="145" t="str">
        <f>'3. DATA TEKNIS JALAN'!G1149</f>
        <v>0+800</v>
      </c>
      <c r="H1148" s="145" t="str">
        <f>'HITUNG SEGMEN'!J1647</f>
        <v>K</v>
      </c>
      <c r="I1148" s="138"/>
      <c r="J1148" s="138" t="str">
        <f>'Template-KONDISI'!H1150</f>
        <v>RR</v>
      </c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JALAN'!F1150</f>
        <v>0+800</v>
      </c>
      <c r="G1149" s="145" t="str">
        <f>'3. DATA TEKNIS JALAN'!G1150</f>
        <v>1+000</v>
      </c>
      <c r="H1149" s="145" t="str">
        <f>'HITUNG SEGMEN'!J1648</f>
        <v>A</v>
      </c>
      <c r="I1149" s="138"/>
      <c r="J1149" s="138" t="str">
        <f>'Template-KONDISI'!H1151</f>
        <v>S</v>
      </c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JALAN'!F1151</f>
        <v>1+000</v>
      </c>
      <c r="G1150" s="145" t="str">
        <f>'3. DATA TEKNIS JALAN'!G1151</f>
        <v>1+200</v>
      </c>
      <c r="H1150" s="145" t="str">
        <f>'HITUNG SEGMEN'!J1649</f>
        <v>K</v>
      </c>
      <c r="I1150" s="138"/>
      <c r="J1150" s="138" t="str">
        <f>'Template-KONDISI'!H1152</f>
        <v>S</v>
      </c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JALAN'!F1152</f>
        <v>1+200</v>
      </c>
      <c r="G1151" s="145" t="str">
        <f>'3. DATA TEKNIS JALAN'!G1152</f>
        <v>1+400</v>
      </c>
      <c r="H1151" s="145" t="str">
        <f>'HITUNG SEGMEN'!J1650</f>
        <v>K</v>
      </c>
      <c r="I1151" s="138"/>
      <c r="J1151" s="138" t="e">
        <f>'Template-KONDISI'!#REF!</f>
        <v>#REF!</v>
      </c>
      <c r="K1151" s="146"/>
      <c r="L1151" s="146"/>
    </row>
    <row r="1152" spans="2:12" s="141" customFormat="1" ht="20.100000000000001" customHeight="1">
      <c r="B1152" s="142">
        <f>'3. DATA TEKNIS JALAN'!B1153</f>
        <v>154</v>
      </c>
      <c r="C1152" s="142">
        <f>'3. DATA TEKNIS JALAN'!C1153</f>
        <v>1.1539999999999999</v>
      </c>
      <c r="D1152" s="143" t="str">
        <f>'3. DATA TEKNIS JALAN'!D1153</f>
        <v>Patemon - Karangturi</v>
      </c>
      <c r="E1152" s="144">
        <f>'3. DATA TEKNIS JALAN'!E1153</f>
        <v>2.87</v>
      </c>
      <c r="F1152" s="145" t="str">
        <f>'3. DATA TEKNIS JALAN'!F1153</f>
        <v>0+000</v>
      </c>
      <c r="G1152" s="145" t="str">
        <f>'3. DATA TEKNIS JALAN'!G1153</f>
        <v>0+200</v>
      </c>
      <c r="H1152" s="145" t="str">
        <f>'HITUNG SEGMEN'!J1654</f>
        <v>A</v>
      </c>
      <c r="I1152" s="138"/>
      <c r="J1152" s="138" t="str">
        <f>'Template-KONDISI'!H1154</f>
        <v>RB</v>
      </c>
      <c r="K1152" s="146"/>
      <c r="L1152" s="146"/>
    </row>
    <row r="1153" spans="2:12" s="141" customFormat="1" ht="20.100000000000001" customHeight="1">
      <c r="B1153" s="142"/>
      <c r="C1153" s="142"/>
      <c r="D1153" s="143"/>
      <c r="E1153" s="144"/>
      <c r="F1153" s="145" t="str">
        <f>'3. DATA TEKNIS JALAN'!F1154</f>
        <v>0+200</v>
      </c>
      <c r="G1153" s="145" t="str">
        <f>'3. DATA TEKNIS JALAN'!G1154</f>
        <v>0+400</v>
      </c>
      <c r="H1153" s="145" t="str">
        <f>'HITUNG SEGMEN'!J1655</f>
        <v>K</v>
      </c>
      <c r="I1153" s="138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JALAN'!F1155</f>
        <v>0+400</v>
      </c>
      <c r="G1154" s="145" t="str">
        <f>'3. DATA TEKNIS JALAN'!G1155</f>
        <v>0+600</v>
      </c>
      <c r="H1154" s="145" t="str">
        <f>'HITUNG SEGMEN'!J1656</f>
        <v>K</v>
      </c>
      <c r="I1154" s="138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JALAN'!F1156</f>
        <v>0+600</v>
      </c>
      <c r="G1155" s="145" t="str">
        <f>'3. DATA TEKNIS JALAN'!G1156</f>
        <v>0+800</v>
      </c>
      <c r="H1155" s="145" t="str">
        <f>'HITUNG SEGMEN'!J1657</f>
        <v>K</v>
      </c>
      <c r="I1155" s="138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JALAN'!F1157</f>
        <v>0+800</v>
      </c>
      <c r="G1156" s="145" t="str">
        <f>'3. DATA TEKNIS JALAN'!G1157</f>
        <v>1+000</v>
      </c>
      <c r="H1156" s="145" t="str">
        <f>'HITUNG SEGMEN'!J1658</f>
        <v>K</v>
      </c>
      <c r="I1156" s="138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JALAN'!F1158</f>
        <v>1+000</v>
      </c>
      <c r="G1157" s="145" t="str">
        <f>'3. DATA TEKNIS JALAN'!G1158</f>
        <v>1+200</v>
      </c>
      <c r="H1157" s="145" t="str">
        <f>'HITUNG SEGMEN'!J1659</f>
        <v>K</v>
      </c>
      <c r="I1157" s="138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JALAN'!F1159</f>
        <v>1+200</v>
      </c>
      <c r="G1158" s="145" t="str">
        <f>'3. DATA TEKNIS JALAN'!G1159</f>
        <v>1+400</v>
      </c>
      <c r="H1158" s="145" t="str">
        <f>'HITUNG SEGMEN'!J1660</f>
        <v>K</v>
      </c>
      <c r="I1158" s="138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JALAN'!F1160</f>
        <v>1+400</v>
      </c>
      <c r="G1159" s="145" t="str">
        <f>'3. DATA TEKNIS JALAN'!G1160</f>
        <v>1+600</v>
      </c>
      <c r="H1159" s="145" t="str">
        <f>'HITUNG SEGMEN'!J1661</f>
        <v>K</v>
      </c>
      <c r="I1159" s="138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JALAN'!F1161</f>
        <v>1+600</v>
      </c>
      <c r="G1160" s="145" t="str">
        <f>'3. DATA TEKNIS JALAN'!G1161</f>
        <v>1+800</v>
      </c>
      <c r="H1160" s="145" t="str">
        <f>'HITUNG SEGMEN'!J1662</f>
        <v>K</v>
      </c>
      <c r="I1160" s="138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JALAN'!F1162</f>
        <v>1+800</v>
      </c>
      <c r="G1161" s="145" t="str">
        <f>'3. DATA TEKNIS JALAN'!G1162</f>
        <v>2+000</v>
      </c>
      <c r="H1161" s="145" t="str">
        <f>'HITUNG SEGMEN'!J1663</f>
        <v>K</v>
      </c>
      <c r="I1161" s="138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JALAN'!F1163</f>
        <v>2+000</v>
      </c>
      <c r="G1162" s="145" t="str">
        <f>'3. DATA TEKNIS JALAN'!G1163</f>
        <v>2+200</v>
      </c>
      <c r="H1162" s="145" t="str">
        <f>'HITUNG SEGMEN'!J1664</f>
        <v>K</v>
      </c>
      <c r="I1162" s="138"/>
      <c r="J1162" s="138" t="str">
        <f>'Template-KONDISI'!H1155</f>
        <v>RB</v>
      </c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JALAN'!F1164</f>
        <v>2+200</v>
      </c>
      <c r="G1163" s="145" t="str">
        <f>'3. DATA TEKNIS JALAN'!G1164</f>
        <v>2+400</v>
      </c>
      <c r="H1163" s="145" t="str">
        <f>'HITUNG SEGMEN'!J1665</f>
        <v>K</v>
      </c>
      <c r="I1163" s="138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JALAN'!F1165</f>
        <v>2+400</v>
      </c>
      <c r="G1164" s="145" t="str">
        <f>'3. DATA TEKNIS JALAN'!G1165</f>
        <v>2+600</v>
      </c>
      <c r="H1164" s="145" t="str">
        <f>'HITUNG SEGMEN'!J1666</f>
        <v>K</v>
      </c>
      <c r="I1164" s="138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JALAN'!F1166</f>
        <v>2+600</v>
      </c>
      <c r="G1165" s="145" t="str">
        <f>'3. DATA TEKNIS JALAN'!G1166</f>
        <v>2+800</v>
      </c>
      <c r="H1165" s="145" t="str">
        <f>'HITUNG SEGMEN'!J1667</f>
        <v>K</v>
      </c>
      <c r="I1165" s="138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JALAN'!F1167</f>
        <v>2+800</v>
      </c>
      <c r="G1166" s="145" t="str">
        <f>'3. DATA TEKNIS JALAN'!G1167</f>
        <v>2+870</v>
      </c>
      <c r="H1166" s="145" t="str">
        <f>'HITUNG SEGMEN'!J1668</f>
        <v>L</v>
      </c>
      <c r="I1166" s="138"/>
      <c r="J1166" s="138"/>
      <c r="K1166" s="146"/>
      <c r="L1166" s="146"/>
    </row>
    <row r="1167" spans="2:12" s="141" customFormat="1" ht="20.100000000000001" customHeight="1">
      <c r="B1167" s="142">
        <f>'3. DATA TEKNIS JALAN'!B1168</f>
        <v>155</v>
      </c>
      <c r="C1167" s="142">
        <f>'3. DATA TEKNIS JALAN'!C1168</f>
        <v>1.155</v>
      </c>
      <c r="D1167" s="143" t="str">
        <f>'3. DATA TEKNIS JALAN'!D1168</f>
        <v>Bumisari - Jumbleng</v>
      </c>
      <c r="E1167" s="144">
        <f>'3. DATA TEKNIS JALAN'!E1168</f>
        <v>3.19</v>
      </c>
      <c r="F1167" s="145" t="str">
        <f>'3. DATA TEKNIS JALAN'!F1168</f>
        <v>0+000</v>
      </c>
      <c r="G1167" s="145" t="str">
        <f>'3. DATA TEKNIS JALAN'!G1168</f>
        <v>0+200</v>
      </c>
      <c r="H1167" s="145" t="str">
        <f>'HITUNG SEGMEN'!J1669</f>
        <v>A</v>
      </c>
      <c r="I1167" s="138"/>
      <c r="J1167" s="138" t="str">
        <f>'Template-KONDISI'!H1157</f>
        <v>RB</v>
      </c>
      <c r="K1167" s="146"/>
      <c r="L1167" s="146"/>
    </row>
    <row r="1168" spans="2:12" s="141" customFormat="1" ht="20.100000000000001" customHeight="1">
      <c r="B1168" s="142"/>
      <c r="C1168" s="142"/>
      <c r="D1168" s="143"/>
      <c r="E1168" s="144"/>
      <c r="F1168" s="145" t="str">
        <f>'3. DATA TEKNIS JALAN'!F1169</f>
        <v>0+200</v>
      </c>
      <c r="G1168" s="145" t="str">
        <f>'3. DATA TEKNIS JALAN'!G1169</f>
        <v>0+400</v>
      </c>
      <c r="H1168" s="145" t="str">
        <f>'HITUNG SEGMEN'!J1670</f>
        <v>A</v>
      </c>
      <c r="I1168" s="138"/>
      <c r="J1168" s="138" t="str">
        <f>'Template-KONDISI'!H1158</f>
        <v>RB</v>
      </c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JALAN'!F1170</f>
        <v>0+400</v>
      </c>
      <c r="G1169" s="145" t="str">
        <f>'3. DATA TEKNIS JALAN'!G1170</f>
        <v>0+600</v>
      </c>
      <c r="H1169" s="145" t="str">
        <f>'HITUNG SEGMEN'!J1671</f>
        <v>A</v>
      </c>
      <c r="I1169" s="138"/>
      <c r="J1169" s="138" t="str">
        <f>'Template-KONDISI'!H1159</f>
        <v>RB</v>
      </c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JALAN'!F1171</f>
        <v>0+600</v>
      </c>
      <c r="G1170" s="145" t="str">
        <f>'3. DATA TEKNIS JALAN'!G1171</f>
        <v>0+800</v>
      </c>
      <c r="H1170" s="145" t="str">
        <f>'HITUNG SEGMEN'!J1672</f>
        <v>K</v>
      </c>
      <c r="I1170" s="138"/>
      <c r="J1170" s="138" t="str">
        <f>'Template-KONDISI'!H1160</f>
        <v>RB</v>
      </c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JALAN'!F1172</f>
        <v>0+800</v>
      </c>
      <c r="G1171" s="145" t="str">
        <f>'3. DATA TEKNIS JALAN'!G1172</f>
        <v>1+000</v>
      </c>
      <c r="H1171" s="145" t="str">
        <f>'HITUNG SEGMEN'!J1673</f>
        <v>K</v>
      </c>
      <c r="I1171" s="138"/>
      <c r="J1171" s="138" t="str">
        <f>'Template-KONDISI'!H1161</f>
        <v>RB</v>
      </c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JALAN'!F1173</f>
        <v>1+000</v>
      </c>
      <c r="G1172" s="145" t="str">
        <f>'3. DATA TEKNIS JALAN'!G1173</f>
        <v>1+200</v>
      </c>
      <c r="H1172" s="145" t="str">
        <f>'HITUNG SEGMEN'!J1674</f>
        <v>K</v>
      </c>
      <c r="I1172" s="138"/>
      <c r="J1172" s="138" t="str">
        <f>'Template-KONDISI'!H1162</f>
        <v>RB</v>
      </c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JALAN'!F1174</f>
        <v>1+200</v>
      </c>
      <c r="G1173" s="145" t="str">
        <f>'3. DATA TEKNIS JALAN'!G1174</f>
        <v>1+400</v>
      </c>
      <c r="H1173" s="145" t="str">
        <f>'HITUNG SEGMEN'!J1675</f>
        <v>A</v>
      </c>
      <c r="I1173" s="138"/>
      <c r="J1173" s="138" t="str">
        <f>'Template-KONDISI'!H1163</f>
        <v>RB</v>
      </c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JALAN'!F1175</f>
        <v>1+400</v>
      </c>
      <c r="G1174" s="145" t="str">
        <f>'3. DATA TEKNIS JALAN'!G1175</f>
        <v>1+600</v>
      </c>
      <c r="H1174" s="145" t="str">
        <f>'HITUNG SEGMEN'!J1676</f>
        <v>A</v>
      </c>
      <c r="I1174" s="138"/>
      <c r="J1174" s="138" t="str">
        <f>'Template-KONDISI'!H1164</f>
        <v>RB</v>
      </c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JALAN'!F1176</f>
        <v>1+600</v>
      </c>
      <c r="G1175" s="145" t="str">
        <f>'3. DATA TEKNIS JALAN'!G1176</f>
        <v>1+800</v>
      </c>
      <c r="H1175" s="145" t="str">
        <f>'HITUNG SEGMEN'!J1677</f>
        <v>A</v>
      </c>
      <c r="I1175" s="138"/>
      <c r="J1175" s="138" t="str">
        <f>'Template-KONDISI'!H1165</f>
        <v>RB</v>
      </c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JALAN'!F1177</f>
        <v>1+800</v>
      </c>
      <c r="G1176" s="145" t="str">
        <f>'3. DATA TEKNIS JALAN'!G1177</f>
        <v>2+000</v>
      </c>
      <c r="H1176" s="145" t="str">
        <f>'HITUNG SEGMEN'!J1678</f>
        <v>A</v>
      </c>
      <c r="I1176" s="138"/>
      <c r="J1176" s="138" t="str">
        <f>'Template-KONDISI'!H1166</f>
        <v>RB</v>
      </c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JALAN'!F1178</f>
        <v>2+000</v>
      </c>
      <c r="G1177" s="145" t="str">
        <f>'3. DATA TEKNIS JALAN'!G1178</f>
        <v>2+200</v>
      </c>
      <c r="H1177" s="145" t="str">
        <f>'HITUNG SEGMEN'!J1679</f>
        <v>L</v>
      </c>
      <c r="I1177" s="138"/>
      <c r="J1177" s="138" t="str">
        <f>'Template-KONDISI'!H1167</f>
        <v>RR</v>
      </c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JALAN'!F1179</f>
        <v>2+200</v>
      </c>
      <c r="G1178" s="145" t="str">
        <f>'3. DATA TEKNIS JALAN'!G1179</f>
        <v>2+400</v>
      </c>
      <c r="H1178" s="145" t="str">
        <f>'HITUNG SEGMEN'!J1680</f>
        <v>L</v>
      </c>
      <c r="I1178" s="138"/>
      <c r="J1178" s="138" t="e">
        <f>'Template-KONDISI'!#REF!</f>
        <v>#REF!</v>
      </c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JALAN'!F1180</f>
        <v>2+400</v>
      </c>
      <c r="G1179" s="145" t="str">
        <f>'3. DATA TEKNIS JALAN'!G1180</f>
        <v>2+600</v>
      </c>
      <c r="H1179" s="145" t="str">
        <f>'HITUNG SEGMEN'!J1681</f>
        <v>L</v>
      </c>
      <c r="I1179" s="138"/>
      <c r="J1179" s="138" t="str">
        <f>'Template-KONDISI'!H1168</f>
        <v>S</v>
      </c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JALAN'!F1181</f>
        <v>2+600</v>
      </c>
      <c r="G1180" s="145" t="str">
        <f>'3. DATA TEKNIS JALAN'!G1181</f>
        <v>2+800</v>
      </c>
      <c r="H1180" s="145" t="str">
        <f>'HITUNG SEGMEN'!J1682</f>
        <v>L</v>
      </c>
      <c r="I1180" s="138"/>
      <c r="J1180" s="138" t="str">
        <f>'Template-KONDISI'!H1169</f>
        <v>B</v>
      </c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JALAN'!F1182</f>
        <v>2+800</v>
      </c>
      <c r="G1181" s="145" t="str">
        <f>'3. DATA TEKNIS JALAN'!G1182</f>
        <v>3+000</v>
      </c>
      <c r="H1181" s="145" t="str">
        <f>'HITUNG SEGMEN'!J1683</f>
        <v>L</v>
      </c>
      <c r="I1181" s="138"/>
      <c r="J1181" s="138" t="str">
        <f>'Template-KONDISI'!H1170</f>
        <v>B</v>
      </c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JALAN'!F1183</f>
        <v>3+000</v>
      </c>
      <c r="G1182" s="145" t="str">
        <f>'3. DATA TEKNIS JALAN'!G1183</f>
        <v>3+190</v>
      </c>
      <c r="H1182" s="145" t="str">
        <f>'HITUNG SEGMEN'!J1684</f>
        <v>L</v>
      </c>
      <c r="I1182" s="138"/>
      <c r="J1182" s="138" t="str">
        <f>'Template-KONDISI'!H1171</f>
        <v>B</v>
      </c>
      <c r="K1182" s="146"/>
      <c r="L1182" s="146"/>
    </row>
    <row r="1183" spans="2:12" s="141" customFormat="1" ht="20.100000000000001" customHeight="1">
      <c r="B1183" s="142">
        <f>'3. DATA TEKNIS JALAN'!B1184</f>
        <v>156</v>
      </c>
      <c r="C1183" s="142">
        <f>'3. DATA TEKNIS JALAN'!C1184</f>
        <v>1.1559999999999999</v>
      </c>
      <c r="D1183" s="143" t="str">
        <f>'3. DATA TEKNIS JALAN'!D1184</f>
        <v>Jend. Soedirman Timur</v>
      </c>
      <c r="E1183" s="144">
        <f>'3. DATA TEKNIS JALAN'!E1184</f>
        <v>1.1000000000000001</v>
      </c>
      <c r="F1183" s="145" t="str">
        <f>'3. DATA TEKNIS JALAN'!F1184</f>
        <v>0+000</v>
      </c>
      <c r="G1183" s="145" t="str">
        <f>'3. DATA TEKNIS JALAN'!G1184</f>
        <v>0+200</v>
      </c>
      <c r="H1183" s="145" t="s">
        <v>435</v>
      </c>
      <c r="I1183" s="138"/>
      <c r="J1183" s="138" t="str">
        <f>'Template-KONDISI'!H1173</f>
        <v>RR</v>
      </c>
      <c r="K1183" s="146"/>
      <c r="L1183" s="146"/>
    </row>
    <row r="1184" spans="2:12" s="141" customFormat="1" ht="20.100000000000001" customHeight="1">
      <c r="B1184" s="142"/>
      <c r="C1184" s="142"/>
      <c r="D1184" s="143"/>
      <c r="E1184" s="144"/>
      <c r="F1184" s="145" t="str">
        <f>'3. DATA TEKNIS JALAN'!F1185</f>
        <v>0+200</v>
      </c>
      <c r="G1184" s="145" t="str">
        <f>'3. DATA TEKNIS JALAN'!G1185</f>
        <v>0+400</v>
      </c>
      <c r="H1184" s="145" t="s">
        <v>435</v>
      </c>
      <c r="I1184" s="138"/>
      <c r="J1184" s="138" t="str">
        <f>'Template-KONDISI'!H1174</f>
        <v>S</v>
      </c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JALAN'!F1186</f>
        <v>0+400</v>
      </c>
      <c r="G1185" s="145" t="str">
        <f>'3. DATA TEKNIS JALAN'!G1186</f>
        <v>0+600</v>
      </c>
      <c r="H1185" s="145" t="s">
        <v>435</v>
      </c>
      <c r="I1185" s="138"/>
      <c r="J1185" s="138" t="str">
        <f>'Template-KONDISI'!H1175</f>
        <v>B</v>
      </c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JALAN'!F1187</f>
        <v>0+600</v>
      </c>
      <c r="G1186" s="145" t="str">
        <f>'3. DATA TEKNIS JALAN'!G1187</f>
        <v>0+800</v>
      </c>
      <c r="H1186" s="145" t="s">
        <v>435</v>
      </c>
      <c r="I1186" s="138"/>
      <c r="J1186" s="138" t="str">
        <f>'Template-KONDISI'!H1176</f>
        <v>B</v>
      </c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JALAN'!F1188</f>
        <v>0+800</v>
      </c>
      <c r="G1187" s="145" t="str">
        <f>'3. DATA TEKNIS JALAN'!G1188</f>
        <v>1+000</v>
      </c>
      <c r="H1187" s="145" t="s">
        <v>435</v>
      </c>
      <c r="I1187" s="138"/>
      <c r="J1187" s="138" t="str">
        <f>'Template-KONDISI'!H1177</f>
        <v>S</v>
      </c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JALAN'!F1189</f>
        <v>1+000</v>
      </c>
      <c r="G1188" s="145" t="str">
        <f>'3. DATA TEKNIS JALAN'!G1189</f>
        <v>1+100</v>
      </c>
      <c r="H1188" s="145" t="s">
        <v>435</v>
      </c>
      <c r="I1188" s="138"/>
      <c r="J1188" s="138" t="str">
        <f>'Template-KONDISI'!H1178</f>
        <v>B</v>
      </c>
      <c r="K1188" s="146"/>
      <c r="L1188" s="146"/>
    </row>
    <row r="1189" spans="2:12" s="141" customFormat="1" ht="20.100000000000001" customHeight="1">
      <c r="B1189" s="142">
        <f>'3. DATA TEKNIS JALAN'!B1190</f>
        <v>157</v>
      </c>
      <c r="C1189" s="142">
        <f>'3. DATA TEKNIS JALAN'!C1190</f>
        <v>1.157</v>
      </c>
      <c r="D1189" s="143" t="str">
        <f>'3. DATA TEKNIS JALAN'!D1190</f>
        <v>Gor Goentoer Darjono Utara</v>
      </c>
      <c r="E1189" s="144">
        <f>'3. DATA TEKNIS JALAN'!E1190</f>
        <v>0.26</v>
      </c>
      <c r="F1189" s="145" t="str">
        <f>'3. DATA TEKNIS JALAN'!F1190</f>
        <v>0+000</v>
      </c>
      <c r="G1189" s="145" t="str">
        <f>'3. DATA TEKNIS JALAN'!G1190</f>
        <v>0+200</v>
      </c>
      <c r="H1189" s="145" t="s">
        <v>435</v>
      </c>
      <c r="I1189" s="138"/>
      <c r="J1189" s="138" t="str">
        <f>'Template-KONDISI'!H1179</f>
        <v>B</v>
      </c>
      <c r="K1189" s="146"/>
      <c r="L1189" s="146"/>
    </row>
    <row r="1190" spans="2:12" s="141" customFormat="1" ht="20.100000000000001" customHeight="1">
      <c r="B1190" s="142"/>
      <c r="C1190" s="142"/>
      <c r="D1190" s="143"/>
      <c r="E1190" s="144"/>
      <c r="F1190" s="145" t="str">
        <f>'3. DATA TEKNIS JALAN'!F1191</f>
        <v>0+200</v>
      </c>
      <c r="G1190" s="145" t="str">
        <f>'3. DATA TEKNIS JALAN'!G1191</f>
        <v>0+260</v>
      </c>
      <c r="H1190" s="145" t="s">
        <v>435</v>
      </c>
      <c r="I1190" s="138"/>
      <c r="J1190" s="138" t="str">
        <f>'Template-KONDISI'!H1180</f>
        <v>B</v>
      </c>
      <c r="K1190" s="146"/>
      <c r="L1190" s="146"/>
    </row>
    <row r="1191" spans="2:12" s="141" customFormat="1" ht="20.100000000000001" customHeight="1">
      <c r="B1191" s="142">
        <f>'3. DATA TEKNIS JALAN'!B1192</f>
        <v>158</v>
      </c>
      <c r="C1191" s="142">
        <f>'3. DATA TEKNIS JALAN'!C1192</f>
        <v>1.1579999999999999</v>
      </c>
      <c r="D1191" s="143" t="str">
        <f>'3. DATA TEKNIS JALAN'!D1192</f>
        <v>Kedungmenjangan - Pasren</v>
      </c>
      <c r="E1191" s="144">
        <f>'3. DATA TEKNIS JALAN'!E1192</f>
        <v>3.49</v>
      </c>
      <c r="F1191" s="145" t="str">
        <f>'3. DATA TEKNIS JALAN'!F1192</f>
        <v>0+000</v>
      </c>
      <c r="G1191" s="145" t="str">
        <f>'3. DATA TEKNIS JALAN'!G1192</f>
        <v>0+200</v>
      </c>
      <c r="H1191" s="145" t="str">
        <f>'HITUNG SEGMEN'!J1701</f>
        <v>B</v>
      </c>
      <c r="I1191" s="138"/>
      <c r="J1191" s="138" t="str">
        <f>'Template-KONDISI'!H1181</f>
        <v>B</v>
      </c>
      <c r="K1191" s="146"/>
      <c r="L1191" s="146"/>
    </row>
    <row r="1192" spans="2:12" s="141" customFormat="1" ht="20.100000000000001" customHeight="1">
      <c r="B1192" s="142"/>
      <c r="C1192" s="142"/>
      <c r="D1192" s="143"/>
      <c r="E1192" s="144"/>
      <c r="F1192" s="145" t="str">
        <f>'3. DATA TEKNIS JALAN'!F1193</f>
        <v>0+200</v>
      </c>
      <c r="G1192" s="145" t="str">
        <f>'3. DATA TEKNIS JALAN'!G1193</f>
        <v>0+400</v>
      </c>
      <c r="H1192" s="145" t="str">
        <f>'HITUNG SEGMEN'!J1702</f>
        <v>B</v>
      </c>
      <c r="I1192" s="138"/>
      <c r="J1192" s="138" t="str">
        <f>'Template-KONDISI'!H1182</f>
        <v>B</v>
      </c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JALAN'!F1194</f>
        <v>0+400</v>
      </c>
      <c r="G1193" s="145" t="str">
        <f>'3. DATA TEKNIS JALAN'!G1194</f>
        <v>0+600</v>
      </c>
      <c r="H1193" s="145" t="str">
        <f>'HITUNG SEGMEN'!J1703</f>
        <v>B</v>
      </c>
      <c r="I1193" s="138"/>
      <c r="J1193" s="138" t="str">
        <f>'Template-KONDISI'!H1183</f>
        <v>B</v>
      </c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JALAN'!F1195</f>
        <v>0+600</v>
      </c>
      <c r="G1194" s="145" t="str">
        <f>'3. DATA TEKNIS JALAN'!G1195</f>
        <v>0+800</v>
      </c>
      <c r="H1194" s="145" t="str">
        <f>'HITUNG SEGMEN'!J1704</f>
        <v>B</v>
      </c>
      <c r="I1194" s="138"/>
      <c r="J1194" s="138" t="e">
        <f>'Template-KONDISI'!#REF!</f>
        <v>#REF!</v>
      </c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JALAN'!F1196</f>
        <v>0+800</v>
      </c>
      <c r="G1195" s="145" t="str">
        <f>'3. DATA TEKNIS JALAN'!G1196</f>
        <v>1+000</v>
      </c>
      <c r="H1195" s="145" t="str">
        <f>'HITUNG SEGMEN'!J1705</f>
        <v>B</v>
      </c>
      <c r="I1195" s="138"/>
      <c r="J1195" s="138" t="str">
        <f>'Template-KONDISI'!H1184</f>
        <v>B</v>
      </c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JALAN'!F1197</f>
        <v>1+000</v>
      </c>
      <c r="G1196" s="145" t="str">
        <f>'3. DATA TEKNIS JALAN'!G1197</f>
        <v>1+200</v>
      </c>
      <c r="H1196" s="145" t="str">
        <f>'HITUNG SEGMEN'!J1706</f>
        <v>B</v>
      </c>
      <c r="I1196" s="138"/>
      <c r="J1196" s="138" t="str">
        <f>'Template-KONDISI'!H1185</f>
        <v>B</v>
      </c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JALAN'!F1198</f>
        <v>1+200</v>
      </c>
      <c r="G1197" s="145" t="str">
        <f>'3. DATA TEKNIS JALAN'!G1198</f>
        <v>1+400</v>
      </c>
      <c r="H1197" s="145" t="str">
        <f>'HITUNG SEGMEN'!J1707</f>
        <v>B</v>
      </c>
      <c r="I1197" s="138"/>
      <c r="J1197" s="138" t="str">
        <f>'Template-KONDISI'!H1186</f>
        <v>B</v>
      </c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JALAN'!F1199</f>
        <v>1+400</v>
      </c>
      <c r="G1198" s="145" t="str">
        <f>'3. DATA TEKNIS JALAN'!G1199</f>
        <v>1+600</v>
      </c>
      <c r="H1198" s="145" t="str">
        <f>'HITUNG SEGMEN'!J1708</f>
        <v>B</v>
      </c>
      <c r="I1198" s="138"/>
      <c r="J1198" s="138" t="str">
        <f>'Template-KONDISI'!H1187</f>
        <v>B</v>
      </c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JALAN'!F1200</f>
        <v>1+600</v>
      </c>
      <c r="G1199" s="145" t="str">
        <f>'3. DATA TEKNIS JALAN'!G1200</f>
        <v>1+800</v>
      </c>
      <c r="H1199" s="145" t="str">
        <f>'HITUNG SEGMEN'!J1709</f>
        <v>B</v>
      </c>
      <c r="I1199" s="138"/>
      <c r="J1199" s="138" t="str">
        <f>'Template-KONDISI'!H1188</f>
        <v>B</v>
      </c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JALAN'!F1201</f>
        <v>1+800</v>
      </c>
      <c r="G1200" s="145" t="str">
        <f>'3. DATA TEKNIS JALAN'!G1201</f>
        <v>2+000</v>
      </c>
      <c r="H1200" s="145" t="str">
        <f>'HITUNG SEGMEN'!J1710</f>
        <v>B</v>
      </c>
      <c r="I1200" s="138"/>
      <c r="J1200" s="138" t="str">
        <f>'Template-KONDISI'!H1189</f>
        <v>B</v>
      </c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JALAN'!F1202</f>
        <v>2+000</v>
      </c>
      <c r="G1201" s="145" t="str">
        <f>'3. DATA TEKNIS JALAN'!G1202</f>
        <v>2+200</v>
      </c>
      <c r="H1201" s="145" t="str">
        <f>'HITUNG SEGMEN'!J1711</f>
        <v>B</v>
      </c>
      <c r="I1201" s="138"/>
      <c r="J1201" s="138" t="str">
        <f>'Template-KONDISI'!H1190</f>
        <v>B</v>
      </c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JALAN'!F1203</f>
        <v>2+200</v>
      </c>
      <c r="G1202" s="145" t="str">
        <f>'3. DATA TEKNIS JALAN'!G1203</f>
        <v>2+400</v>
      </c>
      <c r="H1202" s="145" t="str">
        <f>'HITUNG SEGMEN'!J1712</f>
        <v>B</v>
      </c>
      <c r="I1202" s="138"/>
      <c r="J1202" s="138" t="str">
        <f>'Template-KONDISI'!H1191</f>
        <v>B</v>
      </c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JALAN'!F1204</f>
        <v>2+400</v>
      </c>
      <c r="G1203" s="145" t="str">
        <f>'3. DATA TEKNIS JALAN'!G1204</f>
        <v>2+600</v>
      </c>
      <c r="H1203" s="145" t="str">
        <f>'HITUNG SEGMEN'!J1713</f>
        <v>B</v>
      </c>
      <c r="I1203" s="138"/>
      <c r="J1203" s="138" t="str">
        <f>'Template-KONDISI'!H1192</f>
        <v>B</v>
      </c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JALAN'!F1205</f>
        <v>2+600</v>
      </c>
      <c r="G1204" s="145" t="str">
        <f>'3. DATA TEKNIS JALAN'!G1205</f>
        <v>2+800</v>
      </c>
      <c r="H1204" s="145" t="str">
        <f>'HITUNG SEGMEN'!J1714</f>
        <v>B</v>
      </c>
      <c r="I1204" s="138"/>
      <c r="J1204" s="138" t="str">
        <f>'Template-KONDISI'!H1193</f>
        <v>B</v>
      </c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JALAN'!F1206</f>
        <v>2+800</v>
      </c>
      <c r="G1205" s="145" t="str">
        <f>'3. DATA TEKNIS JALAN'!G1206</f>
        <v>3+000</v>
      </c>
      <c r="H1205" s="145" t="str">
        <f>'HITUNG SEGMEN'!J1715</f>
        <v>B</v>
      </c>
      <c r="I1205" s="138"/>
      <c r="J1205" s="138" t="str">
        <f>'Template-KONDISI'!H1194</f>
        <v>B</v>
      </c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JALAN'!F1207</f>
        <v>3+000</v>
      </c>
      <c r="G1206" s="145" t="str">
        <f>'3. DATA TEKNIS JALAN'!G1207</f>
        <v>3+200</v>
      </c>
      <c r="H1206" s="145" t="str">
        <f>'HITUNG SEGMEN'!J1716</f>
        <v>B</v>
      </c>
      <c r="I1206" s="138"/>
      <c r="J1206" s="138" t="str">
        <f>'Template-KONDISI'!H1195</f>
        <v>B</v>
      </c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JALAN'!F1208</f>
        <v>3+200</v>
      </c>
      <c r="G1207" s="145" t="str">
        <f>'3. DATA TEKNIS JALAN'!G1208</f>
        <v>3+400</v>
      </c>
      <c r="H1207" s="145" t="str">
        <f>'HITUNG SEGMEN'!J1717</f>
        <v>B</v>
      </c>
      <c r="I1207" s="138"/>
      <c r="J1207" s="138" t="str">
        <f>'Template-KONDISI'!H1196</f>
        <v>B</v>
      </c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JALAN'!F1209</f>
        <v>3+400</v>
      </c>
      <c r="G1208" s="145" t="str">
        <f>'3. DATA TEKNIS JALAN'!G1209</f>
        <v>3+490</v>
      </c>
      <c r="H1208" s="145" t="str">
        <f>'HITUNG SEGMEN'!J1718</f>
        <v>B</v>
      </c>
      <c r="I1208" s="138"/>
      <c r="J1208" s="138" t="str">
        <f>'Template-KONDISI'!H1197</f>
        <v>B</v>
      </c>
      <c r="K1208" s="146"/>
      <c r="L1208" s="146"/>
    </row>
    <row r="1209" spans="2:12" s="141" customFormat="1" ht="20.100000000000001" customHeight="1">
      <c r="B1209" s="142">
        <f>'3. DATA TEKNIS JALAN'!B1210</f>
        <v>159</v>
      </c>
      <c r="C1209" s="142">
        <f>'3. DATA TEKNIS JALAN'!C1210</f>
        <v>1.159</v>
      </c>
      <c r="D1209" s="143" t="str">
        <f>'3. DATA TEKNIS JALAN'!D1210</f>
        <v>Wirasana - Kalikajar</v>
      </c>
      <c r="E1209" s="144">
        <f>'3. DATA TEKNIS JALAN'!E1210</f>
        <v>0.72</v>
      </c>
      <c r="F1209" s="145" t="str">
        <f>'3. DATA TEKNIS JALAN'!F1210</f>
        <v>0+000</v>
      </c>
      <c r="G1209" s="145" t="str">
        <f>'3. DATA TEKNIS JALAN'!G1210</f>
        <v>0+200</v>
      </c>
      <c r="H1209" s="145" t="str">
        <f>'HITUNG SEGMEN'!J1721</f>
        <v>L</v>
      </c>
      <c r="I1209" s="138"/>
      <c r="J1209" s="138" t="str">
        <f>'Template-KONDISI'!H1198</f>
        <v>B</v>
      </c>
      <c r="K1209" s="146"/>
      <c r="L1209" s="146"/>
    </row>
    <row r="1210" spans="2:12" s="141" customFormat="1" ht="20.100000000000001" customHeight="1">
      <c r="B1210" s="142"/>
      <c r="C1210" s="142"/>
      <c r="D1210" s="143"/>
      <c r="E1210" s="144"/>
      <c r="F1210" s="145" t="str">
        <f>'3. DATA TEKNIS JALAN'!F1211</f>
        <v>0+200</v>
      </c>
      <c r="G1210" s="145" t="str">
        <f>'3. DATA TEKNIS JALAN'!G1211</f>
        <v>0+400</v>
      </c>
      <c r="H1210" s="145" t="str">
        <f>'HITUNG SEGMEN'!J1722</f>
        <v>K</v>
      </c>
      <c r="I1210" s="138"/>
      <c r="J1210" s="138" t="str">
        <f>'Template-KONDISI'!H1199</f>
        <v>B</v>
      </c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">
        <v>451</v>
      </c>
      <c r="G1211" s="145" t="s">
        <v>454</v>
      </c>
      <c r="H1211" s="145" t="str">
        <f>'HITUNG SEGMEN'!J1723</f>
        <v>K</v>
      </c>
      <c r="I1211" s="138"/>
      <c r="J1211" s="138" t="str">
        <f>'Template-KONDISI'!H1200</f>
        <v>B</v>
      </c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G1211</f>
        <v>0+600</v>
      </c>
      <c r="G1212" s="145" t="s">
        <v>632</v>
      </c>
      <c r="H1212" s="145" t="str">
        <f>'HITUNG SEGMEN'!J1724</f>
        <v>K</v>
      </c>
      <c r="I1212" s="138"/>
      <c r="J1212" s="138" t="str">
        <f>'Template-KONDISI'!H1201</f>
        <v>S</v>
      </c>
      <c r="K1212" s="146"/>
      <c r="L1212" s="146"/>
    </row>
    <row r="1213" spans="2:12" s="141" customFormat="1" ht="20.100000000000001" customHeight="1">
      <c r="B1213" s="142">
        <f>'3. DATA TEKNIS JALAN'!B1214</f>
        <v>160</v>
      </c>
      <c r="C1213" s="142" t="s">
        <v>1060</v>
      </c>
      <c r="D1213" s="143" t="str">
        <f>'3. DATA TEKNIS JALAN'!D1214</f>
        <v>Lingkar BLK</v>
      </c>
      <c r="E1213" s="144">
        <f>'3. DATA TEKNIS JALAN'!E1214</f>
        <v>0.13</v>
      </c>
      <c r="F1213" s="145" t="str">
        <f>'3. DATA TEKNIS JALAN'!F1214</f>
        <v>0+000</v>
      </c>
      <c r="G1213" s="145" t="str">
        <f>'3. DATA TEKNIS JALAN'!G1214</f>
        <v>0+130</v>
      </c>
      <c r="H1213" s="145" t="str">
        <f>'HITUNG SEGMEN'!J1728</f>
        <v>K</v>
      </c>
      <c r="I1213" s="138"/>
      <c r="J1213" s="138" t="str">
        <f>'Template-KONDISI'!H1202</f>
        <v>B</v>
      </c>
      <c r="K1213" s="146"/>
      <c r="L1213" s="146"/>
    </row>
    <row r="1214" spans="2:12" s="141" customFormat="1" ht="20.100000000000001" customHeight="1">
      <c r="B1214" s="142">
        <f>'3. DATA TEKNIS JALAN'!B1215</f>
        <v>161</v>
      </c>
      <c r="C1214" s="142">
        <f>'3. DATA TEKNIS JALAN'!C1215</f>
        <v>1.161</v>
      </c>
      <c r="D1214" s="143" t="str">
        <f>'3. DATA TEKNIS JALAN'!D1215</f>
        <v>Perum Abdi Kencana</v>
      </c>
      <c r="E1214" s="144">
        <f>'3. DATA TEKNIS JALAN'!E1215</f>
        <v>0.77</v>
      </c>
      <c r="F1214" s="145" t="str">
        <f>'3. DATA TEKNIS JALAN'!F1215</f>
        <v>0+000</v>
      </c>
      <c r="G1214" s="145" t="str">
        <f>'3. DATA TEKNIS JALAN'!G1215</f>
        <v>0+200</v>
      </c>
      <c r="H1214" s="145" t="str">
        <f>'HITUNG SEGMEN'!J1735</f>
        <v>A</v>
      </c>
      <c r="I1214" s="138"/>
      <c r="J1214" s="138" t="str">
        <f>'Template-KONDISI'!H1203</f>
        <v>B</v>
      </c>
      <c r="K1214" s="146"/>
      <c r="L1214" s="146"/>
    </row>
    <row r="1215" spans="2:12" s="141" customFormat="1" ht="20.100000000000001" customHeight="1">
      <c r="B1215" s="142"/>
      <c r="C1215" s="142"/>
      <c r="D1215" s="143"/>
      <c r="E1215" s="144"/>
      <c r="F1215" s="145" t="str">
        <f>'3. DATA TEKNIS JALAN'!F1216</f>
        <v>0+200</v>
      </c>
      <c r="G1215" s="145" t="str">
        <f>'3. DATA TEKNIS JALAN'!G1216</f>
        <v>0+400</v>
      </c>
      <c r="H1215" s="145" t="str">
        <f>'HITUNG SEGMEN'!J1736</f>
        <v>A</v>
      </c>
      <c r="I1215" s="138"/>
      <c r="J1215" s="138" t="str">
        <f>'Template-KONDISI'!H1204</f>
        <v>B</v>
      </c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JALAN'!F1217</f>
        <v>0+400</v>
      </c>
      <c r="G1216" s="145" t="str">
        <f>'3. DATA TEKNIS JALAN'!G1217</f>
        <v>0+600</v>
      </c>
      <c r="H1216" s="145" t="str">
        <f>'HITUNG SEGMEN'!J1737</f>
        <v>A</v>
      </c>
      <c r="I1216" s="138"/>
      <c r="J1216" s="138" t="str">
        <f>'Template-KONDISI'!H1205</f>
        <v>B</v>
      </c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JALAN'!F1218</f>
        <v>0+600</v>
      </c>
      <c r="G1217" s="145" t="str">
        <f>'3. DATA TEKNIS JALAN'!G1218</f>
        <v>0+770</v>
      </c>
      <c r="H1217" s="145" t="str">
        <f>'HITUNG SEGMEN'!J1738</f>
        <v>A</v>
      </c>
      <c r="I1217" s="138"/>
      <c r="J1217" s="138" t="str">
        <f>'Template-KONDISI'!H1206</f>
        <v>B</v>
      </c>
      <c r="K1217" s="146"/>
      <c r="L1217" s="146"/>
    </row>
    <row r="1218" spans="2:12" s="141" customFormat="1" ht="20.100000000000001" customHeight="1">
      <c r="B1218" s="142">
        <f>'3. DATA TEKNIS JALAN'!B1219</f>
        <v>162</v>
      </c>
      <c r="C1218" s="142">
        <f>'3. DATA TEKNIS JALAN'!C1219</f>
        <v>1.1619999999999999</v>
      </c>
      <c r="D1218" s="143" t="str">
        <f>'3. DATA TEKNIS JALAN'!D1219</f>
        <v>RPH</v>
      </c>
      <c r="E1218" s="144">
        <f>'3. DATA TEKNIS JALAN'!E1219</f>
        <v>0.3</v>
      </c>
      <c r="F1218" s="145" t="str">
        <f>'3. DATA TEKNIS JALAN'!F1219</f>
        <v>0+000</v>
      </c>
      <c r="G1218" s="145" t="str">
        <f>'3. DATA TEKNIS JALAN'!G1219</f>
        <v>0+200</v>
      </c>
      <c r="H1218" s="145" t="s">
        <v>435</v>
      </c>
      <c r="I1218" s="138"/>
      <c r="J1218" s="138" t="str">
        <f>'Template-KONDISI'!H1207</f>
        <v>B</v>
      </c>
      <c r="K1218" s="146"/>
      <c r="L1218" s="146"/>
    </row>
    <row r="1219" spans="2:12" s="141" customFormat="1" ht="20.100000000000001" customHeight="1">
      <c r="B1219" s="142">
        <f>'3. DATA TEKNIS JALAN'!B1220</f>
        <v>163</v>
      </c>
      <c r="C1219" s="142">
        <f>'3. DATA TEKNIS JALAN'!C1220</f>
        <v>1.163</v>
      </c>
      <c r="D1219" s="143" t="str">
        <f>'3. DATA TEKNIS JALAN'!D1220</f>
        <v>Kalialang - Banjarsari</v>
      </c>
      <c r="E1219" s="144">
        <f>'3. DATA TEKNIS JALAN'!E1220</f>
        <v>1.65</v>
      </c>
      <c r="F1219" s="145" t="str">
        <f>'3. DATA TEKNIS JALAN'!F1220</f>
        <v>0+000</v>
      </c>
      <c r="G1219" s="145" t="str">
        <f>'3. DATA TEKNIS JALAN'!G1220</f>
        <v>0+200</v>
      </c>
      <c r="H1219" s="145" t="str">
        <f>'HITUNG SEGMEN'!J1749</f>
        <v>A</v>
      </c>
      <c r="I1219" s="138"/>
      <c r="J1219" s="138" t="str">
        <f>'Template-KONDISI'!H1208</f>
        <v>B</v>
      </c>
      <c r="K1219" s="146"/>
      <c r="L1219" s="146"/>
    </row>
    <row r="1220" spans="2:12" s="141" customFormat="1" ht="20.100000000000001" customHeight="1">
      <c r="B1220" s="142"/>
      <c r="C1220" s="142"/>
      <c r="D1220" s="143"/>
      <c r="E1220" s="144"/>
      <c r="F1220" s="145" t="str">
        <f>'3. DATA TEKNIS JALAN'!F1221</f>
        <v>0+200</v>
      </c>
      <c r="G1220" s="145" t="str">
        <f>'3. DATA TEKNIS JALAN'!G1221</f>
        <v>0+400</v>
      </c>
      <c r="H1220" s="145" t="str">
        <f>'HITUNG SEGMEN'!J1750</f>
        <v>A</v>
      </c>
      <c r="I1220" s="138"/>
      <c r="J1220" s="138" t="str">
        <f>'Template-KONDISI'!H1209</f>
        <v>B</v>
      </c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JALAN'!F1222</f>
        <v>0+400</v>
      </c>
      <c r="G1221" s="145" t="str">
        <f>'3. DATA TEKNIS JALAN'!G1222</f>
        <v>0+600</v>
      </c>
      <c r="H1221" s="145" t="str">
        <f>'HITUNG SEGMEN'!J1751</f>
        <v>A</v>
      </c>
      <c r="I1221" s="138"/>
      <c r="J1221" s="138" t="str">
        <f>'Template-KONDISI'!H1210</f>
        <v>S</v>
      </c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JALAN'!F1223</f>
        <v>0+600</v>
      </c>
      <c r="G1222" s="145" t="str">
        <f>'3. DATA TEKNIS JALAN'!G1223</f>
        <v>0+800</v>
      </c>
      <c r="H1222" s="145" t="str">
        <f>'HITUNG SEGMEN'!J1752</f>
        <v>A</v>
      </c>
      <c r="I1222" s="138"/>
      <c r="J1222" s="138" t="str">
        <f>'Template-KONDISI'!H1211</f>
        <v>RB</v>
      </c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JALAN'!F1224</f>
        <v>0+800</v>
      </c>
      <c r="G1223" s="145" t="str">
        <f>'3. DATA TEKNIS JALAN'!G1224</f>
        <v>1+000</v>
      </c>
      <c r="H1223" s="145" t="str">
        <f>'HITUNG SEGMEN'!J1753</f>
        <v>A</v>
      </c>
      <c r="I1223" s="138"/>
      <c r="J1223" s="138" t="str">
        <f>'Template-KONDISI'!H1212</f>
        <v>RB</v>
      </c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JALAN'!F1225</f>
        <v>1+000</v>
      </c>
      <c r="G1224" s="145" t="str">
        <f>'3. DATA TEKNIS JALAN'!G1225</f>
        <v>1+200</v>
      </c>
      <c r="H1224" s="145" t="str">
        <f>'HITUNG SEGMEN'!J1754</f>
        <v>A</v>
      </c>
      <c r="I1224" s="138"/>
      <c r="J1224" s="138" t="str">
        <f>'Template-KONDISI'!H1213</f>
        <v>RB</v>
      </c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JALAN'!F1226</f>
        <v>1+200</v>
      </c>
      <c r="G1225" s="145" t="str">
        <f>'3. DATA TEKNIS JALAN'!G1226</f>
        <v>1+400</v>
      </c>
      <c r="H1225" s="145" t="str">
        <f>'HITUNG SEGMEN'!J1755</f>
        <v>A</v>
      </c>
      <c r="I1225" s="138"/>
      <c r="J1225" s="138" t="str">
        <f>'Template-KONDISI'!H1214</f>
        <v>RB</v>
      </c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JALAN'!F1227</f>
        <v>1+400</v>
      </c>
      <c r="G1226" s="145" t="str">
        <f>'3. DATA TEKNIS JALAN'!G1227</f>
        <v>1+600</v>
      </c>
      <c r="H1226" s="145" t="str">
        <f>'HITUNG SEGMEN'!J1756</f>
        <v>A</v>
      </c>
      <c r="I1226" s="138"/>
      <c r="J1226" s="138" t="str">
        <f>'Template-KONDISI'!H1215</f>
        <v>B</v>
      </c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JALAN'!F1228</f>
        <v>1+600</v>
      </c>
      <c r="G1227" s="145" t="str">
        <f>'3. DATA TEKNIS JALAN'!G1228</f>
        <v>1+650</v>
      </c>
      <c r="H1227" s="145" t="str">
        <f>'HITUNG SEGMEN'!J1757</f>
        <v>A</v>
      </c>
      <c r="I1227" s="138"/>
      <c r="J1227" s="138" t="str">
        <f>'Template-KONDISI'!H1216</f>
        <v>B</v>
      </c>
      <c r="K1227" s="146"/>
      <c r="L1227" s="146"/>
    </row>
    <row r="1228" spans="2:12" s="141" customFormat="1" ht="20.100000000000001" customHeight="1">
      <c r="B1228" s="142">
        <f>'3. DATA TEKNIS JALAN'!B1229</f>
        <v>164</v>
      </c>
      <c r="C1228" s="142">
        <f>'3. DATA TEKNIS JALAN'!C1229</f>
        <v>1.1639999999999999</v>
      </c>
      <c r="D1228" s="143" t="str">
        <f>'3. DATA TEKNIS JALAN'!D1229</f>
        <v>Karangmanyar - Grecol</v>
      </c>
      <c r="E1228" s="144">
        <f>'3. DATA TEKNIS JALAN'!E1229</f>
        <v>1.06</v>
      </c>
      <c r="F1228" s="145" t="str">
        <f>'3. DATA TEKNIS JALAN'!F1229</f>
        <v>0+000</v>
      </c>
      <c r="G1228" s="145" t="str">
        <f>'3. DATA TEKNIS JALAN'!G1229</f>
        <v>0+200</v>
      </c>
      <c r="H1228" s="145" t="str">
        <f>'HITUNG SEGMEN'!J1758</f>
        <v>A</v>
      </c>
      <c r="I1228" s="138"/>
      <c r="J1228" s="138" t="str">
        <f>'Template-KONDISI'!H1217</f>
        <v>B</v>
      </c>
      <c r="K1228" s="146"/>
      <c r="L1228" s="146"/>
    </row>
    <row r="1229" spans="2:12" s="141" customFormat="1" ht="20.100000000000001" customHeight="1">
      <c r="B1229" s="142"/>
      <c r="C1229" s="142"/>
      <c r="D1229" s="143"/>
      <c r="E1229" s="144"/>
      <c r="F1229" s="145" t="str">
        <f>'3. DATA TEKNIS JALAN'!F1230</f>
        <v>0+200</v>
      </c>
      <c r="G1229" s="145" t="str">
        <f>'3. DATA TEKNIS JALAN'!G1230</f>
        <v>0+400</v>
      </c>
      <c r="H1229" s="145" t="str">
        <f>'HITUNG SEGMEN'!J1759</f>
        <v>A</v>
      </c>
      <c r="I1229" s="138"/>
      <c r="J1229" s="138" t="str">
        <f>'Template-KONDISI'!H1218</f>
        <v>B</v>
      </c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JALAN'!F1231</f>
        <v>0+400</v>
      </c>
      <c r="G1230" s="145" t="str">
        <f>'3. DATA TEKNIS JALAN'!G1231</f>
        <v>0+600</v>
      </c>
      <c r="H1230" s="145" t="str">
        <f>'HITUNG SEGMEN'!J1760</f>
        <v>A</v>
      </c>
      <c r="I1230" s="138"/>
      <c r="J1230" s="138" t="str">
        <f>'Template-KONDISI'!H1219</f>
        <v>B</v>
      </c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JALAN'!F1232</f>
        <v>0+600</v>
      </c>
      <c r="G1231" s="145" t="str">
        <f>'3. DATA TEKNIS JALAN'!G1232</f>
        <v>0+800</v>
      </c>
      <c r="H1231" s="145" t="str">
        <f>'HITUNG SEGMEN'!J1761</f>
        <v>A</v>
      </c>
      <c r="I1231" s="138"/>
      <c r="J1231" s="138" t="str">
        <f>'Template-KONDISI'!H1220</f>
        <v>B</v>
      </c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JALAN'!F1233</f>
        <v>0+800</v>
      </c>
      <c r="G1232" s="145" t="str">
        <f>'3. DATA TEKNIS JALAN'!G1233</f>
        <v>1+000</v>
      </c>
      <c r="H1232" s="145" t="str">
        <f>'HITUNG SEGMEN'!J1762</f>
        <v>A</v>
      </c>
      <c r="I1232" s="138"/>
      <c r="J1232" s="138" t="str">
        <f>'Template-KONDISI'!H1221</f>
        <v>B</v>
      </c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JALAN'!F1234</f>
        <v>1+000</v>
      </c>
      <c r="G1233" s="145" t="str">
        <f>'3. DATA TEKNIS JALAN'!G1234</f>
        <v>1+060</v>
      </c>
      <c r="H1233" s="145" t="str">
        <f>'HITUNG SEGMEN'!J1763</f>
        <v>A</v>
      </c>
      <c r="I1233" s="138"/>
      <c r="J1233" s="138" t="str">
        <f>'Template-KONDISI'!H1222</f>
        <v>B</v>
      </c>
      <c r="K1233" s="146"/>
      <c r="L1233" s="146"/>
    </row>
    <row r="1234" spans="2:12" s="141" customFormat="1" ht="20.100000000000001" customHeight="1">
      <c r="B1234" s="142">
        <f>'3. DATA TEKNIS JALAN'!B1235</f>
        <v>165</v>
      </c>
      <c r="C1234" s="142">
        <f>'3. DATA TEKNIS JALAN'!C1235</f>
        <v>1.165</v>
      </c>
      <c r="D1234" s="143" t="str">
        <f>'3. DATA TEKNIS JALAN'!D1235</f>
        <v>Karangmanyar - Kalikabong</v>
      </c>
      <c r="E1234" s="144">
        <f>'3. DATA TEKNIS JALAN'!E1235</f>
        <v>0.26</v>
      </c>
      <c r="F1234" s="145" t="str">
        <f>'3. DATA TEKNIS JALAN'!F1235</f>
        <v>0+000</v>
      </c>
      <c r="G1234" s="145" t="str">
        <f>'3. DATA TEKNIS JALAN'!G1235</f>
        <v>0+200</v>
      </c>
      <c r="H1234" s="145" t="s">
        <v>435</v>
      </c>
      <c r="I1234" s="138"/>
      <c r="J1234" s="138" t="str">
        <f>'Template-KONDISI'!H1223</f>
        <v>B</v>
      </c>
      <c r="K1234" s="146"/>
      <c r="L1234" s="146"/>
    </row>
    <row r="1235" spans="2:12" s="141" customFormat="1" ht="20.100000000000001" customHeight="1">
      <c r="B1235" s="142"/>
      <c r="C1235" s="142"/>
      <c r="D1235" s="143"/>
      <c r="E1235" s="144"/>
      <c r="F1235" s="145" t="str">
        <f>'3. DATA TEKNIS JALAN'!F1236</f>
        <v>0+200</v>
      </c>
      <c r="G1235" s="145" t="str">
        <f>'3. DATA TEKNIS JALAN'!G1236</f>
        <v>0+260</v>
      </c>
      <c r="H1235" s="145" t="s">
        <v>435</v>
      </c>
      <c r="I1235" s="138"/>
      <c r="J1235" s="138" t="str">
        <f>'Template-KONDISI'!H1224</f>
        <v>B</v>
      </c>
      <c r="K1235" s="146"/>
      <c r="L1235" s="146"/>
    </row>
    <row r="1236" spans="2:12" s="141" customFormat="1" ht="20.100000000000001" customHeight="1">
      <c r="B1236" s="142">
        <f>'3. DATA TEKNIS JALAN'!B1237</f>
        <v>166</v>
      </c>
      <c r="C1236" s="142">
        <f>'3. DATA TEKNIS JALAN'!C1237</f>
        <v>1.1659999999999999</v>
      </c>
      <c r="D1236" s="143" t="str">
        <f>'3. DATA TEKNIS JALAN'!D1237</f>
        <v>Puskesmas Kalimanah</v>
      </c>
      <c r="E1236" s="144">
        <f>'3. DATA TEKNIS JALAN'!E1237</f>
        <v>0.34</v>
      </c>
      <c r="F1236" s="145" t="str">
        <f>'3. DATA TEKNIS JALAN'!F1237</f>
        <v>0+000</v>
      </c>
      <c r="G1236" s="145" t="str">
        <f>'3. DATA TEKNIS JALAN'!G1237</f>
        <v>0+200</v>
      </c>
      <c r="H1236" s="145" t="s">
        <v>40</v>
      </c>
      <c r="I1236" s="138"/>
      <c r="J1236" s="138" t="str">
        <f>'Template-KONDISI'!H1225</f>
        <v>B</v>
      </c>
      <c r="K1236" s="146"/>
      <c r="L1236" s="146"/>
    </row>
    <row r="1237" spans="2:12" s="141" customFormat="1" ht="20.100000000000001" customHeight="1">
      <c r="B1237" s="142"/>
      <c r="C1237" s="142"/>
      <c r="D1237" s="143"/>
      <c r="E1237" s="144"/>
      <c r="F1237" s="145" t="str">
        <f>'3. DATA TEKNIS JALAN'!F1238</f>
        <v>0+200</v>
      </c>
      <c r="G1237" s="145" t="str">
        <f>'3. DATA TEKNIS JALAN'!G1238</f>
        <v>0+340</v>
      </c>
      <c r="H1237" s="145" t="s">
        <v>435</v>
      </c>
      <c r="I1237" s="138"/>
      <c r="J1237" s="138" t="str">
        <f>'Template-KONDISI'!H1226</f>
        <v>B</v>
      </c>
      <c r="K1237" s="146"/>
      <c r="L1237" s="146"/>
    </row>
    <row r="1238" spans="2:12" s="141" customFormat="1" ht="20.100000000000001" customHeight="1">
      <c r="B1238" s="142">
        <f>'3. DATA TEKNIS JALAN'!B1239</f>
        <v>167</v>
      </c>
      <c r="C1238" s="142" t="str">
        <f>'3. DATA TEKNIS JALAN'!C1239</f>
        <v>1.167</v>
      </c>
      <c r="D1238" s="143" t="str">
        <f>'3. DATA TEKNIS JALAN'!D1239</f>
        <v>Bojanegara-Prigi</v>
      </c>
      <c r="E1238" s="144">
        <f>'3. DATA TEKNIS JALAN'!E1239</f>
        <v>1.79</v>
      </c>
      <c r="F1238" s="145" t="str">
        <f>'3. DATA TEKNIS JALAN'!F1239</f>
        <v>0+000</v>
      </c>
      <c r="G1238" s="145" t="str">
        <f>'3. DATA TEKNIS JALAN'!G1239</f>
        <v>0+200</v>
      </c>
      <c r="H1238" s="145" t="str">
        <f>'HITUNG SEGMEN'!J1780</f>
        <v>A</v>
      </c>
      <c r="I1238" s="138"/>
      <c r="J1238" s="138" t="str">
        <f>'Template-KONDISI'!H1227</f>
        <v>B</v>
      </c>
      <c r="K1238" s="146"/>
      <c r="L1238" s="146"/>
    </row>
    <row r="1239" spans="2:12" s="141" customFormat="1" ht="20.100000000000001" customHeight="1">
      <c r="B1239" s="142"/>
      <c r="C1239" s="142"/>
      <c r="D1239" s="143"/>
      <c r="E1239" s="144"/>
      <c r="F1239" s="145" t="str">
        <f>'3. DATA TEKNIS JALAN'!F1240</f>
        <v>0+200</v>
      </c>
      <c r="G1239" s="145" t="str">
        <f>'3. DATA TEKNIS JALAN'!G1240</f>
        <v>0+400</v>
      </c>
      <c r="H1239" s="145" t="str">
        <f>'HITUNG SEGMEN'!J1781</f>
        <v>A</v>
      </c>
      <c r="I1239" s="138"/>
      <c r="J1239" s="138" t="str">
        <f>'Template-KONDISI'!H1228</f>
        <v>B</v>
      </c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JALAN'!F1241</f>
        <v>0+400</v>
      </c>
      <c r="G1240" s="145" t="str">
        <f>'3. DATA TEKNIS JALAN'!G1241</f>
        <v>0+600</v>
      </c>
      <c r="H1240" s="145" t="str">
        <f>'HITUNG SEGMEN'!J1782</f>
        <v>A</v>
      </c>
      <c r="I1240" s="138"/>
      <c r="J1240" s="138" t="str">
        <f>'Template-KONDISI'!H1229</f>
        <v>B</v>
      </c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JALAN'!F1242</f>
        <v>0+600</v>
      </c>
      <c r="G1241" s="145" t="str">
        <f>'3. DATA TEKNIS JALAN'!G1242</f>
        <v>0+800</v>
      </c>
      <c r="H1241" s="145" t="str">
        <f>'HITUNG SEGMEN'!J1783</f>
        <v>A</v>
      </c>
      <c r="I1241" s="138"/>
      <c r="J1241" s="138" t="str">
        <f>'Template-KONDISI'!H1230</f>
        <v>B</v>
      </c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JALAN'!F1243</f>
        <v>0+800</v>
      </c>
      <c r="G1242" s="145" t="str">
        <f>'3. DATA TEKNIS JALAN'!G1243</f>
        <v>1+000</v>
      </c>
      <c r="H1242" s="145" t="str">
        <f>'HITUNG SEGMEN'!J1784</f>
        <v>A</v>
      </c>
      <c r="I1242" s="138"/>
      <c r="J1242" s="138" t="str">
        <f>'Template-KONDISI'!H1231</f>
        <v>B</v>
      </c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JALAN'!F1244</f>
        <v>1+000</v>
      </c>
      <c r="G1243" s="145" t="str">
        <f>'3. DATA TEKNIS JALAN'!G1244</f>
        <v>1+200</v>
      </c>
      <c r="H1243" s="145" t="str">
        <f>'HITUNG SEGMEN'!J1785</f>
        <v>A</v>
      </c>
      <c r="I1243" s="138"/>
      <c r="J1243" s="138" t="str">
        <f>'Template-KONDISI'!H1232</f>
        <v>B</v>
      </c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JALAN'!F1245</f>
        <v>1+200</v>
      </c>
      <c r="G1244" s="145" t="str">
        <f>'3. DATA TEKNIS JALAN'!G1245</f>
        <v>1+400</v>
      </c>
      <c r="H1244" s="145" t="str">
        <f>'HITUNG SEGMEN'!J1786</f>
        <v>A</v>
      </c>
      <c r="I1244" s="138"/>
      <c r="J1244" s="138" t="str">
        <f>'Template-KONDISI'!H1233</f>
        <v>B</v>
      </c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JALAN'!F1246</f>
        <v>1+400</v>
      </c>
      <c r="G1245" s="145" t="str">
        <f>'3. DATA TEKNIS JALAN'!G1246</f>
        <v>1+600</v>
      </c>
      <c r="H1245" s="145" t="str">
        <f>'HITUNG SEGMEN'!J1787</f>
        <v>A</v>
      </c>
      <c r="I1245" s="138"/>
      <c r="J1245" s="138" t="str">
        <f>'Template-KONDISI'!H1234</f>
        <v>B</v>
      </c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JALAN'!F1247</f>
        <v>1+600</v>
      </c>
      <c r="G1246" s="145" t="str">
        <f>'3. DATA TEKNIS JALAN'!G1247</f>
        <v>1+790</v>
      </c>
      <c r="H1246" s="145" t="str">
        <f>'HITUNG SEGMEN'!J1788</f>
        <v>A</v>
      </c>
      <c r="I1246" s="138"/>
      <c r="J1246" s="138" t="str">
        <f>'Template-KONDISI'!H1235</f>
        <v>B</v>
      </c>
      <c r="K1246" s="146"/>
      <c r="L1246" s="146"/>
    </row>
    <row r="1247" spans="2:12" s="141" customFormat="1" ht="20.100000000000001" customHeight="1">
      <c r="B1247" s="142">
        <f>'3. DATA TEKNIS JALAN'!B1248</f>
        <v>168</v>
      </c>
      <c r="C1247" s="142" t="str">
        <f>'3. DATA TEKNIS JALAN'!C1248</f>
        <v>1.168</v>
      </c>
      <c r="D1247" s="143" t="str">
        <f>'3. DATA TEKNIS JALAN'!D1248</f>
        <v>Cendana - Sikapat</v>
      </c>
      <c r="E1247" s="144">
        <f>'3. DATA TEKNIS JALAN'!E1248</f>
        <v>0.88</v>
      </c>
      <c r="F1247" s="145" t="str">
        <f>'3. DATA TEKNIS JALAN'!F1248</f>
        <v>0+000</v>
      </c>
      <c r="G1247" s="145" t="str">
        <f>'3. DATA TEKNIS JALAN'!G1248</f>
        <v>0+200</v>
      </c>
      <c r="H1247" s="145" t="str">
        <f>'HITUNG SEGMEN'!J1792</f>
        <v>K</v>
      </c>
      <c r="I1247" s="138"/>
      <c r="J1247" s="138" t="str">
        <f>'Template-KONDISI'!H1237</f>
        <v>RB</v>
      </c>
      <c r="K1247" s="146"/>
      <c r="L1247" s="146"/>
    </row>
    <row r="1248" spans="2:12" s="141" customFormat="1" ht="20.100000000000001" customHeight="1">
      <c r="B1248" s="142"/>
      <c r="C1248" s="142"/>
      <c r="D1248" s="143"/>
      <c r="E1248" s="144"/>
      <c r="F1248" s="145" t="str">
        <f>'3. DATA TEKNIS JALAN'!F1249</f>
        <v>0+200</v>
      </c>
      <c r="G1248" s="145" t="str">
        <f>'3. DATA TEKNIS JALAN'!G1249</f>
        <v>0+400</v>
      </c>
      <c r="H1248" s="145" t="str">
        <f>'HITUNG SEGMEN'!J1793</f>
        <v>K</v>
      </c>
      <c r="I1248" s="138"/>
      <c r="J1248" s="138" t="str">
        <f>'Template-KONDISI'!H1238</f>
        <v>RR</v>
      </c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JALAN'!F1250</f>
        <v>0+400</v>
      </c>
      <c r="G1249" s="145" t="str">
        <f>'3. DATA TEKNIS JALAN'!G1250</f>
        <v>0+600</v>
      </c>
      <c r="H1249" s="145" t="str">
        <f>'HITUNG SEGMEN'!J1794</f>
        <v>K</v>
      </c>
      <c r="I1249" s="138"/>
      <c r="J1249" s="138" t="str">
        <f>'Template-KONDISI'!H1239</f>
        <v>S</v>
      </c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JALAN'!F1251</f>
        <v>0+600</v>
      </c>
      <c r="G1250" s="145" t="str">
        <f>'3. DATA TEKNIS JALAN'!G1251</f>
        <v>0+800</v>
      </c>
      <c r="H1250" s="145" t="str">
        <f>'HITUNG SEGMEN'!J1795</f>
        <v>K</v>
      </c>
      <c r="I1250" s="138"/>
      <c r="J1250" s="138" t="str">
        <f>'Template-KONDISI'!H1240</f>
        <v>S</v>
      </c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JALAN'!F1252</f>
        <v>0+800</v>
      </c>
      <c r="G1251" s="145" t="str">
        <f>'3. DATA TEKNIS JALAN'!G1252</f>
        <v>0+880</v>
      </c>
      <c r="H1251" s="145" t="str">
        <f>'HITUNG SEGMEN'!J1796</f>
        <v>K</v>
      </c>
      <c r="I1251" s="138"/>
      <c r="J1251" s="138" t="str">
        <f>'Template-KONDISI'!H1241</f>
        <v>B</v>
      </c>
      <c r="K1251" s="146"/>
      <c r="L1251" s="146"/>
    </row>
    <row r="1252" spans="2:12" s="141" customFormat="1" ht="20.100000000000001" customHeight="1">
      <c r="B1252" s="142" t="s">
        <v>1099</v>
      </c>
      <c r="C1252" s="142">
        <f>'3. DATA TEKNIS JALAN'!C1253</f>
        <v>1.169</v>
      </c>
      <c r="D1252" s="143" t="str">
        <f>'3. DATA TEKNIS JALAN'!D1253</f>
        <v>Karangjengkol - Serang</v>
      </c>
      <c r="E1252" s="144">
        <f>'3. DATA TEKNIS JALAN'!E1253</f>
        <v>1.59</v>
      </c>
      <c r="F1252" s="145" t="str">
        <f>'3. DATA TEKNIS JALAN'!F1253</f>
        <v>0+000</v>
      </c>
      <c r="G1252" s="145" t="str">
        <f>'3. DATA TEKNIS JALAN'!G1253</f>
        <v>0+200</v>
      </c>
      <c r="H1252" s="145" t="str">
        <f>'HITUNG SEGMEN'!J1799</f>
        <v>K</v>
      </c>
      <c r="I1252" s="138"/>
      <c r="J1252" s="138" t="str">
        <f>'Template-KONDISI'!H1242</f>
        <v>S</v>
      </c>
      <c r="K1252" s="146"/>
      <c r="L1252" s="146"/>
    </row>
    <row r="1253" spans="2:12" s="141" customFormat="1" ht="20.100000000000001" customHeight="1">
      <c r="B1253" s="142"/>
      <c r="C1253" s="142"/>
      <c r="D1253" s="143"/>
      <c r="E1253" s="144"/>
      <c r="F1253" s="145" t="str">
        <f>'3. DATA TEKNIS JALAN'!F1254</f>
        <v>0+200</v>
      </c>
      <c r="G1253" s="145" t="str">
        <f>'3. DATA TEKNIS JALAN'!G1254</f>
        <v>0+400</v>
      </c>
      <c r="H1253" s="145" t="str">
        <f>'HITUNG SEGMEN'!J1800</f>
        <v>K</v>
      </c>
      <c r="I1253" s="138"/>
      <c r="J1253" s="138" t="str">
        <f>'Template-KONDISI'!H1243</f>
        <v>B</v>
      </c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JALAN'!F1255</f>
        <v>0+400</v>
      </c>
      <c r="G1254" s="145" t="str">
        <f>'3. DATA TEKNIS JALAN'!G1255</f>
        <v>0+600</v>
      </c>
      <c r="H1254" s="145" t="str">
        <f>'HITUNG SEGMEN'!J1801</f>
        <v>K</v>
      </c>
      <c r="I1254" s="138"/>
      <c r="J1254" s="138" t="str">
        <f>'Template-KONDISI'!H1244</f>
        <v>B</v>
      </c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JALAN'!F1256</f>
        <v>0+600</v>
      </c>
      <c r="G1255" s="145" t="str">
        <f>'3. DATA TEKNIS JALAN'!G1256</f>
        <v>0+800</v>
      </c>
      <c r="H1255" s="145" t="str">
        <f>'HITUNG SEGMEN'!J1802</f>
        <v>A</v>
      </c>
      <c r="I1255" s="138"/>
      <c r="J1255" s="138" t="str">
        <f>'Template-KONDISI'!H1245</f>
        <v>B</v>
      </c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JALAN'!F1257</f>
        <v>0+800</v>
      </c>
      <c r="G1256" s="145" t="str">
        <f>'3. DATA TEKNIS JALAN'!G1257</f>
        <v>1+000</v>
      </c>
      <c r="H1256" s="145" t="str">
        <f>'HITUNG SEGMEN'!J1803</f>
        <v>A</v>
      </c>
      <c r="I1256" s="138"/>
      <c r="J1256" s="138" t="str">
        <f>'Template-KONDISI'!H1246</f>
        <v>B</v>
      </c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JALAN'!F1258</f>
        <v>1+000</v>
      </c>
      <c r="G1257" s="145" t="str">
        <f>'3. DATA TEKNIS JALAN'!G1258</f>
        <v>1+200</v>
      </c>
      <c r="H1257" s="145" t="str">
        <f>'HITUNG SEGMEN'!J1804</f>
        <v>A</v>
      </c>
      <c r="I1257" s="138"/>
      <c r="J1257" s="138" t="str">
        <f>'Template-KONDISI'!H1247</f>
        <v>B</v>
      </c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JALAN'!F1259</f>
        <v>1+200</v>
      </c>
      <c r="G1258" s="145" t="str">
        <f>'3. DATA TEKNIS JALAN'!G1259</f>
        <v>1+400</v>
      </c>
      <c r="H1258" s="145" t="str">
        <f>'HITUNG SEGMEN'!J1805</f>
        <v>A</v>
      </c>
      <c r="I1258" s="138"/>
      <c r="J1258" s="138" t="e">
        <f>'Template-KONDISI'!#REF!</f>
        <v>#REF!</v>
      </c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JALAN'!F1260</f>
        <v>1+400</v>
      </c>
      <c r="G1259" s="145" t="str">
        <f>'3. DATA TEKNIS JALAN'!G1260</f>
        <v>1+590</v>
      </c>
      <c r="H1259" s="145" t="str">
        <f>'HITUNG SEGMEN'!J1806</f>
        <v>A</v>
      </c>
      <c r="I1259" s="138"/>
      <c r="J1259" s="138" t="str">
        <f>'Template-KONDISI'!H1248</f>
        <v>RB</v>
      </c>
      <c r="K1259" s="146"/>
      <c r="L1259" s="146"/>
    </row>
    <row r="1260" spans="2:12" s="141" customFormat="1" ht="20.100000000000001" customHeight="1">
      <c r="B1260" s="142">
        <f>'3. DATA TEKNIS JALAN'!B1261</f>
        <v>170</v>
      </c>
      <c r="C1260" s="142" t="str">
        <f>'3. DATA TEKNIS JALAN'!C1261</f>
        <v>1.170</v>
      </c>
      <c r="D1260" s="143" t="str">
        <f>'3. DATA TEKNIS JALAN'!D1261</f>
        <v>Karangreja - Karangklesem</v>
      </c>
      <c r="E1260" s="144">
        <f>'3. DATA TEKNIS JALAN'!E1261</f>
        <v>0.97</v>
      </c>
      <c r="F1260" s="145" t="str">
        <f>'3. DATA TEKNIS JALAN'!F1261</f>
        <v>0+000</v>
      </c>
      <c r="G1260" s="145" t="str">
        <f>'3. DATA TEKNIS JALAN'!G1261</f>
        <v>0+200</v>
      </c>
      <c r="H1260" s="145" t="str">
        <f>'HITUNG SEGMEN'!J1809</f>
        <v>A</v>
      </c>
      <c r="I1260" s="138"/>
      <c r="J1260" s="138" t="str">
        <f>'Template-KONDISI'!H1249</f>
        <v>RB</v>
      </c>
      <c r="K1260" s="146"/>
      <c r="L1260" s="146"/>
    </row>
    <row r="1261" spans="2:12" s="141" customFormat="1" ht="20.100000000000001" customHeight="1">
      <c r="B1261" s="142"/>
      <c r="C1261" s="142"/>
      <c r="D1261" s="143"/>
      <c r="E1261" s="144"/>
      <c r="F1261" s="145" t="str">
        <f>'3. DATA TEKNIS JALAN'!F1262</f>
        <v>0+200</v>
      </c>
      <c r="G1261" s="145" t="str">
        <f>'3. DATA TEKNIS JALAN'!G1262</f>
        <v>0+400</v>
      </c>
      <c r="H1261" s="145" t="str">
        <f>'HITUNG SEGMEN'!J1810</f>
        <v>A</v>
      </c>
      <c r="I1261" s="138"/>
      <c r="J1261" s="138" t="str">
        <f>'Template-KONDISI'!H1250</f>
        <v>RB</v>
      </c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JALAN'!F1263</f>
        <v>0+400</v>
      </c>
      <c r="G1262" s="145" t="str">
        <f>'3. DATA TEKNIS JALAN'!G1263</f>
        <v>0+600</v>
      </c>
      <c r="H1262" s="145" t="str">
        <f>'HITUNG SEGMEN'!J1811</f>
        <v>A</v>
      </c>
      <c r="I1262" s="138"/>
      <c r="J1262" s="138" t="str">
        <f>'Template-KONDISI'!H1251</f>
        <v>RB</v>
      </c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JALAN'!F1264</f>
        <v>0+600</v>
      </c>
      <c r="G1263" s="145" t="str">
        <f>'3. DATA TEKNIS JALAN'!G1264</f>
        <v>0+800</v>
      </c>
      <c r="H1263" s="145" t="str">
        <f>'HITUNG SEGMEN'!J1812</f>
        <v>A</v>
      </c>
      <c r="I1263" s="138"/>
      <c r="J1263" s="138" t="str">
        <f>'Template-KONDISI'!H1252</f>
        <v>RB</v>
      </c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JALAN'!F1265</f>
        <v>0+800</v>
      </c>
      <c r="G1264" s="145" t="str">
        <f>'3. DATA TEKNIS JALAN'!G1265</f>
        <v>0+970</v>
      </c>
      <c r="H1264" s="145" t="str">
        <f>'HITUNG SEGMEN'!J1813</f>
        <v>A</v>
      </c>
      <c r="I1264" s="138"/>
      <c r="J1264" s="138" t="str">
        <f>'Template-KONDISI'!H1253</f>
        <v>RB</v>
      </c>
      <c r="K1264" s="146"/>
      <c r="L1264" s="146"/>
    </row>
    <row r="1265" spans="2:12" s="141" customFormat="1" ht="20.100000000000001" customHeight="1">
      <c r="B1265" s="142" t="s">
        <v>1098</v>
      </c>
      <c r="C1265" s="142">
        <f>'3. DATA TEKNIS JALAN'!C1266</f>
        <v>1.171</v>
      </c>
      <c r="D1265" s="143" t="str">
        <f>'3. DATA TEKNIS JALAN'!D1266</f>
        <v>Limbangan - Lembuayu</v>
      </c>
      <c r="E1265" s="144">
        <f>'3. DATA TEKNIS JALAN'!E1266</f>
        <v>1</v>
      </c>
      <c r="F1265" s="145" t="str">
        <f>'3. DATA TEKNIS JALAN'!F1266</f>
        <v>0+000</v>
      </c>
      <c r="G1265" s="145" t="str">
        <f>'3. DATA TEKNIS JALAN'!G1266</f>
        <v>0+200</v>
      </c>
      <c r="H1265" s="145" t="s">
        <v>1161</v>
      </c>
      <c r="I1265" s="138"/>
      <c r="J1265" s="138" t="str">
        <f>'Template-KONDISI'!H1254</f>
        <v>RB</v>
      </c>
      <c r="K1265" s="146"/>
      <c r="L1265" s="146"/>
    </row>
    <row r="1266" spans="2:12" s="141" customFormat="1" ht="20.100000000000001" customHeight="1">
      <c r="B1266" s="142"/>
      <c r="C1266" s="142"/>
      <c r="D1266" s="143"/>
      <c r="E1266" s="144"/>
      <c r="F1266" s="145" t="str">
        <f>'3. DATA TEKNIS JALAN'!F1267</f>
        <v>0+200</v>
      </c>
      <c r="G1266" s="145" t="str">
        <f>'3. DATA TEKNIS JALAN'!G1267</f>
        <v>0+400</v>
      </c>
      <c r="H1266" s="145" t="s">
        <v>1161</v>
      </c>
      <c r="I1266" s="138"/>
      <c r="J1266" s="138" t="str">
        <f>'Template-KONDISI'!H1255</f>
        <v>RB</v>
      </c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JALAN'!F1268</f>
        <v>0+400</v>
      </c>
      <c r="G1267" s="145" t="str">
        <f>'3. DATA TEKNIS JALAN'!G1268</f>
        <v>0+600</v>
      </c>
      <c r="H1267" s="145" t="s">
        <v>1161</v>
      </c>
      <c r="I1267" s="138"/>
      <c r="J1267" s="138" t="str">
        <f>'Template-KONDISI'!H1256</f>
        <v>B</v>
      </c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JALAN'!F1269</f>
        <v>0+600</v>
      </c>
      <c r="G1268" s="145" t="str">
        <f>'3. DATA TEKNIS JALAN'!G1269</f>
        <v>0+800</v>
      </c>
      <c r="H1268" s="145" t="s">
        <v>1161</v>
      </c>
      <c r="I1268" s="138"/>
      <c r="J1268" s="138" t="str">
        <f>'Template-KONDISI'!H1257</f>
        <v>B</v>
      </c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JALAN'!F1270</f>
        <v>0+800</v>
      </c>
      <c r="G1269" s="145" t="str">
        <f>'3. DATA TEKNIS JALAN'!G1270</f>
        <v>1+000</v>
      </c>
      <c r="H1269" s="145" t="s">
        <v>1161</v>
      </c>
      <c r="I1269" s="138"/>
      <c r="J1269" s="138" t="str">
        <f>'Template-KONDISI'!H1258</f>
        <v>B</v>
      </c>
      <c r="K1269" s="146"/>
      <c r="L1269" s="146"/>
    </row>
    <row r="1270" spans="2:12" s="141" customFormat="1" ht="20.100000000000001" customHeight="1">
      <c r="B1270" s="142">
        <f>'3. DATA TEKNIS JALAN'!B1271</f>
        <v>172</v>
      </c>
      <c r="C1270" s="142">
        <f>'3. DATA TEKNIS JALAN'!C1271</f>
        <v>1.1719999999999999</v>
      </c>
      <c r="D1270" s="143" t="str">
        <f>'3. DATA TEKNIS JALAN'!D1271</f>
        <v>Meri - Karangcegak</v>
      </c>
      <c r="E1270" s="144">
        <f>'3. DATA TEKNIS JALAN'!E1271</f>
        <v>1.43</v>
      </c>
      <c r="F1270" s="145" t="str">
        <f>'3. DATA TEKNIS JALAN'!F1271</f>
        <v>0+000</v>
      </c>
      <c r="G1270" s="145" t="str">
        <f>'3. DATA TEKNIS JALAN'!G1271</f>
        <v>0+200</v>
      </c>
      <c r="H1270" s="145" t="s">
        <v>435</v>
      </c>
      <c r="I1270" s="138"/>
      <c r="J1270" s="138" t="str">
        <f>'Template-KONDISI'!H1259</f>
        <v>B</v>
      </c>
      <c r="K1270" s="146"/>
      <c r="L1270" s="146"/>
    </row>
    <row r="1271" spans="2:12" s="141" customFormat="1" ht="20.100000000000001" customHeight="1">
      <c r="B1271" s="142"/>
      <c r="C1271" s="142"/>
      <c r="D1271" s="143"/>
      <c r="E1271" s="144"/>
      <c r="F1271" s="145" t="str">
        <f>'3. DATA TEKNIS JALAN'!F1272</f>
        <v>0+200</v>
      </c>
      <c r="G1271" s="145" t="str">
        <f>'3. DATA TEKNIS JALAN'!G1272</f>
        <v>0+400</v>
      </c>
      <c r="H1271" s="145" t="str">
        <f>'HITUNG SEGMEN'!J1823</f>
        <v>A</v>
      </c>
      <c r="I1271" s="138"/>
      <c r="J1271" s="138" t="str">
        <f>'Template-KONDISI'!H1260</f>
        <v>B</v>
      </c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JALAN'!F1273</f>
        <v>0+400</v>
      </c>
      <c r="G1272" s="145" t="str">
        <f>'3. DATA TEKNIS JALAN'!G1273</f>
        <v>0+600</v>
      </c>
      <c r="H1272" s="145" t="str">
        <f>'HITUNG SEGMEN'!J1824</f>
        <v>A</v>
      </c>
      <c r="I1272" s="138"/>
      <c r="J1272" s="138" t="str">
        <f>'Template-KONDISI'!H1261</f>
        <v>B</v>
      </c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JALAN'!F1274</f>
        <v>0+600</v>
      </c>
      <c r="G1273" s="145" t="str">
        <f>'3. DATA TEKNIS JALAN'!G1274</f>
        <v>0+800</v>
      </c>
      <c r="H1273" s="145" t="str">
        <f>'HITUNG SEGMEN'!J1825</f>
        <v>A</v>
      </c>
      <c r="I1273" s="138"/>
      <c r="J1273" s="138" t="str">
        <f>'Template-KONDISI'!H1262</f>
        <v>B</v>
      </c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JALAN'!F1275</f>
        <v>0+800</v>
      </c>
      <c r="G1274" s="145" t="str">
        <f>'3. DATA TEKNIS JALAN'!G1275</f>
        <v>1+000</v>
      </c>
      <c r="H1274" s="145" t="str">
        <f>'HITUNG SEGMEN'!J1826</f>
        <v>A</v>
      </c>
      <c r="I1274" s="138"/>
      <c r="J1274" s="138" t="str">
        <f>'Template-KONDISI'!H1263</f>
        <v>B</v>
      </c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JALAN'!F1276</f>
        <v>1+000</v>
      </c>
      <c r="G1275" s="145" t="str">
        <f>'3. DATA TEKNIS JALAN'!G1276</f>
        <v>1+200</v>
      </c>
      <c r="H1275" s="145" t="str">
        <f>'HITUNG SEGMEN'!J1827</f>
        <v>A</v>
      </c>
      <c r="I1275" s="138"/>
      <c r="J1275" s="138" t="str">
        <f>'Template-KONDISI'!H1264</f>
        <v>B</v>
      </c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JALAN'!F1277</f>
        <v>1+200</v>
      </c>
      <c r="G1276" s="145" t="str">
        <f>'3. DATA TEKNIS JALAN'!G1277</f>
        <v>1+400</v>
      </c>
      <c r="H1276" s="145" t="str">
        <f>'HITUNG SEGMEN'!J1828</f>
        <v>A</v>
      </c>
      <c r="I1276" s="138"/>
      <c r="J1276" s="138" t="str">
        <f>'Template-KONDISI'!H1265</f>
        <v>B</v>
      </c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JALAN'!F1278</f>
        <v>1+400</v>
      </c>
      <c r="G1277" s="145" t="str">
        <f>'3. DATA TEKNIS JALAN'!G1278</f>
        <v>1+430</v>
      </c>
      <c r="H1277" s="145" t="str">
        <f>'HITUNG SEGMEN'!J1829</f>
        <v>A</v>
      </c>
      <c r="I1277" s="138"/>
      <c r="J1277" s="138" t="str">
        <f>'Template-KONDISI'!H1266</f>
        <v>B</v>
      </c>
      <c r="K1277" s="146"/>
      <c r="L1277" s="146"/>
    </row>
    <row r="1278" spans="2:12" s="141" customFormat="1" ht="20.100000000000001" customHeight="1">
      <c r="B1278" s="142">
        <f>'3. DATA TEKNIS JALAN'!B1279</f>
        <v>173</v>
      </c>
      <c r="C1278" s="142">
        <f>'3. DATA TEKNIS JALAN'!C1279</f>
        <v>1.173</v>
      </c>
      <c r="D1278" s="143" t="str">
        <f>'3. DATA TEKNIS JALAN'!D1279</f>
        <v>Situ Tirta Marta</v>
      </c>
      <c r="E1278" s="144">
        <f>'3. DATA TEKNIS JALAN'!E1279</f>
        <v>0.24</v>
      </c>
      <c r="F1278" s="145" t="str">
        <f>'3. DATA TEKNIS JALAN'!F1279</f>
        <v>0+000</v>
      </c>
      <c r="G1278" s="145" t="str">
        <f>'3. DATA TEKNIS JALAN'!G1279</f>
        <v>0+200</v>
      </c>
      <c r="H1278" s="145" t="s">
        <v>1161</v>
      </c>
      <c r="I1278" s="138"/>
      <c r="J1278" s="138" t="str">
        <f>'Template-KONDISI'!H1267</f>
        <v>B</v>
      </c>
      <c r="K1278" s="146"/>
      <c r="L1278" s="146"/>
    </row>
    <row r="1279" spans="2:12" s="141" customFormat="1" ht="20.100000000000001" customHeight="1">
      <c r="B1279" s="142"/>
      <c r="C1279" s="142"/>
      <c r="D1279" s="143"/>
      <c r="E1279" s="144"/>
      <c r="F1279" s="145" t="str">
        <f>G1278</f>
        <v>0+200</v>
      </c>
      <c r="G1279" s="145" t="s">
        <v>606</v>
      </c>
      <c r="H1279" s="145" t="s">
        <v>1161</v>
      </c>
      <c r="I1279" s="138"/>
      <c r="J1279" s="138" t="str">
        <f>'Template-KONDISI'!H1268</f>
        <v>B</v>
      </c>
      <c r="K1279" s="146"/>
      <c r="L1279" s="146"/>
    </row>
    <row r="1280" spans="2:12" s="141" customFormat="1" ht="20.100000000000001" customHeight="1">
      <c r="B1280" s="142">
        <f>'3. DATA TEKNIS JALAN'!B1281</f>
        <v>174</v>
      </c>
      <c r="C1280" s="142">
        <f>'3. DATA TEKNIS JALAN'!C1281</f>
        <v>1.1739999999999999</v>
      </c>
      <c r="D1280" s="143" t="str">
        <f>'3. DATA TEKNIS JALAN'!D1281</f>
        <v>Bumisari - Cipaku</v>
      </c>
      <c r="E1280" s="144">
        <f>'3. DATA TEKNIS JALAN'!E1281</f>
        <v>0.57999999999999996</v>
      </c>
      <c r="F1280" s="145" t="str">
        <f>'3. DATA TEKNIS JALAN'!F1281</f>
        <v>0+000</v>
      </c>
      <c r="G1280" s="145" t="str">
        <f>'3. DATA TEKNIS JALAN'!G1281</f>
        <v>0+200</v>
      </c>
      <c r="H1280" s="145" t="str">
        <f>'HITUNG SEGMEN'!J1838</f>
        <v>A</v>
      </c>
      <c r="I1280" s="138"/>
      <c r="J1280" s="138" t="str">
        <f>'Template-KONDISI'!H1269</f>
        <v>B</v>
      </c>
      <c r="K1280" s="146"/>
      <c r="L1280" s="146"/>
    </row>
    <row r="1281" spans="2:12" s="141" customFormat="1" ht="20.100000000000001" customHeight="1">
      <c r="B1281" s="142"/>
      <c r="C1281" s="142"/>
      <c r="D1281" s="143"/>
      <c r="E1281" s="144"/>
      <c r="F1281" s="145" t="str">
        <f>'3. DATA TEKNIS JALAN'!F1282</f>
        <v>0+200</v>
      </c>
      <c r="G1281" s="145" t="str">
        <f>'3. DATA TEKNIS JALAN'!G1282</f>
        <v>0+400</v>
      </c>
      <c r="H1281" s="145" t="s">
        <v>435</v>
      </c>
      <c r="I1281" s="138"/>
      <c r="J1281" s="138" t="str">
        <f>'Template-KONDISI'!H1270</f>
        <v>B</v>
      </c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JALAN'!F1283</f>
        <v>0+400</v>
      </c>
      <c r="G1282" s="145" t="str">
        <f>'3. DATA TEKNIS JALAN'!G1283</f>
        <v>0+580</v>
      </c>
      <c r="H1282" s="145" t="s">
        <v>435</v>
      </c>
      <c r="I1282" s="138"/>
      <c r="J1282" s="138" t="str">
        <f>'Template-KONDISI'!H1271</f>
        <v>RR</v>
      </c>
      <c r="K1282" s="146"/>
      <c r="L1282" s="146"/>
    </row>
    <row r="1283" spans="2:12" s="141" customFormat="1" ht="20.100000000000001" customHeight="1">
      <c r="B1283" s="438"/>
      <c r="C1283" s="438"/>
      <c r="D1283" s="439"/>
      <c r="E1283" s="440"/>
      <c r="F1283" s="441"/>
      <c r="G1283" s="441"/>
      <c r="H1283" s="441"/>
      <c r="I1283" s="138"/>
      <c r="J1283" s="138" t="str">
        <f>'Template-KONDISI'!H1272</f>
        <v>RR</v>
      </c>
      <c r="K1283" s="146"/>
      <c r="L1283" s="146"/>
    </row>
    <row r="1284" spans="2:12" s="437" customFormat="1" ht="20.100000000000001" customHeight="1">
      <c r="B1284" s="435"/>
      <c r="C1284" s="435"/>
      <c r="D1284" s="159"/>
      <c r="E1284" s="160"/>
      <c r="F1284" s="137"/>
      <c r="G1284" s="137"/>
      <c r="H1284" s="137"/>
      <c r="I1284" s="137"/>
      <c r="J1284" s="138" t="str">
        <f>'Template-KONDISI'!H1273</f>
        <v>B</v>
      </c>
      <c r="K1284" s="436"/>
      <c r="L1284" s="436"/>
    </row>
    <row r="1285" spans="2:12" s="437" customFormat="1" ht="20.100000000000001" customHeight="1">
      <c r="B1285" s="435"/>
      <c r="C1285" s="435"/>
      <c r="D1285" s="159"/>
      <c r="E1285" s="160"/>
      <c r="F1285" s="137"/>
      <c r="G1285" s="137"/>
      <c r="H1285" s="137"/>
      <c r="I1285" s="137"/>
      <c r="J1285" s="138" t="str">
        <f>'Template-KONDISI'!H1274</f>
        <v>B</v>
      </c>
      <c r="K1285" s="436"/>
      <c r="L1285" s="43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137"/>
      <c r="I1286" s="137"/>
      <c r="J1286" s="138" t="str">
        <f>'Template-KONDISI'!H1275</f>
        <v>S</v>
      </c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137"/>
      <c r="I1287" s="137"/>
      <c r="J1287" s="138" t="str">
        <f>'Template-KONDISI'!H1276</f>
        <v>S</v>
      </c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137"/>
      <c r="I1288" s="137"/>
      <c r="J1288" s="138" t="str">
        <f>'Template-KONDISI'!H1277</f>
        <v>S</v>
      </c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137"/>
      <c r="I1289" s="137"/>
      <c r="J1289" s="138" t="str">
        <f>'Template-KONDISI'!H1278</f>
        <v>B</v>
      </c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137"/>
      <c r="I1290" s="137"/>
      <c r="J1290" s="138" t="str">
        <f>'Template-KONDISI'!H1279</f>
        <v>RR</v>
      </c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137"/>
      <c r="I1291" s="137"/>
      <c r="J1291" s="138" t="str">
        <f>'Template-KONDISI'!H1280</f>
        <v>RR</v>
      </c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137"/>
      <c r="I1292" s="137"/>
      <c r="J1292" s="138" t="str">
        <f>'Template-KONDISI'!H1281</f>
        <v>S</v>
      </c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137"/>
      <c r="I1293" s="137"/>
      <c r="J1293" s="138" t="str">
        <f>'Template-KONDISI'!H1282</f>
        <v>B</v>
      </c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137"/>
      <c r="I1294" s="137"/>
      <c r="J1294" s="138" t="str">
        <f>'Template-KONDISI'!H1283</f>
        <v>S</v>
      </c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137"/>
      <c r="I1295" s="137"/>
      <c r="J1295" s="138">
        <f>'Template-KONDISI'!H1284</f>
        <v>0</v>
      </c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137"/>
      <c r="I1296" s="137"/>
      <c r="J1296" s="138">
        <f>'Template-KONDISI'!H1285</f>
        <v>0</v>
      </c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137"/>
      <c r="I1297" s="137"/>
      <c r="J1297" s="138">
        <f>'Template-KONDISI'!H1286</f>
        <v>0</v>
      </c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137"/>
      <c r="I1298" s="137"/>
      <c r="J1298" s="138">
        <f>'Template-KONDISI'!H1287</f>
        <v>0</v>
      </c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137"/>
      <c r="I1299" s="137"/>
      <c r="J1299" s="138">
        <f>'Template-KONDISI'!H1288</f>
        <v>0</v>
      </c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8">
        <f>'Template-KONDISI'!H1289</f>
        <v>0</v>
      </c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8">
        <f>'Template-KONDISI'!H1290</f>
        <v>0</v>
      </c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8">
        <f>'Template-KONDISI'!H1291</f>
        <v>0</v>
      </c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8">
        <f>'Template-KONDISI'!H1292</f>
        <v>0</v>
      </c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8">
        <f>'Template-KONDISI'!H1293</f>
        <v>0</v>
      </c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8">
        <f>'Template-KONDISI'!H1294</f>
        <v>0</v>
      </c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8">
        <f>'Template-KONDISI'!H1295</f>
        <v>0</v>
      </c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8">
        <f>'Template-KONDISI'!H1296</f>
        <v>0</v>
      </c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8">
        <f>'Template-KONDISI'!H1297</f>
        <v>0</v>
      </c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8">
        <f>'Template-KONDISI'!H1298</f>
        <v>0</v>
      </c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8">
        <f>'Template-KONDISI'!H1299</f>
        <v>0</v>
      </c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/>
      <c r="C1334" s="435"/>
      <c r="D1334" s="159"/>
      <c r="E1334" s="160"/>
      <c r="F1334" s="137"/>
      <c r="G1334" s="137"/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/>
      <c r="C1335" s="435"/>
      <c r="D1335" s="159"/>
      <c r="E1335" s="160"/>
      <c r="F1335" s="137"/>
      <c r="G1335" s="137"/>
      <c r="H1335" s="137"/>
      <c r="I1335" s="137"/>
      <c r="J1335" s="137"/>
      <c r="K1335" s="436"/>
      <c r="L1335" s="436"/>
    </row>
    <row r="1336" spans="2:12" s="437" customFormat="1" ht="20.100000000000001" customHeight="1">
      <c r="B1336" s="435"/>
      <c r="C1336" s="435"/>
      <c r="D1336" s="159"/>
      <c r="E1336" s="160"/>
      <c r="F1336" s="137"/>
      <c r="G1336" s="137"/>
      <c r="H1336" s="137"/>
      <c r="I1336" s="137"/>
      <c r="J1336" s="137"/>
      <c r="K1336" s="436"/>
      <c r="L1336" s="436"/>
    </row>
    <row r="1337" spans="2:12" s="437" customFormat="1" ht="20.100000000000001" customHeight="1">
      <c r="B1337" s="435"/>
      <c r="C1337" s="435"/>
      <c r="D1337" s="159"/>
      <c r="E1337" s="160"/>
      <c r="F1337" s="137"/>
      <c r="G1337" s="137"/>
      <c r="H1337" s="137"/>
      <c r="I1337" s="137"/>
      <c r="J1337" s="137"/>
      <c r="K1337" s="436"/>
      <c r="L1337" s="436"/>
    </row>
    <row r="1338" spans="2:12" s="141" customFormat="1" ht="20.100000000000001" customHeight="1">
      <c r="B1338" s="431"/>
      <c r="C1338" s="431"/>
      <c r="D1338" s="432"/>
      <c r="E1338" s="433"/>
      <c r="F1338" s="434"/>
      <c r="G1338" s="434"/>
      <c r="H1338" s="434"/>
      <c r="I1338" s="138"/>
      <c r="J1338" s="138"/>
      <c r="K1338" s="146"/>
      <c r="L1338" s="146"/>
    </row>
    <row r="1339" spans="2:12" s="141" customFormat="1" ht="20.100000000000001" customHeight="1">
      <c r="B1339" s="142"/>
      <c r="C1339" s="142"/>
      <c r="D1339" s="143"/>
      <c r="E1339" s="144"/>
      <c r="F1339" s="145"/>
      <c r="G1339" s="145"/>
      <c r="H1339" s="145"/>
      <c r="I1339" s="138"/>
      <c r="J1339" s="138"/>
      <c r="K1339" s="146"/>
      <c r="L1339" s="146"/>
    </row>
    <row r="1340" spans="2:12" s="141" customFormat="1" ht="20.100000000000001" customHeight="1">
      <c r="B1340" s="142"/>
      <c r="C1340" s="142"/>
      <c r="D1340" s="143"/>
      <c r="E1340" s="144"/>
      <c r="F1340" s="145"/>
      <c r="G1340" s="145"/>
      <c r="H1340" s="145"/>
      <c r="I1340" s="138"/>
      <c r="J1340" s="138"/>
      <c r="K1340" s="146"/>
      <c r="L1340" s="146"/>
    </row>
    <row r="1341" spans="2:12" s="141" customFormat="1" ht="20.100000000000001" customHeight="1">
      <c r="B1341" s="142"/>
      <c r="C1341" s="142"/>
      <c r="D1341" s="143"/>
      <c r="E1341" s="144"/>
      <c r="F1341" s="145"/>
      <c r="G1341" s="145"/>
      <c r="H1341" s="145"/>
      <c r="I1341" s="138"/>
      <c r="J1341" s="138"/>
      <c r="K1341" s="146"/>
      <c r="L1341" s="146"/>
    </row>
    <row r="1342" spans="2:12" s="141" customFormat="1" ht="20.100000000000001" customHeight="1">
      <c r="B1342" s="142"/>
      <c r="C1342" s="142"/>
      <c r="D1342" s="143"/>
      <c r="E1342" s="144"/>
      <c r="F1342" s="145"/>
      <c r="G1342" s="145"/>
      <c r="H1342" s="145"/>
      <c r="I1342" s="138"/>
      <c r="J1342" s="138"/>
      <c r="K1342" s="146"/>
      <c r="L1342" s="146"/>
    </row>
    <row r="1343" spans="2:12" s="141" customFormat="1" ht="20.100000000000001" customHeight="1">
      <c r="B1343" s="142"/>
      <c r="C1343" s="142"/>
      <c r="D1343" s="143"/>
      <c r="E1343" s="144"/>
      <c r="F1343" s="145"/>
      <c r="G1343" s="145"/>
      <c r="H1343" s="145"/>
      <c r="I1343" s="138"/>
      <c r="J1343" s="138"/>
      <c r="K1343" s="146"/>
      <c r="L1343" s="146"/>
    </row>
    <row r="1344" spans="2:12" s="141" customFormat="1" ht="20.100000000000001" customHeight="1">
      <c r="B1344" s="142"/>
      <c r="C1344" s="142"/>
      <c r="D1344" s="143"/>
      <c r="E1344" s="144"/>
      <c r="F1344" s="145"/>
      <c r="G1344" s="145"/>
      <c r="H1344" s="145"/>
      <c r="I1344" s="138"/>
      <c r="J1344" s="138"/>
      <c r="K1344" s="146"/>
      <c r="L1344" s="146"/>
    </row>
    <row r="1345" spans="2:12" s="141" customFormat="1" ht="20.100000000000001" customHeight="1">
      <c r="B1345" s="142"/>
      <c r="C1345" s="142"/>
      <c r="D1345" s="143"/>
      <c r="E1345" s="144"/>
      <c r="F1345" s="145"/>
      <c r="G1345" s="145"/>
      <c r="H1345" s="145"/>
      <c r="I1345" s="138"/>
      <c r="J1345" s="138"/>
      <c r="K1345" s="146"/>
      <c r="L1345" s="146"/>
    </row>
    <row r="1346" spans="2:12" s="141" customFormat="1" ht="20.100000000000001" customHeight="1">
      <c r="B1346" s="142"/>
      <c r="C1346" s="142"/>
      <c r="D1346" s="143"/>
      <c r="E1346" s="144"/>
      <c r="F1346" s="145"/>
      <c r="G1346" s="145"/>
      <c r="H1346" s="145"/>
      <c r="I1346" s="138"/>
      <c r="J1346" s="138"/>
      <c r="K1346" s="146"/>
      <c r="L1346" s="146"/>
    </row>
    <row r="1347" spans="2:12" s="141" customFormat="1" ht="20.100000000000001" customHeight="1">
      <c r="B1347" s="142"/>
      <c r="C1347" s="142"/>
      <c r="D1347" s="143"/>
      <c r="E1347" s="144"/>
      <c r="F1347" s="145"/>
      <c r="G1347" s="145"/>
      <c r="H1347" s="145"/>
      <c r="I1347" s="138"/>
      <c r="J1347" s="138"/>
      <c r="K1347" s="146"/>
      <c r="L1347" s="146"/>
    </row>
    <row r="1348" spans="2:12" s="141" customFormat="1" ht="20.100000000000001" customHeight="1">
      <c r="B1348" s="142"/>
      <c r="C1348" s="142"/>
      <c r="D1348" s="143"/>
      <c r="E1348" s="144"/>
      <c r="F1348" s="145"/>
      <c r="G1348" s="145"/>
      <c r="H1348" s="145"/>
      <c r="I1348" s="138"/>
      <c r="J1348" s="138"/>
      <c r="K1348" s="146"/>
      <c r="L1348" s="146"/>
    </row>
    <row r="1349" spans="2:12" s="141" customFormat="1" ht="20.100000000000001" customHeight="1">
      <c r="B1349" s="142"/>
      <c r="C1349" s="142"/>
      <c r="D1349" s="143"/>
      <c r="E1349" s="144"/>
      <c r="F1349" s="145"/>
      <c r="G1349" s="145"/>
      <c r="H1349" s="145"/>
      <c r="I1349" s="138"/>
      <c r="J1349" s="138"/>
      <c r="K1349" s="146"/>
      <c r="L1349" s="146"/>
    </row>
    <row r="1350" spans="2:12" s="141" customFormat="1" ht="20.100000000000001" customHeight="1">
      <c r="B1350" s="142"/>
      <c r="C1350" s="142"/>
      <c r="D1350" s="143"/>
      <c r="E1350" s="144"/>
      <c r="F1350" s="145"/>
      <c r="G1350" s="145"/>
      <c r="H1350" s="145"/>
      <c r="I1350" s="138"/>
      <c r="J1350" s="138"/>
      <c r="K1350" s="146"/>
      <c r="L1350" s="146"/>
    </row>
    <row r="1351" spans="2:12" s="141" customFormat="1" ht="20.100000000000001" customHeight="1">
      <c r="B1351" s="142"/>
      <c r="C1351" s="142"/>
      <c r="D1351" s="143"/>
      <c r="E1351" s="144"/>
      <c r="F1351" s="145"/>
      <c r="G1351" s="145"/>
      <c r="H1351" s="145"/>
      <c r="I1351" s="138"/>
      <c r="J1351" s="138"/>
      <c r="K1351" s="146"/>
      <c r="L1351" s="146"/>
    </row>
    <row r="1352" spans="2:12" s="141" customFormat="1" ht="20.100000000000001" customHeight="1">
      <c r="B1352" s="142"/>
      <c r="C1352" s="142"/>
      <c r="D1352" s="143"/>
      <c r="E1352" s="144"/>
      <c r="F1352" s="145"/>
      <c r="G1352" s="145"/>
      <c r="H1352" s="145"/>
      <c r="I1352" s="138"/>
      <c r="J1352" s="138"/>
      <c r="K1352" s="146"/>
      <c r="L1352" s="146"/>
    </row>
    <row r="1353" spans="2:12" s="141" customFormat="1" ht="20.100000000000001" customHeight="1">
      <c r="B1353" s="142"/>
      <c r="C1353" s="142"/>
      <c r="D1353" s="143"/>
      <c r="E1353" s="144"/>
      <c r="F1353" s="145"/>
      <c r="G1353" s="145"/>
      <c r="H1353" s="145"/>
      <c r="I1353" s="138"/>
      <c r="J1353" s="138"/>
      <c r="K1353" s="146"/>
      <c r="L1353" s="146"/>
    </row>
    <row r="1354" spans="2:12" s="141" customFormat="1" ht="20.100000000000001" customHeight="1">
      <c r="B1354" s="142"/>
      <c r="C1354" s="142"/>
      <c r="D1354" s="143"/>
      <c r="E1354" s="144"/>
      <c r="F1354" s="145"/>
      <c r="G1354" s="145"/>
      <c r="H1354" s="145"/>
      <c r="I1354" s="138"/>
      <c r="J1354" s="138"/>
      <c r="K1354" s="146"/>
      <c r="L1354" s="146"/>
    </row>
    <row r="1355" spans="2:12" s="141" customFormat="1" ht="20.100000000000001" customHeight="1">
      <c r="B1355" s="142"/>
      <c r="C1355" s="142"/>
      <c r="D1355" s="143"/>
      <c r="E1355" s="144"/>
      <c r="F1355" s="145"/>
      <c r="G1355" s="145"/>
      <c r="H1355" s="145"/>
      <c r="I1355" s="138"/>
      <c r="J1355" s="138"/>
      <c r="K1355" s="146"/>
      <c r="L1355" s="146"/>
    </row>
    <row r="1356" spans="2:12" s="141" customFormat="1" ht="20.100000000000001" customHeight="1">
      <c r="B1356" s="142"/>
      <c r="C1356" s="142"/>
      <c r="D1356" s="143"/>
      <c r="E1356" s="144"/>
      <c r="F1356" s="145"/>
      <c r="G1356" s="145"/>
      <c r="H1356" s="145"/>
      <c r="I1356" s="138"/>
      <c r="J1356" s="138"/>
      <c r="K1356" s="146"/>
      <c r="L1356" s="146"/>
    </row>
    <row r="1357" spans="2:12" s="141" customFormat="1" ht="20.100000000000001" customHeight="1">
      <c r="B1357" s="142"/>
      <c r="C1357" s="142"/>
      <c r="D1357" s="143"/>
      <c r="E1357" s="144"/>
      <c r="F1357" s="145"/>
      <c r="G1357" s="145"/>
      <c r="H1357" s="145"/>
      <c r="I1357" s="138"/>
      <c r="J1357" s="138"/>
      <c r="K1357" s="146"/>
      <c r="L1357" s="146"/>
    </row>
    <row r="1358" spans="2:12" s="141" customFormat="1" ht="20.100000000000001" customHeight="1">
      <c r="B1358" s="142"/>
      <c r="C1358" s="142"/>
      <c r="D1358" s="143"/>
      <c r="E1358" s="144"/>
      <c r="F1358" s="145"/>
      <c r="G1358" s="145"/>
      <c r="H1358" s="145"/>
      <c r="I1358" s="138"/>
      <c r="J1358" s="138"/>
      <c r="K1358" s="146"/>
      <c r="L1358" s="146"/>
    </row>
    <row r="1359" spans="2:12" s="141" customFormat="1" ht="20.100000000000001" customHeight="1">
      <c r="B1359" s="142"/>
      <c r="C1359" s="142"/>
      <c r="D1359" s="143"/>
      <c r="E1359" s="144"/>
      <c r="F1359" s="145"/>
      <c r="G1359" s="145"/>
      <c r="H1359" s="145"/>
      <c r="I1359" s="138"/>
      <c r="J1359" s="138"/>
      <c r="K1359" s="146"/>
      <c r="L1359" s="146"/>
    </row>
    <row r="1360" spans="2:12" s="141" customFormat="1" ht="20.100000000000001" customHeight="1">
      <c r="B1360" s="142"/>
      <c r="C1360" s="142"/>
      <c r="D1360" s="143"/>
      <c r="E1360" s="144"/>
      <c r="F1360" s="145"/>
      <c r="G1360" s="145"/>
      <c r="H1360" s="145"/>
      <c r="I1360" s="138"/>
      <c r="J1360" s="138"/>
      <c r="K1360" s="146"/>
      <c r="L1360" s="146"/>
    </row>
    <row r="1361" spans="2:12" s="141" customFormat="1" ht="20.100000000000001" customHeight="1">
      <c r="B1361" s="142"/>
      <c r="C1361" s="142"/>
      <c r="D1361" s="143"/>
      <c r="E1361" s="144"/>
      <c r="F1361" s="145"/>
      <c r="G1361" s="145"/>
      <c r="H1361" s="145"/>
      <c r="I1361" s="138"/>
      <c r="J1361" s="138"/>
      <c r="K1361" s="146"/>
      <c r="L1361" s="146"/>
    </row>
    <row r="1362" spans="2:12" s="141" customFormat="1" ht="20.100000000000001" customHeight="1">
      <c r="B1362" s="142"/>
      <c r="C1362" s="142"/>
      <c r="D1362" s="143"/>
      <c r="E1362" s="144"/>
      <c r="F1362" s="145"/>
      <c r="G1362" s="145"/>
      <c r="H1362" s="145"/>
      <c r="I1362" s="138"/>
      <c r="J1362" s="138"/>
      <c r="K1362" s="146"/>
      <c r="L1362" s="146"/>
    </row>
    <row r="1363" spans="2:12" s="141" customFormat="1" ht="20.100000000000001" customHeight="1">
      <c r="B1363" s="142"/>
      <c r="C1363" s="142"/>
      <c r="D1363" s="143"/>
      <c r="E1363" s="144"/>
      <c r="F1363" s="145"/>
      <c r="G1363" s="145"/>
      <c r="H1363" s="145"/>
      <c r="I1363" s="138"/>
      <c r="J1363" s="138"/>
      <c r="K1363" s="146"/>
      <c r="L1363" s="146"/>
    </row>
    <row r="1364" spans="2:12" s="141" customFormat="1" ht="20.100000000000001" customHeight="1">
      <c r="B1364" s="142"/>
      <c r="C1364" s="142"/>
      <c r="D1364" s="143"/>
      <c r="E1364" s="144"/>
      <c r="F1364" s="145"/>
      <c r="G1364" s="145"/>
      <c r="H1364" s="145"/>
      <c r="I1364" s="138"/>
      <c r="J1364" s="138"/>
      <c r="K1364" s="146"/>
      <c r="L1364" s="146"/>
    </row>
    <row r="1365" spans="2:12" s="141" customFormat="1" ht="20.100000000000001" customHeight="1">
      <c r="B1365" s="142"/>
      <c r="C1365" s="142"/>
      <c r="D1365" s="143"/>
      <c r="E1365" s="144"/>
      <c r="F1365" s="145"/>
      <c r="G1365" s="145"/>
      <c r="H1365" s="145"/>
      <c r="I1365" s="138"/>
      <c r="J1365" s="138"/>
      <c r="K1365" s="146"/>
      <c r="L1365" s="146"/>
    </row>
    <row r="1366" spans="2:12" s="141" customFormat="1" ht="20.100000000000001" customHeight="1">
      <c r="B1366" s="142"/>
      <c r="C1366" s="142"/>
      <c r="D1366" s="143"/>
      <c r="E1366" s="144"/>
      <c r="F1366" s="145"/>
      <c r="G1366" s="145"/>
      <c r="H1366" s="145"/>
      <c r="I1366" s="138"/>
      <c r="J1366" s="138"/>
      <c r="K1366" s="146"/>
      <c r="L1366" s="146"/>
    </row>
    <row r="1367" spans="2:12" s="141" customFormat="1" ht="20.100000000000001" customHeight="1">
      <c r="B1367" s="142"/>
      <c r="C1367" s="142"/>
      <c r="D1367" s="143"/>
      <c r="E1367" s="144"/>
      <c r="F1367" s="145"/>
      <c r="G1367" s="145"/>
      <c r="H1367" s="145"/>
      <c r="I1367" s="138"/>
      <c r="J1367" s="138"/>
      <c r="K1367" s="146"/>
      <c r="L1367" s="146"/>
    </row>
    <row r="1368" spans="2:12" s="141" customFormat="1" ht="20.100000000000001" customHeight="1">
      <c r="B1368" s="142"/>
      <c r="C1368" s="142"/>
      <c r="D1368" s="143"/>
      <c r="E1368" s="144"/>
      <c r="F1368" s="145"/>
      <c r="G1368" s="145"/>
      <c r="H1368" s="145"/>
      <c r="I1368" s="138"/>
      <c r="J1368" s="138"/>
      <c r="K1368" s="146"/>
      <c r="L1368" s="146"/>
    </row>
    <row r="1369" spans="2:12" s="141" customFormat="1" ht="20.100000000000001" customHeight="1">
      <c r="B1369" s="142"/>
      <c r="C1369" s="142"/>
      <c r="D1369" s="143"/>
      <c r="E1369" s="144"/>
      <c r="F1369" s="145"/>
      <c r="G1369" s="145"/>
      <c r="H1369" s="145"/>
      <c r="I1369" s="138"/>
      <c r="J1369" s="138"/>
      <c r="K1369" s="146"/>
      <c r="L1369" s="146"/>
    </row>
    <row r="1370" spans="2:12" s="141" customFormat="1" ht="20.100000000000001" customHeight="1">
      <c r="B1370" s="142"/>
      <c r="C1370" s="142"/>
      <c r="D1370" s="143"/>
      <c r="E1370" s="144"/>
      <c r="F1370" s="145"/>
      <c r="G1370" s="145"/>
      <c r="H1370" s="145"/>
      <c r="I1370" s="138"/>
      <c r="J1370" s="138"/>
      <c r="K1370" s="146"/>
      <c r="L1370" s="146"/>
    </row>
    <row r="1371" spans="2:12" s="141" customFormat="1" ht="20.100000000000001" customHeight="1">
      <c r="B1371" s="142"/>
      <c r="C1371" s="142"/>
      <c r="D1371" s="143"/>
      <c r="E1371" s="144"/>
      <c r="F1371" s="145"/>
      <c r="G1371" s="145"/>
      <c r="H1371" s="145"/>
      <c r="I1371" s="138"/>
      <c r="J1371" s="138"/>
      <c r="K1371" s="146"/>
      <c r="L1371" s="146"/>
    </row>
    <row r="1372" spans="2:12" s="141" customFormat="1" ht="20.100000000000001" customHeight="1">
      <c r="B1372" s="142"/>
      <c r="C1372" s="142"/>
      <c r="D1372" s="143"/>
      <c r="E1372" s="144"/>
      <c r="F1372" s="145"/>
      <c r="G1372" s="145"/>
      <c r="H1372" s="145"/>
      <c r="I1372" s="138"/>
      <c r="J1372" s="138"/>
      <c r="K1372" s="146"/>
      <c r="L1372" s="146"/>
    </row>
    <row r="1373" spans="2:12" s="141" customFormat="1" ht="20.100000000000001" customHeight="1">
      <c r="B1373" s="142"/>
      <c r="C1373" s="142"/>
      <c r="D1373" s="143"/>
      <c r="E1373" s="144"/>
      <c r="F1373" s="145"/>
      <c r="G1373" s="145"/>
      <c r="H1373" s="145"/>
      <c r="I1373" s="138"/>
      <c r="J1373" s="138"/>
      <c r="K1373" s="146"/>
      <c r="L1373" s="146"/>
    </row>
    <row r="1374" spans="2:12" s="141" customFormat="1" ht="20.100000000000001" customHeight="1">
      <c r="B1374" s="142"/>
      <c r="C1374" s="142"/>
      <c r="D1374" s="143"/>
      <c r="E1374" s="144"/>
      <c r="F1374" s="145"/>
      <c r="G1374" s="145"/>
      <c r="H1374" s="145"/>
      <c r="I1374" s="138"/>
      <c r="J1374" s="138"/>
      <c r="K1374" s="146"/>
      <c r="L1374" s="146"/>
    </row>
    <row r="1375" spans="2:12" s="141" customFormat="1" ht="20.100000000000001" customHeight="1">
      <c r="B1375" s="142"/>
      <c r="C1375" s="142"/>
      <c r="D1375" s="143"/>
      <c r="E1375" s="144"/>
      <c r="F1375" s="145"/>
      <c r="G1375" s="145"/>
      <c r="H1375" s="145"/>
      <c r="I1375" s="138"/>
      <c r="J1375" s="138"/>
      <c r="K1375" s="146"/>
      <c r="L1375" s="146"/>
    </row>
    <row r="1376" spans="2:12" s="141" customFormat="1" ht="20.100000000000001" customHeight="1">
      <c r="B1376" s="142"/>
      <c r="C1376" s="142"/>
      <c r="D1376" s="143"/>
      <c r="E1376" s="144"/>
      <c r="F1376" s="145"/>
      <c r="G1376" s="145"/>
      <c r="H1376" s="145"/>
      <c r="I1376" s="138"/>
      <c r="J1376" s="138"/>
      <c r="K1376" s="146"/>
      <c r="L1376" s="146"/>
    </row>
    <row r="1377" spans="2:12" s="141" customFormat="1" ht="20.100000000000001" customHeight="1">
      <c r="B1377" s="142"/>
      <c r="C1377" s="142"/>
      <c r="D1377" s="143"/>
      <c r="E1377" s="144"/>
      <c r="F1377" s="145"/>
      <c r="G1377" s="145"/>
      <c r="H1377" s="145"/>
      <c r="I1377" s="138"/>
      <c r="J1377" s="138"/>
      <c r="K1377" s="146"/>
      <c r="L1377" s="146"/>
    </row>
    <row r="1378" spans="2:12" s="141" customFormat="1" ht="20.100000000000001" customHeight="1">
      <c r="B1378" s="142"/>
      <c r="C1378" s="142"/>
      <c r="D1378" s="143"/>
      <c r="E1378" s="144"/>
      <c r="F1378" s="145"/>
      <c r="G1378" s="145"/>
      <c r="H1378" s="145"/>
      <c r="I1378" s="138"/>
      <c r="J1378" s="138"/>
      <c r="K1378" s="146"/>
      <c r="L1378" s="146"/>
    </row>
    <row r="1379" spans="2:12" s="141" customFormat="1" ht="20.100000000000001" customHeight="1">
      <c r="B1379" s="142"/>
      <c r="C1379" s="142"/>
      <c r="D1379" s="143"/>
      <c r="E1379" s="144"/>
      <c r="F1379" s="145"/>
      <c r="G1379" s="145"/>
      <c r="H1379" s="145"/>
      <c r="I1379" s="138"/>
      <c r="J1379" s="138"/>
      <c r="K1379" s="146"/>
      <c r="L1379" s="146"/>
    </row>
    <row r="1380" spans="2:12" s="141" customFormat="1" ht="20.100000000000001" customHeight="1">
      <c r="B1380" s="142"/>
      <c r="C1380" s="142"/>
      <c r="D1380" s="143"/>
      <c r="E1380" s="144"/>
      <c r="F1380" s="145"/>
      <c r="G1380" s="145"/>
      <c r="H1380" s="145"/>
      <c r="I1380" s="138"/>
      <c r="J1380" s="138"/>
      <c r="K1380" s="146"/>
      <c r="L1380" s="146"/>
    </row>
    <row r="1381" spans="2:12" s="141" customFormat="1" ht="20.100000000000001" customHeight="1">
      <c r="B1381" s="142"/>
      <c r="C1381" s="142"/>
      <c r="D1381" s="143"/>
      <c r="E1381" s="144"/>
      <c r="F1381" s="145"/>
      <c r="G1381" s="145"/>
      <c r="H1381" s="145"/>
      <c r="I1381" s="138"/>
      <c r="J1381" s="138"/>
      <c r="K1381" s="146"/>
      <c r="L1381" s="146"/>
    </row>
    <row r="1382" spans="2:12" s="141" customFormat="1" ht="20.100000000000001" customHeight="1">
      <c r="B1382" s="142"/>
      <c r="C1382" s="142"/>
      <c r="D1382" s="143"/>
      <c r="E1382" s="144"/>
      <c r="F1382" s="145"/>
      <c r="G1382" s="145"/>
      <c r="H1382" s="145"/>
      <c r="I1382" s="138"/>
      <c r="J1382" s="138"/>
      <c r="K1382" s="146"/>
      <c r="L1382" s="146"/>
    </row>
    <row r="1383" spans="2:12" s="141" customFormat="1" ht="20.100000000000001" customHeight="1">
      <c r="B1383" s="142"/>
      <c r="C1383" s="142"/>
      <c r="D1383" s="143"/>
      <c r="E1383" s="144"/>
      <c r="F1383" s="145"/>
      <c r="G1383" s="145"/>
      <c r="H1383" s="145"/>
      <c r="I1383" s="138"/>
      <c r="J1383" s="138"/>
      <c r="K1383" s="146"/>
      <c r="L1383" s="146"/>
    </row>
    <row r="1384" spans="2:12" s="141" customFormat="1" ht="20.100000000000001" customHeight="1">
      <c r="B1384" s="142"/>
      <c r="C1384" s="142"/>
      <c r="D1384" s="143"/>
      <c r="E1384" s="144"/>
      <c r="F1384" s="145"/>
      <c r="G1384" s="145"/>
      <c r="H1384" s="145"/>
      <c r="I1384" s="138"/>
      <c r="J1384" s="138"/>
      <c r="K1384" s="146"/>
      <c r="L1384" s="146"/>
    </row>
    <row r="1385" spans="2:12" s="141" customFormat="1" ht="20.100000000000001" customHeight="1">
      <c r="B1385" s="142"/>
      <c r="C1385" s="142"/>
      <c r="D1385" s="143"/>
      <c r="E1385" s="144"/>
      <c r="F1385" s="145"/>
      <c r="G1385" s="145"/>
      <c r="H1385" s="145"/>
      <c r="I1385" s="138"/>
      <c r="J1385" s="138"/>
      <c r="K1385" s="146"/>
      <c r="L1385" s="146"/>
    </row>
    <row r="1386" spans="2:12" s="141" customFormat="1" ht="20.100000000000001" customHeight="1">
      <c r="B1386" s="142"/>
      <c r="C1386" s="142"/>
      <c r="D1386" s="143"/>
      <c r="E1386" s="144"/>
      <c r="F1386" s="145"/>
      <c r="G1386" s="145"/>
      <c r="H1386" s="145"/>
      <c r="I1386" s="138"/>
      <c r="J1386" s="138"/>
      <c r="K1386" s="146"/>
      <c r="L1386" s="146"/>
    </row>
    <row r="1387" spans="2:12" s="141" customFormat="1" ht="20.100000000000001" customHeight="1">
      <c r="B1387" s="142"/>
      <c r="C1387" s="142"/>
      <c r="D1387" s="143"/>
      <c r="E1387" s="144"/>
      <c r="F1387" s="145"/>
      <c r="G1387" s="145"/>
      <c r="H1387" s="145"/>
      <c r="I1387" s="138"/>
      <c r="J1387" s="138"/>
      <c r="K1387" s="146"/>
      <c r="L1387" s="146"/>
    </row>
    <row r="1388" spans="2:12" s="141" customFormat="1" ht="20.100000000000001" customHeight="1">
      <c r="B1388" s="142"/>
      <c r="C1388" s="142"/>
      <c r="D1388" s="143"/>
      <c r="E1388" s="144"/>
      <c r="F1388" s="145"/>
      <c r="G1388" s="145"/>
      <c r="H1388" s="145"/>
      <c r="I1388" s="138"/>
      <c r="J1388" s="138"/>
      <c r="K1388" s="146"/>
      <c r="L1388" s="146"/>
    </row>
    <row r="1389" spans="2:12" s="141" customFormat="1" ht="20.100000000000001" customHeight="1">
      <c r="B1389" s="142"/>
      <c r="C1389" s="142"/>
      <c r="D1389" s="143"/>
      <c r="E1389" s="144"/>
      <c r="F1389" s="145"/>
      <c r="G1389" s="145"/>
      <c r="H1389" s="145"/>
      <c r="I1389" s="138"/>
      <c r="J1389" s="138"/>
      <c r="K1389" s="146"/>
      <c r="L1389" s="146"/>
    </row>
    <row r="1390" spans="2:12" s="141" customFormat="1" ht="20.100000000000001" customHeight="1">
      <c r="B1390" s="142"/>
      <c r="C1390" s="142"/>
      <c r="D1390" s="143"/>
      <c r="E1390" s="144"/>
      <c r="F1390" s="145"/>
      <c r="G1390" s="145"/>
      <c r="H1390" s="145"/>
      <c r="I1390" s="138"/>
      <c r="J1390" s="138"/>
      <c r="K1390" s="146"/>
      <c r="L1390" s="146"/>
    </row>
    <row r="1391" spans="2:12" s="141" customFormat="1" ht="20.100000000000001" customHeight="1">
      <c r="B1391" s="142"/>
      <c r="C1391" s="142"/>
      <c r="D1391" s="143"/>
      <c r="E1391" s="144"/>
      <c r="F1391" s="145"/>
      <c r="G1391" s="145"/>
      <c r="H1391" s="145"/>
      <c r="I1391" s="138"/>
      <c r="J1391" s="138"/>
      <c r="K1391" s="146"/>
      <c r="L1391" s="146"/>
    </row>
    <row r="1392" spans="2:12" s="141" customFormat="1" ht="20.100000000000001" customHeight="1">
      <c r="B1392" s="142"/>
      <c r="C1392" s="142"/>
      <c r="D1392" s="143"/>
      <c r="E1392" s="144"/>
      <c r="F1392" s="145"/>
      <c r="G1392" s="145"/>
      <c r="H1392" s="145"/>
      <c r="I1392" s="138"/>
      <c r="J1392" s="138"/>
      <c r="K1392" s="146"/>
      <c r="L1392" s="146"/>
    </row>
    <row r="1393" spans="1:12" s="141" customFormat="1" ht="20.100000000000001" customHeight="1">
      <c r="B1393" s="142"/>
      <c r="C1393" s="142"/>
      <c r="D1393" s="143"/>
      <c r="E1393" s="144"/>
      <c r="F1393" s="145"/>
      <c r="G1393" s="145"/>
      <c r="H1393" s="145"/>
      <c r="I1393" s="138"/>
      <c r="J1393" s="138"/>
      <c r="K1393" s="146"/>
      <c r="L1393" s="146"/>
    </row>
    <row r="1394" spans="1:12" s="141" customFormat="1" ht="20.100000000000001" customHeight="1">
      <c r="B1394" s="142"/>
      <c r="C1394" s="142"/>
      <c r="D1394" s="143"/>
      <c r="E1394" s="144"/>
      <c r="F1394" s="145"/>
      <c r="G1394" s="145"/>
      <c r="H1394" s="145"/>
      <c r="I1394" s="138"/>
      <c r="J1394" s="138"/>
      <c r="K1394" s="146"/>
      <c r="L1394" s="146"/>
    </row>
    <row r="1395" spans="1:12" s="141" customFormat="1" ht="20.100000000000001" customHeight="1">
      <c r="B1395" s="142"/>
      <c r="C1395" s="142"/>
      <c r="D1395" s="143"/>
      <c r="E1395" s="144"/>
      <c r="F1395" s="145"/>
      <c r="G1395" s="145"/>
      <c r="H1395" s="145"/>
      <c r="I1395" s="138"/>
      <c r="J1395" s="138"/>
      <c r="K1395" s="146"/>
      <c r="L1395" s="146"/>
    </row>
    <row r="1396" spans="1:12" s="141" customFormat="1" ht="20.100000000000001" customHeight="1">
      <c r="B1396" s="142"/>
      <c r="C1396" s="142"/>
      <c r="D1396" s="143"/>
      <c r="E1396" s="144"/>
      <c r="F1396" s="145"/>
      <c r="G1396" s="145"/>
      <c r="H1396" s="145"/>
      <c r="I1396" s="138"/>
      <c r="J1396" s="138"/>
      <c r="K1396" s="146"/>
      <c r="L1396" s="146"/>
    </row>
    <row r="1397" spans="1:12" s="141" customFormat="1" ht="20.100000000000001" customHeight="1">
      <c r="B1397" s="142"/>
      <c r="C1397" s="142"/>
      <c r="D1397" s="143"/>
      <c r="E1397" s="144"/>
      <c r="F1397" s="145"/>
      <c r="G1397" s="145"/>
      <c r="H1397" s="145"/>
      <c r="I1397" s="138"/>
      <c r="J1397" s="138"/>
      <c r="K1397" s="146"/>
      <c r="L1397" s="146"/>
    </row>
    <row r="1398" spans="1:12" s="141" customFormat="1" ht="20.100000000000001" customHeight="1">
      <c r="B1398" s="142"/>
      <c r="C1398" s="142"/>
      <c r="D1398" s="143"/>
      <c r="E1398" s="144"/>
      <c r="F1398" s="145"/>
      <c r="G1398" s="145"/>
      <c r="H1398" s="145"/>
      <c r="I1398" s="138"/>
      <c r="J1398" s="138"/>
      <c r="K1398" s="146"/>
      <c r="L1398" s="146"/>
    </row>
    <row r="1399" spans="1:12" s="141" customFormat="1" ht="20.100000000000001" customHeight="1">
      <c r="B1399" s="142"/>
      <c r="C1399" s="142"/>
      <c r="D1399" s="143"/>
      <c r="E1399" s="144"/>
      <c r="F1399" s="145"/>
      <c r="G1399" s="145"/>
      <c r="H1399" s="145"/>
      <c r="I1399" s="138"/>
      <c r="J1399" s="138"/>
      <c r="K1399" s="146"/>
      <c r="L1399" s="146"/>
    </row>
    <row r="1400" spans="1:12" s="141" customFormat="1" ht="20.100000000000001" customHeight="1">
      <c r="B1400" s="142"/>
      <c r="C1400" s="142"/>
      <c r="D1400" s="143"/>
      <c r="E1400" s="144"/>
      <c r="F1400" s="145"/>
      <c r="G1400" s="145"/>
      <c r="H1400" s="145"/>
      <c r="I1400" s="138"/>
      <c r="J1400" s="138"/>
      <c r="K1400" s="146"/>
      <c r="L1400" s="146"/>
    </row>
    <row r="1401" spans="1:12" s="141" customFormat="1" ht="20.100000000000001" customHeight="1">
      <c r="B1401" s="142"/>
      <c r="C1401" s="142"/>
      <c r="D1401" s="143"/>
      <c r="E1401" s="144"/>
      <c r="F1401" s="145"/>
      <c r="G1401" s="145"/>
      <c r="H1401" s="145"/>
      <c r="I1401" s="138"/>
      <c r="J1401" s="138"/>
      <c r="K1401" s="146"/>
      <c r="L1401" s="146"/>
    </row>
    <row r="1402" spans="1:12" s="141" customFormat="1" ht="20.100000000000001" customHeight="1">
      <c r="B1402" s="142"/>
      <c r="C1402" s="142"/>
      <c r="D1402" s="143"/>
      <c r="E1402" s="144"/>
      <c r="F1402" s="145"/>
      <c r="G1402" s="145"/>
      <c r="H1402" s="145"/>
      <c r="I1402" s="138"/>
      <c r="J1402" s="138"/>
      <c r="K1402" s="146"/>
      <c r="L1402" s="146"/>
    </row>
    <row r="1403" spans="1:12" s="141" customFormat="1" ht="20.100000000000001" customHeight="1">
      <c r="B1403" s="142"/>
      <c r="C1403" s="142"/>
      <c r="D1403" s="143"/>
      <c r="E1403" s="144"/>
      <c r="F1403" s="145"/>
      <c r="G1403" s="145"/>
      <c r="H1403" s="145"/>
      <c r="I1403" s="138"/>
      <c r="J1403" s="138"/>
      <c r="K1403" s="146"/>
      <c r="L1403" s="146"/>
    </row>
    <row r="1404" spans="1:12" s="141" customFormat="1" ht="20.100000000000001" customHeight="1">
      <c r="B1404" s="142"/>
      <c r="C1404" s="142"/>
      <c r="D1404" s="143"/>
      <c r="E1404" s="144"/>
      <c r="F1404" s="145"/>
      <c r="G1404" s="145"/>
      <c r="H1404" s="145"/>
      <c r="I1404" s="138"/>
      <c r="J1404" s="138"/>
      <c r="K1404" s="146"/>
      <c r="L1404" s="146"/>
    </row>
    <row r="1405" spans="1:12" s="141" customFormat="1" ht="20.100000000000001" customHeight="1">
      <c r="B1405" s="142"/>
      <c r="C1405" s="142"/>
      <c r="D1405" s="143"/>
      <c r="E1405" s="144"/>
      <c r="F1405" s="145"/>
      <c r="G1405" s="145"/>
      <c r="H1405" s="145"/>
      <c r="I1405" s="138"/>
      <c r="J1405" s="138"/>
      <c r="K1405" s="146"/>
      <c r="L1405" s="146"/>
    </row>
    <row r="1406" spans="1:12" s="141" customFormat="1" ht="20.100000000000001" customHeight="1">
      <c r="A1406" s="213"/>
      <c r="B1406" s="142"/>
      <c r="C1406" s="142"/>
      <c r="D1406" s="143"/>
      <c r="E1406" s="144"/>
      <c r="F1406" s="145"/>
      <c r="G1406" s="145"/>
      <c r="H1406" s="145"/>
      <c r="I1406" s="138"/>
      <c r="J1406" s="138"/>
      <c r="K1406" s="146"/>
      <c r="L1406" s="146"/>
    </row>
    <row r="1407" spans="1:12" s="141" customFormat="1" ht="20.100000000000001" customHeight="1">
      <c r="A1407" s="213"/>
      <c r="B1407" s="142"/>
      <c r="C1407" s="142"/>
      <c r="D1407" s="143"/>
      <c r="E1407" s="144"/>
      <c r="F1407" s="145"/>
      <c r="G1407" s="145"/>
      <c r="H1407" s="145"/>
      <c r="I1407" s="138"/>
      <c r="J1407" s="138"/>
      <c r="K1407" s="146"/>
      <c r="L1407" s="146"/>
    </row>
    <row r="1408" spans="1:12" s="141" customFormat="1" ht="20.100000000000001" customHeight="1">
      <c r="A1408" s="213"/>
      <c r="B1408" s="142"/>
      <c r="C1408" s="142"/>
      <c r="D1408" s="143"/>
      <c r="E1408" s="144"/>
      <c r="F1408" s="145"/>
      <c r="G1408" s="145"/>
      <c r="H1408" s="145"/>
      <c r="I1408" s="138"/>
      <c r="J1408" s="138"/>
      <c r="K1408" s="146"/>
      <c r="L1408" s="146"/>
    </row>
    <row r="1409" spans="1:12" s="141" customFormat="1" ht="20.100000000000001" customHeight="1">
      <c r="A1409" s="213"/>
      <c r="B1409" s="142"/>
      <c r="C1409" s="142"/>
      <c r="D1409" s="143"/>
      <c r="E1409" s="144"/>
      <c r="F1409" s="145"/>
      <c r="G1409" s="145"/>
      <c r="H1409" s="145"/>
      <c r="I1409" s="138"/>
      <c r="J1409" s="138"/>
      <c r="K1409" s="146"/>
      <c r="L1409" s="146"/>
    </row>
    <row r="1410" spans="1:12" s="141" customFormat="1" ht="20.100000000000001" customHeight="1">
      <c r="A1410" s="213"/>
      <c r="B1410" s="142"/>
      <c r="C1410" s="142"/>
      <c r="D1410" s="143"/>
      <c r="E1410" s="144"/>
      <c r="F1410" s="145"/>
      <c r="G1410" s="145"/>
      <c r="H1410" s="145"/>
      <c r="I1410" s="138"/>
      <c r="J1410" s="138"/>
      <c r="K1410" s="146"/>
      <c r="L1410" s="146"/>
    </row>
    <row r="1411" spans="1:12" s="141" customFormat="1" ht="20.100000000000001" customHeight="1">
      <c r="A1411" s="213"/>
      <c r="B1411" s="142"/>
      <c r="C1411" s="142"/>
      <c r="D1411" s="143"/>
      <c r="E1411" s="144"/>
      <c r="F1411" s="145"/>
      <c r="G1411" s="145"/>
      <c r="H1411" s="145"/>
      <c r="I1411" s="138"/>
      <c r="J1411" s="138"/>
      <c r="K1411" s="146"/>
      <c r="L1411" s="146"/>
    </row>
    <row r="1412" spans="1:12" s="141" customFormat="1" ht="20.100000000000001" customHeight="1">
      <c r="A1412" s="213"/>
      <c r="B1412" s="142"/>
      <c r="C1412" s="142"/>
      <c r="D1412" s="143"/>
      <c r="E1412" s="144"/>
      <c r="F1412" s="145"/>
      <c r="G1412" s="145"/>
      <c r="H1412" s="145"/>
      <c r="I1412" s="138"/>
      <c r="J1412" s="138"/>
      <c r="K1412" s="146"/>
      <c r="L1412" s="146"/>
    </row>
    <row r="1413" spans="1:12" s="141" customFormat="1" ht="20.100000000000001" customHeight="1">
      <c r="A1413" s="213"/>
      <c r="B1413" s="142"/>
      <c r="C1413" s="142"/>
      <c r="D1413" s="143"/>
      <c r="E1413" s="144"/>
      <c r="F1413" s="145"/>
      <c r="G1413" s="145"/>
      <c r="H1413" s="145"/>
      <c r="I1413" s="138"/>
      <c r="J1413" s="138"/>
      <c r="K1413" s="146"/>
      <c r="L1413" s="146"/>
    </row>
    <row r="1414" spans="1:12" s="141" customFormat="1" ht="20.100000000000001" customHeight="1">
      <c r="A1414" s="213"/>
      <c r="B1414" s="142"/>
      <c r="C1414" s="142"/>
      <c r="D1414" s="143"/>
      <c r="E1414" s="144"/>
      <c r="F1414" s="145"/>
      <c r="G1414" s="145"/>
      <c r="H1414" s="145"/>
      <c r="I1414" s="138"/>
      <c r="J1414" s="138"/>
      <c r="K1414" s="146"/>
      <c r="L1414" s="146"/>
    </row>
    <row r="1415" spans="1:12" s="141" customFormat="1" ht="20.100000000000001" customHeight="1">
      <c r="A1415" s="213"/>
      <c r="B1415" s="142"/>
      <c r="C1415" s="142"/>
      <c r="D1415" s="143"/>
      <c r="E1415" s="144"/>
      <c r="F1415" s="145"/>
      <c r="G1415" s="145"/>
      <c r="H1415" s="145"/>
      <c r="I1415" s="138"/>
      <c r="J1415" s="138"/>
      <c r="K1415" s="146"/>
      <c r="L1415" s="146"/>
    </row>
    <row r="1416" spans="1:12" s="141" customFormat="1" ht="20.100000000000001" customHeight="1">
      <c r="A1416" s="213"/>
      <c r="B1416" s="142"/>
      <c r="C1416" s="142"/>
      <c r="D1416" s="143"/>
      <c r="E1416" s="144"/>
      <c r="F1416" s="145"/>
      <c r="G1416" s="145"/>
      <c r="H1416" s="145"/>
      <c r="I1416" s="138"/>
      <c r="J1416" s="138"/>
      <c r="K1416" s="146"/>
      <c r="L1416" s="146"/>
    </row>
    <row r="1417" spans="1:12" s="141" customFormat="1" ht="20.100000000000001" customHeight="1">
      <c r="A1417" s="213"/>
      <c r="B1417" s="142"/>
      <c r="C1417" s="142"/>
      <c r="D1417" s="143"/>
      <c r="E1417" s="144"/>
      <c r="F1417" s="145"/>
      <c r="G1417" s="145"/>
      <c r="H1417" s="145"/>
      <c r="I1417" s="138"/>
      <c r="J1417" s="138"/>
      <c r="K1417" s="146"/>
      <c r="L1417" s="146"/>
    </row>
    <row r="1418" spans="1:12" s="141" customFormat="1" ht="20.100000000000001" customHeight="1">
      <c r="A1418" s="213"/>
      <c r="B1418" s="142"/>
      <c r="C1418" s="142"/>
      <c r="D1418" s="143"/>
      <c r="E1418" s="144"/>
      <c r="F1418" s="145"/>
      <c r="G1418" s="145"/>
      <c r="H1418" s="145"/>
      <c r="I1418" s="138"/>
      <c r="J1418" s="138"/>
      <c r="K1418" s="146"/>
      <c r="L1418" s="146"/>
    </row>
    <row r="1419" spans="1:12" s="141" customFormat="1" ht="20.100000000000001" customHeight="1">
      <c r="A1419" s="213"/>
      <c r="B1419" s="142"/>
      <c r="C1419" s="142"/>
      <c r="D1419" s="143"/>
      <c r="E1419" s="144"/>
      <c r="F1419" s="145"/>
      <c r="G1419" s="145"/>
      <c r="H1419" s="145"/>
      <c r="I1419" s="138"/>
      <c r="J1419" s="138"/>
      <c r="K1419" s="146"/>
      <c r="L1419" s="146"/>
    </row>
    <row r="1420" spans="1:12" s="141" customFormat="1" ht="20.100000000000001" customHeight="1">
      <c r="A1420" s="213"/>
      <c r="B1420" s="142"/>
      <c r="C1420" s="142"/>
      <c r="D1420" s="143"/>
      <c r="E1420" s="144"/>
      <c r="F1420" s="145"/>
      <c r="G1420" s="145"/>
      <c r="H1420" s="145"/>
      <c r="I1420" s="138"/>
      <c r="J1420" s="138"/>
      <c r="K1420" s="146"/>
      <c r="L1420" s="146"/>
    </row>
    <row r="1421" spans="1:12" s="141" customFormat="1" ht="20.100000000000001" customHeight="1">
      <c r="A1421" s="213"/>
      <c r="B1421" s="142"/>
      <c r="C1421" s="142"/>
      <c r="D1421" s="143"/>
      <c r="E1421" s="144"/>
      <c r="F1421" s="145"/>
      <c r="G1421" s="145"/>
      <c r="H1421" s="145"/>
      <c r="I1421" s="138"/>
      <c r="J1421" s="138"/>
      <c r="K1421" s="146"/>
      <c r="L1421" s="146"/>
    </row>
    <row r="1422" spans="1:12" s="141" customFormat="1" ht="20.100000000000001" customHeight="1">
      <c r="A1422" s="213"/>
      <c r="B1422" s="142"/>
      <c r="C1422" s="142"/>
      <c r="D1422" s="143"/>
      <c r="E1422" s="144"/>
      <c r="F1422" s="145"/>
      <c r="G1422" s="145"/>
      <c r="H1422" s="145"/>
      <c r="I1422" s="138"/>
      <c r="J1422" s="138"/>
      <c r="K1422" s="146"/>
      <c r="L1422" s="146"/>
    </row>
    <row r="1423" spans="1:12" s="141" customFormat="1" ht="20.100000000000001" customHeight="1">
      <c r="A1423" s="213"/>
      <c r="B1423" s="142"/>
      <c r="C1423" s="142"/>
      <c r="D1423" s="143"/>
      <c r="E1423" s="144"/>
      <c r="F1423" s="145"/>
      <c r="G1423" s="145"/>
      <c r="H1423" s="145"/>
      <c r="I1423" s="138"/>
      <c r="J1423" s="138"/>
      <c r="K1423" s="146"/>
      <c r="L1423" s="146"/>
    </row>
    <row r="1424" spans="1:12" s="141" customFormat="1" ht="20.100000000000001" customHeight="1">
      <c r="A1424" s="213"/>
      <c r="B1424" s="142"/>
      <c r="C1424" s="142"/>
      <c r="D1424" s="143"/>
      <c r="E1424" s="144"/>
      <c r="F1424" s="145"/>
      <c r="G1424" s="145"/>
      <c r="H1424" s="145"/>
      <c r="I1424" s="138"/>
      <c r="J1424" s="138"/>
      <c r="K1424" s="146"/>
      <c r="L1424" s="146"/>
    </row>
    <row r="1425" spans="1:12" s="141" customFormat="1" ht="20.100000000000001" customHeight="1">
      <c r="A1425" s="213"/>
      <c r="B1425" s="142"/>
      <c r="C1425" s="142"/>
      <c r="D1425" s="143"/>
      <c r="E1425" s="144"/>
      <c r="F1425" s="145"/>
      <c r="G1425" s="145"/>
      <c r="H1425" s="145"/>
      <c r="I1425" s="138"/>
      <c r="J1425" s="138"/>
      <c r="K1425" s="146"/>
      <c r="L1425" s="146"/>
    </row>
    <row r="1426" spans="1:12" s="141" customFormat="1" ht="20.100000000000001" customHeight="1">
      <c r="A1426" s="213"/>
      <c r="B1426" s="142"/>
      <c r="C1426" s="142"/>
      <c r="D1426" s="143"/>
      <c r="E1426" s="144"/>
      <c r="F1426" s="145"/>
      <c r="G1426" s="145"/>
      <c r="H1426" s="145"/>
      <c r="I1426" s="138"/>
      <c r="J1426" s="138"/>
      <c r="K1426" s="146"/>
      <c r="L1426" s="146"/>
    </row>
    <row r="1427" spans="1:12" s="141" customFormat="1" ht="20.100000000000001" customHeight="1">
      <c r="A1427" s="213"/>
      <c r="B1427" s="142"/>
      <c r="C1427" s="142"/>
      <c r="D1427" s="143"/>
      <c r="E1427" s="144"/>
      <c r="F1427" s="145"/>
      <c r="G1427" s="145"/>
      <c r="H1427" s="145"/>
      <c r="I1427" s="138"/>
      <c r="J1427" s="138"/>
      <c r="K1427" s="146"/>
      <c r="L1427" s="146"/>
    </row>
    <row r="1428" spans="1:12" s="141" customFormat="1" ht="20.100000000000001" customHeight="1">
      <c r="A1428" s="213"/>
      <c r="B1428" s="142"/>
      <c r="C1428" s="142"/>
      <c r="D1428" s="143"/>
      <c r="E1428" s="144"/>
      <c r="F1428" s="145"/>
      <c r="G1428" s="145"/>
      <c r="H1428" s="145"/>
      <c r="I1428" s="138"/>
      <c r="J1428" s="138"/>
      <c r="K1428" s="146"/>
      <c r="L1428" s="146"/>
    </row>
    <row r="1429" spans="1:12" s="141" customFormat="1" ht="20.100000000000001" customHeight="1">
      <c r="A1429" s="213"/>
      <c r="B1429" s="142"/>
      <c r="C1429" s="142"/>
      <c r="D1429" s="143"/>
      <c r="E1429" s="144"/>
      <c r="F1429" s="145"/>
      <c r="G1429" s="145"/>
      <c r="H1429" s="145"/>
      <c r="I1429" s="138"/>
      <c r="J1429" s="138"/>
      <c r="K1429" s="146"/>
      <c r="L1429" s="146"/>
    </row>
    <row r="1430" spans="1:12" s="141" customFormat="1" ht="20.100000000000001" customHeight="1">
      <c r="A1430" s="213"/>
      <c r="B1430" s="142"/>
      <c r="C1430" s="142"/>
      <c r="D1430" s="143"/>
      <c r="E1430" s="144"/>
      <c r="F1430" s="145"/>
      <c r="G1430" s="145"/>
      <c r="H1430" s="145"/>
      <c r="I1430" s="138"/>
      <c r="J1430" s="138"/>
      <c r="K1430" s="146"/>
      <c r="L1430" s="146"/>
    </row>
    <row r="1431" spans="1:12" s="141" customFormat="1" ht="20.100000000000001" customHeight="1">
      <c r="A1431" s="213"/>
      <c r="B1431" s="142"/>
      <c r="C1431" s="142"/>
      <c r="D1431" s="143"/>
      <c r="E1431" s="144"/>
      <c r="F1431" s="145"/>
      <c r="G1431" s="145"/>
      <c r="H1431" s="145"/>
      <c r="I1431" s="138"/>
      <c r="J1431" s="138"/>
      <c r="K1431" s="146"/>
      <c r="L1431" s="146"/>
    </row>
    <row r="1432" spans="1:12" s="141" customFormat="1" ht="20.100000000000001" customHeight="1">
      <c r="A1432" s="213"/>
      <c r="B1432" s="142"/>
      <c r="C1432" s="142"/>
      <c r="D1432" s="143"/>
      <c r="E1432" s="144"/>
      <c r="F1432" s="145"/>
      <c r="G1432" s="145"/>
      <c r="H1432" s="145"/>
      <c r="I1432" s="138"/>
      <c r="J1432" s="138"/>
      <c r="K1432" s="146"/>
      <c r="L1432" s="146"/>
    </row>
    <row r="1433" spans="1:12" s="141" customFormat="1" ht="20.100000000000001" customHeight="1">
      <c r="A1433" s="213"/>
      <c r="B1433" s="142"/>
      <c r="C1433" s="142"/>
      <c r="D1433" s="143"/>
      <c r="E1433" s="144"/>
      <c r="F1433" s="145"/>
      <c r="G1433" s="145"/>
      <c r="H1433" s="145"/>
      <c r="I1433" s="138"/>
      <c r="J1433" s="138"/>
      <c r="K1433" s="146"/>
      <c r="L1433" s="146"/>
    </row>
    <row r="1434" spans="1:12" s="141" customFormat="1" ht="20.100000000000001" customHeight="1">
      <c r="A1434" s="213"/>
      <c r="B1434" s="142"/>
      <c r="C1434" s="142"/>
      <c r="D1434" s="143"/>
      <c r="E1434" s="144"/>
      <c r="F1434" s="145"/>
      <c r="G1434" s="145"/>
      <c r="H1434" s="145"/>
      <c r="I1434" s="138"/>
      <c r="J1434" s="138"/>
      <c r="K1434" s="146"/>
      <c r="L1434" s="146"/>
    </row>
    <row r="1435" spans="1:12" s="141" customFormat="1" ht="20.100000000000001" customHeight="1">
      <c r="A1435" s="213"/>
      <c r="B1435" s="142"/>
      <c r="C1435" s="142"/>
      <c r="D1435" s="143"/>
      <c r="E1435" s="144"/>
      <c r="F1435" s="145"/>
      <c r="G1435" s="145"/>
      <c r="H1435" s="145"/>
      <c r="I1435" s="138"/>
      <c r="J1435" s="138"/>
      <c r="K1435" s="146"/>
      <c r="L1435" s="146"/>
    </row>
    <row r="1436" spans="1:12" s="141" customFormat="1" ht="20.100000000000001" customHeight="1">
      <c r="A1436" s="213"/>
      <c r="B1436" s="142"/>
      <c r="C1436" s="142"/>
      <c r="D1436" s="143"/>
      <c r="E1436" s="144"/>
      <c r="F1436" s="145"/>
      <c r="G1436" s="145"/>
      <c r="H1436" s="145"/>
      <c r="I1436" s="138"/>
      <c r="J1436" s="138"/>
      <c r="K1436" s="146"/>
      <c r="L1436" s="146"/>
    </row>
    <row r="1437" spans="1:12" s="141" customFormat="1" ht="20.100000000000001" customHeight="1">
      <c r="A1437" s="213"/>
      <c r="B1437" s="142"/>
      <c r="C1437" s="142"/>
      <c r="D1437" s="143"/>
      <c r="E1437" s="144"/>
      <c r="F1437" s="145"/>
      <c r="G1437" s="145"/>
      <c r="H1437" s="145"/>
      <c r="I1437" s="138"/>
      <c r="J1437" s="138"/>
      <c r="K1437" s="146"/>
      <c r="L1437" s="146"/>
    </row>
    <row r="1438" spans="1:12" s="141" customFormat="1" ht="20.100000000000001" customHeight="1">
      <c r="A1438" s="213"/>
      <c r="B1438" s="142"/>
      <c r="C1438" s="142"/>
      <c r="D1438" s="143"/>
      <c r="E1438" s="144"/>
      <c r="F1438" s="145"/>
      <c r="G1438" s="145"/>
      <c r="H1438" s="145"/>
      <c r="I1438" s="138"/>
      <c r="J1438" s="138"/>
      <c r="K1438" s="146"/>
      <c r="L1438" s="146"/>
    </row>
    <row r="1439" spans="1:12" s="141" customFormat="1" ht="20.100000000000001" customHeight="1">
      <c r="A1439" s="213"/>
      <c r="B1439" s="142"/>
      <c r="C1439" s="142"/>
      <c r="D1439" s="143"/>
      <c r="E1439" s="144"/>
      <c r="F1439" s="145"/>
      <c r="G1439" s="145"/>
      <c r="H1439" s="145"/>
      <c r="I1439" s="138"/>
      <c r="J1439" s="138"/>
      <c r="K1439" s="146"/>
      <c r="L1439" s="146"/>
    </row>
    <row r="1440" spans="1:12" s="141" customFormat="1" ht="20.100000000000001" customHeight="1">
      <c r="A1440" s="213"/>
      <c r="B1440" s="142"/>
      <c r="C1440" s="142"/>
      <c r="D1440" s="143"/>
      <c r="E1440" s="144"/>
      <c r="F1440" s="145"/>
      <c r="G1440" s="145"/>
      <c r="H1440" s="145"/>
      <c r="I1440" s="138"/>
      <c r="J1440" s="138"/>
      <c r="K1440" s="146"/>
      <c r="L1440" s="146"/>
    </row>
    <row r="1441" spans="1:12" s="141" customFormat="1" ht="20.100000000000001" customHeight="1">
      <c r="A1441" s="213"/>
      <c r="B1441" s="142"/>
      <c r="C1441" s="142"/>
      <c r="D1441" s="143"/>
      <c r="E1441" s="144"/>
      <c r="F1441" s="145"/>
      <c r="G1441" s="145"/>
      <c r="H1441" s="145"/>
      <c r="I1441" s="138"/>
      <c r="J1441" s="138"/>
      <c r="K1441" s="146"/>
      <c r="L1441" s="146"/>
    </row>
    <row r="1442" spans="1:12" s="141" customFormat="1" ht="20.100000000000001" customHeight="1">
      <c r="A1442" s="213"/>
      <c r="B1442" s="142"/>
      <c r="C1442" s="142"/>
      <c r="D1442" s="143"/>
      <c r="E1442" s="144"/>
      <c r="F1442" s="145"/>
      <c r="G1442" s="145"/>
      <c r="H1442" s="145"/>
      <c r="I1442" s="138"/>
      <c r="J1442" s="138"/>
      <c r="K1442" s="146"/>
      <c r="L1442" s="146"/>
    </row>
    <row r="1443" spans="1:12" s="141" customFormat="1" ht="20.100000000000001" customHeight="1">
      <c r="A1443" s="213"/>
      <c r="B1443" s="142"/>
      <c r="C1443" s="142"/>
      <c r="D1443" s="143"/>
      <c r="E1443" s="144"/>
      <c r="F1443" s="145"/>
      <c r="G1443" s="145"/>
      <c r="H1443" s="145"/>
      <c r="I1443" s="138"/>
      <c r="J1443" s="138"/>
      <c r="K1443" s="146"/>
      <c r="L1443" s="146"/>
    </row>
    <row r="1444" spans="1:12" s="141" customFormat="1" ht="20.100000000000001" customHeight="1">
      <c r="A1444" s="213"/>
      <c r="B1444" s="142"/>
      <c r="C1444" s="142"/>
      <c r="D1444" s="143"/>
      <c r="E1444" s="144"/>
      <c r="F1444" s="145"/>
      <c r="G1444" s="145"/>
      <c r="H1444" s="145"/>
      <c r="I1444" s="138"/>
      <c r="J1444" s="138"/>
      <c r="K1444" s="146"/>
      <c r="L1444" s="146"/>
    </row>
    <row r="1445" spans="1:12" s="141" customFormat="1" ht="20.100000000000001" customHeight="1">
      <c r="A1445" s="213"/>
      <c r="B1445" s="142"/>
      <c r="C1445" s="142"/>
      <c r="D1445" s="143"/>
      <c r="E1445" s="144"/>
      <c r="F1445" s="145"/>
      <c r="G1445" s="145"/>
      <c r="H1445" s="145"/>
      <c r="I1445" s="138"/>
      <c r="J1445" s="138"/>
      <c r="K1445" s="146"/>
      <c r="L1445" s="146"/>
    </row>
    <row r="1446" spans="1:12" s="141" customFormat="1" ht="20.100000000000001" customHeight="1">
      <c r="A1446" s="213"/>
      <c r="B1446" s="142"/>
      <c r="C1446" s="142"/>
      <c r="D1446" s="143"/>
      <c r="E1446" s="144"/>
      <c r="F1446" s="145"/>
      <c r="G1446" s="145"/>
      <c r="H1446" s="145"/>
      <c r="I1446" s="138"/>
      <c r="J1446" s="138"/>
      <c r="K1446" s="146"/>
      <c r="L1446" s="146"/>
    </row>
    <row r="1447" spans="1:12" s="141" customFormat="1" ht="20.100000000000001" customHeight="1">
      <c r="A1447" s="213"/>
      <c r="B1447" s="142"/>
      <c r="C1447" s="142"/>
      <c r="D1447" s="143"/>
      <c r="E1447" s="144"/>
      <c r="F1447" s="145"/>
      <c r="G1447" s="145"/>
      <c r="H1447" s="145"/>
      <c r="I1447" s="138"/>
      <c r="J1447" s="138"/>
      <c r="K1447" s="146"/>
      <c r="L1447" s="146"/>
    </row>
    <row r="1448" spans="1:12" s="141" customFormat="1" ht="20.100000000000001" customHeight="1">
      <c r="A1448" s="213"/>
      <c r="B1448" s="142"/>
      <c r="C1448" s="142"/>
      <c r="D1448" s="143"/>
      <c r="E1448" s="144"/>
      <c r="F1448" s="145"/>
      <c r="G1448" s="145"/>
      <c r="H1448" s="145"/>
      <c r="I1448" s="138"/>
      <c r="J1448" s="138"/>
      <c r="K1448" s="146"/>
      <c r="L1448" s="146"/>
    </row>
    <row r="1449" spans="1:12" s="141" customFormat="1" ht="20.100000000000001" customHeight="1">
      <c r="A1449" s="213"/>
      <c r="B1449" s="142"/>
      <c r="C1449" s="142"/>
      <c r="D1449" s="143"/>
      <c r="E1449" s="144"/>
      <c r="F1449" s="145"/>
      <c r="G1449" s="145"/>
      <c r="H1449" s="145"/>
      <c r="I1449" s="138"/>
      <c r="J1449" s="138"/>
      <c r="K1449" s="146"/>
      <c r="L1449" s="146"/>
    </row>
    <row r="1450" spans="1:12" s="141" customFormat="1" ht="20.100000000000001" customHeight="1">
      <c r="A1450" s="213"/>
      <c r="B1450" s="142"/>
      <c r="C1450" s="142"/>
      <c r="D1450" s="143"/>
      <c r="E1450" s="144"/>
      <c r="F1450" s="145"/>
      <c r="G1450" s="145"/>
      <c r="H1450" s="145"/>
      <c r="I1450" s="138"/>
      <c r="J1450" s="138"/>
      <c r="K1450" s="146"/>
      <c r="L1450" s="146"/>
    </row>
    <row r="1451" spans="1:12" s="141" customFormat="1" ht="20.100000000000001" customHeight="1">
      <c r="A1451" s="213"/>
      <c r="B1451" s="142"/>
      <c r="C1451" s="142"/>
      <c r="D1451" s="143"/>
      <c r="E1451" s="144"/>
      <c r="F1451" s="145"/>
      <c r="G1451" s="145"/>
      <c r="H1451" s="145"/>
      <c r="I1451" s="138"/>
      <c r="J1451" s="138"/>
      <c r="K1451" s="146"/>
      <c r="L1451" s="146"/>
    </row>
    <row r="1452" spans="1:12" s="141" customFormat="1" ht="20.100000000000001" customHeight="1">
      <c r="A1452" s="213"/>
      <c r="B1452" s="142"/>
      <c r="C1452" s="142"/>
      <c r="D1452" s="143"/>
      <c r="E1452" s="144"/>
      <c r="F1452" s="145"/>
      <c r="G1452" s="145"/>
      <c r="H1452" s="145"/>
      <c r="I1452" s="138"/>
      <c r="J1452" s="138"/>
      <c r="K1452" s="146"/>
      <c r="L1452" s="146"/>
    </row>
    <row r="1453" spans="1:12" s="141" customFormat="1" ht="20.100000000000001" customHeight="1">
      <c r="A1453" s="213"/>
      <c r="B1453" s="142"/>
      <c r="C1453" s="142"/>
      <c r="D1453" s="143"/>
      <c r="E1453" s="144"/>
      <c r="F1453" s="145"/>
      <c r="G1453" s="145"/>
      <c r="H1453" s="145"/>
      <c r="I1453" s="138"/>
      <c r="J1453" s="138"/>
      <c r="K1453" s="146"/>
      <c r="L1453" s="146"/>
    </row>
    <row r="1454" spans="1:12" s="141" customFormat="1" ht="20.100000000000001" customHeight="1">
      <c r="A1454" s="213"/>
      <c r="B1454" s="142"/>
      <c r="C1454" s="142"/>
      <c r="D1454" s="143"/>
      <c r="E1454" s="144"/>
      <c r="F1454" s="145"/>
      <c r="G1454" s="145"/>
      <c r="H1454" s="145"/>
      <c r="I1454" s="138"/>
      <c r="J1454" s="138"/>
      <c r="K1454" s="146"/>
      <c r="L1454" s="146"/>
    </row>
    <row r="1455" spans="1:12" s="141" customFormat="1" ht="20.100000000000001" customHeight="1">
      <c r="A1455" s="213"/>
      <c r="B1455" s="142"/>
      <c r="C1455" s="142"/>
      <c r="D1455" s="143"/>
      <c r="E1455" s="144"/>
      <c r="F1455" s="145"/>
      <c r="G1455" s="145"/>
      <c r="H1455" s="145"/>
      <c r="I1455" s="138"/>
      <c r="J1455" s="138"/>
      <c r="K1455" s="146"/>
      <c r="L1455" s="146"/>
    </row>
    <row r="1456" spans="1:12" s="141" customFormat="1" ht="20.100000000000001" customHeight="1">
      <c r="A1456" s="213"/>
      <c r="B1456" s="142"/>
      <c r="C1456" s="142"/>
      <c r="D1456" s="143"/>
      <c r="E1456" s="144"/>
      <c r="F1456" s="145"/>
      <c r="G1456" s="145"/>
      <c r="H1456" s="145"/>
      <c r="I1456" s="138"/>
      <c r="J1456" s="138"/>
      <c r="K1456" s="146"/>
      <c r="L1456" s="146"/>
    </row>
    <row r="1457" spans="1:12" s="141" customFormat="1" ht="20.100000000000001" customHeight="1">
      <c r="A1457" s="213"/>
      <c r="B1457" s="142"/>
      <c r="C1457" s="142"/>
      <c r="D1457" s="143"/>
      <c r="E1457" s="144"/>
      <c r="F1457" s="145"/>
      <c r="G1457" s="145"/>
      <c r="H1457" s="145"/>
      <c r="I1457" s="138"/>
      <c r="J1457" s="138"/>
      <c r="K1457" s="146"/>
      <c r="L1457" s="146"/>
    </row>
    <row r="1458" spans="1:12" s="141" customFormat="1" ht="20.100000000000001" customHeight="1">
      <c r="A1458" s="213"/>
      <c r="B1458" s="142"/>
      <c r="C1458" s="142"/>
      <c r="D1458" s="143"/>
      <c r="E1458" s="144"/>
      <c r="F1458" s="145"/>
      <c r="G1458" s="145"/>
      <c r="H1458" s="145"/>
      <c r="I1458" s="138"/>
      <c r="J1458" s="138"/>
      <c r="K1458" s="146"/>
      <c r="L1458" s="146"/>
    </row>
    <row r="1459" spans="1:12" s="141" customFormat="1" ht="20.100000000000001" customHeight="1">
      <c r="A1459" s="213"/>
      <c r="B1459" s="142"/>
      <c r="C1459" s="142"/>
      <c r="D1459" s="143"/>
      <c r="E1459" s="144"/>
      <c r="F1459" s="145"/>
      <c r="G1459" s="145"/>
      <c r="H1459" s="145"/>
      <c r="I1459" s="138"/>
      <c r="J1459" s="138"/>
      <c r="K1459" s="146"/>
      <c r="L1459" s="146"/>
    </row>
    <row r="1460" spans="1:12" s="141" customFormat="1" ht="20.100000000000001" customHeight="1">
      <c r="A1460" s="213"/>
      <c r="B1460" s="142"/>
      <c r="C1460" s="142"/>
      <c r="D1460" s="143"/>
      <c r="E1460" s="144"/>
      <c r="F1460" s="145"/>
      <c r="G1460" s="145"/>
      <c r="H1460" s="145"/>
      <c r="I1460" s="138"/>
      <c r="J1460" s="138"/>
      <c r="K1460" s="146"/>
      <c r="L1460" s="146"/>
    </row>
    <row r="1461" spans="1:12" s="141" customFormat="1" ht="20.100000000000001" customHeight="1">
      <c r="A1461" s="213"/>
      <c r="B1461" s="142"/>
      <c r="C1461" s="142"/>
      <c r="D1461" s="143"/>
      <c r="E1461" s="144"/>
      <c r="F1461" s="145"/>
      <c r="G1461" s="145"/>
      <c r="H1461" s="145"/>
      <c r="I1461" s="138"/>
      <c r="J1461" s="138"/>
      <c r="K1461" s="146"/>
      <c r="L1461" s="146"/>
    </row>
    <row r="1462" spans="1:12" s="141" customFormat="1" ht="20.100000000000001" customHeight="1">
      <c r="A1462" s="213"/>
      <c r="B1462" s="142"/>
      <c r="C1462" s="142"/>
      <c r="D1462" s="143"/>
      <c r="E1462" s="144"/>
      <c r="F1462" s="145"/>
      <c r="G1462" s="145"/>
      <c r="H1462" s="145"/>
      <c r="I1462" s="138"/>
      <c r="J1462" s="138"/>
      <c r="K1462" s="146"/>
      <c r="L1462" s="146"/>
    </row>
    <row r="1463" spans="1:12" s="141" customFormat="1" ht="20.100000000000001" customHeight="1">
      <c r="A1463" s="213"/>
      <c r="B1463" s="142"/>
      <c r="C1463" s="142"/>
      <c r="D1463" s="143"/>
      <c r="E1463" s="144"/>
      <c r="F1463" s="145"/>
      <c r="G1463" s="145"/>
      <c r="H1463" s="145"/>
      <c r="I1463" s="138"/>
      <c r="J1463" s="138"/>
      <c r="K1463" s="146"/>
      <c r="L1463" s="146"/>
    </row>
    <row r="1464" spans="1:12" s="141" customFormat="1" ht="20.100000000000001" customHeight="1">
      <c r="A1464" s="213"/>
      <c r="B1464" s="142"/>
      <c r="C1464" s="142"/>
      <c r="D1464" s="143"/>
      <c r="E1464" s="144"/>
      <c r="F1464" s="145"/>
      <c r="G1464" s="145"/>
      <c r="H1464" s="145"/>
      <c r="I1464" s="138"/>
      <c r="J1464" s="138"/>
      <c r="K1464" s="146"/>
      <c r="L1464" s="146"/>
    </row>
    <row r="1465" spans="1:12" s="141" customFormat="1" ht="20.100000000000001" customHeight="1">
      <c r="A1465" s="213"/>
      <c r="B1465" s="142"/>
      <c r="C1465" s="142"/>
      <c r="D1465" s="143"/>
      <c r="E1465" s="144"/>
      <c r="F1465" s="145"/>
      <c r="G1465" s="145"/>
      <c r="H1465" s="145"/>
      <c r="I1465" s="138"/>
      <c r="J1465" s="138"/>
      <c r="K1465" s="146"/>
      <c r="L1465" s="146"/>
    </row>
    <row r="1466" spans="1:12" s="141" customFormat="1" ht="20.100000000000001" customHeight="1">
      <c r="A1466" s="213"/>
      <c r="B1466" s="142"/>
      <c r="C1466" s="142"/>
      <c r="D1466" s="143"/>
      <c r="E1466" s="144"/>
      <c r="F1466" s="145"/>
      <c r="G1466" s="145"/>
      <c r="H1466" s="145"/>
      <c r="I1466" s="138"/>
      <c r="J1466" s="138"/>
      <c r="K1466" s="146"/>
      <c r="L1466" s="146"/>
    </row>
    <row r="1467" spans="1:12" s="141" customFormat="1" ht="20.100000000000001" customHeight="1">
      <c r="A1467" s="213"/>
      <c r="B1467" s="142"/>
      <c r="C1467" s="142"/>
      <c r="D1467" s="143"/>
      <c r="E1467" s="144"/>
      <c r="F1467" s="145"/>
      <c r="G1467" s="145"/>
      <c r="H1467" s="145"/>
      <c r="I1467" s="138"/>
      <c r="J1467" s="138"/>
      <c r="K1467" s="146"/>
      <c r="L1467" s="146"/>
    </row>
    <row r="1468" spans="1:12" s="141" customFormat="1" ht="20.100000000000001" customHeight="1">
      <c r="A1468" s="213"/>
      <c r="B1468" s="142"/>
      <c r="C1468" s="142"/>
      <c r="D1468" s="143"/>
      <c r="E1468" s="144"/>
      <c r="F1468" s="145"/>
      <c r="G1468" s="145"/>
      <c r="H1468" s="145"/>
      <c r="I1468" s="138"/>
      <c r="J1468" s="138"/>
      <c r="K1468" s="146"/>
      <c r="L1468" s="146"/>
    </row>
    <row r="1469" spans="1:12" s="141" customFormat="1" ht="20.100000000000001" customHeight="1">
      <c r="A1469" s="213"/>
      <c r="B1469" s="142"/>
      <c r="C1469" s="142"/>
      <c r="D1469" s="143"/>
      <c r="E1469" s="144"/>
      <c r="F1469" s="145"/>
      <c r="G1469" s="145"/>
      <c r="H1469" s="145"/>
      <c r="I1469" s="138"/>
      <c r="J1469" s="138"/>
      <c r="K1469" s="146"/>
      <c r="L1469" s="146"/>
    </row>
    <row r="1470" spans="1:12" s="141" customFormat="1" ht="20.100000000000001" customHeight="1">
      <c r="A1470" s="213"/>
      <c r="B1470" s="142"/>
      <c r="C1470" s="142"/>
      <c r="D1470" s="143"/>
      <c r="E1470" s="144"/>
      <c r="F1470" s="145"/>
      <c r="G1470" s="145"/>
      <c r="H1470" s="145"/>
      <c r="I1470" s="138"/>
      <c r="J1470" s="138"/>
      <c r="K1470" s="146"/>
      <c r="L1470" s="146"/>
    </row>
    <row r="1471" spans="1:12" s="141" customFormat="1" ht="20.100000000000001" customHeight="1">
      <c r="A1471" s="213"/>
      <c r="B1471" s="142"/>
      <c r="C1471" s="142"/>
      <c r="D1471" s="143"/>
      <c r="E1471" s="144"/>
      <c r="F1471" s="145"/>
      <c r="G1471" s="145"/>
      <c r="H1471" s="145"/>
      <c r="I1471" s="138"/>
      <c r="J1471" s="138"/>
      <c r="K1471" s="146"/>
      <c r="L1471" s="146"/>
    </row>
    <row r="1472" spans="1:12" s="141" customFormat="1" ht="20.100000000000001" customHeight="1">
      <c r="A1472" s="213"/>
      <c r="B1472" s="142"/>
      <c r="C1472" s="142"/>
      <c r="D1472" s="143"/>
      <c r="E1472" s="144"/>
      <c r="F1472" s="145"/>
      <c r="G1472" s="145"/>
      <c r="H1472" s="145"/>
      <c r="I1472" s="138"/>
      <c r="J1472" s="138"/>
      <c r="K1472" s="146"/>
      <c r="L1472" s="146"/>
    </row>
    <row r="1473" spans="1:12" s="141" customFormat="1" ht="20.100000000000001" customHeight="1">
      <c r="A1473" s="213"/>
      <c r="B1473" s="142"/>
      <c r="C1473" s="142"/>
      <c r="D1473" s="143"/>
      <c r="E1473" s="144"/>
      <c r="F1473" s="145"/>
      <c r="G1473" s="145"/>
      <c r="H1473" s="145"/>
      <c r="I1473" s="138"/>
      <c r="J1473" s="138"/>
      <c r="K1473" s="146"/>
      <c r="L1473" s="146"/>
    </row>
    <row r="1474" spans="1:12" s="141" customFormat="1" ht="20.100000000000001" customHeight="1">
      <c r="A1474" s="213"/>
      <c r="B1474" s="142"/>
      <c r="C1474" s="142"/>
      <c r="D1474" s="143"/>
      <c r="E1474" s="144"/>
      <c r="F1474" s="145"/>
      <c r="G1474" s="145"/>
      <c r="H1474" s="145"/>
      <c r="I1474" s="138"/>
      <c r="J1474" s="138"/>
      <c r="K1474" s="146"/>
      <c r="L1474" s="146"/>
    </row>
    <row r="1475" spans="1:12" s="141" customFormat="1" ht="20.100000000000001" customHeight="1">
      <c r="A1475" s="213"/>
      <c r="B1475" s="142"/>
      <c r="C1475" s="142"/>
      <c r="D1475" s="143"/>
      <c r="E1475" s="144"/>
      <c r="F1475" s="145"/>
      <c r="G1475" s="145"/>
      <c r="H1475" s="145"/>
      <c r="I1475" s="138"/>
      <c r="J1475" s="138"/>
      <c r="K1475" s="146"/>
      <c r="L1475" s="146"/>
    </row>
    <row r="1476" spans="1:12" s="141" customFormat="1" ht="20.100000000000001" customHeight="1">
      <c r="A1476" s="213"/>
      <c r="B1476" s="142"/>
      <c r="C1476" s="142"/>
      <c r="D1476" s="143"/>
      <c r="E1476" s="144"/>
      <c r="F1476" s="145"/>
      <c r="G1476" s="145"/>
      <c r="H1476" s="145"/>
      <c r="I1476" s="138"/>
      <c r="J1476" s="138"/>
      <c r="K1476" s="146"/>
      <c r="L1476" s="146"/>
    </row>
    <row r="1477" spans="1:12" s="141" customFormat="1" ht="20.100000000000001" customHeight="1">
      <c r="A1477" s="213"/>
      <c r="B1477" s="142"/>
      <c r="C1477" s="142"/>
      <c r="D1477" s="143"/>
      <c r="E1477" s="144"/>
      <c r="F1477" s="145"/>
      <c r="G1477" s="145"/>
      <c r="H1477" s="145"/>
      <c r="I1477" s="138"/>
      <c r="J1477" s="138"/>
      <c r="K1477" s="146"/>
      <c r="L1477" s="146"/>
    </row>
    <row r="1478" spans="1:12" s="141" customFormat="1" ht="20.100000000000001" customHeight="1">
      <c r="A1478" s="213"/>
      <c r="B1478" s="142"/>
      <c r="C1478" s="142"/>
      <c r="D1478" s="143"/>
      <c r="E1478" s="144"/>
      <c r="F1478" s="145"/>
      <c r="G1478" s="145"/>
      <c r="H1478" s="145"/>
      <c r="I1478" s="138"/>
      <c r="J1478" s="138"/>
      <c r="K1478" s="146"/>
      <c r="L1478" s="146"/>
    </row>
    <row r="1479" spans="1:12" s="141" customFormat="1" ht="20.100000000000001" customHeight="1">
      <c r="A1479" s="213"/>
      <c r="B1479" s="142"/>
      <c r="C1479" s="142"/>
      <c r="D1479" s="143"/>
      <c r="E1479" s="144"/>
      <c r="F1479" s="145"/>
      <c r="G1479" s="145"/>
      <c r="H1479" s="145"/>
      <c r="I1479" s="138"/>
      <c r="J1479" s="138"/>
      <c r="K1479" s="146"/>
      <c r="L1479" s="146"/>
    </row>
    <row r="1480" spans="1:12" s="141" customFormat="1" ht="20.100000000000001" customHeight="1">
      <c r="A1480" s="213"/>
      <c r="B1480" s="142"/>
      <c r="C1480" s="142"/>
      <c r="D1480" s="143"/>
      <c r="E1480" s="144"/>
      <c r="F1480" s="145"/>
      <c r="G1480" s="145"/>
      <c r="H1480" s="145"/>
      <c r="I1480" s="138"/>
      <c r="J1480" s="138"/>
      <c r="K1480" s="146"/>
      <c r="L1480" s="146"/>
    </row>
    <row r="1481" spans="1:12" s="141" customFormat="1" ht="20.100000000000001" customHeight="1">
      <c r="A1481" s="213"/>
      <c r="B1481" s="142"/>
      <c r="C1481" s="142"/>
      <c r="D1481" s="143"/>
      <c r="E1481" s="144"/>
      <c r="F1481" s="145"/>
      <c r="G1481" s="145"/>
      <c r="H1481" s="145"/>
      <c r="I1481" s="138"/>
      <c r="J1481" s="138"/>
      <c r="K1481" s="146"/>
      <c r="L1481" s="146"/>
    </row>
    <row r="1482" spans="1:12" s="141" customFormat="1" ht="20.100000000000001" customHeight="1">
      <c r="A1482" s="213"/>
      <c r="B1482" s="142"/>
      <c r="C1482" s="142"/>
      <c r="D1482" s="143"/>
      <c r="E1482" s="144"/>
      <c r="F1482" s="145"/>
      <c r="G1482" s="145"/>
      <c r="H1482" s="145"/>
      <c r="I1482" s="138"/>
      <c r="J1482" s="138"/>
      <c r="K1482" s="146"/>
      <c r="L1482" s="146"/>
    </row>
    <row r="1483" spans="1:12" s="141" customFormat="1" ht="20.100000000000001" customHeight="1">
      <c r="A1483" s="213"/>
      <c r="B1483" s="142"/>
      <c r="C1483" s="142"/>
      <c r="D1483" s="143"/>
      <c r="E1483" s="144"/>
      <c r="F1483" s="145"/>
      <c r="G1483" s="145"/>
      <c r="H1483" s="145"/>
      <c r="I1483" s="138"/>
      <c r="J1483" s="138"/>
      <c r="K1483" s="146"/>
      <c r="L1483" s="146"/>
    </row>
    <row r="1484" spans="1:12" s="141" customFormat="1" ht="20.100000000000001" customHeight="1">
      <c r="A1484" s="213"/>
      <c r="B1484" s="142"/>
      <c r="C1484" s="142"/>
      <c r="D1484" s="143"/>
      <c r="E1484" s="144"/>
      <c r="F1484" s="145"/>
      <c r="G1484" s="145"/>
      <c r="H1484" s="145"/>
      <c r="I1484" s="138"/>
      <c r="J1484" s="138"/>
      <c r="K1484" s="146"/>
      <c r="L1484" s="146"/>
    </row>
    <row r="1485" spans="1:12" s="141" customFormat="1" ht="20.100000000000001" customHeight="1">
      <c r="A1485" s="213"/>
      <c r="B1485" s="142"/>
      <c r="C1485" s="142"/>
      <c r="D1485" s="143"/>
      <c r="E1485" s="144"/>
      <c r="F1485" s="145"/>
      <c r="G1485" s="145"/>
      <c r="H1485" s="145"/>
      <c r="I1485" s="138"/>
      <c r="J1485" s="138"/>
      <c r="K1485" s="146"/>
      <c r="L1485" s="146"/>
    </row>
    <row r="1486" spans="1:12" s="141" customFormat="1" ht="20.100000000000001" customHeight="1">
      <c r="A1486" s="213"/>
      <c r="B1486" s="142"/>
      <c r="C1486" s="142"/>
      <c r="D1486" s="143"/>
      <c r="E1486" s="144"/>
      <c r="F1486" s="145"/>
      <c r="G1486" s="145"/>
      <c r="H1486" s="145"/>
      <c r="I1486" s="138"/>
      <c r="J1486" s="138"/>
      <c r="K1486" s="146"/>
      <c r="L1486" s="146"/>
    </row>
    <row r="1487" spans="1:12" s="141" customFormat="1" ht="20.100000000000001" customHeight="1">
      <c r="A1487" s="213"/>
      <c r="B1487" s="142"/>
      <c r="C1487" s="142"/>
      <c r="D1487" s="143"/>
      <c r="E1487" s="144"/>
      <c r="F1487" s="145"/>
      <c r="G1487" s="145"/>
      <c r="H1487" s="145"/>
      <c r="I1487" s="138"/>
      <c r="J1487" s="138"/>
      <c r="K1487" s="146"/>
      <c r="L1487" s="146"/>
    </row>
    <row r="1488" spans="1:12" s="141" customFormat="1" ht="20.100000000000001" customHeight="1">
      <c r="A1488" s="213"/>
      <c r="B1488" s="142"/>
      <c r="C1488" s="142"/>
      <c r="D1488" s="143"/>
      <c r="E1488" s="144"/>
      <c r="F1488" s="145"/>
      <c r="G1488" s="145"/>
      <c r="H1488" s="145"/>
      <c r="I1488" s="138"/>
      <c r="J1488" s="138"/>
      <c r="K1488" s="146"/>
      <c r="L1488" s="146"/>
    </row>
    <row r="1489" spans="1:12" s="141" customFormat="1" ht="20.100000000000001" customHeight="1">
      <c r="A1489" s="213"/>
      <c r="B1489" s="142"/>
      <c r="C1489" s="142"/>
      <c r="D1489" s="143"/>
      <c r="E1489" s="144"/>
      <c r="F1489" s="145"/>
      <c r="G1489" s="145"/>
      <c r="H1489" s="145"/>
      <c r="I1489" s="138"/>
      <c r="J1489" s="138"/>
      <c r="K1489" s="146"/>
      <c r="L1489" s="146"/>
    </row>
    <row r="1490" spans="1:12" s="141" customFormat="1" ht="20.100000000000001" customHeight="1">
      <c r="A1490" s="213"/>
      <c r="B1490" s="142"/>
      <c r="C1490" s="142"/>
      <c r="D1490" s="143"/>
      <c r="E1490" s="144"/>
      <c r="F1490" s="145"/>
      <c r="G1490" s="145"/>
      <c r="H1490" s="145"/>
      <c r="I1490" s="138"/>
      <c r="J1490" s="138"/>
      <c r="K1490" s="146"/>
      <c r="L1490" s="146"/>
    </row>
    <row r="1491" spans="1:12" s="141" customFormat="1" ht="20.100000000000001" customHeight="1">
      <c r="A1491" s="213"/>
      <c r="B1491" s="142"/>
      <c r="C1491" s="142"/>
      <c r="D1491" s="143"/>
      <c r="E1491" s="144"/>
      <c r="F1491" s="145"/>
      <c r="G1491" s="145"/>
      <c r="H1491" s="145"/>
      <c r="I1491" s="138"/>
      <c r="J1491" s="138"/>
      <c r="K1491" s="146"/>
      <c r="L1491" s="146"/>
    </row>
    <row r="1492" spans="1:12" s="141" customFormat="1" ht="20.100000000000001" customHeight="1">
      <c r="A1492" s="213"/>
      <c r="B1492" s="142"/>
      <c r="C1492" s="142"/>
      <c r="D1492" s="143"/>
      <c r="E1492" s="144"/>
      <c r="F1492" s="145"/>
      <c r="G1492" s="145"/>
      <c r="H1492" s="145"/>
      <c r="I1492" s="138"/>
      <c r="J1492" s="138"/>
      <c r="K1492" s="146"/>
      <c r="L1492" s="146"/>
    </row>
    <row r="1493" spans="1:12" s="141" customFormat="1" ht="20.100000000000001" customHeight="1">
      <c r="A1493" s="213"/>
      <c r="B1493" s="142"/>
      <c r="C1493" s="142"/>
      <c r="D1493" s="143"/>
      <c r="E1493" s="144"/>
      <c r="F1493" s="145"/>
      <c r="G1493" s="145"/>
      <c r="H1493" s="145"/>
      <c r="I1493" s="138"/>
      <c r="J1493" s="138"/>
      <c r="K1493" s="146"/>
      <c r="L1493" s="146"/>
    </row>
    <row r="1494" spans="1:12" s="141" customFormat="1" ht="20.100000000000001" customHeight="1">
      <c r="A1494" s="213"/>
      <c r="B1494" s="142"/>
      <c r="C1494" s="142"/>
      <c r="D1494" s="143"/>
      <c r="E1494" s="144"/>
      <c r="F1494" s="145"/>
      <c r="G1494" s="145"/>
      <c r="H1494" s="145"/>
      <c r="I1494" s="138"/>
      <c r="J1494" s="138"/>
      <c r="K1494" s="146"/>
      <c r="L1494" s="146"/>
    </row>
    <row r="1495" spans="1:12" s="141" customFormat="1" ht="20.100000000000001" customHeight="1">
      <c r="A1495" s="213"/>
      <c r="B1495" s="142"/>
      <c r="C1495" s="142"/>
      <c r="D1495" s="143"/>
      <c r="E1495" s="144"/>
      <c r="F1495" s="145"/>
      <c r="G1495" s="145"/>
      <c r="H1495" s="145"/>
      <c r="I1495" s="138"/>
      <c r="J1495" s="138"/>
      <c r="K1495" s="146"/>
      <c r="L1495" s="146"/>
    </row>
    <row r="1496" spans="1:12" s="141" customFormat="1" ht="20.100000000000001" customHeight="1">
      <c r="A1496" s="213"/>
      <c r="B1496" s="142"/>
      <c r="C1496" s="142"/>
      <c r="D1496" s="143"/>
      <c r="E1496" s="144"/>
      <c r="F1496" s="145"/>
      <c r="G1496" s="145"/>
      <c r="H1496" s="145"/>
      <c r="I1496" s="138"/>
      <c r="J1496" s="138"/>
      <c r="K1496" s="146"/>
      <c r="L1496" s="146"/>
    </row>
    <row r="1497" spans="1:12" s="141" customFormat="1" ht="20.100000000000001" customHeight="1">
      <c r="A1497" s="213"/>
      <c r="B1497" s="142"/>
      <c r="C1497" s="142"/>
      <c r="D1497" s="143"/>
      <c r="E1497" s="144"/>
      <c r="F1497" s="145"/>
      <c r="G1497" s="145"/>
      <c r="H1497" s="145"/>
      <c r="I1497" s="138"/>
      <c r="J1497" s="138"/>
      <c r="K1497" s="146"/>
      <c r="L1497" s="146"/>
    </row>
    <row r="1498" spans="1:12" s="141" customFormat="1" ht="20.100000000000001" customHeight="1">
      <c r="A1498" s="213"/>
      <c r="B1498" s="142"/>
      <c r="C1498" s="142"/>
      <c r="D1498" s="143"/>
      <c r="E1498" s="144"/>
      <c r="F1498" s="145"/>
      <c r="G1498" s="145"/>
      <c r="H1498" s="145"/>
      <c r="I1498" s="138"/>
      <c r="J1498" s="138"/>
      <c r="K1498" s="146"/>
      <c r="L1498" s="146"/>
    </row>
    <row r="1499" spans="1:12" s="141" customFormat="1" ht="20.100000000000001" customHeight="1">
      <c r="A1499" s="213"/>
      <c r="B1499" s="142"/>
      <c r="C1499" s="142"/>
      <c r="D1499" s="143"/>
      <c r="E1499" s="144"/>
      <c r="F1499" s="145"/>
      <c r="G1499" s="145"/>
      <c r="H1499" s="145"/>
      <c r="I1499" s="138"/>
      <c r="J1499" s="138"/>
      <c r="K1499" s="146"/>
      <c r="L1499" s="146"/>
    </row>
    <row r="1500" spans="1:12" s="141" customFormat="1" ht="20.100000000000001" customHeight="1">
      <c r="A1500" s="213"/>
      <c r="B1500" s="142"/>
      <c r="C1500" s="142"/>
      <c r="D1500" s="143"/>
      <c r="E1500" s="144"/>
      <c r="F1500" s="145"/>
      <c r="G1500" s="145"/>
      <c r="H1500" s="145"/>
      <c r="I1500" s="138"/>
      <c r="J1500" s="138"/>
      <c r="K1500" s="146"/>
      <c r="L1500" s="146"/>
    </row>
    <row r="1501" spans="1:12" s="141" customFormat="1" ht="20.100000000000001" customHeight="1">
      <c r="A1501" s="213"/>
      <c r="B1501" s="142"/>
      <c r="C1501" s="142"/>
      <c r="D1501" s="143"/>
      <c r="E1501" s="144"/>
      <c r="F1501" s="145"/>
      <c r="G1501" s="145"/>
      <c r="H1501" s="145"/>
      <c r="I1501" s="138"/>
      <c r="J1501" s="138"/>
      <c r="K1501" s="146"/>
      <c r="L1501" s="146"/>
    </row>
    <row r="1502" spans="1:12" s="141" customFormat="1" ht="20.100000000000001" customHeight="1">
      <c r="A1502" s="213"/>
      <c r="B1502" s="142"/>
      <c r="C1502" s="142"/>
      <c r="D1502" s="143"/>
      <c r="E1502" s="144"/>
      <c r="F1502" s="145"/>
      <c r="G1502" s="145"/>
      <c r="H1502" s="145"/>
      <c r="I1502" s="138"/>
      <c r="J1502" s="138"/>
      <c r="K1502" s="146"/>
      <c r="L1502" s="146"/>
    </row>
    <row r="1503" spans="1:12" s="141" customFormat="1" ht="20.100000000000001" customHeight="1">
      <c r="A1503" s="213"/>
      <c r="B1503" s="142"/>
      <c r="C1503" s="142"/>
      <c r="D1503" s="143"/>
      <c r="E1503" s="144"/>
      <c r="F1503" s="145"/>
      <c r="G1503" s="145"/>
      <c r="H1503" s="145"/>
      <c r="I1503" s="138"/>
      <c r="J1503" s="138"/>
      <c r="K1503" s="146"/>
      <c r="L1503" s="146"/>
    </row>
    <row r="1504" spans="1:12" s="141" customFormat="1" ht="20.100000000000001" customHeight="1">
      <c r="A1504" s="213"/>
      <c r="B1504" s="142"/>
      <c r="C1504" s="142"/>
      <c r="D1504" s="143"/>
      <c r="E1504" s="144"/>
      <c r="F1504" s="145"/>
      <c r="G1504" s="145"/>
      <c r="H1504" s="145"/>
      <c r="I1504" s="138"/>
      <c r="J1504" s="138"/>
      <c r="K1504" s="146"/>
      <c r="L1504" s="146"/>
    </row>
    <row r="1505" spans="1:12" s="141" customFormat="1" ht="20.100000000000001" customHeight="1">
      <c r="A1505" s="213"/>
      <c r="B1505" s="142"/>
      <c r="C1505" s="142"/>
      <c r="D1505" s="143"/>
      <c r="E1505" s="144"/>
      <c r="F1505" s="145"/>
      <c r="G1505" s="145"/>
      <c r="H1505" s="145"/>
      <c r="I1505" s="138"/>
      <c r="J1505" s="138"/>
      <c r="K1505" s="146"/>
      <c r="L1505" s="146"/>
    </row>
    <row r="1506" spans="1:12" s="141" customFormat="1" ht="20.100000000000001" customHeight="1">
      <c r="A1506" s="213"/>
      <c r="B1506" s="142"/>
      <c r="C1506" s="142"/>
      <c r="D1506" s="143"/>
      <c r="E1506" s="144"/>
      <c r="F1506" s="145"/>
      <c r="G1506" s="145"/>
      <c r="H1506" s="145"/>
      <c r="I1506" s="138"/>
      <c r="J1506" s="138"/>
      <c r="K1506" s="146"/>
      <c r="L1506" s="146"/>
    </row>
    <row r="1507" spans="1:12" s="141" customFormat="1" ht="20.100000000000001" customHeight="1">
      <c r="A1507" s="213"/>
      <c r="B1507" s="142"/>
      <c r="C1507" s="142"/>
      <c r="D1507" s="143"/>
      <c r="E1507" s="144"/>
      <c r="F1507" s="145"/>
      <c r="G1507" s="145"/>
      <c r="H1507" s="145"/>
      <c r="I1507" s="138"/>
      <c r="J1507" s="138"/>
      <c r="K1507" s="146"/>
      <c r="L1507" s="146"/>
    </row>
    <row r="1508" spans="1:12" s="141" customFormat="1" ht="20.100000000000001" customHeight="1">
      <c r="A1508" s="213"/>
      <c r="B1508" s="142"/>
      <c r="C1508" s="142"/>
      <c r="D1508" s="143"/>
      <c r="E1508" s="144"/>
      <c r="F1508" s="145"/>
      <c r="G1508" s="145"/>
      <c r="H1508" s="145"/>
      <c r="I1508" s="138"/>
      <c r="J1508" s="138"/>
      <c r="K1508" s="146"/>
      <c r="L1508" s="146"/>
    </row>
    <row r="1509" spans="1:12" s="141" customFormat="1" ht="20.100000000000001" customHeight="1">
      <c r="A1509" s="213"/>
      <c r="B1509" s="142"/>
      <c r="C1509" s="142"/>
      <c r="D1509" s="143"/>
      <c r="E1509" s="144"/>
      <c r="F1509" s="145"/>
      <c r="G1509" s="145"/>
      <c r="H1509" s="145"/>
      <c r="I1509" s="138"/>
      <c r="J1509" s="138"/>
      <c r="K1509" s="146"/>
      <c r="L1509" s="146"/>
    </row>
    <row r="1510" spans="1:12" s="141" customFormat="1" ht="20.100000000000001" customHeight="1">
      <c r="A1510" s="213"/>
      <c r="B1510" s="142"/>
      <c r="C1510" s="142"/>
      <c r="D1510" s="143"/>
      <c r="E1510" s="144"/>
      <c r="F1510" s="145"/>
      <c r="G1510" s="145"/>
      <c r="H1510" s="145"/>
      <c r="I1510" s="138"/>
      <c r="J1510" s="138"/>
      <c r="K1510" s="146"/>
      <c r="L1510" s="146"/>
    </row>
    <row r="1511" spans="1:12" s="141" customFormat="1" ht="20.100000000000001" customHeight="1">
      <c r="A1511" s="213"/>
      <c r="B1511" s="142"/>
      <c r="C1511" s="142"/>
      <c r="D1511" s="143"/>
      <c r="E1511" s="144"/>
      <c r="F1511" s="145"/>
      <c r="G1511" s="145"/>
      <c r="H1511" s="145"/>
      <c r="I1511" s="138"/>
      <c r="J1511" s="138"/>
      <c r="K1511" s="146"/>
      <c r="L1511" s="146"/>
    </row>
    <row r="1512" spans="1:12" s="141" customFormat="1" ht="20.100000000000001" customHeight="1">
      <c r="A1512" s="213"/>
      <c r="B1512" s="142"/>
      <c r="C1512" s="142"/>
      <c r="D1512" s="143"/>
      <c r="E1512" s="144"/>
      <c r="F1512" s="145"/>
      <c r="G1512" s="145"/>
      <c r="H1512" s="145"/>
      <c r="I1512" s="138"/>
      <c r="J1512" s="138"/>
      <c r="K1512" s="146"/>
      <c r="L1512" s="146"/>
    </row>
    <row r="1513" spans="1:12" s="141" customFormat="1" ht="20.100000000000001" customHeight="1">
      <c r="A1513" s="213"/>
      <c r="B1513" s="142"/>
      <c r="C1513" s="142"/>
      <c r="D1513" s="143"/>
      <c r="E1513" s="144"/>
      <c r="F1513" s="145"/>
      <c r="G1513" s="145"/>
      <c r="H1513" s="145"/>
      <c r="I1513" s="138"/>
      <c r="J1513" s="138"/>
      <c r="K1513" s="146"/>
      <c r="L1513" s="146"/>
    </row>
    <row r="1514" spans="1:12" s="141" customFormat="1" ht="20.100000000000001" customHeight="1">
      <c r="A1514" s="213"/>
      <c r="B1514" s="142"/>
      <c r="C1514" s="142"/>
      <c r="D1514" s="143"/>
      <c r="E1514" s="144"/>
      <c r="F1514" s="145"/>
      <c r="G1514" s="145"/>
      <c r="H1514" s="145"/>
      <c r="I1514" s="138"/>
      <c r="J1514" s="138"/>
      <c r="K1514" s="146"/>
      <c r="L1514" s="146"/>
    </row>
    <row r="1515" spans="1:12" s="141" customFormat="1" ht="20.100000000000001" customHeight="1">
      <c r="A1515" s="213"/>
      <c r="B1515" s="142"/>
      <c r="C1515" s="142"/>
      <c r="D1515" s="143"/>
      <c r="E1515" s="144"/>
      <c r="F1515" s="145"/>
      <c r="G1515" s="145"/>
      <c r="H1515" s="145"/>
      <c r="I1515" s="138"/>
      <c r="J1515" s="138"/>
      <c r="K1515" s="146"/>
      <c r="L1515" s="146"/>
    </row>
    <row r="1516" spans="1:12" s="141" customFormat="1" ht="20.100000000000001" customHeight="1">
      <c r="A1516" s="213"/>
      <c r="B1516" s="142"/>
      <c r="C1516" s="142"/>
      <c r="D1516" s="143"/>
      <c r="E1516" s="144"/>
      <c r="F1516" s="145"/>
      <c r="G1516" s="145"/>
      <c r="H1516" s="145"/>
      <c r="I1516" s="138"/>
      <c r="J1516" s="138"/>
      <c r="K1516" s="146"/>
      <c r="L1516" s="146"/>
    </row>
    <row r="1517" spans="1:12" s="141" customFormat="1" ht="20.100000000000001" customHeight="1">
      <c r="A1517" s="213"/>
      <c r="B1517" s="142"/>
      <c r="C1517" s="142"/>
      <c r="D1517" s="143"/>
      <c r="E1517" s="144"/>
      <c r="F1517" s="145"/>
      <c r="G1517" s="145"/>
      <c r="H1517" s="145"/>
      <c r="I1517" s="138"/>
      <c r="J1517" s="138"/>
      <c r="K1517" s="146"/>
      <c r="L1517" s="146"/>
    </row>
    <row r="1518" spans="1:12" s="141" customFormat="1" ht="20.100000000000001" customHeight="1">
      <c r="A1518" s="213"/>
      <c r="B1518" s="142"/>
      <c r="C1518" s="142"/>
      <c r="D1518" s="143"/>
      <c r="E1518" s="144"/>
      <c r="F1518" s="145"/>
      <c r="G1518" s="145"/>
      <c r="H1518" s="145"/>
      <c r="I1518" s="138"/>
      <c r="J1518" s="138"/>
      <c r="K1518" s="146"/>
      <c r="L1518" s="146"/>
    </row>
    <row r="1519" spans="1:12" s="141" customFormat="1" ht="20.100000000000001" customHeight="1">
      <c r="A1519" s="213"/>
      <c r="B1519" s="142"/>
      <c r="C1519" s="142"/>
      <c r="D1519" s="143"/>
      <c r="E1519" s="144"/>
      <c r="F1519" s="145"/>
      <c r="G1519" s="145"/>
      <c r="H1519" s="145"/>
      <c r="I1519" s="138"/>
      <c r="J1519" s="138"/>
      <c r="K1519" s="146"/>
      <c r="L1519" s="146"/>
    </row>
    <row r="1520" spans="1:12" s="141" customFormat="1" ht="20.100000000000001" customHeight="1">
      <c r="A1520" s="213"/>
      <c r="B1520" s="142"/>
      <c r="C1520" s="142"/>
      <c r="D1520" s="143"/>
      <c r="E1520" s="144"/>
      <c r="F1520" s="145"/>
      <c r="G1520" s="145"/>
      <c r="H1520" s="145"/>
      <c r="I1520" s="138"/>
      <c r="J1520" s="138"/>
      <c r="K1520" s="146"/>
      <c r="L1520" s="146"/>
    </row>
    <row r="1521" spans="1:12" s="141" customFormat="1" ht="20.100000000000001" customHeight="1">
      <c r="A1521" s="213"/>
      <c r="B1521" s="142"/>
      <c r="C1521" s="142"/>
      <c r="D1521" s="143"/>
      <c r="E1521" s="144"/>
      <c r="F1521" s="145"/>
      <c r="G1521" s="145"/>
      <c r="H1521" s="145"/>
      <c r="I1521" s="138"/>
      <c r="J1521" s="138"/>
      <c r="K1521" s="146"/>
      <c r="L1521" s="146"/>
    </row>
    <row r="1522" spans="1:12" s="141" customFormat="1" ht="20.100000000000001" customHeight="1">
      <c r="A1522" s="213"/>
      <c r="B1522" s="142"/>
      <c r="C1522" s="142"/>
      <c r="D1522" s="143"/>
      <c r="E1522" s="144"/>
      <c r="F1522" s="145"/>
      <c r="G1522" s="145"/>
      <c r="H1522" s="145"/>
      <c r="I1522" s="138"/>
      <c r="J1522" s="138"/>
      <c r="K1522" s="146"/>
      <c r="L1522" s="146"/>
    </row>
    <row r="1523" spans="1:12" s="141" customFormat="1" ht="20.100000000000001" customHeight="1">
      <c r="A1523" s="213"/>
      <c r="B1523" s="142"/>
      <c r="C1523" s="142"/>
      <c r="D1523" s="143"/>
      <c r="E1523" s="144"/>
      <c r="F1523" s="145"/>
      <c r="G1523" s="145"/>
      <c r="H1523" s="145"/>
      <c r="I1523" s="138"/>
      <c r="J1523" s="138"/>
      <c r="K1523" s="146"/>
      <c r="L1523" s="146"/>
    </row>
    <row r="1524" spans="1:12" s="141" customFormat="1" ht="20.100000000000001" customHeight="1">
      <c r="A1524" s="213"/>
      <c r="B1524" s="142"/>
      <c r="C1524" s="142"/>
      <c r="D1524" s="143"/>
      <c r="E1524" s="144"/>
      <c r="F1524" s="145"/>
      <c r="G1524" s="145"/>
      <c r="H1524" s="145"/>
      <c r="I1524" s="138"/>
      <c r="J1524" s="138"/>
      <c r="K1524" s="146"/>
      <c r="L1524" s="146"/>
    </row>
    <row r="1525" spans="1:12" s="141" customFormat="1" ht="20.100000000000001" customHeight="1">
      <c r="A1525" s="213"/>
      <c r="B1525" s="142"/>
      <c r="C1525" s="142"/>
      <c r="D1525" s="143"/>
      <c r="E1525" s="144"/>
      <c r="F1525" s="145"/>
      <c r="G1525" s="145"/>
      <c r="H1525" s="145"/>
      <c r="I1525" s="138"/>
      <c r="J1525" s="138"/>
      <c r="K1525" s="146"/>
      <c r="L1525" s="146"/>
    </row>
    <row r="1526" spans="1:12" s="141" customFormat="1" ht="20.100000000000001" customHeight="1">
      <c r="A1526" s="213"/>
      <c r="B1526" s="142"/>
      <c r="C1526" s="142"/>
      <c r="D1526" s="143"/>
      <c r="E1526" s="144"/>
      <c r="F1526" s="145"/>
      <c r="G1526" s="145"/>
      <c r="H1526" s="145"/>
      <c r="I1526" s="138"/>
      <c r="J1526" s="138"/>
      <c r="K1526" s="146"/>
      <c r="L1526" s="146"/>
    </row>
    <row r="1527" spans="1:12" s="141" customFormat="1" ht="20.100000000000001" customHeight="1">
      <c r="A1527" s="213"/>
      <c r="B1527" s="142"/>
      <c r="C1527" s="142"/>
      <c r="D1527" s="143"/>
      <c r="E1527" s="144"/>
      <c r="F1527" s="145"/>
      <c r="G1527" s="145"/>
      <c r="H1527" s="145"/>
      <c r="I1527" s="138"/>
      <c r="J1527" s="138"/>
      <c r="K1527" s="146"/>
      <c r="L1527" s="146"/>
    </row>
    <row r="1528" spans="1:12" s="141" customFormat="1" ht="20.100000000000001" customHeight="1">
      <c r="A1528" s="213"/>
      <c r="B1528" s="142"/>
      <c r="C1528" s="142"/>
      <c r="D1528" s="143"/>
      <c r="E1528" s="144"/>
      <c r="F1528" s="145"/>
      <c r="G1528" s="145"/>
      <c r="H1528" s="145"/>
      <c r="I1528" s="138"/>
      <c r="J1528" s="138"/>
      <c r="K1528" s="146"/>
      <c r="L1528" s="146"/>
    </row>
    <row r="1529" spans="1:12" s="141" customFormat="1" ht="20.100000000000001" customHeight="1">
      <c r="A1529" s="213"/>
      <c r="B1529" s="142"/>
      <c r="C1529" s="142"/>
      <c r="D1529" s="143"/>
      <c r="E1529" s="144"/>
      <c r="F1529" s="145"/>
      <c r="G1529" s="145"/>
      <c r="H1529" s="145"/>
      <c r="I1529" s="138"/>
      <c r="J1529" s="138"/>
      <c r="K1529" s="146"/>
      <c r="L1529" s="146"/>
    </row>
    <row r="1530" spans="1:12" s="141" customFormat="1" ht="20.100000000000001" customHeight="1">
      <c r="A1530" s="213"/>
      <c r="B1530" s="142"/>
      <c r="C1530" s="142"/>
      <c r="D1530" s="143"/>
      <c r="E1530" s="144"/>
      <c r="F1530" s="145"/>
      <c r="G1530" s="145"/>
      <c r="H1530" s="145"/>
      <c r="I1530" s="138"/>
      <c r="J1530" s="138"/>
      <c r="K1530" s="146"/>
      <c r="L1530" s="146"/>
    </row>
    <row r="1531" spans="1:12" s="141" customFormat="1" ht="20.100000000000001" customHeight="1">
      <c r="A1531" s="213"/>
      <c r="B1531" s="142"/>
      <c r="C1531" s="142"/>
      <c r="D1531" s="143"/>
      <c r="E1531" s="144"/>
      <c r="F1531" s="145"/>
      <c r="G1531" s="145"/>
      <c r="H1531" s="145"/>
      <c r="I1531" s="138"/>
      <c r="J1531" s="138"/>
      <c r="K1531" s="146"/>
      <c r="L1531" s="146"/>
    </row>
    <row r="1532" spans="1:12" s="141" customFormat="1" ht="20.100000000000001" customHeight="1">
      <c r="A1532" s="213"/>
      <c r="B1532" s="142"/>
      <c r="C1532" s="142"/>
      <c r="D1532" s="143"/>
      <c r="E1532" s="144"/>
      <c r="F1532" s="145"/>
      <c r="G1532" s="145"/>
      <c r="H1532" s="145"/>
      <c r="I1532" s="138"/>
      <c r="J1532" s="138"/>
      <c r="K1532" s="146"/>
      <c r="L1532" s="146"/>
    </row>
    <row r="1533" spans="1:12" s="141" customFormat="1" ht="20.100000000000001" customHeight="1">
      <c r="A1533" s="213"/>
      <c r="B1533" s="142"/>
      <c r="C1533" s="142"/>
      <c r="D1533" s="143"/>
      <c r="E1533" s="144"/>
      <c r="F1533" s="145"/>
      <c r="G1533" s="145"/>
      <c r="H1533" s="145"/>
      <c r="I1533" s="138"/>
      <c r="J1533" s="138"/>
      <c r="K1533" s="146"/>
      <c r="L1533" s="146"/>
    </row>
    <row r="1534" spans="1:12" s="141" customFormat="1" ht="20.100000000000001" customHeight="1">
      <c r="A1534" s="213"/>
      <c r="B1534" s="142"/>
      <c r="C1534" s="142"/>
      <c r="D1534" s="143"/>
      <c r="E1534" s="144"/>
      <c r="F1534" s="145"/>
      <c r="G1534" s="145"/>
      <c r="H1534" s="145"/>
      <c r="I1534" s="138"/>
      <c r="J1534" s="138"/>
      <c r="K1534" s="146"/>
      <c r="L1534" s="146"/>
    </row>
    <row r="1535" spans="1:12" s="141" customFormat="1" ht="20.100000000000001" customHeight="1">
      <c r="A1535" s="213"/>
      <c r="B1535" s="142"/>
      <c r="C1535" s="142"/>
      <c r="D1535" s="143"/>
      <c r="E1535" s="144"/>
      <c r="F1535" s="145"/>
      <c r="G1535" s="145"/>
      <c r="H1535" s="145"/>
      <c r="I1535" s="138"/>
      <c r="J1535" s="138"/>
      <c r="K1535" s="146"/>
      <c r="L1535" s="146"/>
    </row>
    <row r="1536" spans="1:12" s="141" customFormat="1" ht="20.100000000000001" customHeight="1">
      <c r="A1536" s="213"/>
      <c r="B1536" s="142"/>
      <c r="C1536" s="142"/>
      <c r="D1536" s="143"/>
      <c r="E1536" s="144"/>
      <c r="F1536" s="145"/>
      <c r="G1536" s="145"/>
      <c r="H1536" s="145"/>
      <c r="I1536" s="138"/>
      <c r="J1536" s="138"/>
      <c r="K1536" s="146"/>
      <c r="L1536" s="146"/>
    </row>
    <row r="1537" spans="1:12" s="141" customFormat="1" ht="20.100000000000001" customHeight="1">
      <c r="A1537" s="213"/>
      <c r="B1537" s="142"/>
      <c r="C1537" s="142"/>
      <c r="D1537" s="143"/>
      <c r="E1537" s="144"/>
      <c r="F1537" s="145"/>
      <c r="G1537" s="145"/>
      <c r="H1537" s="145"/>
      <c r="I1537" s="138"/>
      <c r="J1537" s="138"/>
      <c r="K1537" s="146"/>
      <c r="L1537" s="146"/>
    </row>
    <row r="1538" spans="1:12" s="141" customFormat="1" ht="20.100000000000001" customHeight="1">
      <c r="A1538" s="213"/>
      <c r="B1538" s="142"/>
      <c r="C1538" s="142"/>
      <c r="D1538" s="143"/>
      <c r="E1538" s="144"/>
      <c r="F1538" s="145"/>
      <c r="G1538" s="145"/>
      <c r="H1538" s="145"/>
      <c r="I1538" s="138"/>
      <c r="J1538" s="138"/>
      <c r="K1538" s="146"/>
      <c r="L1538" s="146"/>
    </row>
    <row r="1539" spans="1:12" s="141" customFormat="1" ht="20.100000000000001" customHeight="1">
      <c r="A1539" s="213"/>
      <c r="B1539" s="142"/>
      <c r="C1539" s="142"/>
      <c r="D1539" s="143"/>
      <c r="E1539" s="144"/>
      <c r="F1539" s="145"/>
      <c r="G1539" s="145"/>
      <c r="H1539" s="145"/>
      <c r="I1539" s="138"/>
      <c r="J1539" s="138"/>
      <c r="K1539" s="146"/>
      <c r="L1539" s="146"/>
    </row>
    <row r="1540" spans="1:12" s="141" customFormat="1" ht="20.100000000000001" customHeight="1">
      <c r="A1540" s="213"/>
      <c r="B1540" s="142"/>
      <c r="C1540" s="142"/>
      <c r="D1540" s="143"/>
      <c r="E1540" s="144"/>
      <c r="F1540" s="145"/>
      <c r="G1540" s="145"/>
      <c r="H1540" s="145"/>
      <c r="I1540" s="138"/>
      <c r="J1540" s="138"/>
      <c r="K1540" s="146"/>
      <c r="L1540" s="146"/>
    </row>
    <row r="1541" spans="1:12" s="141" customFormat="1" ht="20.100000000000001" customHeight="1">
      <c r="A1541" s="213"/>
      <c r="B1541" s="142"/>
      <c r="C1541" s="142"/>
      <c r="D1541" s="143"/>
      <c r="E1541" s="144"/>
      <c r="F1541" s="145"/>
      <c r="G1541" s="145"/>
      <c r="H1541" s="145"/>
      <c r="I1541" s="138"/>
      <c r="J1541" s="138"/>
      <c r="K1541" s="146"/>
      <c r="L1541" s="146"/>
    </row>
    <row r="1542" spans="1:12" s="141" customFormat="1" ht="20.100000000000001" customHeight="1">
      <c r="A1542" s="213"/>
      <c r="B1542" s="142"/>
      <c r="C1542" s="142"/>
      <c r="D1542" s="143"/>
      <c r="E1542" s="144"/>
      <c r="F1542" s="145"/>
      <c r="G1542" s="145"/>
      <c r="H1542" s="145"/>
      <c r="I1542" s="138"/>
      <c r="J1542" s="138"/>
      <c r="K1542" s="146"/>
      <c r="L1542" s="146"/>
    </row>
    <row r="1543" spans="1:12" s="141" customFormat="1" ht="20.100000000000001" customHeight="1">
      <c r="A1543" s="213"/>
      <c r="B1543" s="142"/>
      <c r="C1543" s="142"/>
      <c r="D1543" s="143"/>
      <c r="E1543" s="144"/>
      <c r="F1543" s="145"/>
      <c r="G1543" s="145"/>
      <c r="H1543" s="145"/>
      <c r="I1543" s="138"/>
      <c r="J1543" s="138"/>
      <c r="K1543" s="146"/>
      <c r="L1543" s="146"/>
    </row>
    <row r="1544" spans="1:12" s="141" customFormat="1" ht="20.100000000000001" customHeight="1">
      <c r="A1544" s="213"/>
      <c r="B1544" s="142"/>
      <c r="C1544" s="142"/>
      <c r="D1544" s="143"/>
      <c r="E1544" s="144"/>
      <c r="F1544" s="145"/>
      <c r="G1544" s="145"/>
      <c r="H1544" s="145"/>
      <c r="I1544" s="138"/>
      <c r="J1544" s="138"/>
      <c r="K1544" s="146"/>
      <c r="L1544" s="146"/>
    </row>
    <row r="1545" spans="1:12" s="141" customFormat="1" ht="20.100000000000001" customHeight="1">
      <c r="A1545" s="213"/>
      <c r="B1545" s="142"/>
      <c r="C1545" s="142"/>
      <c r="D1545" s="143"/>
      <c r="E1545" s="144"/>
      <c r="F1545" s="145"/>
      <c r="G1545" s="145"/>
      <c r="H1545" s="145"/>
      <c r="I1545" s="138"/>
      <c r="J1545" s="138"/>
      <c r="K1545" s="146"/>
      <c r="L1545" s="146"/>
    </row>
    <row r="1546" spans="1:12" s="141" customFormat="1" ht="20.100000000000001" customHeight="1">
      <c r="A1546" s="213"/>
      <c r="B1546" s="142"/>
      <c r="C1546" s="142"/>
      <c r="D1546" s="143"/>
      <c r="E1546" s="144"/>
      <c r="F1546" s="145"/>
      <c r="G1546" s="145"/>
      <c r="H1546" s="145"/>
      <c r="I1546" s="138"/>
      <c r="J1546" s="138"/>
      <c r="K1546" s="146"/>
      <c r="L1546" s="146"/>
    </row>
    <row r="1547" spans="1:12" s="141" customFormat="1" ht="20.100000000000001" customHeight="1">
      <c r="A1547" s="213"/>
      <c r="B1547" s="142"/>
      <c r="C1547" s="142"/>
      <c r="D1547" s="143"/>
      <c r="E1547" s="144"/>
      <c r="F1547" s="145"/>
      <c r="G1547" s="145"/>
      <c r="H1547" s="145"/>
      <c r="I1547" s="138"/>
      <c r="J1547" s="138"/>
      <c r="K1547" s="146"/>
      <c r="L1547" s="146"/>
    </row>
    <row r="1548" spans="1:12" s="141" customFormat="1" ht="20.100000000000001" customHeight="1">
      <c r="A1548" s="213"/>
      <c r="B1548" s="142"/>
      <c r="C1548" s="142"/>
      <c r="D1548" s="143"/>
      <c r="E1548" s="144"/>
      <c r="F1548" s="145"/>
      <c r="G1548" s="145"/>
      <c r="H1548" s="145"/>
      <c r="I1548" s="138"/>
      <c r="J1548" s="138"/>
      <c r="K1548" s="146"/>
      <c r="L1548" s="146"/>
    </row>
    <row r="1549" spans="1:12" s="141" customFormat="1" ht="20.100000000000001" customHeight="1">
      <c r="A1549" s="213"/>
      <c r="B1549" s="142"/>
      <c r="C1549" s="142"/>
      <c r="D1549" s="143"/>
      <c r="E1549" s="144"/>
      <c r="F1549" s="145"/>
      <c r="G1549" s="145"/>
      <c r="H1549" s="145"/>
      <c r="I1549" s="138"/>
      <c r="J1549" s="138"/>
      <c r="K1549" s="146"/>
      <c r="L1549" s="146"/>
    </row>
    <row r="1550" spans="1:12" s="141" customFormat="1" ht="20.100000000000001" customHeight="1">
      <c r="A1550" s="213"/>
      <c r="B1550" s="142"/>
      <c r="C1550" s="142"/>
      <c r="D1550" s="143"/>
      <c r="E1550" s="144"/>
      <c r="F1550" s="145"/>
      <c r="G1550" s="145"/>
      <c r="H1550" s="145"/>
      <c r="I1550" s="138"/>
      <c r="J1550" s="138"/>
      <c r="K1550" s="146"/>
      <c r="L1550" s="146"/>
    </row>
    <row r="1551" spans="1:12" s="141" customFormat="1" ht="20.100000000000001" customHeight="1">
      <c r="A1551" s="213"/>
      <c r="B1551" s="142"/>
      <c r="C1551" s="142"/>
      <c r="D1551" s="143"/>
      <c r="E1551" s="144"/>
      <c r="F1551" s="145"/>
      <c r="G1551" s="145"/>
      <c r="H1551" s="145"/>
      <c r="I1551" s="138"/>
      <c r="J1551" s="138"/>
      <c r="K1551" s="146"/>
      <c r="L1551" s="146"/>
    </row>
    <row r="1552" spans="1:12" s="141" customFormat="1" ht="20.100000000000001" customHeight="1">
      <c r="A1552" s="213"/>
      <c r="B1552" s="142"/>
      <c r="C1552" s="142"/>
      <c r="D1552" s="143"/>
      <c r="E1552" s="144"/>
      <c r="F1552" s="145"/>
      <c r="G1552" s="145"/>
      <c r="H1552" s="145"/>
      <c r="I1552" s="138"/>
      <c r="J1552" s="138"/>
      <c r="K1552" s="146"/>
      <c r="L1552" s="146"/>
    </row>
    <row r="1553" spans="1:12" s="141" customFormat="1" ht="20.100000000000001" customHeight="1">
      <c r="A1553" s="213"/>
      <c r="B1553" s="142"/>
      <c r="C1553" s="142"/>
      <c r="D1553" s="143"/>
      <c r="E1553" s="144"/>
      <c r="F1553" s="145"/>
      <c r="G1553" s="145"/>
      <c r="H1553" s="145"/>
      <c r="I1553" s="138"/>
      <c r="J1553" s="138"/>
      <c r="K1553" s="146"/>
      <c r="L1553" s="146"/>
    </row>
    <row r="1554" spans="1:12" s="141" customFormat="1" ht="20.100000000000001" customHeight="1">
      <c r="A1554" s="213"/>
      <c r="B1554" s="142"/>
      <c r="C1554" s="142"/>
      <c r="D1554" s="143"/>
      <c r="E1554" s="144"/>
      <c r="F1554" s="145"/>
      <c r="G1554" s="145"/>
      <c r="H1554" s="145"/>
      <c r="I1554" s="138"/>
      <c r="J1554" s="138"/>
      <c r="K1554" s="146"/>
      <c r="L1554" s="146"/>
    </row>
    <row r="1555" spans="1:12" s="141" customFormat="1" ht="20.100000000000001" customHeight="1">
      <c r="A1555" s="213"/>
      <c r="B1555" s="142"/>
      <c r="C1555" s="142"/>
      <c r="D1555" s="143"/>
      <c r="E1555" s="144"/>
      <c r="F1555" s="145"/>
      <c r="G1555" s="145"/>
      <c r="H1555" s="145"/>
      <c r="I1555" s="138"/>
      <c r="J1555" s="138"/>
      <c r="K1555" s="146"/>
      <c r="L1555" s="146"/>
    </row>
    <row r="1556" spans="1:12" s="141" customFormat="1" ht="20.100000000000001" customHeight="1">
      <c r="A1556" s="213"/>
      <c r="B1556" s="142"/>
      <c r="C1556" s="142"/>
      <c r="D1556" s="143"/>
      <c r="E1556" s="144"/>
      <c r="F1556" s="145"/>
      <c r="G1556" s="145"/>
      <c r="H1556" s="145"/>
      <c r="I1556" s="138"/>
      <c r="J1556" s="138"/>
      <c r="K1556" s="146"/>
      <c r="L1556" s="146"/>
    </row>
    <row r="1557" spans="1:12" s="141" customFormat="1" ht="20.100000000000001" customHeight="1">
      <c r="A1557" s="213"/>
      <c r="B1557" s="142"/>
      <c r="C1557" s="142"/>
      <c r="D1557" s="143"/>
      <c r="E1557" s="144"/>
      <c r="F1557" s="145"/>
      <c r="G1557" s="145"/>
      <c r="H1557" s="145"/>
      <c r="I1557" s="138"/>
      <c r="J1557" s="138"/>
      <c r="K1557" s="146"/>
      <c r="L1557" s="146"/>
    </row>
    <row r="1558" spans="1:12" s="141" customFormat="1" ht="20.100000000000001" customHeight="1">
      <c r="A1558" s="213"/>
      <c r="B1558" s="142"/>
      <c r="C1558" s="142"/>
      <c r="D1558" s="143"/>
      <c r="E1558" s="144"/>
      <c r="F1558" s="145"/>
      <c r="G1558" s="145"/>
      <c r="H1558" s="145"/>
      <c r="I1558" s="138"/>
      <c r="J1558" s="138"/>
      <c r="K1558" s="146"/>
      <c r="L1558" s="146"/>
    </row>
    <row r="1559" spans="1:12" s="141" customFormat="1" ht="20.100000000000001" customHeight="1">
      <c r="A1559" s="213"/>
      <c r="B1559" s="142"/>
      <c r="C1559" s="142"/>
      <c r="D1559" s="143"/>
      <c r="E1559" s="144"/>
      <c r="F1559" s="145"/>
      <c r="G1559" s="145"/>
      <c r="H1559" s="145"/>
      <c r="I1559" s="138"/>
      <c r="J1559" s="138"/>
      <c r="K1559" s="146"/>
      <c r="L1559" s="146"/>
    </row>
    <row r="1560" spans="1:12" s="141" customFormat="1" ht="20.100000000000001" customHeight="1">
      <c r="A1560" s="213"/>
      <c r="B1560" s="142"/>
      <c r="C1560" s="142"/>
      <c r="D1560" s="143"/>
      <c r="E1560" s="144"/>
      <c r="F1560" s="145"/>
      <c r="G1560" s="145"/>
      <c r="H1560" s="145"/>
      <c r="I1560" s="138"/>
      <c r="J1560" s="138"/>
      <c r="K1560" s="146"/>
      <c r="L1560" s="146"/>
    </row>
    <row r="1561" spans="1:12" s="141" customFormat="1" ht="20.100000000000001" customHeight="1">
      <c r="A1561" s="213"/>
      <c r="B1561" s="142"/>
      <c r="C1561" s="142"/>
      <c r="D1561" s="143"/>
      <c r="E1561" s="144"/>
      <c r="F1561" s="145"/>
      <c r="G1561" s="145"/>
      <c r="H1561" s="145"/>
      <c r="I1561" s="138"/>
      <c r="J1561" s="138"/>
      <c r="K1561" s="146"/>
      <c r="L1561" s="146"/>
    </row>
    <row r="1562" spans="1:12" s="141" customFormat="1" ht="20.100000000000001" customHeight="1">
      <c r="A1562" s="213"/>
      <c r="B1562" s="142"/>
      <c r="C1562" s="142"/>
      <c r="D1562" s="143"/>
      <c r="E1562" s="144"/>
      <c r="F1562" s="145"/>
      <c r="G1562" s="145"/>
      <c r="H1562" s="145"/>
      <c r="I1562" s="138"/>
      <c r="J1562" s="138"/>
      <c r="K1562" s="146"/>
      <c r="L1562" s="146"/>
    </row>
    <row r="1563" spans="1:12" s="141" customFormat="1" ht="20.100000000000001" customHeight="1">
      <c r="A1563" s="213"/>
      <c r="B1563" s="142"/>
      <c r="C1563" s="142"/>
      <c r="D1563" s="143"/>
      <c r="E1563" s="144"/>
      <c r="F1563" s="145"/>
      <c r="G1563" s="145"/>
      <c r="H1563" s="145"/>
      <c r="I1563" s="138"/>
      <c r="J1563" s="138"/>
      <c r="K1563" s="146"/>
      <c r="L1563" s="146"/>
    </row>
    <row r="1564" spans="1:12" s="141" customFormat="1" ht="20.100000000000001" customHeight="1">
      <c r="A1564" s="213"/>
      <c r="B1564" s="142"/>
      <c r="C1564" s="142"/>
      <c r="D1564" s="143"/>
      <c r="E1564" s="144"/>
      <c r="F1564" s="145"/>
      <c r="G1564" s="145"/>
      <c r="H1564" s="145"/>
      <c r="I1564" s="138"/>
      <c r="J1564" s="138"/>
      <c r="K1564" s="146"/>
      <c r="L1564" s="146"/>
    </row>
    <row r="1565" spans="1:12" s="141" customFormat="1" ht="20.100000000000001" customHeight="1">
      <c r="A1565" s="213"/>
      <c r="B1565" s="142"/>
      <c r="C1565" s="142"/>
      <c r="D1565" s="143"/>
      <c r="E1565" s="144"/>
      <c r="F1565" s="145"/>
      <c r="G1565" s="145"/>
      <c r="H1565" s="145"/>
      <c r="I1565" s="138"/>
      <c r="J1565" s="138"/>
      <c r="K1565" s="146"/>
      <c r="L1565" s="146"/>
    </row>
    <row r="1566" spans="1:12" s="141" customFormat="1" ht="20.100000000000001" customHeight="1">
      <c r="A1566" s="213"/>
      <c r="B1566" s="142"/>
      <c r="C1566" s="142"/>
      <c r="D1566" s="143"/>
      <c r="E1566" s="144"/>
      <c r="F1566" s="145"/>
      <c r="G1566" s="145"/>
      <c r="H1566" s="145"/>
      <c r="I1566" s="138"/>
      <c r="J1566" s="138"/>
      <c r="K1566" s="146"/>
      <c r="L1566" s="146"/>
    </row>
    <row r="1567" spans="1:12" s="141" customFormat="1" ht="20.100000000000001" customHeight="1">
      <c r="A1567" s="213"/>
      <c r="B1567" s="142"/>
      <c r="C1567" s="142"/>
      <c r="D1567" s="143"/>
      <c r="E1567" s="144"/>
      <c r="F1567" s="145"/>
      <c r="G1567" s="145"/>
      <c r="H1567" s="145"/>
      <c r="I1567" s="138"/>
      <c r="J1567" s="138"/>
      <c r="K1567" s="146"/>
      <c r="L1567" s="146"/>
    </row>
    <row r="1568" spans="1:12" s="141" customFormat="1" ht="20.100000000000001" customHeight="1">
      <c r="A1568" s="213"/>
      <c r="B1568" s="142"/>
      <c r="C1568" s="142"/>
      <c r="D1568" s="143"/>
      <c r="E1568" s="144"/>
      <c r="F1568" s="145"/>
      <c r="G1568" s="145"/>
      <c r="H1568" s="145"/>
      <c r="I1568" s="138"/>
      <c r="J1568" s="138"/>
      <c r="K1568" s="146"/>
      <c r="L1568" s="146"/>
    </row>
    <row r="1569" spans="1:12" s="141" customFormat="1" ht="20.100000000000001" customHeight="1">
      <c r="A1569" s="213"/>
      <c r="B1569" s="142"/>
      <c r="C1569" s="142"/>
      <c r="D1569" s="143"/>
      <c r="E1569" s="144"/>
      <c r="F1569" s="145"/>
      <c r="G1569" s="145"/>
      <c r="H1569" s="145"/>
      <c r="I1569" s="138"/>
      <c r="J1569" s="138"/>
      <c r="K1569" s="146"/>
      <c r="L1569" s="146"/>
    </row>
    <row r="1570" spans="1:12" s="141" customFormat="1" ht="20.100000000000001" customHeight="1">
      <c r="A1570" s="213"/>
      <c r="B1570" s="142"/>
      <c r="C1570" s="142"/>
      <c r="D1570" s="143"/>
      <c r="E1570" s="144"/>
      <c r="F1570" s="145"/>
      <c r="G1570" s="145"/>
      <c r="H1570" s="145"/>
      <c r="I1570" s="138"/>
      <c r="J1570" s="138"/>
      <c r="K1570" s="146"/>
      <c r="L1570" s="146"/>
    </row>
    <row r="1571" spans="1:12" s="141" customFormat="1" ht="20.100000000000001" customHeight="1">
      <c r="A1571" s="213"/>
      <c r="B1571" s="142"/>
      <c r="C1571" s="142"/>
      <c r="D1571" s="143"/>
      <c r="E1571" s="144"/>
      <c r="F1571" s="145"/>
      <c r="G1571" s="145"/>
      <c r="H1571" s="145"/>
      <c r="I1571" s="138"/>
      <c r="J1571" s="138"/>
      <c r="K1571" s="146"/>
      <c r="L1571" s="146"/>
    </row>
    <row r="1572" spans="1:12" s="141" customFormat="1" ht="20.100000000000001" customHeight="1">
      <c r="A1572" s="213"/>
      <c r="B1572" s="142"/>
      <c r="C1572" s="142"/>
      <c r="D1572" s="143"/>
      <c r="E1572" s="144"/>
      <c r="F1572" s="145"/>
      <c r="G1572" s="145"/>
      <c r="H1572" s="145"/>
      <c r="I1572" s="138"/>
      <c r="J1572" s="138"/>
      <c r="K1572" s="146"/>
      <c r="L1572" s="146"/>
    </row>
    <row r="1573" spans="1:12" s="141" customFormat="1" ht="20.100000000000001" customHeight="1">
      <c r="A1573" s="213"/>
      <c r="B1573" s="142"/>
      <c r="C1573" s="142"/>
      <c r="D1573" s="143"/>
      <c r="E1573" s="144"/>
      <c r="F1573" s="145"/>
      <c r="G1573" s="145"/>
      <c r="H1573" s="145"/>
      <c r="I1573" s="138"/>
      <c r="J1573" s="138"/>
      <c r="K1573" s="146"/>
      <c r="L1573" s="146"/>
    </row>
    <row r="1574" spans="1:12" s="141" customFormat="1" ht="20.100000000000001" customHeight="1">
      <c r="A1574" s="213"/>
      <c r="B1574" s="142"/>
      <c r="C1574" s="142"/>
      <c r="D1574" s="143"/>
      <c r="E1574" s="144"/>
      <c r="F1574" s="145"/>
      <c r="G1574" s="145"/>
      <c r="H1574" s="145"/>
      <c r="I1574" s="138"/>
      <c r="J1574" s="138"/>
      <c r="K1574" s="146"/>
      <c r="L1574" s="146"/>
    </row>
    <row r="1575" spans="1:12" s="141" customFormat="1" ht="20.100000000000001" customHeight="1">
      <c r="A1575" s="213"/>
      <c r="B1575" s="142"/>
      <c r="C1575" s="142"/>
      <c r="D1575" s="143"/>
      <c r="E1575" s="144"/>
      <c r="F1575" s="145"/>
      <c r="G1575" s="145"/>
      <c r="H1575" s="145"/>
      <c r="I1575" s="138"/>
      <c r="J1575" s="138"/>
      <c r="K1575" s="146"/>
      <c r="L1575" s="146"/>
    </row>
    <row r="1576" spans="1:12" s="141" customFormat="1" ht="20.100000000000001" customHeight="1">
      <c r="A1576" s="213"/>
      <c r="B1576" s="142"/>
      <c r="C1576" s="142"/>
      <c r="D1576" s="143"/>
      <c r="E1576" s="144"/>
      <c r="F1576" s="145"/>
      <c r="G1576" s="145"/>
      <c r="H1576" s="145"/>
      <c r="I1576" s="138"/>
      <c r="J1576" s="138"/>
      <c r="K1576" s="146"/>
      <c r="L1576" s="146"/>
    </row>
    <row r="1577" spans="1:12" s="141" customFormat="1" ht="20.100000000000001" customHeight="1">
      <c r="A1577" s="213"/>
      <c r="B1577" s="142"/>
      <c r="C1577" s="142"/>
      <c r="D1577" s="143"/>
      <c r="E1577" s="144"/>
      <c r="F1577" s="145"/>
      <c r="G1577" s="145"/>
      <c r="H1577" s="145"/>
      <c r="I1577" s="138"/>
      <c r="J1577" s="138"/>
      <c r="K1577" s="146"/>
      <c r="L1577" s="146"/>
    </row>
    <row r="1578" spans="1:12" s="141" customFormat="1" ht="20.100000000000001" customHeight="1">
      <c r="A1578" s="213"/>
      <c r="B1578" s="145"/>
      <c r="C1578" s="145"/>
      <c r="D1578" s="143"/>
      <c r="E1578" s="144"/>
      <c r="F1578" s="145" t="s">
        <v>553</v>
      </c>
      <c r="G1578" s="145" t="s">
        <v>554</v>
      </c>
      <c r="H1578" s="145" t="s">
        <v>435</v>
      </c>
      <c r="I1578" s="138"/>
      <c r="J1578" s="138"/>
      <c r="K1578" s="146"/>
      <c r="L1578" s="146"/>
    </row>
    <row r="1579" spans="1:12" s="141" customFormat="1" ht="20.100000000000001" customHeight="1">
      <c r="A1579" s="213"/>
      <c r="B1579" s="145"/>
      <c r="C1579" s="145"/>
      <c r="D1579" s="143"/>
      <c r="E1579" s="144"/>
      <c r="F1579" s="145" t="s">
        <v>554</v>
      </c>
      <c r="G1579" s="145" t="s">
        <v>555</v>
      </c>
      <c r="H1579" s="145" t="s">
        <v>435</v>
      </c>
      <c r="I1579" s="138"/>
      <c r="J1579" s="138"/>
      <c r="K1579" s="146"/>
      <c r="L1579" s="146"/>
    </row>
    <row r="1580" spans="1:12" s="141" customFormat="1" ht="20.100000000000001" customHeight="1">
      <c r="A1580" s="213"/>
      <c r="B1580" s="145"/>
      <c r="C1580" s="145"/>
      <c r="D1580" s="143"/>
      <c r="E1580" s="144"/>
      <c r="F1580" s="145" t="s">
        <v>555</v>
      </c>
      <c r="G1580" s="145" t="s">
        <v>556</v>
      </c>
      <c r="H1580" s="145" t="s">
        <v>435</v>
      </c>
      <c r="I1580" s="138"/>
      <c r="J1580" s="138"/>
      <c r="K1580" s="146"/>
      <c r="L1580" s="146"/>
    </row>
    <row r="1581" spans="1:12" s="141" customFormat="1" ht="20.100000000000001" customHeight="1">
      <c r="A1581" s="213"/>
      <c r="B1581" s="145"/>
      <c r="C1581" s="145"/>
      <c r="D1581" s="143"/>
      <c r="E1581" s="144"/>
      <c r="F1581" s="145" t="s">
        <v>556</v>
      </c>
      <c r="G1581" s="145" t="s">
        <v>557</v>
      </c>
      <c r="H1581" s="145" t="s">
        <v>435</v>
      </c>
      <c r="I1581" s="138"/>
      <c r="J1581" s="138"/>
      <c r="K1581" s="146"/>
      <c r="L1581" s="146"/>
    </row>
    <row r="1582" spans="1:12" s="141" customFormat="1" ht="20.100000000000001" customHeight="1">
      <c r="A1582" s="213"/>
      <c r="B1582" s="145"/>
      <c r="C1582" s="145"/>
      <c r="D1582" s="143"/>
      <c r="E1582" s="144"/>
      <c r="F1582" s="145" t="s">
        <v>557</v>
      </c>
      <c r="G1582" s="145" t="s">
        <v>558</v>
      </c>
      <c r="H1582" s="145" t="s">
        <v>435</v>
      </c>
      <c r="I1582" s="138"/>
      <c r="J1582" s="138"/>
      <c r="K1582" s="146"/>
      <c r="L1582" s="146"/>
    </row>
    <row r="1583" spans="1:12" s="141" customFormat="1" ht="20.100000000000001" customHeight="1">
      <c r="A1583" s="213"/>
      <c r="B1583" s="145"/>
      <c r="C1583" s="145"/>
      <c r="D1583" s="143"/>
      <c r="E1583" s="144"/>
      <c r="F1583" s="145" t="s">
        <v>558</v>
      </c>
      <c r="G1583" s="145" t="s">
        <v>559</v>
      </c>
      <c r="H1583" s="145" t="s">
        <v>435</v>
      </c>
      <c r="I1583" s="138"/>
      <c r="J1583" s="138"/>
      <c r="K1583" s="146"/>
      <c r="L1583" s="146"/>
    </row>
    <row r="1584" spans="1:12" s="141" customFormat="1" ht="20.100000000000001" customHeight="1">
      <c r="A1584" s="213"/>
      <c r="B1584" s="145"/>
      <c r="C1584" s="145"/>
      <c r="D1584" s="143"/>
      <c r="E1584" s="144"/>
      <c r="F1584" s="145" t="s">
        <v>559</v>
      </c>
      <c r="G1584" s="145" t="s">
        <v>560</v>
      </c>
      <c r="H1584" s="145" t="s">
        <v>435</v>
      </c>
      <c r="I1584" s="138"/>
      <c r="J1584" s="138"/>
      <c r="K1584" s="146"/>
      <c r="L1584" s="146"/>
    </row>
    <row r="1585" spans="1:12" s="141" customFormat="1" ht="20.100000000000001" customHeight="1">
      <c r="A1585" s="213"/>
      <c r="B1585" s="145"/>
      <c r="C1585" s="145"/>
      <c r="D1585" s="143"/>
      <c r="E1585" s="144"/>
      <c r="F1585" s="145" t="s">
        <v>560</v>
      </c>
      <c r="G1585" s="145" t="s">
        <v>561</v>
      </c>
      <c r="H1585" s="145" t="s">
        <v>435</v>
      </c>
      <c r="I1585" s="138"/>
      <c r="J1585" s="138"/>
      <c r="K1585" s="146"/>
      <c r="L1585" s="146"/>
    </row>
    <row r="1586" spans="1:12" s="141" customFormat="1" ht="20.100000000000001" customHeight="1">
      <c r="A1586" s="213"/>
      <c r="B1586" s="145"/>
      <c r="C1586" s="145"/>
      <c r="D1586" s="143"/>
      <c r="E1586" s="144"/>
      <c r="F1586" s="145" t="s">
        <v>561</v>
      </c>
      <c r="G1586" s="145" t="s">
        <v>839</v>
      </c>
      <c r="H1586" s="145" t="s">
        <v>435</v>
      </c>
      <c r="I1586" s="138"/>
      <c r="J1586" s="138"/>
      <c r="K1586" s="146"/>
      <c r="L1586" s="146"/>
    </row>
    <row r="1587" spans="1:12" s="141" customFormat="1" ht="20.100000000000001" customHeight="1">
      <c r="A1587" s="213"/>
      <c r="B1587" s="145"/>
      <c r="C1587" s="145"/>
      <c r="D1587" s="143"/>
      <c r="E1587" s="144"/>
      <c r="F1587" s="145"/>
      <c r="G1587" s="145"/>
      <c r="H1587" s="145"/>
      <c r="I1587" s="138"/>
      <c r="J1587" s="138"/>
      <c r="K1587" s="146"/>
      <c r="L1587" s="146"/>
    </row>
    <row r="1588" spans="1:12" s="141" customFormat="1" ht="20.100000000000001" customHeight="1">
      <c r="A1588" s="213"/>
      <c r="B1588" s="145">
        <v>157</v>
      </c>
      <c r="C1588" s="145"/>
      <c r="D1588" s="143" t="s">
        <v>173</v>
      </c>
      <c r="E1588" s="144">
        <v>2.54</v>
      </c>
      <c r="F1588" s="145" t="s">
        <v>433</v>
      </c>
      <c r="G1588" s="145" t="s">
        <v>447</v>
      </c>
      <c r="H1588" s="145" t="s">
        <v>435</v>
      </c>
      <c r="I1588" s="138"/>
      <c r="J1588" s="138"/>
      <c r="K1588" s="146"/>
      <c r="L1588" s="146"/>
    </row>
    <row r="1589" spans="1:12" s="141" customFormat="1" ht="20.100000000000001" customHeight="1">
      <c r="A1589" s="213"/>
      <c r="B1589" s="145"/>
      <c r="C1589" s="145"/>
      <c r="D1589" s="143"/>
      <c r="E1589" s="144"/>
      <c r="F1589" s="145" t="s">
        <v>447</v>
      </c>
      <c r="G1589" s="145" t="s">
        <v>451</v>
      </c>
      <c r="H1589" s="145" t="s">
        <v>435</v>
      </c>
      <c r="I1589" s="138"/>
      <c r="J1589" s="138"/>
      <c r="K1589" s="146"/>
      <c r="L1589" s="146"/>
    </row>
    <row r="1590" spans="1:12" s="141" customFormat="1" ht="20.100000000000001" customHeight="1">
      <c r="A1590" s="213"/>
      <c r="B1590" s="145"/>
      <c r="C1590" s="145"/>
      <c r="D1590" s="143"/>
      <c r="E1590" s="144"/>
      <c r="F1590" s="145" t="s">
        <v>451</v>
      </c>
      <c r="G1590" s="145" t="s">
        <v>454</v>
      </c>
      <c r="H1590" s="145" t="s">
        <v>435</v>
      </c>
      <c r="I1590" s="138"/>
      <c r="J1590" s="138"/>
      <c r="K1590" s="146"/>
      <c r="L1590" s="146"/>
    </row>
    <row r="1591" spans="1:12" s="141" customFormat="1" ht="20.100000000000001" customHeight="1">
      <c r="A1591" s="213"/>
      <c r="B1591" s="145"/>
      <c r="C1591" s="145"/>
      <c r="D1591" s="143"/>
      <c r="E1591" s="144"/>
      <c r="F1591" s="145" t="s">
        <v>454</v>
      </c>
      <c r="G1591" s="145" t="s">
        <v>455</v>
      </c>
      <c r="H1591" s="145" t="s">
        <v>435</v>
      </c>
      <c r="I1591" s="138"/>
      <c r="J1591" s="138"/>
      <c r="K1591" s="146"/>
      <c r="L1591" s="146"/>
    </row>
    <row r="1592" spans="1:12" s="141" customFormat="1" ht="20.100000000000001" customHeight="1">
      <c r="A1592" s="213"/>
      <c r="B1592" s="145"/>
      <c r="C1592" s="145"/>
      <c r="D1592" s="143"/>
      <c r="E1592" s="144"/>
      <c r="F1592" s="145" t="s">
        <v>455</v>
      </c>
      <c r="G1592" s="145" t="s">
        <v>456</v>
      </c>
      <c r="H1592" s="145" t="s">
        <v>435</v>
      </c>
      <c r="I1592" s="138"/>
      <c r="J1592" s="138"/>
      <c r="K1592" s="146"/>
      <c r="L1592" s="146"/>
    </row>
    <row r="1593" spans="1:12" s="141" customFormat="1" ht="20.100000000000001" customHeight="1">
      <c r="A1593" s="213"/>
      <c r="B1593" s="145"/>
      <c r="C1593" s="145"/>
      <c r="D1593" s="143"/>
      <c r="E1593" s="144"/>
      <c r="F1593" s="145" t="s">
        <v>456</v>
      </c>
      <c r="G1593" s="145" t="s">
        <v>457</v>
      </c>
      <c r="H1593" s="145" t="s">
        <v>435</v>
      </c>
      <c r="I1593" s="138"/>
      <c r="J1593" s="138"/>
      <c r="K1593" s="146"/>
      <c r="L1593" s="146"/>
    </row>
    <row r="1594" spans="1:12" s="141" customFormat="1" ht="20.100000000000001" customHeight="1">
      <c r="A1594" s="213"/>
      <c r="B1594" s="145"/>
      <c r="C1594" s="145"/>
      <c r="D1594" s="143"/>
      <c r="E1594" s="144"/>
      <c r="F1594" s="145" t="s">
        <v>457</v>
      </c>
      <c r="G1594" s="145" t="s">
        <v>460</v>
      </c>
      <c r="H1594" s="145" t="s">
        <v>435</v>
      </c>
      <c r="I1594" s="138"/>
      <c r="J1594" s="138"/>
      <c r="K1594" s="146"/>
      <c r="L1594" s="146"/>
    </row>
    <row r="1595" spans="1:12" s="141" customFormat="1" ht="20.100000000000001" customHeight="1">
      <c r="A1595" s="213"/>
      <c r="B1595" s="145"/>
      <c r="C1595" s="145"/>
      <c r="D1595" s="143"/>
      <c r="E1595" s="144"/>
      <c r="F1595" s="145" t="s">
        <v>460</v>
      </c>
      <c r="G1595" s="145" t="s">
        <v>463</v>
      </c>
      <c r="H1595" s="145" t="s">
        <v>435</v>
      </c>
      <c r="I1595" s="138"/>
      <c r="J1595" s="138"/>
      <c r="K1595" s="146"/>
      <c r="L1595" s="146"/>
    </row>
    <row r="1596" spans="1:12" s="141" customFormat="1" ht="20.100000000000001" customHeight="1">
      <c r="A1596" s="213"/>
      <c r="B1596" s="145"/>
      <c r="C1596" s="145"/>
      <c r="D1596" s="143"/>
      <c r="E1596" s="144"/>
      <c r="F1596" s="145" t="s">
        <v>463</v>
      </c>
      <c r="G1596" s="145" t="s">
        <v>464</v>
      </c>
      <c r="H1596" s="145" t="s">
        <v>435</v>
      </c>
      <c r="I1596" s="138"/>
      <c r="J1596" s="138"/>
      <c r="K1596" s="146"/>
      <c r="L1596" s="146"/>
    </row>
    <row r="1597" spans="1:12" s="141" customFormat="1" ht="20.100000000000001" customHeight="1">
      <c r="A1597" s="213"/>
      <c r="B1597" s="145"/>
      <c r="C1597" s="145"/>
      <c r="D1597" s="143"/>
      <c r="E1597" s="144"/>
      <c r="F1597" s="145" t="s">
        <v>464</v>
      </c>
      <c r="G1597" s="145" t="s">
        <v>465</v>
      </c>
      <c r="H1597" s="145" t="s">
        <v>435</v>
      </c>
      <c r="I1597" s="138"/>
      <c r="J1597" s="138"/>
      <c r="K1597" s="146"/>
      <c r="L1597" s="146"/>
    </row>
    <row r="1598" spans="1:12" s="141" customFormat="1" ht="20.100000000000001" customHeight="1">
      <c r="A1598" s="213"/>
      <c r="B1598" s="145"/>
      <c r="C1598" s="145"/>
      <c r="D1598" s="143"/>
      <c r="E1598" s="144"/>
      <c r="F1598" s="145" t="s">
        <v>465</v>
      </c>
      <c r="G1598" s="145" t="s">
        <v>466</v>
      </c>
      <c r="H1598" s="145" t="s">
        <v>40</v>
      </c>
      <c r="I1598" s="138"/>
      <c r="J1598" s="138"/>
      <c r="K1598" s="146"/>
      <c r="L1598" s="146"/>
    </row>
    <row r="1599" spans="1:12" s="141" customFormat="1" ht="20.100000000000001" customHeight="1">
      <c r="A1599" s="213"/>
      <c r="B1599" s="145"/>
      <c r="C1599" s="145"/>
      <c r="D1599" s="143"/>
      <c r="E1599" s="144"/>
      <c r="F1599" s="145" t="s">
        <v>466</v>
      </c>
      <c r="G1599" s="145" t="s">
        <v>467</v>
      </c>
      <c r="H1599" s="145" t="s">
        <v>435</v>
      </c>
      <c r="I1599" s="138"/>
      <c r="J1599" s="138"/>
      <c r="K1599" s="146"/>
      <c r="L1599" s="146"/>
    </row>
    <row r="1600" spans="1:12" s="141" customFormat="1" ht="20.100000000000001" customHeight="1">
      <c r="A1600" s="213"/>
      <c r="B1600" s="145"/>
      <c r="C1600" s="145"/>
      <c r="D1600" s="143"/>
      <c r="E1600" s="144"/>
      <c r="F1600" s="145" t="s">
        <v>467</v>
      </c>
      <c r="G1600" s="145" t="s">
        <v>840</v>
      </c>
      <c r="H1600" s="145" t="s">
        <v>435</v>
      </c>
      <c r="I1600" s="138"/>
      <c r="J1600" s="138"/>
      <c r="K1600" s="146"/>
      <c r="L1600" s="146"/>
    </row>
    <row r="1601" spans="1:12" s="141" customFormat="1" ht="20.100000000000001" customHeight="1">
      <c r="A1601" s="213"/>
      <c r="B1601" s="145"/>
      <c r="C1601" s="145"/>
      <c r="D1601" s="143"/>
      <c r="E1601" s="144"/>
      <c r="F1601" s="145"/>
      <c r="G1601" s="145"/>
      <c r="H1601" s="145"/>
      <c r="I1601" s="138"/>
      <c r="J1601" s="138"/>
      <c r="K1601" s="146"/>
      <c r="L1601" s="146"/>
    </row>
    <row r="1602" spans="1:12" s="141" customFormat="1" ht="20.100000000000001" customHeight="1">
      <c r="A1602" s="213"/>
      <c r="B1602" s="145">
        <v>158</v>
      </c>
      <c r="C1602" s="145"/>
      <c r="D1602" s="143" t="s">
        <v>174</v>
      </c>
      <c r="E1602" s="144">
        <v>0.14499999999999999</v>
      </c>
      <c r="F1602" s="145" t="s">
        <v>433</v>
      </c>
      <c r="G1602" s="145" t="s">
        <v>717</v>
      </c>
      <c r="H1602" s="145" t="s">
        <v>435</v>
      </c>
      <c r="I1602" s="138"/>
      <c r="J1602" s="138"/>
      <c r="K1602" s="146"/>
      <c r="L1602" s="146"/>
    </row>
    <row r="1603" spans="1:12" s="141" customFormat="1" ht="20.100000000000001" customHeight="1">
      <c r="A1603" s="213"/>
      <c r="B1603" s="145"/>
      <c r="C1603" s="145"/>
      <c r="D1603" s="143"/>
      <c r="E1603" s="144"/>
      <c r="F1603" s="145"/>
      <c r="G1603" s="145"/>
      <c r="H1603" s="145"/>
      <c r="I1603" s="138"/>
      <c r="J1603" s="138"/>
      <c r="K1603" s="146"/>
      <c r="L1603" s="146"/>
    </row>
    <row r="1604" spans="1:12" s="141" customFormat="1" ht="20.100000000000001" customHeight="1">
      <c r="A1604" s="213"/>
      <c r="B1604" s="145">
        <v>159</v>
      </c>
      <c r="C1604" s="145"/>
      <c r="D1604" s="143" t="s">
        <v>175</v>
      </c>
      <c r="E1604" s="144">
        <v>1.05</v>
      </c>
      <c r="F1604" s="145" t="s">
        <v>433</v>
      </c>
      <c r="G1604" s="145" t="s">
        <v>447</v>
      </c>
      <c r="H1604" s="145" t="s">
        <v>435</v>
      </c>
      <c r="I1604" s="138"/>
      <c r="J1604" s="138"/>
      <c r="K1604" s="146"/>
      <c r="L1604" s="146"/>
    </row>
    <row r="1605" spans="1:12" s="141" customFormat="1" ht="20.100000000000001" customHeight="1">
      <c r="A1605" s="213"/>
      <c r="B1605" s="145"/>
      <c r="C1605" s="145"/>
      <c r="D1605" s="143"/>
      <c r="E1605" s="144"/>
      <c r="F1605" s="145" t="s">
        <v>447</v>
      </c>
      <c r="G1605" s="145" t="s">
        <v>451</v>
      </c>
      <c r="H1605" s="145" t="s">
        <v>435</v>
      </c>
      <c r="I1605" s="138"/>
      <c r="J1605" s="138"/>
      <c r="K1605" s="146"/>
      <c r="L1605" s="146"/>
    </row>
    <row r="1606" spans="1:12" s="141" customFormat="1" ht="20.100000000000001" customHeight="1">
      <c r="A1606" s="213"/>
      <c r="B1606" s="145"/>
      <c r="C1606" s="145"/>
      <c r="D1606" s="143"/>
      <c r="E1606" s="144"/>
      <c r="F1606" s="145" t="s">
        <v>451</v>
      </c>
      <c r="G1606" s="145" t="s">
        <v>454</v>
      </c>
      <c r="H1606" s="145" t="s">
        <v>435</v>
      </c>
      <c r="I1606" s="138"/>
      <c r="J1606" s="138"/>
      <c r="K1606" s="146"/>
      <c r="L1606" s="146"/>
    </row>
    <row r="1607" spans="1:12" s="141" customFormat="1" ht="20.100000000000001" customHeight="1">
      <c r="A1607" s="213"/>
      <c r="B1607" s="145"/>
      <c r="C1607" s="145"/>
      <c r="D1607" s="143"/>
      <c r="E1607" s="144"/>
      <c r="F1607" s="145" t="s">
        <v>454</v>
      </c>
      <c r="G1607" s="145" t="s">
        <v>455</v>
      </c>
      <c r="H1607" s="145" t="s">
        <v>435</v>
      </c>
      <c r="I1607" s="138"/>
      <c r="J1607" s="138"/>
      <c r="K1607" s="146"/>
      <c r="L1607" s="146"/>
    </row>
    <row r="1608" spans="1:12" s="141" customFormat="1" ht="20.100000000000001" customHeight="1">
      <c r="A1608" s="213"/>
      <c r="B1608" s="145"/>
      <c r="C1608" s="145"/>
      <c r="D1608" s="143"/>
      <c r="E1608" s="144"/>
      <c r="F1608" s="145" t="s">
        <v>455</v>
      </c>
      <c r="G1608" s="145" t="s">
        <v>456</v>
      </c>
      <c r="H1608" s="145" t="s">
        <v>435</v>
      </c>
      <c r="I1608" s="138"/>
      <c r="J1608" s="138"/>
      <c r="K1608" s="146"/>
      <c r="L1608" s="146"/>
    </row>
    <row r="1609" spans="1:12" s="141" customFormat="1" ht="20.100000000000001" customHeight="1">
      <c r="A1609" s="213"/>
      <c r="B1609" s="145"/>
      <c r="C1609" s="145"/>
      <c r="D1609" s="143"/>
      <c r="E1609" s="144"/>
      <c r="F1609" s="145" t="s">
        <v>456</v>
      </c>
      <c r="G1609" s="145" t="s">
        <v>841</v>
      </c>
      <c r="H1609" s="145" t="s">
        <v>435</v>
      </c>
      <c r="I1609" s="138"/>
      <c r="J1609" s="138"/>
      <c r="K1609" s="146"/>
      <c r="L1609" s="146"/>
    </row>
    <row r="1610" spans="1:12" s="141" customFormat="1" ht="20.100000000000001" customHeight="1">
      <c r="A1610" s="213"/>
      <c r="B1610" s="145"/>
      <c r="C1610" s="145"/>
      <c r="D1610" s="143"/>
      <c r="E1610" s="144"/>
      <c r="F1610" s="145"/>
      <c r="G1610" s="145"/>
      <c r="H1610" s="145"/>
      <c r="I1610" s="138"/>
      <c r="J1610" s="138"/>
      <c r="K1610" s="146"/>
      <c r="L1610" s="146"/>
    </row>
    <row r="1611" spans="1:12" s="141" customFormat="1" ht="20.100000000000001" customHeight="1">
      <c r="A1611" s="213"/>
      <c r="B1611" s="145">
        <v>160</v>
      </c>
      <c r="C1611" s="145"/>
      <c r="D1611" s="143" t="s">
        <v>176</v>
      </c>
      <c r="E1611" s="144">
        <v>5.9939999999999998</v>
      </c>
      <c r="F1611" s="145" t="s">
        <v>433</v>
      </c>
      <c r="G1611" s="145" t="s">
        <v>447</v>
      </c>
      <c r="H1611" s="145" t="s">
        <v>435</v>
      </c>
      <c r="I1611" s="138"/>
      <c r="J1611" s="138"/>
      <c r="K1611" s="146"/>
      <c r="L1611" s="146"/>
    </row>
    <row r="1612" spans="1:12" s="141" customFormat="1" ht="20.100000000000001" customHeight="1">
      <c r="A1612" s="213"/>
      <c r="B1612" s="145"/>
      <c r="C1612" s="145"/>
      <c r="D1612" s="143"/>
      <c r="E1612" s="144"/>
      <c r="F1612" s="145" t="s">
        <v>447</v>
      </c>
      <c r="G1612" s="145" t="s">
        <v>451</v>
      </c>
      <c r="H1612" s="145" t="s">
        <v>435</v>
      </c>
      <c r="I1612" s="138"/>
      <c r="J1612" s="138"/>
      <c r="K1612" s="146"/>
      <c r="L1612" s="146"/>
    </row>
    <row r="1613" spans="1:12" s="141" customFormat="1" ht="20.100000000000001" customHeight="1">
      <c r="A1613" s="213"/>
      <c r="B1613" s="145"/>
      <c r="C1613" s="145"/>
      <c r="D1613" s="143"/>
      <c r="E1613" s="144"/>
      <c r="F1613" s="145" t="s">
        <v>451</v>
      </c>
      <c r="G1613" s="145" t="s">
        <v>454</v>
      </c>
      <c r="H1613" s="145" t="s">
        <v>435</v>
      </c>
      <c r="I1613" s="138"/>
      <c r="J1613" s="138"/>
      <c r="K1613" s="146"/>
      <c r="L1613" s="146"/>
    </row>
    <row r="1614" spans="1:12" s="141" customFormat="1" ht="20.100000000000001" customHeight="1">
      <c r="A1614" s="213"/>
      <c r="B1614" s="145"/>
      <c r="C1614" s="145"/>
      <c r="D1614" s="143"/>
      <c r="E1614" s="144"/>
      <c r="F1614" s="145" t="s">
        <v>454</v>
      </c>
      <c r="G1614" s="145" t="s">
        <v>455</v>
      </c>
      <c r="H1614" s="145" t="s">
        <v>435</v>
      </c>
      <c r="I1614" s="138"/>
      <c r="J1614" s="138"/>
      <c r="K1614" s="146"/>
      <c r="L1614" s="146"/>
    </row>
    <row r="1615" spans="1:12" s="141" customFormat="1" ht="20.100000000000001" customHeight="1">
      <c r="A1615" s="213"/>
      <c r="B1615" s="145"/>
      <c r="C1615" s="145"/>
      <c r="D1615" s="143"/>
      <c r="E1615" s="144"/>
      <c r="F1615" s="145" t="s">
        <v>455</v>
      </c>
      <c r="G1615" s="145" t="s">
        <v>456</v>
      </c>
      <c r="H1615" s="145" t="s">
        <v>435</v>
      </c>
      <c r="I1615" s="138"/>
      <c r="J1615" s="138"/>
      <c r="K1615" s="146"/>
      <c r="L1615" s="146"/>
    </row>
    <row r="1616" spans="1:12" s="141" customFormat="1" ht="20.100000000000001" customHeight="1">
      <c r="A1616" s="213"/>
      <c r="B1616" s="145"/>
      <c r="C1616" s="145"/>
      <c r="D1616" s="143"/>
      <c r="E1616" s="144"/>
      <c r="F1616" s="145" t="s">
        <v>456</v>
      </c>
      <c r="G1616" s="145" t="s">
        <v>457</v>
      </c>
      <c r="H1616" s="145" t="s">
        <v>435</v>
      </c>
      <c r="I1616" s="138"/>
      <c r="J1616" s="138"/>
      <c r="K1616" s="146"/>
      <c r="L1616" s="146"/>
    </row>
    <row r="1617" spans="1:12" s="141" customFormat="1" ht="20.100000000000001" customHeight="1">
      <c r="A1617" s="213"/>
      <c r="B1617" s="145"/>
      <c r="C1617" s="145"/>
      <c r="D1617" s="143"/>
      <c r="E1617" s="144"/>
      <c r="F1617" s="145" t="s">
        <v>457</v>
      </c>
      <c r="G1617" s="145" t="s">
        <v>460</v>
      </c>
      <c r="H1617" s="145" t="s">
        <v>435</v>
      </c>
      <c r="I1617" s="138"/>
      <c r="J1617" s="138"/>
      <c r="K1617" s="146"/>
      <c r="L1617" s="146"/>
    </row>
    <row r="1618" spans="1:12" s="141" customFormat="1" ht="20.100000000000001" customHeight="1">
      <c r="A1618" s="213"/>
      <c r="B1618" s="145"/>
      <c r="C1618" s="145"/>
      <c r="D1618" s="143"/>
      <c r="E1618" s="144"/>
      <c r="F1618" s="145" t="s">
        <v>460</v>
      </c>
      <c r="G1618" s="145" t="s">
        <v>463</v>
      </c>
      <c r="H1618" s="145" t="s">
        <v>435</v>
      </c>
      <c r="I1618" s="138"/>
      <c r="J1618" s="138"/>
      <c r="K1618" s="146"/>
      <c r="L1618" s="146"/>
    </row>
    <row r="1619" spans="1:12" s="141" customFormat="1" ht="20.100000000000001" customHeight="1">
      <c r="A1619" s="213"/>
      <c r="B1619" s="145"/>
      <c r="C1619" s="145"/>
      <c r="D1619" s="143"/>
      <c r="E1619" s="144"/>
      <c r="F1619" s="145" t="s">
        <v>463</v>
      </c>
      <c r="G1619" s="145" t="s">
        <v>464</v>
      </c>
      <c r="H1619" s="145" t="s">
        <v>434</v>
      </c>
      <c r="I1619" s="138"/>
      <c r="J1619" s="138"/>
      <c r="K1619" s="146"/>
      <c r="L1619" s="146"/>
    </row>
    <row r="1620" spans="1:12" s="141" customFormat="1" ht="20.100000000000001" customHeight="1">
      <c r="A1620" s="213"/>
      <c r="B1620" s="145"/>
      <c r="C1620" s="145"/>
      <c r="D1620" s="143"/>
      <c r="E1620" s="144"/>
      <c r="F1620" s="145" t="s">
        <v>464</v>
      </c>
      <c r="G1620" s="145" t="s">
        <v>465</v>
      </c>
      <c r="H1620" s="145" t="s">
        <v>435</v>
      </c>
      <c r="I1620" s="138"/>
      <c r="J1620" s="138"/>
      <c r="K1620" s="146"/>
      <c r="L1620" s="146"/>
    </row>
    <row r="1621" spans="1:12" s="141" customFormat="1" ht="20.100000000000001" customHeight="1">
      <c r="A1621" s="213"/>
      <c r="B1621" s="145"/>
      <c r="C1621" s="145"/>
      <c r="D1621" s="143"/>
      <c r="E1621" s="144"/>
      <c r="F1621" s="145" t="s">
        <v>465</v>
      </c>
      <c r="G1621" s="145" t="s">
        <v>466</v>
      </c>
      <c r="H1621" s="145" t="s">
        <v>435</v>
      </c>
      <c r="I1621" s="138"/>
      <c r="J1621" s="138"/>
      <c r="K1621" s="146"/>
      <c r="L1621" s="146"/>
    </row>
    <row r="1622" spans="1:12" s="141" customFormat="1" ht="20.100000000000001" customHeight="1">
      <c r="A1622" s="213"/>
      <c r="B1622" s="145"/>
      <c r="C1622" s="145"/>
      <c r="D1622" s="143"/>
      <c r="E1622" s="144"/>
      <c r="F1622" s="145" t="s">
        <v>466</v>
      </c>
      <c r="G1622" s="145" t="s">
        <v>467</v>
      </c>
      <c r="H1622" s="145" t="s">
        <v>434</v>
      </c>
      <c r="I1622" s="138"/>
      <c r="J1622" s="138"/>
      <c r="K1622" s="146"/>
      <c r="L1622" s="146"/>
    </row>
    <row r="1623" spans="1:12" s="141" customFormat="1" ht="20.100000000000001" customHeight="1">
      <c r="A1623" s="213"/>
      <c r="B1623" s="145"/>
      <c r="C1623" s="145"/>
      <c r="D1623" s="143"/>
      <c r="E1623" s="144"/>
      <c r="F1623" s="145" t="s">
        <v>467</v>
      </c>
      <c r="G1623" s="145" t="s">
        <v>468</v>
      </c>
      <c r="H1623" s="145" t="s">
        <v>435</v>
      </c>
      <c r="I1623" s="138"/>
      <c r="J1623" s="138"/>
      <c r="K1623" s="146"/>
      <c r="L1623" s="146"/>
    </row>
    <row r="1624" spans="1:12" s="141" customFormat="1" ht="20.100000000000001" customHeight="1">
      <c r="A1624" s="213"/>
      <c r="B1624" s="145"/>
      <c r="C1624" s="145"/>
      <c r="D1624" s="143"/>
      <c r="E1624" s="144"/>
      <c r="F1624" s="145" t="s">
        <v>468</v>
      </c>
      <c r="G1624" s="145" t="s">
        <v>469</v>
      </c>
      <c r="H1624" s="145" t="s">
        <v>434</v>
      </c>
      <c r="I1624" s="138"/>
      <c r="J1624" s="138"/>
      <c r="K1624" s="146"/>
      <c r="L1624" s="146"/>
    </row>
    <row r="1625" spans="1:12" s="141" customFormat="1" ht="20.100000000000001" customHeight="1">
      <c r="A1625" s="213"/>
      <c r="B1625" s="145"/>
      <c r="C1625" s="145"/>
      <c r="D1625" s="143"/>
      <c r="E1625" s="144"/>
      <c r="F1625" s="145" t="s">
        <v>469</v>
      </c>
      <c r="G1625" s="145" t="s">
        <v>470</v>
      </c>
      <c r="H1625" s="145" t="s">
        <v>435</v>
      </c>
      <c r="I1625" s="138"/>
      <c r="J1625" s="138"/>
      <c r="K1625" s="146"/>
      <c r="L1625" s="146"/>
    </row>
    <row r="1626" spans="1:12" s="141" customFormat="1" ht="20.100000000000001" customHeight="1">
      <c r="A1626" s="213"/>
      <c r="B1626" s="145"/>
      <c r="C1626" s="145"/>
      <c r="D1626" s="143"/>
      <c r="E1626" s="144"/>
      <c r="F1626" s="145" t="s">
        <v>470</v>
      </c>
      <c r="G1626" s="145" t="s">
        <v>471</v>
      </c>
      <c r="H1626" s="145" t="s">
        <v>435</v>
      </c>
      <c r="I1626" s="138"/>
      <c r="J1626" s="138"/>
      <c r="K1626" s="146"/>
      <c r="L1626" s="146"/>
    </row>
    <row r="1627" spans="1:12" s="141" customFormat="1" ht="20.100000000000001" customHeight="1">
      <c r="A1627" s="213"/>
      <c r="B1627" s="145"/>
      <c r="C1627" s="145"/>
      <c r="D1627" s="143"/>
      <c r="E1627" s="144"/>
      <c r="F1627" s="145" t="s">
        <v>471</v>
      </c>
      <c r="G1627" s="145" t="s">
        <v>473</v>
      </c>
      <c r="H1627" s="145" t="s">
        <v>435</v>
      </c>
      <c r="I1627" s="138"/>
      <c r="J1627" s="138"/>
      <c r="K1627" s="146"/>
      <c r="L1627" s="146"/>
    </row>
    <row r="1628" spans="1:12" s="141" customFormat="1" ht="20.100000000000001" customHeight="1">
      <c r="A1628" s="213"/>
      <c r="B1628" s="145"/>
      <c r="C1628" s="145"/>
      <c r="D1628" s="143"/>
      <c r="E1628" s="144"/>
      <c r="F1628" s="145" t="s">
        <v>473</v>
      </c>
      <c r="G1628" s="145" t="s">
        <v>474</v>
      </c>
      <c r="H1628" s="145" t="s">
        <v>435</v>
      </c>
      <c r="I1628" s="138"/>
      <c r="J1628" s="138"/>
      <c r="K1628" s="146"/>
      <c r="L1628" s="146"/>
    </row>
    <row r="1629" spans="1:12" s="141" customFormat="1" ht="20.100000000000001" customHeight="1">
      <c r="A1629" s="213"/>
      <c r="B1629" s="145"/>
      <c r="C1629" s="145"/>
      <c r="D1629" s="143"/>
      <c r="E1629" s="144"/>
      <c r="F1629" s="145" t="s">
        <v>474</v>
      </c>
      <c r="G1629" s="145" t="s">
        <v>475</v>
      </c>
      <c r="H1629" s="145" t="s">
        <v>435</v>
      </c>
      <c r="I1629" s="138"/>
      <c r="J1629" s="138"/>
      <c r="K1629" s="146"/>
      <c r="L1629" s="146"/>
    </row>
    <row r="1630" spans="1:12" s="141" customFormat="1" ht="20.100000000000001" customHeight="1">
      <c r="A1630" s="213"/>
      <c r="B1630" s="145"/>
      <c r="C1630" s="145"/>
      <c r="D1630" s="143"/>
      <c r="E1630" s="144"/>
      <c r="F1630" s="145" t="s">
        <v>475</v>
      </c>
      <c r="G1630" s="145" t="s">
        <v>476</v>
      </c>
      <c r="H1630" s="145" t="s">
        <v>435</v>
      </c>
      <c r="I1630" s="138"/>
      <c r="J1630" s="138"/>
      <c r="K1630" s="146"/>
      <c r="L1630" s="146"/>
    </row>
    <row r="1631" spans="1:12" s="141" customFormat="1" ht="20.100000000000001" customHeight="1">
      <c r="A1631" s="213"/>
      <c r="B1631" s="145"/>
      <c r="C1631" s="145"/>
      <c r="D1631" s="143"/>
      <c r="E1631" s="144"/>
      <c r="F1631" s="145" t="s">
        <v>476</v>
      </c>
      <c r="G1631" s="145" t="s">
        <v>477</v>
      </c>
      <c r="H1631" s="145" t="s">
        <v>435</v>
      </c>
      <c r="I1631" s="138"/>
      <c r="J1631" s="138"/>
      <c r="K1631" s="146"/>
      <c r="L1631" s="146"/>
    </row>
    <row r="1632" spans="1:12" s="141" customFormat="1" ht="20.100000000000001" customHeight="1">
      <c r="A1632" s="213"/>
      <c r="B1632" s="145"/>
      <c r="C1632" s="145"/>
      <c r="D1632" s="143"/>
      <c r="E1632" s="144"/>
      <c r="F1632" s="145" t="s">
        <v>477</v>
      </c>
      <c r="G1632" s="145" t="s">
        <v>543</v>
      </c>
      <c r="H1632" s="145" t="s">
        <v>435</v>
      </c>
      <c r="I1632" s="138"/>
      <c r="J1632" s="138"/>
      <c r="K1632" s="146"/>
      <c r="L1632" s="146"/>
    </row>
    <row r="1633" spans="1:12" s="141" customFormat="1" ht="20.100000000000001" customHeight="1">
      <c r="A1633" s="213"/>
      <c r="B1633" s="145"/>
      <c r="C1633" s="145"/>
      <c r="D1633" s="143"/>
      <c r="E1633" s="144"/>
      <c r="F1633" s="145" t="s">
        <v>543</v>
      </c>
      <c r="G1633" s="145" t="s">
        <v>550</v>
      </c>
      <c r="H1633" s="145" t="s">
        <v>435</v>
      </c>
      <c r="I1633" s="138"/>
      <c r="J1633" s="138"/>
      <c r="K1633" s="146"/>
      <c r="L1633" s="146"/>
    </row>
    <row r="1634" spans="1:12" s="141" customFormat="1" ht="20.100000000000001" customHeight="1">
      <c r="A1634" s="213"/>
      <c r="B1634" s="145"/>
      <c r="C1634" s="145"/>
      <c r="D1634" s="143"/>
      <c r="E1634" s="144"/>
      <c r="F1634" s="145" t="s">
        <v>550</v>
      </c>
      <c r="G1634" s="145" t="s">
        <v>551</v>
      </c>
      <c r="H1634" s="145" t="s">
        <v>435</v>
      </c>
      <c r="I1634" s="138"/>
      <c r="J1634" s="138"/>
      <c r="K1634" s="146"/>
      <c r="L1634" s="146"/>
    </row>
    <row r="1635" spans="1:12" s="141" customFormat="1" ht="20.100000000000001" customHeight="1">
      <c r="A1635" s="213"/>
      <c r="B1635" s="145"/>
      <c r="C1635" s="145"/>
      <c r="D1635" s="143"/>
      <c r="E1635" s="144"/>
      <c r="F1635" s="145" t="s">
        <v>551</v>
      </c>
      <c r="G1635" s="145" t="s">
        <v>552</v>
      </c>
      <c r="H1635" s="145" t="s">
        <v>435</v>
      </c>
      <c r="I1635" s="138"/>
      <c r="J1635" s="138"/>
      <c r="K1635" s="146"/>
      <c r="L1635" s="146"/>
    </row>
    <row r="1636" spans="1:12" s="141" customFormat="1" ht="20.100000000000001" customHeight="1">
      <c r="A1636" s="213"/>
      <c r="B1636" s="145"/>
      <c r="C1636" s="145"/>
      <c r="D1636" s="143"/>
      <c r="E1636" s="144"/>
      <c r="F1636" s="145" t="s">
        <v>552</v>
      </c>
      <c r="G1636" s="145" t="s">
        <v>553</v>
      </c>
      <c r="H1636" s="145" t="s">
        <v>435</v>
      </c>
      <c r="I1636" s="138"/>
      <c r="J1636" s="138"/>
      <c r="K1636" s="146"/>
      <c r="L1636" s="146"/>
    </row>
    <row r="1637" spans="1:12" s="141" customFormat="1" ht="20.100000000000001" customHeight="1">
      <c r="A1637" s="213"/>
      <c r="B1637" s="145"/>
      <c r="C1637" s="145"/>
      <c r="D1637" s="143"/>
      <c r="E1637" s="144"/>
      <c r="F1637" s="145" t="s">
        <v>553</v>
      </c>
      <c r="G1637" s="145" t="s">
        <v>554</v>
      </c>
      <c r="H1637" s="145" t="s">
        <v>435</v>
      </c>
      <c r="I1637" s="138"/>
      <c r="J1637" s="138"/>
      <c r="K1637" s="146"/>
      <c r="L1637" s="146"/>
    </row>
    <row r="1638" spans="1:12" s="141" customFormat="1" ht="20.100000000000001" customHeight="1">
      <c r="A1638" s="213"/>
      <c r="B1638" s="145"/>
      <c r="C1638" s="145"/>
      <c r="D1638" s="143"/>
      <c r="E1638" s="144"/>
      <c r="F1638" s="145" t="s">
        <v>554</v>
      </c>
      <c r="G1638" s="145" t="s">
        <v>555</v>
      </c>
      <c r="H1638" s="145" t="s">
        <v>435</v>
      </c>
      <c r="I1638" s="138"/>
      <c r="J1638" s="138"/>
      <c r="K1638" s="146"/>
      <c r="L1638" s="146"/>
    </row>
    <row r="1639" spans="1:12" s="141" customFormat="1" ht="20.100000000000001" customHeight="1">
      <c r="A1639" s="213"/>
      <c r="B1639" s="145"/>
      <c r="C1639" s="145"/>
      <c r="D1639" s="143"/>
      <c r="E1639" s="144"/>
      <c r="F1639" s="145" t="s">
        <v>555</v>
      </c>
      <c r="G1639" s="145" t="s">
        <v>556</v>
      </c>
      <c r="H1639" s="145" t="s">
        <v>435</v>
      </c>
      <c r="I1639" s="138"/>
      <c r="J1639" s="138"/>
      <c r="K1639" s="146"/>
      <c r="L1639" s="146"/>
    </row>
    <row r="1640" spans="1:12" s="141" customFormat="1" ht="20.100000000000001" customHeight="1">
      <c r="A1640" s="213"/>
      <c r="B1640" s="145"/>
      <c r="C1640" s="145"/>
      <c r="D1640" s="143"/>
      <c r="E1640" s="144"/>
      <c r="F1640" s="145" t="s">
        <v>556</v>
      </c>
      <c r="G1640" s="145" t="s">
        <v>842</v>
      </c>
      <c r="H1640" s="145" t="s">
        <v>435</v>
      </c>
      <c r="I1640" s="138"/>
      <c r="J1640" s="138"/>
      <c r="K1640" s="146"/>
      <c r="L1640" s="146"/>
    </row>
    <row r="1641" spans="1:12" s="141" customFormat="1" ht="20.100000000000001" customHeight="1">
      <c r="A1641" s="213"/>
      <c r="B1641" s="145"/>
      <c r="C1641" s="145"/>
      <c r="D1641" s="143"/>
      <c r="E1641" s="144"/>
      <c r="F1641" s="145"/>
      <c r="G1641" s="145"/>
      <c r="H1641" s="145"/>
      <c r="I1641" s="138"/>
      <c r="J1641" s="138"/>
      <c r="K1641" s="146"/>
      <c r="L1641" s="146"/>
    </row>
    <row r="1642" spans="1:12" s="141" customFormat="1" ht="20.100000000000001" customHeight="1">
      <c r="A1642" s="213"/>
      <c r="B1642" s="145">
        <v>161</v>
      </c>
      <c r="C1642" s="145"/>
      <c r="D1642" s="143" t="s">
        <v>177</v>
      </c>
      <c r="E1642" s="144">
        <v>3.5859999999999999</v>
      </c>
      <c r="F1642" s="145" t="s">
        <v>433</v>
      </c>
      <c r="G1642" s="145" t="s">
        <v>447</v>
      </c>
      <c r="H1642" s="145" t="s">
        <v>435</v>
      </c>
      <c r="I1642" s="138"/>
      <c r="J1642" s="138"/>
      <c r="K1642" s="146"/>
      <c r="L1642" s="146"/>
    </row>
    <row r="1643" spans="1:12" s="141" customFormat="1" ht="20.100000000000001" customHeight="1">
      <c r="A1643" s="213"/>
      <c r="B1643" s="145"/>
      <c r="C1643" s="145"/>
      <c r="D1643" s="143"/>
      <c r="E1643" s="144"/>
      <c r="F1643" s="145" t="s">
        <v>447</v>
      </c>
      <c r="G1643" s="145" t="s">
        <v>451</v>
      </c>
      <c r="H1643" s="145" t="s">
        <v>435</v>
      </c>
      <c r="I1643" s="138"/>
      <c r="J1643" s="138"/>
      <c r="K1643" s="146"/>
      <c r="L1643" s="146"/>
    </row>
    <row r="1644" spans="1:12" s="141" customFormat="1" ht="20.100000000000001" customHeight="1">
      <c r="A1644" s="213"/>
      <c r="B1644" s="145"/>
      <c r="C1644" s="145"/>
      <c r="D1644" s="143"/>
      <c r="E1644" s="144"/>
      <c r="F1644" s="145" t="s">
        <v>451</v>
      </c>
      <c r="G1644" s="145" t="s">
        <v>454</v>
      </c>
      <c r="H1644" s="145" t="s">
        <v>435</v>
      </c>
      <c r="I1644" s="138"/>
      <c r="J1644" s="138"/>
      <c r="K1644" s="146"/>
      <c r="L1644" s="146"/>
    </row>
    <row r="1645" spans="1:12" s="141" customFormat="1" ht="20.100000000000001" customHeight="1">
      <c r="A1645" s="213"/>
      <c r="B1645" s="145"/>
      <c r="C1645" s="145"/>
      <c r="D1645" s="143"/>
      <c r="E1645" s="144"/>
      <c r="F1645" s="145" t="s">
        <v>454</v>
      </c>
      <c r="G1645" s="145" t="s">
        <v>455</v>
      </c>
      <c r="H1645" s="145" t="s">
        <v>435</v>
      </c>
      <c r="I1645" s="138"/>
      <c r="J1645" s="138"/>
      <c r="K1645" s="146"/>
      <c r="L1645" s="146"/>
    </row>
    <row r="1646" spans="1:12" s="141" customFormat="1" ht="20.100000000000001" customHeight="1">
      <c r="A1646" s="213"/>
      <c r="B1646" s="145"/>
      <c r="C1646" s="145"/>
      <c r="D1646" s="143"/>
      <c r="E1646" s="144"/>
      <c r="F1646" s="145" t="s">
        <v>455</v>
      </c>
      <c r="G1646" s="145" t="s">
        <v>456</v>
      </c>
      <c r="H1646" s="145" t="s">
        <v>435</v>
      </c>
      <c r="I1646" s="138"/>
      <c r="J1646" s="138"/>
      <c r="K1646" s="146"/>
      <c r="L1646" s="146"/>
    </row>
    <row r="1647" spans="1:12" s="141" customFormat="1" ht="20.100000000000001" customHeight="1">
      <c r="A1647" s="213"/>
      <c r="B1647" s="145"/>
      <c r="C1647" s="145"/>
      <c r="D1647" s="143"/>
      <c r="E1647" s="144"/>
      <c r="F1647" s="145" t="s">
        <v>456</v>
      </c>
      <c r="G1647" s="145" t="s">
        <v>457</v>
      </c>
      <c r="H1647" s="145" t="s">
        <v>435</v>
      </c>
      <c r="I1647" s="138"/>
      <c r="J1647" s="138"/>
      <c r="K1647" s="146"/>
      <c r="L1647" s="146"/>
    </row>
    <row r="1648" spans="1:12" s="141" customFormat="1" ht="20.100000000000001" customHeight="1">
      <c r="A1648" s="213"/>
      <c r="B1648" s="145"/>
      <c r="C1648" s="145"/>
      <c r="D1648" s="143"/>
      <c r="E1648" s="144"/>
      <c r="F1648" s="145" t="s">
        <v>457</v>
      </c>
      <c r="G1648" s="145" t="s">
        <v>460</v>
      </c>
      <c r="H1648" s="145" t="s">
        <v>435</v>
      </c>
      <c r="I1648" s="138"/>
      <c r="J1648" s="138"/>
      <c r="K1648" s="146"/>
      <c r="L1648" s="146"/>
    </row>
    <row r="1649" spans="1:12" s="141" customFormat="1" ht="20.100000000000001" customHeight="1">
      <c r="A1649" s="213"/>
      <c r="B1649" s="145"/>
      <c r="C1649" s="145"/>
      <c r="D1649" s="143"/>
      <c r="E1649" s="144"/>
      <c r="F1649" s="145" t="s">
        <v>460</v>
      </c>
      <c r="G1649" s="145" t="s">
        <v>463</v>
      </c>
      <c r="H1649" s="145" t="s">
        <v>435</v>
      </c>
      <c r="I1649" s="138"/>
      <c r="J1649" s="138"/>
      <c r="K1649" s="146"/>
      <c r="L1649" s="146"/>
    </row>
    <row r="1650" spans="1:12" s="141" customFormat="1" ht="20.100000000000001" customHeight="1">
      <c r="A1650" s="213"/>
      <c r="B1650" s="145"/>
      <c r="C1650" s="145"/>
      <c r="D1650" s="143"/>
      <c r="E1650" s="144"/>
      <c r="F1650" s="145" t="s">
        <v>463</v>
      </c>
      <c r="G1650" s="145" t="s">
        <v>464</v>
      </c>
      <c r="H1650" s="145" t="s">
        <v>435</v>
      </c>
      <c r="I1650" s="138"/>
      <c r="J1650" s="138"/>
      <c r="K1650" s="146"/>
      <c r="L1650" s="146"/>
    </row>
    <row r="1651" spans="1:12" s="141" customFormat="1" ht="20.100000000000001" customHeight="1">
      <c r="A1651" s="213"/>
      <c r="B1651" s="145"/>
      <c r="C1651" s="145"/>
      <c r="D1651" s="143"/>
      <c r="E1651" s="144"/>
      <c r="F1651" s="145" t="s">
        <v>464</v>
      </c>
      <c r="G1651" s="145" t="s">
        <v>465</v>
      </c>
      <c r="H1651" s="145" t="s">
        <v>435</v>
      </c>
      <c r="I1651" s="138"/>
      <c r="J1651" s="138"/>
      <c r="K1651" s="146"/>
      <c r="L1651" s="146"/>
    </row>
    <row r="1652" spans="1:12" s="141" customFormat="1" ht="20.100000000000001" customHeight="1">
      <c r="A1652" s="213"/>
      <c r="B1652" s="145"/>
      <c r="C1652" s="145"/>
      <c r="D1652" s="143"/>
      <c r="E1652" s="144"/>
      <c r="F1652" s="145" t="s">
        <v>465</v>
      </c>
      <c r="G1652" s="145" t="s">
        <v>466</v>
      </c>
      <c r="H1652" s="145" t="s">
        <v>435</v>
      </c>
      <c r="I1652" s="138"/>
      <c r="J1652" s="138"/>
      <c r="K1652" s="146"/>
      <c r="L1652" s="146"/>
    </row>
    <row r="1653" spans="1:12" s="141" customFormat="1" ht="20.100000000000001" customHeight="1">
      <c r="A1653" s="213"/>
      <c r="B1653" s="145"/>
      <c r="C1653" s="145"/>
      <c r="D1653" s="143"/>
      <c r="E1653" s="144"/>
      <c r="F1653" s="145" t="s">
        <v>466</v>
      </c>
      <c r="G1653" s="145" t="s">
        <v>467</v>
      </c>
      <c r="H1653" s="145" t="s">
        <v>435</v>
      </c>
      <c r="I1653" s="138"/>
      <c r="J1653" s="138"/>
      <c r="K1653" s="146"/>
      <c r="L1653" s="146"/>
    </row>
    <row r="1654" spans="1:12" s="141" customFormat="1" ht="20.100000000000001" customHeight="1">
      <c r="A1654" s="213"/>
      <c r="B1654" s="145"/>
      <c r="C1654" s="145"/>
      <c r="D1654" s="143"/>
      <c r="E1654" s="144"/>
      <c r="F1654" s="145" t="s">
        <v>467</v>
      </c>
      <c r="G1654" s="145" t="s">
        <v>468</v>
      </c>
      <c r="H1654" s="145" t="s">
        <v>435</v>
      </c>
      <c r="I1654" s="138"/>
      <c r="J1654" s="138"/>
      <c r="K1654" s="146"/>
      <c r="L1654" s="146"/>
    </row>
    <row r="1655" spans="1:12" s="141" customFormat="1" ht="20.100000000000001" customHeight="1">
      <c r="A1655" s="213"/>
      <c r="B1655" s="145"/>
      <c r="C1655" s="145"/>
      <c r="D1655" s="143"/>
      <c r="E1655" s="144"/>
      <c r="F1655" s="145" t="s">
        <v>468</v>
      </c>
      <c r="G1655" s="145" t="s">
        <v>469</v>
      </c>
      <c r="H1655" s="145" t="s">
        <v>435</v>
      </c>
      <c r="I1655" s="138"/>
      <c r="J1655" s="138"/>
      <c r="K1655" s="146"/>
      <c r="L1655" s="146"/>
    </row>
    <row r="1656" spans="1:12" s="141" customFormat="1" ht="20.100000000000001" customHeight="1">
      <c r="A1656" s="213"/>
      <c r="B1656" s="145"/>
      <c r="C1656" s="145"/>
      <c r="D1656" s="143"/>
      <c r="E1656" s="144"/>
      <c r="F1656" s="145" t="s">
        <v>469</v>
      </c>
      <c r="G1656" s="145" t="s">
        <v>470</v>
      </c>
      <c r="H1656" s="145" t="s">
        <v>435</v>
      </c>
      <c r="I1656" s="138"/>
      <c r="J1656" s="138"/>
      <c r="K1656" s="146"/>
      <c r="L1656" s="146"/>
    </row>
    <row r="1657" spans="1:12" s="141" customFormat="1" ht="20.100000000000001" customHeight="1">
      <c r="A1657" s="213"/>
      <c r="B1657" s="145"/>
      <c r="C1657" s="145"/>
      <c r="D1657" s="143"/>
      <c r="E1657" s="144"/>
      <c r="F1657" s="145" t="s">
        <v>470</v>
      </c>
      <c r="G1657" s="145" t="s">
        <v>471</v>
      </c>
      <c r="H1657" s="145" t="s">
        <v>435</v>
      </c>
      <c r="I1657" s="138"/>
      <c r="J1657" s="138"/>
      <c r="K1657" s="146"/>
      <c r="L1657" s="146"/>
    </row>
    <row r="1658" spans="1:12" s="141" customFormat="1" ht="20.100000000000001" customHeight="1">
      <c r="A1658" s="213"/>
      <c r="B1658" s="145"/>
      <c r="C1658" s="145"/>
      <c r="D1658" s="143"/>
      <c r="E1658" s="144"/>
      <c r="F1658" s="145" t="s">
        <v>471</v>
      </c>
      <c r="G1658" s="145" t="s">
        <v>473</v>
      </c>
      <c r="H1658" s="145" t="s">
        <v>435</v>
      </c>
      <c r="I1658" s="138"/>
      <c r="J1658" s="138"/>
      <c r="K1658" s="146"/>
      <c r="L1658" s="146"/>
    </row>
    <row r="1659" spans="1:12" s="141" customFormat="1" ht="20.100000000000001" customHeight="1">
      <c r="A1659" s="213"/>
      <c r="B1659" s="145"/>
      <c r="C1659" s="145"/>
      <c r="D1659" s="143"/>
      <c r="E1659" s="144"/>
      <c r="F1659" s="145" t="s">
        <v>473</v>
      </c>
      <c r="G1659" s="145" t="s">
        <v>843</v>
      </c>
      <c r="H1659" s="145" t="s">
        <v>435</v>
      </c>
      <c r="I1659" s="138"/>
      <c r="J1659" s="138"/>
      <c r="K1659" s="146"/>
      <c r="L1659" s="146"/>
    </row>
    <row r="1660" spans="1:12" s="141" customFormat="1" ht="20.100000000000001" customHeight="1">
      <c r="A1660" s="213"/>
      <c r="B1660" s="145"/>
      <c r="C1660" s="145"/>
      <c r="D1660" s="143"/>
      <c r="E1660" s="144"/>
      <c r="F1660" s="145"/>
      <c r="G1660" s="145"/>
      <c r="H1660" s="145"/>
      <c r="I1660" s="138"/>
      <c r="J1660" s="138"/>
      <c r="K1660" s="146"/>
      <c r="L1660" s="146"/>
    </row>
    <row r="1661" spans="1:12" s="141" customFormat="1" ht="20.100000000000001" customHeight="1">
      <c r="A1661" s="213"/>
      <c r="B1661" s="145">
        <v>162</v>
      </c>
      <c r="C1661" s="145"/>
      <c r="D1661" s="143" t="s">
        <v>178</v>
      </c>
      <c r="E1661" s="144">
        <v>6.141</v>
      </c>
      <c r="F1661" s="145" t="s">
        <v>433</v>
      </c>
      <c r="G1661" s="145" t="s">
        <v>447</v>
      </c>
      <c r="H1661" s="145" t="s">
        <v>435</v>
      </c>
      <c r="I1661" s="138"/>
      <c r="J1661" s="138"/>
      <c r="K1661" s="146"/>
      <c r="L1661" s="146"/>
    </row>
    <row r="1662" spans="1:12" s="141" customFormat="1" ht="20.100000000000001" customHeight="1">
      <c r="A1662" s="213"/>
      <c r="B1662" s="145"/>
      <c r="C1662" s="145"/>
      <c r="D1662" s="143"/>
      <c r="E1662" s="144"/>
      <c r="F1662" s="145" t="s">
        <v>447</v>
      </c>
      <c r="G1662" s="145" t="s">
        <v>451</v>
      </c>
      <c r="H1662" s="145" t="s">
        <v>435</v>
      </c>
      <c r="I1662" s="138"/>
      <c r="J1662" s="138"/>
      <c r="K1662" s="146"/>
      <c r="L1662" s="146"/>
    </row>
    <row r="1663" spans="1:12" s="141" customFormat="1" ht="20.100000000000001" customHeight="1">
      <c r="A1663" s="213"/>
      <c r="B1663" s="145"/>
      <c r="C1663" s="145"/>
      <c r="D1663" s="143"/>
      <c r="E1663" s="144"/>
      <c r="F1663" s="145" t="s">
        <v>451</v>
      </c>
      <c r="G1663" s="145" t="s">
        <v>454</v>
      </c>
      <c r="H1663" s="145" t="s">
        <v>435</v>
      </c>
      <c r="I1663" s="138"/>
      <c r="J1663" s="138"/>
      <c r="K1663" s="146"/>
      <c r="L1663" s="146"/>
    </row>
    <row r="1664" spans="1:12" s="141" customFormat="1" ht="20.100000000000001" customHeight="1">
      <c r="A1664" s="213"/>
      <c r="B1664" s="145"/>
      <c r="C1664" s="145"/>
      <c r="D1664" s="143"/>
      <c r="E1664" s="144"/>
      <c r="F1664" s="145" t="s">
        <v>454</v>
      </c>
      <c r="G1664" s="145" t="s">
        <v>455</v>
      </c>
      <c r="H1664" s="145" t="s">
        <v>435</v>
      </c>
      <c r="I1664" s="138"/>
      <c r="J1664" s="138"/>
      <c r="K1664" s="146"/>
      <c r="L1664" s="146"/>
    </row>
    <row r="1665" spans="1:12" s="141" customFormat="1" ht="20.100000000000001" customHeight="1">
      <c r="A1665" s="213"/>
      <c r="B1665" s="145"/>
      <c r="C1665" s="145"/>
      <c r="D1665" s="143"/>
      <c r="E1665" s="144"/>
      <c r="F1665" s="145" t="s">
        <v>455</v>
      </c>
      <c r="G1665" s="145" t="s">
        <v>456</v>
      </c>
      <c r="H1665" s="145" t="s">
        <v>435</v>
      </c>
      <c r="I1665" s="138"/>
      <c r="J1665" s="138"/>
      <c r="K1665" s="146"/>
      <c r="L1665" s="146"/>
    </row>
    <row r="1666" spans="1:12" s="141" customFormat="1" ht="20.100000000000001" customHeight="1">
      <c r="A1666" s="213"/>
      <c r="B1666" s="145"/>
      <c r="C1666" s="145"/>
      <c r="D1666" s="143"/>
      <c r="E1666" s="144"/>
      <c r="F1666" s="145" t="s">
        <v>456</v>
      </c>
      <c r="G1666" s="145" t="s">
        <v>457</v>
      </c>
      <c r="H1666" s="145" t="s">
        <v>435</v>
      </c>
      <c r="I1666" s="138"/>
      <c r="J1666" s="138"/>
      <c r="K1666" s="146"/>
      <c r="L1666" s="146"/>
    </row>
    <row r="1667" spans="1:12" s="141" customFormat="1" ht="20.100000000000001" customHeight="1">
      <c r="A1667" s="213"/>
      <c r="B1667" s="145"/>
      <c r="C1667" s="145"/>
      <c r="D1667" s="143"/>
      <c r="E1667" s="144"/>
      <c r="F1667" s="145" t="s">
        <v>457</v>
      </c>
      <c r="G1667" s="145" t="s">
        <v>460</v>
      </c>
      <c r="H1667" s="145" t="s">
        <v>435</v>
      </c>
      <c r="I1667" s="138"/>
      <c r="J1667" s="138"/>
      <c r="K1667" s="146"/>
      <c r="L1667" s="146"/>
    </row>
    <row r="1668" spans="1:12" s="141" customFormat="1" ht="20.100000000000001" customHeight="1">
      <c r="A1668" s="213"/>
      <c r="B1668" s="145"/>
      <c r="C1668" s="145"/>
      <c r="D1668" s="143"/>
      <c r="E1668" s="144"/>
      <c r="F1668" s="145" t="s">
        <v>460</v>
      </c>
      <c r="G1668" s="145" t="s">
        <v>463</v>
      </c>
      <c r="H1668" s="145" t="s">
        <v>435</v>
      </c>
      <c r="I1668" s="138"/>
      <c r="J1668" s="138"/>
      <c r="K1668" s="146"/>
      <c r="L1668" s="146"/>
    </row>
    <row r="1669" spans="1:12" s="141" customFormat="1" ht="20.100000000000001" customHeight="1">
      <c r="A1669" s="213"/>
      <c r="B1669" s="145"/>
      <c r="C1669" s="145"/>
      <c r="D1669" s="143"/>
      <c r="E1669" s="144"/>
      <c r="F1669" s="145" t="s">
        <v>463</v>
      </c>
      <c r="G1669" s="145" t="s">
        <v>464</v>
      </c>
      <c r="H1669" s="145" t="s">
        <v>435</v>
      </c>
      <c r="I1669" s="138"/>
      <c r="J1669" s="138"/>
      <c r="K1669" s="146"/>
      <c r="L1669" s="146"/>
    </row>
    <row r="1670" spans="1:12" s="141" customFormat="1" ht="20.100000000000001" customHeight="1">
      <c r="A1670" s="213"/>
      <c r="B1670" s="145"/>
      <c r="C1670" s="145"/>
      <c r="D1670" s="143"/>
      <c r="E1670" s="144"/>
      <c r="F1670" s="145" t="s">
        <v>464</v>
      </c>
      <c r="G1670" s="145" t="s">
        <v>465</v>
      </c>
      <c r="H1670" s="145" t="s">
        <v>435</v>
      </c>
      <c r="I1670" s="138"/>
      <c r="J1670" s="138"/>
      <c r="K1670" s="146"/>
      <c r="L1670" s="146"/>
    </row>
    <row r="1671" spans="1:12" s="141" customFormat="1" ht="20.100000000000001" customHeight="1">
      <c r="A1671" s="213"/>
      <c r="B1671" s="145"/>
      <c r="C1671" s="145"/>
      <c r="D1671" s="143"/>
      <c r="E1671" s="144"/>
      <c r="F1671" s="145" t="s">
        <v>465</v>
      </c>
      <c r="G1671" s="145" t="s">
        <v>466</v>
      </c>
      <c r="H1671" s="145" t="s">
        <v>435</v>
      </c>
      <c r="I1671" s="138"/>
      <c r="J1671" s="138"/>
      <c r="K1671" s="146"/>
      <c r="L1671" s="146"/>
    </row>
    <row r="1672" spans="1:12" s="141" customFormat="1" ht="20.100000000000001" customHeight="1">
      <c r="A1672" s="213"/>
      <c r="B1672" s="145"/>
      <c r="C1672" s="145"/>
      <c r="D1672" s="143"/>
      <c r="E1672" s="144"/>
      <c r="F1672" s="145" t="s">
        <v>466</v>
      </c>
      <c r="G1672" s="145" t="s">
        <v>467</v>
      </c>
      <c r="H1672" s="145" t="s">
        <v>435</v>
      </c>
      <c r="I1672" s="138"/>
      <c r="J1672" s="138"/>
      <c r="K1672" s="146"/>
      <c r="L1672" s="146"/>
    </row>
    <row r="1673" spans="1:12" s="141" customFormat="1" ht="20.100000000000001" customHeight="1">
      <c r="A1673" s="213"/>
      <c r="B1673" s="145"/>
      <c r="C1673" s="145"/>
      <c r="D1673" s="143"/>
      <c r="E1673" s="144"/>
      <c r="F1673" s="145" t="s">
        <v>467</v>
      </c>
      <c r="G1673" s="145" t="s">
        <v>468</v>
      </c>
      <c r="H1673" s="145" t="s">
        <v>435</v>
      </c>
      <c r="I1673" s="138"/>
      <c r="J1673" s="138"/>
      <c r="K1673" s="146"/>
      <c r="L1673" s="146"/>
    </row>
    <row r="1674" spans="1:12" s="141" customFormat="1" ht="20.100000000000001" customHeight="1">
      <c r="A1674" s="213"/>
      <c r="B1674" s="145"/>
      <c r="C1674" s="145"/>
      <c r="D1674" s="143"/>
      <c r="E1674" s="144"/>
      <c r="F1674" s="145" t="s">
        <v>468</v>
      </c>
      <c r="G1674" s="145" t="s">
        <v>469</v>
      </c>
      <c r="H1674" s="145" t="s">
        <v>435</v>
      </c>
      <c r="I1674" s="138"/>
      <c r="J1674" s="138"/>
      <c r="K1674" s="146"/>
      <c r="L1674" s="146"/>
    </row>
    <row r="1675" spans="1:12" s="141" customFormat="1" ht="20.100000000000001" customHeight="1">
      <c r="A1675" s="213"/>
      <c r="B1675" s="145"/>
      <c r="C1675" s="145"/>
      <c r="D1675" s="143"/>
      <c r="E1675" s="144"/>
      <c r="F1675" s="145" t="s">
        <v>469</v>
      </c>
      <c r="G1675" s="145" t="s">
        <v>470</v>
      </c>
      <c r="H1675" s="145" t="s">
        <v>435</v>
      </c>
      <c r="I1675" s="138"/>
      <c r="J1675" s="138"/>
      <c r="K1675" s="146"/>
      <c r="L1675" s="146"/>
    </row>
    <row r="1676" spans="1:12" s="141" customFormat="1" ht="20.100000000000001" customHeight="1">
      <c r="A1676" s="213"/>
      <c r="B1676" s="145"/>
      <c r="C1676" s="145"/>
      <c r="D1676" s="143"/>
      <c r="E1676" s="144"/>
      <c r="F1676" s="145" t="s">
        <v>470</v>
      </c>
      <c r="G1676" s="145" t="s">
        <v>471</v>
      </c>
      <c r="H1676" s="145" t="s">
        <v>435</v>
      </c>
      <c r="I1676" s="138"/>
      <c r="J1676" s="138"/>
      <c r="K1676" s="146"/>
      <c r="L1676" s="146"/>
    </row>
    <row r="1677" spans="1:12" s="141" customFormat="1" ht="20.100000000000001" customHeight="1">
      <c r="A1677" s="213"/>
      <c r="B1677" s="145"/>
      <c r="C1677" s="145"/>
      <c r="D1677" s="143"/>
      <c r="E1677" s="144"/>
      <c r="F1677" s="145" t="s">
        <v>471</v>
      </c>
      <c r="G1677" s="145" t="s">
        <v>473</v>
      </c>
      <c r="H1677" s="145" t="s">
        <v>435</v>
      </c>
      <c r="I1677" s="138"/>
      <c r="J1677" s="138"/>
      <c r="K1677" s="146"/>
      <c r="L1677" s="146"/>
    </row>
    <row r="1678" spans="1:12" s="141" customFormat="1" ht="20.100000000000001" customHeight="1">
      <c r="A1678" s="213"/>
      <c r="B1678" s="145"/>
      <c r="C1678" s="145"/>
      <c r="D1678" s="143"/>
      <c r="E1678" s="144"/>
      <c r="F1678" s="145" t="s">
        <v>473</v>
      </c>
      <c r="G1678" s="145" t="s">
        <v>474</v>
      </c>
      <c r="H1678" s="145" t="s">
        <v>435</v>
      </c>
      <c r="I1678" s="138"/>
      <c r="J1678" s="138"/>
      <c r="K1678" s="146"/>
      <c r="L1678" s="146"/>
    </row>
    <row r="1679" spans="1:12" s="141" customFormat="1" ht="20.100000000000001" customHeight="1">
      <c r="A1679" s="213"/>
      <c r="B1679" s="145"/>
      <c r="C1679" s="145"/>
      <c r="D1679" s="143"/>
      <c r="E1679" s="144"/>
      <c r="F1679" s="145" t="s">
        <v>474</v>
      </c>
      <c r="G1679" s="145" t="s">
        <v>475</v>
      </c>
      <c r="H1679" s="145" t="s">
        <v>435</v>
      </c>
      <c r="I1679" s="138"/>
      <c r="J1679" s="138"/>
      <c r="K1679" s="146"/>
      <c r="L1679" s="146"/>
    </row>
    <row r="1680" spans="1:12" s="141" customFormat="1" ht="20.100000000000001" customHeight="1">
      <c r="A1680" s="213"/>
      <c r="B1680" s="145"/>
      <c r="C1680" s="145"/>
      <c r="D1680" s="143"/>
      <c r="E1680" s="144"/>
      <c r="F1680" s="145" t="s">
        <v>475</v>
      </c>
      <c r="G1680" s="145" t="s">
        <v>476</v>
      </c>
      <c r="H1680" s="145" t="s">
        <v>435</v>
      </c>
      <c r="I1680" s="138"/>
      <c r="J1680" s="138"/>
      <c r="K1680" s="146"/>
      <c r="L1680" s="146"/>
    </row>
    <row r="1681" spans="1:12" s="141" customFormat="1" ht="20.100000000000001" customHeight="1">
      <c r="A1681" s="213"/>
      <c r="B1681" s="145"/>
      <c r="C1681" s="145"/>
      <c r="D1681" s="143"/>
      <c r="E1681" s="144"/>
      <c r="F1681" s="145" t="s">
        <v>476</v>
      </c>
      <c r="G1681" s="145" t="s">
        <v>477</v>
      </c>
      <c r="H1681" s="145" t="s">
        <v>435</v>
      </c>
      <c r="I1681" s="138"/>
      <c r="J1681" s="138"/>
      <c r="K1681" s="146"/>
      <c r="L1681" s="146"/>
    </row>
    <row r="1682" spans="1:12" s="141" customFormat="1" ht="20.100000000000001" customHeight="1">
      <c r="A1682" s="213"/>
      <c r="B1682" s="145"/>
      <c r="C1682" s="145"/>
      <c r="D1682" s="143"/>
      <c r="E1682" s="144"/>
      <c r="F1682" s="145" t="s">
        <v>477</v>
      </c>
      <c r="G1682" s="145" t="s">
        <v>543</v>
      </c>
      <c r="H1682" s="145" t="s">
        <v>435</v>
      </c>
      <c r="I1682" s="138"/>
      <c r="J1682" s="138"/>
      <c r="K1682" s="146"/>
      <c r="L1682" s="146"/>
    </row>
    <row r="1683" spans="1:12" s="141" customFormat="1" ht="20.100000000000001" customHeight="1">
      <c r="A1683" s="213"/>
      <c r="B1683" s="145"/>
      <c r="C1683" s="145"/>
      <c r="D1683" s="143"/>
      <c r="E1683" s="144"/>
      <c r="F1683" s="145" t="s">
        <v>543</v>
      </c>
      <c r="G1683" s="145" t="s">
        <v>550</v>
      </c>
      <c r="H1683" s="145" t="s">
        <v>435</v>
      </c>
      <c r="I1683" s="138"/>
      <c r="J1683" s="138"/>
      <c r="K1683" s="146"/>
      <c r="L1683" s="146"/>
    </row>
    <row r="1684" spans="1:12" s="141" customFormat="1" ht="20.100000000000001" customHeight="1">
      <c r="A1684" s="213"/>
      <c r="B1684" s="145"/>
      <c r="C1684" s="145"/>
      <c r="D1684" s="143"/>
      <c r="E1684" s="144"/>
      <c r="F1684" s="145" t="s">
        <v>550</v>
      </c>
      <c r="G1684" s="145" t="s">
        <v>551</v>
      </c>
      <c r="H1684" s="145" t="s">
        <v>435</v>
      </c>
      <c r="I1684" s="138"/>
      <c r="J1684" s="138"/>
      <c r="K1684" s="146"/>
      <c r="L1684" s="146"/>
    </row>
    <row r="1685" spans="1:12" s="141" customFormat="1" ht="20.100000000000001" customHeight="1">
      <c r="A1685" s="213"/>
      <c r="B1685" s="145"/>
      <c r="C1685" s="145"/>
      <c r="D1685" s="143"/>
      <c r="E1685" s="144"/>
      <c r="F1685" s="145" t="s">
        <v>551</v>
      </c>
      <c r="G1685" s="145" t="s">
        <v>552</v>
      </c>
      <c r="H1685" s="145" t="s">
        <v>435</v>
      </c>
      <c r="I1685" s="138"/>
      <c r="J1685" s="138"/>
      <c r="K1685" s="146"/>
      <c r="L1685" s="146"/>
    </row>
    <row r="1686" spans="1:12" s="141" customFormat="1" ht="20.100000000000001" customHeight="1">
      <c r="A1686" s="213"/>
      <c r="B1686" s="145"/>
      <c r="C1686" s="145"/>
      <c r="D1686" s="143"/>
      <c r="E1686" s="144"/>
      <c r="F1686" s="145" t="s">
        <v>552</v>
      </c>
      <c r="G1686" s="145" t="s">
        <v>553</v>
      </c>
      <c r="H1686" s="145" t="s">
        <v>435</v>
      </c>
      <c r="I1686" s="138"/>
      <c r="J1686" s="138"/>
      <c r="K1686" s="146"/>
      <c r="L1686" s="146"/>
    </row>
    <row r="1687" spans="1:12" s="141" customFormat="1" ht="20.100000000000001" customHeight="1">
      <c r="A1687" s="213"/>
      <c r="B1687" s="145"/>
      <c r="C1687" s="145"/>
      <c r="D1687" s="143"/>
      <c r="E1687" s="144"/>
      <c r="F1687" s="145" t="s">
        <v>553</v>
      </c>
      <c r="G1687" s="145" t="s">
        <v>554</v>
      </c>
      <c r="H1687" s="145" t="s">
        <v>435</v>
      </c>
      <c r="I1687" s="138"/>
      <c r="J1687" s="138"/>
      <c r="K1687" s="146"/>
      <c r="L1687" s="146"/>
    </row>
    <row r="1688" spans="1:12" s="141" customFormat="1" ht="20.100000000000001" customHeight="1">
      <c r="A1688" s="213"/>
      <c r="B1688" s="145"/>
      <c r="C1688" s="145"/>
      <c r="D1688" s="143"/>
      <c r="E1688" s="144"/>
      <c r="F1688" s="145" t="s">
        <v>554</v>
      </c>
      <c r="G1688" s="145" t="s">
        <v>555</v>
      </c>
      <c r="H1688" s="145" t="s">
        <v>435</v>
      </c>
      <c r="I1688" s="138"/>
      <c r="J1688" s="138"/>
      <c r="K1688" s="146"/>
      <c r="L1688" s="146"/>
    </row>
    <row r="1689" spans="1:12" s="141" customFormat="1" ht="20.100000000000001" customHeight="1">
      <c r="A1689" s="213"/>
      <c r="B1689" s="145"/>
      <c r="C1689" s="145"/>
      <c r="D1689" s="143"/>
      <c r="E1689" s="144"/>
      <c r="F1689" s="145" t="s">
        <v>555</v>
      </c>
      <c r="G1689" s="145" t="s">
        <v>556</v>
      </c>
      <c r="H1689" s="145" t="s">
        <v>435</v>
      </c>
      <c r="I1689" s="138"/>
      <c r="J1689" s="138"/>
      <c r="K1689" s="146"/>
      <c r="L1689" s="146"/>
    </row>
    <row r="1690" spans="1:12" s="141" customFormat="1" ht="20.100000000000001" customHeight="1">
      <c r="A1690" s="213"/>
      <c r="B1690" s="145"/>
      <c r="C1690" s="145"/>
      <c r="D1690" s="143"/>
      <c r="E1690" s="144"/>
      <c r="F1690" s="145" t="s">
        <v>556</v>
      </c>
      <c r="G1690" s="145" t="s">
        <v>557</v>
      </c>
      <c r="H1690" s="145" t="s">
        <v>435</v>
      </c>
      <c r="I1690" s="138"/>
      <c r="J1690" s="138"/>
      <c r="K1690" s="146"/>
      <c r="L1690" s="146"/>
    </row>
    <row r="1691" spans="1:12" s="141" customFormat="1" ht="20.100000000000001" customHeight="1">
      <c r="A1691" s="213"/>
      <c r="B1691" s="145"/>
      <c r="C1691" s="145"/>
      <c r="D1691" s="143"/>
      <c r="E1691" s="144"/>
      <c r="F1691" s="145" t="s">
        <v>557</v>
      </c>
      <c r="G1691" s="145" t="s">
        <v>844</v>
      </c>
      <c r="H1691" s="145" t="s">
        <v>435</v>
      </c>
      <c r="I1691" s="138"/>
      <c r="J1691" s="138"/>
      <c r="K1691" s="146"/>
      <c r="L1691" s="146"/>
    </row>
    <row r="1692" spans="1:12" s="141" customFormat="1" ht="20.100000000000001" customHeight="1">
      <c r="A1692" s="213"/>
      <c r="B1692" s="145"/>
      <c r="C1692" s="145"/>
      <c r="D1692" s="143"/>
      <c r="E1692" s="144"/>
      <c r="F1692" s="145"/>
      <c r="G1692" s="145"/>
      <c r="H1692" s="145"/>
      <c r="I1692" s="138"/>
      <c r="J1692" s="138"/>
      <c r="K1692" s="146"/>
      <c r="L1692" s="146"/>
    </row>
    <row r="1693" spans="1:12" s="141" customFormat="1" ht="20.100000000000001" customHeight="1">
      <c r="A1693" s="213"/>
      <c r="B1693" s="145">
        <v>163</v>
      </c>
      <c r="C1693" s="145"/>
      <c r="D1693" s="143" t="s">
        <v>179</v>
      </c>
      <c r="E1693" s="144">
        <v>4.0979999999999999</v>
      </c>
      <c r="F1693" s="145" t="s">
        <v>433</v>
      </c>
      <c r="G1693" s="145" t="s">
        <v>447</v>
      </c>
      <c r="H1693" s="145" t="s">
        <v>435</v>
      </c>
      <c r="I1693" s="138"/>
      <c r="J1693" s="138"/>
      <c r="K1693" s="146"/>
      <c r="L1693" s="146"/>
    </row>
    <row r="1694" spans="1:12" s="141" customFormat="1" ht="20.100000000000001" customHeight="1">
      <c r="A1694" s="213"/>
      <c r="B1694" s="145"/>
      <c r="C1694" s="145"/>
      <c r="D1694" s="143"/>
      <c r="E1694" s="144"/>
      <c r="F1694" s="145" t="s">
        <v>447</v>
      </c>
      <c r="G1694" s="145" t="s">
        <v>451</v>
      </c>
      <c r="H1694" s="145" t="s">
        <v>435</v>
      </c>
      <c r="I1694" s="138"/>
      <c r="J1694" s="138"/>
      <c r="K1694" s="146"/>
      <c r="L1694" s="146"/>
    </row>
    <row r="1695" spans="1:12" s="141" customFormat="1" ht="20.100000000000001" customHeight="1">
      <c r="A1695" s="213"/>
      <c r="B1695" s="145"/>
      <c r="C1695" s="145"/>
      <c r="D1695" s="143"/>
      <c r="E1695" s="144"/>
      <c r="F1695" s="145" t="s">
        <v>451</v>
      </c>
      <c r="G1695" s="145" t="s">
        <v>454</v>
      </c>
      <c r="H1695" s="145" t="s">
        <v>435</v>
      </c>
      <c r="I1695" s="138"/>
      <c r="J1695" s="138"/>
      <c r="K1695" s="146"/>
      <c r="L1695" s="146"/>
    </row>
    <row r="1696" spans="1:12" s="141" customFormat="1" ht="20.100000000000001" customHeight="1">
      <c r="A1696" s="213"/>
      <c r="B1696" s="145"/>
      <c r="C1696" s="145"/>
      <c r="D1696" s="143"/>
      <c r="E1696" s="144"/>
      <c r="F1696" s="145" t="s">
        <v>454</v>
      </c>
      <c r="G1696" s="145" t="s">
        <v>455</v>
      </c>
      <c r="H1696" s="145" t="s">
        <v>435</v>
      </c>
      <c r="I1696" s="138"/>
      <c r="J1696" s="138"/>
      <c r="K1696" s="146"/>
      <c r="L1696" s="146"/>
    </row>
    <row r="1697" spans="1:12" s="141" customFormat="1" ht="20.100000000000001" customHeight="1">
      <c r="A1697" s="213"/>
      <c r="B1697" s="145"/>
      <c r="C1697" s="145"/>
      <c r="D1697" s="143"/>
      <c r="E1697" s="144"/>
      <c r="F1697" s="145" t="s">
        <v>455</v>
      </c>
      <c r="G1697" s="145" t="s">
        <v>456</v>
      </c>
      <c r="H1697" s="145" t="s">
        <v>40</v>
      </c>
      <c r="I1697" s="138"/>
      <c r="J1697" s="138"/>
      <c r="K1697" s="146"/>
      <c r="L1697" s="146"/>
    </row>
    <row r="1698" spans="1:12" s="141" customFormat="1" ht="20.100000000000001" customHeight="1">
      <c r="A1698" s="213"/>
      <c r="B1698" s="145"/>
      <c r="C1698" s="145"/>
      <c r="D1698" s="143"/>
      <c r="E1698" s="144"/>
      <c r="F1698" s="145" t="s">
        <v>456</v>
      </c>
      <c r="G1698" s="145" t="s">
        <v>457</v>
      </c>
      <c r="H1698" s="145" t="s">
        <v>435</v>
      </c>
      <c r="I1698" s="138"/>
      <c r="J1698" s="138"/>
      <c r="K1698" s="146"/>
      <c r="L1698" s="146"/>
    </row>
    <row r="1699" spans="1:12" s="141" customFormat="1" ht="20.100000000000001" customHeight="1">
      <c r="A1699" s="213"/>
      <c r="B1699" s="145"/>
      <c r="C1699" s="145"/>
      <c r="D1699" s="143"/>
      <c r="E1699" s="144"/>
      <c r="F1699" s="145" t="s">
        <v>457</v>
      </c>
      <c r="G1699" s="145" t="s">
        <v>460</v>
      </c>
      <c r="H1699" s="145" t="s">
        <v>435</v>
      </c>
      <c r="I1699" s="138"/>
      <c r="J1699" s="138"/>
      <c r="K1699" s="146"/>
      <c r="L1699" s="146"/>
    </row>
    <row r="1700" spans="1:12" s="141" customFormat="1" ht="20.100000000000001" customHeight="1">
      <c r="A1700" s="213"/>
      <c r="B1700" s="145"/>
      <c r="C1700" s="145"/>
      <c r="D1700" s="143"/>
      <c r="E1700" s="144"/>
      <c r="F1700" s="145" t="s">
        <v>460</v>
      </c>
      <c r="G1700" s="145" t="s">
        <v>463</v>
      </c>
      <c r="H1700" s="145" t="s">
        <v>435</v>
      </c>
      <c r="I1700" s="138"/>
      <c r="J1700" s="138"/>
      <c r="K1700" s="146"/>
      <c r="L1700" s="146"/>
    </row>
    <row r="1701" spans="1:12" s="141" customFormat="1" ht="20.100000000000001" customHeight="1">
      <c r="A1701" s="213"/>
      <c r="B1701" s="145"/>
      <c r="C1701" s="145"/>
      <c r="D1701" s="143"/>
      <c r="E1701" s="144"/>
      <c r="F1701" s="145" t="s">
        <v>463</v>
      </c>
      <c r="G1701" s="145" t="s">
        <v>464</v>
      </c>
      <c r="H1701" s="145" t="s">
        <v>435</v>
      </c>
      <c r="I1701" s="138"/>
      <c r="J1701" s="138"/>
      <c r="K1701" s="146"/>
      <c r="L1701" s="146"/>
    </row>
    <row r="1702" spans="1:12" s="141" customFormat="1" ht="20.100000000000001" customHeight="1">
      <c r="A1702" s="213"/>
      <c r="B1702" s="145"/>
      <c r="C1702" s="145"/>
      <c r="D1702" s="143"/>
      <c r="E1702" s="144"/>
      <c r="F1702" s="145" t="s">
        <v>464</v>
      </c>
      <c r="G1702" s="145" t="s">
        <v>465</v>
      </c>
      <c r="H1702" s="145" t="s">
        <v>435</v>
      </c>
      <c r="I1702" s="138"/>
      <c r="J1702" s="138"/>
      <c r="K1702" s="146"/>
      <c r="L1702" s="146"/>
    </row>
    <row r="1703" spans="1:12" s="141" customFormat="1" ht="20.100000000000001" customHeight="1">
      <c r="A1703" s="213"/>
      <c r="B1703" s="145"/>
      <c r="C1703" s="145"/>
      <c r="D1703" s="143"/>
      <c r="E1703" s="144"/>
      <c r="F1703" s="145" t="s">
        <v>465</v>
      </c>
      <c r="G1703" s="145" t="s">
        <v>466</v>
      </c>
      <c r="H1703" s="145" t="s">
        <v>435</v>
      </c>
      <c r="I1703" s="138"/>
      <c r="J1703" s="138"/>
      <c r="K1703" s="146"/>
      <c r="L1703" s="146"/>
    </row>
    <row r="1704" spans="1:12" s="141" customFormat="1" ht="20.100000000000001" customHeight="1">
      <c r="A1704" s="213"/>
      <c r="B1704" s="145"/>
      <c r="C1704" s="145"/>
      <c r="D1704" s="143"/>
      <c r="E1704" s="144"/>
      <c r="F1704" s="145" t="s">
        <v>466</v>
      </c>
      <c r="G1704" s="145" t="s">
        <v>467</v>
      </c>
      <c r="H1704" s="145" t="s">
        <v>435</v>
      </c>
      <c r="I1704" s="138"/>
      <c r="J1704" s="138"/>
      <c r="K1704" s="146"/>
      <c r="L1704" s="146"/>
    </row>
    <row r="1705" spans="1:12" s="141" customFormat="1" ht="20.100000000000001" customHeight="1">
      <c r="A1705" s="213"/>
      <c r="B1705" s="145"/>
      <c r="C1705" s="145"/>
      <c r="D1705" s="143"/>
      <c r="E1705" s="144"/>
      <c r="F1705" s="145" t="s">
        <v>467</v>
      </c>
      <c r="G1705" s="145" t="s">
        <v>468</v>
      </c>
      <c r="H1705" s="145" t="s">
        <v>435</v>
      </c>
      <c r="I1705" s="138"/>
      <c r="J1705" s="138"/>
      <c r="K1705" s="146"/>
      <c r="L1705" s="146"/>
    </row>
    <row r="1706" spans="1:12" s="141" customFormat="1" ht="20.100000000000001" customHeight="1">
      <c r="A1706" s="213"/>
      <c r="B1706" s="145"/>
      <c r="C1706" s="145"/>
      <c r="D1706" s="143"/>
      <c r="E1706" s="144"/>
      <c r="F1706" s="145" t="s">
        <v>468</v>
      </c>
      <c r="G1706" s="145" t="s">
        <v>469</v>
      </c>
      <c r="H1706" s="145" t="s">
        <v>435</v>
      </c>
      <c r="I1706" s="138"/>
      <c r="J1706" s="138"/>
      <c r="K1706" s="146"/>
      <c r="L1706" s="146"/>
    </row>
    <row r="1707" spans="1:12" s="141" customFormat="1" ht="20.100000000000001" customHeight="1">
      <c r="A1707" s="213"/>
      <c r="B1707" s="145"/>
      <c r="C1707" s="145"/>
      <c r="D1707" s="143"/>
      <c r="E1707" s="144"/>
      <c r="F1707" s="145" t="s">
        <v>469</v>
      </c>
      <c r="G1707" s="145" t="s">
        <v>470</v>
      </c>
      <c r="H1707" s="145" t="s">
        <v>435</v>
      </c>
      <c r="I1707" s="138"/>
      <c r="J1707" s="138"/>
      <c r="K1707" s="146"/>
      <c r="L1707" s="146"/>
    </row>
    <row r="1708" spans="1:12" s="141" customFormat="1" ht="20.100000000000001" customHeight="1">
      <c r="A1708" s="213"/>
      <c r="B1708" s="145"/>
      <c r="C1708" s="145"/>
      <c r="D1708" s="143"/>
      <c r="E1708" s="144"/>
      <c r="F1708" s="145" t="s">
        <v>470</v>
      </c>
      <c r="G1708" s="145" t="s">
        <v>471</v>
      </c>
      <c r="H1708" s="145" t="s">
        <v>435</v>
      </c>
      <c r="I1708" s="138"/>
      <c r="J1708" s="138"/>
      <c r="K1708" s="146"/>
      <c r="L1708" s="146"/>
    </row>
    <row r="1709" spans="1:12" s="141" customFormat="1" ht="20.100000000000001" customHeight="1">
      <c r="A1709" s="213"/>
      <c r="B1709" s="145"/>
      <c r="C1709" s="145"/>
      <c r="D1709" s="143"/>
      <c r="E1709" s="144"/>
      <c r="F1709" s="145" t="s">
        <v>471</v>
      </c>
      <c r="G1709" s="145" t="s">
        <v>473</v>
      </c>
      <c r="H1709" s="145" t="s">
        <v>435</v>
      </c>
      <c r="I1709" s="138"/>
      <c r="J1709" s="138"/>
      <c r="K1709" s="146"/>
      <c r="L1709" s="146"/>
    </row>
    <row r="1710" spans="1:12" s="141" customFormat="1" ht="20.100000000000001" customHeight="1">
      <c r="A1710" s="213"/>
      <c r="B1710" s="145"/>
      <c r="C1710" s="145"/>
      <c r="D1710" s="143"/>
      <c r="E1710" s="144"/>
      <c r="F1710" s="145" t="s">
        <v>473</v>
      </c>
      <c r="G1710" s="145" t="s">
        <v>474</v>
      </c>
      <c r="H1710" s="145" t="s">
        <v>435</v>
      </c>
      <c r="I1710" s="138"/>
      <c r="J1710" s="138"/>
      <c r="K1710" s="146"/>
      <c r="L1710" s="146"/>
    </row>
    <row r="1711" spans="1:12" s="141" customFormat="1" ht="20.100000000000001" customHeight="1">
      <c r="A1711" s="213"/>
      <c r="B1711" s="145"/>
      <c r="C1711" s="145"/>
      <c r="D1711" s="143"/>
      <c r="E1711" s="144"/>
      <c r="F1711" s="145" t="s">
        <v>474</v>
      </c>
      <c r="G1711" s="145" t="s">
        <v>475</v>
      </c>
      <c r="H1711" s="145" t="s">
        <v>435</v>
      </c>
      <c r="I1711" s="138"/>
      <c r="J1711" s="138"/>
      <c r="K1711" s="146"/>
      <c r="L1711" s="146"/>
    </row>
    <row r="1712" spans="1:12" s="141" customFormat="1" ht="20.100000000000001" customHeight="1">
      <c r="A1712" s="213"/>
      <c r="B1712" s="145"/>
      <c r="C1712" s="145"/>
      <c r="D1712" s="143"/>
      <c r="E1712" s="144"/>
      <c r="F1712" s="145" t="s">
        <v>475</v>
      </c>
      <c r="G1712" s="145" t="s">
        <v>476</v>
      </c>
      <c r="H1712" s="145" t="s">
        <v>435</v>
      </c>
      <c r="I1712" s="138"/>
      <c r="J1712" s="138"/>
      <c r="K1712" s="146"/>
      <c r="L1712" s="146"/>
    </row>
    <row r="1713" spans="1:12" s="141" customFormat="1" ht="20.100000000000001" customHeight="1">
      <c r="A1713" s="213"/>
      <c r="B1713" s="145"/>
      <c r="C1713" s="145"/>
      <c r="D1713" s="143"/>
      <c r="E1713" s="144"/>
      <c r="F1713" s="145" t="s">
        <v>476</v>
      </c>
      <c r="G1713" s="145" t="s">
        <v>845</v>
      </c>
      <c r="H1713" s="145" t="s">
        <v>435</v>
      </c>
      <c r="I1713" s="138"/>
      <c r="J1713" s="138"/>
      <c r="K1713" s="146"/>
      <c r="L1713" s="146"/>
    </row>
    <row r="1714" spans="1:12" s="141" customFormat="1" ht="20.100000000000001" customHeight="1">
      <c r="A1714" s="213"/>
      <c r="B1714" s="145"/>
      <c r="C1714" s="145"/>
      <c r="D1714" s="143"/>
      <c r="E1714" s="144"/>
      <c r="F1714" s="145"/>
      <c r="G1714" s="145"/>
      <c r="H1714" s="145"/>
      <c r="I1714" s="138"/>
      <c r="J1714" s="138"/>
      <c r="K1714" s="146"/>
      <c r="L1714" s="146"/>
    </row>
    <row r="1715" spans="1:12" s="141" customFormat="1" ht="20.100000000000001" customHeight="1">
      <c r="A1715" s="213"/>
      <c r="B1715" s="145">
        <v>164</v>
      </c>
      <c r="C1715" s="145"/>
      <c r="D1715" s="143" t="s">
        <v>180</v>
      </c>
      <c r="E1715" s="144">
        <v>3.3879999999999999</v>
      </c>
      <c r="F1715" s="145" t="s">
        <v>433</v>
      </c>
      <c r="G1715" s="145" t="s">
        <v>447</v>
      </c>
      <c r="H1715" s="145" t="s">
        <v>435</v>
      </c>
      <c r="I1715" s="138"/>
      <c r="J1715" s="138"/>
      <c r="K1715" s="146"/>
      <c r="L1715" s="146"/>
    </row>
    <row r="1716" spans="1:12" s="141" customFormat="1" ht="20.100000000000001" customHeight="1">
      <c r="A1716" s="213"/>
      <c r="B1716" s="145"/>
      <c r="C1716" s="145"/>
      <c r="D1716" s="143"/>
      <c r="E1716" s="144"/>
      <c r="F1716" s="145" t="s">
        <v>447</v>
      </c>
      <c r="G1716" s="145" t="s">
        <v>451</v>
      </c>
      <c r="H1716" s="145" t="s">
        <v>435</v>
      </c>
      <c r="I1716" s="138"/>
      <c r="J1716" s="138"/>
      <c r="K1716" s="146"/>
      <c r="L1716" s="146"/>
    </row>
    <row r="1717" spans="1:12" s="141" customFormat="1" ht="20.100000000000001" customHeight="1">
      <c r="A1717" s="213"/>
      <c r="B1717" s="145"/>
      <c r="C1717" s="145"/>
      <c r="D1717" s="143"/>
      <c r="E1717" s="144"/>
      <c r="F1717" s="145" t="s">
        <v>451</v>
      </c>
      <c r="G1717" s="145" t="s">
        <v>454</v>
      </c>
      <c r="H1717" s="145" t="s">
        <v>435</v>
      </c>
      <c r="I1717" s="138"/>
      <c r="J1717" s="138"/>
      <c r="K1717" s="146"/>
      <c r="L1717" s="146"/>
    </row>
    <row r="1718" spans="1:12" s="141" customFormat="1" ht="20.100000000000001" customHeight="1">
      <c r="A1718" s="213"/>
      <c r="B1718" s="145"/>
      <c r="C1718" s="145"/>
      <c r="D1718" s="143"/>
      <c r="E1718" s="144"/>
      <c r="F1718" s="145" t="s">
        <v>454</v>
      </c>
      <c r="G1718" s="145" t="s">
        <v>455</v>
      </c>
      <c r="H1718" s="145" t="s">
        <v>435</v>
      </c>
      <c r="I1718" s="138"/>
      <c r="J1718" s="138"/>
      <c r="K1718" s="146"/>
      <c r="L1718" s="146"/>
    </row>
    <row r="1719" spans="1:12" s="141" customFormat="1" ht="20.100000000000001" customHeight="1">
      <c r="A1719" s="213"/>
      <c r="B1719" s="145"/>
      <c r="C1719" s="145"/>
      <c r="D1719" s="143"/>
      <c r="E1719" s="144"/>
      <c r="F1719" s="145" t="s">
        <v>455</v>
      </c>
      <c r="G1719" s="145" t="s">
        <v>456</v>
      </c>
      <c r="H1719" s="145" t="s">
        <v>435</v>
      </c>
      <c r="I1719" s="138"/>
      <c r="J1719" s="138"/>
      <c r="K1719" s="146"/>
      <c r="L1719" s="146"/>
    </row>
    <row r="1720" spans="1:12" s="141" customFormat="1" ht="20.100000000000001" customHeight="1">
      <c r="A1720" s="213"/>
      <c r="B1720" s="145"/>
      <c r="C1720" s="145"/>
      <c r="D1720" s="143"/>
      <c r="E1720" s="144"/>
      <c r="F1720" s="145" t="s">
        <v>456</v>
      </c>
      <c r="G1720" s="145" t="s">
        <v>457</v>
      </c>
      <c r="H1720" s="145" t="s">
        <v>435</v>
      </c>
      <c r="I1720" s="138"/>
      <c r="J1720" s="138"/>
      <c r="K1720" s="146"/>
      <c r="L1720" s="146"/>
    </row>
    <row r="1721" spans="1:12" s="141" customFormat="1" ht="20.100000000000001" customHeight="1">
      <c r="A1721" s="213"/>
      <c r="B1721" s="145"/>
      <c r="C1721" s="145"/>
      <c r="D1721" s="143"/>
      <c r="E1721" s="144"/>
      <c r="F1721" s="145" t="s">
        <v>457</v>
      </c>
      <c r="G1721" s="145" t="s">
        <v>460</v>
      </c>
      <c r="H1721" s="145" t="s">
        <v>435</v>
      </c>
      <c r="I1721" s="138"/>
      <c r="J1721" s="138"/>
      <c r="K1721" s="146"/>
      <c r="L1721" s="146"/>
    </row>
    <row r="1722" spans="1:12" s="141" customFormat="1" ht="20.100000000000001" customHeight="1">
      <c r="A1722" s="213"/>
      <c r="B1722" s="145"/>
      <c r="C1722" s="145"/>
      <c r="D1722" s="143"/>
      <c r="E1722" s="144"/>
      <c r="F1722" s="145" t="s">
        <v>460</v>
      </c>
      <c r="G1722" s="145" t="s">
        <v>463</v>
      </c>
      <c r="H1722" s="145" t="s">
        <v>434</v>
      </c>
      <c r="I1722" s="138"/>
      <c r="J1722" s="138"/>
      <c r="K1722" s="146"/>
      <c r="L1722" s="146"/>
    </row>
    <row r="1723" spans="1:12" s="141" customFormat="1" ht="20.100000000000001" customHeight="1">
      <c r="A1723" s="213"/>
      <c r="B1723" s="145"/>
      <c r="C1723" s="145"/>
      <c r="D1723" s="143"/>
      <c r="E1723" s="144"/>
      <c r="F1723" s="145" t="s">
        <v>463</v>
      </c>
      <c r="G1723" s="145" t="s">
        <v>464</v>
      </c>
      <c r="H1723" s="145" t="s">
        <v>434</v>
      </c>
      <c r="I1723" s="138"/>
      <c r="J1723" s="138"/>
      <c r="K1723" s="146"/>
      <c r="L1723" s="146"/>
    </row>
    <row r="1724" spans="1:12" s="141" customFormat="1" ht="20.100000000000001" customHeight="1">
      <c r="A1724" s="213"/>
      <c r="B1724" s="145"/>
      <c r="C1724" s="145"/>
      <c r="D1724" s="143"/>
      <c r="E1724" s="144"/>
      <c r="F1724" s="145" t="s">
        <v>464</v>
      </c>
      <c r="G1724" s="145" t="s">
        <v>465</v>
      </c>
      <c r="H1724" s="145" t="s">
        <v>435</v>
      </c>
      <c r="I1724" s="138"/>
      <c r="J1724" s="138"/>
      <c r="K1724" s="146"/>
      <c r="L1724" s="146"/>
    </row>
    <row r="1725" spans="1:12" s="141" customFormat="1" ht="20.100000000000001" customHeight="1">
      <c r="A1725" s="213"/>
      <c r="B1725" s="145"/>
      <c r="C1725" s="145"/>
      <c r="D1725" s="143"/>
      <c r="E1725" s="144"/>
      <c r="F1725" s="145" t="s">
        <v>465</v>
      </c>
      <c r="G1725" s="145" t="s">
        <v>466</v>
      </c>
      <c r="H1725" s="145" t="s">
        <v>40</v>
      </c>
      <c r="I1725" s="138"/>
      <c r="J1725" s="138"/>
      <c r="K1725" s="146"/>
      <c r="L1725" s="146"/>
    </row>
    <row r="1726" spans="1:12" s="141" customFormat="1" ht="20.100000000000001" customHeight="1">
      <c r="A1726" s="213"/>
      <c r="B1726" s="145"/>
      <c r="C1726" s="145"/>
      <c r="D1726" s="143"/>
      <c r="E1726" s="144"/>
      <c r="F1726" s="145" t="s">
        <v>466</v>
      </c>
      <c r="G1726" s="145" t="s">
        <v>467</v>
      </c>
      <c r="H1726" s="145" t="s">
        <v>40</v>
      </c>
      <c r="I1726" s="138"/>
      <c r="J1726" s="138"/>
      <c r="K1726" s="146"/>
      <c r="L1726" s="146"/>
    </row>
    <row r="1727" spans="1:12" s="141" customFormat="1" ht="20.100000000000001" customHeight="1">
      <c r="A1727" s="213"/>
      <c r="B1727" s="145"/>
      <c r="C1727" s="145"/>
      <c r="D1727" s="143"/>
      <c r="E1727" s="144"/>
      <c r="F1727" s="145" t="s">
        <v>467</v>
      </c>
      <c r="G1727" s="145" t="s">
        <v>468</v>
      </c>
      <c r="H1727" s="145" t="s">
        <v>40</v>
      </c>
      <c r="I1727" s="138"/>
      <c r="J1727" s="138"/>
      <c r="K1727" s="146"/>
      <c r="L1727" s="146"/>
    </row>
    <row r="1728" spans="1:12" s="141" customFormat="1" ht="20.100000000000001" customHeight="1">
      <c r="A1728" s="213"/>
      <c r="B1728" s="145"/>
      <c r="C1728" s="145"/>
      <c r="D1728" s="143"/>
      <c r="E1728" s="144"/>
      <c r="F1728" s="145" t="s">
        <v>468</v>
      </c>
      <c r="G1728" s="145" t="s">
        <v>469</v>
      </c>
      <c r="H1728" s="145" t="s">
        <v>40</v>
      </c>
      <c r="I1728" s="138"/>
      <c r="J1728" s="138"/>
      <c r="K1728" s="146"/>
      <c r="L1728" s="146"/>
    </row>
    <row r="1729" spans="1:12" s="141" customFormat="1" ht="20.100000000000001" customHeight="1">
      <c r="A1729" s="213"/>
      <c r="B1729" s="145"/>
      <c r="C1729" s="145"/>
      <c r="D1729" s="143"/>
      <c r="E1729" s="144"/>
      <c r="F1729" s="145" t="s">
        <v>469</v>
      </c>
      <c r="G1729" s="145" t="s">
        <v>470</v>
      </c>
      <c r="H1729" s="145" t="s">
        <v>435</v>
      </c>
      <c r="I1729" s="138"/>
      <c r="J1729" s="138"/>
      <c r="K1729" s="146"/>
      <c r="L1729" s="146"/>
    </row>
    <row r="1730" spans="1:12" s="141" customFormat="1" ht="20.100000000000001" customHeight="1">
      <c r="A1730" s="213"/>
      <c r="B1730" s="145"/>
      <c r="C1730" s="145"/>
      <c r="D1730" s="143"/>
      <c r="E1730" s="144"/>
      <c r="F1730" s="145" t="s">
        <v>470</v>
      </c>
      <c r="G1730" s="145" t="s">
        <v>471</v>
      </c>
      <c r="H1730" s="145" t="s">
        <v>435</v>
      </c>
      <c r="I1730" s="138"/>
      <c r="J1730" s="138"/>
      <c r="K1730" s="146"/>
      <c r="L1730" s="146"/>
    </row>
    <row r="1731" spans="1:12" s="141" customFormat="1" ht="20.100000000000001" customHeight="1">
      <c r="A1731" s="213"/>
      <c r="B1731" s="145"/>
      <c r="C1731" s="145"/>
      <c r="D1731" s="143"/>
      <c r="E1731" s="144"/>
      <c r="F1731" s="145" t="s">
        <v>471</v>
      </c>
      <c r="G1731" s="145" t="s">
        <v>846</v>
      </c>
      <c r="H1731" s="145" t="s">
        <v>435</v>
      </c>
      <c r="I1731" s="138"/>
      <c r="J1731" s="138"/>
      <c r="K1731" s="146"/>
      <c r="L1731" s="146"/>
    </row>
    <row r="1732" spans="1:12" s="141" customFormat="1" ht="20.100000000000001" customHeight="1">
      <c r="A1732" s="213"/>
      <c r="B1732" s="145"/>
      <c r="C1732" s="145"/>
      <c r="D1732" s="143"/>
      <c r="E1732" s="144"/>
      <c r="F1732" s="145"/>
      <c r="G1732" s="145"/>
      <c r="H1732" s="145"/>
      <c r="I1732" s="138"/>
      <c r="J1732" s="138"/>
      <c r="K1732" s="146"/>
      <c r="L1732" s="146"/>
    </row>
    <row r="1733" spans="1:12" s="141" customFormat="1" ht="20.100000000000001" customHeight="1">
      <c r="A1733" s="213"/>
      <c r="B1733" s="145">
        <v>165</v>
      </c>
      <c r="C1733" s="145"/>
      <c r="D1733" s="143" t="s">
        <v>181</v>
      </c>
      <c r="E1733" s="144">
        <v>1.621</v>
      </c>
      <c r="F1733" s="145" t="s">
        <v>433</v>
      </c>
      <c r="G1733" s="145" t="s">
        <v>447</v>
      </c>
      <c r="H1733" s="145" t="s">
        <v>435</v>
      </c>
      <c r="I1733" s="138"/>
      <c r="J1733" s="138"/>
      <c r="K1733" s="146"/>
      <c r="L1733" s="146"/>
    </row>
    <row r="1734" spans="1:12" s="141" customFormat="1" ht="20.100000000000001" customHeight="1">
      <c r="A1734" s="213"/>
      <c r="B1734" s="145"/>
      <c r="C1734" s="145"/>
      <c r="D1734" s="143"/>
      <c r="E1734" s="144"/>
      <c r="F1734" s="145" t="s">
        <v>447</v>
      </c>
      <c r="G1734" s="145" t="s">
        <v>451</v>
      </c>
      <c r="H1734" s="145" t="s">
        <v>435</v>
      </c>
      <c r="I1734" s="138"/>
      <c r="J1734" s="138"/>
      <c r="K1734" s="146"/>
      <c r="L1734" s="146"/>
    </row>
    <row r="1735" spans="1:12" s="141" customFormat="1" ht="20.100000000000001" customHeight="1">
      <c r="A1735" s="213"/>
      <c r="B1735" s="145"/>
      <c r="C1735" s="145"/>
      <c r="D1735" s="143"/>
      <c r="E1735" s="144"/>
      <c r="F1735" s="145" t="s">
        <v>451</v>
      </c>
      <c r="G1735" s="145" t="s">
        <v>454</v>
      </c>
      <c r="H1735" s="145" t="s">
        <v>435</v>
      </c>
      <c r="I1735" s="138"/>
      <c r="J1735" s="138"/>
      <c r="K1735" s="146"/>
      <c r="L1735" s="146"/>
    </row>
    <row r="1736" spans="1:12" s="141" customFormat="1" ht="20.100000000000001" customHeight="1">
      <c r="A1736" s="213"/>
      <c r="B1736" s="145"/>
      <c r="C1736" s="145"/>
      <c r="D1736" s="143"/>
      <c r="E1736" s="144"/>
      <c r="F1736" s="145" t="s">
        <v>454</v>
      </c>
      <c r="G1736" s="145" t="s">
        <v>455</v>
      </c>
      <c r="H1736" s="145" t="s">
        <v>435</v>
      </c>
      <c r="I1736" s="138"/>
      <c r="J1736" s="138"/>
      <c r="K1736" s="146"/>
      <c r="L1736" s="146"/>
    </row>
    <row r="1737" spans="1:12" s="141" customFormat="1" ht="20.100000000000001" customHeight="1">
      <c r="A1737" s="213"/>
      <c r="B1737" s="145"/>
      <c r="C1737" s="145"/>
      <c r="D1737" s="143"/>
      <c r="E1737" s="144"/>
      <c r="F1737" s="145" t="s">
        <v>455</v>
      </c>
      <c r="G1737" s="145" t="s">
        <v>456</v>
      </c>
      <c r="H1737" s="145" t="s">
        <v>435</v>
      </c>
      <c r="I1737" s="138"/>
      <c r="J1737" s="138"/>
      <c r="K1737" s="146"/>
      <c r="L1737" s="146"/>
    </row>
    <row r="1738" spans="1:12" s="141" customFormat="1" ht="20.100000000000001" customHeight="1">
      <c r="A1738" s="213"/>
      <c r="B1738" s="145"/>
      <c r="C1738" s="145"/>
      <c r="D1738" s="143"/>
      <c r="E1738" s="144"/>
      <c r="F1738" s="145" t="s">
        <v>456</v>
      </c>
      <c r="G1738" s="145" t="s">
        <v>457</v>
      </c>
      <c r="H1738" s="145" t="s">
        <v>434</v>
      </c>
      <c r="I1738" s="138"/>
      <c r="J1738" s="138"/>
      <c r="K1738" s="146"/>
      <c r="L1738" s="146"/>
    </row>
    <row r="1739" spans="1:12" s="141" customFormat="1" ht="20.100000000000001" customHeight="1">
      <c r="A1739" s="213"/>
      <c r="B1739" s="145"/>
      <c r="C1739" s="145"/>
      <c r="D1739" s="143"/>
      <c r="E1739" s="144"/>
      <c r="F1739" s="145" t="s">
        <v>457</v>
      </c>
      <c r="G1739" s="145" t="s">
        <v>460</v>
      </c>
      <c r="H1739" s="145" t="s">
        <v>434</v>
      </c>
      <c r="I1739" s="138"/>
      <c r="J1739" s="138"/>
      <c r="K1739" s="146"/>
      <c r="L1739" s="146"/>
    </row>
    <row r="1740" spans="1:12" s="141" customFormat="1" ht="20.100000000000001" customHeight="1">
      <c r="A1740" s="213"/>
      <c r="B1740" s="145"/>
      <c r="C1740" s="145"/>
      <c r="D1740" s="143"/>
      <c r="E1740" s="144"/>
      <c r="F1740" s="145" t="s">
        <v>460</v>
      </c>
      <c r="G1740" s="145" t="s">
        <v>463</v>
      </c>
      <c r="H1740" s="145" t="s">
        <v>434</v>
      </c>
      <c r="I1740" s="138"/>
      <c r="J1740" s="138"/>
      <c r="K1740" s="146"/>
      <c r="L1740" s="146"/>
    </row>
    <row r="1741" spans="1:12" s="141" customFormat="1" ht="20.100000000000001" customHeight="1">
      <c r="A1741" s="213"/>
      <c r="B1741" s="145"/>
      <c r="C1741" s="145"/>
      <c r="D1741" s="143"/>
      <c r="E1741" s="144"/>
      <c r="F1741" s="145" t="s">
        <v>463</v>
      </c>
      <c r="G1741" s="145" t="s">
        <v>847</v>
      </c>
      <c r="H1741" s="145" t="s">
        <v>434</v>
      </c>
      <c r="I1741" s="138"/>
      <c r="J1741" s="138"/>
      <c r="K1741" s="146"/>
      <c r="L1741" s="146"/>
    </row>
    <row r="1742" spans="1:12" s="141" customFormat="1" ht="20.100000000000001" customHeight="1">
      <c r="A1742" s="213"/>
      <c r="B1742" s="145"/>
      <c r="C1742" s="145"/>
      <c r="D1742" s="143"/>
      <c r="E1742" s="144"/>
      <c r="F1742" s="145"/>
      <c r="G1742" s="145"/>
      <c r="H1742" s="145"/>
      <c r="I1742" s="138"/>
      <c r="J1742" s="138"/>
      <c r="K1742" s="146"/>
      <c r="L1742" s="146"/>
    </row>
    <row r="1743" spans="1:12" s="141" customFormat="1" ht="20.100000000000001" customHeight="1">
      <c r="A1743" s="213"/>
      <c r="B1743" s="145">
        <v>166</v>
      </c>
      <c r="C1743" s="145"/>
      <c r="D1743" s="143" t="s">
        <v>182</v>
      </c>
      <c r="E1743" s="144">
        <v>2.601</v>
      </c>
      <c r="F1743" s="145" t="s">
        <v>433</v>
      </c>
      <c r="G1743" s="145" t="s">
        <v>447</v>
      </c>
      <c r="H1743" s="145" t="s">
        <v>435</v>
      </c>
      <c r="I1743" s="138"/>
      <c r="J1743" s="138"/>
      <c r="K1743" s="146"/>
      <c r="L1743" s="146"/>
    </row>
    <row r="1744" spans="1:12" s="141" customFormat="1" ht="20.100000000000001" customHeight="1">
      <c r="A1744" s="213"/>
      <c r="B1744" s="145"/>
      <c r="C1744" s="145"/>
      <c r="D1744" s="143"/>
      <c r="E1744" s="144"/>
      <c r="F1744" s="145" t="s">
        <v>447</v>
      </c>
      <c r="G1744" s="145" t="s">
        <v>451</v>
      </c>
      <c r="H1744" s="145" t="s">
        <v>435</v>
      </c>
      <c r="I1744" s="138"/>
      <c r="J1744" s="138"/>
      <c r="K1744" s="146"/>
      <c r="L1744" s="146"/>
    </row>
    <row r="1745" spans="1:12" s="141" customFormat="1" ht="20.100000000000001" customHeight="1">
      <c r="A1745" s="213"/>
      <c r="B1745" s="145"/>
      <c r="C1745" s="145"/>
      <c r="D1745" s="143"/>
      <c r="E1745" s="144"/>
      <c r="F1745" s="145" t="s">
        <v>451</v>
      </c>
      <c r="G1745" s="145" t="s">
        <v>454</v>
      </c>
      <c r="H1745" s="145" t="s">
        <v>435</v>
      </c>
      <c r="I1745" s="138"/>
      <c r="J1745" s="138"/>
      <c r="K1745" s="146"/>
      <c r="L1745" s="146"/>
    </row>
    <row r="1746" spans="1:12" s="141" customFormat="1" ht="20.100000000000001" customHeight="1">
      <c r="A1746" s="213"/>
      <c r="B1746" s="145"/>
      <c r="C1746" s="145"/>
      <c r="D1746" s="143"/>
      <c r="E1746" s="144"/>
      <c r="F1746" s="145" t="s">
        <v>454</v>
      </c>
      <c r="G1746" s="145" t="s">
        <v>455</v>
      </c>
      <c r="H1746" s="145" t="s">
        <v>435</v>
      </c>
      <c r="I1746" s="138"/>
      <c r="J1746" s="138"/>
      <c r="K1746" s="146"/>
      <c r="L1746" s="146"/>
    </row>
    <row r="1747" spans="1:12" s="141" customFormat="1" ht="20.100000000000001" customHeight="1">
      <c r="A1747" s="213"/>
      <c r="B1747" s="145"/>
      <c r="C1747" s="145"/>
      <c r="D1747" s="143"/>
      <c r="E1747" s="144"/>
      <c r="F1747" s="145" t="s">
        <v>455</v>
      </c>
      <c r="G1747" s="145" t="s">
        <v>456</v>
      </c>
      <c r="H1747" s="145" t="s">
        <v>40</v>
      </c>
      <c r="I1747" s="138"/>
      <c r="J1747" s="138"/>
      <c r="K1747" s="146"/>
      <c r="L1747" s="146"/>
    </row>
    <row r="1748" spans="1:12" s="141" customFormat="1" ht="20.100000000000001" customHeight="1">
      <c r="A1748" s="213"/>
      <c r="B1748" s="145"/>
      <c r="C1748" s="145"/>
      <c r="D1748" s="143"/>
      <c r="E1748" s="144"/>
      <c r="F1748" s="145" t="s">
        <v>456</v>
      </c>
      <c r="G1748" s="145" t="s">
        <v>457</v>
      </c>
      <c r="H1748" s="145" t="s">
        <v>435</v>
      </c>
      <c r="I1748" s="138"/>
      <c r="J1748" s="138"/>
      <c r="K1748" s="146"/>
      <c r="L1748" s="146"/>
    </row>
    <row r="1749" spans="1:12" s="141" customFormat="1" ht="20.100000000000001" customHeight="1">
      <c r="A1749" s="213"/>
      <c r="B1749" s="145"/>
      <c r="C1749" s="145"/>
      <c r="D1749" s="143"/>
      <c r="E1749" s="144"/>
      <c r="F1749" s="145" t="s">
        <v>457</v>
      </c>
      <c r="G1749" s="145" t="s">
        <v>460</v>
      </c>
      <c r="H1749" s="145" t="s">
        <v>435</v>
      </c>
      <c r="I1749" s="138"/>
      <c r="J1749" s="138"/>
      <c r="K1749" s="146"/>
      <c r="L1749" s="146"/>
    </row>
    <row r="1750" spans="1:12" s="141" customFormat="1" ht="20.100000000000001" customHeight="1">
      <c r="A1750" s="213"/>
      <c r="B1750" s="145"/>
      <c r="C1750" s="145"/>
      <c r="D1750" s="143"/>
      <c r="E1750" s="144"/>
      <c r="F1750" s="145" t="s">
        <v>460</v>
      </c>
      <c r="G1750" s="145" t="s">
        <v>463</v>
      </c>
      <c r="H1750" s="145" t="s">
        <v>435</v>
      </c>
      <c r="I1750" s="138"/>
      <c r="J1750" s="138"/>
      <c r="K1750" s="146"/>
      <c r="L1750" s="146"/>
    </row>
    <row r="1751" spans="1:12" s="141" customFormat="1" ht="20.100000000000001" customHeight="1">
      <c r="A1751" s="213"/>
      <c r="B1751" s="145"/>
      <c r="C1751" s="145"/>
      <c r="D1751" s="143"/>
      <c r="E1751" s="144"/>
      <c r="F1751" s="145" t="s">
        <v>463</v>
      </c>
      <c r="G1751" s="145" t="s">
        <v>464</v>
      </c>
      <c r="H1751" s="145" t="s">
        <v>435</v>
      </c>
      <c r="I1751" s="138"/>
      <c r="J1751" s="138"/>
      <c r="K1751" s="146"/>
      <c r="L1751" s="146"/>
    </row>
    <row r="1752" spans="1:12" s="141" customFormat="1" ht="20.100000000000001" customHeight="1">
      <c r="A1752" s="213"/>
      <c r="B1752" s="145"/>
      <c r="C1752" s="145"/>
      <c r="D1752" s="143"/>
      <c r="E1752" s="144"/>
      <c r="F1752" s="145" t="s">
        <v>464</v>
      </c>
      <c r="G1752" s="145" t="s">
        <v>465</v>
      </c>
      <c r="H1752" s="145" t="s">
        <v>435</v>
      </c>
      <c r="I1752" s="138"/>
      <c r="J1752" s="138"/>
      <c r="K1752" s="146"/>
      <c r="L1752" s="146"/>
    </row>
    <row r="1753" spans="1:12" s="141" customFormat="1" ht="20.100000000000001" customHeight="1">
      <c r="A1753" s="213"/>
      <c r="B1753" s="145"/>
      <c r="C1753" s="145"/>
      <c r="D1753" s="143"/>
      <c r="E1753" s="144"/>
      <c r="F1753" s="145" t="s">
        <v>465</v>
      </c>
      <c r="G1753" s="145" t="s">
        <v>466</v>
      </c>
      <c r="H1753" s="145" t="s">
        <v>435</v>
      </c>
      <c r="I1753" s="138"/>
      <c r="J1753" s="138"/>
      <c r="K1753" s="146"/>
      <c r="L1753" s="146"/>
    </row>
    <row r="1754" spans="1:12" s="141" customFormat="1" ht="20.100000000000001" customHeight="1">
      <c r="A1754" s="213"/>
      <c r="B1754" s="145"/>
      <c r="C1754" s="145"/>
      <c r="D1754" s="143"/>
      <c r="E1754" s="144"/>
      <c r="F1754" s="145" t="s">
        <v>466</v>
      </c>
      <c r="G1754" s="145" t="s">
        <v>467</v>
      </c>
      <c r="H1754" s="145" t="s">
        <v>435</v>
      </c>
      <c r="I1754" s="138"/>
      <c r="J1754" s="138"/>
      <c r="K1754" s="146"/>
      <c r="L1754" s="146"/>
    </row>
    <row r="1755" spans="1:12" s="141" customFormat="1" ht="20.100000000000001" customHeight="1">
      <c r="A1755" s="213"/>
      <c r="B1755" s="145"/>
      <c r="C1755" s="145"/>
      <c r="D1755" s="143"/>
      <c r="E1755" s="144"/>
      <c r="F1755" s="145" t="s">
        <v>467</v>
      </c>
      <c r="G1755" s="145" t="s">
        <v>468</v>
      </c>
      <c r="H1755" s="145" t="s">
        <v>435</v>
      </c>
      <c r="I1755" s="138"/>
      <c r="J1755" s="138"/>
      <c r="K1755" s="146"/>
      <c r="L1755" s="146"/>
    </row>
    <row r="1756" spans="1:12" s="141" customFormat="1" ht="20.100000000000001" customHeight="1">
      <c r="A1756" s="213"/>
      <c r="B1756" s="145"/>
      <c r="C1756" s="145"/>
      <c r="D1756" s="143"/>
      <c r="E1756" s="144"/>
      <c r="F1756" s="145" t="s">
        <v>468</v>
      </c>
      <c r="G1756" s="145" t="s">
        <v>848</v>
      </c>
      <c r="H1756" s="145" t="s">
        <v>435</v>
      </c>
      <c r="I1756" s="138"/>
      <c r="J1756" s="138"/>
      <c r="K1756" s="146"/>
      <c r="L1756" s="146"/>
    </row>
    <row r="1757" spans="1:12" s="141" customFormat="1" ht="20.100000000000001" customHeight="1">
      <c r="A1757" s="213"/>
      <c r="B1757" s="145"/>
      <c r="C1757" s="145"/>
      <c r="D1757" s="143"/>
      <c r="E1757" s="144"/>
      <c r="F1757" s="145"/>
      <c r="G1757" s="145"/>
      <c r="H1757" s="145"/>
      <c r="I1757" s="138"/>
      <c r="J1757" s="138"/>
      <c r="K1757" s="146"/>
      <c r="L1757" s="146"/>
    </row>
    <row r="1758" spans="1:12" s="141" customFormat="1" ht="20.100000000000001" customHeight="1">
      <c r="A1758" s="213"/>
      <c r="B1758" s="145">
        <v>167</v>
      </c>
      <c r="C1758" s="145"/>
      <c r="D1758" s="143" t="s">
        <v>183</v>
      </c>
      <c r="E1758" s="144">
        <v>4.125</v>
      </c>
      <c r="F1758" s="145" t="s">
        <v>433</v>
      </c>
      <c r="G1758" s="145" t="s">
        <v>447</v>
      </c>
      <c r="H1758" s="145" t="s">
        <v>40</v>
      </c>
      <c r="I1758" s="138"/>
      <c r="J1758" s="138"/>
      <c r="K1758" s="146"/>
      <c r="L1758" s="146"/>
    </row>
    <row r="1759" spans="1:12" s="141" customFormat="1" ht="20.100000000000001" customHeight="1">
      <c r="A1759" s="213"/>
      <c r="B1759" s="145"/>
      <c r="C1759" s="145"/>
      <c r="D1759" s="143"/>
      <c r="E1759" s="144"/>
      <c r="F1759" s="145" t="s">
        <v>447</v>
      </c>
      <c r="G1759" s="145" t="s">
        <v>451</v>
      </c>
      <c r="H1759" s="145" t="s">
        <v>435</v>
      </c>
      <c r="I1759" s="138"/>
      <c r="J1759" s="138"/>
      <c r="K1759" s="146"/>
      <c r="L1759" s="146"/>
    </row>
    <row r="1760" spans="1:12" s="141" customFormat="1" ht="20.100000000000001" customHeight="1">
      <c r="A1760" s="213"/>
      <c r="B1760" s="145"/>
      <c r="C1760" s="145"/>
      <c r="D1760" s="143"/>
      <c r="E1760" s="144"/>
      <c r="F1760" s="145" t="s">
        <v>451</v>
      </c>
      <c r="G1760" s="145" t="s">
        <v>454</v>
      </c>
      <c r="H1760" s="145" t="s">
        <v>435</v>
      </c>
      <c r="I1760" s="138"/>
      <c r="J1760" s="138"/>
      <c r="K1760" s="146"/>
      <c r="L1760" s="146"/>
    </row>
    <row r="1761" spans="1:12" s="141" customFormat="1" ht="20.100000000000001" customHeight="1">
      <c r="A1761" s="213"/>
      <c r="B1761" s="145"/>
      <c r="C1761" s="145"/>
      <c r="D1761" s="143"/>
      <c r="E1761" s="144"/>
      <c r="F1761" s="145" t="s">
        <v>454</v>
      </c>
      <c r="G1761" s="145" t="s">
        <v>455</v>
      </c>
      <c r="H1761" s="145" t="s">
        <v>435</v>
      </c>
      <c r="I1761" s="138"/>
      <c r="J1761" s="138"/>
      <c r="K1761" s="146"/>
      <c r="L1761" s="146"/>
    </row>
    <row r="1762" spans="1:12" s="141" customFormat="1" ht="20.100000000000001" customHeight="1">
      <c r="A1762" s="213"/>
      <c r="B1762" s="145"/>
      <c r="C1762" s="145"/>
      <c r="D1762" s="143"/>
      <c r="E1762" s="144"/>
      <c r="F1762" s="145" t="s">
        <v>455</v>
      </c>
      <c r="G1762" s="145" t="s">
        <v>456</v>
      </c>
      <c r="H1762" s="145" t="s">
        <v>435</v>
      </c>
      <c r="I1762" s="138"/>
      <c r="J1762" s="138"/>
      <c r="K1762" s="146"/>
      <c r="L1762" s="146"/>
    </row>
    <row r="1763" spans="1:12" s="141" customFormat="1" ht="20.100000000000001" customHeight="1">
      <c r="A1763" s="213"/>
      <c r="B1763" s="145"/>
      <c r="C1763" s="145"/>
      <c r="D1763" s="143"/>
      <c r="E1763" s="144"/>
      <c r="F1763" s="145" t="s">
        <v>456</v>
      </c>
      <c r="G1763" s="145" t="s">
        <v>457</v>
      </c>
      <c r="H1763" s="145" t="s">
        <v>435</v>
      </c>
      <c r="I1763" s="138"/>
      <c r="J1763" s="138"/>
      <c r="K1763" s="146"/>
      <c r="L1763" s="146"/>
    </row>
    <row r="1764" spans="1:12" s="141" customFormat="1" ht="20.100000000000001" customHeight="1">
      <c r="A1764" s="213"/>
      <c r="B1764" s="145"/>
      <c r="C1764" s="145"/>
      <c r="D1764" s="143"/>
      <c r="E1764" s="144"/>
      <c r="F1764" s="145" t="s">
        <v>457</v>
      </c>
      <c r="G1764" s="145" t="s">
        <v>460</v>
      </c>
      <c r="H1764" s="145" t="s">
        <v>435</v>
      </c>
      <c r="I1764" s="138"/>
      <c r="J1764" s="138"/>
      <c r="K1764" s="146"/>
      <c r="L1764" s="146"/>
    </row>
    <row r="1765" spans="1:12" s="141" customFormat="1" ht="20.100000000000001" customHeight="1">
      <c r="A1765" s="213"/>
      <c r="B1765" s="145"/>
      <c r="C1765" s="145"/>
      <c r="D1765" s="143"/>
      <c r="E1765" s="144"/>
      <c r="F1765" s="145" t="s">
        <v>460</v>
      </c>
      <c r="G1765" s="145" t="s">
        <v>463</v>
      </c>
      <c r="H1765" s="145" t="s">
        <v>435</v>
      </c>
      <c r="I1765" s="138"/>
      <c r="J1765" s="138"/>
      <c r="K1765" s="146"/>
      <c r="L1765" s="146"/>
    </row>
    <row r="1766" spans="1:12" s="141" customFormat="1" ht="20.100000000000001" customHeight="1">
      <c r="A1766" s="213"/>
      <c r="B1766" s="145"/>
      <c r="C1766" s="145"/>
      <c r="D1766" s="143"/>
      <c r="E1766" s="144"/>
      <c r="F1766" s="145" t="s">
        <v>463</v>
      </c>
      <c r="G1766" s="145" t="s">
        <v>464</v>
      </c>
      <c r="H1766" s="145" t="s">
        <v>435</v>
      </c>
      <c r="I1766" s="138"/>
      <c r="J1766" s="138"/>
      <c r="K1766" s="146"/>
      <c r="L1766" s="146"/>
    </row>
    <row r="1767" spans="1:12" s="141" customFormat="1" ht="20.100000000000001" customHeight="1">
      <c r="A1767" s="213"/>
      <c r="B1767" s="145"/>
      <c r="C1767" s="145"/>
      <c r="D1767" s="143"/>
      <c r="E1767" s="144"/>
      <c r="F1767" s="145" t="s">
        <v>464</v>
      </c>
      <c r="G1767" s="145" t="s">
        <v>465</v>
      </c>
      <c r="H1767" s="145" t="s">
        <v>435</v>
      </c>
      <c r="I1767" s="138"/>
      <c r="J1767" s="138"/>
      <c r="K1767" s="146"/>
      <c r="L1767" s="146"/>
    </row>
    <row r="1768" spans="1:12" s="141" customFormat="1" ht="20.100000000000001" customHeight="1">
      <c r="A1768" s="213"/>
      <c r="B1768" s="145"/>
      <c r="C1768" s="145"/>
      <c r="D1768" s="143"/>
      <c r="E1768" s="144"/>
      <c r="F1768" s="145" t="s">
        <v>465</v>
      </c>
      <c r="G1768" s="145" t="s">
        <v>466</v>
      </c>
      <c r="H1768" s="145" t="s">
        <v>435</v>
      </c>
      <c r="I1768" s="138"/>
      <c r="J1768" s="138"/>
      <c r="K1768" s="146"/>
      <c r="L1768" s="146"/>
    </row>
    <row r="1769" spans="1:12" s="141" customFormat="1" ht="20.100000000000001" customHeight="1">
      <c r="A1769" s="213"/>
      <c r="B1769" s="145"/>
      <c r="C1769" s="145"/>
      <c r="D1769" s="143"/>
      <c r="E1769" s="144"/>
      <c r="F1769" s="145" t="s">
        <v>466</v>
      </c>
      <c r="G1769" s="145" t="s">
        <v>467</v>
      </c>
      <c r="H1769" s="145" t="s">
        <v>435</v>
      </c>
      <c r="I1769" s="138"/>
      <c r="J1769" s="138"/>
      <c r="K1769" s="146"/>
      <c r="L1769" s="146"/>
    </row>
    <row r="1770" spans="1:12" s="141" customFormat="1" ht="20.100000000000001" customHeight="1">
      <c r="A1770" s="213"/>
      <c r="B1770" s="145"/>
      <c r="C1770" s="145"/>
      <c r="D1770" s="143"/>
      <c r="E1770" s="144"/>
      <c r="F1770" s="145" t="s">
        <v>467</v>
      </c>
      <c r="G1770" s="145" t="s">
        <v>468</v>
      </c>
      <c r="H1770" s="145" t="s">
        <v>435</v>
      </c>
      <c r="I1770" s="138"/>
      <c r="J1770" s="138"/>
      <c r="K1770" s="146"/>
      <c r="L1770" s="146"/>
    </row>
    <row r="1771" spans="1:12" s="141" customFormat="1" ht="20.100000000000001" customHeight="1">
      <c r="A1771" s="213"/>
      <c r="B1771" s="145"/>
      <c r="C1771" s="145"/>
      <c r="D1771" s="143"/>
      <c r="E1771" s="144"/>
      <c r="F1771" s="145" t="s">
        <v>468</v>
      </c>
      <c r="G1771" s="145" t="s">
        <v>469</v>
      </c>
      <c r="H1771" s="145" t="s">
        <v>435</v>
      </c>
      <c r="I1771" s="138"/>
      <c r="J1771" s="138"/>
      <c r="K1771" s="146"/>
      <c r="L1771" s="146"/>
    </row>
    <row r="1772" spans="1:12" s="141" customFormat="1" ht="20.100000000000001" customHeight="1">
      <c r="A1772" s="213"/>
      <c r="B1772" s="145"/>
      <c r="C1772" s="145"/>
      <c r="D1772" s="143"/>
      <c r="E1772" s="144"/>
      <c r="F1772" s="145" t="s">
        <v>469</v>
      </c>
      <c r="G1772" s="145" t="s">
        <v>470</v>
      </c>
      <c r="H1772" s="145" t="s">
        <v>435</v>
      </c>
      <c r="I1772" s="138"/>
      <c r="J1772" s="138"/>
      <c r="K1772" s="146"/>
      <c r="L1772" s="146"/>
    </row>
    <row r="1773" spans="1:12" s="141" customFormat="1" ht="20.100000000000001" customHeight="1">
      <c r="A1773" s="213"/>
      <c r="B1773" s="145"/>
      <c r="C1773" s="145"/>
      <c r="D1773" s="143"/>
      <c r="E1773" s="144"/>
      <c r="F1773" s="145" t="s">
        <v>470</v>
      </c>
      <c r="G1773" s="145" t="s">
        <v>471</v>
      </c>
      <c r="H1773" s="145" t="s">
        <v>435</v>
      </c>
      <c r="I1773" s="138"/>
      <c r="J1773" s="138"/>
      <c r="K1773" s="146"/>
      <c r="L1773" s="146"/>
    </row>
    <row r="1774" spans="1:12" s="141" customFormat="1" ht="20.100000000000001" customHeight="1">
      <c r="A1774" s="213"/>
      <c r="B1774" s="145"/>
      <c r="C1774" s="145"/>
      <c r="D1774" s="143"/>
      <c r="E1774" s="144"/>
      <c r="F1774" s="145" t="s">
        <v>471</v>
      </c>
      <c r="G1774" s="145" t="s">
        <v>473</v>
      </c>
      <c r="H1774" s="145" t="s">
        <v>435</v>
      </c>
      <c r="I1774" s="138"/>
      <c r="J1774" s="138"/>
      <c r="K1774" s="146"/>
      <c r="L1774" s="146"/>
    </row>
    <row r="1775" spans="1:12" s="141" customFormat="1" ht="20.100000000000001" customHeight="1">
      <c r="A1775" s="213"/>
      <c r="B1775" s="145"/>
      <c r="C1775" s="145"/>
      <c r="D1775" s="143"/>
      <c r="E1775" s="144"/>
      <c r="F1775" s="145" t="s">
        <v>473</v>
      </c>
      <c r="G1775" s="145" t="s">
        <v>474</v>
      </c>
      <c r="H1775" s="145" t="s">
        <v>435</v>
      </c>
      <c r="I1775" s="138"/>
      <c r="J1775" s="138"/>
      <c r="K1775" s="146"/>
      <c r="L1775" s="146"/>
    </row>
    <row r="1776" spans="1:12" s="141" customFormat="1" ht="20.100000000000001" customHeight="1">
      <c r="A1776" s="213"/>
      <c r="B1776" s="145"/>
      <c r="C1776" s="145"/>
      <c r="D1776" s="143"/>
      <c r="E1776" s="144"/>
      <c r="F1776" s="145" t="s">
        <v>474</v>
      </c>
      <c r="G1776" s="145" t="s">
        <v>475</v>
      </c>
      <c r="H1776" s="145" t="s">
        <v>435</v>
      </c>
      <c r="I1776" s="138"/>
      <c r="J1776" s="138"/>
      <c r="K1776" s="146"/>
      <c r="L1776" s="146"/>
    </row>
    <row r="1777" spans="1:12" s="141" customFormat="1" ht="20.100000000000001" customHeight="1">
      <c r="A1777" s="213"/>
      <c r="B1777" s="145"/>
      <c r="C1777" s="145"/>
      <c r="D1777" s="143"/>
      <c r="E1777" s="144"/>
      <c r="F1777" s="145" t="s">
        <v>475</v>
      </c>
      <c r="G1777" s="145" t="s">
        <v>476</v>
      </c>
      <c r="H1777" s="145" t="s">
        <v>435</v>
      </c>
      <c r="I1777" s="138"/>
      <c r="J1777" s="138"/>
      <c r="K1777" s="146"/>
      <c r="L1777" s="146"/>
    </row>
    <row r="1778" spans="1:12" s="141" customFormat="1" ht="20.100000000000001" customHeight="1">
      <c r="A1778" s="213"/>
      <c r="B1778" s="145"/>
      <c r="C1778" s="145"/>
      <c r="D1778" s="143"/>
      <c r="E1778" s="144"/>
      <c r="F1778" s="145" t="s">
        <v>476</v>
      </c>
      <c r="G1778" s="145" t="s">
        <v>849</v>
      </c>
      <c r="H1778" s="145" t="s">
        <v>435</v>
      </c>
      <c r="I1778" s="138"/>
      <c r="J1778" s="138"/>
      <c r="K1778" s="146"/>
      <c r="L1778" s="146"/>
    </row>
    <row r="1779" spans="1:12" s="141" customFormat="1" ht="20.100000000000001" customHeight="1">
      <c r="A1779" s="213"/>
      <c r="B1779" s="145"/>
      <c r="C1779" s="145"/>
      <c r="D1779" s="143"/>
      <c r="E1779" s="144"/>
      <c r="F1779" s="145"/>
      <c r="G1779" s="145"/>
      <c r="H1779" s="145"/>
      <c r="I1779" s="138"/>
      <c r="J1779" s="138"/>
      <c r="K1779" s="146"/>
      <c r="L1779" s="146"/>
    </row>
    <row r="1780" spans="1:12" s="141" customFormat="1" ht="20.100000000000001" customHeight="1">
      <c r="A1780" s="213"/>
      <c r="B1780" s="145">
        <v>168</v>
      </c>
      <c r="C1780" s="145"/>
      <c r="D1780" s="143" t="s">
        <v>184</v>
      </c>
      <c r="E1780" s="144">
        <v>5.859</v>
      </c>
      <c r="F1780" s="145" t="s">
        <v>433</v>
      </c>
      <c r="G1780" s="145" t="s">
        <v>447</v>
      </c>
      <c r="H1780" s="145" t="s">
        <v>435</v>
      </c>
      <c r="I1780" s="138"/>
      <c r="J1780" s="138"/>
      <c r="K1780" s="146"/>
      <c r="L1780" s="146"/>
    </row>
    <row r="1781" spans="1:12" s="141" customFormat="1" ht="20.100000000000001" customHeight="1">
      <c r="A1781" s="213"/>
      <c r="B1781" s="145"/>
      <c r="C1781" s="145"/>
      <c r="D1781" s="143"/>
      <c r="E1781" s="144"/>
      <c r="F1781" s="145" t="s">
        <v>447</v>
      </c>
      <c r="G1781" s="145" t="s">
        <v>451</v>
      </c>
      <c r="H1781" s="145" t="s">
        <v>435</v>
      </c>
      <c r="I1781" s="138"/>
      <c r="J1781" s="138"/>
      <c r="K1781" s="146"/>
      <c r="L1781" s="146"/>
    </row>
    <row r="1782" spans="1:12" s="141" customFormat="1" ht="20.100000000000001" customHeight="1">
      <c r="A1782" s="213"/>
      <c r="B1782" s="145"/>
      <c r="C1782" s="145"/>
      <c r="D1782" s="143"/>
      <c r="E1782" s="144"/>
      <c r="F1782" s="145" t="s">
        <v>451</v>
      </c>
      <c r="G1782" s="145" t="s">
        <v>454</v>
      </c>
      <c r="H1782" s="145" t="s">
        <v>435</v>
      </c>
      <c r="I1782" s="138"/>
      <c r="J1782" s="138"/>
      <c r="K1782" s="146"/>
      <c r="L1782" s="146"/>
    </row>
    <row r="1783" spans="1:12" s="141" customFormat="1" ht="20.100000000000001" customHeight="1">
      <c r="A1783" s="213"/>
      <c r="B1783" s="145"/>
      <c r="C1783" s="145"/>
      <c r="D1783" s="143"/>
      <c r="E1783" s="144"/>
      <c r="F1783" s="145" t="s">
        <v>454</v>
      </c>
      <c r="G1783" s="145" t="s">
        <v>455</v>
      </c>
      <c r="H1783" s="145" t="s">
        <v>435</v>
      </c>
      <c r="I1783" s="138"/>
      <c r="J1783" s="138"/>
      <c r="K1783" s="146"/>
      <c r="L1783" s="146"/>
    </row>
    <row r="1784" spans="1:12" s="141" customFormat="1" ht="20.100000000000001" customHeight="1">
      <c r="A1784" s="213"/>
      <c r="B1784" s="145"/>
      <c r="C1784" s="145"/>
      <c r="D1784" s="143"/>
      <c r="E1784" s="144"/>
      <c r="F1784" s="145" t="s">
        <v>455</v>
      </c>
      <c r="G1784" s="145" t="s">
        <v>456</v>
      </c>
      <c r="H1784" s="145" t="s">
        <v>435</v>
      </c>
      <c r="I1784" s="138"/>
      <c r="J1784" s="138"/>
      <c r="K1784" s="146"/>
      <c r="L1784" s="146"/>
    </row>
    <row r="1785" spans="1:12" s="141" customFormat="1" ht="20.100000000000001" customHeight="1">
      <c r="A1785" s="213"/>
      <c r="B1785" s="145"/>
      <c r="C1785" s="145"/>
      <c r="D1785" s="143"/>
      <c r="E1785" s="144"/>
      <c r="F1785" s="145" t="s">
        <v>456</v>
      </c>
      <c r="G1785" s="145" t="s">
        <v>457</v>
      </c>
      <c r="H1785" s="145" t="s">
        <v>435</v>
      </c>
      <c r="I1785" s="138"/>
      <c r="J1785" s="138"/>
      <c r="K1785" s="146"/>
      <c r="L1785" s="146"/>
    </row>
    <row r="1786" spans="1:12" s="141" customFormat="1" ht="20.100000000000001" customHeight="1">
      <c r="A1786" s="213"/>
      <c r="B1786" s="145"/>
      <c r="C1786" s="145"/>
      <c r="D1786" s="143"/>
      <c r="E1786" s="144"/>
      <c r="F1786" s="145" t="s">
        <v>457</v>
      </c>
      <c r="G1786" s="145" t="s">
        <v>460</v>
      </c>
      <c r="H1786" s="145" t="s">
        <v>435</v>
      </c>
      <c r="I1786" s="138"/>
      <c r="J1786" s="138"/>
      <c r="K1786" s="146"/>
      <c r="L1786" s="146"/>
    </row>
    <row r="1787" spans="1:12" s="141" customFormat="1" ht="20.100000000000001" customHeight="1">
      <c r="A1787" s="213"/>
      <c r="B1787" s="145"/>
      <c r="C1787" s="145"/>
      <c r="D1787" s="143"/>
      <c r="E1787" s="144"/>
      <c r="F1787" s="145" t="s">
        <v>460</v>
      </c>
      <c r="G1787" s="145" t="s">
        <v>463</v>
      </c>
      <c r="H1787" s="145" t="s">
        <v>435</v>
      </c>
      <c r="I1787" s="138"/>
      <c r="J1787" s="138"/>
      <c r="K1787" s="146"/>
      <c r="L1787" s="146"/>
    </row>
    <row r="1788" spans="1:12" s="141" customFormat="1" ht="20.100000000000001" customHeight="1">
      <c r="A1788" s="213"/>
      <c r="B1788" s="145"/>
      <c r="C1788" s="145"/>
      <c r="D1788" s="143"/>
      <c r="E1788" s="144"/>
      <c r="F1788" s="145" t="s">
        <v>463</v>
      </c>
      <c r="G1788" s="145" t="s">
        <v>464</v>
      </c>
      <c r="H1788" s="145" t="s">
        <v>435</v>
      </c>
      <c r="I1788" s="138"/>
      <c r="J1788" s="138"/>
      <c r="K1788" s="146"/>
      <c r="L1788" s="146"/>
    </row>
    <row r="1789" spans="1:12" s="141" customFormat="1" ht="20.100000000000001" customHeight="1">
      <c r="A1789" s="213"/>
      <c r="B1789" s="145"/>
      <c r="C1789" s="145"/>
      <c r="D1789" s="143"/>
      <c r="E1789" s="144"/>
      <c r="F1789" s="145" t="s">
        <v>464</v>
      </c>
      <c r="G1789" s="145" t="s">
        <v>465</v>
      </c>
      <c r="H1789" s="145" t="s">
        <v>435</v>
      </c>
      <c r="I1789" s="138"/>
      <c r="J1789" s="138"/>
      <c r="K1789" s="146"/>
      <c r="L1789" s="146"/>
    </row>
    <row r="1790" spans="1:12" s="141" customFormat="1" ht="20.100000000000001" customHeight="1">
      <c r="A1790" s="213"/>
      <c r="B1790" s="145"/>
      <c r="C1790" s="145"/>
      <c r="D1790" s="143"/>
      <c r="E1790" s="144"/>
      <c r="F1790" s="145" t="s">
        <v>465</v>
      </c>
      <c r="G1790" s="145" t="s">
        <v>466</v>
      </c>
      <c r="H1790" s="145" t="s">
        <v>435</v>
      </c>
      <c r="I1790" s="138"/>
      <c r="J1790" s="138"/>
      <c r="K1790" s="146"/>
      <c r="L1790" s="146"/>
    </row>
    <row r="1791" spans="1:12" s="141" customFormat="1" ht="20.100000000000001" customHeight="1">
      <c r="A1791" s="213"/>
      <c r="B1791" s="145"/>
      <c r="C1791" s="145"/>
      <c r="D1791" s="143"/>
      <c r="E1791" s="144"/>
      <c r="F1791" s="145" t="s">
        <v>466</v>
      </c>
      <c r="G1791" s="145" t="s">
        <v>467</v>
      </c>
      <c r="H1791" s="145" t="s">
        <v>435</v>
      </c>
      <c r="I1791" s="138"/>
      <c r="J1791" s="138"/>
      <c r="K1791" s="146"/>
      <c r="L1791" s="146"/>
    </row>
    <row r="1792" spans="1:12" s="141" customFormat="1" ht="20.100000000000001" customHeight="1">
      <c r="A1792" s="213"/>
      <c r="B1792" s="145"/>
      <c r="C1792" s="145"/>
      <c r="D1792" s="143"/>
      <c r="E1792" s="144"/>
      <c r="F1792" s="145" t="s">
        <v>467</v>
      </c>
      <c r="G1792" s="145" t="s">
        <v>468</v>
      </c>
      <c r="H1792" s="145" t="s">
        <v>435</v>
      </c>
      <c r="I1792" s="138"/>
      <c r="J1792" s="138"/>
      <c r="K1792" s="146"/>
      <c r="L1792" s="146"/>
    </row>
    <row r="1793" spans="1:12" s="141" customFormat="1" ht="20.100000000000001" customHeight="1">
      <c r="A1793" s="213"/>
      <c r="B1793" s="145"/>
      <c r="C1793" s="145"/>
      <c r="D1793" s="143"/>
      <c r="E1793" s="144"/>
      <c r="F1793" s="145" t="s">
        <v>468</v>
      </c>
      <c r="G1793" s="145" t="s">
        <v>469</v>
      </c>
      <c r="H1793" s="145" t="s">
        <v>435</v>
      </c>
      <c r="I1793" s="138"/>
      <c r="J1793" s="138"/>
      <c r="K1793" s="146"/>
      <c r="L1793" s="146"/>
    </row>
    <row r="1794" spans="1:12" s="141" customFormat="1" ht="20.100000000000001" customHeight="1">
      <c r="A1794" s="213"/>
      <c r="B1794" s="145"/>
      <c r="C1794" s="145"/>
      <c r="D1794" s="143"/>
      <c r="E1794" s="144"/>
      <c r="F1794" s="145" t="s">
        <v>469</v>
      </c>
      <c r="G1794" s="145" t="s">
        <v>470</v>
      </c>
      <c r="H1794" s="145" t="s">
        <v>435</v>
      </c>
      <c r="I1794" s="138"/>
      <c r="J1794" s="138"/>
      <c r="K1794" s="146"/>
      <c r="L1794" s="146"/>
    </row>
    <row r="1795" spans="1:12" s="141" customFormat="1" ht="20.100000000000001" customHeight="1">
      <c r="A1795" s="213"/>
      <c r="B1795" s="145"/>
      <c r="C1795" s="145"/>
      <c r="D1795" s="143"/>
      <c r="E1795" s="144"/>
      <c r="F1795" s="145" t="s">
        <v>470</v>
      </c>
      <c r="G1795" s="145" t="s">
        <v>471</v>
      </c>
      <c r="H1795" s="145" t="s">
        <v>435</v>
      </c>
      <c r="I1795" s="138"/>
      <c r="J1795" s="138"/>
      <c r="K1795" s="146"/>
      <c r="L1795" s="146"/>
    </row>
    <row r="1796" spans="1:12" s="141" customFormat="1" ht="20.100000000000001" customHeight="1">
      <c r="A1796" s="213"/>
      <c r="B1796" s="145"/>
      <c r="C1796" s="145"/>
      <c r="D1796" s="143"/>
      <c r="E1796" s="144"/>
      <c r="F1796" s="145" t="s">
        <v>471</v>
      </c>
      <c r="G1796" s="145" t="s">
        <v>473</v>
      </c>
      <c r="H1796" s="145" t="s">
        <v>435</v>
      </c>
      <c r="I1796" s="138"/>
      <c r="J1796" s="138"/>
      <c r="K1796" s="146"/>
      <c r="L1796" s="146"/>
    </row>
    <row r="1797" spans="1:12" s="141" customFormat="1" ht="20.100000000000001" customHeight="1">
      <c r="A1797" s="213"/>
      <c r="B1797" s="145"/>
      <c r="C1797" s="145"/>
      <c r="D1797" s="143"/>
      <c r="E1797" s="144"/>
      <c r="F1797" s="145" t="s">
        <v>473</v>
      </c>
      <c r="G1797" s="145" t="s">
        <v>474</v>
      </c>
      <c r="H1797" s="145" t="s">
        <v>435</v>
      </c>
      <c r="I1797" s="138"/>
      <c r="J1797" s="138"/>
      <c r="K1797" s="146"/>
      <c r="L1797" s="146"/>
    </row>
    <row r="1798" spans="1:12" s="141" customFormat="1" ht="20.100000000000001" customHeight="1">
      <c r="A1798" s="213"/>
      <c r="B1798" s="145"/>
      <c r="C1798" s="145"/>
      <c r="D1798" s="143"/>
      <c r="E1798" s="144"/>
      <c r="F1798" s="145" t="s">
        <v>474</v>
      </c>
      <c r="G1798" s="145" t="s">
        <v>475</v>
      </c>
      <c r="H1798" s="145" t="s">
        <v>435</v>
      </c>
      <c r="I1798" s="138"/>
      <c r="J1798" s="138"/>
      <c r="K1798" s="146"/>
      <c r="L1798" s="146"/>
    </row>
    <row r="1799" spans="1:12" s="141" customFormat="1" ht="20.100000000000001" customHeight="1">
      <c r="A1799" s="213"/>
      <c r="B1799" s="145"/>
      <c r="C1799" s="145"/>
      <c r="D1799" s="143"/>
      <c r="E1799" s="144"/>
      <c r="F1799" s="145" t="s">
        <v>475</v>
      </c>
      <c r="G1799" s="145" t="s">
        <v>476</v>
      </c>
      <c r="H1799" s="145" t="s">
        <v>435</v>
      </c>
      <c r="I1799" s="138"/>
      <c r="J1799" s="138"/>
      <c r="K1799" s="146"/>
      <c r="L1799" s="146"/>
    </row>
    <row r="1800" spans="1:12" s="141" customFormat="1" ht="20.100000000000001" customHeight="1">
      <c r="A1800" s="213"/>
      <c r="B1800" s="145"/>
      <c r="C1800" s="145"/>
      <c r="D1800" s="143"/>
      <c r="E1800" s="144"/>
      <c r="F1800" s="145" t="s">
        <v>476</v>
      </c>
      <c r="G1800" s="145" t="s">
        <v>477</v>
      </c>
      <c r="H1800" s="145" t="s">
        <v>435</v>
      </c>
      <c r="I1800" s="138"/>
      <c r="J1800" s="138"/>
      <c r="K1800" s="146"/>
      <c r="L1800" s="146"/>
    </row>
    <row r="1801" spans="1:12" s="141" customFormat="1" ht="20.100000000000001" customHeight="1">
      <c r="A1801" s="213"/>
      <c r="B1801" s="145"/>
      <c r="C1801" s="145"/>
      <c r="D1801" s="143"/>
      <c r="E1801" s="144"/>
      <c r="F1801" s="145" t="s">
        <v>477</v>
      </c>
      <c r="G1801" s="145" t="s">
        <v>543</v>
      </c>
      <c r="H1801" s="145" t="s">
        <v>435</v>
      </c>
      <c r="I1801" s="138"/>
      <c r="J1801" s="138"/>
      <c r="K1801" s="146"/>
      <c r="L1801" s="146"/>
    </row>
    <row r="1802" spans="1:12" s="141" customFormat="1" ht="20.100000000000001" customHeight="1">
      <c r="A1802" s="213"/>
      <c r="B1802" s="145"/>
      <c r="C1802" s="145"/>
      <c r="D1802" s="143"/>
      <c r="E1802" s="144"/>
      <c r="F1802" s="145" t="s">
        <v>543</v>
      </c>
      <c r="G1802" s="145" t="s">
        <v>550</v>
      </c>
      <c r="H1802" s="145" t="s">
        <v>435</v>
      </c>
      <c r="I1802" s="138"/>
      <c r="J1802" s="138"/>
      <c r="K1802" s="146"/>
      <c r="L1802" s="146"/>
    </row>
    <row r="1803" spans="1:12" s="141" customFormat="1" ht="20.100000000000001" customHeight="1">
      <c r="A1803" s="213"/>
      <c r="B1803" s="145"/>
      <c r="C1803" s="145"/>
      <c r="D1803" s="143"/>
      <c r="E1803" s="144"/>
      <c r="F1803" s="145" t="s">
        <v>550</v>
      </c>
      <c r="G1803" s="145" t="s">
        <v>551</v>
      </c>
      <c r="H1803" s="145" t="s">
        <v>435</v>
      </c>
      <c r="I1803" s="138"/>
      <c r="J1803" s="138"/>
      <c r="K1803" s="146"/>
      <c r="L1803" s="146"/>
    </row>
    <row r="1804" spans="1:12" s="141" customFormat="1" ht="20.100000000000001" customHeight="1">
      <c r="A1804" s="213"/>
      <c r="B1804" s="145"/>
      <c r="C1804" s="145"/>
      <c r="D1804" s="143"/>
      <c r="E1804" s="144"/>
      <c r="F1804" s="145" t="s">
        <v>551</v>
      </c>
      <c r="G1804" s="145" t="s">
        <v>552</v>
      </c>
      <c r="H1804" s="145" t="s">
        <v>435</v>
      </c>
      <c r="I1804" s="138"/>
      <c r="J1804" s="138"/>
      <c r="K1804" s="146"/>
      <c r="L1804" s="146"/>
    </row>
    <row r="1805" spans="1:12" s="141" customFormat="1" ht="20.100000000000001" customHeight="1">
      <c r="A1805" s="213"/>
      <c r="B1805" s="145"/>
      <c r="C1805" s="145"/>
      <c r="D1805" s="143"/>
      <c r="E1805" s="144"/>
      <c r="F1805" s="145" t="s">
        <v>552</v>
      </c>
      <c r="G1805" s="145" t="s">
        <v>553</v>
      </c>
      <c r="H1805" s="145" t="s">
        <v>435</v>
      </c>
      <c r="I1805" s="138"/>
      <c r="J1805" s="138"/>
      <c r="K1805" s="146"/>
      <c r="L1805" s="146"/>
    </row>
    <row r="1806" spans="1:12" s="141" customFormat="1" ht="20.100000000000001" customHeight="1">
      <c r="A1806" s="213"/>
      <c r="B1806" s="145"/>
      <c r="C1806" s="145"/>
      <c r="D1806" s="143"/>
      <c r="E1806" s="144"/>
      <c r="F1806" s="145" t="s">
        <v>553</v>
      </c>
      <c r="G1806" s="145" t="s">
        <v>554</v>
      </c>
      <c r="H1806" s="145" t="s">
        <v>435</v>
      </c>
      <c r="I1806" s="138"/>
      <c r="J1806" s="138"/>
      <c r="K1806" s="146"/>
      <c r="L1806" s="146"/>
    </row>
    <row r="1807" spans="1:12" s="141" customFormat="1" ht="20.100000000000001" customHeight="1">
      <c r="A1807" s="213"/>
      <c r="B1807" s="145"/>
      <c r="C1807" s="145"/>
      <c r="D1807" s="143"/>
      <c r="E1807" s="144"/>
      <c r="F1807" s="145" t="s">
        <v>554</v>
      </c>
      <c r="G1807" s="145" t="s">
        <v>555</v>
      </c>
      <c r="H1807" s="145" t="s">
        <v>40</v>
      </c>
      <c r="I1807" s="138"/>
      <c r="J1807" s="138"/>
      <c r="K1807" s="146"/>
      <c r="L1807" s="146"/>
    </row>
    <row r="1808" spans="1:12" s="141" customFormat="1" ht="20.100000000000001" customHeight="1">
      <c r="A1808" s="213"/>
      <c r="B1808" s="145"/>
      <c r="C1808" s="145"/>
      <c r="D1808" s="143"/>
      <c r="E1808" s="144"/>
      <c r="F1808" s="145" t="s">
        <v>555</v>
      </c>
      <c r="G1808" s="145" t="s">
        <v>556</v>
      </c>
      <c r="H1808" s="145" t="s">
        <v>40</v>
      </c>
      <c r="I1808" s="138"/>
      <c r="J1808" s="138"/>
      <c r="K1808" s="146"/>
      <c r="L1808" s="146"/>
    </row>
    <row r="1809" spans="1:12" s="141" customFormat="1" ht="20.100000000000001" customHeight="1">
      <c r="A1809" s="213"/>
      <c r="B1809" s="145"/>
      <c r="C1809" s="145"/>
      <c r="D1809" s="143"/>
      <c r="E1809" s="144"/>
      <c r="F1809" s="145" t="s">
        <v>556</v>
      </c>
      <c r="G1809" s="145" t="s">
        <v>850</v>
      </c>
      <c r="H1809" s="145" t="s">
        <v>40</v>
      </c>
      <c r="I1809" s="138"/>
      <c r="J1809" s="138"/>
      <c r="K1809" s="146"/>
      <c r="L1809" s="146"/>
    </row>
    <row r="1810" spans="1:12" s="141" customFormat="1" ht="20.100000000000001" customHeight="1">
      <c r="A1810" s="213"/>
      <c r="B1810" s="145"/>
      <c r="C1810" s="145"/>
      <c r="D1810" s="143"/>
      <c r="E1810" s="144"/>
      <c r="F1810" s="145"/>
      <c r="G1810" s="145"/>
      <c r="H1810" s="145"/>
      <c r="I1810" s="138"/>
      <c r="J1810" s="138"/>
      <c r="K1810" s="146"/>
      <c r="L1810" s="146"/>
    </row>
    <row r="1811" spans="1:12" s="141" customFormat="1" ht="20.100000000000001" customHeight="1">
      <c r="A1811" s="213"/>
      <c r="B1811" s="145">
        <v>169</v>
      </c>
      <c r="C1811" s="145"/>
      <c r="D1811" s="143" t="s">
        <v>185</v>
      </c>
      <c r="E1811" s="144">
        <v>1.764</v>
      </c>
      <c r="F1811" s="145" t="s">
        <v>433</v>
      </c>
      <c r="G1811" s="145" t="s">
        <v>447</v>
      </c>
      <c r="H1811" s="145" t="s">
        <v>435</v>
      </c>
      <c r="I1811" s="138"/>
      <c r="J1811" s="138"/>
      <c r="K1811" s="146"/>
      <c r="L1811" s="146"/>
    </row>
    <row r="1812" spans="1:12" s="141" customFormat="1" ht="20.100000000000001" customHeight="1">
      <c r="A1812" s="213"/>
      <c r="B1812" s="145"/>
      <c r="C1812" s="145"/>
      <c r="D1812" s="143"/>
      <c r="E1812" s="144"/>
      <c r="F1812" s="145" t="s">
        <v>447</v>
      </c>
      <c r="G1812" s="145" t="s">
        <v>451</v>
      </c>
      <c r="H1812" s="145" t="s">
        <v>435</v>
      </c>
      <c r="I1812" s="138"/>
      <c r="J1812" s="138"/>
      <c r="K1812" s="146"/>
      <c r="L1812" s="146"/>
    </row>
    <row r="1813" spans="1:12" s="141" customFormat="1" ht="20.100000000000001" customHeight="1">
      <c r="A1813" s="213"/>
      <c r="B1813" s="145"/>
      <c r="C1813" s="145"/>
      <c r="D1813" s="143"/>
      <c r="E1813" s="144"/>
      <c r="F1813" s="145" t="s">
        <v>451</v>
      </c>
      <c r="G1813" s="145" t="s">
        <v>454</v>
      </c>
      <c r="H1813" s="145" t="s">
        <v>435</v>
      </c>
      <c r="I1813" s="138"/>
      <c r="J1813" s="138"/>
      <c r="K1813" s="146"/>
      <c r="L1813" s="146"/>
    </row>
    <row r="1814" spans="1:12" s="141" customFormat="1" ht="20.100000000000001" customHeight="1">
      <c r="A1814" s="213"/>
      <c r="B1814" s="145"/>
      <c r="C1814" s="145"/>
      <c r="D1814" s="143"/>
      <c r="E1814" s="144"/>
      <c r="F1814" s="145" t="s">
        <v>454</v>
      </c>
      <c r="G1814" s="145" t="s">
        <v>455</v>
      </c>
      <c r="H1814" s="145" t="s">
        <v>435</v>
      </c>
      <c r="I1814" s="138"/>
      <c r="J1814" s="138"/>
      <c r="K1814" s="146"/>
      <c r="L1814" s="146"/>
    </row>
    <row r="1815" spans="1:12" s="141" customFormat="1" ht="20.100000000000001" customHeight="1">
      <c r="A1815" s="213"/>
      <c r="B1815" s="145"/>
      <c r="C1815" s="145"/>
      <c r="D1815" s="143"/>
      <c r="E1815" s="144"/>
      <c r="F1815" s="145" t="s">
        <v>455</v>
      </c>
      <c r="G1815" s="145" t="s">
        <v>456</v>
      </c>
      <c r="H1815" s="145" t="s">
        <v>435</v>
      </c>
      <c r="I1815" s="138"/>
      <c r="J1815" s="138"/>
      <c r="K1815" s="146"/>
      <c r="L1815" s="146"/>
    </row>
    <row r="1816" spans="1:12" s="141" customFormat="1" ht="20.100000000000001" customHeight="1">
      <c r="A1816" s="213"/>
      <c r="B1816" s="145"/>
      <c r="C1816" s="145"/>
      <c r="D1816" s="143"/>
      <c r="E1816" s="144"/>
      <c r="F1816" s="145" t="s">
        <v>456</v>
      </c>
      <c r="G1816" s="145" t="s">
        <v>457</v>
      </c>
      <c r="H1816" s="145" t="s">
        <v>435</v>
      </c>
      <c r="I1816" s="138"/>
      <c r="J1816" s="138"/>
      <c r="K1816" s="146"/>
      <c r="L1816" s="146"/>
    </row>
    <row r="1817" spans="1:12" s="141" customFormat="1" ht="20.100000000000001" customHeight="1">
      <c r="A1817" s="213"/>
      <c r="B1817" s="145"/>
      <c r="C1817" s="145"/>
      <c r="D1817" s="143"/>
      <c r="E1817" s="144"/>
      <c r="F1817" s="145" t="s">
        <v>457</v>
      </c>
      <c r="G1817" s="145" t="s">
        <v>460</v>
      </c>
      <c r="H1817" s="145" t="s">
        <v>435</v>
      </c>
      <c r="I1817" s="138"/>
      <c r="J1817" s="138"/>
      <c r="K1817" s="146"/>
      <c r="L1817" s="146"/>
    </row>
    <row r="1818" spans="1:12" s="141" customFormat="1" ht="20.100000000000001" customHeight="1">
      <c r="A1818" s="213"/>
      <c r="B1818" s="145"/>
      <c r="C1818" s="145"/>
      <c r="D1818" s="143"/>
      <c r="E1818" s="144"/>
      <c r="F1818" s="145" t="s">
        <v>460</v>
      </c>
      <c r="G1818" s="145" t="s">
        <v>463</v>
      </c>
      <c r="H1818" s="145" t="s">
        <v>435</v>
      </c>
      <c r="I1818" s="138"/>
      <c r="J1818" s="138"/>
      <c r="K1818" s="146"/>
      <c r="L1818" s="146"/>
    </row>
    <row r="1819" spans="1:12" s="141" customFormat="1" ht="20.100000000000001" customHeight="1">
      <c r="A1819" s="213"/>
      <c r="B1819" s="145"/>
      <c r="C1819" s="145"/>
      <c r="D1819" s="143"/>
      <c r="E1819" s="144"/>
      <c r="F1819" s="145" t="s">
        <v>463</v>
      </c>
      <c r="G1819" s="145" t="s">
        <v>588</v>
      </c>
      <c r="H1819" s="145" t="s">
        <v>435</v>
      </c>
      <c r="I1819" s="138"/>
      <c r="J1819" s="138"/>
      <c r="K1819" s="146"/>
      <c r="L1819" s="146"/>
    </row>
    <row r="1820" spans="1:12" s="141" customFormat="1" ht="20.100000000000001" customHeight="1">
      <c r="A1820" s="213"/>
      <c r="B1820" s="145"/>
      <c r="C1820" s="145"/>
      <c r="D1820" s="143"/>
      <c r="E1820" s="144"/>
      <c r="F1820" s="145"/>
      <c r="G1820" s="145"/>
      <c r="H1820" s="145"/>
      <c r="I1820" s="138"/>
      <c r="J1820" s="138"/>
      <c r="K1820" s="146"/>
      <c r="L1820" s="146"/>
    </row>
    <row r="1821" spans="1:12" s="141" customFormat="1" ht="20.100000000000001" customHeight="1">
      <c r="A1821" s="213"/>
      <c r="B1821" s="145">
        <v>170</v>
      </c>
      <c r="C1821" s="145"/>
      <c r="D1821" s="143" t="s">
        <v>186</v>
      </c>
      <c r="E1821" s="144">
        <v>1.637</v>
      </c>
      <c r="F1821" s="145" t="s">
        <v>433</v>
      </c>
      <c r="G1821" s="145" t="s">
        <v>447</v>
      </c>
      <c r="H1821" s="145" t="s">
        <v>435</v>
      </c>
      <c r="I1821" s="138"/>
      <c r="J1821" s="138"/>
      <c r="K1821" s="146"/>
      <c r="L1821" s="146"/>
    </row>
    <row r="1822" spans="1:12" s="141" customFormat="1" ht="20.100000000000001" customHeight="1">
      <c r="A1822" s="213"/>
      <c r="B1822" s="145"/>
      <c r="C1822" s="145"/>
      <c r="D1822" s="143"/>
      <c r="E1822" s="144"/>
      <c r="F1822" s="145" t="s">
        <v>447</v>
      </c>
      <c r="G1822" s="145" t="s">
        <v>451</v>
      </c>
      <c r="H1822" s="145" t="s">
        <v>435</v>
      </c>
      <c r="I1822" s="138"/>
      <c r="J1822" s="138"/>
      <c r="K1822" s="146"/>
      <c r="L1822" s="146"/>
    </row>
    <row r="1823" spans="1:12" s="141" customFormat="1" ht="20.100000000000001" customHeight="1">
      <c r="A1823" s="213"/>
      <c r="B1823" s="145"/>
      <c r="C1823" s="145"/>
      <c r="D1823" s="143"/>
      <c r="E1823" s="144"/>
      <c r="F1823" s="145" t="s">
        <v>451</v>
      </c>
      <c r="G1823" s="145" t="s">
        <v>454</v>
      </c>
      <c r="H1823" s="145" t="s">
        <v>435</v>
      </c>
      <c r="I1823" s="138"/>
      <c r="J1823" s="138"/>
      <c r="K1823" s="146"/>
      <c r="L1823" s="146"/>
    </row>
    <row r="1824" spans="1:12" s="141" customFormat="1" ht="20.100000000000001" customHeight="1">
      <c r="A1824" s="213"/>
      <c r="B1824" s="145"/>
      <c r="C1824" s="145"/>
      <c r="D1824" s="143"/>
      <c r="E1824" s="144"/>
      <c r="F1824" s="145" t="s">
        <v>454</v>
      </c>
      <c r="G1824" s="145" t="s">
        <v>455</v>
      </c>
      <c r="H1824" s="145" t="s">
        <v>435</v>
      </c>
      <c r="I1824" s="138"/>
      <c r="J1824" s="138"/>
      <c r="K1824" s="146"/>
      <c r="L1824" s="146"/>
    </row>
    <row r="1825" spans="1:12" s="141" customFormat="1" ht="20.100000000000001" customHeight="1">
      <c r="A1825" s="213"/>
      <c r="B1825" s="145"/>
      <c r="C1825" s="145"/>
      <c r="D1825" s="143"/>
      <c r="E1825" s="144"/>
      <c r="F1825" s="145" t="s">
        <v>455</v>
      </c>
      <c r="G1825" s="145" t="s">
        <v>456</v>
      </c>
      <c r="H1825" s="145" t="s">
        <v>435</v>
      </c>
      <c r="I1825" s="138"/>
      <c r="J1825" s="138"/>
      <c r="K1825" s="146"/>
      <c r="L1825" s="146"/>
    </row>
    <row r="1826" spans="1:12" s="141" customFormat="1" ht="20.100000000000001" customHeight="1">
      <c r="A1826" s="213"/>
      <c r="B1826" s="145"/>
      <c r="C1826" s="145"/>
      <c r="D1826" s="143"/>
      <c r="E1826" s="144"/>
      <c r="F1826" s="145" t="s">
        <v>456</v>
      </c>
      <c r="G1826" s="145" t="s">
        <v>457</v>
      </c>
      <c r="H1826" s="145" t="s">
        <v>435</v>
      </c>
      <c r="I1826" s="138"/>
      <c r="J1826" s="138"/>
      <c r="K1826" s="146"/>
      <c r="L1826" s="146"/>
    </row>
    <row r="1827" spans="1:12" s="141" customFormat="1" ht="20.100000000000001" customHeight="1">
      <c r="A1827" s="213"/>
      <c r="B1827" s="145"/>
      <c r="C1827" s="145"/>
      <c r="D1827" s="143"/>
      <c r="E1827" s="144"/>
      <c r="F1827" s="145" t="s">
        <v>457</v>
      </c>
      <c r="G1827" s="145" t="s">
        <v>460</v>
      </c>
      <c r="H1827" s="145" t="s">
        <v>435</v>
      </c>
      <c r="I1827" s="138"/>
      <c r="J1827" s="138"/>
      <c r="K1827" s="146"/>
      <c r="L1827" s="146"/>
    </row>
    <row r="1828" spans="1:12" s="141" customFormat="1" ht="20.100000000000001" customHeight="1">
      <c r="A1828" s="213"/>
      <c r="B1828" s="145"/>
      <c r="C1828" s="145"/>
      <c r="D1828" s="143"/>
      <c r="E1828" s="144"/>
      <c r="F1828" s="145" t="s">
        <v>460</v>
      </c>
      <c r="G1828" s="145" t="s">
        <v>851</v>
      </c>
      <c r="H1828" s="145" t="s">
        <v>435</v>
      </c>
      <c r="I1828" s="138"/>
      <c r="J1828" s="138"/>
      <c r="K1828" s="146"/>
      <c r="L1828" s="146"/>
    </row>
    <row r="1829" spans="1:12" s="141" customFormat="1" ht="20.100000000000001" customHeight="1">
      <c r="A1829" s="213"/>
      <c r="B1829" s="145"/>
      <c r="C1829" s="145"/>
      <c r="D1829" s="143"/>
      <c r="E1829" s="144"/>
      <c r="F1829" s="145"/>
      <c r="G1829" s="145"/>
      <c r="H1829" s="145"/>
      <c r="I1829" s="138"/>
      <c r="J1829" s="138"/>
      <c r="K1829" s="146"/>
      <c r="L1829" s="146"/>
    </row>
    <row r="1830" spans="1:12" s="141" customFormat="1" ht="20.100000000000001" customHeight="1">
      <c r="A1830" s="213"/>
      <c r="B1830" s="145">
        <v>171</v>
      </c>
      <c r="C1830" s="145"/>
      <c r="D1830" s="143" t="s">
        <v>187</v>
      </c>
      <c r="E1830" s="144">
        <v>4.1970000000000001</v>
      </c>
      <c r="F1830" s="145" t="s">
        <v>433</v>
      </c>
      <c r="G1830" s="145" t="s">
        <v>447</v>
      </c>
      <c r="H1830" s="145" t="s">
        <v>435</v>
      </c>
      <c r="I1830" s="138"/>
      <c r="J1830" s="138"/>
      <c r="K1830" s="146"/>
      <c r="L1830" s="146"/>
    </row>
    <row r="1831" spans="1:12" s="141" customFormat="1" ht="20.100000000000001" customHeight="1">
      <c r="A1831" s="213"/>
      <c r="B1831" s="145"/>
      <c r="C1831" s="145"/>
      <c r="D1831" s="143"/>
      <c r="E1831" s="144"/>
      <c r="F1831" s="145" t="s">
        <v>447</v>
      </c>
      <c r="G1831" s="145" t="s">
        <v>451</v>
      </c>
      <c r="H1831" s="145" t="s">
        <v>435</v>
      </c>
      <c r="I1831" s="138"/>
      <c r="J1831" s="138"/>
      <c r="K1831" s="146"/>
      <c r="L1831" s="146"/>
    </row>
    <row r="1832" spans="1:12" s="141" customFormat="1" ht="20.100000000000001" customHeight="1">
      <c r="A1832" s="213"/>
      <c r="B1832" s="145"/>
      <c r="C1832" s="145"/>
      <c r="D1832" s="143"/>
      <c r="E1832" s="144"/>
      <c r="F1832" s="145" t="s">
        <v>451</v>
      </c>
      <c r="G1832" s="145" t="s">
        <v>454</v>
      </c>
      <c r="H1832" s="145" t="s">
        <v>435</v>
      </c>
      <c r="I1832" s="138"/>
      <c r="J1832" s="138"/>
      <c r="K1832" s="146"/>
      <c r="L1832" s="146"/>
    </row>
    <row r="1833" spans="1:12" s="141" customFormat="1" ht="20.100000000000001" customHeight="1">
      <c r="A1833" s="213"/>
      <c r="B1833" s="145"/>
      <c r="C1833" s="145"/>
      <c r="D1833" s="143"/>
      <c r="E1833" s="144"/>
      <c r="F1833" s="145" t="s">
        <v>454</v>
      </c>
      <c r="G1833" s="145" t="s">
        <v>455</v>
      </c>
      <c r="H1833" s="145" t="s">
        <v>435</v>
      </c>
      <c r="I1833" s="138"/>
      <c r="J1833" s="138"/>
      <c r="K1833" s="146"/>
      <c r="L1833" s="146"/>
    </row>
    <row r="1834" spans="1:12" s="141" customFormat="1" ht="20.100000000000001" customHeight="1">
      <c r="A1834" s="213"/>
      <c r="B1834" s="145"/>
      <c r="C1834" s="145"/>
      <c r="D1834" s="143"/>
      <c r="E1834" s="144"/>
      <c r="F1834" s="145" t="s">
        <v>455</v>
      </c>
      <c r="G1834" s="145" t="s">
        <v>456</v>
      </c>
      <c r="H1834" s="145" t="s">
        <v>435</v>
      </c>
      <c r="I1834" s="138"/>
      <c r="J1834" s="138"/>
      <c r="K1834" s="146"/>
      <c r="L1834" s="146"/>
    </row>
    <row r="1835" spans="1:12" s="141" customFormat="1" ht="20.100000000000001" customHeight="1">
      <c r="A1835" s="213"/>
      <c r="B1835" s="145"/>
      <c r="C1835" s="145"/>
      <c r="D1835" s="143"/>
      <c r="E1835" s="144"/>
      <c r="F1835" s="145" t="s">
        <v>456</v>
      </c>
      <c r="G1835" s="145" t="s">
        <v>457</v>
      </c>
      <c r="H1835" s="145" t="s">
        <v>435</v>
      </c>
      <c r="I1835" s="138"/>
      <c r="J1835" s="138"/>
      <c r="K1835" s="146"/>
      <c r="L1835" s="146"/>
    </row>
    <row r="1836" spans="1:12" s="141" customFormat="1" ht="20.100000000000001" customHeight="1">
      <c r="A1836" s="213"/>
      <c r="B1836" s="145"/>
      <c r="C1836" s="145"/>
      <c r="D1836" s="143"/>
      <c r="E1836" s="144"/>
      <c r="F1836" s="145" t="s">
        <v>457</v>
      </c>
      <c r="G1836" s="145" t="s">
        <v>460</v>
      </c>
      <c r="H1836" s="145" t="s">
        <v>435</v>
      </c>
      <c r="I1836" s="138"/>
      <c r="J1836" s="138"/>
      <c r="K1836" s="146"/>
      <c r="L1836" s="146"/>
    </row>
    <row r="1837" spans="1:12" s="141" customFormat="1" ht="20.100000000000001" customHeight="1">
      <c r="A1837" s="213"/>
      <c r="B1837" s="145"/>
      <c r="C1837" s="145"/>
      <c r="D1837" s="143"/>
      <c r="E1837" s="144"/>
      <c r="F1837" s="145" t="s">
        <v>460</v>
      </c>
      <c r="G1837" s="145" t="s">
        <v>463</v>
      </c>
      <c r="H1837" s="145" t="s">
        <v>435</v>
      </c>
      <c r="I1837" s="138"/>
      <c r="J1837" s="138"/>
      <c r="K1837" s="146"/>
      <c r="L1837" s="146"/>
    </row>
    <row r="1838" spans="1:12" s="141" customFormat="1" ht="20.100000000000001" customHeight="1">
      <c r="A1838" s="213"/>
      <c r="B1838" s="145"/>
      <c r="C1838" s="145"/>
      <c r="D1838" s="143"/>
      <c r="E1838" s="144"/>
      <c r="F1838" s="145" t="s">
        <v>463</v>
      </c>
      <c r="G1838" s="145" t="s">
        <v>464</v>
      </c>
      <c r="H1838" s="145" t="s">
        <v>435</v>
      </c>
      <c r="I1838" s="138"/>
      <c r="J1838" s="138"/>
      <c r="K1838" s="146"/>
      <c r="L1838" s="146"/>
    </row>
    <row r="1839" spans="1:12" s="141" customFormat="1" ht="20.100000000000001" customHeight="1">
      <c r="A1839" s="213"/>
      <c r="B1839" s="145"/>
      <c r="C1839" s="145"/>
      <c r="D1839" s="143"/>
      <c r="E1839" s="144"/>
      <c r="F1839" s="145" t="s">
        <v>464</v>
      </c>
      <c r="G1839" s="145" t="s">
        <v>465</v>
      </c>
      <c r="H1839" s="145" t="s">
        <v>435</v>
      </c>
      <c r="I1839" s="138"/>
      <c r="J1839" s="138"/>
      <c r="K1839" s="146"/>
      <c r="L1839" s="146"/>
    </row>
    <row r="1840" spans="1:12" s="141" customFormat="1" ht="20.100000000000001" customHeight="1">
      <c r="A1840" s="213"/>
      <c r="B1840" s="145"/>
      <c r="C1840" s="145"/>
      <c r="D1840" s="143"/>
      <c r="E1840" s="144"/>
      <c r="F1840" s="145" t="s">
        <v>465</v>
      </c>
      <c r="G1840" s="145" t="s">
        <v>466</v>
      </c>
      <c r="H1840" s="145" t="s">
        <v>435</v>
      </c>
      <c r="I1840" s="138"/>
      <c r="J1840" s="138"/>
      <c r="K1840" s="146"/>
      <c r="L1840" s="146"/>
    </row>
    <row r="1841" spans="1:12" s="141" customFormat="1" ht="20.100000000000001" customHeight="1">
      <c r="A1841" s="213"/>
      <c r="B1841" s="145"/>
      <c r="C1841" s="145"/>
      <c r="D1841" s="143"/>
      <c r="E1841" s="144"/>
      <c r="F1841" s="145" t="s">
        <v>466</v>
      </c>
      <c r="G1841" s="145" t="s">
        <v>467</v>
      </c>
      <c r="H1841" s="145" t="s">
        <v>435</v>
      </c>
      <c r="I1841" s="138"/>
      <c r="J1841" s="138"/>
      <c r="K1841" s="146"/>
      <c r="L1841" s="146"/>
    </row>
    <row r="1842" spans="1:12" s="141" customFormat="1" ht="20.100000000000001" customHeight="1">
      <c r="A1842" s="213"/>
      <c r="B1842" s="145"/>
      <c r="C1842" s="145"/>
      <c r="D1842" s="143"/>
      <c r="E1842" s="144"/>
      <c r="F1842" s="145" t="s">
        <v>467</v>
      </c>
      <c r="G1842" s="145" t="s">
        <v>468</v>
      </c>
      <c r="H1842" s="145" t="s">
        <v>435</v>
      </c>
      <c r="I1842" s="138"/>
      <c r="J1842" s="138"/>
      <c r="K1842" s="146"/>
      <c r="L1842" s="146"/>
    </row>
    <row r="1843" spans="1:12" s="141" customFormat="1" ht="20.100000000000001" customHeight="1">
      <c r="A1843" s="213"/>
      <c r="B1843" s="145"/>
      <c r="C1843" s="145"/>
      <c r="D1843" s="143"/>
      <c r="E1843" s="144"/>
      <c r="F1843" s="145" t="s">
        <v>468</v>
      </c>
      <c r="G1843" s="145" t="s">
        <v>469</v>
      </c>
      <c r="H1843" s="145" t="s">
        <v>435</v>
      </c>
      <c r="I1843" s="138"/>
      <c r="J1843" s="138"/>
      <c r="K1843" s="146"/>
      <c r="L1843" s="146"/>
    </row>
    <row r="1844" spans="1:12" s="141" customFormat="1" ht="20.100000000000001" customHeight="1">
      <c r="A1844" s="213"/>
      <c r="B1844" s="145"/>
      <c r="C1844" s="145"/>
      <c r="D1844" s="143"/>
      <c r="E1844" s="144"/>
      <c r="F1844" s="145" t="s">
        <v>469</v>
      </c>
      <c r="G1844" s="145" t="s">
        <v>470</v>
      </c>
      <c r="H1844" s="145" t="s">
        <v>435</v>
      </c>
      <c r="I1844" s="138"/>
      <c r="J1844" s="138"/>
      <c r="K1844" s="146"/>
      <c r="L1844" s="146"/>
    </row>
    <row r="1845" spans="1:12" s="141" customFormat="1" ht="20.100000000000001" customHeight="1">
      <c r="A1845" s="213"/>
      <c r="B1845" s="145"/>
      <c r="C1845" s="145"/>
      <c r="D1845" s="143"/>
      <c r="E1845" s="144"/>
      <c r="F1845" s="145" t="s">
        <v>470</v>
      </c>
      <c r="G1845" s="145" t="s">
        <v>471</v>
      </c>
      <c r="H1845" s="145" t="s">
        <v>40</v>
      </c>
      <c r="I1845" s="138"/>
      <c r="J1845" s="138"/>
      <c r="K1845" s="146"/>
      <c r="L1845" s="146"/>
    </row>
    <row r="1846" spans="1:12" s="141" customFormat="1" ht="20.100000000000001" customHeight="1">
      <c r="A1846" s="213"/>
      <c r="B1846" s="145"/>
      <c r="C1846" s="145"/>
      <c r="D1846" s="143"/>
      <c r="E1846" s="144"/>
      <c r="F1846" s="145" t="s">
        <v>471</v>
      </c>
      <c r="G1846" s="145" t="s">
        <v>473</v>
      </c>
      <c r="H1846" s="145" t="s">
        <v>435</v>
      </c>
      <c r="I1846" s="138"/>
      <c r="J1846" s="138"/>
      <c r="K1846" s="146"/>
      <c r="L1846" s="146"/>
    </row>
    <row r="1847" spans="1:12" s="141" customFormat="1" ht="20.100000000000001" customHeight="1">
      <c r="A1847" s="213"/>
      <c r="B1847" s="145"/>
      <c r="C1847" s="145"/>
      <c r="D1847" s="143"/>
      <c r="E1847" s="144"/>
      <c r="F1847" s="145" t="s">
        <v>473</v>
      </c>
      <c r="G1847" s="145" t="s">
        <v>474</v>
      </c>
      <c r="H1847" s="145" t="s">
        <v>435</v>
      </c>
      <c r="I1847" s="138"/>
      <c r="J1847" s="138"/>
      <c r="K1847" s="146"/>
      <c r="L1847" s="146"/>
    </row>
    <row r="1848" spans="1:12" s="141" customFormat="1" ht="20.100000000000001" customHeight="1">
      <c r="A1848" s="213"/>
      <c r="B1848" s="145"/>
      <c r="C1848" s="145"/>
      <c r="D1848" s="143"/>
      <c r="E1848" s="144"/>
      <c r="F1848" s="145" t="s">
        <v>474</v>
      </c>
      <c r="G1848" s="145" t="s">
        <v>475</v>
      </c>
      <c r="H1848" s="145" t="s">
        <v>435</v>
      </c>
      <c r="I1848" s="138"/>
      <c r="J1848" s="138"/>
      <c r="K1848" s="146"/>
      <c r="L1848" s="146"/>
    </row>
    <row r="1849" spans="1:12" s="141" customFormat="1" ht="20.100000000000001" customHeight="1">
      <c r="A1849" s="213"/>
      <c r="B1849" s="145"/>
      <c r="C1849" s="145"/>
      <c r="D1849" s="143"/>
      <c r="E1849" s="144"/>
      <c r="F1849" s="145" t="s">
        <v>475</v>
      </c>
      <c r="G1849" s="145" t="s">
        <v>476</v>
      </c>
      <c r="H1849" s="145" t="s">
        <v>435</v>
      </c>
      <c r="I1849" s="138"/>
      <c r="J1849" s="138"/>
      <c r="K1849" s="146"/>
      <c r="L1849" s="146"/>
    </row>
    <row r="1850" spans="1:12" s="141" customFormat="1" ht="20.100000000000001" customHeight="1">
      <c r="A1850" s="213"/>
      <c r="B1850" s="145"/>
      <c r="C1850" s="145"/>
      <c r="D1850" s="143"/>
      <c r="E1850" s="144"/>
      <c r="F1850" s="145" t="s">
        <v>476</v>
      </c>
      <c r="G1850" s="145" t="s">
        <v>852</v>
      </c>
      <c r="H1850" s="145" t="s">
        <v>435</v>
      </c>
      <c r="I1850" s="138"/>
      <c r="J1850" s="138"/>
      <c r="K1850" s="146"/>
      <c r="L1850" s="146"/>
    </row>
    <row r="1851" spans="1:12" s="141" customFormat="1" ht="20.100000000000001" customHeight="1">
      <c r="A1851" s="213"/>
      <c r="B1851" s="145"/>
      <c r="C1851" s="145"/>
      <c r="D1851" s="143"/>
      <c r="E1851" s="144"/>
      <c r="F1851" s="145"/>
      <c r="G1851" s="145"/>
      <c r="H1851" s="145"/>
      <c r="I1851" s="138"/>
      <c r="J1851" s="138"/>
      <c r="K1851" s="146"/>
      <c r="L1851" s="146"/>
    </row>
    <row r="1852" spans="1:12" s="141" customFormat="1" ht="20.100000000000001" customHeight="1">
      <c r="A1852" s="213"/>
      <c r="B1852" s="145">
        <v>172</v>
      </c>
      <c r="C1852" s="145"/>
      <c r="D1852" s="143" t="s">
        <v>188</v>
      </c>
      <c r="E1852" s="144">
        <v>2</v>
      </c>
      <c r="F1852" s="145" t="s">
        <v>433</v>
      </c>
      <c r="G1852" s="145" t="s">
        <v>447</v>
      </c>
      <c r="H1852" s="145" t="s">
        <v>435</v>
      </c>
      <c r="I1852" s="138"/>
      <c r="J1852" s="138"/>
      <c r="K1852" s="146"/>
      <c r="L1852" s="146"/>
    </row>
    <row r="1853" spans="1:12" s="141" customFormat="1" ht="20.100000000000001" customHeight="1">
      <c r="A1853" s="213"/>
      <c r="B1853" s="145"/>
      <c r="C1853" s="145"/>
      <c r="D1853" s="143"/>
      <c r="E1853" s="144"/>
      <c r="F1853" s="145" t="s">
        <v>447</v>
      </c>
      <c r="G1853" s="145" t="s">
        <v>451</v>
      </c>
      <c r="H1853" s="145" t="s">
        <v>435</v>
      </c>
      <c r="I1853" s="138"/>
      <c r="J1853" s="138"/>
      <c r="K1853" s="146"/>
      <c r="L1853" s="146"/>
    </row>
    <row r="1854" spans="1:12" s="141" customFormat="1" ht="20.100000000000001" customHeight="1">
      <c r="A1854" s="213"/>
      <c r="B1854" s="145"/>
      <c r="C1854" s="145"/>
      <c r="D1854" s="143"/>
      <c r="E1854" s="144"/>
      <c r="F1854" s="145" t="s">
        <v>451</v>
      </c>
      <c r="G1854" s="145" t="s">
        <v>454</v>
      </c>
      <c r="H1854" s="145" t="s">
        <v>435</v>
      </c>
      <c r="I1854" s="138"/>
      <c r="J1854" s="138"/>
      <c r="K1854" s="146"/>
      <c r="L1854" s="146"/>
    </row>
    <row r="1855" spans="1:12" s="141" customFormat="1" ht="20.100000000000001" customHeight="1">
      <c r="A1855" s="213"/>
      <c r="B1855" s="145"/>
      <c r="C1855" s="145"/>
      <c r="D1855" s="143"/>
      <c r="E1855" s="144"/>
      <c r="F1855" s="145" t="s">
        <v>454</v>
      </c>
      <c r="G1855" s="145" t="s">
        <v>455</v>
      </c>
      <c r="H1855" s="145" t="s">
        <v>435</v>
      </c>
      <c r="I1855" s="138"/>
      <c r="J1855" s="138"/>
      <c r="K1855" s="146"/>
      <c r="L1855" s="146"/>
    </row>
    <row r="1856" spans="1:12" s="141" customFormat="1" ht="20.100000000000001" customHeight="1">
      <c r="A1856" s="213"/>
      <c r="B1856" s="145"/>
      <c r="C1856" s="145"/>
      <c r="D1856" s="143"/>
      <c r="E1856" s="144"/>
      <c r="F1856" s="145" t="s">
        <v>455</v>
      </c>
      <c r="G1856" s="145" t="s">
        <v>456</v>
      </c>
      <c r="H1856" s="145" t="s">
        <v>435</v>
      </c>
      <c r="I1856" s="138"/>
      <c r="J1856" s="138"/>
      <c r="K1856" s="146"/>
      <c r="L1856" s="146"/>
    </row>
    <row r="1857" spans="1:12" s="141" customFormat="1" ht="20.100000000000001" customHeight="1">
      <c r="A1857" s="213"/>
      <c r="B1857" s="145"/>
      <c r="C1857" s="145"/>
      <c r="D1857" s="143"/>
      <c r="E1857" s="144"/>
      <c r="F1857" s="145" t="s">
        <v>456</v>
      </c>
      <c r="G1857" s="145" t="s">
        <v>457</v>
      </c>
      <c r="H1857" s="145" t="s">
        <v>40</v>
      </c>
      <c r="I1857" s="138"/>
      <c r="J1857" s="138"/>
      <c r="K1857" s="146"/>
      <c r="L1857" s="146"/>
    </row>
    <row r="1858" spans="1:12" s="141" customFormat="1" ht="20.100000000000001" customHeight="1">
      <c r="A1858" s="213"/>
      <c r="B1858" s="145"/>
      <c r="C1858" s="145"/>
      <c r="D1858" s="143"/>
      <c r="E1858" s="144"/>
      <c r="F1858" s="145" t="s">
        <v>457</v>
      </c>
      <c r="G1858" s="145" t="s">
        <v>460</v>
      </c>
      <c r="H1858" s="145" t="s">
        <v>40</v>
      </c>
      <c r="I1858" s="138"/>
      <c r="J1858" s="138"/>
      <c r="K1858" s="146"/>
      <c r="L1858" s="146"/>
    </row>
    <row r="1859" spans="1:12" s="141" customFormat="1" ht="20.100000000000001" customHeight="1">
      <c r="A1859" s="213"/>
      <c r="B1859" s="145"/>
      <c r="C1859" s="145"/>
      <c r="D1859" s="143"/>
      <c r="E1859" s="144"/>
      <c r="F1859" s="145" t="s">
        <v>460</v>
      </c>
      <c r="G1859" s="145" t="s">
        <v>463</v>
      </c>
      <c r="H1859" s="145" t="s">
        <v>40</v>
      </c>
      <c r="I1859" s="138"/>
      <c r="J1859" s="138"/>
      <c r="K1859" s="146"/>
      <c r="L1859" s="146"/>
    </row>
    <row r="1860" spans="1:12" s="141" customFormat="1" ht="20.100000000000001" customHeight="1">
      <c r="A1860" s="213"/>
      <c r="B1860" s="145"/>
      <c r="C1860" s="145"/>
      <c r="D1860" s="143"/>
      <c r="E1860" s="144"/>
      <c r="F1860" s="145" t="s">
        <v>463</v>
      </c>
      <c r="G1860" s="145" t="s">
        <v>464</v>
      </c>
      <c r="H1860" s="145" t="s">
        <v>40</v>
      </c>
      <c r="I1860" s="138"/>
      <c r="J1860" s="138"/>
      <c r="K1860" s="146"/>
      <c r="L1860" s="146"/>
    </row>
    <row r="1861" spans="1:12" s="141" customFormat="1" ht="20.100000000000001" customHeight="1">
      <c r="A1861" s="213"/>
      <c r="B1861" s="145"/>
      <c r="C1861" s="145"/>
      <c r="D1861" s="143"/>
      <c r="E1861" s="144"/>
      <c r="F1861" s="145" t="s">
        <v>464</v>
      </c>
      <c r="G1861" s="145" t="s">
        <v>465</v>
      </c>
      <c r="H1861" s="145" t="s">
        <v>40</v>
      </c>
      <c r="I1861" s="138"/>
      <c r="J1861" s="138"/>
      <c r="K1861" s="146"/>
      <c r="L1861" s="146"/>
    </row>
    <row r="1862" spans="1:12" s="141" customFormat="1" ht="20.100000000000001" customHeight="1">
      <c r="A1862" s="213"/>
      <c r="B1862" s="145"/>
      <c r="C1862" s="145"/>
      <c r="D1862" s="143"/>
      <c r="E1862" s="144"/>
      <c r="F1862" s="145"/>
      <c r="G1862" s="145"/>
      <c r="H1862" s="145"/>
      <c r="I1862" s="138"/>
      <c r="J1862" s="138"/>
      <c r="K1862" s="146"/>
      <c r="L1862" s="146"/>
    </row>
    <row r="1863" spans="1:12" s="141" customFormat="1" ht="20.100000000000001" customHeight="1">
      <c r="A1863" s="213"/>
      <c r="B1863" s="145">
        <v>173</v>
      </c>
      <c r="C1863" s="145"/>
      <c r="D1863" s="143" t="s">
        <v>189</v>
      </c>
      <c r="E1863" s="144">
        <v>1.643</v>
      </c>
      <c r="F1863" s="145" t="s">
        <v>433</v>
      </c>
      <c r="G1863" s="145" t="s">
        <v>447</v>
      </c>
      <c r="H1863" s="145" t="s">
        <v>435</v>
      </c>
      <c r="I1863" s="138"/>
      <c r="J1863" s="138"/>
      <c r="K1863" s="146"/>
      <c r="L1863" s="146"/>
    </row>
    <row r="1864" spans="1:12" s="141" customFormat="1" ht="20.100000000000001" customHeight="1">
      <c r="A1864" s="213"/>
      <c r="B1864" s="145"/>
      <c r="C1864" s="145"/>
      <c r="D1864" s="143"/>
      <c r="E1864" s="144"/>
      <c r="F1864" s="145" t="s">
        <v>447</v>
      </c>
      <c r="G1864" s="145" t="s">
        <v>451</v>
      </c>
      <c r="H1864" s="145" t="s">
        <v>435</v>
      </c>
      <c r="I1864" s="138"/>
      <c r="J1864" s="138"/>
      <c r="K1864" s="146"/>
      <c r="L1864" s="146"/>
    </row>
    <row r="1865" spans="1:12" s="141" customFormat="1" ht="20.100000000000001" customHeight="1">
      <c r="A1865" s="213"/>
      <c r="B1865" s="145"/>
      <c r="C1865" s="145"/>
      <c r="D1865" s="143"/>
      <c r="E1865" s="144"/>
      <c r="F1865" s="145" t="s">
        <v>451</v>
      </c>
      <c r="G1865" s="145" t="s">
        <v>454</v>
      </c>
      <c r="H1865" s="145" t="s">
        <v>435</v>
      </c>
      <c r="I1865" s="138"/>
      <c r="J1865" s="138"/>
      <c r="K1865" s="146"/>
      <c r="L1865" s="146"/>
    </row>
    <row r="1866" spans="1:12" s="141" customFormat="1" ht="20.100000000000001" customHeight="1">
      <c r="A1866" s="213"/>
      <c r="B1866" s="145"/>
      <c r="C1866" s="145"/>
      <c r="D1866" s="143"/>
      <c r="E1866" s="144"/>
      <c r="F1866" s="145" t="s">
        <v>454</v>
      </c>
      <c r="G1866" s="145" t="s">
        <v>455</v>
      </c>
      <c r="H1866" s="145" t="s">
        <v>435</v>
      </c>
      <c r="I1866" s="138"/>
      <c r="J1866" s="138"/>
      <c r="K1866" s="146"/>
      <c r="L1866" s="146"/>
    </row>
    <row r="1867" spans="1:12" s="141" customFormat="1" ht="20.100000000000001" customHeight="1">
      <c r="A1867" s="213"/>
      <c r="B1867" s="145"/>
      <c r="C1867" s="145"/>
      <c r="D1867" s="143"/>
      <c r="E1867" s="144"/>
      <c r="F1867" s="145" t="s">
        <v>455</v>
      </c>
      <c r="G1867" s="145" t="s">
        <v>456</v>
      </c>
      <c r="H1867" s="145" t="s">
        <v>435</v>
      </c>
      <c r="I1867" s="138"/>
      <c r="J1867" s="138"/>
      <c r="K1867" s="146"/>
      <c r="L1867" s="146"/>
    </row>
    <row r="1868" spans="1:12" s="141" customFormat="1" ht="20.100000000000001" customHeight="1">
      <c r="A1868" s="213"/>
      <c r="B1868" s="145"/>
      <c r="C1868" s="145"/>
      <c r="D1868" s="143"/>
      <c r="E1868" s="144"/>
      <c r="F1868" s="145" t="s">
        <v>456</v>
      </c>
      <c r="G1868" s="145" t="s">
        <v>457</v>
      </c>
      <c r="H1868" s="145" t="s">
        <v>40</v>
      </c>
      <c r="I1868" s="138"/>
      <c r="J1868" s="138"/>
      <c r="K1868" s="146"/>
      <c r="L1868" s="146"/>
    </row>
    <row r="1869" spans="1:12" s="141" customFormat="1" ht="20.100000000000001" customHeight="1">
      <c r="A1869" s="213"/>
      <c r="B1869" s="145"/>
      <c r="C1869" s="145"/>
      <c r="D1869" s="143"/>
      <c r="E1869" s="144"/>
      <c r="F1869" s="145" t="s">
        <v>457</v>
      </c>
      <c r="G1869" s="145" t="s">
        <v>460</v>
      </c>
      <c r="H1869" s="145" t="s">
        <v>435</v>
      </c>
      <c r="I1869" s="138"/>
      <c r="J1869" s="138"/>
      <c r="K1869" s="146"/>
      <c r="L1869" s="146"/>
    </row>
    <row r="1870" spans="1:12" s="141" customFormat="1" ht="20.100000000000001" customHeight="1">
      <c r="A1870" s="213"/>
      <c r="B1870" s="145"/>
      <c r="C1870" s="145"/>
      <c r="D1870" s="143"/>
      <c r="E1870" s="144"/>
      <c r="F1870" s="145" t="s">
        <v>460</v>
      </c>
      <c r="G1870" s="145" t="s">
        <v>463</v>
      </c>
      <c r="H1870" s="145" t="s">
        <v>435</v>
      </c>
      <c r="I1870" s="138"/>
      <c r="J1870" s="138"/>
      <c r="K1870" s="146"/>
      <c r="L1870" s="146"/>
    </row>
    <row r="1871" spans="1:12" s="141" customFormat="1" ht="20.100000000000001" customHeight="1">
      <c r="A1871" s="213"/>
      <c r="B1871" s="145"/>
      <c r="C1871" s="145"/>
      <c r="D1871" s="143"/>
      <c r="E1871" s="144"/>
      <c r="F1871" s="145" t="s">
        <v>463</v>
      </c>
      <c r="G1871" s="145" t="s">
        <v>853</v>
      </c>
      <c r="H1871" s="145" t="s">
        <v>435</v>
      </c>
      <c r="I1871" s="138"/>
      <c r="J1871" s="138"/>
      <c r="K1871" s="146"/>
      <c r="L1871" s="146"/>
    </row>
    <row r="1872" spans="1:12" s="141" customFormat="1" ht="20.100000000000001" customHeight="1">
      <c r="A1872" s="213"/>
      <c r="B1872" s="145"/>
      <c r="C1872" s="145"/>
      <c r="D1872" s="143"/>
      <c r="E1872" s="144"/>
      <c r="F1872" s="145"/>
      <c r="G1872" s="145"/>
      <c r="H1872" s="145"/>
      <c r="I1872" s="138"/>
      <c r="J1872" s="138"/>
      <c r="K1872" s="146"/>
      <c r="L1872" s="146"/>
    </row>
    <row r="1873" spans="1:12" s="141" customFormat="1" ht="20.100000000000001" customHeight="1">
      <c r="A1873" s="213"/>
      <c r="B1873" s="145">
        <v>174</v>
      </c>
      <c r="C1873" s="145"/>
      <c r="D1873" s="143" t="s">
        <v>190</v>
      </c>
      <c r="E1873" s="144">
        <v>1.9339999999999999</v>
      </c>
      <c r="F1873" s="145" t="s">
        <v>433</v>
      </c>
      <c r="G1873" s="145" t="s">
        <v>447</v>
      </c>
      <c r="H1873" s="145" t="s">
        <v>40</v>
      </c>
      <c r="I1873" s="138"/>
      <c r="J1873" s="138"/>
      <c r="K1873" s="146"/>
      <c r="L1873" s="146"/>
    </row>
    <row r="1874" spans="1:12" s="141" customFormat="1" ht="20.100000000000001" customHeight="1">
      <c r="A1874" s="213"/>
      <c r="B1874" s="145"/>
      <c r="C1874" s="145"/>
      <c r="D1874" s="143"/>
      <c r="E1874" s="144"/>
      <c r="F1874" s="145" t="s">
        <v>447</v>
      </c>
      <c r="G1874" s="145" t="s">
        <v>451</v>
      </c>
      <c r="H1874" s="145" t="s">
        <v>40</v>
      </c>
      <c r="I1874" s="138"/>
      <c r="J1874" s="138"/>
      <c r="K1874" s="146"/>
      <c r="L1874" s="146"/>
    </row>
    <row r="1875" spans="1:12" s="141" customFormat="1" ht="20.100000000000001" customHeight="1">
      <c r="A1875" s="213"/>
      <c r="B1875" s="145"/>
      <c r="C1875" s="145"/>
      <c r="D1875" s="143"/>
      <c r="E1875" s="144"/>
      <c r="F1875" s="145" t="s">
        <v>451</v>
      </c>
      <c r="G1875" s="145" t="s">
        <v>454</v>
      </c>
      <c r="H1875" s="145" t="s">
        <v>40</v>
      </c>
      <c r="I1875" s="138"/>
      <c r="J1875" s="138"/>
      <c r="K1875" s="146"/>
      <c r="L1875" s="146"/>
    </row>
    <row r="1876" spans="1:12" s="141" customFormat="1" ht="20.100000000000001" customHeight="1">
      <c r="A1876" s="213"/>
      <c r="B1876" s="145"/>
      <c r="C1876" s="145"/>
      <c r="D1876" s="143"/>
      <c r="E1876" s="144"/>
      <c r="F1876" s="145" t="s">
        <v>454</v>
      </c>
      <c r="G1876" s="145" t="s">
        <v>455</v>
      </c>
      <c r="H1876" s="145" t="s">
        <v>40</v>
      </c>
      <c r="I1876" s="138"/>
      <c r="J1876" s="138"/>
      <c r="K1876" s="146"/>
      <c r="L1876" s="146"/>
    </row>
    <row r="1877" spans="1:12" s="141" customFormat="1" ht="20.100000000000001" customHeight="1">
      <c r="A1877" s="213"/>
      <c r="B1877" s="145"/>
      <c r="C1877" s="145"/>
      <c r="D1877" s="143"/>
      <c r="E1877" s="144"/>
      <c r="F1877" s="145" t="s">
        <v>455</v>
      </c>
      <c r="G1877" s="145" t="s">
        <v>456</v>
      </c>
      <c r="H1877" s="145" t="s">
        <v>435</v>
      </c>
      <c r="I1877" s="138"/>
      <c r="J1877" s="138"/>
      <c r="K1877" s="146"/>
      <c r="L1877" s="146"/>
    </row>
    <row r="1878" spans="1:12" s="141" customFormat="1" ht="20.100000000000001" customHeight="1">
      <c r="A1878" s="213"/>
      <c r="B1878" s="145"/>
      <c r="C1878" s="145"/>
      <c r="D1878" s="143"/>
      <c r="E1878" s="144"/>
      <c r="F1878" s="145" t="s">
        <v>456</v>
      </c>
      <c r="G1878" s="145" t="s">
        <v>457</v>
      </c>
      <c r="H1878" s="145" t="s">
        <v>435</v>
      </c>
      <c r="I1878" s="138"/>
      <c r="J1878" s="138"/>
      <c r="K1878" s="146"/>
      <c r="L1878" s="146"/>
    </row>
    <row r="1879" spans="1:12" s="141" customFormat="1" ht="20.100000000000001" customHeight="1">
      <c r="A1879" s="213"/>
      <c r="B1879" s="145"/>
      <c r="C1879" s="145"/>
      <c r="D1879" s="143"/>
      <c r="E1879" s="144"/>
      <c r="F1879" s="145" t="s">
        <v>457</v>
      </c>
      <c r="G1879" s="145" t="s">
        <v>460</v>
      </c>
      <c r="H1879" s="145" t="s">
        <v>435</v>
      </c>
      <c r="I1879" s="138"/>
      <c r="J1879" s="138"/>
      <c r="K1879" s="146"/>
      <c r="L1879" s="146"/>
    </row>
    <row r="1880" spans="1:12" s="141" customFormat="1" ht="20.100000000000001" customHeight="1">
      <c r="A1880" s="213"/>
      <c r="B1880" s="145"/>
      <c r="C1880" s="145"/>
      <c r="D1880" s="143"/>
      <c r="E1880" s="144"/>
      <c r="F1880" s="145" t="s">
        <v>460</v>
      </c>
      <c r="G1880" s="145" t="s">
        <v>463</v>
      </c>
      <c r="H1880" s="145" t="s">
        <v>40</v>
      </c>
      <c r="I1880" s="138"/>
      <c r="J1880" s="138"/>
      <c r="K1880" s="146"/>
      <c r="L1880" s="146"/>
    </row>
    <row r="1881" spans="1:12" s="141" customFormat="1" ht="20.100000000000001" customHeight="1">
      <c r="A1881" s="213"/>
      <c r="B1881" s="145"/>
      <c r="C1881" s="145"/>
      <c r="D1881" s="143"/>
      <c r="E1881" s="144"/>
      <c r="F1881" s="145" t="s">
        <v>463</v>
      </c>
      <c r="G1881" s="145" t="s">
        <v>464</v>
      </c>
      <c r="H1881" s="145" t="s">
        <v>435</v>
      </c>
      <c r="I1881" s="138"/>
      <c r="J1881" s="138"/>
      <c r="K1881" s="146"/>
      <c r="L1881" s="146"/>
    </row>
    <row r="1882" spans="1:12" s="141" customFormat="1" ht="20.100000000000001" customHeight="1">
      <c r="A1882" s="213"/>
      <c r="B1882" s="145"/>
      <c r="C1882" s="145"/>
      <c r="D1882" s="143"/>
      <c r="E1882" s="144"/>
      <c r="F1882" s="145" t="s">
        <v>464</v>
      </c>
      <c r="G1882" s="145" t="s">
        <v>854</v>
      </c>
      <c r="H1882" s="145" t="s">
        <v>40</v>
      </c>
      <c r="I1882" s="138"/>
      <c r="J1882" s="138"/>
      <c r="K1882" s="146"/>
      <c r="L1882" s="146"/>
    </row>
    <row r="1883" spans="1:12" s="141" customFormat="1" ht="20.100000000000001" customHeight="1">
      <c r="A1883" s="213"/>
      <c r="B1883" s="145"/>
      <c r="C1883" s="145"/>
      <c r="D1883" s="143"/>
      <c r="E1883" s="144"/>
      <c r="F1883" s="145"/>
      <c r="G1883" s="145"/>
      <c r="H1883" s="145"/>
      <c r="I1883" s="138"/>
      <c r="J1883" s="138"/>
      <c r="K1883" s="146"/>
      <c r="L1883" s="146"/>
    </row>
    <row r="1884" spans="1:12" s="141" customFormat="1" ht="20.100000000000001" customHeight="1">
      <c r="A1884" s="213"/>
      <c r="B1884" s="145">
        <v>175</v>
      </c>
      <c r="C1884" s="145"/>
      <c r="D1884" s="143" t="s">
        <v>191</v>
      </c>
      <c r="E1884" s="144">
        <v>2.323</v>
      </c>
      <c r="F1884" s="145" t="s">
        <v>433</v>
      </c>
      <c r="G1884" s="145" t="s">
        <v>447</v>
      </c>
      <c r="H1884" s="145" t="s">
        <v>435</v>
      </c>
      <c r="I1884" s="138"/>
      <c r="J1884" s="138"/>
      <c r="K1884" s="146"/>
      <c r="L1884" s="146"/>
    </row>
    <row r="1885" spans="1:12" s="141" customFormat="1" ht="20.100000000000001" customHeight="1">
      <c r="A1885" s="213"/>
      <c r="B1885" s="145"/>
      <c r="C1885" s="145"/>
      <c r="D1885" s="143"/>
      <c r="E1885" s="144"/>
      <c r="F1885" s="145" t="s">
        <v>447</v>
      </c>
      <c r="G1885" s="145" t="s">
        <v>451</v>
      </c>
      <c r="H1885" s="145" t="s">
        <v>435</v>
      </c>
      <c r="I1885" s="138"/>
      <c r="J1885" s="138"/>
      <c r="K1885" s="146"/>
      <c r="L1885" s="146"/>
    </row>
    <row r="1886" spans="1:12" s="141" customFormat="1" ht="20.100000000000001" customHeight="1">
      <c r="A1886" s="213"/>
      <c r="B1886" s="145"/>
      <c r="C1886" s="145"/>
      <c r="D1886" s="143"/>
      <c r="E1886" s="144"/>
      <c r="F1886" s="145" t="s">
        <v>451</v>
      </c>
      <c r="G1886" s="145" t="s">
        <v>454</v>
      </c>
      <c r="H1886" s="145" t="s">
        <v>435</v>
      </c>
      <c r="I1886" s="138"/>
      <c r="J1886" s="138"/>
      <c r="K1886" s="146"/>
      <c r="L1886" s="146"/>
    </row>
    <row r="1887" spans="1:12" s="141" customFormat="1" ht="20.100000000000001" customHeight="1">
      <c r="A1887" s="213"/>
      <c r="B1887" s="145"/>
      <c r="C1887" s="145"/>
      <c r="D1887" s="143"/>
      <c r="E1887" s="144"/>
      <c r="F1887" s="145" t="s">
        <v>454</v>
      </c>
      <c r="G1887" s="145" t="s">
        <v>455</v>
      </c>
      <c r="H1887" s="145" t="s">
        <v>435</v>
      </c>
      <c r="I1887" s="138"/>
      <c r="J1887" s="138"/>
      <c r="K1887" s="146"/>
      <c r="L1887" s="146"/>
    </row>
    <row r="1888" spans="1:12" s="141" customFormat="1" ht="20.100000000000001" customHeight="1">
      <c r="A1888" s="213"/>
      <c r="B1888" s="145"/>
      <c r="C1888" s="145"/>
      <c r="D1888" s="143"/>
      <c r="E1888" s="144"/>
      <c r="F1888" s="145" t="s">
        <v>455</v>
      </c>
      <c r="G1888" s="145" t="s">
        <v>456</v>
      </c>
      <c r="H1888" s="145" t="s">
        <v>435</v>
      </c>
      <c r="I1888" s="138"/>
      <c r="J1888" s="138"/>
      <c r="K1888" s="146"/>
      <c r="L1888" s="146"/>
    </row>
    <row r="1889" spans="1:12" s="141" customFormat="1" ht="20.100000000000001" customHeight="1">
      <c r="A1889" s="213"/>
      <c r="B1889" s="145"/>
      <c r="C1889" s="145"/>
      <c r="D1889" s="143"/>
      <c r="E1889" s="144"/>
      <c r="F1889" s="145" t="s">
        <v>456</v>
      </c>
      <c r="G1889" s="145" t="s">
        <v>457</v>
      </c>
      <c r="H1889" s="145" t="s">
        <v>435</v>
      </c>
      <c r="I1889" s="138"/>
      <c r="J1889" s="138"/>
      <c r="K1889" s="146"/>
      <c r="L1889" s="146"/>
    </row>
    <row r="1890" spans="1:12" s="141" customFormat="1" ht="20.100000000000001" customHeight="1">
      <c r="A1890" s="213"/>
      <c r="B1890" s="145"/>
      <c r="C1890" s="145"/>
      <c r="D1890" s="143"/>
      <c r="E1890" s="144"/>
      <c r="F1890" s="145" t="s">
        <v>457</v>
      </c>
      <c r="G1890" s="145" t="s">
        <v>460</v>
      </c>
      <c r="H1890" s="145" t="s">
        <v>40</v>
      </c>
      <c r="I1890" s="138"/>
      <c r="J1890" s="138"/>
      <c r="K1890" s="146"/>
      <c r="L1890" s="146"/>
    </row>
    <row r="1891" spans="1:12" s="141" customFormat="1" ht="20.100000000000001" customHeight="1">
      <c r="A1891" s="213"/>
      <c r="B1891" s="145"/>
      <c r="C1891" s="145"/>
      <c r="D1891" s="143"/>
      <c r="E1891" s="144"/>
      <c r="F1891" s="145" t="s">
        <v>460</v>
      </c>
      <c r="G1891" s="145" t="s">
        <v>463</v>
      </c>
      <c r="H1891" s="145" t="s">
        <v>435</v>
      </c>
      <c r="I1891" s="138"/>
      <c r="J1891" s="138"/>
      <c r="K1891" s="146"/>
      <c r="L1891" s="146"/>
    </row>
    <row r="1892" spans="1:12" s="141" customFormat="1" ht="20.100000000000001" customHeight="1">
      <c r="A1892" s="213"/>
      <c r="B1892" s="145"/>
      <c r="C1892" s="145"/>
      <c r="D1892" s="143"/>
      <c r="E1892" s="144"/>
      <c r="F1892" s="145" t="s">
        <v>463</v>
      </c>
      <c r="G1892" s="145" t="s">
        <v>464</v>
      </c>
      <c r="H1892" s="145" t="s">
        <v>435</v>
      </c>
      <c r="I1892" s="138"/>
      <c r="J1892" s="138"/>
      <c r="K1892" s="146"/>
      <c r="L1892" s="146"/>
    </row>
    <row r="1893" spans="1:12" s="141" customFormat="1" ht="20.100000000000001" customHeight="1">
      <c r="A1893" s="213"/>
      <c r="B1893" s="145"/>
      <c r="C1893" s="145"/>
      <c r="D1893" s="143"/>
      <c r="E1893" s="144"/>
      <c r="F1893" s="145" t="s">
        <v>464</v>
      </c>
      <c r="G1893" s="145" t="s">
        <v>465</v>
      </c>
      <c r="H1893" s="145" t="s">
        <v>435</v>
      </c>
      <c r="I1893" s="138"/>
      <c r="J1893" s="138"/>
      <c r="K1893" s="146"/>
      <c r="L1893" s="146"/>
    </row>
    <row r="1894" spans="1:12" s="141" customFormat="1" ht="20.100000000000001" customHeight="1">
      <c r="A1894" s="213"/>
      <c r="B1894" s="145"/>
      <c r="C1894" s="145"/>
      <c r="D1894" s="143"/>
      <c r="E1894" s="144"/>
      <c r="F1894" s="145" t="s">
        <v>465</v>
      </c>
      <c r="G1894" s="145" t="s">
        <v>466</v>
      </c>
      <c r="H1894" s="145" t="s">
        <v>435</v>
      </c>
      <c r="I1894" s="138"/>
      <c r="J1894" s="138"/>
      <c r="K1894" s="146"/>
      <c r="L1894" s="146"/>
    </row>
    <row r="1895" spans="1:12" s="141" customFormat="1" ht="20.100000000000001" customHeight="1">
      <c r="A1895" s="213"/>
      <c r="B1895" s="145"/>
      <c r="C1895" s="145"/>
      <c r="D1895" s="143"/>
      <c r="E1895" s="144"/>
      <c r="F1895" s="145" t="s">
        <v>466</v>
      </c>
      <c r="G1895" s="145" t="s">
        <v>855</v>
      </c>
      <c r="H1895" s="145" t="s">
        <v>435</v>
      </c>
      <c r="I1895" s="138"/>
      <c r="J1895" s="138"/>
      <c r="K1895" s="146"/>
      <c r="L1895" s="146"/>
    </row>
    <row r="1896" spans="1:12" s="141" customFormat="1" ht="20.100000000000001" customHeight="1">
      <c r="A1896" s="213"/>
      <c r="B1896" s="145"/>
      <c r="C1896" s="145"/>
      <c r="D1896" s="143"/>
      <c r="E1896" s="144"/>
      <c r="F1896" s="145"/>
      <c r="G1896" s="145"/>
      <c r="H1896" s="145"/>
      <c r="I1896" s="138"/>
      <c r="J1896" s="138"/>
      <c r="K1896" s="146"/>
      <c r="L1896" s="146"/>
    </row>
    <row r="1897" spans="1:12" s="141" customFormat="1" ht="20.100000000000001" customHeight="1">
      <c r="A1897" s="213"/>
      <c r="B1897" s="145">
        <v>176</v>
      </c>
      <c r="C1897" s="145"/>
      <c r="D1897" s="143" t="s">
        <v>192</v>
      </c>
      <c r="E1897" s="144">
        <v>3.54</v>
      </c>
      <c r="F1897" s="145" t="s">
        <v>433</v>
      </c>
      <c r="G1897" s="145" t="s">
        <v>447</v>
      </c>
      <c r="H1897" s="145" t="s">
        <v>40</v>
      </c>
      <c r="I1897" s="138"/>
      <c r="J1897" s="138"/>
      <c r="K1897" s="146"/>
      <c r="L1897" s="146"/>
    </row>
    <row r="1898" spans="1:12" s="141" customFormat="1" ht="20.100000000000001" customHeight="1">
      <c r="A1898" s="213"/>
      <c r="B1898" s="145"/>
      <c r="C1898" s="145"/>
      <c r="D1898" s="143"/>
      <c r="E1898" s="144"/>
      <c r="F1898" s="145" t="s">
        <v>447</v>
      </c>
      <c r="G1898" s="145" t="s">
        <v>451</v>
      </c>
      <c r="H1898" s="145" t="s">
        <v>435</v>
      </c>
      <c r="I1898" s="138"/>
      <c r="J1898" s="138"/>
      <c r="K1898" s="146"/>
      <c r="L1898" s="146"/>
    </row>
    <row r="1899" spans="1:12" s="141" customFormat="1" ht="20.100000000000001" customHeight="1">
      <c r="A1899" s="213"/>
      <c r="B1899" s="145"/>
      <c r="C1899" s="145"/>
      <c r="D1899" s="143"/>
      <c r="E1899" s="144"/>
      <c r="F1899" s="145" t="s">
        <v>451</v>
      </c>
      <c r="G1899" s="145" t="s">
        <v>454</v>
      </c>
      <c r="H1899" s="145" t="s">
        <v>435</v>
      </c>
      <c r="I1899" s="138"/>
      <c r="J1899" s="138"/>
      <c r="K1899" s="146"/>
      <c r="L1899" s="146"/>
    </row>
    <row r="1900" spans="1:12" s="141" customFormat="1" ht="20.100000000000001" customHeight="1">
      <c r="A1900" s="213"/>
      <c r="B1900" s="145"/>
      <c r="C1900" s="145"/>
      <c r="D1900" s="143"/>
      <c r="E1900" s="144"/>
      <c r="F1900" s="145" t="s">
        <v>454</v>
      </c>
      <c r="G1900" s="145" t="s">
        <v>455</v>
      </c>
      <c r="H1900" s="145" t="s">
        <v>40</v>
      </c>
      <c r="I1900" s="138"/>
      <c r="J1900" s="138"/>
      <c r="K1900" s="146"/>
      <c r="L1900" s="146"/>
    </row>
    <row r="1901" spans="1:12" s="141" customFormat="1" ht="20.100000000000001" customHeight="1">
      <c r="A1901" s="213"/>
      <c r="B1901" s="145"/>
      <c r="C1901" s="145"/>
      <c r="D1901" s="143"/>
      <c r="E1901" s="144"/>
      <c r="F1901" s="145" t="s">
        <v>455</v>
      </c>
      <c r="G1901" s="145" t="s">
        <v>456</v>
      </c>
      <c r="H1901" s="145" t="s">
        <v>40</v>
      </c>
      <c r="I1901" s="138"/>
      <c r="J1901" s="138"/>
      <c r="K1901" s="146"/>
      <c r="L1901" s="146"/>
    </row>
    <row r="1902" spans="1:12" s="141" customFormat="1" ht="20.100000000000001" customHeight="1">
      <c r="A1902" s="213"/>
      <c r="B1902" s="145"/>
      <c r="C1902" s="145"/>
      <c r="D1902" s="143"/>
      <c r="E1902" s="144"/>
      <c r="F1902" s="145" t="s">
        <v>456</v>
      </c>
      <c r="G1902" s="145" t="s">
        <v>457</v>
      </c>
      <c r="H1902" s="145" t="s">
        <v>435</v>
      </c>
      <c r="I1902" s="138"/>
      <c r="J1902" s="138"/>
      <c r="K1902" s="146"/>
      <c r="L1902" s="146"/>
    </row>
    <row r="1903" spans="1:12" s="141" customFormat="1" ht="20.100000000000001" customHeight="1">
      <c r="A1903" s="213"/>
      <c r="B1903" s="145"/>
      <c r="C1903" s="145"/>
      <c r="D1903" s="143"/>
      <c r="E1903" s="144"/>
      <c r="F1903" s="145" t="s">
        <v>457</v>
      </c>
      <c r="G1903" s="145" t="s">
        <v>460</v>
      </c>
      <c r="H1903" s="145" t="s">
        <v>435</v>
      </c>
      <c r="I1903" s="138"/>
      <c r="J1903" s="138"/>
      <c r="K1903" s="146"/>
      <c r="L1903" s="146"/>
    </row>
    <row r="1904" spans="1:12" s="141" customFormat="1" ht="20.100000000000001" customHeight="1">
      <c r="A1904" s="213"/>
      <c r="B1904" s="145"/>
      <c r="C1904" s="145"/>
      <c r="D1904" s="143"/>
      <c r="E1904" s="144"/>
      <c r="F1904" s="145" t="s">
        <v>460</v>
      </c>
      <c r="G1904" s="145" t="s">
        <v>463</v>
      </c>
      <c r="H1904" s="145" t="s">
        <v>435</v>
      </c>
      <c r="I1904" s="138"/>
      <c r="J1904" s="138"/>
      <c r="K1904" s="146"/>
      <c r="L1904" s="146"/>
    </row>
    <row r="1905" spans="1:12" s="141" customFormat="1" ht="20.100000000000001" customHeight="1">
      <c r="A1905" s="213"/>
      <c r="B1905" s="145"/>
      <c r="C1905" s="145"/>
      <c r="D1905" s="143"/>
      <c r="E1905" s="144"/>
      <c r="F1905" s="145" t="s">
        <v>463</v>
      </c>
      <c r="G1905" s="145" t="s">
        <v>464</v>
      </c>
      <c r="H1905" s="145" t="s">
        <v>435</v>
      </c>
      <c r="I1905" s="138"/>
      <c r="J1905" s="138"/>
      <c r="K1905" s="146"/>
      <c r="L1905" s="146"/>
    </row>
    <row r="1906" spans="1:12" s="141" customFormat="1" ht="20.100000000000001" customHeight="1">
      <c r="A1906" s="213"/>
      <c r="B1906" s="145"/>
      <c r="C1906" s="145"/>
      <c r="D1906" s="143"/>
      <c r="E1906" s="144"/>
      <c r="F1906" s="145" t="s">
        <v>464</v>
      </c>
      <c r="G1906" s="145" t="s">
        <v>465</v>
      </c>
      <c r="H1906" s="145" t="s">
        <v>435</v>
      </c>
      <c r="I1906" s="138"/>
      <c r="J1906" s="138"/>
      <c r="K1906" s="146"/>
      <c r="L1906" s="146"/>
    </row>
    <row r="1907" spans="1:12" s="141" customFormat="1" ht="20.100000000000001" customHeight="1">
      <c r="A1907" s="213"/>
      <c r="B1907" s="145"/>
      <c r="C1907" s="145"/>
      <c r="D1907" s="143"/>
      <c r="E1907" s="144"/>
      <c r="F1907" s="145" t="s">
        <v>465</v>
      </c>
      <c r="G1907" s="145" t="s">
        <v>466</v>
      </c>
      <c r="H1907" s="145" t="s">
        <v>435</v>
      </c>
      <c r="I1907" s="138"/>
      <c r="J1907" s="138"/>
      <c r="K1907" s="146"/>
      <c r="L1907" s="146"/>
    </row>
    <row r="1908" spans="1:12" s="141" customFormat="1" ht="20.100000000000001" customHeight="1">
      <c r="A1908" s="213"/>
      <c r="B1908" s="145"/>
      <c r="C1908" s="145"/>
      <c r="D1908" s="143"/>
      <c r="E1908" s="144"/>
      <c r="F1908" s="145" t="s">
        <v>466</v>
      </c>
      <c r="G1908" s="145" t="s">
        <v>467</v>
      </c>
      <c r="H1908" s="145" t="s">
        <v>435</v>
      </c>
      <c r="I1908" s="138"/>
      <c r="J1908" s="138"/>
      <c r="K1908" s="146"/>
      <c r="L1908" s="146"/>
    </row>
    <row r="1909" spans="1:12" s="141" customFormat="1" ht="20.100000000000001" customHeight="1">
      <c r="A1909" s="213"/>
      <c r="B1909" s="145"/>
      <c r="C1909" s="145"/>
      <c r="D1909" s="143"/>
      <c r="E1909" s="144"/>
      <c r="F1909" s="145" t="s">
        <v>467</v>
      </c>
      <c r="G1909" s="145" t="s">
        <v>468</v>
      </c>
      <c r="H1909" s="145" t="s">
        <v>435</v>
      </c>
      <c r="I1909" s="138"/>
      <c r="J1909" s="138"/>
      <c r="K1909" s="146"/>
      <c r="L1909" s="146"/>
    </row>
    <row r="1910" spans="1:12" s="141" customFormat="1" ht="20.100000000000001" customHeight="1">
      <c r="A1910" s="213"/>
      <c r="B1910" s="145"/>
      <c r="C1910" s="145"/>
      <c r="D1910" s="143"/>
      <c r="E1910" s="144"/>
      <c r="F1910" s="145" t="s">
        <v>468</v>
      </c>
      <c r="G1910" s="145" t="s">
        <v>469</v>
      </c>
      <c r="H1910" s="145" t="s">
        <v>435</v>
      </c>
      <c r="I1910" s="138"/>
      <c r="J1910" s="138"/>
      <c r="K1910" s="146"/>
      <c r="L1910" s="146"/>
    </row>
    <row r="1911" spans="1:12" s="141" customFormat="1" ht="20.100000000000001" customHeight="1">
      <c r="A1911" s="213"/>
      <c r="B1911" s="145"/>
      <c r="C1911" s="145"/>
      <c r="D1911" s="143"/>
      <c r="E1911" s="144"/>
      <c r="F1911" s="145" t="s">
        <v>469</v>
      </c>
      <c r="G1911" s="145" t="s">
        <v>470</v>
      </c>
      <c r="H1911" s="145" t="s">
        <v>435</v>
      </c>
      <c r="I1911" s="138"/>
      <c r="J1911" s="138"/>
      <c r="K1911" s="146"/>
      <c r="L1911" s="146"/>
    </row>
    <row r="1912" spans="1:12" s="141" customFormat="1" ht="20.100000000000001" customHeight="1">
      <c r="A1912" s="213"/>
      <c r="B1912" s="145"/>
      <c r="C1912" s="145"/>
      <c r="D1912" s="143"/>
      <c r="E1912" s="144"/>
      <c r="F1912" s="145" t="s">
        <v>470</v>
      </c>
      <c r="G1912" s="145" t="s">
        <v>471</v>
      </c>
      <c r="H1912" s="145" t="s">
        <v>435</v>
      </c>
      <c r="I1912" s="138"/>
      <c r="J1912" s="138"/>
      <c r="K1912" s="146"/>
      <c r="L1912" s="146"/>
    </row>
    <row r="1913" spans="1:12" s="141" customFormat="1" ht="20.100000000000001" customHeight="1">
      <c r="A1913" s="213"/>
      <c r="B1913" s="145"/>
      <c r="C1913" s="145"/>
      <c r="D1913" s="143"/>
      <c r="E1913" s="144"/>
      <c r="F1913" s="145" t="s">
        <v>471</v>
      </c>
      <c r="G1913" s="145" t="s">
        <v>473</v>
      </c>
      <c r="H1913" s="145" t="s">
        <v>435</v>
      </c>
      <c r="I1913" s="138"/>
      <c r="J1913" s="138"/>
      <c r="K1913" s="146"/>
      <c r="L1913" s="146"/>
    </row>
    <row r="1914" spans="1:12" s="141" customFormat="1" ht="20.100000000000001" customHeight="1">
      <c r="A1914" s="213"/>
      <c r="B1914" s="145"/>
      <c r="C1914" s="145"/>
      <c r="D1914" s="143"/>
      <c r="E1914" s="144"/>
      <c r="F1914" s="145" t="s">
        <v>473</v>
      </c>
      <c r="G1914" s="145" t="s">
        <v>856</v>
      </c>
      <c r="H1914" s="145" t="s">
        <v>435</v>
      </c>
      <c r="I1914" s="138"/>
      <c r="J1914" s="138"/>
      <c r="K1914" s="146"/>
      <c r="L1914" s="146"/>
    </row>
    <row r="1915" spans="1:12" s="141" customFormat="1" ht="20.100000000000001" customHeight="1">
      <c r="A1915" s="213"/>
      <c r="B1915" s="145"/>
      <c r="C1915" s="145"/>
      <c r="D1915" s="143"/>
      <c r="E1915" s="144"/>
      <c r="F1915" s="145"/>
      <c r="G1915" s="145"/>
      <c r="H1915" s="145"/>
      <c r="I1915" s="138"/>
      <c r="J1915" s="138"/>
      <c r="K1915" s="146"/>
      <c r="L1915" s="146"/>
    </row>
    <row r="1916" spans="1:12" s="141" customFormat="1" ht="20.100000000000001" customHeight="1">
      <c r="A1916" s="213"/>
      <c r="B1916" s="145">
        <v>177</v>
      </c>
      <c r="C1916" s="145"/>
      <c r="D1916" s="143" t="s">
        <v>193</v>
      </c>
      <c r="E1916" s="144">
        <v>1.292</v>
      </c>
      <c r="F1916" s="145" t="s">
        <v>433</v>
      </c>
      <c r="G1916" s="145" t="s">
        <v>447</v>
      </c>
      <c r="H1916" s="145" t="s">
        <v>435</v>
      </c>
      <c r="I1916" s="138"/>
      <c r="J1916" s="138"/>
      <c r="K1916" s="146"/>
      <c r="L1916" s="146"/>
    </row>
    <row r="1917" spans="1:12" s="141" customFormat="1" ht="20.100000000000001" customHeight="1">
      <c r="A1917" s="213"/>
      <c r="B1917" s="145"/>
      <c r="C1917" s="145"/>
      <c r="D1917" s="143"/>
      <c r="E1917" s="144"/>
      <c r="F1917" s="145" t="s">
        <v>447</v>
      </c>
      <c r="G1917" s="145" t="s">
        <v>451</v>
      </c>
      <c r="H1917" s="145" t="s">
        <v>435</v>
      </c>
      <c r="I1917" s="138"/>
      <c r="J1917" s="138"/>
      <c r="K1917" s="146"/>
      <c r="L1917" s="146"/>
    </row>
    <row r="1918" spans="1:12" s="141" customFormat="1" ht="20.100000000000001" customHeight="1">
      <c r="A1918" s="213"/>
      <c r="B1918" s="145"/>
      <c r="C1918" s="145"/>
      <c r="D1918" s="143"/>
      <c r="E1918" s="144"/>
      <c r="F1918" s="145" t="s">
        <v>451</v>
      </c>
      <c r="G1918" s="145" t="s">
        <v>454</v>
      </c>
      <c r="H1918" s="145" t="s">
        <v>40</v>
      </c>
      <c r="I1918" s="138"/>
      <c r="J1918" s="138"/>
      <c r="K1918" s="146"/>
      <c r="L1918" s="146"/>
    </row>
    <row r="1919" spans="1:12" s="141" customFormat="1" ht="20.100000000000001" customHeight="1">
      <c r="A1919" s="213"/>
      <c r="B1919" s="145"/>
      <c r="C1919" s="145"/>
      <c r="D1919" s="143"/>
      <c r="E1919" s="144"/>
      <c r="F1919" s="145" t="s">
        <v>454</v>
      </c>
      <c r="G1919" s="145" t="s">
        <v>455</v>
      </c>
      <c r="H1919" s="145" t="s">
        <v>40</v>
      </c>
      <c r="I1919" s="138"/>
      <c r="J1919" s="138"/>
      <c r="K1919" s="146"/>
      <c r="L1919" s="146"/>
    </row>
    <row r="1920" spans="1:12" s="141" customFormat="1" ht="20.100000000000001" customHeight="1">
      <c r="A1920" s="213"/>
      <c r="B1920" s="145"/>
      <c r="C1920" s="145"/>
      <c r="D1920" s="143"/>
      <c r="E1920" s="144"/>
      <c r="F1920" s="145" t="s">
        <v>455</v>
      </c>
      <c r="G1920" s="145" t="s">
        <v>456</v>
      </c>
      <c r="H1920" s="145" t="s">
        <v>435</v>
      </c>
      <c r="I1920" s="138"/>
      <c r="J1920" s="138"/>
      <c r="K1920" s="146"/>
      <c r="L1920" s="146"/>
    </row>
    <row r="1921" spans="1:12" s="141" customFormat="1" ht="20.100000000000001" customHeight="1">
      <c r="A1921" s="213"/>
      <c r="B1921" s="145"/>
      <c r="C1921" s="145"/>
      <c r="D1921" s="143"/>
      <c r="E1921" s="144"/>
      <c r="F1921" s="145" t="s">
        <v>456</v>
      </c>
      <c r="G1921" s="145" t="s">
        <v>457</v>
      </c>
      <c r="H1921" s="145" t="s">
        <v>435</v>
      </c>
      <c r="I1921" s="138"/>
      <c r="J1921" s="138"/>
      <c r="K1921" s="146"/>
      <c r="L1921" s="146"/>
    </row>
    <row r="1922" spans="1:12" s="141" customFormat="1" ht="20.100000000000001" customHeight="1">
      <c r="A1922" s="213"/>
      <c r="B1922" s="145"/>
      <c r="C1922" s="145"/>
      <c r="D1922" s="143"/>
      <c r="E1922" s="144"/>
      <c r="F1922" s="145" t="s">
        <v>457</v>
      </c>
      <c r="G1922" s="145" t="s">
        <v>857</v>
      </c>
      <c r="H1922" s="145" t="s">
        <v>435</v>
      </c>
      <c r="I1922" s="138"/>
      <c r="J1922" s="138"/>
      <c r="K1922" s="146"/>
      <c r="L1922" s="146"/>
    </row>
    <row r="1923" spans="1:12" s="141" customFormat="1" ht="20.100000000000001" customHeight="1">
      <c r="A1923" s="213"/>
      <c r="B1923" s="145"/>
      <c r="C1923" s="145"/>
      <c r="D1923" s="143"/>
      <c r="E1923" s="144"/>
      <c r="F1923" s="145"/>
      <c r="G1923" s="145"/>
      <c r="H1923" s="145"/>
      <c r="I1923" s="138"/>
      <c r="J1923" s="138"/>
      <c r="K1923" s="146"/>
      <c r="L1923" s="146"/>
    </row>
    <row r="1924" spans="1:12" s="141" customFormat="1" ht="20.100000000000001" customHeight="1">
      <c r="A1924" s="213"/>
      <c r="B1924" s="145">
        <v>178</v>
      </c>
      <c r="C1924" s="145"/>
      <c r="D1924" s="143" t="s">
        <v>194</v>
      </c>
      <c r="E1924" s="144">
        <v>0.51700000000000002</v>
      </c>
      <c r="F1924" s="145" t="s">
        <v>433</v>
      </c>
      <c r="G1924" s="145" t="s">
        <v>447</v>
      </c>
      <c r="H1924" s="145" t="s">
        <v>435</v>
      </c>
      <c r="I1924" s="138"/>
      <c r="J1924" s="138"/>
      <c r="K1924" s="146"/>
      <c r="L1924" s="146"/>
    </row>
    <row r="1925" spans="1:12" s="141" customFormat="1" ht="20.100000000000001" customHeight="1">
      <c r="A1925" s="213"/>
      <c r="B1925" s="145"/>
      <c r="C1925" s="145"/>
      <c r="D1925" s="143"/>
      <c r="E1925" s="144"/>
      <c r="F1925" s="145" t="s">
        <v>447</v>
      </c>
      <c r="G1925" s="145" t="s">
        <v>451</v>
      </c>
      <c r="H1925" s="145" t="s">
        <v>435</v>
      </c>
      <c r="I1925" s="138"/>
      <c r="J1925" s="138"/>
      <c r="K1925" s="146"/>
      <c r="L1925" s="146"/>
    </row>
    <row r="1926" spans="1:12" s="141" customFormat="1" ht="20.100000000000001" customHeight="1">
      <c r="A1926" s="213"/>
      <c r="B1926" s="145"/>
      <c r="C1926" s="145"/>
      <c r="D1926" s="143"/>
      <c r="E1926" s="144"/>
      <c r="F1926" s="145" t="s">
        <v>451</v>
      </c>
      <c r="G1926" s="145" t="s">
        <v>858</v>
      </c>
      <c r="H1926" s="145" t="s">
        <v>435</v>
      </c>
      <c r="I1926" s="138"/>
      <c r="J1926" s="138"/>
      <c r="K1926" s="146"/>
      <c r="L1926" s="146"/>
    </row>
    <row r="1927" spans="1:12" s="141" customFormat="1" ht="20.100000000000001" customHeight="1">
      <c r="A1927" s="213"/>
      <c r="B1927" s="145"/>
      <c r="C1927" s="145"/>
      <c r="D1927" s="143"/>
      <c r="E1927" s="144"/>
      <c r="F1927" s="145"/>
      <c r="G1927" s="145"/>
      <c r="H1927" s="145"/>
      <c r="I1927" s="138"/>
      <c r="J1927" s="138"/>
      <c r="K1927" s="146"/>
      <c r="L1927" s="146"/>
    </row>
    <row r="1928" spans="1:12" s="141" customFormat="1" ht="20.100000000000001" customHeight="1">
      <c r="A1928" s="213"/>
      <c r="B1928" s="145">
        <v>179</v>
      </c>
      <c r="C1928" s="145"/>
      <c r="D1928" s="143" t="s">
        <v>195</v>
      </c>
      <c r="E1928" s="144">
        <v>0.60399999999999998</v>
      </c>
      <c r="F1928" s="145" t="s">
        <v>433</v>
      </c>
      <c r="G1928" s="145" t="s">
        <v>447</v>
      </c>
      <c r="H1928" s="145" t="s">
        <v>435</v>
      </c>
      <c r="I1928" s="138"/>
      <c r="J1928" s="138"/>
      <c r="K1928" s="146"/>
      <c r="L1928" s="146"/>
    </row>
    <row r="1929" spans="1:12" s="141" customFormat="1" ht="20.100000000000001" customHeight="1">
      <c r="A1929" s="213"/>
      <c r="B1929" s="145"/>
      <c r="C1929" s="145"/>
      <c r="D1929" s="143"/>
      <c r="E1929" s="144"/>
      <c r="F1929" s="145" t="s">
        <v>447</v>
      </c>
      <c r="G1929" s="145" t="s">
        <v>451</v>
      </c>
      <c r="H1929" s="145" t="s">
        <v>435</v>
      </c>
      <c r="I1929" s="138"/>
      <c r="J1929" s="138"/>
      <c r="K1929" s="146"/>
      <c r="L1929" s="146"/>
    </row>
    <row r="1930" spans="1:12" s="141" customFormat="1" ht="20.100000000000001" customHeight="1">
      <c r="A1930" s="213"/>
      <c r="B1930" s="155"/>
      <c r="C1930" s="155"/>
      <c r="D1930" s="156"/>
      <c r="E1930" s="157"/>
      <c r="F1930" s="155" t="s">
        <v>451</v>
      </c>
      <c r="G1930" s="155" t="s">
        <v>454</v>
      </c>
      <c r="H1930" s="155" t="s">
        <v>40</v>
      </c>
      <c r="I1930" s="138"/>
      <c r="J1930" s="138"/>
      <c r="K1930" s="146"/>
      <c r="L1930" s="146"/>
    </row>
    <row r="1931" spans="1:12" s="141" customFormat="1" ht="20.100000000000001" customHeight="1">
      <c r="A1931" s="213"/>
      <c r="B1931" s="137"/>
      <c r="C1931" s="137"/>
      <c r="D1931" s="159"/>
      <c r="E1931" s="160"/>
      <c r="F1931" s="137" t="s">
        <v>454</v>
      </c>
      <c r="G1931" s="137" t="s">
        <v>859</v>
      </c>
      <c r="H1931" s="138" t="s">
        <v>435</v>
      </c>
      <c r="I1931" s="138"/>
      <c r="J1931" s="138"/>
      <c r="K1931" s="146"/>
      <c r="L1931" s="146"/>
    </row>
    <row r="1932" spans="1:12" s="141" customFormat="1" ht="20.100000000000001" customHeight="1">
      <c r="A1932" s="213"/>
      <c r="B1932" s="137"/>
      <c r="C1932" s="137"/>
      <c r="D1932" s="159"/>
      <c r="E1932" s="160"/>
      <c r="F1932" s="137"/>
      <c r="G1932" s="137"/>
      <c r="H1932" s="138"/>
      <c r="I1932" s="138"/>
      <c r="J1932" s="138"/>
      <c r="K1932" s="146"/>
      <c r="L1932" s="146"/>
    </row>
    <row r="1933" spans="1:12" s="141" customFormat="1" ht="20.100000000000001" customHeight="1">
      <c r="A1933" s="213"/>
      <c r="B1933" s="137">
        <v>180</v>
      </c>
      <c r="C1933" s="137"/>
      <c r="D1933" s="159" t="s">
        <v>196</v>
      </c>
      <c r="E1933" s="160">
        <v>0.85</v>
      </c>
      <c r="F1933" s="137" t="s">
        <v>433</v>
      </c>
      <c r="G1933" s="137" t="s">
        <v>447</v>
      </c>
      <c r="H1933" s="138" t="s">
        <v>435</v>
      </c>
      <c r="I1933" s="138"/>
      <c r="J1933" s="138"/>
      <c r="K1933" s="146"/>
      <c r="L1933" s="146"/>
    </row>
    <row r="1934" spans="1:12" s="141" customFormat="1" ht="20.100000000000001" customHeight="1">
      <c r="A1934" s="213"/>
      <c r="B1934" s="137"/>
      <c r="C1934" s="137"/>
      <c r="D1934" s="159"/>
      <c r="E1934" s="160"/>
      <c r="F1934" s="137" t="s">
        <v>447</v>
      </c>
      <c r="G1934" s="137" t="s">
        <v>451</v>
      </c>
      <c r="H1934" s="138" t="s">
        <v>435</v>
      </c>
      <c r="I1934" s="138"/>
      <c r="J1934" s="138"/>
      <c r="K1934" s="146"/>
      <c r="L1934" s="146"/>
    </row>
    <row r="1935" spans="1:12" s="141" customFormat="1" ht="20.100000000000001" customHeight="1">
      <c r="A1935" s="213"/>
      <c r="B1935" s="137"/>
      <c r="C1935" s="137"/>
      <c r="D1935" s="159"/>
      <c r="E1935" s="160"/>
      <c r="F1935" s="137" t="s">
        <v>451</v>
      </c>
      <c r="G1935" s="137" t="s">
        <v>454</v>
      </c>
      <c r="H1935" s="138" t="s">
        <v>435</v>
      </c>
      <c r="I1935" s="138"/>
      <c r="J1935" s="138"/>
      <c r="K1935" s="146"/>
      <c r="L1935" s="146"/>
    </row>
    <row r="1936" spans="1:12" s="141" customFormat="1" ht="20.100000000000001" customHeight="1">
      <c r="A1936" s="213"/>
      <c r="B1936" s="137"/>
      <c r="C1936" s="137"/>
      <c r="D1936" s="159"/>
      <c r="E1936" s="160"/>
      <c r="F1936" s="137" t="s">
        <v>454</v>
      </c>
      <c r="G1936" s="137" t="s">
        <v>455</v>
      </c>
      <c r="H1936" s="138" t="s">
        <v>40</v>
      </c>
      <c r="I1936" s="138"/>
      <c r="J1936" s="138"/>
      <c r="K1936" s="146"/>
      <c r="L1936" s="146"/>
    </row>
    <row r="1937" spans="1:12" s="141" customFormat="1" ht="20.100000000000001" customHeight="1">
      <c r="A1937" s="213"/>
      <c r="B1937" s="137"/>
      <c r="C1937" s="137"/>
      <c r="D1937" s="159"/>
      <c r="E1937" s="160"/>
      <c r="F1937" s="137" t="s">
        <v>455</v>
      </c>
      <c r="G1937" s="137" t="s">
        <v>540</v>
      </c>
      <c r="H1937" s="138" t="s">
        <v>435</v>
      </c>
      <c r="I1937" s="138"/>
      <c r="J1937" s="138"/>
      <c r="K1937" s="146"/>
      <c r="L1937" s="146"/>
    </row>
    <row r="1938" spans="1:12" s="141" customFormat="1" ht="20.100000000000001" customHeight="1">
      <c r="A1938" s="213"/>
      <c r="B1938" s="137"/>
      <c r="C1938" s="137"/>
      <c r="D1938" s="159"/>
      <c r="E1938" s="160"/>
      <c r="F1938" s="137"/>
      <c r="G1938" s="137"/>
      <c r="H1938" s="138"/>
      <c r="I1938" s="138"/>
      <c r="J1938" s="138"/>
      <c r="K1938" s="146"/>
      <c r="L1938" s="146"/>
    </row>
    <row r="1939" spans="1:12" s="141" customFormat="1" ht="20.100000000000001" customHeight="1">
      <c r="A1939" s="213"/>
      <c r="B1939" s="137">
        <v>181</v>
      </c>
      <c r="C1939" s="137"/>
      <c r="D1939" s="159" t="s">
        <v>197</v>
      </c>
      <c r="E1939" s="160">
        <v>0.189</v>
      </c>
      <c r="F1939" s="137" t="s">
        <v>433</v>
      </c>
      <c r="G1939" s="137" t="s">
        <v>860</v>
      </c>
      <c r="H1939" s="138" t="s">
        <v>435</v>
      </c>
      <c r="I1939" s="138"/>
      <c r="J1939" s="138"/>
      <c r="K1939" s="146"/>
      <c r="L1939" s="146"/>
    </row>
    <row r="1940" spans="1:12" s="141" customFormat="1" ht="20.100000000000001" customHeight="1">
      <c r="A1940" s="213"/>
      <c r="B1940" s="137"/>
      <c r="C1940" s="137"/>
      <c r="D1940" s="159"/>
      <c r="E1940" s="160"/>
      <c r="F1940" s="137"/>
      <c r="G1940" s="137"/>
      <c r="H1940" s="138"/>
      <c r="I1940" s="138"/>
      <c r="J1940" s="138"/>
      <c r="K1940" s="146"/>
      <c r="L1940" s="146"/>
    </row>
    <row r="1941" spans="1:12" s="141" customFormat="1" ht="20.100000000000001" customHeight="1">
      <c r="A1941" s="213"/>
      <c r="B1941" s="137">
        <v>182</v>
      </c>
      <c r="C1941" s="137"/>
      <c r="D1941" s="159" t="s">
        <v>198</v>
      </c>
      <c r="E1941" s="160">
        <v>0.13200000000000001</v>
      </c>
      <c r="F1941" s="137" t="s">
        <v>433</v>
      </c>
      <c r="G1941" s="137" t="s">
        <v>861</v>
      </c>
      <c r="H1941" s="138" t="s">
        <v>435</v>
      </c>
      <c r="I1941" s="138"/>
      <c r="J1941" s="138"/>
      <c r="K1941" s="146"/>
      <c r="L1941" s="146"/>
    </row>
    <row r="1942" spans="1:12" s="141" customFormat="1" ht="20.100000000000001" customHeight="1">
      <c r="A1942" s="213"/>
      <c r="B1942" s="137"/>
      <c r="C1942" s="137"/>
      <c r="D1942" s="159"/>
      <c r="E1942" s="160"/>
      <c r="F1942" s="137"/>
      <c r="G1942" s="137"/>
      <c r="H1942" s="138"/>
      <c r="I1942" s="138"/>
      <c r="J1942" s="138"/>
      <c r="K1942" s="146"/>
      <c r="L1942" s="146"/>
    </row>
    <row r="1943" spans="1:12" s="141" customFormat="1" ht="20.100000000000001" customHeight="1">
      <c r="A1943" s="213"/>
      <c r="B1943" s="137">
        <v>183</v>
      </c>
      <c r="C1943" s="137"/>
      <c r="D1943" s="159" t="s">
        <v>199</v>
      </c>
      <c r="E1943" s="160">
        <v>8.6999999999999994E-2</v>
      </c>
      <c r="F1943" s="137" t="s">
        <v>433</v>
      </c>
      <c r="G1943" s="137" t="s">
        <v>612</v>
      </c>
      <c r="H1943" s="138" t="s">
        <v>435</v>
      </c>
      <c r="I1943" s="138"/>
      <c r="J1943" s="138"/>
      <c r="K1943" s="146"/>
      <c r="L1943" s="146"/>
    </row>
    <row r="1944" spans="1:12" s="141" customFormat="1" ht="20.100000000000001" customHeight="1">
      <c r="A1944" s="213"/>
      <c r="B1944" s="137"/>
      <c r="C1944" s="137"/>
      <c r="D1944" s="159"/>
      <c r="E1944" s="160"/>
      <c r="F1944" s="137"/>
      <c r="G1944" s="137"/>
      <c r="H1944" s="138"/>
      <c r="I1944" s="138"/>
      <c r="J1944" s="138"/>
      <c r="K1944" s="146"/>
      <c r="L1944" s="146"/>
    </row>
    <row r="1945" spans="1:12" s="141" customFormat="1" ht="20.100000000000001" customHeight="1">
      <c r="A1945" s="213"/>
      <c r="B1945" s="137">
        <v>184</v>
      </c>
      <c r="C1945" s="137"/>
      <c r="D1945" s="159" t="s">
        <v>200</v>
      </c>
      <c r="E1945" s="160">
        <v>8.5999999999999993E-2</v>
      </c>
      <c r="F1945" s="137" t="s">
        <v>433</v>
      </c>
      <c r="G1945" s="137" t="s">
        <v>862</v>
      </c>
      <c r="H1945" s="138" t="s">
        <v>435</v>
      </c>
      <c r="I1945" s="138"/>
      <c r="J1945" s="138"/>
      <c r="K1945" s="146"/>
      <c r="L1945" s="146"/>
    </row>
    <row r="1946" spans="1:12" s="141" customFormat="1" ht="20.100000000000001" customHeight="1">
      <c r="A1946" s="213"/>
      <c r="B1946" s="137"/>
      <c r="C1946" s="137"/>
      <c r="D1946" s="159"/>
      <c r="E1946" s="160"/>
      <c r="F1946" s="137"/>
      <c r="G1946" s="137"/>
      <c r="H1946" s="138"/>
      <c r="I1946" s="138"/>
      <c r="J1946" s="138"/>
      <c r="K1946" s="146"/>
      <c r="L1946" s="146"/>
    </row>
    <row r="1947" spans="1:12" s="141" customFormat="1" ht="20.100000000000001" customHeight="1">
      <c r="A1947" s="213"/>
      <c r="B1947" s="137">
        <v>185</v>
      </c>
      <c r="C1947" s="137"/>
      <c r="D1947" s="159" t="s">
        <v>201</v>
      </c>
      <c r="E1947" s="160">
        <v>0.29299999999999998</v>
      </c>
      <c r="F1947" s="137" t="s">
        <v>433</v>
      </c>
      <c r="G1947" s="137" t="s">
        <v>447</v>
      </c>
      <c r="H1947" s="138" t="s">
        <v>435</v>
      </c>
      <c r="I1947" s="138"/>
      <c r="J1947" s="138"/>
      <c r="K1947" s="146"/>
      <c r="L1947" s="146"/>
    </row>
    <row r="1948" spans="1:12" s="141" customFormat="1" ht="20.100000000000001" customHeight="1">
      <c r="A1948" s="213"/>
      <c r="B1948" s="137"/>
      <c r="C1948" s="137"/>
      <c r="D1948" s="159"/>
      <c r="E1948" s="160"/>
      <c r="F1948" s="137" t="s">
        <v>447</v>
      </c>
      <c r="G1948" s="137" t="s">
        <v>863</v>
      </c>
      <c r="H1948" s="138" t="s">
        <v>435</v>
      </c>
      <c r="I1948" s="138"/>
      <c r="J1948" s="138"/>
      <c r="K1948" s="146"/>
      <c r="L1948" s="146"/>
    </row>
    <row r="1949" spans="1:12" s="141" customFormat="1" ht="20.100000000000001" customHeight="1">
      <c r="A1949" s="213"/>
      <c r="B1949" s="137"/>
      <c r="C1949" s="137"/>
      <c r="D1949" s="159"/>
      <c r="E1949" s="160"/>
      <c r="F1949" s="137"/>
      <c r="G1949" s="137"/>
      <c r="H1949" s="138"/>
      <c r="I1949" s="138"/>
      <c r="J1949" s="138"/>
      <c r="K1949" s="146"/>
      <c r="L1949" s="146"/>
    </row>
    <row r="1950" spans="1:12" s="141" customFormat="1" ht="20.100000000000001" customHeight="1">
      <c r="A1950" s="213"/>
      <c r="B1950" s="137">
        <v>186</v>
      </c>
      <c r="C1950" s="137"/>
      <c r="D1950" s="159" t="s">
        <v>202</v>
      </c>
      <c r="E1950" s="160">
        <v>7.5999999999999998E-2</v>
      </c>
      <c r="F1950" s="137" t="s">
        <v>433</v>
      </c>
      <c r="G1950" s="137" t="s">
        <v>864</v>
      </c>
      <c r="H1950" s="138" t="s">
        <v>40</v>
      </c>
      <c r="I1950" s="138"/>
      <c r="J1950" s="138"/>
      <c r="K1950" s="146"/>
      <c r="L1950" s="146"/>
    </row>
    <row r="1951" spans="1:12" s="141" customFormat="1" ht="20.100000000000001" customHeight="1">
      <c r="A1951" s="213"/>
      <c r="B1951" s="137"/>
      <c r="C1951" s="137"/>
      <c r="D1951" s="159"/>
      <c r="E1951" s="160"/>
      <c r="F1951" s="137"/>
      <c r="G1951" s="137"/>
      <c r="H1951" s="138"/>
      <c r="I1951" s="138"/>
      <c r="J1951" s="138"/>
      <c r="K1951" s="146"/>
      <c r="L1951" s="146"/>
    </row>
    <row r="1952" spans="1:12" s="141" customFormat="1" ht="20.100000000000001" customHeight="1">
      <c r="A1952" s="213"/>
      <c r="B1952" s="137">
        <v>187</v>
      </c>
      <c r="C1952" s="137"/>
      <c r="D1952" s="159" t="s">
        <v>203</v>
      </c>
      <c r="E1952" s="160">
        <v>9.2999999999999999E-2</v>
      </c>
      <c r="F1952" s="137" t="s">
        <v>433</v>
      </c>
      <c r="G1952" s="137" t="s">
        <v>865</v>
      </c>
      <c r="H1952" s="138" t="s">
        <v>435</v>
      </c>
      <c r="I1952" s="138"/>
      <c r="J1952" s="138"/>
      <c r="K1952" s="146"/>
      <c r="L1952" s="146"/>
    </row>
    <row r="1953" spans="1:12" s="141" customFormat="1" ht="20.100000000000001" customHeight="1">
      <c r="A1953" s="213"/>
      <c r="B1953" s="137"/>
      <c r="C1953" s="137"/>
      <c r="D1953" s="159"/>
      <c r="E1953" s="160"/>
      <c r="F1953" s="137"/>
      <c r="G1953" s="137"/>
      <c r="H1953" s="138"/>
      <c r="I1953" s="138"/>
      <c r="J1953" s="138"/>
      <c r="K1953" s="146"/>
      <c r="L1953" s="146"/>
    </row>
    <row r="1954" spans="1:12" s="141" customFormat="1" ht="20.100000000000001" customHeight="1">
      <c r="A1954" s="213"/>
      <c r="B1954" s="137">
        <v>188</v>
      </c>
      <c r="C1954" s="137"/>
      <c r="D1954" s="159" t="s">
        <v>204</v>
      </c>
      <c r="E1954" s="160">
        <v>6.2E-2</v>
      </c>
      <c r="F1954" s="137" t="s">
        <v>433</v>
      </c>
      <c r="G1954" s="137" t="s">
        <v>866</v>
      </c>
      <c r="H1954" s="138" t="s">
        <v>435</v>
      </c>
      <c r="I1954" s="138"/>
      <c r="J1954" s="138"/>
      <c r="K1954" s="146"/>
      <c r="L1954" s="146"/>
    </row>
    <row r="1955" spans="1:12" s="141" customFormat="1" ht="20.100000000000001" customHeight="1">
      <c r="A1955" s="213"/>
      <c r="B1955" s="137"/>
      <c r="C1955" s="137"/>
      <c r="D1955" s="159"/>
      <c r="E1955" s="160"/>
      <c r="F1955" s="137"/>
      <c r="G1955" s="137"/>
      <c r="H1955" s="138"/>
      <c r="I1955" s="138"/>
      <c r="J1955" s="138"/>
      <c r="K1955" s="146"/>
      <c r="L1955" s="146"/>
    </row>
    <row r="1956" spans="1:12" s="141" customFormat="1" ht="20.100000000000001" customHeight="1">
      <c r="A1956" s="213"/>
      <c r="B1956" s="137">
        <v>189</v>
      </c>
      <c r="C1956" s="137"/>
      <c r="D1956" s="159" t="s">
        <v>205</v>
      </c>
      <c r="E1956" s="160">
        <v>0.14199999999999999</v>
      </c>
      <c r="F1956" s="137" t="s">
        <v>433</v>
      </c>
      <c r="G1956" s="137" t="s">
        <v>867</v>
      </c>
      <c r="H1956" s="138" t="s">
        <v>435</v>
      </c>
      <c r="I1956" s="138"/>
      <c r="J1956" s="138"/>
      <c r="K1956" s="146"/>
      <c r="L1956" s="146"/>
    </row>
    <row r="1957" spans="1:12" s="141" customFormat="1" ht="20.100000000000001" customHeight="1">
      <c r="A1957" s="213"/>
      <c r="B1957" s="137"/>
      <c r="C1957" s="137"/>
      <c r="D1957" s="159"/>
      <c r="E1957" s="160"/>
      <c r="F1957" s="137"/>
      <c r="G1957" s="137"/>
      <c r="H1957" s="138"/>
      <c r="I1957" s="138"/>
      <c r="J1957" s="138"/>
      <c r="K1957" s="146"/>
      <c r="L1957" s="146"/>
    </row>
    <row r="1958" spans="1:12" s="141" customFormat="1" ht="20.100000000000001" customHeight="1">
      <c r="A1958" s="213"/>
      <c r="B1958" s="137">
        <v>190</v>
      </c>
      <c r="C1958" s="137"/>
      <c r="D1958" s="159" t="s">
        <v>206</v>
      </c>
      <c r="E1958" s="160">
        <v>0.47399999999999998</v>
      </c>
      <c r="F1958" s="137" t="s">
        <v>433</v>
      </c>
      <c r="G1958" s="137" t="s">
        <v>447</v>
      </c>
      <c r="H1958" s="138" t="s">
        <v>435</v>
      </c>
      <c r="I1958" s="138"/>
      <c r="J1958" s="138"/>
      <c r="K1958" s="146"/>
      <c r="L1958" s="146"/>
    </row>
    <row r="1959" spans="1:12" s="141" customFormat="1" ht="20.100000000000001" customHeight="1">
      <c r="A1959" s="213"/>
      <c r="B1959" s="137"/>
      <c r="C1959" s="137"/>
      <c r="D1959" s="159"/>
      <c r="E1959" s="160"/>
      <c r="F1959" s="137" t="s">
        <v>447</v>
      </c>
      <c r="G1959" s="137" t="s">
        <v>451</v>
      </c>
      <c r="H1959" s="138" t="s">
        <v>435</v>
      </c>
      <c r="I1959" s="138"/>
      <c r="J1959" s="138"/>
      <c r="K1959" s="146"/>
      <c r="L1959" s="146"/>
    </row>
    <row r="1960" spans="1:12" s="141" customFormat="1" ht="20.100000000000001" customHeight="1">
      <c r="A1960" s="213"/>
      <c r="B1960" s="137"/>
      <c r="C1960" s="137"/>
      <c r="D1960" s="159"/>
      <c r="E1960" s="160"/>
      <c r="F1960" s="137" t="s">
        <v>451</v>
      </c>
      <c r="G1960" s="137" t="s">
        <v>601</v>
      </c>
      <c r="H1960" s="138" t="s">
        <v>435</v>
      </c>
      <c r="I1960" s="138"/>
      <c r="J1960" s="138"/>
      <c r="K1960" s="146"/>
      <c r="L1960" s="146"/>
    </row>
    <row r="1961" spans="1:12" s="141" customFormat="1" ht="20.100000000000001" customHeight="1">
      <c r="A1961" s="213"/>
      <c r="B1961" s="137"/>
      <c r="C1961" s="137"/>
      <c r="D1961" s="159"/>
      <c r="E1961" s="160"/>
      <c r="F1961" s="137"/>
      <c r="G1961" s="137"/>
      <c r="H1961" s="138"/>
      <c r="I1961" s="138"/>
      <c r="J1961" s="138"/>
      <c r="K1961" s="146"/>
      <c r="L1961" s="146"/>
    </row>
    <row r="1962" spans="1:12" s="141" customFormat="1" ht="20.100000000000001" customHeight="1">
      <c r="A1962" s="213"/>
      <c r="B1962" s="137">
        <v>191</v>
      </c>
      <c r="C1962" s="137"/>
      <c r="D1962" s="159" t="s">
        <v>207</v>
      </c>
      <c r="E1962" s="160">
        <v>0.13</v>
      </c>
      <c r="F1962" s="137" t="s">
        <v>433</v>
      </c>
      <c r="G1962" s="137" t="s">
        <v>868</v>
      </c>
      <c r="H1962" s="138" t="s">
        <v>435</v>
      </c>
      <c r="I1962" s="138"/>
      <c r="J1962" s="138"/>
      <c r="K1962" s="146"/>
      <c r="L1962" s="146"/>
    </row>
    <row r="1963" spans="1:12" s="141" customFormat="1" ht="20.100000000000001" customHeight="1">
      <c r="A1963" s="213"/>
      <c r="B1963" s="137"/>
      <c r="C1963" s="137"/>
      <c r="D1963" s="159"/>
      <c r="E1963" s="160"/>
      <c r="F1963" s="137"/>
      <c r="G1963" s="137"/>
      <c r="H1963" s="138"/>
      <c r="I1963" s="138"/>
      <c r="J1963" s="138"/>
      <c r="K1963" s="146"/>
      <c r="L1963" s="146"/>
    </row>
    <row r="1964" spans="1:12" s="141" customFormat="1" ht="20.100000000000001" customHeight="1">
      <c r="A1964" s="213"/>
      <c r="B1964" s="137">
        <v>192</v>
      </c>
      <c r="C1964" s="137"/>
      <c r="D1964" s="159" t="s">
        <v>208</v>
      </c>
      <c r="E1964" s="160">
        <v>7.3999999999999996E-2</v>
      </c>
      <c r="F1964" s="137" t="s">
        <v>433</v>
      </c>
      <c r="G1964" s="137" t="s">
        <v>869</v>
      </c>
      <c r="H1964" s="138" t="s">
        <v>435</v>
      </c>
      <c r="I1964" s="138"/>
      <c r="J1964" s="138"/>
      <c r="K1964" s="146"/>
      <c r="L1964" s="146"/>
    </row>
    <row r="1965" spans="1:12" s="141" customFormat="1" ht="20.100000000000001" customHeight="1">
      <c r="A1965" s="213"/>
      <c r="B1965" s="137"/>
      <c r="C1965" s="137"/>
      <c r="D1965" s="159"/>
      <c r="E1965" s="160"/>
      <c r="F1965" s="137"/>
      <c r="G1965" s="137"/>
      <c r="H1965" s="138"/>
      <c r="I1965" s="138"/>
      <c r="J1965" s="138"/>
      <c r="K1965" s="146"/>
      <c r="L1965" s="146"/>
    </row>
    <row r="1966" spans="1:12" s="141" customFormat="1" ht="20.100000000000001" customHeight="1">
      <c r="A1966" s="213"/>
      <c r="B1966" s="137">
        <v>193</v>
      </c>
      <c r="C1966" s="137"/>
      <c r="D1966" s="159" t="s">
        <v>209</v>
      </c>
      <c r="E1966" s="160">
        <v>0.14299999999999999</v>
      </c>
      <c r="F1966" s="137" t="s">
        <v>433</v>
      </c>
      <c r="G1966" s="137" t="s">
        <v>604</v>
      </c>
      <c r="H1966" s="138" t="s">
        <v>435</v>
      </c>
      <c r="I1966" s="138"/>
      <c r="J1966" s="138"/>
      <c r="K1966" s="146"/>
      <c r="L1966" s="146"/>
    </row>
    <row r="1967" spans="1:12" s="141" customFormat="1" ht="20.100000000000001" customHeight="1">
      <c r="A1967" s="213"/>
      <c r="B1967" s="137"/>
      <c r="C1967" s="137"/>
      <c r="D1967" s="159"/>
      <c r="E1967" s="160"/>
      <c r="F1967" s="137"/>
      <c r="G1967" s="137"/>
      <c r="H1967" s="138"/>
      <c r="I1967" s="138"/>
      <c r="J1967" s="138"/>
      <c r="K1967" s="146"/>
      <c r="L1967" s="146"/>
    </row>
    <row r="1968" spans="1:12" s="141" customFormat="1" ht="20.100000000000001" customHeight="1">
      <c r="A1968" s="213"/>
      <c r="B1968" s="137">
        <v>194</v>
      </c>
      <c r="C1968" s="137"/>
      <c r="D1968" s="159" t="s">
        <v>210</v>
      </c>
      <c r="E1968" s="160">
        <v>9.7000000000000003E-2</v>
      </c>
      <c r="F1968" s="137" t="s">
        <v>433</v>
      </c>
      <c r="G1968" s="137" t="s">
        <v>870</v>
      </c>
      <c r="H1968" s="138" t="s">
        <v>435</v>
      </c>
      <c r="I1968" s="138"/>
      <c r="J1968" s="138"/>
      <c r="K1968" s="146"/>
      <c r="L1968" s="146"/>
    </row>
    <row r="1969" spans="1:12" s="141" customFormat="1" ht="20.100000000000001" customHeight="1">
      <c r="A1969" s="213"/>
      <c r="B1969" s="137"/>
      <c r="C1969" s="137"/>
      <c r="D1969" s="159"/>
      <c r="E1969" s="160"/>
      <c r="F1969" s="137"/>
      <c r="G1969" s="137"/>
      <c r="H1969" s="138"/>
      <c r="I1969" s="138"/>
      <c r="J1969" s="138"/>
      <c r="K1969" s="146"/>
      <c r="L1969" s="146"/>
    </row>
    <row r="1970" spans="1:12" s="141" customFormat="1" ht="20.100000000000001" customHeight="1">
      <c r="A1970" s="213"/>
      <c r="B1970" s="137">
        <v>195</v>
      </c>
      <c r="C1970" s="137"/>
      <c r="D1970" s="159" t="s">
        <v>211</v>
      </c>
      <c r="E1970" s="160">
        <v>0.13400000000000001</v>
      </c>
      <c r="F1970" s="137" t="s">
        <v>433</v>
      </c>
      <c r="G1970" s="137" t="s">
        <v>610</v>
      </c>
      <c r="H1970" s="138" t="s">
        <v>435</v>
      </c>
      <c r="I1970" s="138"/>
      <c r="J1970" s="138"/>
      <c r="K1970" s="146"/>
      <c r="L1970" s="146"/>
    </row>
    <row r="1971" spans="1:12" s="141" customFormat="1" ht="20.100000000000001" customHeight="1">
      <c r="A1971" s="213"/>
      <c r="B1971" s="137"/>
      <c r="C1971" s="137"/>
      <c r="D1971" s="159"/>
      <c r="E1971" s="160"/>
      <c r="F1971" s="137"/>
      <c r="G1971" s="137"/>
      <c r="H1971" s="138"/>
      <c r="I1971" s="138"/>
      <c r="J1971" s="138"/>
      <c r="K1971" s="146"/>
      <c r="L1971" s="146"/>
    </row>
    <row r="1972" spans="1:12" s="141" customFormat="1" ht="20.100000000000001" customHeight="1">
      <c r="A1972" s="213"/>
      <c r="B1972" s="137">
        <v>196</v>
      </c>
      <c r="C1972" s="137"/>
      <c r="D1972" s="159" t="s">
        <v>212</v>
      </c>
      <c r="E1972" s="160">
        <v>2.032</v>
      </c>
      <c r="F1972" s="137" t="s">
        <v>433</v>
      </c>
      <c r="G1972" s="137" t="s">
        <v>447</v>
      </c>
      <c r="H1972" s="138" t="s">
        <v>435</v>
      </c>
      <c r="I1972" s="138"/>
      <c r="J1972" s="138"/>
      <c r="K1972" s="146"/>
      <c r="L1972" s="146"/>
    </row>
    <row r="1973" spans="1:12" s="141" customFormat="1" ht="20.100000000000001" customHeight="1">
      <c r="A1973" s="213"/>
      <c r="B1973" s="137"/>
      <c r="C1973" s="137"/>
      <c r="D1973" s="159"/>
      <c r="E1973" s="160"/>
      <c r="F1973" s="137" t="s">
        <v>447</v>
      </c>
      <c r="G1973" s="137" t="s">
        <v>451</v>
      </c>
      <c r="H1973" s="138" t="s">
        <v>435</v>
      </c>
      <c r="I1973" s="138"/>
      <c r="J1973" s="138"/>
      <c r="K1973" s="146"/>
      <c r="L1973" s="146"/>
    </row>
    <row r="1974" spans="1:12" s="141" customFormat="1" ht="20.100000000000001" customHeight="1">
      <c r="A1974" s="213"/>
      <c r="B1974" s="137"/>
      <c r="C1974" s="137"/>
      <c r="D1974" s="159"/>
      <c r="E1974" s="160"/>
      <c r="F1974" s="137" t="s">
        <v>451</v>
      </c>
      <c r="G1974" s="137" t="s">
        <v>454</v>
      </c>
      <c r="H1974" s="138" t="s">
        <v>435</v>
      </c>
      <c r="I1974" s="138"/>
      <c r="J1974" s="138"/>
      <c r="K1974" s="146"/>
      <c r="L1974" s="146"/>
    </row>
    <row r="1975" spans="1:12" s="141" customFormat="1" ht="20.100000000000001" customHeight="1">
      <c r="A1975" s="213"/>
      <c r="B1975" s="137"/>
      <c r="C1975" s="137"/>
      <c r="D1975" s="159"/>
      <c r="E1975" s="160"/>
      <c r="F1975" s="137" t="s">
        <v>454</v>
      </c>
      <c r="G1975" s="137" t="s">
        <v>455</v>
      </c>
      <c r="H1975" s="138" t="s">
        <v>435</v>
      </c>
      <c r="I1975" s="138"/>
      <c r="J1975" s="138"/>
      <c r="K1975" s="146"/>
      <c r="L1975" s="146"/>
    </row>
    <row r="1976" spans="1:12" s="141" customFormat="1" ht="20.100000000000001" customHeight="1">
      <c r="A1976" s="213"/>
      <c r="B1976" s="137"/>
      <c r="C1976" s="137"/>
      <c r="D1976" s="159"/>
      <c r="E1976" s="160"/>
      <c r="F1976" s="137" t="s">
        <v>455</v>
      </c>
      <c r="G1976" s="137" t="s">
        <v>456</v>
      </c>
      <c r="H1976" s="138" t="s">
        <v>435</v>
      </c>
      <c r="I1976" s="138"/>
      <c r="J1976" s="138"/>
      <c r="K1976" s="146"/>
      <c r="L1976" s="146"/>
    </row>
    <row r="1977" spans="1:12" s="141" customFormat="1" ht="20.100000000000001" customHeight="1">
      <c r="A1977" s="213"/>
      <c r="B1977" s="137"/>
      <c r="C1977" s="137"/>
      <c r="D1977" s="159"/>
      <c r="E1977" s="160"/>
      <c r="F1977" s="137" t="s">
        <v>456</v>
      </c>
      <c r="G1977" s="137" t="s">
        <v>457</v>
      </c>
      <c r="H1977" s="138" t="s">
        <v>435</v>
      </c>
      <c r="I1977" s="138"/>
      <c r="J1977" s="138"/>
      <c r="K1977" s="146"/>
      <c r="L1977" s="146"/>
    </row>
    <row r="1978" spans="1:12" s="141" customFormat="1" ht="20.100000000000001" customHeight="1">
      <c r="A1978" s="213"/>
      <c r="B1978" s="137"/>
      <c r="C1978" s="137"/>
      <c r="D1978" s="159"/>
      <c r="E1978" s="160"/>
      <c r="F1978" s="137" t="s">
        <v>457</v>
      </c>
      <c r="G1978" s="137" t="s">
        <v>460</v>
      </c>
      <c r="H1978" s="138" t="s">
        <v>435</v>
      </c>
      <c r="I1978" s="138"/>
      <c r="J1978" s="138"/>
      <c r="K1978" s="146"/>
      <c r="L1978" s="146"/>
    </row>
    <row r="1979" spans="1:12" s="141" customFormat="1" ht="20.100000000000001" customHeight="1">
      <c r="A1979" s="213"/>
      <c r="B1979" s="137"/>
      <c r="C1979" s="137"/>
      <c r="D1979" s="159"/>
      <c r="E1979" s="160"/>
      <c r="F1979" s="137" t="s">
        <v>460</v>
      </c>
      <c r="G1979" s="137" t="s">
        <v>463</v>
      </c>
      <c r="H1979" s="138" t="s">
        <v>40</v>
      </c>
      <c r="I1979" s="138"/>
      <c r="J1979" s="138"/>
      <c r="K1979" s="146"/>
      <c r="L1979" s="146"/>
    </row>
    <row r="1980" spans="1:12" s="141" customFormat="1" ht="20.100000000000001" customHeight="1">
      <c r="A1980" s="213"/>
      <c r="B1980" s="137"/>
      <c r="C1980" s="137"/>
      <c r="D1980" s="159"/>
      <c r="E1980" s="160"/>
      <c r="F1980" s="137" t="s">
        <v>463</v>
      </c>
      <c r="G1980" s="137" t="s">
        <v>464</v>
      </c>
      <c r="H1980" s="138" t="s">
        <v>435</v>
      </c>
      <c r="I1980" s="138"/>
      <c r="J1980" s="138"/>
      <c r="K1980" s="146"/>
      <c r="L1980" s="146"/>
    </row>
    <row r="1981" spans="1:12" s="141" customFormat="1" ht="20.100000000000001" customHeight="1">
      <c r="A1981" s="213"/>
      <c r="B1981" s="137"/>
      <c r="C1981" s="137"/>
      <c r="D1981" s="159"/>
      <c r="E1981" s="160"/>
      <c r="F1981" s="137" t="s">
        <v>464</v>
      </c>
      <c r="G1981" s="137" t="s">
        <v>465</v>
      </c>
      <c r="H1981" s="138" t="s">
        <v>40</v>
      </c>
      <c r="I1981" s="138"/>
      <c r="J1981" s="138"/>
      <c r="K1981" s="146"/>
      <c r="L1981" s="146"/>
    </row>
    <row r="1982" spans="1:12" s="141" customFormat="1" ht="20.100000000000001" customHeight="1">
      <c r="A1982" s="213"/>
      <c r="B1982" s="137"/>
      <c r="C1982" s="137"/>
      <c r="D1982" s="159"/>
      <c r="E1982" s="160"/>
      <c r="F1982" s="137" t="s">
        <v>465</v>
      </c>
      <c r="G1982" s="137" t="s">
        <v>871</v>
      </c>
      <c r="H1982" s="138" t="s">
        <v>40</v>
      </c>
      <c r="I1982" s="138"/>
      <c r="J1982" s="138"/>
      <c r="K1982" s="146"/>
      <c r="L1982" s="146"/>
    </row>
    <row r="1983" spans="1:12" s="141" customFormat="1" ht="20.100000000000001" customHeight="1">
      <c r="A1983" s="213"/>
      <c r="B1983" s="137"/>
      <c r="C1983" s="137"/>
      <c r="D1983" s="159"/>
      <c r="E1983" s="160"/>
      <c r="F1983" s="137"/>
      <c r="G1983" s="137"/>
      <c r="H1983" s="138"/>
      <c r="I1983" s="138"/>
      <c r="J1983" s="138"/>
      <c r="K1983" s="146"/>
      <c r="L1983" s="146"/>
    </row>
    <row r="1984" spans="1:12" s="141" customFormat="1" ht="20.100000000000001" customHeight="1">
      <c r="A1984" s="213"/>
      <c r="B1984" s="137">
        <v>197</v>
      </c>
      <c r="C1984" s="137"/>
      <c r="D1984" s="159" t="s">
        <v>213</v>
      </c>
      <c r="E1984" s="160">
        <v>0.315</v>
      </c>
      <c r="F1984" s="137" t="s">
        <v>433</v>
      </c>
      <c r="G1984" s="137" t="s">
        <v>447</v>
      </c>
      <c r="H1984" s="138" t="s">
        <v>435</v>
      </c>
      <c r="I1984" s="138"/>
      <c r="J1984" s="138"/>
      <c r="K1984" s="146"/>
      <c r="L1984" s="146"/>
    </row>
    <row r="1985" spans="1:12" s="141" customFormat="1" ht="20.100000000000001" customHeight="1">
      <c r="A1985" s="213"/>
      <c r="B1985" s="137"/>
      <c r="C1985" s="137"/>
      <c r="D1985" s="159"/>
      <c r="E1985" s="160"/>
      <c r="F1985" s="137" t="s">
        <v>447</v>
      </c>
      <c r="G1985" s="137" t="s">
        <v>872</v>
      </c>
      <c r="H1985" s="138" t="s">
        <v>435</v>
      </c>
      <c r="I1985" s="138"/>
      <c r="J1985" s="138"/>
      <c r="K1985" s="146"/>
      <c r="L1985" s="146"/>
    </row>
    <row r="1986" spans="1:12" s="141" customFormat="1" ht="20.100000000000001" customHeight="1">
      <c r="A1986" s="213"/>
      <c r="B1986" s="137"/>
      <c r="C1986" s="137"/>
      <c r="D1986" s="159"/>
      <c r="E1986" s="160"/>
      <c r="F1986" s="137"/>
      <c r="G1986" s="137"/>
      <c r="H1986" s="138"/>
      <c r="I1986" s="138"/>
      <c r="J1986" s="138"/>
      <c r="K1986" s="146"/>
      <c r="L1986" s="146"/>
    </row>
    <row r="1987" spans="1:12" s="141" customFormat="1" ht="20.100000000000001" customHeight="1">
      <c r="A1987" s="213"/>
      <c r="B1987" s="137">
        <v>198</v>
      </c>
      <c r="C1987" s="137"/>
      <c r="D1987" s="159" t="s">
        <v>214</v>
      </c>
      <c r="E1987" s="160">
        <v>0.24099999999999999</v>
      </c>
      <c r="F1987" s="137" t="s">
        <v>433</v>
      </c>
      <c r="G1987" s="137" t="s">
        <v>447</v>
      </c>
      <c r="H1987" s="138" t="s">
        <v>435</v>
      </c>
      <c r="I1987" s="138"/>
      <c r="J1987" s="138"/>
      <c r="K1987" s="146"/>
      <c r="L1987" s="146"/>
    </row>
    <row r="1988" spans="1:12" s="141" customFormat="1" ht="20.100000000000001" customHeight="1">
      <c r="A1988" s="213"/>
      <c r="B1988" s="137"/>
      <c r="C1988" s="137"/>
      <c r="D1988" s="159"/>
      <c r="E1988" s="160"/>
      <c r="F1988" s="137" t="s">
        <v>447</v>
      </c>
      <c r="G1988" s="137" t="s">
        <v>873</v>
      </c>
      <c r="H1988" s="138" t="s">
        <v>435</v>
      </c>
      <c r="I1988" s="138"/>
      <c r="J1988" s="138"/>
      <c r="K1988" s="146"/>
      <c r="L1988" s="146"/>
    </row>
    <row r="1989" spans="1:12" s="141" customFormat="1" ht="20.100000000000001" customHeight="1">
      <c r="A1989" s="213"/>
      <c r="B1989" s="137"/>
      <c r="C1989" s="137"/>
      <c r="D1989" s="159"/>
      <c r="E1989" s="160"/>
      <c r="F1989" s="137"/>
      <c r="G1989" s="137"/>
      <c r="H1989" s="138"/>
      <c r="I1989" s="138"/>
      <c r="J1989" s="138"/>
      <c r="K1989" s="146"/>
      <c r="L1989" s="146"/>
    </row>
    <row r="1990" spans="1:12" s="141" customFormat="1" ht="20.100000000000001" customHeight="1">
      <c r="A1990" s="213"/>
      <c r="B1990" s="137">
        <v>199</v>
      </c>
      <c r="C1990" s="137"/>
      <c r="D1990" s="159" t="s">
        <v>607</v>
      </c>
      <c r="E1990" s="160">
        <v>0.16600000000000001</v>
      </c>
      <c r="F1990" s="137" t="s">
        <v>433</v>
      </c>
      <c r="G1990" s="137" t="s">
        <v>505</v>
      </c>
      <c r="H1990" s="138" t="s">
        <v>435</v>
      </c>
      <c r="I1990" s="138"/>
      <c r="J1990" s="138"/>
      <c r="K1990" s="146"/>
      <c r="L1990" s="146"/>
    </row>
    <row r="1991" spans="1:12" s="141" customFormat="1" ht="20.100000000000001" customHeight="1">
      <c r="A1991" s="213"/>
      <c r="B1991" s="137"/>
      <c r="C1991" s="137"/>
      <c r="D1991" s="159"/>
      <c r="E1991" s="160"/>
      <c r="F1991" s="137"/>
      <c r="G1991" s="137"/>
      <c r="H1991" s="138"/>
      <c r="I1991" s="138"/>
      <c r="J1991" s="138"/>
      <c r="K1991" s="146"/>
      <c r="L1991" s="146"/>
    </row>
    <row r="1992" spans="1:12" s="141" customFormat="1" ht="20.100000000000001" customHeight="1">
      <c r="A1992" s="213"/>
      <c r="B1992" s="137">
        <v>200</v>
      </c>
      <c r="C1992" s="137"/>
      <c r="D1992" s="159" t="s">
        <v>215</v>
      </c>
      <c r="E1992" s="160">
        <v>0.16300000000000001</v>
      </c>
      <c r="F1992" s="137" t="s">
        <v>433</v>
      </c>
      <c r="G1992" s="137" t="s">
        <v>874</v>
      </c>
      <c r="H1992" s="138" t="s">
        <v>435</v>
      </c>
      <c r="I1992" s="138"/>
      <c r="J1992" s="138"/>
      <c r="K1992" s="146"/>
      <c r="L1992" s="146"/>
    </row>
    <row r="1993" spans="1:12" s="141" customFormat="1" ht="20.100000000000001" customHeight="1">
      <c r="A1993" s="213"/>
      <c r="B1993" s="137"/>
      <c r="C1993" s="137"/>
      <c r="D1993" s="159"/>
      <c r="E1993" s="160"/>
      <c r="F1993" s="137"/>
      <c r="G1993" s="137"/>
      <c r="H1993" s="138"/>
      <c r="I1993" s="138"/>
      <c r="J1993" s="138"/>
      <c r="K1993" s="146"/>
      <c r="L1993" s="146"/>
    </row>
    <row r="1994" spans="1:12" s="141" customFormat="1" ht="20.100000000000001" customHeight="1">
      <c r="A1994" s="213"/>
      <c r="B1994" s="137">
        <v>201</v>
      </c>
      <c r="C1994" s="137"/>
      <c r="D1994" s="159" t="s">
        <v>216</v>
      </c>
      <c r="E1994" s="160">
        <v>0.20599999999999999</v>
      </c>
      <c r="F1994" s="137" t="s">
        <v>433</v>
      </c>
      <c r="G1994" s="137" t="s">
        <v>447</v>
      </c>
      <c r="H1994" s="138" t="s">
        <v>435</v>
      </c>
      <c r="I1994" s="138"/>
      <c r="J1994" s="138"/>
      <c r="K1994" s="146"/>
      <c r="L1994" s="146"/>
    </row>
    <row r="1995" spans="1:12" s="141" customFormat="1" ht="20.100000000000001" customHeight="1">
      <c r="A1995" s="213"/>
      <c r="B1995" s="137"/>
      <c r="C1995" s="137"/>
      <c r="D1995" s="159"/>
      <c r="E1995" s="160"/>
      <c r="F1995" s="137" t="s">
        <v>447</v>
      </c>
      <c r="G1995" s="137" t="s">
        <v>875</v>
      </c>
      <c r="H1995" s="138" t="s">
        <v>435</v>
      </c>
      <c r="I1995" s="138"/>
      <c r="J1995" s="138"/>
      <c r="K1995" s="146"/>
      <c r="L1995" s="146"/>
    </row>
    <row r="1996" spans="1:12" s="141" customFormat="1" ht="20.100000000000001" customHeight="1">
      <c r="A1996" s="213"/>
      <c r="B1996" s="137"/>
      <c r="C1996" s="137"/>
      <c r="D1996" s="159"/>
      <c r="E1996" s="160"/>
      <c r="F1996" s="137"/>
      <c r="G1996" s="137"/>
      <c r="H1996" s="138"/>
      <c r="I1996" s="138"/>
      <c r="J1996" s="138"/>
      <c r="K1996" s="146"/>
      <c r="L1996" s="146"/>
    </row>
    <row r="1997" spans="1:12" s="141" customFormat="1" ht="20.100000000000001" customHeight="1">
      <c r="A1997" s="213"/>
      <c r="B1997" s="137">
        <v>202</v>
      </c>
      <c r="C1997" s="137"/>
      <c r="D1997" s="159" t="s">
        <v>217</v>
      </c>
      <c r="E1997" s="160">
        <v>8.7999999999999995E-2</v>
      </c>
      <c r="F1997" s="137" t="s">
        <v>433</v>
      </c>
      <c r="G1997" s="137" t="s">
        <v>515</v>
      </c>
      <c r="H1997" s="138" t="s">
        <v>435</v>
      </c>
      <c r="I1997" s="138"/>
      <c r="J1997" s="138"/>
      <c r="K1997" s="146"/>
      <c r="L1997" s="146"/>
    </row>
    <row r="1998" spans="1:12" s="141" customFormat="1" ht="20.100000000000001" customHeight="1">
      <c r="A1998" s="213"/>
      <c r="B1998" s="137"/>
      <c r="C1998" s="137"/>
      <c r="D1998" s="159"/>
      <c r="E1998" s="160"/>
      <c r="F1998" s="137"/>
      <c r="G1998" s="137"/>
      <c r="H1998" s="138"/>
      <c r="I1998" s="138"/>
      <c r="J1998" s="138"/>
      <c r="K1998" s="146"/>
      <c r="L1998" s="146"/>
    </row>
    <row r="1999" spans="1:12" s="141" customFormat="1" ht="20.100000000000001" customHeight="1">
      <c r="A1999" s="213"/>
      <c r="B1999" s="137">
        <v>203</v>
      </c>
      <c r="C1999" s="137"/>
      <c r="D1999" s="159" t="s">
        <v>218</v>
      </c>
      <c r="E1999" s="160">
        <v>0.129</v>
      </c>
      <c r="F1999" s="137" t="s">
        <v>433</v>
      </c>
      <c r="G1999" s="137" t="s">
        <v>498</v>
      </c>
      <c r="H1999" s="138" t="s">
        <v>435</v>
      </c>
      <c r="I1999" s="138"/>
      <c r="J1999" s="138"/>
      <c r="K1999" s="146"/>
      <c r="L1999" s="146"/>
    </row>
    <row r="2000" spans="1:12" s="141" customFormat="1" ht="20.100000000000001" customHeight="1">
      <c r="A2000" s="213"/>
      <c r="B2000" s="137"/>
      <c r="C2000" s="137"/>
      <c r="D2000" s="159"/>
      <c r="E2000" s="160"/>
      <c r="F2000" s="137"/>
      <c r="G2000" s="137"/>
      <c r="H2000" s="138"/>
      <c r="I2000" s="138"/>
      <c r="J2000" s="138"/>
      <c r="K2000" s="146"/>
      <c r="L2000" s="146"/>
    </row>
    <row r="2001" spans="1:12" s="141" customFormat="1" ht="20.100000000000001" customHeight="1">
      <c r="A2001" s="213"/>
      <c r="B2001" s="137">
        <v>204</v>
      </c>
      <c r="C2001" s="137"/>
      <c r="D2001" s="159" t="s">
        <v>219</v>
      </c>
      <c r="E2001" s="160">
        <v>0.23899999999999999</v>
      </c>
      <c r="F2001" s="137" t="s">
        <v>433</v>
      </c>
      <c r="G2001" s="137" t="s">
        <v>447</v>
      </c>
      <c r="H2001" s="138" t="s">
        <v>435</v>
      </c>
      <c r="I2001" s="138"/>
      <c r="J2001" s="138"/>
      <c r="K2001" s="146"/>
      <c r="L2001" s="146"/>
    </row>
    <row r="2002" spans="1:12" s="141" customFormat="1" ht="20.100000000000001" customHeight="1">
      <c r="A2002" s="213"/>
      <c r="B2002" s="137"/>
      <c r="C2002" s="137"/>
      <c r="D2002" s="159"/>
      <c r="E2002" s="160"/>
      <c r="F2002" s="137" t="s">
        <v>447</v>
      </c>
      <c r="G2002" s="137" t="s">
        <v>876</v>
      </c>
      <c r="H2002" s="138" t="s">
        <v>435</v>
      </c>
      <c r="I2002" s="138"/>
      <c r="J2002" s="138"/>
      <c r="K2002" s="146"/>
      <c r="L2002" s="146"/>
    </row>
    <row r="2003" spans="1:12" s="141" customFormat="1" ht="20.100000000000001" customHeight="1">
      <c r="A2003" s="213"/>
      <c r="B2003" s="137"/>
      <c r="C2003" s="137"/>
      <c r="D2003" s="159"/>
      <c r="E2003" s="160"/>
      <c r="F2003" s="137"/>
      <c r="G2003" s="137"/>
      <c r="H2003" s="138"/>
      <c r="I2003" s="138"/>
      <c r="J2003" s="138"/>
      <c r="K2003" s="146"/>
      <c r="L2003" s="146"/>
    </row>
    <row r="2004" spans="1:12" s="141" customFormat="1" ht="20.100000000000001" customHeight="1">
      <c r="A2004" s="213"/>
      <c r="B2004" s="137">
        <v>205</v>
      </c>
      <c r="C2004" s="137"/>
      <c r="D2004" s="159" t="s">
        <v>220</v>
      </c>
      <c r="E2004" s="160">
        <v>9.0999999999999998E-2</v>
      </c>
      <c r="F2004" s="137" t="s">
        <v>433</v>
      </c>
      <c r="G2004" s="137" t="s">
        <v>836</v>
      </c>
      <c r="H2004" s="138" t="s">
        <v>40</v>
      </c>
      <c r="I2004" s="138"/>
      <c r="J2004" s="138"/>
      <c r="K2004" s="146"/>
      <c r="L2004" s="146"/>
    </row>
    <row r="2005" spans="1:12" s="141" customFormat="1" ht="20.100000000000001" customHeight="1">
      <c r="A2005" s="213"/>
      <c r="B2005" s="137"/>
      <c r="C2005" s="137"/>
      <c r="D2005" s="159"/>
      <c r="E2005" s="160"/>
      <c r="F2005" s="137"/>
      <c r="G2005" s="137"/>
      <c r="H2005" s="138"/>
      <c r="I2005" s="138"/>
      <c r="J2005" s="138"/>
      <c r="K2005" s="146"/>
      <c r="L2005" s="146"/>
    </row>
    <row r="2006" spans="1:12" s="141" customFormat="1" ht="20.100000000000001" customHeight="1">
      <c r="A2006" s="213"/>
      <c r="B2006" s="137">
        <v>206</v>
      </c>
      <c r="C2006" s="137"/>
      <c r="D2006" s="159" t="s">
        <v>221</v>
      </c>
      <c r="E2006" s="160">
        <v>0.156</v>
      </c>
      <c r="F2006" s="137" t="s">
        <v>433</v>
      </c>
      <c r="G2006" s="137" t="s">
        <v>877</v>
      </c>
      <c r="H2006" s="138" t="s">
        <v>435</v>
      </c>
      <c r="I2006" s="138"/>
      <c r="J2006" s="138"/>
      <c r="K2006" s="146"/>
      <c r="L2006" s="146"/>
    </row>
    <row r="2007" spans="1:12" s="141" customFormat="1" ht="20.100000000000001" customHeight="1">
      <c r="A2007" s="213"/>
      <c r="B2007" s="137"/>
      <c r="C2007" s="137"/>
      <c r="D2007" s="159"/>
      <c r="E2007" s="160"/>
      <c r="F2007" s="137"/>
      <c r="G2007" s="137"/>
      <c r="H2007" s="138"/>
      <c r="I2007" s="138"/>
      <c r="J2007" s="138"/>
      <c r="K2007" s="146"/>
      <c r="L2007" s="146"/>
    </row>
    <row r="2008" spans="1:12" s="141" customFormat="1" ht="20.100000000000001" customHeight="1">
      <c r="A2008" s="213"/>
      <c r="B2008" s="137">
        <v>207</v>
      </c>
      <c r="C2008" s="137"/>
      <c r="D2008" s="159" t="s">
        <v>222</v>
      </c>
      <c r="E2008" s="160">
        <v>8.5999999999999993E-2</v>
      </c>
      <c r="F2008" s="137" t="s">
        <v>433</v>
      </c>
      <c r="G2008" s="137" t="s">
        <v>862</v>
      </c>
      <c r="H2008" s="138" t="s">
        <v>435</v>
      </c>
      <c r="I2008" s="138"/>
      <c r="J2008" s="138"/>
      <c r="K2008" s="146"/>
      <c r="L2008" s="146"/>
    </row>
    <row r="2009" spans="1:12" s="141" customFormat="1" ht="20.100000000000001" customHeight="1">
      <c r="A2009" s="213"/>
      <c r="B2009" s="138"/>
      <c r="C2009" s="138"/>
      <c r="D2009" s="161"/>
      <c r="E2009" s="138"/>
      <c r="F2009" s="132"/>
      <c r="G2009" s="132"/>
      <c r="H2009" s="132"/>
      <c r="I2009" s="132"/>
      <c r="J2009" s="132"/>
      <c r="K2009" s="146"/>
      <c r="L2009" s="146"/>
    </row>
    <row r="2010" spans="1:12" s="141" customFormat="1" ht="20.100000000000001" customHeight="1">
      <c r="A2010" s="213"/>
      <c r="B2010" s="137">
        <v>208</v>
      </c>
      <c r="C2010" s="137"/>
      <c r="D2010" s="159" t="s">
        <v>223</v>
      </c>
      <c r="E2010" s="160">
        <v>0.89800000000000002</v>
      </c>
      <c r="F2010" s="137" t="s">
        <v>433</v>
      </c>
      <c r="G2010" s="137" t="s">
        <v>447</v>
      </c>
      <c r="H2010" s="138" t="s">
        <v>435</v>
      </c>
      <c r="I2010" s="138"/>
      <c r="J2010" s="138"/>
      <c r="K2010" s="146"/>
      <c r="L2010" s="146"/>
    </row>
    <row r="2011" spans="1:12" s="141" customFormat="1" ht="20.100000000000001" customHeight="1">
      <c r="A2011" s="213"/>
      <c r="B2011" s="137"/>
      <c r="C2011" s="137"/>
      <c r="D2011" s="159"/>
      <c r="E2011" s="160"/>
      <c r="F2011" s="137" t="s">
        <v>447</v>
      </c>
      <c r="G2011" s="137" t="s">
        <v>451</v>
      </c>
      <c r="H2011" s="138" t="s">
        <v>435</v>
      </c>
      <c r="I2011" s="138"/>
      <c r="J2011" s="138"/>
      <c r="K2011" s="146"/>
      <c r="L2011" s="146"/>
    </row>
    <row r="2012" spans="1:12" s="141" customFormat="1" ht="20.100000000000001" customHeight="1">
      <c r="A2012" s="213"/>
      <c r="B2012" s="137"/>
      <c r="C2012" s="137"/>
      <c r="D2012" s="159"/>
      <c r="E2012" s="160"/>
      <c r="F2012" s="137" t="s">
        <v>451</v>
      </c>
      <c r="G2012" s="137" t="s">
        <v>454</v>
      </c>
      <c r="H2012" s="138" t="s">
        <v>435</v>
      </c>
      <c r="I2012" s="138"/>
      <c r="J2012" s="138"/>
      <c r="K2012" s="146"/>
      <c r="L2012" s="146"/>
    </row>
    <row r="2013" spans="1:12" s="141" customFormat="1" ht="20.100000000000001" customHeight="1">
      <c r="A2013" s="213"/>
      <c r="B2013" s="137"/>
      <c r="C2013" s="137"/>
      <c r="D2013" s="159"/>
      <c r="E2013" s="160"/>
      <c r="F2013" s="137" t="s">
        <v>454</v>
      </c>
      <c r="G2013" s="137" t="s">
        <v>455</v>
      </c>
      <c r="H2013" s="138" t="s">
        <v>435</v>
      </c>
      <c r="I2013" s="138"/>
      <c r="J2013" s="138"/>
      <c r="K2013" s="146"/>
      <c r="L2013" s="146"/>
    </row>
    <row r="2014" spans="1:12" s="141" customFormat="1" ht="20.100000000000001" customHeight="1">
      <c r="A2014" s="213"/>
      <c r="B2014" s="137"/>
      <c r="C2014" s="137"/>
      <c r="D2014" s="159"/>
      <c r="E2014" s="160"/>
      <c r="F2014" s="137" t="s">
        <v>455</v>
      </c>
      <c r="G2014" s="137" t="s">
        <v>878</v>
      </c>
      <c r="H2014" s="138" t="s">
        <v>435</v>
      </c>
      <c r="I2014" s="138"/>
      <c r="J2014" s="138"/>
      <c r="K2014" s="146"/>
      <c r="L2014" s="146"/>
    </row>
    <row r="2015" spans="1:12" s="141" customFormat="1" ht="20.100000000000001" customHeight="1">
      <c r="A2015" s="213"/>
      <c r="B2015" s="137"/>
      <c r="C2015" s="137"/>
      <c r="D2015" s="159"/>
      <c r="E2015" s="160"/>
      <c r="F2015" s="137"/>
      <c r="G2015" s="137"/>
      <c r="H2015" s="138"/>
      <c r="I2015" s="138"/>
      <c r="J2015" s="138"/>
      <c r="K2015" s="146"/>
      <c r="L2015" s="146"/>
    </row>
    <row r="2016" spans="1:12" s="141" customFormat="1" ht="20.100000000000001" customHeight="1">
      <c r="A2016" s="213"/>
      <c r="B2016" s="137">
        <v>209</v>
      </c>
      <c r="C2016" s="137"/>
      <c r="D2016" s="159" t="s">
        <v>224</v>
      </c>
      <c r="E2016" s="160">
        <v>0.33300000000000002</v>
      </c>
      <c r="F2016" s="137" t="s">
        <v>433</v>
      </c>
      <c r="G2016" s="137" t="s">
        <v>447</v>
      </c>
      <c r="H2016" s="138" t="s">
        <v>435</v>
      </c>
      <c r="I2016" s="138"/>
      <c r="J2016" s="138"/>
      <c r="K2016" s="146"/>
      <c r="L2016" s="146"/>
    </row>
    <row r="2017" spans="1:12" s="141" customFormat="1" ht="20.100000000000001" customHeight="1">
      <c r="A2017" s="213"/>
      <c r="B2017" s="137"/>
      <c r="C2017" s="137"/>
      <c r="D2017" s="159"/>
      <c r="E2017" s="160"/>
      <c r="F2017" s="137" t="s">
        <v>447</v>
      </c>
      <c r="G2017" s="137" t="s">
        <v>879</v>
      </c>
      <c r="H2017" s="138" t="s">
        <v>435</v>
      </c>
      <c r="I2017" s="138"/>
      <c r="J2017" s="138"/>
      <c r="K2017" s="146"/>
      <c r="L2017" s="146"/>
    </row>
    <row r="2018" spans="1:12" s="141" customFormat="1" ht="20.100000000000001" customHeight="1">
      <c r="A2018" s="213"/>
      <c r="B2018" s="137"/>
      <c r="C2018" s="137"/>
      <c r="D2018" s="159"/>
      <c r="E2018" s="160"/>
      <c r="F2018" s="137"/>
      <c r="G2018" s="137"/>
      <c r="H2018" s="138"/>
      <c r="I2018" s="138"/>
      <c r="J2018" s="138"/>
      <c r="K2018" s="146"/>
      <c r="L2018" s="146"/>
    </row>
    <row r="2019" spans="1:12" s="141" customFormat="1" ht="20.100000000000001" customHeight="1">
      <c r="A2019" s="213"/>
      <c r="B2019" s="137">
        <v>210</v>
      </c>
      <c r="C2019" s="137"/>
      <c r="D2019" s="159" t="s">
        <v>225</v>
      </c>
      <c r="E2019" s="160">
        <v>4.4809999999999999</v>
      </c>
      <c r="F2019" s="137" t="s">
        <v>433</v>
      </c>
      <c r="G2019" s="137" t="s">
        <v>447</v>
      </c>
      <c r="H2019" s="138" t="s">
        <v>435</v>
      </c>
      <c r="I2019" s="138"/>
      <c r="J2019" s="138"/>
      <c r="K2019" s="146"/>
      <c r="L2019" s="146"/>
    </row>
    <row r="2020" spans="1:12" s="141" customFormat="1" ht="20.100000000000001" customHeight="1">
      <c r="A2020" s="213"/>
      <c r="B2020" s="137"/>
      <c r="C2020" s="137"/>
      <c r="D2020" s="159"/>
      <c r="E2020" s="160"/>
      <c r="F2020" s="137" t="s">
        <v>447</v>
      </c>
      <c r="G2020" s="137" t="s">
        <v>451</v>
      </c>
      <c r="H2020" s="138" t="s">
        <v>435</v>
      </c>
      <c r="I2020" s="138"/>
      <c r="J2020" s="138"/>
      <c r="K2020" s="146"/>
      <c r="L2020" s="146"/>
    </row>
    <row r="2021" spans="1:12" s="141" customFormat="1" ht="20.100000000000001" customHeight="1">
      <c r="A2021" s="213"/>
      <c r="B2021" s="137"/>
      <c r="C2021" s="137"/>
      <c r="D2021" s="159"/>
      <c r="E2021" s="160"/>
      <c r="F2021" s="137" t="s">
        <v>451</v>
      </c>
      <c r="G2021" s="137" t="s">
        <v>454</v>
      </c>
      <c r="H2021" s="138" t="s">
        <v>435</v>
      </c>
      <c r="I2021" s="138"/>
      <c r="J2021" s="138"/>
      <c r="K2021" s="146"/>
      <c r="L2021" s="146"/>
    </row>
    <row r="2022" spans="1:12" s="141" customFormat="1" ht="20.100000000000001" customHeight="1">
      <c r="A2022" s="213"/>
      <c r="B2022" s="137"/>
      <c r="C2022" s="137"/>
      <c r="D2022" s="159"/>
      <c r="E2022" s="160"/>
      <c r="F2022" s="137" t="s">
        <v>454</v>
      </c>
      <c r="G2022" s="137" t="s">
        <v>455</v>
      </c>
      <c r="H2022" s="138" t="s">
        <v>435</v>
      </c>
      <c r="I2022" s="138"/>
      <c r="J2022" s="138"/>
      <c r="K2022" s="146"/>
      <c r="L2022" s="146"/>
    </row>
    <row r="2023" spans="1:12" s="141" customFormat="1" ht="20.100000000000001" customHeight="1">
      <c r="A2023" s="213"/>
      <c r="B2023" s="137"/>
      <c r="C2023" s="137"/>
      <c r="D2023" s="159"/>
      <c r="E2023" s="160"/>
      <c r="F2023" s="137" t="s">
        <v>455</v>
      </c>
      <c r="G2023" s="137" t="s">
        <v>456</v>
      </c>
      <c r="H2023" s="138" t="s">
        <v>435</v>
      </c>
      <c r="I2023" s="138"/>
      <c r="J2023" s="138"/>
      <c r="K2023" s="146"/>
      <c r="L2023" s="146"/>
    </row>
    <row r="2024" spans="1:12" s="141" customFormat="1" ht="20.100000000000001" customHeight="1">
      <c r="A2024" s="213"/>
      <c r="B2024" s="137"/>
      <c r="C2024" s="137"/>
      <c r="D2024" s="159"/>
      <c r="E2024" s="160"/>
      <c r="F2024" s="137" t="s">
        <v>456</v>
      </c>
      <c r="G2024" s="137" t="s">
        <v>457</v>
      </c>
      <c r="H2024" s="138" t="s">
        <v>435</v>
      </c>
      <c r="I2024" s="138"/>
      <c r="J2024" s="138"/>
      <c r="K2024" s="146"/>
      <c r="L2024" s="146"/>
    </row>
    <row r="2025" spans="1:12" s="141" customFormat="1" ht="20.100000000000001" customHeight="1">
      <c r="A2025" s="213"/>
      <c r="B2025" s="137"/>
      <c r="C2025" s="137"/>
      <c r="D2025" s="159"/>
      <c r="E2025" s="160"/>
      <c r="F2025" s="137" t="s">
        <v>457</v>
      </c>
      <c r="G2025" s="137" t="s">
        <v>460</v>
      </c>
      <c r="H2025" s="138" t="s">
        <v>435</v>
      </c>
      <c r="I2025" s="138"/>
      <c r="J2025" s="138"/>
      <c r="K2025" s="146"/>
      <c r="L2025" s="146"/>
    </row>
    <row r="2026" spans="1:12" s="141" customFormat="1" ht="20.100000000000001" customHeight="1">
      <c r="A2026" s="213"/>
      <c r="B2026" s="137"/>
      <c r="C2026" s="137"/>
      <c r="D2026" s="159"/>
      <c r="E2026" s="160"/>
      <c r="F2026" s="137" t="s">
        <v>460</v>
      </c>
      <c r="G2026" s="137" t="s">
        <v>463</v>
      </c>
      <c r="H2026" s="138" t="s">
        <v>435</v>
      </c>
      <c r="I2026" s="138"/>
      <c r="J2026" s="138"/>
      <c r="K2026" s="146"/>
      <c r="L2026" s="146"/>
    </row>
    <row r="2027" spans="1:12" s="141" customFormat="1" ht="20.100000000000001" customHeight="1">
      <c r="A2027" s="213"/>
      <c r="B2027" s="137"/>
      <c r="C2027" s="137"/>
      <c r="D2027" s="159"/>
      <c r="E2027" s="160"/>
      <c r="F2027" s="137" t="s">
        <v>463</v>
      </c>
      <c r="G2027" s="137" t="s">
        <v>464</v>
      </c>
      <c r="H2027" s="138" t="s">
        <v>435</v>
      </c>
      <c r="I2027" s="138"/>
      <c r="J2027" s="138"/>
      <c r="K2027" s="146"/>
      <c r="L2027" s="146"/>
    </row>
    <row r="2028" spans="1:12" s="141" customFormat="1" ht="20.100000000000001" customHeight="1">
      <c r="A2028" s="213"/>
      <c r="B2028" s="137"/>
      <c r="C2028" s="137"/>
      <c r="D2028" s="159"/>
      <c r="E2028" s="160"/>
      <c r="F2028" s="137" t="s">
        <v>464</v>
      </c>
      <c r="G2028" s="137" t="s">
        <v>465</v>
      </c>
      <c r="H2028" s="138" t="s">
        <v>435</v>
      </c>
      <c r="I2028" s="138"/>
      <c r="J2028" s="138"/>
      <c r="K2028" s="146"/>
      <c r="L2028" s="146"/>
    </row>
    <row r="2029" spans="1:12" s="141" customFormat="1" ht="20.100000000000001" customHeight="1">
      <c r="A2029" s="213"/>
      <c r="B2029" s="137"/>
      <c r="C2029" s="137"/>
      <c r="D2029" s="159"/>
      <c r="E2029" s="160"/>
      <c r="F2029" s="137" t="s">
        <v>465</v>
      </c>
      <c r="G2029" s="137" t="s">
        <v>466</v>
      </c>
      <c r="H2029" s="138" t="s">
        <v>435</v>
      </c>
      <c r="I2029" s="138"/>
      <c r="J2029" s="138"/>
      <c r="K2029" s="146"/>
      <c r="L2029" s="146"/>
    </row>
    <row r="2030" spans="1:12" s="141" customFormat="1" ht="20.100000000000001" customHeight="1">
      <c r="A2030" s="213"/>
      <c r="B2030" s="137"/>
      <c r="C2030" s="137"/>
      <c r="D2030" s="159"/>
      <c r="E2030" s="160"/>
      <c r="F2030" s="137" t="s">
        <v>466</v>
      </c>
      <c r="G2030" s="137" t="s">
        <v>467</v>
      </c>
      <c r="H2030" s="138" t="s">
        <v>435</v>
      </c>
      <c r="I2030" s="138"/>
      <c r="J2030" s="138"/>
      <c r="K2030" s="146"/>
      <c r="L2030" s="146"/>
    </row>
    <row r="2031" spans="1:12" s="141" customFormat="1" ht="20.100000000000001" customHeight="1">
      <c r="A2031" s="213"/>
      <c r="B2031" s="137"/>
      <c r="C2031" s="137"/>
      <c r="D2031" s="159"/>
      <c r="E2031" s="160"/>
      <c r="F2031" s="137" t="s">
        <v>467</v>
      </c>
      <c r="G2031" s="137" t="s">
        <v>468</v>
      </c>
      <c r="H2031" s="138" t="s">
        <v>435</v>
      </c>
      <c r="I2031" s="138"/>
      <c r="J2031" s="138"/>
      <c r="K2031" s="146"/>
      <c r="L2031" s="146"/>
    </row>
    <row r="2032" spans="1:12" s="141" customFormat="1" ht="20.100000000000001" customHeight="1">
      <c r="A2032" s="213"/>
      <c r="B2032" s="137"/>
      <c r="C2032" s="137"/>
      <c r="D2032" s="159"/>
      <c r="E2032" s="160"/>
      <c r="F2032" s="137" t="s">
        <v>468</v>
      </c>
      <c r="G2032" s="137" t="s">
        <v>469</v>
      </c>
      <c r="H2032" s="138" t="s">
        <v>435</v>
      </c>
      <c r="I2032" s="138"/>
      <c r="J2032" s="138"/>
      <c r="K2032" s="146"/>
      <c r="L2032" s="146"/>
    </row>
    <row r="2033" spans="1:12" s="141" customFormat="1" ht="20.100000000000001" customHeight="1">
      <c r="A2033" s="213"/>
      <c r="B2033" s="137"/>
      <c r="C2033" s="137"/>
      <c r="D2033" s="159"/>
      <c r="E2033" s="160"/>
      <c r="F2033" s="137" t="s">
        <v>469</v>
      </c>
      <c r="G2033" s="137" t="s">
        <v>470</v>
      </c>
      <c r="H2033" s="138" t="s">
        <v>435</v>
      </c>
      <c r="I2033" s="138"/>
      <c r="J2033" s="138"/>
      <c r="K2033" s="146"/>
      <c r="L2033" s="146"/>
    </row>
    <row r="2034" spans="1:12" s="141" customFormat="1" ht="20.100000000000001" customHeight="1">
      <c r="A2034" s="213"/>
      <c r="B2034" s="137"/>
      <c r="C2034" s="137"/>
      <c r="D2034" s="159"/>
      <c r="E2034" s="160"/>
      <c r="F2034" s="137" t="s">
        <v>470</v>
      </c>
      <c r="G2034" s="137" t="s">
        <v>471</v>
      </c>
      <c r="H2034" s="138" t="s">
        <v>435</v>
      </c>
      <c r="I2034" s="138"/>
      <c r="J2034" s="138"/>
      <c r="K2034" s="146"/>
      <c r="L2034" s="146"/>
    </row>
    <row r="2035" spans="1:12" s="141" customFormat="1" ht="20.100000000000001" customHeight="1">
      <c r="A2035" s="213"/>
      <c r="B2035" s="137"/>
      <c r="C2035" s="137"/>
      <c r="D2035" s="159"/>
      <c r="E2035" s="160"/>
      <c r="F2035" s="137" t="s">
        <v>471</v>
      </c>
      <c r="G2035" s="137" t="s">
        <v>473</v>
      </c>
      <c r="H2035" s="138" t="s">
        <v>435</v>
      </c>
      <c r="I2035" s="138"/>
      <c r="J2035" s="138"/>
      <c r="K2035" s="146"/>
      <c r="L2035" s="146"/>
    </row>
    <row r="2036" spans="1:12" s="141" customFormat="1" ht="20.100000000000001" customHeight="1">
      <c r="A2036" s="213"/>
      <c r="B2036" s="137"/>
      <c r="C2036" s="137"/>
      <c r="D2036" s="159"/>
      <c r="E2036" s="160"/>
      <c r="F2036" s="137" t="s">
        <v>473</v>
      </c>
      <c r="G2036" s="137" t="s">
        <v>474</v>
      </c>
      <c r="H2036" s="138" t="s">
        <v>435</v>
      </c>
      <c r="I2036" s="138"/>
      <c r="J2036" s="138"/>
      <c r="K2036" s="146"/>
      <c r="L2036" s="146"/>
    </row>
    <row r="2037" spans="1:12" s="141" customFormat="1" ht="20.100000000000001" customHeight="1">
      <c r="A2037" s="213"/>
      <c r="B2037" s="137"/>
      <c r="C2037" s="137"/>
      <c r="D2037" s="159"/>
      <c r="E2037" s="160"/>
      <c r="F2037" s="137" t="s">
        <v>474</v>
      </c>
      <c r="G2037" s="137" t="s">
        <v>475</v>
      </c>
      <c r="H2037" s="138" t="s">
        <v>435</v>
      </c>
      <c r="I2037" s="138"/>
      <c r="J2037" s="138"/>
      <c r="K2037" s="146"/>
      <c r="L2037" s="146"/>
    </row>
    <row r="2038" spans="1:12" s="141" customFormat="1" ht="20.100000000000001" customHeight="1">
      <c r="A2038" s="213"/>
      <c r="B2038" s="137"/>
      <c r="C2038" s="137"/>
      <c r="D2038" s="159"/>
      <c r="E2038" s="160"/>
      <c r="F2038" s="137" t="s">
        <v>475</v>
      </c>
      <c r="G2038" s="137" t="s">
        <v>476</v>
      </c>
      <c r="H2038" s="138" t="s">
        <v>435</v>
      </c>
      <c r="I2038" s="138"/>
      <c r="J2038" s="138"/>
      <c r="K2038" s="146"/>
      <c r="L2038" s="146"/>
    </row>
    <row r="2039" spans="1:12" s="141" customFormat="1" ht="20.100000000000001" customHeight="1">
      <c r="A2039" s="213"/>
      <c r="B2039" s="137"/>
      <c r="C2039" s="137"/>
      <c r="D2039" s="159"/>
      <c r="E2039" s="160"/>
      <c r="F2039" s="137" t="s">
        <v>476</v>
      </c>
      <c r="G2039" s="137" t="s">
        <v>477</v>
      </c>
      <c r="H2039" s="138" t="s">
        <v>435</v>
      </c>
      <c r="I2039" s="138"/>
      <c r="J2039" s="138"/>
      <c r="K2039" s="146"/>
      <c r="L2039" s="146"/>
    </row>
    <row r="2040" spans="1:12" s="141" customFormat="1" ht="20.100000000000001" customHeight="1">
      <c r="A2040" s="213"/>
      <c r="B2040" s="137"/>
      <c r="C2040" s="137"/>
      <c r="D2040" s="159"/>
      <c r="E2040" s="160"/>
      <c r="F2040" s="137" t="s">
        <v>477</v>
      </c>
      <c r="G2040" s="137" t="s">
        <v>543</v>
      </c>
      <c r="H2040" s="138" t="s">
        <v>435</v>
      </c>
      <c r="I2040" s="138"/>
      <c r="J2040" s="138"/>
      <c r="K2040" s="146"/>
      <c r="L2040" s="146"/>
    </row>
    <row r="2041" spans="1:12" s="141" customFormat="1" ht="20.100000000000001" customHeight="1">
      <c r="A2041" s="213"/>
      <c r="B2041" s="137"/>
      <c r="C2041" s="137"/>
      <c r="D2041" s="159"/>
      <c r="E2041" s="160"/>
      <c r="F2041" s="137" t="s">
        <v>543</v>
      </c>
      <c r="G2041" s="137" t="s">
        <v>880</v>
      </c>
      <c r="H2041" s="138" t="s">
        <v>435</v>
      </c>
      <c r="I2041" s="138"/>
      <c r="J2041" s="138"/>
      <c r="K2041" s="146"/>
      <c r="L2041" s="146"/>
    </row>
    <row r="2042" spans="1:12" s="141" customFormat="1" ht="20.100000000000001" customHeight="1">
      <c r="A2042" s="213"/>
      <c r="B2042" s="137"/>
      <c r="C2042" s="137"/>
      <c r="D2042" s="159"/>
      <c r="E2042" s="160"/>
      <c r="F2042" s="137"/>
      <c r="G2042" s="137"/>
      <c r="H2042" s="138"/>
      <c r="I2042" s="138"/>
      <c r="J2042" s="138"/>
      <c r="K2042" s="146"/>
      <c r="L2042" s="146"/>
    </row>
    <row r="2043" spans="1:12" s="141" customFormat="1" ht="20.100000000000001" customHeight="1">
      <c r="A2043" s="213"/>
      <c r="B2043" s="137">
        <v>211</v>
      </c>
      <c r="C2043" s="137"/>
      <c r="D2043" s="159" t="s">
        <v>226</v>
      </c>
      <c r="E2043" s="160">
        <v>2.3490000000000002</v>
      </c>
      <c r="F2043" s="137" t="s">
        <v>433</v>
      </c>
      <c r="G2043" s="137" t="s">
        <v>447</v>
      </c>
      <c r="H2043" s="138" t="s">
        <v>435</v>
      </c>
      <c r="I2043" s="138"/>
      <c r="J2043" s="138"/>
      <c r="K2043" s="146"/>
      <c r="L2043" s="146"/>
    </row>
    <row r="2044" spans="1:12" s="141" customFormat="1" ht="20.100000000000001" customHeight="1">
      <c r="A2044" s="213"/>
      <c r="B2044" s="137"/>
      <c r="C2044" s="137"/>
      <c r="D2044" s="159"/>
      <c r="E2044" s="160"/>
      <c r="F2044" s="137" t="s">
        <v>447</v>
      </c>
      <c r="G2044" s="137" t="s">
        <v>451</v>
      </c>
      <c r="H2044" s="138" t="s">
        <v>435</v>
      </c>
      <c r="I2044" s="138"/>
      <c r="J2044" s="138"/>
      <c r="K2044" s="146"/>
      <c r="L2044" s="146"/>
    </row>
    <row r="2045" spans="1:12" s="141" customFormat="1" ht="20.100000000000001" customHeight="1">
      <c r="A2045" s="213"/>
      <c r="B2045" s="137"/>
      <c r="C2045" s="137"/>
      <c r="D2045" s="159"/>
      <c r="E2045" s="160"/>
      <c r="F2045" s="137" t="s">
        <v>451</v>
      </c>
      <c r="G2045" s="137" t="s">
        <v>454</v>
      </c>
      <c r="H2045" s="138" t="s">
        <v>435</v>
      </c>
      <c r="I2045" s="138"/>
      <c r="J2045" s="138"/>
      <c r="K2045" s="146"/>
      <c r="L2045" s="146"/>
    </row>
    <row r="2046" spans="1:12" s="141" customFormat="1" ht="20.100000000000001" customHeight="1">
      <c r="A2046" s="213"/>
      <c r="B2046" s="137"/>
      <c r="C2046" s="137"/>
      <c r="D2046" s="159"/>
      <c r="E2046" s="160"/>
      <c r="F2046" s="137" t="s">
        <v>454</v>
      </c>
      <c r="G2046" s="137" t="s">
        <v>455</v>
      </c>
      <c r="H2046" s="138" t="s">
        <v>435</v>
      </c>
      <c r="I2046" s="138"/>
      <c r="J2046" s="138"/>
      <c r="K2046" s="146"/>
      <c r="L2046" s="146"/>
    </row>
    <row r="2047" spans="1:12" s="141" customFormat="1" ht="20.100000000000001" customHeight="1">
      <c r="A2047" s="213"/>
      <c r="B2047" s="137"/>
      <c r="C2047" s="137"/>
      <c r="D2047" s="159"/>
      <c r="E2047" s="160"/>
      <c r="F2047" s="137" t="s">
        <v>455</v>
      </c>
      <c r="G2047" s="137" t="s">
        <v>456</v>
      </c>
      <c r="H2047" s="138" t="s">
        <v>435</v>
      </c>
      <c r="I2047" s="138"/>
      <c r="J2047" s="138"/>
      <c r="K2047" s="146"/>
      <c r="L2047" s="146"/>
    </row>
    <row r="2048" spans="1:12" s="141" customFormat="1" ht="20.100000000000001" customHeight="1">
      <c r="A2048" s="213"/>
      <c r="B2048" s="137"/>
      <c r="C2048" s="137"/>
      <c r="D2048" s="159"/>
      <c r="E2048" s="160"/>
      <c r="F2048" s="137" t="s">
        <v>456</v>
      </c>
      <c r="G2048" s="137" t="s">
        <v>457</v>
      </c>
      <c r="H2048" s="138" t="s">
        <v>435</v>
      </c>
      <c r="I2048" s="138"/>
      <c r="J2048" s="138"/>
      <c r="K2048" s="146"/>
      <c r="L2048" s="146"/>
    </row>
    <row r="2049" spans="1:12" s="141" customFormat="1" ht="20.100000000000001" customHeight="1">
      <c r="A2049" s="213"/>
      <c r="B2049" s="137"/>
      <c r="C2049" s="137"/>
      <c r="D2049" s="159"/>
      <c r="E2049" s="160"/>
      <c r="F2049" s="137" t="s">
        <v>457</v>
      </c>
      <c r="G2049" s="137" t="s">
        <v>460</v>
      </c>
      <c r="H2049" s="138" t="s">
        <v>435</v>
      </c>
      <c r="I2049" s="138"/>
      <c r="J2049" s="138"/>
      <c r="K2049" s="146"/>
      <c r="L2049" s="146"/>
    </row>
    <row r="2050" spans="1:12" s="141" customFormat="1" ht="20.100000000000001" customHeight="1">
      <c r="A2050" s="213"/>
      <c r="B2050" s="137"/>
      <c r="C2050" s="137"/>
      <c r="D2050" s="159"/>
      <c r="E2050" s="160"/>
      <c r="F2050" s="137" t="s">
        <v>460</v>
      </c>
      <c r="G2050" s="137" t="s">
        <v>463</v>
      </c>
      <c r="H2050" s="138" t="s">
        <v>435</v>
      </c>
      <c r="I2050" s="138"/>
      <c r="J2050" s="138"/>
      <c r="K2050" s="146"/>
      <c r="L2050" s="146"/>
    </row>
    <row r="2051" spans="1:12" s="141" customFormat="1" ht="20.100000000000001" customHeight="1">
      <c r="A2051" s="213"/>
      <c r="B2051" s="137"/>
      <c r="C2051" s="137"/>
      <c r="D2051" s="159"/>
      <c r="E2051" s="160"/>
      <c r="F2051" s="137" t="s">
        <v>463</v>
      </c>
      <c r="G2051" s="137" t="s">
        <v>464</v>
      </c>
      <c r="H2051" s="138" t="s">
        <v>435</v>
      </c>
      <c r="I2051" s="138"/>
      <c r="J2051" s="138"/>
      <c r="K2051" s="146"/>
      <c r="L2051" s="146"/>
    </row>
    <row r="2052" spans="1:12" s="141" customFormat="1" ht="20.100000000000001" customHeight="1">
      <c r="A2052" s="213"/>
      <c r="B2052" s="137"/>
      <c r="C2052" s="137"/>
      <c r="D2052" s="159"/>
      <c r="E2052" s="160"/>
      <c r="F2052" s="137" t="s">
        <v>464</v>
      </c>
      <c r="G2052" s="137" t="s">
        <v>465</v>
      </c>
      <c r="H2052" s="138" t="s">
        <v>435</v>
      </c>
      <c r="I2052" s="138"/>
      <c r="J2052" s="138"/>
      <c r="K2052" s="146"/>
      <c r="L2052" s="146"/>
    </row>
    <row r="2053" spans="1:12" s="141" customFormat="1" ht="20.100000000000001" customHeight="1">
      <c r="A2053" s="213"/>
      <c r="B2053" s="137"/>
      <c r="C2053" s="137"/>
      <c r="D2053" s="159"/>
      <c r="E2053" s="160"/>
      <c r="F2053" s="137" t="s">
        <v>465</v>
      </c>
      <c r="G2053" s="137" t="s">
        <v>466</v>
      </c>
      <c r="H2053" s="138" t="s">
        <v>435</v>
      </c>
      <c r="I2053" s="138"/>
      <c r="J2053" s="138"/>
      <c r="K2053" s="146"/>
      <c r="L2053" s="146"/>
    </row>
    <row r="2054" spans="1:12" s="141" customFormat="1" ht="20.100000000000001" customHeight="1">
      <c r="A2054" s="213"/>
      <c r="B2054" s="137"/>
      <c r="C2054" s="137"/>
      <c r="D2054" s="159"/>
      <c r="E2054" s="160"/>
      <c r="F2054" s="137" t="s">
        <v>466</v>
      </c>
      <c r="G2054" s="137" t="s">
        <v>881</v>
      </c>
      <c r="H2054" s="138" t="s">
        <v>435</v>
      </c>
      <c r="I2054" s="138"/>
      <c r="J2054" s="138"/>
      <c r="K2054" s="146"/>
      <c r="L2054" s="146"/>
    </row>
    <row r="2055" spans="1:12" s="141" customFormat="1" ht="20.100000000000001" customHeight="1">
      <c r="A2055" s="213"/>
      <c r="B2055" s="137"/>
      <c r="C2055" s="137"/>
      <c r="D2055" s="159"/>
      <c r="E2055" s="160"/>
      <c r="F2055" s="137"/>
      <c r="G2055" s="137"/>
      <c r="H2055" s="138"/>
      <c r="I2055" s="138"/>
      <c r="J2055" s="138"/>
      <c r="K2055" s="146"/>
      <c r="L2055" s="146"/>
    </row>
    <row r="2056" spans="1:12" s="141" customFormat="1" ht="20.100000000000001" customHeight="1">
      <c r="A2056" s="213"/>
      <c r="B2056" s="137">
        <v>212</v>
      </c>
      <c r="C2056" s="137"/>
      <c r="D2056" s="159" t="s">
        <v>227</v>
      </c>
      <c r="E2056" s="160">
        <v>1.4830000000000001</v>
      </c>
      <c r="F2056" s="137" t="s">
        <v>433</v>
      </c>
      <c r="G2056" s="137" t="s">
        <v>447</v>
      </c>
      <c r="H2056" s="138" t="s">
        <v>40</v>
      </c>
      <c r="I2056" s="138"/>
      <c r="J2056" s="138"/>
      <c r="K2056" s="146"/>
      <c r="L2056" s="146"/>
    </row>
    <row r="2057" spans="1:12" s="141" customFormat="1" ht="20.100000000000001" customHeight="1">
      <c r="A2057" s="213"/>
      <c r="B2057" s="137"/>
      <c r="C2057" s="137"/>
      <c r="D2057" s="159"/>
      <c r="E2057" s="160"/>
      <c r="F2057" s="137" t="s">
        <v>447</v>
      </c>
      <c r="G2057" s="137" t="s">
        <v>451</v>
      </c>
      <c r="H2057" s="138" t="s">
        <v>40</v>
      </c>
      <c r="I2057" s="138"/>
      <c r="J2057" s="138"/>
      <c r="K2057" s="146"/>
      <c r="L2057" s="146"/>
    </row>
    <row r="2058" spans="1:12" s="141" customFormat="1" ht="20.100000000000001" customHeight="1">
      <c r="A2058" s="213"/>
      <c r="B2058" s="137"/>
      <c r="C2058" s="137"/>
      <c r="D2058" s="159"/>
      <c r="E2058" s="160"/>
      <c r="F2058" s="137" t="s">
        <v>451</v>
      </c>
      <c r="G2058" s="137" t="s">
        <v>454</v>
      </c>
      <c r="H2058" s="138" t="s">
        <v>40</v>
      </c>
      <c r="I2058" s="138"/>
      <c r="J2058" s="138"/>
      <c r="K2058" s="146"/>
      <c r="L2058" s="146"/>
    </row>
    <row r="2059" spans="1:12" s="141" customFormat="1" ht="20.100000000000001" customHeight="1">
      <c r="A2059" s="213"/>
      <c r="B2059" s="137"/>
      <c r="C2059" s="137"/>
      <c r="D2059" s="159"/>
      <c r="E2059" s="160"/>
      <c r="F2059" s="137" t="s">
        <v>454</v>
      </c>
      <c r="G2059" s="137" t="s">
        <v>455</v>
      </c>
      <c r="H2059" s="138" t="s">
        <v>40</v>
      </c>
      <c r="I2059" s="138"/>
      <c r="J2059" s="138"/>
      <c r="K2059" s="146"/>
      <c r="L2059" s="146"/>
    </row>
    <row r="2060" spans="1:12" s="141" customFormat="1" ht="20.100000000000001" customHeight="1">
      <c r="A2060" s="213"/>
      <c r="B2060" s="137"/>
      <c r="C2060" s="137"/>
      <c r="D2060" s="159"/>
      <c r="E2060" s="160"/>
      <c r="F2060" s="137" t="s">
        <v>455</v>
      </c>
      <c r="G2060" s="137" t="s">
        <v>456</v>
      </c>
      <c r="H2060" s="138" t="s">
        <v>40</v>
      </c>
      <c r="I2060" s="138"/>
      <c r="J2060" s="138"/>
      <c r="K2060" s="146"/>
      <c r="L2060" s="146"/>
    </row>
    <row r="2061" spans="1:12" s="141" customFormat="1" ht="20.100000000000001" customHeight="1">
      <c r="A2061" s="213"/>
      <c r="B2061" s="137"/>
      <c r="C2061" s="137"/>
      <c r="D2061" s="159"/>
      <c r="E2061" s="160"/>
      <c r="F2061" s="137" t="s">
        <v>456</v>
      </c>
      <c r="G2061" s="137" t="s">
        <v>457</v>
      </c>
      <c r="H2061" s="138" t="s">
        <v>40</v>
      </c>
      <c r="I2061" s="138"/>
      <c r="J2061" s="138"/>
      <c r="K2061" s="146"/>
      <c r="L2061" s="146"/>
    </row>
    <row r="2062" spans="1:12" s="141" customFormat="1" ht="20.100000000000001" customHeight="1">
      <c r="A2062" s="213"/>
      <c r="B2062" s="137"/>
      <c r="C2062" s="137"/>
      <c r="D2062" s="159"/>
      <c r="E2062" s="160"/>
      <c r="F2062" s="137" t="s">
        <v>457</v>
      </c>
      <c r="G2062" s="137" t="s">
        <v>460</v>
      </c>
      <c r="H2062" s="138" t="s">
        <v>435</v>
      </c>
      <c r="I2062" s="138"/>
      <c r="J2062" s="138"/>
      <c r="K2062" s="146"/>
      <c r="L2062" s="146"/>
    </row>
    <row r="2063" spans="1:12" s="141" customFormat="1" ht="20.100000000000001" customHeight="1">
      <c r="A2063" s="213"/>
      <c r="B2063" s="137"/>
      <c r="C2063" s="137"/>
      <c r="D2063" s="159"/>
      <c r="E2063" s="160"/>
      <c r="F2063" s="137" t="s">
        <v>460</v>
      </c>
      <c r="G2063" s="137" t="s">
        <v>882</v>
      </c>
      <c r="H2063" s="138" t="s">
        <v>435</v>
      </c>
      <c r="I2063" s="138"/>
      <c r="J2063" s="138"/>
      <c r="K2063" s="146"/>
      <c r="L2063" s="146"/>
    </row>
    <row r="2064" spans="1:12" s="141" customFormat="1" ht="20.100000000000001" customHeight="1">
      <c r="A2064" s="213"/>
      <c r="B2064" s="137"/>
      <c r="C2064" s="137"/>
      <c r="D2064" s="159"/>
      <c r="E2064" s="160"/>
      <c r="F2064" s="137"/>
      <c r="G2064" s="137"/>
      <c r="H2064" s="138"/>
      <c r="I2064" s="138"/>
      <c r="J2064" s="138"/>
      <c r="K2064" s="146"/>
      <c r="L2064" s="146"/>
    </row>
    <row r="2065" spans="1:12" s="141" customFormat="1" ht="20.100000000000001" customHeight="1">
      <c r="A2065" s="213"/>
      <c r="B2065" s="137">
        <v>213</v>
      </c>
      <c r="C2065" s="137"/>
      <c r="D2065" s="159" t="s">
        <v>228</v>
      </c>
      <c r="E2065" s="160">
        <v>2.1219999999999999</v>
      </c>
      <c r="F2065" s="137" t="s">
        <v>433</v>
      </c>
      <c r="G2065" s="137" t="s">
        <v>447</v>
      </c>
      <c r="H2065" s="138" t="s">
        <v>435</v>
      </c>
      <c r="I2065" s="138"/>
      <c r="J2065" s="138"/>
      <c r="K2065" s="146"/>
      <c r="L2065" s="146"/>
    </row>
    <row r="2066" spans="1:12" s="141" customFormat="1" ht="20.100000000000001" customHeight="1">
      <c r="A2066" s="213"/>
      <c r="B2066" s="137"/>
      <c r="C2066" s="137"/>
      <c r="D2066" s="159"/>
      <c r="E2066" s="160"/>
      <c r="F2066" s="137" t="s">
        <v>447</v>
      </c>
      <c r="G2066" s="137" t="s">
        <v>451</v>
      </c>
      <c r="H2066" s="138" t="s">
        <v>435</v>
      </c>
      <c r="I2066" s="138"/>
      <c r="J2066" s="138"/>
      <c r="K2066" s="146"/>
      <c r="L2066" s="146"/>
    </row>
    <row r="2067" spans="1:12" s="141" customFormat="1" ht="20.100000000000001" customHeight="1">
      <c r="A2067" s="213"/>
      <c r="B2067" s="137"/>
      <c r="C2067" s="137"/>
      <c r="D2067" s="159"/>
      <c r="E2067" s="160"/>
      <c r="F2067" s="137" t="s">
        <v>451</v>
      </c>
      <c r="G2067" s="137" t="s">
        <v>454</v>
      </c>
      <c r="H2067" s="138" t="s">
        <v>435</v>
      </c>
      <c r="I2067" s="138"/>
      <c r="J2067" s="138"/>
      <c r="K2067" s="146"/>
      <c r="L2067" s="146"/>
    </row>
    <row r="2068" spans="1:12" s="141" customFormat="1" ht="20.100000000000001" customHeight="1">
      <c r="A2068" s="213"/>
      <c r="B2068" s="137"/>
      <c r="C2068" s="137"/>
      <c r="D2068" s="159"/>
      <c r="E2068" s="160"/>
      <c r="F2068" s="137" t="s">
        <v>454</v>
      </c>
      <c r="G2068" s="137" t="s">
        <v>455</v>
      </c>
      <c r="H2068" s="138" t="s">
        <v>435</v>
      </c>
      <c r="I2068" s="138"/>
      <c r="J2068" s="138"/>
      <c r="K2068" s="146"/>
      <c r="L2068" s="146"/>
    </row>
    <row r="2069" spans="1:12" s="141" customFormat="1" ht="20.100000000000001" customHeight="1">
      <c r="A2069" s="213"/>
      <c r="B2069" s="137"/>
      <c r="C2069" s="137"/>
      <c r="D2069" s="159"/>
      <c r="E2069" s="160"/>
      <c r="F2069" s="137" t="s">
        <v>455</v>
      </c>
      <c r="G2069" s="137" t="s">
        <v>456</v>
      </c>
      <c r="H2069" s="138" t="s">
        <v>435</v>
      </c>
      <c r="I2069" s="138"/>
      <c r="J2069" s="138"/>
      <c r="K2069" s="146"/>
      <c r="L2069" s="146"/>
    </row>
    <row r="2070" spans="1:12" s="141" customFormat="1" ht="20.100000000000001" customHeight="1">
      <c r="A2070" s="213"/>
      <c r="B2070" s="137"/>
      <c r="C2070" s="137"/>
      <c r="D2070" s="159"/>
      <c r="E2070" s="160"/>
      <c r="F2070" s="137" t="s">
        <v>456</v>
      </c>
      <c r="G2070" s="137" t="s">
        <v>457</v>
      </c>
      <c r="H2070" s="138" t="s">
        <v>435</v>
      </c>
      <c r="I2070" s="138"/>
      <c r="J2070" s="138"/>
      <c r="K2070" s="146"/>
      <c r="L2070" s="146"/>
    </row>
    <row r="2071" spans="1:12" s="141" customFormat="1" ht="20.100000000000001" customHeight="1">
      <c r="A2071" s="213"/>
      <c r="B2071" s="137"/>
      <c r="C2071" s="137"/>
      <c r="D2071" s="159"/>
      <c r="E2071" s="160"/>
      <c r="F2071" s="137" t="s">
        <v>457</v>
      </c>
      <c r="G2071" s="137" t="s">
        <v>460</v>
      </c>
      <c r="H2071" s="138" t="s">
        <v>435</v>
      </c>
      <c r="I2071" s="138"/>
      <c r="J2071" s="138"/>
      <c r="K2071" s="146"/>
      <c r="L2071" s="146"/>
    </row>
    <row r="2072" spans="1:12" s="141" customFormat="1" ht="20.100000000000001" customHeight="1">
      <c r="A2072" s="213"/>
      <c r="B2072" s="137"/>
      <c r="C2072" s="137"/>
      <c r="D2072" s="159"/>
      <c r="E2072" s="160"/>
      <c r="F2072" s="137" t="s">
        <v>460</v>
      </c>
      <c r="G2072" s="137" t="s">
        <v>463</v>
      </c>
      <c r="H2072" s="138" t="s">
        <v>435</v>
      </c>
      <c r="I2072" s="138"/>
      <c r="J2072" s="138"/>
      <c r="K2072" s="146"/>
      <c r="L2072" s="146"/>
    </row>
    <row r="2073" spans="1:12" s="141" customFormat="1" ht="20.100000000000001" customHeight="1">
      <c r="A2073" s="213"/>
      <c r="B2073" s="137"/>
      <c r="C2073" s="137"/>
      <c r="D2073" s="159"/>
      <c r="E2073" s="160"/>
      <c r="F2073" s="137" t="s">
        <v>463</v>
      </c>
      <c r="G2073" s="137" t="s">
        <v>464</v>
      </c>
      <c r="H2073" s="138" t="s">
        <v>435</v>
      </c>
      <c r="I2073" s="138"/>
      <c r="J2073" s="138"/>
      <c r="K2073" s="146"/>
      <c r="L2073" s="146"/>
    </row>
    <row r="2074" spans="1:12" s="141" customFormat="1" ht="20.100000000000001" customHeight="1">
      <c r="A2074" s="213"/>
      <c r="B2074" s="137"/>
      <c r="C2074" s="137"/>
      <c r="D2074" s="159"/>
      <c r="E2074" s="160"/>
      <c r="F2074" s="137" t="s">
        <v>464</v>
      </c>
      <c r="G2074" s="137" t="s">
        <v>465</v>
      </c>
      <c r="H2074" s="138" t="s">
        <v>435</v>
      </c>
      <c r="I2074" s="138"/>
      <c r="J2074" s="138"/>
      <c r="K2074" s="146"/>
      <c r="L2074" s="146"/>
    </row>
    <row r="2075" spans="1:12" s="141" customFormat="1" ht="20.100000000000001" customHeight="1">
      <c r="A2075" s="213"/>
      <c r="B2075" s="137"/>
      <c r="C2075" s="137"/>
      <c r="D2075" s="159"/>
      <c r="E2075" s="160"/>
      <c r="F2075" s="137" t="s">
        <v>465</v>
      </c>
      <c r="G2075" s="137" t="s">
        <v>883</v>
      </c>
      <c r="H2075" s="138" t="s">
        <v>435</v>
      </c>
      <c r="I2075" s="138"/>
      <c r="J2075" s="138"/>
      <c r="K2075" s="146"/>
      <c r="L2075" s="146"/>
    </row>
    <row r="2076" spans="1:12" s="141" customFormat="1" ht="20.100000000000001" customHeight="1">
      <c r="A2076" s="213"/>
      <c r="B2076" s="137"/>
      <c r="C2076" s="137"/>
      <c r="D2076" s="159"/>
      <c r="E2076" s="160"/>
      <c r="F2076" s="137"/>
      <c r="G2076" s="137"/>
      <c r="H2076" s="138"/>
      <c r="I2076" s="138"/>
      <c r="J2076" s="138"/>
      <c r="K2076" s="146"/>
      <c r="L2076" s="146"/>
    </row>
    <row r="2077" spans="1:12" s="141" customFormat="1" ht="20.100000000000001" customHeight="1">
      <c r="A2077" s="213"/>
      <c r="B2077" s="137">
        <v>214</v>
      </c>
      <c r="C2077" s="137"/>
      <c r="D2077" s="159" t="s">
        <v>229</v>
      </c>
      <c r="E2077" s="160">
        <v>3.028</v>
      </c>
      <c r="F2077" s="137" t="s">
        <v>433</v>
      </c>
      <c r="G2077" s="137" t="s">
        <v>447</v>
      </c>
      <c r="H2077" s="138" t="s">
        <v>435</v>
      </c>
      <c r="I2077" s="138"/>
      <c r="J2077" s="138"/>
      <c r="K2077" s="146"/>
      <c r="L2077" s="146"/>
    </row>
    <row r="2078" spans="1:12" s="141" customFormat="1" ht="20.100000000000001" customHeight="1">
      <c r="A2078" s="213"/>
      <c r="B2078" s="137"/>
      <c r="C2078" s="137"/>
      <c r="D2078" s="159"/>
      <c r="E2078" s="160"/>
      <c r="F2078" s="137" t="s">
        <v>447</v>
      </c>
      <c r="G2078" s="137" t="s">
        <v>451</v>
      </c>
      <c r="H2078" s="138" t="s">
        <v>435</v>
      </c>
      <c r="I2078" s="138"/>
      <c r="J2078" s="138"/>
      <c r="K2078" s="146"/>
      <c r="L2078" s="146"/>
    </row>
    <row r="2079" spans="1:12" s="141" customFormat="1" ht="20.100000000000001" customHeight="1">
      <c r="A2079" s="213"/>
      <c r="B2079" s="137"/>
      <c r="C2079" s="137"/>
      <c r="D2079" s="159"/>
      <c r="E2079" s="160"/>
      <c r="F2079" s="137" t="s">
        <v>451</v>
      </c>
      <c r="G2079" s="137" t="s">
        <v>454</v>
      </c>
      <c r="H2079" s="138" t="s">
        <v>435</v>
      </c>
      <c r="I2079" s="138"/>
      <c r="J2079" s="138"/>
      <c r="K2079" s="146"/>
      <c r="L2079" s="146"/>
    </row>
    <row r="2080" spans="1:12" s="141" customFormat="1" ht="20.100000000000001" customHeight="1">
      <c r="A2080" s="213"/>
      <c r="B2080" s="137"/>
      <c r="C2080" s="137"/>
      <c r="D2080" s="159"/>
      <c r="E2080" s="160"/>
      <c r="F2080" s="137" t="s">
        <v>454</v>
      </c>
      <c r="G2080" s="137" t="s">
        <v>455</v>
      </c>
      <c r="H2080" s="138" t="s">
        <v>435</v>
      </c>
      <c r="I2080" s="138"/>
      <c r="J2080" s="138"/>
      <c r="K2080" s="146"/>
      <c r="L2080" s="146"/>
    </row>
    <row r="2081" spans="1:12" s="141" customFormat="1" ht="20.100000000000001" customHeight="1">
      <c r="A2081" s="213"/>
      <c r="B2081" s="137"/>
      <c r="C2081" s="137"/>
      <c r="D2081" s="159"/>
      <c r="E2081" s="160"/>
      <c r="F2081" s="137" t="s">
        <v>455</v>
      </c>
      <c r="G2081" s="137" t="s">
        <v>456</v>
      </c>
      <c r="H2081" s="138" t="s">
        <v>435</v>
      </c>
      <c r="I2081" s="138"/>
      <c r="J2081" s="138"/>
      <c r="K2081" s="146"/>
      <c r="L2081" s="146"/>
    </row>
    <row r="2082" spans="1:12" s="141" customFormat="1" ht="20.100000000000001" customHeight="1">
      <c r="A2082" s="213"/>
      <c r="B2082" s="137"/>
      <c r="C2082" s="137"/>
      <c r="D2082" s="159"/>
      <c r="E2082" s="160"/>
      <c r="F2082" s="137" t="s">
        <v>456</v>
      </c>
      <c r="G2082" s="137" t="s">
        <v>457</v>
      </c>
      <c r="H2082" s="138" t="s">
        <v>435</v>
      </c>
      <c r="I2082" s="138"/>
      <c r="J2082" s="138"/>
      <c r="K2082" s="146"/>
      <c r="L2082" s="146"/>
    </row>
    <row r="2083" spans="1:12" s="141" customFormat="1" ht="20.100000000000001" customHeight="1">
      <c r="A2083" s="213"/>
      <c r="B2083" s="137"/>
      <c r="C2083" s="137"/>
      <c r="D2083" s="159"/>
      <c r="E2083" s="160"/>
      <c r="F2083" s="137" t="s">
        <v>457</v>
      </c>
      <c r="G2083" s="137" t="s">
        <v>460</v>
      </c>
      <c r="H2083" s="138" t="s">
        <v>435</v>
      </c>
      <c r="I2083" s="138"/>
      <c r="J2083" s="138"/>
      <c r="K2083" s="146"/>
      <c r="L2083" s="146"/>
    </row>
    <row r="2084" spans="1:12" s="141" customFormat="1" ht="20.100000000000001" customHeight="1">
      <c r="A2084" s="213"/>
      <c r="B2084" s="137"/>
      <c r="C2084" s="137"/>
      <c r="D2084" s="159"/>
      <c r="E2084" s="160"/>
      <c r="F2084" s="137" t="s">
        <v>460</v>
      </c>
      <c r="G2084" s="137" t="s">
        <v>463</v>
      </c>
      <c r="H2084" s="138" t="s">
        <v>435</v>
      </c>
      <c r="I2084" s="138"/>
      <c r="J2084" s="138"/>
      <c r="K2084" s="146"/>
      <c r="L2084" s="146"/>
    </row>
    <row r="2085" spans="1:12" s="141" customFormat="1" ht="20.100000000000001" customHeight="1">
      <c r="A2085" s="213"/>
      <c r="B2085" s="137"/>
      <c r="C2085" s="137"/>
      <c r="D2085" s="159"/>
      <c r="E2085" s="160"/>
      <c r="F2085" s="137" t="s">
        <v>463</v>
      </c>
      <c r="G2085" s="137" t="s">
        <v>464</v>
      </c>
      <c r="H2085" s="138" t="s">
        <v>435</v>
      </c>
      <c r="I2085" s="138"/>
      <c r="J2085" s="138"/>
      <c r="K2085" s="146"/>
      <c r="L2085" s="146"/>
    </row>
    <row r="2086" spans="1:12" s="141" customFormat="1" ht="20.100000000000001" customHeight="1">
      <c r="A2086" s="213"/>
      <c r="B2086" s="137"/>
      <c r="C2086" s="137"/>
      <c r="D2086" s="159"/>
      <c r="E2086" s="160"/>
      <c r="F2086" s="137" t="s">
        <v>464</v>
      </c>
      <c r="G2086" s="137" t="s">
        <v>465</v>
      </c>
      <c r="H2086" s="138" t="s">
        <v>435</v>
      </c>
      <c r="I2086" s="138"/>
      <c r="J2086" s="138"/>
      <c r="K2086" s="146"/>
      <c r="L2086" s="146"/>
    </row>
    <row r="2087" spans="1:12" s="141" customFormat="1" ht="20.100000000000001" customHeight="1">
      <c r="A2087" s="213"/>
      <c r="B2087" s="137"/>
      <c r="C2087" s="137"/>
      <c r="D2087" s="159"/>
      <c r="E2087" s="160"/>
      <c r="F2087" s="137" t="s">
        <v>465</v>
      </c>
      <c r="G2087" s="137" t="s">
        <v>466</v>
      </c>
      <c r="H2087" s="138" t="s">
        <v>435</v>
      </c>
      <c r="I2087" s="138"/>
      <c r="J2087" s="138"/>
      <c r="K2087" s="146"/>
      <c r="L2087" s="146"/>
    </row>
    <row r="2088" spans="1:12" s="141" customFormat="1" ht="20.100000000000001" customHeight="1">
      <c r="A2088" s="213"/>
      <c r="B2088" s="137"/>
      <c r="C2088" s="137"/>
      <c r="D2088" s="159"/>
      <c r="E2088" s="160"/>
      <c r="F2088" s="137" t="s">
        <v>466</v>
      </c>
      <c r="G2088" s="137" t="s">
        <v>467</v>
      </c>
      <c r="H2088" s="138" t="s">
        <v>435</v>
      </c>
      <c r="I2088" s="138"/>
      <c r="J2088" s="138"/>
      <c r="K2088" s="146"/>
      <c r="L2088" s="146"/>
    </row>
    <row r="2089" spans="1:12" s="141" customFormat="1" ht="20.100000000000001" customHeight="1">
      <c r="A2089" s="213"/>
      <c r="B2089" s="137"/>
      <c r="C2089" s="137"/>
      <c r="D2089" s="159"/>
      <c r="E2089" s="160"/>
      <c r="F2089" s="137" t="s">
        <v>467</v>
      </c>
      <c r="G2089" s="137" t="s">
        <v>468</v>
      </c>
      <c r="H2089" s="138" t="s">
        <v>435</v>
      </c>
      <c r="I2089" s="138"/>
      <c r="J2089" s="138"/>
      <c r="K2089" s="146"/>
      <c r="L2089" s="146"/>
    </row>
    <row r="2090" spans="1:12" s="141" customFormat="1" ht="20.100000000000001" customHeight="1">
      <c r="A2090" s="213"/>
      <c r="B2090" s="137"/>
      <c r="C2090" s="137"/>
      <c r="D2090" s="159"/>
      <c r="E2090" s="160"/>
      <c r="F2090" s="137" t="s">
        <v>468</v>
      </c>
      <c r="G2090" s="137" t="s">
        <v>469</v>
      </c>
      <c r="H2090" s="138" t="s">
        <v>435</v>
      </c>
      <c r="I2090" s="138"/>
      <c r="J2090" s="138"/>
      <c r="K2090" s="146"/>
      <c r="L2090" s="146"/>
    </row>
    <row r="2091" spans="1:12" s="141" customFormat="1" ht="20.100000000000001" customHeight="1">
      <c r="A2091" s="213"/>
      <c r="B2091" s="137"/>
      <c r="C2091" s="137"/>
      <c r="D2091" s="159"/>
      <c r="E2091" s="160"/>
      <c r="F2091" s="137" t="s">
        <v>469</v>
      </c>
      <c r="G2091" s="137" t="s">
        <v>470</v>
      </c>
      <c r="H2091" s="138" t="s">
        <v>435</v>
      </c>
      <c r="I2091" s="138"/>
      <c r="J2091" s="138"/>
      <c r="K2091" s="146"/>
      <c r="L2091" s="146"/>
    </row>
    <row r="2092" spans="1:12" s="141" customFormat="1" ht="20.100000000000001" customHeight="1">
      <c r="A2092" s="213"/>
      <c r="B2092" s="137"/>
      <c r="C2092" s="137"/>
      <c r="D2092" s="159"/>
      <c r="E2092" s="160"/>
      <c r="F2092" s="137" t="s">
        <v>470</v>
      </c>
      <c r="G2092" s="137" t="s">
        <v>884</v>
      </c>
      <c r="H2092" s="138" t="s">
        <v>435</v>
      </c>
      <c r="I2092" s="138"/>
      <c r="J2092" s="138"/>
      <c r="K2092" s="146"/>
      <c r="L2092" s="146"/>
    </row>
    <row r="2093" spans="1:12" s="141" customFormat="1" ht="20.100000000000001" customHeight="1">
      <c r="A2093" s="213"/>
      <c r="B2093" s="137"/>
      <c r="C2093" s="137"/>
      <c r="D2093" s="159"/>
      <c r="E2093" s="160"/>
      <c r="F2093" s="137"/>
      <c r="G2093" s="137"/>
      <c r="H2093" s="138"/>
      <c r="I2093" s="138"/>
      <c r="J2093" s="138"/>
      <c r="K2093" s="146"/>
      <c r="L2093" s="146"/>
    </row>
    <row r="2094" spans="1:12" s="141" customFormat="1" ht="20.100000000000001" customHeight="1">
      <c r="A2094" s="213"/>
      <c r="B2094" s="137">
        <v>215</v>
      </c>
      <c r="C2094" s="137"/>
      <c r="D2094" s="159" t="s">
        <v>230</v>
      </c>
      <c r="E2094" s="160">
        <v>1.9370000000000001</v>
      </c>
      <c r="F2094" s="137" t="s">
        <v>433</v>
      </c>
      <c r="G2094" s="137" t="s">
        <v>447</v>
      </c>
      <c r="H2094" s="138" t="s">
        <v>435</v>
      </c>
      <c r="I2094" s="138"/>
      <c r="J2094" s="138"/>
      <c r="K2094" s="146"/>
      <c r="L2094" s="146"/>
    </row>
    <row r="2095" spans="1:12" s="141" customFormat="1" ht="20.100000000000001" customHeight="1">
      <c r="A2095" s="213"/>
      <c r="B2095" s="137"/>
      <c r="C2095" s="137"/>
      <c r="D2095" s="159"/>
      <c r="E2095" s="160"/>
      <c r="F2095" s="137" t="s">
        <v>447</v>
      </c>
      <c r="G2095" s="137" t="s">
        <v>451</v>
      </c>
      <c r="H2095" s="138" t="s">
        <v>435</v>
      </c>
      <c r="I2095" s="138"/>
      <c r="J2095" s="138"/>
      <c r="K2095" s="146"/>
      <c r="L2095" s="146"/>
    </row>
    <row r="2096" spans="1:12" s="141" customFormat="1" ht="20.100000000000001" customHeight="1">
      <c r="A2096" s="213"/>
      <c r="B2096" s="137"/>
      <c r="C2096" s="137"/>
      <c r="D2096" s="159"/>
      <c r="E2096" s="160"/>
      <c r="F2096" s="137" t="s">
        <v>451</v>
      </c>
      <c r="G2096" s="137" t="s">
        <v>454</v>
      </c>
      <c r="H2096" s="138" t="s">
        <v>435</v>
      </c>
      <c r="I2096" s="138"/>
      <c r="J2096" s="138"/>
      <c r="K2096" s="146"/>
      <c r="L2096" s="146"/>
    </row>
    <row r="2097" spans="1:12" s="141" customFormat="1" ht="20.100000000000001" customHeight="1">
      <c r="A2097" s="213"/>
      <c r="B2097" s="137"/>
      <c r="C2097" s="137"/>
      <c r="D2097" s="159"/>
      <c r="E2097" s="160"/>
      <c r="F2097" s="137" t="s">
        <v>454</v>
      </c>
      <c r="G2097" s="137" t="s">
        <v>455</v>
      </c>
      <c r="H2097" s="138" t="s">
        <v>435</v>
      </c>
      <c r="I2097" s="138"/>
      <c r="J2097" s="138"/>
      <c r="K2097" s="146"/>
      <c r="L2097" s="146"/>
    </row>
    <row r="2098" spans="1:12" s="141" customFormat="1" ht="20.100000000000001" customHeight="1">
      <c r="A2098" s="213"/>
      <c r="B2098" s="137"/>
      <c r="C2098" s="137"/>
      <c r="D2098" s="159"/>
      <c r="E2098" s="160"/>
      <c r="F2098" s="137" t="s">
        <v>455</v>
      </c>
      <c r="G2098" s="137" t="s">
        <v>456</v>
      </c>
      <c r="H2098" s="138" t="s">
        <v>435</v>
      </c>
      <c r="I2098" s="138"/>
      <c r="J2098" s="138"/>
      <c r="K2098" s="146"/>
      <c r="L2098" s="146"/>
    </row>
    <row r="2099" spans="1:12" s="141" customFormat="1" ht="20.100000000000001" customHeight="1">
      <c r="A2099" s="213"/>
      <c r="B2099" s="137"/>
      <c r="C2099" s="137"/>
      <c r="D2099" s="159"/>
      <c r="E2099" s="160"/>
      <c r="F2099" s="137" t="s">
        <v>456</v>
      </c>
      <c r="G2099" s="137" t="s">
        <v>457</v>
      </c>
      <c r="H2099" s="138" t="s">
        <v>435</v>
      </c>
      <c r="I2099" s="138"/>
      <c r="J2099" s="138"/>
      <c r="K2099" s="146"/>
      <c r="L2099" s="146"/>
    </row>
    <row r="2100" spans="1:12" s="141" customFormat="1" ht="20.100000000000001" customHeight="1">
      <c r="A2100" s="213"/>
      <c r="B2100" s="137"/>
      <c r="C2100" s="137"/>
      <c r="D2100" s="159"/>
      <c r="E2100" s="160"/>
      <c r="F2100" s="137" t="s">
        <v>457</v>
      </c>
      <c r="G2100" s="137" t="s">
        <v>460</v>
      </c>
      <c r="H2100" s="138" t="s">
        <v>435</v>
      </c>
      <c r="I2100" s="138"/>
      <c r="J2100" s="138"/>
      <c r="K2100" s="146"/>
      <c r="L2100" s="146"/>
    </row>
    <row r="2101" spans="1:12" s="141" customFormat="1" ht="20.100000000000001" customHeight="1">
      <c r="A2101" s="213"/>
      <c r="B2101" s="137"/>
      <c r="C2101" s="137"/>
      <c r="D2101" s="159"/>
      <c r="E2101" s="160"/>
      <c r="F2101" s="137" t="s">
        <v>460</v>
      </c>
      <c r="G2101" s="137" t="s">
        <v>463</v>
      </c>
      <c r="H2101" s="138" t="s">
        <v>435</v>
      </c>
      <c r="I2101" s="138"/>
      <c r="J2101" s="138"/>
      <c r="K2101" s="146"/>
      <c r="L2101" s="146"/>
    </row>
    <row r="2102" spans="1:12" s="141" customFormat="1" ht="20.100000000000001" customHeight="1">
      <c r="A2102" s="213"/>
      <c r="B2102" s="137"/>
      <c r="C2102" s="137"/>
      <c r="D2102" s="159"/>
      <c r="E2102" s="160"/>
      <c r="F2102" s="137" t="s">
        <v>463</v>
      </c>
      <c r="G2102" s="137" t="s">
        <v>464</v>
      </c>
      <c r="H2102" s="138" t="s">
        <v>435</v>
      </c>
      <c r="I2102" s="138"/>
      <c r="J2102" s="138"/>
      <c r="K2102" s="146"/>
      <c r="L2102" s="146"/>
    </row>
    <row r="2103" spans="1:12" s="141" customFormat="1" ht="20.100000000000001" customHeight="1">
      <c r="A2103" s="213"/>
      <c r="B2103" s="137"/>
      <c r="C2103" s="137"/>
      <c r="D2103" s="159"/>
      <c r="E2103" s="160"/>
      <c r="F2103" s="137" t="s">
        <v>464</v>
      </c>
      <c r="G2103" s="137" t="s">
        <v>885</v>
      </c>
      <c r="H2103" s="138" t="s">
        <v>435</v>
      </c>
      <c r="I2103" s="138"/>
      <c r="J2103" s="138"/>
      <c r="K2103" s="146"/>
      <c r="L2103" s="146"/>
    </row>
    <row r="2104" spans="1:12" s="141" customFormat="1" ht="20.100000000000001" customHeight="1">
      <c r="A2104" s="213"/>
      <c r="B2104" s="137"/>
      <c r="C2104" s="137"/>
      <c r="D2104" s="159"/>
      <c r="E2104" s="160"/>
      <c r="F2104" s="137"/>
      <c r="G2104" s="137"/>
      <c r="H2104" s="138"/>
      <c r="I2104" s="138"/>
      <c r="J2104" s="138"/>
      <c r="K2104" s="146"/>
      <c r="L2104" s="146"/>
    </row>
    <row r="2105" spans="1:12" s="141" customFormat="1" ht="20.100000000000001" customHeight="1">
      <c r="A2105" s="213"/>
      <c r="B2105" s="147">
        <v>216</v>
      </c>
      <c r="C2105" s="147"/>
      <c r="D2105" s="167" t="s">
        <v>231</v>
      </c>
      <c r="E2105" s="168">
        <v>2.2440000000000002</v>
      </c>
      <c r="F2105" s="147" t="s">
        <v>433</v>
      </c>
      <c r="G2105" s="147" t="s">
        <v>447</v>
      </c>
      <c r="H2105" s="148" t="s">
        <v>435</v>
      </c>
      <c r="I2105" s="148"/>
      <c r="J2105" s="148"/>
      <c r="K2105" s="146"/>
      <c r="L2105" s="146"/>
    </row>
    <row r="2106" spans="1:12" s="141" customFormat="1" ht="20.100000000000001" customHeight="1">
      <c r="A2106" s="213"/>
      <c r="B2106" s="147"/>
      <c r="C2106" s="147"/>
      <c r="D2106" s="167"/>
      <c r="E2106" s="168"/>
      <c r="F2106" s="147" t="s">
        <v>447</v>
      </c>
      <c r="G2106" s="147" t="s">
        <v>451</v>
      </c>
      <c r="H2106" s="148" t="s">
        <v>435</v>
      </c>
      <c r="I2106" s="148"/>
      <c r="J2106" s="148"/>
      <c r="K2106" s="146"/>
      <c r="L2106" s="146"/>
    </row>
    <row r="2107" spans="1:12" s="141" customFormat="1" ht="20.100000000000001" customHeight="1">
      <c r="A2107" s="213"/>
      <c r="B2107" s="147"/>
      <c r="C2107" s="147"/>
      <c r="D2107" s="167"/>
      <c r="E2107" s="168"/>
      <c r="F2107" s="147" t="s">
        <v>451</v>
      </c>
      <c r="G2107" s="147" t="s">
        <v>454</v>
      </c>
      <c r="H2107" s="148" t="s">
        <v>435</v>
      </c>
      <c r="I2107" s="148"/>
      <c r="J2107" s="148"/>
      <c r="K2107" s="146"/>
      <c r="L2107" s="146"/>
    </row>
    <row r="2108" spans="1:12" s="141" customFormat="1" ht="20.100000000000001" customHeight="1">
      <c r="A2108" s="213"/>
      <c r="B2108" s="147"/>
      <c r="C2108" s="147"/>
      <c r="D2108" s="167"/>
      <c r="E2108" s="168"/>
      <c r="F2108" s="147" t="s">
        <v>454</v>
      </c>
      <c r="G2108" s="147" t="s">
        <v>455</v>
      </c>
      <c r="H2108" s="148" t="s">
        <v>435</v>
      </c>
      <c r="I2108" s="148"/>
      <c r="J2108" s="148"/>
      <c r="K2108" s="146"/>
      <c r="L2108" s="146"/>
    </row>
    <row r="2109" spans="1:12" s="141" customFormat="1" ht="20.100000000000001" customHeight="1">
      <c r="A2109" s="213"/>
      <c r="B2109" s="147"/>
      <c r="C2109" s="147"/>
      <c r="D2109" s="167"/>
      <c r="E2109" s="168"/>
      <c r="F2109" s="147" t="s">
        <v>455</v>
      </c>
      <c r="G2109" s="147" t="s">
        <v>456</v>
      </c>
      <c r="H2109" s="148" t="s">
        <v>435</v>
      </c>
      <c r="I2109" s="148"/>
      <c r="J2109" s="148"/>
      <c r="K2109" s="146"/>
      <c r="L2109" s="146"/>
    </row>
    <row r="2110" spans="1:12" s="141" customFormat="1" ht="20.100000000000001" customHeight="1">
      <c r="A2110" s="213"/>
      <c r="B2110" s="147"/>
      <c r="C2110" s="147"/>
      <c r="D2110" s="167"/>
      <c r="E2110" s="168"/>
      <c r="F2110" s="147" t="s">
        <v>456</v>
      </c>
      <c r="G2110" s="147" t="s">
        <v>457</v>
      </c>
      <c r="H2110" s="148" t="s">
        <v>435</v>
      </c>
      <c r="I2110" s="148"/>
      <c r="J2110" s="148"/>
      <c r="K2110" s="146"/>
      <c r="L2110" s="146"/>
    </row>
    <row r="2111" spans="1:12" s="141" customFormat="1" ht="20.100000000000001" customHeight="1">
      <c r="A2111" s="213"/>
      <c r="B2111" s="147"/>
      <c r="C2111" s="147"/>
      <c r="D2111" s="167"/>
      <c r="E2111" s="168"/>
      <c r="F2111" s="147" t="s">
        <v>457</v>
      </c>
      <c r="G2111" s="147" t="s">
        <v>460</v>
      </c>
      <c r="H2111" s="148" t="s">
        <v>435</v>
      </c>
      <c r="I2111" s="148"/>
      <c r="J2111" s="148"/>
      <c r="K2111" s="146"/>
      <c r="L2111" s="146"/>
    </row>
    <row r="2112" spans="1:12" s="141" customFormat="1" ht="20.100000000000001" customHeight="1">
      <c r="A2112" s="213"/>
      <c r="B2112" s="147"/>
      <c r="C2112" s="147"/>
      <c r="D2112" s="167"/>
      <c r="E2112" s="168"/>
      <c r="F2112" s="147" t="s">
        <v>460</v>
      </c>
      <c r="G2112" s="147" t="s">
        <v>463</v>
      </c>
      <c r="H2112" s="148" t="s">
        <v>435</v>
      </c>
      <c r="I2112" s="148"/>
      <c r="J2112" s="148"/>
      <c r="K2112" s="146"/>
      <c r="L2112" s="146"/>
    </row>
    <row r="2113" spans="1:12" s="141" customFormat="1" ht="20.100000000000001" customHeight="1">
      <c r="A2113" s="213"/>
      <c r="B2113" s="147"/>
      <c r="C2113" s="147"/>
      <c r="D2113" s="167"/>
      <c r="E2113" s="168"/>
      <c r="F2113" s="147" t="s">
        <v>463</v>
      </c>
      <c r="G2113" s="147" t="s">
        <v>464</v>
      </c>
      <c r="H2113" s="148" t="s">
        <v>435</v>
      </c>
      <c r="I2113" s="148"/>
      <c r="J2113" s="148"/>
      <c r="K2113" s="146"/>
      <c r="L2113" s="146"/>
    </row>
    <row r="2114" spans="1:12" s="141" customFormat="1" ht="20.100000000000001" customHeight="1">
      <c r="A2114" s="213"/>
      <c r="B2114" s="147"/>
      <c r="C2114" s="147"/>
      <c r="D2114" s="167"/>
      <c r="E2114" s="168"/>
      <c r="F2114" s="147" t="s">
        <v>464</v>
      </c>
      <c r="G2114" s="147" t="s">
        <v>465</v>
      </c>
      <c r="H2114" s="148" t="s">
        <v>435</v>
      </c>
      <c r="I2114" s="148"/>
      <c r="J2114" s="148"/>
      <c r="K2114" s="146"/>
      <c r="L2114" s="146"/>
    </row>
    <row r="2115" spans="1:12" s="141" customFormat="1" ht="20.100000000000001" customHeight="1">
      <c r="A2115" s="213"/>
      <c r="B2115" s="147"/>
      <c r="C2115" s="147"/>
      <c r="D2115" s="167"/>
      <c r="E2115" s="168"/>
      <c r="F2115" s="147" t="s">
        <v>465</v>
      </c>
      <c r="G2115" s="147" t="s">
        <v>466</v>
      </c>
      <c r="H2115" s="148" t="s">
        <v>435</v>
      </c>
      <c r="I2115" s="148"/>
      <c r="J2115" s="148"/>
      <c r="K2115" s="146"/>
      <c r="L2115" s="146"/>
    </row>
    <row r="2116" spans="1:12" s="141" customFormat="1" ht="20.100000000000001" customHeight="1">
      <c r="A2116" s="213"/>
      <c r="B2116" s="147"/>
      <c r="C2116" s="147"/>
      <c r="D2116" s="167"/>
      <c r="E2116" s="168"/>
      <c r="F2116" s="147" t="s">
        <v>466</v>
      </c>
      <c r="G2116" s="147" t="s">
        <v>886</v>
      </c>
      <c r="H2116" s="148" t="s">
        <v>435</v>
      </c>
      <c r="I2116" s="148"/>
      <c r="J2116" s="148"/>
      <c r="K2116" s="146"/>
      <c r="L2116" s="146"/>
    </row>
    <row r="2117" spans="1:12" s="141" customFormat="1" ht="20.100000000000001" customHeight="1">
      <c r="A2117" s="213"/>
      <c r="B2117" s="137"/>
      <c r="C2117" s="137"/>
      <c r="D2117" s="159"/>
      <c r="E2117" s="160"/>
      <c r="F2117" s="137"/>
      <c r="G2117" s="137"/>
      <c r="H2117" s="138"/>
      <c r="I2117" s="138"/>
      <c r="J2117" s="138"/>
      <c r="K2117" s="146"/>
      <c r="L2117" s="146"/>
    </row>
    <row r="2118" spans="1:12" s="141" customFormat="1" ht="20.100000000000001" customHeight="1">
      <c r="A2118" s="213"/>
      <c r="B2118" s="137">
        <v>217</v>
      </c>
      <c r="C2118" s="137"/>
      <c r="D2118" s="159" t="s">
        <v>232</v>
      </c>
      <c r="E2118" s="160">
        <v>2.23</v>
      </c>
      <c r="F2118" s="137" t="s">
        <v>433</v>
      </c>
      <c r="G2118" s="137" t="s">
        <v>447</v>
      </c>
      <c r="H2118" s="138" t="s">
        <v>435</v>
      </c>
      <c r="I2118" s="138"/>
      <c r="J2118" s="138"/>
      <c r="K2118" s="146"/>
      <c r="L2118" s="146"/>
    </row>
    <row r="2119" spans="1:12" s="141" customFormat="1" ht="20.100000000000001" customHeight="1">
      <c r="A2119" s="213"/>
      <c r="B2119" s="137"/>
      <c r="C2119" s="137"/>
      <c r="D2119" s="159"/>
      <c r="E2119" s="160"/>
      <c r="F2119" s="137" t="s">
        <v>447</v>
      </c>
      <c r="G2119" s="137" t="s">
        <v>451</v>
      </c>
      <c r="H2119" s="138" t="s">
        <v>435</v>
      </c>
      <c r="I2119" s="138"/>
      <c r="J2119" s="138"/>
      <c r="K2119" s="146"/>
      <c r="L2119" s="146"/>
    </row>
    <row r="2120" spans="1:12" s="141" customFormat="1" ht="20.100000000000001" customHeight="1">
      <c r="A2120" s="213"/>
      <c r="B2120" s="137"/>
      <c r="C2120" s="137"/>
      <c r="D2120" s="159"/>
      <c r="E2120" s="160"/>
      <c r="F2120" s="137" t="s">
        <v>451</v>
      </c>
      <c r="G2120" s="137" t="s">
        <v>454</v>
      </c>
      <c r="H2120" s="138" t="s">
        <v>435</v>
      </c>
      <c r="I2120" s="138"/>
      <c r="J2120" s="138"/>
      <c r="K2120" s="146"/>
      <c r="L2120" s="146"/>
    </row>
    <row r="2121" spans="1:12" s="141" customFormat="1" ht="20.100000000000001" customHeight="1">
      <c r="A2121" s="213"/>
      <c r="B2121" s="137"/>
      <c r="C2121" s="137"/>
      <c r="D2121" s="159"/>
      <c r="E2121" s="160"/>
      <c r="F2121" s="137" t="s">
        <v>454</v>
      </c>
      <c r="G2121" s="137" t="s">
        <v>455</v>
      </c>
      <c r="H2121" s="138" t="s">
        <v>435</v>
      </c>
      <c r="I2121" s="138"/>
      <c r="J2121" s="138"/>
      <c r="K2121" s="146"/>
      <c r="L2121" s="146"/>
    </row>
    <row r="2122" spans="1:12" s="141" customFormat="1" ht="20.100000000000001" customHeight="1">
      <c r="A2122" s="213"/>
      <c r="B2122" s="137"/>
      <c r="C2122" s="137"/>
      <c r="D2122" s="159"/>
      <c r="E2122" s="160"/>
      <c r="F2122" s="137" t="s">
        <v>455</v>
      </c>
      <c r="G2122" s="137" t="s">
        <v>456</v>
      </c>
      <c r="H2122" s="138" t="s">
        <v>435</v>
      </c>
      <c r="I2122" s="138"/>
      <c r="J2122" s="138"/>
      <c r="K2122" s="146"/>
      <c r="L2122" s="146"/>
    </row>
    <row r="2123" spans="1:12" s="141" customFormat="1" ht="20.100000000000001" customHeight="1">
      <c r="A2123" s="213"/>
      <c r="B2123" s="137"/>
      <c r="C2123" s="137"/>
      <c r="D2123" s="159"/>
      <c r="E2123" s="160"/>
      <c r="F2123" s="137" t="s">
        <v>456</v>
      </c>
      <c r="G2123" s="137" t="s">
        <v>457</v>
      </c>
      <c r="H2123" s="138" t="s">
        <v>435</v>
      </c>
      <c r="I2123" s="138"/>
      <c r="J2123" s="138"/>
      <c r="K2123" s="146"/>
      <c r="L2123" s="146"/>
    </row>
    <row r="2124" spans="1:12" s="141" customFormat="1" ht="20.100000000000001" customHeight="1">
      <c r="A2124" s="213"/>
      <c r="B2124" s="137"/>
      <c r="C2124" s="137"/>
      <c r="D2124" s="159"/>
      <c r="E2124" s="160"/>
      <c r="F2124" s="137" t="s">
        <v>457</v>
      </c>
      <c r="G2124" s="137" t="s">
        <v>460</v>
      </c>
      <c r="H2124" s="138" t="s">
        <v>435</v>
      </c>
      <c r="I2124" s="138"/>
      <c r="J2124" s="138"/>
      <c r="K2124" s="146"/>
      <c r="L2124" s="146"/>
    </row>
    <row r="2125" spans="1:12" s="141" customFormat="1" ht="20.100000000000001" customHeight="1">
      <c r="A2125" s="213"/>
      <c r="B2125" s="137"/>
      <c r="C2125" s="137"/>
      <c r="D2125" s="159"/>
      <c r="E2125" s="160"/>
      <c r="F2125" s="137" t="s">
        <v>460</v>
      </c>
      <c r="G2125" s="137" t="s">
        <v>463</v>
      </c>
      <c r="H2125" s="138" t="s">
        <v>435</v>
      </c>
      <c r="I2125" s="138"/>
      <c r="J2125" s="138"/>
      <c r="K2125" s="146"/>
      <c r="L2125" s="146"/>
    </row>
    <row r="2126" spans="1:12" s="141" customFormat="1" ht="20.100000000000001" customHeight="1">
      <c r="A2126" s="213"/>
      <c r="B2126" s="137"/>
      <c r="C2126" s="137"/>
      <c r="D2126" s="159"/>
      <c r="E2126" s="160"/>
      <c r="F2126" s="137" t="s">
        <v>463</v>
      </c>
      <c r="G2126" s="137" t="s">
        <v>464</v>
      </c>
      <c r="H2126" s="138" t="s">
        <v>435</v>
      </c>
      <c r="I2126" s="138"/>
      <c r="J2126" s="138"/>
      <c r="K2126" s="146"/>
      <c r="L2126" s="146"/>
    </row>
    <row r="2127" spans="1:12" s="141" customFormat="1" ht="20.100000000000001" customHeight="1">
      <c r="A2127" s="213"/>
      <c r="B2127" s="137"/>
      <c r="C2127" s="137"/>
      <c r="D2127" s="159"/>
      <c r="E2127" s="160"/>
      <c r="F2127" s="137" t="s">
        <v>464</v>
      </c>
      <c r="G2127" s="137" t="s">
        <v>465</v>
      </c>
      <c r="H2127" s="138" t="s">
        <v>435</v>
      </c>
      <c r="I2127" s="138"/>
      <c r="J2127" s="138"/>
      <c r="K2127" s="146"/>
      <c r="L2127" s="146"/>
    </row>
    <row r="2128" spans="1:12" s="141" customFormat="1" ht="20.100000000000001" customHeight="1">
      <c r="A2128" s="213"/>
      <c r="B2128" s="137"/>
      <c r="C2128" s="137"/>
      <c r="D2128" s="159"/>
      <c r="E2128" s="160"/>
      <c r="F2128" s="137" t="s">
        <v>465</v>
      </c>
      <c r="G2128" s="137" t="s">
        <v>466</v>
      </c>
      <c r="H2128" s="138" t="s">
        <v>435</v>
      </c>
      <c r="I2128" s="138"/>
      <c r="J2128" s="138"/>
      <c r="K2128" s="146"/>
      <c r="L2128" s="146"/>
    </row>
    <row r="2129" spans="1:12" s="141" customFormat="1" ht="20.100000000000001" customHeight="1">
      <c r="A2129" s="213"/>
      <c r="B2129" s="137"/>
      <c r="C2129" s="137"/>
      <c r="D2129" s="159"/>
      <c r="E2129" s="160"/>
      <c r="F2129" s="137" t="s">
        <v>466</v>
      </c>
      <c r="G2129" s="137" t="s">
        <v>568</v>
      </c>
      <c r="H2129" s="138" t="s">
        <v>435</v>
      </c>
      <c r="I2129" s="138"/>
      <c r="J2129" s="138"/>
      <c r="K2129" s="146"/>
      <c r="L2129" s="146"/>
    </row>
    <row r="2130" spans="1:12" s="141" customFormat="1" ht="20.100000000000001" customHeight="1">
      <c r="A2130" s="213"/>
      <c r="B2130" s="137"/>
      <c r="C2130" s="137"/>
      <c r="D2130" s="159"/>
      <c r="E2130" s="160"/>
      <c r="F2130" s="137"/>
      <c r="G2130" s="137"/>
      <c r="H2130" s="138"/>
      <c r="I2130" s="138"/>
      <c r="J2130" s="138"/>
      <c r="K2130" s="146"/>
      <c r="L2130" s="146"/>
    </row>
    <row r="2131" spans="1:12" s="141" customFormat="1" ht="20.100000000000001" customHeight="1">
      <c r="A2131" s="213"/>
      <c r="B2131" s="137">
        <v>218</v>
      </c>
      <c r="C2131" s="137"/>
      <c r="D2131" s="159" t="s">
        <v>233</v>
      </c>
      <c r="E2131" s="160">
        <v>1.5</v>
      </c>
      <c r="F2131" s="137" t="s">
        <v>433</v>
      </c>
      <c r="G2131" s="137" t="s">
        <v>447</v>
      </c>
      <c r="H2131" s="138" t="s">
        <v>435</v>
      </c>
      <c r="I2131" s="138"/>
      <c r="J2131" s="138"/>
      <c r="K2131" s="146"/>
      <c r="L2131" s="146"/>
    </row>
    <row r="2132" spans="1:12" s="141" customFormat="1" ht="20.100000000000001" customHeight="1">
      <c r="A2132" s="213"/>
      <c r="B2132" s="137"/>
      <c r="C2132" s="137"/>
      <c r="D2132" s="159"/>
      <c r="E2132" s="160"/>
      <c r="F2132" s="137" t="s">
        <v>447</v>
      </c>
      <c r="G2132" s="137" t="s">
        <v>451</v>
      </c>
      <c r="H2132" s="138" t="s">
        <v>435</v>
      </c>
      <c r="I2132" s="138"/>
      <c r="J2132" s="138"/>
      <c r="K2132" s="146"/>
      <c r="L2132" s="146"/>
    </row>
    <row r="2133" spans="1:12" s="141" customFormat="1" ht="20.100000000000001" customHeight="1">
      <c r="A2133" s="213"/>
      <c r="B2133" s="137"/>
      <c r="C2133" s="137"/>
      <c r="D2133" s="159"/>
      <c r="E2133" s="160"/>
      <c r="F2133" s="137" t="s">
        <v>451</v>
      </c>
      <c r="G2133" s="137" t="s">
        <v>454</v>
      </c>
      <c r="H2133" s="138" t="s">
        <v>435</v>
      </c>
      <c r="I2133" s="138"/>
      <c r="J2133" s="138"/>
      <c r="K2133" s="146"/>
      <c r="L2133" s="146"/>
    </row>
    <row r="2134" spans="1:12" s="141" customFormat="1" ht="20.100000000000001" customHeight="1">
      <c r="A2134" s="213"/>
      <c r="B2134" s="137"/>
      <c r="C2134" s="137"/>
      <c r="D2134" s="159"/>
      <c r="E2134" s="160"/>
      <c r="F2134" s="137" t="s">
        <v>454</v>
      </c>
      <c r="G2134" s="137" t="s">
        <v>455</v>
      </c>
      <c r="H2134" s="138" t="s">
        <v>435</v>
      </c>
      <c r="I2134" s="138"/>
      <c r="J2134" s="138"/>
      <c r="K2134" s="146"/>
      <c r="L2134" s="146"/>
    </row>
    <row r="2135" spans="1:12" s="141" customFormat="1" ht="20.100000000000001" customHeight="1">
      <c r="A2135" s="213"/>
      <c r="B2135" s="137"/>
      <c r="C2135" s="137"/>
      <c r="D2135" s="159"/>
      <c r="E2135" s="160"/>
      <c r="F2135" s="137" t="s">
        <v>455</v>
      </c>
      <c r="G2135" s="137" t="s">
        <v>456</v>
      </c>
      <c r="H2135" s="138" t="s">
        <v>435</v>
      </c>
      <c r="I2135" s="138"/>
      <c r="J2135" s="138"/>
      <c r="K2135" s="146"/>
      <c r="L2135" s="146"/>
    </row>
    <row r="2136" spans="1:12" s="141" customFormat="1" ht="20.100000000000001" customHeight="1">
      <c r="A2136" s="213"/>
      <c r="B2136" s="137"/>
      <c r="C2136" s="137"/>
      <c r="D2136" s="159"/>
      <c r="E2136" s="160"/>
      <c r="F2136" s="137" t="s">
        <v>456</v>
      </c>
      <c r="G2136" s="137" t="s">
        <v>457</v>
      </c>
      <c r="H2136" s="138" t="s">
        <v>435</v>
      </c>
      <c r="I2136" s="138"/>
      <c r="J2136" s="138"/>
      <c r="K2136" s="146"/>
      <c r="L2136" s="146"/>
    </row>
    <row r="2137" spans="1:12" s="141" customFormat="1" ht="20.100000000000001" customHeight="1">
      <c r="A2137" s="213"/>
      <c r="B2137" s="137"/>
      <c r="C2137" s="137"/>
      <c r="D2137" s="159"/>
      <c r="E2137" s="160"/>
      <c r="F2137" s="137" t="s">
        <v>457</v>
      </c>
      <c r="G2137" s="137" t="s">
        <v>460</v>
      </c>
      <c r="H2137" s="138" t="s">
        <v>435</v>
      </c>
      <c r="I2137" s="138"/>
      <c r="J2137" s="138"/>
      <c r="K2137" s="146"/>
      <c r="L2137" s="146"/>
    </row>
    <row r="2138" spans="1:12" s="141" customFormat="1" ht="20.100000000000001" customHeight="1">
      <c r="A2138" s="213"/>
      <c r="B2138" s="137"/>
      <c r="C2138" s="137"/>
      <c r="D2138" s="159"/>
      <c r="E2138" s="160"/>
      <c r="F2138" s="137" t="s">
        <v>460</v>
      </c>
      <c r="G2138" s="137" t="s">
        <v>887</v>
      </c>
      <c r="H2138" s="138" t="s">
        <v>435</v>
      </c>
      <c r="I2138" s="138"/>
      <c r="J2138" s="138"/>
      <c r="K2138" s="146"/>
      <c r="L2138" s="146"/>
    </row>
    <row r="2139" spans="1:12" s="141" customFormat="1" ht="20.100000000000001" customHeight="1">
      <c r="A2139" s="213"/>
      <c r="B2139" s="137"/>
      <c r="C2139" s="137"/>
      <c r="D2139" s="159"/>
      <c r="E2139" s="160"/>
      <c r="F2139" s="137"/>
      <c r="G2139" s="137"/>
      <c r="H2139" s="138"/>
      <c r="I2139" s="138"/>
      <c r="J2139" s="138"/>
      <c r="K2139" s="146"/>
      <c r="L2139" s="146"/>
    </row>
    <row r="2140" spans="1:12" s="141" customFormat="1" ht="20.100000000000001" customHeight="1">
      <c r="A2140" s="213"/>
      <c r="B2140" s="137">
        <v>219</v>
      </c>
      <c r="C2140" s="137"/>
      <c r="D2140" s="159" t="s">
        <v>234</v>
      </c>
      <c r="E2140" s="160">
        <v>1.7649999999999999</v>
      </c>
      <c r="F2140" s="137" t="s">
        <v>433</v>
      </c>
      <c r="G2140" s="137" t="s">
        <v>447</v>
      </c>
      <c r="H2140" s="138" t="s">
        <v>435</v>
      </c>
      <c r="I2140" s="138"/>
      <c r="J2140" s="138"/>
      <c r="K2140" s="146"/>
      <c r="L2140" s="146"/>
    </row>
    <row r="2141" spans="1:12" s="141" customFormat="1" ht="20.100000000000001" customHeight="1">
      <c r="A2141" s="213"/>
      <c r="B2141" s="137"/>
      <c r="C2141" s="137"/>
      <c r="D2141" s="159"/>
      <c r="E2141" s="160"/>
      <c r="F2141" s="137" t="s">
        <v>447</v>
      </c>
      <c r="G2141" s="137" t="s">
        <v>451</v>
      </c>
      <c r="H2141" s="138" t="s">
        <v>435</v>
      </c>
      <c r="I2141" s="138"/>
      <c r="J2141" s="138"/>
      <c r="K2141" s="146"/>
      <c r="L2141" s="146"/>
    </row>
    <row r="2142" spans="1:12" s="141" customFormat="1" ht="20.100000000000001" customHeight="1">
      <c r="A2142" s="213"/>
      <c r="B2142" s="137"/>
      <c r="C2142" s="137"/>
      <c r="D2142" s="159"/>
      <c r="E2142" s="160"/>
      <c r="F2142" s="137" t="s">
        <v>451</v>
      </c>
      <c r="G2142" s="137" t="s">
        <v>454</v>
      </c>
      <c r="H2142" s="138" t="s">
        <v>435</v>
      </c>
      <c r="I2142" s="138"/>
      <c r="J2142" s="138"/>
      <c r="K2142" s="146"/>
      <c r="L2142" s="146"/>
    </row>
    <row r="2143" spans="1:12" s="141" customFormat="1" ht="20.100000000000001" customHeight="1">
      <c r="A2143" s="213"/>
      <c r="B2143" s="137"/>
      <c r="C2143" s="137"/>
      <c r="D2143" s="159"/>
      <c r="E2143" s="160"/>
      <c r="F2143" s="137" t="s">
        <v>454</v>
      </c>
      <c r="G2143" s="137" t="s">
        <v>455</v>
      </c>
      <c r="H2143" s="138" t="s">
        <v>435</v>
      </c>
      <c r="I2143" s="138"/>
      <c r="J2143" s="138"/>
      <c r="K2143" s="146"/>
      <c r="L2143" s="146"/>
    </row>
    <row r="2144" spans="1:12" s="141" customFormat="1" ht="20.100000000000001" customHeight="1">
      <c r="A2144" s="213"/>
      <c r="B2144" s="137"/>
      <c r="C2144" s="137"/>
      <c r="D2144" s="159"/>
      <c r="E2144" s="160"/>
      <c r="F2144" s="137" t="s">
        <v>455</v>
      </c>
      <c r="G2144" s="137" t="s">
        <v>456</v>
      </c>
      <c r="H2144" s="138" t="s">
        <v>435</v>
      </c>
      <c r="I2144" s="138"/>
      <c r="J2144" s="138"/>
      <c r="K2144" s="146"/>
      <c r="L2144" s="146"/>
    </row>
    <row r="2145" spans="1:12" s="141" customFormat="1" ht="20.100000000000001" customHeight="1">
      <c r="A2145" s="213"/>
      <c r="B2145" s="137"/>
      <c r="C2145" s="137"/>
      <c r="D2145" s="159"/>
      <c r="E2145" s="160"/>
      <c r="F2145" s="137" t="s">
        <v>456</v>
      </c>
      <c r="G2145" s="137" t="s">
        <v>457</v>
      </c>
      <c r="H2145" s="138" t="s">
        <v>435</v>
      </c>
      <c r="I2145" s="138"/>
      <c r="J2145" s="138"/>
      <c r="K2145" s="146"/>
      <c r="L2145" s="146"/>
    </row>
    <row r="2146" spans="1:12" s="141" customFormat="1" ht="20.100000000000001" customHeight="1">
      <c r="A2146" s="213"/>
      <c r="B2146" s="137"/>
      <c r="C2146" s="137"/>
      <c r="D2146" s="159"/>
      <c r="E2146" s="160"/>
      <c r="F2146" s="137" t="s">
        <v>457</v>
      </c>
      <c r="G2146" s="137" t="s">
        <v>460</v>
      </c>
      <c r="H2146" s="138" t="s">
        <v>435</v>
      </c>
      <c r="I2146" s="138"/>
      <c r="J2146" s="138"/>
      <c r="K2146" s="146"/>
      <c r="L2146" s="146"/>
    </row>
    <row r="2147" spans="1:12" s="141" customFormat="1" ht="20.100000000000001" customHeight="1">
      <c r="A2147" s="213"/>
      <c r="B2147" s="137"/>
      <c r="C2147" s="137"/>
      <c r="D2147" s="159"/>
      <c r="E2147" s="160"/>
      <c r="F2147" s="137" t="s">
        <v>460</v>
      </c>
      <c r="G2147" s="137" t="s">
        <v>463</v>
      </c>
      <c r="H2147" s="138" t="s">
        <v>435</v>
      </c>
      <c r="I2147" s="138"/>
      <c r="J2147" s="138"/>
      <c r="K2147" s="146"/>
      <c r="L2147" s="146"/>
    </row>
    <row r="2148" spans="1:12" s="141" customFormat="1" ht="20.100000000000001" customHeight="1">
      <c r="A2148" s="213"/>
      <c r="B2148" s="137"/>
      <c r="C2148" s="137"/>
      <c r="D2148" s="159"/>
      <c r="E2148" s="160"/>
      <c r="F2148" s="137" t="s">
        <v>463</v>
      </c>
      <c r="G2148" s="137" t="s">
        <v>888</v>
      </c>
      <c r="H2148" s="138" t="s">
        <v>435</v>
      </c>
      <c r="I2148" s="138"/>
      <c r="J2148" s="138"/>
      <c r="K2148" s="146"/>
      <c r="L2148" s="146"/>
    </row>
    <row r="2149" spans="1:12" s="141" customFormat="1" ht="20.100000000000001" customHeight="1">
      <c r="A2149" s="213"/>
      <c r="B2149" s="137"/>
      <c r="C2149" s="137"/>
      <c r="D2149" s="159"/>
      <c r="E2149" s="160"/>
      <c r="F2149" s="137"/>
      <c r="G2149" s="137"/>
      <c r="H2149" s="138"/>
      <c r="I2149" s="138"/>
      <c r="J2149" s="138"/>
      <c r="K2149" s="146"/>
      <c r="L2149" s="146"/>
    </row>
    <row r="2150" spans="1:12" s="141" customFormat="1" ht="20.100000000000001" customHeight="1">
      <c r="A2150" s="213"/>
      <c r="B2150" s="137">
        <v>220</v>
      </c>
      <c r="C2150" s="137"/>
      <c r="D2150" s="159" t="s">
        <v>235</v>
      </c>
      <c r="E2150" s="160">
        <v>2.4239999999999999</v>
      </c>
      <c r="F2150" s="137" t="s">
        <v>433</v>
      </c>
      <c r="G2150" s="137" t="s">
        <v>447</v>
      </c>
      <c r="H2150" s="138" t="s">
        <v>435</v>
      </c>
      <c r="I2150" s="138"/>
      <c r="J2150" s="138"/>
      <c r="K2150" s="146"/>
      <c r="L2150" s="146"/>
    </row>
    <row r="2151" spans="1:12" s="141" customFormat="1" ht="20.100000000000001" customHeight="1">
      <c r="A2151" s="213"/>
      <c r="B2151" s="137"/>
      <c r="C2151" s="137"/>
      <c r="D2151" s="159"/>
      <c r="E2151" s="160"/>
      <c r="F2151" s="137" t="s">
        <v>447</v>
      </c>
      <c r="G2151" s="137" t="s">
        <v>451</v>
      </c>
      <c r="H2151" s="138" t="s">
        <v>435</v>
      </c>
      <c r="I2151" s="138"/>
      <c r="J2151" s="138"/>
      <c r="K2151" s="146"/>
      <c r="L2151" s="146"/>
    </row>
    <row r="2152" spans="1:12" s="141" customFormat="1" ht="20.100000000000001" customHeight="1">
      <c r="A2152" s="213"/>
      <c r="B2152" s="137"/>
      <c r="C2152" s="137"/>
      <c r="D2152" s="159"/>
      <c r="E2152" s="160"/>
      <c r="F2152" s="137" t="s">
        <v>451</v>
      </c>
      <c r="G2152" s="137" t="s">
        <v>454</v>
      </c>
      <c r="H2152" s="138" t="s">
        <v>435</v>
      </c>
      <c r="I2152" s="138"/>
      <c r="J2152" s="138"/>
      <c r="K2152" s="146"/>
      <c r="L2152" s="146"/>
    </row>
    <row r="2153" spans="1:12" s="141" customFormat="1" ht="20.100000000000001" customHeight="1">
      <c r="A2153" s="213"/>
      <c r="B2153" s="137"/>
      <c r="C2153" s="137"/>
      <c r="D2153" s="159"/>
      <c r="E2153" s="160"/>
      <c r="F2153" s="137" t="s">
        <v>454</v>
      </c>
      <c r="G2153" s="137" t="s">
        <v>455</v>
      </c>
      <c r="H2153" s="138" t="s">
        <v>435</v>
      </c>
      <c r="I2153" s="138"/>
      <c r="J2153" s="138"/>
      <c r="K2153" s="146"/>
      <c r="L2153" s="146"/>
    </row>
    <row r="2154" spans="1:12" s="141" customFormat="1" ht="20.100000000000001" customHeight="1">
      <c r="A2154" s="213"/>
      <c r="B2154" s="137"/>
      <c r="C2154" s="137"/>
      <c r="D2154" s="159"/>
      <c r="E2154" s="160"/>
      <c r="F2154" s="137" t="s">
        <v>455</v>
      </c>
      <c r="G2154" s="137" t="s">
        <v>456</v>
      </c>
      <c r="H2154" s="138" t="s">
        <v>435</v>
      </c>
      <c r="I2154" s="138"/>
      <c r="J2154" s="138"/>
      <c r="K2154" s="146"/>
      <c r="L2154" s="146"/>
    </row>
    <row r="2155" spans="1:12" s="141" customFormat="1" ht="20.100000000000001" customHeight="1">
      <c r="A2155" s="213"/>
      <c r="B2155" s="137"/>
      <c r="C2155" s="137"/>
      <c r="D2155" s="159"/>
      <c r="E2155" s="160"/>
      <c r="F2155" s="137" t="s">
        <v>456</v>
      </c>
      <c r="G2155" s="137" t="s">
        <v>457</v>
      </c>
      <c r="H2155" s="138" t="s">
        <v>435</v>
      </c>
      <c r="I2155" s="138"/>
      <c r="J2155" s="138"/>
      <c r="K2155" s="146"/>
      <c r="L2155" s="146"/>
    </row>
    <row r="2156" spans="1:12" s="141" customFormat="1" ht="20.100000000000001" customHeight="1">
      <c r="A2156" s="213"/>
      <c r="B2156" s="137"/>
      <c r="C2156" s="137"/>
      <c r="D2156" s="159"/>
      <c r="E2156" s="160"/>
      <c r="F2156" s="137" t="s">
        <v>457</v>
      </c>
      <c r="G2156" s="137" t="s">
        <v>460</v>
      </c>
      <c r="H2156" s="138" t="s">
        <v>435</v>
      </c>
      <c r="I2156" s="138"/>
      <c r="J2156" s="138"/>
      <c r="K2156" s="146"/>
      <c r="L2156" s="146"/>
    </row>
    <row r="2157" spans="1:12" s="141" customFormat="1" ht="20.100000000000001" customHeight="1">
      <c r="A2157" s="213"/>
      <c r="B2157" s="137"/>
      <c r="C2157" s="137"/>
      <c r="D2157" s="159"/>
      <c r="E2157" s="160"/>
      <c r="F2157" s="137" t="s">
        <v>460</v>
      </c>
      <c r="G2157" s="137" t="s">
        <v>463</v>
      </c>
      <c r="H2157" s="138" t="s">
        <v>435</v>
      </c>
      <c r="I2157" s="138"/>
      <c r="J2157" s="138"/>
      <c r="K2157" s="146"/>
      <c r="L2157" s="146"/>
    </row>
    <row r="2158" spans="1:12" s="141" customFormat="1" ht="20.100000000000001" customHeight="1">
      <c r="A2158" s="213"/>
      <c r="B2158" s="137"/>
      <c r="C2158" s="137"/>
      <c r="D2158" s="159"/>
      <c r="E2158" s="160"/>
      <c r="F2158" s="137" t="s">
        <v>463</v>
      </c>
      <c r="G2158" s="137" t="s">
        <v>464</v>
      </c>
      <c r="H2158" s="138" t="s">
        <v>435</v>
      </c>
      <c r="I2158" s="138"/>
      <c r="J2158" s="138"/>
      <c r="K2158" s="146"/>
      <c r="L2158" s="146"/>
    </row>
    <row r="2159" spans="1:12" s="141" customFormat="1" ht="20.100000000000001" customHeight="1">
      <c r="A2159" s="213"/>
      <c r="B2159" s="137"/>
      <c r="C2159" s="137"/>
      <c r="D2159" s="159"/>
      <c r="E2159" s="160"/>
      <c r="F2159" s="137" t="s">
        <v>464</v>
      </c>
      <c r="G2159" s="137" t="s">
        <v>465</v>
      </c>
      <c r="H2159" s="138" t="s">
        <v>435</v>
      </c>
      <c r="I2159" s="138"/>
      <c r="J2159" s="138"/>
      <c r="K2159" s="146"/>
      <c r="L2159" s="146"/>
    </row>
    <row r="2160" spans="1:12" s="141" customFormat="1" ht="20.100000000000001" customHeight="1">
      <c r="A2160" s="213"/>
      <c r="B2160" s="137"/>
      <c r="C2160" s="137"/>
      <c r="D2160" s="159"/>
      <c r="E2160" s="160"/>
      <c r="F2160" s="137" t="s">
        <v>465</v>
      </c>
      <c r="G2160" s="137" t="s">
        <v>466</v>
      </c>
      <c r="H2160" s="138" t="s">
        <v>435</v>
      </c>
      <c r="I2160" s="138"/>
      <c r="J2160" s="138"/>
      <c r="K2160" s="146"/>
      <c r="L2160" s="146"/>
    </row>
    <row r="2161" spans="1:12" s="141" customFormat="1" ht="20.100000000000001" customHeight="1">
      <c r="A2161" s="213"/>
      <c r="B2161" s="137"/>
      <c r="C2161" s="137"/>
      <c r="D2161" s="159"/>
      <c r="E2161" s="160"/>
      <c r="F2161" s="137" t="s">
        <v>466</v>
      </c>
      <c r="G2161" s="137" t="s">
        <v>467</v>
      </c>
      <c r="H2161" s="138" t="s">
        <v>435</v>
      </c>
      <c r="I2161" s="138"/>
      <c r="J2161" s="138"/>
      <c r="K2161" s="146"/>
      <c r="L2161" s="146"/>
    </row>
    <row r="2162" spans="1:12" s="141" customFormat="1" ht="20.100000000000001" customHeight="1">
      <c r="A2162" s="213"/>
      <c r="B2162" s="137"/>
      <c r="C2162" s="137"/>
      <c r="D2162" s="159"/>
      <c r="E2162" s="160"/>
      <c r="F2162" s="137" t="s">
        <v>467</v>
      </c>
      <c r="G2162" s="137" t="s">
        <v>889</v>
      </c>
      <c r="H2162" s="138" t="s">
        <v>435</v>
      </c>
      <c r="I2162" s="138"/>
      <c r="J2162" s="138"/>
      <c r="K2162" s="146"/>
      <c r="L2162" s="146"/>
    </row>
    <row r="2163" spans="1:12" s="141" customFormat="1" ht="20.100000000000001" customHeight="1">
      <c r="A2163" s="213"/>
      <c r="B2163" s="137"/>
      <c r="C2163" s="137"/>
      <c r="D2163" s="159"/>
      <c r="E2163" s="160"/>
      <c r="F2163" s="137"/>
      <c r="G2163" s="137"/>
      <c r="H2163" s="138"/>
      <c r="I2163" s="138"/>
      <c r="J2163" s="138"/>
      <c r="K2163" s="146"/>
      <c r="L2163" s="146"/>
    </row>
    <row r="2164" spans="1:12" s="141" customFormat="1" ht="20.100000000000001" customHeight="1">
      <c r="A2164" s="213"/>
      <c r="B2164" s="137">
        <v>221</v>
      </c>
      <c r="C2164" s="137"/>
      <c r="D2164" s="159" t="s">
        <v>236</v>
      </c>
      <c r="E2164" s="160">
        <v>1.49</v>
      </c>
      <c r="F2164" s="137" t="s">
        <v>433</v>
      </c>
      <c r="G2164" s="137" t="s">
        <v>447</v>
      </c>
      <c r="H2164" s="138" t="s">
        <v>435</v>
      </c>
      <c r="I2164" s="138"/>
      <c r="J2164" s="138"/>
      <c r="K2164" s="146"/>
      <c r="L2164" s="146"/>
    </row>
    <row r="2165" spans="1:12" s="141" customFormat="1" ht="20.100000000000001" customHeight="1">
      <c r="A2165" s="213"/>
      <c r="B2165" s="137"/>
      <c r="C2165" s="137"/>
      <c r="D2165" s="159"/>
      <c r="E2165" s="160"/>
      <c r="F2165" s="137" t="s">
        <v>447</v>
      </c>
      <c r="G2165" s="137" t="s">
        <v>451</v>
      </c>
      <c r="H2165" s="138" t="s">
        <v>435</v>
      </c>
      <c r="I2165" s="138"/>
      <c r="J2165" s="138"/>
      <c r="K2165" s="146"/>
      <c r="L2165" s="146"/>
    </row>
    <row r="2166" spans="1:12" s="141" customFormat="1" ht="20.100000000000001" customHeight="1">
      <c r="A2166" s="213"/>
      <c r="B2166" s="137"/>
      <c r="C2166" s="137"/>
      <c r="D2166" s="159"/>
      <c r="E2166" s="160"/>
      <c r="F2166" s="137" t="s">
        <v>451</v>
      </c>
      <c r="G2166" s="137" t="s">
        <v>454</v>
      </c>
      <c r="H2166" s="138" t="s">
        <v>435</v>
      </c>
      <c r="I2166" s="138"/>
      <c r="J2166" s="138"/>
      <c r="K2166" s="146"/>
      <c r="L2166" s="146"/>
    </row>
    <row r="2167" spans="1:12" s="141" customFormat="1" ht="20.100000000000001" customHeight="1">
      <c r="A2167" s="213"/>
      <c r="B2167" s="137"/>
      <c r="C2167" s="137"/>
      <c r="D2167" s="159"/>
      <c r="E2167" s="160"/>
      <c r="F2167" s="137" t="s">
        <v>454</v>
      </c>
      <c r="G2167" s="137" t="s">
        <v>455</v>
      </c>
      <c r="H2167" s="138" t="s">
        <v>435</v>
      </c>
      <c r="I2167" s="138"/>
      <c r="J2167" s="138"/>
      <c r="K2167" s="146"/>
      <c r="L2167" s="146"/>
    </row>
    <row r="2168" spans="1:12" s="141" customFormat="1" ht="20.100000000000001" customHeight="1">
      <c r="A2168" s="213"/>
      <c r="B2168" s="137"/>
      <c r="C2168" s="137"/>
      <c r="D2168" s="159"/>
      <c r="E2168" s="160"/>
      <c r="F2168" s="137" t="s">
        <v>455</v>
      </c>
      <c r="G2168" s="137" t="s">
        <v>456</v>
      </c>
      <c r="H2168" s="138" t="s">
        <v>435</v>
      </c>
      <c r="I2168" s="138"/>
      <c r="J2168" s="138"/>
      <c r="K2168" s="146"/>
      <c r="L2168" s="146"/>
    </row>
    <row r="2169" spans="1:12" s="141" customFormat="1" ht="20.100000000000001" customHeight="1">
      <c r="A2169" s="213"/>
      <c r="B2169" s="137"/>
      <c r="C2169" s="137"/>
      <c r="D2169" s="159"/>
      <c r="E2169" s="160"/>
      <c r="F2169" s="137" t="s">
        <v>456</v>
      </c>
      <c r="G2169" s="137" t="s">
        <v>457</v>
      </c>
      <c r="H2169" s="138" t="s">
        <v>435</v>
      </c>
      <c r="I2169" s="138"/>
      <c r="J2169" s="138"/>
      <c r="K2169" s="146"/>
      <c r="L2169" s="146"/>
    </row>
    <row r="2170" spans="1:12" s="141" customFormat="1" ht="20.100000000000001" customHeight="1">
      <c r="A2170" s="213"/>
      <c r="B2170" s="137"/>
      <c r="C2170" s="137"/>
      <c r="D2170" s="159"/>
      <c r="E2170" s="160"/>
      <c r="F2170" s="137" t="s">
        <v>457</v>
      </c>
      <c r="G2170" s="137" t="s">
        <v>460</v>
      </c>
      <c r="H2170" s="138" t="s">
        <v>435</v>
      </c>
      <c r="I2170" s="138"/>
      <c r="J2170" s="138"/>
      <c r="K2170" s="146"/>
      <c r="L2170" s="146"/>
    </row>
    <row r="2171" spans="1:12" s="141" customFormat="1" ht="20.100000000000001" customHeight="1">
      <c r="A2171" s="213"/>
      <c r="B2171" s="137"/>
      <c r="C2171" s="137"/>
      <c r="D2171" s="159"/>
      <c r="E2171" s="160"/>
      <c r="F2171" s="137" t="s">
        <v>460</v>
      </c>
      <c r="G2171" s="137" t="s">
        <v>890</v>
      </c>
      <c r="H2171" s="138" t="s">
        <v>435</v>
      </c>
      <c r="I2171" s="138"/>
      <c r="J2171" s="138"/>
      <c r="K2171" s="146"/>
      <c r="L2171" s="146"/>
    </row>
    <row r="2172" spans="1:12" s="141" customFormat="1" ht="20.100000000000001" customHeight="1">
      <c r="A2172" s="213"/>
      <c r="B2172" s="137"/>
      <c r="C2172" s="137"/>
      <c r="D2172" s="159"/>
      <c r="E2172" s="160"/>
      <c r="F2172" s="137"/>
      <c r="G2172" s="137"/>
      <c r="H2172" s="138"/>
      <c r="I2172" s="138"/>
      <c r="J2172" s="138"/>
      <c r="K2172" s="146"/>
      <c r="L2172" s="146"/>
    </row>
    <row r="2173" spans="1:12" s="141" customFormat="1" ht="20.100000000000001" customHeight="1">
      <c r="A2173" s="213"/>
      <c r="B2173" s="137">
        <v>222</v>
      </c>
      <c r="C2173" s="137"/>
      <c r="D2173" s="159" t="s">
        <v>237</v>
      </c>
      <c r="E2173" s="160">
        <v>6.1379999999999999</v>
      </c>
      <c r="F2173" s="137" t="s">
        <v>433</v>
      </c>
      <c r="G2173" s="137" t="s">
        <v>447</v>
      </c>
      <c r="H2173" s="138" t="s">
        <v>435</v>
      </c>
      <c r="I2173" s="138"/>
      <c r="J2173" s="138"/>
      <c r="K2173" s="146"/>
      <c r="L2173" s="146"/>
    </row>
    <row r="2174" spans="1:12" s="141" customFormat="1" ht="20.100000000000001" customHeight="1">
      <c r="A2174" s="213"/>
      <c r="B2174" s="137"/>
      <c r="C2174" s="137"/>
      <c r="D2174" s="159"/>
      <c r="E2174" s="160"/>
      <c r="F2174" s="137" t="s">
        <v>447</v>
      </c>
      <c r="G2174" s="137" t="s">
        <v>451</v>
      </c>
      <c r="H2174" s="138" t="s">
        <v>435</v>
      </c>
      <c r="I2174" s="138"/>
      <c r="J2174" s="138"/>
      <c r="K2174" s="146"/>
      <c r="L2174" s="146"/>
    </row>
    <row r="2175" spans="1:12" s="141" customFormat="1" ht="20.100000000000001" customHeight="1">
      <c r="A2175" s="213"/>
      <c r="B2175" s="137"/>
      <c r="C2175" s="137"/>
      <c r="D2175" s="159"/>
      <c r="E2175" s="160"/>
      <c r="F2175" s="137" t="s">
        <v>451</v>
      </c>
      <c r="G2175" s="137" t="s">
        <v>454</v>
      </c>
      <c r="H2175" s="138" t="s">
        <v>435</v>
      </c>
      <c r="I2175" s="138"/>
      <c r="J2175" s="138"/>
      <c r="K2175" s="146"/>
      <c r="L2175" s="146"/>
    </row>
    <row r="2176" spans="1:12" s="141" customFormat="1" ht="20.100000000000001" customHeight="1">
      <c r="A2176" s="213"/>
      <c r="B2176" s="137"/>
      <c r="C2176" s="137"/>
      <c r="D2176" s="159"/>
      <c r="E2176" s="160"/>
      <c r="F2176" s="137" t="s">
        <v>454</v>
      </c>
      <c r="G2176" s="137" t="s">
        <v>455</v>
      </c>
      <c r="H2176" s="138" t="s">
        <v>435</v>
      </c>
      <c r="I2176" s="138"/>
      <c r="J2176" s="138"/>
      <c r="K2176" s="146"/>
      <c r="L2176" s="146"/>
    </row>
    <row r="2177" spans="1:12" s="141" customFormat="1" ht="20.100000000000001" customHeight="1">
      <c r="A2177" s="213"/>
      <c r="B2177" s="137"/>
      <c r="C2177" s="137"/>
      <c r="D2177" s="159"/>
      <c r="E2177" s="160"/>
      <c r="F2177" s="137" t="s">
        <v>455</v>
      </c>
      <c r="G2177" s="137" t="s">
        <v>456</v>
      </c>
      <c r="H2177" s="138" t="s">
        <v>435</v>
      </c>
      <c r="I2177" s="138"/>
      <c r="J2177" s="138"/>
      <c r="K2177" s="146"/>
      <c r="L2177" s="146"/>
    </row>
    <row r="2178" spans="1:12" s="141" customFormat="1" ht="20.100000000000001" customHeight="1">
      <c r="A2178" s="213"/>
      <c r="B2178" s="137"/>
      <c r="C2178" s="137"/>
      <c r="D2178" s="159"/>
      <c r="E2178" s="160"/>
      <c r="F2178" s="137" t="s">
        <v>456</v>
      </c>
      <c r="G2178" s="137" t="s">
        <v>457</v>
      </c>
      <c r="H2178" s="138" t="s">
        <v>435</v>
      </c>
      <c r="I2178" s="138"/>
      <c r="J2178" s="138"/>
      <c r="K2178" s="146"/>
      <c r="L2178" s="146"/>
    </row>
    <row r="2179" spans="1:12" s="141" customFormat="1" ht="20.100000000000001" customHeight="1">
      <c r="A2179" s="213"/>
      <c r="B2179" s="137"/>
      <c r="C2179" s="137"/>
      <c r="D2179" s="159"/>
      <c r="E2179" s="160"/>
      <c r="F2179" s="137" t="s">
        <v>457</v>
      </c>
      <c r="G2179" s="137" t="s">
        <v>460</v>
      </c>
      <c r="H2179" s="138" t="s">
        <v>435</v>
      </c>
      <c r="I2179" s="138"/>
      <c r="J2179" s="138"/>
      <c r="K2179" s="146"/>
      <c r="L2179" s="146"/>
    </row>
    <row r="2180" spans="1:12" s="141" customFormat="1" ht="20.100000000000001" customHeight="1">
      <c r="A2180" s="213"/>
      <c r="B2180" s="137"/>
      <c r="C2180" s="137"/>
      <c r="D2180" s="159"/>
      <c r="E2180" s="160"/>
      <c r="F2180" s="137" t="s">
        <v>460</v>
      </c>
      <c r="G2180" s="137" t="s">
        <v>463</v>
      </c>
      <c r="H2180" s="138" t="s">
        <v>435</v>
      </c>
      <c r="I2180" s="138"/>
      <c r="J2180" s="138"/>
      <c r="K2180" s="146"/>
      <c r="L2180" s="146"/>
    </row>
    <row r="2181" spans="1:12" s="141" customFormat="1" ht="20.100000000000001" customHeight="1">
      <c r="A2181" s="213"/>
      <c r="B2181" s="137"/>
      <c r="C2181" s="137"/>
      <c r="D2181" s="159"/>
      <c r="E2181" s="160"/>
      <c r="F2181" s="137" t="s">
        <v>463</v>
      </c>
      <c r="G2181" s="137" t="s">
        <v>464</v>
      </c>
      <c r="H2181" s="138" t="s">
        <v>435</v>
      </c>
      <c r="I2181" s="138"/>
      <c r="J2181" s="138"/>
      <c r="K2181" s="146"/>
      <c r="L2181" s="146"/>
    </row>
    <row r="2182" spans="1:12" s="141" customFormat="1" ht="20.100000000000001" customHeight="1">
      <c r="A2182" s="213"/>
      <c r="B2182" s="137"/>
      <c r="C2182" s="137"/>
      <c r="D2182" s="159"/>
      <c r="E2182" s="160"/>
      <c r="F2182" s="137" t="s">
        <v>464</v>
      </c>
      <c r="G2182" s="137" t="s">
        <v>465</v>
      </c>
      <c r="H2182" s="138" t="s">
        <v>435</v>
      </c>
      <c r="I2182" s="138"/>
      <c r="J2182" s="138"/>
      <c r="K2182" s="146"/>
      <c r="L2182" s="146"/>
    </row>
    <row r="2183" spans="1:12" s="141" customFormat="1" ht="20.100000000000001" customHeight="1">
      <c r="A2183" s="213"/>
      <c r="B2183" s="137"/>
      <c r="C2183" s="137"/>
      <c r="D2183" s="159"/>
      <c r="E2183" s="160"/>
      <c r="F2183" s="137" t="s">
        <v>465</v>
      </c>
      <c r="G2183" s="137" t="s">
        <v>466</v>
      </c>
      <c r="H2183" s="138" t="s">
        <v>435</v>
      </c>
      <c r="I2183" s="138"/>
      <c r="J2183" s="138"/>
      <c r="K2183" s="146"/>
      <c r="L2183" s="146"/>
    </row>
    <row r="2184" spans="1:12" s="141" customFormat="1" ht="20.100000000000001" customHeight="1">
      <c r="A2184" s="213"/>
      <c r="B2184" s="137"/>
      <c r="C2184" s="137"/>
      <c r="D2184" s="159"/>
      <c r="E2184" s="160"/>
      <c r="F2184" s="137" t="s">
        <v>466</v>
      </c>
      <c r="G2184" s="137" t="s">
        <v>467</v>
      </c>
      <c r="H2184" s="138" t="s">
        <v>435</v>
      </c>
      <c r="I2184" s="138"/>
      <c r="J2184" s="138"/>
      <c r="K2184" s="146"/>
      <c r="L2184" s="146"/>
    </row>
    <row r="2185" spans="1:12" s="141" customFormat="1" ht="20.100000000000001" customHeight="1">
      <c r="A2185" s="213"/>
      <c r="B2185" s="137"/>
      <c r="C2185" s="137"/>
      <c r="D2185" s="159"/>
      <c r="E2185" s="160"/>
      <c r="F2185" s="137" t="s">
        <v>467</v>
      </c>
      <c r="G2185" s="137" t="s">
        <v>468</v>
      </c>
      <c r="H2185" s="138" t="s">
        <v>435</v>
      </c>
      <c r="I2185" s="138"/>
      <c r="J2185" s="138"/>
      <c r="K2185" s="146"/>
      <c r="L2185" s="146"/>
    </row>
    <row r="2186" spans="1:12" s="141" customFormat="1" ht="20.100000000000001" customHeight="1">
      <c r="A2186" s="213"/>
      <c r="B2186" s="137"/>
      <c r="C2186" s="137"/>
      <c r="D2186" s="159"/>
      <c r="E2186" s="160"/>
      <c r="F2186" s="137" t="s">
        <v>468</v>
      </c>
      <c r="G2186" s="137" t="s">
        <v>469</v>
      </c>
      <c r="H2186" s="138" t="s">
        <v>435</v>
      </c>
      <c r="I2186" s="138"/>
      <c r="J2186" s="138"/>
      <c r="K2186" s="146"/>
      <c r="L2186" s="146"/>
    </row>
    <row r="2187" spans="1:12" s="141" customFormat="1" ht="20.100000000000001" customHeight="1">
      <c r="A2187" s="213"/>
      <c r="B2187" s="137"/>
      <c r="C2187" s="137"/>
      <c r="D2187" s="159"/>
      <c r="E2187" s="160"/>
      <c r="F2187" s="137" t="s">
        <v>469</v>
      </c>
      <c r="G2187" s="137" t="s">
        <v>470</v>
      </c>
      <c r="H2187" s="138" t="s">
        <v>435</v>
      </c>
      <c r="I2187" s="138"/>
      <c r="J2187" s="138"/>
      <c r="K2187" s="146"/>
      <c r="L2187" s="146"/>
    </row>
    <row r="2188" spans="1:12" s="141" customFormat="1" ht="20.100000000000001" customHeight="1">
      <c r="A2188" s="213"/>
      <c r="B2188" s="137"/>
      <c r="C2188" s="137"/>
      <c r="D2188" s="159"/>
      <c r="E2188" s="160"/>
      <c r="F2188" s="137" t="s">
        <v>470</v>
      </c>
      <c r="G2188" s="137" t="s">
        <v>471</v>
      </c>
      <c r="H2188" s="138" t="s">
        <v>435</v>
      </c>
      <c r="I2188" s="138"/>
      <c r="J2188" s="138"/>
      <c r="K2188" s="146"/>
      <c r="L2188" s="146"/>
    </row>
    <row r="2189" spans="1:12" s="141" customFormat="1" ht="20.100000000000001" customHeight="1">
      <c r="A2189" s="213"/>
      <c r="B2189" s="137"/>
      <c r="C2189" s="137"/>
      <c r="D2189" s="159"/>
      <c r="E2189" s="160"/>
      <c r="F2189" s="137" t="s">
        <v>471</v>
      </c>
      <c r="G2189" s="137" t="s">
        <v>473</v>
      </c>
      <c r="H2189" s="138" t="s">
        <v>435</v>
      </c>
      <c r="I2189" s="138"/>
      <c r="J2189" s="138"/>
      <c r="K2189" s="146"/>
      <c r="L2189" s="146"/>
    </row>
    <row r="2190" spans="1:12" s="141" customFormat="1" ht="20.100000000000001" customHeight="1">
      <c r="A2190" s="213"/>
      <c r="B2190" s="137"/>
      <c r="C2190" s="137"/>
      <c r="D2190" s="159"/>
      <c r="E2190" s="160"/>
      <c r="F2190" s="137" t="s">
        <v>473</v>
      </c>
      <c r="G2190" s="137" t="s">
        <v>474</v>
      </c>
      <c r="H2190" s="138" t="s">
        <v>435</v>
      </c>
      <c r="I2190" s="138"/>
      <c r="J2190" s="138"/>
      <c r="K2190" s="146"/>
      <c r="L2190" s="146"/>
    </row>
    <row r="2191" spans="1:12" s="141" customFormat="1" ht="20.100000000000001" customHeight="1">
      <c r="A2191" s="213"/>
      <c r="B2191" s="137"/>
      <c r="C2191" s="137"/>
      <c r="D2191" s="159"/>
      <c r="E2191" s="160"/>
      <c r="F2191" s="137" t="s">
        <v>474</v>
      </c>
      <c r="G2191" s="137" t="s">
        <v>475</v>
      </c>
      <c r="H2191" s="138" t="s">
        <v>435</v>
      </c>
      <c r="I2191" s="138"/>
      <c r="J2191" s="138"/>
      <c r="K2191" s="146"/>
      <c r="L2191" s="146"/>
    </row>
    <row r="2192" spans="1:12" s="141" customFormat="1" ht="20.100000000000001" customHeight="1">
      <c r="A2192" s="213"/>
      <c r="B2192" s="137"/>
      <c r="C2192" s="137"/>
      <c r="D2192" s="159"/>
      <c r="E2192" s="160"/>
      <c r="F2192" s="137" t="s">
        <v>475</v>
      </c>
      <c r="G2192" s="137" t="s">
        <v>476</v>
      </c>
      <c r="H2192" s="138" t="s">
        <v>435</v>
      </c>
      <c r="I2192" s="138"/>
      <c r="J2192" s="138"/>
      <c r="K2192" s="146"/>
      <c r="L2192" s="146"/>
    </row>
    <row r="2193" spans="1:12" s="141" customFormat="1" ht="20.100000000000001" customHeight="1">
      <c r="A2193" s="213"/>
      <c r="B2193" s="137"/>
      <c r="C2193" s="137"/>
      <c r="D2193" s="159"/>
      <c r="E2193" s="160"/>
      <c r="F2193" s="137" t="s">
        <v>476</v>
      </c>
      <c r="G2193" s="137" t="s">
        <v>477</v>
      </c>
      <c r="H2193" s="138" t="s">
        <v>435</v>
      </c>
      <c r="I2193" s="138"/>
      <c r="J2193" s="138"/>
      <c r="K2193" s="146"/>
      <c r="L2193" s="146"/>
    </row>
    <row r="2194" spans="1:12" s="141" customFormat="1" ht="20.100000000000001" customHeight="1">
      <c r="A2194" s="213"/>
      <c r="B2194" s="137"/>
      <c r="C2194" s="137"/>
      <c r="D2194" s="159"/>
      <c r="E2194" s="160"/>
      <c r="F2194" s="137" t="s">
        <v>477</v>
      </c>
      <c r="G2194" s="137" t="s">
        <v>543</v>
      </c>
      <c r="H2194" s="138" t="s">
        <v>435</v>
      </c>
      <c r="I2194" s="138"/>
      <c r="J2194" s="138"/>
      <c r="K2194" s="146"/>
      <c r="L2194" s="146"/>
    </row>
    <row r="2195" spans="1:12" s="141" customFormat="1" ht="20.100000000000001" customHeight="1">
      <c r="A2195" s="213"/>
      <c r="B2195" s="137"/>
      <c r="C2195" s="137"/>
      <c r="D2195" s="159"/>
      <c r="E2195" s="160"/>
      <c r="F2195" s="137" t="s">
        <v>543</v>
      </c>
      <c r="G2195" s="137" t="s">
        <v>550</v>
      </c>
      <c r="H2195" s="138" t="s">
        <v>435</v>
      </c>
      <c r="I2195" s="138"/>
      <c r="J2195" s="138"/>
      <c r="K2195" s="146"/>
      <c r="L2195" s="146"/>
    </row>
    <row r="2196" spans="1:12" s="141" customFormat="1" ht="20.100000000000001" customHeight="1">
      <c r="A2196" s="213"/>
      <c r="B2196" s="137"/>
      <c r="C2196" s="137"/>
      <c r="D2196" s="159"/>
      <c r="E2196" s="160"/>
      <c r="F2196" s="137" t="s">
        <v>550</v>
      </c>
      <c r="G2196" s="137" t="s">
        <v>551</v>
      </c>
      <c r="H2196" s="138" t="s">
        <v>435</v>
      </c>
      <c r="I2196" s="138"/>
      <c r="J2196" s="138"/>
      <c r="K2196" s="146"/>
      <c r="L2196" s="146"/>
    </row>
    <row r="2197" spans="1:12" s="141" customFormat="1" ht="20.100000000000001" customHeight="1">
      <c r="A2197" s="213"/>
      <c r="B2197" s="137"/>
      <c r="C2197" s="137"/>
      <c r="D2197" s="159"/>
      <c r="E2197" s="160"/>
      <c r="F2197" s="137" t="s">
        <v>551</v>
      </c>
      <c r="G2197" s="137" t="s">
        <v>552</v>
      </c>
      <c r="H2197" s="138" t="s">
        <v>435</v>
      </c>
      <c r="I2197" s="138"/>
      <c r="J2197" s="138"/>
      <c r="K2197" s="146"/>
      <c r="L2197" s="146"/>
    </row>
    <row r="2198" spans="1:12" s="141" customFormat="1" ht="20.100000000000001" customHeight="1">
      <c r="A2198" s="213"/>
      <c r="B2198" s="137"/>
      <c r="C2198" s="137"/>
      <c r="D2198" s="159"/>
      <c r="E2198" s="160"/>
      <c r="F2198" s="137" t="s">
        <v>552</v>
      </c>
      <c r="G2198" s="137" t="s">
        <v>553</v>
      </c>
      <c r="H2198" s="138" t="s">
        <v>435</v>
      </c>
      <c r="I2198" s="138"/>
      <c r="J2198" s="138"/>
      <c r="K2198" s="146"/>
      <c r="L2198" s="146"/>
    </row>
    <row r="2199" spans="1:12" s="141" customFormat="1" ht="20.100000000000001" customHeight="1">
      <c r="A2199" s="213"/>
      <c r="B2199" s="137"/>
      <c r="C2199" s="137"/>
      <c r="D2199" s="159"/>
      <c r="E2199" s="160"/>
      <c r="F2199" s="137" t="s">
        <v>553</v>
      </c>
      <c r="G2199" s="137" t="s">
        <v>554</v>
      </c>
      <c r="H2199" s="138" t="s">
        <v>435</v>
      </c>
      <c r="I2199" s="138"/>
      <c r="J2199" s="138"/>
      <c r="K2199" s="146"/>
      <c r="L2199" s="146"/>
    </row>
    <row r="2200" spans="1:12" s="141" customFormat="1" ht="20.100000000000001" customHeight="1">
      <c r="A2200" s="213"/>
      <c r="B2200" s="137"/>
      <c r="C2200" s="137"/>
      <c r="D2200" s="159"/>
      <c r="E2200" s="160"/>
      <c r="F2200" s="137" t="s">
        <v>554</v>
      </c>
      <c r="G2200" s="137" t="s">
        <v>555</v>
      </c>
      <c r="H2200" s="138" t="s">
        <v>435</v>
      </c>
      <c r="I2200" s="138"/>
      <c r="J2200" s="138"/>
      <c r="K2200" s="146"/>
      <c r="L2200" s="146"/>
    </row>
    <row r="2201" spans="1:12" s="141" customFormat="1" ht="20.100000000000001" customHeight="1">
      <c r="A2201" s="213"/>
      <c r="B2201" s="137"/>
      <c r="C2201" s="137"/>
      <c r="D2201" s="159"/>
      <c r="E2201" s="160"/>
      <c r="F2201" s="137" t="s">
        <v>555</v>
      </c>
      <c r="G2201" s="137" t="s">
        <v>556</v>
      </c>
      <c r="H2201" s="138" t="s">
        <v>435</v>
      </c>
      <c r="I2201" s="138"/>
      <c r="J2201" s="138"/>
      <c r="K2201" s="146"/>
      <c r="L2201" s="146"/>
    </row>
    <row r="2202" spans="1:12" s="141" customFormat="1" ht="20.100000000000001" customHeight="1">
      <c r="A2202" s="213"/>
      <c r="B2202" s="137"/>
      <c r="C2202" s="137"/>
      <c r="D2202" s="159"/>
      <c r="E2202" s="160"/>
      <c r="F2202" s="137" t="s">
        <v>556</v>
      </c>
      <c r="G2202" s="137" t="s">
        <v>557</v>
      </c>
      <c r="H2202" s="138" t="s">
        <v>435</v>
      </c>
      <c r="I2202" s="138"/>
      <c r="J2202" s="138"/>
      <c r="K2202" s="146"/>
      <c r="L2202" s="146"/>
    </row>
    <row r="2203" spans="1:12" s="141" customFormat="1" ht="20.100000000000001" customHeight="1">
      <c r="A2203" s="213"/>
      <c r="B2203" s="137"/>
      <c r="C2203" s="137"/>
      <c r="D2203" s="159"/>
      <c r="E2203" s="160"/>
      <c r="F2203" s="137" t="s">
        <v>557</v>
      </c>
      <c r="G2203" s="137" t="s">
        <v>891</v>
      </c>
      <c r="H2203" s="138" t="s">
        <v>435</v>
      </c>
      <c r="I2203" s="138"/>
      <c r="J2203" s="138"/>
      <c r="K2203" s="146"/>
      <c r="L2203" s="146"/>
    </row>
    <row r="2204" spans="1:12" s="141" customFormat="1" ht="20.100000000000001" customHeight="1">
      <c r="A2204" s="213"/>
      <c r="B2204" s="137"/>
      <c r="C2204" s="137"/>
      <c r="D2204" s="159"/>
      <c r="E2204" s="160"/>
      <c r="F2204" s="137"/>
      <c r="G2204" s="137"/>
      <c r="H2204" s="138"/>
      <c r="I2204" s="138"/>
      <c r="J2204" s="138"/>
      <c r="K2204" s="146"/>
      <c r="L2204" s="146"/>
    </row>
    <row r="2205" spans="1:12" s="141" customFormat="1" ht="20.100000000000001" customHeight="1">
      <c r="A2205" s="213"/>
      <c r="B2205" s="137">
        <v>223</v>
      </c>
      <c r="C2205" s="137"/>
      <c r="D2205" s="159" t="s">
        <v>238</v>
      </c>
      <c r="E2205" s="160">
        <v>6.26</v>
      </c>
      <c r="F2205" s="137" t="s">
        <v>433</v>
      </c>
      <c r="G2205" s="137" t="s">
        <v>447</v>
      </c>
      <c r="H2205" s="138" t="s">
        <v>434</v>
      </c>
      <c r="I2205" s="138"/>
      <c r="J2205" s="138"/>
      <c r="K2205" s="146"/>
      <c r="L2205" s="146"/>
    </row>
    <row r="2206" spans="1:12" s="141" customFormat="1" ht="20.100000000000001" customHeight="1">
      <c r="A2206" s="213"/>
      <c r="B2206" s="137"/>
      <c r="C2206" s="137"/>
      <c r="D2206" s="159"/>
      <c r="E2206" s="160"/>
      <c r="F2206" s="137" t="s">
        <v>447</v>
      </c>
      <c r="G2206" s="137" t="s">
        <v>451</v>
      </c>
      <c r="H2206" s="138" t="s">
        <v>434</v>
      </c>
      <c r="I2206" s="138"/>
      <c r="J2206" s="138"/>
      <c r="K2206" s="146"/>
      <c r="L2206" s="146"/>
    </row>
    <row r="2207" spans="1:12" s="141" customFormat="1" ht="20.100000000000001" customHeight="1">
      <c r="A2207" s="213"/>
      <c r="B2207" s="137"/>
      <c r="C2207" s="137"/>
      <c r="D2207" s="159"/>
      <c r="E2207" s="160"/>
      <c r="F2207" s="137" t="s">
        <v>451</v>
      </c>
      <c r="G2207" s="137" t="s">
        <v>454</v>
      </c>
      <c r="H2207" s="138" t="s">
        <v>434</v>
      </c>
      <c r="I2207" s="138"/>
      <c r="J2207" s="138"/>
      <c r="K2207" s="146"/>
      <c r="L2207" s="146"/>
    </row>
    <row r="2208" spans="1:12" s="141" customFormat="1" ht="20.100000000000001" customHeight="1">
      <c r="A2208" s="213"/>
      <c r="B2208" s="137"/>
      <c r="C2208" s="137"/>
      <c r="D2208" s="159"/>
      <c r="E2208" s="160"/>
      <c r="F2208" s="137" t="s">
        <v>454</v>
      </c>
      <c r="G2208" s="137" t="s">
        <v>455</v>
      </c>
      <c r="H2208" s="138" t="s">
        <v>434</v>
      </c>
      <c r="I2208" s="138"/>
      <c r="J2208" s="138"/>
      <c r="K2208" s="146"/>
      <c r="L2208" s="146"/>
    </row>
    <row r="2209" spans="1:12" s="141" customFormat="1" ht="20.100000000000001" customHeight="1">
      <c r="A2209" s="213"/>
      <c r="B2209" s="137"/>
      <c r="C2209" s="137"/>
      <c r="D2209" s="159"/>
      <c r="E2209" s="160"/>
      <c r="F2209" s="137" t="s">
        <v>455</v>
      </c>
      <c r="G2209" s="137" t="s">
        <v>456</v>
      </c>
      <c r="H2209" s="138" t="s">
        <v>434</v>
      </c>
      <c r="I2209" s="138"/>
      <c r="J2209" s="138"/>
      <c r="K2209" s="146"/>
      <c r="L2209" s="146"/>
    </row>
    <row r="2210" spans="1:12" s="141" customFormat="1" ht="20.100000000000001" customHeight="1">
      <c r="A2210" s="213"/>
      <c r="B2210" s="137"/>
      <c r="C2210" s="137"/>
      <c r="D2210" s="159"/>
      <c r="E2210" s="160"/>
      <c r="F2210" s="137" t="s">
        <v>456</v>
      </c>
      <c r="G2210" s="137" t="s">
        <v>457</v>
      </c>
      <c r="H2210" s="138" t="s">
        <v>434</v>
      </c>
      <c r="I2210" s="138"/>
      <c r="J2210" s="138"/>
      <c r="K2210" s="146"/>
      <c r="L2210" s="146"/>
    </row>
    <row r="2211" spans="1:12" s="141" customFormat="1" ht="20.100000000000001" customHeight="1">
      <c r="A2211" s="213"/>
      <c r="B2211" s="137"/>
      <c r="C2211" s="137"/>
      <c r="D2211" s="159"/>
      <c r="E2211" s="160"/>
      <c r="F2211" s="137" t="s">
        <v>457</v>
      </c>
      <c r="G2211" s="137" t="s">
        <v>460</v>
      </c>
      <c r="H2211" s="138" t="s">
        <v>434</v>
      </c>
      <c r="I2211" s="138"/>
      <c r="J2211" s="138"/>
      <c r="K2211" s="146"/>
      <c r="L2211" s="146"/>
    </row>
    <row r="2212" spans="1:12" s="141" customFormat="1" ht="20.100000000000001" customHeight="1">
      <c r="A2212" s="213"/>
      <c r="B2212" s="137"/>
      <c r="C2212" s="137"/>
      <c r="D2212" s="159"/>
      <c r="E2212" s="160"/>
      <c r="F2212" s="137" t="s">
        <v>460</v>
      </c>
      <c r="G2212" s="137" t="s">
        <v>463</v>
      </c>
      <c r="H2212" s="138" t="s">
        <v>434</v>
      </c>
      <c r="I2212" s="138"/>
      <c r="J2212" s="138"/>
      <c r="K2212" s="146"/>
      <c r="L2212" s="146"/>
    </row>
    <row r="2213" spans="1:12" s="141" customFormat="1" ht="20.100000000000001" customHeight="1">
      <c r="A2213" s="213"/>
      <c r="B2213" s="137"/>
      <c r="C2213" s="137"/>
      <c r="D2213" s="159"/>
      <c r="E2213" s="160"/>
      <c r="F2213" s="137" t="s">
        <v>463</v>
      </c>
      <c r="G2213" s="137" t="s">
        <v>464</v>
      </c>
      <c r="H2213" s="138" t="s">
        <v>434</v>
      </c>
      <c r="I2213" s="138"/>
      <c r="J2213" s="138"/>
      <c r="K2213" s="146"/>
      <c r="L2213" s="146"/>
    </row>
    <row r="2214" spans="1:12" s="141" customFormat="1" ht="20.100000000000001" customHeight="1">
      <c r="A2214" s="213"/>
      <c r="B2214" s="137"/>
      <c r="C2214" s="137"/>
      <c r="D2214" s="159"/>
      <c r="E2214" s="160"/>
      <c r="F2214" s="137" t="s">
        <v>464</v>
      </c>
      <c r="G2214" s="137" t="s">
        <v>465</v>
      </c>
      <c r="H2214" s="138" t="s">
        <v>435</v>
      </c>
      <c r="I2214" s="138"/>
      <c r="J2214" s="138"/>
      <c r="K2214" s="146"/>
      <c r="L2214" s="146"/>
    </row>
    <row r="2215" spans="1:12" s="141" customFormat="1" ht="20.100000000000001" customHeight="1">
      <c r="A2215" s="213"/>
      <c r="B2215" s="137"/>
      <c r="C2215" s="137"/>
      <c r="D2215" s="159"/>
      <c r="E2215" s="160"/>
      <c r="F2215" s="137" t="s">
        <v>465</v>
      </c>
      <c r="G2215" s="137" t="s">
        <v>466</v>
      </c>
      <c r="H2215" s="138" t="s">
        <v>435</v>
      </c>
      <c r="I2215" s="138"/>
      <c r="J2215" s="138"/>
      <c r="K2215" s="146"/>
      <c r="L2215" s="146"/>
    </row>
    <row r="2216" spans="1:12" s="141" customFormat="1" ht="20.100000000000001" customHeight="1">
      <c r="A2216" s="213"/>
      <c r="B2216" s="137"/>
      <c r="C2216" s="137"/>
      <c r="D2216" s="159"/>
      <c r="E2216" s="160"/>
      <c r="F2216" s="137" t="s">
        <v>466</v>
      </c>
      <c r="G2216" s="137" t="s">
        <v>467</v>
      </c>
      <c r="H2216" s="138" t="s">
        <v>435</v>
      </c>
      <c r="I2216" s="138"/>
      <c r="J2216" s="138"/>
      <c r="K2216" s="146"/>
      <c r="L2216" s="146"/>
    </row>
    <row r="2217" spans="1:12" s="141" customFormat="1" ht="20.100000000000001" customHeight="1">
      <c r="A2217" s="213"/>
      <c r="B2217" s="137"/>
      <c r="C2217" s="137"/>
      <c r="D2217" s="159"/>
      <c r="E2217" s="160"/>
      <c r="F2217" s="137" t="s">
        <v>467</v>
      </c>
      <c r="G2217" s="137" t="s">
        <v>468</v>
      </c>
      <c r="H2217" s="138" t="s">
        <v>435</v>
      </c>
      <c r="I2217" s="138"/>
      <c r="J2217" s="138"/>
      <c r="K2217" s="146"/>
      <c r="L2217" s="146"/>
    </row>
    <row r="2218" spans="1:12" s="141" customFormat="1" ht="20.100000000000001" customHeight="1">
      <c r="A2218" s="213"/>
      <c r="B2218" s="137"/>
      <c r="C2218" s="137"/>
      <c r="D2218" s="159"/>
      <c r="E2218" s="160"/>
      <c r="F2218" s="137" t="s">
        <v>468</v>
      </c>
      <c r="G2218" s="137" t="s">
        <v>469</v>
      </c>
      <c r="H2218" s="138" t="s">
        <v>435</v>
      </c>
      <c r="I2218" s="138"/>
      <c r="J2218" s="138"/>
      <c r="K2218" s="146"/>
      <c r="L2218" s="146"/>
    </row>
    <row r="2219" spans="1:12" s="141" customFormat="1" ht="20.100000000000001" customHeight="1">
      <c r="A2219" s="213"/>
      <c r="B2219" s="137"/>
      <c r="C2219" s="137"/>
      <c r="D2219" s="159"/>
      <c r="E2219" s="160"/>
      <c r="F2219" s="137" t="s">
        <v>469</v>
      </c>
      <c r="G2219" s="137" t="s">
        <v>470</v>
      </c>
      <c r="H2219" s="138" t="s">
        <v>435</v>
      </c>
      <c r="I2219" s="138"/>
      <c r="J2219" s="138"/>
      <c r="K2219" s="146"/>
      <c r="L2219" s="146"/>
    </row>
    <row r="2220" spans="1:12" s="141" customFormat="1" ht="20.100000000000001" customHeight="1">
      <c r="A2220" s="213"/>
      <c r="B2220" s="137"/>
      <c r="C2220" s="137"/>
      <c r="D2220" s="159"/>
      <c r="E2220" s="160"/>
      <c r="F2220" s="137" t="s">
        <v>470</v>
      </c>
      <c r="G2220" s="137" t="s">
        <v>471</v>
      </c>
      <c r="H2220" s="138" t="s">
        <v>435</v>
      </c>
      <c r="I2220" s="138"/>
      <c r="J2220" s="138"/>
      <c r="K2220" s="146"/>
      <c r="L2220" s="146"/>
    </row>
    <row r="2221" spans="1:12" s="141" customFormat="1" ht="20.100000000000001" customHeight="1">
      <c r="A2221" s="213"/>
      <c r="B2221" s="137"/>
      <c r="C2221" s="137"/>
      <c r="D2221" s="159"/>
      <c r="E2221" s="160"/>
      <c r="F2221" s="137" t="s">
        <v>471</v>
      </c>
      <c r="G2221" s="137" t="s">
        <v>473</v>
      </c>
      <c r="H2221" s="138" t="s">
        <v>435</v>
      </c>
      <c r="I2221" s="138"/>
      <c r="J2221" s="138"/>
      <c r="K2221" s="146"/>
      <c r="L2221" s="146"/>
    </row>
    <row r="2222" spans="1:12" s="141" customFormat="1" ht="20.100000000000001" customHeight="1">
      <c r="A2222" s="213"/>
      <c r="B2222" s="137"/>
      <c r="C2222" s="137"/>
      <c r="D2222" s="159"/>
      <c r="E2222" s="160"/>
      <c r="F2222" s="137" t="s">
        <v>473</v>
      </c>
      <c r="G2222" s="137" t="s">
        <v>474</v>
      </c>
      <c r="H2222" s="138" t="s">
        <v>435</v>
      </c>
      <c r="I2222" s="138"/>
      <c r="J2222" s="138"/>
      <c r="K2222" s="146"/>
      <c r="L2222" s="146"/>
    </row>
    <row r="2223" spans="1:12" s="141" customFormat="1" ht="20.100000000000001" customHeight="1">
      <c r="A2223" s="213"/>
      <c r="B2223" s="137"/>
      <c r="C2223" s="137"/>
      <c r="D2223" s="159"/>
      <c r="E2223" s="160"/>
      <c r="F2223" s="137" t="s">
        <v>474</v>
      </c>
      <c r="G2223" s="137" t="s">
        <v>475</v>
      </c>
      <c r="H2223" s="138" t="s">
        <v>435</v>
      </c>
      <c r="I2223" s="138"/>
      <c r="J2223" s="138"/>
      <c r="K2223" s="146"/>
      <c r="L2223" s="146"/>
    </row>
    <row r="2224" spans="1:12" s="141" customFormat="1" ht="20.100000000000001" customHeight="1">
      <c r="A2224" s="213"/>
      <c r="B2224" s="137"/>
      <c r="C2224" s="137"/>
      <c r="D2224" s="159"/>
      <c r="E2224" s="160"/>
      <c r="F2224" s="137" t="s">
        <v>475</v>
      </c>
      <c r="G2224" s="137" t="s">
        <v>476</v>
      </c>
      <c r="H2224" s="138" t="s">
        <v>435</v>
      </c>
      <c r="I2224" s="138"/>
      <c r="J2224" s="138"/>
      <c r="K2224" s="146"/>
      <c r="L2224" s="146"/>
    </row>
    <row r="2225" spans="1:12" s="141" customFormat="1" ht="20.100000000000001" customHeight="1">
      <c r="A2225" s="213"/>
      <c r="B2225" s="137"/>
      <c r="C2225" s="137"/>
      <c r="D2225" s="159"/>
      <c r="E2225" s="160"/>
      <c r="F2225" s="137" t="s">
        <v>476</v>
      </c>
      <c r="G2225" s="137" t="s">
        <v>477</v>
      </c>
      <c r="H2225" s="138" t="s">
        <v>435</v>
      </c>
      <c r="I2225" s="138"/>
      <c r="J2225" s="138"/>
      <c r="K2225" s="146"/>
      <c r="L2225" s="146"/>
    </row>
    <row r="2226" spans="1:12" s="141" customFormat="1" ht="20.100000000000001" customHeight="1">
      <c r="A2226" s="213"/>
      <c r="B2226" s="137"/>
      <c r="C2226" s="137"/>
      <c r="D2226" s="159"/>
      <c r="E2226" s="160"/>
      <c r="F2226" s="137" t="s">
        <v>477</v>
      </c>
      <c r="G2226" s="137" t="s">
        <v>543</v>
      </c>
      <c r="H2226" s="138" t="s">
        <v>435</v>
      </c>
      <c r="I2226" s="138"/>
      <c r="J2226" s="138"/>
      <c r="K2226" s="146"/>
      <c r="L2226" s="146"/>
    </row>
    <row r="2227" spans="1:12" s="141" customFormat="1" ht="20.100000000000001" customHeight="1">
      <c r="A2227" s="213"/>
      <c r="B2227" s="137"/>
      <c r="C2227" s="137"/>
      <c r="D2227" s="159"/>
      <c r="E2227" s="160"/>
      <c r="F2227" s="137" t="s">
        <v>543</v>
      </c>
      <c r="G2227" s="137" t="s">
        <v>550</v>
      </c>
      <c r="H2227" s="138" t="s">
        <v>435</v>
      </c>
      <c r="I2227" s="138"/>
      <c r="J2227" s="138"/>
      <c r="K2227" s="146"/>
      <c r="L2227" s="146"/>
    </row>
    <row r="2228" spans="1:12" s="141" customFormat="1" ht="20.100000000000001" customHeight="1">
      <c r="A2228" s="213"/>
      <c r="B2228" s="137"/>
      <c r="C2228" s="137"/>
      <c r="D2228" s="159"/>
      <c r="E2228" s="160"/>
      <c r="F2228" s="137" t="s">
        <v>550</v>
      </c>
      <c r="G2228" s="137" t="s">
        <v>551</v>
      </c>
      <c r="H2228" s="138" t="s">
        <v>435</v>
      </c>
      <c r="I2228" s="138"/>
      <c r="J2228" s="138"/>
      <c r="K2228" s="146"/>
      <c r="L2228" s="146"/>
    </row>
    <row r="2229" spans="1:12" s="141" customFormat="1" ht="20.100000000000001" customHeight="1">
      <c r="A2229" s="213"/>
      <c r="B2229" s="137"/>
      <c r="C2229" s="137"/>
      <c r="D2229" s="159"/>
      <c r="E2229" s="160"/>
      <c r="F2229" s="137" t="s">
        <v>551</v>
      </c>
      <c r="G2229" s="137" t="s">
        <v>552</v>
      </c>
      <c r="H2229" s="138" t="s">
        <v>435</v>
      </c>
      <c r="I2229" s="138"/>
      <c r="J2229" s="138"/>
      <c r="K2229" s="146"/>
      <c r="L2229" s="146"/>
    </row>
    <row r="2230" spans="1:12" s="141" customFormat="1" ht="20.100000000000001" customHeight="1">
      <c r="A2230" s="213"/>
      <c r="B2230" s="137"/>
      <c r="C2230" s="137"/>
      <c r="D2230" s="159"/>
      <c r="E2230" s="160"/>
      <c r="F2230" s="137" t="s">
        <v>552</v>
      </c>
      <c r="G2230" s="137" t="s">
        <v>553</v>
      </c>
      <c r="H2230" s="138" t="s">
        <v>435</v>
      </c>
      <c r="I2230" s="138"/>
      <c r="J2230" s="138"/>
      <c r="K2230" s="146"/>
      <c r="L2230" s="146"/>
    </row>
    <row r="2231" spans="1:12" s="141" customFormat="1" ht="20.100000000000001" customHeight="1">
      <c r="A2231" s="213"/>
      <c r="B2231" s="137"/>
      <c r="C2231" s="137"/>
      <c r="D2231" s="159"/>
      <c r="E2231" s="160"/>
      <c r="F2231" s="137" t="s">
        <v>553</v>
      </c>
      <c r="G2231" s="137" t="s">
        <v>554</v>
      </c>
      <c r="H2231" s="138" t="s">
        <v>435</v>
      </c>
      <c r="I2231" s="138"/>
      <c r="J2231" s="138"/>
      <c r="K2231" s="146"/>
      <c r="L2231" s="146"/>
    </row>
    <row r="2232" spans="1:12" s="141" customFormat="1" ht="20.100000000000001" customHeight="1">
      <c r="A2232" s="213"/>
      <c r="B2232" s="137"/>
      <c r="C2232" s="137"/>
      <c r="D2232" s="159"/>
      <c r="E2232" s="160"/>
      <c r="F2232" s="137" t="s">
        <v>554</v>
      </c>
      <c r="G2232" s="137" t="s">
        <v>555</v>
      </c>
      <c r="H2232" s="138" t="s">
        <v>435</v>
      </c>
      <c r="I2232" s="138"/>
      <c r="J2232" s="138"/>
      <c r="K2232" s="146"/>
      <c r="L2232" s="146"/>
    </row>
    <row r="2233" spans="1:12" s="141" customFormat="1" ht="20.100000000000001" customHeight="1">
      <c r="A2233" s="213"/>
      <c r="B2233" s="137"/>
      <c r="C2233" s="137"/>
      <c r="D2233" s="159"/>
      <c r="E2233" s="160"/>
      <c r="F2233" s="137" t="s">
        <v>555</v>
      </c>
      <c r="G2233" s="137" t="s">
        <v>556</v>
      </c>
      <c r="H2233" s="138" t="s">
        <v>435</v>
      </c>
      <c r="I2233" s="138"/>
      <c r="J2233" s="138"/>
      <c r="K2233" s="146"/>
      <c r="L2233" s="146"/>
    </row>
    <row r="2234" spans="1:12" s="141" customFormat="1" ht="20.100000000000001" customHeight="1">
      <c r="A2234" s="213"/>
      <c r="B2234" s="137"/>
      <c r="C2234" s="137"/>
      <c r="D2234" s="159"/>
      <c r="E2234" s="160"/>
      <c r="F2234" s="137" t="s">
        <v>556</v>
      </c>
      <c r="G2234" s="137" t="s">
        <v>557</v>
      </c>
      <c r="H2234" s="138" t="s">
        <v>435</v>
      </c>
      <c r="I2234" s="138"/>
      <c r="J2234" s="138"/>
      <c r="K2234" s="146"/>
      <c r="L2234" s="146"/>
    </row>
    <row r="2235" spans="1:12" s="141" customFormat="1" ht="20.100000000000001" customHeight="1">
      <c r="A2235" s="213"/>
      <c r="B2235" s="137"/>
      <c r="C2235" s="137"/>
      <c r="D2235" s="159"/>
      <c r="E2235" s="160"/>
      <c r="F2235" s="137" t="s">
        <v>557</v>
      </c>
      <c r="G2235" s="137" t="s">
        <v>558</v>
      </c>
      <c r="H2235" s="138" t="s">
        <v>435</v>
      </c>
      <c r="I2235" s="138"/>
      <c r="J2235" s="138"/>
      <c r="K2235" s="146"/>
      <c r="L2235" s="146"/>
    </row>
    <row r="2236" spans="1:12" s="141" customFormat="1" ht="20.100000000000001" customHeight="1">
      <c r="A2236" s="213"/>
      <c r="B2236" s="137"/>
      <c r="C2236" s="137"/>
      <c r="D2236" s="159"/>
      <c r="E2236" s="160"/>
      <c r="F2236" s="137" t="s">
        <v>558</v>
      </c>
      <c r="G2236" s="137" t="s">
        <v>892</v>
      </c>
      <c r="H2236" s="138" t="s">
        <v>435</v>
      </c>
      <c r="I2236" s="138"/>
      <c r="J2236" s="138"/>
      <c r="K2236" s="146"/>
      <c r="L2236" s="146"/>
    </row>
    <row r="2237" spans="1:12" s="141" customFormat="1" ht="20.100000000000001" customHeight="1">
      <c r="A2237" s="213"/>
      <c r="B2237" s="137"/>
      <c r="C2237" s="137"/>
      <c r="D2237" s="159"/>
      <c r="E2237" s="160"/>
      <c r="F2237" s="137"/>
      <c r="G2237" s="137"/>
      <c r="H2237" s="138"/>
      <c r="I2237" s="138"/>
      <c r="J2237" s="138"/>
      <c r="K2237" s="146"/>
      <c r="L2237" s="146"/>
    </row>
    <row r="2238" spans="1:12" s="141" customFormat="1" ht="20.100000000000001" customHeight="1">
      <c r="A2238" s="213"/>
      <c r="B2238" s="137">
        <v>224</v>
      </c>
      <c r="C2238" s="137"/>
      <c r="D2238" s="159" t="s">
        <v>239</v>
      </c>
      <c r="E2238" s="160">
        <v>2.3340000000000001</v>
      </c>
      <c r="F2238" s="137" t="s">
        <v>433</v>
      </c>
      <c r="G2238" s="137" t="s">
        <v>447</v>
      </c>
      <c r="H2238" s="138" t="s">
        <v>435</v>
      </c>
      <c r="I2238" s="138"/>
      <c r="J2238" s="138"/>
      <c r="K2238" s="146"/>
      <c r="L2238" s="146"/>
    </row>
    <row r="2239" spans="1:12" s="141" customFormat="1" ht="20.100000000000001" customHeight="1">
      <c r="A2239" s="213"/>
      <c r="B2239" s="137"/>
      <c r="C2239" s="137"/>
      <c r="D2239" s="159"/>
      <c r="E2239" s="160"/>
      <c r="F2239" s="137" t="s">
        <v>447</v>
      </c>
      <c r="G2239" s="137" t="s">
        <v>451</v>
      </c>
      <c r="H2239" s="138" t="s">
        <v>435</v>
      </c>
      <c r="I2239" s="138"/>
      <c r="J2239" s="138"/>
      <c r="K2239" s="146"/>
      <c r="L2239" s="146"/>
    </row>
    <row r="2240" spans="1:12" s="141" customFormat="1" ht="20.100000000000001" customHeight="1">
      <c r="A2240" s="213"/>
      <c r="B2240" s="137"/>
      <c r="C2240" s="137"/>
      <c r="D2240" s="159"/>
      <c r="E2240" s="160"/>
      <c r="F2240" s="137" t="s">
        <v>451</v>
      </c>
      <c r="G2240" s="137" t="s">
        <v>454</v>
      </c>
      <c r="H2240" s="138" t="s">
        <v>435</v>
      </c>
      <c r="I2240" s="138"/>
      <c r="J2240" s="138"/>
      <c r="K2240" s="146"/>
      <c r="L2240" s="146"/>
    </row>
    <row r="2241" spans="1:12" s="141" customFormat="1" ht="20.100000000000001" customHeight="1">
      <c r="A2241" s="213"/>
      <c r="B2241" s="137"/>
      <c r="C2241" s="137"/>
      <c r="D2241" s="159"/>
      <c r="E2241" s="160"/>
      <c r="F2241" s="137" t="s">
        <v>454</v>
      </c>
      <c r="G2241" s="137" t="s">
        <v>455</v>
      </c>
      <c r="H2241" s="138" t="s">
        <v>435</v>
      </c>
      <c r="I2241" s="138"/>
      <c r="J2241" s="138"/>
      <c r="K2241" s="146"/>
      <c r="L2241" s="146"/>
    </row>
    <row r="2242" spans="1:12" s="141" customFormat="1" ht="20.100000000000001" customHeight="1">
      <c r="A2242" s="213"/>
      <c r="B2242" s="137"/>
      <c r="C2242" s="137"/>
      <c r="D2242" s="159"/>
      <c r="E2242" s="160"/>
      <c r="F2242" s="137" t="s">
        <v>455</v>
      </c>
      <c r="G2242" s="137" t="s">
        <v>456</v>
      </c>
      <c r="H2242" s="138" t="s">
        <v>435</v>
      </c>
      <c r="I2242" s="138"/>
      <c r="J2242" s="138"/>
      <c r="K2242" s="146"/>
      <c r="L2242" s="146"/>
    </row>
    <row r="2243" spans="1:12" s="141" customFormat="1" ht="20.100000000000001" customHeight="1">
      <c r="A2243" s="213"/>
      <c r="B2243" s="137"/>
      <c r="C2243" s="137"/>
      <c r="D2243" s="159"/>
      <c r="E2243" s="160"/>
      <c r="F2243" s="137" t="s">
        <v>456</v>
      </c>
      <c r="G2243" s="137" t="s">
        <v>457</v>
      </c>
      <c r="H2243" s="138" t="s">
        <v>435</v>
      </c>
      <c r="I2243" s="138"/>
      <c r="J2243" s="138"/>
      <c r="K2243" s="146"/>
      <c r="L2243" s="146"/>
    </row>
    <row r="2244" spans="1:12" s="141" customFormat="1" ht="20.100000000000001" customHeight="1">
      <c r="A2244" s="213"/>
      <c r="B2244" s="137"/>
      <c r="C2244" s="137"/>
      <c r="D2244" s="159"/>
      <c r="E2244" s="160"/>
      <c r="F2244" s="137" t="s">
        <v>457</v>
      </c>
      <c r="G2244" s="137" t="s">
        <v>460</v>
      </c>
      <c r="H2244" s="138" t="s">
        <v>435</v>
      </c>
      <c r="I2244" s="138"/>
      <c r="J2244" s="138"/>
      <c r="K2244" s="146"/>
      <c r="L2244" s="146"/>
    </row>
    <row r="2245" spans="1:12" s="141" customFormat="1" ht="20.100000000000001" customHeight="1">
      <c r="A2245" s="213"/>
      <c r="B2245" s="137"/>
      <c r="C2245" s="137"/>
      <c r="D2245" s="159"/>
      <c r="E2245" s="160"/>
      <c r="F2245" s="137" t="s">
        <v>460</v>
      </c>
      <c r="G2245" s="137" t="s">
        <v>463</v>
      </c>
      <c r="H2245" s="138" t="s">
        <v>435</v>
      </c>
      <c r="I2245" s="138"/>
      <c r="J2245" s="138"/>
      <c r="K2245" s="146"/>
      <c r="L2245" s="146"/>
    </row>
    <row r="2246" spans="1:12" s="141" customFormat="1" ht="20.100000000000001" customHeight="1">
      <c r="A2246" s="213"/>
      <c r="B2246" s="137"/>
      <c r="C2246" s="137"/>
      <c r="D2246" s="159"/>
      <c r="E2246" s="160"/>
      <c r="F2246" s="137" t="s">
        <v>463</v>
      </c>
      <c r="G2246" s="137" t="s">
        <v>464</v>
      </c>
      <c r="H2246" s="138" t="s">
        <v>435</v>
      </c>
      <c r="I2246" s="138"/>
      <c r="J2246" s="138"/>
      <c r="K2246" s="146"/>
      <c r="L2246" s="146"/>
    </row>
    <row r="2247" spans="1:12" s="141" customFormat="1" ht="20.100000000000001" customHeight="1">
      <c r="A2247" s="213"/>
      <c r="B2247" s="137"/>
      <c r="C2247" s="137"/>
      <c r="D2247" s="159"/>
      <c r="E2247" s="160"/>
      <c r="F2247" s="137" t="s">
        <v>464</v>
      </c>
      <c r="G2247" s="137" t="s">
        <v>465</v>
      </c>
      <c r="H2247" s="138" t="s">
        <v>435</v>
      </c>
      <c r="I2247" s="138"/>
      <c r="J2247" s="138"/>
      <c r="K2247" s="146"/>
      <c r="L2247" s="146"/>
    </row>
    <row r="2248" spans="1:12" s="141" customFormat="1" ht="20.100000000000001" customHeight="1">
      <c r="A2248" s="213"/>
      <c r="B2248" s="137"/>
      <c r="C2248" s="137"/>
      <c r="D2248" s="159"/>
      <c r="E2248" s="160"/>
      <c r="F2248" s="137" t="s">
        <v>465</v>
      </c>
      <c r="G2248" s="137" t="s">
        <v>466</v>
      </c>
      <c r="H2248" s="138" t="s">
        <v>435</v>
      </c>
      <c r="I2248" s="138"/>
      <c r="J2248" s="138"/>
      <c r="K2248" s="146"/>
      <c r="L2248" s="146"/>
    </row>
    <row r="2249" spans="1:12" s="141" customFormat="1" ht="20.100000000000001" customHeight="1">
      <c r="A2249" s="213"/>
      <c r="B2249" s="137"/>
      <c r="C2249" s="137"/>
      <c r="D2249" s="159"/>
      <c r="E2249" s="160"/>
      <c r="F2249" s="137" t="s">
        <v>466</v>
      </c>
      <c r="G2249" s="137" t="s">
        <v>893</v>
      </c>
      <c r="H2249" s="138" t="s">
        <v>435</v>
      </c>
      <c r="I2249" s="138"/>
      <c r="J2249" s="138"/>
      <c r="K2249" s="146"/>
      <c r="L2249" s="146"/>
    </row>
    <row r="2250" spans="1:12" s="141" customFormat="1" ht="20.100000000000001" customHeight="1">
      <c r="A2250" s="213"/>
      <c r="B2250" s="137"/>
      <c r="C2250" s="137"/>
      <c r="D2250" s="159"/>
      <c r="E2250" s="160"/>
      <c r="F2250" s="137"/>
      <c r="G2250" s="137"/>
      <c r="H2250" s="138"/>
      <c r="I2250" s="138"/>
      <c r="J2250" s="138"/>
      <c r="K2250" s="146"/>
      <c r="L2250" s="146"/>
    </row>
    <row r="2251" spans="1:12" s="141" customFormat="1" ht="20.100000000000001" customHeight="1">
      <c r="A2251" s="213"/>
      <c r="B2251" s="137">
        <v>225</v>
      </c>
      <c r="C2251" s="137"/>
      <c r="D2251" s="159" t="s">
        <v>240</v>
      </c>
      <c r="E2251" s="160">
        <v>3.97</v>
      </c>
      <c r="F2251" s="137" t="s">
        <v>433</v>
      </c>
      <c r="G2251" s="137" t="s">
        <v>447</v>
      </c>
      <c r="H2251" s="138" t="s">
        <v>434</v>
      </c>
      <c r="I2251" s="138"/>
      <c r="J2251" s="138"/>
      <c r="K2251" s="146"/>
      <c r="L2251" s="146"/>
    </row>
    <row r="2252" spans="1:12" s="141" customFormat="1" ht="20.100000000000001" customHeight="1">
      <c r="A2252" s="213"/>
      <c r="B2252" s="137"/>
      <c r="C2252" s="137"/>
      <c r="D2252" s="159"/>
      <c r="E2252" s="160"/>
      <c r="F2252" s="137" t="s">
        <v>447</v>
      </c>
      <c r="G2252" s="137" t="s">
        <v>451</v>
      </c>
      <c r="H2252" s="138" t="s">
        <v>434</v>
      </c>
      <c r="I2252" s="138"/>
      <c r="J2252" s="138"/>
      <c r="K2252" s="146"/>
      <c r="L2252" s="146"/>
    </row>
    <row r="2253" spans="1:12" s="141" customFormat="1" ht="20.100000000000001" customHeight="1">
      <c r="A2253" s="213"/>
      <c r="B2253" s="137"/>
      <c r="C2253" s="137"/>
      <c r="D2253" s="159"/>
      <c r="E2253" s="160"/>
      <c r="F2253" s="137" t="s">
        <v>451</v>
      </c>
      <c r="G2253" s="137" t="s">
        <v>454</v>
      </c>
      <c r="H2253" s="138" t="s">
        <v>434</v>
      </c>
      <c r="I2253" s="138"/>
      <c r="J2253" s="138"/>
      <c r="K2253" s="146"/>
      <c r="L2253" s="146"/>
    </row>
    <row r="2254" spans="1:12" s="141" customFormat="1" ht="20.100000000000001" customHeight="1">
      <c r="A2254" s="213"/>
      <c r="B2254" s="137"/>
      <c r="C2254" s="137"/>
      <c r="D2254" s="159"/>
      <c r="E2254" s="160"/>
      <c r="F2254" s="137" t="s">
        <v>454</v>
      </c>
      <c r="G2254" s="137" t="s">
        <v>455</v>
      </c>
      <c r="H2254" s="138" t="s">
        <v>434</v>
      </c>
      <c r="I2254" s="138"/>
      <c r="J2254" s="138"/>
      <c r="K2254" s="146"/>
      <c r="L2254" s="146"/>
    </row>
    <row r="2255" spans="1:12" s="141" customFormat="1" ht="20.100000000000001" customHeight="1">
      <c r="A2255" s="213"/>
      <c r="B2255" s="137"/>
      <c r="C2255" s="137"/>
      <c r="D2255" s="159"/>
      <c r="E2255" s="160"/>
      <c r="F2255" s="137" t="s">
        <v>455</v>
      </c>
      <c r="G2255" s="137" t="s">
        <v>456</v>
      </c>
      <c r="H2255" s="138" t="s">
        <v>434</v>
      </c>
      <c r="I2255" s="138"/>
      <c r="J2255" s="138"/>
      <c r="K2255" s="146"/>
      <c r="L2255" s="146"/>
    </row>
    <row r="2256" spans="1:12" s="141" customFormat="1" ht="20.100000000000001" customHeight="1">
      <c r="A2256" s="213"/>
      <c r="B2256" s="137"/>
      <c r="C2256" s="137"/>
      <c r="D2256" s="159"/>
      <c r="E2256" s="160"/>
      <c r="F2256" s="137" t="s">
        <v>456</v>
      </c>
      <c r="G2256" s="137" t="s">
        <v>457</v>
      </c>
      <c r="H2256" s="138" t="s">
        <v>434</v>
      </c>
      <c r="I2256" s="138"/>
      <c r="J2256" s="138"/>
      <c r="K2256" s="146"/>
      <c r="L2256" s="146"/>
    </row>
    <row r="2257" spans="1:12" s="141" customFormat="1" ht="20.100000000000001" customHeight="1">
      <c r="A2257" s="213"/>
      <c r="B2257" s="137"/>
      <c r="C2257" s="137"/>
      <c r="D2257" s="159"/>
      <c r="E2257" s="160"/>
      <c r="F2257" s="137" t="s">
        <v>457</v>
      </c>
      <c r="G2257" s="137" t="s">
        <v>460</v>
      </c>
      <c r="H2257" s="138" t="s">
        <v>434</v>
      </c>
      <c r="I2257" s="138"/>
      <c r="J2257" s="138"/>
      <c r="K2257" s="146"/>
      <c r="L2257" s="146"/>
    </row>
    <row r="2258" spans="1:12" s="141" customFormat="1" ht="20.100000000000001" customHeight="1">
      <c r="A2258" s="213"/>
      <c r="B2258" s="137"/>
      <c r="C2258" s="137"/>
      <c r="D2258" s="159"/>
      <c r="E2258" s="160"/>
      <c r="F2258" s="137" t="s">
        <v>460</v>
      </c>
      <c r="G2258" s="137" t="s">
        <v>463</v>
      </c>
      <c r="H2258" s="138" t="s">
        <v>435</v>
      </c>
      <c r="I2258" s="138"/>
      <c r="J2258" s="138"/>
      <c r="K2258" s="146"/>
      <c r="L2258" s="146"/>
    </row>
    <row r="2259" spans="1:12" s="141" customFormat="1" ht="20.100000000000001" customHeight="1">
      <c r="A2259" s="213"/>
      <c r="B2259" s="137"/>
      <c r="C2259" s="137"/>
      <c r="D2259" s="159"/>
      <c r="E2259" s="160"/>
      <c r="F2259" s="137" t="s">
        <v>463</v>
      </c>
      <c r="G2259" s="137" t="s">
        <v>464</v>
      </c>
      <c r="H2259" s="138" t="s">
        <v>435</v>
      </c>
      <c r="I2259" s="138"/>
      <c r="J2259" s="138"/>
      <c r="K2259" s="146"/>
      <c r="L2259" s="146"/>
    </row>
    <row r="2260" spans="1:12" s="141" customFormat="1" ht="20.100000000000001" customHeight="1">
      <c r="A2260" s="213"/>
      <c r="B2260" s="137"/>
      <c r="C2260" s="137"/>
      <c r="D2260" s="159"/>
      <c r="E2260" s="160"/>
      <c r="F2260" s="137" t="s">
        <v>464</v>
      </c>
      <c r="G2260" s="137" t="s">
        <v>465</v>
      </c>
      <c r="H2260" s="138" t="s">
        <v>435</v>
      </c>
      <c r="I2260" s="138"/>
      <c r="J2260" s="138"/>
      <c r="K2260" s="146"/>
      <c r="L2260" s="146"/>
    </row>
    <row r="2261" spans="1:12" s="141" customFormat="1" ht="20.100000000000001" customHeight="1">
      <c r="A2261" s="213"/>
      <c r="B2261" s="137"/>
      <c r="C2261" s="137"/>
      <c r="D2261" s="159"/>
      <c r="E2261" s="160"/>
      <c r="F2261" s="137" t="s">
        <v>465</v>
      </c>
      <c r="G2261" s="137" t="s">
        <v>466</v>
      </c>
      <c r="H2261" s="138" t="s">
        <v>435</v>
      </c>
      <c r="I2261" s="138"/>
      <c r="J2261" s="138"/>
      <c r="K2261" s="146"/>
      <c r="L2261" s="146"/>
    </row>
    <row r="2262" spans="1:12" s="141" customFormat="1" ht="20.100000000000001" customHeight="1">
      <c r="A2262" s="213"/>
      <c r="B2262" s="137"/>
      <c r="C2262" s="137"/>
      <c r="D2262" s="159"/>
      <c r="E2262" s="160"/>
      <c r="F2262" s="137" t="s">
        <v>466</v>
      </c>
      <c r="G2262" s="137" t="s">
        <v>467</v>
      </c>
      <c r="H2262" s="138" t="s">
        <v>435</v>
      </c>
      <c r="I2262" s="138"/>
      <c r="J2262" s="138"/>
      <c r="K2262" s="146"/>
      <c r="L2262" s="146"/>
    </row>
    <row r="2263" spans="1:12" s="141" customFormat="1" ht="20.100000000000001" customHeight="1">
      <c r="A2263" s="213"/>
      <c r="B2263" s="137"/>
      <c r="C2263" s="137"/>
      <c r="D2263" s="159"/>
      <c r="E2263" s="160"/>
      <c r="F2263" s="137" t="s">
        <v>467</v>
      </c>
      <c r="G2263" s="137" t="s">
        <v>468</v>
      </c>
      <c r="H2263" s="138" t="s">
        <v>435</v>
      </c>
      <c r="I2263" s="138"/>
      <c r="J2263" s="138"/>
      <c r="K2263" s="146"/>
      <c r="L2263" s="146"/>
    </row>
    <row r="2264" spans="1:12" s="141" customFormat="1" ht="20.100000000000001" customHeight="1">
      <c r="A2264" s="213"/>
      <c r="B2264" s="137"/>
      <c r="C2264" s="137"/>
      <c r="D2264" s="159"/>
      <c r="E2264" s="160"/>
      <c r="F2264" s="137" t="s">
        <v>468</v>
      </c>
      <c r="G2264" s="137" t="s">
        <v>469</v>
      </c>
      <c r="H2264" s="138" t="s">
        <v>435</v>
      </c>
      <c r="I2264" s="138"/>
      <c r="J2264" s="138"/>
      <c r="K2264" s="146"/>
      <c r="L2264" s="146"/>
    </row>
    <row r="2265" spans="1:12" s="141" customFormat="1" ht="20.100000000000001" customHeight="1">
      <c r="A2265" s="213"/>
      <c r="B2265" s="137"/>
      <c r="C2265" s="137"/>
      <c r="D2265" s="159"/>
      <c r="E2265" s="160"/>
      <c r="F2265" s="137" t="s">
        <v>469</v>
      </c>
      <c r="G2265" s="137" t="s">
        <v>470</v>
      </c>
      <c r="H2265" s="138" t="s">
        <v>435</v>
      </c>
      <c r="I2265" s="138"/>
      <c r="J2265" s="138"/>
      <c r="K2265" s="146"/>
      <c r="L2265" s="146"/>
    </row>
    <row r="2266" spans="1:12" s="141" customFormat="1" ht="20.100000000000001" customHeight="1">
      <c r="A2266" s="213"/>
      <c r="B2266" s="137"/>
      <c r="C2266" s="137"/>
      <c r="D2266" s="159"/>
      <c r="E2266" s="160"/>
      <c r="F2266" s="137" t="s">
        <v>470</v>
      </c>
      <c r="G2266" s="137" t="s">
        <v>471</v>
      </c>
      <c r="H2266" s="138" t="s">
        <v>435</v>
      </c>
      <c r="I2266" s="138"/>
      <c r="J2266" s="138"/>
      <c r="K2266" s="146"/>
      <c r="L2266" s="146"/>
    </row>
    <row r="2267" spans="1:12" s="141" customFormat="1" ht="20.100000000000001" customHeight="1">
      <c r="A2267" s="213"/>
      <c r="B2267" s="137"/>
      <c r="C2267" s="137"/>
      <c r="D2267" s="159"/>
      <c r="E2267" s="160"/>
      <c r="F2267" s="137" t="s">
        <v>471</v>
      </c>
      <c r="G2267" s="137" t="s">
        <v>473</v>
      </c>
      <c r="H2267" s="138" t="s">
        <v>435</v>
      </c>
      <c r="I2267" s="138"/>
      <c r="J2267" s="138"/>
      <c r="K2267" s="146"/>
      <c r="L2267" s="146"/>
    </row>
    <row r="2268" spans="1:12" s="141" customFormat="1" ht="20.100000000000001" customHeight="1">
      <c r="A2268" s="213"/>
      <c r="B2268" s="137"/>
      <c r="C2268" s="137"/>
      <c r="D2268" s="159"/>
      <c r="E2268" s="160"/>
      <c r="F2268" s="137" t="s">
        <v>473</v>
      </c>
      <c r="G2268" s="137" t="s">
        <v>474</v>
      </c>
      <c r="H2268" s="138" t="s">
        <v>435</v>
      </c>
      <c r="I2268" s="138"/>
      <c r="J2268" s="138"/>
      <c r="K2268" s="146"/>
      <c r="L2268" s="146"/>
    </row>
    <row r="2269" spans="1:12" s="141" customFormat="1" ht="20.100000000000001" customHeight="1">
      <c r="A2269" s="213"/>
      <c r="B2269" s="137"/>
      <c r="C2269" s="137"/>
      <c r="D2269" s="159"/>
      <c r="E2269" s="160"/>
      <c r="F2269" s="137" t="s">
        <v>474</v>
      </c>
      <c r="G2269" s="137" t="s">
        <v>475</v>
      </c>
      <c r="H2269" s="138" t="s">
        <v>435</v>
      </c>
      <c r="I2269" s="138"/>
      <c r="J2269" s="138"/>
      <c r="K2269" s="146"/>
      <c r="L2269" s="146"/>
    </row>
    <row r="2270" spans="1:12" s="141" customFormat="1" ht="20.100000000000001" customHeight="1">
      <c r="A2270" s="213"/>
      <c r="B2270" s="137"/>
      <c r="C2270" s="137"/>
      <c r="D2270" s="159"/>
      <c r="E2270" s="160"/>
      <c r="F2270" s="137" t="s">
        <v>475</v>
      </c>
      <c r="G2270" s="137" t="s">
        <v>894</v>
      </c>
      <c r="H2270" s="138" t="s">
        <v>435</v>
      </c>
      <c r="I2270" s="138"/>
      <c r="J2270" s="138"/>
      <c r="K2270" s="146"/>
      <c r="L2270" s="146"/>
    </row>
    <row r="2271" spans="1:12" s="141" customFormat="1" ht="20.100000000000001" customHeight="1">
      <c r="A2271" s="213"/>
      <c r="B2271" s="137"/>
      <c r="C2271" s="137"/>
      <c r="D2271" s="159"/>
      <c r="E2271" s="160"/>
      <c r="F2271" s="137"/>
      <c r="G2271" s="137"/>
      <c r="H2271" s="138"/>
      <c r="I2271" s="138"/>
      <c r="J2271" s="138"/>
      <c r="K2271" s="146"/>
      <c r="L2271" s="146"/>
    </row>
    <row r="2272" spans="1:12" s="141" customFormat="1" ht="20.100000000000001" customHeight="1">
      <c r="A2272" s="213"/>
      <c r="B2272" s="137">
        <v>226</v>
      </c>
      <c r="C2272" s="137"/>
      <c r="D2272" s="159" t="s">
        <v>241</v>
      </c>
      <c r="E2272" s="160">
        <v>0.71099999999999997</v>
      </c>
      <c r="F2272" s="137" t="s">
        <v>433</v>
      </c>
      <c r="G2272" s="137" t="s">
        <v>447</v>
      </c>
      <c r="H2272" s="138" t="s">
        <v>40</v>
      </c>
      <c r="I2272" s="138"/>
      <c r="J2272" s="138"/>
      <c r="K2272" s="146"/>
      <c r="L2272" s="146"/>
    </row>
    <row r="2273" spans="1:12" s="141" customFormat="1" ht="20.100000000000001" customHeight="1">
      <c r="A2273" s="213"/>
      <c r="B2273" s="137"/>
      <c r="C2273" s="137"/>
      <c r="D2273" s="159"/>
      <c r="E2273" s="160"/>
      <c r="F2273" s="137" t="s">
        <v>447</v>
      </c>
      <c r="G2273" s="137" t="s">
        <v>451</v>
      </c>
      <c r="H2273" s="138" t="s">
        <v>40</v>
      </c>
      <c r="I2273" s="138"/>
      <c r="J2273" s="138"/>
      <c r="K2273" s="146"/>
      <c r="L2273" s="146"/>
    </row>
    <row r="2274" spans="1:12" s="141" customFormat="1" ht="20.100000000000001" customHeight="1">
      <c r="A2274" s="213"/>
      <c r="B2274" s="137"/>
      <c r="C2274" s="137"/>
      <c r="D2274" s="159"/>
      <c r="E2274" s="160"/>
      <c r="F2274" s="137" t="s">
        <v>451</v>
      </c>
      <c r="G2274" s="137" t="s">
        <v>454</v>
      </c>
      <c r="H2274" s="138" t="s">
        <v>40</v>
      </c>
      <c r="I2274" s="138"/>
      <c r="J2274" s="138"/>
      <c r="K2274" s="146"/>
      <c r="L2274" s="146"/>
    </row>
    <row r="2275" spans="1:12" s="141" customFormat="1" ht="20.100000000000001" customHeight="1">
      <c r="A2275" s="213"/>
      <c r="B2275" s="137"/>
      <c r="C2275" s="137"/>
      <c r="D2275" s="159"/>
      <c r="E2275" s="160"/>
      <c r="F2275" s="137" t="s">
        <v>454</v>
      </c>
      <c r="G2275" s="137" t="s">
        <v>895</v>
      </c>
      <c r="H2275" s="138" t="s">
        <v>40</v>
      </c>
      <c r="I2275" s="138"/>
      <c r="J2275" s="138"/>
      <c r="K2275" s="146"/>
      <c r="L2275" s="146"/>
    </row>
    <row r="2276" spans="1:12" s="141" customFormat="1" ht="20.100000000000001" customHeight="1">
      <c r="A2276" s="213"/>
      <c r="B2276" s="137"/>
      <c r="C2276" s="137"/>
      <c r="D2276" s="159"/>
      <c r="E2276" s="160"/>
      <c r="F2276" s="137"/>
      <c r="G2276" s="137"/>
      <c r="H2276" s="138"/>
      <c r="I2276" s="138"/>
      <c r="J2276" s="138"/>
      <c r="K2276" s="146"/>
      <c r="L2276" s="146"/>
    </row>
    <row r="2277" spans="1:12" s="141" customFormat="1" ht="20.100000000000001" customHeight="1">
      <c r="A2277" s="213"/>
      <c r="B2277" s="137">
        <v>227</v>
      </c>
      <c r="C2277" s="137"/>
      <c r="D2277" s="159" t="s">
        <v>242</v>
      </c>
      <c r="E2277" s="160">
        <v>0.49299999999999999</v>
      </c>
      <c r="F2277" s="137" t="s">
        <v>433</v>
      </c>
      <c r="G2277" s="137" t="s">
        <v>447</v>
      </c>
      <c r="H2277" s="138" t="s">
        <v>435</v>
      </c>
      <c r="I2277" s="138"/>
      <c r="J2277" s="138"/>
      <c r="K2277" s="146"/>
      <c r="L2277" s="146"/>
    </row>
    <row r="2278" spans="1:12" s="141" customFormat="1" ht="20.100000000000001" customHeight="1">
      <c r="A2278" s="213"/>
      <c r="B2278" s="137"/>
      <c r="C2278" s="137"/>
      <c r="D2278" s="159"/>
      <c r="E2278" s="160"/>
      <c r="F2278" s="137" t="s">
        <v>447</v>
      </c>
      <c r="G2278" s="137" t="s">
        <v>451</v>
      </c>
      <c r="H2278" s="138" t="s">
        <v>435</v>
      </c>
      <c r="I2278" s="138"/>
      <c r="J2278" s="138"/>
      <c r="K2278" s="146"/>
      <c r="L2278" s="146"/>
    </row>
    <row r="2279" spans="1:12" s="141" customFormat="1" ht="20.100000000000001" customHeight="1">
      <c r="A2279" s="213"/>
      <c r="B2279" s="137"/>
      <c r="C2279" s="137"/>
      <c r="D2279" s="159"/>
      <c r="E2279" s="160"/>
      <c r="F2279" s="137" t="s">
        <v>451</v>
      </c>
      <c r="G2279" s="137" t="s">
        <v>634</v>
      </c>
      <c r="H2279" s="138" t="s">
        <v>435</v>
      </c>
      <c r="I2279" s="138"/>
      <c r="J2279" s="138"/>
      <c r="K2279" s="146"/>
      <c r="L2279" s="146"/>
    </row>
    <row r="2280" spans="1:12" s="141" customFormat="1" ht="20.100000000000001" customHeight="1">
      <c r="A2280" s="213"/>
      <c r="B2280" s="137"/>
      <c r="C2280" s="137"/>
      <c r="D2280" s="159"/>
      <c r="E2280" s="160"/>
      <c r="F2280" s="137"/>
      <c r="G2280" s="137"/>
      <c r="H2280" s="138"/>
      <c r="I2280" s="138"/>
      <c r="J2280" s="138"/>
      <c r="K2280" s="146"/>
      <c r="L2280" s="146"/>
    </row>
    <row r="2281" spans="1:12" s="141" customFormat="1" ht="20.100000000000001" customHeight="1">
      <c r="A2281" s="213"/>
      <c r="B2281" s="137">
        <v>228</v>
      </c>
      <c r="C2281" s="137"/>
      <c r="D2281" s="159" t="s">
        <v>243</v>
      </c>
      <c r="E2281" s="160">
        <v>0.185</v>
      </c>
      <c r="F2281" s="137" t="s">
        <v>433</v>
      </c>
      <c r="G2281" s="137" t="s">
        <v>636</v>
      </c>
      <c r="H2281" s="138" t="s">
        <v>435</v>
      </c>
      <c r="I2281" s="138"/>
      <c r="J2281" s="138"/>
      <c r="K2281" s="146"/>
      <c r="L2281" s="146"/>
    </row>
    <row r="2282" spans="1:12" s="141" customFormat="1" ht="20.100000000000001" customHeight="1">
      <c r="A2282" s="213"/>
      <c r="B2282" s="137"/>
      <c r="C2282" s="137"/>
      <c r="D2282" s="159"/>
      <c r="E2282" s="160"/>
      <c r="F2282" s="137"/>
      <c r="G2282" s="137"/>
      <c r="H2282" s="138"/>
      <c r="I2282" s="138"/>
      <c r="J2282" s="138"/>
      <c r="K2282" s="146"/>
      <c r="L2282" s="146"/>
    </row>
    <row r="2283" spans="1:12" s="141" customFormat="1" ht="20.100000000000001" customHeight="1">
      <c r="A2283" s="213"/>
      <c r="B2283" s="137">
        <v>229</v>
      </c>
      <c r="C2283" s="137"/>
      <c r="D2283" s="159" t="s">
        <v>244</v>
      </c>
      <c r="E2283" s="160">
        <v>2</v>
      </c>
      <c r="F2283" s="137" t="s">
        <v>433</v>
      </c>
      <c r="G2283" s="137" t="s">
        <v>447</v>
      </c>
      <c r="H2283" s="138" t="s">
        <v>435</v>
      </c>
      <c r="I2283" s="138"/>
      <c r="J2283" s="138"/>
      <c r="K2283" s="146"/>
      <c r="L2283" s="146"/>
    </row>
    <row r="2284" spans="1:12" s="141" customFormat="1" ht="20.100000000000001" customHeight="1">
      <c r="A2284" s="213"/>
      <c r="B2284" s="137"/>
      <c r="C2284" s="137"/>
      <c r="D2284" s="159"/>
      <c r="E2284" s="160"/>
      <c r="F2284" s="137" t="s">
        <v>447</v>
      </c>
      <c r="G2284" s="137" t="s">
        <v>451</v>
      </c>
      <c r="H2284" s="138" t="s">
        <v>435</v>
      </c>
      <c r="I2284" s="138"/>
      <c r="J2284" s="138"/>
      <c r="K2284" s="146"/>
      <c r="L2284" s="146"/>
    </row>
    <row r="2285" spans="1:12" s="141" customFormat="1" ht="20.100000000000001" customHeight="1">
      <c r="A2285" s="213"/>
      <c r="B2285" s="137"/>
      <c r="C2285" s="137"/>
      <c r="D2285" s="159"/>
      <c r="E2285" s="160"/>
      <c r="F2285" s="137" t="s">
        <v>451</v>
      </c>
      <c r="G2285" s="137" t="s">
        <v>454</v>
      </c>
      <c r="H2285" s="138" t="s">
        <v>435</v>
      </c>
      <c r="I2285" s="138"/>
      <c r="J2285" s="138"/>
      <c r="K2285" s="146"/>
      <c r="L2285" s="146"/>
    </row>
    <row r="2286" spans="1:12" s="141" customFormat="1" ht="20.100000000000001" customHeight="1">
      <c r="A2286" s="213"/>
      <c r="B2286" s="137"/>
      <c r="C2286" s="137"/>
      <c r="D2286" s="159"/>
      <c r="E2286" s="160"/>
      <c r="F2286" s="137" t="s">
        <v>454</v>
      </c>
      <c r="G2286" s="137" t="s">
        <v>455</v>
      </c>
      <c r="H2286" s="138" t="s">
        <v>435</v>
      </c>
      <c r="I2286" s="138"/>
      <c r="J2286" s="138"/>
      <c r="K2286" s="146"/>
      <c r="L2286" s="146"/>
    </row>
    <row r="2287" spans="1:12" s="141" customFormat="1" ht="20.100000000000001" customHeight="1">
      <c r="A2287" s="213"/>
      <c r="B2287" s="137"/>
      <c r="C2287" s="137"/>
      <c r="D2287" s="159"/>
      <c r="E2287" s="160"/>
      <c r="F2287" s="137" t="s">
        <v>455</v>
      </c>
      <c r="G2287" s="137" t="s">
        <v>456</v>
      </c>
      <c r="H2287" s="138" t="s">
        <v>435</v>
      </c>
      <c r="I2287" s="138"/>
      <c r="J2287" s="138"/>
      <c r="K2287" s="146"/>
      <c r="L2287" s="146"/>
    </row>
    <row r="2288" spans="1:12" s="141" customFormat="1" ht="20.100000000000001" customHeight="1">
      <c r="A2288" s="213"/>
      <c r="B2288" s="137"/>
      <c r="C2288" s="137"/>
      <c r="D2288" s="159"/>
      <c r="E2288" s="160"/>
      <c r="F2288" s="137" t="s">
        <v>456</v>
      </c>
      <c r="G2288" s="137" t="s">
        <v>457</v>
      </c>
      <c r="H2288" s="138" t="s">
        <v>435</v>
      </c>
      <c r="I2288" s="138"/>
      <c r="J2288" s="138"/>
      <c r="K2288" s="146"/>
      <c r="L2288" s="146"/>
    </row>
    <row r="2289" spans="1:12" s="141" customFormat="1" ht="20.100000000000001" customHeight="1">
      <c r="A2289" s="213"/>
      <c r="B2289" s="137"/>
      <c r="C2289" s="137"/>
      <c r="D2289" s="159"/>
      <c r="E2289" s="160"/>
      <c r="F2289" s="137" t="s">
        <v>457</v>
      </c>
      <c r="G2289" s="137" t="s">
        <v>460</v>
      </c>
      <c r="H2289" s="138" t="s">
        <v>435</v>
      </c>
      <c r="I2289" s="138"/>
      <c r="J2289" s="138"/>
      <c r="K2289" s="146"/>
      <c r="L2289" s="146"/>
    </row>
    <row r="2290" spans="1:12" s="141" customFormat="1" ht="20.100000000000001" customHeight="1">
      <c r="A2290" s="213"/>
      <c r="B2290" s="137"/>
      <c r="C2290" s="137"/>
      <c r="D2290" s="159"/>
      <c r="E2290" s="160"/>
      <c r="F2290" s="137" t="s">
        <v>460</v>
      </c>
      <c r="G2290" s="137" t="s">
        <v>463</v>
      </c>
      <c r="H2290" s="138" t="s">
        <v>435</v>
      </c>
      <c r="I2290" s="138"/>
      <c r="J2290" s="138"/>
      <c r="K2290" s="146"/>
      <c r="L2290" s="146"/>
    </row>
    <row r="2291" spans="1:12" s="141" customFormat="1" ht="20.100000000000001" customHeight="1">
      <c r="A2291" s="213"/>
      <c r="B2291" s="137"/>
      <c r="C2291" s="137"/>
      <c r="D2291" s="159"/>
      <c r="E2291" s="160"/>
      <c r="F2291" s="137" t="s">
        <v>463</v>
      </c>
      <c r="G2291" s="137" t="s">
        <v>464</v>
      </c>
      <c r="H2291" s="138" t="s">
        <v>435</v>
      </c>
      <c r="I2291" s="138"/>
      <c r="J2291" s="138"/>
      <c r="K2291" s="146"/>
      <c r="L2291" s="146"/>
    </row>
    <row r="2292" spans="1:12" s="141" customFormat="1" ht="20.100000000000001" customHeight="1">
      <c r="A2292" s="213"/>
      <c r="B2292" s="137"/>
      <c r="C2292" s="137"/>
      <c r="D2292" s="159"/>
      <c r="E2292" s="160"/>
      <c r="F2292" s="137" t="s">
        <v>464</v>
      </c>
      <c r="G2292" s="137" t="s">
        <v>465</v>
      </c>
      <c r="H2292" s="138" t="s">
        <v>435</v>
      </c>
      <c r="I2292" s="138"/>
      <c r="J2292" s="138"/>
      <c r="K2292" s="146"/>
      <c r="L2292" s="146"/>
    </row>
    <row r="2293" spans="1:12" s="141" customFormat="1" ht="20.100000000000001" customHeight="1">
      <c r="A2293" s="213"/>
      <c r="B2293" s="137"/>
      <c r="C2293" s="137"/>
      <c r="D2293" s="159"/>
      <c r="E2293" s="160"/>
      <c r="F2293" s="137"/>
      <c r="G2293" s="137"/>
      <c r="H2293" s="138"/>
      <c r="I2293" s="138"/>
      <c r="J2293" s="138"/>
      <c r="K2293" s="146"/>
      <c r="L2293" s="146"/>
    </row>
    <row r="2294" spans="1:12" s="141" customFormat="1" ht="20.100000000000001" customHeight="1">
      <c r="A2294" s="213"/>
      <c r="B2294" s="137">
        <v>230</v>
      </c>
      <c r="C2294" s="137"/>
      <c r="D2294" s="159" t="s">
        <v>245</v>
      </c>
      <c r="E2294" s="160">
        <v>1.379</v>
      </c>
      <c r="F2294" s="137" t="s">
        <v>433</v>
      </c>
      <c r="G2294" s="137" t="s">
        <v>447</v>
      </c>
      <c r="H2294" s="138" t="s">
        <v>435</v>
      </c>
      <c r="I2294" s="138"/>
      <c r="J2294" s="138"/>
      <c r="K2294" s="146"/>
      <c r="L2294" s="146"/>
    </row>
    <row r="2295" spans="1:12" s="141" customFormat="1" ht="20.100000000000001" customHeight="1">
      <c r="A2295" s="213"/>
      <c r="B2295" s="137"/>
      <c r="C2295" s="137"/>
      <c r="D2295" s="159"/>
      <c r="E2295" s="160"/>
      <c r="F2295" s="137" t="s">
        <v>447</v>
      </c>
      <c r="G2295" s="137" t="s">
        <v>451</v>
      </c>
      <c r="H2295" s="138" t="s">
        <v>435</v>
      </c>
      <c r="I2295" s="138"/>
      <c r="J2295" s="138"/>
      <c r="K2295" s="146"/>
      <c r="L2295" s="146"/>
    </row>
    <row r="2296" spans="1:12" s="141" customFormat="1" ht="20.100000000000001" customHeight="1">
      <c r="A2296" s="213"/>
      <c r="B2296" s="137"/>
      <c r="C2296" s="137"/>
      <c r="D2296" s="159"/>
      <c r="E2296" s="160"/>
      <c r="F2296" s="137" t="s">
        <v>451</v>
      </c>
      <c r="G2296" s="137" t="s">
        <v>454</v>
      </c>
      <c r="H2296" s="138" t="s">
        <v>435</v>
      </c>
      <c r="I2296" s="138"/>
      <c r="J2296" s="138"/>
      <c r="K2296" s="146"/>
      <c r="L2296" s="146"/>
    </row>
    <row r="2297" spans="1:12" s="141" customFormat="1" ht="20.100000000000001" customHeight="1">
      <c r="A2297" s="213"/>
      <c r="B2297" s="137"/>
      <c r="C2297" s="137"/>
      <c r="D2297" s="159"/>
      <c r="E2297" s="160"/>
      <c r="F2297" s="137" t="s">
        <v>454</v>
      </c>
      <c r="G2297" s="137" t="s">
        <v>455</v>
      </c>
      <c r="H2297" s="138" t="s">
        <v>435</v>
      </c>
      <c r="I2297" s="138"/>
      <c r="J2297" s="138"/>
      <c r="K2297" s="146"/>
      <c r="L2297" s="146"/>
    </row>
    <row r="2298" spans="1:12" s="141" customFormat="1" ht="20.100000000000001" customHeight="1">
      <c r="A2298" s="213"/>
      <c r="B2298" s="137"/>
      <c r="C2298" s="137"/>
      <c r="D2298" s="159"/>
      <c r="E2298" s="160"/>
      <c r="F2298" s="137" t="s">
        <v>455</v>
      </c>
      <c r="G2298" s="137" t="s">
        <v>456</v>
      </c>
      <c r="H2298" s="138" t="s">
        <v>435</v>
      </c>
      <c r="I2298" s="138"/>
      <c r="J2298" s="138"/>
      <c r="K2298" s="146"/>
      <c r="L2298" s="146"/>
    </row>
    <row r="2299" spans="1:12" s="141" customFormat="1" ht="20.100000000000001" customHeight="1">
      <c r="A2299" s="213"/>
      <c r="B2299" s="137"/>
      <c r="C2299" s="137"/>
      <c r="D2299" s="159"/>
      <c r="E2299" s="160"/>
      <c r="F2299" s="137" t="s">
        <v>456</v>
      </c>
      <c r="G2299" s="137" t="s">
        <v>457</v>
      </c>
      <c r="H2299" s="138" t="s">
        <v>435</v>
      </c>
      <c r="I2299" s="138"/>
      <c r="J2299" s="138"/>
      <c r="K2299" s="146"/>
      <c r="L2299" s="146"/>
    </row>
    <row r="2300" spans="1:12" s="141" customFormat="1" ht="20.100000000000001" customHeight="1">
      <c r="A2300" s="213"/>
      <c r="B2300" s="137"/>
      <c r="C2300" s="137"/>
      <c r="D2300" s="159"/>
      <c r="E2300" s="160"/>
      <c r="F2300" s="137" t="s">
        <v>457</v>
      </c>
      <c r="G2300" s="137" t="s">
        <v>896</v>
      </c>
      <c r="H2300" s="138" t="s">
        <v>435</v>
      </c>
      <c r="I2300" s="138"/>
      <c r="J2300" s="138"/>
      <c r="K2300" s="146"/>
      <c r="L2300" s="146"/>
    </row>
    <row r="2301" spans="1:12" s="141" customFormat="1" ht="20.100000000000001" customHeight="1">
      <c r="A2301" s="213"/>
      <c r="B2301" s="137"/>
      <c r="C2301" s="137"/>
      <c r="D2301" s="159"/>
      <c r="E2301" s="160"/>
      <c r="F2301" s="137"/>
      <c r="G2301" s="137"/>
      <c r="H2301" s="138"/>
      <c r="I2301" s="138"/>
      <c r="J2301" s="138"/>
      <c r="K2301" s="146"/>
      <c r="L2301" s="146"/>
    </row>
    <row r="2302" spans="1:12" s="141" customFormat="1" ht="20.100000000000001" customHeight="1">
      <c r="A2302" s="213"/>
      <c r="B2302" s="137">
        <v>231</v>
      </c>
      <c r="C2302" s="137"/>
      <c r="D2302" s="159" t="s">
        <v>246</v>
      </c>
      <c r="E2302" s="160">
        <v>1.2</v>
      </c>
      <c r="F2302" s="137" t="s">
        <v>433</v>
      </c>
      <c r="G2302" s="137" t="s">
        <v>447</v>
      </c>
      <c r="H2302" s="138" t="s">
        <v>434</v>
      </c>
      <c r="I2302" s="138"/>
      <c r="J2302" s="138"/>
      <c r="K2302" s="146"/>
      <c r="L2302" s="146"/>
    </row>
    <row r="2303" spans="1:12" s="141" customFormat="1" ht="20.100000000000001" customHeight="1">
      <c r="A2303" s="213"/>
      <c r="B2303" s="137"/>
      <c r="C2303" s="137"/>
      <c r="D2303" s="159"/>
      <c r="E2303" s="160"/>
      <c r="F2303" s="137" t="s">
        <v>447</v>
      </c>
      <c r="G2303" s="137" t="s">
        <v>451</v>
      </c>
      <c r="H2303" s="138" t="s">
        <v>434</v>
      </c>
      <c r="I2303" s="138"/>
      <c r="J2303" s="138"/>
      <c r="K2303" s="146"/>
      <c r="L2303" s="146"/>
    </row>
    <row r="2304" spans="1:12" s="141" customFormat="1" ht="20.100000000000001" customHeight="1">
      <c r="A2304" s="213"/>
      <c r="B2304" s="137"/>
      <c r="C2304" s="137"/>
      <c r="D2304" s="159"/>
      <c r="E2304" s="160"/>
      <c r="F2304" s="137" t="s">
        <v>451</v>
      </c>
      <c r="G2304" s="137" t="s">
        <v>454</v>
      </c>
      <c r="H2304" s="138" t="s">
        <v>434</v>
      </c>
      <c r="I2304" s="138"/>
      <c r="J2304" s="138"/>
      <c r="K2304" s="146"/>
      <c r="L2304" s="146"/>
    </row>
    <row r="2305" spans="1:12" s="141" customFormat="1" ht="20.100000000000001" customHeight="1">
      <c r="A2305" s="213"/>
      <c r="B2305" s="137"/>
      <c r="C2305" s="137"/>
      <c r="D2305" s="159"/>
      <c r="E2305" s="160"/>
      <c r="F2305" s="137" t="s">
        <v>454</v>
      </c>
      <c r="G2305" s="137" t="s">
        <v>455</v>
      </c>
      <c r="H2305" s="138" t="s">
        <v>434</v>
      </c>
      <c r="I2305" s="138"/>
      <c r="J2305" s="138"/>
      <c r="K2305" s="146"/>
      <c r="L2305" s="146"/>
    </row>
    <row r="2306" spans="1:12" s="141" customFormat="1" ht="20.100000000000001" customHeight="1">
      <c r="A2306" s="213"/>
      <c r="B2306" s="137"/>
      <c r="C2306" s="137"/>
      <c r="D2306" s="159"/>
      <c r="E2306" s="160"/>
      <c r="F2306" s="137" t="s">
        <v>455</v>
      </c>
      <c r="G2306" s="137" t="s">
        <v>456</v>
      </c>
      <c r="H2306" s="138" t="s">
        <v>434</v>
      </c>
      <c r="I2306" s="138"/>
      <c r="J2306" s="138"/>
      <c r="K2306" s="146"/>
      <c r="L2306" s="146"/>
    </row>
    <row r="2307" spans="1:12" s="141" customFormat="1" ht="20.100000000000001" customHeight="1">
      <c r="A2307" s="213"/>
      <c r="B2307" s="137"/>
      <c r="C2307" s="137"/>
      <c r="D2307" s="159"/>
      <c r="E2307" s="160"/>
      <c r="F2307" s="137" t="s">
        <v>456</v>
      </c>
      <c r="G2307" s="137" t="s">
        <v>457</v>
      </c>
      <c r="H2307" s="138" t="s">
        <v>434</v>
      </c>
      <c r="I2307" s="138"/>
      <c r="J2307" s="138"/>
      <c r="K2307" s="146"/>
      <c r="L2307" s="146"/>
    </row>
    <row r="2308" spans="1:12" s="141" customFormat="1" ht="20.100000000000001" customHeight="1">
      <c r="A2308" s="213"/>
      <c r="B2308" s="137"/>
      <c r="C2308" s="137"/>
      <c r="D2308" s="159"/>
      <c r="E2308" s="160"/>
      <c r="F2308" s="137"/>
      <c r="G2308" s="137"/>
      <c r="H2308" s="138"/>
      <c r="I2308" s="138"/>
      <c r="J2308" s="138"/>
      <c r="K2308" s="146"/>
      <c r="L2308" s="146"/>
    </row>
    <row r="2309" spans="1:12" s="141" customFormat="1" ht="20.100000000000001" customHeight="1">
      <c r="A2309" s="213"/>
      <c r="B2309" s="137">
        <v>232</v>
      </c>
      <c r="C2309" s="137"/>
      <c r="D2309" s="159" t="s">
        <v>247</v>
      </c>
      <c r="E2309" s="160">
        <v>9.0640000000000001</v>
      </c>
      <c r="F2309" s="137" t="s">
        <v>433</v>
      </c>
      <c r="G2309" s="137" t="s">
        <v>447</v>
      </c>
      <c r="H2309" s="138" t="s">
        <v>435</v>
      </c>
      <c r="I2309" s="138"/>
      <c r="J2309" s="138"/>
      <c r="K2309" s="146"/>
      <c r="L2309" s="146"/>
    </row>
    <row r="2310" spans="1:12" s="141" customFormat="1" ht="20.100000000000001" customHeight="1">
      <c r="A2310" s="213"/>
      <c r="B2310" s="137"/>
      <c r="C2310" s="137"/>
      <c r="D2310" s="159"/>
      <c r="E2310" s="160"/>
      <c r="F2310" s="137" t="s">
        <v>447</v>
      </c>
      <c r="G2310" s="137" t="s">
        <v>451</v>
      </c>
      <c r="H2310" s="138" t="s">
        <v>435</v>
      </c>
      <c r="I2310" s="138"/>
      <c r="J2310" s="138"/>
      <c r="K2310" s="146"/>
      <c r="L2310" s="146"/>
    </row>
    <row r="2311" spans="1:12" s="141" customFormat="1" ht="20.100000000000001" customHeight="1">
      <c r="A2311" s="213"/>
      <c r="B2311" s="137"/>
      <c r="C2311" s="137"/>
      <c r="D2311" s="159"/>
      <c r="E2311" s="160"/>
      <c r="F2311" s="137" t="s">
        <v>451</v>
      </c>
      <c r="G2311" s="137" t="s">
        <v>454</v>
      </c>
      <c r="H2311" s="138" t="s">
        <v>40</v>
      </c>
      <c r="I2311" s="138"/>
      <c r="J2311" s="138"/>
      <c r="K2311" s="146"/>
      <c r="L2311" s="146"/>
    </row>
    <row r="2312" spans="1:12" s="141" customFormat="1" ht="20.100000000000001" customHeight="1">
      <c r="A2312" s="213"/>
      <c r="B2312" s="137"/>
      <c r="C2312" s="137"/>
      <c r="D2312" s="159"/>
      <c r="E2312" s="160"/>
      <c r="F2312" s="137" t="s">
        <v>454</v>
      </c>
      <c r="G2312" s="137" t="s">
        <v>455</v>
      </c>
      <c r="H2312" s="138" t="s">
        <v>40</v>
      </c>
      <c r="I2312" s="138"/>
      <c r="J2312" s="138"/>
      <c r="K2312" s="146"/>
      <c r="L2312" s="146"/>
    </row>
    <row r="2313" spans="1:12" s="141" customFormat="1" ht="20.100000000000001" customHeight="1">
      <c r="A2313" s="213"/>
      <c r="B2313" s="137"/>
      <c r="C2313" s="137"/>
      <c r="D2313" s="159"/>
      <c r="E2313" s="160"/>
      <c r="F2313" s="137" t="s">
        <v>455</v>
      </c>
      <c r="G2313" s="137" t="s">
        <v>456</v>
      </c>
      <c r="H2313" s="138" t="s">
        <v>435</v>
      </c>
      <c r="I2313" s="138"/>
      <c r="J2313" s="138"/>
      <c r="K2313" s="146"/>
      <c r="L2313" s="146"/>
    </row>
    <row r="2314" spans="1:12" s="141" customFormat="1" ht="20.100000000000001" customHeight="1">
      <c r="A2314" s="213"/>
      <c r="B2314" s="137"/>
      <c r="C2314" s="137"/>
      <c r="D2314" s="159"/>
      <c r="E2314" s="160"/>
      <c r="F2314" s="137" t="s">
        <v>456</v>
      </c>
      <c r="G2314" s="137" t="s">
        <v>457</v>
      </c>
      <c r="H2314" s="138" t="s">
        <v>40</v>
      </c>
      <c r="I2314" s="138"/>
      <c r="J2314" s="138"/>
      <c r="K2314" s="146"/>
      <c r="L2314" s="146"/>
    </row>
    <row r="2315" spans="1:12" s="141" customFormat="1" ht="20.100000000000001" customHeight="1">
      <c r="A2315" s="213"/>
      <c r="B2315" s="137"/>
      <c r="C2315" s="137"/>
      <c r="D2315" s="159"/>
      <c r="E2315" s="160"/>
      <c r="F2315" s="137" t="s">
        <v>457</v>
      </c>
      <c r="G2315" s="137" t="s">
        <v>460</v>
      </c>
      <c r="H2315" s="138" t="s">
        <v>435</v>
      </c>
      <c r="I2315" s="138"/>
      <c r="J2315" s="138"/>
      <c r="K2315" s="146"/>
      <c r="L2315" s="146"/>
    </row>
    <row r="2316" spans="1:12" s="141" customFormat="1" ht="20.100000000000001" customHeight="1">
      <c r="A2316" s="213"/>
      <c r="B2316" s="137"/>
      <c r="C2316" s="137"/>
      <c r="D2316" s="159"/>
      <c r="E2316" s="160"/>
      <c r="F2316" s="137" t="s">
        <v>460</v>
      </c>
      <c r="G2316" s="137" t="s">
        <v>463</v>
      </c>
      <c r="H2316" s="138" t="s">
        <v>435</v>
      </c>
      <c r="I2316" s="138"/>
      <c r="J2316" s="138"/>
      <c r="K2316" s="146"/>
      <c r="L2316" s="146"/>
    </row>
    <row r="2317" spans="1:12" s="141" customFormat="1" ht="20.100000000000001" customHeight="1">
      <c r="A2317" s="213"/>
      <c r="B2317" s="137"/>
      <c r="C2317" s="137"/>
      <c r="D2317" s="159"/>
      <c r="E2317" s="160"/>
      <c r="F2317" s="137" t="s">
        <v>463</v>
      </c>
      <c r="G2317" s="137" t="s">
        <v>464</v>
      </c>
      <c r="H2317" s="138" t="s">
        <v>435</v>
      </c>
      <c r="I2317" s="138"/>
      <c r="J2317" s="138"/>
      <c r="K2317" s="146"/>
      <c r="L2317" s="146"/>
    </row>
    <row r="2318" spans="1:12" s="141" customFormat="1" ht="20.100000000000001" customHeight="1">
      <c r="A2318" s="213"/>
      <c r="B2318" s="137"/>
      <c r="C2318" s="137"/>
      <c r="D2318" s="159"/>
      <c r="E2318" s="160"/>
      <c r="F2318" s="137" t="s">
        <v>464</v>
      </c>
      <c r="G2318" s="137" t="s">
        <v>465</v>
      </c>
      <c r="H2318" s="138" t="s">
        <v>435</v>
      </c>
      <c r="I2318" s="138"/>
      <c r="J2318" s="138"/>
      <c r="K2318" s="146"/>
      <c r="L2318" s="146"/>
    </row>
    <row r="2319" spans="1:12" s="141" customFormat="1" ht="20.100000000000001" customHeight="1">
      <c r="A2319" s="213"/>
      <c r="B2319" s="137"/>
      <c r="C2319" s="137"/>
      <c r="D2319" s="159"/>
      <c r="E2319" s="160"/>
      <c r="F2319" s="137" t="s">
        <v>465</v>
      </c>
      <c r="G2319" s="137" t="s">
        <v>466</v>
      </c>
      <c r="H2319" s="138" t="s">
        <v>435</v>
      </c>
      <c r="I2319" s="138"/>
      <c r="J2319" s="138"/>
      <c r="K2319" s="146"/>
      <c r="L2319" s="146"/>
    </row>
    <row r="2320" spans="1:12" s="141" customFormat="1" ht="20.100000000000001" customHeight="1">
      <c r="A2320" s="213"/>
      <c r="B2320" s="137"/>
      <c r="C2320" s="137"/>
      <c r="D2320" s="159"/>
      <c r="E2320" s="160"/>
      <c r="F2320" s="137" t="s">
        <v>466</v>
      </c>
      <c r="G2320" s="137" t="s">
        <v>467</v>
      </c>
      <c r="H2320" s="138" t="s">
        <v>435</v>
      </c>
      <c r="I2320" s="138"/>
      <c r="J2320" s="138"/>
      <c r="K2320" s="146"/>
      <c r="L2320" s="146"/>
    </row>
    <row r="2321" spans="1:12" s="141" customFormat="1" ht="20.100000000000001" customHeight="1">
      <c r="A2321" s="213"/>
      <c r="B2321" s="137"/>
      <c r="C2321" s="137"/>
      <c r="D2321" s="159"/>
      <c r="E2321" s="160"/>
      <c r="F2321" s="137" t="s">
        <v>467</v>
      </c>
      <c r="G2321" s="137" t="s">
        <v>468</v>
      </c>
      <c r="H2321" s="138" t="s">
        <v>435</v>
      </c>
      <c r="I2321" s="138"/>
      <c r="J2321" s="138"/>
      <c r="K2321" s="146"/>
      <c r="L2321" s="146"/>
    </row>
    <row r="2322" spans="1:12" s="141" customFormat="1" ht="20.100000000000001" customHeight="1">
      <c r="A2322" s="213"/>
      <c r="B2322" s="137"/>
      <c r="C2322" s="137"/>
      <c r="D2322" s="159"/>
      <c r="E2322" s="160"/>
      <c r="F2322" s="137" t="s">
        <v>468</v>
      </c>
      <c r="G2322" s="137" t="s">
        <v>469</v>
      </c>
      <c r="H2322" s="138" t="s">
        <v>435</v>
      </c>
      <c r="I2322" s="138"/>
      <c r="J2322" s="138"/>
      <c r="K2322" s="146"/>
      <c r="L2322" s="146"/>
    </row>
    <row r="2323" spans="1:12" s="141" customFormat="1" ht="20.100000000000001" customHeight="1">
      <c r="A2323" s="213"/>
      <c r="B2323" s="137"/>
      <c r="C2323" s="137"/>
      <c r="D2323" s="159"/>
      <c r="E2323" s="160"/>
      <c r="F2323" s="137" t="s">
        <v>469</v>
      </c>
      <c r="G2323" s="137" t="s">
        <v>470</v>
      </c>
      <c r="H2323" s="138" t="s">
        <v>435</v>
      </c>
      <c r="I2323" s="138"/>
      <c r="J2323" s="138"/>
      <c r="K2323" s="146"/>
      <c r="L2323" s="146"/>
    </row>
    <row r="2324" spans="1:12" s="141" customFormat="1" ht="20.100000000000001" customHeight="1">
      <c r="A2324" s="213"/>
      <c r="B2324" s="137"/>
      <c r="C2324" s="137"/>
      <c r="D2324" s="159"/>
      <c r="E2324" s="160"/>
      <c r="F2324" s="137" t="s">
        <v>470</v>
      </c>
      <c r="G2324" s="137" t="s">
        <v>471</v>
      </c>
      <c r="H2324" s="138" t="s">
        <v>435</v>
      </c>
      <c r="I2324" s="138"/>
      <c r="J2324" s="138"/>
      <c r="K2324" s="146"/>
      <c r="L2324" s="146"/>
    </row>
    <row r="2325" spans="1:12" s="141" customFormat="1" ht="20.100000000000001" customHeight="1">
      <c r="A2325" s="213"/>
      <c r="B2325" s="137"/>
      <c r="C2325" s="137"/>
      <c r="D2325" s="159"/>
      <c r="E2325" s="160"/>
      <c r="F2325" s="137" t="s">
        <v>471</v>
      </c>
      <c r="G2325" s="137" t="s">
        <v>473</v>
      </c>
      <c r="H2325" s="138" t="s">
        <v>435</v>
      </c>
      <c r="I2325" s="138"/>
      <c r="J2325" s="138"/>
      <c r="K2325" s="146"/>
      <c r="L2325" s="146"/>
    </row>
    <row r="2326" spans="1:12" s="141" customFormat="1" ht="20.100000000000001" customHeight="1">
      <c r="A2326" s="213"/>
      <c r="B2326" s="137"/>
      <c r="C2326" s="137"/>
      <c r="D2326" s="159"/>
      <c r="E2326" s="160"/>
      <c r="F2326" s="137" t="s">
        <v>473</v>
      </c>
      <c r="G2326" s="137" t="s">
        <v>474</v>
      </c>
      <c r="H2326" s="138" t="s">
        <v>435</v>
      </c>
      <c r="I2326" s="138"/>
      <c r="J2326" s="138"/>
      <c r="K2326" s="146"/>
      <c r="L2326" s="146"/>
    </row>
    <row r="2327" spans="1:12" s="141" customFormat="1" ht="20.100000000000001" customHeight="1">
      <c r="A2327" s="213"/>
      <c r="B2327" s="137"/>
      <c r="C2327" s="137"/>
      <c r="D2327" s="159"/>
      <c r="E2327" s="160"/>
      <c r="F2327" s="137" t="s">
        <v>474</v>
      </c>
      <c r="G2327" s="137" t="s">
        <v>475</v>
      </c>
      <c r="H2327" s="138" t="s">
        <v>435</v>
      </c>
      <c r="I2327" s="138"/>
      <c r="J2327" s="138"/>
      <c r="K2327" s="146"/>
      <c r="L2327" s="146"/>
    </row>
    <row r="2328" spans="1:12" s="141" customFormat="1" ht="20.100000000000001" customHeight="1">
      <c r="A2328" s="213"/>
      <c r="B2328" s="137"/>
      <c r="C2328" s="137"/>
      <c r="D2328" s="159"/>
      <c r="E2328" s="160"/>
      <c r="F2328" s="137" t="s">
        <v>475</v>
      </c>
      <c r="G2328" s="137" t="s">
        <v>476</v>
      </c>
      <c r="H2328" s="138" t="s">
        <v>435</v>
      </c>
      <c r="I2328" s="138"/>
      <c r="J2328" s="138"/>
      <c r="K2328" s="146"/>
      <c r="L2328" s="146"/>
    </row>
    <row r="2329" spans="1:12" s="141" customFormat="1" ht="20.100000000000001" customHeight="1">
      <c r="A2329" s="213"/>
      <c r="B2329" s="137"/>
      <c r="C2329" s="137"/>
      <c r="D2329" s="159"/>
      <c r="E2329" s="160"/>
      <c r="F2329" s="137" t="s">
        <v>476</v>
      </c>
      <c r="G2329" s="137" t="s">
        <v>477</v>
      </c>
      <c r="H2329" s="138" t="s">
        <v>435</v>
      </c>
      <c r="I2329" s="138"/>
      <c r="J2329" s="138"/>
      <c r="K2329" s="146"/>
      <c r="L2329" s="146"/>
    </row>
    <row r="2330" spans="1:12" s="141" customFormat="1" ht="20.100000000000001" customHeight="1">
      <c r="A2330" s="213"/>
      <c r="B2330" s="137"/>
      <c r="C2330" s="137"/>
      <c r="D2330" s="159"/>
      <c r="E2330" s="160"/>
      <c r="F2330" s="137" t="s">
        <v>477</v>
      </c>
      <c r="G2330" s="137" t="s">
        <v>543</v>
      </c>
      <c r="H2330" s="138" t="s">
        <v>435</v>
      </c>
      <c r="I2330" s="138"/>
      <c r="J2330" s="138"/>
      <c r="K2330" s="146"/>
      <c r="L2330" s="146"/>
    </row>
    <row r="2331" spans="1:12" s="141" customFormat="1" ht="20.100000000000001" customHeight="1">
      <c r="A2331" s="213"/>
      <c r="B2331" s="137"/>
      <c r="C2331" s="137"/>
      <c r="D2331" s="159"/>
      <c r="E2331" s="160"/>
      <c r="F2331" s="137" t="s">
        <v>543</v>
      </c>
      <c r="G2331" s="137" t="s">
        <v>550</v>
      </c>
      <c r="H2331" s="138" t="s">
        <v>435</v>
      </c>
      <c r="I2331" s="138"/>
      <c r="J2331" s="138"/>
      <c r="K2331" s="146"/>
      <c r="L2331" s="146"/>
    </row>
    <row r="2332" spans="1:12" s="141" customFormat="1" ht="20.100000000000001" customHeight="1">
      <c r="A2332" s="213"/>
      <c r="B2332" s="137"/>
      <c r="C2332" s="137"/>
      <c r="D2332" s="159"/>
      <c r="E2332" s="160"/>
      <c r="F2332" s="137" t="s">
        <v>550</v>
      </c>
      <c r="G2332" s="137" t="s">
        <v>551</v>
      </c>
      <c r="H2332" s="138" t="s">
        <v>435</v>
      </c>
      <c r="I2332" s="138"/>
      <c r="J2332" s="138"/>
      <c r="K2332" s="146"/>
      <c r="L2332" s="146"/>
    </row>
    <row r="2333" spans="1:12" s="141" customFormat="1" ht="20.100000000000001" customHeight="1">
      <c r="A2333" s="213"/>
      <c r="B2333" s="137"/>
      <c r="C2333" s="137"/>
      <c r="D2333" s="159"/>
      <c r="E2333" s="160"/>
      <c r="F2333" s="137" t="s">
        <v>551</v>
      </c>
      <c r="G2333" s="137" t="s">
        <v>552</v>
      </c>
      <c r="H2333" s="138" t="s">
        <v>435</v>
      </c>
      <c r="I2333" s="138"/>
      <c r="J2333" s="138"/>
      <c r="K2333" s="146"/>
      <c r="L2333" s="146"/>
    </row>
    <row r="2334" spans="1:12" s="141" customFormat="1" ht="20.100000000000001" customHeight="1">
      <c r="A2334" s="213"/>
      <c r="B2334" s="137"/>
      <c r="C2334" s="137"/>
      <c r="D2334" s="159"/>
      <c r="E2334" s="160"/>
      <c r="F2334" s="137" t="s">
        <v>552</v>
      </c>
      <c r="G2334" s="137" t="s">
        <v>553</v>
      </c>
      <c r="H2334" s="138" t="s">
        <v>435</v>
      </c>
      <c r="I2334" s="138"/>
      <c r="J2334" s="138"/>
      <c r="K2334" s="146"/>
      <c r="L2334" s="146"/>
    </row>
    <row r="2335" spans="1:12" s="141" customFormat="1" ht="20.100000000000001" customHeight="1">
      <c r="A2335" s="213"/>
      <c r="B2335" s="137"/>
      <c r="C2335" s="137"/>
      <c r="D2335" s="159"/>
      <c r="E2335" s="160"/>
      <c r="F2335" s="137" t="s">
        <v>553</v>
      </c>
      <c r="G2335" s="137" t="s">
        <v>554</v>
      </c>
      <c r="H2335" s="138" t="s">
        <v>435</v>
      </c>
      <c r="I2335" s="138"/>
      <c r="J2335" s="138"/>
      <c r="K2335" s="146"/>
      <c r="L2335" s="146"/>
    </row>
    <row r="2336" spans="1:12" s="141" customFormat="1" ht="20.100000000000001" customHeight="1">
      <c r="A2336" s="213"/>
      <c r="B2336" s="137"/>
      <c r="C2336" s="137"/>
      <c r="D2336" s="159"/>
      <c r="E2336" s="160"/>
      <c r="F2336" s="137" t="s">
        <v>554</v>
      </c>
      <c r="G2336" s="137" t="s">
        <v>555</v>
      </c>
      <c r="H2336" s="138" t="s">
        <v>435</v>
      </c>
      <c r="I2336" s="138"/>
      <c r="J2336" s="138"/>
      <c r="K2336" s="146"/>
      <c r="L2336" s="146"/>
    </row>
    <row r="2337" spans="1:12" s="141" customFormat="1" ht="20.100000000000001" customHeight="1">
      <c r="A2337" s="213"/>
      <c r="B2337" s="137"/>
      <c r="C2337" s="137"/>
      <c r="D2337" s="159"/>
      <c r="E2337" s="160"/>
      <c r="F2337" s="137" t="s">
        <v>555</v>
      </c>
      <c r="G2337" s="137" t="s">
        <v>556</v>
      </c>
      <c r="H2337" s="138" t="s">
        <v>435</v>
      </c>
      <c r="I2337" s="138"/>
      <c r="J2337" s="138"/>
      <c r="K2337" s="146"/>
      <c r="L2337" s="146"/>
    </row>
    <row r="2338" spans="1:12" s="141" customFormat="1" ht="20.100000000000001" customHeight="1">
      <c r="A2338" s="213"/>
      <c r="B2338" s="137"/>
      <c r="C2338" s="137"/>
      <c r="D2338" s="159"/>
      <c r="E2338" s="160"/>
      <c r="F2338" s="137" t="s">
        <v>556</v>
      </c>
      <c r="G2338" s="137" t="s">
        <v>557</v>
      </c>
      <c r="H2338" s="138" t="s">
        <v>435</v>
      </c>
      <c r="I2338" s="138"/>
      <c r="J2338" s="138"/>
      <c r="K2338" s="146"/>
      <c r="L2338" s="146"/>
    </row>
    <row r="2339" spans="1:12" s="141" customFormat="1" ht="20.100000000000001" customHeight="1">
      <c r="A2339" s="213"/>
      <c r="B2339" s="137"/>
      <c r="C2339" s="137"/>
      <c r="D2339" s="159"/>
      <c r="E2339" s="160"/>
      <c r="F2339" s="137" t="s">
        <v>557</v>
      </c>
      <c r="G2339" s="137" t="s">
        <v>558</v>
      </c>
      <c r="H2339" s="138" t="s">
        <v>435</v>
      </c>
      <c r="I2339" s="138"/>
      <c r="J2339" s="138"/>
      <c r="K2339" s="146"/>
      <c r="L2339" s="146"/>
    </row>
    <row r="2340" spans="1:12" s="141" customFormat="1" ht="20.100000000000001" customHeight="1">
      <c r="A2340" s="213"/>
      <c r="B2340" s="137"/>
      <c r="C2340" s="137"/>
      <c r="D2340" s="159"/>
      <c r="E2340" s="160"/>
      <c r="F2340" s="137" t="s">
        <v>558</v>
      </c>
      <c r="G2340" s="137" t="s">
        <v>559</v>
      </c>
      <c r="H2340" s="138" t="s">
        <v>435</v>
      </c>
      <c r="I2340" s="138"/>
      <c r="J2340" s="138"/>
      <c r="K2340" s="146"/>
      <c r="L2340" s="146"/>
    </row>
    <row r="2341" spans="1:12" s="141" customFormat="1" ht="20.100000000000001" customHeight="1">
      <c r="A2341" s="213"/>
      <c r="B2341" s="137"/>
      <c r="C2341" s="137"/>
      <c r="D2341" s="159"/>
      <c r="E2341" s="160"/>
      <c r="F2341" s="137" t="s">
        <v>559</v>
      </c>
      <c r="G2341" s="137" t="s">
        <v>560</v>
      </c>
      <c r="H2341" s="138" t="s">
        <v>435</v>
      </c>
      <c r="I2341" s="138"/>
      <c r="J2341" s="138"/>
      <c r="K2341" s="146"/>
      <c r="L2341" s="146"/>
    </row>
    <row r="2342" spans="1:12" s="141" customFormat="1" ht="20.100000000000001" customHeight="1">
      <c r="A2342" s="213"/>
      <c r="B2342" s="137"/>
      <c r="C2342" s="137"/>
      <c r="D2342" s="159"/>
      <c r="E2342" s="160"/>
      <c r="F2342" s="137" t="s">
        <v>560</v>
      </c>
      <c r="G2342" s="137" t="s">
        <v>561</v>
      </c>
      <c r="H2342" s="138" t="s">
        <v>435</v>
      </c>
      <c r="I2342" s="138"/>
      <c r="J2342" s="138"/>
      <c r="K2342" s="146"/>
      <c r="L2342" s="146"/>
    </row>
    <row r="2343" spans="1:12" s="141" customFormat="1" ht="20.100000000000001" customHeight="1">
      <c r="A2343" s="213"/>
      <c r="B2343" s="137"/>
      <c r="C2343" s="137"/>
      <c r="D2343" s="159"/>
      <c r="E2343" s="160"/>
      <c r="F2343" s="137" t="s">
        <v>561</v>
      </c>
      <c r="G2343" s="137" t="s">
        <v>562</v>
      </c>
      <c r="H2343" s="138" t="s">
        <v>435</v>
      </c>
      <c r="I2343" s="138"/>
      <c r="J2343" s="138"/>
      <c r="K2343" s="146"/>
      <c r="L2343" s="146"/>
    </row>
    <row r="2344" spans="1:12" s="141" customFormat="1" ht="20.100000000000001" customHeight="1">
      <c r="A2344" s="213"/>
      <c r="B2344" s="137"/>
      <c r="C2344" s="137"/>
      <c r="D2344" s="159"/>
      <c r="E2344" s="160"/>
      <c r="F2344" s="137" t="s">
        <v>562</v>
      </c>
      <c r="G2344" s="137" t="s">
        <v>563</v>
      </c>
      <c r="H2344" s="138" t="s">
        <v>435</v>
      </c>
      <c r="I2344" s="138"/>
      <c r="J2344" s="138"/>
      <c r="K2344" s="146"/>
      <c r="L2344" s="146"/>
    </row>
    <row r="2345" spans="1:12" s="141" customFormat="1" ht="20.100000000000001" customHeight="1">
      <c r="A2345" s="213"/>
      <c r="B2345" s="137"/>
      <c r="C2345" s="137"/>
      <c r="D2345" s="159"/>
      <c r="E2345" s="160"/>
      <c r="F2345" s="137" t="s">
        <v>563</v>
      </c>
      <c r="G2345" s="137" t="s">
        <v>564</v>
      </c>
      <c r="H2345" s="138" t="s">
        <v>435</v>
      </c>
      <c r="I2345" s="138"/>
      <c r="J2345" s="138"/>
      <c r="K2345" s="146"/>
      <c r="L2345" s="146"/>
    </row>
    <row r="2346" spans="1:12" s="141" customFormat="1" ht="20.100000000000001" customHeight="1">
      <c r="A2346" s="213"/>
      <c r="B2346" s="137"/>
      <c r="C2346" s="137"/>
      <c r="D2346" s="159"/>
      <c r="E2346" s="160"/>
      <c r="F2346" s="137" t="s">
        <v>564</v>
      </c>
      <c r="G2346" s="137" t="s">
        <v>565</v>
      </c>
      <c r="H2346" s="138" t="s">
        <v>40</v>
      </c>
      <c r="I2346" s="138"/>
      <c r="J2346" s="138"/>
      <c r="K2346" s="146"/>
      <c r="L2346" s="146"/>
    </row>
    <row r="2347" spans="1:12" s="141" customFormat="1" ht="20.100000000000001" customHeight="1">
      <c r="A2347" s="213"/>
      <c r="B2347" s="137"/>
      <c r="C2347" s="137"/>
      <c r="D2347" s="159"/>
      <c r="E2347" s="160"/>
      <c r="F2347" s="137" t="s">
        <v>565</v>
      </c>
      <c r="G2347" s="137" t="s">
        <v>566</v>
      </c>
      <c r="H2347" s="138" t="s">
        <v>435</v>
      </c>
      <c r="I2347" s="138"/>
      <c r="J2347" s="138"/>
      <c r="K2347" s="146"/>
      <c r="L2347" s="146"/>
    </row>
    <row r="2348" spans="1:12" s="141" customFormat="1" ht="20.100000000000001" customHeight="1">
      <c r="A2348" s="213"/>
      <c r="B2348" s="137"/>
      <c r="C2348" s="137"/>
      <c r="D2348" s="159"/>
      <c r="E2348" s="160"/>
      <c r="F2348" s="137" t="s">
        <v>566</v>
      </c>
      <c r="G2348" s="137" t="s">
        <v>567</v>
      </c>
      <c r="H2348" s="138" t="s">
        <v>40</v>
      </c>
      <c r="I2348" s="138"/>
      <c r="J2348" s="138"/>
      <c r="K2348" s="146"/>
      <c r="L2348" s="146"/>
    </row>
    <row r="2349" spans="1:12" s="141" customFormat="1" ht="20.100000000000001" customHeight="1">
      <c r="A2349" s="213"/>
      <c r="B2349" s="137"/>
      <c r="C2349" s="137"/>
      <c r="D2349" s="159"/>
      <c r="E2349" s="160"/>
      <c r="F2349" s="137" t="s">
        <v>567</v>
      </c>
      <c r="G2349" s="137" t="s">
        <v>642</v>
      </c>
      <c r="H2349" s="138" t="s">
        <v>435</v>
      </c>
      <c r="I2349" s="138"/>
      <c r="J2349" s="138"/>
      <c r="K2349" s="146"/>
      <c r="L2349" s="146"/>
    </row>
    <row r="2350" spans="1:12" s="141" customFormat="1" ht="20.100000000000001" customHeight="1">
      <c r="A2350" s="213"/>
      <c r="B2350" s="137"/>
      <c r="C2350" s="137"/>
      <c r="D2350" s="159"/>
      <c r="E2350" s="160"/>
      <c r="F2350" s="137" t="s">
        <v>642</v>
      </c>
      <c r="G2350" s="137" t="s">
        <v>643</v>
      </c>
      <c r="H2350" s="138" t="s">
        <v>435</v>
      </c>
      <c r="I2350" s="138"/>
      <c r="J2350" s="138"/>
      <c r="K2350" s="146"/>
      <c r="L2350" s="146"/>
    </row>
    <row r="2351" spans="1:12" s="141" customFormat="1" ht="20.100000000000001" customHeight="1">
      <c r="A2351" s="213"/>
      <c r="B2351" s="137"/>
      <c r="C2351" s="137"/>
      <c r="D2351" s="159"/>
      <c r="E2351" s="160"/>
      <c r="F2351" s="137" t="s">
        <v>643</v>
      </c>
      <c r="G2351" s="137" t="s">
        <v>644</v>
      </c>
      <c r="H2351" s="138" t="s">
        <v>435</v>
      </c>
      <c r="I2351" s="138"/>
      <c r="J2351" s="138"/>
      <c r="K2351" s="146"/>
      <c r="L2351" s="146"/>
    </row>
    <row r="2352" spans="1:12" s="141" customFormat="1" ht="20.100000000000001" customHeight="1">
      <c r="A2352" s="213"/>
      <c r="B2352" s="137"/>
      <c r="C2352" s="137"/>
      <c r="D2352" s="159"/>
      <c r="E2352" s="160"/>
      <c r="F2352" s="137" t="s">
        <v>644</v>
      </c>
      <c r="G2352" s="137" t="s">
        <v>645</v>
      </c>
      <c r="H2352" s="138" t="s">
        <v>435</v>
      </c>
      <c r="I2352" s="138"/>
      <c r="J2352" s="138"/>
      <c r="K2352" s="146"/>
      <c r="L2352" s="146"/>
    </row>
    <row r="2353" spans="1:12" s="141" customFormat="1" ht="20.100000000000001" customHeight="1">
      <c r="A2353" s="213"/>
      <c r="B2353" s="137"/>
      <c r="C2353" s="137"/>
      <c r="D2353" s="159"/>
      <c r="E2353" s="160"/>
      <c r="F2353" s="137" t="s">
        <v>645</v>
      </c>
      <c r="G2353" s="137" t="s">
        <v>767</v>
      </c>
      <c r="H2353" s="138" t="s">
        <v>435</v>
      </c>
      <c r="I2353" s="138"/>
      <c r="J2353" s="138"/>
      <c r="K2353" s="146"/>
      <c r="L2353" s="146"/>
    </row>
    <row r="2354" spans="1:12" s="141" customFormat="1" ht="20.100000000000001" customHeight="1">
      <c r="A2354" s="213"/>
      <c r="B2354" s="137"/>
      <c r="C2354" s="137"/>
      <c r="D2354" s="159"/>
      <c r="E2354" s="160"/>
      <c r="F2354" s="137" t="s">
        <v>767</v>
      </c>
      <c r="G2354" s="137" t="s">
        <v>897</v>
      </c>
      <c r="H2354" s="138" t="s">
        <v>435</v>
      </c>
      <c r="I2354" s="138"/>
      <c r="J2354" s="138"/>
      <c r="K2354" s="146"/>
      <c r="L2354" s="146"/>
    </row>
    <row r="2355" spans="1:12" s="141" customFormat="1" ht="20.100000000000001" customHeight="1">
      <c r="A2355" s="213"/>
      <c r="B2355" s="137"/>
      <c r="C2355" s="137"/>
      <c r="D2355" s="159"/>
      <c r="E2355" s="160"/>
      <c r="F2355" s="137"/>
      <c r="G2355" s="137"/>
      <c r="H2355" s="138"/>
      <c r="I2355" s="138"/>
      <c r="J2355" s="138"/>
      <c r="K2355" s="146"/>
      <c r="L2355" s="146"/>
    </row>
    <row r="2356" spans="1:12" s="141" customFormat="1" ht="20.100000000000001" customHeight="1">
      <c r="A2356" s="213"/>
      <c r="B2356" s="137">
        <v>233</v>
      </c>
      <c r="C2356" s="137"/>
      <c r="D2356" s="159" t="s">
        <v>248</v>
      </c>
      <c r="E2356" s="160">
        <v>0.65300000000000002</v>
      </c>
      <c r="F2356" s="137" t="s">
        <v>433</v>
      </c>
      <c r="G2356" s="137" t="s">
        <v>447</v>
      </c>
      <c r="H2356" s="138" t="s">
        <v>435</v>
      </c>
      <c r="I2356" s="138"/>
      <c r="J2356" s="138"/>
      <c r="K2356" s="146"/>
      <c r="L2356" s="146"/>
    </row>
    <row r="2357" spans="1:12" s="141" customFormat="1" ht="20.100000000000001" customHeight="1">
      <c r="A2357" s="213"/>
      <c r="B2357" s="137"/>
      <c r="C2357" s="137"/>
      <c r="D2357" s="159"/>
      <c r="E2357" s="160"/>
      <c r="F2357" s="137" t="s">
        <v>447</v>
      </c>
      <c r="G2357" s="137" t="s">
        <v>451</v>
      </c>
      <c r="H2357" s="138" t="s">
        <v>435</v>
      </c>
      <c r="I2357" s="138"/>
      <c r="J2357" s="138"/>
      <c r="K2357" s="146"/>
      <c r="L2357" s="146"/>
    </row>
    <row r="2358" spans="1:12" s="141" customFormat="1" ht="20.100000000000001" customHeight="1">
      <c r="A2358" s="213"/>
      <c r="B2358" s="137"/>
      <c r="C2358" s="137"/>
      <c r="D2358" s="159"/>
      <c r="E2358" s="160"/>
      <c r="F2358" s="137" t="s">
        <v>451</v>
      </c>
      <c r="G2358" s="137" t="s">
        <v>454</v>
      </c>
      <c r="H2358" s="138" t="s">
        <v>435</v>
      </c>
      <c r="I2358" s="138"/>
      <c r="J2358" s="138"/>
      <c r="K2358" s="146"/>
      <c r="L2358" s="146"/>
    </row>
    <row r="2359" spans="1:12" s="141" customFormat="1" ht="20.100000000000001" customHeight="1">
      <c r="A2359" s="213"/>
      <c r="B2359" s="137"/>
      <c r="C2359" s="137"/>
      <c r="D2359" s="159"/>
      <c r="E2359" s="160"/>
      <c r="F2359" s="137" t="s">
        <v>454</v>
      </c>
      <c r="G2359" s="137" t="s">
        <v>898</v>
      </c>
      <c r="H2359" s="138" t="s">
        <v>435</v>
      </c>
      <c r="I2359" s="138"/>
      <c r="J2359" s="138"/>
      <c r="K2359" s="146"/>
      <c r="L2359" s="146"/>
    </row>
    <row r="2360" spans="1:12" s="141" customFormat="1" ht="20.100000000000001" customHeight="1">
      <c r="A2360" s="213"/>
      <c r="B2360" s="137"/>
      <c r="C2360" s="137"/>
      <c r="D2360" s="159"/>
      <c r="E2360" s="160"/>
      <c r="F2360" s="137"/>
      <c r="G2360" s="137"/>
      <c r="H2360" s="138"/>
      <c r="I2360" s="138"/>
      <c r="J2360" s="138"/>
      <c r="K2360" s="146"/>
      <c r="L2360" s="146"/>
    </row>
    <row r="2361" spans="1:12" s="141" customFormat="1" ht="20.100000000000001" customHeight="1">
      <c r="A2361" s="213"/>
      <c r="B2361" s="137">
        <v>234</v>
      </c>
      <c r="C2361" s="137"/>
      <c r="D2361" s="159" t="s">
        <v>249</v>
      </c>
      <c r="E2361" s="160">
        <v>3.83</v>
      </c>
      <c r="F2361" s="137" t="s">
        <v>433</v>
      </c>
      <c r="G2361" s="137" t="s">
        <v>447</v>
      </c>
      <c r="H2361" s="138" t="s">
        <v>435</v>
      </c>
      <c r="I2361" s="138"/>
      <c r="J2361" s="138"/>
      <c r="K2361" s="146"/>
      <c r="L2361" s="146"/>
    </row>
    <row r="2362" spans="1:12" s="141" customFormat="1" ht="20.100000000000001" customHeight="1">
      <c r="A2362" s="213"/>
      <c r="B2362" s="137"/>
      <c r="C2362" s="137"/>
      <c r="D2362" s="159"/>
      <c r="E2362" s="160"/>
      <c r="F2362" s="137" t="s">
        <v>447</v>
      </c>
      <c r="G2362" s="137" t="s">
        <v>451</v>
      </c>
      <c r="H2362" s="138" t="s">
        <v>435</v>
      </c>
      <c r="I2362" s="138"/>
      <c r="J2362" s="138"/>
      <c r="K2362" s="146"/>
      <c r="L2362" s="146"/>
    </row>
    <row r="2363" spans="1:12" s="141" customFormat="1" ht="20.100000000000001" customHeight="1">
      <c r="A2363" s="213"/>
      <c r="B2363" s="137"/>
      <c r="C2363" s="137"/>
      <c r="D2363" s="159"/>
      <c r="E2363" s="160"/>
      <c r="F2363" s="137" t="s">
        <v>451</v>
      </c>
      <c r="G2363" s="137" t="s">
        <v>454</v>
      </c>
      <c r="H2363" s="138" t="s">
        <v>435</v>
      </c>
      <c r="I2363" s="138"/>
      <c r="J2363" s="138"/>
      <c r="K2363" s="146"/>
      <c r="L2363" s="146"/>
    </row>
    <row r="2364" spans="1:12" s="141" customFormat="1" ht="20.100000000000001" customHeight="1">
      <c r="A2364" s="213"/>
      <c r="B2364" s="137"/>
      <c r="C2364" s="137"/>
      <c r="D2364" s="159"/>
      <c r="E2364" s="160"/>
      <c r="F2364" s="137" t="s">
        <v>454</v>
      </c>
      <c r="G2364" s="137" t="s">
        <v>455</v>
      </c>
      <c r="H2364" s="138" t="s">
        <v>435</v>
      </c>
      <c r="I2364" s="138"/>
      <c r="J2364" s="138"/>
      <c r="K2364" s="146"/>
      <c r="L2364" s="146"/>
    </row>
    <row r="2365" spans="1:12" s="141" customFormat="1" ht="20.100000000000001" customHeight="1">
      <c r="A2365" s="213"/>
      <c r="B2365" s="137"/>
      <c r="C2365" s="137"/>
      <c r="D2365" s="159"/>
      <c r="E2365" s="160"/>
      <c r="F2365" s="137" t="s">
        <v>455</v>
      </c>
      <c r="G2365" s="137" t="s">
        <v>456</v>
      </c>
      <c r="H2365" s="138" t="s">
        <v>435</v>
      </c>
      <c r="I2365" s="138"/>
      <c r="J2365" s="138"/>
      <c r="K2365" s="146"/>
      <c r="L2365" s="146"/>
    </row>
    <row r="2366" spans="1:12" s="141" customFormat="1" ht="20.100000000000001" customHeight="1">
      <c r="A2366" s="213"/>
      <c r="B2366" s="137"/>
      <c r="C2366" s="137"/>
      <c r="D2366" s="159"/>
      <c r="E2366" s="160"/>
      <c r="F2366" s="137" t="s">
        <v>456</v>
      </c>
      <c r="G2366" s="137" t="s">
        <v>457</v>
      </c>
      <c r="H2366" s="138" t="s">
        <v>435</v>
      </c>
      <c r="I2366" s="138"/>
      <c r="J2366" s="138"/>
      <c r="K2366" s="146"/>
      <c r="L2366" s="146"/>
    </row>
    <row r="2367" spans="1:12" s="141" customFormat="1" ht="20.100000000000001" customHeight="1">
      <c r="A2367" s="213"/>
      <c r="B2367" s="137"/>
      <c r="C2367" s="137"/>
      <c r="D2367" s="159"/>
      <c r="E2367" s="160"/>
      <c r="F2367" s="137" t="s">
        <v>457</v>
      </c>
      <c r="G2367" s="137" t="s">
        <v>460</v>
      </c>
      <c r="H2367" s="138" t="s">
        <v>435</v>
      </c>
      <c r="I2367" s="138"/>
      <c r="J2367" s="138"/>
      <c r="K2367" s="146"/>
      <c r="L2367" s="146"/>
    </row>
    <row r="2368" spans="1:12" s="141" customFormat="1" ht="20.100000000000001" customHeight="1">
      <c r="A2368" s="213"/>
      <c r="B2368" s="137"/>
      <c r="C2368" s="137"/>
      <c r="D2368" s="159"/>
      <c r="E2368" s="160"/>
      <c r="F2368" s="137" t="s">
        <v>460</v>
      </c>
      <c r="G2368" s="137" t="s">
        <v>463</v>
      </c>
      <c r="H2368" s="138" t="s">
        <v>435</v>
      </c>
      <c r="I2368" s="138"/>
      <c r="J2368" s="138"/>
      <c r="K2368" s="146"/>
      <c r="L2368" s="146"/>
    </row>
    <row r="2369" spans="1:12" s="141" customFormat="1" ht="20.100000000000001" customHeight="1">
      <c r="A2369" s="213"/>
      <c r="B2369" s="137"/>
      <c r="C2369" s="137"/>
      <c r="D2369" s="159"/>
      <c r="E2369" s="160"/>
      <c r="F2369" s="137" t="s">
        <v>463</v>
      </c>
      <c r="G2369" s="137" t="s">
        <v>464</v>
      </c>
      <c r="H2369" s="138" t="s">
        <v>435</v>
      </c>
      <c r="I2369" s="138"/>
      <c r="J2369" s="138"/>
      <c r="K2369" s="146"/>
      <c r="L2369" s="146"/>
    </row>
    <row r="2370" spans="1:12" s="141" customFormat="1" ht="20.100000000000001" customHeight="1">
      <c r="A2370" s="213"/>
      <c r="B2370" s="137"/>
      <c r="C2370" s="137"/>
      <c r="D2370" s="159"/>
      <c r="E2370" s="160"/>
      <c r="F2370" s="137" t="s">
        <v>464</v>
      </c>
      <c r="G2370" s="137" t="s">
        <v>465</v>
      </c>
      <c r="H2370" s="138" t="s">
        <v>435</v>
      </c>
      <c r="I2370" s="138"/>
      <c r="J2370" s="138"/>
      <c r="K2370" s="146"/>
      <c r="L2370" s="146"/>
    </row>
    <row r="2371" spans="1:12" s="141" customFormat="1" ht="20.100000000000001" customHeight="1">
      <c r="A2371" s="213"/>
      <c r="B2371" s="137"/>
      <c r="C2371" s="137"/>
      <c r="D2371" s="159"/>
      <c r="E2371" s="160"/>
      <c r="F2371" s="137" t="s">
        <v>465</v>
      </c>
      <c r="G2371" s="137" t="s">
        <v>466</v>
      </c>
      <c r="H2371" s="138" t="s">
        <v>435</v>
      </c>
      <c r="I2371" s="138"/>
      <c r="J2371" s="138"/>
      <c r="K2371" s="146"/>
      <c r="L2371" s="146"/>
    </row>
    <row r="2372" spans="1:12" s="141" customFormat="1" ht="20.100000000000001" customHeight="1">
      <c r="A2372" s="213"/>
      <c r="B2372" s="137"/>
      <c r="C2372" s="137"/>
      <c r="D2372" s="159"/>
      <c r="E2372" s="160"/>
      <c r="F2372" s="137" t="s">
        <v>466</v>
      </c>
      <c r="G2372" s="137" t="s">
        <v>467</v>
      </c>
      <c r="H2372" s="138" t="s">
        <v>435</v>
      </c>
      <c r="I2372" s="138"/>
      <c r="J2372" s="138"/>
      <c r="K2372" s="146"/>
      <c r="L2372" s="146"/>
    </row>
    <row r="2373" spans="1:12" s="141" customFormat="1" ht="20.100000000000001" customHeight="1">
      <c r="A2373" s="213"/>
      <c r="B2373" s="137"/>
      <c r="C2373" s="137"/>
      <c r="D2373" s="159"/>
      <c r="E2373" s="160"/>
      <c r="F2373" s="137" t="s">
        <v>467</v>
      </c>
      <c r="G2373" s="137" t="s">
        <v>468</v>
      </c>
      <c r="H2373" s="138" t="s">
        <v>435</v>
      </c>
      <c r="I2373" s="138"/>
      <c r="J2373" s="138"/>
      <c r="K2373" s="146"/>
      <c r="L2373" s="146"/>
    </row>
    <row r="2374" spans="1:12" s="141" customFormat="1" ht="20.100000000000001" customHeight="1">
      <c r="A2374" s="213"/>
      <c r="B2374" s="137"/>
      <c r="C2374" s="137"/>
      <c r="D2374" s="159"/>
      <c r="E2374" s="160"/>
      <c r="F2374" s="137" t="s">
        <v>468</v>
      </c>
      <c r="G2374" s="137" t="s">
        <v>469</v>
      </c>
      <c r="H2374" s="138" t="s">
        <v>435</v>
      </c>
      <c r="I2374" s="138"/>
      <c r="J2374" s="138"/>
      <c r="K2374" s="146"/>
      <c r="L2374" s="146"/>
    </row>
    <row r="2375" spans="1:12" s="141" customFormat="1" ht="20.100000000000001" customHeight="1">
      <c r="A2375" s="213"/>
      <c r="B2375" s="137"/>
      <c r="C2375" s="137"/>
      <c r="D2375" s="159"/>
      <c r="E2375" s="160"/>
      <c r="F2375" s="137" t="s">
        <v>469</v>
      </c>
      <c r="G2375" s="137" t="s">
        <v>470</v>
      </c>
      <c r="H2375" s="138" t="s">
        <v>435</v>
      </c>
      <c r="I2375" s="138"/>
      <c r="J2375" s="138"/>
      <c r="K2375" s="146"/>
      <c r="L2375" s="146"/>
    </row>
    <row r="2376" spans="1:12" s="141" customFormat="1" ht="20.100000000000001" customHeight="1">
      <c r="A2376" s="213"/>
      <c r="B2376" s="137"/>
      <c r="C2376" s="137"/>
      <c r="D2376" s="159"/>
      <c r="E2376" s="160"/>
      <c r="F2376" s="137" t="s">
        <v>470</v>
      </c>
      <c r="G2376" s="137" t="s">
        <v>471</v>
      </c>
      <c r="H2376" s="138" t="s">
        <v>435</v>
      </c>
      <c r="I2376" s="138"/>
      <c r="J2376" s="138"/>
      <c r="K2376" s="146"/>
      <c r="L2376" s="146"/>
    </row>
    <row r="2377" spans="1:12" s="141" customFormat="1" ht="20.100000000000001" customHeight="1">
      <c r="A2377" s="213"/>
      <c r="B2377" s="137"/>
      <c r="C2377" s="137"/>
      <c r="D2377" s="159"/>
      <c r="E2377" s="160"/>
      <c r="F2377" s="137" t="s">
        <v>471</v>
      </c>
      <c r="G2377" s="137" t="s">
        <v>473</v>
      </c>
      <c r="H2377" s="138" t="s">
        <v>435</v>
      </c>
      <c r="I2377" s="138"/>
      <c r="J2377" s="138"/>
      <c r="K2377" s="146"/>
      <c r="L2377" s="146"/>
    </row>
    <row r="2378" spans="1:12" s="141" customFormat="1" ht="20.100000000000001" customHeight="1">
      <c r="A2378" s="213"/>
      <c r="B2378" s="137"/>
      <c r="C2378" s="137"/>
      <c r="D2378" s="159"/>
      <c r="E2378" s="160"/>
      <c r="F2378" s="137" t="s">
        <v>473</v>
      </c>
      <c r="G2378" s="137" t="s">
        <v>474</v>
      </c>
      <c r="H2378" s="138" t="s">
        <v>435</v>
      </c>
      <c r="I2378" s="138"/>
      <c r="J2378" s="138"/>
      <c r="K2378" s="146"/>
      <c r="L2378" s="146"/>
    </row>
    <row r="2379" spans="1:12" s="141" customFormat="1" ht="20.100000000000001" customHeight="1">
      <c r="A2379" s="213"/>
      <c r="B2379" s="137"/>
      <c r="C2379" s="137"/>
      <c r="D2379" s="159"/>
      <c r="E2379" s="160"/>
      <c r="F2379" s="137" t="s">
        <v>474</v>
      </c>
      <c r="G2379" s="137" t="s">
        <v>475</v>
      </c>
      <c r="H2379" s="138" t="s">
        <v>435</v>
      </c>
      <c r="I2379" s="138"/>
      <c r="J2379" s="138"/>
      <c r="K2379" s="146"/>
      <c r="L2379" s="146"/>
    </row>
    <row r="2380" spans="1:12" s="141" customFormat="1" ht="20.100000000000001" customHeight="1">
      <c r="A2380" s="213"/>
      <c r="B2380" s="137"/>
      <c r="C2380" s="137"/>
      <c r="D2380" s="159"/>
      <c r="E2380" s="160"/>
      <c r="F2380" s="137" t="s">
        <v>475</v>
      </c>
      <c r="G2380" s="137" t="s">
        <v>899</v>
      </c>
      <c r="H2380" s="138" t="s">
        <v>435</v>
      </c>
      <c r="I2380" s="138"/>
      <c r="J2380" s="138"/>
      <c r="K2380" s="146"/>
      <c r="L2380" s="146"/>
    </row>
    <row r="2381" spans="1:12" s="141" customFormat="1" ht="20.100000000000001" customHeight="1">
      <c r="A2381" s="213"/>
      <c r="B2381" s="137"/>
      <c r="C2381" s="137"/>
      <c r="D2381" s="159"/>
      <c r="E2381" s="160"/>
      <c r="F2381" s="137"/>
      <c r="G2381" s="137"/>
      <c r="H2381" s="138"/>
      <c r="I2381" s="138"/>
      <c r="J2381" s="138"/>
      <c r="K2381" s="146"/>
      <c r="L2381" s="146"/>
    </row>
    <row r="2382" spans="1:12" s="141" customFormat="1" ht="20.100000000000001" customHeight="1">
      <c r="A2382" s="213"/>
      <c r="B2382" s="137">
        <v>235</v>
      </c>
      <c r="C2382" s="137"/>
      <c r="D2382" s="159" t="s">
        <v>250</v>
      </c>
      <c r="E2382" s="160">
        <v>4.8330000000000002</v>
      </c>
      <c r="F2382" s="137" t="s">
        <v>433</v>
      </c>
      <c r="G2382" s="137" t="s">
        <v>447</v>
      </c>
      <c r="H2382" s="138" t="s">
        <v>435</v>
      </c>
      <c r="I2382" s="138"/>
      <c r="J2382" s="138"/>
      <c r="K2382" s="146"/>
      <c r="L2382" s="146"/>
    </row>
    <row r="2383" spans="1:12" s="141" customFormat="1" ht="20.100000000000001" customHeight="1">
      <c r="A2383" s="213"/>
      <c r="B2383" s="137"/>
      <c r="C2383" s="137"/>
      <c r="D2383" s="159"/>
      <c r="E2383" s="160"/>
      <c r="F2383" s="137" t="s">
        <v>447</v>
      </c>
      <c r="G2383" s="137" t="s">
        <v>451</v>
      </c>
      <c r="H2383" s="138" t="s">
        <v>435</v>
      </c>
      <c r="I2383" s="138"/>
      <c r="J2383" s="138"/>
      <c r="K2383" s="146"/>
      <c r="L2383" s="146"/>
    </row>
    <row r="2384" spans="1:12" s="141" customFormat="1" ht="20.100000000000001" customHeight="1">
      <c r="A2384" s="213"/>
      <c r="B2384" s="137"/>
      <c r="C2384" s="137"/>
      <c r="D2384" s="159"/>
      <c r="E2384" s="160"/>
      <c r="F2384" s="137" t="s">
        <v>451</v>
      </c>
      <c r="G2384" s="137" t="s">
        <v>454</v>
      </c>
      <c r="H2384" s="138" t="s">
        <v>435</v>
      </c>
      <c r="I2384" s="138"/>
      <c r="J2384" s="138"/>
      <c r="K2384" s="146"/>
      <c r="L2384" s="146"/>
    </row>
    <row r="2385" spans="1:12" s="141" customFormat="1" ht="20.100000000000001" customHeight="1">
      <c r="A2385" s="213"/>
      <c r="B2385" s="137"/>
      <c r="C2385" s="137"/>
      <c r="D2385" s="159"/>
      <c r="E2385" s="160"/>
      <c r="F2385" s="137" t="s">
        <v>454</v>
      </c>
      <c r="G2385" s="137" t="s">
        <v>455</v>
      </c>
      <c r="H2385" s="138" t="s">
        <v>435</v>
      </c>
      <c r="I2385" s="138"/>
      <c r="J2385" s="138"/>
      <c r="K2385" s="146"/>
      <c r="L2385" s="146"/>
    </row>
    <row r="2386" spans="1:12" s="141" customFormat="1" ht="20.100000000000001" customHeight="1">
      <c r="A2386" s="213"/>
      <c r="B2386" s="137"/>
      <c r="C2386" s="137"/>
      <c r="D2386" s="159"/>
      <c r="E2386" s="160"/>
      <c r="F2386" s="137" t="s">
        <v>455</v>
      </c>
      <c r="G2386" s="137" t="s">
        <v>456</v>
      </c>
      <c r="H2386" s="138" t="s">
        <v>435</v>
      </c>
      <c r="I2386" s="138"/>
      <c r="J2386" s="138"/>
      <c r="K2386" s="146"/>
      <c r="L2386" s="146"/>
    </row>
    <row r="2387" spans="1:12" s="141" customFormat="1" ht="20.100000000000001" customHeight="1">
      <c r="A2387" s="213"/>
      <c r="B2387" s="137"/>
      <c r="C2387" s="137"/>
      <c r="D2387" s="159"/>
      <c r="E2387" s="160"/>
      <c r="F2387" s="137" t="s">
        <v>456</v>
      </c>
      <c r="G2387" s="137" t="s">
        <v>457</v>
      </c>
      <c r="H2387" s="138" t="s">
        <v>435</v>
      </c>
      <c r="I2387" s="138"/>
      <c r="J2387" s="138"/>
      <c r="K2387" s="146"/>
      <c r="L2387" s="146"/>
    </row>
    <row r="2388" spans="1:12" s="141" customFormat="1" ht="20.100000000000001" customHeight="1">
      <c r="A2388" s="213"/>
      <c r="B2388" s="137"/>
      <c r="C2388" s="137"/>
      <c r="D2388" s="159"/>
      <c r="E2388" s="160"/>
      <c r="F2388" s="137" t="s">
        <v>457</v>
      </c>
      <c r="G2388" s="137" t="s">
        <v>460</v>
      </c>
      <c r="H2388" s="138" t="s">
        <v>435</v>
      </c>
      <c r="I2388" s="138"/>
      <c r="J2388" s="138"/>
      <c r="K2388" s="146"/>
      <c r="L2388" s="146"/>
    </row>
    <row r="2389" spans="1:12" s="141" customFormat="1" ht="20.100000000000001" customHeight="1">
      <c r="A2389" s="213"/>
      <c r="B2389" s="137"/>
      <c r="C2389" s="137"/>
      <c r="D2389" s="159"/>
      <c r="E2389" s="160"/>
      <c r="F2389" s="137" t="s">
        <v>460</v>
      </c>
      <c r="G2389" s="137" t="s">
        <v>463</v>
      </c>
      <c r="H2389" s="138" t="s">
        <v>435</v>
      </c>
      <c r="I2389" s="138"/>
      <c r="J2389" s="138"/>
      <c r="K2389" s="146"/>
      <c r="L2389" s="146"/>
    </row>
    <row r="2390" spans="1:12" s="141" customFormat="1" ht="20.100000000000001" customHeight="1">
      <c r="A2390" s="213"/>
      <c r="B2390" s="137"/>
      <c r="C2390" s="137"/>
      <c r="D2390" s="159"/>
      <c r="E2390" s="160"/>
      <c r="F2390" s="137" t="s">
        <v>463</v>
      </c>
      <c r="G2390" s="137" t="s">
        <v>464</v>
      </c>
      <c r="H2390" s="138" t="s">
        <v>435</v>
      </c>
      <c r="I2390" s="138"/>
      <c r="J2390" s="138"/>
      <c r="K2390" s="146"/>
      <c r="L2390" s="146"/>
    </row>
    <row r="2391" spans="1:12" s="141" customFormat="1" ht="20.100000000000001" customHeight="1">
      <c r="A2391" s="213"/>
      <c r="B2391" s="137"/>
      <c r="C2391" s="137"/>
      <c r="D2391" s="159"/>
      <c r="E2391" s="160"/>
      <c r="F2391" s="137" t="s">
        <v>464</v>
      </c>
      <c r="G2391" s="137" t="s">
        <v>465</v>
      </c>
      <c r="H2391" s="138" t="s">
        <v>435</v>
      </c>
      <c r="I2391" s="138"/>
      <c r="J2391" s="138"/>
      <c r="K2391" s="146"/>
      <c r="L2391" s="146"/>
    </row>
    <row r="2392" spans="1:12" s="141" customFormat="1" ht="20.100000000000001" customHeight="1">
      <c r="A2392" s="213"/>
      <c r="B2392" s="137"/>
      <c r="C2392" s="137"/>
      <c r="D2392" s="159"/>
      <c r="E2392" s="160"/>
      <c r="F2392" s="137" t="s">
        <v>465</v>
      </c>
      <c r="G2392" s="137" t="s">
        <v>466</v>
      </c>
      <c r="H2392" s="138" t="s">
        <v>435</v>
      </c>
      <c r="I2392" s="138"/>
      <c r="J2392" s="138"/>
      <c r="K2392" s="146"/>
      <c r="L2392" s="146"/>
    </row>
    <row r="2393" spans="1:12" s="141" customFormat="1" ht="20.100000000000001" customHeight="1">
      <c r="A2393" s="213"/>
      <c r="B2393" s="137"/>
      <c r="C2393" s="137"/>
      <c r="D2393" s="159"/>
      <c r="E2393" s="160"/>
      <c r="F2393" s="137" t="s">
        <v>466</v>
      </c>
      <c r="G2393" s="137" t="s">
        <v>467</v>
      </c>
      <c r="H2393" s="138" t="s">
        <v>435</v>
      </c>
      <c r="I2393" s="138"/>
      <c r="J2393" s="138"/>
      <c r="K2393" s="146"/>
      <c r="L2393" s="146"/>
    </row>
    <row r="2394" spans="1:12" s="141" customFormat="1" ht="20.100000000000001" customHeight="1">
      <c r="A2394" s="213"/>
      <c r="B2394" s="137"/>
      <c r="C2394" s="137"/>
      <c r="D2394" s="159"/>
      <c r="E2394" s="160"/>
      <c r="F2394" s="137" t="s">
        <v>467</v>
      </c>
      <c r="G2394" s="137" t="s">
        <v>468</v>
      </c>
      <c r="H2394" s="138" t="s">
        <v>435</v>
      </c>
      <c r="I2394" s="138"/>
      <c r="J2394" s="138"/>
      <c r="K2394" s="146"/>
      <c r="L2394" s="146"/>
    </row>
    <row r="2395" spans="1:12" s="141" customFormat="1" ht="20.100000000000001" customHeight="1">
      <c r="A2395" s="213"/>
      <c r="B2395" s="137"/>
      <c r="C2395" s="137"/>
      <c r="D2395" s="159"/>
      <c r="E2395" s="160"/>
      <c r="F2395" s="137" t="s">
        <v>468</v>
      </c>
      <c r="G2395" s="137" t="s">
        <v>469</v>
      </c>
      <c r="H2395" s="138" t="s">
        <v>435</v>
      </c>
      <c r="I2395" s="138"/>
      <c r="J2395" s="138"/>
      <c r="K2395" s="146"/>
      <c r="L2395" s="146"/>
    </row>
    <row r="2396" spans="1:12" s="141" customFormat="1" ht="20.100000000000001" customHeight="1">
      <c r="A2396" s="213"/>
      <c r="B2396" s="137"/>
      <c r="C2396" s="137"/>
      <c r="D2396" s="159"/>
      <c r="E2396" s="160"/>
      <c r="F2396" s="137" t="s">
        <v>469</v>
      </c>
      <c r="G2396" s="137" t="s">
        <v>470</v>
      </c>
      <c r="H2396" s="138" t="s">
        <v>435</v>
      </c>
      <c r="I2396" s="138"/>
      <c r="J2396" s="138"/>
      <c r="K2396" s="146"/>
      <c r="L2396" s="146"/>
    </row>
    <row r="2397" spans="1:12" s="141" customFormat="1" ht="20.100000000000001" customHeight="1">
      <c r="A2397" s="213"/>
      <c r="B2397" s="137"/>
      <c r="C2397" s="137"/>
      <c r="D2397" s="159"/>
      <c r="E2397" s="160"/>
      <c r="F2397" s="137" t="s">
        <v>470</v>
      </c>
      <c r="G2397" s="137" t="s">
        <v>471</v>
      </c>
      <c r="H2397" s="138" t="s">
        <v>435</v>
      </c>
      <c r="I2397" s="138"/>
      <c r="J2397" s="138"/>
      <c r="K2397" s="146"/>
      <c r="L2397" s="146"/>
    </row>
    <row r="2398" spans="1:12" s="141" customFormat="1" ht="20.100000000000001" customHeight="1">
      <c r="A2398" s="213"/>
      <c r="B2398" s="137"/>
      <c r="C2398" s="137"/>
      <c r="D2398" s="159"/>
      <c r="E2398" s="160"/>
      <c r="F2398" s="137" t="s">
        <v>471</v>
      </c>
      <c r="G2398" s="137" t="s">
        <v>473</v>
      </c>
      <c r="H2398" s="138" t="s">
        <v>435</v>
      </c>
      <c r="I2398" s="138"/>
      <c r="J2398" s="138"/>
      <c r="K2398" s="146"/>
      <c r="L2398" s="146"/>
    </row>
    <row r="2399" spans="1:12" s="141" customFormat="1" ht="20.100000000000001" customHeight="1">
      <c r="A2399" s="213"/>
      <c r="B2399" s="137"/>
      <c r="C2399" s="137"/>
      <c r="D2399" s="159"/>
      <c r="E2399" s="160"/>
      <c r="F2399" s="137" t="s">
        <v>473</v>
      </c>
      <c r="G2399" s="137" t="s">
        <v>474</v>
      </c>
      <c r="H2399" s="138" t="s">
        <v>435</v>
      </c>
      <c r="I2399" s="138"/>
      <c r="J2399" s="138"/>
      <c r="K2399" s="146"/>
      <c r="L2399" s="146"/>
    </row>
    <row r="2400" spans="1:12" s="141" customFormat="1" ht="20.100000000000001" customHeight="1">
      <c r="A2400" s="213"/>
      <c r="B2400" s="137"/>
      <c r="C2400" s="137"/>
      <c r="D2400" s="159"/>
      <c r="E2400" s="160"/>
      <c r="F2400" s="137" t="s">
        <v>474</v>
      </c>
      <c r="G2400" s="137" t="s">
        <v>475</v>
      </c>
      <c r="H2400" s="138" t="s">
        <v>435</v>
      </c>
      <c r="I2400" s="138"/>
      <c r="J2400" s="138"/>
      <c r="K2400" s="146"/>
      <c r="L2400" s="146"/>
    </row>
    <row r="2401" spans="1:12" s="141" customFormat="1" ht="20.100000000000001" customHeight="1">
      <c r="A2401" s="213"/>
      <c r="B2401" s="137"/>
      <c r="C2401" s="137"/>
      <c r="D2401" s="159"/>
      <c r="E2401" s="160"/>
      <c r="F2401" s="137" t="s">
        <v>475</v>
      </c>
      <c r="G2401" s="137" t="s">
        <v>476</v>
      </c>
      <c r="H2401" s="138" t="s">
        <v>435</v>
      </c>
      <c r="I2401" s="138"/>
      <c r="J2401" s="138"/>
      <c r="K2401" s="146"/>
      <c r="L2401" s="146"/>
    </row>
    <row r="2402" spans="1:12" s="141" customFormat="1" ht="20.100000000000001" customHeight="1">
      <c r="A2402" s="213"/>
      <c r="B2402" s="137"/>
      <c r="C2402" s="137"/>
      <c r="D2402" s="159"/>
      <c r="E2402" s="160"/>
      <c r="F2402" s="137" t="s">
        <v>476</v>
      </c>
      <c r="G2402" s="137" t="s">
        <v>477</v>
      </c>
      <c r="H2402" s="138" t="s">
        <v>435</v>
      </c>
      <c r="I2402" s="138"/>
      <c r="J2402" s="138"/>
      <c r="K2402" s="146"/>
      <c r="L2402" s="146"/>
    </row>
    <row r="2403" spans="1:12" s="141" customFormat="1" ht="20.100000000000001" customHeight="1">
      <c r="A2403" s="213"/>
      <c r="B2403" s="137"/>
      <c r="C2403" s="137"/>
      <c r="D2403" s="159"/>
      <c r="E2403" s="160"/>
      <c r="F2403" s="137" t="s">
        <v>477</v>
      </c>
      <c r="G2403" s="137" t="s">
        <v>543</v>
      </c>
      <c r="H2403" s="138" t="s">
        <v>435</v>
      </c>
      <c r="I2403" s="138"/>
      <c r="J2403" s="138"/>
      <c r="K2403" s="146"/>
      <c r="L2403" s="146"/>
    </row>
    <row r="2404" spans="1:12" s="141" customFormat="1" ht="20.100000000000001" customHeight="1">
      <c r="A2404" s="213"/>
      <c r="B2404" s="137"/>
      <c r="C2404" s="137"/>
      <c r="D2404" s="159"/>
      <c r="E2404" s="160"/>
      <c r="F2404" s="137" t="s">
        <v>543</v>
      </c>
      <c r="G2404" s="137" t="s">
        <v>550</v>
      </c>
      <c r="H2404" s="138" t="s">
        <v>435</v>
      </c>
      <c r="I2404" s="138"/>
      <c r="J2404" s="138"/>
      <c r="K2404" s="146"/>
      <c r="L2404" s="146"/>
    </row>
    <row r="2405" spans="1:12" s="141" customFormat="1" ht="20.100000000000001" customHeight="1">
      <c r="A2405" s="213"/>
      <c r="B2405" s="137"/>
      <c r="C2405" s="137"/>
      <c r="D2405" s="159"/>
      <c r="E2405" s="160"/>
      <c r="F2405" s="137" t="s">
        <v>550</v>
      </c>
      <c r="G2405" s="137" t="s">
        <v>551</v>
      </c>
      <c r="H2405" s="138" t="s">
        <v>435</v>
      </c>
      <c r="I2405" s="138"/>
      <c r="J2405" s="138"/>
      <c r="K2405" s="146"/>
      <c r="L2405" s="146"/>
    </row>
    <row r="2406" spans="1:12" s="141" customFormat="1" ht="20.100000000000001" customHeight="1">
      <c r="A2406" s="213"/>
      <c r="B2406" s="137"/>
      <c r="C2406" s="137"/>
      <c r="D2406" s="159"/>
      <c r="E2406" s="160"/>
      <c r="F2406" s="137" t="s">
        <v>551</v>
      </c>
      <c r="G2406" s="137" t="s">
        <v>900</v>
      </c>
      <c r="H2406" s="138" t="s">
        <v>435</v>
      </c>
      <c r="I2406" s="138"/>
      <c r="J2406" s="138"/>
      <c r="K2406" s="146"/>
      <c r="L2406" s="146"/>
    </row>
    <row r="2407" spans="1:12" s="141" customFormat="1" ht="20.100000000000001" customHeight="1">
      <c r="A2407" s="213"/>
      <c r="B2407" s="137"/>
      <c r="C2407" s="137"/>
      <c r="D2407" s="159"/>
      <c r="E2407" s="160"/>
      <c r="F2407" s="137"/>
      <c r="G2407" s="137"/>
      <c r="H2407" s="138"/>
      <c r="I2407" s="138"/>
      <c r="J2407" s="138"/>
      <c r="K2407" s="146"/>
      <c r="L2407" s="146"/>
    </row>
    <row r="2408" spans="1:12" s="141" customFormat="1" ht="20.100000000000001" customHeight="1">
      <c r="A2408" s="213"/>
      <c r="B2408" s="137">
        <v>236</v>
      </c>
      <c r="C2408" s="137"/>
      <c r="D2408" s="159" t="s">
        <v>650</v>
      </c>
      <c r="E2408" s="160">
        <v>0.68300000000000005</v>
      </c>
      <c r="F2408" s="137" t="s">
        <v>433</v>
      </c>
      <c r="G2408" s="137" t="s">
        <v>447</v>
      </c>
      <c r="H2408" s="138" t="s">
        <v>435</v>
      </c>
      <c r="I2408" s="138"/>
      <c r="J2408" s="138"/>
      <c r="K2408" s="146"/>
      <c r="L2408" s="146"/>
    </row>
    <row r="2409" spans="1:12" s="141" customFormat="1" ht="20.100000000000001" customHeight="1">
      <c r="A2409" s="213"/>
      <c r="B2409" s="137"/>
      <c r="C2409" s="137"/>
      <c r="D2409" s="159"/>
      <c r="E2409" s="160"/>
      <c r="F2409" s="137" t="s">
        <v>447</v>
      </c>
      <c r="G2409" s="137" t="s">
        <v>451</v>
      </c>
      <c r="H2409" s="138" t="s">
        <v>435</v>
      </c>
      <c r="I2409" s="138"/>
      <c r="J2409" s="138"/>
      <c r="K2409" s="146"/>
      <c r="L2409" s="146"/>
    </row>
    <row r="2410" spans="1:12" s="141" customFormat="1" ht="20.100000000000001" customHeight="1">
      <c r="A2410" s="213"/>
      <c r="B2410" s="137"/>
      <c r="C2410" s="137"/>
      <c r="D2410" s="159"/>
      <c r="E2410" s="160"/>
      <c r="F2410" s="137" t="s">
        <v>451</v>
      </c>
      <c r="G2410" s="137" t="s">
        <v>454</v>
      </c>
      <c r="H2410" s="138" t="s">
        <v>435</v>
      </c>
      <c r="I2410" s="138"/>
      <c r="J2410" s="138"/>
      <c r="K2410" s="146"/>
      <c r="L2410" s="146"/>
    </row>
    <row r="2411" spans="1:12" s="141" customFormat="1" ht="20.100000000000001" customHeight="1">
      <c r="A2411" s="213"/>
      <c r="B2411" s="137"/>
      <c r="C2411" s="137"/>
      <c r="D2411" s="159"/>
      <c r="E2411" s="160"/>
      <c r="F2411" s="137" t="s">
        <v>454</v>
      </c>
      <c r="G2411" s="137" t="s">
        <v>651</v>
      </c>
      <c r="H2411" s="138" t="s">
        <v>435</v>
      </c>
      <c r="I2411" s="138"/>
      <c r="J2411" s="138"/>
      <c r="K2411" s="146"/>
      <c r="L2411" s="146"/>
    </row>
    <row r="2412" spans="1:12" s="141" customFormat="1" ht="20.100000000000001" customHeight="1">
      <c r="A2412" s="213"/>
      <c r="B2412" s="137"/>
      <c r="C2412" s="137"/>
      <c r="D2412" s="159"/>
      <c r="E2412" s="160"/>
      <c r="F2412" s="137"/>
      <c r="G2412" s="137"/>
      <c r="H2412" s="138"/>
      <c r="I2412" s="138"/>
      <c r="J2412" s="138"/>
      <c r="K2412" s="146"/>
      <c r="L2412" s="146"/>
    </row>
    <row r="2413" spans="1:12" s="141" customFormat="1" ht="20.100000000000001" customHeight="1">
      <c r="A2413" s="213"/>
      <c r="B2413" s="137">
        <v>237</v>
      </c>
      <c r="C2413" s="137"/>
      <c r="D2413" s="159" t="s">
        <v>252</v>
      </c>
      <c r="E2413" s="160">
        <v>6.0670000000000002</v>
      </c>
      <c r="F2413" s="137" t="s">
        <v>433</v>
      </c>
      <c r="G2413" s="137" t="s">
        <v>447</v>
      </c>
      <c r="H2413" s="138" t="s">
        <v>435</v>
      </c>
      <c r="I2413" s="138"/>
      <c r="J2413" s="138"/>
      <c r="K2413" s="146"/>
      <c r="L2413" s="146"/>
    </row>
    <row r="2414" spans="1:12" s="141" customFormat="1" ht="20.100000000000001" customHeight="1">
      <c r="A2414" s="213"/>
      <c r="B2414" s="137"/>
      <c r="C2414" s="137"/>
      <c r="D2414" s="159"/>
      <c r="E2414" s="160"/>
      <c r="F2414" s="137" t="s">
        <v>447</v>
      </c>
      <c r="G2414" s="137" t="s">
        <v>451</v>
      </c>
      <c r="H2414" s="138" t="s">
        <v>435</v>
      </c>
      <c r="I2414" s="138"/>
      <c r="J2414" s="138"/>
      <c r="K2414" s="146"/>
      <c r="L2414" s="146"/>
    </row>
    <row r="2415" spans="1:12" s="141" customFormat="1" ht="20.100000000000001" customHeight="1">
      <c r="A2415" s="213"/>
      <c r="B2415" s="137"/>
      <c r="C2415" s="137"/>
      <c r="D2415" s="159"/>
      <c r="E2415" s="160"/>
      <c r="F2415" s="137" t="s">
        <v>451</v>
      </c>
      <c r="G2415" s="137" t="s">
        <v>454</v>
      </c>
      <c r="H2415" s="138" t="s">
        <v>435</v>
      </c>
      <c r="I2415" s="138"/>
      <c r="J2415" s="138"/>
      <c r="K2415" s="146"/>
      <c r="L2415" s="146"/>
    </row>
    <row r="2416" spans="1:12" s="141" customFormat="1" ht="20.100000000000001" customHeight="1">
      <c r="A2416" s="213"/>
      <c r="B2416" s="137"/>
      <c r="C2416" s="137"/>
      <c r="D2416" s="159"/>
      <c r="E2416" s="160"/>
      <c r="F2416" s="137" t="s">
        <v>454</v>
      </c>
      <c r="G2416" s="137" t="s">
        <v>455</v>
      </c>
      <c r="H2416" s="138" t="s">
        <v>435</v>
      </c>
      <c r="I2416" s="138"/>
      <c r="J2416" s="138"/>
      <c r="K2416" s="146"/>
      <c r="L2416" s="146"/>
    </row>
    <row r="2417" spans="1:12" s="141" customFormat="1" ht="20.100000000000001" customHeight="1">
      <c r="A2417" s="213"/>
      <c r="B2417" s="137"/>
      <c r="C2417" s="137"/>
      <c r="D2417" s="159"/>
      <c r="E2417" s="160"/>
      <c r="F2417" s="137" t="s">
        <v>455</v>
      </c>
      <c r="G2417" s="137" t="s">
        <v>456</v>
      </c>
      <c r="H2417" s="138" t="s">
        <v>435</v>
      </c>
      <c r="I2417" s="138"/>
      <c r="J2417" s="138"/>
      <c r="K2417" s="146"/>
      <c r="L2417" s="146"/>
    </row>
    <row r="2418" spans="1:12" s="141" customFormat="1" ht="20.100000000000001" customHeight="1">
      <c r="A2418" s="213"/>
      <c r="B2418" s="137"/>
      <c r="C2418" s="137"/>
      <c r="D2418" s="159"/>
      <c r="E2418" s="160"/>
      <c r="F2418" s="137" t="s">
        <v>456</v>
      </c>
      <c r="G2418" s="137" t="s">
        <v>457</v>
      </c>
      <c r="H2418" s="138" t="s">
        <v>435</v>
      </c>
      <c r="I2418" s="138"/>
      <c r="J2418" s="138"/>
      <c r="K2418" s="146"/>
      <c r="L2418" s="146"/>
    </row>
    <row r="2419" spans="1:12" s="141" customFormat="1" ht="20.100000000000001" customHeight="1">
      <c r="A2419" s="213"/>
      <c r="B2419" s="137"/>
      <c r="C2419" s="137"/>
      <c r="D2419" s="159"/>
      <c r="E2419" s="160"/>
      <c r="F2419" s="137" t="s">
        <v>457</v>
      </c>
      <c r="G2419" s="137" t="s">
        <v>460</v>
      </c>
      <c r="H2419" s="138" t="s">
        <v>435</v>
      </c>
      <c r="I2419" s="138"/>
      <c r="J2419" s="138"/>
      <c r="K2419" s="146"/>
      <c r="L2419" s="146"/>
    </row>
    <row r="2420" spans="1:12" s="141" customFormat="1" ht="20.100000000000001" customHeight="1">
      <c r="A2420" s="213"/>
      <c r="B2420" s="137"/>
      <c r="C2420" s="137"/>
      <c r="D2420" s="159"/>
      <c r="E2420" s="160"/>
      <c r="F2420" s="137" t="s">
        <v>460</v>
      </c>
      <c r="G2420" s="137" t="s">
        <v>463</v>
      </c>
      <c r="H2420" s="138" t="s">
        <v>435</v>
      </c>
      <c r="I2420" s="138"/>
      <c r="J2420" s="138"/>
      <c r="K2420" s="146"/>
      <c r="L2420" s="146"/>
    </row>
    <row r="2421" spans="1:12" s="141" customFormat="1" ht="20.100000000000001" customHeight="1">
      <c r="A2421" s="213"/>
      <c r="B2421" s="137"/>
      <c r="C2421" s="137"/>
      <c r="D2421" s="159"/>
      <c r="E2421" s="160"/>
      <c r="F2421" s="137" t="s">
        <v>463</v>
      </c>
      <c r="G2421" s="137" t="s">
        <v>464</v>
      </c>
      <c r="H2421" s="138" t="s">
        <v>435</v>
      </c>
      <c r="I2421" s="138"/>
      <c r="J2421" s="138"/>
      <c r="K2421" s="146"/>
      <c r="L2421" s="146"/>
    </row>
    <row r="2422" spans="1:12" s="141" customFormat="1" ht="20.100000000000001" customHeight="1">
      <c r="A2422" s="213"/>
      <c r="B2422" s="137"/>
      <c r="C2422" s="137"/>
      <c r="D2422" s="159"/>
      <c r="E2422" s="160"/>
      <c r="F2422" s="137" t="s">
        <v>464</v>
      </c>
      <c r="G2422" s="137" t="s">
        <v>465</v>
      </c>
      <c r="H2422" s="138" t="s">
        <v>435</v>
      </c>
      <c r="I2422" s="138"/>
      <c r="J2422" s="138"/>
      <c r="K2422" s="146"/>
      <c r="L2422" s="146"/>
    </row>
    <row r="2423" spans="1:12" s="141" customFormat="1" ht="20.100000000000001" customHeight="1">
      <c r="A2423" s="213"/>
      <c r="B2423" s="137"/>
      <c r="C2423" s="137"/>
      <c r="D2423" s="159"/>
      <c r="E2423" s="160"/>
      <c r="F2423" s="137" t="s">
        <v>465</v>
      </c>
      <c r="G2423" s="137" t="s">
        <v>466</v>
      </c>
      <c r="H2423" s="138" t="s">
        <v>435</v>
      </c>
      <c r="I2423" s="138"/>
      <c r="J2423" s="138"/>
      <c r="K2423" s="146"/>
      <c r="L2423" s="146"/>
    </row>
    <row r="2424" spans="1:12" s="141" customFormat="1" ht="20.100000000000001" customHeight="1">
      <c r="A2424" s="213"/>
      <c r="B2424" s="137"/>
      <c r="C2424" s="137"/>
      <c r="D2424" s="159"/>
      <c r="E2424" s="160"/>
      <c r="F2424" s="137" t="s">
        <v>466</v>
      </c>
      <c r="G2424" s="137" t="s">
        <v>467</v>
      </c>
      <c r="H2424" s="138" t="s">
        <v>435</v>
      </c>
      <c r="I2424" s="138"/>
      <c r="J2424" s="138"/>
      <c r="K2424" s="146"/>
      <c r="L2424" s="146"/>
    </row>
    <row r="2425" spans="1:12" s="141" customFormat="1" ht="20.100000000000001" customHeight="1">
      <c r="A2425" s="213"/>
      <c r="B2425" s="137"/>
      <c r="C2425" s="137"/>
      <c r="D2425" s="159"/>
      <c r="E2425" s="160"/>
      <c r="F2425" s="137" t="s">
        <v>467</v>
      </c>
      <c r="G2425" s="137" t="s">
        <v>468</v>
      </c>
      <c r="H2425" s="138" t="s">
        <v>435</v>
      </c>
      <c r="I2425" s="138"/>
      <c r="J2425" s="138"/>
      <c r="K2425" s="146"/>
      <c r="L2425" s="146"/>
    </row>
    <row r="2426" spans="1:12" s="141" customFormat="1" ht="20.100000000000001" customHeight="1">
      <c r="A2426" s="213"/>
      <c r="B2426" s="137"/>
      <c r="C2426" s="137"/>
      <c r="D2426" s="159"/>
      <c r="E2426" s="160"/>
      <c r="F2426" s="137" t="s">
        <v>468</v>
      </c>
      <c r="G2426" s="137" t="s">
        <v>469</v>
      </c>
      <c r="H2426" s="138" t="s">
        <v>435</v>
      </c>
      <c r="I2426" s="138"/>
      <c r="J2426" s="138"/>
      <c r="K2426" s="146"/>
      <c r="L2426" s="146"/>
    </row>
    <row r="2427" spans="1:12" s="141" customFormat="1" ht="20.100000000000001" customHeight="1">
      <c r="A2427" s="213"/>
      <c r="B2427" s="137"/>
      <c r="C2427" s="137"/>
      <c r="D2427" s="159"/>
      <c r="E2427" s="160"/>
      <c r="F2427" s="137" t="s">
        <v>469</v>
      </c>
      <c r="G2427" s="137" t="s">
        <v>470</v>
      </c>
      <c r="H2427" s="138" t="s">
        <v>435</v>
      </c>
      <c r="I2427" s="138"/>
      <c r="J2427" s="138"/>
      <c r="K2427" s="146"/>
      <c r="L2427" s="146"/>
    </row>
    <row r="2428" spans="1:12" s="141" customFormat="1" ht="20.100000000000001" customHeight="1">
      <c r="A2428" s="213"/>
      <c r="B2428" s="137"/>
      <c r="C2428" s="137"/>
      <c r="D2428" s="159"/>
      <c r="E2428" s="160"/>
      <c r="F2428" s="137" t="s">
        <v>470</v>
      </c>
      <c r="G2428" s="137" t="s">
        <v>471</v>
      </c>
      <c r="H2428" s="138" t="s">
        <v>435</v>
      </c>
      <c r="I2428" s="138"/>
      <c r="J2428" s="138"/>
      <c r="K2428" s="146"/>
      <c r="L2428" s="146"/>
    </row>
    <row r="2429" spans="1:12" s="141" customFormat="1" ht="20.100000000000001" customHeight="1">
      <c r="A2429" s="213"/>
      <c r="B2429" s="137"/>
      <c r="C2429" s="137"/>
      <c r="D2429" s="159"/>
      <c r="E2429" s="160"/>
      <c r="F2429" s="137" t="s">
        <v>471</v>
      </c>
      <c r="G2429" s="137" t="s">
        <v>473</v>
      </c>
      <c r="H2429" s="138" t="s">
        <v>435</v>
      </c>
      <c r="I2429" s="138"/>
      <c r="J2429" s="138"/>
      <c r="K2429" s="146"/>
      <c r="L2429" s="146"/>
    </row>
    <row r="2430" spans="1:12" s="141" customFormat="1" ht="20.100000000000001" customHeight="1">
      <c r="A2430" s="213"/>
      <c r="B2430" s="137"/>
      <c r="C2430" s="137"/>
      <c r="D2430" s="159"/>
      <c r="E2430" s="160"/>
      <c r="F2430" s="137" t="s">
        <v>473</v>
      </c>
      <c r="G2430" s="137" t="s">
        <v>474</v>
      </c>
      <c r="H2430" s="138" t="s">
        <v>435</v>
      </c>
      <c r="I2430" s="138"/>
      <c r="J2430" s="138"/>
      <c r="K2430" s="146"/>
      <c r="L2430" s="146"/>
    </row>
    <row r="2431" spans="1:12" s="141" customFormat="1" ht="20.100000000000001" customHeight="1">
      <c r="A2431" s="213"/>
      <c r="B2431" s="137"/>
      <c r="C2431" s="137"/>
      <c r="D2431" s="159"/>
      <c r="E2431" s="160"/>
      <c r="F2431" s="137" t="s">
        <v>474</v>
      </c>
      <c r="G2431" s="137" t="s">
        <v>475</v>
      </c>
      <c r="H2431" s="138" t="s">
        <v>435</v>
      </c>
      <c r="I2431" s="138"/>
      <c r="J2431" s="138"/>
      <c r="K2431" s="146"/>
      <c r="L2431" s="146"/>
    </row>
    <row r="2432" spans="1:12" s="141" customFormat="1" ht="20.100000000000001" customHeight="1">
      <c r="A2432" s="213"/>
      <c r="B2432" s="137"/>
      <c r="C2432" s="137"/>
      <c r="D2432" s="159"/>
      <c r="E2432" s="160"/>
      <c r="F2432" s="137" t="s">
        <v>475</v>
      </c>
      <c r="G2432" s="137" t="s">
        <v>476</v>
      </c>
      <c r="H2432" s="138" t="s">
        <v>435</v>
      </c>
      <c r="I2432" s="138"/>
      <c r="J2432" s="138"/>
      <c r="K2432" s="146"/>
      <c r="L2432" s="146"/>
    </row>
    <row r="2433" spans="1:12" s="141" customFormat="1" ht="20.100000000000001" customHeight="1">
      <c r="A2433" s="213"/>
      <c r="B2433" s="137"/>
      <c r="C2433" s="137"/>
      <c r="D2433" s="159"/>
      <c r="E2433" s="160"/>
      <c r="F2433" s="137" t="s">
        <v>476</v>
      </c>
      <c r="G2433" s="137" t="s">
        <v>477</v>
      </c>
      <c r="H2433" s="138" t="s">
        <v>435</v>
      </c>
      <c r="I2433" s="138"/>
      <c r="J2433" s="138"/>
      <c r="K2433" s="146"/>
      <c r="L2433" s="146"/>
    </row>
    <row r="2434" spans="1:12" s="141" customFormat="1" ht="20.100000000000001" customHeight="1">
      <c r="A2434" s="213"/>
      <c r="B2434" s="137"/>
      <c r="C2434" s="137"/>
      <c r="D2434" s="159"/>
      <c r="E2434" s="160"/>
      <c r="F2434" s="137" t="s">
        <v>477</v>
      </c>
      <c r="G2434" s="137" t="s">
        <v>543</v>
      </c>
      <c r="H2434" s="138" t="s">
        <v>435</v>
      </c>
      <c r="I2434" s="138"/>
      <c r="J2434" s="138"/>
      <c r="K2434" s="146"/>
      <c r="L2434" s="146"/>
    </row>
    <row r="2435" spans="1:12" s="141" customFormat="1" ht="20.100000000000001" customHeight="1">
      <c r="A2435" s="213"/>
      <c r="B2435" s="137"/>
      <c r="C2435" s="137"/>
      <c r="D2435" s="159"/>
      <c r="E2435" s="160"/>
      <c r="F2435" s="137" t="s">
        <v>543</v>
      </c>
      <c r="G2435" s="137" t="s">
        <v>550</v>
      </c>
      <c r="H2435" s="138" t="s">
        <v>435</v>
      </c>
      <c r="I2435" s="138"/>
      <c r="J2435" s="138"/>
      <c r="K2435" s="146"/>
      <c r="L2435" s="146"/>
    </row>
    <row r="2436" spans="1:12" s="141" customFormat="1" ht="20.100000000000001" customHeight="1">
      <c r="A2436" s="213"/>
      <c r="B2436" s="137"/>
      <c r="C2436" s="137"/>
      <c r="D2436" s="159"/>
      <c r="E2436" s="160"/>
      <c r="F2436" s="137" t="s">
        <v>550</v>
      </c>
      <c r="G2436" s="137" t="s">
        <v>551</v>
      </c>
      <c r="H2436" s="138" t="s">
        <v>435</v>
      </c>
      <c r="I2436" s="138"/>
      <c r="J2436" s="138"/>
      <c r="K2436" s="146"/>
      <c r="L2436" s="146"/>
    </row>
    <row r="2437" spans="1:12" s="141" customFormat="1" ht="20.100000000000001" customHeight="1">
      <c r="A2437" s="213"/>
      <c r="B2437" s="137"/>
      <c r="C2437" s="137"/>
      <c r="D2437" s="159"/>
      <c r="E2437" s="160"/>
      <c r="F2437" s="137" t="s">
        <v>551</v>
      </c>
      <c r="G2437" s="137" t="s">
        <v>552</v>
      </c>
      <c r="H2437" s="138" t="s">
        <v>435</v>
      </c>
      <c r="I2437" s="138"/>
      <c r="J2437" s="138"/>
      <c r="K2437" s="146"/>
      <c r="L2437" s="146"/>
    </row>
    <row r="2438" spans="1:12" s="141" customFormat="1" ht="20.100000000000001" customHeight="1">
      <c r="A2438" s="213"/>
      <c r="B2438" s="137"/>
      <c r="C2438" s="137"/>
      <c r="D2438" s="159"/>
      <c r="E2438" s="160"/>
      <c r="F2438" s="137" t="s">
        <v>552</v>
      </c>
      <c r="G2438" s="137" t="s">
        <v>553</v>
      </c>
      <c r="H2438" s="138" t="s">
        <v>435</v>
      </c>
      <c r="I2438" s="138"/>
      <c r="J2438" s="138"/>
      <c r="K2438" s="146"/>
      <c r="L2438" s="146"/>
    </row>
    <row r="2439" spans="1:12" s="141" customFormat="1" ht="20.100000000000001" customHeight="1">
      <c r="A2439" s="213"/>
      <c r="B2439" s="137"/>
      <c r="C2439" s="137"/>
      <c r="D2439" s="159"/>
      <c r="E2439" s="160"/>
      <c r="F2439" s="137" t="s">
        <v>553</v>
      </c>
      <c r="G2439" s="137" t="s">
        <v>554</v>
      </c>
      <c r="H2439" s="138" t="s">
        <v>435</v>
      </c>
      <c r="I2439" s="138"/>
      <c r="J2439" s="138"/>
      <c r="K2439" s="146"/>
      <c r="L2439" s="146"/>
    </row>
    <row r="2440" spans="1:12" s="141" customFormat="1" ht="20.100000000000001" customHeight="1">
      <c r="A2440" s="213"/>
      <c r="B2440" s="137"/>
      <c r="C2440" s="137"/>
      <c r="D2440" s="159"/>
      <c r="E2440" s="160"/>
      <c r="F2440" s="137" t="s">
        <v>554</v>
      </c>
      <c r="G2440" s="137" t="s">
        <v>555</v>
      </c>
      <c r="H2440" s="138" t="s">
        <v>435</v>
      </c>
      <c r="I2440" s="138"/>
      <c r="J2440" s="138"/>
      <c r="K2440" s="146"/>
      <c r="L2440" s="146"/>
    </row>
    <row r="2441" spans="1:12" s="141" customFormat="1" ht="20.100000000000001" customHeight="1">
      <c r="A2441" s="213"/>
      <c r="B2441" s="137"/>
      <c r="C2441" s="137"/>
      <c r="D2441" s="159"/>
      <c r="E2441" s="160"/>
      <c r="F2441" s="137" t="s">
        <v>555</v>
      </c>
      <c r="G2441" s="137" t="s">
        <v>556</v>
      </c>
      <c r="H2441" s="138" t="s">
        <v>435</v>
      </c>
      <c r="I2441" s="138"/>
      <c r="J2441" s="138"/>
      <c r="K2441" s="146"/>
      <c r="L2441" s="146"/>
    </row>
    <row r="2442" spans="1:12" s="141" customFormat="1" ht="20.100000000000001" customHeight="1">
      <c r="A2442" s="213"/>
      <c r="B2442" s="137"/>
      <c r="C2442" s="137"/>
      <c r="D2442" s="159"/>
      <c r="E2442" s="160"/>
      <c r="F2442" s="137" t="s">
        <v>556</v>
      </c>
      <c r="G2442" s="137" t="s">
        <v>557</v>
      </c>
      <c r="H2442" s="138" t="s">
        <v>435</v>
      </c>
      <c r="I2442" s="138"/>
      <c r="J2442" s="138"/>
      <c r="K2442" s="146"/>
      <c r="L2442" s="146"/>
    </row>
    <row r="2443" spans="1:12" s="141" customFormat="1" ht="20.100000000000001" customHeight="1">
      <c r="A2443" s="213"/>
      <c r="B2443" s="137"/>
      <c r="C2443" s="137"/>
      <c r="D2443" s="159"/>
      <c r="E2443" s="160"/>
      <c r="F2443" s="137" t="s">
        <v>557</v>
      </c>
      <c r="G2443" s="137" t="s">
        <v>901</v>
      </c>
      <c r="H2443" s="138" t="s">
        <v>435</v>
      </c>
      <c r="I2443" s="138"/>
      <c r="J2443" s="138"/>
      <c r="K2443" s="146"/>
      <c r="L2443" s="146"/>
    </row>
    <row r="2444" spans="1:12" s="141" customFormat="1" ht="20.100000000000001" customHeight="1">
      <c r="A2444" s="213"/>
      <c r="B2444" s="137"/>
      <c r="C2444" s="137"/>
      <c r="D2444" s="159"/>
      <c r="E2444" s="160"/>
      <c r="F2444" s="137"/>
      <c r="G2444" s="137"/>
      <c r="H2444" s="138"/>
      <c r="I2444" s="138"/>
      <c r="J2444" s="138"/>
      <c r="K2444" s="146"/>
      <c r="L2444" s="146"/>
    </row>
    <row r="2445" spans="1:12" s="141" customFormat="1" ht="20.100000000000001" customHeight="1">
      <c r="A2445" s="213"/>
      <c r="B2445" s="137">
        <v>238</v>
      </c>
      <c r="C2445" s="137"/>
      <c r="D2445" s="159" t="s">
        <v>253</v>
      </c>
      <c r="E2445" s="160">
        <v>5.0609999999999999</v>
      </c>
      <c r="F2445" s="137" t="s">
        <v>433</v>
      </c>
      <c r="G2445" s="137" t="s">
        <v>447</v>
      </c>
      <c r="H2445" s="138" t="s">
        <v>435</v>
      </c>
      <c r="I2445" s="138"/>
      <c r="J2445" s="138"/>
      <c r="K2445" s="146"/>
      <c r="L2445" s="146"/>
    </row>
    <row r="2446" spans="1:12" s="141" customFormat="1" ht="20.100000000000001" customHeight="1">
      <c r="A2446" s="213"/>
      <c r="B2446" s="137"/>
      <c r="C2446" s="137"/>
      <c r="D2446" s="159"/>
      <c r="E2446" s="160"/>
      <c r="F2446" s="137" t="s">
        <v>447</v>
      </c>
      <c r="G2446" s="137" t="s">
        <v>451</v>
      </c>
      <c r="H2446" s="138" t="s">
        <v>435</v>
      </c>
      <c r="I2446" s="138"/>
      <c r="J2446" s="138"/>
      <c r="K2446" s="146"/>
      <c r="L2446" s="146"/>
    </row>
    <row r="2447" spans="1:12" s="141" customFormat="1" ht="20.100000000000001" customHeight="1">
      <c r="A2447" s="213"/>
      <c r="B2447" s="137"/>
      <c r="C2447" s="137"/>
      <c r="D2447" s="159"/>
      <c r="E2447" s="160"/>
      <c r="F2447" s="137" t="s">
        <v>451</v>
      </c>
      <c r="G2447" s="137" t="s">
        <v>454</v>
      </c>
      <c r="H2447" s="138" t="s">
        <v>435</v>
      </c>
      <c r="I2447" s="138"/>
      <c r="J2447" s="138"/>
      <c r="K2447" s="146"/>
      <c r="L2447" s="146"/>
    </row>
    <row r="2448" spans="1:12" s="141" customFormat="1" ht="20.100000000000001" customHeight="1">
      <c r="A2448" s="213"/>
      <c r="B2448" s="137"/>
      <c r="C2448" s="137"/>
      <c r="D2448" s="159"/>
      <c r="E2448" s="160"/>
      <c r="F2448" s="137" t="s">
        <v>454</v>
      </c>
      <c r="G2448" s="137" t="s">
        <v>455</v>
      </c>
      <c r="H2448" s="138" t="s">
        <v>40</v>
      </c>
      <c r="I2448" s="138"/>
      <c r="J2448" s="138"/>
      <c r="K2448" s="146"/>
      <c r="L2448" s="146"/>
    </row>
    <row r="2449" spans="1:12" s="141" customFormat="1" ht="20.100000000000001" customHeight="1">
      <c r="A2449" s="213"/>
      <c r="B2449" s="137"/>
      <c r="C2449" s="137"/>
      <c r="D2449" s="159"/>
      <c r="E2449" s="160"/>
      <c r="F2449" s="137" t="s">
        <v>455</v>
      </c>
      <c r="G2449" s="137" t="s">
        <v>456</v>
      </c>
      <c r="H2449" s="138" t="s">
        <v>40</v>
      </c>
      <c r="I2449" s="138"/>
      <c r="J2449" s="138"/>
      <c r="K2449" s="146"/>
      <c r="L2449" s="146"/>
    </row>
    <row r="2450" spans="1:12" s="141" customFormat="1" ht="20.100000000000001" customHeight="1">
      <c r="A2450" s="213"/>
      <c r="B2450" s="137"/>
      <c r="C2450" s="137"/>
      <c r="D2450" s="159"/>
      <c r="E2450" s="160"/>
      <c r="F2450" s="137" t="s">
        <v>456</v>
      </c>
      <c r="G2450" s="137" t="s">
        <v>457</v>
      </c>
      <c r="H2450" s="138" t="s">
        <v>40</v>
      </c>
      <c r="I2450" s="138"/>
      <c r="J2450" s="138"/>
      <c r="K2450" s="146"/>
      <c r="L2450" s="146"/>
    </row>
    <row r="2451" spans="1:12" s="141" customFormat="1" ht="20.100000000000001" customHeight="1">
      <c r="A2451" s="213"/>
      <c r="B2451" s="137"/>
      <c r="C2451" s="137"/>
      <c r="D2451" s="159"/>
      <c r="E2451" s="160"/>
      <c r="F2451" s="137" t="s">
        <v>457</v>
      </c>
      <c r="G2451" s="137" t="s">
        <v>460</v>
      </c>
      <c r="H2451" s="138" t="s">
        <v>40</v>
      </c>
      <c r="I2451" s="138"/>
      <c r="J2451" s="138"/>
      <c r="K2451" s="146"/>
      <c r="L2451" s="146"/>
    </row>
    <row r="2452" spans="1:12" s="141" customFormat="1" ht="20.100000000000001" customHeight="1">
      <c r="A2452" s="213"/>
      <c r="B2452" s="137"/>
      <c r="C2452" s="137"/>
      <c r="D2452" s="159"/>
      <c r="E2452" s="160"/>
      <c r="F2452" s="137" t="s">
        <v>460</v>
      </c>
      <c r="G2452" s="137" t="s">
        <v>463</v>
      </c>
      <c r="H2452" s="138" t="s">
        <v>40</v>
      </c>
      <c r="I2452" s="138"/>
      <c r="J2452" s="138"/>
      <c r="K2452" s="146"/>
      <c r="L2452" s="146"/>
    </row>
    <row r="2453" spans="1:12" s="141" customFormat="1" ht="20.100000000000001" customHeight="1">
      <c r="A2453" s="213"/>
      <c r="B2453" s="137"/>
      <c r="C2453" s="137"/>
      <c r="D2453" s="159"/>
      <c r="E2453" s="160"/>
      <c r="F2453" s="137" t="s">
        <v>463</v>
      </c>
      <c r="G2453" s="137" t="s">
        <v>464</v>
      </c>
      <c r="H2453" s="138" t="s">
        <v>40</v>
      </c>
      <c r="I2453" s="138"/>
      <c r="J2453" s="138"/>
      <c r="K2453" s="146"/>
      <c r="L2453" s="146"/>
    </row>
    <row r="2454" spans="1:12" s="141" customFormat="1" ht="20.100000000000001" customHeight="1">
      <c r="A2454" s="213"/>
      <c r="B2454" s="137"/>
      <c r="C2454" s="137"/>
      <c r="D2454" s="159"/>
      <c r="E2454" s="160"/>
      <c r="F2454" s="137" t="s">
        <v>464</v>
      </c>
      <c r="G2454" s="137" t="s">
        <v>465</v>
      </c>
      <c r="H2454" s="138" t="s">
        <v>435</v>
      </c>
      <c r="I2454" s="138"/>
      <c r="J2454" s="138"/>
      <c r="K2454" s="146"/>
      <c r="L2454" s="146"/>
    </row>
    <row r="2455" spans="1:12" s="141" customFormat="1" ht="20.100000000000001" customHeight="1">
      <c r="A2455" s="213"/>
      <c r="B2455" s="137"/>
      <c r="C2455" s="137"/>
      <c r="D2455" s="159"/>
      <c r="E2455" s="160"/>
      <c r="F2455" s="137" t="s">
        <v>465</v>
      </c>
      <c r="G2455" s="137" t="s">
        <v>466</v>
      </c>
      <c r="H2455" s="138" t="s">
        <v>435</v>
      </c>
      <c r="I2455" s="138"/>
      <c r="J2455" s="138"/>
      <c r="K2455" s="146"/>
      <c r="L2455" s="146"/>
    </row>
    <row r="2456" spans="1:12" s="141" customFormat="1" ht="20.100000000000001" customHeight="1">
      <c r="A2456" s="213"/>
      <c r="B2456" s="137"/>
      <c r="C2456" s="137"/>
      <c r="D2456" s="159"/>
      <c r="E2456" s="160"/>
      <c r="F2456" s="137" t="s">
        <v>466</v>
      </c>
      <c r="G2456" s="137" t="s">
        <v>467</v>
      </c>
      <c r="H2456" s="138" t="s">
        <v>435</v>
      </c>
      <c r="I2456" s="138"/>
      <c r="J2456" s="138"/>
      <c r="K2456" s="146"/>
      <c r="L2456" s="146"/>
    </row>
    <row r="2457" spans="1:12" s="141" customFormat="1" ht="20.100000000000001" customHeight="1">
      <c r="A2457" s="213"/>
      <c r="B2457" s="137"/>
      <c r="C2457" s="137"/>
      <c r="D2457" s="159"/>
      <c r="E2457" s="160"/>
      <c r="F2457" s="137" t="s">
        <v>467</v>
      </c>
      <c r="G2457" s="137" t="s">
        <v>468</v>
      </c>
      <c r="H2457" s="138" t="s">
        <v>435</v>
      </c>
      <c r="I2457" s="138"/>
      <c r="J2457" s="138"/>
      <c r="K2457" s="146"/>
      <c r="L2457" s="146"/>
    </row>
    <row r="2458" spans="1:12" s="141" customFormat="1" ht="20.100000000000001" customHeight="1">
      <c r="A2458" s="213"/>
      <c r="B2458" s="137"/>
      <c r="C2458" s="137"/>
      <c r="D2458" s="159"/>
      <c r="E2458" s="160"/>
      <c r="F2458" s="137" t="s">
        <v>468</v>
      </c>
      <c r="G2458" s="137" t="s">
        <v>469</v>
      </c>
      <c r="H2458" s="138" t="s">
        <v>435</v>
      </c>
      <c r="I2458" s="138"/>
      <c r="J2458" s="138"/>
      <c r="K2458" s="146"/>
      <c r="L2458" s="146"/>
    </row>
    <row r="2459" spans="1:12" s="141" customFormat="1" ht="20.100000000000001" customHeight="1">
      <c r="A2459" s="213"/>
      <c r="B2459" s="137"/>
      <c r="C2459" s="137"/>
      <c r="D2459" s="159"/>
      <c r="E2459" s="160"/>
      <c r="F2459" s="137" t="s">
        <v>469</v>
      </c>
      <c r="G2459" s="137" t="s">
        <v>470</v>
      </c>
      <c r="H2459" s="138" t="s">
        <v>435</v>
      </c>
      <c r="I2459" s="138"/>
      <c r="J2459" s="138"/>
      <c r="K2459" s="146"/>
      <c r="L2459" s="146"/>
    </row>
    <row r="2460" spans="1:12" s="141" customFormat="1" ht="20.100000000000001" customHeight="1">
      <c r="A2460" s="213"/>
      <c r="B2460" s="137"/>
      <c r="C2460" s="137"/>
      <c r="D2460" s="159"/>
      <c r="E2460" s="160"/>
      <c r="F2460" s="137" t="s">
        <v>470</v>
      </c>
      <c r="G2460" s="137" t="s">
        <v>471</v>
      </c>
      <c r="H2460" s="138" t="s">
        <v>435</v>
      </c>
      <c r="I2460" s="138"/>
      <c r="J2460" s="138"/>
      <c r="K2460" s="146"/>
      <c r="L2460" s="146"/>
    </row>
    <row r="2461" spans="1:12" s="141" customFormat="1" ht="20.100000000000001" customHeight="1">
      <c r="A2461" s="213"/>
      <c r="B2461" s="137"/>
      <c r="C2461" s="137"/>
      <c r="D2461" s="159"/>
      <c r="E2461" s="160"/>
      <c r="F2461" s="137" t="s">
        <v>471</v>
      </c>
      <c r="G2461" s="137" t="s">
        <v>473</v>
      </c>
      <c r="H2461" s="138" t="s">
        <v>435</v>
      </c>
      <c r="I2461" s="138"/>
      <c r="J2461" s="138"/>
      <c r="K2461" s="146"/>
      <c r="L2461" s="146"/>
    </row>
    <row r="2462" spans="1:12" s="141" customFormat="1" ht="20.100000000000001" customHeight="1">
      <c r="A2462" s="213"/>
      <c r="B2462" s="137"/>
      <c r="C2462" s="137"/>
      <c r="D2462" s="159"/>
      <c r="E2462" s="160"/>
      <c r="F2462" s="137" t="s">
        <v>473</v>
      </c>
      <c r="G2462" s="137" t="s">
        <v>474</v>
      </c>
      <c r="H2462" s="138" t="s">
        <v>435</v>
      </c>
      <c r="I2462" s="138"/>
      <c r="J2462" s="138"/>
      <c r="K2462" s="146"/>
      <c r="L2462" s="146"/>
    </row>
    <row r="2463" spans="1:12" s="141" customFormat="1" ht="20.100000000000001" customHeight="1">
      <c r="A2463" s="213"/>
      <c r="B2463" s="137"/>
      <c r="C2463" s="137"/>
      <c r="D2463" s="159"/>
      <c r="E2463" s="160"/>
      <c r="F2463" s="137" t="s">
        <v>474</v>
      </c>
      <c r="G2463" s="137" t="s">
        <v>475</v>
      </c>
      <c r="H2463" s="138" t="s">
        <v>435</v>
      </c>
      <c r="I2463" s="138"/>
      <c r="J2463" s="138"/>
      <c r="K2463" s="146"/>
      <c r="L2463" s="146"/>
    </row>
    <row r="2464" spans="1:12" s="141" customFormat="1" ht="20.100000000000001" customHeight="1">
      <c r="A2464" s="213"/>
      <c r="B2464" s="137"/>
      <c r="C2464" s="137"/>
      <c r="D2464" s="159"/>
      <c r="E2464" s="160"/>
      <c r="F2464" s="137" t="s">
        <v>475</v>
      </c>
      <c r="G2464" s="137" t="s">
        <v>476</v>
      </c>
      <c r="H2464" s="138" t="s">
        <v>435</v>
      </c>
      <c r="I2464" s="138"/>
      <c r="J2464" s="138"/>
      <c r="K2464" s="146"/>
      <c r="L2464" s="146"/>
    </row>
    <row r="2465" spans="1:12" s="141" customFormat="1" ht="20.100000000000001" customHeight="1">
      <c r="A2465" s="213"/>
      <c r="B2465" s="137"/>
      <c r="C2465" s="137"/>
      <c r="D2465" s="159"/>
      <c r="E2465" s="160"/>
      <c r="F2465" s="137" t="s">
        <v>476</v>
      </c>
      <c r="G2465" s="137" t="s">
        <v>477</v>
      </c>
      <c r="H2465" s="138" t="s">
        <v>435</v>
      </c>
      <c r="I2465" s="138"/>
      <c r="J2465" s="138"/>
      <c r="K2465" s="146"/>
      <c r="L2465" s="146"/>
    </row>
    <row r="2466" spans="1:12" s="141" customFormat="1" ht="20.100000000000001" customHeight="1">
      <c r="A2466" s="213"/>
      <c r="B2466" s="137"/>
      <c r="C2466" s="137"/>
      <c r="D2466" s="159"/>
      <c r="E2466" s="160"/>
      <c r="F2466" s="137" t="s">
        <v>477</v>
      </c>
      <c r="G2466" s="137" t="s">
        <v>543</v>
      </c>
      <c r="H2466" s="138" t="s">
        <v>435</v>
      </c>
      <c r="I2466" s="138"/>
      <c r="J2466" s="138"/>
      <c r="K2466" s="146"/>
      <c r="L2466" s="146"/>
    </row>
    <row r="2467" spans="1:12" s="141" customFormat="1" ht="20.100000000000001" customHeight="1">
      <c r="A2467" s="213"/>
      <c r="B2467" s="137"/>
      <c r="C2467" s="137"/>
      <c r="D2467" s="159"/>
      <c r="E2467" s="160"/>
      <c r="F2467" s="137" t="s">
        <v>543</v>
      </c>
      <c r="G2467" s="137" t="s">
        <v>550</v>
      </c>
      <c r="H2467" s="138" t="s">
        <v>435</v>
      </c>
      <c r="I2467" s="138"/>
      <c r="J2467" s="138"/>
      <c r="K2467" s="146"/>
      <c r="L2467" s="146"/>
    </row>
    <row r="2468" spans="1:12" s="141" customFormat="1" ht="20.100000000000001" customHeight="1">
      <c r="A2468" s="213"/>
      <c r="B2468" s="137"/>
      <c r="C2468" s="137"/>
      <c r="D2468" s="159"/>
      <c r="E2468" s="160"/>
      <c r="F2468" s="137" t="s">
        <v>550</v>
      </c>
      <c r="G2468" s="137" t="s">
        <v>551</v>
      </c>
      <c r="H2468" s="138" t="s">
        <v>435</v>
      </c>
      <c r="I2468" s="138"/>
      <c r="J2468" s="138"/>
      <c r="K2468" s="146"/>
      <c r="L2468" s="146"/>
    </row>
    <row r="2469" spans="1:12" s="141" customFormat="1" ht="20.100000000000001" customHeight="1">
      <c r="A2469" s="213"/>
      <c r="B2469" s="137"/>
      <c r="C2469" s="137"/>
      <c r="D2469" s="159"/>
      <c r="E2469" s="160"/>
      <c r="F2469" s="137" t="s">
        <v>551</v>
      </c>
      <c r="G2469" s="137" t="s">
        <v>552</v>
      </c>
      <c r="H2469" s="138" t="s">
        <v>435</v>
      </c>
      <c r="I2469" s="138"/>
      <c r="J2469" s="138"/>
      <c r="K2469" s="146"/>
      <c r="L2469" s="146"/>
    </row>
    <row r="2470" spans="1:12" s="141" customFormat="1" ht="20.100000000000001" customHeight="1">
      <c r="A2470" s="213"/>
      <c r="B2470" s="137"/>
      <c r="C2470" s="137"/>
      <c r="D2470" s="159"/>
      <c r="E2470" s="160"/>
      <c r="F2470" s="137" t="s">
        <v>552</v>
      </c>
      <c r="G2470" s="137" t="s">
        <v>902</v>
      </c>
      <c r="H2470" s="138" t="s">
        <v>435</v>
      </c>
      <c r="I2470" s="138"/>
      <c r="J2470" s="138"/>
      <c r="K2470" s="146"/>
      <c r="L2470" s="146"/>
    </row>
    <row r="2471" spans="1:12" s="141" customFormat="1" ht="20.100000000000001" customHeight="1">
      <c r="A2471" s="213"/>
      <c r="B2471" s="137"/>
      <c r="C2471" s="137"/>
      <c r="D2471" s="159"/>
      <c r="E2471" s="160"/>
      <c r="F2471" s="137"/>
      <c r="G2471" s="137"/>
      <c r="H2471" s="138"/>
      <c r="I2471" s="138"/>
      <c r="J2471" s="138"/>
      <c r="K2471" s="146"/>
      <c r="L2471" s="146"/>
    </row>
    <row r="2472" spans="1:12" s="141" customFormat="1" ht="20.100000000000001" customHeight="1">
      <c r="A2472" s="213"/>
      <c r="B2472" s="137">
        <v>239</v>
      </c>
      <c r="C2472" s="137"/>
      <c r="D2472" s="159" t="s">
        <v>254</v>
      </c>
      <c r="E2472" s="160">
        <v>2.2749999999999999</v>
      </c>
      <c r="F2472" s="137" t="s">
        <v>433</v>
      </c>
      <c r="G2472" s="137" t="s">
        <v>447</v>
      </c>
      <c r="H2472" s="138" t="s">
        <v>435</v>
      </c>
      <c r="I2472" s="138"/>
      <c r="J2472" s="138"/>
      <c r="K2472" s="146"/>
      <c r="L2472" s="146"/>
    </row>
    <row r="2473" spans="1:12" s="141" customFormat="1" ht="20.100000000000001" customHeight="1">
      <c r="A2473" s="213"/>
      <c r="B2473" s="137"/>
      <c r="C2473" s="137"/>
      <c r="D2473" s="159"/>
      <c r="E2473" s="160"/>
      <c r="F2473" s="137" t="s">
        <v>447</v>
      </c>
      <c r="G2473" s="137" t="s">
        <v>451</v>
      </c>
      <c r="H2473" s="138" t="s">
        <v>435</v>
      </c>
      <c r="I2473" s="138"/>
      <c r="J2473" s="138"/>
      <c r="K2473" s="146"/>
      <c r="L2473" s="146"/>
    </row>
    <row r="2474" spans="1:12" s="141" customFormat="1" ht="20.100000000000001" customHeight="1">
      <c r="A2474" s="213"/>
      <c r="B2474" s="137"/>
      <c r="C2474" s="137"/>
      <c r="D2474" s="159"/>
      <c r="E2474" s="160"/>
      <c r="F2474" s="137" t="s">
        <v>451</v>
      </c>
      <c r="G2474" s="137" t="s">
        <v>454</v>
      </c>
      <c r="H2474" s="138" t="s">
        <v>435</v>
      </c>
      <c r="I2474" s="138"/>
      <c r="J2474" s="138"/>
      <c r="K2474" s="146"/>
      <c r="L2474" s="146"/>
    </row>
    <row r="2475" spans="1:12" s="141" customFormat="1" ht="20.100000000000001" customHeight="1">
      <c r="A2475" s="213"/>
      <c r="B2475" s="137"/>
      <c r="C2475" s="137"/>
      <c r="D2475" s="159"/>
      <c r="E2475" s="160"/>
      <c r="F2475" s="137" t="s">
        <v>454</v>
      </c>
      <c r="G2475" s="137" t="s">
        <v>455</v>
      </c>
      <c r="H2475" s="138" t="s">
        <v>435</v>
      </c>
      <c r="I2475" s="138"/>
      <c r="J2475" s="138"/>
      <c r="K2475" s="146"/>
      <c r="L2475" s="146"/>
    </row>
    <row r="2476" spans="1:12" s="141" customFormat="1" ht="20.100000000000001" customHeight="1">
      <c r="A2476" s="213"/>
      <c r="B2476" s="137"/>
      <c r="C2476" s="137"/>
      <c r="D2476" s="159"/>
      <c r="E2476" s="160"/>
      <c r="F2476" s="137" t="s">
        <v>455</v>
      </c>
      <c r="G2476" s="137" t="s">
        <v>456</v>
      </c>
      <c r="H2476" s="138" t="s">
        <v>435</v>
      </c>
      <c r="I2476" s="138"/>
      <c r="J2476" s="138"/>
      <c r="K2476" s="146"/>
      <c r="L2476" s="146"/>
    </row>
    <row r="2477" spans="1:12" s="141" customFormat="1" ht="20.100000000000001" customHeight="1">
      <c r="A2477" s="213"/>
      <c r="B2477" s="137"/>
      <c r="C2477" s="137"/>
      <c r="D2477" s="159"/>
      <c r="E2477" s="160"/>
      <c r="F2477" s="137" t="s">
        <v>456</v>
      </c>
      <c r="G2477" s="137" t="s">
        <v>457</v>
      </c>
      <c r="H2477" s="138" t="s">
        <v>435</v>
      </c>
      <c r="I2477" s="138"/>
      <c r="J2477" s="138"/>
      <c r="K2477" s="146"/>
      <c r="L2477" s="146"/>
    </row>
    <row r="2478" spans="1:12" s="141" customFormat="1" ht="20.100000000000001" customHeight="1">
      <c r="A2478" s="213"/>
      <c r="B2478" s="137"/>
      <c r="C2478" s="137"/>
      <c r="D2478" s="159"/>
      <c r="E2478" s="160"/>
      <c r="F2478" s="137" t="s">
        <v>457</v>
      </c>
      <c r="G2478" s="137" t="s">
        <v>460</v>
      </c>
      <c r="H2478" s="138" t="s">
        <v>435</v>
      </c>
      <c r="I2478" s="138"/>
      <c r="J2478" s="138"/>
      <c r="K2478" s="146"/>
      <c r="L2478" s="146"/>
    </row>
    <row r="2479" spans="1:12" s="141" customFormat="1" ht="20.100000000000001" customHeight="1">
      <c r="A2479" s="213"/>
      <c r="B2479" s="137"/>
      <c r="C2479" s="137"/>
      <c r="D2479" s="159"/>
      <c r="E2479" s="160"/>
      <c r="F2479" s="137" t="s">
        <v>460</v>
      </c>
      <c r="G2479" s="137" t="s">
        <v>463</v>
      </c>
      <c r="H2479" s="138" t="s">
        <v>435</v>
      </c>
      <c r="I2479" s="138"/>
      <c r="J2479" s="138"/>
      <c r="K2479" s="146"/>
      <c r="L2479" s="146"/>
    </row>
    <row r="2480" spans="1:12" s="141" customFormat="1" ht="20.100000000000001" customHeight="1">
      <c r="A2480" s="213"/>
      <c r="B2480" s="137"/>
      <c r="C2480" s="137"/>
      <c r="D2480" s="159"/>
      <c r="E2480" s="160"/>
      <c r="F2480" s="137" t="s">
        <v>463</v>
      </c>
      <c r="G2480" s="137" t="s">
        <v>464</v>
      </c>
      <c r="H2480" s="138" t="s">
        <v>435</v>
      </c>
      <c r="I2480" s="138"/>
      <c r="J2480" s="138"/>
      <c r="K2480" s="146"/>
      <c r="L2480" s="146"/>
    </row>
    <row r="2481" spans="1:12" s="141" customFormat="1" ht="20.100000000000001" customHeight="1">
      <c r="A2481" s="213"/>
      <c r="B2481" s="137"/>
      <c r="C2481" s="137"/>
      <c r="D2481" s="159"/>
      <c r="E2481" s="160"/>
      <c r="F2481" s="137" t="s">
        <v>464</v>
      </c>
      <c r="G2481" s="137" t="s">
        <v>465</v>
      </c>
      <c r="H2481" s="138" t="s">
        <v>435</v>
      </c>
      <c r="I2481" s="138"/>
      <c r="J2481" s="138"/>
      <c r="K2481" s="146"/>
      <c r="L2481" s="146"/>
    </row>
    <row r="2482" spans="1:12" s="141" customFormat="1" ht="20.100000000000001" customHeight="1">
      <c r="A2482" s="213"/>
      <c r="B2482" s="137"/>
      <c r="C2482" s="137"/>
      <c r="D2482" s="159"/>
      <c r="E2482" s="160"/>
      <c r="F2482" s="137" t="s">
        <v>465</v>
      </c>
      <c r="G2482" s="137" t="s">
        <v>466</v>
      </c>
      <c r="H2482" s="138" t="s">
        <v>435</v>
      </c>
      <c r="I2482" s="138"/>
      <c r="J2482" s="138"/>
      <c r="K2482" s="146"/>
      <c r="L2482" s="146"/>
    </row>
    <row r="2483" spans="1:12" s="141" customFormat="1" ht="20.100000000000001" customHeight="1">
      <c r="A2483" s="213"/>
      <c r="B2483" s="137"/>
      <c r="C2483" s="137"/>
      <c r="D2483" s="159"/>
      <c r="E2483" s="160"/>
      <c r="F2483" s="137" t="s">
        <v>466</v>
      </c>
      <c r="G2483" s="137" t="s">
        <v>903</v>
      </c>
      <c r="H2483" s="138" t="s">
        <v>435</v>
      </c>
      <c r="I2483" s="138"/>
      <c r="J2483" s="138"/>
      <c r="K2483" s="146"/>
      <c r="L2483" s="146"/>
    </row>
    <row r="2484" spans="1:12" s="141" customFormat="1" ht="20.100000000000001" customHeight="1">
      <c r="A2484" s="213"/>
      <c r="B2484" s="137"/>
      <c r="C2484" s="137"/>
      <c r="D2484" s="159"/>
      <c r="E2484" s="160"/>
      <c r="F2484" s="137"/>
      <c r="G2484" s="137"/>
      <c r="H2484" s="138"/>
      <c r="I2484" s="138"/>
      <c r="J2484" s="138"/>
      <c r="K2484" s="146"/>
      <c r="L2484" s="146"/>
    </row>
    <row r="2485" spans="1:12" s="141" customFormat="1" ht="20.100000000000001" customHeight="1">
      <c r="A2485" s="213"/>
      <c r="B2485" s="137">
        <v>240</v>
      </c>
      <c r="C2485" s="137"/>
      <c r="D2485" s="159" t="s">
        <v>255</v>
      </c>
      <c r="E2485" s="160">
        <v>2.2989999999999999</v>
      </c>
      <c r="F2485" s="137" t="s">
        <v>433</v>
      </c>
      <c r="G2485" s="137" t="s">
        <v>447</v>
      </c>
      <c r="H2485" s="138" t="s">
        <v>435</v>
      </c>
      <c r="I2485" s="138"/>
      <c r="J2485" s="138"/>
      <c r="K2485" s="146"/>
      <c r="L2485" s="146"/>
    </row>
    <row r="2486" spans="1:12" s="141" customFormat="1" ht="20.100000000000001" customHeight="1">
      <c r="A2486" s="213"/>
      <c r="B2486" s="137"/>
      <c r="C2486" s="137"/>
      <c r="D2486" s="159"/>
      <c r="E2486" s="160"/>
      <c r="F2486" s="137" t="s">
        <v>447</v>
      </c>
      <c r="G2486" s="137" t="s">
        <v>451</v>
      </c>
      <c r="H2486" s="138" t="s">
        <v>40</v>
      </c>
      <c r="I2486" s="138"/>
      <c r="J2486" s="138"/>
      <c r="K2486" s="146"/>
      <c r="L2486" s="146"/>
    </row>
    <row r="2487" spans="1:12" s="141" customFormat="1" ht="20.100000000000001" customHeight="1">
      <c r="A2487" s="213"/>
      <c r="B2487" s="137"/>
      <c r="C2487" s="137"/>
      <c r="D2487" s="159"/>
      <c r="E2487" s="160"/>
      <c r="F2487" s="137" t="s">
        <v>451</v>
      </c>
      <c r="G2487" s="137" t="s">
        <v>454</v>
      </c>
      <c r="H2487" s="138" t="s">
        <v>435</v>
      </c>
      <c r="I2487" s="138"/>
      <c r="J2487" s="138"/>
      <c r="K2487" s="146"/>
      <c r="L2487" s="146"/>
    </row>
    <row r="2488" spans="1:12" s="141" customFormat="1" ht="20.100000000000001" customHeight="1">
      <c r="A2488" s="213"/>
      <c r="B2488" s="137"/>
      <c r="C2488" s="137"/>
      <c r="D2488" s="159"/>
      <c r="E2488" s="160"/>
      <c r="F2488" s="137" t="s">
        <v>454</v>
      </c>
      <c r="G2488" s="137" t="s">
        <v>455</v>
      </c>
      <c r="H2488" s="138" t="s">
        <v>435</v>
      </c>
      <c r="I2488" s="138"/>
      <c r="J2488" s="138"/>
      <c r="K2488" s="146"/>
      <c r="L2488" s="146"/>
    </row>
    <row r="2489" spans="1:12" s="141" customFormat="1" ht="20.100000000000001" customHeight="1">
      <c r="A2489" s="213"/>
      <c r="B2489" s="137"/>
      <c r="C2489" s="137"/>
      <c r="D2489" s="159"/>
      <c r="E2489" s="160"/>
      <c r="F2489" s="137" t="s">
        <v>455</v>
      </c>
      <c r="G2489" s="137" t="s">
        <v>456</v>
      </c>
      <c r="H2489" s="138" t="s">
        <v>435</v>
      </c>
      <c r="I2489" s="138"/>
      <c r="J2489" s="138"/>
      <c r="K2489" s="146"/>
      <c r="L2489" s="146"/>
    </row>
    <row r="2490" spans="1:12" s="141" customFormat="1" ht="20.100000000000001" customHeight="1">
      <c r="A2490" s="213"/>
      <c r="B2490" s="137"/>
      <c r="C2490" s="137"/>
      <c r="D2490" s="159"/>
      <c r="E2490" s="160"/>
      <c r="F2490" s="137" t="s">
        <v>456</v>
      </c>
      <c r="G2490" s="137" t="s">
        <v>457</v>
      </c>
      <c r="H2490" s="138" t="s">
        <v>435</v>
      </c>
      <c r="I2490" s="138"/>
      <c r="J2490" s="138"/>
      <c r="K2490" s="146"/>
      <c r="L2490" s="146"/>
    </row>
    <row r="2491" spans="1:12" s="141" customFormat="1" ht="20.100000000000001" customHeight="1">
      <c r="A2491" s="213"/>
      <c r="B2491" s="137"/>
      <c r="C2491" s="137"/>
      <c r="D2491" s="159"/>
      <c r="E2491" s="160"/>
      <c r="F2491" s="137" t="s">
        <v>457</v>
      </c>
      <c r="G2491" s="137" t="s">
        <v>460</v>
      </c>
      <c r="H2491" s="138" t="s">
        <v>435</v>
      </c>
      <c r="I2491" s="138"/>
      <c r="J2491" s="138"/>
      <c r="K2491" s="146"/>
      <c r="L2491" s="146"/>
    </row>
    <row r="2492" spans="1:12" s="141" customFormat="1" ht="20.100000000000001" customHeight="1">
      <c r="A2492" s="213"/>
      <c r="B2492" s="137"/>
      <c r="C2492" s="137"/>
      <c r="D2492" s="159"/>
      <c r="E2492" s="160"/>
      <c r="F2492" s="137" t="s">
        <v>460</v>
      </c>
      <c r="G2492" s="137" t="s">
        <v>463</v>
      </c>
      <c r="H2492" s="138" t="s">
        <v>435</v>
      </c>
      <c r="I2492" s="138"/>
      <c r="J2492" s="138"/>
      <c r="K2492" s="146"/>
      <c r="L2492" s="146"/>
    </row>
    <row r="2493" spans="1:12" s="141" customFormat="1" ht="20.100000000000001" customHeight="1">
      <c r="A2493" s="213"/>
      <c r="B2493" s="137"/>
      <c r="C2493" s="137"/>
      <c r="D2493" s="159"/>
      <c r="E2493" s="160"/>
      <c r="F2493" s="137" t="s">
        <v>463</v>
      </c>
      <c r="G2493" s="137" t="s">
        <v>464</v>
      </c>
      <c r="H2493" s="138" t="s">
        <v>435</v>
      </c>
      <c r="I2493" s="138"/>
      <c r="J2493" s="138"/>
      <c r="K2493" s="146"/>
      <c r="L2493" s="146"/>
    </row>
    <row r="2494" spans="1:12" s="141" customFormat="1" ht="20.100000000000001" customHeight="1">
      <c r="A2494" s="213"/>
      <c r="B2494" s="137"/>
      <c r="C2494" s="137"/>
      <c r="D2494" s="159"/>
      <c r="E2494" s="160"/>
      <c r="F2494" s="137" t="s">
        <v>464</v>
      </c>
      <c r="G2494" s="137" t="s">
        <v>465</v>
      </c>
      <c r="H2494" s="138" t="s">
        <v>435</v>
      </c>
      <c r="I2494" s="138"/>
      <c r="J2494" s="138"/>
      <c r="K2494" s="146"/>
      <c r="L2494" s="146"/>
    </row>
    <row r="2495" spans="1:12" s="141" customFormat="1" ht="20.100000000000001" customHeight="1">
      <c r="A2495" s="213"/>
      <c r="B2495" s="137"/>
      <c r="C2495" s="137"/>
      <c r="D2495" s="159"/>
      <c r="E2495" s="160"/>
      <c r="F2495" s="137" t="s">
        <v>465</v>
      </c>
      <c r="G2495" s="137" t="s">
        <v>466</v>
      </c>
      <c r="H2495" s="138" t="s">
        <v>435</v>
      </c>
      <c r="I2495" s="138"/>
      <c r="J2495" s="138"/>
      <c r="K2495" s="146"/>
      <c r="L2495" s="146"/>
    </row>
    <row r="2496" spans="1:12" s="141" customFormat="1" ht="20.100000000000001" customHeight="1">
      <c r="A2496" s="213"/>
      <c r="B2496" s="137"/>
      <c r="C2496" s="137"/>
      <c r="D2496" s="159"/>
      <c r="E2496" s="160"/>
      <c r="F2496" s="137" t="s">
        <v>466</v>
      </c>
      <c r="G2496" s="137" t="s">
        <v>904</v>
      </c>
      <c r="H2496" s="138" t="s">
        <v>435</v>
      </c>
      <c r="I2496" s="138"/>
      <c r="J2496" s="138"/>
      <c r="K2496" s="146"/>
      <c r="L2496" s="146"/>
    </row>
    <row r="2497" spans="1:12" s="141" customFormat="1" ht="20.100000000000001" customHeight="1">
      <c r="A2497" s="213"/>
      <c r="B2497" s="137"/>
      <c r="C2497" s="137"/>
      <c r="D2497" s="159"/>
      <c r="E2497" s="160"/>
      <c r="F2497" s="137"/>
      <c r="G2497" s="137"/>
      <c r="H2497" s="138"/>
      <c r="I2497" s="138"/>
      <c r="J2497" s="138"/>
      <c r="K2497" s="146"/>
      <c r="L2497" s="146"/>
    </row>
    <row r="2498" spans="1:12" s="141" customFormat="1" ht="20.100000000000001" customHeight="1">
      <c r="A2498" s="213"/>
      <c r="B2498" s="137">
        <v>241</v>
      </c>
      <c r="C2498" s="137"/>
      <c r="D2498" s="159" t="s">
        <v>251</v>
      </c>
      <c r="E2498" s="160">
        <v>2.9089999999999998</v>
      </c>
      <c r="F2498" s="137" t="s">
        <v>433</v>
      </c>
      <c r="G2498" s="137" t="s">
        <v>447</v>
      </c>
      <c r="H2498" s="138" t="s">
        <v>435</v>
      </c>
      <c r="I2498" s="138"/>
      <c r="J2498" s="138"/>
      <c r="K2498" s="146"/>
      <c r="L2498" s="146"/>
    </row>
    <row r="2499" spans="1:12" s="141" customFormat="1" ht="20.100000000000001" customHeight="1">
      <c r="A2499" s="213"/>
      <c r="B2499" s="137"/>
      <c r="C2499" s="137"/>
      <c r="D2499" s="159"/>
      <c r="E2499" s="160"/>
      <c r="F2499" s="137" t="s">
        <v>447</v>
      </c>
      <c r="G2499" s="137" t="s">
        <v>451</v>
      </c>
      <c r="H2499" s="138" t="s">
        <v>435</v>
      </c>
      <c r="I2499" s="138"/>
      <c r="J2499" s="138"/>
      <c r="K2499" s="146"/>
      <c r="L2499" s="146"/>
    </row>
    <row r="2500" spans="1:12" s="141" customFormat="1" ht="20.100000000000001" customHeight="1">
      <c r="A2500" s="213"/>
      <c r="B2500" s="137"/>
      <c r="C2500" s="137"/>
      <c r="D2500" s="159"/>
      <c r="E2500" s="160"/>
      <c r="F2500" s="137" t="s">
        <v>451</v>
      </c>
      <c r="G2500" s="137" t="s">
        <v>454</v>
      </c>
      <c r="H2500" s="138" t="s">
        <v>435</v>
      </c>
      <c r="I2500" s="138"/>
      <c r="J2500" s="138"/>
      <c r="K2500" s="146"/>
      <c r="L2500" s="146"/>
    </row>
    <row r="2501" spans="1:12" s="141" customFormat="1" ht="20.100000000000001" customHeight="1">
      <c r="A2501" s="213"/>
      <c r="B2501" s="137"/>
      <c r="C2501" s="137"/>
      <c r="D2501" s="159"/>
      <c r="E2501" s="160"/>
      <c r="F2501" s="137" t="s">
        <v>454</v>
      </c>
      <c r="G2501" s="137" t="s">
        <v>455</v>
      </c>
      <c r="H2501" s="138" t="s">
        <v>435</v>
      </c>
      <c r="I2501" s="138"/>
      <c r="J2501" s="138"/>
      <c r="K2501" s="146"/>
      <c r="L2501" s="146"/>
    </row>
    <row r="2502" spans="1:12" s="141" customFormat="1" ht="20.100000000000001" customHeight="1">
      <c r="A2502" s="213"/>
      <c r="B2502" s="137"/>
      <c r="C2502" s="137"/>
      <c r="D2502" s="159"/>
      <c r="E2502" s="160"/>
      <c r="F2502" s="137" t="s">
        <v>455</v>
      </c>
      <c r="G2502" s="137" t="s">
        <v>456</v>
      </c>
      <c r="H2502" s="138" t="s">
        <v>435</v>
      </c>
      <c r="I2502" s="138"/>
      <c r="J2502" s="138"/>
      <c r="K2502" s="146"/>
      <c r="L2502" s="146"/>
    </row>
    <row r="2503" spans="1:12" s="141" customFormat="1" ht="20.100000000000001" customHeight="1">
      <c r="A2503" s="213"/>
      <c r="B2503" s="137"/>
      <c r="C2503" s="137"/>
      <c r="D2503" s="159"/>
      <c r="E2503" s="160"/>
      <c r="F2503" s="137" t="s">
        <v>456</v>
      </c>
      <c r="G2503" s="137" t="s">
        <v>457</v>
      </c>
      <c r="H2503" s="138" t="s">
        <v>435</v>
      </c>
      <c r="I2503" s="138"/>
      <c r="J2503" s="138"/>
      <c r="K2503" s="146"/>
      <c r="L2503" s="146"/>
    </row>
    <row r="2504" spans="1:12" s="141" customFormat="1" ht="20.100000000000001" customHeight="1">
      <c r="A2504" s="213"/>
      <c r="B2504" s="137"/>
      <c r="C2504" s="137"/>
      <c r="D2504" s="159"/>
      <c r="E2504" s="160"/>
      <c r="F2504" s="137" t="s">
        <v>457</v>
      </c>
      <c r="G2504" s="137" t="s">
        <v>460</v>
      </c>
      <c r="H2504" s="138" t="s">
        <v>435</v>
      </c>
      <c r="I2504" s="138"/>
      <c r="J2504" s="138"/>
      <c r="K2504" s="146"/>
      <c r="L2504" s="146"/>
    </row>
    <row r="2505" spans="1:12" s="141" customFormat="1" ht="20.100000000000001" customHeight="1">
      <c r="A2505" s="213"/>
      <c r="B2505" s="137"/>
      <c r="C2505" s="137"/>
      <c r="D2505" s="159"/>
      <c r="E2505" s="160"/>
      <c r="F2505" s="137" t="s">
        <v>460</v>
      </c>
      <c r="G2505" s="137" t="s">
        <v>463</v>
      </c>
      <c r="H2505" s="138" t="s">
        <v>435</v>
      </c>
      <c r="I2505" s="138"/>
      <c r="J2505" s="138"/>
      <c r="K2505" s="146"/>
      <c r="L2505" s="146"/>
    </row>
    <row r="2506" spans="1:12" s="141" customFormat="1" ht="20.100000000000001" customHeight="1">
      <c r="A2506" s="213"/>
      <c r="B2506" s="137"/>
      <c r="C2506" s="137"/>
      <c r="D2506" s="159"/>
      <c r="E2506" s="160"/>
      <c r="F2506" s="137" t="s">
        <v>463</v>
      </c>
      <c r="G2506" s="137" t="s">
        <v>464</v>
      </c>
      <c r="H2506" s="138" t="s">
        <v>435</v>
      </c>
      <c r="I2506" s="138"/>
      <c r="J2506" s="138"/>
      <c r="K2506" s="146"/>
      <c r="L2506" s="146"/>
    </row>
    <row r="2507" spans="1:12" s="141" customFormat="1" ht="20.100000000000001" customHeight="1">
      <c r="A2507" s="213"/>
      <c r="B2507" s="137"/>
      <c r="C2507" s="137"/>
      <c r="D2507" s="159"/>
      <c r="E2507" s="160"/>
      <c r="F2507" s="137" t="s">
        <v>464</v>
      </c>
      <c r="G2507" s="137" t="s">
        <v>465</v>
      </c>
      <c r="H2507" s="138" t="s">
        <v>435</v>
      </c>
      <c r="I2507" s="138"/>
      <c r="J2507" s="138"/>
      <c r="K2507" s="146"/>
      <c r="L2507" s="146"/>
    </row>
    <row r="2508" spans="1:12" s="141" customFormat="1" ht="20.100000000000001" customHeight="1">
      <c r="A2508" s="213"/>
      <c r="B2508" s="137"/>
      <c r="C2508" s="137"/>
      <c r="D2508" s="159"/>
      <c r="E2508" s="160"/>
      <c r="F2508" s="137" t="s">
        <v>465</v>
      </c>
      <c r="G2508" s="137" t="s">
        <v>466</v>
      </c>
      <c r="H2508" s="138" t="s">
        <v>40</v>
      </c>
      <c r="I2508" s="138"/>
      <c r="J2508" s="138"/>
      <c r="K2508" s="146"/>
      <c r="L2508" s="146"/>
    </row>
    <row r="2509" spans="1:12" s="141" customFormat="1" ht="20.100000000000001" customHeight="1">
      <c r="A2509" s="213"/>
      <c r="B2509" s="137"/>
      <c r="C2509" s="137"/>
      <c r="D2509" s="159"/>
      <c r="E2509" s="160"/>
      <c r="F2509" s="137" t="s">
        <v>466</v>
      </c>
      <c r="G2509" s="137" t="s">
        <v>467</v>
      </c>
      <c r="H2509" s="138" t="s">
        <v>40</v>
      </c>
      <c r="I2509" s="138"/>
      <c r="J2509" s="138"/>
      <c r="K2509" s="146"/>
      <c r="L2509" s="146"/>
    </row>
    <row r="2510" spans="1:12" s="141" customFormat="1" ht="20.100000000000001" customHeight="1">
      <c r="A2510" s="213"/>
      <c r="B2510" s="137"/>
      <c r="C2510" s="137"/>
      <c r="D2510" s="159"/>
      <c r="E2510" s="160"/>
      <c r="F2510" s="137" t="s">
        <v>467</v>
      </c>
      <c r="G2510" s="137" t="s">
        <v>468</v>
      </c>
      <c r="H2510" s="138" t="s">
        <v>40</v>
      </c>
      <c r="I2510" s="138"/>
      <c r="J2510" s="138"/>
      <c r="K2510" s="146"/>
      <c r="L2510" s="146"/>
    </row>
    <row r="2511" spans="1:12" s="141" customFormat="1" ht="20.100000000000001" customHeight="1">
      <c r="A2511" s="213"/>
      <c r="B2511" s="137"/>
      <c r="C2511" s="137"/>
      <c r="D2511" s="159"/>
      <c r="E2511" s="160"/>
      <c r="F2511" s="137" t="s">
        <v>468</v>
      </c>
      <c r="G2511" s="137" t="s">
        <v>469</v>
      </c>
      <c r="H2511" s="138" t="s">
        <v>435</v>
      </c>
      <c r="I2511" s="138"/>
      <c r="J2511" s="138"/>
      <c r="K2511" s="146"/>
      <c r="L2511" s="146"/>
    </row>
    <row r="2512" spans="1:12" s="141" customFormat="1" ht="20.100000000000001" customHeight="1">
      <c r="A2512" s="213"/>
      <c r="B2512" s="137"/>
      <c r="C2512" s="137"/>
      <c r="D2512" s="159"/>
      <c r="E2512" s="160"/>
      <c r="F2512" s="137" t="s">
        <v>469</v>
      </c>
      <c r="G2512" s="137" t="s">
        <v>905</v>
      </c>
      <c r="H2512" s="138" t="s">
        <v>435</v>
      </c>
      <c r="I2512" s="138"/>
      <c r="J2512" s="138"/>
      <c r="K2512" s="146"/>
      <c r="L2512" s="146"/>
    </row>
    <row r="2513" spans="1:12" s="141" customFormat="1" ht="20.100000000000001" customHeight="1">
      <c r="A2513" s="213"/>
      <c r="B2513" s="137"/>
      <c r="C2513" s="137"/>
      <c r="D2513" s="159"/>
      <c r="E2513" s="160"/>
      <c r="F2513" s="137"/>
      <c r="G2513" s="137"/>
      <c r="H2513" s="138"/>
      <c r="I2513" s="138"/>
      <c r="J2513" s="138"/>
      <c r="K2513" s="146"/>
      <c r="L2513" s="146"/>
    </row>
    <row r="2514" spans="1:12" s="141" customFormat="1" ht="20.100000000000001" customHeight="1">
      <c r="A2514" s="213"/>
      <c r="B2514" s="137">
        <v>242</v>
      </c>
      <c r="C2514" s="137"/>
      <c r="D2514" s="159" t="s">
        <v>256</v>
      </c>
      <c r="E2514" s="160">
        <v>3.13</v>
      </c>
      <c r="F2514" s="137" t="s">
        <v>433</v>
      </c>
      <c r="G2514" s="137" t="s">
        <v>447</v>
      </c>
      <c r="H2514" s="138" t="s">
        <v>435</v>
      </c>
      <c r="I2514" s="138"/>
      <c r="J2514" s="138"/>
      <c r="K2514" s="146"/>
      <c r="L2514" s="146"/>
    </row>
    <row r="2515" spans="1:12" s="141" customFormat="1" ht="20.100000000000001" customHeight="1">
      <c r="A2515" s="213"/>
      <c r="B2515" s="137"/>
      <c r="C2515" s="137"/>
      <c r="D2515" s="159"/>
      <c r="E2515" s="160"/>
      <c r="F2515" s="137" t="s">
        <v>447</v>
      </c>
      <c r="G2515" s="137" t="s">
        <v>451</v>
      </c>
      <c r="H2515" s="138" t="s">
        <v>435</v>
      </c>
      <c r="I2515" s="138"/>
      <c r="J2515" s="138"/>
      <c r="K2515" s="146"/>
      <c r="L2515" s="146"/>
    </row>
    <row r="2516" spans="1:12" s="141" customFormat="1" ht="20.100000000000001" customHeight="1">
      <c r="A2516" s="213"/>
      <c r="B2516" s="137"/>
      <c r="C2516" s="137"/>
      <c r="D2516" s="159"/>
      <c r="E2516" s="160"/>
      <c r="F2516" s="137" t="s">
        <v>451</v>
      </c>
      <c r="G2516" s="137" t="s">
        <v>454</v>
      </c>
      <c r="H2516" s="138" t="s">
        <v>435</v>
      </c>
      <c r="I2516" s="138"/>
      <c r="J2516" s="138"/>
      <c r="K2516" s="146"/>
      <c r="L2516" s="146"/>
    </row>
    <row r="2517" spans="1:12" s="141" customFormat="1" ht="20.100000000000001" customHeight="1">
      <c r="A2517" s="213"/>
      <c r="B2517" s="137"/>
      <c r="C2517" s="137"/>
      <c r="D2517" s="159"/>
      <c r="E2517" s="160"/>
      <c r="F2517" s="137" t="s">
        <v>454</v>
      </c>
      <c r="G2517" s="137" t="s">
        <v>455</v>
      </c>
      <c r="H2517" s="138" t="s">
        <v>435</v>
      </c>
      <c r="I2517" s="138"/>
      <c r="J2517" s="138"/>
      <c r="K2517" s="146"/>
      <c r="L2517" s="146"/>
    </row>
    <row r="2518" spans="1:12" s="141" customFormat="1" ht="20.100000000000001" customHeight="1">
      <c r="A2518" s="213"/>
      <c r="B2518" s="137"/>
      <c r="C2518" s="137"/>
      <c r="D2518" s="159"/>
      <c r="E2518" s="160"/>
      <c r="F2518" s="137" t="s">
        <v>455</v>
      </c>
      <c r="G2518" s="137" t="s">
        <v>456</v>
      </c>
      <c r="H2518" s="138" t="s">
        <v>435</v>
      </c>
      <c r="I2518" s="138"/>
      <c r="J2518" s="138"/>
      <c r="K2518" s="146"/>
      <c r="L2518" s="146"/>
    </row>
    <row r="2519" spans="1:12" s="141" customFormat="1" ht="20.100000000000001" customHeight="1">
      <c r="A2519" s="213"/>
      <c r="B2519" s="137"/>
      <c r="C2519" s="137"/>
      <c r="D2519" s="159"/>
      <c r="E2519" s="160"/>
      <c r="F2519" s="137" t="s">
        <v>456</v>
      </c>
      <c r="G2519" s="137" t="s">
        <v>457</v>
      </c>
      <c r="H2519" s="138" t="s">
        <v>435</v>
      </c>
      <c r="I2519" s="138"/>
      <c r="J2519" s="138"/>
      <c r="K2519" s="146"/>
      <c r="L2519" s="146"/>
    </row>
    <row r="2520" spans="1:12" s="141" customFormat="1" ht="20.100000000000001" customHeight="1">
      <c r="A2520" s="213"/>
      <c r="B2520" s="137"/>
      <c r="C2520" s="137"/>
      <c r="D2520" s="159"/>
      <c r="E2520" s="160"/>
      <c r="F2520" s="137" t="s">
        <v>457</v>
      </c>
      <c r="G2520" s="137" t="s">
        <v>460</v>
      </c>
      <c r="H2520" s="138" t="s">
        <v>435</v>
      </c>
      <c r="I2520" s="138"/>
      <c r="J2520" s="138"/>
      <c r="K2520" s="146"/>
      <c r="L2520" s="146"/>
    </row>
    <row r="2521" spans="1:12" s="141" customFormat="1" ht="20.100000000000001" customHeight="1">
      <c r="A2521" s="213"/>
      <c r="B2521" s="137"/>
      <c r="C2521" s="137"/>
      <c r="D2521" s="159"/>
      <c r="E2521" s="160"/>
      <c r="F2521" s="137" t="s">
        <v>460</v>
      </c>
      <c r="G2521" s="137" t="s">
        <v>463</v>
      </c>
      <c r="H2521" s="138" t="s">
        <v>435</v>
      </c>
      <c r="I2521" s="138"/>
      <c r="J2521" s="138"/>
      <c r="K2521" s="146"/>
      <c r="L2521" s="146"/>
    </row>
    <row r="2522" spans="1:12" s="141" customFormat="1" ht="20.100000000000001" customHeight="1">
      <c r="A2522" s="213"/>
      <c r="B2522" s="137"/>
      <c r="C2522" s="137"/>
      <c r="D2522" s="159"/>
      <c r="E2522" s="160"/>
      <c r="F2522" s="137" t="s">
        <v>463</v>
      </c>
      <c r="G2522" s="137" t="s">
        <v>464</v>
      </c>
      <c r="H2522" s="138" t="s">
        <v>435</v>
      </c>
      <c r="I2522" s="138"/>
      <c r="J2522" s="138"/>
      <c r="K2522" s="146"/>
      <c r="L2522" s="146"/>
    </row>
    <row r="2523" spans="1:12" s="141" customFormat="1" ht="20.100000000000001" customHeight="1">
      <c r="A2523" s="213"/>
      <c r="B2523" s="137"/>
      <c r="C2523" s="137"/>
      <c r="D2523" s="159"/>
      <c r="E2523" s="160"/>
      <c r="F2523" s="137" t="s">
        <v>464</v>
      </c>
      <c r="G2523" s="137" t="s">
        <v>465</v>
      </c>
      <c r="H2523" s="138" t="s">
        <v>435</v>
      </c>
      <c r="I2523" s="138"/>
      <c r="J2523" s="138"/>
      <c r="K2523" s="146"/>
      <c r="L2523" s="146"/>
    </row>
    <row r="2524" spans="1:12" s="141" customFormat="1" ht="20.100000000000001" customHeight="1">
      <c r="A2524" s="213"/>
      <c r="B2524" s="137"/>
      <c r="C2524" s="137"/>
      <c r="D2524" s="159"/>
      <c r="E2524" s="160"/>
      <c r="F2524" s="137" t="s">
        <v>465</v>
      </c>
      <c r="G2524" s="137" t="s">
        <v>466</v>
      </c>
      <c r="H2524" s="138" t="s">
        <v>435</v>
      </c>
      <c r="I2524" s="138"/>
      <c r="J2524" s="138"/>
      <c r="K2524" s="146"/>
      <c r="L2524" s="146"/>
    </row>
    <row r="2525" spans="1:12" s="141" customFormat="1" ht="20.100000000000001" customHeight="1">
      <c r="A2525" s="213"/>
      <c r="B2525" s="137"/>
      <c r="C2525" s="137"/>
      <c r="D2525" s="159"/>
      <c r="E2525" s="160"/>
      <c r="F2525" s="137" t="s">
        <v>466</v>
      </c>
      <c r="G2525" s="137" t="s">
        <v>467</v>
      </c>
      <c r="H2525" s="138" t="s">
        <v>435</v>
      </c>
      <c r="I2525" s="138"/>
      <c r="J2525" s="138"/>
      <c r="K2525" s="146"/>
      <c r="L2525" s="146"/>
    </row>
    <row r="2526" spans="1:12" s="141" customFormat="1" ht="20.100000000000001" customHeight="1">
      <c r="A2526" s="213"/>
      <c r="B2526" s="137"/>
      <c r="C2526" s="137"/>
      <c r="D2526" s="159"/>
      <c r="E2526" s="160"/>
      <c r="F2526" s="137" t="s">
        <v>467</v>
      </c>
      <c r="G2526" s="137" t="s">
        <v>468</v>
      </c>
      <c r="H2526" s="138" t="s">
        <v>435</v>
      </c>
      <c r="I2526" s="138"/>
      <c r="J2526" s="138"/>
      <c r="K2526" s="146"/>
      <c r="L2526" s="146"/>
    </row>
    <row r="2527" spans="1:12" s="141" customFormat="1" ht="20.100000000000001" customHeight="1">
      <c r="A2527" s="213"/>
      <c r="B2527" s="137"/>
      <c r="C2527" s="137"/>
      <c r="D2527" s="159"/>
      <c r="E2527" s="160"/>
      <c r="F2527" s="137" t="s">
        <v>468</v>
      </c>
      <c r="G2527" s="137" t="s">
        <v>469</v>
      </c>
      <c r="H2527" s="138" t="s">
        <v>435</v>
      </c>
      <c r="I2527" s="138"/>
      <c r="J2527" s="138"/>
      <c r="K2527" s="146"/>
      <c r="L2527" s="146"/>
    </row>
    <row r="2528" spans="1:12" s="141" customFormat="1" ht="20.100000000000001" customHeight="1">
      <c r="A2528" s="213"/>
      <c r="B2528" s="137"/>
      <c r="C2528" s="137"/>
      <c r="D2528" s="159"/>
      <c r="E2528" s="160"/>
      <c r="F2528" s="137" t="s">
        <v>469</v>
      </c>
      <c r="G2528" s="137" t="s">
        <v>470</v>
      </c>
      <c r="H2528" s="138" t="s">
        <v>435</v>
      </c>
      <c r="I2528" s="138"/>
      <c r="J2528" s="138"/>
      <c r="K2528" s="146"/>
      <c r="L2528" s="146"/>
    </row>
    <row r="2529" spans="1:12" s="141" customFormat="1" ht="20.100000000000001" customHeight="1">
      <c r="A2529" s="213"/>
      <c r="B2529" s="137"/>
      <c r="C2529" s="137"/>
      <c r="D2529" s="159"/>
      <c r="E2529" s="160"/>
      <c r="F2529" s="137" t="s">
        <v>470</v>
      </c>
      <c r="G2529" s="137" t="s">
        <v>906</v>
      </c>
      <c r="H2529" s="138" t="s">
        <v>435</v>
      </c>
      <c r="I2529" s="138"/>
      <c r="J2529" s="138"/>
      <c r="K2529" s="146"/>
      <c r="L2529" s="146"/>
    </row>
    <row r="2530" spans="1:12" s="141" customFormat="1" ht="20.100000000000001" customHeight="1">
      <c r="A2530" s="213"/>
      <c r="B2530" s="137"/>
      <c r="C2530" s="137"/>
      <c r="D2530" s="159"/>
      <c r="E2530" s="160"/>
      <c r="F2530" s="137"/>
      <c r="G2530" s="137"/>
      <c r="H2530" s="138"/>
      <c r="I2530" s="138"/>
      <c r="J2530" s="138"/>
      <c r="K2530" s="146"/>
      <c r="L2530" s="146"/>
    </row>
    <row r="2531" spans="1:12" s="141" customFormat="1" ht="20.100000000000001" customHeight="1">
      <c r="A2531" s="213"/>
      <c r="B2531" s="137">
        <v>243</v>
      </c>
      <c r="C2531" s="137"/>
      <c r="D2531" s="159" t="s">
        <v>257</v>
      </c>
      <c r="E2531" s="160">
        <v>2.6970000000000001</v>
      </c>
      <c r="F2531" s="137" t="s">
        <v>433</v>
      </c>
      <c r="G2531" s="137" t="s">
        <v>447</v>
      </c>
      <c r="H2531" s="138" t="s">
        <v>435</v>
      </c>
      <c r="I2531" s="138"/>
      <c r="J2531" s="138"/>
      <c r="K2531" s="146"/>
      <c r="L2531" s="146"/>
    </row>
    <row r="2532" spans="1:12" s="141" customFormat="1" ht="20.100000000000001" customHeight="1">
      <c r="A2532" s="213"/>
      <c r="B2532" s="137"/>
      <c r="C2532" s="137"/>
      <c r="D2532" s="159"/>
      <c r="E2532" s="160"/>
      <c r="F2532" s="137" t="s">
        <v>447</v>
      </c>
      <c r="G2532" s="137" t="s">
        <v>451</v>
      </c>
      <c r="H2532" s="138" t="s">
        <v>435</v>
      </c>
      <c r="I2532" s="138"/>
      <c r="J2532" s="138"/>
      <c r="K2532" s="146"/>
      <c r="L2532" s="146"/>
    </row>
    <row r="2533" spans="1:12" s="141" customFormat="1" ht="20.100000000000001" customHeight="1">
      <c r="A2533" s="213"/>
      <c r="B2533" s="137"/>
      <c r="C2533" s="137"/>
      <c r="D2533" s="159"/>
      <c r="E2533" s="160"/>
      <c r="F2533" s="137" t="s">
        <v>451</v>
      </c>
      <c r="G2533" s="137" t="s">
        <v>454</v>
      </c>
      <c r="H2533" s="138" t="s">
        <v>435</v>
      </c>
      <c r="I2533" s="138"/>
      <c r="J2533" s="138"/>
      <c r="K2533" s="146"/>
      <c r="L2533" s="146"/>
    </row>
    <row r="2534" spans="1:12" s="141" customFormat="1" ht="20.100000000000001" customHeight="1">
      <c r="A2534" s="213"/>
      <c r="B2534" s="137"/>
      <c r="C2534" s="137"/>
      <c r="D2534" s="159"/>
      <c r="E2534" s="160"/>
      <c r="F2534" s="137" t="s">
        <v>454</v>
      </c>
      <c r="G2534" s="137" t="s">
        <v>455</v>
      </c>
      <c r="H2534" s="138" t="s">
        <v>435</v>
      </c>
      <c r="I2534" s="138"/>
      <c r="J2534" s="138"/>
      <c r="K2534" s="146"/>
      <c r="L2534" s="146"/>
    </row>
    <row r="2535" spans="1:12" s="141" customFormat="1" ht="20.100000000000001" customHeight="1">
      <c r="A2535" s="213"/>
      <c r="B2535" s="137"/>
      <c r="C2535" s="137"/>
      <c r="D2535" s="159"/>
      <c r="E2535" s="160"/>
      <c r="F2535" s="137" t="s">
        <v>455</v>
      </c>
      <c r="G2535" s="137" t="s">
        <v>456</v>
      </c>
      <c r="H2535" s="138" t="s">
        <v>435</v>
      </c>
      <c r="I2535" s="138"/>
      <c r="J2535" s="138"/>
      <c r="K2535" s="146"/>
      <c r="L2535" s="146"/>
    </row>
    <row r="2536" spans="1:12" s="141" customFormat="1" ht="20.100000000000001" customHeight="1">
      <c r="A2536" s="213"/>
      <c r="B2536" s="137"/>
      <c r="C2536" s="137"/>
      <c r="D2536" s="159"/>
      <c r="E2536" s="160"/>
      <c r="F2536" s="137" t="s">
        <v>456</v>
      </c>
      <c r="G2536" s="137" t="s">
        <v>457</v>
      </c>
      <c r="H2536" s="138" t="s">
        <v>435</v>
      </c>
      <c r="I2536" s="138"/>
      <c r="J2536" s="138"/>
      <c r="K2536" s="146"/>
      <c r="L2536" s="146"/>
    </row>
    <row r="2537" spans="1:12" s="141" customFormat="1" ht="20.100000000000001" customHeight="1">
      <c r="A2537" s="213"/>
      <c r="B2537" s="137"/>
      <c r="C2537" s="137"/>
      <c r="D2537" s="159"/>
      <c r="E2537" s="160"/>
      <c r="F2537" s="137" t="s">
        <v>457</v>
      </c>
      <c r="G2537" s="137" t="s">
        <v>460</v>
      </c>
      <c r="H2537" s="138" t="s">
        <v>435</v>
      </c>
      <c r="I2537" s="138"/>
      <c r="J2537" s="138"/>
      <c r="K2537" s="146"/>
      <c r="L2537" s="146"/>
    </row>
    <row r="2538" spans="1:12" s="141" customFormat="1" ht="20.100000000000001" customHeight="1">
      <c r="A2538" s="213"/>
      <c r="B2538" s="137"/>
      <c r="C2538" s="137"/>
      <c r="D2538" s="159"/>
      <c r="E2538" s="160"/>
      <c r="F2538" s="137" t="s">
        <v>460</v>
      </c>
      <c r="G2538" s="137" t="s">
        <v>463</v>
      </c>
      <c r="H2538" s="138" t="s">
        <v>435</v>
      </c>
      <c r="I2538" s="138"/>
      <c r="J2538" s="138"/>
      <c r="K2538" s="146"/>
      <c r="L2538" s="146"/>
    </row>
    <row r="2539" spans="1:12" s="141" customFormat="1" ht="20.100000000000001" customHeight="1">
      <c r="A2539" s="213"/>
      <c r="B2539" s="137"/>
      <c r="C2539" s="137"/>
      <c r="D2539" s="159"/>
      <c r="E2539" s="160"/>
      <c r="F2539" s="137" t="s">
        <v>463</v>
      </c>
      <c r="G2539" s="137" t="s">
        <v>464</v>
      </c>
      <c r="H2539" s="138" t="s">
        <v>435</v>
      </c>
      <c r="I2539" s="138"/>
      <c r="J2539" s="138"/>
      <c r="K2539" s="146"/>
      <c r="L2539" s="146"/>
    </row>
    <row r="2540" spans="1:12" s="141" customFormat="1" ht="20.100000000000001" customHeight="1">
      <c r="A2540" s="213"/>
      <c r="B2540" s="137"/>
      <c r="C2540" s="137"/>
      <c r="D2540" s="159"/>
      <c r="E2540" s="160"/>
      <c r="F2540" s="137" t="s">
        <v>464</v>
      </c>
      <c r="G2540" s="137" t="s">
        <v>465</v>
      </c>
      <c r="H2540" s="138" t="s">
        <v>435</v>
      </c>
      <c r="I2540" s="138"/>
      <c r="J2540" s="138"/>
      <c r="K2540" s="146"/>
      <c r="L2540" s="146"/>
    </row>
    <row r="2541" spans="1:12" s="141" customFormat="1" ht="20.100000000000001" customHeight="1">
      <c r="A2541" s="213"/>
      <c r="B2541" s="137"/>
      <c r="C2541" s="137"/>
      <c r="D2541" s="159"/>
      <c r="E2541" s="160"/>
      <c r="F2541" s="137" t="s">
        <v>465</v>
      </c>
      <c r="G2541" s="137" t="s">
        <v>466</v>
      </c>
      <c r="H2541" s="138" t="s">
        <v>435</v>
      </c>
      <c r="I2541" s="138"/>
      <c r="J2541" s="138"/>
      <c r="K2541" s="146"/>
      <c r="L2541" s="146"/>
    </row>
    <row r="2542" spans="1:12" s="141" customFormat="1" ht="20.100000000000001" customHeight="1">
      <c r="A2542" s="213"/>
      <c r="B2542" s="137"/>
      <c r="C2542" s="137"/>
      <c r="D2542" s="159"/>
      <c r="E2542" s="160"/>
      <c r="F2542" s="137" t="s">
        <v>466</v>
      </c>
      <c r="G2542" s="137" t="s">
        <v>467</v>
      </c>
      <c r="H2542" s="138" t="s">
        <v>435</v>
      </c>
      <c r="I2542" s="138"/>
      <c r="J2542" s="138"/>
      <c r="K2542" s="146"/>
      <c r="L2542" s="146"/>
    </row>
    <row r="2543" spans="1:12" s="141" customFormat="1" ht="20.100000000000001" customHeight="1">
      <c r="A2543" s="213"/>
      <c r="B2543" s="137"/>
      <c r="C2543" s="137"/>
      <c r="D2543" s="159"/>
      <c r="E2543" s="160"/>
      <c r="F2543" s="137" t="s">
        <v>467</v>
      </c>
      <c r="G2543" s="137" t="s">
        <v>468</v>
      </c>
      <c r="H2543" s="138" t="s">
        <v>435</v>
      </c>
      <c r="I2543" s="138"/>
      <c r="J2543" s="138"/>
      <c r="K2543" s="146"/>
      <c r="L2543" s="146"/>
    </row>
    <row r="2544" spans="1:12" s="141" customFormat="1" ht="20.100000000000001" customHeight="1">
      <c r="A2544" s="213"/>
      <c r="B2544" s="137"/>
      <c r="C2544" s="137"/>
      <c r="D2544" s="159"/>
      <c r="E2544" s="160"/>
      <c r="F2544" s="137" t="s">
        <v>468</v>
      </c>
      <c r="G2544" s="137" t="s">
        <v>907</v>
      </c>
      <c r="H2544" s="138" t="s">
        <v>435</v>
      </c>
      <c r="I2544" s="138"/>
      <c r="J2544" s="138"/>
      <c r="K2544" s="146"/>
      <c r="L2544" s="146"/>
    </row>
    <row r="2545" spans="1:12" s="141" customFormat="1" ht="20.100000000000001" customHeight="1">
      <c r="A2545" s="213"/>
      <c r="B2545" s="137"/>
      <c r="C2545" s="137"/>
      <c r="D2545" s="159"/>
      <c r="E2545" s="160"/>
      <c r="F2545" s="137"/>
      <c r="G2545" s="137"/>
      <c r="H2545" s="138"/>
      <c r="I2545" s="138"/>
      <c r="J2545" s="138"/>
      <c r="K2545" s="146"/>
      <c r="L2545" s="146"/>
    </row>
    <row r="2546" spans="1:12" s="141" customFormat="1" ht="20.100000000000001" customHeight="1">
      <c r="A2546" s="213"/>
      <c r="B2546" s="137">
        <v>244</v>
      </c>
      <c r="C2546" s="137"/>
      <c r="D2546" s="159" t="s">
        <v>258</v>
      </c>
      <c r="E2546" s="160">
        <v>0.56100000000000005</v>
      </c>
      <c r="F2546" s="137" t="s">
        <v>433</v>
      </c>
      <c r="G2546" s="137" t="s">
        <v>447</v>
      </c>
      <c r="H2546" s="138" t="s">
        <v>435</v>
      </c>
      <c r="I2546" s="138"/>
      <c r="J2546" s="138"/>
      <c r="K2546" s="146"/>
      <c r="L2546" s="146"/>
    </row>
    <row r="2547" spans="1:12" s="141" customFormat="1" ht="20.100000000000001" customHeight="1">
      <c r="A2547" s="213"/>
      <c r="B2547" s="137"/>
      <c r="C2547" s="137"/>
      <c r="D2547" s="159"/>
      <c r="E2547" s="160"/>
      <c r="F2547" s="137" t="s">
        <v>447</v>
      </c>
      <c r="G2547" s="137" t="s">
        <v>451</v>
      </c>
      <c r="H2547" s="138" t="s">
        <v>435</v>
      </c>
      <c r="I2547" s="138"/>
      <c r="J2547" s="138"/>
      <c r="K2547" s="146"/>
      <c r="L2547" s="146"/>
    </row>
    <row r="2548" spans="1:12" s="141" customFormat="1" ht="20.100000000000001" customHeight="1">
      <c r="A2548" s="213"/>
      <c r="B2548" s="137"/>
      <c r="C2548" s="137"/>
      <c r="D2548" s="159"/>
      <c r="E2548" s="160"/>
      <c r="F2548" s="137" t="s">
        <v>451</v>
      </c>
      <c r="G2548" s="137" t="s">
        <v>908</v>
      </c>
      <c r="H2548" s="138" t="s">
        <v>435</v>
      </c>
      <c r="I2548" s="138"/>
      <c r="J2548" s="138"/>
      <c r="K2548" s="146"/>
      <c r="L2548" s="146"/>
    </row>
    <row r="2549" spans="1:12" s="141" customFormat="1" ht="20.100000000000001" customHeight="1">
      <c r="A2549" s="213"/>
      <c r="B2549" s="137"/>
      <c r="C2549" s="137"/>
      <c r="D2549" s="159"/>
      <c r="E2549" s="160"/>
      <c r="F2549" s="137"/>
      <c r="G2549" s="137"/>
      <c r="H2549" s="138"/>
      <c r="I2549" s="138"/>
      <c r="J2549" s="138"/>
      <c r="K2549" s="146"/>
      <c r="L2549" s="146"/>
    </row>
    <row r="2550" spans="1:12" s="141" customFormat="1" ht="20.100000000000001" customHeight="1">
      <c r="A2550" s="213"/>
      <c r="B2550" s="137">
        <v>245</v>
      </c>
      <c r="C2550" s="137"/>
      <c r="D2550" s="159" t="s">
        <v>259</v>
      </c>
      <c r="E2550" s="160">
        <v>1.2190000000000001</v>
      </c>
      <c r="F2550" s="137" t="s">
        <v>433</v>
      </c>
      <c r="G2550" s="137" t="s">
        <v>447</v>
      </c>
      <c r="H2550" s="138" t="s">
        <v>435</v>
      </c>
      <c r="I2550" s="138"/>
      <c r="J2550" s="138"/>
      <c r="K2550" s="146"/>
      <c r="L2550" s="146"/>
    </row>
    <row r="2551" spans="1:12" s="141" customFormat="1" ht="20.100000000000001" customHeight="1">
      <c r="A2551" s="213"/>
      <c r="B2551" s="137"/>
      <c r="C2551" s="137"/>
      <c r="D2551" s="159"/>
      <c r="E2551" s="160"/>
      <c r="F2551" s="137" t="s">
        <v>447</v>
      </c>
      <c r="G2551" s="137" t="s">
        <v>451</v>
      </c>
      <c r="H2551" s="138" t="s">
        <v>435</v>
      </c>
      <c r="I2551" s="138"/>
      <c r="J2551" s="138"/>
      <c r="K2551" s="146"/>
      <c r="L2551" s="146"/>
    </row>
    <row r="2552" spans="1:12" s="141" customFormat="1" ht="20.100000000000001" customHeight="1">
      <c r="A2552" s="213"/>
      <c r="B2552" s="137"/>
      <c r="C2552" s="137"/>
      <c r="D2552" s="159"/>
      <c r="E2552" s="160"/>
      <c r="F2552" s="137" t="s">
        <v>451</v>
      </c>
      <c r="G2552" s="137" t="s">
        <v>454</v>
      </c>
      <c r="H2552" s="138" t="s">
        <v>435</v>
      </c>
      <c r="I2552" s="138"/>
      <c r="J2552" s="138"/>
      <c r="K2552" s="146"/>
      <c r="L2552" s="146"/>
    </row>
    <row r="2553" spans="1:12" s="141" customFormat="1" ht="20.100000000000001" customHeight="1">
      <c r="A2553" s="213"/>
      <c r="B2553" s="137"/>
      <c r="C2553" s="137"/>
      <c r="D2553" s="159"/>
      <c r="E2553" s="160"/>
      <c r="F2553" s="137" t="s">
        <v>454</v>
      </c>
      <c r="G2553" s="137" t="s">
        <v>455</v>
      </c>
      <c r="H2553" s="138" t="s">
        <v>435</v>
      </c>
      <c r="I2553" s="138"/>
      <c r="J2553" s="138"/>
      <c r="K2553" s="146"/>
      <c r="L2553" s="146"/>
    </row>
    <row r="2554" spans="1:12" s="141" customFormat="1" ht="20.100000000000001" customHeight="1">
      <c r="A2554" s="213"/>
      <c r="B2554" s="137"/>
      <c r="C2554" s="137"/>
      <c r="D2554" s="159"/>
      <c r="E2554" s="160"/>
      <c r="F2554" s="137" t="s">
        <v>455</v>
      </c>
      <c r="G2554" s="137" t="s">
        <v>456</v>
      </c>
      <c r="H2554" s="138" t="s">
        <v>435</v>
      </c>
      <c r="I2554" s="138"/>
      <c r="J2554" s="138"/>
      <c r="K2554" s="146"/>
      <c r="L2554" s="146"/>
    </row>
    <row r="2555" spans="1:12" s="141" customFormat="1" ht="20.100000000000001" customHeight="1">
      <c r="A2555" s="213"/>
      <c r="B2555" s="137"/>
      <c r="C2555" s="137"/>
      <c r="D2555" s="159"/>
      <c r="E2555" s="160"/>
      <c r="F2555" s="137" t="s">
        <v>456</v>
      </c>
      <c r="G2555" s="137" t="s">
        <v>457</v>
      </c>
      <c r="H2555" s="138" t="s">
        <v>435</v>
      </c>
      <c r="I2555" s="138"/>
      <c r="J2555" s="138"/>
      <c r="K2555" s="146"/>
      <c r="L2555" s="146"/>
    </row>
    <row r="2556" spans="1:12" s="141" customFormat="1" ht="20.100000000000001" customHeight="1">
      <c r="A2556" s="213"/>
      <c r="B2556" s="137"/>
      <c r="C2556" s="137"/>
      <c r="D2556" s="159"/>
      <c r="E2556" s="160"/>
      <c r="F2556" s="137" t="s">
        <v>457</v>
      </c>
      <c r="G2556" s="137" t="s">
        <v>909</v>
      </c>
      <c r="H2556" s="138" t="s">
        <v>435</v>
      </c>
      <c r="I2556" s="138"/>
      <c r="J2556" s="138"/>
      <c r="K2556" s="146"/>
      <c r="L2556" s="146"/>
    </row>
    <row r="2557" spans="1:12" s="141" customFormat="1" ht="20.100000000000001" customHeight="1">
      <c r="A2557" s="213"/>
      <c r="B2557" s="137"/>
      <c r="C2557" s="137"/>
      <c r="D2557" s="159"/>
      <c r="E2557" s="160"/>
      <c r="F2557" s="137"/>
      <c r="G2557" s="137"/>
      <c r="H2557" s="138"/>
      <c r="I2557" s="138"/>
      <c r="J2557" s="138"/>
      <c r="K2557" s="146"/>
      <c r="L2557" s="146"/>
    </row>
    <row r="2558" spans="1:12" s="141" customFormat="1" ht="20.100000000000001" customHeight="1">
      <c r="A2558" s="213"/>
      <c r="B2558" s="137">
        <v>246</v>
      </c>
      <c r="C2558" s="137"/>
      <c r="D2558" s="159" t="s">
        <v>260</v>
      </c>
      <c r="E2558" s="160">
        <v>6.8739999999999997</v>
      </c>
      <c r="F2558" s="137" t="s">
        <v>433</v>
      </c>
      <c r="G2558" s="137" t="s">
        <v>447</v>
      </c>
      <c r="H2558" s="138" t="s">
        <v>435</v>
      </c>
      <c r="I2558" s="138"/>
      <c r="J2558" s="138"/>
      <c r="K2558" s="146"/>
      <c r="L2558" s="146"/>
    </row>
    <row r="2559" spans="1:12" s="141" customFormat="1" ht="20.100000000000001" customHeight="1">
      <c r="A2559" s="213"/>
      <c r="B2559" s="137"/>
      <c r="C2559" s="137"/>
      <c r="D2559" s="159"/>
      <c r="E2559" s="160"/>
      <c r="F2559" s="137" t="s">
        <v>447</v>
      </c>
      <c r="G2559" s="137" t="s">
        <v>451</v>
      </c>
      <c r="H2559" s="138" t="s">
        <v>435</v>
      </c>
      <c r="I2559" s="138"/>
      <c r="J2559" s="138"/>
      <c r="K2559" s="146"/>
      <c r="L2559" s="146"/>
    </row>
    <row r="2560" spans="1:12" s="141" customFormat="1" ht="20.100000000000001" customHeight="1">
      <c r="A2560" s="213"/>
      <c r="B2560" s="137"/>
      <c r="C2560" s="137"/>
      <c r="D2560" s="159"/>
      <c r="E2560" s="160"/>
      <c r="F2560" s="137" t="s">
        <v>451</v>
      </c>
      <c r="G2560" s="137" t="s">
        <v>454</v>
      </c>
      <c r="H2560" s="138" t="s">
        <v>435</v>
      </c>
      <c r="I2560" s="138"/>
      <c r="J2560" s="138"/>
      <c r="K2560" s="146"/>
      <c r="L2560" s="146"/>
    </row>
    <row r="2561" spans="1:12" s="141" customFormat="1" ht="20.100000000000001" customHeight="1">
      <c r="A2561" s="213"/>
      <c r="B2561" s="137"/>
      <c r="C2561" s="137"/>
      <c r="D2561" s="159"/>
      <c r="E2561" s="160"/>
      <c r="F2561" s="137" t="s">
        <v>454</v>
      </c>
      <c r="G2561" s="137" t="s">
        <v>455</v>
      </c>
      <c r="H2561" s="138" t="s">
        <v>435</v>
      </c>
      <c r="I2561" s="138"/>
      <c r="J2561" s="138"/>
      <c r="K2561" s="146"/>
      <c r="L2561" s="146"/>
    </row>
    <row r="2562" spans="1:12" s="141" customFormat="1" ht="20.100000000000001" customHeight="1">
      <c r="A2562" s="213"/>
      <c r="B2562" s="137"/>
      <c r="C2562" s="137"/>
      <c r="D2562" s="159"/>
      <c r="E2562" s="160"/>
      <c r="F2562" s="137" t="s">
        <v>455</v>
      </c>
      <c r="G2562" s="137" t="s">
        <v>456</v>
      </c>
      <c r="H2562" s="138" t="s">
        <v>435</v>
      </c>
      <c r="I2562" s="138"/>
      <c r="J2562" s="138"/>
      <c r="K2562" s="146"/>
      <c r="L2562" s="146"/>
    </row>
    <row r="2563" spans="1:12" s="141" customFormat="1" ht="20.100000000000001" customHeight="1">
      <c r="A2563" s="213"/>
      <c r="B2563" s="137"/>
      <c r="C2563" s="137"/>
      <c r="D2563" s="159"/>
      <c r="E2563" s="160"/>
      <c r="F2563" s="137" t="s">
        <v>456</v>
      </c>
      <c r="G2563" s="137" t="s">
        <v>457</v>
      </c>
      <c r="H2563" s="138" t="s">
        <v>435</v>
      </c>
      <c r="I2563" s="138"/>
      <c r="J2563" s="138"/>
      <c r="K2563" s="146"/>
      <c r="L2563" s="146"/>
    </row>
    <row r="2564" spans="1:12" s="141" customFormat="1" ht="20.100000000000001" customHeight="1">
      <c r="A2564" s="213"/>
      <c r="B2564" s="137"/>
      <c r="C2564" s="137"/>
      <c r="D2564" s="159"/>
      <c r="E2564" s="160"/>
      <c r="F2564" s="137" t="s">
        <v>457</v>
      </c>
      <c r="G2564" s="137" t="s">
        <v>460</v>
      </c>
      <c r="H2564" s="138" t="s">
        <v>435</v>
      </c>
      <c r="I2564" s="138"/>
      <c r="J2564" s="138"/>
      <c r="K2564" s="146"/>
      <c r="L2564" s="146"/>
    </row>
    <row r="2565" spans="1:12" s="141" customFormat="1" ht="20.100000000000001" customHeight="1">
      <c r="A2565" s="213"/>
      <c r="B2565" s="137"/>
      <c r="C2565" s="137"/>
      <c r="D2565" s="159"/>
      <c r="E2565" s="160"/>
      <c r="F2565" s="137" t="s">
        <v>460</v>
      </c>
      <c r="G2565" s="137" t="s">
        <v>463</v>
      </c>
      <c r="H2565" s="138" t="s">
        <v>435</v>
      </c>
      <c r="I2565" s="138"/>
      <c r="J2565" s="138"/>
      <c r="K2565" s="146"/>
      <c r="L2565" s="146"/>
    </row>
    <row r="2566" spans="1:12" s="141" customFormat="1" ht="20.100000000000001" customHeight="1">
      <c r="A2566" s="213"/>
      <c r="B2566" s="137"/>
      <c r="C2566" s="137"/>
      <c r="D2566" s="159"/>
      <c r="E2566" s="160"/>
      <c r="F2566" s="137" t="s">
        <v>463</v>
      </c>
      <c r="G2566" s="137" t="s">
        <v>464</v>
      </c>
      <c r="H2566" s="138" t="s">
        <v>435</v>
      </c>
      <c r="I2566" s="138"/>
      <c r="J2566" s="138"/>
      <c r="K2566" s="146"/>
      <c r="L2566" s="146"/>
    </row>
    <row r="2567" spans="1:12" s="141" customFormat="1" ht="20.100000000000001" customHeight="1">
      <c r="A2567" s="213"/>
      <c r="B2567" s="137"/>
      <c r="C2567" s="137"/>
      <c r="D2567" s="159"/>
      <c r="E2567" s="160"/>
      <c r="F2567" s="137" t="s">
        <v>464</v>
      </c>
      <c r="G2567" s="137" t="s">
        <v>465</v>
      </c>
      <c r="H2567" s="138" t="s">
        <v>435</v>
      </c>
      <c r="I2567" s="138"/>
      <c r="J2567" s="138"/>
      <c r="K2567" s="146"/>
      <c r="L2567" s="146"/>
    </row>
    <row r="2568" spans="1:12" s="141" customFormat="1" ht="20.100000000000001" customHeight="1">
      <c r="A2568" s="213"/>
      <c r="B2568" s="137"/>
      <c r="C2568" s="137"/>
      <c r="D2568" s="159"/>
      <c r="E2568" s="160"/>
      <c r="F2568" s="137" t="s">
        <v>465</v>
      </c>
      <c r="G2568" s="137" t="s">
        <v>466</v>
      </c>
      <c r="H2568" s="138" t="s">
        <v>435</v>
      </c>
      <c r="I2568" s="138"/>
      <c r="J2568" s="138"/>
      <c r="K2568" s="146"/>
      <c r="L2568" s="146"/>
    </row>
    <row r="2569" spans="1:12" s="141" customFormat="1" ht="20.100000000000001" customHeight="1">
      <c r="A2569" s="213"/>
      <c r="B2569" s="137"/>
      <c r="C2569" s="137"/>
      <c r="D2569" s="159"/>
      <c r="E2569" s="160"/>
      <c r="F2569" s="137" t="s">
        <v>466</v>
      </c>
      <c r="G2569" s="137" t="s">
        <v>467</v>
      </c>
      <c r="H2569" s="138" t="s">
        <v>435</v>
      </c>
      <c r="I2569" s="138"/>
      <c r="J2569" s="138"/>
      <c r="K2569" s="146"/>
      <c r="L2569" s="146"/>
    </row>
    <row r="2570" spans="1:12" s="141" customFormat="1" ht="20.100000000000001" customHeight="1">
      <c r="A2570" s="213"/>
      <c r="B2570" s="137"/>
      <c r="C2570" s="137"/>
      <c r="D2570" s="159"/>
      <c r="E2570" s="160"/>
      <c r="F2570" s="137" t="s">
        <v>467</v>
      </c>
      <c r="G2570" s="137" t="s">
        <v>468</v>
      </c>
      <c r="H2570" s="138" t="s">
        <v>435</v>
      </c>
      <c r="I2570" s="138"/>
      <c r="J2570" s="138"/>
      <c r="K2570" s="146"/>
      <c r="L2570" s="146"/>
    </row>
    <row r="2571" spans="1:12" s="141" customFormat="1" ht="20.100000000000001" customHeight="1">
      <c r="A2571" s="213"/>
      <c r="B2571" s="137"/>
      <c r="C2571" s="137"/>
      <c r="D2571" s="159"/>
      <c r="E2571" s="160"/>
      <c r="F2571" s="137" t="s">
        <v>468</v>
      </c>
      <c r="G2571" s="137" t="s">
        <v>469</v>
      </c>
      <c r="H2571" s="138" t="s">
        <v>435</v>
      </c>
      <c r="I2571" s="138"/>
      <c r="J2571" s="138"/>
      <c r="K2571" s="146"/>
      <c r="L2571" s="146"/>
    </row>
    <row r="2572" spans="1:12" s="141" customFormat="1" ht="20.100000000000001" customHeight="1">
      <c r="A2572" s="213"/>
      <c r="B2572" s="137"/>
      <c r="C2572" s="137"/>
      <c r="D2572" s="159"/>
      <c r="E2572" s="160"/>
      <c r="F2572" s="137" t="s">
        <v>469</v>
      </c>
      <c r="G2572" s="137" t="s">
        <v>470</v>
      </c>
      <c r="H2572" s="138" t="s">
        <v>435</v>
      </c>
      <c r="I2572" s="138"/>
      <c r="J2572" s="138"/>
      <c r="K2572" s="146"/>
      <c r="L2572" s="146"/>
    </row>
    <row r="2573" spans="1:12" s="141" customFormat="1" ht="20.100000000000001" customHeight="1">
      <c r="A2573" s="213"/>
      <c r="B2573" s="137"/>
      <c r="C2573" s="137"/>
      <c r="D2573" s="159"/>
      <c r="E2573" s="160"/>
      <c r="F2573" s="137" t="s">
        <v>470</v>
      </c>
      <c r="G2573" s="137" t="s">
        <v>471</v>
      </c>
      <c r="H2573" s="138" t="s">
        <v>435</v>
      </c>
      <c r="I2573" s="138"/>
      <c r="J2573" s="138"/>
      <c r="K2573" s="146"/>
      <c r="L2573" s="146"/>
    </row>
    <row r="2574" spans="1:12" s="141" customFormat="1" ht="20.100000000000001" customHeight="1">
      <c r="A2574" s="213"/>
      <c r="B2574" s="137"/>
      <c r="C2574" s="137"/>
      <c r="D2574" s="159"/>
      <c r="E2574" s="160"/>
      <c r="F2574" s="137" t="s">
        <v>471</v>
      </c>
      <c r="G2574" s="137" t="s">
        <v>473</v>
      </c>
      <c r="H2574" s="138" t="s">
        <v>435</v>
      </c>
      <c r="I2574" s="138"/>
      <c r="J2574" s="138"/>
      <c r="K2574" s="146"/>
      <c r="L2574" s="146"/>
    </row>
    <row r="2575" spans="1:12" s="141" customFormat="1" ht="20.100000000000001" customHeight="1">
      <c r="A2575" s="213"/>
      <c r="B2575" s="137"/>
      <c r="C2575" s="137"/>
      <c r="D2575" s="159"/>
      <c r="E2575" s="160"/>
      <c r="F2575" s="137" t="s">
        <v>473</v>
      </c>
      <c r="G2575" s="137" t="s">
        <v>474</v>
      </c>
      <c r="H2575" s="138" t="s">
        <v>435</v>
      </c>
      <c r="I2575" s="138"/>
      <c r="J2575" s="138"/>
      <c r="K2575" s="146"/>
      <c r="L2575" s="146"/>
    </row>
    <row r="2576" spans="1:12" s="141" customFormat="1" ht="20.100000000000001" customHeight="1">
      <c r="A2576" s="213"/>
      <c r="B2576" s="137"/>
      <c r="C2576" s="137"/>
      <c r="D2576" s="159"/>
      <c r="E2576" s="160"/>
      <c r="F2576" s="137" t="s">
        <v>474</v>
      </c>
      <c r="G2576" s="137" t="s">
        <v>475</v>
      </c>
      <c r="H2576" s="138" t="s">
        <v>435</v>
      </c>
      <c r="I2576" s="138"/>
      <c r="J2576" s="138"/>
      <c r="K2576" s="146"/>
      <c r="L2576" s="146"/>
    </row>
    <row r="2577" spans="1:12" s="141" customFormat="1" ht="20.100000000000001" customHeight="1">
      <c r="A2577" s="213"/>
      <c r="B2577" s="137"/>
      <c r="C2577" s="137"/>
      <c r="D2577" s="159"/>
      <c r="E2577" s="160"/>
      <c r="F2577" s="137" t="s">
        <v>475</v>
      </c>
      <c r="G2577" s="137" t="s">
        <v>476</v>
      </c>
      <c r="H2577" s="138" t="s">
        <v>435</v>
      </c>
      <c r="I2577" s="138"/>
      <c r="J2577" s="138"/>
      <c r="K2577" s="146"/>
      <c r="L2577" s="146"/>
    </row>
    <row r="2578" spans="1:12" s="141" customFormat="1" ht="20.100000000000001" customHeight="1">
      <c r="A2578" s="213"/>
      <c r="B2578" s="137"/>
      <c r="C2578" s="137"/>
      <c r="D2578" s="159"/>
      <c r="E2578" s="160"/>
      <c r="F2578" s="137" t="s">
        <v>476</v>
      </c>
      <c r="G2578" s="137" t="s">
        <v>477</v>
      </c>
      <c r="H2578" s="138" t="s">
        <v>435</v>
      </c>
      <c r="I2578" s="138"/>
      <c r="J2578" s="138"/>
      <c r="K2578" s="146"/>
      <c r="L2578" s="146"/>
    </row>
    <row r="2579" spans="1:12" s="141" customFormat="1" ht="20.100000000000001" customHeight="1">
      <c r="A2579" s="213"/>
      <c r="B2579" s="137"/>
      <c r="C2579" s="137"/>
      <c r="D2579" s="159"/>
      <c r="E2579" s="160"/>
      <c r="F2579" s="137" t="s">
        <v>477</v>
      </c>
      <c r="G2579" s="137" t="s">
        <v>543</v>
      </c>
      <c r="H2579" s="138" t="s">
        <v>435</v>
      </c>
      <c r="I2579" s="138"/>
      <c r="J2579" s="138"/>
      <c r="K2579" s="146"/>
      <c r="L2579" s="146"/>
    </row>
    <row r="2580" spans="1:12" s="141" customFormat="1" ht="20.100000000000001" customHeight="1">
      <c r="A2580" s="213"/>
      <c r="B2580" s="137"/>
      <c r="C2580" s="137"/>
      <c r="D2580" s="159"/>
      <c r="E2580" s="160"/>
      <c r="F2580" s="137" t="s">
        <v>543</v>
      </c>
      <c r="G2580" s="137" t="s">
        <v>550</v>
      </c>
      <c r="H2580" s="138" t="s">
        <v>435</v>
      </c>
      <c r="I2580" s="138"/>
      <c r="J2580" s="138"/>
      <c r="K2580" s="146"/>
      <c r="L2580" s="146"/>
    </row>
    <row r="2581" spans="1:12" s="141" customFormat="1" ht="20.100000000000001" customHeight="1">
      <c r="A2581" s="213"/>
      <c r="B2581" s="137"/>
      <c r="C2581" s="137"/>
      <c r="D2581" s="159"/>
      <c r="E2581" s="160"/>
      <c r="F2581" s="137" t="s">
        <v>550</v>
      </c>
      <c r="G2581" s="137" t="s">
        <v>551</v>
      </c>
      <c r="H2581" s="138" t="s">
        <v>435</v>
      </c>
      <c r="I2581" s="138"/>
      <c r="J2581" s="138"/>
      <c r="K2581" s="146"/>
      <c r="L2581" s="146"/>
    </row>
    <row r="2582" spans="1:12" s="141" customFormat="1" ht="20.100000000000001" customHeight="1">
      <c r="A2582" s="213"/>
      <c r="B2582" s="137"/>
      <c r="C2582" s="137"/>
      <c r="D2582" s="159"/>
      <c r="E2582" s="160"/>
      <c r="F2582" s="137" t="s">
        <v>551</v>
      </c>
      <c r="G2582" s="137" t="s">
        <v>552</v>
      </c>
      <c r="H2582" s="138" t="s">
        <v>435</v>
      </c>
      <c r="I2582" s="138"/>
      <c r="J2582" s="138"/>
      <c r="K2582" s="146"/>
      <c r="L2582" s="146"/>
    </row>
    <row r="2583" spans="1:12" s="141" customFormat="1" ht="20.100000000000001" customHeight="1">
      <c r="A2583" s="213"/>
      <c r="B2583" s="137"/>
      <c r="C2583" s="137"/>
      <c r="D2583" s="159"/>
      <c r="E2583" s="160"/>
      <c r="F2583" s="137" t="s">
        <v>552</v>
      </c>
      <c r="G2583" s="137" t="s">
        <v>553</v>
      </c>
      <c r="H2583" s="138" t="s">
        <v>435</v>
      </c>
      <c r="I2583" s="138"/>
      <c r="J2583" s="138"/>
      <c r="K2583" s="146"/>
      <c r="L2583" s="146"/>
    </row>
    <row r="2584" spans="1:12" s="141" customFormat="1" ht="20.100000000000001" customHeight="1">
      <c r="A2584" s="213"/>
      <c r="B2584" s="137"/>
      <c r="C2584" s="137"/>
      <c r="D2584" s="159"/>
      <c r="E2584" s="160"/>
      <c r="F2584" s="137" t="s">
        <v>553</v>
      </c>
      <c r="G2584" s="137" t="s">
        <v>554</v>
      </c>
      <c r="H2584" s="138" t="s">
        <v>435</v>
      </c>
      <c r="I2584" s="138"/>
      <c r="J2584" s="138"/>
      <c r="K2584" s="146"/>
      <c r="L2584" s="146"/>
    </row>
    <row r="2585" spans="1:12" s="141" customFormat="1" ht="20.100000000000001" customHeight="1">
      <c r="A2585" s="213"/>
      <c r="B2585" s="137"/>
      <c r="C2585" s="137"/>
      <c r="D2585" s="159"/>
      <c r="E2585" s="160"/>
      <c r="F2585" s="137" t="s">
        <v>554</v>
      </c>
      <c r="G2585" s="137" t="s">
        <v>555</v>
      </c>
      <c r="H2585" s="138" t="s">
        <v>435</v>
      </c>
      <c r="I2585" s="138"/>
      <c r="J2585" s="138"/>
      <c r="K2585" s="146"/>
      <c r="L2585" s="146"/>
    </row>
    <row r="2586" spans="1:12" s="141" customFormat="1" ht="20.100000000000001" customHeight="1">
      <c r="A2586" s="213"/>
      <c r="B2586" s="137"/>
      <c r="C2586" s="137"/>
      <c r="D2586" s="159"/>
      <c r="E2586" s="160"/>
      <c r="F2586" s="137" t="s">
        <v>555</v>
      </c>
      <c r="G2586" s="137" t="s">
        <v>556</v>
      </c>
      <c r="H2586" s="138" t="s">
        <v>435</v>
      </c>
      <c r="I2586" s="138"/>
      <c r="J2586" s="138"/>
      <c r="K2586" s="146"/>
      <c r="L2586" s="146"/>
    </row>
    <row r="2587" spans="1:12" s="141" customFormat="1" ht="20.100000000000001" customHeight="1">
      <c r="A2587" s="213"/>
      <c r="B2587" s="137"/>
      <c r="C2587" s="137"/>
      <c r="D2587" s="159"/>
      <c r="E2587" s="160"/>
      <c r="F2587" s="137" t="s">
        <v>556</v>
      </c>
      <c r="G2587" s="137" t="s">
        <v>557</v>
      </c>
      <c r="H2587" s="138" t="s">
        <v>435</v>
      </c>
      <c r="I2587" s="138"/>
      <c r="J2587" s="138"/>
      <c r="K2587" s="146"/>
      <c r="L2587" s="146"/>
    </row>
    <row r="2588" spans="1:12" s="141" customFormat="1" ht="20.100000000000001" customHeight="1">
      <c r="A2588" s="213"/>
      <c r="B2588" s="137"/>
      <c r="C2588" s="137"/>
      <c r="D2588" s="159"/>
      <c r="E2588" s="160"/>
      <c r="F2588" s="137" t="s">
        <v>557</v>
      </c>
      <c r="G2588" s="137" t="s">
        <v>558</v>
      </c>
      <c r="H2588" s="138" t="s">
        <v>435</v>
      </c>
      <c r="I2588" s="138"/>
      <c r="J2588" s="138"/>
      <c r="K2588" s="146"/>
      <c r="L2588" s="146"/>
    </row>
    <row r="2589" spans="1:12" s="141" customFormat="1" ht="20.100000000000001" customHeight="1">
      <c r="A2589" s="213"/>
      <c r="B2589" s="137"/>
      <c r="C2589" s="137"/>
      <c r="D2589" s="159"/>
      <c r="E2589" s="160"/>
      <c r="F2589" s="137" t="s">
        <v>558</v>
      </c>
      <c r="G2589" s="137" t="s">
        <v>559</v>
      </c>
      <c r="H2589" s="138" t="s">
        <v>435</v>
      </c>
      <c r="I2589" s="138"/>
      <c r="J2589" s="138"/>
      <c r="K2589" s="146"/>
      <c r="L2589" s="146"/>
    </row>
    <row r="2590" spans="1:12" s="141" customFormat="1" ht="20.100000000000001" customHeight="1">
      <c r="A2590" s="213"/>
      <c r="B2590" s="137"/>
      <c r="C2590" s="137"/>
      <c r="D2590" s="159"/>
      <c r="E2590" s="160"/>
      <c r="F2590" s="137" t="s">
        <v>559</v>
      </c>
      <c r="G2590" s="137" t="s">
        <v>560</v>
      </c>
      <c r="H2590" s="138" t="s">
        <v>435</v>
      </c>
      <c r="I2590" s="138"/>
      <c r="J2590" s="138"/>
      <c r="K2590" s="146"/>
      <c r="L2590" s="146"/>
    </row>
    <row r="2591" spans="1:12" s="141" customFormat="1" ht="20.100000000000001" customHeight="1">
      <c r="A2591" s="213"/>
      <c r="B2591" s="137"/>
      <c r="C2591" s="137"/>
      <c r="D2591" s="159"/>
      <c r="E2591" s="160"/>
      <c r="F2591" s="137" t="s">
        <v>560</v>
      </c>
      <c r="G2591" s="137" t="s">
        <v>561</v>
      </c>
      <c r="H2591" s="138" t="s">
        <v>435</v>
      </c>
      <c r="I2591" s="138"/>
      <c r="J2591" s="138"/>
      <c r="K2591" s="146"/>
      <c r="L2591" s="146"/>
    </row>
    <row r="2592" spans="1:12" s="141" customFormat="1" ht="20.100000000000001" customHeight="1">
      <c r="A2592" s="213"/>
      <c r="B2592" s="137"/>
      <c r="C2592" s="137"/>
      <c r="D2592" s="159"/>
      <c r="E2592" s="160"/>
      <c r="F2592" s="137" t="s">
        <v>561</v>
      </c>
      <c r="G2592" s="137" t="s">
        <v>910</v>
      </c>
      <c r="H2592" s="138" t="s">
        <v>435</v>
      </c>
      <c r="I2592" s="138"/>
      <c r="J2592" s="138"/>
      <c r="K2592" s="146"/>
      <c r="L2592" s="146"/>
    </row>
    <row r="2593" spans="1:12" s="141" customFormat="1" ht="20.100000000000001" customHeight="1">
      <c r="A2593" s="213"/>
      <c r="B2593" s="137"/>
      <c r="C2593" s="137"/>
      <c r="D2593" s="159"/>
      <c r="E2593" s="160"/>
      <c r="F2593" s="137"/>
      <c r="G2593" s="137"/>
      <c r="H2593" s="138"/>
      <c r="I2593" s="138"/>
      <c r="J2593" s="138"/>
      <c r="K2593" s="146"/>
      <c r="L2593" s="146"/>
    </row>
    <row r="2594" spans="1:12" s="141" customFormat="1" ht="20.100000000000001" customHeight="1">
      <c r="A2594" s="213"/>
      <c r="B2594" s="137">
        <v>247</v>
      </c>
      <c r="C2594" s="137"/>
      <c r="D2594" s="159" t="s">
        <v>261</v>
      </c>
      <c r="E2594" s="160">
        <v>1.7</v>
      </c>
      <c r="F2594" s="137" t="s">
        <v>433</v>
      </c>
      <c r="G2594" s="137" t="s">
        <v>447</v>
      </c>
      <c r="H2594" s="138" t="s">
        <v>435</v>
      </c>
      <c r="I2594" s="138"/>
      <c r="J2594" s="138"/>
      <c r="K2594" s="146"/>
      <c r="L2594" s="146"/>
    </row>
    <row r="2595" spans="1:12" s="141" customFormat="1" ht="20.100000000000001" customHeight="1">
      <c r="A2595" s="213"/>
      <c r="B2595" s="137"/>
      <c r="C2595" s="137"/>
      <c r="D2595" s="159"/>
      <c r="E2595" s="160"/>
      <c r="F2595" s="137" t="s">
        <v>447</v>
      </c>
      <c r="G2595" s="137" t="s">
        <v>451</v>
      </c>
      <c r="H2595" s="138" t="s">
        <v>435</v>
      </c>
      <c r="I2595" s="138"/>
      <c r="J2595" s="138"/>
      <c r="K2595" s="146"/>
      <c r="L2595" s="146"/>
    </row>
    <row r="2596" spans="1:12" s="141" customFormat="1" ht="20.100000000000001" customHeight="1">
      <c r="A2596" s="213"/>
      <c r="B2596" s="137"/>
      <c r="C2596" s="137"/>
      <c r="D2596" s="159"/>
      <c r="E2596" s="160"/>
      <c r="F2596" s="137" t="s">
        <v>451</v>
      </c>
      <c r="G2596" s="137" t="s">
        <v>454</v>
      </c>
      <c r="H2596" s="138" t="s">
        <v>435</v>
      </c>
      <c r="I2596" s="138"/>
      <c r="J2596" s="138"/>
      <c r="K2596" s="146"/>
      <c r="L2596" s="146"/>
    </row>
    <row r="2597" spans="1:12" s="141" customFormat="1" ht="20.100000000000001" customHeight="1">
      <c r="A2597" s="213"/>
      <c r="B2597" s="137"/>
      <c r="C2597" s="137"/>
      <c r="D2597" s="159"/>
      <c r="E2597" s="160"/>
      <c r="F2597" s="137" t="s">
        <v>454</v>
      </c>
      <c r="G2597" s="137" t="s">
        <v>455</v>
      </c>
      <c r="H2597" s="138" t="s">
        <v>435</v>
      </c>
      <c r="I2597" s="138"/>
      <c r="J2597" s="138"/>
      <c r="K2597" s="146"/>
      <c r="L2597" s="146"/>
    </row>
    <row r="2598" spans="1:12" s="141" customFormat="1" ht="20.100000000000001" customHeight="1">
      <c r="A2598" s="213"/>
      <c r="B2598" s="137"/>
      <c r="C2598" s="137"/>
      <c r="D2598" s="159"/>
      <c r="E2598" s="160"/>
      <c r="F2598" s="137" t="s">
        <v>455</v>
      </c>
      <c r="G2598" s="137" t="s">
        <v>456</v>
      </c>
      <c r="H2598" s="138" t="s">
        <v>435</v>
      </c>
      <c r="I2598" s="138"/>
      <c r="J2598" s="138"/>
      <c r="K2598" s="146"/>
      <c r="L2598" s="146"/>
    </row>
    <row r="2599" spans="1:12" s="141" customFormat="1" ht="20.100000000000001" customHeight="1">
      <c r="A2599" s="213"/>
      <c r="B2599" s="137"/>
      <c r="C2599" s="137"/>
      <c r="D2599" s="159"/>
      <c r="E2599" s="160"/>
      <c r="F2599" s="137" t="s">
        <v>456</v>
      </c>
      <c r="G2599" s="137" t="s">
        <v>457</v>
      </c>
      <c r="H2599" s="138" t="s">
        <v>435</v>
      </c>
      <c r="I2599" s="138"/>
      <c r="J2599" s="138"/>
      <c r="K2599" s="146"/>
      <c r="L2599" s="146"/>
    </row>
    <row r="2600" spans="1:12" s="141" customFormat="1" ht="20.100000000000001" customHeight="1">
      <c r="A2600" s="213"/>
      <c r="B2600" s="137"/>
      <c r="C2600" s="137"/>
      <c r="D2600" s="159"/>
      <c r="E2600" s="160"/>
      <c r="F2600" s="137" t="s">
        <v>457</v>
      </c>
      <c r="G2600" s="137" t="s">
        <v>460</v>
      </c>
      <c r="H2600" s="138" t="s">
        <v>435</v>
      </c>
      <c r="I2600" s="138"/>
      <c r="J2600" s="138"/>
      <c r="K2600" s="146"/>
      <c r="L2600" s="146"/>
    </row>
    <row r="2601" spans="1:12" s="141" customFormat="1" ht="20.100000000000001" customHeight="1">
      <c r="A2601" s="213"/>
      <c r="B2601" s="137"/>
      <c r="C2601" s="137"/>
      <c r="D2601" s="159"/>
      <c r="E2601" s="160"/>
      <c r="F2601" s="137" t="s">
        <v>460</v>
      </c>
      <c r="G2601" s="137" t="s">
        <v>463</v>
      </c>
      <c r="H2601" s="138" t="s">
        <v>435</v>
      </c>
      <c r="I2601" s="138"/>
      <c r="J2601" s="138"/>
      <c r="K2601" s="146"/>
      <c r="L2601" s="146"/>
    </row>
    <row r="2602" spans="1:12" s="141" customFormat="1" ht="20.100000000000001" customHeight="1">
      <c r="A2602" s="213"/>
      <c r="B2602" s="137"/>
      <c r="C2602" s="137"/>
      <c r="D2602" s="159"/>
      <c r="E2602" s="160"/>
      <c r="F2602" s="137" t="s">
        <v>463</v>
      </c>
      <c r="G2602" s="137" t="s">
        <v>911</v>
      </c>
      <c r="H2602" s="138" t="s">
        <v>435</v>
      </c>
      <c r="I2602" s="138"/>
      <c r="J2602" s="138"/>
      <c r="K2602" s="146"/>
      <c r="L2602" s="146"/>
    </row>
    <row r="2603" spans="1:12" s="141" customFormat="1" ht="20.100000000000001" customHeight="1">
      <c r="A2603" s="213"/>
      <c r="B2603" s="137"/>
      <c r="C2603" s="137"/>
      <c r="D2603" s="159"/>
      <c r="E2603" s="160"/>
      <c r="F2603" s="137"/>
      <c r="G2603" s="137"/>
      <c r="H2603" s="138"/>
      <c r="I2603" s="138"/>
      <c r="J2603" s="138"/>
      <c r="K2603" s="146"/>
      <c r="L2603" s="146"/>
    </row>
    <row r="2604" spans="1:12" s="141" customFormat="1" ht="20.100000000000001" customHeight="1">
      <c r="A2604" s="213"/>
      <c r="B2604" s="137">
        <v>248</v>
      </c>
      <c r="C2604" s="137"/>
      <c r="D2604" s="159" t="s">
        <v>262</v>
      </c>
      <c r="E2604" s="160">
        <v>1.5</v>
      </c>
      <c r="F2604" s="137" t="s">
        <v>433</v>
      </c>
      <c r="G2604" s="137" t="s">
        <v>447</v>
      </c>
      <c r="H2604" s="138" t="s">
        <v>435</v>
      </c>
      <c r="I2604" s="138"/>
      <c r="J2604" s="138"/>
      <c r="K2604" s="146"/>
      <c r="L2604" s="146"/>
    </row>
    <row r="2605" spans="1:12" s="141" customFormat="1" ht="20.100000000000001" customHeight="1">
      <c r="A2605" s="213"/>
      <c r="B2605" s="137"/>
      <c r="C2605" s="137"/>
      <c r="D2605" s="159"/>
      <c r="E2605" s="160"/>
      <c r="F2605" s="137" t="s">
        <v>447</v>
      </c>
      <c r="G2605" s="137" t="s">
        <v>451</v>
      </c>
      <c r="H2605" s="138" t="s">
        <v>435</v>
      </c>
      <c r="I2605" s="138"/>
      <c r="J2605" s="138"/>
      <c r="K2605" s="146"/>
      <c r="L2605" s="146"/>
    </row>
    <row r="2606" spans="1:12" s="141" customFormat="1" ht="20.100000000000001" customHeight="1">
      <c r="A2606" s="213"/>
      <c r="B2606" s="137"/>
      <c r="C2606" s="137"/>
      <c r="D2606" s="159"/>
      <c r="E2606" s="160"/>
      <c r="F2606" s="137" t="s">
        <v>451</v>
      </c>
      <c r="G2606" s="137" t="s">
        <v>454</v>
      </c>
      <c r="H2606" s="138" t="s">
        <v>435</v>
      </c>
      <c r="I2606" s="138"/>
      <c r="J2606" s="138"/>
      <c r="K2606" s="146"/>
      <c r="L2606" s="146"/>
    </row>
    <row r="2607" spans="1:12" s="141" customFormat="1" ht="20.100000000000001" customHeight="1">
      <c r="A2607" s="213"/>
      <c r="B2607" s="137"/>
      <c r="C2607" s="137"/>
      <c r="D2607" s="159"/>
      <c r="E2607" s="160"/>
      <c r="F2607" s="137" t="s">
        <v>454</v>
      </c>
      <c r="G2607" s="137" t="s">
        <v>455</v>
      </c>
      <c r="H2607" s="138" t="s">
        <v>435</v>
      </c>
      <c r="I2607" s="138"/>
      <c r="J2607" s="138"/>
      <c r="K2607" s="146"/>
      <c r="L2607" s="146"/>
    </row>
    <row r="2608" spans="1:12" s="141" customFormat="1" ht="20.100000000000001" customHeight="1">
      <c r="A2608" s="213"/>
      <c r="B2608" s="137"/>
      <c r="C2608" s="137"/>
      <c r="D2608" s="159"/>
      <c r="E2608" s="160"/>
      <c r="F2608" s="137" t="s">
        <v>455</v>
      </c>
      <c r="G2608" s="137" t="s">
        <v>456</v>
      </c>
      <c r="H2608" s="138" t="s">
        <v>40</v>
      </c>
      <c r="I2608" s="138"/>
      <c r="J2608" s="138"/>
      <c r="K2608" s="146"/>
      <c r="L2608" s="146"/>
    </row>
    <row r="2609" spans="1:12" s="141" customFormat="1" ht="20.100000000000001" customHeight="1">
      <c r="A2609" s="213"/>
      <c r="B2609" s="137"/>
      <c r="C2609" s="137"/>
      <c r="D2609" s="159"/>
      <c r="E2609" s="160"/>
      <c r="F2609" s="137" t="s">
        <v>456</v>
      </c>
      <c r="G2609" s="137" t="s">
        <v>457</v>
      </c>
      <c r="H2609" s="138" t="s">
        <v>435</v>
      </c>
      <c r="I2609" s="138"/>
      <c r="J2609" s="138"/>
      <c r="K2609" s="146"/>
      <c r="L2609" s="146"/>
    </row>
    <row r="2610" spans="1:12" s="141" customFormat="1" ht="20.100000000000001" customHeight="1">
      <c r="A2610" s="213"/>
      <c r="B2610" s="137"/>
      <c r="C2610" s="137"/>
      <c r="D2610" s="159"/>
      <c r="E2610" s="160"/>
      <c r="F2610" s="137" t="s">
        <v>457</v>
      </c>
      <c r="G2610" s="137" t="s">
        <v>460</v>
      </c>
      <c r="H2610" s="138" t="s">
        <v>435</v>
      </c>
      <c r="I2610" s="138"/>
      <c r="J2610" s="138"/>
      <c r="K2610" s="146"/>
      <c r="L2610" s="146"/>
    </row>
    <row r="2611" spans="1:12" s="141" customFormat="1" ht="20.100000000000001" customHeight="1">
      <c r="A2611" s="213"/>
      <c r="B2611" s="137"/>
      <c r="C2611" s="137"/>
      <c r="D2611" s="159"/>
      <c r="E2611" s="160"/>
      <c r="F2611" s="137" t="s">
        <v>460</v>
      </c>
      <c r="G2611" s="137" t="s">
        <v>887</v>
      </c>
      <c r="H2611" s="138" t="s">
        <v>435</v>
      </c>
      <c r="I2611" s="138"/>
      <c r="J2611" s="138"/>
      <c r="K2611" s="146"/>
      <c r="L2611" s="146"/>
    </row>
    <row r="2612" spans="1:12" s="141" customFormat="1" ht="20.100000000000001" customHeight="1">
      <c r="A2612" s="213"/>
      <c r="B2612" s="137"/>
      <c r="C2612" s="137"/>
      <c r="D2612" s="159"/>
      <c r="E2612" s="160"/>
      <c r="F2612" s="137"/>
      <c r="G2612" s="137"/>
      <c r="H2612" s="138"/>
      <c r="I2612" s="138"/>
      <c r="J2612" s="138"/>
      <c r="K2612" s="146"/>
      <c r="L2612" s="146"/>
    </row>
    <row r="2613" spans="1:12" s="141" customFormat="1" ht="20.100000000000001" customHeight="1">
      <c r="A2613" s="213"/>
      <c r="B2613" s="137">
        <v>249</v>
      </c>
      <c r="C2613" s="137"/>
      <c r="D2613" s="159" t="s">
        <v>263</v>
      </c>
      <c r="E2613" s="160">
        <v>1.161</v>
      </c>
      <c r="F2613" s="137" t="s">
        <v>433</v>
      </c>
      <c r="G2613" s="137" t="s">
        <v>447</v>
      </c>
      <c r="H2613" s="138" t="s">
        <v>40</v>
      </c>
      <c r="I2613" s="138"/>
      <c r="J2613" s="138"/>
      <c r="K2613" s="146"/>
      <c r="L2613" s="146"/>
    </row>
    <row r="2614" spans="1:12" s="141" customFormat="1" ht="20.100000000000001" customHeight="1">
      <c r="A2614" s="213"/>
      <c r="B2614" s="137"/>
      <c r="C2614" s="137"/>
      <c r="D2614" s="159"/>
      <c r="E2614" s="160"/>
      <c r="F2614" s="137" t="s">
        <v>447</v>
      </c>
      <c r="G2614" s="137" t="s">
        <v>451</v>
      </c>
      <c r="H2614" s="138" t="s">
        <v>40</v>
      </c>
      <c r="I2614" s="138"/>
      <c r="J2614" s="138"/>
      <c r="K2614" s="146"/>
      <c r="L2614" s="146"/>
    </row>
    <row r="2615" spans="1:12" s="141" customFormat="1" ht="20.100000000000001" customHeight="1">
      <c r="A2615" s="213"/>
      <c r="B2615" s="137"/>
      <c r="C2615" s="137"/>
      <c r="D2615" s="159"/>
      <c r="E2615" s="160"/>
      <c r="F2615" s="137" t="s">
        <v>451</v>
      </c>
      <c r="G2615" s="137" t="s">
        <v>454</v>
      </c>
      <c r="H2615" s="138" t="s">
        <v>40</v>
      </c>
      <c r="I2615" s="138"/>
      <c r="J2615" s="138"/>
      <c r="K2615" s="146"/>
      <c r="L2615" s="146"/>
    </row>
    <row r="2616" spans="1:12" s="141" customFormat="1" ht="20.100000000000001" customHeight="1">
      <c r="A2616" s="213"/>
      <c r="B2616" s="137"/>
      <c r="C2616" s="137"/>
      <c r="D2616" s="159"/>
      <c r="E2616" s="160"/>
      <c r="F2616" s="137" t="s">
        <v>454</v>
      </c>
      <c r="G2616" s="137" t="s">
        <v>455</v>
      </c>
      <c r="H2616" s="138" t="s">
        <v>40</v>
      </c>
      <c r="I2616" s="138"/>
      <c r="J2616" s="138"/>
      <c r="K2616" s="146"/>
      <c r="L2616" s="146"/>
    </row>
    <row r="2617" spans="1:12" s="141" customFormat="1" ht="20.100000000000001" customHeight="1">
      <c r="A2617" s="213"/>
      <c r="B2617" s="137"/>
      <c r="C2617" s="137"/>
      <c r="D2617" s="159"/>
      <c r="E2617" s="160"/>
      <c r="F2617" s="137" t="s">
        <v>455</v>
      </c>
      <c r="G2617" s="137" t="s">
        <v>456</v>
      </c>
      <c r="H2617" s="138" t="s">
        <v>40</v>
      </c>
      <c r="I2617" s="138"/>
      <c r="J2617" s="138"/>
      <c r="K2617" s="146"/>
      <c r="L2617" s="146"/>
    </row>
    <row r="2618" spans="1:12" s="141" customFormat="1" ht="20.100000000000001" customHeight="1">
      <c r="A2618" s="213"/>
      <c r="B2618" s="137"/>
      <c r="C2618" s="137"/>
      <c r="D2618" s="159"/>
      <c r="E2618" s="160"/>
      <c r="F2618" s="137" t="s">
        <v>456</v>
      </c>
      <c r="G2618" s="137" t="s">
        <v>912</v>
      </c>
      <c r="H2618" s="138" t="s">
        <v>40</v>
      </c>
      <c r="I2618" s="138"/>
      <c r="J2618" s="138"/>
      <c r="K2618" s="146"/>
      <c r="L2618" s="146"/>
    </row>
    <row r="2619" spans="1:12" s="141" customFormat="1" ht="20.100000000000001" customHeight="1">
      <c r="A2619" s="213"/>
      <c r="B2619" s="137"/>
      <c r="C2619" s="137"/>
      <c r="D2619" s="159"/>
      <c r="E2619" s="160"/>
      <c r="F2619" s="137"/>
      <c r="G2619" s="137"/>
      <c r="H2619" s="138"/>
      <c r="I2619" s="138"/>
      <c r="J2619" s="138"/>
      <c r="K2619" s="146"/>
      <c r="L2619" s="146"/>
    </row>
    <row r="2620" spans="1:12" s="141" customFormat="1" ht="20.100000000000001" customHeight="1">
      <c r="A2620" s="213"/>
      <c r="B2620" s="137">
        <v>250</v>
      </c>
      <c r="C2620" s="137"/>
      <c r="D2620" s="159" t="s">
        <v>264</v>
      </c>
      <c r="E2620" s="160">
        <v>1.95</v>
      </c>
      <c r="F2620" s="137" t="s">
        <v>433</v>
      </c>
      <c r="G2620" s="137" t="s">
        <v>447</v>
      </c>
      <c r="H2620" s="138" t="s">
        <v>435</v>
      </c>
      <c r="I2620" s="138"/>
      <c r="J2620" s="138"/>
      <c r="K2620" s="146"/>
      <c r="L2620" s="146"/>
    </row>
    <row r="2621" spans="1:12" s="141" customFormat="1" ht="20.100000000000001" customHeight="1">
      <c r="A2621" s="213"/>
      <c r="B2621" s="137"/>
      <c r="C2621" s="137"/>
      <c r="D2621" s="159"/>
      <c r="E2621" s="160"/>
      <c r="F2621" s="137" t="s">
        <v>447</v>
      </c>
      <c r="G2621" s="137" t="s">
        <v>451</v>
      </c>
      <c r="H2621" s="138" t="s">
        <v>435</v>
      </c>
      <c r="I2621" s="138"/>
      <c r="J2621" s="138"/>
      <c r="K2621" s="146"/>
      <c r="L2621" s="146"/>
    </row>
    <row r="2622" spans="1:12" s="141" customFormat="1" ht="20.100000000000001" customHeight="1">
      <c r="A2622" s="213"/>
      <c r="B2622" s="137"/>
      <c r="C2622" s="137"/>
      <c r="D2622" s="159"/>
      <c r="E2622" s="160"/>
      <c r="F2622" s="137" t="s">
        <v>451</v>
      </c>
      <c r="G2622" s="137" t="s">
        <v>454</v>
      </c>
      <c r="H2622" s="138" t="s">
        <v>435</v>
      </c>
      <c r="I2622" s="138"/>
      <c r="J2622" s="138"/>
      <c r="K2622" s="146"/>
      <c r="L2622" s="146"/>
    </row>
    <row r="2623" spans="1:12" s="141" customFormat="1" ht="20.100000000000001" customHeight="1">
      <c r="A2623" s="213"/>
      <c r="B2623" s="137"/>
      <c r="C2623" s="137"/>
      <c r="D2623" s="159"/>
      <c r="E2623" s="160"/>
      <c r="F2623" s="137" t="s">
        <v>454</v>
      </c>
      <c r="G2623" s="137" t="s">
        <v>455</v>
      </c>
      <c r="H2623" s="138" t="s">
        <v>435</v>
      </c>
      <c r="I2623" s="138"/>
      <c r="J2623" s="138"/>
      <c r="K2623" s="146"/>
      <c r="L2623" s="146"/>
    </row>
    <row r="2624" spans="1:12" s="141" customFormat="1" ht="20.100000000000001" customHeight="1">
      <c r="A2624" s="213"/>
      <c r="B2624" s="137"/>
      <c r="C2624" s="137"/>
      <c r="D2624" s="159"/>
      <c r="E2624" s="160"/>
      <c r="F2624" s="137" t="s">
        <v>455</v>
      </c>
      <c r="G2624" s="137" t="s">
        <v>456</v>
      </c>
      <c r="H2624" s="138" t="s">
        <v>435</v>
      </c>
      <c r="I2624" s="138"/>
      <c r="J2624" s="138"/>
      <c r="K2624" s="146"/>
      <c r="L2624" s="146"/>
    </row>
    <row r="2625" spans="1:12" s="141" customFormat="1" ht="20.100000000000001" customHeight="1">
      <c r="A2625" s="213"/>
      <c r="B2625" s="137"/>
      <c r="C2625" s="137"/>
      <c r="D2625" s="159"/>
      <c r="E2625" s="160"/>
      <c r="F2625" s="137" t="s">
        <v>456</v>
      </c>
      <c r="G2625" s="137" t="s">
        <v>457</v>
      </c>
      <c r="H2625" s="138" t="s">
        <v>435</v>
      </c>
      <c r="I2625" s="138"/>
      <c r="J2625" s="138"/>
      <c r="K2625" s="146"/>
      <c r="L2625" s="146"/>
    </row>
    <row r="2626" spans="1:12" s="141" customFormat="1" ht="20.100000000000001" customHeight="1">
      <c r="A2626" s="213"/>
      <c r="B2626" s="137"/>
      <c r="C2626" s="137"/>
      <c r="D2626" s="159"/>
      <c r="E2626" s="160"/>
      <c r="F2626" s="137" t="s">
        <v>457</v>
      </c>
      <c r="G2626" s="137" t="s">
        <v>460</v>
      </c>
      <c r="H2626" s="138" t="s">
        <v>435</v>
      </c>
      <c r="I2626" s="138"/>
      <c r="J2626" s="138"/>
      <c r="K2626" s="146"/>
      <c r="L2626" s="146"/>
    </row>
    <row r="2627" spans="1:12" s="141" customFormat="1" ht="20.100000000000001" customHeight="1">
      <c r="A2627" s="213"/>
      <c r="B2627" s="137"/>
      <c r="C2627" s="137"/>
      <c r="D2627" s="159"/>
      <c r="E2627" s="160"/>
      <c r="F2627" s="137" t="s">
        <v>460</v>
      </c>
      <c r="G2627" s="137" t="s">
        <v>463</v>
      </c>
      <c r="H2627" s="138" t="s">
        <v>435</v>
      </c>
      <c r="I2627" s="138"/>
      <c r="J2627" s="138"/>
      <c r="K2627" s="146"/>
      <c r="L2627" s="146"/>
    </row>
    <row r="2628" spans="1:12" s="141" customFormat="1" ht="20.100000000000001" customHeight="1">
      <c r="A2628" s="213"/>
      <c r="B2628" s="137"/>
      <c r="C2628" s="137"/>
      <c r="D2628" s="159"/>
      <c r="E2628" s="160"/>
      <c r="F2628" s="137" t="s">
        <v>463</v>
      </c>
      <c r="G2628" s="137" t="s">
        <v>464</v>
      </c>
      <c r="H2628" s="138" t="s">
        <v>435</v>
      </c>
      <c r="I2628" s="138"/>
      <c r="J2628" s="138"/>
      <c r="K2628" s="146"/>
      <c r="L2628" s="146"/>
    </row>
    <row r="2629" spans="1:12" s="141" customFormat="1" ht="20.100000000000001" customHeight="1">
      <c r="A2629" s="213"/>
      <c r="B2629" s="137"/>
      <c r="C2629" s="137"/>
      <c r="D2629" s="159"/>
      <c r="E2629" s="160"/>
      <c r="F2629" s="137" t="s">
        <v>464</v>
      </c>
      <c r="G2629" s="137" t="s">
        <v>547</v>
      </c>
      <c r="H2629" s="138" t="s">
        <v>435</v>
      </c>
      <c r="I2629" s="138"/>
      <c r="J2629" s="138"/>
      <c r="K2629" s="146"/>
      <c r="L2629" s="146"/>
    </row>
    <row r="2630" spans="1:12" s="141" customFormat="1" ht="20.100000000000001" customHeight="1">
      <c r="A2630" s="213"/>
      <c r="B2630" s="137"/>
      <c r="C2630" s="137"/>
      <c r="D2630" s="159"/>
      <c r="E2630" s="160"/>
      <c r="F2630" s="137"/>
      <c r="G2630" s="137"/>
      <c r="H2630" s="138"/>
      <c r="I2630" s="138"/>
      <c r="J2630" s="138"/>
      <c r="K2630" s="146"/>
      <c r="L2630" s="146"/>
    </row>
    <row r="2631" spans="1:12" s="141" customFormat="1" ht="20.100000000000001" customHeight="1">
      <c r="A2631" s="213"/>
      <c r="B2631" s="137">
        <v>251</v>
      </c>
      <c r="C2631" s="137"/>
      <c r="D2631" s="159" t="s">
        <v>265</v>
      </c>
      <c r="E2631" s="160">
        <v>1.3</v>
      </c>
      <c r="F2631" s="137" t="s">
        <v>433</v>
      </c>
      <c r="G2631" s="137" t="s">
        <v>447</v>
      </c>
      <c r="H2631" s="138" t="s">
        <v>435</v>
      </c>
      <c r="I2631" s="138"/>
      <c r="J2631" s="138"/>
      <c r="K2631" s="146"/>
      <c r="L2631" s="146"/>
    </row>
    <row r="2632" spans="1:12" s="141" customFormat="1" ht="20.100000000000001" customHeight="1">
      <c r="A2632" s="213"/>
      <c r="B2632" s="137"/>
      <c r="C2632" s="137"/>
      <c r="D2632" s="159"/>
      <c r="E2632" s="160"/>
      <c r="F2632" s="137" t="s">
        <v>447</v>
      </c>
      <c r="G2632" s="137" t="s">
        <v>451</v>
      </c>
      <c r="H2632" s="138" t="s">
        <v>435</v>
      </c>
      <c r="I2632" s="138"/>
      <c r="J2632" s="138"/>
      <c r="K2632" s="146"/>
      <c r="L2632" s="146"/>
    </row>
    <row r="2633" spans="1:12" s="141" customFormat="1" ht="20.100000000000001" customHeight="1">
      <c r="A2633" s="213"/>
      <c r="B2633" s="137"/>
      <c r="C2633" s="137"/>
      <c r="D2633" s="159"/>
      <c r="E2633" s="160"/>
      <c r="F2633" s="137" t="s">
        <v>451</v>
      </c>
      <c r="G2633" s="137" t="s">
        <v>454</v>
      </c>
      <c r="H2633" s="138" t="s">
        <v>40</v>
      </c>
      <c r="I2633" s="138"/>
      <c r="J2633" s="138"/>
      <c r="K2633" s="146"/>
      <c r="L2633" s="146"/>
    </row>
    <row r="2634" spans="1:12" s="141" customFormat="1" ht="20.100000000000001" customHeight="1">
      <c r="A2634" s="213"/>
      <c r="B2634" s="137"/>
      <c r="C2634" s="137"/>
      <c r="D2634" s="159"/>
      <c r="E2634" s="160"/>
      <c r="F2634" s="137" t="s">
        <v>454</v>
      </c>
      <c r="G2634" s="137" t="s">
        <v>455</v>
      </c>
      <c r="H2634" s="138" t="s">
        <v>435</v>
      </c>
      <c r="I2634" s="138"/>
      <c r="J2634" s="138"/>
      <c r="K2634" s="146"/>
      <c r="L2634" s="146"/>
    </row>
    <row r="2635" spans="1:12" s="141" customFormat="1" ht="20.100000000000001" customHeight="1">
      <c r="A2635" s="213"/>
      <c r="B2635" s="137"/>
      <c r="C2635" s="137"/>
      <c r="D2635" s="159"/>
      <c r="E2635" s="160"/>
      <c r="F2635" s="137" t="s">
        <v>455</v>
      </c>
      <c r="G2635" s="137" t="s">
        <v>456</v>
      </c>
      <c r="H2635" s="138" t="s">
        <v>435</v>
      </c>
      <c r="I2635" s="138"/>
      <c r="J2635" s="138"/>
      <c r="K2635" s="146"/>
      <c r="L2635" s="146"/>
    </row>
    <row r="2636" spans="1:12" s="141" customFormat="1" ht="20.100000000000001" customHeight="1">
      <c r="A2636" s="213"/>
      <c r="B2636" s="137"/>
      <c r="C2636" s="137"/>
      <c r="D2636" s="159"/>
      <c r="E2636" s="160"/>
      <c r="F2636" s="137" t="s">
        <v>456</v>
      </c>
      <c r="G2636" s="137" t="s">
        <v>457</v>
      </c>
      <c r="H2636" s="138" t="s">
        <v>435</v>
      </c>
      <c r="I2636" s="138"/>
      <c r="J2636" s="138"/>
      <c r="K2636" s="146"/>
      <c r="L2636" s="146"/>
    </row>
    <row r="2637" spans="1:12" s="141" customFormat="1" ht="20.100000000000001" customHeight="1">
      <c r="A2637" s="213"/>
      <c r="B2637" s="137"/>
      <c r="C2637" s="137"/>
      <c r="D2637" s="159"/>
      <c r="E2637" s="160"/>
      <c r="F2637" s="137" t="s">
        <v>457</v>
      </c>
      <c r="G2637" s="137" t="s">
        <v>569</v>
      </c>
      <c r="H2637" s="138" t="s">
        <v>435</v>
      </c>
      <c r="I2637" s="138"/>
      <c r="J2637" s="138"/>
      <c r="K2637" s="146"/>
      <c r="L2637" s="146"/>
    </row>
    <row r="2638" spans="1:12" s="141" customFormat="1" ht="20.100000000000001" customHeight="1">
      <c r="A2638" s="213"/>
      <c r="B2638" s="137"/>
      <c r="C2638" s="137"/>
      <c r="D2638" s="159"/>
      <c r="E2638" s="160"/>
      <c r="F2638" s="137"/>
      <c r="G2638" s="137"/>
      <c r="H2638" s="138"/>
      <c r="I2638" s="138"/>
      <c r="J2638" s="138"/>
      <c r="K2638" s="146"/>
      <c r="L2638" s="146"/>
    </row>
    <row r="2639" spans="1:12" s="141" customFormat="1" ht="20.100000000000001" customHeight="1">
      <c r="A2639" s="213"/>
      <c r="B2639" s="137">
        <v>252</v>
      </c>
      <c r="C2639" s="137"/>
      <c r="D2639" s="159" t="s">
        <v>266</v>
      </c>
      <c r="E2639" s="160">
        <v>0.7</v>
      </c>
      <c r="F2639" s="137" t="s">
        <v>433</v>
      </c>
      <c r="G2639" s="137" t="s">
        <v>447</v>
      </c>
      <c r="H2639" s="138" t="s">
        <v>435</v>
      </c>
      <c r="I2639" s="138"/>
      <c r="J2639" s="138"/>
      <c r="K2639" s="146"/>
      <c r="L2639" s="146"/>
    </row>
    <row r="2640" spans="1:12" s="141" customFormat="1" ht="20.100000000000001" customHeight="1">
      <c r="A2640" s="213"/>
      <c r="B2640" s="137"/>
      <c r="C2640" s="137"/>
      <c r="D2640" s="159"/>
      <c r="E2640" s="160"/>
      <c r="F2640" s="137" t="s">
        <v>447</v>
      </c>
      <c r="G2640" s="137" t="s">
        <v>451</v>
      </c>
      <c r="H2640" s="138" t="s">
        <v>435</v>
      </c>
      <c r="I2640" s="138"/>
      <c r="J2640" s="138"/>
      <c r="K2640" s="146"/>
      <c r="L2640" s="146"/>
    </row>
    <row r="2641" spans="1:12" s="141" customFormat="1" ht="20.100000000000001" customHeight="1">
      <c r="A2641" s="213"/>
      <c r="B2641" s="137"/>
      <c r="C2641" s="137"/>
      <c r="D2641" s="159"/>
      <c r="E2641" s="160"/>
      <c r="F2641" s="137" t="s">
        <v>451</v>
      </c>
      <c r="G2641" s="137" t="s">
        <v>913</v>
      </c>
      <c r="H2641" s="138" t="s">
        <v>435</v>
      </c>
      <c r="I2641" s="138"/>
      <c r="J2641" s="138"/>
      <c r="K2641" s="146"/>
      <c r="L2641" s="146"/>
    </row>
    <row r="2642" spans="1:12" s="141" customFormat="1" ht="20.100000000000001" customHeight="1">
      <c r="A2642" s="213"/>
      <c r="B2642" s="137"/>
      <c r="C2642" s="137"/>
      <c r="D2642" s="159"/>
      <c r="E2642" s="160"/>
      <c r="F2642" s="137"/>
      <c r="G2642" s="137"/>
      <c r="H2642" s="138"/>
      <c r="I2642" s="138"/>
      <c r="J2642" s="138"/>
      <c r="K2642" s="146"/>
      <c r="L2642" s="146"/>
    </row>
    <row r="2643" spans="1:12" s="141" customFormat="1" ht="20.100000000000001" customHeight="1">
      <c r="A2643" s="213"/>
      <c r="B2643" s="137">
        <v>253</v>
      </c>
      <c r="C2643" s="137"/>
      <c r="D2643" s="159" t="s">
        <v>267</v>
      </c>
      <c r="E2643" s="160">
        <v>1.3</v>
      </c>
      <c r="F2643" s="137" t="s">
        <v>433</v>
      </c>
      <c r="G2643" s="137" t="s">
        <v>447</v>
      </c>
      <c r="H2643" s="138" t="s">
        <v>435</v>
      </c>
      <c r="I2643" s="138"/>
      <c r="J2643" s="138"/>
      <c r="K2643" s="146"/>
      <c r="L2643" s="146"/>
    </row>
    <row r="2644" spans="1:12" s="141" customFormat="1" ht="20.100000000000001" customHeight="1">
      <c r="A2644" s="213"/>
      <c r="B2644" s="137"/>
      <c r="C2644" s="137"/>
      <c r="D2644" s="159"/>
      <c r="E2644" s="160"/>
      <c r="F2644" s="137" t="s">
        <v>447</v>
      </c>
      <c r="G2644" s="137" t="s">
        <v>451</v>
      </c>
      <c r="H2644" s="138" t="s">
        <v>435</v>
      </c>
      <c r="I2644" s="138"/>
      <c r="J2644" s="138"/>
      <c r="K2644" s="146"/>
      <c r="L2644" s="146"/>
    </row>
    <row r="2645" spans="1:12" s="141" customFormat="1" ht="20.100000000000001" customHeight="1">
      <c r="A2645" s="213"/>
      <c r="B2645" s="137"/>
      <c r="C2645" s="137"/>
      <c r="D2645" s="159"/>
      <c r="E2645" s="160"/>
      <c r="F2645" s="137" t="s">
        <v>451</v>
      </c>
      <c r="G2645" s="137" t="s">
        <v>454</v>
      </c>
      <c r="H2645" s="138" t="s">
        <v>435</v>
      </c>
      <c r="I2645" s="138"/>
      <c r="J2645" s="138"/>
      <c r="K2645" s="146"/>
      <c r="L2645" s="146"/>
    </row>
    <row r="2646" spans="1:12" s="141" customFormat="1" ht="20.100000000000001" customHeight="1">
      <c r="A2646" s="213"/>
      <c r="B2646" s="137"/>
      <c r="C2646" s="137"/>
      <c r="D2646" s="159"/>
      <c r="E2646" s="160"/>
      <c r="F2646" s="137" t="s">
        <v>454</v>
      </c>
      <c r="G2646" s="137" t="s">
        <v>455</v>
      </c>
      <c r="H2646" s="138" t="s">
        <v>435</v>
      </c>
      <c r="I2646" s="138"/>
      <c r="J2646" s="138"/>
      <c r="K2646" s="146"/>
      <c r="L2646" s="146"/>
    </row>
    <row r="2647" spans="1:12" s="141" customFormat="1" ht="20.100000000000001" customHeight="1">
      <c r="A2647" s="213"/>
      <c r="B2647" s="137"/>
      <c r="C2647" s="137"/>
      <c r="D2647" s="159"/>
      <c r="E2647" s="160"/>
      <c r="F2647" s="137" t="s">
        <v>455</v>
      </c>
      <c r="G2647" s="137" t="s">
        <v>456</v>
      </c>
      <c r="H2647" s="138" t="s">
        <v>435</v>
      </c>
      <c r="I2647" s="138"/>
      <c r="J2647" s="138"/>
      <c r="K2647" s="146"/>
      <c r="L2647" s="146"/>
    </row>
    <row r="2648" spans="1:12" s="141" customFormat="1" ht="20.100000000000001" customHeight="1">
      <c r="A2648" s="213"/>
      <c r="B2648" s="137"/>
      <c r="C2648" s="137"/>
      <c r="D2648" s="159"/>
      <c r="E2648" s="160"/>
      <c r="F2648" s="137" t="s">
        <v>456</v>
      </c>
      <c r="G2648" s="137" t="s">
        <v>457</v>
      </c>
      <c r="H2648" s="138" t="s">
        <v>435</v>
      </c>
      <c r="I2648" s="138"/>
      <c r="J2648" s="138"/>
      <c r="K2648" s="146"/>
      <c r="L2648" s="146"/>
    </row>
    <row r="2649" spans="1:12" s="141" customFormat="1" ht="20.100000000000001" customHeight="1">
      <c r="A2649" s="213"/>
      <c r="B2649" s="137"/>
      <c r="C2649" s="137"/>
      <c r="D2649" s="159"/>
      <c r="E2649" s="160"/>
      <c r="F2649" s="137" t="s">
        <v>457</v>
      </c>
      <c r="G2649" s="137" t="s">
        <v>569</v>
      </c>
      <c r="H2649" s="138" t="s">
        <v>435</v>
      </c>
      <c r="I2649" s="138"/>
      <c r="J2649" s="138"/>
      <c r="K2649" s="146"/>
      <c r="L2649" s="146"/>
    </row>
    <row r="2650" spans="1:12" s="141" customFormat="1" ht="20.100000000000001" customHeight="1">
      <c r="A2650" s="213"/>
      <c r="B2650" s="137"/>
      <c r="C2650" s="137"/>
      <c r="D2650" s="159"/>
      <c r="E2650" s="160"/>
      <c r="F2650" s="137"/>
      <c r="G2650" s="137"/>
      <c r="H2650" s="138"/>
      <c r="I2650" s="138"/>
      <c r="J2650" s="138"/>
      <c r="K2650" s="146"/>
      <c r="L2650" s="146"/>
    </row>
    <row r="2651" spans="1:12" s="141" customFormat="1" ht="20.100000000000001" customHeight="1">
      <c r="A2651" s="213"/>
      <c r="B2651" s="137">
        <v>254</v>
      </c>
      <c r="C2651" s="137"/>
      <c r="D2651" s="159" t="s">
        <v>268</v>
      </c>
      <c r="E2651" s="160">
        <v>4.5650000000000004</v>
      </c>
      <c r="F2651" s="137" t="s">
        <v>433</v>
      </c>
      <c r="G2651" s="137" t="s">
        <v>447</v>
      </c>
      <c r="H2651" s="138" t="s">
        <v>435</v>
      </c>
      <c r="I2651" s="138"/>
      <c r="J2651" s="138"/>
      <c r="K2651" s="146"/>
      <c r="L2651" s="146"/>
    </row>
    <row r="2652" spans="1:12" s="141" customFormat="1" ht="20.100000000000001" customHeight="1">
      <c r="A2652" s="213"/>
      <c r="B2652" s="137"/>
      <c r="C2652" s="137"/>
      <c r="D2652" s="159"/>
      <c r="E2652" s="160"/>
      <c r="F2652" s="137" t="s">
        <v>447</v>
      </c>
      <c r="G2652" s="137" t="s">
        <v>451</v>
      </c>
      <c r="H2652" s="138" t="s">
        <v>435</v>
      </c>
      <c r="I2652" s="138"/>
      <c r="J2652" s="138"/>
      <c r="K2652" s="146"/>
      <c r="L2652" s="146"/>
    </row>
    <row r="2653" spans="1:12" s="141" customFormat="1" ht="20.100000000000001" customHeight="1">
      <c r="A2653" s="213"/>
      <c r="B2653" s="137"/>
      <c r="C2653" s="137"/>
      <c r="D2653" s="159"/>
      <c r="E2653" s="160"/>
      <c r="F2653" s="137" t="s">
        <v>451</v>
      </c>
      <c r="G2653" s="137" t="s">
        <v>454</v>
      </c>
      <c r="H2653" s="138" t="s">
        <v>435</v>
      </c>
      <c r="I2653" s="138"/>
      <c r="J2653" s="138"/>
      <c r="K2653" s="146"/>
      <c r="L2653" s="146"/>
    </row>
    <row r="2654" spans="1:12" s="141" customFormat="1" ht="20.100000000000001" customHeight="1">
      <c r="A2654" s="213"/>
      <c r="B2654" s="137"/>
      <c r="C2654" s="137"/>
      <c r="D2654" s="159"/>
      <c r="E2654" s="160"/>
      <c r="F2654" s="137" t="s">
        <v>454</v>
      </c>
      <c r="G2654" s="137" t="s">
        <v>455</v>
      </c>
      <c r="H2654" s="138" t="s">
        <v>435</v>
      </c>
      <c r="I2654" s="138"/>
      <c r="J2654" s="138"/>
      <c r="K2654" s="146"/>
      <c r="L2654" s="146"/>
    </row>
    <row r="2655" spans="1:12" s="141" customFormat="1" ht="20.100000000000001" customHeight="1">
      <c r="A2655" s="213"/>
      <c r="B2655" s="137"/>
      <c r="C2655" s="137"/>
      <c r="D2655" s="159"/>
      <c r="E2655" s="160"/>
      <c r="F2655" s="137" t="s">
        <v>455</v>
      </c>
      <c r="G2655" s="137" t="s">
        <v>456</v>
      </c>
      <c r="H2655" s="138" t="s">
        <v>435</v>
      </c>
      <c r="I2655" s="138"/>
      <c r="J2655" s="138"/>
      <c r="K2655" s="146"/>
      <c r="L2655" s="146"/>
    </row>
    <row r="2656" spans="1:12" s="141" customFormat="1" ht="20.100000000000001" customHeight="1">
      <c r="A2656" s="213"/>
      <c r="B2656" s="137"/>
      <c r="C2656" s="137"/>
      <c r="D2656" s="159"/>
      <c r="E2656" s="160"/>
      <c r="F2656" s="137" t="s">
        <v>456</v>
      </c>
      <c r="G2656" s="137" t="s">
        <v>457</v>
      </c>
      <c r="H2656" s="138" t="s">
        <v>435</v>
      </c>
      <c r="I2656" s="138"/>
      <c r="J2656" s="138"/>
      <c r="K2656" s="146"/>
      <c r="L2656" s="146"/>
    </row>
    <row r="2657" spans="1:12" s="141" customFormat="1" ht="20.100000000000001" customHeight="1">
      <c r="A2657" s="213"/>
      <c r="B2657" s="137"/>
      <c r="C2657" s="137"/>
      <c r="D2657" s="159"/>
      <c r="E2657" s="160"/>
      <c r="F2657" s="137" t="s">
        <v>457</v>
      </c>
      <c r="G2657" s="137" t="s">
        <v>460</v>
      </c>
      <c r="H2657" s="138" t="s">
        <v>435</v>
      </c>
      <c r="I2657" s="138"/>
      <c r="J2657" s="138"/>
      <c r="K2657" s="146"/>
      <c r="L2657" s="146"/>
    </row>
    <row r="2658" spans="1:12" s="141" customFormat="1" ht="20.100000000000001" customHeight="1">
      <c r="A2658" s="213"/>
      <c r="B2658" s="137"/>
      <c r="C2658" s="137"/>
      <c r="D2658" s="159"/>
      <c r="E2658" s="160"/>
      <c r="F2658" s="137" t="s">
        <v>460</v>
      </c>
      <c r="G2658" s="137" t="s">
        <v>463</v>
      </c>
      <c r="H2658" s="138" t="s">
        <v>435</v>
      </c>
      <c r="I2658" s="138"/>
      <c r="J2658" s="138"/>
      <c r="K2658" s="146"/>
      <c r="L2658" s="146"/>
    </row>
    <row r="2659" spans="1:12" s="141" customFormat="1" ht="20.100000000000001" customHeight="1">
      <c r="A2659" s="213"/>
      <c r="B2659" s="137"/>
      <c r="C2659" s="137"/>
      <c r="D2659" s="159"/>
      <c r="E2659" s="160"/>
      <c r="F2659" s="137" t="s">
        <v>463</v>
      </c>
      <c r="G2659" s="137" t="s">
        <v>464</v>
      </c>
      <c r="H2659" s="138" t="s">
        <v>435</v>
      </c>
      <c r="I2659" s="138"/>
      <c r="J2659" s="138"/>
      <c r="K2659" s="146"/>
      <c r="L2659" s="146"/>
    </row>
    <row r="2660" spans="1:12" s="141" customFormat="1" ht="20.100000000000001" customHeight="1">
      <c r="A2660" s="213"/>
      <c r="B2660" s="137"/>
      <c r="C2660" s="137"/>
      <c r="D2660" s="159"/>
      <c r="E2660" s="160"/>
      <c r="F2660" s="137" t="s">
        <v>464</v>
      </c>
      <c r="G2660" s="137" t="s">
        <v>465</v>
      </c>
      <c r="H2660" s="138" t="s">
        <v>435</v>
      </c>
      <c r="I2660" s="138"/>
      <c r="J2660" s="138"/>
      <c r="K2660" s="146"/>
      <c r="L2660" s="146"/>
    </row>
    <row r="2661" spans="1:12" s="141" customFormat="1" ht="20.100000000000001" customHeight="1">
      <c r="A2661" s="213"/>
      <c r="B2661" s="137"/>
      <c r="C2661" s="137"/>
      <c r="D2661" s="159"/>
      <c r="E2661" s="160"/>
      <c r="F2661" s="137" t="s">
        <v>465</v>
      </c>
      <c r="G2661" s="137" t="s">
        <v>466</v>
      </c>
      <c r="H2661" s="138" t="s">
        <v>435</v>
      </c>
      <c r="I2661" s="138"/>
      <c r="J2661" s="138"/>
      <c r="K2661" s="146"/>
      <c r="L2661" s="146"/>
    </row>
    <row r="2662" spans="1:12" s="141" customFormat="1" ht="20.100000000000001" customHeight="1">
      <c r="A2662" s="213"/>
      <c r="B2662" s="137"/>
      <c r="C2662" s="137"/>
      <c r="D2662" s="159"/>
      <c r="E2662" s="160"/>
      <c r="F2662" s="137" t="s">
        <v>466</v>
      </c>
      <c r="G2662" s="137" t="s">
        <v>467</v>
      </c>
      <c r="H2662" s="138" t="s">
        <v>435</v>
      </c>
      <c r="I2662" s="138"/>
      <c r="J2662" s="138"/>
      <c r="K2662" s="146"/>
      <c r="L2662" s="146"/>
    </row>
    <row r="2663" spans="1:12" s="141" customFormat="1" ht="20.100000000000001" customHeight="1">
      <c r="A2663" s="213"/>
      <c r="B2663" s="137"/>
      <c r="C2663" s="137"/>
      <c r="D2663" s="159"/>
      <c r="E2663" s="160"/>
      <c r="F2663" s="137" t="s">
        <v>467</v>
      </c>
      <c r="G2663" s="137" t="s">
        <v>468</v>
      </c>
      <c r="H2663" s="138" t="s">
        <v>435</v>
      </c>
      <c r="I2663" s="138"/>
      <c r="J2663" s="138"/>
      <c r="K2663" s="146"/>
      <c r="L2663" s="146"/>
    </row>
    <row r="2664" spans="1:12" s="141" customFormat="1" ht="20.100000000000001" customHeight="1">
      <c r="A2664" s="213"/>
      <c r="B2664" s="137"/>
      <c r="C2664" s="137"/>
      <c r="D2664" s="159"/>
      <c r="E2664" s="160"/>
      <c r="F2664" s="137" t="s">
        <v>468</v>
      </c>
      <c r="G2664" s="137" t="s">
        <v>469</v>
      </c>
      <c r="H2664" s="138" t="s">
        <v>435</v>
      </c>
      <c r="I2664" s="138"/>
      <c r="J2664" s="138"/>
      <c r="K2664" s="146"/>
      <c r="L2664" s="146"/>
    </row>
    <row r="2665" spans="1:12" s="141" customFormat="1" ht="20.100000000000001" customHeight="1">
      <c r="A2665" s="213"/>
      <c r="B2665" s="137"/>
      <c r="C2665" s="137"/>
      <c r="D2665" s="159"/>
      <c r="E2665" s="160"/>
      <c r="F2665" s="137" t="s">
        <v>469</v>
      </c>
      <c r="G2665" s="137" t="s">
        <v>470</v>
      </c>
      <c r="H2665" s="138" t="s">
        <v>435</v>
      </c>
      <c r="I2665" s="138"/>
      <c r="J2665" s="138"/>
      <c r="K2665" s="146"/>
      <c r="L2665" s="146"/>
    </row>
    <row r="2666" spans="1:12" s="141" customFormat="1" ht="20.100000000000001" customHeight="1">
      <c r="A2666" s="213"/>
      <c r="B2666" s="137"/>
      <c r="C2666" s="137"/>
      <c r="D2666" s="159"/>
      <c r="E2666" s="160"/>
      <c r="F2666" s="137" t="s">
        <v>470</v>
      </c>
      <c r="G2666" s="137" t="s">
        <v>471</v>
      </c>
      <c r="H2666" s="138" t="s">
        <v>435</v>
      </c>
      <c r="I2666" s="138"/>
      <c r="J2666" s="138"/>
      <c r="K2666" s="146"/>
      <c r="L2666" s="146"/>
    </row>
    <row r="2667" spans="1:12" s="141" customFormat="1" ht="20.100000000000001" customHeight="1">
      <c r="A2667" s="213"/>
      <c r="B2667" s="137"/>
      <c r="C2667" s="137"/>
      <c r="D2667" s="159"/>
      <c r="E2667" s="160"/>
      <c r="F2667" s="137" t="s">
        <v>471</v>
      </c>
      <c r="G2667" s="137" t="s">
        <v>473</v>
      </c>
      <c r="H2667" s="138" t="s">
        <v>435</v>
      </c>
      <c r="I2667" s="138"/>
      <c r="J2667" s="138"/>
      <c r="K2667" s="146"/>
      <c r="L2667" s="146"/>
    </row>
    <row r="2668" spans="1:12" s="141" customFormat="1" ht="20.100000000000001" customHeight="1">
      <c r="A2668" s="213"/>
      <c r="B2668" s="137"/>
      <c r="C2668" s="137"/>
      <c r="D2668" s="159"/>
      <c r="E2668" s="160"/>
      <c r="F2668" s="137" t="s">
        <v>473</v>
      </c>
      <c r="G2668" s="137" t="s">
        <v>474</v>
      </c>
      <c r="H2668" s="138" t="s">
        <v>435</v>
      </c>
      <c r="I2668" s="138"/>
      <c r="J2668" s="138"/>
      <c r="K2668" s="146"/>
      <c r="L2668" s="146"/>
    </row>
    <row r="2669" spans="1:12" s="141" customFormat="1" ht="20.100000000000001" customHeight="1">
      <c r="A2669" s="213"/>
      <c r="B2669" s="137"/>
      <c r="C2669" s="137"/>
      <c r="D2669" s="159"/>
      <c r="E2669" s="160"/>
      <c r="F2669" s="137" t="s">
        <v>474</v>
      </c>
      <c r="G2669" s="137" t="s">
        <v>475</v>
      </c>
      <c r="H2669" s="138" t="s">
        <v>435</v>
      </c>
      <c r="I2669" s="138"/>
      <c r="J2669" s="138"/>
      <c r="K2669" s="146"/>
      <c r="L2669" s="146"/>
    </row>
    <row r="2670" spans="1:12" s="141" customFormat="1" ht="20.100000000000001" customHeight="1">
      <c r="A2670" s="213"/>
      <c r="B2670" s="137"/>
      <c r="C2670" s="137"/>
      <c r="D2670" s="159"/>
      <c r="E2670" s="160"/>
      <c r="F2670" s="137" t="s">
        <v>475</v>
      </c>
      <c r="G2670" s="137" t="s">
        <v>476</v>
      </c>
      <c r="H2670" s="138" t="s">
        <v>435</v>
      </c>
      <c r="I2670" s="138"/>
      <c r="J2670" s="138"/>
      <c r="K2670" s="146"/>
      <c r="L2670" s="146"/>
    </row>
    <row r="2671" spans="1:12" s="141" customFormat="1" ht="20.100000000000001" customHeight="1">
      <c r="A2671" s="213"/>
      <c r="B2671" s="137"/>
      <c r="C2671" s="137"/>
      <c r="D2671" s="159"/>
      <c r="E2671" s="160"/>
      <c r="F2671" s="137" t="s">
        <v>476</v>
      </c>
      <c r="G2671" s="137" t="s">
        <v>477</v>
      </c>
      <c r="H2671" s="138" t="s">
        <v>435</v>
      </c>
      <c r="I2671" s="138"/>
      <c r="J2671" s="138"/>
      <c r="K2671" s="146"/>
      <c r="L2671" s="146"/>
    </row>
    <row r="2672" spans="1:12" s="141" customFormat="1" ht="20.100000000000001" customHeight="1">
      <c r="A2672" s="213"/>
      <c r="B2672" s="137"/>
      <c r="C2672" s="137"/>
      <c r="D2672" s="159"/>
      <c r="E2672" s="160"/>
      <c r="F2672" s="137" t="s">
        <v>477</v>
      </c>
      <c r="G2672" s="137" t="s">
        <v>543</v>
      </c>
      <c r="H2672" s="138" t="s">
        <v>435</v>
      </c>
      <c r="I2672" s="138"/>
      <c r="J2672" s="138"/>
      <c r="K2672" s="146"/>
      <c r="L2672" s="146"/>
    </row>
    <row r="2673" spans="1:12" s="141" customFormat="1" ht="20.100000000000001" customHeight="1">
      <c r="A2673" s="213"/>
      <c r="B2673" s="137"/>
      <c r="C2673" s="137"/>
      <c r="D2673" s="159"/>
      <c r="E2673" s="160"/>
      <c r="F2673" s="137" t="s">
        <v>543</v>
      </c>
      <c r="G2673" s="137" t="s">
        <v>670</v>
      </c>
      <c r="H2673" s="138" t="s">
        <v>435</v>
      </c>
      <c r="I2673" s="138"/>
      <c r="J2673" s="138"/>
      <c r="K2673" s="146"/>
      <c r="L2673" s="146"/>
    </row>
    <row r="2674" spans="1:12" s="141" customFormat="1" ht="20.100000000000001" customHeight="1">
      <c r="A2674" s="213"/>
      <c r="B2674" s="137"/>
      <c r="C2674" s="137"/>
      <c r="D2674" s="159"/>
      <c r="E2674" s="160"/>
      <c r="F2674" s="137"/>
      <c r="G2674" s="137"/>
      <c r="H2674" s="138"/>
      <c r="I2674" s="138"/>
      <c r="J2674" s="138"/>
      <c r="K2674" s="146"/>
      <c r="L2674" s="146"/>
    </row>
    <row r="2675" spans="1:12" s="141" customFormat="1" ht="20.100000000000001" customHeight="1">
      <c r="A2675" s="213"/>
      <c r="B2675" s="137">
        <v>255</v>
      </c>
      <c r="C2675" s="137"/>
      <c r="D2675" s="159" t="s">
        <v>269</v>
      </c>
      <c r="E2675" s="160">
        <v>8.6549999999999994</v>
      </c>
      <c r="F2675" s="137" t="s">
        <v>433</v>
      </c>
      <c r="G2675" s="137" t="s">
        <v>447</v>
      </c>
      <c r="H2675" s="138" t="s">
        <v>40</v>
      </c>
      <c r="I2675" s="138"/>
      <c r="J2675" s="138"/>
      <c r="K2675" s="146"/>
      <c r="L2675" s="146"/>
    </row>
    <row r="2676" spans="1:12" s="141" customFormat="1" ht="20.100000000000001" customHeight="1">
      <c r="A2676" s="213"/>
      <c r="B2676" s="137"/>
      <c r="C2676" s="137"/>
      <c r="D2676" s="159"/>
      <c r="E2676" s="160"/>
      <c r="F2676" s="137" t="s">
        <v>447</v>
      </c>
      <c r="G2676" s="137" t="s">
        <v>451</v>
      </c>
      <c r="H2676" s="138" t="s">
        <v>435</v>
      </c>
      <c r="I2676" s="138"/>
      <c r="J2676" s="138"/>
      <c r="K2676" s="146"/>
      <c r="L2676" s="146"/>
    </row>
    <row r="2677" spans="1:12" s="141" customFormat="1" ht="20.100000000000001" customHeight="1">
      <c r="A2677" s="213"/>
      <c r="B2677" s="137"/>
      <c r="C2677" s="137"/>
      <c r="D2677" s="159"/>
      <c r="E2677" s="160"/>
      <c r="F2677" s="137" t="s">
        <v>451</v>
      </c>
      <c r="G2677" s="137" t="s">
        <v>454</v>
      </c>
      <c r="H2677" s="138" t="s">
        <v>435</v>
      </c>
      <c r="I2677" s="138"/>
      <c r="J2677" s="138"/>
      <c r="K2677" s="146"/>
      <c r="L2677" s="146"/>
    </row>
    <row r="2678" spans="1:12" s="141" customFormat="1" ht="20.100000000000001" customHeight="1">
      <c r="A2678" s="213"/>
      <c r="B2678" s="137"/>
      <c r="C2678" s="137"/>
      <c r="D2678" s="159"/>
      <c r="E2678" s="160"/>
      <c r="F2678" s="137" t="s">
        <v>454</v>
      </c>
      <c r="G2678" s="137" t="s">
        <v>455</v>
      </c>
      <c r="H2678" s="138" t="s">
        <v>435</v>
      </c>
      <c r="I2678" s="138"/>
      <c r="J2678" s="138"/>
      <c r="K2678" s="146"/>
      <c r="L2678" s="146"/>
    </row>
    <row r="2679" spans="1:12" s="141" customFormat="1" ht="20.100000000000001" customHeight="1">
      <c r="A2679" s="213"/>
      <c r="B2679" s="137"/>
      <c r="C2679" s="137"/>
      <c r="D2679" s="159"/>
      <c r="E2679" s="160"/>
      <c r="F2679" s="137" t="s">
        <v>455</v>
      </c>
      <c r="G2679" s="137" t="s">
        <v>456</v>
      </c>
      <c r="H2679" s="138" t="s">
        <v>435</v>
      </c>
      <c r="I2679" s="138"/>
      <c r="J2679" s="138"/>
      <c r="K2679" s="146"/>
      <c r="L2679" s="146"/>
    </row>
    <row r="2680" spans="1:12" s="141" customFormat="1" ht="20.100000000000001" customHeight="1">
      <c r="A2680" s="213"/>
      <c r="B2680" s="137"/>
      <c r="C2680" s="137"/>
      <c r="D2680" s="159"/>
      <c r="E2680" s="160"/>
      <c r="F2680" s="137" t="s">
        <v>456</v>
      </c>
      <c r="G2680" s="137" t="s">
        <v>457</v>
      </c>
      <c r="H2680" s="138" t="s">
        <v>435</v>
      </c>
      <c r="I2680" s="138"/>
      <c r="J2680" s="138"/>
      <c r="K2680" s="146"/>
      <c r="L2680" s="146"/>
    </row>
    <row r="2681" spans="1:12" s="141" customFormat="1" ht="20.100000000000001" customHeight="1">
      <c r="A2681" s="213"/>
      <c r="B2681" s="137"/>
      <c r="C2681" s="137"/>
      <c r="D2681" s="159"/>
      <c r="E2681" s="160"/>
      <c r="F2681" s="137" t="s">
        <v>457</v>
      </c>
      <c r="G2681" s="137" t="s">
        <v>460</v>
      </c>
      <c r="H2681" s="138" t="s">
        <v>435</v>
      </c>
      <c r="I2681" s="138"/>
      <c r="J2681" s="138"/>
      <c r="K2681" s="146"/>
      <c r="L2681" s="146"/>
    </row>
    <row r="2682" spans="1:12" s="141" customFormat="1" ht="20.100000000000001" customHeight="1">
      <c r="A2682" s="213"/>
      <c r="B2682" s="137"/>
      <c r="C2682" s="137"/>
      <c r="D2682" s="159"/>
      <c r="E2682" s="160"/>
      <c r="F2682" s="137" t="s">
        <v>460</v>
      </c>
      <c r="G2682" s="137" t="s">
        <v>463</v>
      </c>
      <c r="H2682" s="138" t="s">
        <v>435</v>
      </c>
      <c r="I2682" s="138"/>
      <c r="J2682" s="138"/>
      <c r="K2682" s="146"/>
      <c r="L2682" s="146"/>
    </row>
    <row r="2683" spans="1:12" s="141" customFormat="1" ht="20.100000000000001" customHeight="1">
      <c r="A2683" s="213"/>
      <c r="B2683" s="137"/>
      <c r="C2683" s="137"/>
      <c r="D2683" s="159"/>
      <c r="E2683" s="160"/>
      <c r="F2683" s="137" t="s">
        <v>463</v>
      </c>
      <c r="G2683" s="137" t="s">
        <v>464</v>
      </c>
      <c r="H2683" s="138" t="s">
        <v>435</v>
      </c>
      <c r="I2683" s="138"/>
      <c r="J2683" s="138"/>
      <c r="K2683" s="146"/>
      <c r="L2683" s="146"/>
    </row>
    <row r="2684" spans="1:12" s="141" customFormat="1" ht="20.100000000000001" customHeight="1">
      <c r="A2684" s="213"/>
      <c r="B2684" s="137"/>
      <c r="C2684" s="137"/>
      <c r="D2684" s="159"/>
      <c r="E2684" s="160"/>
      <c r="F2684" s="137" t="s">
        <v>464</v>
      </c>
      <c r="G2684" s="137" t="s">
        <v>465</v>
      </c>
      <c r="H2684" s="138" t="s">
        <v>435</v>
      </c>
      <c r="I2684" s="138"/>
      <c r="J2684" s="138"/>
      <c r="K2684" s="146"/>
      <c r="L2684" s="146"/>
    </row>
    <row r="2685" spans="1:12" s="141" customFormat="1" ht="20.100000000000001" customHeight="1">
      <c r="A2685" s="213"/>
      <c r="B2685" s="137"/>
      <c r="C2685" s="137"/>
      <c r="D2685" s="159"/>
      <c r="E2685" s="160"/>
      <c r="F2685" s="137" t="s">
        <v>465</v>
      </c>
      <c r="G2685" s="137" t="s">
        <v>466</v>
      </c>
      <c r="H2685" s="138" t="s">
        <v>435</v>
      </c>
      <c r="I2685" s="138"/>
      <c r="J2685" s="138"/>
      <c r="K2685" s="146"/>
      <c r="L2685" s="146"/>
    </row>
    <row r="2686" spans="1:12" s="141" customFormat="1" ht="20.100000000000001" customHeight="1">
      <c r="A2686" s="213"/>
      <c r="B2686" s="137"/>
      <c r="C2686" s="137"/>
      <c r="D2686" s="159"/>
      <c r="E2686" s="160"/>
      <c r="F2686" s="137" t="s">
        <v>466</v>
      </c>
      <c r="G2686" s="137" t="s">
        <v>467</v>
      </c>
      <c r="H2686" s="138" t="s">
        <v>435</v>
      </c>
      <c r="I2686" s="138"/>
      <c r="J2686" s="138"/>
      <c r="K2686" s="146"/>
      <c r="L2686" s="146"/>
    </row>
    <row r="2687" spans="1:12" s="141" customFormat="1" ht="20.100000000000001" customHeight="1">
      <c r="A2687" s="213"/>
      <c r="B2687" s="137"/>
      <c r="C2687" s="137"/>
      <c r="D2687" s="159"/>
      <c r="E2687" s="160"/>
      <c r="F2687" s="137" t="s">
        <v>467</v>
      </c>
      <c r="G2687" s="137" t="s">
        <v>468</v>
      </c>
      <c r="H2687" s="138" t="s">
        <v>435</v>
      </c>
      <c r="I2687" s="138"/>
      <c r="J2687" s="138"/>
      <c r="K2687" s="146"/>
      <c r="L2687" s="146"/>
    </row>
    <row r="2688" spans="1:12" s="141" customFormat="1" ht="20.100000000000001" customHeight="1">
      <c r="A2688" s="213"/>
      <c r="B2688" s="137"/>
      <c r="C2688" s="137"/>
      <c r="D2688" s="159"/>
      <c r="E2688" s="160"/>
      <c r="F2688" s="137" t="s">
        <v>468</v>
      </c>
      <c r="G2688" s="137" t="s">
        <v>469</v>
      </c>
      <c r="H2688" s="138" t="s">
        <v>435</v>
      </c>
      <c r="I2688" s="138"/>
      <c r="J2688" s="138"/>
      <c r="K2688" s="146"/>
      <c r="L2688" s="146"/>
    </row>
    <row r="2689" spans="1:12" s="141" customFormat="1" ht="20.100000000000001" customHeight="1">
      <c r="A2689" s="213"/>
      <c r="B2689" s="137"/>
      <c r="C2689" s="137"/>
      <c r="D2689" s="159"/>
      <c r="E2689" s="160"/>
      <c r="F2689" s="137" t="s">
        <v>469</v>
      </c>
      <c r="G2689" s="137" t="s">
        <v>470</v>
      </c>
      <c r="H2689" s="138" t="s">
        <v>435</v>
      </c>
      <c r="I2689" s="138"/>
      <c r="J2689" s="138"/>
      <c r="K2689" s="146"/>
      <c r="L2689" s="146"/>
    </row>
    <row r="2690" spans="1:12" s="141" customFormat="1" ht="20.100000000000001" customHeight="1">
      <c r="A2690" s="213"/>
      <c r="B2690" s="137"/>
      <c r="C2690" s="137"/>
      <c r="D2690" s="159"/>
      <c r="E2690" s="160"/>
      <c r="F2690" s="137" t="s">
        <v>470</v>
      </c>
      <c r="G2690" s="137" t="s">
        <v>471</v>
      </c>
      <c r="H2690" s="138" t="s">
        <v>435</v>
      </c>
      <c r="I2690" s="138"/>
      <c r="J2690" s="138"/>
      <c r="K2690" s="146"/>
      <c r="L2690" s="146"/>
    </row>
    <row r="2691" spans="1:12" s="141" customFormat="1" ht="20.100000000000001" customHeight="1">
      <c r="A2691" s="213"/>
      <c r="B2691" s="137"/>
      <c r="C2691" s="137"/>
      <c r="D2691" s="159"/>
      <c r="E2691" s="160"/>
      <c r="F2691" s="137" t="s">
        <v>471</v>
      </c>
      <c r="G2691" s="137" t="s">
        <v>473</v>
      </c>
      <c r="H2691" s="138" t="s">
        <v>435</v>
      </c>
      <c r="I2691" s="138"/>
      <c r="J2691" s="138"/>
      <c r="K2691" s="146"/>
      <c r="L2691" s="146"/>
    </row>
    <row r="2692" spans="1:12" s="141" customFormat="1" ht="20.100000000000001" customHeight="1">
      <c r="A2692" s="213"/>
      <c r="B2692" s="137"/>
      <c r="C2692" s="137"/>
      <c r="D2692" s="159"/>
      <c r="E2692" s="160"/>
      <c r="F2692" s="137" t="s">
        <v>473</v>
      </c>
      <c r="G2692" s="137" t="s">
        <v>474</v>
      </c>
      <c r="H2692" s="138" t="s">
        <v>435</v>
      </c>
      <c r="I2692" s="138"/>
      <c r="J2692" s="138"/>
      <c r="K2692" s="146"/>
      <c r="L2692" s="146"/>
    </row>
    <row r="2693" spans="1:12" s="141" customFormat="1" ht="20.100000000000001" customHeight="1">
      <c r="A2693" s="213"/>
      <c r="B2693" s="137"/>
      <c r="C2693" s="137"/>
      <c r="D2693" s="159"/>
      <c r="E2693" s="160"/>
      <c r="F2693" s="137" t="s">
        <v>474</v>
      </c>
      <c r="G2693" s="137" t="s">
        <v>475</v>
      </c>
      <c r="H2693" s="138" t="s">
        <v>435</v>
      </c>
      <c r="I2693" s="138"/>
      <c r="J2693" s="138"/>
      <c r="K2693" s="146"/>
      <c r="L2693" s="146"/>
    </row>
    <row r="2694" spans="1:12" s="141" customFormat="1" ht="20.100000000000001" customHeight="1">
      <c r="A2694" s="213"/>
      <c r="B2694" s="137"/>
      <c r="C2694" s="137"/>
      <c r="D2694" s="159"/>
      <c r="E2694" s="160"/>
      <c r="F2694" s="137" t="s">
        <v>475</v>
      </c>
      <c r="G2694" s="137" t="s">
        <v>476</v>
      </c>
      <c r="H2694" s="138" t="s">
        <v>40</v>
      </c>
      <c r="I2694" s="138"/>
      <c r="J2694" s="138"/>
      <c r="K2694" s="146"/>
      <c r="L2694" s="146"/>
    </row>
    <row r="2695" spans="1:12" s="141" customFormat="1" ht="20.100000000000001" customHeight="1">
      <c r="A2695" s="213"/>
      <c r="B2695" s="137"/>
      <c r="C2695" s="137"/>
      <c r="D2695" s="159"/>
      <c r="E2695" s="160"/>
      <c r="F2695" s="137" t="s">
        <v>476</v>
      </c>
      <c r="G2695" s="137" t="s">
        <v>477</v>
      </c>
      <c r="H2695" s="138" t="s">
        <v>435</v>
      </c>
      <c r="I2695" s="138"/>
      <c r="J2695" s="138"/>
      <c r="K2695" s="146"/>
      <c r="L2695" s="146"/>
    </row>
    <row r="2696" spans="1:12" s="141" customFormat="1" ht="20.100000000000001" customHeight="1">
      <c r="A2696" s="213"/>
      <c r="B2696" s="137"/>
      <c r="C2696" s="137"/>
      <c r="D2696" s="159"/>
      <c r="E2696" s="160"/>
      <c r="F2696" s="137" t="s">
        <v>477</v>
      </c>
      <c r="G2696" s="137" t="s">
        <v>543</v>
      </c>
      <c r="H2696" s="138" t="s">
        <v>435</v>
      </c>
      <c r="I2696" s="138"/>
      <c r="J2696" s="138"/>
      <c r="K2696" s="146"/>
      <c r="L2696" s="146"/>
    </row>
    <row r="2697" spans="1:12" s="141" customFormat="1" ht="20.100000000000001" customHeight="1">
      <c r="A2697" s="213"/>
      <c r="B2697" s="137"/>
      <c r="C2697" s="137"/>
      <c r="D2697" s="159"/>
      <c r="E2697" s="160"/>
      <c r="F2697" s="137" t="s">
        <v>543</v>
      </c>
      <c r="G2697" s="137" t="s">
        <v>550</v>
      </c>
      <c r="H2697" s="138" t="s">
        <v>435</v>
      </c>
      <c r="I2697" s="138"/>
      <c r="J2697" s="138"/>
      <c r="K2697" s="146"/>
      <c r="L2697" s="146"/>
    </row>
    <row r="2698" spans="1:12" s="141" customFormat="1" ht="20.100000000000001" customHeight="1">
      <c r="A2698" s="213"/>
      <c r="B2698" s="137"/>
      <c r="C2698" s="137"/>
      <c r="D2698" s="159"/>
      <c r="E2698" s="160"/>
      <c r="F2698" s="137" t="s">
        <v>550</v>
      </c>
      <c r="G2698" s="137" t="s">
        <v>551</v>
      </c>
      <c r="H2698" s="138" t="s">
        <v>435</v>
      </c>
      <c r="I2698" s="138"/>
      <c r="J2698" s="138"/>
      <c r="K2698" s="146"/>
      <c r="L2698" s="146"/>
    </row>
    <row r="2699" spans="1:12" s="141" customFormat="1" ht="20.100000000000001" customHeight="1">
      <c r="A2699" s="213"/>
      <c r="B2699" s="137"/>
      <c r="C2699" s="137"/>
      <c r="D2699" s="159"/>
      <c r="E2699" s="160"/>
      <c r="F2699" s="137" t="s">
        <v>551</v>
      </c>
      <c r="G2699" s="137" t="s">
        <v>552</v>
      </c>
      <c r="H2699" s="138" t="s">
        <v>435</v>
      </c>
      <c r="I2699" s="138"/>
      <c r="J2699" s="138"/>
      <c r="K2699" s="146"/>
      <c r="L2699" s="146"/>
    </row>
    <row r="2700" spans="1:12" s="141" customFormat="1" ht="20.100000000000001" customHeight="1">
      <c r="A2700" s="213"/>
      <c r="B2700" s="137"/>
      <c r="C2700" s="137"/>
      <c r="D2700" s="159"/>
      <c r="E2700" s="160"/>
      <c r="F2700" s="137" t="s">
        <v>552</v>
      </c>
      <c r="G2700" s="137" t="s">
        <v>553</v>
      </c>
      <c r="H2700" s="138" t="s">
        <v>435</v>
      </c>
      <c r="I2700" s="138"/>
      <c r="J2700" s="138"/>
      <c r="K2700" s="146"/>
      <c r="L2700" s="146"/>
    </row>
    <row r="2701" spans="1:12" s="141" customFormat="1" ht="20.100000000000001" customHeight="1">
      <c r="A2701" s="213"/>
      <c r="B2701" s="137"/>
      <c r="C2701" s="137"/>
      <c r="D2701" s="159"/>
      <c r="E2701" s="160"/>
      <c r="F2701" s="137" t="s">
        <v>553</v>
      </c>
      <c r="G2701" s="137" t="s">
        <v>554</v>
      </c>
      <c r="H2701" s="138" t="s">
        <v>435</v>
      </c>
      <c r="I2701" s="138"/>
      <c r="J2701" s="138"/>
      <c r="K2701" s="146"/>
      <c r="L2701" s="146"/>
    </row>
    <row r="2702" spans="1:12" s="141" customFormat="1" ht="20.100000000000001" customHeight="1">
      <c r="A2702" s="213"/>
      <c r="B2702" s="137"/>
      <c r="C2702" s="137"/>
      <c r="D2702" s="159"/>
      <c r="E2702" s="160"/>
      <c r="F2702" s="137" t="s">
        <v>554</v>
      </c>
      <c r="G2702" s="137" t="s">
        <v>555</v>
      </c>
      <c r="H2702" s="138" t="s">
        <v>435</v>
      </c>
      <c r="I2702" s="138"/>
      <c r="J2702" s="138"/>
      <c r="K2702" s="146"/>
      <c r="L2702" s="146"/>
    </row>
    <row r="2703" spans="1:12" s="141" customFormat="1" ht="20.100000000000001" customHeight="1">
      <c r="A2703" s="213"/>
      <c r="B2703" s="137"/>
      <c r="C2703" s="137"/>
      <c r="D2703" s="159"/>
      <c r="E2703" s="160"/>
      <c r="F2703" s="137" t="s">
        <v>555</v>
      </c>
      <c r="G2703" s="137" t="s">
        <v>556</v>
      </c>
      <c r="H2703" s="138" t="s">
        <v>435</v>
      </c>
      <c r="I2703" s="138"/>
      <c r="J2703" s="138"/>
      <c r="K2703" s="146"/>
      <c r="L2703" s="146"/>
    </row>
    <row r="2704" spans="1:12" s="141" customFormat="1" ht="20.100000000000001" customHeight="1">
      <c r="A2704" s="213"/>
      <c r="B2704" s="137"/>
      <c r="C2704" s="137"/>
      <c r="D2704" s="159"/>
      <c r="E2704" s="160"/>
      <c r="F2704" s="137" t="s">
        <v>556</v>
      </c>
      <c r="G2704" s="137" t="s">
        <v>557</v>
      </c>
      <c r="H2704" s="138" t="s">
        <v>435</v>
      </c>
      <c r="I2704" s="138"/>
      <c r="J2704" s="138"/>
      <c r="K2704" s="146"/>
      <c r="L2704" s="146"/>
    </row>
    <row r="2705" spans="1:12" s="141" customFormat="1" ht="20.100000000000001" customHeight="1">
      <c r="A2705" s="213"/>
      <c r="B2705" s="137"/>
      <c r="C2705" s="137"/>
      <c r="D2705" s="159"/>
      <c r="E2705" s="160"/>
      <c r="F2705" s="137" t="s">
        <v>557</v>
      </c>
      <c r="G2705" s="137" t="s">
        <v>558</v>
      </c>
      <c r="H2705" s="138" t="s">
        <v>40</v>
      </c>
      <c r="I2705" s="138"/>
      <c r="J2705" s="138"/>
      <c r="K2705" s="146"/>
      <c r="L2705" s="146"/>
    </row>
    <row r="2706" spans="1:12" s="141" customFormat="1" ht="20.100000000000001" customHeight="1">
      <c r="A2706" s="213"/>
      <c r="B2706" s="137"/>
      <c r="C2706" s="137"/>
      <c r="D2706" s="159"/>
      <c r="E2706" s="160"/>
      <c r="F2706" s="137" t="s">
        <v>558</v>
      </c>
      <c r="G2706" s="137" t="s">
        <v>559</v>
      </c>
      <c r="H2706" s="138" t="s">
        <v>435</v>
      </c>
      <c r="I2706" s="138"/>
      <c r="J2706" s="138"/>
      <c r="K2706" s="146"/>
      <c r="L2706" s="146"/>
    </row>
    <row r="2707" spans="1:12" s="141" customFormat="1" ht="20.100000000000001" customHeight="1">
      <c r="A2707" s="213"/>
      <c r="B2707" s="137"/>
      <c r="C2707" s="137"/>
      <c r="D2707" s="159"/>
      <c r="E2707" s="160"/>
      <c r="F2707" s="137" t="s">
        <v>559</v>
      </c>
      <c r="G2707" s="137" t="s">
        <v>560</v>
      </c>
      <c r="H2707" s="138" t="s">
        <v>435</v>
      </c>
      <c r="I2707" s="138"/>
      <c r="J2707" s="138"/>
      <c r="K2707" s="146"/>
      <c r="L2707" s="146"/>
    </row>
    <row r="2708" spans="1:12" s="141" customFormat="1" ht="20.100000000000001" customHeight="1">
      <c r="A2708" s="213"/>
      <c r="B2708" s="137"/>
      <c r="C2708" s="137"/>
      <c r="D2708" s="159"/>
      <c r="E2708" s="160"/>
      <c r="F2708" s="137" t="s">
        <v>560</v>
      </c>
      <c r="G2708" s="137" t="s">
        <v>561</v>
      </c>
      <c r="H2708" s="138" t="s">
        <v>435</v>
      </c>
      <c r="I2708" s="138"/>
      <c r="J2708" s="138"/>
      <c r="K2708" s="146"/>
      <c r="L2708" s="146"/>
    </row>
    <row r="2709" spans="1:12" s="141" customFormat="1" ht="20.100000000000001" customHeight="1">
      <c r="A2709" s="213"/>
      <c r="B2709" s="137"/>
      <c r="C2709" s="137"/>
      <c r="D2709" s="159"/>
      <c r="E2709" s="160"/>
      <c r="F2709" s="137" t="s">
        <v>561</v>
      </c>
      <c r="G2709" s="137" t="s">
        <v>562</v>
      </c>
      <c r="H2709" s="138" t="s">
        <v>435</v>
      </c>
      <c r="I2709" s="138"/>
      <c r="J2709" s="138"/>
      <c r="K2709" s="146"/>
      <c r="L2709" s="146"/>
    </row>
    <row r="2710" spans="1:12" s="141" customFormat="1" ht="20.100000000000001" customHeight="1">
      <c r="A2710" s="213"/>
      <c r="B2710" s="137"/>
      <c r="C2710" s="137"/>
      <c r="D2710" s="159"/>
      <c r="E2710" s="160"/>
      <c r="F2710" s="137" t="s">
        <v>562</v>
      </c>
      <c r="G2710" s="137" t="s">
        <v>563</v>
      </c>
      <c r="H2710" s="138" t="s">
        <v>435</v>
      </c>
      <c r="I2710" s="138"/>
      <c r="J2710" s="138"/>
      <c r="K2710" s="146"/>
      <c r="L2710" s="146"/>
    </row>
    <row r="2711" spans="1:12" s="141" customFormat="1" ht="20.100000000000001" customHeight="1">
      <c r="A2711" s="213"/>
      <c r="B2711" s="137"/>
      <c r="C2711" s="137"/>
      <c r="D2711" s="159"/>
      <c r="E2711" s="160"/>
      <c r="F2711" s="137" t="s">
        <v>563</v>
      </c>
      <c r="G2711" s="137" t="s">
        <v>564</v>
      </c>
      <c r="H2711" s="138" t="s">
        <v>435</v>
      </c>
      <c r="I2711" s="138"/>
      <c r="J2711" s="138"/>
      <c r="K2711" s="146"/>
      <c r="L2711" s="146"/>
    </row>
    <row r="2712" spans="1:12" s="141" customFormat="1" ht="20.100000000000001" customHeight="1">
      <c r="A2712" s="213"/>
      <c r="B2712" s="137"/>
      <c r="C2712" s="137"/>
      <c r="D2712" s="159"/>
      <c r="E2712" s="160"/>
      <c r="F2712" s="137" t="s">
        <v>564</v>
      </c>
      <c r="G2712" s="137" t="s">
        <v>565</v>
      </c>
      <c r="H2712" s="138" t="s">
        <v>435</v>
      </c>
      <c r="I2712" s="138"/>
      <c r="J2712" s="138"/>
      <c r="K2712" s="146"/>
      <c r="L2712" s="146"/>
    </row>
    <row r="2713" spans="1:12" s="141" customFormat="1" ht="20.100000000000001" customHeight="1">
      <c r="A2713" s="213"/>
      <c r="B2713" s="137"/>
      <c r="C2713" s="137"/>
      <c r="D2713" s="159"/>
      <c r="E2713" s="160"/>
      <c r="F2713" s="137" t="s">
        <v>565</v>
      </c>
      <c r="G2713" s="137" t="s">
        <v>566</v>
      </c>
      <c r="H2713" s="138" t="s">
        <v>435</v>
      </c>
      <c r="I2713" s="138"/>
      <c r="J2713" s="138"/>
      <c r="K2713" s="146"/>
      <c r="L2713" s="146"/>
    </row>
    <row r="2714" spans="1:12" s="141" customFormat="1" ht="20.100000000000001" customHeight="1">
      <c r="A2714" s="213"/>
      <c r="B2714" s="137"/>
      <c r="C2714" s="137"/>
      <c r="D2714" s="159"/>
      <c r="E2714" s="160"/>
      <c r="F2714" s="137" t="s">
        <v>566</v>
      </c>
      <c r="G2714" s="137" t="s">
        <v>567</v>
      </c>
      <c r="H2714" s="138" t="s">
        <v>435</v>
      </c>
      <c r="I2714" s="138"/>
      <c r="J2714" s="138"/>
      <c r="K2714" s="146"/>
      <c r="L2714" s="146"/>
    </row>
    <row r="2715" spans="1:12" s="141" customFormat="1" ht="20.100000000000001" customHeight="1">
      <c r="A2715" s="213"/>
      <c r="B2715" s="137"/>
      <c r="C2715" s="137"/>
      <c r="D2715" s="159"/>
      <c r="E2715" s="160"/>
      <c r="F2715" s="137" t="s">
        <v>567</v>
      </c>
      <c r="G2715" s="137" t="s">
        <v>642</v>
      </c>
      <c r="H2715" s="138" t="s">
        <v>435</v>
      </c>
      <c r="I2715" s="138"/>
      <c r="J2715" s="138"/>
      <c r="K2715" s="146"/>
      <c r="L2715" s="146"/>
    </row>
    <row r="2716" spans="1:12" s="141" customFormat="1" ht="20.100000000000001" customHeight="1">
      <c r="A2716" s="213"/>
      <c r="B2716" s="137"/>
      <c r="C2716" s="137"/>
      <c r="D2716" s="159"/>
      <c r="E2716" s="160"/>
      <c r="F2716" s="137" t="s">
        <v>642</v>
      </c>
      <c r="G2716" s="137" t="s">
        <v>643</v>
      </c>
      <c r="H2716" s="138" t="s">
        <v>435</v>
      </c>
      <c r="I2716" s="138"/>
      <c r="J2716" s="138"/>
      <c r="K2716" s="146"/>
      <c r="L2716" s="146"/>
    </row>
    <row r="2717" spans="1:12" s="141" customFormat="1" ht="20.100000000000001" customHeight="1">
      <c r="A2717" s="213"/>
      <c r="B2717" s="137"/>
      <c r="C2717" s="137"/>
      <c r="D2717" s="159"/>
      <c r="E2717" s="160"/>
      <c r="F2717" s="137" t="s">
        <v>643</v>
      </c>
      <c r="G2717" s="137" t="s">
        <v>644</v>
      </c>
      <c r="H2717" s="138" t="s">
        <v>435</v>
      </c>
      <c r="I2717" s="138"/>
      <c r="J2717" s="138"/>
      <c r="K2717" s="146"/>
      <c r="L2717" s="146"/>
    </row>
    <row r="2718" spans="1:12" s="141" customFormat="1" ht="20.100000000000001" customHeight="1">
      <c r="A2718" s="213"/>
      <c r="B2718" s="137"/>
      <c r="C2718" s="137"/>
      <c r="D2718" s="159"/>
      <c r="E2718" s="160"/>
      <c r="F2718" s="137" t="s">
        <v>644</v>
      </c>
      <c r="G2718" s="137" t="s">
        <v>914</v>
      </c>
      <c r="H2718" s="138" t="s">
        <v>435</v>
      </c>
      <c r="I2718" s="138"/>
      <c r="J2718" s="138"/>
      <c r="K2718" s="146"/>
      <c r="L2718" s="146"/>
    </row>
    <row r="2719" spans="1:12" s="141" customFormat="1" ht="20.100000000000001" customHeight="1">
      <c r="A2719" s="213"/>
      <c r="B2719" s="137"/>
      <c r="C2719" s="137"/>
      <c r="D2719" s="159"/>
      <c r="E2719" s="160"/>
      <c r="F2719" s="137"/>
      <c r="G2719" s="137"/>
      <c r="H2719" s="138"/>
      <c r="I2719" s="138"/>
      <c r="J2719" s="138"/>
      <c r="K2719" s="146"/>
      <c r="L2719" s="146"/>
    </row>
    <row r="2720" spans="1:12" s="141" customFormat="1" ht="20.100000000000001" customHeight="1">
      <c r="A2720" s="213"/>
      <c r="B2720" s="137">
        <v>256</v>
      </c>
      <c r="C2720" s="137"/>
      <c r="D2720" s="159" t="s">
        <v>270</v>
      </c>
      <c r="E2720" s="160">
        <v>4.3710000000000004</v>
      </c>
      <c r="F2720" s="137" t="s">
        <v>433</v>
      </c>
      <c r="G2720" s="137" t="s">
        <v>447</v>
      </c>
      <c r="H2720" s="138" t="s">
        <v>435</v>
      </c>
      <c r="I2720" s="138"/>
      <c r="J2720" s="138"/>
      <c r="K2720" s="146"/>
      <c r="L2720" s="146"/>
    </row>
    <row r="2721" spans="1:12" s="141" customFormat="1" ht="20.100000000000001" customHeight="1">
      <c r="A2721" s="213"/>
      <c r="B2721" s="137"/>
      <c r="C2721" s="137"/>
      <c r="D2721" s="159"/>
      <c r="E2721" s="160"/>
      <c r="F2721" s="137" t="s">
        <v>447</v>
      </c>
      <c r="G2721" s="137" t="s">
        <v>451</v>
      </c>
      <c r="H2721" s="138" t="s">
        <v>435</v>
      </c>
      <c r="I2721" s="138"/>
      <c r="J2721" s="138"/>
      <c r="K2721" s="146"/>
      <c r="L2721" s="146"/>
    </row>
    <row r="2722" spans="1:12" s="141" customFormat="1" ht="20.100000000000001" customHeight="1">
      <c r="A2722" s="213"/>
      <c r="B2722" s="137"/>
      <c r="C2722" s="137"/>
      <c r="D2722" s="159"/>
      <c r="E2722" s="160"/>
      <c r="F2722" s="137" t="s">
        <v>451</v>
      </c>
      <c r="G2722" s="137" t="s">
        <v>454</v>
      </c>
      <c r="H2722" s="138" t="s">
        <v>435</v>
      </c>
      <c r="I2722" s="138"/>
      <c r="J2722" s="138"/>
      <c r="K2722" s="146"/>
      <c r="L2722" s="146"/>
    </row>
    <row r="2723" spans="1:12" s="141" customFormat="1" ht="20.100000000000001" customHeight="1">
      <c r="A2723" s="213"/>
      <c r="B2723" s="137"/>
      <c r="C2723" s="137"/>
      <c r="D2723" s="159"/>
      <c r="E2723" s="160"/>
      <c r="F2723" s="137" t="s">
        <v>454</v>
      </c>
      <c r="G2723" s="137" t="s">
        <v>455</v>
      </c>
      <c r="H2723" s="138" t="s">
        <v>435</v>
      </c>
      <c r="I2723" s="138"/>
      <c r="J2723" s="138"/>
      <c r="K2723" s="146"/>
      <c r="L2723" s="146"/>
    </row>
    <row r="2724" spans="1:12" s="141" customFormat="1" ht="20.100000000000001" customHeight="1">
      <c r="A2724" s="213"/>
      <c r="B2724" s="137"/>
      <c r="C2724" s="137"/>
      <c r="D2724" s="159"/>
      <c r="E2724" s="160"/>
      <c r="F2724" s="137" t="s">
        <v>455</v>
      </c>
      <c r="G2724" s="137" t="s">
        <v>456</v>
      </c>
      <c r="H2724" s="138" t="s">
        <v>435</v>
      </c>
      <c r="I2724" s="138"/>
      <c r="J2724" s="138"/>
      <c r="K2724" s="146"/>
      <c r="L2724" s="146"/>
    </row>
    <row r="2725" spans="1:12" s="141" customFormat="1" ht="20.100000000000001" customHeight="1">
      <c r="A2725" s="213"/>
      <c r="B2725" s="137"/>
      <c r="C2725" s="137"/>
      <c r="D2725" s="159"/>
      <c r="E2725" s="160"/>
      <c r="F2725" s="137" t="s">
        <v>456</v>
      </c>
      <c r="G2725" s="137" t="s">
        <v>457</v>
      </c>
      <c r="H2725" s="138" t="s">
        <v>435</v>
      </c>
      <c r="I2725" s="138"/>
      <c r="J2725" s="138"/>
      <c r="K2725" s="146"/>
      <c r="L2725" s="146"/>
    </row>
    <row r="2726" spans="1:12" s="141" customFormat="1" ht="20.100000000000001" customHeight="1">
      <c r="A2726" s="213"/>
      <c r="B2726" s="137"/>
      <c r="C2726" s="137"/>
      <c r="D2726" s="159"/>
      <c r="E2726" s="160"/>
      <c r="F2726" s="137" t="s">
        <v>457</v>
      </c>
      <c r="G2726" s="137" t="s">
        <v>460</v>
      </c>
      <c r="H2726" s="138" t="s">
        <v>435</v>
      </c>
      <c r="I2726" s="138"/>
      <c r="J2726" s="138"/>
      <c r="K2726" s="146"/>
      <c r="L2726" s="146"/>
    </row>
    <row r="2727" spans="1:12" s="141" customFormat="1" ht="20.100000000000001" customHeight="1">
      <c r="A2727" s="213"/>
      <c r="B2727" s="137"/>
      <c r="C2727" s="137"/>
      <c r="D2727" s="159"/>
      <c r="E2727" s="160"/>
      <c r="F2727" s="137" t="s">
        <v>460</v>
      </c>
      <c r="G2727" s="137" t="s">
        <v>463</v>
      </c>
      <c r="H2727" s="138" t="s">
        <v>435</v>
      </c>
      <c r="I2727" s="138"/>
      <c r="J2727" s="138"/>
      <c r="K2727" s="146"/>
      <c r="L2727" s="146"/>
    </row>
    <row r="2728" spans="1:12" s="141" customFormat="1" ht="20.100000000000001" customHeight="1">
      <c r="A2728" s="213"/>
      <c r="B2728" s="137"/>
      <c r="C2728" s="137"/>
      <c r="D2728" s="159"/>
      <c r="E2728" s="160"/>
      <c r="F2728" s="137" t="s">
        <v>463</v>
      </c>
      <c r="G2728" s="137" t="s">
        <v>464</v>
      </c>
      <c r="H2728" s="138" t="s">
        <v>435</v>
      </c>
      <c r="I2728" s="138"/>
      <c r="J2728" s="138"/>
      <c r="K2728" s="146"/>
      <c r="L2728" s="146"/>
    </row>
    <row r="2729" spans="1:12" s="141" customFormat="1" ht="20.100000000000001" customHeight="1">
      <c r="A2729" s="213"/>
      <c r="B2729" s="137"/>
      <c r="C2729" s="137"/>
      <c r="D2729" s="159"/>
      <c r="E2729" s="160"/>
      <c r="F2729" s="137" t="s">
        <v>464</v>
      </c>
      <c r="G2729" s="137" t="s">
        <v>465</v>
      </c>
      <c r="H2729" s="138" t="s">
        <v>435</v>
      </c>
      <c r="I2729" s="138"/>
      <c r="J2729" s="138"/>
      <c r="K2729" s="146"/>
      <c r="L2729" s="146"/>
    </row>
    <row r="2730" spans="1:12" s="141" customFormat="1" ht="20.100000000000001" customHeight="1">
      <c r="A2730" s="213"/>
      <c r="B2730" s="137"/>
      <c r="C2730" s="137"/>
      <c r="D2730" s="159"/>
      <c r="E2730" s="160"/>
      <c r="F2730" s="137" t="s">
        <v>465</v>
      </c>
      <c r="G2730" s="137" t="s">
        <v>466</v>
      </c>
      <c r="H2730" s="138" t="s">
        <v>40</v>
      </c>
      <c r="I2730" s="138"/>
      <c r="J2730" s="138"/>
      <c r="K2730" s="146"/>
      <c r="L2730" s="146"/>
    </row>
    <row r="2731" spans="1:12" s="141" customFormat="1" ht="20.100000000000001" customHeight="1">
      <c r="A2731" s="213"/>
      <c r="B2731" s="137"/>
      <c r="C2731" s="137"/>
      <c r="D2731" s="159"/>
      <c r="E2731" s="160"/>
      <c r="F2731" s="137" t="s">
        <v>466</v>
      </c>
      <c r="G2731" s="137" t="s">
        <v>467</v>
      </c>
      <c r="H2731" s="138" t="s">
        <v>40</v>
      </c>
      <c r="I2731" s="138"/>
      <c r="J2731" s="138"/>
      <c r="K2731" s="146"/>
      <c r="L2731" s="146"/>
    </row>
    <row r="2732" spans="1:12" s="141" customFormat="1" ht="20.100000000000001" customHeight="1">
      <c r="A2732" s="213"/>
      <c r="B2732" s="137"/>
      <c r="C2732" s="137"/>
      <c r="D2732" s="159"/>
      <c r="E2732" s="160"/>
      <c r="F2732" s="137" t="s">
        <v>467</v>
      </c>
      <c r="G2732" s="137" t="s">
        <v>468</v>
      </c>
      <c r="H2732" s="138" t="s">
        <v>40</v>
      </c>
      <c r="I2732" s="138"/>
      <c r="J2732" s="138"/>
      <c r="K2732" s="146"/>
      <c r="L2732" s="146"/>
    </row>
    <row r="2733" spans="1:12" s="141" customFormat="1" ht="20.100000000000001" customHeight="1">
      <c r="A2733" s="213"/>
      <c r="B2733" s="137"/>
      <c r="C2733" s="137"/>
      <c r="D2733" s="159"/>
      <c r="E2733" s="160"/>
      <c r="F2733" s="137" t="s">
        <v>468</v>
      </c>
      <c r="G2733" s="137" t="s">
        <v>469</v>
      </c>
      <c r="H2733" s="138" t="s">
        <v>40</v>
      </c>
      <c r="I2733" s="138"/>
      <c r="J2733" s="138"/>
      <c r="K2733" s="146"/>
      <c r="L2733" s="146"/>
    </row>
    <row r="2734" spans="1:12" s="141" customFormat="1" ht="20.100000000000001" customHeight="1">
      <c r="A2734" s="213"/>
      <c r="B2734" s="137"/>
      <c r="C2734" s="137"/>
      <c r="D2734" s="159"/>
      <c r="E2734" s="160"/>
      <c r="F2734" s="137" t="s">
        <v>469</v>
      </c>
      <c r="G2734" s="137" t="s">
        <v>470</v>
      </c>
      <c r="H2734" s="138" t="s">
        <v>435</v>
      </c>
      <c r="I2734" s="138"/>
      <c r="J2734" s="138"/>
      <c r="K2734" s="146"/>
      <c r="L2734" s="146"/>
    </row>
    <row r="2735" spans="1:12" s="141" customFormat="1" ht="20.100000000000001" customHeight="1">
      <c r="A2735" s="213"/>
      <c r="B2735" s="137"/>
      <c r="C2735" s="137"/>
      <c r="D2735" s="159"/>
      <c r="E2735" s="160"/>
      <c r="F2735" s="137" t="s">
        <v>470</v>
      </c>
      <c r="G2735" s="137" t="s">
        <v>471</v>
      </c>
      <c r="H2735" s="138" t="s">
        <v>435</v>
      </c>
      <c r="I2735" s="138"/>
      <c r="J2735" s="138"/>
      <c r="K2735" s="146"/>
      <c r="L2735" s="146"/>
    </row>
    <row r="2736" spans="1:12" s="141" customFormat="1" ht="20.100000000000001" customHeight="1">
      <c r="A2736" s="213"/>
      <c r="B2736" s="137"/>
      <c r="C2736" s="137"/>
      <c r="D2736" s="159"/>
      <c r="E2736" s="160"/>
      <c r="F2736" s="137" t="s">
        <v>471</v>
      </c>
      <c r="G2736" s="137" t="s">
        <v>473</v>
      </c>
      <c r="H2736" s="138" t="s">
        <v>40</v>
      </c>
      <c r="I2736" s="138"/>
      <c r="J2736" s="138"/>
      <c r="K2736" s="146"/>
      <c r="L2736" s="146"/>
    </row>
    <row r="2737" spans="1:12" s="141" customFormat="1" ht="20.100000000000001" customHeight="1">
      <c r="A2737" s="213"/>
      <c r="B2737" s="137"/>
      <c r="C2737" s="137"/>
      <c r="D2737" s="159"/>
      <c r="E2737" s="160"/>
      <c r="F2737" s="137" t="s">
        <v>473</v>
      </c>
      <c r="G2737" s="137" t="s">
        <v>474</v>
      </c>
      <c r="H2737" s="138" t="s">
        <v>40</v>
      </c>
      <c r="I2737" s="138"/>
      <c r="J2737" s="138"/>
      <c r="K2737" s="146"/>
      <c r="L2737" s="146"/>
    </row>
    <row r="2738" spans="1:12" s="141" customFormat="1" ht="20.100000000000001" customHeight="1">
      <c r="A2738" s="213"/>
      <c r="B2738" s="137"/>
      <c r="C2738" s="137"/>
      <c r="D2738" s="159"/>
      <c r="E2738" s="160"/>
      <c r="F2738" s="137" t="s">
        <v>474</v>
      </c>
      <c r="G2738" s="137" t="s">
        <v>475</v>
      </c>
      <c r="H2738" s="138" t="s">
        <v>435</v>
      </c>
      <c r="I2738" s="138"/>
      <c r="J2738" s="138"/>
      <c r="K2738" s="146"/>
      <c r="L2738" s="146"/>
    </row>
    <row r="2739" spans="1:12" s="141" customFormat="1" ht="20.100000000000001" customHeight="1">
      <c r="A2739" s="213"/>
      <c r="B2739" s="137"/>
      <c r="C2739" s="137"/>
      <c r="D2739" s="159"/>
      <c r="E2739" s="160"/>
      <c r="F2739" s="137" t="s">
        <v>475</v>
      </c>
      <c r="G2739" s="137" t="s">
        <v>476</v>
      </c>
      <c r="H2739" s="138" t="s">
        <v>40</v>
      </c>
      <c r="I2739" s="138"/>
      <c r="J2739" s="138"/>
      <c r="K2739" s="146"/>
      <c r="L2739" s="146"/>
    </row>
    <row r="2740" spans="1:12" s="141" customFormat="1" ht="20.100000000000001" customHeight="1">
      <c r="A2740" s="213"/>
      <c r="B2740" s="137"/>
      <c r="C2740" s="137"/>
      <c r="D2740" s="159"/>
      <c r="E2740" s="160"/>
      <c r="F2740" s="137" t="s">
        <v>476</v>
      </c>
      <c r="G2740" s="137" t="s">
        <v>477</v>
      </c>
      <c r="H2740" s="138" t="s">
        <v>40</v>
      </c>
      <c r="I2740" s="138"/>
      <c r="J2740" s="138"/>
      <c r="K2740" s="146"/>
      <c r="L2740" s="146"/>
    </row>
    <row r="2741" spans="1:12" s="141" customFormat="1" ht="20.100000000000001" customHeight="1">
      <c r="A2741" s="213"/>
      <c r="B2741" s="137"/>
      <c r="C2741" s="137"/>
      <c r="D2741" s="159"/>
      <c r="E2741" s="160"/>
      <c r="F2741" s="137" t="s">
        <v>477</v>
      </c>
      <c r="G2741" s="137" t="s">
        <v>915</v>
      </c>
      <c r="H2741" s="138" t="s">
        <v>435</v>
      </c>
      <c r="I2741" s="138"/>
      <c r="J2741" s="138"/>
      <c r="K2741" s="146"/>
      <c r="L2741" s="146"/>
    </row>
    <row r="2742" spans="1:12" s="141" customFormat="1" ht="20.100000000000001" customHeight="1">
      <c r="A2742" s="213"/>
      <c r="B2742" s="137"/>
      <c r="C2742" s="137"/>
      <c r="D2742" s="159"/>
      <c r="E2742" s="160"/>
      <c r="F2742" s="137"/>
      <c r="G2742" s="137"/>
      <c r="H2742" s="138"/>
      <c r="I2742" s="138"/>
      <c r="J2742" s="138"/>
      <c r="K2742" s="146"/>
      <c r="L2742" s="146"/>
    </row>
    <row r="2743" spans="1:12" s="141" customFormat="1" ht="20.100000000000001" customHeight="1">
      <c r="A2743" s="213"/>
      <c r="B2743" s="137">
        <v>257</v>
      </c>
      <c r="C2743" s="137"/>
      <c r="D2743" s="159" t="s">
        <v>271</v>
      </c>
      <c r="E2743" s="160">
        <v>1.4319999999999999</v>
      </c>
      <c r="F2743" s="137" t="s">
        <v>433</v>
      </c>
      <c r="G2743" s="137" t="s">
        <v>447</v>
      </c>
      <c r="H2743" s="138" t="s">
        <v>435</v>
      </c>
      <c r="I2743" s="138"/>
      <c r="J2743" s="138"/>
      <c r="K2743" s="146"/>
      <c r="L2743" s="146"/>
    </row>
    <row r="2744" spans="1:12" s="141" customFormat="1" ht="20.100000000000001" customHeight="1">
      <c r="A2744" s="213"/>
      <c r="B2744" s="137"/>
      <c r="C2744" s="137"/>
      <c r="D2744" s="159"/>
      <c r="E2744" s="160"/>
      <c r="F2744" s="137" t="s">
        <v>447</v>
      </c>
      <c r="G2744" s="137" t="s">
        <v>451</v>
      </c>
      <c r="H2744" s="138" t="s">
        <v>435</v>
      </c>
      <c r="I2744" s="138"/>
      <c r="J2744" s="138"/>
      <c r="K2744" s="146"/>
      <c r="L2744" s="146"/>
    </row>
    <row r="2745" spans="1:12" s="141" customFormat="1" ht="20.100000000000001" customHeight="1">
      <c r="A2745" s="213"/>
      <c r="B2745" s="137"/>
      <c r="C2745" s="137"/>
      <c r="D2745" s="159"/>
      <c r="E2745" s="160"/>
      <c r="F2745" s="137" t="s">
        <v>451</v>
      </c>
      <c r="G2745" s="137" t="s">
        <v>454</v>
      </c>
      <c r="H2745" s="138" t="s">
        <v>435</v>
      </c>
      <c r="I2745" s="138"/>
      <c r="J2745" s="138"/>
      <c r="K2745" s="146"/>
      <c r="L2745" s="146"/>
    </row>
    <row r="2746" spans="1:12" s="141" customFormat="1" ht="20.100000000000001" customHeight="1">
      <c r="A2746" s="213"/>
      <c r="B2746" s="137"/>
      <c r="C2746" s="137"/>
      <c r="D2746" s="159"/>
      <c r="E2746" s="160"/>
      <c r="F2746" s="137" t="s">
        <v>454</v>
      </c>
      <c r="G2746" s="137" t="s">
        <v>455</v>
      </c>
      <c r="H2746" s="138" t="s">
        <v>435</v>
      </c>
      <c r="I2746" s="138"/>
      <c r="J2746" s="138"/>
      <c r="K2746" s="146"/>
      <c r="L2746" s="146"/>
    </row>
    <row r="2747" spans="1:12" s="141" customFormat="1" ht="20.100000000000001" customHeight="1">
      <c r="A2747" s="213"/>
      <c r="B2747" s="137"/>
      <c r="C2747" s="137"/>
      <c r="D2747" s="159"/>
      <c r="E2747" s="160"/>
      <c r="F2747" s="137" t="s">
        <v>455</v>
      </c>
      <c r="G2747" s="137" t="s">
        <v>456</v>
      </c>
      <c r="H2747" s="138" t="s">
        <v>435</v>
      </c>
      <c r="I2747" s="138"/>
      <c r="J2747" s="138"/>
      <c r="K2747" s="146"/>
      <c r="L2747" s="146"/>
    </row>
    <row r="2748" spans="1:12" s="141" customFormat="1" ht="20.100000000000001" customHeight="1">
      <c r="A2748" s="213"/>
      <c r="B2748" s="137"/>
      <c r="C2748" s="137"/>
      <c r="D2748" s="159"/>
      <c r="E2748" s="160"/>
      <c r="F2748" s="137" t="s">
        <v>456</v>
      </c>
      <c r="G2748" s="137" t="s">
        <v>457</v>
      </c>
      <c r="H2748" s="138" t="s">
        <v>435</v>
      </c>
      <c r="I2748" s="138"/>
      <c r="J2748" s="138"/>
      <c r="K2748" s="146"/>
      <c r="L2748" s="146"/>
    </row>
    <row r="2749" spans="1:12" s="141" customFormat="1" ht="20.100000000000001" customHeight="1">
      <c r="A2749" s="213"/>
      <c r="B2749" s="137"/>
      <c r="C2749" s="137"/>
      <c r="D2749" s="159"/>
      <c r="E2749" s="160"/>
      <c r="F2749" s="137" t="s">
        <v>457</v>
      </c>
      <c r="G2749" s="137" t="s">
        <v>460</v>
      </c>
      <c r="H2749" s="138" t="s">
        <v>435</v>
      </c>
      <c r="I2749" s="138"/>
      <c r="J2749" s="138"/>
      <c r="K2749" s="146"/>
      <c r="L2749" s="146"/>
    </row>
    <row r="2750" spans="1:12" s="141" customFormat="1" ht="20.100000000000001" customHeight="1">
      <c r="A2750" s="213"/>
      <c r="B2750" s="137"/>
      <c r="C2750" s="137"/>
      <c r="D2750" s="159"/>
      <c r="E2750" s="160"/>
      <c r="F2750" s="137" t="s">
        <v>460</v>
      </c>
      <c r="G2750" s="137" t="s">
        <v>916</v>
      </c>
      <c r="H2750" s="138" t="s">
        <v>435</v>
      </c>
      <c r="I2750" s="138"/>
      <c r="J2750" s="138"/>
      <c r="K2750" s="146"/>
      <c r="L2750" s="146"/>
    </row>
    <row r="2751" spans="1:12" s="141" customFormat="1" ht="20.100000000000001" customHeight="1">
      <c r="A2751" s="213"/>
      <c r="B2751" s="137"/>
      <c r="C2751" s="137"/>
      <c r="D2751" s="159"/>
      <c r="E2751" s="160"/>
      <c r="F2751" s="137"/>
      <c r="G2751" s="137"/>
      <c r="H2751" s="138"/>
      <c r="I2751" s="138"/>
      <c r="J2751" s="138"/>
      <c r="K2751" s="146"/>
      <c r="L2751" s="146"/>
    </row>
    <row r="2752" spans="1:12" s="141" customFormat="1" ht="20.100000000000001" customHeight="1">
      <c r="A2752" s="213"/>
      <c r="B2752" s="137">
        <v>258</v>
      </c>
      <c r="C2752" s="137"/>
      <c r="D2752" s="159" t="s">
        <v>272</v>
      </c>
      <c r="E2752" s="160">
        <v>3.2549999999999999</v>
      </c>
      <c r="F2752" s="137" t="s">
        <v>433</v>
      </c>
      <c r="G2752" s="137" t="s">
        <v>447</v>
      </c>
      <c r="H2752" s="138" t="s">
        <v>435</v>
      </c>
      <c r="I2752" s="138"/>
      <c r="J2752" s="138"/>
      <c r="K2752" s="146"/>
      <c r="L2752" s="146"/>
    </row>
    <row r="2753" spans="1:12" s="141" customFormat="1" ht="20.100000000000001" customHeight="1">
      <c r="A2753" s="213"/>
      <c r="B2753" s="137"/>
      <c r="C2753" s="137"/>
      <c r="D2753" s="159"/>
      <c r="E2753" s="160"/>
      <c r="F2753" s="137" t="s">
        <v>447</v>
      </c>
      <c r="G2753" s="137" t="s">
        <v>451</v>
      </c>
      <c r="H2753" s="138" t="s">
        <v>435</v>
      </c>
      <c r="I2753" s="138"/>
      <c r="J2753" s="138"/>
      <c r="K2753" s="146"/>
      <c r="L2753" s="146"/>
    </row>
    <row r="2754" spans="1:12" s="141" customFormat="1" ht="20.100000000000001" customHeight="1">
      <c r="A2754" s="213"/>
      <c r="B2754" s="137"/>
      <c r="C2754" s="137"/>
      <c r="D2754" s="159"/>
      <c r="E2754" s="160"/>
      <c r="F2754" s="137" t="s">
        <v>451</v>
      </c>
      <c r="G2754" s="137" t="s">
        <v>454</v>
      </c>
      <c r="H2754" s="138" t="s">
        <v>435</v>
      </c>
      <c r="I2754" s="138"/>
      <c r="J2754" s="138"/>
      <c r="K2754" s="146"/>
      <c r="L2754" s="146"/>
    </row>
    <row r="2755" spans="1:12" s="141" customFormat="1" ht="20.100000000000001" customHeight="1">
      <c r="A2755" s="213"/>
      <c r="B2755" s="137"/>
      <c r="C2755" s="137"/>
      <c r="D2755" s="159"/>
      <c r="E2755" s="160"/>
      <c r="F2755" s="137" t="s">
        <v>454</v>
      </c>
      <c r="G2755" s="137" t="s">
        <v>455</v>
      </c>
      <c r="H2755" s="138" t="s">
        <v>435</v>
      </c>
      <c r="I2755" s="138"/>
      <c r="J2755" s="138"/>
      <c r="K2755" s="146"/>
      <c r="L2755" s="146"/>
    </row>
    <row r="2756" spans="1:12" s="141" customFormat="1" ht="20.100000000000001" customHeight="1">
      <c r="A2756" s="213"/>
      <c r="B2756" s="137"/>
      <c r="C2756" s="137"/>
      <c r="D2756" s="159"/>
      <c r="E2756" s="160"/>
      <c r="F2756" s="137" t="s">
        <v>455</v>
      </c>
      <c r="G2756" s="137" t="s">
        <v>456</v>
      </c>
      <c r="H2756" s="138" t="s">
        <v>435</v>
      </c>
      <c r="I2756" s="138"/>
      <c r="J2756" s="138"/>
      <c r="K2756" s="146"/>
      <c r="L2756" s="146"/>
    </row>
    <row r="2757" spans="1:12" s="141" customFormat="1" ht="20.100000000000001" customHeight="1">
      <c r="A2757" s="213"/>
      <c r="B2757" s="137"/>
      <c r="C2757" s="137"/>
      <c r="D2757" s="159"/>
      <c r="E2757" s="160"/>
      <c r="F2757" s="137" t="s">
        <v>456</v>
      </c>
      <c r="G2757" s="137" t="s">
        <v>457</v>
      </c>
      <c r="H2757" s="138" t="s">
        <v>435</v>
      </c>
      <c r="I2757" s="138"/>
      <c r="J2757" s="138"/>
      <c r="K2757" s="146"/>
      <c r="L2757" s="146"/>
    </row>
    <row r="2758" spans="1:12" s="141" customFormat="1" ht="20.100000000000001" customHeight="1">
      <c r="A2758" s="213"/>
      <c r="B2758" s="137"/>
      <c r="C2758" s="137"/>
      <c r="D2758" s="159"/>
      <c r="E2758" s="160"/>
      <c r="F2758" s="137" t="s">
        <v>457</v>
      </c>
      <c r="G2758" s="137" t="s">
        <v>460</v>
      </c>
      <c r="H2758" s="138" t="s">
        <v>435</v>
      </c>
      <c r="I2758" s="138"/>
      <c r="J2758" s="138"/>
      <c r="K2758" s="146"/>
      <c r="L2758" s="146"/>
    </row>
    <row r="2759" spans="1:12" s="141" customFormat="1" ht="20.100000000000001" customHeight="1">
      <c r="A2759" s="213"/>
      <c r="B2759" s="137"/>
      <c r="C2759" s="137"/>
      <c r="D2759" s="159"/>
      <c r="E2759" s="160"/>
      <c r="F2759" s="137" t="s">
        <v>460</v>
      </c>
      <c r="G2759" s="137" t="s">
        <v>463</v>
      </c>
      <c r="H2759" s="138" t="s">
        <v>435</v>
      </c>
      <c r="I2759" s="138"/>
      <c r="J2759" s="138"/>
      <c r="K2759" s="146"/>
      <c r="L2759" s="146"/>
    </row>
    <row r="2760" spans="1:12" s="141" customFormat="1" ht="20.100000000000001" customHeight="1">
      <c r="A2760" s="213"/>
      <c r="B2760" s="137"/>
      <c r="C2760" s="137"/>
      <c r="D2760" s="159"/>
      <c r="E2760" s="160"/>
      <c r="F2760" s="137" t="s">
        <v>463</v>
      </c>
      <c r="G2760" s="137" t="s">
        <v>464</v>
      </c>
      <c r="H2760" s="138" t="s">
        <v>435</v>
      </c>
      <c r="I2760" s="138"/>
      <c r="J2760" s="138"/>
      <c r="K2760" s="146"/>
      <c r="L2760" s="146"/>
    </row>
    <row r="2761" spans="1:12" s="141" customFormat="1" ht="20.100000000000001" customHeight="1">
      <c r="A2761" s="213"/>
      <c r="B2761" s="137"/>
      <c r="C2761" s="137"/>
      <c r="D2761" s="159"/>
      <c r="E2761" s="160"/>
      <c r="F2761" s="137" t="s">
        <v>464</v>
      </c>
      <c r="G2761" s="137" t="s">
        <v>465</v>
      </c>
      <c r="H2761" s="138" t="s">
        <v>435</v>
      </c>
      <c r="I2761" s="138"/>
      <c r="J2761" s="138"/>
      <c r="K2761" s="146"/>
      <c r="L2761" s="146"/>
    </row>
    <row r="2762" spans="1:12" s="141" customFormat="1" ht="20.100000000000001" customHeight="1">
      <c r="A2762" s="213"/>
      <c r="B2762" s="137"/>
      <c r="C2762" s="137"/>
      <c r="D2762" s="159"/>
      <c r="E2762" s="160"/>
      <c r="F2762" s="137" t="s">
        <v>465</v>
      </c>
      <c r="G2762" s="137" t="s">
        <v>466</v>
      </c>
      <c r="H2762" s="138" t="s">
        <v>435</v>
      </c>
      <c r="I2762" s="138"/>
      <c r="J2762" s="138"/>
      <c r="K2762" s="146"/>
      <c r="L2762" s="146"/>
    </row>
    <row r="2763" spans="1:12" s="141" customFormat="1" ht="20.100000000000001" customHeight="1">
      <c r="A2763" s="213"/>
      <c r="B2763" s="137"/>
      <c r="C2763" s="137"/>
      <c r="D2763" s="159"/>
      <c r="E2763" s="160"/>
      <c r="F2763" s="137" t="s">
        <v>466</v>
      </c>
      <c r="G2763" s="137" t="s">
        <v>467</v>
      </c>
      <c r="H2763" s="138" t="s">
        <v>435</v>
      </c>
      <c r="I2763" s="138"/>
      <c r="J2763" s="138"/>
      <c r="K2763" s="146"/>
      <c r="L2763" s="146"/>
    </row>
    <row r="2764" spans="1:12" s="141" customFormat="1" ht="20.100000000000001" customHeight="1">
      <c r="A2764" s="213"/>
      <c r="B2764" s="137"/>
      <c r="C2764" s="137"/>
      <c r="D2764" s="159"/>
      <c r="E2764" s="160"/>
      <c r="F2764" s="137" t="s">
        <v>467</v>
      </c>
      <c r="G2764" s="137" t="s">
        <v>468</v>
      </c>
      <c r="H2764" s="138" t="s">
        <v>435</v>
      </c>
      <c r="I2764" s="138"/>
      <c r="J2764" s="138"/>
      <c r="K2764" s="146"/>
      <c r="L2764" s="146"/>
    </row>
    <row r="2765" spans="1:12" s="141" customFormat="1" ht="20.100000000000001" customHeight="1">
      <c r="A2765" s="213"/>
      <c r="B2765" s="137"/>
      <c r="C2765" s="137"/>
      <c r="D2765" s="159"/>
      <c r="E2765" s="160"/>
      <c r="F2765" s="137" t="s">
        <v>468</v>
      </c>
      <c r="G2765" s="137" t="s">
        <v>469</v>
      </c>
      <c r="H2765" s="138" t="s">
        <v>435</v>
      </c>
      <c r="I2765" s="138"/>
      <c r="J2765" s="138"/>
      <c r="K2765" s="146"/>
      <c r="L2765" s="146"/>
    </row>
    <row r="2766" spans="1:12" s="141" customFormat="1" ht="20.100000000000001" customHeight="1">
      <c r="A2766" s="213"/>
      <c r="B2766" s="137"/>
      <c r="C2766" s="137"/>
      <c r="D2766" s="159"/>
      <c r="E2766" s="160"/>
      <c r="F2766" s="137" t="s">
        <v>469</v>
      </c>
      <c r="G2766" s="137" t="s">
        <v>470</v>
      </c>
      <c r="H2766" s="138" t="s">
        <v>435</v>
      </c>
      <c r="I2766" s="138"/>
      <c r="J2766" s="138"/>
      <c r="K2766" s="146"/>
      <c r="L2766" s="146"/>
    </row>
    <row r="2767" spans="1:12" s="141" customFormat="1" ht="20.100000000000001" customHeight="1">
      <c r="A2767" s="213"/>
      <c r="B2767" s="137"/>
      <c r="C2767" s="137"/>
      <c r="D2767" s="159"/>
      <c r="E2767" s="160"/>
      <c r="F2767" s="137" t="s">
        <v>470</v>
      </c>
      <c r="G2767" s="137" t="s">
        <v>471</v>
      </c>
      <c r="H2767" s="138" t="s">
        <v>435</v>
      </c>
      <c r="I2767" s="138"/>
      <c r="J2767" s="138"/>
      <c r="K2767" s="146"/>
      <c r="L2767" s="146"/>
    </row>
    <row r="2768" spans="1:12" s="141" customFormat="1" ht="20.100000000000001" customHeight="1">
      <c r="A2768" s="213"/>
      <c r="B2768" s="137"/>
      <c r="C2768" s="137"/>
      <c r="D2768" s="159"/>
      <c r="E2768" s="160"/>
      <c r="F2768" s="137" t="s">
        <v>471</v>
      </c>
      <c r="G2768" s="137" t="s">
        <v>917</v>
      </c>
      <c r="H2768" s="138" t="s">
        <v>435</v>
      </c>
      <c r="I2768" s="138"/>
      <c r="J2768" s="138"/>
      <c r="K2768" s="146"/>
      <c r="L2768" s="146"/>
    </row>
    <row r="2769" spans="1:12" s="141" customFormat="1" ht="20.100000000000001" customHeight="1">
      <c r="A2769" s="213"/>
      <c r="B2769" s="137"/>
      <c r="C2769" s="137"/>
      <c r="D2769" s="159"/>
      <c r="E2769" s="160"/>
      <c r="F2769" s="137"/>
      <c r="G2769" s="137"/>
      <c r="H2769" s="138"/>
      <c r="I2769" s="138"/>
      <c r="J2769" s="138"/>
      <c r="K2769" s="146"/>
      <c r="L2769" s="146"/>
    </row>
    <row r="2770" spans="1:12" s="141" customFormat="1" ht="20.100000000000001" customHeight="1">
      <c r="A2770" s="213"/>
      <c r="B2770" s="137">
        <v>259</v>
      </c>
      <c r="C2770" s="137"/>
      <c r="D2770" s="159" t="s">
        <v>273</v>
      </c>
      <c r="E2770" s="160">
        <v>2.2240000000000002</v>
      </c>
      <c r="F2770" s="137" t="s">
        <v>433</v>
      </c>
      <c r="G2770" s="137" t="s">
        <v>447</v>
      </c>
      <c r="H2770" s="138" t="s">
        <v>435</v>
      </c>
      <c r="I2770" s="138"/>
      <c r="J2770" s="138"/>
      <c r="K2770" s="146"/>
      <c r="L2770" s="146"/>
    </row>
    <row r="2771" spans="1:12" s="141" customFormat="1" ht="20.100000000000001" customHeight="1">
      <c r="A2771" s="213"/>
      <c r="B2771" s="137"/>
      <c r="C2771" s="137"/>
      <c r="D2771" s="159"/>
      <c r="E2771" s="160"/>
      <c r="F2771" s="137" t="s">
        <v>447</v>
      </c>
      <c r="G2771" s="137" t="s">
        <v>451</v>
      </c>
      <c r="H2771" s="138" t="s">
        <v>435</v>
      </c>
      <c r="I2771" s="138"/>
      <c r="J2771" s="138"/>
      <c r="K2771" s="146"/>
      <c r="L2771" s="146"/>
    </row>
    <row r="2772" spans="1:12" s="141" customFormat="1" ht="20.100000000000001" customHeight="1">
      <c r="A2772" s="213"/>
      <c r="B2772" s="137"/>
      <c r="C2772" s="137"/>
      <c r="D2772" s="159"/>
      <c r="E2772" s="160"/>
      <c r="F2772" s="137" t="s">
        <v>451</v>
      </c>
      <c r="G2772" s="137" t="s">
        <v>454</v>
      </c>
      <c r="H2772" s="138" t="s">
        <v>435</v>
      </c>
      <c r="I2772" s="138"/>
      <c r="J2772" s="138"/>
      <c r="K2772" s="146"/>
      <c r="L2772" s="146"/>
    </row>
    <row r="2773" spans="1:12" s="141" customFormat="1" ht="20.100000000000001" customHeight="1">
      <c r="A2773" s="213"/>
      <c r="B2773" s="137"/>
      <c r="C2773" s="137"/>
      <c r="D2773" s="159"/>
      <c r="E2773" s="160"/>
      <c r="F2773" s="137" t="s">
        <v>454</v>
      </c>
      <c r="G2773" s="137" t="s">
        <v>455</v>
      </c>
      <c r="H2773" s="138" t="s">
        <v>435</v>
      </c>
      <c r="I2773" s="138"/>
      <c r="J2773" s="138"/>
      <c r="K2773" s="146"/>
      <c r="L2773" s="146"/>
    </row>
    <row r="2774" spans="1:12" s="141" customFormat="1" ht="20.100000000000001" customHeight="1">
      <c r="A2774" s="213"/>
      <c r="B2774" s="137"/>
      <c r="C2774" s="137"/>
      <c r="D2774" s="159"/>
      <c r="E2774" s="160"/>
      <c r="F2774" s="137" t="s">
        <v>455</v>
      </c>
      <c r="G2774" s="137" t="s">
        <v>456</v>
      </c>
      <c r="H2774" s="138" t="s">
        <v>435</v>
      </c>
      <c r="I2774" s="138"/>
      <c r="J2774" s="138"/>
      <c r="K2774" s="146"/>
      <c r="L2774" s="146"/>
    </row>
    <row r="2775" spans="1:12" s="141" customFormat="1" ht="20.100000000000001" customHeight="1">
      <c r="A2775" s="213"/>
      <c r="B2775" s="137"/>
      <c r="C2775" s="137"/>
      <c r="D2775" s="159"/>
      <c r="E2775" s="160"/>
      <c r="F2775" s="137" t="s">
        <v>456</v>
      </c>
      <c r="G2775" s="137" t="s">
        <v>457</v>
      </c>
      <c r="H2775" s="138" t="s">
        <v>435</v>
      </c>
      <c r="I2775" s="138"/>
      <c r="J2775" s="138"/>
      <c r="K2775" s="146"/>
      <c r="L2775" s="146"/>
    </row>
    <row r="2776" spans="1:12" s="141" customFormat="1" ht="20.100000000000001" customHeight="1">
      <c r="A2776" s="213"/>
      <c r="B2776" s="137"/>
      <c r="C2776" s="137"/>
      <c r="D2776" s="159"/>
      <c r="E2776" s="160"/>
      <c r="F2776" s="137" t="s">
        <v>457</v>
      </c>
      <c r="G2776" s="137" t="s">
        <v>460</v>
      </c>
      <c r="H2776" s="138" t="s">
        <v>435</v>
      </c>
      <c r="I2776" s="138"/>
      <c r="J2776" s="138"/>
      <c r="K2776" s="146"/>
      <c r="L2776" s="146"/>
    </row>
    <row r="2777" spans="1:12" s="141" customFormat="1" ht="20.100000000000001" customHeight="1">
      <c r="A2777" s="213"/>
      <c r="B2777" s="137"/>
      <c r="C2777" s="137"/>
      <c r="D2777" s="159"/>
      <c r="E2777" s="160"/>
      <c r="F2777" s="137" t="s">
        <v>460</v>
      </c>
      <c r="G2777" s="137" t="s">
        <v>463</v>
      </c>
      <c r="H2777" s="138" t="s">
        <v>435</v>
      </c>
      <c r="I2777" s="138"/>
      <c r="J2777" s="138"/>
      <c r="K2777" s="146"/>
      <c r="L2777" s="146"/>
    </row>
    <row r="2778" spans="1:12" s="141" customFormat="1" ht="20.100000000000001" customHeight="1">
      <c r="A2778" s="213"/>
      <c r="B2778" s="137"/>
      <c r="C2778" s="137"/>
      <c r="D2778" s="159"/>
      <c r="E2778" s="160"/>
      <c r="F2778" s="137" t="s">
        <v>463</v>
      </c>
      <c r="G2778" s="137" t="s">
        <v>464</v>
      </c>
      <c r="H2778" s="138" t="s">
        <v>435</v>
      </c>
      <c r="I2778" s="138"/>
      <c r="J2778" s="138"/>
      <c r="K2778" s="146"/>
      <c r="L2778" s="146"/>
    </row>
    <row r="2779" spans="1:12" s="141" customFormat="1" ht="20.100000000000001" customHeight="1">
      <c r="A2779" s="213"/>
      <c r="B2779" s="137"/>
      <c r="C2779" s="137"/>
      <c r="D2779" s="159"/>
      <c r="E2779" s="160"/>
      <c r="F2779" s="137" t="s">
        <v>464</v>
      </c>
      <c r="G2779" s="137" t="s">
        <v>465</v>
      </c>
      <c r="H2779" s="138" t="s">
        <v>435</v>
      </c>
      <c r="I2779" s="138"/>
      <c r="J2779" s="138"/>
      <c r="K2779" s="146"/>
      <c r="L2779" s="146"/>
    </row>
    <row r="2780" spans="1:12" s="141" customFormat="1" ht="20.100000000000001" customHeight="1">
      <c r="A2780" s="213"/>
      <c r="B2780" s="137"/>
      <c r="C2780" s="137"/>
      <c r="D2780" s="159"/>
      <c r="E2780" s="160"/>
      <c r="F2780" s="137" t="s">
        <v>465</v>
      </c>
      <c r="G2780" s="137" t="s">
        <v>466</v>
      </c>
      <c r="H2780" s="138" t="s">
        <v>435</v>
      </c>
      <c r="I2780" s="138"/>
      <c r="J2780" s="138"/>
      <c r="K2780" s="146"/>
      <c r="L2780" s="146"/>
    </row>
    <row r="2781" spans="1:12" s="141" customFormat="1" ht="20.100000000000001" customHeight="1">
      <c r="A2781" s="213"/>
      <c r="B2781" s="137"/>
      <c r="C2781" s="137"/>
      <c r="D2781" s="159"/>
      <c r="E2781" s="160"/>
      <c r="F2781" s="137" t="s">
        <v>466</v>
      </c>
      <c r="G2781" s="137" t="s">
        <v>918</v>
      </c>
      <c r="H2781" s="138" t="s">
        <v>435</v>
      </c>
      <c r="I2781" s="138"/>
      <c r="J2781" s="138"/>
      <c r="K2781" s="146"/>
      <c r="L2781" s="146"/>
    </row>
    <row r="2782" spans="1:12" s="141" customFormat="1" ht="20.100000000000001" customHeight="1">
      <c r="A2782" s="213"/>
      <c r="B2782" s="137"/>
      <c r="C2782" s="137"/>
      <c r="D2782" s="159"/>
      <c r="E2782" s="160"/>
      <c r="F2782" s="137"/>
      <c r="G2782" s="137"/>
      <c r="H2782" s="138"/>
      <c r="I2782" s="138"/>
      <c r="J2782" s="138"/>
      <c r="K2782" s="146"/>
      <c r="L2782" s="146"/>
    </row>
    <row r="2783" spans="1:12" s="141" customFormat="1" ht="20.100000000000001" customHeight="1">
      <c r="A2783" s="213"/>
      <c r="B2783" s="137">
        <v>260</v>
      </c>
      <c r="C2783" s="137"/>
      <c r="D2783" s="159" t="s">
        <v>274</v>
      </c>
      <c r="E2783" s="160">
        <v>5.7549999999999999</v>
      </c>
      <c r="F2783" s="137" t="s">
        <v>433</v>
      </c>
      <c r="G2783" s="137" t="s">
        <v>447</v>
      </c>
      <c r="H2783" s="138" t="s">
        <v>435</v>
      </c>
      <c r="I2783" s="138"/>
      <c r="J2783" s="138"/>
      <c r="K2783" s="146"/>
      <c r="L2783" s="146"/>
    </row>
    <row r="2784" spans="1:12" s="141" customFormat="1" ht="20.100000000000001" customHeight="1">
      <c r="A2784" s="213"/>
      <c r="B2784" s="137"/>
      <c r="C2784" s="137"/>
      <c r="D2784" s="159"/>
      <c r="E2784" s="160"/>
      <c r="F2784" s="137" t="s">
        <v>447</v>
      </c>
      <c r="G2784" s="137" t="s">
        <v>451</v>
      </c>
      <c r="H2784" s="138" t="s">
        <v>435</v>
      </c>
      <c r="I2784" s="138"/>
      <c r="J2784" s="138"/>
      <c r="K2784" s="146"/>
      <c r="L2784" s="146"/>
    </row>
    <row r="2785" spans="1:12" s="141" customFormat="1" ht="20.100000000000001" customHeight="1">
      <c r="A2785" s="213"/>
      <c r="B2785" s="137"/>
      <c r="C2785" s="137"/>
      <c r="D2785" s="159"/>
      <c r="E2785" s="160"/>
      <c r="F2785" s="137" t="s">
        <v>451</v>
      </c>
      <c r="G2785" s="137" t="s">
        <v>454</v>
      </c>
      <c r="H2785" s="138" t="s">
        <v>435</v>
      </c>
      <c r="I2785" s="138"/>
      <c r="J2785" s="138"/>
      <c r="K2785" s="146"/>
      <c r="L2785" s="146"/>
    </row>
    <row r="2786" spans="1:12" s="141" customFormat="1" ht="20.100000000000001" customHeight="1">
      <c r="A2786" s="213"/>
      <c r="B2786" s="137"/>
      <c r="C2786" s="137"/>
      <c r="D2786" s="159"/>
      <c r="E2786" s="160"/>
      <c r="F2786" s="137" t="s">
        <v>454</v>
      </c>
      <c r="G2786" s="137" t="s">
        <v>455</v>
      </c>
      <c r="H2786" s="138" t="s">
        <v>435</v>
      </c>
      <c r="I2786" s="138"/>
      <c r="J2786" s="138"/>
      <c r="K2786" s="146"/>
      <c r="L2786" s="146"/>
    </row>
    <row r="2787" spans="1:12" s="141" customFormat="1" ht="20.100000000000001" customHeight="1">
      <c r="A2787" s="213"/>
      <c r="B2787" s="137"/>
      <c r="C2787" s="137"/>
      <c r="D2787" s="159"/>
      <c r="E2787" s="160"/>
      <c r="F2787" s="137" t="s">
        <v>455</v>
      </c>
      <c r="G2787" s="137" t="s">
        <v>456</v>
      </c>
      <c r="H2787" s="138" t="s">
        <v>435</v>
      </c>
      <c r="I2787" s="138"/>
      <c r="J2787" s="138"/>
      <c r="K2787" s="146"/>
      <c r="L2787" s="146"/>
    </row>
    <row r="2788" spans="1:12" s="141" customFormat="1" ht="20.100000000000001" customHeight="1">
      <c r="A2788" s="213"/>
      <c r="B2788" s="137"/>
      <c r="C2788" s="137"/>
      <c r="D2788" s="159"/>
      <c r="E2788" s="160"/>
      <c r="F2788" s="137" t="s">
        <v>456</v>
      </c>
      <c r="G2788" s="137" t="s">
        <v>457</v>
      </c>
      <c r="H2788" s="138" t="s">
        <v>435</v>
      </c>
      <c r="I2788" s="138"/>
      <c r="J2788" s="138"/>
      <c r="K2788" s="146"/>
      <c r="L2788" s="146"/>
    </row>
    <row r="2789" spans="1:12" s="141" customFormat="1" ht="20.100000000000001" customHeight="1">
      <c r="A2789" s="213"/>
      <c r="B2789" s="137"/>
      <c r="C2789" s="137"/>
      <c r="D2789" s="159"/>
      <c r="E2789" s="160"/>
      <c r="F2789" s="137" t="s">
        <v>457</v>
      </c>
      <c r="G2789" s="137" t="s">
        <v>460</v>
      </c>
      <c r="H2789" s="138" t="s">
        <v>435</v>
      </c>
      <c r="I2789" s="138"/>
      <c r="J2789" s="138"/>
      <c r="K2789" s="146"/>
      <c r="L2789" s="146"/>
    </row>
    <row r="2790" spans="1:12" s="141" customFormat="1" ht="20.100000000000001" customHeight="1">
      <c r="A2790" s="213"/>
      <c r="B2790" s="137"/>
      <c r="C2790" s="137"/>
      <c r="D2790" s="159"/>
      <c r="E2790" s="160"/>
      <c r="F2790" s="137" t="s">
        <v>460</v>
      </c>
      <c r="G2790" s="137" t="s">
        <v>463</v>
      </c>
      <c r="H2790" s="138" t="s">
        <v>435</v>
      </c>
      <c r="I2790" s="138"/>
      <c r="J2790" s="138"/>
      <c r="K2790" s="146"/>
      <c r="L2790" s="146"/>
    </row>
    <row r="2791" spans="1:12" s="141" customFormat="1" ht="20.100000000000001" customHeight="1">
      <c r="A2791" s="213"/>
      <c r="B2791" s="137"/>
      <c r="C2791" s="137"/>
      <c r="D2791" s="159"/>
      <c r="E2791" s="160"/>
      <c r="F2791" s="137" t="s">
        <v>463</v>
      </c>
      <c r="G2791" s="137" t="s">
        <v>464</v>
      </c>
      <c r="H2791" s="138" t="s">
        <v>435</v>
      </c>
      <c r="I2791" s="138"/>
      <c r="J2791" s="138"/>
      <c r="K2791" s="146"/>
      <c r="L2791" s="146"/>
    </row>
    <row r="2792" spans="1:12" s="141" customFormat="1" ht="20.100000000000001" customHeight="1">
      <c r="A2792" s="213"/>
      <c r="B2792" s="137"/>
      <c r="C2792" s="137"/>
      <c r="D2792" s="159"/>
      <c r="E2792" s="160"/>
      <c r="F2792" s="137" t="s">
        <v>464</v>
      </c>
      <c r="G2792" s="137" t="s">
        <v>465</v>
      </c>
      <c r="H2792" s="138" t="s">
        <v>435</v>
      </c>
      <c r="I2792" s="138"/>
      <c r="J2792" s="138"/>
      <c r="K2792" s="146"/>
      <c r="L2792" s="146"/>
    </row>
    <row r="2793" spans="1:12" s="141" customFormat="1" ht="20.100000000000001" customHeight="1">
      <c r="A2793" s="213"/>
      <c r="B2793" s="137"/>
      <c r="C2793" s="137"/>
      <c r="D2793" s="159"/>
      <c r="E2793" s="160"/>
      <c r="F2793" s="137" t="s">
        <v>465</v>
      </c>
      <c r="G2793" s="137" t="s">
        <v>466</v>
      </c>
      <c r="H2793" s="138" t="s">
        <v>435</v>
      </c>
      <c r="I2793" s="138"/>
      <c r="J2793" s="138"/>
      <c r="K2793" s="146"/>
      <c r="L2793" s="146"/>
    </row>
    <row r="2794" spans="1:12" s="141" customFormat="1" ht="20.100000000000001" customHeight="1">
      <c r="A2794" s="213"/>
      <c r="B2794" s="137"/>
      <c r="C2794" s="137"/>
      <c r="D2794" s="159"/>
      <c r="E2794" s="160"/>
      <c r="F2794" s="137" t="s">
        <v>466</v>
      </c>
      <c r="G2794" s="137" t="s">
        <v>467</v>
      </c>
      <c r="H2794" s="138" t="s">
        <v>435</v>
      </c>
      <c r="I2794" s="138"/>
      <c r="J2794" s="138"/>
      <c r="K2794" s="146"/>
      <c r="L2794" s="146"/>
    </row>
    <row r="2795" spans="1:12" s="141" customFormat="1" ht="20.100000000000001" customHeight="1">
      <c r="A2795" s="213"/>
      <c r="B2795" s="137"/>
      <c r="C2795" s="137"/>
      <c r="D2795" s="159"/>
      <c r="E2795" s="160"/>
      <c r="F2795" s="137" t="s">
        <v>467</v>
      </c>
      <c r="G2795" s="137" t="s">
        <v>468</v>
      </c>
      <c r="H2795" s="138" t="s">
        <v>435</v>
      </c>
      <c r="I2795" s="138"/>
      <c r="J2795" s="138"/>
      <c r="K2795" s="146"/>
      <c r="L2795" s="146"/>
    </row>
    <row r="2796" spans="1:12" s="141" customFormat="1" ht="20.100000000000001" customHeight="1">
      <c r="A2796" s="213"/>
      <c r="B2796" s="137"/>
      <c r="C2796" s="137"/>
      <c r="D2796" s="159"/>
      <c r="E2796" s="160"/>
      <c r="F2796" s="137" t="s">
        <v>468</v>
      </c>
      <c r="G2796" s="137" t="s">
        <v>469</v>
      </c>
      <c r="H2796" s="138" t="s">
        <v>435</v>
      </c>
      <c r="I2796" s="138"/>
      <c r="J2796" s="138"/>
      <c r="K2796" s="146"/>
      <c r="L2796" s="146"/>
    </row>
    <row r="2797" spans="1:12" s="141" customFormat="1" ht="20.100000000000001" customHeight="1">
      <c r="A2797" s="213"/>
      <c r="B2797" s="137"/>
      <c r="C2797" s="137"/>
      <c r="D2797" s="159"/>
      <c r="E2797" s="160"/>
      <c r="F2797" s="137" t="s">
        <v>469</v>
      </c>
      <c r="G2797" s="137" t="s">
        <v>470</v>
      </c>
      <c r="H2797" s="138" t="s">
        <v>435</v>
      </c>
      <c r="I2797" s="138"/>
      <c r="J2797" s="138"/>
      <c r="K2797" s="146"/>
      <c r="L2797" s="146"/>
    </row>
    <row r="2798" spans="1:12" s="141" customFormat="1" ht="20.100000000000001" customHeight="1">
      <c r="A2798" s="213"/>
      <c r="B2798" s="137"/>
      <c r="C2798" s="137"/>
      <c r="D2798" s="159"/>
      <c r="E2798" s="160"/>
      <c r="F2798" s="137" t="s">
        <v>470</v>
      </c>
      <c r="G2798" s="137" t="s">
        <v>471</v>
      </c>
      <c r="H2798" s="138" t="s">
        <v>435</v>
      </c>
      <c r="I2798" s="138"/>
      <c r="J2798" s="138"/>
      <c r="K2798" s="146"/>
      <c r="L2798" s="146"/>
    </row>
    <row r="2799" spans="1:12" s="141" customFormat="1" ht="20.100000000000001" customHeight="1">
      <c r="A2799" s="213"/>
      <c r="B2799" s="137"/>
      <c r="C2799" s="137"/>
      <c r="D2799" s="159"/>
      <c r="E2799" s="160"/>
      <c r="F2799" s="137" t="s">
        <v>471</v>
      </c>
      <c r="G2799" s="137" t="s">
        <v>473</v>
      </c>
      <c r="H2799" s="138" t="s">
        <v>435</v>
      </c>
      <c r="I2799" s="138"/>
      <c r="J2799" s="138"/>
      <c r="K2799" s="146"/>
      <c r="L2799" s="146"/>
    </row>
    <row r="2800" spans="1:12" s="141" customFormat="1" ht="20.100000000000001" customHeight="1">
      <c r="A2800" s="213"/>
      <c r="B2800" s="137"/>
      <c r="C2800" s="137"/>
      <c r="D2800" s="159"/>
      <c r="E2800" s="160"/>
      <c r="F2800" s="137" t="s">
        <v>473</v>
      </c>
      <c r="G2800" s="137" t="s">
        <v>474</v>
      </c>
      <c r="H2800" s="138" t="s">
        <v>435</v>
      </c>
      <c r="I2800" s="138"/>
      <c r="J2800" s="138"/>
      <c r="K2800" s="146"/>
      <c r="L2800" s="146"/>
    </row>
    <row r="2801" spans="1:12" s="141" customFormat="1" ht="20.100000000000001" customHeight="1">
      <c r="A2801" s="213"/>
      <c r="B2801" s="137"/>
      <c r="C2801" s="137"/>
      <c r="D2801" s="159"/>
      <c r="E2801" s="160"/>
      <c r="F2801" s="137" t="s">
        <v>474</v>
      </c>
      <c r="G2801" s="137" t="s">
        <v>475</v>
      </c>
      <c r="H2801" s="138" t="s">
        <v>435</v>
      </c>
      <c r="I2801" s="138"/>
      <c r="J2801" s="138"/>
      <c r="K2801" s="146"/>
      <c r="L2801" s="146"/>
    </row>
    <row r="2802" spans="1:12" s="141" customFormat="1" ht="20.100000000000001" customHeight="1">
      <c r="A2802" s="213"/>
      <c r="B2802" s="137"/>
      <c r="C2802" s="137"/>
      <c r="D2802" s="159"/>
      <c r="E2802" s="160"/>
      <c r="F2802" s="137" t="s">
        <v>475</v>
      </c>
      <c r="G2802" s="137" t="s">
        <v>476</v>
      </c>
      <c r="H2802" s="138" t="s">
        <v>435</v>
      </c>
      <c r="I2802" s="138"/>
      <c r="J2802" s="138"/>
      <c r="K2802" s="146"/>
      <c r="L2802" s="146"/>
    </row>
    <row r="2803" spans="1:12" s="141" customFormat="1" ht="20.100000000000001" customHeight="1">
      <c r="A2803" s="213"/>
      <c r="B2803" s="137"/>
      <c r="C2803" s="137"/>
      <c r="D2803" s="159"/>
      <c r="E2803" s="160"/>
      <c r="F2803" s="137" t="s">
        <v>476</v>
      </c>
      <c r="G2803" s="137" t="s">
        <v>477</v>
      </c>
      <c r="H2803" s="138" t="s">
        <v>435</v>
      </c>
      <c r="I2803" s="138"/>
      <c r="J2803" s="138"/>
      <c r="K2803" s="146"/>
      <c r="L2803" s="146"/>
    </row>
    <row r="2804" spans="1:12" s="141" customFormat="1" ht="20.100000000000001" customHeight="1">
      <c r="A2804" s="213"/>
      <c r="B2804" s="137"/>
      <c r="C2804" s="137"/>
      <c r="D2804" s="159"/>
      <c r="E2804" s="160"/>
      <c r="F2804" s="137" t="s">
        <v>477</v>
      </c>
      <c r="G2804" s="137" t="s">
        <v>543</v>
      </c>
      <c r="H2804" s="138" t="s">
        <v>435</v>
      </c>
      <c r="I2804" s="138"/>
      <c r="J2804" s="138"/>
      <c r="K2804" s="146"/>
      <c r="L2804" s="146"/>
    </row>
    <row r="2805" spans="1:12" s="141" customFormat="1" ht="20.100000000000001" customHeight="1">
      <c r="A2805" s="213"/>
      <c r="B2805" s="137"/>
      <c r="C2805" s="137"/>
      <c r="D2805" s="159"/>
      <c r="E2805" s="160"/>
      <c r="F2805" s="137" t="s">
        <v>543</v>
      </c>
      <c r="G2805" s="137" t="s">
        <v>550</v>
      </c>
      <c r="H2805" s="138" t="s">
        <v>435</v>
      </c>
      <c r="I2805" s="138"/>
      <c r="J2805" s="138"/>
      <c r="K2805" s="146"/>
      <c r="L2805" s="146"/>
    </row>
    <row r="2806" spans="1:12" s="141" customFormat="1" ht="20.100000000000001" customHeight="1">
      <c r="A2806" s="213"/>
      <c r="B2806" s="137"/>
      <c r="C2806" s="137"/>
      <c r="D2806" s="159"/>
      <c r="E2806" s="160"/>
      <c r="F2806" s="137" t="s">
        <v>550</v>
      </c>
      <c r="G2806" s="137" t="s">
        <v>551</v>
      </c>
      <c r="H2806" s="138" t="s">
        <v>435</v>
      </c>
      <c r="I2806" s="138"/>
      <c r="J2806" s="138"/>
      <c r="K2806" s="146"/>
      <c r="L2806" s="146"/>
    </row>
    <row r="2807" spans="1:12" s="141" customFormat="1" ht="20.100000000000001" customHeight="1">
      <c r="A2807" s="213"/>
      <c r="B2807" s="137"/>
      <c r="C2807" s="137"/>
      <c r="D2807" s="159"/>
      <c r="E2807" s="160"/>
      <c r="F2807" s="137" t="s">
        <v>551</v>
      </c>
      <c r="G2807" s="137" t="s">
        <v>552</v>
      </c>
      <c r="H2807" s="138" t="s">
        <v>435</v>
      </c>
      <c r="I2807" s="138"/>
      <c r="J2807" s="138"/>
      <c r="K2807" s="146"/>
      <c r="L2807" s="146"/>
    </row>
    <row r="2808" spans="1:12" s="141" customFormat="1" ht="20.100000000000001" customHeight="1">
      <c r="A2808" s="213"/>
      <c r="B2808" s="137"/>
      <c r="C2808" s="137"/>
      <c r="D2808" s="159"/>
      <c r="E2808" s="160"/>
      <c r="F2808" s="137" t="s">
        <v>552</v>
      </c>
      <c r="G2808" s="137" t="s">
        <v>553</v>
      </c>
      <c r="H2808" s="138" t="s">
        <v>435</v>
      </c>
      <c r="I2808" s="138"/>
      <c r="J2808" s="138"/>
      <c r="K2808" s="146"/>
      <c r="L2808" s="146"/>
    </row>
    <row r="2809" spans="1:12" s="141" customFormat="1" ht="20.100000000000001" customHeight="1">
      <c r="A2809" s="213"/>
      <c r="B2809" s="137"/>
      <c r="C2809" s="137"/>
      <c r="D2809" s="159"/>
      <c r="E2809" s="160"/>
      <c r="F2809" s="137" t="s">
        <v>553</v>
      </c>
      <c r="G2809" s="137" t="s">
        <v>554</v>
      </c>
      <c r="H2809" s="138" t="s">
        <v>435</v>
      </c>
      <c r="I2809" s="138"/>
      <c r="J2809" s="138"/>
      <c r="K2809" s="146"/>
      <c r="L2809" s="146"/>
    </row>
    <row r="2810" spans="1:12" s="141" customFormat="1" ht="20.100000000000001" customHeight="1">
      <c r="A2810" s="213"/>
      <c r="B2810" s="137"/>
      <c r="C2810" s="137"/>
      <c r="D2810" s="159"/>
      <c r="E2810" s="160"/>
      <c r="F2810" s="137" t="s">
        <v>554</v>
      </c>
      <c r="G2810" s="137" t="s">
        <v>555</v>
      </c>
      <c r="H2810" s="138" t="s">
        <v>435</v>
      </c>
      <c r="I2810" s="138"/>
      <c r="J2810" s="138"/>
      <c r="K2810" s="146"/>
      <c r="L2810" s="146"/>
    </row>
    <row r="2811" spans="1:12" s="141" customFormat="1" ht="20.100000000000001" customHeight="1">
      <c r="A2811" s="213"/>
      <c r="B2811" s="137"/>
      <c r="C2811" s="137"/>
      <c r="D2811" s="159"/>
      <c r="E2811" s="160"/>
      <c r="F2811" s="137" t="s">
        <v>555</v>
      </c>
      <c r="G2811" s="137" t="s">
        <v>674</v>
      </c>
      <c r="H2811" s="138" t="s">
        <v>435</v>
      </c>
      <c r="I2811" s="138"/>
      <c r="J2811" s="138"/>
      <c r="K2811" s="146"/>
      <c r="L2811" s="146"/>
    </row>
    <row r="2812" spans="1:12" s="141" customFormat="1" ht="20.100000000000001" customHeight="1">
      <c r="A2812" s="213"/>
      <c r="B2812" s="137"/>
      <c r="C2812" s="137"/>
      <c r="D2812" s="159"/>
      <c r="E2812" s="160"/>
      <c r="F2812" s="137"/>
      <c r="G2812" s="137"/>
      <c r="H2812" s="138"/>
      <c r="I2812" s="138"/>
      <c r="J2812" s="138"/>
      <c r="K2812" s="146"/>
      <c r="L2812" s="146"/>
    </row>
    <row r="2813" spans="1:12" s="141" customFormat="1" ht="20.100000000000001" customHeight="1">
      <c r="A2813" s="213"/>
      <c r="B2813" s="137">
        <v>261</v>
      </c>
      <c r="C2813" s="137"/>
      <c r="D2813" s="159" t="s">
        <v>275</v>
      </c>
      <c r="E2813" s="160">
        <v>3.23</v>
      </c>
      <c r="F2813" s="137" t="s">
        <v>433</v>
      </c>
      <c r="G2813" s="137" t="s">
        <v>447</v>
      </c>
      <c r="H2813" s="138" t="s">
        <v>435</v>
      </c>
      <c r="I2813" s="138"/>
      <c r="J2813" s="138"/>
      <c r="K2813" s="146"/>
      <c r="L2813" s="146"/>
    </row>
    <row r="2814" spans="1:12" s="141" customFormat="1" ht="20.100000000000001" customHeight="1">
      <c r="A2814" s="213"/>
      <c r="B2814" s="137"/>
      <c r="C2814" s="137"/>
      <c r="D2814" s="159"/>
      <c r="E2814" s="160"/>
      <c r="F2814" s="137" t="s">
        <v>447</v>
      </c>
      <c r="G2814" s="137" t="s">
        <v>451</v>
      </c>
      <c r="H2814" s="138" t="s">
        <v>435</v>
      </c>
      <c r="I2814" s="138"/>
      <c r="J2814" s="138"/>
      <c r="K2814" s="146"/>
      <c r="L2814" s="146"/>
    </row>
    <row r="2815" spans="1:12" s="141" customFormat="1" ht="20.100000000000001" customHeight="1">
      <c r="A2815" s="213"/>
      <c r="B2815" s="137"/>
      <c r="C2815" s="137"/>
      <c r="D2815" s="159"/>
      <c r="E2815" s="160"/>
      <c r="F2815" s="137" t="s">
        <v>451</v>
      </c>
      <c r="G2815" s="137" t="s">
        <v>454</v>
      </c>
      <c r="H2815" s="138" t="s">
        <v>40</v>
      </c>
      <c r="I2815" s="138"/>
      <c r="J2815" s="138"/>
      <c r="K2815" s="146"/>
      <c r="L2815" s="146"/>
    </row>
    <row r="2816" spans="1:12" s="141" customFormat="1" ht="20.100000000000001" customHeight="1">
      <c r="A2816" s="213"/>
      <c r="B2816" s="137"/>
      <c r="C2816" s="137"/>
      <c r="D2816" s="159"/>
      <c r="E2816" s="160"/>
      <c r="F2816" s="137" t="s">
        <v>454</v>
      </c>
      <c r="G2816" s="137" t="s">
        <v>455</v>
      </c>
      <c r="H2816" s="138" t="s">
        <v>40</v>
      </c>
      <c r="I2816" s="138"/>
      <c r="J2816" s="138"/>
      <c r="K2816" s="146"/>
      <c r="L2816" s="146"/>
    </row>
    <row r="2817" spans="1:12" s="141" customFormat="1" ht="20.100000000000001" customHeight="1">
      <c r="A2817" s="213"/>
      <c r="B2817" s="137"/>
      <c r="C2817" s="137"/>
      <c r="D2817" s="159"/>
      <c r="E2817" s="160"/>
      <c r="F2817" s="137" t="s">
        <v>455</v>
      </c>
      <c r="G2817" s="137" t="s">
        <v>456</v>
      </c>
      <c r="H2817" s="138" t="s">
        <v>40</v>
      </c>
      <c r="I2817" s="138"/>
      <c r="J2817" s="138"/>
      <c r="K2817" s="146"/>
      <c r="L2817" s="146"/>
    </row>
    <row r="2818" spans="1:12" s="141" customFormat="1" ht="20.100000000000001" customHeight="1">
      <c r="A2818" s="213"/>
      <c r="B2818" s="137"/>
      <c r="C2818" s="137"/>
      <c r="D2818" s="159"/>
      <c r="E2818" s="160"/>
      <c r="F2818" s="137" t="s">
        <v>456</v>
      </c>
      <c r="G2818" s="137" t="s">
        <v>457</v>
      </c>
      <c r="H2818" s="138" t="s">
        <v>40</v>
      </c>
      <c r="I2818" s="138"/>
      <c r="J2818" s="138"/>
      <c r="K2818" s="146"/>
      <c r="L2818" s="146"/>
    </row>
    <row r="2819" spans="1:12" s="141" customFormat="1" ht="20.100000000000001" customHeight="1">
      <c r="A2819" s="213"/>
      <c r="B2819" s="137"/>
      <c r="C2819" s="137"/>
      <c r="D2819" s="159"/>
      <c r="E2819" s="160"/>
      <c r="F2819" s="137" t="s">
        <v>457</v>
      </c>
      <c r="G2819" s="137" t="s">
        <v>460</v>
      </c>
      <c r="H2819" s="138" t="s">
        <v>40</v>
      </c>
      <c r="I2819" s="138"/>
      <c r="J2819" s="138"/>
      <c r="K2819" s="146"/>
      <c r="L2819" s="146"/>
    </row>
    <row r="2820" spans="1:12" s="141" customFormat="1" ht="20.100000000000001" customHeight="1">
      <c r="A2820" s="213"/>
      <c r="B2820" s="137"/>
      <c r="C2820" s="137"/>
      <c r="D2820" s="159"/>
      <c r="E2820" s="160"/>
      <c r="F2820" s="137" t="s">
        <v>460</v>
      </c>
      <c r="G2820" s="137" t="s">
        <v>463</v>
      </c>
      <c r="H2820" s="138" t="s">
        <v>40</v>
      </c>
      <c r="I2820" s="138"/>
      <c r="J2820" s="138"/>
      <c r="K2820" s="146"/>
      <c r="L2820" s="146"/>
    </row>
    <row r="2821" spans="1:12" s="141" customFormat="1" ht="20.100000000000001" customHeight="1">
      <c r="A2821" s="213"/>
      <c r="B2821" s="137"/>
      <c r="C2821" s="137"/>
      <c r="D2821" s="159"/>
      <c r="E2821" s="160"/>
      <c r="F2821" s="137" t="s">
        <v>463</v>
      </c>
      <c r="G2821" s="137" t="s">
        <v>464</v>
      </c>
      <c r="H2821" s="138" t="s">
        <v>40</v>
      </c>
      <c r="I2821" s="138"/>
      <c r="J2821" s="138"/>
      <c r="K2821" s="146"/>
      <c r="L2821" s="146"/>
    </row>
    <row r="2822" spans="1:12" s="141" customFormat="1" ht="20.100000000000001" customHeight="1">
      <c r="A2822" s="213"/>
      <c r="B2822" s="137"/>
      <c r="C2822" s="137"/>
      <c r="D2822" s="159"/>
      <c r="E2822" s="160"/>
      <c r="F2822" s="137" t="s">
        <v>464</v>
      </c>
      <c r="G2822" s="137" t="s">
        <v>465</v>
      </c>
      <c r="H2822" s="138" t="s">
        <v>40</v>
      </c>
      <c r="I2822" s="138"/>
      <c r="J2822" s="138"/>
      <c r="K2822" s="146"/>
      <c r="L2822" s="146"/>
    </row>
    <row r="2823" spans="1:12" s="141" customFormat="1" ht="20.100000000000001" customHeight="1">
      <c r="A2823" s="213"/>
      <c r="B2823" s="137"/>
      <c r="C2823" s="137"/>
      <c r="D2823" s="159"/>
      <c r="E2823" s="160"/>
      <c r="F2823" s="137" t="s">
        <v>465</v>
      </c>
      <c r="G2823" s="137" t="s">
        <v>466</v>
      </c>
      <c r="H2823" s="138" t="s">
        <v>40</v>
      </c>
      <c r="I2823" s="138"/>
      <c r="J2823" s="138"/>
      <c r="K2823" s="146"/>
      <c r="L2823" s="146"/>
    </row>
    <row r="2824" spans="1:12" s="141" customFormat="1" ht="20.100000000000001" customHeight="1">
      <c r="A2824" s="213"/>
      <c r="B2824" s="137"/>
      <c r="C2824" s="137"/>
      <c r="D2824" s="159"/>
      <c r="E2824" s="160"/>
      <c r="F2824" s="137" t="s">
        <v>466</v>
      </c>
      <c r="G2824" s="137" t="s">
        <v>467</v>
      </c>
      <c r="H2824" s="138" t="s">
        <v>40</v>
      </c>
      <c r="I2824" s="138"/>
      <c r="J2824" s="138"/>
      <c r="K2824" s="146"/>
      <c r="L2824" s="146"/>
    </row>
    <row r="2825" spans="1:12" s="141" customFormat="1" ht="20.100000000000001" customHeight="1">
      <c r="A2825" s="213"/>
      <c r="B2825" s="137"/>
      <c r="C2825" s="137"/>
      <c r="D2825" s="159"/>
      <c r="E2825" s="160"/>
      <c r="F2825" s="137" t="s">
        <v>467</v>
      </c>
      <c r="G2825" s="137" t="s">
        <v>468</v>
      </c>
      <c r="H2825" s="138" t="s">
        <v>40</v>
      </c>
      <c r="I2825" s="138"/>
      <c r="J2825" s="138"/>
      <c r="K2825" s="146"/>
      <c r="L2825" s="146"/>
    </row>
    <row r="2826" spans="1:12" s="141" customFormat="1" ht="20.100000000000001" customHeight="1">
      <c r="A2826" s="213"/>
      <c r="B2826" s="137"/>
      <c r="C2826" s="137"/>
      <c r="D2826" s="159"/>
      <c r="E2826" s="160"/>
      <c r="F2826" s="137" t="s">
        <v>468</v>
      </c>
      <c r="G2826" s="137" t="s">
        <v>469</v>
      </c>
      <c r="H2826" s="138" t="s">
        <v>40</v>
      </c>
      <c r="I2826" s="138"/>
      <c r="J2826" s="138"/>
      <c r="K2826" s="146"/>
      <c r="L2826" s="146"/>
    </row>
    <row r="2827" spans="1:12" s="141" customFormat="1" ht="20.100000000000001" customHeight="1">
      <c r="A2827" s="213"/>
      <c r="B2827" s="137"/>
      <c r="C2827" s="137"/>
      <c r="D2827" s="159"/>
      <c r="E2827" s="160"/>
      <c r="F2827" s="137" t="s">
        <v>469</v>
      </c>
      <c r="G2827" s="137" t="s">
        <v>470</v>
      </c>
      <c r="H2827" s="138" t="s">
        <v>40</v>
      </c>
      <c r="I2827" s="138"/>
      <c r="J2827" s="138"/>
      <c r="K2827" s="146"/>
      <c r="L2827" s="146"/>
    </row>
    <row r="2828" spans="1:12" s="141" customFormat="1" ht="20.100000000000001" customHeight="1">
      <c r="A2828" s="213"/>
      <c r="B2828" s="137"/>
      <c r="C2828" s="137"/>
      <c r="D2828" s="159"/>
      <c r="E2828" s="160"/>
      <c r="F2828" s="137" t="s">
        <v>470</v>
      </c>
      <c r="G2828" s="137" t="s">
        <v>471</v>
      </c>
      <c r="H2828" s="138" t="s">
        <v>40</v>
      </c>
      <c r="I2828" s="138"/>
      <c r="J2828" s="138"/>
      <c r="K2828" s="146"/>
      <c r="L2828" s="146"/>
    </row>
    <row r="2829" spans="1:12" s="141" customFormat="1" ht="20.100000000000001" customHeight="1">
      <c r="A2829" s="213"/>
      <c r="B2829" s="137"/>
      <c r="C2829" s="137"/>
      <c r="D2829" s="159"/>
      <c r="E2829" s="160"/>
      <c r="F2829" s="137" t="s">
        <v>471</v>
      </c>
      <c r="G2829" s="137" t="s">
        <v>919</v>
      </c>
      <c r="H2829" s="138" t="s">
        <v>40</v>
      </c>
      <c r="I2829" s="138"/>
      <c r="J2829" s="138"/>
      <c r="K2829" s="146"/>
      <c r="L2829" s="146"/>
    </row>
    <row r="2830" spans="1:12" s="141" customFormat="1" ht="20.100000000000001" customHeight="1">
      <c r="A2830" s="213"/>
      <c r="B2830" s="137"/>
      <c r="C2830" s="137"/>
      <c r="D2830" s="159"/>
      <c r="E2830" s="160"/>
      <c r="F2830" s="137"/>
      <c r="G2830" s="137"/>
      <c r="H2830" s="138"/>
      <c r="I2830" s="138"/>
      <c r="J2830" s="138"/>
      <c r="K2830" s="146"/>
      <c r="L2830" s="146"/>
    </row>
    <row r="2831" spans="1:12" s="141" customFormat="1" ht="20.100000000000001" customHeight="1">
      <c r="A2831" s="213"/>
      <c r="B2831" s="137">
        <v>262</v>
      </c>
      <c r="C2831" s="137"/>
      <c r="D2831" s="159" t="s">
        <v>276</v>
      </c>
      <c r="E2831" s="160">
        <v>3.9870000000000001</v>
      </c>
      <c r="F2831" s="137" t="s">
        <v>433</v>
      </c>
      <c r="G2831" s="137" t="s">
        <v>447</v>
      </c>
      <c r="H2831" s="138" t="s">
        <v>40</v>
      </c>
      <c r="I2831" s="138"/>
      <c r="J2831" s="138"/>
      <c r="K2831" s="146"/>
      <c r="L2831" s="146"/>
    </row>
    <row r="2832" spans="1:12" s="141" customFormat="1" ht="20.100000000000001" customHeight="1">
      <c r="A2832" s="213"/>
      <c r="B2832" s="137"/>
      <c r="C2832" s="137"/>
      <c r="D2832" s="159"/>
      <c r="E2832" s="160"/>
      <c r="F2832" s="137" t="s">
        <v>447</v>
      </c>
      <c r="G2832" s="137" t="s">
        <v>451</v>
      </c>
      <c r="H2832" s="138" t="s">
        <v>435</v>
      </c>
      <c r="I2832" s="138"/>
      <c r="J2832" s="138"/>
      <c r="K2832" s="146"/>
      <c r="L2832" s="146"/>
    </row>
    <row r="2833" spans="1:12" s="141" customFormat="1" ht="20.100000000000001" customHeight="1">
      <c r="A2833" s="213"/>
      <c r="B2833" s="137"/>
      <c r="C2833" s="137"/>
      <c r="D2833" s="159"/>
      <c r="E2833" s="160"/>
      <c r="F2833" s="137" t="s">
        <v>451</v>
      </c>
      <c r="G2833" s="137" t="s">
        <v>454</v>
      </c>
      <c r="H2833" s="138" t="s">
        <v>40</v>
      </c>
      <c r="I2833" s="138"/>
      <c r="J2833" s="138"/>
      <c r="K2833" s="146"/>
      <c r="L2833" s="146"/>
    </row>
    <row r="2834" spans="1:12" s="141" customFormat="1" ht="20.100000000000001" customHeight="1">
      <c r="A2834" s="213"/>
      <c r="B2834" s="137"/>
      <c r="C2834" s="137"/>
      <c r="D2834" s="159"/>
      <c r="E2834" s="160"/>
      <c r="F2834" s="137" t="s">
        <v>454</v>
      </c>
      <c r="G2834" s="137" t="s">
        <v>455</v>
      </c>
      <c r="H2834" s="138" t="s">
        <v>435</v>
      </c>
      <c r="I2834" s="138"/>
      <c r="J2834" s="138"/>
      <c r="K2834" s="146"/>
      <c r="L2834" s="146"/>
    </row>
    <row r="2835" spans="1:12" s="141" customFormat="1" ht="20.100000000000001" customHeight="1">
      <c r="A2835" s="213"/>
      <c r="B2835" s="137"/>
      <c r="C2835" s="137"/>
      <c r="D2835" s="159"/>
      <c r="E2835" s="160"/>
      <c r="F2835" s="137" t="s">
        <v>455</v>
      </c>
      <c r="G2835" s="137" t="s">
        <v>456</v>
      </c>
      <c r="H2835" s="138" t="s">
        <v>40</v>
      </c>
      <c r="I2835" s="138"/>
      <c r="J2835" s="138"/>
      <c r="K2835" s="146"/>
      <c r="L2835" s="146"/>
    </row>
    <row r="2836" spans="1:12" s="141" customFormat="1" ht="20.100000000000001" customHeight="1">
      <c r="A2836" s="213"/>
      <c r="B2836" s="137"/>
      <c r="C2836" s="137"/>
      <c r="D2836" s="159"/>
      <c r="E2836" s="160"/>
      <c r="F2836" s="137" t="s">
        <v>456</v>
      </c>
      <c r="G2836" s="137" t="s">
        <v>457</v>
      </c>
      <c r="H2836" s="138" t="s">
        <v>435</v>
      </c>
      <c r="I2836" s="138"/>
      <c r="J2836" s="138"/>
      <c r="K2836" s="146"/>
      <c r="L2836" s="146"/>
    </row>
    <row r="2837" spans="1:12" s="141" customFormat="1" ht="20.100000000000001" customHeight="1">
      <c r="A2837" s="213"/>
      <c r="B2837" s="137"/>
      <c r="C2837" s="137"/>
      <c r="D2837" s="159"/>
      <c r="E2837" s="160"/>
      <c r="F2837" s="137" t="s">
        <v>457</v>
      </c>
      <c r="G2837" s="137" t="s">
        <v>460</v>
      </c>
      <c r="H2837" s="138" t="s">
        <v>435</v>
      </c>
      <c r="I2837" s="138"/>
      <c r="J2837" s="138"/>
      <c r="K2837" s="146"/>
      <c r="L2837" s="146"/>
    </row>
    <row r="2838" spans="1:12" s="141" customFormat="1" ht="20.100000000000001" customHeight="1">
      <c r="A2838" s="213"/>
      <c r="B2838" s="137"/>
      <c r="C2838" s="137"/>
      <c r="D2838" s="159"/>
      <c r="E2838" s="160"/>
      <c r="F2838" s="137" t="s">
        <v>460</v>
      </c>
      <c r="G2838" s="137" t="s">
        <v>463</v>
      </c>
      <c r="H2838" s="138" t="s">
        <v>435</v>
      </c>
      <c r="I2838" s="138"/>
      <c r="J2838" s="138"/>
      <c r="K2838" s="146"/>
      <c r="L2838" s="146"/>
    </row>
    <row r="2839" spans="1:12" s="141" customFormat="1" ht="20.100000000000001" customHeight="1">
      <c r="A2839" s="213"/>
      <c r="B2839" s="137"/>
      <c r="C2839" s="137"/>
      <c r="D2839" s="159"/>
      <c r="E2839" s="160"/>
      <c r="F2839" s="137" t="s">
        <v>463</v>
      </c>
      <c r="G2839" s="137" t="s">
        <v>464</v>
      </c>
      <c r="H2839" s="138" t="s">
        <v>435</v>
      </c>
      <c r="I2839" s="138"/>
      <c r="J2839" s="138"/>
      <c r="K2839" s="146"/>
      <c r="L2839" s="146"/>
    </row>
    <row r="2840" spans="1:12" s="141" customFormat="1" ht="20.100000000000001" customHeight="1">
      <c r="A2840" s="213"/>
      <c r="B2840" s="137"/>
      <c r="C2840" s="137"/>
      <c r="D2840" s="159"/>
      <c r="E2840" s="160"/>
      <c r="F2840" s="137" t="s">
        <v>464</v>
      </c>
      <c r="G2840" s="137" t="s">
        <v>465</v>
      </c>
      <c r="H2840" s="138" t="s">
        <v>435</v>
      </c>
      <c r="I2840" s="138"/>
      <c r="J2840" s="138"/>
      <c r="K2840" s="146"/>
      <c r="L2840" s="146"/>
    </row>
    <row r="2841" spans="1:12" s="141" customFormat="1" ht="20.100000000000001" customHeight="1">
      <c r="A2841" s="213"/>
      <c r="B2841" s="137"/>
      <c r="C2841" s="137"/>
      <c r="D2841" s="159"/>
      <c r="E2841" s="160"/>
      <c r="F2841" s="137" t="s">
        <v>465</v>
      </c>
      <c r="G2841" s="137" t="s">
        <v>466</v>
      </c>
      <c r="H2841" s="138" t="s">
        <v>40</v>
      </c>
      <c r="I2841" s="138"/>
      <c r="J2841" s="138"/>
      <c r="K2841" s="146"/>
      <c r="L2841" s="146"/>
    </row>
    <row r="2842" spans="1:12" s="141" customFormat="1" ht="20.100000000000001" customHeight="1">
      <c r="A2842" s="213"/>
      <c r="B2842" s="137"/>
      <c r="C2842" s="137"/>
      <c r="D2842" s="159"/>
      <c r="E2842" s="160"/>
      <c r="F2842" s="137" t="s">
        <v>466</v>
      </c>
      <c r="G2842" s="137" t="s">
        <v>467</v>
      </c>
      <c r="H2842" s="138" t="s">
        <v>435</v>
      </c>
      <c r="I2842" s="138"/>
      <c r="J2842" s="138"/>
      <c r="K2842" s="146"/>
      <c r="L2842" s="146"/>
    </row>
    <row r="2843" spans="1:12" s="141" customFormat="1" ht="20.100000000000001" customHeight="1">
      <c r="A2843" s="213"/>
      <c r="B2843" s="137"/>
      <c r="C2843" s="137"/>
      <c r="D2843" s="159"/>
      <c r="E2843" s="160"/>
      <c r="F2843" s="137" t="s">
        <v>467</v>
      </c>
      <c r="G2843" s="137" t="s">
        <v>468</v>
      </c>
      <c r="H2843" s="138" t="s">
        <v>435</v>
      </c>
      <c r="I2843" s="138"/>
      <c r="J2843" s="138"/>
      <c r="K2843" s="146"/>
      <c r="L2843" s="146"/>
    </row>
    <row r="2844" spans="1:12" s="141" customFormat="1" ht="20.100000000000001" customHeight="1">
      <c r="A2844" s="213"/>
      <c r="B2844" s="137"/>
      <c r="C2844" s="137"/>
      <c r="D2844" s="159"/>
      <c r="E2844" s="160"/>
      <c r="F2844" s="137" t="s">
        <v>468</v>
      </c>
      <c r="G2844" s="137" t="s">
        <v>469</v>
      </c>
      <c r="H2844" s="138" t="s">
        <v>435</v>
      </c>
      <c r="I2844" s="138"/>
      <c r="J2844" s="138"/>
      <c r="K2844" s="146"/>
      <c r="L2844" s="146"/>
    </row>
    <row r="2845" spans="1:12" s="141" customFormat="1" ht="20.100000000000001" customHeight="1">
      <c r="A2845" s="213"/>
      <c r="B2845" s="137"/>
      <c r="C2845" s="137"/>
      <c r="D2845" s="159"/>
      <c r="E2845" s="160"/>
      <c r="F2845" s="137" t="s">
        <v>469</v>
      </c>
      <c r="G2845" s="137" t="s">
        <v>470</v>
      </c>
      <c r="H2845" s="138" t="s">
        <v>40</v>
      </c>
      <c r="I2845" s="138"/>
      <c r="J2845" s="138"/>
      <c r="K2845" s="146"/>
      <c r="L2845" s="146"/>
    </row>
    <row r="2846" spans="1:12" s="141" customFormat="1" ht="20.100000000000001" customHeight="1">
      <c r="A2846" s="213"/>
      <c r="B2846" s="137"/>
      <c r="C2846" s="137"/>
      <c r="D2846" s="159"/>
      <c r="E2846" s="160"/>
      <c r="F2846" s="137" t="s">
        <v>470</v>
      </c>
      <c r="G2846" s="137" t="s">
        <v>471</v>
      </c>
      <c r="H2846" s="138" t="s">
        <v>40</v>
      </c>
      <c r="I2846" s="138"/>
      <c r="J2846" s="138"/>
      <c r="K2846" s="146"/>
      <c r="L2846" s="146"/>
    </row>
    <row r="2847" spans="1:12" s="141" customFormat="1" ht="20.100000000000001" customHeight="1">
      <c r="A2847" s="213"/>
      <c r="B2847" s="137"/>
      <c r="C2847" s="137"/>
      <c r="D2847" s="159"/>
      <c r="E2847" s="160"/>
      <c r="F2847" s="137" t="s">
        <v>471</v>
      </c>
      <c r="G2847" s="137" t="s">
        <v>473</v>
      </c>
      <c r="H2847" s="138" t="s">
        <v>40</v>
      </c>
      <c r="I2847" s="138"/>
      <c r="J2847" s="138"/>
      <c r="K2847" s="146"/>
      <c r="L2847" s="146"/>
    </row>
    <row r="2848" spans="1:12" s="141" customFormat="1" ht="20.100000000000001" customHeight="1">
      <c r="A2848" s="213"/>
      <c r="B2848" s="137"/>
      <c r="C2848" s="137"/>
      <c r="D2848" s="159"/>
      <c r="E2848" s="160"/>
      <c r="F2848" s="137" t="s">
        <v>473</v>
      </c>
      <c r="G2848" s="137" t="s">
        <v>474</v>
      </c>
      <c r="H2848" s="138" t="s">
        <v>40</v>
      </c>
      <c r="I2848" s="138"/>
      <c r="J2848" s="138"/>
      <c r="K2848" s="146"/>
      <c r="L2848" s="146"/>
    </row>
    <row r="2849" spans="1:12" s="141" customFormat="1" ht="20.100000000000001" customHeight="1">
      <c r="A2849" s="213"/>
      <c r="B2849" s="137"/>
      <c r="C2849" s="137"/>
      <c r="D2849" s="159"/>
      <c r="E2849" s="160"/>
      <c r="F2849" s="137" t="s">
        <v>474</v>
      </c>
      <c r="G2849" s="137" t="s">
        <v>475</v>
      </c>
      <c r="H2849" s="138" t="s">
        <v>435</v>
      </c>
      <c r="I2849" s="138"/>
      <c r="J2849" s="138"/>
      <c r="K2849" s="146"/>
      <c r="L2849" s="146"/>
    </row>
    <row r="2850" spans="1:12" s="141" customFormat="1" ht="20.100000000000001" customHeight="1">
      <c r="A2850" s="213"/>
      <c r="B2850" s="137"/>
      <c r="C2850" s="137"/>
      <c r="D2850" s="159"/>
      <c r="E2850" s="160"/>
      <c r="F2850" s="137" t="s">
        <v>475</v>
      </c>
      <c r="G2850" s="137" t="s">
        <v>920</v>
      </c>
      <c r="H2850" s="138" t="s">
        <v>435</v>
      </c>
      <c r="I2850" s="138"/>
      <c r="J2850" s="138"/>
      <c r="K2850" s="146"/>
      <c r="L2850" s="146"/>
    </row>
    <row r="2851" spans="1:12" s="141" customFormat="1" ht="20.100000000000001" customHeight="1">
      <c r="A2851" s="213"/>
      <c r="B2851" s="137"/>
      <c r="C2851" s="137"/>
      <c r="D2851" s="159"/>
      <c r="E2851" s="160"/>
      <c r="F2851" s="137"/>
      <c r="G2851" s="137"/>
      <c r="H2851" s="138"/>
      <c r="I2851" s="138"/>
      <c r="J2851" s="138"/>
      <c r="K2851" s="146"/>
      <c r="L2851" s="146"/>
    </row>
    <row r="2852" spans="1:12" s="141" customFormat="1" ht="20.100000000000001" customHeight="1">
      <c r="A2852" s="213"/>
      <c r="B2852" s="137">
        <v>263</v>
      </c>
      <c r="C2852" s="137"/>
      <c r="D2852" s="159" t="s">
        <v>277</v>
      </c>
      <c r="E2852" s="160">
        <v>4.4370000000000003</v>
      </c>
      <c r="F2852" s="137" t="s">
        <v>433</v>
      </c>
      <c r="G2852" s="137" t="s">
        <v>447</v>
      </c>
      <c r="H2852" s="138" t="s">
        <v>435</v>
      </c>
      <c r="I2852" s="138"/>
      <c r="J2852" s="138"/>
      <c r="K2852" s="146"/>
      <c r="L2852" s="146"/>
    </row>
    <row r="2853" spans="1:12" s="141" customFormat="1" ht="20.100000000000001" customHeight="1">
      <c r="A2853" s="213"/>
      <c r="B2853" s="137"/>
      <c r="C2853" s="137"/>
      <c r="D2853" s="159"/>
      <c r="E2853" s="160"/>
      <c r="F2853" s="137" t="s">
        <v>447</v>
      </c>
      <c r="G2853" s="137" t="s">
        <v>451</v>
      </c>
      <c r="H2853" s="138" t="s">
        <v>435</v>
      </c>
      <c r="I2853" s="138"/>
      <c r="J2853" s="138"/>
      <c r="K2853" s="146"/>
      <c r="L2853" s="146"/>
    </row>
    <row r="2854" spans="1:12" s="141" customFormat="1" ht="20.100000000000001" customHeight="1">
      <c r="A2854" s="213"/>
      <c r="B2854" s="137"/>
      <c r="C2854" s="137"/>
      <c r="D2854" s="159"/>
      <c r="E2854" s="160"/>
      <c r="F2854" s="137" t="s">
        <v>451</v>
      </c>
      <c r="G2854" s="137" t="s">
        <v>454</v>
      </c>
      <c r="H2854" s="138" t="s">
        <v>435</v>
      </c>
      <c r="I2854" s="138"/>
      <c r="J2854" s="138"/>
      <c r="K2854" s="146"/>
      <c r="L2854" s="146"/>
    </row>
    <row r="2855" spans="1:12" s="141" customFormat="1" ht="20.100000000000001" customHeight="1">
      <c r="A2855" s="213"/>
      <c r="B2855" s="137"/>
      <c r="C2855" s="137"/>
      <c r="D2855" s="159"/>
      <c r="E2855" s="160"/>
      <c r="F2855" s="137" t="s">
        <v>454</v>
      </c>
      <c r="G2855" s="137" t="s">
        <v>455</v>
      </c>
      <c r="H2855" s="138" t="s">
        <v>435</v>
      </c>
      <c r="I2855" s="138"/>
      <c r="J2855" s="138"/>
      <c r="K2855" s="146"/>
      <c r="L2855" s="146"/>
    </row>
    <row r="2856" spans="1:12" s="141" customFormat="1" ht="20.100000000000001" customHeight="1">
      <c r="A2856" s="213"/>
      <c r="B2856" s="137"/>
      <c r="C2856" s="137"/>
      <c r="D2856" s="159"/>
      <c r="E2856" s="160"/>
      <c r="F2856" s="137" t="s">
        <v>455</v>
      </c>
      <c r="G2856" s="137" t="s">
        <v>456</v>
      </c>
      <c r="H2856" s="138" t="s">
        <v>435</v>
      </c>
      <c r="I2856" s="138"/>
      <c r="J2856" s="138"/>
      <c r="K2856" s="146"/>
      <c r="L2856" s="146"/>
    </row>
    <row r="2857" spans="1:12" s="141" customFormat="1" ht="20.100000000000001" customHeight="1">
      <c r="A2857" s="213"/>
      <c r="B2857" s="137"/>
      <c r="C2857" s="137"/>
      <c r="D2857" s="159"/>
      <c r="E2857" s="160"/>
      <c r="F2857" s="137" t="s">
        <v>456</v>
      </c>
      <c r="G2857" s="137" t="s">
        <v>457</v>
      </c>
      <c r="H2857" s="138" t="s">
        <v>435</v>
      </c>
      <c r="I2857" s="138"/>
      <c r="J2857" s="138"/>
      <c r="K2857" s="146"/>
      <c r="L2857" s="146"/>
    </row>
    <row r="2858" spans="1:12" s="141" customFormat="1" ht="20.100000000000001" customHeight="1">
      <c r="A2858" s="213"/>
      <c r="B2858" s="137"/>
      <c r="C2858" s="137"/>
      <c r="D2858" s="159"/>
      <c r="E2858" s="160"/>
      <c r="F2858" s="137" t="s">
        <v>457</v>
      </c>
      <c r="G2858" s="137" t="s">
        <v>460</v>
      </c>
      <c r="H2858" s="138" t="s">
        <v>435</v>
      </c>
      <c r="I2858" s="138"/>
      <c r="J2858" s="138"/>
      <c r="K2858" s="146"/>
      <c r="L2858" s="146"/>
    </row>
    <row r="2859" spans="1:12" s="141" customFormat="1" ht="20.100000000000001" customHeight="1">
      <c r="A2859" s="213"/>
      <c r="B2859" s="137"/>
      <c r="C2859" s="137"/>
      <c r="D2859" s="159"/>
      <c r="E2859" s="160"/>
      <c r="F2859" s="137" t="s">
        <v>460</v>
      </c>
      <c r="G2859" s="137" t="s">
        <v>463</v>
      </c>
      <c r="H2859" s="138" t="s">
        <v>435</v>
      </c>
      <c r="I2859" s="138"/>
      <c r="J2859" s="138"/>
      <c r="K2859" s="146"/>
      <c r="L2859" s="146"/>
    </row>
    <row r="2860" spans="1:12" s="141" customFormat="1" ht="20.100000000000001" customHeight="1">
      <c r="A2860" s="213"/>
      <c r="B2860" s="137"/>
      <c r="C2860" s="137"/>
      <c r="D2860" s="159"/>
      <c r="E2860" s="160"/>
      <c r="F2860" s="137" t="s">
        <v>463</v>
      </c>
      <c r="G2860" s="137" t="s">
        <v>464</v>
      </c>
      <c r="H2860" s="138" t="s">
        <v>435</v>
      </c>
      <c r="I2860" s="138"/>
      <c r="J2860" s="138"/>
      <c r="K2860" s="146"/>
      <c r="L2860" s="146"/>
    </row>
    <row r="2861" spans="1:12" s="141" customFormat="1" ht="20.100000000000001" customHeight="1">
      <c r="A2861" s="213"/>
      <c r="B2861" s="137"/>
      <c r="C2861" s="137"/>
      <c r="D2861" s="159"/>
      <c r="E2861" s="160"/>
      <c r="F2861" s="137" t="s">
        <v>464</v>
      </c>
      <c r="G2861" s="137" t="s">
        <v>465</v>
      </c>
      <c r="H2861" s="138" t="s">
        <v>435</v>
      </c>
      <c r="I2861" s="138"/>
      <c r="J2861" s="138"/>
      <c r="K2861" s="146"/>
      <c r="L2861" s="146"/>
    </row>
    <row r="2862" spans="1:12" s="141" customFormat="1" ht="20.100000000000001" customHeight="1">
      <c r="A2862" s="213"/>
      <c r="B2862" s="137"/>
      <c r="C2862" s="137"/>
      <c r="D2862" s="159"/>
      <c r="E2862" s="160"/>
      <c r="F2862" s="137" t="s">
        <v>465</v>
      </c>
      <c r="G2862" s="137" t="s">
        <v>466</v>
      </c>
      <c r="H2862" s="138" t="s">
        <v>435</v>
      </c>
      <c r="I2862" s="138"/>
      <c r="J2862" s="138"/>
      <c r="K2862" s="146"/>
      <c r="L2862" s="146"/>
    </row>
    <row r="2863" spans="1:12" s="141" customFormat="1" ht="20.100000000000001" customHeight="1">
      <c r="A2863" s="213"/>
      <c r="B2863" s="137"/>
      <c r="C2863" s="137"/>
      <c r="D2863" s="159"/>
      <c r="E2863" s="160"/>
      <c r="F2863" s="137" t="s">
        <v>466</v>
      </c>
      <c r="G2863" s="137" t="s">
        <v>467</v>
      </c>
      <c r="H2863" s="138" t="s">
        <v>435</v>
      </c>
      <c r="I2863" s="138"/>
      <c r="J2863" s="138"/>
      <c r="K2863" s="146"/>
      <c r="L2863" s="146"/>
    </row>
    <row r="2864" spans="1:12" s="141" customFormat="1" ht="20.100000000000001" customHeight="1">
      <c r="A2864" s="213"/>
      <c r="B2864" s="137"/>
      <c r="C2864" s="137"/>
      <c r="D2864" s="159"/>
      <c r="E2864" s="160"/>
      <c r="F2864" s="137" t="s">
        <v>467</v>
      </c>
      <c r="G2864" s="137" t="s">
        <v>468</v>
      </c>
      <c r="H2864" s="138" t="s">
        <v>435</v>
      </c>
      <c r="I2864" s="138"/>
      <c r="J2864" s="138"/>
      <c r="K2864" s="146"/>
      <c r="L2864" s="146"/>
    </row>
    <row r="2865" spans="1:12" s="141" customFormat="1" ht="20.100000000000001" customHeight="1">
      <c r="A2865" s="213"/>
      <c r="B2865" s="137"/>
      <c r="C2865" s="137"/>
      <c r="D2865" s="159"/>
      <c r="E2865" s="160"/>
      <c r="F2865" s="137" t="s">
        <v>468</v>
      </c>
      <c r="G2865" s="137" t="s">
        <v>469</v>
      </c>
      <c r="H2865" s="138" t="s">
        <v>435</v>
      </c>
      <c r="I2865" s="138"/>
      <c r="J2865" s="138"/>
      <c r="K2865" s="146"/>
      <c r="L2865" s="146"/>
    </row>
    <row r="2866" spans="1:12" s="141" customFormat="1" ht="20.100000000000001" customHeight="1">
      <c r="A2866" s="213"/>
      <c r="B2866" s="137"/>
      <c r="C2866" s="137"/>
      <c r="D2866" s="159"/>
      <c r="E2866" s="160"/>
      <c r="F2866" s="137" t="s">
        <v>469</v>
      </c>
      <c r="G2866" s="137" t="s">
        <v>470</v>
      </c>
      <c r="H2866" s="138" t="s">
        <v>435</v>
      </c>
      <c r="I2866" s="138"/>
      <c r="J2866" s="138"/>
      <c r="K2866" s="146"/>
      <c r="L2866" s="146"/>
    </row>
    <row r="2867" spans="1:12" s="141" customFormat="1" ht="20.100000000000001" customHeight="1">
      <c r="A2867" s="213"/>
      <c r="B2867" s="137"/>
      <c r="C2867" s="137"/>
      <c r="D2867" s="159"/>
      <c r="E2867" s="160"/>
      <c r="F2867" s="137" t="s">
        <v>470</v>
      </c>
      <c r="G2867" s="137" t="s">
        <v>471</v>
      </c>
      <c r="H2867" s="138" t="s">
        <v>435</v>
      </c>
      <c r="I2867" s="138"/>
      <c r="J2867" s="138"/>
      <c r="K2867" s="146"/>
      <c r="L2867" s="146"/>
    </row>
    <row r="2868" spans="1:12" s="141" customFormat="1" ht="20.100000000000001" customHeight="1">
      <c r="A2868" s="213"/>
      <c r="B2868" s="137"/>
      <c r="C2868" s="137"/>
      <c r="D2868" s="159"/>
      <c r="E2868" s="160"/>
      <c r="F2868" s="137" t="s">
        <v>471</v>
      </c>
      <c r="G2868" s="137" t="s">
        <v>473</v>
      </c>
      <c r="H2868" s="138" t="s">
        <v>435</v>
      </c>
      <c r="I2868" s="138"/>
      <c r="J2868" s="138"/>
      <c r="K2868" s="146"/>
      <c r="L2868" s="146"/>
    </row>
    <row r="2869" spans="1:12" s="141" customFormat="1" ht="20.100000000000001" customHeight="1">
      <c r="A2869" s="213"/>
      <c r="B2869" s="137"/>
      <c r="C2869" s="137"/>
      <c r="D2869" s="159"/>
      <c r="E2869" s="160"/>
      <c r="F2869" s="137" t="s">
        <v>473</v>
      </c>
      <c r="G2869" s="137" t="s">
        <v>474</v>
      </c>
      <c r="H2869" s="138" t="s">
        <v>435</v>
      </c>
      <c r="I2869" s="138"/>
      <c r="J2869" s="138"/>
      <c r="K2869" s="146"/>
      <c r="L2869" s="146"/>
    </row>
    <row r="2870" spans="1:12" s="141" customFormat="1" ht="20.100000000000001" customHeight="1">
      <c r="A2870" s="213"/>
      <c r="B2870" s="137"/>
      <c r="C2870" s="137"/>
      <c r="D2870" s="159"/>
      <c r="E2870" s="160"/>
      <c r="F2870" s="137" t="s">
        <v>474</v>
      </c>
      <c r="G2870" s="137" t="s">
        <v>475</v>
      </c>
      <c r="H2870" s="138" t="s">
        <v>435</v>
      </c>
      <c r="I2870" s="138"/>
      <c r="J2870" s="138"/>
      <c r="K2870" s="146"/>
      <c r="L2870" s="146"/>
    </row>
    <row r="2871" spans="1:12" s="141" customFormat="1" ht="20.100000000000001" customHeight="1">
      <c r="A2871" s="213"/>
      <c r="B2871" s="137"/>
      <c r="C2871" s="137"/>
      <c r="D2871" s="159"/>
      <c r="E2871" s="160"/>
      <c r="F2871" s="137" t="s">
        <v>475</v>
      </c>
      <c r="G2871" s="137" t="s">
        <v>476</v>
      </c>
      <c r="H2871" s="138" t="s">
        <v>435</v>
      </c>
      <c r="I2871" s="138"/>
      <c r="J2871" s="138"/>
      <c r="K2871" s="146"/>
      <c r="L2871" s="146"/>
    </row>
    <row r="2872" spans="1:12" s="141" customFormat="1" ht="20.100000000000001" customHeight="1">
      <c r="A2872" s="213"/>
      <c r="B2872" s="137"/>
      <c r="C2872" s="137"/>
      <c r="D2872" s="159"/>
      <c r="E2872" s="160"/>
      <c r="F2872" s="137" t="s">
        <v>476</v>
      </c>
      <c r="G2872" s="137" t="s">
        <v>477</v>
      </c>
      <c r="H2872" s="138" t="s">
        <v>435</v>
      </c>
      <c r="I2872" s="138"/>
      <c r="J2872" s="138"/>
      <c r="K2872" s="146"/>
      <c r="L2872" s="146"/>
    </row>
    <row r="2873" spans="1:12" s="141" customFormat="1" ht="20.100000000000001" customHeight="1">
      <c r="A2873" s="213"/>
      <c r="B2873" s="137"/>
      <c r="C2873" s="137"/>
      <c r="D2873" s="159"/>
      <c r="E2873" s="160"/>
      <c r="F2873" s="137" t="s">
        <v>477</v>
      </c>
      <c r="G2873" s="137" t="s">
        <v>543</v>
      </c>
      <c r="H2873" s="138" t="s">
        <v>435</v>
      </c>
      <c r="I2873" s="138"/>
      <c r="J2873" s="138"/>
      <c r="K2873" s="146"/>
      <c r="L2873" s="146"/>
    </row>
    <row r="2874" spans="1:12" s="141" customFormat="1" ht="20.100000000000001" customHeight="1">
      <c r="A2874" s="213"/>
      <c r="B2874" s="137"/>
      <c r="C2874" s="137"/>
      <c r="D2874" s="159"/>
      <c r="E2874" s="160"/>
      <c r="F2874" s="137" t="s">
        <v>543</v>
      </c>
      <c r="G2874" s="137" t="s">
        <v>921</v>
      </c>
      <c r="H2874" s="138" t="s">
        <v>435</v>
      </c>
      <c r="I2874" s="138"/>
      <c r="J2874" s="138"/>
      <c r="K2874" s="146"/>
      <c r="L2874" s="146"/>
    </row>
    <row r="2875" spans="1:12" s="141" customFormat="1" ht="20.100000000000001" customHeight="1">
      <c r="A2875" s="213"/>
      <c r="B2875" s="137"/>
      <c r="C2875" s="137"/>
      <c r="D2875" s="159"/>
      <c r="E2875" s="160"/>
      <c r="F2875" s="137"/>
      <c r="G2875" s="137"/>
      <c r="H2875" s="138"/>
      <c r="I2875" s="138"/>
      <c r="J2875" s="138"/>
      <c r="K2875" s="146"/>
      <c r="L2875" s="146"/>
    </row>
    <row r="2876" spans="1:12" s="141" customFormat="1" ht="20.100000000000001" customHeight="1">
      <c r="A2876" s="213"/>
      <c r="B2876" s="137">
        <v>264</v>
      </c>
      <c r="C2876" s="137"/>
      <c r="D2876" s="159" t="s">
        <v>278</v>
      </c>
      <c r="E2876" s="160">
        <v>4.2729999999999997</v>
      </c>
      <c r="F2876" s="137" t="s">
        <v>433</v>
      </c>
      <c r="G2876" s="137" t="s">
        <v>447</v>
      </c>
      <c r="H2876" s="138" t="s">
        <v>435</v>
      </c>
      <c r="I2876" s="138"/>
      <c r="J2876" s="138"/>
      <c r="K2876" s="146"/>
      <c r="L2876" s="146"/>
    </row>
    <row r="2877" spans="1:12" s="141" customFormat="1" ht="20.100000000000001" customHeight="1">
      <c r="A2877" s="213"/>
      <c r="B2877" s="137"/>
      <c r="C2877" s="137"/>
      <c r="D2877" s="159"/>
      <c r="E2877" s="160"/>
      <c r="F2877" s="137" t="s">
        <v>447</v>
      </c>
      <c r="G2877" s="137" t="s">
        <v>451</v>
      </c>
      <c r="H2877" s="138" t="s">
        <v>435</v>
      </c>
      <c r="I2877" s="138"/>
      <c r="J2877" s="138"/>
      <c r="K2877" s="146"/>
      <c r="L2877" s="146"/>
    </row>
    <row r="2878" spans="1:12" s="141" customFormat="1" ht="20.100000000000001" customHeight="1">
      <c r="A2878" s="213"/>
      <c r="B2878" s="137"/>
      <c r="C2878" s="137"/>
      <c r="D2878" s="159"/>
      <c r="E2878" s="160"/>
      <c r="F2878" s="137" t="s">
        <v>451</v>
      </c>
      <c r="G2878" s="137" t="s">
        <v>454</v>
      </c>
      <c r="H2878" s="138" t="s">
        <v>435</v>
      </c>
      <c r="I2878" s="138"/>
      <c r="J2878" s="138"/>
      <c r="K2878" s="146"/>
      <c r="L2878" s="146"/>
    </row>
    <row r="2879" spans="1:12" s="141" customFormat="1" ht="20.100000000000001" customHeight="1">
      <c r="A2879" s="213"/>
      <c r="B2879" s="137"/>
      <c r="C2879" s="137"/>
      <c r="D2879" s="159"/>
      <c r="E2879" s="160"/>
      <c r="F2879" s="137" t="s">
        <v>454</v>
      </c>
      <c r="G2879" s="137" t="s">
        <v>455</v>
      </c>
      <c r="H2879" s="138" t="s">
        <v>435</v>
      </c>
      <c r="I2879" s="138"/>
      <c r="J2879" s="138"/>
      <c r="K2879" s="146"/>
      <c r="L2879" s="146"/>
    </row>
    <row r="2880" spans="1:12" s="141" customFormat="1" ht="20.100000000000001" customHeight="1">
      <c r="A2880" s="213"/>
      <c r="B2880" s="137"/>
      <c r="C2880" s="137"/>
      <c r="D2880" s="159"/>
      <c r="E2880" s="160"/>
      <c r="F2880" s="137" t="s">
        <v>455</v>
      </c>
      <c r="G2880" s="137" t="s">
        <v>456</v>
      </c>
      <c r="H2880" s="138" t="s">
        <v>435</v>
      </c>
      <c r="I2880" s="138"/>
      <c r="J2880" s="138"/>
      <c r="K2880" s="146"/>
      <c r="L2880" s="146"/>
    </row>
    <row r="2881" spans="1:12" s="141" customFormat="1" ht="20.100000000000001" customHeight="1">
      <c r="A2881" s="213"/>
      <c r="B2881" s="137"/>
      <c r="C2881" s="137"/>
      <c r="D2881" s="159"/>
      <c r="E2881" s="160"/>
      <c r="F2881" s="137" t="s">
        <v>456</v>
      </c>
      <c r="G2881" s="137" t="s">
        <v>457</v>
      </c>
      <c r="H2881" s="138" t="s">
        <v>435</v>
      </c>
      <c r="I2881" s="138"/>
      <c r="J2881" s="138"/>
      <c r="K2881" s="146"/>
      <c r="L2881" s="146"/>
    </row>
    <row r="2882" spans="1:12" s="141" customFormat="1" ht="20.100000000000001" customHeight="1">
      <c r="A2882" s="213"/>
      <c r="B2882" s="137"/>
      <c r="C2882" s="137"/>
      <c r="D2882" s="159"/>
      <c r="E2882" s="160"/>
      <c r="F2882" s="137" t="s">
        <v>457</v>
      </c>
      <c r="G2882" s="137" t="s">
        <v>460</v>
      </c>
      <c r="H2882" s="138" t="s">
        <v>435</v>
      </c>
      <c r="I2882" s="138"/>
      <c r="J2882" s="138"/>
      <c r="K2882" s="146"/>
      <c r="L2882" s="146"/>
    </row>
    <row r="2883" spans="1:12" s="141" customFormat="1" ht="20.100000000000001" customHeight="1">
      <c r="A2883" s="213"/>
      <c r="B2883" s="137"/>
      <c r="C2883" s="137"/>
      <c r="D2883" s="159"/>
      <c r="E2883" s="160"/>
      <c r="F2883" s="137" t="s">
        <v>460</v>
      </c>
      <c r="G2883" s="137" t="s">
        <v>463</v>
      </c>
      <c r="H2883" s="138" t="s">
        <v>435</v>
      </c>
      <c r="I2883" s="138"/>
      <c r="J2883" s="138"/>
      <c r="K2883" s="146"/>
      <c r="L2883" s="146"/>
    </row>
    <row r="2884" spans="1:12" s="141" customFormat="1" ht="20.100000000000001" customHeight="1">
      <c r="A2884" s="213"/>
      <c r="B2884" s="137"/>
      <c r="C2884" s="137"/>
      <c r="D2884" s="159"/>
      <c r="E2884" s="160"/>
      <c r="F2884" s="137" t="s">
        <v>463</v>
      </c>
      <c r="G2884" s="137" t="s">
        <v>464</v>
      </c>
      <c r="H2884" s="138" t="s">
        <v>435</v>
      </c>
      <c r="I2884" s="138"/>
      <c r="J2884" s="138"/>
      <c r="K2884" s="146"/>
      <c r="L2884" s="146"/>
    </row>
    <row r="2885" spans="1:12" s="141" customFormat="1" ht="20.100000000000001" customHeight="1">
      <c r="A2885" s="213"/>
      <c r="B2885" s="137"/>
      <c r="C2885" s="137"/>
      <c r="D2885" s="159"/>
      <c r="E2885" s="160"/>
      <c r="F2885" s="137" t="s">
        <v>464</v>
      </c>
      <c r="G2885" s="137" t="s">
        <v>465</v>
      </c>
      <c r="H2885" s="138" t="s">
        <v>435</v>
      </c>
      <c r="I2885" s="138"/>
      <c r="J2885" s="138"/>
      <c r="K2885" s="146"/>
      <c r="L2885" s="146"/>
    </row>
    <row r="2886" spans="1:12" s="141" customFormat="1" ht="20.100000000000001" customHeight="1">
      <c r="A2886" s="213"/>
      <c r="B2886" s="137"/>
      <c r="C2886" s="137"/>
      <c r="D2886" s="159"/>
      <c r="E2886" s="160"/>
      <c r="F2886" s="137" t="s">
        <v>465</v>
      </c>
      <c r="G2886" s="137" t="s">
        <v>466</v>
      </c>
      <c r="H2886" s="138" t="s">
        <v>435</v>
      </c>
      <c r="I2886" s="138"/>
      <c r="J2886" s="138"/>
      <c r="K2886" s="146"/>
      <c r="L2886" s="146"/>
    </row>
    <row r="2887" spans="1:12" s="141" customFormat="1" ht="20.100000000000001" customHeight="1">
      <c r="A2887" s="213"/>
      <c r="B2887" s="137"/>
      <c r="C2887" s="137"/>
      <c r="D2887" s="159"/>
      <c r="E2887" s="160"/>
      <c r="F2887" s="137" t="s">
        <v>466</v>
      </c>
      <c r="G2887" s="137" t="s">
        <v>467</v>
      </c>
      <c r="H2887" s="138" t="s">
        <v>435</v>
      </c>
      <c r="I2887" s="138"/>
      <c r="J2887" s="138"/>
      <c r="K2887" s="146"/>
      <c r="L2887" s="146"/>
    </row>
    <row r="2888" spans="1:12" s="141" customFormat="1" ht="20.100000000000001" customHeight="1">
      <c r="A2888" s="213"/>
      <c r="B2888" s="137"/>
      <c r="C2888" s="137"/>
      <c r="D2888" s="159"/>
      <c r="E2888" s="160"/>
      <c r="F2888" s="137" t="s">
        <v>467</v>
      </c>
      <c r="G2888" s="137" t="s">
        <v>468</v>
      </c>
      <c r="H2888" s="138" t="s">
        <v>435</v>
      </c>
      <c r="I2888" s="138"/>
      <c r="J2888" s="138"/>
      <c r="K2888" s="146"/>
      <c r="L2888" s="146"/>
    </row>
    <row r="2889" spans="1:12" s="141" customFormat="1" ht="20.100000000000001" customHeight="1">
      <c r="A2889" s="213"/>
      <c r="B2889" s="137"/>
      <c r="C2889" s="137"/>
      <c r="D2889" s="159"/>
      <c r="E2889" s="160"/>
      <c r="F2889" s="137" t="s">
        <v>468</v>
      </c>
      <c r="G2889" s="137" t="s">
        <v>469</v>
      </c>
      <c r="H2889" s="138" t="s">
        <v>435</v>
      </c>
      <c r="I2889" s="138"/>
      <c r="J2889" s="138"/>
      <c r="K2889" s="146"/>
      <c r="L2889" s="146"/>
    </row>
    <row r="2890" spans="1:12" s="141" customFormat="1" ht="20.100000000000001" customHeight="1">
      <c r="A2890" s="213"/>
      <c r="B2890" s="137"/>
      <c r="C2890" s="137"/>
      <c r="D2890" s="159"/>
      <c r="E2890" s="160"/>
      <c r="F2890" s="137" t="s">
        <v>469</v>
      </c>
      <c r="G2890" s="137" t="s">
        <v>470</v>
      </c>
      <c r="H2890" s="138" t="s">
        <v>435</v>
      </c>
      <c r="I2890" s="138"/>
      <c r="J2890" s="138"/>
      <c r="K2890" s="146"/>
      <c r="L2890" s="146"/>
    </row>
    <row r="2891" spans="1:12" s="141" customFormat="1" ht="20.100000000000001" customHeight="1">
      <c r="A2891" s="213"/>
      <c r="B2891" s="137"/>
      <c r="C2891" s="137"/>
      <c r="D2891" s="159"/>
      <c r="E2891" s="160"/>
      <c r="F2891" s="137" t="s">
        <v>470</v>
      </c>
      <c r="G2891" s="137" t="s">
        <v>471</v>
      </c>
      <c r="H2891" s="138" t="s">
        <v>435</v>
      </c>
      <c r="I2891" s="138"/>
      <c r="J2891" s="138"/>
      <c r="K2891" s="146"/>
      <c r="L2891" s="146"/>
    </row>
    <row r="2892" spans="1:12" s="141" customFormat="1" ht="20.100000000000001" customHeight="1">
      <c r="A2892" s="213"/>
      <c r="B2892" s="137"/>
      <c r="C2892" s="137"/>
      <c r="D2892" s="159"/>
      <c r="E2892" s="160"/>
      <c r="F2892" s="137" t="s">
        <v>471</v>
      </c>
      <c r="G2892" s="137" t="s">
        <v>473</v>
      </c>
      <c r="H2892" s="138" t="s">
        <v>435</v>
      </c>
      <c r="I2892" s="138"/>
      <c r="J2892" s="138"/>
      <c r="K2892" s="146"/>
      <c r="L2892" s="146"/>
    </row>
    <row r="2893" spans="1:12" s="141" customFormat="1" ht="20.100000000000001" customHeight="1">
      <c r="A2893" s="213"/>
      <c r="B2893" s="137"/>
      <c r="C2893" s="137"/>
      <c r="D2893" s="159"/>
      <c r="E2893" s="160"/>
      <c r="F2893" s="137" t="s">
        <v>473</v>
      </c>
      <c r="G2893" s="137" t="s">
        <v>474</v>
      </c>
      <c r="H2893" s="138" t="s">
        <v>435</v>
      </c>
      <c r="I2893" s="138"/>
      <c r="J2893" s="138"/>
      <c r="K2893" s="146"/>
      <c r="L2893" s="146"/>
    </row>
    <row r="2894" spans="1:12" s="141" customFormat="1" ht="20.100000000000001" customHeight="1">
      <c r="A2894" s="213"/>
      <c r="B2894" s="137"/>
      <c r="C2894" s="137"/>
      <c r="D2894" s="159"/>
      <c r="E2894" s="160"/>
      <c r="F2894" s="137" t="s">
        <v>474</v>
      </c>
      <c r="G2894" s="137" t="s">
        <v>475</v>
      </c>
      <c r="H2894" s="138" t="s">
        <v>435</v>
      </c>
      <c r="I2894" s="138"/>
      <c r="J2894" s="138"/>
      <c r="K2894" s="146"/>
      <c r="L2894" s="146"/>
    </row>
    <row r="2895" spans="1:12" s="141" customFormat="1" ht="20.100000000000001" customHeight="1">
      <c r="A2895" s="213"/>
      <c r="B2895" s="137"/>
      <c r="C2895" s="137"/>
      <c r="D2895" s="159"/>
      <c r="E2895" s="160"/>
      <c r="F2895" s="137" t="s">
        <v>475</v>
      </c>
      <c r="G2895" s="137" t="s">
        <v>476</v>
      </c>
      <c r="H2895" s="138" t="s">
        <v>435</v>
      </c>
      <c r="I2895" s="138"/>
      <c r="J2895" s="138"/>
      <c r="K2895" s="146"/>
      <c r="L2895" s="146"/>
    </row>
    <row r="2896" spans="1:12" s="141" customFormat="1" ht="20.100000000000001" customHeight="1">
      <c r="A2896" s="213"/>
      <c r="B2896" s="137"/>
      <c r="C2896" s="137"/>
      <c r="D2896" s="159"/>
      <c r="E2896" s="160"/>
      <c r="F2896" s="137" t="s">
        <v>476</v>
      </c>
      <c r="G2896" s="137" t="s">
        <v>477</v>
      </c>
      <c r="H2896" s="138" t="s">
        <v>435</v>
      </c>
      <c r="I2896" s="138"/>
      <c r="J2896" s="138"/>
      <c r="K2896" s="146"/>
      <c r="L2896" s="146"/>
    </row>
    <row r="2897" spans="1:12" s="141" customFormat="1" ht="20.100000000000001" customHeight="1">
      <c r="A2897" s="213"/>
      <c r="B2897" s="137"/>
      <c r="C2897" s="137"/>
      <c r="D2897" s="159"/>
      <c r="E2897" s="160"/>
      <c r="F2897" s="137" t="s">
        <v>477</v>
      </c>
      <c r="G2897" s="137" t="s">
        <v>922</v>
      </c>
      <c r="H2897" s="138" t="s">
        <v>435</v>
      </c>
      <c r="I2897" s="138"/>
      <c r="J2897" s="138"/>
      <c r="K2897" s="146"/>
      <c r="L2897" s="146"/>
    </row>
    <row r="2898" spans="1:12" s="141" customFormat="1" ht="20.100000000000001" customHeight="1">
      <c r="A2898" s="213"/>
      <c r="B2898" s="137"/>
      <c r="C2898" s="137"/>
      <c r="D2898" s="159"/>
      <c r="E2898" s="160"/>
      <c r="F2898" s="137"/>
      <c r="G2898" s="137"/>
      <c r="H2898" s="138"/>
      <c r="I2898" s="138"/>
      <c r="J2898" s="138"/>
      <c r="K2898" s="146"/>
      <c r="L2898" s="146"/>
    </row>
    <row r="2899" spans="1:12" s="141" customFormat="1" ht="20.100000000000001" customHeight="1">
      <c r="A2899" s="213"/>
      <c r="B2899" s="137">
        <v>265</v>
      </c>
      <c r="C2899" s="137"/>
      <c r="D2899" s="159" t="s">
        <v>279</v>
      </c>
      <c r="E2899" s="160">
        <v>0.95299999999999996</v>
      </c>
      <c r="F2899" s="137" t="s">
        <v>433</v>
      </c>
      <c r="G2899" s="137" t="s">
        <v>447</v>
      </c>
      <c r="H2899" s="138" t="s">
        <v>435</v>
      </c>
      <c r="I2899" s="138"/>
      <c r="J2899" s="138"/>
      <c r="K2899" s="146"/>
      <c r="L2899" s="146"/>
    </row>
    <row r="2900" spans="1:12" s="141" customFormat="1" ht="20.100000000000001" customHeight="1">
      <c r="A2900" s="213"/>
      <c r="B2900" s="137"/>
      <c r="C2900" s="137"/>
      <c r="D2900" s="159"/>
      <c r="E2900" s="160"/>
      <c r="F2900" s="137" t="s">
        <v>447</v>
      </c>
      <c r="G2900" s="137" t="s">
        <v>451</v>
      </c>
      <c r="H2900" s="138" t="s">
        <v>435</v>
      </c>
      <c r="I2900" s="138"/>
      <c r="J2900" s="138"/>
      <c r="K2900" s="146"/>
      <c r="L2900" s="146"/>
    </row>
    <row r="2901" spans="1:12" s="141" customFormat="1" ht="20.100000000000001" customHeight="1">
      <c r="A2901" s="213"/>
      <c r="B2901" s="137"/>
      <c r="C2901" s="137"/>
      <c r="D2901" s="159"/>
      <c r="E2901" s="160"/>
      <c r="F2901" s="137" t="s">
        <v>451</v>
      </c>
      <c r="G2901" s="137" t="s">
        <v>454</v>
      </c>
      <c r="H2901" s="138" t="s">
        <v>435</v>
      </c>
      <c r="I2901" s="138"/>
      <c r="J2901" s="138"/>
      <c r="K2901" s="146"/>
      <c r="L2901" s="146"/>
    </row>
    <row r="2902" spans="1:12" s="141" customFormat="1" ht="20.100000000000001" customHeight="1">
      <c r="A2902" s="213"/>
      <c r="B2902" s="137"/>
      <c r="C2902" s="137"/>
      <c r="D2902" s="159"/>
      <c r="E2902" s="160"/>
      <c r="F2902" s="137" t="s">
        <v>454</v>
      </c>
      <c r="G2902" s="137" t="s">
        <v>455</v>
      </c>
      <c r="H2902" s="138" t="s">
        <v>435</v>
      </c>
      <c r="I2902" s="138"/>
      <c r="J2902" s="138"/>
      <c r="K2902" s="146"/>
      <c r="L2902" s="146"/>
    </row>
    <row r="2903" spans="1:12" s="141" customFormat="1" ht="20.100000000000001" customHeight="1">
      <c r="A2903" s="213"/>
      <c r="B2903" s="137"/>
      <c r="C2903" s="137"/>
      <c r="D2903" s="159"/>
      <c r="E2903" s="160"/>
      <c r="F2903" s="137" t="s">
        <v>455</v>
      </c>
      <c r="G2903" s="137" t="s">
        <v>923</v>
      </c>
      <c r="H2903" s="138" t="s">
        <v>435</v>
      </c>
      <c r="I2903" s="138"/>
      <c r="J2903" s="138"/>
      <c r="K2903" s="146"/>
      <c r="L2903" s="146"/>
    </row>
    <row r="2904" spans="1:12" s="141" customFormat="1" ht="20.100000000000001" customHeight="1">
      <c r="A2904" s="213"/>
      <c r="B2904" s="137"/>
      <c r="C2904" s="137"/>
      <c r="D2904" s="159"/>
      <c r="E2904" s="160"/>
      <c r="F2904" s="137"/>
      <c r="G2904" s="137"/>
      <c r="H2904" s="138"/>
      <c r="I2904" s="138"/>
      <c r="J2904" s="138"/>
      <c r="K2904" s="146"/>
      <c r="L2904" s="146"/>
    </row>
    <row r="2905" spans="1:12" s="141" customFormat="1" ht="20.100000000000001" customHeight="1">
      <c r="A2905" s="213"/>
      <c r="B2905" s="137">
        <v>266</v>
      </c>
      <c r="C2905" s="137"/>
      <c r="D2905" s="159" t="s">
        <v>280</v>
      </c>
      <c r="E2905" s="160">
        <v>3.06</v>
      </c>
      <c r="F2905" s="137" t="s">
        <v>433</v>
      </c>
      <c r="G2905" s="137" t="s">
        <v>447</v>
      </c>
      <c r="H2905" s="138" t="s">
        <v>434</v>
      </c>
      <c r="I2905" s="138"/>
      <c r="J2905" s="138"/>
      <c r="K2905" s="146"/>
      <c r="L2905" s="146"/>
    </row>
    <row r="2906" spans="1:12" s="141" customFormat="1" ht="20.100000000000001" customHeight="1">
      <c r="A2906" s="213"/>
      <c r="B2906" s="137"/>
      <c r="C2906" s="137"/>
      <c r="D2906" s="159"/>
      <c r="E2906" s="160"/>
      <c r="F2906" s="137" t="s">
        <v>447</v>
      </c>
      <c r="G2906" s="137" t="s">
        <v>451</v>
      </c>
      <c r="H2906" s="138" t="s">
        <v>434</v>
      </c>
      <c r="I2906" s="138"/>
      <c r="J2906" s="138"/>
      <c r="K2906" s="146"/>
      <c r="L2906" s="146"/>
    </row>
    <row r="2907" spans="1:12" s="141" customFormat="1" ht="20.100000000000001" customHeight="1">
      <c r="A2907" s="213"/>
      <c r="B2907" s="137"/>
      <c r="C2907" s="137"/>
      <c r="D2907" s="159"/>
      <c r="E2907" s="160"/>
      <c r="F2907" s="137" t="s">
        <v>451</v>
      </c>
      <c r="G2907" s="137" t="s">
        <v>454</v>
      </c>
      <c r="H2907" s="138" t="s">
        <v>435</v>
      </c>
      <c r="I2907" s="138"/>
      <c r="J2907" s="138"/>
      <c r="K2907" s="146"/>
      <c r="L2907" s="146"/>
    </row>
    <row r="2908" spans="1:12" s="141" customFormat="1" ht="20.100000000000001" customHeight="1">
      <c r="A2908" s="213"/>
      <c r="B2908" s="137"/>
      <c r="C2908" s="137"/>
      <c r="D2908" s="159"/>
      <c r="E2908" s="160"/>
      <c r="F2908" s="137" t="s">
        <v>454</v>
      </c>
      <c r="G2908" s="137" t="s">
        <v>455</v>
      </c>
      <c r="H2908" s="138" t="s">
        <v>435</v>
      </c>
      <c r="I2908" s="138"/>
      <c r="J2908" s="138"/>
      <c r="K2908" s="146"/>
      <c r="L2908" s="146"/>
    </row>
    <row r="2909" spans="1:12" s="141" customFormat="1" ht="20.100000000000001" customHeight="1">
      <c r="A2909" s="213"/>
      <c r="B2909" s="137"/>
      <c r="C2909" s="137"/>
      <c r="D2909" s="159"/>
      <c r="E2909" s="160"/>
      <c r="F2909" s="137" t="s">
        <v>455</v>
      </c>
      <c r="G2909" s="137" t="s">
        <v>456</v>
      </c>
      <c r="H2909" s="138" t="s">
        <v>435</v>
      </c>
      <c r="I2909" s="138"/>
      <c r="J2909" s="138"/>
      <c r="K2909" s="146"/>
      <c r="L2909" s="146"/>
    </row>
    <row r="2910" spans="1:12" s="141" customFormat="1" ht="20.100000000000001" customHeight="1">
      <c r="A2910" s="213"/>
      <c r="B2910" s="137"/>
      <c r="C2910" s="137"/>
      <c r="D2910" s="159"/>
      <c r="E2910" s="160"/>
      <c r="F2910" s="137" t="s">
        <v>456</v>
      </c>
      <c r="G2910" s="137" t="s">
        <v>457</v>
      </c>
      <c r="H2910" s="138" t="s">
        <v>435</v>
      </c>
      <c r="I2910" s="138"/>
      <c r="J2910" s="138"/>
      <c r="K2910" s="146"/>
      <c r="L2910" s="146"/>
    </row>
    <row r="2911" spans="1:12" s="141" customFormat="1" ht="20.100000000000001" customHeight="1">
      <c r="A2911" s="213"/>
      <c r="B2911" s="137"/>
      <c r="C2911" s="137"/>
      <c r="D2911" s="159"/>
      <c r="E2911" s="160"/>
      <c r="F2911" s="137" t="s">
        <v>457</v>
      </c>
      <c r="G2911" s="137" t="s">
        <v>460</v>
      </c>
      <c r="H2911" s="138" t="s">
        <v>435</v>
      </c>
      <c r="I2911" s="138"/>
      <c r="J2911" s="138"/>
      <c r="K2911" s="146"/>
      <c r="L2911" s="146"/>
    </row>
    <row r="2912" spans="1:12" s="141" customFormat="1" ht="20.100000000000001" customHeight="1">
      <c r="A2912" s="213"/>
      <c r="B2912" s="137"/>
      <c r="C2912" s="137"/>
      <c r="D2912" s="159"/>
      <c r="E2912" s="160"/>
      <c r="F2912" s="137" t="s">
        <v>460</v>
      </c>
      <c r="G2912" s="137" t="s">
        <v>463</v>
      </c>
      <c r="H2912" s="138" t="s">
        <v>435</v>
      </c>
      <c r="I2912" s="138"/>
      <c r="J2912" s="138"/>
      <c r="K2912" s="146"/>
      <c r="L2912" s="146"/>
    </row>
    <row r="2913" spans="1:12" s="141" customFormat="1" ht="20.100000000000001" customHeight="1">
      <c r="A2913" s="213"/>
      <c r="B2913" s="137"/>
      <c r="C2913" s="137"/>
      <c r="D2913" s="159"/>
      <c r="E2913" s="160"/>
      <c r="F2913" s="137" t="s">
        <v>463</v>
      </c>
      <c r="G2913" s="137" t="s">
        <v>464</v>
      </c>
      <c r="H2913" s="138" t="s">
        <v>435</v>
      </c>
      <c r="I2913" s="138"/>
      <c r="J2913" s="138"/>
      <c r="K2913" s="146"/>
      <c r="L2913" s="146"/>
    </row>
    <row r="2914" spans="1:12" s="141" customFormat="1" ht="20.100000000000001" customHeight="1">
      <c r="A2914" s="213"/>
      <c r="B2914" s="137"/>
      <c r="C2914" s="137"/>
      <c r="D2914" s="159"/>
      <c r="E2914" s="160"/>
      <c r="F2914" s="137" t="s">
        <v>464</v>
      </c>
      <c r="G2914" s="137" t="s">
        <v>465</v>
      </c>
      <c r="H2914" s="138" t="s">
        <v>435</v>
      </c>
      <c r="I2914" s="138"/>
      <c r="J2914" s="138"/>
      <c r="K2914" s="146"/>
      <c r="L2914" s="146"/>
    </row>
    <row r="2915" spans="1:12" s="141" customFormat="1" ht="20.100000000000001" customHeight="1">
      <c r="A2915" s="213"/>
      <c r="B2915" s="137"/>
      <c r="C2915" s="137"/>
      <c r="D2915" s="159"/>
      <c r="E2915" s="160"/>
      <c r="F2915" s="137" t="s">
        <v>465</v>
      </c>
      <c r="G2915" s="137" t="s">
        <v>466</v>
      </c>
      <c r="H2915" s="138" t="s">
        <v>435</v>
      </c>
      <c r="I2915" s="138"/>
      <c r="J2915" s="138"/>
      <c r="K2915" s="146"/>
      <c r="L2915" s="146"/>
    </row>
    <row r="2916" spans="1:12" s="141" customFormat="1" ht="20.100000000000001" customHeight="1">
      <c r="A2916" s="213"/>
      <c r="B2916" s="137"/>
      <c r="C2916" s="137"/>
      <c r="D2916" s="159"/>
      <c r="E2916" s="160"/>
      <c r="F2916" s="137" t="s">
        <v>466</v>
      </c>
      <c r="G2916" s="137" t="s">
        <v>467</v>
      </c>
      <c r="H2916" s="138" t="s">
        <v>435</v>
      </c>
      <c r="I2916" s="138"/>
      <c r="J2916" s="138"/>
      <c r="K2916" s="146"/>
      <c r="L2916" s="146"/>
    </row>
    <row r="2917" spans="1:12" s="141" customFormat="1" ht="20.100000000000001" customHeight="1">
      <c r="A2917" s="213"/>
      <c r="B2917" s="137"/>
      <c r="C2917" s="137"/>
      <c r="D2917" s="159"/>
      <c r="E2917" s="160"/>
      <c r="F2917" s="137" t="s">
        <v>467</v>
      </c>
      <c r="G2917" s="137" t="s">
        <v>468</v>
      </c>
      <c r="H2917" s="138" t="s">
        <v>435</v>
      </c>
      <c r="I2917" s="138"/>
      <c r="J2917" s="138"/>
      <c r="K2917" s="146"/>
      <c r="L2917" s="146"/>
    </row>
    <row r="2918" spans="1:12" s="141" customFormat="1" ht="20.100000000000001" customHeight="1">
      <c r="A2918" s="213"/>
      <c r="B2918" s="137"/>
      <c r="C2918" s="137"/>
      <c r="D2918" s="159"/>
      <c r="E2918" s="160"/>
      <c r="F2918" s="137" t="s">
        <v>468</v>
      </c>
      <c r="G2918" s="137" t="s">
        <v>469</v>
      </c>
      <c r="H2918" s="138" t="s">
        <v>435</v>
      </c>
      <c r="I2918" s="138"/>
      <c r="J2918" s="138"/>
      <c r="K2918" s="146"/>
      <c r="L2918" s="146"/>
    </row>
    <row r="2919" spans="1:12" s="141" customFormat="1" ht="20.100000000000001" customHeight="1">
      <c r="A2919" s="213"/>
      <c r="B2919" s="137"/>
      <c r="C2919" s="137"/>
      <c r="D2919" s="159"/>
      <c r="E2919" s="160"/>
      <c r="F2919" s="137" t="s">
        <v>469</v>
      </c>
      <c r="G2919" s="137" t="s">
        <v>470</v>
      </c>
      <c r="H2919" s="138" t="s">
        <v>435</v>
      </c>
      <c r="I2919" s="138"/>
      <c r="J2919" s="138"/>
      <c r="K2919" s="146"/>
      <c r="L2919" s="146"/>
    </row>
    <row r="2920" spans="1:12" s="141" customFormat="1" ht="20.100000000000001" customHeight="1">
      <c r="A2920" s="213"/>
      <c r="B2920" s="137"/>
      <c r="C2920" s="137"/>
      <c r="D2920" s="159"/>
      <c r="E2920" s="160"/>
      <c r="F2920" s="137" t="s">
        <v>470</v>
      </c>
      <c r="G2920" s="137" t="s">
        <v>924</v>
      </c>
      <c r="H2920" s="138" t="s">
        <v>435</v>
      </c>
      <c r="I2920" s="138"/>
      <c r="J2920" s="138"/>
      <c r="K2920" s="146"/>
      <c r="L2920" s="146"/>
    </row>
    <row r="2921" spans="1:12" s="141" customFormat="1" ht="20.100000000000001" customHeight="1">
      <c r="A2921" s="213"/>
      <c r="B2921" s="137"/>
      <c r="C2921" s="137"/>
      <c r="D2921" s="159"/>
      <c r="E2921" s="160"/>
      <c r="F2921" s="137"/>
      <c r="G2921" s="137"/>
      <c r="H2921" s="138"/>
      <c r="I2921" s="138"/>
      <c r="J2921" s="138"/>
      <c r="K2921" s="146"/>
      <c r="L2921" s="146"/>
    </row>
    <row r="2922" spans="1:12" s="141" customFormat="1" ht="20.100000000000001" customHeight="1">
      <c r="A2922" s="213"/>
      <c r="B2922" s="137">
        <v>267</v>
      </c>
      <c r="C2922" s="137"/>
      <c r="D2922" s="159" t="s">
        <v>281</v>
      </c>
      <c r="E2922" s="160">
        <v>4.2320000000000002</v>
      </c>
      <c r="F2922" s="137" t="s">
        <v>433</v>
      </c>
      <c r="G2922" s="137" t="s">
        <v>447</v>
      </c>
      <c r="H2922" s="138" t="s">
        <v>435</v>
      </c>
      <c r="I2922" s="138"/>
      <c r="J2922" s="138"/>
      <c r="K2922" s="146"/>
      <c r="L2922" s="146"/>
    </row>
    <row r="2923" spans="1:12" s="141" customFormat="1" ht="20.100000000000001" customHeight="1">
      <c r="A2923" s="213"/>
      <c r="B2923" s="137"/>
      <c r="C2923" s="137"/>
      <c r="D2923" s="159"/>
      <c r="E2923" s="160"/>
      <c r="F2923" s="137" t="s">
        <v>447</v>
      </c>
      <c r="G2923" s="137" t="s">
        <v>451</v>
      </c>
      <c r="H2923" s="138" t="s">
        <v>435</v>
      </c>
      <c r="I2923" s="138"/>
      <c r="J2923" s="138"/>
      <c r="K2923" s="146"/>
      <c r="L2923" s="146"/>
    </row>
    <row r="2924" spans="1:12" s="141" customFormat="1" ht="20.100000000000001" customHeight="1">
      <c r="A2924" s="213"/>
      <c r="B2924" s="137"/>
      <c r="C2924" s="137"/>
      <c r="D2924" s="159"/>
      <c r="E2924" s="160"/>
      <c r="F2924" s="137" t="s">
        <v>451</v>
      </c>
      <c r="G2924" s="137" t="s">
        <v>454</v>
      </c>
      <c r="H2924" s="138" t="s">
        <v>435</v>
      </c>
      <c r="I2924" s="138"/>
      <c r="J2924" s="138"/>
      <c r="K2924" s="146"/>
      <c r="L2924" s="146"/>
    </row>
    <row r="2925" spans="1:12" s="141" customFormat="1" ht="20.100000000000001" customHeight="1">
      <c r="A2925" s="213"/>
      <c r="B2925" s="137"/>
      <c r="C2925" s="137"/>
      <c r="D2925" s="159"/>
      <c r="E2925" s="160"/>
      <c r="F2925" s="137" t="s">
        <v>454</v>
      </c>
      <c r="G2925" s="137" t="s">
        <v>455</v>
      </c>
      <c r="H2925" s="138" t="s">
        <v>435</v>
      </c>
      <c r="I2925" s="138"/>
      <c r="J2925" s="138"/>
      <c r="K2925" s="146"/>
      <c r="L2925" s="146"/>
    </row>
    <row r="2926" spans="1:12" s="141" customFormat="1" ht="20.100000000000001" customHeight="1">
      <c r="A2926" s="213"/>
      <c r="B2926" s="137"/>
      <c r="C2926" s="137"/>
      <c r="D2926" s="159"/>
      <c r="E2926" s="160"/>
      <c r="F2926" s="137" t="s">
        <v>455</v>
      </c>
      <c r="G2926" s="137" t="s">
        <v>456</v>
      </c>
      <c r="H2926" s="138" t="s">
        <v>435</v>
      </c>
      <c r="I2926" s="138"/>
      <c r="J2926" s="138"/>
      <c r="K2926" s="146"/>
      <c r="L2926" s="146"/>
    </row>
    <row r="2927" spans="1:12" s="141" customFormat="1" ht="20.100000000000001" customHeight="1">
      <c r="A2927" s="213"/>
      <c r="B2927" s="137"/>
      <c r="C2927" s="137"/>
      <c r="D2927" s="159"/>
      <c r="E2927" s="160"/>
      <c r="F2927" s="137" t="s">
        <v>456</v>
      </c>
      <c r="G2927" s="137" t="s">
        <v>457</v>
      </c>
      <c r="H2927" s="138" t="s">
        <v>435</v>
      </c>
      <c r="I2927" s="138"/>
      <c r="J2927" s="138"/>
      <c r="K2927" s="146"/>
      <c r="L2927" s="146"/>
    </row>
    <row r="2928" spans="1:12" s="141" customFormat="1" ht="20.100000000000001" customHeight="1">
      <c r="A2928" s="213"/>
      <c r="B2928" s="137"/>
      <c r="C2928" s="137"/>
      <c r="D2928" s="159"/>
      <c r="E2928" s="160"/>
      <c r="F2928" s="137" t="s">
        <v>457</v>
      </c>
      <c r="G2928" s="137" t="s">
        <v>460</v>
      </c>
      <c r="H2928" s="138" t="s">
        <v>435</v>
      </c>
      <c r="I2928" s="138"/>
      <c r="J2928" s="138"/>
      <c r="K2928" s="146"/>
      <c r="L2928" s="146"/>
    </row>
    <row r="2929" spans="1:12" s="141" customFormat="1" ht="20.100000000000001" customHeight="1">
      <c r="A2929" s="213"/>
      <c r="B2929" s="137"/>
      <c r="C2929" s="137"/>
      <c r="D2929" s="159"/>
      <c r="E2929" s="160"/>
      <c r="F2929" s="137" t="s">
        <v>460</v>
      </c>
      <c r="G2929" s="137" t="s">
        <v>463</v>
      </c>
      <c r="H2929" s="138" t="s">
        <v>435</v>
      </c>
      <c r="I2929" s="138"/>
      <c r="J2929" s="138"/>
      <c r="K2929" s="146"/>
      <c r="L2929" s="146"/>
    </row>
    <row r="2930" spans="1:12" s="141" customFormat="1" ht="20.100000000000001" customHeight="1">
      <c r="A2930" s="213"/>
      <c r="B2930" s="137"/>
      <c r="C2930" s="137"/>
      <c r="D2930" s="159"/>
      <c r="E2930" s="160"/>
      <c r="F2930" s="137" t="s">
        <v>463</v>
      </c>
      <c r="G2930" s="137" t="s">
        <v>464</v>
      </c>
      <c r="H2930" s="138" t="s">
        <v>40</v>
      </c>
      <c r="I2930" s="138"/>
      <c r="J2930" s="138"/>
      <c r="K2930" s="146"/>
      <c r="L2930" s="146"/>
    </row>
    <row r="2931" spans="1:12" s="141" customFormat="1" ht="20.100000000000001" customHeight="1">
      <c r="A2931" s="213"/>
      <c r="B2931" s="137"/>
      <c r="C2931" s="137"/>
      <c r="D2931" s="159"/>
      <c r="E2931" s="160"/>
      <c r="F2931" s="137" t="s">
        <v>464</v>
      </c>
      <c r="G2931" s="137" t="s">
        <v>465</v>
      </c>
      <c r="H2931" s="138" t="s">
        <v>40</v>
      </c>
      <c r="I2931" s="138"/>
      <c r="J2931" s="138"/>
      <c r="K2931" s="146"/>
      <c r="L2931" s="146"/>
    </row>
    <row r="2932" spans="1:12" s="141" customFormat="1" ht="20.100000000000001" customHeight="1">
      <c r="A2932" s="213"/>
      <c r="B2932" s="137"/>
      <c r="C2932" s="137"/>
      <c r="D2932" s="159"/>
      <c r="E2932" s="160"/>
      <c r="F2932" s="137" t="s">
        <v>465</v>
      </c>
      <c r="G2932" s="137" t="s">
        <v>466</v>
      </c>
      <c r="H2932" s="138" t="s">
        <v>435</v>
      </c>
      <c r="I2932" s="138"/>
      <c r="J2932" s="138"/>
      <c r="K2932" s="146"/>
      <c r="L2932" s="146"/>
    </row>
    <row r="2933" spans="1:12" s="141" customFormat="1" ht="20.100000000000001" customHeight="1">
      <c r="A2933" s="213"/>
      <c r="B2933" s="137"/>
      <c r="C2933" s="137"/>
      <c r="D2933" s="159"/>
      <c r="E2933" s="160"/>
      <c r="F2933" s="137" t="s">
        <v>466</v>
      </c>
      <c r="G2933" s="137" t="s">
        <v>467</v>
      </c>
      <c r="H2933" s="138" t="s">
        <v>40</v>
      </c>
      <c r="I2933" s="138"/>
      <c r="J2933" s="138"/>
      <c r="K2933" s="146"/>
      <c r="L2933" s="146"/>
    </row>
    <row r="2934" spans="1:12" s="141" customFormat="1" ht="20.100000000000001" customHeight="1">
      <c r="A2934" s="213"/>
      <c r="B2934" s="137"/>
      <c r="C2934" s="137"/>
      <c r="D2934" s="159"/>
      <c r="E2934" s="160"/>
      <c r="F2934" s="137" t="s">
        <v>467</v>
      </c>
      <c r="G2934" s="137" t="s">
        <v>468</v>
      </c>
      <c r="H2934" s="138" t="s">
        <v>435</v>
      </c>
      <c r="I2934" s="138"/>
      <c r="J2934" s="138"/>
      <c r="K2934" s="146"/>
      <c r="L2934" s="146"/>
    </row>
    <row r="2935" spans="1:12" s="141" customFormat="1" ht="20.100000000000001" customHeight="1">
      <c r="A2935" s="213"/>
      <c r="B2935" s="137"/>
      <c r="C2935" s="137"/>
      <c r="D2935" s="159"/>
      <c r="E2935" s="160"/>
      <c r="F2935" s="137" t="s">
        <v>468</v>
      </c>
      <c r="G2935" s="137" t="s">
        <v>469</v>
      </c>
      <c r="H2935" s="138" t="s">
        <v>435</v>
      </c>
      <c r="I2935" s="138"/>
      <c r="J2935" s="138"/>
      <c r="K2935" s="146"/>
      <c r="L2935" s="146"/>
    </row>
    <row r="2936" spans="1:12" s="141" customFormat="1" ht="20.100000000000001" customHeight="1">
      <c r="A2936" s="213"/>
      <c r="B2936" s="137"/>
      <c r="C2936" s="137"/>
      <c r="D2936" s="159"/>
      <c r="E2936" s="160"/>
      <c r="F2936" s="137" t="s">
        <v>469</v>
      </c>
      <c r="G2936" s="137" t="s">
        <v>470</v>
      </c>
      <c r="H2936" s="138" t="s">
        <v>40</v>
      </c>
      <c r="I2936" s="138"/>
      <c r="J2936" s="138"/>
      <c r="K2936" s="146"/>
      <c r="L2936" s="146"/>
    </row>
    <row r="2937" spans="1:12" s="141" customFormat="1" ht="20.100000000000001" customHeight="1">
      <c r="A2937" s="213"/>
      <c r="B2937" s="137"/>
      <c r="C2937" s="137"/>
      <c r="D2937" s="159"/>
      <c r="E2937" s="160"/>
      <c r="F2937" s="137" t="s">
        <v>470</v>
      </c>
      <c r="G2937" s="137" t="s">
        <v>471</v>
      </c>
      <c r="H2937" s="138" t="s">
        <v>40</v>
      </c>
      <c r="I2937" s="138"/>
      <c r="J2937" s="138"/>
      <c r="K2937" s="146"/>
      <c r="L2937" s="146"/>
    </row>
    <row r="2938" spans="1:12" s="141" customFormat="1" ht="20.100000000000001" customHeight="1">
      <c r="A2938" s="213"/>
      <c r="B2938" s="137"/>
      <c r="C2938" s="137"/>
      <c r="D2938" s="159"/>
      <c r="E2938" s="160"/>
      <c r="F2938" s="137" t="s">
        <v>471</v>
      </c>
      <c r="G2938" s="137" t="s">
        <v>473</v>
      </c>
      <c r="H2938" s="138" t="s">
        <v>40</v>
      </c>
      <c r="I2938" s="138"/>
      <c r="J2938" s="138"/>
      <c r="K2938" s="146"/>
      <c r="L2938" s="146"/>
    </row>
    <row r="2939" spans="1:12" s="141" customFormat="1" ht="20.100000000000001" customHeight="1">
      <c r="A2939" s="213"/>
      <c r="B2939" s="137"/>
      <c r="C2939" s="137"/>
      <c r="D2939" s="159"/>
      <c r="E2939" s="160"/>
      <c r="F2939" s="137" t="s">
        <v>473</v>
      </c>
      <c r="G2939" s="137" t="s">
        <v>474</v>
      </c>
      <c r="H2939" s="138" t="s">
        <v>40</v>
      </c>
      <c r="I2939" s="138"/>
      <c r="J2939" s="138"/>
      <c r="K2939" s="146"/>
      <c r="L2939" s="146"/>
    </row>
    <row r="2940" spans="1:12" s="141" customFormat="1" ht="20.100000000000001" customHeight="1">
      <c r="A2940" s="213"/>
      <c r="B2940" s="137"/>
      <c r="C2940" s="137"/>
      <c r="D2940" s="159"/>
      <c r="E2940" s="160"/>
      <c r="F2940" s="137" t="s">
        <v>474</v>
      </c>
      <c r="G2940" s="137" t="s">
        <v>475</v>
      </c>
      <c r="H2940" s="138" t="s">
        <v>40</v>
      </c>
      <c r="I2940" s="138"/>
      <c r="J2940" s="138"/>
      <c r="K2940" s="146"/>
      <c r="L2940" s="146"/>
    </row>
    <row r="2941" spans="1:12" s="141" customFormat="1" ht="20.100000000000001" customHeight="1">
      <c r="A2941" s="213"/>
      <c r="B2941" s="137"/>
      <c r="C2941" s="137"/>
      <c r="D2941" s="159"/>
      <c r="E2941" s="160"/>
      <c r="F2941" s="137" t="s">
        <v>475</v>
      </c>
      <c r="G2941" s="137" t="s">
        <v>476</v>
      </c>
      <c r="H2941" s="138" t="s">
        <v>435</v>
      </c>
      <c r="I2941" s="138"/>
      <c r="J2941" s="138"/>
      <c r="K2941" s="146"/>
      <c r="L2941" s="146"/>
    </row>
    <row r="2942" spans="1:12" s="141" customFormat="1" ht="20.100000000000001" customHeight="1">
      <c r="A2942" s="213"/>
      <c r="B2942" s="137"/>
      <c r="C2942" s="137"/>
      <c r="D2942" s="159"/>
      <c r="E2942" s="160"/>
      <c r="F2942" s="137" t="s">
        <v>476</v>
      </c>
      <c r="G2942" s="137" t="s">
        <v>477</v>
      </c>
      <c r="H2942" s="138" t="s">
        <v>40</v>
      </c>
      <c r="I2942" s="138"/>
      <c r="J2942" s="138"/>
      <c r="K2942" s="146"/>
      <c r="L2942" s="146"/>
    </row>
    <row r="2943" spans="1:12" s="141" customFormat="1" ht="20.100000000000001" customHeight="1">
      <c r="A2943" s="213"/>
      <c r="B2943" s="137"/>
      <c r="C2943" s="137"/>
      <c r="D2943" s="159"/>
      <c r="E2943" s="160"/>
      <c r="F2943" s="137" t="s">
        <v>477</v>
      </c>
      <c r="G2943" s="137" t="s">
        <v>925</v>
      </c>
      <c r="H2943" s="138" t="s">
        <v>40</v>
      </c>
      <c r="I2943" s="138"/>
      <c r="J2943" s="138"/>
      <c r="K2943" s="146"/>
      <c r="L2943" s="146"/>
    </row>
    <row r="2944" spans="1:12" s="141" customFormat="1" ht="20.100000000000001" customHeight="1">
      <c r="A2944" s="213"/>
      <c r="B2944" s="137"/>
      <c r="C2944" s="137"/>
      <c r="D2944" s="159"/>
      <c r="E2944" s="160"/>
      <c r="F2944" s="137"/>
      <c r="G2944" s="137"/>
      <c r="H2944" s="138"/>
      <c r="I2944" s="138"/>
      <c r="J2944" s="138"/>
      <c r="K2944" s="146"/>
      <c r="L2944" s="146"/>
    </row>
    <row r="2945" spans="1:12" s="141" customFormat="1" ht="20.100000000000001" customHeight="1">
      <c r="A2945" s="213"/>
      <c r="B2945" s="137">
        <v>268</v>
      </c>
      <c r="C2945" s="137"/>
      <c r="D2945" s="159" t="s">
        <v>282</v>
      </c>
      <c r="E2945" s="160">
        <v>2.298</v>
      </c>
      <c r="F2945" s="137" t="s">
        <v>433</v>
      </c>
      <c r="G2945" s="137" t="s">
        <v>447</v>
      </c>
      <c r="H2945" s="138" t="s">
        <v>435</v>
      </c>
      <c r="I2945" s="138"/>
      <c r="J2945" s="138"/>
      <c r="K2945" s="146"/>
      <c r="L2945" s="146"/>
    </row>
    <row r="2946" spans="1:12" s="141" customFormat="1" ht="20.100000000000001" customHeight="1">
      <c r="A2946" s="213"/>
      <c r="B2946" s="137"/>
      <c r="C2946" s="137"/>
      <c r="D2946" s="159"/>
      <c r="E2946" s="160"/>
      <c r="F2946" s="137" t="s">
        <v>447</v>
      </c>
      <c r="G2946" s="137" t="s">
        <v>451</v>
      </c>
      <c r="H2946" s="138" t="s">
        <v>435</v>
      </c>
      <c r="I2946" s="138"/>
      <c r="J2946" s="138"/>
      <c r="K2946" s="146"/>
      <c r="L2946" s="146"/>
    </row>
    <row r="2947" spans="1:12" s="141" customFormat="1" ht="20.100000000000001" customHeight="1">
      <c r="A2947" s="213"/>
      <c r="B2947" s="137"/>
      <c r="C2947" s="137"/>
      <c r="D2947" s="159"/>
      <c r="E2947" s="160"/>
      <c r="F2947" s="137" t="s">
        <v>451</v>
      </c>
      <c r="G2947" s="137" t="s">
        <v>454</v>
      </c>
      <c r="H2947" s="138" t="s">
        <v>435</v>
      </c>
      <c r="I2947" s="138"/>
      <c r="J2947" s="138"/>
      <c r="K2947" s="146"/>
      <c r="L2947" s="146"/>
    </row>
    <row r="2948" spans="1:12" s="141" customFormat="1" ht="20.100000000000001" customHeight="1">
      <c r="A2948" s="213"/>
      <c r="B2948" s="137"/>
      <c r="C2948" s="137"/>
      <c r="D2948" s="159"/>
      <c r="E2948" s="160"/>
      <c r="F2948" s="137" t="s">
        <v>454</v>
      </c>
      <c r="G2948" s="137" t="s">
        <v>455</v>
      </c>
      <c r="H2948" s="138" t="s">
        <v>435</v>
      </c>
      <c r="I2948" s="138"/>
      <c r="J2948" s="138"/>
      <c r="K2948" s="146"/>
      <c r="L2948" s="146"/>
    </row>
    <row r="2949" spans="1:12" s="141" customFormat="1" ht="20.100000000000001" customHeight="1">
      <c r="A2949" s="213"/>
      <c r="B2949" s="137"/>
      <c r="C2949" s="137"/>
      <c r="D2949" s="159"/>
      <c r="E2949" s="160"/>
      <c r="F2949" s="137" t="s">
        <v>455</v>
      </c>
      <c r="G2949" s="137" t="s">
        <v>456</v>
      </c>
      <c r="H2949" s="138" t="s">
        <v>435</v>
      </c>
      <c r="I2949" s="138"/>
      <c r="J2949" s="138"/>
      <c r="K2949" s="146"/>
      <c r="L2949" s="146"/>
    </row>
    <row r="2950" spans="1:12" s="141" customFormat="1" ht="20.100000000000001" customHeight="1">
      <c r="A2950" s="213"/>
      <c r="B2950" s="137"/>
      <c r="C2950" s="137"/>
      <c r="D2950" s="159"/>
      <c r="E2950" s="160"/>
      <c r="F2950" s="137" t="s">
        <v>456</v>
      </c>
      <c r="G2950" s="137" t="s">
        <v>457</v>
      </c>
      <c r="H2950" s="138" t="s">
        <v>435</v>
      </c>
      <c r="I2950" s="138"/>
      <c r="J2950" s="138"/>
      <c r="K2950" s="146"/>
      <c r="L2950" s="146"/>
    </row>
    <row r="2951" spans="1:12" s="141" customFormat="1" ht="20.100000000000001" customHeight="1">
      <c r="A2951" s="213"/>
      <c r="B2951" s="137"/>
      <c r="C2951" s="137"/>
      <c r="D2951" s="159"/>
      <c r="E2951" s="160"/>
      <c r="F2951" s="137" t="s">
        <v>457</v>
      </c>
      <c r="G2951" s="137" t="s">
        <v>460</v>
      </c>
      <c r="H2951" s="138" t="s">
        <v>435</v>
      </c>
      <c r="I2951" s="138"/>
      <c r="J2951" s="138"/>
      <c r="K2951" s="146"/>
      <c r="L2951" s="146"/>
    </row>
    <row r="2952" spans="1:12" s="141" customFormat="1" ht="20.100000000000001" customHeight="1">
      <c r="A2952" s="213"/>
      <c r="B2952" s="137"/>
      <c r="C2952" s="137"/>
      <c r="D2952" s="159"/>
      <c r="E2952" s="160"/>
      <c r="F2952" s="137" t="s">
        <v>460</v>
      </c>
      <c r="G2952" s="137" t="s">
        <v>463</v>
      </c>
      <c r="H2952" s="138" t="s">
        <v>435</v>
      </c>
      <c r="I2952" s="138"/>
      <c r="J2952" s="138"/>
      <c r="K2952" s="146"/>
      <c r="L2952" s="146"/>
    </row>
    <row r="2953" spans="1:12" s="141" customFormat="1" ht="20.100000000000001" customHeight="1">
      <c r="A2953" s="213"/>
      <c r="B2953" s="137"/>
      <c r="C2953" s="137"/>
      <c r="D2953" s="159"/>
      <c r="E2953" s="160"/>
      <c r="F2953" s="137" t="s">
        <v>463</v>
      </c>
      <c r="G2953" s="137" t="s">
        <v>464</v>
      </c>
      <c r="H2953" s="138" t="s">
        <v>435</v>
      </c>
      <c r="I2953" s="138"/>
      <c r="J2953" s="138"/>
      <c r="K2953" s="146"/>
      <c r="L2953" s="146"/>
    </row>
    <row r="2954" spans="1:12" s="141" customFormat="1" ht="20.100000000000001" customHeight="1">
      <c r="A2954" s="213"/>
      <c r="B2954" s="137"/>
      <c r="C2954" s="137"/>
      <c r="D2954" s="159"/>
      <c r="E2954" s="160"/>
      <c r="F2954" s="137" t="s">
        <v>464</v>
      </c>
      <c r="G2954" s="137" t="s">
        <v>465</v>
      </c>
      <c r="H2954" s="138" t="s">
        <v>435</v>
      </c>
      <c r="I2954" s="138"/>
      <c r="J2954" s="138"/>
      <c r="K2954" s="146"/>
      <c r="L2954" s="146"/>
    </row>
    <row r="2955" spans="1:12" s="141" customFormat="1" ht="20.100000000000001" customHeight="1">
      <c r="A2955" s="213"/>
      <c r="B2955" s="137"/>
      <c r="C2955" s="137"/>
      <c r="D2955" s="159"/>
      <c r="E2955" s="160"/>
      <c r="F2955" s="137" t="s">
        <v>465</v>
      </c>
      <c r="G2955" s="137" t="s">
        <v>466</v>
      </c>
      <c r="H2955" s="138" t="s">
        <v>435</v>
      </c>
      <c r="I2955" s="138"/>
      <c r="J2955" s="138"/>
      <c r="K2955" s="146"/>
      <c r="L2955" s="146"/>
    </row>
    <row r="2956" spans="1:12" s="141" customFormat="1" ht="20.100000000000001" customHeight="1">
      <c r="A2956" s="213"/>
      <c r="B2956" s="137"/>
      <c r="C2956" s="137"/>
      <c r="D2956" s="159"/>
      <c r="E2956" s="160"/>
      <c r="F2956" s="137" t="s">
        <v>466</v>
      </c>
      <c r="G2956" s="137" t="s">
        <v>926</v>
      </c>
      <c r="H2956" s="138" t="s">
        <v>435</v>
      </c>
      <c r="I2956" s="138"/>
      <c r="J2956" s="138"/>
      <c r="K2956" s="146"/>
      <c r="L2956" s="146"/>
    </row>
    <row r="2957" spans="1:12" s="141" customFormat="1" ht="20.100000000000001" customHeight="1">
      <c r="A2957" s="213"/>
      <c r="B2957" s="137"/>
      <c r="C2957" s="137"/>
      <c r="D2957" s="159"/>
      <c r="E2957" s="160"/>
      <c r="F2957" s="137"/>
      <c r="G2957" s="137"/>
      <c r="H2957" s="138"/>
      <c r="I2957" s="138"/>
      <c r="J2957" s="138"/>
      <c r="K2957" s="146"/>
      <c r="L2957" s="146"/>
    </row>
    <row r="2958" spans="1:12" s="141" customFormat="1" ht="20.100000000000001" customHeight="1">
      <c r="A2958" s="213"/>
      <c r="B2958" s="137">
        <v>269</v>
      </c>
      <c r="C2958" s="137"/>
      <c r="D2958" s="159" t="s">
        <v>283</v>
      </c>
      <c r="E2958" s="160">
        <v>3.2</v>
      </c>
      <c r="F2958" s="137" t="s">
        <v>433</v>
      </c>
      <c r="G2958" s="137" t="s">
        <v>447</v>
      </c>
      <c r="H2958" s="138" t="s">
        <v>435</v>
      </c>
      <c r="I2958" s="138"/>
      <c r="J2958" s="138"/>
      <c r="K2958" s="146"/>
      <c r="L2958" s="146"/>
    </row>
    <row r="2959" spans="1:12" s="141" customFormat="1" ht="20.100000000000001" customHeight="1">
      <c r="A2959" s="213"/>
      <c r="B2959" s="137"/>
      <c r="C2959" s="137"/>
      <c r="D2959" s="159"/>
      <c r="E2959" s="160"/>
      <c r="F2959" s="137" t="s">
        <v>447</v>
      </c>
      <c r="G2959" s="137" t="s">
        <v>451</v>
      </c>
      <c r="H2959" s="138" t="s">
        <v>435</v>
      </c>
      <c r="I2959" s="138"/>
      <c r="J2959" s="138"/>
      <c r="K2959" s="146"/>
      <c r="L2959" s="146"/>
    </row>
    <row r="2960" spans="1:12" s="141" customFormat="1" ht="20.100000000000001" customHeight="1">
      <c r="A2960" s="213"/>
      <c r="B2960" s="137"/>
      <c r="C2960" s="137"/>
      <c r="D2960" s="159"/>
      <c r="E2960" s="160"/>
      <c r="F2960" s="137" t="s">
        <v>451</v>
      </c>
      <c r="G2960" s="137" t="s">
        <v>454</v>
      </c>
      <c r="H2960" s="138" t="s">
        <v>435</v>
      </c>
      <c r="I2960" s="138"/>
      <c r="J2960" s="138"/>
      <c r="K2960" s="146"/>
      <c r="L2960" s="146"/>
    </row>
    <row r="2961" spans="1:12" s="141" customFormat="1" ht="20.100000000000001" customHeight="1">
      <c r="A2961" s="213"/>
      <c r="B2961" s="137"/>
      <c r="C2961" s="137"/>
      <c r="D2961" s="159"/>
      <c r="E2961" s="160"/>
      <c r="F2961" s="137" t="s">
        <v>454</v>
      </c>
      <c r="G2961" s="137" t="s">
        <v>455</v>
      </c>
      <c r="H2961" s="138" t="s">
        <v>435</v>
      </c>
      <c r="I2961" s="138"/>
      <c r="J2961" s="138"/>
      <c r="K2961" s="146"/>
      <c r="L2961" s="146"/>
    </row>
    <row r="2962" spans="1:12" s="141" customFormat="1" ht="20.100000000000001" customHeight="1">
      <c r="A2962" s="213"/>
      <c r="B2962" s="137"/>
      <c r="C2962" s="137"/>
      <c r="D2962" s="159"/>
      <c r="E2962" s="160"/>
      <c r="F2962" s="137" t="s">
        <v>455</v>
      </c>
      <c r="G2962" s="137" t="s">
        <v>456</v>
      </c>
      <c r="H2962" s="138" t="s">
        <v>435</v>
      </c>
      <c r="I2962" s="138"/>
      <c r="J2962" s="138"/>
      <c r="K2962" s="146"/>
      <c r="L2962" s="146"/>
    </row>
    <row r="2963" spans="1:12" s="141" customFormat="1" ht="20.100000000000001" customHeight="1">
      <c r="A2963" s="213"/>
      <c r="B2963" s="137"/>
      <c r="C2963" s="137"/>
      <c r="D2963" s="159"/>
      <c r="E2963" s="160"/>
      <c r="F2963" s="137" t="s">
        <v>456</v>
      </c>
      <c r="G2963" s="137" t="s">
        <v>457</v>
      </c>
      <c r="H2963" s="138" t="s">
        <v>435</v>
      </c>
      <c r="I2963" s="138"/>
      <c r="J2963" s="138"/>
      <c r="K2963" s="146"/>
      <c r="L2963" s="146"/>
    </row>
    <row r="2964" spans="1:12" s="141" customFormat="1" ht="20.100000000000001" customHeight="1">
      <c r="A2964" s="213"/>
      <c r="B2964" s="137"/>
      <c r="C2964" s="137"/>
      <c r="D2964" s="159"/>
      <c r="E2964" s="160"/>
      <c r="F2964" s="137" t="s">
        <v>457</v>
      </c>
      <c r="G2964" s="137" t="s">
        <v>460</v>
      </c>
      <c r="H2964" s="138" t="s">
        <v>435</v>
      </c>
      <c r="I2964" s="138"/>
      <c r="J2964" s="138"/>
      <c r="K2964" s="146"/>
      <c r="L2964" s="146"/>
    </row>
    <row r="2965" spans="1:12" s="141" customFormat="1" ht="20.100000000000001" customHeight="1">
      <c r="A2965" s="213"/>
      <c r="B2965" s="137"/>
      <c r="C2965" s="137"/>
      <c r="D2965" s="159"/>
      <c r="E2965" s="160"/>
      <c r="F2965" s="137" t="s">
        <v>460</v>
      </c>
      <c r="G2965" s="137" t="s">
        <v>463</v>
      </c>
      <c r="H2965" s="138" t="s">
        <v>435</v>
      </c>
      <c r="I2965" s="138"/>
      <c r="J2965" s="138"/>
      <c r="K2965" s="146"/>
      <c r="L2965" s="146"/>
    </row>
    <row r="2966" spans="1:12" s="141" customFormat="1" ht="20.100000000000001" customHeight="1">
      <c r="A2966" s="213"/>
      <c r="B2966" s="137"/>
      <c r="C2966" s="137"/>
      <c r="D2966" s="159"/>
      <c r="E2966" s="160"/>
      <c r="F2966" s="137" t="s">
        <v>463</v>
      </c>
      <c r="G2966" s="137" t="s">
        <v>464</v>
      </c>
      <c r="H2966" s="138" t="s">
        <v>435</v>
      </c>
      <c r="I2966" s="138"/>
      <c r="J2966" s="138"/>
      <c r="K2966" s="146"/>
      <c r="L2966" s="146"/>
    </row>
    <row r="2967" spans="1:12" s="141" customFormat="1" ht="20.100000000000001" customHeight="1">
      <c r="A2967" s="213"/>
      <c r="B2967" s="137"/>
      <c r="C2967" s="137"/>
      <c r="D2967" s="159"/>
      <c r="E2967" s="160"/>
      <c r="F2967" s="137" t="s">
        <v>464</v>
      </c>
      <c r="G2967" s="137" t="s">
        <v>465</v>
      </c>
      <c r="H2967" s="138" t="s">
        <v>435</v>
      </c>
      <c r="I2967" s="138"/>
      <c r="J2967" s="138"/>
      <c r="K2967" s="146"/>
      <c r="L2967" s="146"/>
    </row>
    <row r="2968" spans="1:12" s="141" customFormat="1" ht="20.100000000000001" customHeight="1">
      <c r="A2968" s="213"/>
      <c r="B2968" s="137"/>
      <c r="C2968" s="137"/>
      <c r="D2968" s="159"/>
      <c r="E2968" s="160"/>
      <c r="F2968" s="137" t="s">
        <v>465</v>
      </c>
      <c r="G2968" s="137" t="s">
        <v>466</v>
      </c>
      <c r="H2968" s="138" t="s">
        <v>435</v>
      </c>
      <c r="I2968" s="138"/>
      <c r="J2968" s="138"/>
      <c r="K2968" s="146"/>
      <c r="L2968" s="146"/>
    </row>
    <row r="2969" spans="1:12" s="141" customFormat="1" ht="20.100000000000001" customHeight="1">
      <c r="A2969" s="213"/>
      <c r="B2969" s="137"/>
      <c r="C2969" s="137"/>
      <c r="D2969" s="159"/>
      <c r="E2969" s="160"/>
      <c r="F2969" s="137" t="s">
        <v>466</v>
      </c>
      <c r="G2969" s="137" t="s">
        <v>467</v>
      </c>
      <c r="H2969" s="138" t="s">
        <v>435</v>
      </c>
      <c r="I2969" s="138"/>
      <c r="J2969" s="138"/>
      <c r="K2969" s="146"/>
      <c r="L2969" s="146"/>
    </row>
    <row r="2970" spans="1:12" s="141" customFormat="1" ht="20.100000000000001" customHeight="1">
      <c r="A2970" s="213"/>
      <c r="B2970" s="137"/>
      <c r="C2970" s="137"/>
      <c r="D2970" s="159"/>
      <c r="E2970" s="160"/>
      <c r="F2970" s="137" t="s">
        <v>467</v>
      </c>
      <c r="G2970" s="137" t="s">
        <v>468</v>
      </c>
      <c r="H2970" s="138" t="s">
        <v>435</v>
      </c>
      <c r="I2970" s="138"/>
      <c r="J2970" s="138"/>
      <c r="K2970" s="146"/>
      <c r="L2970" s="146"/>
    </row>
    <row r="2971" spans="1:12" s="141" customFormat="1" ht="20.100000000000001" customHeight="1">
      <c r="A2971" s="213"/>
      <c r="B2971" s="137"/>
      <c r="C2971" s="137"/>
      <c r="D2971" s="159"/>
      <c r="E2971" s="160"/>
      <c r="F2971" s="137" t="s">
        <v>468</v>
      </c>
      <c r="G2971" s="137" t="s">
        <v>469</v>
      </c>
      <c r="H2971" s="138" t="s">
        <v>435</v>
      </c>
      <c r="I2971" s="138"/>
      <c r="J2971" s="138"/>
      <c r="K2971" s="146"/>
      <c r="L2971" s="146"/>
    </row>
    <row r="2972" spans="1:12" s="141" customFormat="1" ht="20.100000000000001" customHeight="1">
      <c r="A2972" s="213"/>
      <c r="B2972" s="137"/>
      <c r="C2972" s="137"/>
      <c r="D2972" s="159"/>
      <c r="E2972" s="160"/>
      <c r="F2972" s="137" t="s">
        <v>469</v>
      </c>
      <c r="G2972" s="137" t="s">
        <v>470</v>
      </c>
      <c r="H2972" s="138" t="s">
        <v>435</v>
      </c>
      <c r="I2972" s="138"/>
      <c r="J2972" s="138"/>
      <c r="K2972" s="146"/>
      <c r="L2972" s="146"/>
    </row>
    <row r="2973" spans="1:12" s="141" customFormat="1" ht="20.100000000000001" customHeight="1">
      <c r="A2973" s="213"/>
      <c r="B2973" s="137"/>
      <c r="C2973" s="137"/>
      <c r="D2973" s="159"/>
      <c r="E2973" s="160"/>
      <c r="F2973" s="137" t="s">
        <v>470</v>
      </c>
      <c r="G2973" s="137" t="s">
        <v>471</v>
      </c>
      <c r="H2973" s="138" t="s">
        <v>435</v>
      </c>
      <c r="I2973" s="138"/>
      <c r="J2973" s="138"/>
      <c r="K2973" s="146"/>
      <c r="L2973" s="146"/>
    </row>
    <row r="2974" spans="1:12" s="141" customFormat="1" ht="20.100000000000001" customHeight="1">
      <c r="A2974" s="213"/>
      <c r="B2974" s="137"/>
      <c r="C2974" s="137"/>
      <c r="D2974" s="159"/>
      <c r="E2974" s="160"/>
      <c r="F2974" s="137"/>
      <c r="G2974" s="137"/>
      <c r="H2974" s="138"/>
      <c r="I2974" s="138"/>
      <c r="J2974" s="138"/>
      <c r="K2974" s="146"/>
      <c r="L2974" s="146"/>
    </row>
    <row r="2975" spans="1:12" s="141" customFormat="1" ht="20.100000000000001" customHeight="1">
      <c r="A2975" s="213"/>
      <c r="B2975" s="137">
        <v>270</v>
      </c>
      <c r="C2975" s="137"/>
      <c r="D2975" s="159" t="s">
        <v>284</v>
      </c>
      <c r="E2975" s="160">
        <v>4.6639999999999997</v>
      </c>
      <c r="F2975" s="137" t="s">
        <v>433</v>
      </c>
      <c r="G2975" s="137" t="s">
        <v>447</v>
      </c>
      <c r="H2975" s="138" t="s">
        <v>435</v>
      </c>
      <c r="I2975" s="138"/>
      <c r="J2975" s="138"/>
      <c r="K2975" s="146"/>
      <c r="L2975" s="146"/>
    </row>
    <row r="2976" spans="1:12" s="141" customFormat="1" ht="20.100000000000001" customHeight="1">
      <c r="A2976" s="213"/>
      <c r="B2976" s="137"/>
      <c r="C2976" s="137"/>
      <c r="D2976" s="159"/>
      <c r="E2976" s="160"/>
      <c r="F2976" s="137" t="s">
        <v>447</v>
      </c>
      <c r="G2976" s="137" t="s">
        <v>451</v>
      </c>
      <c r="H2976" s="138" t="s">
        <v>435</v>
      </c>
      <c r="I2976" s="138"/>
      <c r="J2976" s="138"/>
      <c r="K2976" s="146"/>
      <c r="L2976" s="146"/>
    </row>
    <row r="2977" spans="1:12" s="141" customFormat="1" ht="20.100000000000001" customHeight="1">
      <c r="A2977" s="213"/>
      <c r="B2977" s="137"/>
      <c r="C2977" s="137"/>
      <c r="D2977" s="159"/>
      <c r="E2977" s="160"/>
      <c r="F2977" s="137" t="s">
        <v>451</v>
      </c>
      <c r="G2977" s="137" t="s">
        <v>454</v>
      </c>
      <c r="H2977" s="138" t="s">
        <v>435</v>
      </c>
      <c r="I2977" s="138"/>
      <c r="J2977" s="138"/>
      <c r="K2977" s="146"/>
      <c r="L2977" s="146"/>
    </row>
    <row r="2978" spans="1:12" s="141" customFormat="1" ht="20.100000000000001" customHeight="1">
      <c r="A2978" s="213"/>
      <c r="B2978" s="137"/>
      <c r="C2978" s="137"/>
      <c r="D2978" s="159"/>
      <c r="E2978" s="160"/>
      <c r="F2978" s="137" t="s">
        <v>454</v>
      </c>
      <c r="G2978" s="137" t="s">
        <v>455</v>
      </c>
      <c r="H2978" s="138" t="s">
        <v>435</v>
      </c>
      <c r="I2978" s="138"/>
      <c r="J2978" s="138"/>
      <c r="K2978" s="146"/>
      <c r="L2978" s="146"/>
    </row>
    <row r="2979" spans="1:12" s="141" customFormat="1" ht="20.100000000000001" customHeight="1">
      <c r="A2979" s="213"/>
      <c r="B2979" s="137"/>
      <c r="C2979" s="137"/>
      <c r="D2979" s="159"/>
      <c r="E2979" s="160"/>
      <c r="F2979" s="137" t="s">
        <v>455</v>
      </c>
      <c r="G2979" s="137" t="s">
        <v>456</v>
      </c>
      <c r="H2979" s="138" t="s">
        <v>435</v>
      </c>
      <c r="I2979" s="138"/>
      <c r="J2979" s="138"/>
      <c r="K2979" s="146"/>
      <c r="L2979" s="146"/>
    </row>
    <row r="2980" spans="1:12" s="141" customFormat="1" ht="20.100000000000001" customHeight="1">
      <c r="A2980" s="213"/>
      <c r="B2980" s="137"/>
      <c r="C2980" s="137"/>
      <c r="D2980" s="159"/>
      <c r="E2980" s="160"/>
      <c r="F2980" s="137" t="s">
        <v>456</v>
      </c>
      <c r="G2980" s="137" t="s">
        <v>457</v>
      </c>
      <c r="H2980" s="138" t="s">
        <v>435</v>
      </c>
      <c r="I2980" s="138"/>
      <c r="J2980" s="138"/>
      <c r="K2980" s="146"/>
      <c r="L2980" s="146"/>
    </row>
    <row r="2981" spans="1:12" s="141" customFormat="1" ht="20.100000000000001" customHeight="1">
      <c r="A2981" s="213"/>
      <c r="B2981" s="137"/>
      <c r="C2981" s="137"/>
      <c r="D2981" s="159"/>
      <c r="E2981" s="160"/>
      <c r="F2981" s="137" t="s">
        <v>457</v>
      </c>
      <c r="G2981" s="137" t="s">
        <v>460</v>
      </c>
      <c r="H2981" s="138" t="s">
        <v>435</v>
      </c>
      <c r="I2981" s="138"/>
      <c r="J2981" s="138"/>
      <c r="K2981" s="146"/>
      <c r="L2981" s="146"/>
    </row>
    <row r="2982" spans="1:12" s="141" customFormat="1" ht="20.100000000000001" customHeight="1">
      <c r="A2982" s="213"/>
      <c r="B2982" s="137"/>
      <c r="C2982" s="137"/>
      <c r="D2982" s="159"/>
      <c r="E2982" s="160"/>
      <c r="F2982" s="137" t="s">
        <v>460</v>
      </c>
      <c r="G2982" s="137" t="s">
        <v>463</v>
      </c>
      <c r="H2982" s="138" t="s">
        <v>435</v>
      </c>
      <c r="I2982" s="138"/>
      <c r="J2982" s="138"/>
      <c r="K2982" s="146"/>
      <c r="L2982" s="146"/>
    </row>
    <row r="2983" spans="1:12" s="141" customFormat="1" ht="20.100000000000001" customHeight="1">
      <c r="A2983" s="213"/>
      <c r="B2983" s="137"/>
      <c r="C2983" s="137"/>
      <c r="D2983" s="159"/>
      <c r="E2983" s="160"/>
      <c r="F2983" s="137" t="s">
        <v>463</v>
      </c>
      <c r="G2983" s="137" t="s">
        <v>464</v>
      </c>
      <c r="H2983" s="138" t="s">
        <v>435</v>
      </c>
      <c r="I2983" s="138"/>
      <c r="J2983" s="138"/>
      <c r="K2983" s="146"/>
      <c r="L2983" s="146"/>
    </row>
    <row r="2984" spans="1:12" s="141" customFormat="1" ht="20.100000000000001" customHeight="1">
      <c r="A2984" s="213"/>
      <c r="B2984" s="137"/>
      <c r="C2984" s="137"/>
      <c r="D2984" s="159"/>
      <c r="E2984" s="160"/>
      <c r="F2984" s="137" t="s">
        <v>464</v>
      </c>
      <c r="G2984" s="137" t="s">
        <v>465</v>
      </c>
      <c r="H2984" s="138" t="s">
        <v>435</v>
      </c>
      <c r="I2984" s="138"/>
      <c r="J2984" s="138"/>
      <c r="K2984" s="146"/>
      <c r="L2984" s="146"/>
    </row>
    <row r="2985" spans="1:12" s="141" customFormat="1" ht="20.100000000000001" customHeight="1">
      <c r="A2985" s="213"/>
      <c r="B2985" s="137"/>
      <c r="C2985" s="137"/>
      <c r="D2985" s="159"/>
      <c r="E2985" s="160"/>
      <c r="F2985" s="137" t="s">
        <v>465</v>
      </c>
      <c r="G2985" s="137" t="s">
        <v>466</v>
      </c>
      <c r="H2985" s="138" t="s">
        <v>435</v>
      </c>
      <c r="I2985" s="138"/>
      <c r="J2985" s="138"/>
      <c r="K2985" s="146"/>
      <c r="L2985" s="146"/>
    </row>
    <row r="2986" spans="1:12" s="141" customFormat="1" ht="20.100000000000001" customHeight="1">
      <c r="A2986" s="213"/>
      <c r="B2986" s="137"/>
      <c r="C2986" s="137"/>
      <c r="D2986" s="159"/>
      <c r="E2986" s="160"/>
      <c r="F2986" s="137" t="s">
        <v>466</v>
      </c>
      <c r="G2986" s="137" t="s">
        <v>467</v>
      </c>
      <c r="H2986" s="138" t="s">
        <v>435</v>
      </c>
      <c r="I2986" s="138"/>
      <c r="J2986" s="138"/>
      <c r="K2986" s="146"/>
      <c r="L2986" s="146"/>
    </row>
    <row r="2987" spans="1:12" s="141" customFormat="1" ht="20.100000000000001" customHeight="1">
      <c r="A2987" s="213"/>
      <c r="B2987" s="137"/>
      <c r="C2987" s="137"/>
      <c r="D2987" s="159"/>
      <c r="E2987" s="160"/>
      <c r="F2987" s="137" t="s">
        <v>467</v>
      </c>
      <c r="G2987" s="137" t="s">
        <v>468</v>
      </c>
      <c r="H2987" s="138" t="s">
        <v>435</v>
      </c>
      <c r="I2987" s="138"/>
      <c r="J2987" s="138"/>
      <c r="K2987" s="146"/>
      <c r="L2987" s="146"/>
    </row>
    <row r="2988" spans="1:12" s="141" customFormat="1" ht="20.100000000000001" customHeight="1">
      <c r="A2988" s="213"/>
      <c r="B2988" s="137"/>
      <c r="C2988" s="137"/>
      <c r="D2988" s="159"/>
      <c r="E2988" s="160"/>
      <c r="F2988" s="137" t="s">
        <v>468</v>
      </c>
      <c r="G2988" s="137" t="s">
        <v>469</v>
      </c>
      <c r="H2988" s="138" t="s">
        <v>435</v>
      </c>
      <c r="I2988" s="138"/>
      <c r="J2988" s="138"/>
      <c r="K2988" s="146"/>
      <c r="L2988" s="146"/>
    </row>
    <row r="2989" spans="1:12" s="141" customFormat="1" ht="20.100000000000001" customHeight="1">
      <c r="A2989" s="213"/>
      <c r="B2989" s="137"/>
      <c r="C2989" s="137"/>
      <c r="D2989" s="159"/>
      <c r="E2989" s="160"/>
      <c r="F2989" s="137" t="s">
        <v>469</v>
      </c>
      <c r="G2989" s="137" t="s">
        <v>470</v>
      </c>
      <c r="H2989" s="138" t="s">
        <v>435</v>
      </c>
      <c r="I2989" s="138"/>
      <c r="J2989" s="138"/>
      <c r="K2989" s="146"/>
      <c r="L2989" s="146"/>
    </row>
    <row r="2990" spans="1:12" s="141" customFormat="1" ht="20.100000000000001" customHeight="1">
      <c r="A2990" s="213"/>
      <c r="B2990" s="137"/>
      <c r="C2990" s="137"/>
      <c r="D2990" s="159"/>
      <c r="E2990" s="160"/>
      <c r="F2990" s="137" t="s">
        <v>470</v>
      </c>
      <c r="G2990" s="137" t="s">
        <v>471</v>
      </c>
      <c r="H2990" s="138" t="s">
        <v>435</v>
      </c>
      <c r="I2990" s="138"/>
      <c r="J2990" s="138"/>
      <c r="K2990" s="146"/>
      <c r="L2990" s="146"/>
    </row>
    <row r="2991" spans="1:12" s="141" customFormat="1" ht="20.100000000000001" customHeight="1">
      <c r="A2991" s="213"/>
      <c r="B2991" s="137"/>
      <c r="C2991" s="137"/>
      <c r="D2991" s="159"/>
      <c r="E2991" s="160"/>
      <c r="F2991" s="137" t="s">
        <v>471</v>
      </c>
      <c r="G2991" s="137" t="s">
        <v>473</v>
      </c>
      <c r="H2991" s="138" t="s">
        <v>435</v>
      </c>
      <c r="I2991" s="138"/>
      <c r="J2991" s="138"/>
      <c r="K2991" s="146"/>
      <c r="L2991" s="146"/>
    </row>
    <row r="2992" spans="1:12" s="141" customFormat="1" ht="20.100000000000001" customHeight="1">
      <c r="A2992" s="213"/>
      <c r="B2992" s="137"/>
      <c r="C2992" s="137"/>
      <c r="D2992" s="159"/>
      <c r="E2992" s="160"/>
      <c r="F2992" s="137" t="s">
        <v>473</v>
      </c>
      <c r="G2992" s="137" t="s">
        <v>474</v>
      </c>
      <c r="H2992" s="138" t="s">
        <v>435</v>
      </c>
      <c r="I2992" s="138"/>
      <c r="J2992" s="138"/>
      <c r="K2992" s="146"/>
      <c r="L2992" s="146"/>
    </row>
    <row r="2993" spans="1:12" s="141" customFormat="1" ht="20.100000000000001" customHeight="1">
      <c r="A2993" s="213"/>
      <c r="B2993" s="137"/>
      <c r="C2993" s="137"/>
      <c r="D2993" s="159"/>
      <c r="E2993" s="160"/>
      <c r="F2993" s="137" t="s">
        <v>474</v>
      </c>
      <c r="G2993" s="137" t="s">
        <v>475</v>
      </c>
      <c r="H2993" s="138" t="s">
        <v>435</v>
      </c>
      <c r="I2993" s="138"/>
      <c r="J2993" s="138"/>
      <c r="K2993" s="146"/>
      <c r="L2993" s="146"/>
    </row>
    <row r="2994" spans="1:12" s="141" customFormat="1" ht="20.100000000000001" customHeight="1">
      <c r="A2994" s="213"/>
      <c r="B2994" s="137"/>
      <c r="C2994" s="137"/>
      <c r="D2994" s="159"/>
      <c r="E2994" s="160"/>
      <c r="F2994" s="137" t="s">
        <v>475</v>
      </c>
      <c r="G2994" s="137" t="s">
        <v>476</v>
      </c>
      <c r="H2994" s="138" t="s">
        <v>435</v>
      </c>
      <c r="I2994" s="138"/>
      <c r="J2994" s="138"/>
      <c r="K2994" s="146"/>
      <c r="L2994" s="146"/>
    </row>
    <row r="2995" spans="1:12" s="141" customFormat="1" ht="20.100000000000001" customHeight="1">
      <c r="A2995" s="213"/>
      <c r="B2995" s="137"/>
      <c r="C2995" s="137"/>
      <c r="D2995" s="159"/>
      <c r="E2995" s="160"/>
      <c r="F2995" s="137" t="s">
        <v>476</v>
      </c>
      <c r="G2995" s="137" t="s">
        <v>477</v>
      </c>
      <c r="H2995" s="138" t="s">
        <v>435</v>
      </c>
      <c r="I2995" s="138"/>
      <c r="J2995" s="138"/>
      <c r="K2995" s="146"/>
      <c r="L2995" s="146"/>
    </row>
    <row r="2996" spans="1:12" s="141" customFormat="1" ht="20.100000000000001" customHeight="1">
      <c r="A2996" s="213"/>
      <c r="B2996" s="137"/>
      <c r="C2996" s="137"/>
      <c r="D2996" s="159"/>
      <c r="E2996" s="160"/>
      <c r="F2996" s="137" t="s">
        <v>477</v>
      </c>
      <c r="G2996" s="137" t="s">
        <v>543</v>
      </c>
      <c r="H2996" s="138" t="s">
        <v>435</v>
      </c>
      <c r="I2996" s="138"/>
      <c r="J2996" s="138"/>
      <c r="K2996" s="146"/>
      <c r="L2996" s="146"/>
    </row>
    <row r="2997" spans="1:12" s="141" customFormat="1" ht="20.100000000000001" customHeight="1">
      <c r="A2997" s="213"/>
      <c r="B2997" s="137"/>
      <c r="C2997" s="137"/>
      <c r="D2997" s="159"/>
      <c r="E2997" s="160"/>
      <c r="F2997" s="137" t="s">
        <v>543</v>
      </c>
      <c r="G2997" s="137" t="s">
        <v>550</v>
      </c>
      <c r="H2997" s="138" t="s">
        <v>435</v>
      </c>
      <c r="I2997" s="138"/>
      <c r="J2997" s="138"/>
      <c r="K2997" s="146"/>
      <c r="L2997" s="146"/>
    </row>
    <row r="2998" spans="1:12" s="141" customFormat="1" ht="20.100000000000001" customHeight="1">
      <c r="A2998" s="213"/>
      <c r="B2998" s="137"/>
      <c r="C2998" s="137"/>
      <c r="D2998" s="159"/>
      <c r="E2998" s="160"/>
      <c r="F2998" s="137" t="s">
        <v>550</v>
      </c>
      <c r="G2998" s="137" t="s">
        <v>927</v>
      </c>
      <c r="H2998" s="138" t="s">
        <v>435</v>
      </c>
      <c r="I2998" s="138"/>
      <c r="J2998" s="138"/>
      <c r="K2998" s="146"/>
      <c r="L2998" s="146"/>
    </row>
    <row r="2999" spans="1:12" s="141" customFormat="1" ht="20.100000000000001" customHeight="1">
      <c r="A2999" s="213"/>
      <c r="B2999" s="137"/>
      <c r="C2999" s="137"/>
      <c r="D2999" s="159"/>
      <c r="E2999" s="160"/>
      <c r="F2999" s="137"/>
      <c r="G2999" s="137"/>
      <c r="H2999" s="138"/>
      <c r="I2999" s="138"/>
      <c r="J2999" s="138"/>
      <c r="K2999" s="146"/>
      <c r="L2999" s="146"/>
    </row>
    <row r="3000" spans="1:12" s="141" customFormat="1" ht="20.100000000000001" customHeight="1">
      <c r="A3000" s="213"/>
      <c r="B3000" s="137">
        <v>271</v>
      </c>
      <c r="C3000" s="137"/>
      <c r="D3000" s="159" t="s">
        <v>285</v>
      </c>
      <c r="E3000" s="160">
        <v>4.1950000000000003</v>
      </c>
      <c r="F3000" s="137" t="s">
        <v>433</v>
      </c>
      <c r="G3000" s="137" t="s">
        <v>447</v>
      </c>
      <c r="H3000" s="138" t="s">
        <v>435</v>
      </c>
      <c r="I3000" s="138"/>
      <c r="J3000" s="138"/>
      <c r="K3000" s="146"/>
      <c r="L3000" s="146"/>
    </row>
    <row r="3001" spans="1:12" s="141" customFormat="1" ht="20.100000000000001" customHeight="1">
      <c r="A3001" s="213"/>
      <c r="B3001" s="137"/>
      <c r="C3001" s="137"/>
      <c r="D3001" s="159"/>
      <c r="E3001" s="160"/>
      <c r="F3001" s="137" t="s">
        <v>447</v>
      </c>
      <c r="G3001" s="137" t="s">
        <v>451</v>
      </c>
      <c r="H3001" s="138" t="s">
        <v>435</v>
      </c>
      <c r="I3001" s="138"/>
      <c r="J3001" s="138"/>
      <c r="K3001" s="146"/>
      <c r="L3001" s="146"/>
    </row>
    <row r="3002" spans="1:12" s="141" customFormat="1" ht="20.100000000000001" customHeight="1">
      <c r="A3002" s="213"/>
      <c r="B3002" s="137"/>
      <c r="C3002" s="137"/>
      <c r="D3002" s="159"/>
      <c r="E3002" s="160"/>
      <c r="F3002" s="137" t="s">
        <v>451</v>
      </c>
      <c r="G3002" s="137" t="s">
        <v>454</v>
      </c>
      <c r="H3002" s="138" t="s">
        <v>435</v>
      </c>
      <c r="I3002" s="138"/>
      <c r="J3002" s="138"/>
      <c r="K3002" s="146"/>
      <c r="L3002" s="146"/>
    </row>
    <row r="3003" spans="1:12" s="141" customFormat="1" ht="20.100000000000001" customHeight="1">
      <c r="A3003" s="213"/>
      <c r="B3003" s="137"/>
      <c r="C3003" s="137"/>
      <c r="D3003" s="159"/>
      <c r="E3003" s="160"/>
      <c r="F3003" s="137" t="s">
        <v>454</v>
      </c>
      <c r="G3003" s="137" t="s">
        <v>455</v>
      </c>
      <c r="H3003" s="138" t="s">
        <v>435</v>
      </c>
      <c r="I3003" s="138"/>
      <c r="J3003" s="138"/>
      <c r="K3003" s="146"/>
      <c r="L3003" s="146"/>
    </row>
    <row r="3004" spans="1:12" s="141" customFormat="1" ht="20.100000000000001" customHeight="1">
      <c r="A3004" s="213"/>
      <c r="B3004" s="137"/>
      <c r="C3004" s="137"/>
      <c r="D3004" s="159"/>
      <c r="E3004" s="160"/>
      <c r="F3004" s="137" t="s">
        <v>455</v>
      </c>
      <c r="G3004" s="137" t="s">
        <v>456</v>
      </c>
      <c r="H3004" s="138" t="s">
        <v>435</v>
      </c>
      <c r="I3004" s="138"/>
      <c r="J3004" s="138"/>
      <c r="K3004" s="146"/>
      <c r="L3004" s="146"/>
    </row>
    <row r="3005" spans="1:12" s="141" customFormat="1" ht="20.100000000000001" customHeight="1">
      <c r="A3005" s="213"/>
      <c r="B3005" s="137"/>
      <c r="C3005" s="137"/>
      <c r="D3005" s="159"/>
      <c r="E3005" s="160"/>
      <c r="F3005" s="137" t="s">
        <v>456</v>
      </c>
      <c r="G3005" s="137" t="s">
        <v>457</v>
      </c>
      <c r="H3005" s="138" t="s">
        <v>435</v>
      </c>
      <c r="I3005" s="138"/>
      <c r="J3005" s="138"/>
      <c r="K3005" s="146"/>
      <c r="L3005" s="146"/>
    </row>
    <row r="3006" spans="1:12" s="141" customFormat="1" ht="20.100000000000001" customHeight="1">
      <c r="A3006" s="213"/>
      <c r="B3006" s="137"/>
      <c r="C3006" s="137"/>
      <c r="D3006" s="159"/>
      <c r="E3006" s="160"/>
      <c r="F3006" s="137" t="s">
        <v>457</v>
      </c>
      <c r="G3006" s="137" t="s">
        <v>460</v>
      </c>
      <c r="H3006" s="138" t="s">
        <v>435</v>
      </c>
      <c r="I3006" s="138"/>
      <c r="J3006" s="138"/>
      <c r="K3006" s="146"/>
      <c r="L3006" s="146"/>
    </row>
    <row r="3007" spans="1:12" s="141" customFormat="1" ht="20.100000000000001" customHeight="1">
      <c r="A3007" s="213"/>
      <c r="B3007" s="137"/>
      <c r="C3007" s="137"/>
      <c r="D3007" s="159"/>
      <c r="E3007" s="160"/>
      <c r="F3007" s="137" t="s">
        <v>460</v>
      </c>
      <c r="G3007" s="137" t="s">
        <v>463</v>
      </c>
      <c r="H3007" s="138" t="s">
        <v>435</v>
      </c>
      <c r="I3007" s="138"/>
      <c r="J3007" s="138"/>
      <c r="K3007" s="146"/>
      <c r="L3007" s="146"/>
    </row>
    <row r="3008" spans="1:12" s="141" customFormat="1" ht="20.100000000000001" customHeight="1">
      <c r="A3008" s="213"/>
      <c r="B3008" s="137"/>
      <c r="C3008" s="137"/>
      <c r="D3008" s="159"/>
      <c r="E3008" s="160"/>
      <c r="F3008" s="137" t="s">
        <v>463</v>
      </c>
      <c r="G3008" s="137" t="s">
        <v>464</v>
      </c>
      <c r="H3008" s="138" t="s">
        <v>435</v>
      </c>
      <c r="I3008" s="138"/>
      <c r="J3008" s="138"/>
      <c r="K3008" s="146"/>
      <c r="L3008" s="146"/>
    </row>
    <row r="3009" spans="1:12" s="141" customFormat="1" ht="20.100000000000001" customHeight="1">
      <c r="A3009" s="213"/>
      <c r="B3009" s="137"/>
      <c r="C3009" s="137"/>
      <c r="D3009" s="159"/>
      <c r="E3009" s="160"/>
      <c r="F3009" s="137" t="s">
        <v>464</v>
      </c>
      <c r="G3009" s="137" t="s">
        <v>465</v>
      </c>
      <c r="H3009" s="138" t="s">
        <v>435</v>
      </c>
      <c r="I3009" s="138"/>
      <c r="J3009" s="138"/>
      <c r="K3009" s="146"/>
      <c r="L3009" s="146"/>
    </row>
    <row r="3010" spans="1:12" s="141" customFormat="1" ht="20.100000000000001" customHeight="1">
      <c r="A3010" s="213"/>
      <c r="B3010" s="137"/>
      <c r="C3010" s="137"/>
      <c r="D3010" s="159"/>
      <c r="E3010" s="160"/>
      <c r="F3010" s="137" t="s">
        <v>465</v>
      </c>
      <c r="G3010" s="137" t="s">
        <v>466</v>
      </c>
      <c r="H3010" s="138" t="s">
        <v>435</v>
      </c>
      <c r="I3010" s="138"/>
      <c r="J3010" s="138"/>
      <c r="K3010" s="146"/>
      <c r="L3010" s="146"/>
    </row>
    <row r="3011" spans="1:12" s="141" customFormat="1" ht="20.100000000000001" customHeight="1">
      <c r="A3011" s="213"/>
      <c r="B3011" s="137"/>
      <c r="C3011" s="137"/>
      <c r="D3011" s="159"/>
      <c r="E3011" s="160"/>
      <c r="F3011" s="137" t="s">
        <v>466</v>
      </c>
      <c r="G3011" s="137" t="s">
        <v>467</v>
      </c>
      <c r="H3011" s="138" t="s">
        <v>435</v>
      </c>
      <c r="I3011" s="138"/>
      <c r="J3011" s="138"/>
      <c r="K3011" s="146"/>
      <c r="L3011" s="146"/>
    </row>
    <row r="3012" spans="1:12" s="141" customFormat="1" ht="20.100000000000001" customHeight="1">
      <c r="A3012" s="213"/>
      <c r="B3012" s="137"/>
      <c r="C3012" s="137"/>
      <c r="D3012" s="159"/>
      <c r="E3012" s="160"/>
      <c r="F3012" s="137" t="s">
        <v>467</v>
      </c>
      <c r="G3012" s="137" t="s">
        <v>468</v>
      </c>
      <c r="H3012" s="138" t="s">
        <v>435</v>
      </c>
      <c r="I3012" s="138"/>
      <c r="J3012" s="138"/>
      <c r="K3012" s="146"/>
      <c r="L3012" s="146"/>
    </row>
    <row r="3013" spans="1:12" s="141" customFormat="1" ht="20.100000000000001" customHeight="1">
      <c r="A3013" s="213"/>
      <c r="B3013" s="137"/>
      <c r="C3013" s="137"/>
      <c r="D3013" s="159"/>
      <c r="E3013" s="160"/>
      <c r="F3013" s="137" t="s">
        <v>468</v>
      </c>
      <c r="G3013" s="137" t="s">
        <v>469</v>
      </c>
      <c r="H3013" s="138" t="s">
        <v>435</v>
      </c>
      <c r="I3013" s="138"/>
      <c r="J3013" s="138"/>
      <c r="K3013" s="146"/>
      <c r="L3013" s="146"/>
    </row>
    <row r="3014" spans="1:12" s="141" customFormat="1" ht="20.100000000000001" customHeight="1">
      <c r="A3014" s="213"/>
      <c r="B3014" s="137"/>
      <c r="C3014" s="137"/>
      <c r="D3014" s="159"/>
      <c r="E3014" s="160"/>
      <c r="F3014" s="137" t="s">
        <v>469</v>
      </c>
      <c r="G3014" s="137" t="s">
        <v>470</v>
      </c>
      <c r="H3014" s="138" t="s">
        <v>435</v>
      </c>
      <c r="I3014" s="138"/>
      <c r="J3014" s="138"/>
      <c r="K3014" s="146"/>
      <c r="L3014" s="146"/>
    </row>
    <row r="3015" spans="1:12" s="141" customFormat="1" ht="20.100000000000001" customHeight="1">
      <c r="A3015" s="213"/>
      <c r="B3015" s="137"/>
      <c r="C3015" s="137"/>
      <c r="D3015" s="159"/>
      <c r="E3015" s="160"/>
      <c r="F3015" s="137" t="s">
        <v>470</v>
      </c>
      <c r="G3015" s="137" t="s">
        <v>471</v>
      </c>
      <c r="H3015" s="138" t="s">
        <v>435</v>
      </c>
      <c r="I3015" s="138"/>
      <c r="J3015" s="138"/>
      <c r="K3015" s="146"/>
      <c r="L3015" s="146"/>
    </row>
    <row r="3016" spans="1:12" s="141" customFormat="1" ht="20.100000000000001" customHeight="1">
      <c r="A3016" s="213"/>
      <c r="B3016" s="137"/>
      <c r="C3016" s="137"/>
      <c r="D3016" s="159"/>
      <c r="E3016" s="160"/>
      <c r="F3016" s="137" t="s">
        <v>471</v>
      </c>
      <c r="G3016" s="137" t="s">
        <v>473</v>
      </c>
      <c r="H3016" s="138" t="s">
        <v>435</v>
      </c>
      <c r="I3016" s="138"/>
      <c r="J3016" s="138"/>
      <c r="K3016" s="146"/>
      <c r="L3016" s="146"/>
    </row>
    <row r="3017" spans="1:12" s="141" customFormat="1" ht="20.100000000000001" customHeight="1">
      <c r="A3017" s="213"/>
      <c r="B3017" s="137"/>
      <c r="C3017" s="137"/>
      <c r="D3017" s="159"/>
      <c r="E3017" s="160"/>
      <c r="F3017" s="137" t="s">
        <v>473</v>
      </c>
      <c r="G3017" s="137" t="s">
        <v>474</v>
      </c>
      <c r="H3017" s="138" t="s">
        <v>435</v>
      </c>
      <c r="I3017" s="138"/>
      <c r="J3017" s="138"/>
      <c r="K3017" s="146"/>
      <c r="L3017" s="146"/>
    </row>
    <row r="3018" spans="1:12" s="141" customFormat="1" ht="20.100000000000001" customHeight="1">
      <c r="A3018" s="213"/>
      <c r="B3018" s="137"/>
      <c r="C3018" s="137"/>
      <c r="D3018" s="159"/>
      <c r="E3018" s="160"/>
      <c r="F3018" s="137" t="s">
        <v>474</v>
      </c>
      <c r="G3018" s="137" t="s">
        <v>475</v>
      </c>
      <c r="H3018" s="138" t="s">
        <v>435</v>
      </c>
      <c r="I3018" s="138"/>
      <c r="J3018" s="138"/>
      <c r="K3018" s="146"/>
      <c r="L3018" s="146"/>
    </row>
    <row r="3019" spans="1:12" s="141" customFormat="1" ht="20.100000000000001" customHeight="1">
      <c r="A3019" s="213"/>
      <c r="B3019" s="137"/>
      <c r="C3019" s="137"/>
      <c r="D3019" s="159"/>
      <c r="E3019" s="160"/>
      <c r="F3019" s="137" t="s">
        <v>475</v>
      </c>
      <c r="G3019" s="137" t="s">
        <v>476</v>
      </c>
      <c r="H3019" s="138" t="s">
        <v>435</v>
      </c>
      <c r="I3019" s="138"/>
      <c r="J3019" s="138"/>
      <c r="K3019" s="146"/>
      <c r="L3019" s="146"/>
    </row>
    <row r="3020" spans="1:12" s="141" customFormat="1" ht="20.100000000000001" customHeight="1">
      <c r="A3020" s="213"/>
      <c r="B3020" s="137"/>
      <c r="C3020" s="137"/>
      <c r="D3020" s="159"/>
      <c r="E3020" s="160"/>
      <c r="F3020" s="137" t="s">
        <v>476</v>
      </c>
      <c r="G3020" s="137" t="s">
        <v>928</v>
      </c>
      <c r="H3020" s="138" t="s">
        <v>435</v>
      </c>
      <c r="I3020" s="138"/>
      <c r="J3020" s="138"/>
      <c r="K3020" s="146"/>
      <c r="L3020" s="146"/>
    </row>
    <row r="3021" spans="1:12" s="141" customFormat="1" ht="20.100000000000001" customHeight="1">
      <c r="A3021" s="213"/>
      <c r="B3021" s="137"/>
      <c r="C3021" s="137"/>
      <c r="D3021" s="159"/>
      <c r="E3021" s="160"/>
      <c r="F3021" s="137"/>
      <c r="G3021" s="137"/>
      <c r="H3021" s="138"/>
      <c r="I3021" s="138"/>
      <c r="J3021" s="138"/>
      <c r="K3021" s="146"/>
      <c r="L3021" s="146"/>
    </row>
    <row r="3022" spans="1:12" s="141" customFormat="1" ht="20.100000000000001" customHeight="1">
      <c r="A3022" s="213"/>
      <c r="B3022" s="137">
        <v>272</v>
      </c>
      <c r="C3022" s="137"/>
      <c r="D3022" s="159" t="s">
        <v>286</v>
      </c>
      <c r="E3022" s="160">
        <v>3.851</v>
      </c>
      <c r="F3022" s="137" t="s">
        <v>433</v>
      </c>
      <c r="G3022" s="137" t="s">
        <v>447</v>
      </c>
      <c r="H3022" s="138" t="s">
        <v>435</v>
      </c>
      <c r="I3022" s="138"/>
      <c r="J3022" s="138"/>
      <c r="K3022" s="146"/>
      <c r="L3022" s="146"/>
    </row>
    <row r="3023" spans="1:12" s="141" customFormat="1" ht="20.100000000000001" customHeight="1">
      <c r="A3023" s="213"/>
      <c r="B3023" s="137"/>
      <c r="C3023" s="137"/>
      <c r="D3023" s="159"/>
      <c r="E3023" s="160"/>
      <c r="F3023" s="137" t="s">
        <v>447</v>
      </c>
      <c r="G3023" s="137" t="s">
        <v>451</v>
      </c>
      <c r="H3023" s="138" t="s">
        <v>435</v>
      </c>
      <c r="I3023" s="138"/>
      <c r="J3023" s="138"/>
      <c r="K3023" s="146"/>
      <c r="L3023" s="146"/>
    </row>
    <row r="3024" spans="1:12" s="141" customFormat="1" ht="20.100000000000001" customHeight="1">
      <c r="A3024" s="213"/>
      <c r="B3024" s="137"/>
      <c r="C3024" s="137"/>
      <c r="D3024" s="159"/>
      <c r="E3024" s="160"/>
      <c r="F3024" s="137" t="s">
        <v>451</v>
      </c>
      <c r="G3024" s="137" t="s">
        <v>454</v>
      </c>
      <c r="H3024" s="138" t="s">
        <v>435</v>
      </c>
      <c r="I3024" s="138"/>
      <c r="J3024" s="138"/>
      <c r="K3024" s="146"/>
      <c r="L3024" s="146"/>
    </row>
    <row r="3025" spans="1:12" s="141" customFormat="1" ht="20.100000000000001" customHeight="1">
      <c r="A3025" s="213"/>
      <c r="B3025" s="137"/>
      <c r="C3025" s="137"/>
      <c r="D3025" s="159"/>
      <c r="E3025" s="160"/>
      <c r="F3025" s="137" t="s">
        <v>454</v>
      </c>
      <c r="G3025" s="137" t="s">
        <v>455</v>
      </c>
      <c r="H3025" s="138" t="s">
        <v>435</v>
      </c>
      <c r="I3025" s="138"/>
      <c r="J3025" s="138"/>
      <c r="K3025" s="146"/>
      <c r="L3025" s="146"/>
    </row>
    <row r="3026" spans="1:12" s="141" customFormat="1" ht="20.100000000000001" customHeight="1">
      <c r="A3026" s="213"/>
      <c r="B3026" s="137"/>
      <c r="C3026" s="137"/>
      <c r="D3026" s="159"/>
      <c r="E3026" s="160"/>
      <c r="F3026" s="137" t="s">
        <v>455</v>
      </c>
      <c r="G3026" s="137" t="s">
        <v>456</v>
      </c>
      <c r="H3026" s="138" t="s">
        <v>435</v>
      </c>
      <c r="I3026" s="138"/>
      <c r="J3026" s="138"/>
      <c r="K3026" s="146"/>
      <c r="L3026" s="146"/>
    </row>
    <row r="3027" spans="1:12" s="141" customFormat="1" ht="20.100000000000001" customHeight="1">
      <c r="A3027" s="213"/>
      <c r="B3027" s="137"/>
      <c r="C3027" s="137"/>
      <c r="D3027" s="159"/>
      <c r="E3027" s="160"/>
      <c r="F3027" s="137" t="s">
        <v>456</v>
      </c>
      <c r="G3027" s="137" t="s">
        <v>457</v>
      </c>
      <c r="H3027" s="138" t="s">
        <v>435</v>
      </c>
      <c r="I3027" s="138"/>
      <c r="J3027" s="138"/>
      <c r="K3027" s="146"/>
      <c r="L3027" s="146"/>
    </row>
    <row r="3028" spans="1:12" s="141" customFormat="1" ht="20.100000000000001" customHeight="1">
      <c r="A3028" s="213"/>
      <c r="B3028" s="137"/>
      <c r="C3028" s="137"/>
      <c r="D3028" s="159"/>
      <c r="E3028" s="160"/>
      <c r="F3028" s="137" t="s">
        <v>457</v>
      </c>
      <c r="G3028" s="137" t="s">
        <v>460</v>
      </c>
      <c r="H3028" s="138" t="s">
        <v>435</v>
      </c>
      <c r="I3028" s="138"/>
      <c r="J3028" s="138"/>
      <c r="K3028" s="146"/>
      <c r="L3028" s="146"/>
    </row>
    <row r="3029" spans="1:12" s="141" customFormat="1" ht="20.100000000000001" customHeight="1">
      <c r="A3029" s="213"/>
      <c r="B3029" s="137"/>
      <c r="C3029" s="137"/>
      <c r="D3029" s="159"/>
      <c r="E3029" s="160"/>
      <c r="F3029" s="137" t="s">
        <v>460</v>
      </c>
      <c r="G3029" s="137" t="s">
        <v>463</v>
      </c>
      <c r="H3029" s="138" t="s">
        <v>435</v>
      </c>
      <c r="I3029" s="138"/>
      <c r="J3029" s="138"/>
      <c r="K3029" s="146"/>
      <c r="L3029" s="146"/>
    </row>
    <row r="3030" spans="1:12" s="141" customFormat="1" ht="20.100000000000001" customHeight="1">
      <c r="A3030" s="213"/>
      <c r="B3030" s="137"/>
      <c r="C3030" s="137"/>
      <c r="D3030" s="159"/>
      <c r="E3030" s="160"/>
      <c r="F3030" s="137" t="s">
        <v>463</v>
      </c>
      <c r="G3030" s="137" t="s">
        <v>464</v>
      </c>
      <c r="H3030" s="138" t="s">
        <v>435</v>
      </c>
      <c r="I3030" s="138"/>
      <c r="J3030" s="138"/>
      <c r="K3030" s="146"/>
      <c r="L3030" s="146"/>
    </row>
    <row r="3031" spans="1:12" s="141" customFormat="1" ht="20.100000000000001" customHeight="1">
      <c r="A3031" s="213"/>
      <c r="B3031" s="137"/>
      <c r="C3031" s="137"/>
      <c r="D3031" s="159"/>
      <c r="E3031" s="160"/>
      <c r="F3031" s="137" t="s">
        <v>464</v>
      </c>
      <c r="G3031" s="137" t="s">
        <v>465</v>
      </c>
      <c r="H3031" s="138" t="s">
        <v>435</v>
      </c>
      <c r="I3031" s="138"/>
      <c r="J3031" s="138"/>
      <c r="K3031" s="146"/>
      <c r="L3031" s="146"/>
    </row>
    <row r="3032" spans="1:12" s="141" customFormat="1" ht="20.100000000000001" customHeight="1">
      <c r="A3032" s="213"/>
      <c r="B3032" s="137"/>
      <c r="C3032" s="137"/>
      <c r="D3032" s="159"/>
      <c r="E3032" s="160"/>
      <c r="F3032" s="137" t="s">
        <v>465</v>
      </c>
      <c r="G3032" s="137" t="s">
        <v>466</v>
      </c>
      <c r="H3032" s="138" t="s">
        <v>435</v>
      </c>
      <c r="I3032" s="138"/>
      <c r="J3032" s="138"/>
      <c r="K3032" s="146"/>
      <c r="L3032" s="146"/>
    </row>
    <row r="3033" spans="1:12" s="141" customFormat="1" ht="20.100000000000001" customHeight="1">
      <c r="A3033" s="213"/>
      <c r="B3033" s="137"/>
      <c r="C3033" s="137"/>
      <c r="D3033" s="159"/>
      <c r="E3033" s="160"/>
      <c r="F3033" s="137" t="s">
        <v>466</v>
      </c>
      <c r="G3033" s="137" t="s">
        <v>467</v>
      </c>
      <c r="H3033" s="138" t="s">
        <v>435</v>
      </c>
      <c r="I3033" s="138"/>
      <c r="J3033" s="138"/>
      <c r="K3033" s="146"/>
      <c r="L3033" s="146"/>
    </row>
    <row r="3034" spans="1:12" s="141" customFormat="1" ht="20.100000000000001" customHeight="1">
      <c r="A3034" s="213"/>
      <c r="B3034" s="137"/>
      <c r="C3034" s="137"/>
      <c r="D3034" s="159"/>
      <c r="E3034" s="160"/>
      <c r="F3034" s="137" t="s">
        <v>467</v>
      </c>
      <c r="G3034" s="137" t="s">
        <v>468</v>
      </c>
      <c r="H3034" s="138" t="s">
        <v>435</v>
      </c>
      <c r="I3034" s="138"/>
      <c r="J3034" s="138"/>
      <c r="K3034" s="146"/>
      <c r="L3034" s="146"/>
    </row>
    <row r="3035" spans="1:12" s="141" customFormat="1" ht="20.100000000000001" customHeight="1">
      <c r="A3035" s="213"/>
      <c r="B3035" s="137"/>
      <c r="C3035" s="137"/>
      <c r="D3035" s="159"/>
      <c r="E3035" s="160"/>
      <c r="F3035" s="137" t="s">
        <v>468</v>
      </c>
      <c r="G3035" s="137" t="s">
        <v>469</v>
      </c>
      <c r="H3035" s="138" t="s">
        <v>435</v>
      </c>
      <c r="I3035" s="138"/>
      <c r="J3035" s="138"/>
      <c r="K3035" s="146"/>
      <c r="L3035" s="146"/>
    </row>
    <row r="3036" spans="1:12" s="141" customFormat="1" ht="20.100000000000001" customHeight="1">
      <c r="A3036" s="213"/>
      <c r="B3036" s="137"/>
      <c r="C3036" s="137"/>
      <c r="D3036" s="159"/>
      <c r="E3036" s="160"/>
      <c r="F3036" s="137" t="s">
        <v>469</v>
      </c>
      <c r="G3036" s="137" t="s">
        <v>470</v>
      </c>
      <c r="H3036" s="138" t="s">
        <v>435</v>
      </c>
      <c r="I3036" s="138"/>
      <c r="J3036" s="138"/>
      <c r="K3036" s="146"/>
      <c r="L3036" s="146"/>
    </row>
    <row r="3037" spans="1:12" s="141" customFormat="1" ht="20.100000000000001" customHeight="1">
      <c r="A3037" s="213"/>
      <c r="B3037" s="137"/>
      <c r="C3037" s="137"/>
      <c r="D3037" s="159"/>
      <c r="E3037" s="160"/>
      <c r="F3037" s="137" t="s">
        <v>470</v>
      </c>
      <c r="G3037" s="137" t="s">
        <v>471</v>
      </c>
      <c r="H3037" s="138" t="s">
        <v>435</v>
      </c>
      <c r="I3037" s="138"/>
      <c r="J3037" s="138"/>
      <c r="K3037" s="146"/>
      <c r="L3037" s="146"/>
    </row>
    <row r="3038" spans="1:12" s="141" customFormat="1" ht="20.100000000000001" customHeight="1">
      <c r="A3038" s="213"/>
      <c r="B3038" s="137"/>
      <c r="C3038" s="137"/>
      <c r="D3038" s="159"/>
      <c r="E3038" s="160"/>
      <c r="F3038" s="137" t="s">
        <v>471</v>
      </c>
      <c r="G3038" s="137" t="s">
        <v>473</v>
      </c>
      <c r="H3038" s="138" t="s">
        <v>435</v>
      </c>
      <c r="I3038" s="138"/>
      <c r="J3038" s="138"/>
      <c r="K3038" s="146"/>
      <c r="L3038" s="146"/>
    </row>
    <row r="3039" spans="1:12" s="141" customFormat="1" ht="20.100000000000001" customHeight="1">
      <c r="A3039" s="213"/>
      <c r="B3039" s="137"/>
      <c r="C3039" s="137"/>
      <c r="D3039" s="159"/>
      <c r="E3039" s="160"/>
      <c r="F3039" s="137" t="s">
        <v>473</v>
      </c>
      <c r="G3039" s="137" t="s">
        <v>474</v>
      </c>
      <c r="H3039" s="138" t="s">
        <v>435</v>
      </c>
      <c r="I3039" s="138"/>
      <c r="J3039" s="138"/>
      <c r="K3039" s="146"/>
      <c r="L3039" s="146"/>
    </row>
    <row r="3040" spans="1:12" s="141" customFormat="1" ht="20.100000000000001" customHeight="1">
      <c r="A3040" s="213"/>
      <c r="B3040" s="137"/>
      <c r="C3040" s="137"/>
      <c r="D3040" s="159"/>
      <c r="E3040" s="160"/>
      <c r="F3040" s="137" t="s">
        <v>474</v>
      </c>
      <c r="G3040" s="137" t="s">
        <v>475</v>
      </c>
      <c r="H3040" s="138" t="s">
        <v>435</v>
      </c>
      <c r="I3040" s="138"/>
      <c r="J3040" s="138"/>
      <c r="K3040" s="146"/>
      <c r="L3040" s="146"/>
    </row>
    <row r="3041" spans="1:12" s="141" customFormat="1" ht="20.100000000000001" customHeight="1">
      <c r="A3041" s="213"/>
      <c r="B3041" s="137"/>
      <c r="C3041" s="137"/>
      <c r="D3041" s="159"/>
      <c r="E3041" s="160"/>
      <c r="F3041" s="137" t="s">
        <v>475</v>
      </c>
      <c r="G3041" s="137" t="s">
        <v>929</v>
      </c>
      <c r="H3041" s="138" t="s">
        <v>435</v>
      </c>
      <c r="I3041" s="138"/>
      <c r="J3041" s="138"/>
      <c r="K3041" s="146"/>
      <c r="L3041" s="146"/>
    </row>
    <row r="3042" spans="1:12" s="141" customFormat="1" ht="20.100000000000001" customHeight="1">
      <c r="A3042" s="213"/>
      <c r="B3042" s="137"/>
      <c r="C3042" s="137"/>
      <c r="D3042" s="159"/>
      <c r="E3042" s="160"/>
      <c r="F3042" s="137"/>
      <c r="G3042" s="137"/>
      <c r="H3042" s="138"/>
      <c r="I3042" s="138"/>
      <c r="J3042" s="138"/>
      <c r="K3042" s="146"/>
      <c r="L3042" s="146"/>
    </row>
    <row r="3043" spans="1:12" s="141" customFormat="1" ht="20.100000000000001" customHeight="1">
      <c r="A3043" s="213"/>
      <c r="B3043" s="137">
        <v>273</v>
      </c>
      <c r="C3043" s="137"/>
      <c r="D3043" s="159" t="s">
        <v>287</v>
      </c>
      <c r="E3043" s="160">
        <v>6.7240000000000002</v>
      </c>
      <c r="F3043" s="137" t="s">
        <v>433</v>
      </c>
      <c r="G3043" s="137" t="s">
        <v>447</v>
      </c>
      <c r="H3043" s="138" t="s">
        <v>435</v>
      </c>
      <c r="I3043" s="138"/>
      <c r="J3043" s="138"/>
      <c r="K3043" s="146"/>
      <c r="L3043" s="146"/>
    </row>
    <row r="3044" spans="1:12" s="141" customFormat="1" ht="20.100000000000001" customHeight="1">
      <c r="A3044" s="213"/>
      <c r="B3044" s="137"/>
      <c r="C3044" s="137"/>
      <c r="D3044" s="159"/>
      <c r="E3044" s="160"/>
      <c r="F3044" s="137" t="s">
        <v>447</v>
      </c>
      <c r="G3044" s="137" t="s">
        <v>451</v>
      </c>
      <c r="H3044" s="138" t="s">
        <v>435</v>
      </c>
      <c r="I3044" s="138"/>
      <c r="J3044" s="138"/>
      <c r="K3044" s="146"/>
      <c r="L3044" s="146"/>
    </row>
    <row r="3045" spans="1:12" s="141" customFormat="1" ht="20.100000000000001" customHeight="1">
      <c r="A3045" s="213"/>
      <c r="B3045" s="137"/>
      <c r="C3045" s="137"/>
      <c r="D3045" s="159"/>
      <c r="E3045" s="160"/>
      <c r="F3045" s="137" t="s">
        <v>451</v>
      </c>
      <c r="G3045" s="137" t="s">
        <v>454</v>
      </c>
      <c r="H3045" s="138" t="s">
        <v>435</v>
      </c>
      <c r="I3045" s="138"/>
      <c r="J3045" s="138"/>
      <c r="K3045" s="146"/>
      <c r="L3045" s="146"/>
    </row>
    <row r="3046" spans="1:12" s="141" customFormat="1" ht="20.100000000000001" customHeight="1">
      <c r="A3046" s="213"/>
      <c r="B3046" s="137"/>
      <c r="C3046" s="137"/>
      <c r="D3046" s="159"/>
      <c r="E3046" s="160"/>
      <c r="F3046" s="137" t="s">
        <v>454</v>
      </c>
      <c r="G3046" s="137" t="s">
        <v>455</v>
      </c>
      <c r="H3046" s="138" t="s">
        <v>435</v>
      </c>
      <c r="I3046" s="138"/>
      <c r="J3046" s="138"/>
      <c r="K3046" s="146"/>
      <c r="L3046" s="146"/>
    </row>
    <row r="3047" spans="1:12" s="141" customFormat="1" ht="20.100000000000001" customHeight="1">
      <c r="A3047" s="213"/>
      <c r="B3047" s="137"/>
      <c r="C3047" s="137"/>
      <c r="D3047" s="159"/>
      <c r="E3047" s="160"/>
      <c r="F3047" s="137" t="s">
        <v>455</v>
      </c>
      <c r="G3047" s="137" t="s">
        <v>456</v>
      </c>
      <c r="H3047" s="138" t="s">
        <v>435</v>
      </c>
      <c r="I3047" s="138"/>
      <c r="J3047" s="138"/>
      <c r="K3047" s="146"/>
      <c r="L3047" s="146"/>
    </row>
    <row r="3048" spans="1:12" s="141" customFormat="1" ht="20.100000000000001" customHeight="1">
      <c r="A3048" s="213"/>
      <c r="B3048" s="137"/>
      <c r="C3048" s="137"/>
      <c r="D3048" s="159"/>
      <c r="E3048" s="160"/>
      <c r="F3048" s="137" t="s">
        <v>456</v>
      </c>
      <c r="G3048" s="137" t="s">
        <v>457</v>
      </c>
      <c r="H3048" s="138" t="s">
        <v>435</v>
      </c>
      <c r="I3048" s="138"/>
      <c r="J3048" s="138"/>
      <c r="K3048" s="146"/>
      <c r="L3048" s="146"/>
    </row>
    <row r="3049" spans="1:12" s="141" customFormat="1" ht="20.100000000000001" customHeight="1">
      <c r="A3049" s="213"/>
      <c r="B3049" s="137"/>
      <c r="C3049" s="137"/>
      <c r="D3049" s="159"/>
      <c r="E3049" s="160"/>
      <c r="F3049" s="137" t="s">
        <v>457</v>
      </c>
      <c r="G3049" s="137" t="s">
        <v>460</v>
      </c>
      <c r="H3049" s="138" t="s">
        <v>435</v>
      </c>
      <c r="I3049" s="138"/>
      <c r="J3049" s="138"/>
      <c r="K3049" s="146"/>
      <c r="L3049" s="146"/>
    </row>
    <row r="3050" spans="1:12" s="141" customFormat="1" ht="20.100000000000001" customHeight="1">
      <c r="A3050" s="213"/>
      <c r="B3050" s="137"/>
      <c r="C3050" s="137"/>
      <c r="D3050" s="159"/>
      <c r="E3050" s="160"/>
      <c r="F3050" s="137" t="s">
        <v>460</v>
      </c>
      <c r="G3050" s="137" t="s">
        <v>463</v>
      </c>
      <c r="H3050" s="138" t="s">
        <v>435</v>
      </c>
      <c r="I3050" s="138"/>
      <c r="J3050" s="138"/>
      <c r="K3050" s="146"/>
      <c r="L3050" s="146"/>
    </row>
    <row r="3051" spans="1:12" s="141" customFormat="1" ht="20.100000000000001" customHeight="1">
      <c r="A3051" s="213"/>
      <c r="B3051" s="137"/>
      <c r="C3051" s="137"/>
      <c r="D3051" s="159"/>
      <c r="E3051" s="160"/>
      <c r="F3051" s="137" t="s">
        <v>463</v>
      </c>
      <c r="G3051" s="137" t="s">
        <v>464</v>
      </c>
      <c r="H3051" s="138" t="s">
        <v>435</v>
      </c>
      <c r="I3051" s="138"/>
      <c r="J3051" s="138"/>
      <c r="K3051" s="146"/>
      <c r="L3051" s="146"/>
    </row>
    <row r="3052" spans="1:12" s="141" customFormat="1" ht="20.100000000000001" customHeight="1">
      <c r="A3052" s="213"/>
      <c r="B3052" s="137"/>
      <c r="C3052" s="137"/>
      <c r="D3052" s="159"/>
      <c r="E3052" s="160"/>
      <c r="F3052" s="137" t="s">
        <v>464</v>
      </c>
      <c r="G3052" s="137" t="s">
        <v>465</v>
      </c>
      <c r="H3052" s="138" t="s">
        <v>435</v>
      </c>
      <c r="I3052" s="138"/>
      <c r="J3052" s="138"/>
      <c r="K3052" s="146"/>
      <c r="L3052" s="146"/>
    </row>
    <row r="3053" spans="1:12" s="141" customFormat="1" ht="20.100000000000001" customHeight="1">
      <c r="A3053" s="213"/>
      <c r="B3053" s="137"/>
      <c r="C3053" s="137"/>
      <c r="D3053" s="159"/>
      <c r="E3053" s="160"/>
      <c r="F3053" s="137" t="s">
        <v>465</v>
      </c>
      <c r="G3053" s="137" t="s">
        <v>466</v>
      </c>
      <c r="H3053" s="138" t="s">
        <v>435</v>
      </c>
      <c r="I3053" s="138"/>
      <c r="J3053" s="138"/>
      <c r="K3053" s="146"/>
      <c r="L3053" s="146"/>
    </row>
    <row r="3054" spans="1:12" s="141" customFormat="1" ht="20.100000000000001" customHeight="1">
      <c r="A3054" s="213"/>
      <c r="B3054" s="137"/>
      <c r="C3054" s="137"/>
      <c r="D3054" s="159"/>
      <c r="E3054" s="160"/>
      <c r="F3054" s="137" t="s">
        <v>466</v>
      </c>
      <c r="G3054" s="137" t="s">
        <v>467</v>
      </c>
      <c r="H3054" s="138" t="s">
        <v>435</v>
      </c>
      <c r="I3054" s="138"/>
      <c r="J3054" s="138"/>
      <c r="K3054" s="146"/>
      <c r="L3054" s="146"/>
    </row>
    <row r="3055" spans="1:12" s="141" customFormat="1" ht="20.100000000000001" customHeight="1">
      <c r="A3055" s="213"/>
      <c r="B3055" s="137"/>
      <c r="C3055" s="137"/>
      <c r="D3055" s="159"/>
      <c r="E3055" s="160"/>
      <c r="F3055" s="137" t="s">
        <v>467</v>
      </c>
      <c r="G3055" s="137" t="s">
        <v>468</v>
      </c>
      <c r="H3055" s="138" t="s">
        <v>435</v>
      </c>
      <c r="I3055" s="138"/>
      <c r="J3055" s="138"/>
      <c r="K3055" s="146"/>
      <c r="L3055" s="146"/>
    </row>
    <row r="3056" spans="1:12" s="141" customFormat="1" ht="20.100000000000001" customHeight="1">
      <c r="A3056" s="213"/>
      <c r="B3056" s="137"/>
      <c r="C3056" s="137"/>
      <c r="D3056" s="159"/>
      <c r="E3056" s="160"/>
      <c r="F3056" s="137" t="s">
        <v>468</v>
      </c>
      <c r="G3056" s="137" t="s">
        <v>469</v>
      </c>
      <c r="H3056" s="138" t="s">
        <v>435</v>
      </c>
      <c r="I3056" s="138"/>
      <c r="J3056" s="138"/>
      <c r="K3056" s="146"/>
      <c r="L3056" s="146"/>
    </row>
    <row r="3057" spans="1:12" s="141" customFormat="1" ht="20.100000000000001" customHeight="1">
      <c r="A3057" s="213"/>
      <c r="B3057" s="137"/>
      <c r="C3057" s="137"/>
      <c r="D3057" s="159"/>
      <c r="E3057" s="160"/>
      <c r="F3057" s="137" t="s">
        <v>469</v>
      </c>
      <c r="G3057" s="137" t="s">
        <v>470</v>
      </c>
      <c r="H3057" s="138" t="s">
        <v>435</v>
      </c>
      <c r="I3057" s="138"/>
      <c r="J3057" s="138"/>
      <c r="K3057" s="146"/>
      <c r="L3057" s="146"/>
    </row>
    <row r="3058" spans="1:12" s="141" customFormat="1" ht="20.100000000000001" customHeight="1">
      <c r="A3058" s="213"/>
      <c r="B3058" s="137"/>
      <c r="C3058" s="137"/>
      <c r="D3058" s="159"/>
      <c r="E3058" s="160"/>
      <c r="F3058" s="137" t="s">
        <v>470</v>
      </c>
      <c r="G3058" s="137" t="s">
        <v>471</v>
      </c>
      <c r="H3058" s="138" t="s">
        <v>435</v>
      </c>
      <c r="I3058" s="138"/>
      <c r="J3058" s="138"/>
      <c r="K3058" s="146"/>
      <c r="L3058" s="146"/>
    </row>
    <row r="3059" spans="1:12" s="141" customFormat="1" ht="20.100000000000001" customHeight="1">
      <c r="A3059" s="213"/>
      <c r="B3059" s="137"/>
      <c r="C3059" s="137"/>
      <c r="D3059" s="159"/>
      <c r="E3059" s="160"/>
      <c r="F3059" s="137" t="s">
        <v>471</v>
      </c>
      <c r="G3059" s="137" t="s">
        <v>473</v>
      </c>
      <c r="H3059" s="138" t="s">
        <v>435</v>
      </c>
      <c r="I3059" s="138"/>
      <c r="J3059" s="138"/>
      <c r="K3059" s="146"/>
      <c r="L3059" s="146"/>
    </row>
    <row r="3060" spans="1:12" s="141" customFormat="1" ht="20.100000000000001" customHeight="1">
      <c r="A3060" s="213"/>
      <c r="B3060" s="137"/>
      <c r="C3060" s="137"/>
      <c r="D3060" s="159"/>
      <c r="E3060" s="160"/>
      <c r="F3060" s="137" t="s">
        <v>473</v>
      </c>
      <c r="G3060" s="137" t="s">
        <v>474</v>
      </c>
      <c r="H3060" s="138" t="s">
        <v>435</v>
      </c>
      <c r="I3060" s="138"/>
      <c r="J3060" s="138"/>
      <c r="K3060" s="146"/>
      <c r="L3060" s="146"/>
    </row>
    <row r="3061" spans="1:12" s="141" customFormat="1" ht="20.100000000000001" customHeight="1">
      <c r="A3061" s="213"/>
      <c r="B3061" s="137"/>
      <c r="C3061" s="137"/>
      <c r="D3061" s="159"/>
      <c r="E3061" s="160"/>
      <c r="F3061" s="137" t="s">
        <v>474</v>
      </c>
      <c r="G3061" s="137" t="s">
        <v>475</v>
      </c>
      <c r="H3061" s="138" t="s">
        <v>435</v>
      </c>
      <c r="I3061" s="138"/>
      <c r="J3061" s="138"/>
      <c r="K3061" s="146"/>
      <c r="L3061" s="146"/>
    </row>
    <row r="3062" spans="1:12" s="141" customFormat="1" ht="20.100000000000001" customHeight="1">
      <c r="A3062" s="213"/>
      <c r="B3062" s="137"/>
      <c r="C3062" s="137"/>
      <c r="D3062" s="159"/>
      <c r="E3062" s="160"/>
      <c r="F3062" s="137" t="s">
        <v>475</v>
      </c>
      <c r="G3062" s="137" t="s">
        <v>476</v>
      </c>
      <c r="H3062" s="138" t="s">
        <v>435</v>
      </c>
      <c r="I3062" s="138"/>
      <c r="J3062" s="138"/>
      <c r="K3062" s="146"/>
      <c r="L3062" s="146"/>
    </row>
    <row r="3063" spans="1:12" s="141" customFormat="1" ht="20.100000000000001" customHeight="1">
      <c r="A3063" s="213"/>
      <c r="B3063" s="137"/>
      <c r="C3063" s="137"/>
      <c r="D3063" s="159"/>
      <c r="E3063" s="160"/>
      <c r="F3063" s="137" t="s">
        <v>476</v>
      </c>
      <c r="G3063" s="137" t="s">
        <v>477</v>
      </c>
      <c r="H3063" s="138" t="s">
        <v>435</v>
      </c>
      <c r="I3063" s="138"/>
      <c r="J3063" s="138"/>
      <c r="K3063" s="146"/>
      <c r="L3063" s="146"/>
    </row>
    <row r="3064" spans="1:12" s="141" customFormat="1" ht="20.100000000000001" customHeight="1">
      <c r="A3064" s="213"/>
      <c r="B3064" s="137"/>
      <c r="C3064" s="137"/>
      <c r="D3064" s="159"/>
      <c r="E3064" s="160"/>
      <c r="F3064" s="137" t="s">
        <v>477</v>
      </c>
      <c r="G3064" s="137" t="s">
        <v>543</v>
      </c>
      <c r="H3064" s="138" t="s">
        <v>435</v>
      </c>
      <c r="I3064" s="138"/>
      <c r="J3064" s="138"/>
      <c r="K3064" s="146"/>
      <c r="L3064" s="146"/>
    </row>
    <row r="3065" spans="1:12" s="141" customFormat="1" ht="20.100000000000001" customHeight="1">
      <c r="A3065" s="213"/>
      <c r="B3065" s="137"/>
      <c r="C3065" s="137"/>
      <c r="D3065" s="159"/>
      <c r="E3065" s="160"/>
      <c r="F3065" s="137" t="s">
        <v>543</v>
      </c>
      <c r="G3065" s="137" t="s">
        <v>550</v>
      </c>
      <c r="H3065" s="138" t="s">
        <v>435</v>
      </c>
      <c r="I3065" s="138"/>
      <c r="J3065" s="138"/>
      <c r="K3065" s="146"/>
      <c r="L3065" s="146"/>
    </row>
    <row r="3066" spans="1:12" s="141" customFormat="1" ht="20.100000000000001" customHeight="1">
      <c r="A3066" s="213"/>
      <c r="B3066" s="137"/>
      <c r="C3066" s="137"/>
      <c r="D3066" s="159"/>
      <c r="E3066" s="160"/>
      <c r="F3066" s="137" t="s">
        <v>550</v>
      </c>
      <c r="G3066" s="137" t="s">
        <v>551</v>
      </c>
      <c r="H3066" s="138" t="s">
        <v>435</v>
      </c>
      <c r="I3066" s="138"/>
      <c r="J3066" s="138"/>
      <c r="K3066" s="146"/>
      <c r="L3066" s="146"/>
    </row>
    <row r="3067" spans="1:12" s="141" customFormat="1" ht="20.100000000000001" customHeight="1">
      <c r="A3067" s="213"/>
      <c r="B3067" s="137"/>
      <c r="C3067" s="137"/>
      <c r="D3067" s="159"/>
      <c r="E3067" s="160"/>
      <c r="F3067" s="137" t="s">
        <v>551</v>
      </c>
      <c r="G3067" s="137" t="s">
        <v>552</v>
      </c>
      <c r="H3067" s="138" t="s">
        <v>435</v>
      </c>
      <c r="I3067" s="138"/>
      <c r="J3067" s="138"/>
      <c r="K3067" s="146"/>
      <c r="L3067" s="146"/>
    </row>
    <row r="3068" spans="1:12" s="141" customFormat="1" ht="20.100000000000001" customHeight="1">
      <c r="A3068" s="213"/>
      <c r="B3068" s="137"/>
      <c r="C3068" s="137"/>
      <c r="D3068" s="159"/>
      <c r="E3068" s="160"/>
      <c r="F3068" s="137" t="s">
        <v>552</v>
      </c>
      <c r="G3068" s="137" t="s">
        <v>553</v>
      </c>
      <c r="H3068" s="138" t="s">
        <v>435</v>
      </c>
      <c r="I3068" s="138"/>
      <c r="J3068" s="138"/>
      <c r="K3068" s="146"/>
      <c r="L3068" s="146"/>
    </row>
    <row r="3069" spans="1:12" s="141" customFormat="1" ht="20.100000000000001" customHeight="1">
      <c r="A3069" s="213"/>
      <c r="B3069" s="137"/>
      <c r="C3069" s="137"/>
      <c r="D3069" s="159"/>
      <c r="E3069" s="160"/>
      <c r="F3069" s="137" t="s">
        <v>553</v>
      </c>
      <c r="G3069" s="137" t="s">
        <v>554</v>
      </c>
      <c r="H3069" s="138" t="s">
        <v>435</v>
      </c>
      <c r="I3069" s="138"/>
      <c r="J3069" s="138"/>
      <c r="K3069" s="146"/>
      <c r="L3069" s="146"/>
    </row>
    <row r="3070" spans="1:12" s="141" customFormat="1" ht="20.100000000000001" customHeight="1">
      <c r="A3070" s="213"/>
      <c r="B3070" s="137"/>
      <c r="C3070" s="137"/>
      <c r="D3070" s="159"/>
      <c r="E3070" s="160"/>
      <c r="F3070" s="137" t="s">
        <v>554</v>
      </c>
      <c r="G3070" s="137" t="s">
        <v>555</v>
      </c>
      <c r="H3070" s="138" t="s">
        <v>435</v>
      </c>
      <c r="I3070" s="138"/>
      <c r="J3070" s="138"/>
      <c r="K3070" s="146"/>
      <c r="L3070" s="146"/>
    </row>
    <row r="3071" spans="1:12" s="141" customFormat="1" ht="20.100000000000001" customHeight="1">
      <c r="A3071" s="213"/>
      <c r="B3071" s="137"/>
      <c r="C3071" s="137"/>
      <c r="D3071" s="159"/>
      <c r="E3071" s="160"/>
      <c r="F3071" s="137" t="s">
        <v>555</v>
      </c>
      <c r="G3071" s="137" t="s">
        <v>556</v>
      </c>
      <c r="H3071" s="138" t="s">
        <v>435</v>
      </c>
      <c r="I3071" s="138"/>
      <c r="J3071" s="138"/>
      <c r="K3071" s="146"/>
      <c r="L3071" s="146"/>
    </row>
    <row r="3072" spans="1:12" s="141" customFormat="1" ht="20.100000000000001" customHeight="1">
      <c r="A3072" s="213"/>
      <c r="B3072" s="137"/>
      <c r="C3072" s="137"/>
      <c r="D3072" s="159"/>
      <c r="E3072" s="160"/>
      <c r="F3072" s="137" t="s">
        <v>556</v>
      </c>
      <c r="G3072" s="137" t="s">
        <v>557</v>
      </c>
      <c r="H3072" s="138" t="s">
        <v>435</v>
      </c>
      <c r="I3072" s="138"/>
      <c r="J3072" s="138"/>
      <c r="K3072" s="146"/>
      <c r="L3072" s="146"/>
    </row>
    <row r="3073" spans="1:12" s="141" customFormat="1" ht="20.100000000000001" customHeight="1">
      <c r="A3073" s="213"/>
      <c r="B3073" s="137"/>
      <c r="C3073" s="137"/>
      <c r="D3073" s="159"/>
      <c r="E3073" s="160"/>
      <c r="F3073" s="137" t="s">
        <v>557</v>
      </c>
      <c r="G3073" s="137" t="s">
        <v>558</v>
      </c>
      <c r="H3073" s="138" t="s">
        <v>435</v>
      </c>
      <c r="I3073" s="138"/>
      <c r="J3073" s="138"/>
      <c r="K3073" s="146"/>
      <c r="L3073" s="146"/>
    </row>
    <row r="3074" spans="1:12" s="141" customFormat="1" ht="20.100000000000001" customHeight="1">
      <c r="A3074" s="213"/>
      <c r="B3074" s="137"/>
      <c r="C3074" s="137"/>
      <c r="D3074" s="159"/>
      <c r="E3074" s="160"/>
      <c r="F3074" s="137" t="s">
        <v>558</v>
      </c>
      <c r="G3074" s="137" t="s">
        <v>559</v>
      </c>
      <c r="H3074" s="138" t="s">
        <v>435</v>
      </c>
      <c r="I3074" s="138"/>
      <c r="J3074" s="138"/>
      <c r="K3074" s="146"/>
      <c r="L3074" s="146"/>
    </row>
    <row r="3075" spans="1:12" s="141" customFormat="1" ht="20.100000000000001" customHeight="1">
      <c r="A3075" s="213"/>
      <c r="B3075" s="137"/>
      <c r="C3075" s="137"/>
      <c r="D3075" s="159"/>
      <c r="E3075" s="160"/>
      <c r="F3075" s="137" t="s">
        <v>559</v>
      </c>
      <c r="G3075" s="137" t="s">
        <v>560</v>
      </c>
      <c r="H3075" s="138" t="s">
        <v>435</v>
      </c>
      <c r="I3075" s="138"/>
      <c r="J3075" s="138"/>
      <c r="K3075" s="146"/>
      <c r="L3075" s="146"/>
    </row>
    <row r="3076" spans="1:12" s="141" customFormat="1" ht="20.100000000000001" customHeight="1">
      <c r="A3076" s="213"/>
      <c r="B3076" s="137"/>
      <c r="C3076" s="137"/>
      <c r="D3076" s="159"/>
      <c r="E3076" s="160"/>
      <c r="F3076" s="137" t="s">
        <v>560</v>
      </c>
      <c r="G3076" s="137" t="s">
        <v>930</v>
      </c>
      <c r="H3076" s="138" t="s">
        <v>435</v>
      </c>
      <c r="I3076" s="138"/>
      <c r="J3076" s="138"/>
      <c r="K3076" s="146"/>
      <c r="L3076" s="146"/>
    </row>
    <row r="3077" spans="1:12" s="141" customFormat="1" ht="20.100000000000001" customHeight="1">
      <c r="A3077" s="213"/>
      <c r="B3077" s="137"/>
      <c r="C3077" s="137"/>
      <c r="D3077" s="159"/>
      <c r="E3077" s="160"/>
      <c r="F3077" s="137"/>
      <c r="G3077" s="137"/>
      <c r="H3077" s="138"/>
      <c r="I3077" s="138"/>
      <c r="J3077" s="138"/>
      <c r="K3077" s="146"/>
      <c r="L3077" s="146"/>
    </row>
    <row r="3078" spans="1:12" s="141" customFormat="1" ht="20.100000000000001" customHeight="1">
      <c r="A3078" s="213"/>
      <c r="B3078" s="137">
        <v>274</v>
      </c>
      <c r="C3078" s="137"/>
      <c r="D3078" s="159" t="s">
        <v>288</v>
      </c>
      <c r="E3078" s="160">
        <v>3.77</v>
      </c>
      <c r="F3078" s="137" t="s">
        <v>433</v>
      </c>
      <c r="G3078" s="137" t="s">
        <v>447</v>
      </c>
      <c r="H3078" s="138" t="s">
        <v>435</v>
      </c>
      <c r="I3078" s="138"/>
      <c r="J3078" s="138"/>
      <c r="K3078" s="146"/>
      <c r="L3078" s="146"/>
    </row>
    <row r="3079" spans="1:12" s="141" customFormat="1" ht="20.100000000000001" customHeight="1">
      <c r="A3079" s="213"/>
      <c r="B3079" s="137"/>
      <c r="C3079" s="137"/>
      <c r="D3079" s="159"/>
      <c r="E3079" s="160"/>
      <c r="F3079" s="137" t="s">
        <v>447</v>
      </c>
      <c r="G3079" s="137" t="s">
        <v>451</v>
      </c>
      <c r="H3079" s="138" t="s">
        <v>435</v>
      </c>
      <c r="I3079" s="138"/>
      <c r="J3079" s="138"/>
      <c r="K3079" s="146"/>
      <c r="L3079" s="146"/>
    </row>
    <row r="3080" spans="1:12" s="141" customFormat="1" ht="20.100000000000001" customHeight="1">
      <c r="A3080" s="213"/>
      <c r="B3080" s="137"/>
      <c r="C3080" s="137"/>
      <c r="D3080" s="159"/>
      <c r="E3080" s="160"/>
      <c r="F3080" s="137" t="s">
        <v>451</v>
      </c>
      <c r="G3080" s="137" t="s">
        <v>454</v>
      </c>
      <c r="H3080" s="138" t="s">
        <v>435</v>
      </c>
      <c r="I3080" s="138"/>
      <c r="J3080" s="138"/>
      <c r="K3080" s="146"/>
      <c r="L3080" s="146"/>
    </row>
    <row r="3081" spans="1:12" s="141" customFormat="1" ht="20.100000000000001" customHeight="1">
      <c r="A3081" s="213"/>
      <c r="B3081" s="137"/>
      <c r="C3081" s="137"/>
      <c r="D3081" s="159"/>
      <c r="E3081" s="160"/>
      <c r="F3081" s="137" t="s">
        <v>454</v>
      </c>
      <c r="G3081" s="137" t="s">
        <v>455</v>
      </c>
      <c r="H3081" s="138" t="s">
        <v>435</v>
      </c>
      <c r="I3081" s="138"/>
      <c r="J3081" s="138"/>
      <c r="K3081" s="146"/>
      <c r="L3081" s="146"/>
    </row>
    <row r="3082" spans="1:12" s="141" customFormat="1" ht="20.100000000000001" customHeight="1">
      <c r="A3082" s="213"/>
      <c r="B3082" s="137"/>
      <c r="C3082" s="137"/>
      <c r="D3082" s="159"/>
      <c r="E3082" s="160"/>
      <c r="F3082" s="137" t="s">
        <v>455</v>
      </c>
      <c r="G3082" s="137" t="s">
        <v>456</v>
      </c>
      <c r="H3082" s="138" t="s">
        <v>435</v>
      </c>
      <c r="I3082" s="138"/>
      <c r="J3082" s="138"/>
      <c r="K3082" s="146"/>
      <c r="L3082" s="146"/>
    </row>
    <row r="3083" spans="1:12" s="141" customFormat="1" ht="20.100000000000001" customHeight="1">
      <c r="A3083" s="213"/>
      <c r="B3083" s="137"/>
      <c r="C3083" s="137"/>
      <c r="D3083" s="159"/>
      <c r="E3083" s="160"/>
      <c r="F3083" s="137" t="s">
        <v>456</v>
      </c>
      <c r="G3083" s="137" t="s">
        <v>457</v>
      </c>
      <c r="H3083" s="138" t="s">
        <v>435</v>
      </c>
      <c r="I3083" s="138"/>
      <c r="J3083" s="138"/>
      <c r="K3083" s="146"/>
      <c r="L3083" s="146"/>
    </row>
    <row r="3084" spans="1:12" s="141" customFormat="1" ht="20.100000000000001" customHeight="1">
      <c r="A3084" s="213"/>
      <c r="B3084" s="137"/>
      <c r="C3084" s="137"/>
      <c r="D3084" s="159"/>
      <c r="E3084" s="160"/>
      <c r="F3084" s="137" t="s">
        <v>457</v>
      </c>
      <c r="G3084" s="137" t="s">
        <v>460</v>
      </c>
      <c r="H3084" s="138" t="s">
        <v>435</v>
      </c>
      <c r="I3084" s="138"/>
      <c r="J3084" s="138"/>
      <c r="K3084" s="146"/>
      <c r="L3084" s="146"/>
    </row>
    <row r="3085" spans="1:12" s="141" customFormat="1" ht="20.100000000000001" customHeight="1">
      <c r="A3085" s="213"/>
      <c r="B3085" s="137"/>
      <c r="C3085" s="137"/>
      <c r="D3085" s="159"/>
      <c r="E3085" s="160"/>
      <c r="F3085" s="137" t="s">
        <v>460</v>
      </c>
      <c r="G3085" s="137" t="s">
        <v>463</v>
      </c>
      <c r="H3085" s="138" t="s">
        <v>435</v>
      </c>
      <c r="I3085" s="138"/>
      <c r="J3085" s="138"/>
      <c r="K3085" s="146"/>
      <c r="L3085" s="146"/>
    </row>
    <row r="3086" spans="1:12" s="141" customFormat="1" ht="20.100000000000001" customHeight="1">
      <c r="A3086" s="213"/>
      <c r="B3086" s="137"/>
      <c r="C3086" s="137"/>
      <c r="D3086" s="159"/>
      <c r="E3086" s="160"/>
      <c r="F3086" s="137" t="s">
        <v>463</v>
      </c>
      <c r="G3086" s="137" t="s">
        <v>464</v>
      </c>
      <c r="H3086" s="138" t="s">
        <v>40</v>
      </c>
      <c r="I3086" s="138"/>
      <c r="J3086" s="138"/>
      <c r="K3086" s="146"/>
      <c r="L3086" s="146"/>
    </row>
    <row r="3087" spans="1:12" s="141" customFormat="1" ht="20.100000000000001" customHeight="1">
      <c r="A3087" s="213"/>
      <c r="B3087" s="137"/>
      <c r="C3087" s="137"/>
      <c r="D3087" s="159"/>
      <c r="E3087" s="160"/>
      <c r="F3087" s="137" t="s">
        <v>464</v>
      </c>
      <c r="G3087" s="137" t="s">
        <v>465</v>
      </c>
      <c r="H3087" s="138" t="s">
        <v>40</v>
      </c>
      <c r="I3087" s="138"/>
      <c r="J3087" s="138"/>
      <c r="K3087" s="146"/>
      <c r="L3087" s="146"/>
    </row>
    <row r="3088" spans="1:12" s="141" customFormat="1" ht="20.100000000000001" customHeight="1">
      <c r="A3088" s="213"/>
      <c r="B3088" s="137"/>
      <c r="C3088" s="137"/>
      <c r="D3088" s="159"/>
      <c r="E3088" s="160"/>
      <c r="F3088" s="137" t="s">
        <v>465</v>
      </c>
      <c r="G3088" s="137" t="s">
        <v>466</v>
      </c>
      <c r="H3088" s="138" t="s">
        <v>40</v>
      </c>
      <c r="I3088" s="138"/>
      <c r="J3088" s="138"/>
      <c r="K3088" s="146"/>
      <c r="L3088" s="146"/>
    </row>
    <row r="3089" spans="1:12" s="141" customFormat="1" ht="20.100000000000001" customHeight="1">
      <c r="A3089" s="213"/>
      <c r="B3089" s="137"/>
      <c r="C3089" s="137"/>
      <c r="D3089" s="159"/>
      <c r="E3089" s="160"/>
      <c r="F3089" s="137" t="s">
        <v>466</v>
      </c>
      <c r="G3089" s="137" t="s">
        <v>467</v>
      </c>
      <c r="H3089" s="138" t="s">
        <v>435</v>
      </c>
      <c r="I3089" s="138"/>
      <c r="J3089" s="138"/>
      <c r="K3089" s="146"/>
      <c r="L3089" s="146"/>
    </row>
    <row r="3090" spans="1:12" s="141" customFormat="1" ht="20.100000000000001" customHeight="1">
      <c r="A3090" s="213"/>
      <c r="B3090" s="137"/>
      <c r="C3090" s="137"/>
      <c r="D3090" s="159"/>
      <c r="E3090" s="160"/>
      <c r="F3090" s="137" t="s">
        <v>467</v>
      </c>
      <c r="G3090" s="137" t="s">
        <v>468</v>
      </c>
      <c r="H3090" s="138" t="s">
        <v>435</v>
      </c>
      <c r="I3090" s="138"/>
      <c r="J3090" s="138"/>
      <c r="K3090" s="146"/>
      <c r="L3090" s="146"/>
    </row>
    <row r="3091" spans="1:12" s="141" customFormat="1" ht="20.100000000000001" customHeight="1">
      <c r="A3091" s="213"/>
      <c r="B3091" s="137"/>
      <c r="C3091" s="137"/>
      <c r="D3091" s="159"/>
      <c r="E3091" s="160"/>
      <c r="F3091" s="137" t="s">
        <v>468</v>
      </c>
      <c r="G3091" s="137" t="s">
        <v>469</v>
      </c>
      <c r="H3091" s="138" t="s">
        <v>435</v>
      </c>
      <c r="I3091" s="138"/>
      <c r="J3091" s="138"/>
      <c r="K3091" s="146"/>
      <c r="L3091" s="146"/>
    </row>
    <row r="3092" spans="1:12" s="141" customFormat="1" ht="20.100000000000001" customHeight="1">
      <c r="A3092" s="213"/>
      <c r="B3092" s="137"/>
      <c r="C3092" s="137"/>
      <c r="D3092" s="159"/>
      <c r="E3092" s="160"/>
      <c r="F3092" s="137" t="s">
        <v>469</v>
      </c>
      <c r="G3092" s="137" t="s">
        <v>470</v>
      </c>
      <c r="H3092" s="138" t="s">
        <v>435</v>
      </c>
      <c r="I3092" s="138"/>
      <c r="J3092" s="138"/>
      <c r="K3092" s="146"/>
      <c r="L3092" s="146"/>
    </row>
    <row r="3093" spans="1:12" s="141" customFormat="1" ht="20.100000000000001" customHeight="1">
      <c r="A3093" s="213"/>
      <c r="B3093" s="137"/>
      <c r="C3093" s="137"/>
      <c r="D3093" s="159"/>
      <c r="E3093" s="160"/>
      <c r="F3093" s="137" t="s">
        <v>470</v>
      </c>
      <c r="G3093" s="137" t="s">
        <v>471</v>
      </c>
      <c r="H3093" s="138" t="s">
        <v>435</v>
      </c>
      <c r="I3093" s="138"/>
      <c r="J3093" s="138"/>
      <c r="K3093" s="146"/>
      <c r="L3093" s="146"/>
    </row>
    <row r="3094" spans="1:12" s="141" customFormat="1" ht="20.100000000000001" customHeight="1">
      <c r="A3094" s="213"/>
      <c r="B3094" s="137"/>
      <c r="C3094" s="137"/>
      <c r="D3094" s="159"/>
      <c r="E3094" s="160"/>
      <c r="F3094" s="137" t="s">
        <v>471</v>
      </c>
      <c r="G3094" s="137" t="s">
        <v>473</v>
      </c>
      <c r="H3094" s="138" t="s">
        <v>435</v>
      </c>
      <c r="I3094" s="138"/>
      <c r="J3094" s="138"/>
      <c r="K3094" s="146"/>
      <c r="L3094" s="146"/>
    </row>
    <row r="3095" spans="1:12" s="141" customFormat="1" ht="20.100000000000001" customHeight="1">
      <c r="A3095" s="213"/>
      <c r="B3095" s="137"/>
      <c r="C3095" s="137"/>
      <c r="D3095" s="159"/>
      <c r="E3095" s="160"/>
      <c r="F3095" s="137" t="s">
        <v>473</v>
      </c>
      <c r="G3095" s="137" t="s">
        <v>474</v>
      </c>
      <c r="H3095" s="138" t="s">
        <v>435</v>
      </c>
      <c r="I3095" s="138"/>
      <c r="J3095" s="138"/>
      <c r="K3095" s="146"/>
      <c r="L3095" s="146"/>
    </row>
    <row r="3096" spans="1:12" s="141" customFormat="1" ht="20.100000000000001" customHeight="1">
      <c r="A3096" s="213"/>
      <c r="B3096" s="137"/>
      <c r="C3096" s="137"/>
      <c r="D3096" s="159"/>
      <c r="E3096" s="160"/>
      <c r="F3096" s="137" t="s">
        <v>474</v>
      </c>
      <c r="G3096" s="137" t="s">
        <v>931</v>
      </c>
      <c r="H3096" s="138" t="s">
        <v>40</v>
      </c>
      <c r="I3096" s="138"/>
      <c r="J3096" s="138"/>
      <c r="K3096" s="146"/>
      <c r="L3096" s="146"/>
    </row>
    <row r="3097" spans="1:12" s="141" customFormat="1" ht="20.100000000000001" customHeight="1">
      <c r="A3097" s="213"/>
      <c r="B3097" s="137"/>
      <c r="C3097" s="137"/>
      <c r="D3097" s="159"/>
      <c r="E3097" s="160"/>
      <c r="F3097" s="137"/>
      <c r="G3097" s="137"/>
      <c r="H3097" s="138"/>
      <c r="I3097" s="138"/>
      <c r="J3097" s="138"/>
      <c r="K3097" s="146"/>
      <c r="L3097" s="146"/>
    </row>
    <row r="3098" spans="1:12" s="141" customFormat="1" ht="20.100000000000001" customHeight="1">
      <c r="A3098" s="213"/>
      <c r="B3098" s="137">
        <v>275</v>
      </c>
      <c r="C3098" s="137"/>
      <c r="D3098" s="159" t="s">
        <v>289</v>
      </c>
      <c r="E3098" s="160">
        <v>2.3220000000000001</v>
      </c>
      <c r="F3098" s="137" t="s">
        <v>433</v>
      </c>
      <c r="G3098" s="137" t="s">
        <v>447</v>
      </c>
      <c r="H3098" s="138" t="s">
        <v>435</v>
      </c>
      <c r="I3098" s="138"/>
      <c r="J3098" s="138"/>
      <c r="K3098" s="146"/>
      <c r="L3098" s="146"/>
    </row>
    <row r="3099" spans="1:12" s="141" customFormat="1" ht="20.100000000000001" customHeight="1">
      <c r="A3099" s="213"/>
      <c r="B3099" s="137"/>
      <c r="C3099" s="137"/>
      <c r="D3099" s="159"/>
      <c r="E3099" s="160"/>
      <c r="F3099" s="137" t="s">
        <v>447</v>
      </c>
      <c r="G3099" s="137" t="s">
        <v>451</v>
      </c>
      <c r="H3099" s="138" t="s">
        <v>435</v>
      </c>
      <c r="I3099" s="138"/>
      <c r="J3099" s="138"/>
      <c r="K3099" s="146"/>
      <c r="L3099" s="146"/>
    </row>
    <row r="3100" spans="1:12" s="141" customFormat="1" ht="20.100000000000001" customHeight="1">
      <c r="A3100" s="213"/>
      <c r="B3100" s="137"/>
      <c r="C3100" s="137"/>
      <c r="D3100" s="159"/>
      <c r="E3100" s="160"/>
      <c r="F3100" s="137" t="s">
        <v>451</v>
      </c>
      <c r="G3100" s="137" t="s">
        <v>454</v>
      </c>
      <c r="H3100" s="138" t="s">
        <v>435</v>
      </c>
      <c r="I3100" s="138"/>
      <c r="J3100" s="138"/>
      <c r="K3100" s="146"/>
      <c r="L3100" s="146"/>
    </row>
    <row r="3101" spans="1:12" s="141" customFormat="1" ht="20.100000000000001" customHeight="1">
      <c r="A3101" s="213"/>
      <c r="B3101" s="137"/>
      <c r="C3101" s="137"/>
      <c r="D3101" s="159"/>
      <c r="E3101" s="160"/>
      <c r="F3101" s="137" t="s">
        <v>454</v>
      </c>
      <c r="G3101" s="137" t="s">
        <v>455</v>
      </c>
      <c r="H3101" s="138" t="s">
        <v>435</v>
      </c>
      <c r="I3101" s="138"/>
      <c r="J3101" s="138"/>
      <c r="K3101" s="146"/>
      <c r="L3101" s="146"/>
    </row>
    <row r="3102" spans="1:12" s="141" customFormat="1" ht="20.100000000000001" customHeight="1">
      <c r="A3102" s="213"/>
      <c r="B3102" s="137"/>
      <c r="C3102" s="137"/>
      <c r="D3102" s="159"/>
      <c r="E3102" s="160"/>
      <c r="F3102" s="137" t="s">
        <v>455</v>
      </c>
      <c r="G3102" s="137" t="s">
        <v>456</v>
      </c>
      <c r="H3102" s="138" t="s">
        <v>435</v>
      </c>
      <c r="I3102" s="138"/>
      <c r="J3102" s="138"/>
      <c r="K3102" s="146"/>
      <c r="L3102" s="146"/>
    </row>
    <row r="3103" spans="1:12" s="141" customFormat="1" ht="20.100000000000001" customHeight="1">
      <c r="A3103" s="213"/>
      <c r="B3103" s="137"/>
      <c r="C3103" s="137"/>
      <c r="D3103" s="159"/>
      <c r="E3103" s="160"/>
      <c r="F3103" s="137" t="s">
        <v>456</v>
      </c>
      <c r="G3103" s="137" t="s">
        <v>457</v>
      </c>
      <c r="H3103" s="138" t="s">
        <v>435</v>
      </c>
      <c r="I3103" s="138"/>
      <c r="J3103" s="138"/>
      <c r="K3103" s="146"/>
      <c r="L3103" s="146"/>
    </row>
    <row r="3104" spans="1:12" s="141" customFormat="1" ht="20.100000000000001" customHeight="1">
      <c r="A3104" s="213"/>
      <c r="B3104" s="137"/>
      <c r="C3104" s="137"/>
      <c r="D3104" s="159"/>
      <c r="E3104" s="160"/>
      <c r="F3104" s="137" t="s">
        <v>457</v>
      </c>
      <c r="G3104" s="137" t="s">
        <v>460</v>
      </c>
      <c r="H3104" s="138" t="s">
        <v>435</v>
      </c>
      <c r="I3104" s="138"/>
      <c r="J3104" s="138"/>
      <c r="K3104" s="146"/>
      <c r="L3104" s="146"/>
    </row>
    <row r="3105" spans="1:12" s="141" customFormat="1" ht="20.100000000000001" customHeight="1">
      <c r="A3105" s="213"/>
      <c r="B3105" s="137"/>
      <c r="C3105" s="137"/>
      <c r="D3105" s="159"/>
      <c r="E3105" s="160"/>
      <c r="F3105" s="137" t="s">
        <v>460</v>
      </c>
      <c r="G3105" s="137" t="s">
        <v>463</v>
      </c>
      <c r="H3105" s="138" t="s">
        <v>435</v>
      </c>
      <c r="I3105" s="138"/>
      <c r="J3105" s="138"/>
      <c r="K3105" s="146"/>
      <c r="L3105" s="146"/>
    </row>
    <row r="3106" spans="1:12" s="141" customFormat="1" ht="20.100000000000001" customHeight="1">
      <c r="A3106" s="213"/>
      <c r="B3106" s="137"/>
      <c r="C3106" s="137"/>
      <c r="D3106" s="159"/>
      <c r="E3106" s="160"/>
      <c r="F3106" s="137" t="s">
        <v>463</v>
      </c>
      <c r="G3106" s="137" t="s">
        <v>464</v>
      </c>
      <c r="H3106" s="138" t="s">
        <v>435</v>
      </c>
      <c r="I3106" s="138"/>
      <c r="J3106" s="138"/>
      <c r="K3106" s="146"/>
      <c r="L3106" s="146"/>
    </row>
    <row r="3107" spans="1:12" s="141" customFormat="1" ht="20.100000000000001" customHeight="1">
      <c r="A3107" s="213"/>
      <c r="B3107" s="137"/>
      <c r="C3107" s="137"/>
      <c r="D3107" s="159"/>
      <c r="E3107" s="160"/>
      <c r="F3107" s="137" t="s">
        <v>464</v>
      </c>
      <c r="G3107" s="137" t="s">
        <v>465</v>
      </c>
      <c r="H3107" s="138" t="s">
        <v>435</v>
      </c>
      <c r="I3107" s="138"/>
      <c r="J3107" s="138"/>
      <c r="K3107" s="146"/>
      <c r="L3107" s="146"/>
    </row>
    <row r="3108" spans="1:12" s="141" customFormat="1" ht="20.100000000000001" customHeight="1">
      <c r="A3108" s="213"/>
      <c r="B3108" s="137"/>
      <c r="C3108" s="137"/>
      <c r="D3108" s="159"/>
      <c r="E3108" s="160"/>
      <c r="F3108" s="137" t="s">
        <v>465</v>
      </c>
      <c r="G3108" s="137" t="s">
        <v>466</v>
      </c>
      <c r="H3108" s="138" t="s">
        <v>435</v>
      </c>
      <c r="I3108" s="138"/>
      <c r="J3108" s="138"/>
      <c r="K3108" s="146"/>
      <c r="L3108" s="146"/>
    </row>
    <row r="3109" spans="1:12" s="141" customFormat="1" ht="20.100000000000001" customHeight="1">
      <c r="A3109" s="213"/>
      <c r="B3109" s="137"/>
      <c r="C3109" s="137"/>
      <c r="D3109" s="159"/>
      <c r="E3109" s="160"/>
      <c r="F3109" s="137" t="s">
        <v>466</v>
      </c>
      <c r="G3109" s="137" t="s">
        <v>793</v>
      </c>
      <c r="H3109" s="138" t="s">
        <v>435</v>
      </c>
      <c r="I3109" s="138"/>
      <c r="J3109" s="138"/>
      <c r="K3109" s="146"/>
      <c r="L3109" s="146"/>
    </row>
    <row r="3110" spans="1:12" s="141" customFormat="1" ht="20.100000000000001" customHeight="1">
      <c r="A3110" s="213"/>
      <c r="B3110" s="137"/>
      <c r="C3110" s="137"/>
      <c r="D3110" s="159"/>
      <c r="E3110" s="160"/>
      <c r="F3110" s="137"/>
      <c r="G3110" s="137"/>
      <c r="H3110" s="138"/>
      <c r="I3110" s="138"/>
      <c r="J3110" s="138"/>
      <c r="K3110" s="146"/>
      <c r="L3110" s="146"/>
    </row>
    <row r="3111" spans="1:12" s="141" customFormat="1" ht="20.100000000000001" customHeight="1">
      <c r="A3111" s="213"/>
      <c r="B3111" s="137">
        <v>276</v>
      </c>
      <c r="C3111" s="137"/>
      <c r="D3111" s="159" t="s">
        <v>290</v>
      </c>
      <c r="E3111" s="160">
        <v>3.9020000000000001</v>
      </c>
      <c r="F3111" s="137" t="s">
        <v>433</v>
      </c>
      <c r="G3111" s="137" t="s">
        <v>447</v>
      </c>
      <c r="H3111" s="138" t="s">
        <v>435</v>
      </c>
      <c r="I3111" s="138"/>
      <c r="J3111" s="138"/>
      <c r="K3111" s="146"/>
      <c r="L3111" s="146"/>
    </row>
    <row r="3112" spans="1:12" s="141" customFormat="1" ht="20.100000000000001" customHeight="1">
      <c r="A3112" s="213"/>
      <c r="B3112" s="137"/>
      <c r="C3112" s="137"/>
      <c r="D3112" s="159"/>
      <c r="E3112" s="160"/>
      <c r="F3112" s="137" t="s">
        <v>447</v>
      </c>
      <c r="G3112" s="137" t="s">
        <v>451</v>
      </c>
      <c r="H3112" s="138" t="s">
        <v>435</v>
      </c>
      <c r="I3112" s="138"/>
      <c r="J3112" s="138"/>
      <c r="K3112" s="146"/>
      <c r="L3112" s="146"/>
    </row>
    <row r="3113" spans="1:12" s="141" customFormat="1" ht="20.100000000000001" customHeight="1">
      <c r="A3113" s="213"/>
      <c r="B3113" s="137"/>
      <c r="C3113" s="137"/>
      <c r="D3113" s="159"/>
      <c r="E3113" s="160"/>
      <c r="F3113" s="137" t="s">
        <v>451</v>
      </c>
      <c r="G3113" s="137" t="s">
        <v>454</v>
      </c>
      <c r="H3113" s="138" t="s">
        <v>435</v>
      </c>
      <c r="I3113" s="138"/>
      <c r="J3113" s="138"/>
      <c r="K3113" s="146"/>
      <c r="L3113" s="146"/>
    </row>
    <row r="3114" spans="1:12" s="141" customFormat="1" ht="20.100000000000001" customHeight="1">
      <c r="A3114" s="213"/>
      <c r="B3114" s="137"/>
      <c r="C3114" s="137"/>
      <c r="D3114" s="159"/>
      <c r="E3114" s="160"/>
      <c r="F3114" s="137" t="s">
        <v>454</v>
      </c>
      <c r="G3114" s="137" t="s">
        <v>455</v>
      </c>
      <c r="H3114" s="138" t="s">
        <v>435</v>
      </c>
      <c r="I3114" s="138"/>
      <c r="J3114" s="138"/>
      <c r="K3114" s="146"/>
      <c r="L3114" s="146"/>
    </row>
    <row r="3115" spans="1:12" s="141" customFormat="1" ht="20.100000000000001" customHeight="1">
      <c r="A3115" s="213"/>
      <c r="B3115" s="137"/>
      <c r="C3115" s="137"/>
      <c r="D3115" s="159"/>
      <c r="E3115" s="160"/>
      <c r="F3115" s="137" t="s">
        <v>455</v>
      </c>
      <c r="G3115" s="137" t="s">
        <v>456</v>
      </c>
      <c r="H3115" s="138" t="s">
        <v>435</v>
      </c>
      <c r="I3115" s="138"/>
      <c r="J3115" s="138"/>
      <c r="K3115" s="146"/>
      <c r="L3115" s="146"/>
    </row>
    <row r="3116" spans="1:12" s="141" customFormat="1" ht="20.100000000000001" customHeight="1">
      <c r="A3116" s="213"/>
      <c r="B3116" s="137"/>
      <c r="C3116" s="137"/>
      <c r="D3116" s="159"/>
      <c r="E3116" s="160"/>
      <c r="F3116" s="137" t="s">
        <v>456</v>
      </c>
      <c r="G3116" s="137" t="s">
        <v>457</v>
      </c>
      <c r="H3116" s="138" t="s">
        <v>435</v>
      </c>
      <c r="I3116" s="138"/>
      <c r="J3116" s="138"/>
      <c r="K3116" s="146"/>
      <c r="L3116" s="146"/>
    </row>
    <row r="3117" spans="1:12" s="141" customFormat="1" ht="20.100000000000001" customHeight="1">
      <c r="A3117" s="213"/>
      <c r="B3117" s="137"/>
      <c r="C3117" s="137"/>
      <c r="D3117" s="159"/>
      <c r="E3117" s="160"/>
      <c r="F3117" s="137" t="s">
        <v>457</v>
      </c>
      <c r="G3117" s="137" t="s">
        <v>460</v>
      </c>
      <c r="H3117" s="138" t="s">
        <v>435</v>
      </c>
      <c r="I3117" s="138"/>
      <c r="J3117" s="138"/>
      <c r="K3117" s="146"/>
      <c r="L3117" s="146"/>
    </row>
    <row r="3118" spans="1:12" s="141" customFormat="1" ht="20.100000000000001" customHeight="1">
      <c r="A3118" s="213"/>
      <c r="B3118" s="137"/>
      <c r="C3118" s="137"/>
      <c r="D3118" s="159"/>
      <c r="E3118" s="160"/>
      <c r="F3118" s="137" t="s">
        <v>460</v>
      </c>
      <c r="G3118" s="137" t="s">
        <v>463</v>
      </c>
      <c r="H3118" s="138" t="s">
        <v>435</v>
      </c>
      <c r="I3118" s="138"/>
      <c r="J3118" s="138"/>
      <c r="K3118" s="146"/>
      <c r="L3118" s="146"/>
    </row>
    <row r="3119" spans="1:12" s="141" customFormat="1" ht="20.100000000000001" customHeight="1">
      <c r="A3119" s="213"/>
      <c r="B3119" s="137"/>
      <c r="C3119" s="137"/>
      <c r="D3119" s="159"/>
      <c r="E3119" s="160"/>
      <c r="F3119" s="137" t="s">
        <v>463</v>
      </c>
      <c r="G3119" s="137" t="s">
        <v>464</v>
      </c>
      <c r="H3119" s="138" t="s">
        <v>435</v>
      </c>
      <c r="I3119" s="138"/>
      <c r="J3119" s="138"/>
      <c r="K3119" s="146"/>
      <c r="L3119" s="146"/>
    </row>
    <row r="3120" spans="1:12" s="141" customFormat="1" ht="20.100000000000001" customHeight="1">
      <c r="A3120" s="213"/>
      <c r="B3120" s="137"/>
      <c r="C3120" s="137"/>
      <c r="D3120" s="159"/>
      <c r="E3120" s="160"/>
      <c r="F3120" s="137" t="s">
        <v>464</v>
      </c>
      <c r="G3120" s="137" t="s">
        <v>465</v>
      </c>
      <c r="H3120" s="138" t="s">
        <v>435</v>
      </c>
      <c r="I3120" s="138"/>
      <c r="J3120" s="138"/>
      <c r="K3120" s="146"/>
      <c r="L3120" s="146"/>
    </row>
    <row r="3121" spans="1:12" s="141" customFormat="1" ht="20.100000000000001" customHeight="1">
      <c r="A3121" s="213"/>
      <c r="B3121" s="137"/>
      <c r="C3121" s="137"/>
      <c r="D3121" s="159"/>
      <c r="E3121" s="160"/>
      <c r="F3121" s="137" t="s">
        <v>465</v>
      </c>
      <c r="G3121" s="137" t="s">
        <v>466</v>
      </c>
      <c r="H3121" s="138" t="s">
        <v>435</v>
      </c>
      <c r="I3121" s="138"/>
      <c r="J3121" s="138"/>
      <c r="K3121" s="146"/>
      <c r="L3121" s="146"/>
    </row>
    <row r="3122" spans="1:12" s="141" customFormat="1" ht="20.100000000000001" customHeight="1">
      <c r="A3122" s="213"/>
      <c r="B3122" s="137"/>
      <c r="C3122" s="137"/>
      <c r="D3122" s="159"/>
      <c r="E3122" s="160"/>
      <c r="F3122" s="137" t="s">
        <v>466</v>
      </c>
      <c r="G3122" s="137" t="s">
        <v>467</v>
      </c>
      <c r="H3122" s="138" t="s">
        <v>435</v>
      </c>
      <c r="I3122" s="138"/>
      <c r="J3122" s="138"/>
      <c r="K3122" s="146"/>
      <c r="L3122" s="146"/>
    </row>
    <row r="3123" spans="1:12" s="141" customFormat="1" ht="20.100000000000001" customHeight="1">
      <c r="A3123" s="213"/>
      <c r="B3123" s="137"/>
      <c r="C3123" s="137"/>
      <c r="D3123" s="159"/>
      <c r="E3123" s="160"/>
      <c r="F3123" s="137" t="s">
        <v>467</v>
      </c>
      <c r="G3123" s="137" t="s">
        <v>468</v>
      </c>
      <c r="H3123" s="138" t="s">
        <v>435</v>
      </c>
      <c r="I3123" s="138"/>
      <c r="J3123" s="138"/>
      <c r="K3123" s="146"/>
      <c r="L3123" s="146"/>
    </row>
    <row r="3124" spans="1:12" s="141" customFormat="1" ht="20.100000000000001" customHeight="1">
      <c r="A3124" s="213"/>
      <c r="B3124" s="137"/>
      <c r="C3124" s="137"/>
      <c r="D3124" s="159"/>
      <c r="E3124" s="160"/>
      <c r="F3124" s="137" t="s">
        <v>468</v>
      </c>
      <c r="G3124" s="137" t="s">
        <v>469</v>
      </c>
      <c r="H3124" s="138" t="s">
        <v>435</v>
      </c>
      <c r="I3124" s="138"/>
      <c r="J3124" s="138"/>
      <c r="K3124" s="146"/>
      <c r="L3124" s="146"/>
    </row>
    <row r="3125" spans="1:12" s="141" customFormat="1" ht="20.100000000000001" customHeight="1">
      <c r="A3125" s="213"/>
      <c r="B3125" s="137"/>
      <c r="C3125" s="137"/>
      <c r="D3125" s="159"/>
      <c r="E3125" s="160"/>
      <c r="F3125" s="137" t="s">
        <v>469</v>
      </c>
      <c r="G3125" s="137" t="s">
        <v>470</v>
      </c>
      <c r="H3125" s="138" t="s">
        <v>435</v>
      </c>
      <c r="I3125" s="138"/>
      <c r="J3125" s="138"/>
      <c r="K3125" s="146"/>
      <c r="L3125" s="146"/>
    </row>
    <row r="3126" spans="1:12" s="141" customFormat="1" ht="20.100000000000001" customHeight="1">
      <c r="A3126" s="213"/>
      <c r="B3126" s="137"/>
      <c r="C3126" s="137"/>
      <c r="D3126" s="159"/>
      <c r="E3126" s="160"/>
      <c r="F3126" s="137" t="s">
        <v>470</v>
      </c>
      <c r="G3126" s="137" t="s">
        <v>471</v>
      </c>
      <c r="H3126" s="138" t="s">
        <v>435</v>
      </c>
      <c r="I3126" s="138"/>
      <c r="J3126" s="138"/>
      <c r="K3126" s="146"/>
      <c r="L3126" s="146"/>
    </row>
    <row r="3127" spans="1:12" s="141" customFormat="1" ht="20.100000000000001" customHeight="1">
      <c r="A3127" s="213"/>
      <c r="B3127" s="137"/>
      <c r="C3127" s="137"/>
      <c r="D3127" s="159"/>
      <c r="E3127" s="160"/>
      <c r="F3127" s="137" t="s">
        <v>471</v>
      </c>
      <c r="G3127" s="137" t="s">
        <v>473</v>
      </c>
      <c r="H3127" s="138" t="s">
        <v>435</v>
      </c>
      <c r="I3127" s="138"/>
      <c r="J3127" s="138"/>
      <c r="K3127" s="146"/>
      <c r="L3127" s="146"/>
    </row>
    <row r="3128" spans="1:12" s="141" customFormat="1" ht="20.100000000000001" customHeight="1">
      <c r="A3128" s="213"/>
      <c r="B3128" s="137"/>
      <c r="C3128" s="137"/>
      <c r="D3128" s="159"/>
      <c r="E3128" s="160"/>
      <c r="F3128" s="137" t="s">
        <v>473</v>
      </c>
      <c r="G3128" s="137" t="s">
        <v>474</v>
      </c>
      <c r="H3128" s="138" t="s">
        <v>435</v>
      </c>
      <c r="I3128" s="138"/>
      <c r="J3128" s="138"/>
      <c r="K3128" s="146"/>
      <c r="L3128" s="146"/>
    </row>
    <row r="3129" spans="1:12" s="141" customFormat="1" ht="20.100000000000001" customHeight="1">
      <c r="A3129" s="213"/>
      <c r="B3129" s="137"/>
      <c r="C3129" s="137"/>
      <c r="D3129" s="159"/>
      <c r="E3129" s="160"/>
      <c r="F3129" s="137" t="s">
        <v>474</v>
      </c>
      <c r="G3129" s="137" t="s">
        <v>475</v>
      </c>
      <c r="H3129" s="138" t="s">
        <v>435</v>
      </c>
      <c r="I3129" s="138"/>
      <c r="J3129" s="138"/>
      <c r="K3129" s="146"/>
      <c r="L3129" s="146"/>
    </row>
    <row r="3130" spans="1:12" s="141" customFormat="1" ht="20.100000000000001" customHeight="1">
      <c r="A3130" s="213"/>
      <c r="B3130" s="137"/>
      <c r="C3130" s="137"/>
      <c r="D3130" s="159"/>
      <c r="E3130" s="160"/>
      <c r="F3130" s="137" t="s">
        <v>475</v>
      </c>
      <c r="G3130" s="137" t="s">
        <v>932</v>
      </c>
      <c r="H3130" s="138" t="s">
        <v>435</v>
      </c>
      <c r="I3130" s="138"/>
      <c r="J3130" s="138"/>
      <c r="K3130" s="146"/>
      <c r="L3130" s="146"/>
    </row>
    <row r="3131" spans="1:12" s="141" customFormat="1" ht="20.100000000000001" customHeight="1">
      <c r="A3131" s="213"/>
      <c r="B3131" s="137"/>
      <c r="C3131" s="137"/>
      <c r="D3131" s="159"/>
      <c r="E3131" s="160"/>
      <c r="F3131" s="137"/>
      <c r="G3131" s="137"/>
      <c r="H3131" s="138"/>
      <c r="I3131" s="138"/>
      <c r="J3131" s="138"/>
      <c r="K3131" s="146"/>
      <c r="L3131" s="146"/>
    </row>
    <row r="3132" spans="1:12" s="141" customFormat="1" ht="20.100000000000001" customHeight="1">
      <c r="A3132" s="213"/>
      <c r="B3132" s="137">
        <v>277</v>
      </c>
      <c r="C3132" s="137"/>
      <c r="D3132" s="159" t="s">
        <v>291</v>
      </c>
      <c r="E3132" s="160">
        <v>6.2610000000000001</v>
      </c>
      <c r="F3132" s="137" t="s">
        <v>433</v>
      </c>
      <c r="G3132" s="137" t="s">
        <v>447</v>
      </c>
      <c r="H3132" s="138" t="s">
        <v>435</v>
      </c>
      <c r="I3132" s="138"/>
      <c r="J3132" s="138"/>
      <c r="K3132" s="146"/>
      <c r="L3132" s="146"/>
    </row>
    <row r="3133" spans="1:12" s="141" customFormat="1" ht="20.100000000000001" customHeight="1">
      <c r="A3133" s="213"/>
      <c r="B3133" s="137"/>
      <c r="C3133" s="137"/>
      <c r="D3133" s="159"/>
      <c r="E3133" s="160"/>
      <c r="F3133" s="137" t="s">
        <v>447</v>
      </c>
      <c r="G3133" s="137" t="s">
        <v>451</v>
      </c>
      <c r="H3133" s="138" t="s">
        <v>435</v>
      </c>
      <c r="I3133" s="138"/>
      <c r="J3133" s="138"/>
      <c r="K3133" s="146"/>
      <c r="L3133" s="146"/>
    </row>
    <row r="3134" spans="1:12" s="141" customFormat="1" ht="20.100000000000001" customHeight="1">
      <c r="A3134" s="213"/>
      <c r="B3134" s="137"/>
      <c r="C3134" s="137"/>
      <c r="D3134" s="159"/>
      <c r="E3134" s="160"/>
      <c r="F3134" s="137" t="s">
        <v>451</v>
      </c>
      <c r="G3134" s="137" t="s">
        <v>454</v>
      </c>
      <c r="H3134" s="138" t="s">
        <v>435</v>
      </c>
      <c r="I3134" s="138"/>
      <c r="J3134" s="138"/>
      <c r="K3134" s="146"/>
      <c r="L3134" s="146"/>
    </row>
    <row r="3135" spans="1:12" s="141" customFormat="1" ht="20.100000000000001" customHeight="1">
      <c r="A3135" s="213"/>
      <c r="B3135" s="137"/>
      <c r="C3135" s="137"/>
      <c r="D3135" s="159"/>
      <c r="E3135" s="160"/>
      <c r="F3135" s="137" t="s">
        <v>454</v>
      </c>
      <c r="G3135" s="137" t="s">
        <v>455</v>
      </c>
      <c r="H3135" s="138" t="s">
        <v>435</v>
      </c>
      <c r="I3135" s="138"/>
      <c r="J3135" s="138"/>
      <c r="K3135" s="146"/>
      <c r="L3135" s="146"/>
    </row>
    <row r="3136" spans="1:12" s="141" customFormat="1" ht="20.100000000000001" customHeight="1">
      <c r="A3136" s="213"/>
      <c r="B3136" s="137"/>
      <c r="C3136" s="137"/>
      <c r="D3136" s="159"/>
      <c r="E3136" s="160"/>
      <c r="F3136" s="137" t="s">
        <v>455</v>
      </c>
      <c r="G3136" s="137" t="s">
        <v>456</v>
      </c>
      <c r="H3136" s="138" t="s">
        <v>435</v>
      </c>
      <c r="I3136" s="138"/>
      <c r="J3136" s="138"/>
      <c r="K3136" s="146"/>
      <c r="L3136" s="146"/>
    </row>
    <row r="3137" spans="1:12" s="141" customFormat="1" ht="20.100000000000001" customHeight="1">
      <c r="A3137" s="213"/>
      <c r="B3137" s="137"/>
      <c r="C3137" s="137"/>
      <c r="D3137" s="159"/>
      <c r="E3137" s="160"/>
      <c r="F3137" s="137" t="s">
        <v>456</v>
      </c>
      <c r="G3137" s="137" t="s">
        <v>457</v>
      </c>
      <c r="H3137" s="138" t="s">
        <v>435</v>
      </c>
      <c r="I3137" s="138"/>
      <c r="J3137" s="138"/>
      <c r="K3137" s="146"/>
      <c r="L3137" s="146"/>
    </row>
    <row r="3138" spans="1:12" s="141" customFormat="1" ht="20.100000000000001" customHeight="1">
      <c r="A3138" s="213"/>
      <c r="B3138" s="137"/>
      <c r="C3138" s="137"/>
      <c r="D3138" s="159"/>
      <c r="E3138" s="160"/>
      <c r="F3138" s="137" t="s">
        <v>457</v>
      </c>
      <c r="G3138" s="137" t="s">
        <v>460</v>
      </c>
      <c r="H3138" s="138" t="s">
        <v>435</v>
      </c>
      <c r="I3138" s="138"/>
      <c r="J3138" s="138"/>
      <c r="K3138" s="146"/>
      <c r="L3138" s="146"/>
    </row>
    <row r="3139" spans="1:12" s="141" customFormat="1" ht="20.100000000000001" customHeight="1">
      <c r="A3139" s="213"/>
      <c r="B3139" s="137"/>
      <c r="C3139" s="137"/>
      <c r="D3139" s="159"/>
      <c r="E3139" s="160"/>
      <c r="F3139" s="137" t="s">
        <v>460</v>
      </c>
      <c r="G3139" s="137" t="s">
        <v>463</v>
      </c>
      <c r="H3139" s="138" t="s">
        <v>435</v>
      </c>
      <c r="I3139" s="138"/>
      <c r="J3139" s="138"/>
      <c r="K3139" s="146"/>
      <c r="L3139" s="146"/>
    </row>
    <row r="3140" spans="1:12" s="141" customFormat="1" ht="20.100000000000001" customHeight="1">
      <c r="A3140" s="213"/>
      <c r="B3140" s="137"/>
      <c r="C3140" s="137"/>
      <c r="D3140" s="159"/>
      <c r="E3140" s="160"/>
      <c r="F3140" s="137" t="s">
        <v>463</v>
      </c>
      <c r="G3140" s="137" t="s">
        <v>464</v>
      </c>
      <c r="H3140" s="138" t="s">
        <v>435</v>
      </c>
      <c r="I3140" s="138"/>
      <c r="J3140" s="138"/>
      <c r="K3140" s="146"/>
      <c r="L3140" s="146"/>
    </row>
    <row r="3141" spans="1:12" s="141" customFormat="1" ht="20.100000000000001" customHeight="1">
      <c r="A3141" s="213"/>
      <c r="B3141" s="137"/>
      <c r="C3141" s="137"/>
      <c r="D3141" s="159"/>
      <c r="E3141" s="160"/>
      <c r="F3141" s="137" t="s">
        <v>464</v>
      </c>
      <c r="G3141" s="137" t="s">
        <v>465</v>
      </c>
      <c r="H3141" s="138" t="s">
        <v>435</v>
      </c>
      <c r="I3141" s="138"/>
      <c r="J3141" s="138"/>
      <c r="K3141" s="146"/>
      <c r="L3141" s="146"/>
    </row>
    <row r="3142" spans="1:12" s="141" customFormat="1" ht="20.100000000000001" customHeight="1">
      <c r="A3142" s="213"/>
      <c r="B3142" s="137"/>
      <c r="C3142" s="137"/>
      <c r="D3142" s="159"/>
      <c r="E3142" s="160"/>
      <c r="F3142" s="137" t="s">
        <v>465</v>
      </c>
      <c r="G3142" s="137" t="s">
        <v>466</v>
      </c>
      <c r="H3142" s="138" t="s">
        <v>435</v>
      </c>
      <c r="I3142" s="138"/>
      <c r="J3142" s="138"/>
      <c r="K3142" s="146"/>
      <c r="L3142" s="146"/>
    </row>
    <row r="3143" spans="1:12" s="141" customFormat="1" ht="20.100000000000001" customHeight="1">
      <c r="A3143" s="213"/>
      <c r="B3143" s="137"/>
      <c r="C3143" s="137"/>
      <c r="D3143" s="159"/>
      <c r="E3143" s="160"/>
      <c r="F3143" s="137" t="s">
        <v>466</v>
      </c>
      <c r="G3143" s="137" t="s">
        <v>467</v>
      </c>
      <c r="H3143" s="138" t="s">
        <v>435</v>
      </c>
      <c r="I3143" s="138"/>
      <c r="J3143" s="138"/>
      <c r="K3143" s="146"/>
      <c r="L3143" s="146"/>
    </row>
    <row r="3144" spans="1:12" s="141" customFormat="1" ht="20.100000000000001" customHeight="1">
      <c r="A3144" s="213"/>
      <c r="B3144" s="137"/>
      <c r="C3144" s="137"/>
      <c r="D3144" s="159"/>
      <c r="E3144" s="160"/>
      <c r="F3144" s="137" t="s">
        <v>467</v>
      </c>
      <c r="G3144" s="137" t="s">
        <v>468</v>
      </c>
      <c r="H3144" s="138" t="s">
        <v>435</v>
      </c>
      <c r="I3144" s="138"/>
      <c r="J3144" s="138"/>
      <c r="K3144" s="146"/>
      <c r="L3144" s="146"/>
    </row>
    <row r="3145" spans="1:12" s="141" customFormat="1" ht="20.100000000000001" customHeight="1">
      <c r="A3145" s="213"/>
      <c r="B3145" s="137"/>
      <c r="C3145" s="137"/>
      <c r="D3145" s="159"/>
      <c r="E3145" s="160"/>
      <c r="F3145" s="137" t="s">
        <v>468</v>
      </c>
      <c r="G3145" s="137" t="s">
        <v>469</v>
      </c>
      <c r="H3145" s="138" t="s">
        <v>435</v>
      </c>
      <c r="I3145" s="138"/>
      <c r="J3145" s="138"/>
      <c r="K3145" s="146"/>
      <c r="L3145" s="146"/>
    </row>
    <row r="3146" spans="1:12" s="141" customFormat="1" ht="20.100000000000001" customHeight="1">
      <c r="A3146" s="213"/>
      <c r="B3146" s="137"/>
      <c r="C3146" s="137"/>
      <c r="D3146" s="159"/>
      <c r="E3146" s="160"/>
      <c r="F3146" s="137" t="s">
        <v>469</v>
      </c>
      <c r="G3146" s="137" t="s">
        <v>470</v>
      </c>
      <c r="H3146" s="138" t="s">
        <v>435</v>
      </c>
      <c r="I3146" s="138"/>
      <c r="J3146" s="138"/>
      <c r="K3146" s="146"/>
      <c r="L3146" s="146"/>
    </row>
    <row r="3147" spans="1:12" s="141" customFormat="1" ht="20.100000000000001" customHeight="1">
      <c r="A3147" s="213"/>
      <c r="B3147" s="137"/>
      <c r="C3147" s="137"/>
      <c r="D3147" s="159"/>
      <c r="E3147" s="160"/>
      <c r="F3147" s="137" t="s">
        <v>470</v>
      </c>
      <c r="G3147" s="137" t="s">
        <v>471</v>
      </c>
      <c r="H3147" s="138" t="s">
        <v>435</v>
      </c>
      <c r="I3147" s="138"/>
      <c r="J3147" s="138"/>
      <c r="K3147" s="146"/>
      <c r="L3147" s="146"/>
    </row>
    <row r="3148" spans="1:12" s="141" customFormat="1" ht="20.100000000000001" customHeight="1">
      <c r="A3148" s="213"/>
      <c r="B3148" s="137"/>
      <c r="C3148" s="137"/>
      <c r="D3148" s="159"/>
      <c r="E3148" s="160"/>
      <c r="F3148" s="137" t="s">
        <v>471</v>
      </c>
      <c r="G3148" s="137" t="s">
        <v>473</v>
      </c>
      <c r="H3148" s="138" t="s">
        <v>435</v>
      </c>
      <c r="I3148" s="138"/>
      <c r="J3148" s="138"/>
      <c r="K3148" s="146"/>
      <c r="L3148" s="146"/>
    </row>
    <row r="3149" spans="1:12" s="141" customFormat="1" ht="20.100000000000001" customHeight="1">
      <c r="A3149" s="213"/>
      <c r="B3149" s="137"/>
      <c r="C3149" s="137"/>
      <c r="D3149" s="159"/>
      <c r="E3149" s="160"/>
      <c r="F3149" s="137" t="s">
        <v>473</v>
      </c>
      <c r="G3149" s="137" t="s">
        <v>474</v>
      </c>
      <c r="H3149" s="138" t="s">
        <v>435</v>
      </c>
      <c r="I3149" s="138"/>
      <c r="J3149" s="138"/>
      <c r="K3149" s="146"/>
      <c r="L3149" s="146"/>
    </row>
    <row r="3150" spans="1:12" s="141" customFormat="1" ht="20.100000000000001" customHeight="1">
      <c r="A3150" s="213"/>
      <c r="B3150" s="137"/>
      <c r="C3150" s="137"/>
      <c r="D3150" s="159"/>
      <c r="E3150" s="160"/>
      <c r="F3150" s="137" t="s">
        <v>474</v>
      </c>
      <c r="G3150" s="137" t="s">
        <v>475</v>
      </c>
      <c r="H3150" s="138" t="s">
        <v>435</v>
      </c>
      <c r="I3150" s="138"/>
      <c r="J3150" s="138"/>
      <c r="K3150" s="146"/>
      <c r="L3150" s="146"/>
    </row>
    <row r="3151" spans="1:12" s="141" customFormat="1" ht="20.100000000000001" customHeight="1">
      <c r="A3151" s="213"/>
      <c r="B3151" s="137"/>
      <c r="C3151" s="137"/>
      <c r="D3151" s="159"/>
      <c r="E3151" s="160"/>
      <c r="F3151" s="137" t="s">
        <v>475</v>
      </c>
      <c r="G3151" s="137" t="s">
        <v>476</v>
      </c>
      <c r="H3151" s="138" t="s">
        <v>435</v>
      </c>
      <c r="I3151" s="138"/>
      <c r="J3151" s="138"/>
      <c r="K3151" s="146"/>
      <c r="L3151" s="146"/>
    </row>
    <row r="3152" spans="1:12" s="141" customFormat="1" ht="20.100000000000001" customHeight="1">
      <c r="A3152" s="213"/>
      <c r="B3152" s="137"/>
      <c r="C3152" s="137"/>
      <c r="D3152" s="159"/>
      <c r="E3152" s="160"/>
      <c r="F3152" s="137" t="s">
        <v>476</v>
      </c>
      <c r="G3152" s="137" t="s">
        <v>477</v>
      </c>
      <c r="H3152" s="138" t="s">
        <v>435</v>
      </c>
      <c r="I3152" s="138"/>
      <c r="J3152" s="138"/>
      <c r="K3152" s="146"/>
      <c r="L3152" s="146"/>
    </row>
    <row r="3153" spans="1:12" s="141" customFormat="1" ht="20.100000000000001" customHeight="1">
      <c r="A3153" s="213"/>
      <c r="B3153" s="137"/>
      <c r="C3153" s="137"/>
      <c r="D3153" s="159"/>
      <c r="E3153" s="160"/>
      <c r="F3153" s="137" t="s">
        <v>477</v>
      </c>
      <c r="G3153" s="137" t="s">
        <v>543</v>
      </c>
      <c r="H3153" s="138" t="s">
        <v>435</v>
      </c>
      <c r="I3153" s="138"/>
      <c r="J3153" s="138"/>
      <c r="K3153" s="146"/>
      <c r="L3153" s="146"/>
    </row>
    <row r="3154" spans="1:12" s="141" customFormat="1" ht="20.100000000000001" customHeight="1">
      <c r="A3154" s="213"/>
      <c r="B3154" s="137"/>
      <c r="C3154" s="137"/>
      <c r="D3154" s="159"/>
      <c r="E3154" s="160"/>
      <c r="F3154" s="137" t="s">
        <v>543</v>
      </c>
      <c r="G3154" s="137" t="s">
        <v>550</v>
      </c>
      <c r="H3154" s="138" t="s">
        <v>435</v>
      </c>
      <c r="I3154" s="138"/>
      <c r="J3154" s="138"/>
      <c r="K3154" s="146"/>
      <c r="L3154" s="146"/>
    </row>
    <row r="3155" spans="1:12" s="141" customFormat="1" ht="20.100000000000001" customHeight="1">
      <c r="A3155" s="213"/>
      <c r="B3155" s="137"/>
      <c r="C3155" s="137"/>
      <c r="D3155" s="159"/>
      <c r="E3155" s="160"/>
      <c r="F3155" s="137" t="s">
        <v>550</v>
      </c>
      <c r="G3155" s="137" t="s">
        <v>551</v>
      </c>
      <c r="H3155" s="138" t="s">
        <v>435</v>
      </c>
      <c r="I3155" s="138"/>
      <c r="J3155" s="138"/>
      <c r="K3155" s="146"/>
      <c r="L3155" s="146"/>
    </row>
    <row r="3156" spans="1:12" s="141" customFormat="1" ht="20.100000000000001" customHeight="1">
      <c r="A3156" s="213"/>
      <c r="B3156" s="137"/>
      <c r="C3156" s="137"/>
      <c r="D3156" s="159"/>
      <c r="E3156" s="160"/>
      <c r="F3156" s="137" t="s">
        <v>551</v>
      </c>
      <c r="G3156" s="137" t="s">
        <v>552</v>
      </c>
      <c r="H3156" s="138" t="s">
        <v>435</v>
      </c>
      <c r="I3156" s="138"/>
      <c r="J3156" s="138"/>
      <c r="K3156" s="146"/>
      <c r="L3156" s="146"/>
    </row>
    <row r="3157" spans="1:12" s="141" customFormat="1" ht="20.100000000000001" customHeight="1">
      <c r="A3157" s="213"/>
      <c r="B3157" s="137"/>
      <c r="C3157" s="137"/>
      <c r="D3157" s="159"/>
      <c r="E3157" s="160"/>
      <c r="F3157" s="137" t="s">
        <v>552</v>
      </c>
      <c r="G3157" s="137" t="s">
        <v>553</v>
      </c>
      <c r="H3157" s="138" t="s">
        <v>435</v>
      </c>
      <c r="I3157" s="138"/>
      <c r="J3157" s="138"/>
      <c r="K3157" s="146"/>
      <c r="L3157" s="146"/>
    </row>
    <row r="3158" spans="1:12" s="141" customFormat="1" ht="20.100000000000001" customHeight="1">
      <c r="A3158" s="213"/>
      <c r="B3158" s="137"/>
      <c r="C3158" s="137"/>
      <c r="D3158" s="159"/>
      <c r="E3158" s="160"/>
      <c r="F3158" s="137" t="s">
        <v>553</v>
      </c>
      <c r="G3158" s="137" t="s">
        <v>554</v>
      </c>
      <c r="H3158" s="138" t="s">
        <v>435</v>
      </c>
      <c r="I3158" s="138"/>
      <c r="J3158" s="138"/>
      <c r="K3158" s="146"/>
      <c r="L3158" s="146"/>
    </row>
    <row r="3159" spans="1:12" s="141" customFormat="1" ht="20.100000000000001" customHeight="1">
      <c r="A3159" s="213"/>
      <c r="B3159" s="137"/>
      <c r="C3159" s="137"/>
      <c r="D3159" s="159"/>
      <c r="E3159" s="160"/>
      <c r="F3159" s="137" t="s">
        <v>554</v>
      </c>
      <c r="G3159" s="137" t="s">
        <v>555</v>
      </c>
      <c r="H3159" s="138" t="s">
        <v>435</v>
      </c>
      <c r="I3159" s="138"/>
      <c r="J3159" s="138"/>
      <c r="K3159" s="146"/>
      <c r="L3159" s="146"/>
    </row>
    <row r="3160" spans="1:12" s="141" customFormat="1" ht="20.100000000000001" customHeight="1">
      <c r="A3160" s="213"/>
      <c r="B3160" s="137"/>
      <c r="C3160" s="137"/>
      <c r="D3160" s="159"/>
      <c r="E3160" s="160"/>
      <c r="F3160" s="137" t="s">
        <v>555</v>
      </c>
      <c r="G3160" s="137" t="s">
        <v>556</v>
      </c>
      <c r="H3160" s="138" t="s">
        <v>435</v>
      </c>
      <c r="I3160" s="138"/>
      <c r="J3160" s="138"/>
      <c r="K3160" s="146"/>
      <c r="L3160" s="146"/>
    </row>
    <row r="3161" spans="1:12" s="141" customFormat="1" ht="20.100000000000001" customHeight="1">
      <c r="A3161" s="213"/>
      <c r="B3161" s="137"/>
      <c r="C3161" s="137"/>
      <c r="D3161" s="159"/>
      <c r="E3161" s="160"/>
      <c r="F3161" s="137" t="s">
        <v>556</v>
      </c>
      <c r="G3161" s="137" t="s">
        <v>557</v>
      </c>
      <c r="H3161" s="138" t="s">
        <v>435</v>
      </c>
      <c r="I3161" s="138"/>
      <c r="J3161" s="138"/>
      <c r="K3161" s="146"/>
      <c r="L3161" s="146"/>
    </row>
    <row r="3162" spans="1:12" s="141" customFormat="1" ht="20.100000000000001" customHeight="1">
      <c r="A3162" s="213"/>
      <c r="B3162" s="137"/>
      <c r="C3162" s="137"/>
      <c r="D3162" s="159"/>
      <c r="E3162" s="160"/>
      <c r="F3162" s="137" t="s">
        <v>557</v>
      </c>
      <c r="G3162" s="137" t="s">
        <v>558</v>
      </c>
      <c r="H3162" s="138" t="s">
        <v>435</v>
      </c>
      <c r="I3162" s="138"/>
      <c r="J3162" s="138"/>
      <c r="K3162" s="146"/>
      <c r="L3162" s="146"/>
    </row>
    <row r="3163" spans="1:12" s="141" customFormat="1" ht="20.100000000000001" customHeight="1">
      <c r="A3163" s="213"/>
      <c r="B3163" s="137"/>
      <c r="C3163" s="137"/>
      <c r="D3163" s="159"/>
      <c r="E3163" s="160"/>
      <c r="F3163" s="137" t="s">
        <v>558</v>
      </c>
      <c r="G3163" s="137" t="s">
        <v>692</v>
      </c>
      <c r="H3163" s="138" t="s">
        <v>435</v>
      </c>
      <c r="I3163" s="138"/>
      <c r="J3163" s="138"/>
      <c r="K3163" s="146"/>
      <c r="L3163" s="146"/>
    </row>
    <row r="3164" spans="1:12" s="141" customFormat="1" ht="20.100000000000001" customHeight="1">
      <c r="A3164" s="213"/>
      <c r="B3164" s="137"/>
      <c r="C3164" s="137"/>
      <c r="D3164" s="159"/>
      <c r="E3164" s="160"/>
      <c r="F3164" s="137"/>
      <c r="G3164" s="137"/>
      <c r="H3164" s="138"/>
      <c r="I3164" s="138"/>
      <c r="J3164" s="138"/>
      <c r="K3164" s="146"/>
      <c r="L3164" s="146"/>
    </row>
    <row r="3165" spans="1:12" s="141" customFormat="1" ht="20.100000000000001" customHeight="1">
      <c r="A3165" s="213"/>
      <c r="B3165" s="137">
        <v>278</v>
      </c>
      <c r="C3165" s="137"/>
      <c r="D3165" s="159" t="s">
        <v>292</v>
      </c>
      <c r="E3165" s="160">
        <v>3.472</v>
      </c>
      <c r="F3165" s="137" t="s">
        <v>433</v>
      </c>
      <c r="G3165" s="137" t="s">
        <v>447</v>
      </c>
      <c r="H3165" s="138" t="s">
        <v>435</v>
      </c>
      <c r="I3165" s="138"/>
      <c r="J3165" s="138"/>
      <c r="K3165" s="146"/>
      <c r="L3165" s="146"/>
    </row>
    <row r="3166" spans="1:12" s="141" customFormat="1" ht="20.100000000000001" customHeight="1">
      <c r="A3166" s="213"/>
      <c r="B3166" s="137"/>
      <c r="C3166" s="137"/>
      <c r="D3166" s="159"/>
      <c r="E3166" s="160"/>
      <c r="F3166" s="137" t="s">
        <v>447</v>
      </c>
      <c r="G3166" s="137" t="s">
        <v>451</v>
      </c>
      <c r="H3166" s="138" t="s">
        <v>435</v>
      </c>
      <c r="I3166" s="138"/>
      <c r="J3166" s="138"/>
      <c r="K3166" s="146"/>
      <c r="L3166" s="146"/>
    </row>
    <row r="3167" spans="1:12" s="141" customFormat="1" ht="20.100000000000001" customHeight="1">
      <c r="A3167" s="213"/>
      <c r="B3167" s="137"/>
      <c r="C3167" s="137"/>
      <c r="D3167" s="159"/>
      <c r="E3167" s="160"/>
      <c r="F3167" s="137" t="s">
        <v>451</v>
      </c>
      <c r="G3167" s="137" t="s">
        <v>454</v>
      </c>
      <c r="H3167" s="138" t="s">
        <v>435</v>
      </c>
      <c r="I3167" s="138"/>
      <c r="J3167" s="138"/>
      <c r="K3167" s="146"/>
      <c r="L3167" s="146"/>
    </row>
    <row r="3168" spans="1:12" s="141" customFormat="1" ht="20.100000000000001" customHeight="1">
      <c r="A3168" s="213"/>
      <c r="B3168" s="137"/>
      <c r="C3168" s="137"/>
      <c r="D3168" s="159"/>
      <c r="E3168" s="160"/>
      <c r="F3168" s="137" t="s">
        <v>454</v>
      </c>
      <c r="G3168" s="137" t="s">
        <v>455</v>
      </c>
      <c r="H3168" s="138" t="s">
        <v>435</v>
      </c>
      <c r="I3168" s="138"/>
      <c r="J3168" s="138"/>
      <c r="K3168" s="146"/>
      <c r="L3168" s="146"/>
    </row>
    <row r="3169" spans="1:12" s="141" customFormat="1" ht="20.100000000000001" customHeight="1">
      <c r="A3169" s="213"/>
      <c r="B3169" s="137"/>
      <c r="C3169" s="137"/>
      <c r="D3169" s="159"/>
      <c r="E3169" s="160"/>
      <c r="F3169" s="137" t="s">
        <v>455</v>
      </c>
      <c r="G3169" s="137" t="s">
        <v>456</v>
      </c>
      <c r="H3169" s="138" t="s">
        <v>435</v>
      </c>
      <c r="I3169" s="138"/>
      <c r="J3169" s="138"/>
      <c r="K3169" s="146"/>
      <c r="L3169" s="146"/>
    </row>
    <row r="3170" spans="1:12" s="141" customFormat="1" ht="20.100000000000001" customHeight="1">
      <c r="A3170" s="213"/>
      <c r="B3170" s="137"/>
      <c r="C3170" s="137"/>
      <c r="D3170" s="159"/>
      <c r="E3170" s="160"/>
      <c r="F3170" s="137" t="s">
        <v>456</v>
      </c>
      <c r="G3170" s="137" t="s">
        <v>457</v>
      </c>
      <c r="H3170" s="138" t="s">
        <v>435</v>
      </c>
      <c r="I3170" s="138"/>
      <c r="J3170" s="138"/>
      <c r="K3170" s="146"/>
      <c r="L3170" s="146"/>
    </row>
    <row r="3171" spans="1:12" s="141" customFormat="1" ht="20.100000000000001" customHeight="1">
      <c r="A3171" s="213"/>
      <c r="B3171" s="137"/>
      <c r="C3171" s="137"/>
      <c r="D3171" s="159"/>
      <c r="E3171" s="160"/>
      <c r="F3171" s="137" t="s">
        <v>457</v>
      </c>
      <c r="G3171" s="137" t="s">
        <v>460</v>
      </c>
      <c r="H3171" s="138" t="s">
        <v>435</v>
      </c>
      <c r="I3171" s="138"/>
      <c r="J3171" s="138"/>
      <c r="K3171" s="146"/>
      <c r="L3171" s="146"/>
    </row>
    <row r="3172" spans="1:12" s="141" customFormat="1" ht="20.100000000000001" customHeight="1">
      <c r="A3172" s="213"/>
      <c r="B3172" s="137"/>
      <c r="C3172" s="137"/>
      <c r="D3172" s="159"/>
      <c r="E3172" s="160"/>
      <c r="F3172" s="137" t="s">
        <v>460</v>
      </c>
      <c r="G3172" s="137" t="s">
        <v>463</v>
      </c>
      <c r="H3172" s="138" t="s">
        <v>435</v>
      </c>
      <c r="I3172" s="138"/>
      <c r="J3172" s="138"/>
      <c r="K3172" s="146"/>
      <c r="L3172" s="146"/>
    </row>
    <row r="3173" spans="1:12" s="141" customFormat="1" ht="20.100000000000001" customHeight="1">
      <c r="A3173" s="213"/>
      <c r="B3173" s="137"/>
      <c r="C3173" s="137"/>
      <c r="D3173" s="159"/>
      <c r="E3173" s="160"/>
      <c r="F3173" s="137" t="s">
        <v>463</v>
      </c>
      <c r="G3173" s="137" t="s">
        <v>464</v>
      </c>
      <c r="H3173" s="138" t="s">
        <v>435</v>
      </c>
      <c r="I3173" s="138"/>
      <c r="J3173" s="138"/>
      <c r="K3173" s="146"/>
      <c r="L3173" s="146"/>
    </row>
    <row r="3174" spans="1:12" s="141" customFormat="1" ht="20.100000000000001" customHeight="1">
      <c r="A3174" s="213"/>
      <c r="B3174" s="137"/>
      <c r="C3174" s="137"/>
      <c r="D3174" s="159"/>
      <c r="E3174" s="160"/>
      <c r="F3174" s="137" t="s">
        <v>464</v>
      </c>
      <c r="G3174" s="137" t="s">
        <v>465</v>
      </c>
      <c r="H3174" s="138" t="s">
        <v>435</v>
      </c>
      <c r="I3174" s="138"/>
      <c r="J3174" s="138"/>
      <c r="K3174" s="146"/>
      <c r="L3174" s="146"/>
    </row>
    <row r="3175" spans="1:12" s="141" customFormat="1" ht="20.100000000000001" customHeight="1">
      <c r="A3175" s="213"/>
      <c r="B3175" s="137"/>
      <c r="C3175" s="137"/>
      <c r="D3175" s="159"/>
      <c r="E3175" s="160"/>
      <c r="F3175" s="137" t="s">
        <v>465</v>
      </c>
      <c r="G3175" s="137" t="s">
        <v>466</v>
      </c>
      <c r="H3175" s="138" t="s">
        <v>435</v>
      </c>
      <c r="I3175" s="138"/>
      <c r="J3175" s="138"/>
      <c r="K3175" s="146"/>
      <c r="L3175" s="146"/>
    </row>
    <row r="3176" spans="1:12" s="141" customFormat="1" ht="20.100000000000001" customHeight="1">
      <c r="A3176" s="213"/>
      <c r="B3176" s="137"/>
      <c r="C3176" s="137"/>
      <c r="D3176" s="159"/>
      <c r="E3176" s="160"/>
      <c r="F3176" s="137" t="s">
        <v>466</v>
      </c>
      <c r="G3176" s="137" t="s">
        <v>467</v>
      </c>
      <c r="H3176" s="138" t="s">
        <v>40</v>
      </c>
      <c r="I3176" s="138"/>
      <c r="J3176" s="138"/>
      <c r="K3176" s="146"/>
      <c r="L3176" s="146"/>
    </row>
    <row r="3177" spans="1:12" s="141" customFormat="1" ht="20.100000000000001" customHeight="1">
      <c r="A3177" s="213"/>
      <c r="B3177" s="137"/>
      <c r="C3177" s="137"/>
      <c r="D3177" s="159"/>
      <c r="E3177" s="160"/>
      <c r="F3177" s="137" t="s">
        <v>467</v>
      </c>
      <c r="G3177" s="137" t="s">
        <v>468</v>
      </c>
      <c r="H3177" s="138" t="s">
        <v>435</v>
      </c>
      <c r="I3177" s="138"/>
      <c r="J3177" s="138"/>
      <c r="K3177" s="146"/>
      <c r="L3177" s="146"/>
    </row>
    <row r="3178" spans="1:12" s="141" customFormat="1" ht="20.100000000000001" customHeight="1">
      <c r="A3178" s="213"/>
      <c r="B3178" s="137"/>
      <c r="C3178" s="137"/>
      <c r="D3178" s="159"/>
      <c r="E3178" s="160"/>
      <c r="F3178" s="137" t="s">
        <v>468</v>
      </c>
      <c r="G3178" s="137" t="s">
        <v>469</v>
      </c>
      <c r="H3178" s="138" t="s">
        <v>435</v>
      </c>
      <c r="I3178" s="138"/>
      <c r="J3178" s="138"/>
      <c r="K3178" s="146"/>
      <c r="L3178" s="146"/>
    </row>
    <row r="3179" spans="1:12" s="141" customFormat="1" ht="20.100000000000001" customHeight="1">
      <c r="A3179" s="213"/>
      <c r="B3179" s="137"/>
      <c r="C3179" s="137"/>
      <c r="D3179" s="159"/>
      <c r="E3179" s="160"/>
      <c r="F3179" s="137" t="s">
        <v>469</v>
      </c>
      <c r="G3179" s="137" t="s">
        <v>470</v>
      </c>
      <c r="H3179" s="138" t="s">
        <v>435</v>
      </c>
      <c r="I3179" s="138"/>
      <c r="J3179" s="138"/>
      <c r="K3179" s="146"/>
      <c r="L3179" s="146"/>
    </row>
    <row r="3180" spans="1:12" s="141" customFormat="1" ht="20.100000000000001" customHeight="1">
      <c r="A3180" s="213"/>
      <c r="B3180" s="137"/>
      <c r="C3180" s="137"/>
      <c r="D3180" s="159"/>
      <c r="E3180" s="160"/>
      <c r="F3180" s="137" t="s">
        <v>470</v>
      </c>
      <c r="G3180" s="137" t="s">
        <v>471</v>
      </c>
      <c r="H3180" s="138" t="s">
        <v>435</v>
      </c>
      <c r="I3180" s="138"/>
      <c r="J3180" s="138"/>
      <c r="K3180" s="146"/>
      <c r="L3180" s="146"/>
    </row>
    <row r="3181" spans="1:12" s="141" customFormat="1" ht="20.100000000000001" customHeight="1">
      <c r="A3181" s="213"/>
      <c r="B3181" s="137"/>
      <c r="C3181" s="137"/>
      <c r="D3181" s="159"/>
      <c r="E3181" s="160"/>
      <c r="F3181" s="137" t="s">
        <v>471</v>
      </c>
      <c r="G3181" s="137" t="s">
        <v>473</v>
      </c>
      <c r="H3181" s="138" t="s">
        <v>435</v>
      </c>
      <c r="I3181" s="138"/>
      <c r="J3181" s="138"/>
      <c r="K3181" s="146"/>
      <c r="L3181" s="146"/>
    </row>
    <row r="3182" spans="1:12" s="141" customFormat="1" ht="20.100000000000001" customHeight="1">
      <c r="A3182" s="213"/>
      <c r="B3182" s="137"/>
      <c r="C3182" s="137"/>
      <c r="D3182" s="159"/>
      <c r="E3182" s="160"/>
      <c r="F3182" s="137" t="s">
        <v>473</v>
      </c>
      <c r="G3182" s="137" t="s">
        <v>933</v>
      </c>
      <c r="H3182" s="138" t="s">
        <v>435</v>
      </c>
      <c r="I3182" s="138"/>
      <c r="J3182" s="138"/>
      <c r="K3182" s="146"/>
      <c r="L3182" s="146"/>
    </row>
    <row r="3183" spans="1:12" s="141" customFormat="1" ht="20.100000000000001" customHeight="1">
      <c r="A3183" s="213"/>
      <c r="B3183" s="137"/>
      <c r="C3183" s="137"/>
      <c r="D3183" s="159"/>
      <c r="E3183" s="160"/>
      <c r="F3183" s="137"/>
      <c r="G3183" s="137"/>
      <c r="H3183" s="138"/>
      <c r="I3183" s="138"/>
      <c r="J3183" s="138"/>
      <c r="K3183" s="146"/>
      <c r="L3183" s="146"/>
    </row>
    <row r="3184" spans="1:12" s="141" customFormat="1" ht="20.100000000000001" customHeight="1">
      <c r="A3184" s="213"/>
      <c r="B3184" s="137">
        <v>279</v>
      </c>
      <c r="C3184" s="137"/>
      <c r="D3184" s="159" t="s">
        <v>293</v>
      </c>
      <c r="E3184" s="160">
        <v>2.9980000000000002</v>
      </c>
      <c r="F3184" s="137" t="s">
        <v>433</v>
      </c>
      <c r="G3184" s="137" t="s">
        <v>447</v>
      </c>
      <c r="H3184" s="138" t="s">
        <v>435</v>
      </c>
      <c r="I3184" s="138"/>
      <c r="J3184" s="138"/>
      <c r="K3184" s="146"/>
      <c r="L3184" s="146"/>
    </row>
    <row r="3185" spans="1:12" s="141" customFormat="1" ht="20.100000000000001" customHeight="1">
      <c r="A3185" s="213"/>
      <c r="B3185" s="137"/>
      <c r="C3185" s="137"/>
      <c r="D3185" s="159"/>
      <c r="E3185" s="160"/>
      <c r="F3185" s="137" t="s">
        <v>447</v>
      </c>
      <c r="G3185" s="137" t="s">
        <v>451</v>
      </c>
      <c r="H3185" s="138" t="s">
        <v>435</v>
      </c>
      <c r="I3185" s="138"/>
      <c r="J3185" s="138"/>
      <c r="K3185" s="146"/>
      <c r="L3185" s="146"/>
    </row>
    <row r="3186" spans="1:12" s="141" customFormat="1" ht="20.100000000000001" customHeight="1">
      <c r="A3186" s="213"/>
      <c r="B3186" s="137"/>
      <c r="C3186" s="137"/>
      <c r="D3186" s="159"/>
      <c r="E3186" s="160"/>
      <c r="F3186" s="137" t="s">
        <v>451</v>
      </c>
      <c r="G3186" s="137" t="s">
        <v>454</v>
      </c>
      <c r="H3186" s="138" t="s">
        <v>435</v>
      </c>
      <c r="I3186" s="138"/>
      <c r="J3186" s="138"/>
      <c r="K3186" s="146"/>
      <c r="L3186" s="146"/>
    </row>
    <row r="3187" spans="1:12" s="141" customFormat="1" ht="20.100000000000001" customHeight="1">
      <c r="A3187" s="213"/>
      <c r="B3187" s="137"/>
      <c r="C3187" s="137"/>
      <c r="D3187" s="159"/>
      <c r="E3187" s="160"/>
      <c r="F3187" s="137" t="s">
        <v>454</v>
      </c>
      <c r="G3187" s="137" t="s">
        <v>455</v>
      </c>
      <c r="H3187" s="138" t="s">
        <v>435</v>
      </c>
      <c r="I3187" s="138"/>
      <c r="J3187" s="138"/>
      <c r="K3187" s="146"/>
      <c r="L3187" s="146"/>
    </row>
    <row r="3188" spans="1:12" s="141" customFormat="1" ht="20.100000000000001" customHeight="1">
      <c r="A3188" s="213"/>
      <c r="B3188" s="137"/>
      <c r="C3188" s="137"/>
      <c r="D3188" s="159"/>
      <c r="E3188" s="160"/>
      <c r="F3188" s="137" t="s">
        <v>455</v>
      </c>
      <c r="G3188" s="137" t="s">
        <v>456</v>
      </c>
      <c r="H3188" s="138" t="s">
        <v>435</v>
      </c>
      <c r="I3188" s="138"/>
      <c r="J3188" s="138"/>
      <c r="K3188" s="146"/>
      <c r="L3188" s="146"/>
    </row>
    <row r="3189" spans="1:12" s="141" customFormat="1" ht="20.100000000000001" customHeight="1">
      <c r="A3189" s="213"/>
      <c r="B3189" s="137"/>
      <c r="C3189" s="137"/>
      <c r="D3189" s="159"/>
      <c r="E3189" s="160"/>
      <c r="F3189" s="137" t="s">
        <v>456</v>
      </c>
      <c r="G3189" s="137" t="s">
        <v>457</v>
      </c>
      <c r="H3189" s="138" t="s">
        <v>435</v>
      </c>
      <c r="I3189" s="138"/>
      <c r="J3189" s="138"/>
      <c r="K3189" s="146"/>
      <c r="L3189" s="146"/>
    </row>
    <row r="3190" spans="1:12" s="141" customFormat="1" ht="20.100000000000001" customHeight="1">
      <c r="A3190" s="213"/>
      <c r="B3190" s="137"/>
      <c r="C3190" s="137"/>
      <c r="D3190" s="159"/>
      <c r="E3190" s="160"/>
      <c r="F3190" s="137" t="s">
        <v>457</v>
      </c>
      <c r="G3190" s="137" t="s">
        <v>460</v>
      </c>
      <c r="H3190" s="138" t="s">
        <v>435</v>
      </c>
      <c r="I3190" s="138"/>
      <c r="J3190" s="138"/>
      <c r="K3190" s="146"/>
      <c r="L3190" s="146"/>
    </row>
    <row r="3191" spans="1:12" s="141" customFormat="1" ht="20.100000000000001" customHeight="1">
      <c r="A3191" s="213"/>
      <c r="B3191" s="137"/>
      <c r="C3191" s="137"/>
      <c r="D3191" s="159"/>
      <c r="E3191" s="160"/>
      <c r="F3191" s="137" t="s">
        <v>460</v>
      </c>
      <c r="G3191" s="137" t="s">
        <v>463</v>
      </c>
      <c r="H3191" s="138" t="s">
        <v>435</v>
      </c>
      <c r="I3191" s="138"/>
      <c r="J3191" s="138"/>
      <c r="K3191" s="146"/>
      <c r="L3191" s="146"/>
    </row>
    <row r="3192" spans="1:12" s="141" customFormat="1" ht="20.100000000000001" customHeight="1">
      <c r="A3192" s="213"/>
      <c r="B3192" s="137"/>
      <c r="C3192" s="137"/>
      <c r="D3192" s="159"/>
      <c r="E3192" s="160"/>
      <c r="F3192" s="137" t="s">
        <v>463</v>
      </c>
      <c r="G3192" s="137" t="s">
        <v>464</v>
      </c>
      <c r="H3192" s="138" t="s">
        <v>435</v>
      </c>
      <c r="I3192" s="138"/>
      <c r="J3192" s="138"/>
      <c r="K3192" s="146"/>
      <c r="L3192" s="146"/>
    </row>
    <row r="3193" spans="1:12" s="141" customFormat="1" ht="20.100000000000001" customHeight="1">
      <c r="A3193" s="213"/>
      <c r="B3193" s="137"/>
      <c r="C3193" s="137"/>
      <c r="D3193" s="159"/>
      <c r="E3193" s="160"/>
      <c r="F3193" s="137" t="s">
        <v>464</v>
      </c>
      <c r="G3193" s="137" t="s">
        <v>465</v>
      </c>
      <c r="H3193" s="138" t="s">
        <v>435</v>
      </c>
      <c r="I3193" s="138"/>
      <c r="J3193" s="138"/>
      <c r="K3193" s="146"/>
      <c r="L3193" s="146"/>
    </row>
    <row r="3194" spans="1:12" s="141" customFormat="1" ht="20.100000000000001" customHeight="1">
      <c r="A3194" s="213"/>
      <c r="B3194" s="137"/>
      <c r="C3194" s="137"/>
      <c r="D3194" s="159"/>
      <c r="E3194" s="160"/>
      <c r="F3194" s="137" t="s">
        <v>465</v>
      </c>
      <c r="G3194" s="137" t="s">
        <v>466</v>
      </c>
      <c r="H3194" s="138" t="s">
        <v>435</v>
      </c>
      <c r="I3194" s="138"/>
      <c r="J3194" s="138"/>
      <c r="K3194" s="146"/>
      <c r="L3194" s="146"/>
    </row>
    <row r="3195" spans="1:12" s="141" customFormat="1" ht="20.100000000000001" customHeight="1">
      <c r="A3195" s="213"/>
      <c r="B3195" s="137"/>
      <c r="C3195" s="137"/>
      <c r="D3195" s="159"/>
      <c r="E3195" s="160"/>
      <c r="F3195" s="137" t="s">
        <v>466</v>
      </c>
      <c r="G3195" s="137" t="s">
        <v>467</v>
      </c>
      <c r="H3195" s="138" t="s">
        <v>435</v>
      </c>
      <c r="I3195" s="138"/>
      <c r="J3195" s="138"/>
      <c r="K3195" s="146"/>
      <c r="L3195" s="146"/>
    </row>
    <row r="3196" spans="1:12" s="141" customFormat="1" ht="20.100000000000001" customHeight="1">
      <c r="A3196" s="213"/>
      <c r="B3196" s="137"/>
      <c r="C3196" s="137"/>
      <c r="D3196" s="159"/>
      <c r="E3196" s="160"/>
      <c r="F3196" s="137" t="s">
        <v>467</v>
      </c>
      <c r="G3196" s="137" t="s">
        <v>468</v>
      </c>
      <c r="H3196" s="138" t="s">
        <v>435</v>
      </c>
      <c r="I3196" s="138"/>
      <c r="J3196" s="138"/>
      <c r="K3196" s="146"/>
      <c r="L3196" s="146"/>
    </row>
    <row r="3197" spans="1:12" s="141" customFormat="1" ht="20.100000000000001" customHeight="1">
      <c r="A3197" s="213"/>
      <c r="B3197" s="137"/>
      <c r="C3197" s="137"/>
      <c r="D3197" s="159"/>
      <c r="E3197" s="160"/>
      <c r="F3197" s="137" t="s">
        <v>468</v>
      </c>
      <c r="G3197" s="137" t="s">
        <v>469</v>
      </c>
      <c r="H3197" s="138" t="s">
        <v>435</v>
      </c>
      <c r="I3197" s="138"/>
      <c r="J3197" s="138"/>
      <c r="K3197" s="146"/>
      <c r="L3197" s="146"/>
    </row>
    <row r="3198" spans="1:12" s="141" customFormat="1" ht="20.100000000000001" customHeight="1">
      <c r="A3198" s="213"/>
      <c r="B3198" s="137"/>
      <c r="C3198" s="137"/>
      <c r="D3198" s="159"/>
      <c r="E3198" s="160"/>
      <c r="F3198" s="137" t="s">
        <v>469</v>
      </c>
      <c r="G3198" s="137" t="s">
        <v>934</v>
      </c>
      <c r="H3198" s="138" t="s">
        <v>435</v>
      </c>
      <c r="I3198" s="138"/>
      <c r="J3198" s="138"/>
      <c r="K3198" s="146"/>
      <c r="L3198" s="146"/>
    </row>
    <row r="3199" spans="1:12" s="141" customFormat="1" ht="20.100000000000001" customHeight="1">
      <c r="A3199" s="213"/>
      <c r="B3199" s="137"/>
      <c r="C3199" s="137"/>
      <c r="D3199" s="159"/>
      <c r="E3199" s="160"/>
      <c r="F3199" s="137"/>
      <c r="G3199" s="137"/>
      <c r="H3199" s="138"/>
      <c r="I3199" s="138"/>
      <c r="J3199" s="138"/>
      <c r="K3199" s="146"/>
      <c r="L3199" s="146"/>
    </row>
    <row r="3200" spans="1:12" s="141" customFormat="1" ht="20.100000000000001" customHeight="1">
      <c r="A3200" s="213"/>
      <c r="B3200" s="137">
        <v>280</v>
      </c>
      <c r="C3200" s="137"/>
      <c r="D3200" s="159" t="s">
        <v>294</v>
      </c>
      <c r="E3200" s="160">
        <v>2.6970000000000001</v>
      </c>
      <c r="F3200" s="137" t="s">
        <v>433</v>
      </c>
      <c r="G3200" s="137" t="s">
        <v>447</v>
      </c>
      <c r="H3200" s="138" t="s">
        <v>435</v>
      </c>
      <c r="I3200" s="138"/>
      <c r="J3200" s="138"/>
      <c r="K3200" s="146"/>
      <c r="L3200" s="146"/>
    </row>
    <row r="3201" spans="1:12" s="141" customFormat="1" ht="20.100000000000001" customHeight="1">
      <c r="A3201" s="213"/>
      <c r="B3201" s="137"/>
      <c r="C3201" s="137"/>
      <c r="D3201" s="159"/>
      <c r="E3201" s="160"/>
      <c r="F3201" s="137" t="s">
        <v>447</v>
      </c>
      <c r="G3201" s="137" t="s">
        <v>451</v>
      </c>
      <c r="H3201" s="138" t="s">
        <v>435</v>
      </c>
      <c r="I3201" s="138"/>
      <c r="J3201" s="138"/>
      <c r="K3201" s="146"/>
      <c r="L3201" s="146"/>
    </row>
    <row r="3202" spans="1:12" s="141" customFormat="1" ht="20.100000000000001" customHeight="1">
      <c r="A3202" s="213"/>
      <c r="B3202" s="137"/>
      <c r="C3202" s="137"/>
      <c r="D3202" s="159"/>
      <c r="E3202" s="160"/>
      <c r="F3202" s="137" t="s">
        <v>451</v>
      </c>
      <c r="G3202" s="137" t="s">
        <v>454</v>
      </c>
      <c r="H3202" s="138" t="s">
        <v>435</v>
      </c>
      <c r="I3202" s="138"/>
      <c r="J3202" s="138"/>
      <c r="K3202" s="146"/>
      <c r="L3202" s="146"/>
    </row>
    <row r="3203" spans="1:12" s="141" customFormat="1" ht="20.100000000000001" customHeight="1">
      <c r="A3203" s="213"/>
      <c r="B3203" s="137"/>
      <c r="C3203" s="137"/>
      <c r="D3203" s="159"/>
      <c r="E3203" s="160"/>
      <c r="F3203" s="137" t="s">
        <v>454</v>
      </c>
      <c r="G3203" s="137" t="s">
        <v>455</v>
      </c>
      <c r="H3203" s="138" t="s">
        <v>435</v>
      </c>
      <c r="I3203" s="138"/>
      <c r="J3203" s="138"/>
      <c r="K3203" s="146"/>
      <c r="L3203" s="146"/>
    </row>
    <row r="3204" spans="1:12" s="141" customFormat="1" ht="20.100000000000001" customHeight="1">
      <c r="A3204" s="213"/>
      <c r="B3204" s="137"/>
      <c r="C3204" s="137"/>
      <c r="D3204" s="159"/>
      <c r="E3204" s="160"/>
      <c r="F3204" s="137" t="s">
        <v>455</v>
      </c>
      <c r="G3204" s="137" t="s">
        <v>456</v>
      </c>
      <c r="H3204" s="138" t="s">
        <v>435</v>
      </c>
      <c r="I3204" s="138"/>
      <c r="J3204" s="138"/>
      <c r="K3204" s="146"/>
      <c r="L3204" s="146"/>
    </row>
    <row r="3205" spans="1:12" s="141" customFormat="1" ht="20.100000000000001" customHeight="1">
      <c r="A3205" s="213"/>
      <c r="B3205" s="137"/>
      <c r="C3205" s="137"/>
      <c r="D3205" s="159"/>
      <c r="E3205" s="160"/>
      <c r="F3205" s="137" t="s">
        <v>456</v>
      </c>
      <c r="G3205" s="137" t="s">
        <v>457</v>
      </c>
      <c r="H3205" s="138" t="s">
        <v>435</v>
      </c>
      <c r="I3205" s="138"/>
      <c r="J3205" s="138"/>
      <c r="K3205" s="146"/>
      <c r="L3205" s="146"/>
    </row>
    <row r="3206" spans="1:12" s="141" customFormat="1" ht="20.100000000000001" customHeight="1">
      <c r="A3206" s="213"/>
      <c r="B3206" s="137"/>
      <c r="C3206" s="137"/>
      <c r="D3206" s="159"/>
      <c r="E3206" s="160"/>
      <c r="F3206" s="137" t="s">
        <v>457</v>
      </c>
      <c r="G3206" s="137" t="s">
        <v>460</v>
      </c>
      <c r="H3206" s="138" t="s">
        <v>435</v>
      </c>
      <c r="I3206" s="138"/>
      <c r="J3206" s="138"/>
      <c r="K3206" s="146"/>
      <c r="L3206" s="146"/>
    </row>
    <row r="3207" spans="1:12" s="141" customFormat="1" ht="20.100000000000001" customHeight="1">
      <c r="A3207" s="213"/>
      <c r="B3207" s="137"/>
      <c r="C3207" s="137"/>
      <c r="D3207" s="159"/>
      <c r="E3207" s="160"/>
      <c r="F3207" s="137" t="s">
        <v>460</v>
      </c>
      <c r="G3207" s="137" t="s">
        <v>463</v>
      </c>
      <c r="H3207" s="138" t="s">
        <v>435</v>
      </c>
      <c r="I3207" s="138"/>
      <c r="J3207" s="138"/>
      <c r="K3207" s="146"/>
      <c r="L3207" s="146"/>
    </row>
    <row r="3208" spans="1:12" s="141" customFormat="1" ht="20.100000000000001" customHeight="1">
      <c r="A3208" s="213"/>
      <c r="B3208" s="137"/>
      <c r="C3208" s="137"/>
      <c r="D3208" s="159"/>
      <c r="E3208" s="160"/>
      <c r="F3208" s="137" t="s">
        <v>463</v>
      </c>
      <c r="G3208" s="137" t="s">
        <v>464</v>
      </c>
      <c r="H3208" s="138" t="s">
        <v>435</v>
      </c>
      <c r="I3208" s="138"/>
      <c r="J3208" s="138"/>
      <c r="K3208" s="146"/>
      <c r="L3208" s="146"/>
    </row>
    <row r="3209" spans="1:12" s="141" customFormat="1" ht="20.100000000000001" customHeight="1">
      <c r="A3209" s="213"/>
      <c r="B3209" s="137"/>
      <c r="C3209" s="137"/>
      <c r="D3209" s="159"/>
      <c r="E3209" s="160"/>
      <c r="F3209" s="137" t="s">
        <v>464</v>
      </c>
      <c r="G3209" s="137" t="s">
        <v>465</v>
      </c>
      <c r="H3209" s="138" t="s">
        <v>435</v>
      </c>
      <c r="I3209" s="138"/>
      <c r="J3209" s="138"/>
      <c r="K3209" s="146"/>
      <c r="L3209" s="146"/>
    </row>
    <row r="3210" spans="1:12" s="141" customFormat="1" ht="20.100000000000001" customHeight="1">
      <c r="A3210" s="213"/>
      <c r="B3210" s="137"/>
      <c r="C3210" s="137"/>
      <c r="D3210" s="159"/>
      <c r="E3210" s="160"/>
      <c r="F3210" s="137" t="s">
        <v>465</v>
      </c>
      <c r="G3210" s="137" t="s">
        <v>466</v>
      </c>
      <c r="H3210" s="138" t="s">
        <v>435</v>
      </c>
      <c r="I3210" s="138"/>
      <c r="J3210" s="138"/>
      <c r="K3210" s="146"/>
      <c r="L3210" s="146"/>
    </row>
    <row r="3211" spans="1:12" s="141" customFormat="1" ht="20.100000000000001" customHeight="1">
      <c r="A3211" s="213"/>
      <c r="B3211" s="137"/>
      <c r="C3211" s="137"/>
      <c r="D3211" s="159"/>
      <c r="E3211" s="160"/>
      <c r="F3211" s="137" t="s">
        <v>466</v>
      </c>
      <c r="G3211" s="137" t="s">
        <v>467</v>
      </c>
      <c r="H3211" s="138" t="s">
        <v>435</v>
      </c>
      <c r="I3211" s="138"/>
      <c r="J3211" s="138"/>
      <c r="K3211" s="146"/>
      <c r="L3211" s="146"/>
    </row>
    <row r="3212" spans="1:12" s="141" customFormat="1" ht="20.100000000000001" customHeight="1">
      <c r="A3212" s="213"/>
      <c r="B3212" s="137"/>
      <c r="C3212" s="137"/>
      <c r="D3212" s="159"/>
      <c r="E3212" s="160"/>
      <c r="F3212" s="137" t="s">
        <v>467</v>
      </c>
      <c r="G3212" s="137" t="s">
        <v>468</v>
      </c>
      <c r="H3212" s="138" t="s">
        <v>435</v>
      </c>
      <c r="I3212" s="138"/>
      <c r="J3212" s="138"/>
      <c r="K3212" s="146"/>
      <c r="L3212" s="146"/>
    </row>
    <row r="3213" spans="1:12" s="141" customFormat="1" ht="20.100000000000001" customHeight="1">
      <c r="A3213" s="213"/>
      <c r="B3213" s="137"/>
      <c r="C3213" s="137"/>
      <c r="D3213" s="159"/>
      <c r="E3213" s="160"/>
      <c r="F3213" s="137" t="s">
        <v>468</v>
      </c>
      <c r="G3213" s="137" t="s">
        <v>907</v>
      </c>
      <c r="H3213" s="138" t="s">
        <v>435</v>
      </c>
      <c r="I3213" s="138"/>
      <c r="J3213" s="138"/>
      <c r="K3213" s="146"/>
      <c r="L3213" s="146"/>
    </row>
    <row r="3214" spans="1:12" s="141" customFormat="1" ht="20.100000000000001" customHeight="1">
      <c r="A3214" s="213"/>
      <c r="B3214" s="137"/>
      <c r="C3214" s="137"/>
      <c r="D3214" s="159"/>
      <c r="E3214" s="160"/>
      <c r="F3214" s="137"/>
      <c r="G3214" s="137"/>
      <c r="H3214" s="138"/>
      <c r="I3214" s="138"/>
      <c r="J3214" s="138"/>
      <c r="K3214" s="146"/>
      <c r="L3214" s="146"/>
    </row>
    <row r="3215" spans="1:12" s="141" customFormat="1" ht="20.100000000000001" customHeight="1">
      <c r="A3215" s="213"/>
      <c r="B3215" s="137">
        <v>281</v>
      </c>
      <c r="C3215" s="137"/>
      <c r="D3215" s="159" t="s">
        <v>295</v>
      </c>
      <c r="E3215" s="160">
        <v>2.1640000000000001</v>
      </c>
      <c r="F3215" s="137" t="s">
        <v>433</v>
      </c>
      <c r="G3215" s="137" t="s">
        <v>447</v>
      </c>
      <c r="H3215" s="138" t="s">
        <v>435</v>
      </c>
      <c r="I3215" s="138"/>
      <c r="J3215" s="138"/>
      <c r="K3215" s="146"/>
      <c r="L3215" s="146"/>
    </row>
    <row r="3216" spans="1:12" s="141" customFormat="1" ht="20.100000000000001" customHeight="1">
      <c r="A3216" s="213"/>
      <c r="B3216" s="137"/>
      <c r="C3216" s="137"/>
      <c r="D3216" s="159"/>
      <c r="E3216" s="160"/>
      <c r="F3216" s="137" t="s">
        <v>447</v>
      </c>
      <c r="G3216" s="137" t="s">
        <v>451</v>
      </c>
      <c r="H3216" s="138" t="s">
        <v>435</v>
      </c>
      <c r="I3216" s="138"/>
      <c r="J3216" s="138"/>
      <c r="K3216" s="146"/>
      <c r="L3216" s="146"/>
    </row>
    <row r="3217" spans="1:12" s="141" customFormat="1" ht="20.100000000000001" customHeight="1">
      <c r="A3217" s="213"/>
      <c r="B3217" s="137"/>
      <c r="C3217" s="137"/>
      <c r="D3217" s="159"/>
      <c r="E3217" s="160"/>
      <c r="F3217" s="137" t="s">
        <v>451</v>
      </c>
      <c r="G3217" s="137" t="s">
        <v>454</v>
      </c>
      <c r="H3217" s="138" t="s">
        <v>435</v>
      </c>
      <c r="I3217" s="138"/>
      <c r="J3217" s="138"/>
      <c r="K3217" s="146"/>
      <c r="L3217" s="146"/>
    </row>
    <row r="3218" spans="1:12" s="141" customFormat="1" ht="20.100000000000001" customHeight="1">
      <c r="A3218" s="213"/>
      <c r="B3218" s="137"/>
      <c r="C3218" s="137"/>
      <c r="D3218" s="159"/>
      <c r="E3218" s="160"/>
      <c r="F3218" s="137" t="s">
        <v>454</v>
      </c>
      <c r="G3218" s="137" t="s">
        <v>455</v>
      </c>
      <c r="H3218" s="138" t="s">
        <v>435</v>
      </c>
      <c r="I3218" s="138"/>
      <c r="J3218" s="138"/>
      <c r="K3218" s="146"/>
      <c r="L3218" s="146"/>
    </row>
    <row r="3219" spans="1:12" s="141" customFormat="1" ht="20.100000000000001" customHeight="1">
      <c r="A3219" s="213"/>
      <c r="B3219" s="137"/>
      <c r="C3219" s="137"/>
      <c r="D3219" s="159"/>
      <c r="E3219" s="160"/>
      <c r="F3219" s="137" t="s">
        <v>455</v>
      </c>
      <c r="G3219" s="137" t="s">
        <v>456</v>
      </c>
      <c r="H3219" s="138" t="s">
        <v>435</v>
      </c>
      <c r="I3219" s="138"/>
      <c r="J3219" s="138"/>
      <c r="K3219" s="146"/>
      <c r="L3219" s="146"/>
    </row>
    <row r="3220" spans="1:12" s="141" customFormat="1" ht="20.100000000000001" customHeight="1">
      <c r="A3220" s="213"/>
      <c r="B3220" s="137"/>
      <c r="C3220" s="137"/>
      <c r="D3220" s="159"/>
      <c r="E3220" s="160"/>
      <c r="F3220" s="137" t="s">
        <v>456</v>
      </c>
      <c r="G3220" s="137" t="s">
        <v>457</v>
      </c>
      <c r="H3220" s="138" t="s">
        <v>435</v>
      </c>
      <c r="I3220" s="138"/>
      <c r="J3220" s="138"/>
      <c r="K3220" s="146"/>
      <c r="L3220" s="146"/>
    </row>
    <row r="3221" spans="1:12" s="141" customFormat="1" ht="20.100000000000001" customHeight="1">
      <c r="A3221" s="213"/>
      <c r="B3221" s="137"/>
      <c r="C3221" s="137"/>
      <c r="D3221" s="159"/>
      <c r="E3221" s="160"/>
      <c r="F3221" s="137" t="s">
        <v>457</v>
      </c>
      <c r="G3221" s="137" t="s">
        <v>460</v>
      </c>
      <c r="H3221" s="138" t="s">
        <v>435</v>
      </c>
      <c r="I3221" s="138"/>
      <c r="J3221" s="138"/>
      <c r="K3221" s="146"/>
      <c r="L3221" s="146"/>
    </row>
    <row r="3222" spans="1:12" s="141" customFormat="1" ht="20.100000000000001" customHeight="1">
      <c r="A3222" s="213"/>
      <c r="B3222" s="137"/>
      <c r="C3222" s="137"/>
      <c r="D3222" s="159"/>
      <c r="E3222" s="160"/>
      <c r="F3222" s="137" t="s">
        <v>460</v>
      </c>
      <c r="G3222" s="137" t="s">
        <v>463</v>
      </c>
      <c r="H3222" s="138" t="s">
        <v>435</v>
      </c>
      <c r="I3222" s="138"/>
      <c r="J3222" s="138"/>
      <c r="K3222" s="146"/>
      <c r="L3222" s="146"/>
    </row>
    <row r="3223" spans="1:12" s="141" customFormat="1" ht="20.100000000000001" customHeight="1">
      <c r="A3223" s="213"/>
      <c r="B3223" s="137"/>
      <c r="C3223" s="137"/>
      <c r="D3223" s="159"/>
      <c r="E3223" s="160"/>
      <c r="F3223" s="137" t="s">
        <v>463</v>
      </c>
      <c r="G3223" s="137" t="s">
        <v>464</v>
      </c>
      <c r="H3223" s="138" t="s">
        <v>435</v>
      </c>
      <c r="I3223" s="138"/>
      <c r="J3223" s="138"/>
      <c r="K3223" s="146"/>
      <c r="L3223" s="146"/>
    </row>
    <row r="3224" spans="1:12" s="141" customFormat="1" ht="20.100000000000001" customHeight="1">
      <c r="A3224" s="213"/>
      <c r="B3224" s="137"/>
      <c r="C3224" s="137"/>
      <c r="D3224" s="159"/>
      <c r="E3224" s="160"/>
      <c r="F3224" s="137" t="s">
        <v>464</v>
      </c>
      <c r="G3224" s="137" t="s">
        <v>465</v>
      </c>
      <c r="H3224" s="138" t="s">
        <v>435</v>
      </c>
      <c r="I3224" s="138"/>
      <c r="J3224" s="138"/>
      <c r="K3224" s="146"/>
      <c r="L3224" s="146"/>
    </row>
    <row r="3225" spans="1:12" s="141" customFormat="1" ht="20.100000000000001" customHeight="1">
      <c r="A3225" s="213"/>
      <c r="B3225" s="137"/>
      <c r="C3225" s="137"/>
      <c r="D3225" s="159"/>
      <c r="E3225" s="160"/>
      <c r="F3225" s="137" t="s">
        <v>465</v>
      </c>
      <c r="G3225" s="137" t="s">
        <v>935</v>
      </c>
      <c r="H3225" s="138" t="s">
        <v>435</v>
      </c>
      <c r="I3225" s="138"/>
      <c r="J3225" s="138"/>
      <c r="K3225" s="146"/>
      <c r="L3225" s="146"/>
    </row>
    <row r="3226" spans="1:12" s="141" customFormat="1" ht="20.100000000000001" customHeight="1">
      <c r="A3226" s="213"/>
      <c r="B3226" s="137"/>
      <c r="C3226" s="137"/>
      <c r="D3226" s="159"/>
      <c r="E3226" s="160"/>
      <c r="F3226" s="137"/>
      <c r="G3226" s="137"/>
      <c r="H3226" s="138"/>
      <c r="I3226" s="138"/>
      <c r="J3226" s="138"/>
      <c r="K3226" s="146"/>
      <c r="L3226" s="146"/>
    </row>
    <row r="3227" spans="1:12" s="141" customFormat="1" ht="20.100000000000001" customHeight="1">
      <c r="A3227" s="213"/>
      <c r="B3227" s="137">
        <v>282</v>
      </c>
      <c r="C3227" s="137"/>
      <c r="D3227" s="159" t="s">
        <v>296</v>
      </c>
      <c r="E3227" s="160">
        <v>1.3069999999999999</v>
      </c>
      <c r="F3227" s="137" t="s">
        <v>433</v>
      </c>
      <c r="G3227" s="137" t="s">
        <v>447</v>
      </c>
      <c r="H3227" s="138" t="s">
        <v>435</v>
      </c>
      <c r="I3227" s="138"/>
      <c r="J3227" s="138"/>
      <c r="K3227" s="146"/>
      <c r="L3227" s="146"/>
    </row>
    <row r="3228" spans="1:12" s="141" customFormat="1" ht="20.100000000000001" customHeight="1">
      <c r="A3228" s="213"/>
      <c r="B3228" s="137"/>
      <c r="C3228" s="137"/>
      <c r="D3228" s="159"/>
      <c r="E3228" s="160"/>
      <c r="F3228" s="137" t="s">
        <v>447</v>
      </c>
      <c r="G3228" s="137" t="s">
        <v>451</v>
      </c>
      <c r="H3228" s="138" t="s">
        <v>435</v>
      </c>
      <c r="I3228" s="138"/>
      <c r="J3228" s="138"/>
      <c r="K3228" s="146"/>
      <c r="L3228" s="146"/>
    </row>
    <row r="3229" spans="1:12" s="141" customFormat="1" ht="20.100000000000001" customHeight="1">
      <c r="A3229" s="213"/>
      <c r="B3229" s="137"/>
      <c r="C3229" s="137"/>
      <c r="D3229" s="159"/>
      <c r="E3229" s="160"/>
      <c r="F3229" s="137" t="s">
        <v>451</v>
      </c>
      <c r="G3229" s="137" t="s">
        <v>454</v>
      </c>
      <c r="H3229" s="138" t="s">
        <v>435</v>
      </c>
      <c r="I3229" s="138"/>
      <c r="J3229" s="138"/>
      <c r="K3229" s="146"/>
      <c r="L3229" s="146"/>
    </row>
    <row r="3230" spans="1:12" s="141" customFormat="1" ht="20.100000000000001" customHeight="1">
      <c r="A3230" s="213"/>
      <c r="B3230" s="137"/>
      <c r="C3230" s="137"/>
      <c r="D3230" s="159"/>
      <c r="E3230" s="160"/>
      <c r="F3230" s="137" t="s">
        <v>454</v>
      </c>
      <c r="G3230" s="137" t="s">
        <v>455</v>
      </c>
      <c r="H3230" s="138" t="s">
        <v>435</v>
      </c>
      <c r="I3230" s="138"/>
      <c r="J3230" s="138"/>
      <c r="K3230" s="146"/>
      <c r="L3230" s="146"/>
    </row>
    <row r="3231" spans="1:12" s="141" customFormat="1" ht="20.100000000000001" customHeight="1">
      <c r="A3231" s="213"/>
      <c r="B3231" s="137"/>
      <c r="C3231" s="137"/>
      <c r="D3231" s="159"/>
      <c r="E3231" s="160"/>
      <c r="F3231" s="137" t="s">
        <v>455</v>
      </c>
      <c r="G3231" s="137" t="s">
        <v>456</v>
      </c>
      <c r="H3231" s="138" t="s">
        <v>435</v>
      </c>
      <c r="I3231" s="138"/>
      <c r="J3231" s="138"/>
      <c r="K3231" s="146"/>
      <c r="L3231" s="146"/>
    </row>
    <row r="3232" spans="1:12" s="141" customFormat="1" ht="20.100000000000001" customHeight="1">
      <c r="A3232" s="213"/>
      <c r="B3232" s="137"/>
      <c r="C3232" s="137"/>
      <c r="D3232" s="159"/>
      <c r="E3232" s="160"/>
      <c r="F3232" s="137" t="s">
        <v>456</v>
      </c>
      <c r="G3232" s="137" t="s">
        <v>457</v>
      </c>
      <c r="H3232" s="138" t="s">
        <v>435</v>
      </c>
      <c r="I3232" s="138"/>
      <c r="J3232" s="138"/>
      <c r="K3232" s="146"/>
      <c r="L3232" s="146"/>
    </row>
    <row r="3233" spans="1:12" s="141" customFormat="1" ht="20.100000000000001" customHeight="1">
      <c r="A3233" s="213"/>
      <c r="B3233" s="137"/>
      <c r="C3233" s="137"/>
      <c r="D3233" s="159"/>
      <c r="E3233" s="160"/>
      <c r="F3233" s="137" t="s">
        <v>457</v>
      </c>
      <c r="G3233" s="137" t="s">
        <v>936</v>
      </c>
      <c r="H3233" s="138" t="s">
        <v>435</v>
      </c>
      <c r="I3233" s="138"/>
      <c r="J3233" s="138"/>
      <c r="K3233" s="146"/>
      <c r="L3233" s="146"/>
    </row>
    <row r="3234" spans="1:12" s="141" customFormat="1" ht="20.100000000000001" customHeight="1">
      <c r="A3234" s="213"/>
      <c r="B3234" s="137"/>
      <c r="C3234" s="137"/>
      <c r="D3234" s="159"/>
      <c r="E3234" s="160"/>
      <c r="F3234" s="137"/>
      <c r="G3234" s="137"/>
      <c r="H3234" s="138"/>
      <c r="I3234" s="138"/>
      <c r="J3234" s="138"/>
      <c r="K3234" s="146"/>
      <c r="L3234" s="146"/>
    </row>
    <row r="3235" spans="1:12" s="141" customFormat="1" ht="20.100000000000001" customHeight="1">
      <c r="A3235" s="213"/>
      <c r="B3235" s="137">
        <v>283</v>
      </c>
      <c r="C3235" s="137"/>
      <c r="D3235" s="159" t="s">
        <v>297</v>
      </c>
      <c r="E3235" s="160">
        <v>3.0990000000000002</v>
      </c>
      <c r="F3235" s="137" t="s">
        <v>433</v>
      </c>
      <c r="G3235" s="137" t="s">
        <v>447</v>
      </c>
      <c r="H3235" s="138" t="s">
        <v>435</v>
      </c>
      <c r="I3235" s="138"/>
      <c r="J3235" s="138"/>
      <c r="K3235" s="146"/>
      <c r="L3235" s="146"/>
    </row>
    <row r="3236" spans="1:12" s="141" customFormat="1" ht="20.100000000000001" customHeight="1">
      <c r="A3236" s="213"/>
      <c r="B3236" s="137"/>
      <c r="C3236" s="137"/>
      <c r="D3236" s="159"/>
      <c r="E3236" s="160"/>
      <c r="F3236" s="137" t="s">
        <v>447</v>
      </c>
      <c r="G3236" s="137" t="s">
        <v>451</v>
      </c>
      <c r="H3236" s="138" t="s">
        <v>435</v>
      </c>
      <c r="I3236" s="138"/>
      <c r="J3236" s="138"/>
      <c r="K3236" s="146"/>
      <c r="L3236" s="146"/>
    </row>
    <row r="3237" spans="1:12" s="141" customFormat="1" ht="20.100000000000001" customHeight="1">
      <c r="A3237" s="213"/>
      <c r="B3237" s="137"/>
      <c r="C3237" s="137"/>
      <c r="D3237" s="159"/>
      <c r="E3237" s="160"/>
      <c r="F3237" s="137" t="s">
        <v>451</v>
      </c>
      <c r="G3237" s="137" t="s">
        <v>454</v>
      </c>
      <c r="H3237" s="138" t="s">
        <v>435</v>
      </c>
      <c r="I3237" s="138"/>
      <c r="J3237" s="138"/>
      <c r="K3237" s="146"/>
      <c r="L3237" s="146"/>
    </row>
    <row r="3238" spans="1:12" s="141" customFormat="1" ht="20.100000000000001" customHeight="1">
      <c r="A3238" s="213"/>
      <c r="B3238" s="137"/>
      <c r="C3238" s="137"/>
      <c r="D3238" s="159"/>
      <c r="E3238" s="160"/>
      <c r="F3238" s="137" t="s">
        <v>454</v>
      </c>
      <c r="G3238" s="137" t="s">
        <v>455</v>
      </c>
      <c r="H3238" s="138" t="s">
        <v>435</v>
      </c>
      <c r="I3238" s="138"/>
      <c r="J3238" s="138"/>
      <c r="K3238" s="146"/>
      <c r="L3238" s="146"/>
    </row>
    <row r="3239" spans="1:12" s="141" customFormat="1" ht="20.100000000000001" customHeight="1">
      <c r="A3239" s="213"/>
      <c r="B3239" s="137"/>
      <c r="C3239" s="137"/>
      <c r="D3239" s="159"/>
      <c r="E3239" s="160"/>
      <c r="F3239" s="137" t="s">
        <v>455</v>
      </c>
      <c r="G3239" s="137" t="s">
        <v>456</v>
      </c>
      <c r="H3239" s="138" t="s">
        <v>435</v>
      </c>
      <c r="I3239" s="138"/>
      <c r="J3239" s="138"/>
      <c r="K3239" s="146"/>
      <c r="L3239" s="146"/>
    </row>
    <row r="3240" spans="1:12" s="141" customFormat="1" ht="20.100000000000001" customHeight="1">
      <c r="A3240" s="213"/>
      <c r="B3240" s="137"/>
      <c r="C3240" s="137"/>
      <c r="D3240" s="159"/>
      <c r="E3240" s="160"/>
      <c r="F3240" s="137" t="s">
        <v>456</v>
      </c>
      <c r="G3240" s="137" t="s">
        <v>457</v>
      </c>
      <c r="H3240" s="138" t="s">
        <v>435</v>
      </c>
      <c r="I3240" s="138"/>
      <c r="J3240" s="138"/>
      <c r="K3240" s="146"/>
      <c r="L3240" s="146"/>
    </row>
    <row r="3241" spans="1:12" s="141" customFormat="1" ht="20.100000000000001" customHeight="1">
      <c r="A3241" s="213"/>
      <c r="B3241" s="137"/>
      <c r="C3241" s="137"/>
      <c r="D3241" s="159"/>
      <c r="E3241" s="160"/>
      <c r="F3241" s="137" t="s">
        <v>457</v>
      </c>
      <c r="G3241" s="137" t="s">
        <v>460</v>
      </c>
      <c r="H3241" s="138" t="s">
        <v>435</v>
      </c>
      <c r="I3241" s="138"/>
      <c r="J3241" s="138"/>
      <c r="K3241" s="146"/>
      <c r="L3241" s="146"/>
    </row>
    <row r="3242" spans="1:12" s="141" customFormat="1" ht="20.100000000000001" customHeight="1">
      <c r="A3242" s="213"/>
      <c r="B3242" s="137"/>
      <c r="C3242" s="137"/>
      <c r="D3242" s="159"/>
      <c r="E3242" s="160"/>
      <c r="F3242" s="137" t="s">
        <v>460</v>
      </c>
      <c r="G3242" s="137" t="s">
        <v>463</v>
      </c>
      <c r="H3242" s="138" t="s">
        <v>435</v>
      </c>
      <c r="I3242" s="138"/>
      <c r="J3242" s="138"/>
      <c r="K3242" s="146"/>
      <c r="L3242" s="146"/>
    </row>
    <row r="3243" spans="1:12" s="141" customFormat="1" ht="20.100000000000001" customHeight="1">
      <c r="A3243" s="213"/>
      <c r="B3243" s="137"/>
      <c r="C3243" s="137"/>
      <c r="D3243" s="159"/>
      <c r="E3243" s="160"/>
      <c r="F3243" s="137" t="s">
        <v>463</v>
      </c>
      <c r="G3243" s="137" t="s">
        <v>464</v>
      </c>
      <c r="H3243" s="138" t="s">
        <v>435</v>
      </c>
      <c r="I3243" s="138"/>
      <c r="J3243" s="138"/>
      <c r="K3243" s="146"/>
      <c r="L3243" s="146"/>
    </row>
    <row r="3244" spans="1:12" s="141" customFormat="1" ht="20.100000000000001" customHeight="1">
      <c r="A3244" s="213"/>
      <c r="B3244" s="137"/>
      <c r="C3244" s="137"/>
      <c r="D3244" s="159"/>
      <c r="E3244" s="160"/>
      <c r="F3244" s="137" t="s">
        <v>464</v>
      </c>
      <c r="G3244" s="137" t="s">
        <v>465</v>
      </c>
      <c r="H3244" s="138" t="s">
        <v>435</v>
      </c>
      <c r="I3244" s="138"/>
      <c r="J3244" s="138"/>
      <c r="K3244" s="146"/>
      <c r="L3244" s="146"/>
    </row>
    <row r="3245" spans="1:12" s="141" customFormat="1" ht="20.100000000000001" customHeight="1">
      <c r="A3245" s="213"/>
      <c r="B3245" s="137"/>
      <c r="C3245" s="137"/>
      <c r="D3245" s="159"/>
      <c r="E3245" s="160"/>
      <c r="F3245" s="137" t="s">
        <v>465</v>
      </c>
      <c r="G3245" s="137" t="s">
        <v>466</v>
      </c>
      <c r="H3245" s="138" t="s">
        <v>435</v>
      </c>
      <c r="I3245" s="138"/>
      <c r="J3245" s="138"/>
      <c r="K3245" s="146"/>
      <c r="L3245" s="146"/>
    </row>
    <row r="3246" spans="1:12" s="141" customFormat="1" ht="20.100000000000001" customHeight="1">
      <c r="A3246" s="213"/>
      <c r="B3246" s="137"/>
      <c r="C3246" s="137"/>
      <c r="D3246" s="159"/>
      <c r="E3246" s="160"/>
      <c r="F3246" s="137" t="s">
        <v>466</v>
      </c>
      <c r="G3246" s="137" t="s">
        <v>467</v>
      </c>
      <c r="H3246" s="138" t="s">
        <v>435</v>
      </c>
      <c r="I3246" s="138"/>
      <c r="J3246" s="138"/>
      <c r="K3246" s="146"/>
      <c r="L3246" s="146"/>
    </row>
    <row r="3247" spans="1:12" s="141" customFormat="1" ht="20.100000000000001" customHeight="1">
      <c r="A3247" s="213"/>
      <c r="B3247" s="137"/>
      <c r="C3247" s="137"/>
      <c r="D3247" s="159"/>
      <c r="E3247" s="160"/>
      <c r="F3247" s="137" t="s">
        <v>467</v>
      </c>
      <c r="G3247" s="137" t="s">
        <v>468</v>
      </c>
      <c r="H3247" s="138" t="s">
        <v>435</v>
      </c>
      <c r="I3247" s="138"/>
      <c r="J3247" s="138"/>
      <c r="K3247" s="146"/>
      <c r="L3247" s="146"/>
    </row>
    <row r="3248" spans="1:12" s="141" customFormat="1" ht="20.100000000000001" customHeight="1">
      <c r="A3248" s="213"/>
      <c r="B3248" s="137"/>
      <c r="C3248" s="137"/>
      <c r="D3248" s="159"/>
      <c r="E3248" s="160"/>
      <c r="F3248" s="137" t="s">
        <v>468</v>
      </c>
      <c r="G3248" s="137" t="s">
        <v>469</v>
      </c>
      <c r="H3248" s="138" t="s">
        <v>435</v>
      </c>
      <c r="I3248" s="138"/>
      <c r="J3248" s="138"/>
      <c r="K3248" s="146"/>
      <c r="L3248" s="146"/>
    </row>
    <row r="3249" spans="1:12" s="141" customFormat="1" ht="20.100000000000001" customHeight="1">
      <c r="A3249" s="213"/>
      <c r="B3249" s="137"/>
      <c r="C3249" s="137"/>
      <c r="D3249" s="159"/>
      <c r="E3249" s="160"/>
      <c r="F3249" s="137" t="s">
        <v>469</v>
      </c>
      <c r="G3249" s="137" t="s">
        <v>470</v>
      </c>
      <c r="H3249" s="138" t="s">
        <v>435</v>
      </c>
      <c r="I3249" s="138"/>
      <c r="J3249" s="138"/>
      <c r="K3249" s="146"/>
      <c r="L3249" s="146"/>
    </row>
    <row r="3250" spans="1:12" s="141" customFormat="1" ht="20.100000000000001" customHeight="1">
      <c r="A3250" s="213"/>
      <c r="B3250" s="137"/>
      <c r="C3250" s="137"/>
      <c r="D3250" s="159"/>
      <c r="E3250" s="160"/>
      <c r="F3250" s="137" t="s">
        <v>470</v>
      </c>
      <c r="G3250" s="137" t="s">
        <v>937</v>
      </c>
      <c r="H3250" s="138" t="s">
        <v>435</v>
      </c>
      <c r="I3250" s="138"/>
      <c r="J3250" s="138"/>
      <c r="K3250" s="146"/>
      <c r="L3250" s="146"/>
    </row>
    <row r="3251" spans="1:12" s="141" customFormat="1" ht="20.100000000000001" customHeight="1">
      <c r="A3251" s="213"/>
      <c r="B3251" s="137"/>
      <c r="C3251" s="137"/>
      <c r="D3251" s="159"/>
      <c r="E3251" s="160"/>
      <c r="F3251" s="137"/>
      <c r="G3251" s="137"/>
      <c r="H3251" s="138"/>
      <c r="I3251" s="138"/>
      <c r="J3251" s="138"/>
      <c r="K3251" s="146"/>
      <c r="L3251" s="146"/>
    </row>
    <row r="3252" spans="1:12" s="141" customFormat="1" ht="20.100000000000001" customHeight="1">
      <c r="A3252" s="213"/>
      <c r="B3252" s="137">
        <v>284</v>
      </c>
      <c r="C3252" s="137"/>
      <c r="D3252" s="159" t="s">
        <v>298</v>
      </c>
      <c r="E3252" s="160">
        <v>4.1070000000000002</v>
      </c>
      <c r="F3252" s="137" t="s">
        <v>433</v>
      </c>
      <c r="G3252" s="137" t="s">
        <v>447</v>
      </c>
      <c r="H3252" s="138" t="s">
        <v>435</v>
      </c>
      <c r="I3252" s="138"/>
      <c r="J3252" s="138"/>
      <c r="K3252" s="146"/>
      <c r="L3252" s="146"/>
    </row>
    <row r="3253" spans="1:12" s="141" customFormat="1" ht="20.100000000000001" customHeight="1">
      <c r="A3253" s="213"/>
      <c r="B3253" s="137"/>
      <c r="C3253" s="137"/>
      <c r="D3253" s="159"/>
      <c r="E3253" s="160"/>
      <c r="F3253" s="137" t="s">
        <v>447</v>
      </c>
      <c r="G3253" s="137" t="s">
        <v>451</v>
      </c>
      <c r="H3253" s="138" t="s">
        <v>435</v>
      </c>
      <c r="I3253" s="138"/>
      <c r="J3253" s="138"/>
      <c r="K3253" s="146"/>
      <c r="L3253" s="146"/>
    </row>
    <row r="3254" spans="1:12" s="141" customFormat="1" ht="20.100000000000001" customHeight="1">
      <c r="A3254" s="213"/>
      <c r="B3254" s="137"/>
      <c r="C3254" s="137"/>
      <c r="D3254" s="159"/>
      <c r="E3254" s="160"/>
      <c r="F3254" s="137" t="s">
        <v>451</v>
      </c>
      <c r="G3254" s="137" t="s">
        <v>454</v>
      </c>
      <c r="H3254" s="138" t="s">
        <v>435</v>
      </c>
      <c r="I3254" s="138"/>
      <c r="J3254" s="138"/>
      <c r="K3254" s="146"/>
      <c r="L3254" s="146"/>
    </row>
    <row r="3255" spans="1:12" s="141" customFormat="1" ht="20.100000000000001" customHeight="1">
      <c r="A3255" s="213"/>
      <c r="B3255" s="137"/>
      <c r="C3255" s="137"/>
      <c r="D3255" s="159"/>
      <c r="E3255" s="160"/>
      <c r="F3255" s="137" t="s">
        <v>454</v>
      </c>
      <c r="G3255" s="137" t="s">
        <v>455</v>
      </c>
      <c r="H3255" s="138" t="s">
        <v>435</v>
      </c>
      <c r="I3255" s="138"/>
      <c r="J3255" s="138"/>
      <c r="K3255" s="146"/>
      <c r="L3255" s="146"/>
    </row>
    <row r="3256" spans="1:12" s="141" customFormat="1" ht="20.100000000000001" customHeight="1">
      <c r="A3256" s="213"/>
      <c r="B3256" s="137"/>
      <c r="C3256" s="137"/>
      <c r="D3256" s="159"/>
      <c r="E3256" s="160"/>
      <c r="F3256" s="137" t="s">
        <v>455</v>
      </c>
      <c r="G3256" s="137" t="s">
        <v>456</v>
      </c>
      <c r="H3256" s="138" t="s">
        <v>435</v>
      </c>
      <c r="I3256" s="138"/>
      <c r="J3256" s="138"/>
      <c r="K3256" s="146"/>
      <c r="L3256" s="146"/>
    </row>
    <row r="3257" spans="1:12" s="141" customFormat="1" ht="20.100000000000001" customHeight="1">
      <c r="A3257" s="213"/>
      <c r="B3257" s="137"/>
      <c r="C3257" s="137"/>
      <c r="D3257" s="159"/>
      <c r="E3257" s="160"/>
      <c r="F3257" s="137" t="s">
        <v>456</v>
      </c>
      <c r="G3257" s="137" t="s">
        <v>457</v>
      </c>
      <c r="H3257" s="138" t="s">
        <v>435</v>
      </c>
      <c r="I3257" s="138"/>
      <c r="J3257" s="138"/>
      <c r="K3257" s="146"/>
      <c r="L3257" s="146"/>
    </row>
    <row r="3258" spans="1:12" s="141" customFormat="1" ht="20.100000000000001" customHeight="1">
      <c r="A3258" s="213"/>
      <c r="B3258" s="137"/>
      <c r="C3258" s="137"/>
      <c r="D3258" s="159"/>
      <c r="E3258" s="160"/>
      <c r="F3258" s="137" t="s">
        <v>457</v>
      </c>
      <c r="G3258" s="137" t="s">
        <v>460</v>
      </c>
      <c r="H3258" s="138" t="s">
        <v>435</v>
      </c>
      <c r="I3258" s="138"/>
      <c r="J3258" s="138"/>
      <c r="K3258" s="146"/>
      <c r="L3258" s="146"/>
    </row>
    <row r="3259" spans="1:12" s="141" customFormat="1" ht="20.100000000000001" customHeight="1">
      <c r="A3259" s="213"/>
      <c r="B3259" s="137"/>
      <c r="C3259" s="137"/>
      <c r="D3259" s="159"/>
      <c r="E3259" s="160"/>
      <c r="F3259" s="137" t="s">
        <v>460</v>
      </c>
      <c r="G3259" s="137" t="s">
        <v>463</v>
      </c>
      <c r="H3259" s="138" t="s">
        <v>435</v>
      </c>
      <c r="I3259" s="138"/>
      <c r="J3259" s="138"/>
      <c r="K3259" s="146"/>
      <c r="L3259" s="146"/>
    </row>
    <row r="3260" spans="1:12" s="141" customFormat="1" ht="20.100000000000001" customHeight="1">
      <c r="A3260" s="213"/>
      <c r="B3260" s="137"/>
      <c r="C3260" s="137"/>
      <c r="D3260" s="159"/>
      <c r="E3260" s="160"/>
      <c r="F3260" s="137" t="s">
        <v>463</v>
      </c>
      <c r="G3260" s="137" t="s">
        <v>464</v>
      </c>
      <c r="H3260" s="138" t="s">
        <v>435</v>
      </c>
      <c r="I3260" s="138"/>
      <c r="J3260" s="138"/>
      <c r="K3260" s="146"/>
      <c r="L3260" s="146"/>
    </row>
    <row r="3261" spans="1:12" s="141" customFormat="1" ht="20.100000000000001" customHeight="1">
      <c r="A3261" s="213"/>
      <c r="B3261" s="137"/>
      <c r="C3261" s="137"/>
      <c r="D3261" s="159"/>
      <c r="E3261" s="160"/>
      <c r="F3261" s="137" t="s">
        <v>464</v>
      </c>
      <c r="G3261" s="137" t="s">
        <v>465</v>
      </c>
      <c r="H3261" s="138" t="s">
        <v>435</v>
      </c>
      <c r="I3261" s="138"/>
      <c r="J3261" s="138"/>
      <c r="K3261" s="146"/>
      <c r="L3261" s="146"/>
    </row>
    <row r="3262" spans="1:12" s="141" customFormat="1" ht="20.100000000000001" customHeight="1">
      <c r="A3262" s="213"/>
      <c r="B3262" s="137"/>
      <c r="C3262" s="137"/>
      <c r="D3262" s="159"/>
      <c r="E3262" s="160"/>
      <c r="F3262" s="137" t="s">
        <v>465</v>
      </c>
      <c r="G3262" s="137" t="s">
        <v>466</v>
      </c>
      <c r="H3262" s="138" t="s">
        <v>435</v>
      </c>
      <c r="I3262" s="138"/>
      <c r="J3262" s="138"/>
      <c r="K3262" s="146"/>
      <c r="L3262" s="146"/>
    </row>
    <row r="3263" spans="1:12" s="141" customFormat="1" ht="20.100000000000001" customHeight="1">
      <c r="A3263" s="213"/>
      <c r="B3263" s="137"/>
      <c r="C3263" s="137"/>
      <c r="D3263" s="159"/>
      <c r="E3263" s="160"/>
      <c r="F3263" s="137" t="s">
        <v>466</v>
      </c>
      <c r="G3263" s="137" t="s">
        <v>467</v>
      </c>
      <c r="H3263" s="138" t="s">
        <v>435</v>
      </c>
      <c r="I3263" s="138"/>
      <c r="J3263" s="138"/>
      <c r="K3263" s="146"/>
      <c r="L3263" s="146"/>
    </row>
    <row r="3264" spans="1:12" s="141" customFormat="1" ht="20.100000000000001" customHeight="1">
      <c r="A3264" s="213"/>
      <c r="B3264" s="137"/>
      <c r="C3264" s="137"/>
      <c r="D3264" s="159"/>
      <c r="E3264" s="160"/>
      <c r="F3264" s="137" t="s">
        <v>467</v>
      </c>
      <c r="G3264" s="137" t="s">
        <v>468</v>
      </c>
      <c r="H3264" s="138" t="s">
        <v>435</v>
      </c>
      <c r="I3264" s="138"/>
      <c r="J3264" s="138"/>
      <c r="K3264" s="146"/>
      <c r="L3264" s="146"/>
    </row>
    <row r="3265" spans="1:12" s="141" customFormat="1" ht="20.100000000000001" customHeight="1">
      <c r="A3265" s="213"/>
      <c r="B3265" s="137"/>
      <c r="C3265" s="137"/>
      <c r="D3265" s="159"/>
      <c r="E3265" s="160"/>
      <c r="F3265" s="137" t="s">
        <v>468</v>
      </c>
      <c r="G3265" s="137" t="s">
        <v>469</v>
      </c>
      <c r="H3265" s="138" t="s">
        <v>435</v>
      </c>
      <c r="I3265" s="138"/>
      <c r="J3265" s="138"/>
      <c r="K3265" s="146"/>
      <c r="L3265" s="146"/>
    </row>
    <row r="3266" spans="1:12" s="141" customFormat="1" ht="20.100000000000001" customHeight="1">
      <c r="A3266" s="213"/>
      <c r="B3266" s="137"/>
      <c r="C3266" s="137"/>
      <c r="D3266" s="159"/>
      <c r="E3266" s="160"/>
      <c r="F3266" s="137" t="s">
        <v>469</v>
      </c>
      <c r="G3266" s="137" t="s">
        <v>470</v>
      </c>
      <c r="H3266" s="138" t="s">
        <v>435</v>
      </c>
      <c r="I3266" s="138"/>
      <c r="J3266" s="138"/>
      <c r="K3266" s="146"/>
      <c r="L3266" s="146"/>
    </row>
    <row r="3267" spans="1:12" s="141" customFormat="1" ht="20.100000000000001" customHeight="1">
      <c r="A3267" s="213"/>
      <c r="B3267" s="137"/>
      <c r="C3267" s="137"/>
      <c r="D3267" s="159"/>
      <c r="E3267" s="160"/>
      <c r="F3267" s="137" t="s">
        <v>470</v>
      </c>
      <c r="G3267" s="137" t="s">
        <v>471</v>
      </c>
      <c r="H3267" s="138" t="s">
        <v>435</v>
      </c>
      <c r="I3267" s="138"/>
      <c r="J3267" s="138"/>
      <c r="K3267" s="146"/>
      <c r="L3267" s="146"/>
    </row>
    <row r="3268" spans="1:12" s="141" customFormat="1" ht="20.100000000000001" customHeight="1">
      <c r="A3268" s="213"/>
      <c r="B3268" s="137"/>
      <c r="C3268" s="137"/>
      <c r="D3268" s="159"/>
      <c r="E3268" s="160"/>
      <c r="F3268" s="137" t="s">
        <v>471</v>
      </c>
      <c r="G3268" s="137" t="s">
        <v>473</v>
      </c>
      <c r="H3268" s="138" t="s">
        <v>435</v>
      </c>
      <c r="I3268" s="138"/>
      <c r="J3268" s="138"/>
      <c r="K3268" s="146"/>
      <c r="L3268" s="146"/>
    </row>
    <row r="3269" spans="1:12" s="141" customFormat="1" ht="20.100000000000001" customHeight="1">
      <c r="A3269" s="213"/>
      <c r="B3269" s="137"/>
      <c r="C3269" s="137"/>
      <c r="D3269" s="159"/>
      <c r="E3269" s="160"/>
      <c r="F3269" s="137" t="s">
        <v>473</v>
      </c>
      <c r="G3269" s="137" t="s">
        <v>474</v>
      </c>
      <c r="H3269" s="138" t="s">
        <v>435</v>
      </c>
      <c r="I3269" s="138"/>
      <c r="J3269" s="138"/>
      <c r="K3269" s="146"/>
      <c r="L3269" s="146"/>
    </row>
    <row r="3270" spans="1:12" s="141" customFormat="1" ht="20.100000000000001" customHeight="1">
      <c r="A3270" s="213"/>
      <c r="B3270" s="137"/>
      <c r="C3270" s="137"/>
      <c r="D3270" s="159"/>
      <c r="E3270" s="160"/>
      <c r="F3270" s="137" t="s">
        <v>474</v>
      </c>
      <c r="G3270" s="137" t="s">
        <v>475</v>
      </c>
      <c r="H3270" s="138" t="s">
        <v>435</v>
      </c>
      <c r="I3270" s="138"/>
      <c r="J3270" s="138"/>
      <c r="K3270" s="146"/>
      <c r="L3270" s="146"/>
    </row>
    <row r="3271" spans="1:12" s="141" customFormat="1" ht="20.100000000000001" customHeight="1">
      <c r="A3271" s="213"/>
      <c r="B3271" s="137"/>
      <c r="C3271" s="137"/>
      <c r="D3271" s="159"/>
      <c r="E3271" s="160"/>
      <c r="F3271" s="137" t="s">
        <v>475</v>
      </c>
      <c r="G3271" s="137" t="s">
        <v>476</v>
      </c>
      <c r="H3271" s="138" t="s">
        <v>435</v>
      </c>
      <c r="I3271" s="138"/>
      <c r="J3271" s="138"/>
      <c r="K3271" s="146"/>
      <c r="L3271" s="146"/>
    </row>
    <row r="3272" spans="1:12" s="141" customFormat="1" ht="20.100000000000001" customHeight="1">
      <c r="A3272" s="213"/>
      <c r="B3272" s="137"/>
      <c r="C3272" s="137"/>
      <c r="D3272" s="159"/>
      <c r="E3272" s="160"/>
      <c r="F3272" s="137" t="s">
        <v>476</v>
      </c>
      <c r="G3272" s="137" t="s">
        <v>938</v>
      </c>
      <c r="H3272" s="138" t="s">
        <v>435</v>
      </c>
      <c r="I3272" s="138"/>
      <c r="J3272" s="138"/>
      <c r="K3272" s="146"/>
      <c r="L3272" s="146"/>
    </row>
    <row r="3273" spans="1:12" s="141" customFormat="1" ht="20.100000000000001" customHeight="1">
      <c r="A3273" s="213"/>
      <c r="B3273" s="137"/>
      <c r="C3273" s="137"/>
      <c r="D3273" s="159"/>
      <c r="E3273" s="160"/>
      <c r="F3273" s="137"/>
      <c r="G3273" s="137"/>
      <c r="H3273" s="138"/>
      <c r="I3273" s="138"/>
      <c r="J3273" s="138"/>
      <c r="K3273" s="146"/>
      <c r="L3273" s="146"/>
    </row>
    <row r="3274" spans="1:12" s="141" customFormat="1" ht="20.100000000000001" customHeight="1">
      <c r="A3274" s="213"/>
      <c r="B3274" s="137">
        <v>285</v>
      </c>
      <c r="C3274" s="137"/>
      <c r="D3274" s="159" t="s">
        <v>299</v>
      </c>
      <c r="E3274" s="160">
        <v>2.5</v>
      </c>
      <c r="F3274" s="137" t="s">
        <v>433</v>
      </c>
      <c r="G3274" s="137" t="s">
        <v>447</v>
      </c>
      <c r="H3274" s="138" t="s">
        <v>435</v>
      </c>
      <c r="I3274" s="138"/>
      <c r="J3274" s="138"/>
      <c r="K3274" s="146"/>
      <c r="L3274" s="146"/>
    </row>
    <row r="3275" spans="1:12" s="141" customFormat="1" ht="20.100000000000001" customHeight="1">
      <c r="A3275" s="213"/>
      <c r="B3275" s="137"/>
      <c r="C3275" s="137"/>
      <c r="D3275" s="159"/>
      <c r="E3275" s="160"/>
      <c r="F3275" s="137" t="s">
        <v>447</v>
      </c>
      <c r="G3275" s="137" t="s">
        <v>451</v>
      </c>
      <c r="H3275" s="138" t="s">
        <v>435</v>
      </c>
      <c r="I3275" s="138"/>
      <c r="J3275" s="138"/>
      <c r="K3275" s="146"/>
      <c r="L3275" s="146"/>
    </row>
    <row r="3276" spans="1:12" s="141" customFormat="1" ht="20.100000000000001" customHeight="1">
      <c r="A3276" s="213"/>
      <c r="B3276" s="137"/>
      <c r="C3276" s="137"/>
      <c r="D3276" s="159"/>
      <c r="E3276" s="160"/>
      <c r="F3276" s="137" t="s">
        <v>451</v>
      </c>
      <c r="G3276" s="137" t="s">
        <v>454</v>
      </c>
      <c r="H3276" s="138" t="s">
        <v>435</v>
      </c>
      <c r="I3276" s="138"/>
      <c r="J3276" s="138"/>
      <c r="K3276" s="146"/>
      <c r="L3276" s="146"/>
    </row>
    <row r="3277" spans="1:12" s="141" customFormat="1" ht="20.100000000000001" customHeight="1">
      <c r="A3277" s="213"/>
      <c r="B3277" s="137"/>
      <c r="C3277" s="137"/>
      <c r="D3277" s="159"/>
      <c r="E3277" s="160"/>
      <c r="F3277" s="137" t="s">
        <v>454</v>
      </c>
      <c r="G3277" s="137" t="s">
        <v>455</v>
      </c>
      <c r="H3277" s="138" t="s">
        <v>435</v>
      </c>
      <c r="I3277" s="138"/>
      <c r="J3277" s="138"/>
      <c r="K3277" s="146"/>
      <c r="L3277" s="146"/>
    </row>
    <row r="3278" spans="1:12" s="141" customFormat="1" ht="20.100000000000001" customHeight="1">
      <c r="A3278" s="213"/>
      <c r="B3278" s="137"/>
      <c r="C3278" s="137"/>
      <c r="D3278" s="159"/>
      <c r="E3278" s="160"/>
      <c r="F3278" s="137" t="s">
        <v>455</v>
      </c>
      <c r="G3278" s="137" t="s">
        <v>456</v>
      </c>
      <c r="H3278" s="138" t="s">
        <v>435</v>
      </c>
      <c r="I3278" s="138"/>
      <c r="J3278" s="138"/>
      <c r="K3278" s="146"/>
      <c r="L3278" s="146"/>
    </row>
    <row r="3279" spans="1:12" s="141" customFormat="1" ht="20.100000000000001" customHeight="1">
      <c r="A3279" s="213"/>
      <c r="B3279" s="137"/>
      <c r="C3279" s="137"/>
      <c r="D3279" s="159"/>
      <c r="E3279" s="160"/>
      <c r="F3279" s="137" t="s">
        <v>456</v>
      </c>
      <c r="G3279" s="137" t="s">
        <v>457</v>
      </c>
      <c r="H3279" s="138" t="s">
        <v>435</v>
      </c>
      <c r="I3279" s="138"/>
      <c r="J3279" s="138"/>
      <c r="K3279" s="146"/>
      <c r="L3279" s="146"/>
    </row>
    <row r="3280" spans="1:12" s="141" customFormat="1" ht="20.100000000000001" customHeight="1">
      <c r="A3280" s="213"/>
      <c r="B3280" s="137"/>
      <c r="C3280" s="137"/>
      <c r="D3280" s="159"/>
      <c r="E3280" s="160"/>
      <c r="F3280" s="137" t="s">
        <v>457</v>
      </c>
      <c r="G3280" s="137" t="s">
        <v>460</v>
      </c>
      <c r="H3280" s="138" t="s">
        <v>435</v>
      </c>
      <c r="I3280" s="138"/>
      <c r="J3280" s="138"/>
      <c r="K3280" s="146"/>
      <c r="L3280" s="146"/>
    </row>
    <row r="3281" spans="1:12" s="141" customFormat="1" ht="20.100000000000001" customHeight="1">
      <c r="A3281" s="213"/>
      <c r="B3281" s="137"/>
      <c r="C3281" s="137"/>
      <c r="D3281" s="159"/>
      <c r="E3281" s="160"/>
      <c r="F3281" s="137" t="s">
        <v>460</v>
      </c>
      <c r="G3281" s="137" t="s">
        <v>463</v>
      </c>
      <c r="H3281" s="138" t="s">
        <v>435</v>
      </c>
      <c r="I3281" s="138"/>
      <c r="J3281" s="138"/>
      <c r="K3281" s="146"/>
      <c r="L3281" s="146"/>
    </row>
    <row r="3282" spans="1:12" s="141" customFormat="1" ht="20.100000000000001" customHeight="1">
      <c r="A3282" s="213"/>
      <c r="B3282" s="137"/>
      <c r="C3282" s="137"/>
      <c r="D3282" s="159"/>
      <c r="E3282" s="160"/>
      <c r="F3282" s="137" t="s">
        <v>463</v>
      </c>
      <c r="G3282" s="137" t="s">
        <v>464</v>
      </c>
      <c r="H3282" s="138" t="s">
        <v>435</v>
      </c>
      <c r="I3282" s="138"/>
      <c r="J3282" s="138"/>
      <c r="K3282" s="146"/>
      <c r="L3282" s="146"/>
    </row>
    <row r="3283" spans="1:12" s="141" customFormat="1" ht="20.100000000000001" customHeight="1">
      <c r="A3283" s="213"/>
      <c r="B3283" s="137"/>
      <c r="C3283" s="137"/>
      <c r="D3283" s="159"/>
      <c r="E3283" s="160"/>
      <c r="F3283" s="137" t="s">
        <v>464</v>
      </c>
      <c r="G3283" s="137" t="s">
        <v>465</v>
      </c>
      <c r="H3283" s="138" t="s">
        <v>435</v>
      </c>
      <c r="I3283" s="138"/>
      <c r="J3283" s="138"/>
      <c r="K3283" s="146"/>
      <c r="L3283" s="146"/>
    </row>
    <row r="3284" spans="1:12" s="141" customFormat="1" ht="20.100000000000001" customHeight="1">
      <c r="A3284" s="213"/>
      <c r="B3284" s="137"/>
      <c r="C3284" s="137"/>
      <c r="D3284" s="159"/>
      <c r="E3284" s="160"/>
      <c r="F3284" s="137" t="s">
        <v>465</v>
      </c>
      <c r="G3284" s="137" t="s">
        <v>466</v>
      </c>
      <c r="H3284" s="138" t="s">
        <v>435</v>
      </c>
      <c r="I3284" s="138"/>
      <c r="J3284" s="138"/>
      <c r="K3284" s="146"/>
      <c r="L3284" s="146"/>
    </row>
    <row r="3285" spans="1:12" s="141" customFormat="1" ht="20.100000000000001" customHeight="1">
      <c r="A3285" s="213"/>
      <c r="B3285" s="137"/>
      <c r="C3285" s="137"/>
      <c r="D3285" s="159"/>
      <c r="E3285" s="160"/>
      <c r="F3285" s="137" t="s">
        <v>466</v>
      </c>
      <c r="G3285" s="137" t="s">
        <v>467</v>
      </c>
      <c r="H3285" s="138" t="s">
        <v>435</v>
      </c>
      <c r="I3285" s="138"/>
      <c r="J3285" s="138"/>
      <c r="K3285" s="146"/>
      <c r="L3285" s="146"/>
    </row>
    <row r="3286" spans="1:12" s="141" customFormat="1" ht="20.100000000000001" customHeight="1">
      <c r="A3286" s="213"/>
      <c r="B3286" s="137"/>
      <c r="C3286" s="137"/>
      <c r="D3286" s="159"/>
      <c r="E3286" s="160"/>
      <c r="F3286" s="137" t="s">
        <v>467</v>
      </c>
      <c r="G3286" s="137" t="s">
        <v>837</v>
      </c>
      <c r="H3286" s="138" t="s">
        <v>435</v>
      </c>
      <c r="I3286" s="138"/>
      <c r="J3286" s="138"/>
      <c r="K3286" s="146"/>
      <c r="L3286" s="146"/>
    </row>
    <row r="3287" spans="1:12" s="141" customFormat="1" ht="20.100000000000001" customHeight="1">
      <c r="A3287" s="213"/>
      <c r="B3287" s="137"/>
      <c r="C3287" s="137"/>
      <c r="D3287" s="159"/>
      <c r="E3287" s="160"/>
      <c r="F3287" s="137"/>
      <c r="G3287" s="137"/>
      <c r="H3287" s="138"/>
      <c r="I3287" s="138"/>
      <c r="J3287" s="138"/>
      <c r="K3287" s="146"/>
      <c r="L3287" s="146"/>
    </row>
    <row r="3288" spans="1:12" s="141" customFormat="1" ht="20.100000000000001" customHeight="1">
      <c r="A3288" s="213"/>
      <c r="B3288" s="137">
        <v>286</v>
      </c>
      <c r="C3288" s="137"/>
      <c r="D3288" s="159" t="s">
        <v>300</v>
      </c>
      <c r="E3288" s="160">
        <v>2.7530000000000001</v>
      </c>
      <c r="F3288" s="137" t="s">
        <v>433</v>
      </c>
      <c r="G3288" s="137" t="s">
        <v>447</v>
      </c>
      <c r="H3288" s="138" t="s">
        <v>435</v>
      </c>
      <c r="I3288" s="138"/>
      <c r="J3288" s="138"/>
      <c r="K3288" s="146"/>
      <c r="L3288" s="146"/>
    </row>
    <row r="3289" spans="1:12" s="141" customFormat="1" ht="20.100000000000001" customHeight="1">
      <c r="A3289" s="213"/>
      <c r="B3289" s="137"/>
      <c r="C3289" s="137"/>
      <c r="D3289" s="159"/>
      <c r="E3289" s="160"/>
      <c r="F3289" s="137" t="s">
        <v>447</v>
      </c>
      <c r="G3289" s="137" t="s">
        <v>451</v>
      </c>
      <c r="H3289" s="138" t="s">
        <v>435</v>
      </c>
      <c r="I3289" s="138"/>
      <c r="J3289" s="138"/>
      <c r="K3289" s="146"/>
      <c r="L3289" s="146"/>
    </row>
    <row r="3290" spans="1:12" s="141" customFormat="1" ht="20.100000000000001" customHeight="1">
      <c r="A3290" s="213"/>
      <c r="B3290" s="137"/>
      <c r="C3290" s="137"/>
      <c r="D3290" s="159"/>
      <c r="E3290" s="160"/>
      <c r="F3290" s="137" t="s">
        <v>451</v>
      </c>
      <c r="G3290" s="137" t="s">
        <v>454</v>
      </c>
      <c r="H3290" s="138" t="s">
        <v>435</v>
      </c>
      <c r="I3290" s="138"/>
      <c r="J3290" s="138"/>
      <c r="K3290" s="146"/>
      <c r="L3290" s="146"/>
    </row>
    <row r="3291" spans="1:12" s="141" customFormat="1" ht="20.100000000000001" customHeight="1">
      <c r="A3291" s="213"/>
      <c r="B3291" s="137"/>
      <c r="C3291" s="137"/>
      <c r="D3291" s="159"/>
      <c r="E3291" s="160"/>
      <c r="F3291" s="137" t="s">
        <v>454</v>
      </c>
      <c r="G3291" s="137" t="s">
        <v>455</v>
      </c>
      <c r="H3291" s="138" t="s">
        <v>435</v>
      </c>
      <c r="I3291" s="138"/>
      <c r="J3291" s="138"/>
      <c r="K3291" s="146"/>
      <c r="L3291" s="146"/>
    </row>
    <row r="3292" spans="1:12" s="141" customFormat="1" ht="20.100000000000001" customHeight="1">
      <c r="A3292" s="213"/>
      <c r="B3292" s="137"/>
      <c r="C3292" s="137"/>
      <c r="D3292" s="159"/>
      <c r="E3292" s="160"/>
      <c r="F3292" s="137" t="s">
        <v>455</v>
      </c>
      <c r="G3292" s="137" t="s">
        <v>456</v>
      </c>
      <c r="H3292" s="138" t="s">
        <v>435</v>
      </c>
      <c r="I3292" s="138"/>
      <c r="J3292" s="138"/>
      <c r="K3292" s="146"/>
      <c r="L3292" s="146"/>
    </row>
    <row r="3293" spans="1:12" s="141" customFormat="1" ht="20.100000000000001" customHeight="1">
      <c r="A3293" s="213"/>
      <c r="B3293" s="137"/>
      <c r="C3293" s="137"/>
      <c r="D3293" s="159"/>
      <c r="E3293" s="160"/>
      <c r="F3293" s="137" t="s">
        <v>456</v>
      </c>
      <c r="G3293" s="137" t="s">
        <v>457</v>
      </c>
      <c r="H3293" s="138" t="s">
        <v>435</v>
      </c>
      <c r="I3293" s="138"/>
      <c r="J3293" s="138"/>
      <c r="K3293" s="146"/>
      <c r="L3293" s="146"/>
    </row>
    <row r="3294" spans="1:12" s="141" customFormat="1" ht="20.100000000000001" customHeight="1">
      <c r="A3294" s="213"/>
      <c r="B3294" s="137"/>
      <c r="C3294" s="137"/>
      <c r="D3294" s="159"/>
      <c r="E3294" s="160"/>
      <c r="F3294" s="137" t="s">
        <v>457</v>
      </c>
      <c r="G3294" s="137" t="s">
        <v>460</v>
      </c>
      <c r="H3294" s="138" t="s">
        <v>40</v>
      </c>
      <c r="I3294" s="138"/>
      <c r="J3294" s="138"/>
      <c r="K3294" s="146"/>
      <c r="L3294" s="146"/>
    </row>
    <row r="3295" spans="1:12" s="141" customFormat="1" ht="20.100000000000001" customHeight="1">
      <c r="A3295" s="213"/>
      <c r="B3295" s="137"/>
      <c r="C3295" s="137"/>
      <c r="D3295" s="159"/>
      <c r="E3295" s="160"/>
      <c r="F3295" s="137" t="s">
        <v>460</v>
      </c>
      <c r="G3295" s="137" t="s">
        <v>463</v>
      </c>
      <c r="H3295" s="138" t="s">
        <v>435</v>
      </c>
      <c r="I3295" s="138"/>
      <c r="J3295" s="138"/>
      <c r="K3295" s="146"/>
      <c r="L3295" s="146"/>
    </row>
    <row r="3296" spans="1:12" s="141" customFormat="1" ht="20.100000000000001" customHeight="1">
      <c r="A3296" s="213"/>
      <c r="B3296" s="137"/>
      <c r="C3296" s="137"/>
      <c r="D3296" s="159"/>
      <c r="E3296" s="160"/>
      <c r="F3296" s="137" t="s">
        <v>463</v>
      </c>
      <c r="G3296" s="137" t="s">
        <v>464</v>
      </c>
      <c r="H3296" s="138" t="s">
        <v>435</v>
      </c>
      <c r="I3296" s="138"/>
      <c r="J3296" s="138"/>
      <c r="K3296" s="146"/>
      <c r="L3296" s="146"/>
    </row>
    <row r="3297" spans="1:12" s="141" customFormat="1" ht="20.100000000000001" customHeight="1">
      <c r="A3297" s="213"/>
      <c r="B3297" s="137"/>
      <c r="C3297" s="137"/>
      <c r="D3297" s="159"/>
      <c r="E3297" s="160"/>
      <c r="F3297" s="137" t="s">
        <v>464</v>
      </c>
      <c r="G3297" s="137" t="s">
        <v>465</v>
      </c>
      <c r="H3297" s="138" t="s">
        <v>435</v>
      </c>
      <c r="I3297" s="138"/>
      <c r="J3297" s="138"/>
      <c r="K3297" s="146"/>
      <c r="L3297" s="146"/>
    </row>
    <row r="3298" spans="1:12" s="141" customFormat="1" ht="20.100000000000001" customHeight="1">
      <c r="A3298" s="213"/>
      <c r="B3298" s="137"/>
      <c r="C3298" s="137"/>
      <c r="D3298" s="159"/>
      <c r="E3298" s="160"/>
      <c r="F3298" s="137" t="s">
        <v>465</v>
      </c>
      <c r="G3298" s="137" t="s">
        <v>466</v>
      </c>
      <c r="H3298" s="138" t="s">
        <v>435</v>
      </c>
      <c r="I3298" s="138"/>
      <c r="J3298" s="138"/>
      <c r="K3298" s="146"/>
      <c r="L3298" s="146"/>
    </row>
    <row r="3299" spans="1:12" s="141" customFormat="1" ht="20.100000000000001" customHeight="1">
      <c r="A3299" s="213"/>
      <c r="B3299" s="137"/>
      <c r="C3299" s="137"/>
      <c r="D3299" s="159"/>
      <c r="E3299" s="160"/>
      <c r="F3299" s="137" t="s">
        <v>466</v>
      </c>
      <c r="G3299" s="137" t="s">
        <v>467</v>
      </c>
      <c r="H3299" s="138" t="s">
        <v>435</v>
      </c>
      <c r="I3299" s="138"/>
      <c r="J3299" s="138"/>
      <c r="K3299" s="146"/>
      <c r="L3299" s="146"/>
    </row>
    <row r="3300" spans="1:12" s="141" customFormat="1" ht="20.100000000000001" customHeight="1">
      <c r="A3300" s="213"/>
      <c r="B3300" s="137"/>
      <c r="C3300" s="137"/>
      <c r="D3300" s="159"/>
      <c r="E3300" s="160"/>
      <c r="F3300" s="137" t="s">
        <v>467</v>
      </c>
      <c r="G3300" s="137" t="s">
        <v>468</v>
      </c>
      <c r="H3300" s="138" t="s">
        <v>435</v>
      </c>
      <c r="I3300" s="138"/>
      <c r="J3300" s="138"/>
      <c r="K3300" s="146"/>
      <c r="L3300" s="146"/>
    </row>
    <row r="3301" spans="1:12" s="141" customFormat="1" ht="20.100000000000001" customHeight="1">
      <c r="A3301" s="213"/>
      <c r="B3301" s="137"/>
      <c r="C3301" s="137"/>
      <c r="D3301" s="159"/>
      <c r="E3301" s="160"/>
      <c r="F3301" s="137" t="s">
        <v>468</v>
      </c>
      <c r="G3301" s="137" t="s">
        <v>939</v>
      </c>
      <c r="H3301" s="138" t="s">
        <v>435</v>
      </c>
      <c r="I3301" s="138"/>
      <c r="J3301" s="138"/>
      <c r="K3301" s="146"/>
      <c r="L3301" s="146"/>
    </row>
    <row r="3302" spans="1:12" s="141" customFormat="1" ht="20.100000000000001" customHeight="1">
      <c r="A3302" s="213"/>
      <c r="B3302" s="137"/>
      <c r="C3302" s="137"/>
      <c r="D3302" s="159"/>
      <c r="E3302" s="160"/>
      <c r="F3302" s="137"/>
      <c r="G3302" s="137"/>
      <c r="H3302" s="138"/>
      <c r="I3302" s="138"/>
      <c r="J3302" s="138"/>
      <c r="K3302" s="146"/>
      <c r="L3302" s="146"/>
    </row>
    <row r="3303" spans="1:12" s="141" customFormat="1" ht="20.100000000000001" customHeight="1">
      <c r="A3303" s="213"/>
      <c r="B3303" s="137">
        <v>287</v>
      </c>
      <c r="C3303" s="137"/>
      <c r="D3303" s="159" t="s">
        <v>301</v>
      </c>
      <c r="E3303" s="160">
        <v>3.55</v>
      </c>
      <c r="F3303" s="137" t="s">
        <v>433</v>
      </c>
      <c r="G3303" s="137" t="s">
        <v>447</v>
      </c>
      <c r="H3303" s="138" t="s">
        <v>435</v>
      </c>
      <c r="I3303" s="138"/>
      <c r="J3303" s="138"/>
      <c r="K3303" s="146"/>
      <c r="L3303" s="146"/>
    </row>
    <row r="3304" spans="1:12" s="141" customFormat="1" ht="20.100000000000001" customHeight="1">
      <c r="A3304" s="213"/>
      <c r="B3304" s="137"/>
      <c r="C3304" s="137"/>
      <c r="D3304" s="159"/>
      <c r="E3304" s="160"/>
      <c r="F3304" s="137" t="s">
        <v>447</v>
      </c>
      <c r="G3304" s="137" t="s">
        <v>451</v>
      </c>
      <c r="H3304" s="138" t="s">
        <v>435</v>
      </c>
      <c r="I3304" s="138"/>
      <c r="J3304" s="138"/>
      <c r="K3304" s="146"/>
      <c r="L3304" s="146"/>
    </row>
    <row r="3305" spans="1:12" s="141" customFormat="1" ht="20.100000000000001" customHeight="1">
      <c r="A3305" s="213"/>
      <c r="B3305" s="137"/>
      <c r="C3305" s="137"/>
      <c r="D3305" s="159"/>
      <c r="E3305" s="160"/>
      <c r="F3305" s="137" t="s">
        <v>451</v>
      </c>
      <c r="G3305" s="137" t="s">
        <v>454</v>
      </c>
      <c r="H3305" s="138" t="s">
        <v>435</v>
      </c>
      <c r="I3305" s="138"/>
      <c r="J3305" s="138"/>
      <c r="K3305" s="146"/>
      <c r="L3305" s="146"/>
    </row>
    <row r="3306" spans="1:12" s="141" customFormat="1" ht="20.100000000000001" customHeight="1">
      <c r="A3306" s="213"/>
      <c r="B3306" s="137"/>
      <c r="C3306" s="137"/>
      <c r="D3306" s="159"/>
      <c r="E3306" s="160"/>
      <c r="F3306" s="137" t="s">
        <v>454</v>
      </c>
      <c r="G3306" s="137" t="s">
        <v>455</v>
      </c>
      <c r="H3306" s="138" t="s">
        <v>435</v>
      </c>
      <c r="I3306" s="138"/>
      <c r="J3306" s="138"/>
      <c r="K3306" s="146"/>
      <c r="L3306" s="146"/>
    </row>
    <row r="3307" spans="1:12" s="141" customFormat="1" ht="20.100000000000001" customHeight="1">
      <c r="A3307" s="213"/>
      <c r="B3307" s="137"/>
      <c r="C3307" s="137"/>
      <c r="D3307" s="159"/>
      <c r="E3307" s="160"/>
      <c r="F3307" s="137" t="s">
        <v>455</v>
      </c>
      <c r="G3307" s="137" t="s">
        <v>456</v>
      </c>
      <c r="H3307" s="138" t="s">
        <v>435</v>
      </c>
      <c r="I3307" s="138"/>
      <c r="J3307" s="138"/>
      <c r="K3307" s="146"/>
      <c r="L3307" s="146"/>
    </row>
    <row r="3308" spans="1:12" s="141" customFormat="1" ht="20.100000000000001" customHeight="1">
      <c r="A3308" s="213"/>
      <c r="B3308" s="137"/>
      <c r="C3308" s="137"/>
      <c r="D3308" s="159"/>
      <c r="E3308" s="160"/>
      <c r="F3308" s="137" t="s">
        <v>456</v>
      </c>
      <c r="G3308" s="137" t="s">
        <v>457</v>
      </c>
      <c r="H3308" s="138" t="s">
        <v>435</v>
      </c>
      <c r="I3308" s="138"/>
      <c r="J3308" s="138"/>
      <c r="K3308" s="146"/>
      <c r="L3308" s="146"/>
    </row>
    <row r="3309" spans="1:12" s="141" customFormat="1" ht="20.100000000000001" customHeight="1">
      <c r="A3309" s="213"/>
      <c r="B3309" s="137"/>
      <c r="C3309" s="137"/>
      <c r="D3309" s="159"/>
      <c r="E3309" s="160"/>
      <c r="F3309" s="137" t="s">
        <v>457</v>
      </c>
      <c r="G3309" s="137" t="s">
        <v>460</v>
      </c>
      <c r="H3309" s="138" t="s">
        <v>435</v>
      </c>
      <c r="I3309" s="138"/>
      <c r="J3309" s="138"/>
      <c r="K3309" s="146"/>
      <c r="L3309" s="146"/>
    </row>
    <row r="3310" spans="1:12" s="141" customFormat="1" ht="20.100000000000001" customHeight="1">
      <c r="A3310" s="213"/>
      <c r="B3310" s="137"/>
      <c r="C3310" s="137"/>
      <c r="D3310" s="159"/>
      <c r="E3310" s="160"/>
      <c r="F3310" s="137" t="s">
        <v>460</v>
      </c>
      <c r="G3310" s="137" t="s">
        <v>463</v>
      </c>
      <c r="H3310" s="138" t="s">
        <v>435</v>
      </c>
      <c r="I3310" s="138"/>
      <c r="J3310" s="138"/>
      <c r="K3310" s="146"/>
      <c r="L3310" s="146"/>
    </row>
    <row r="3311" spans="1:12" s="141" customFormat="1" ht="20.100000000000001" customHeight="1">
      <c r="A3311" s="213"/>
      <c r="B3311" s="137"/>
      <c r="C3311" s="137"/>
      <c r="D3311" s="159"/>
      <c r="E3311" s="160"/>
      <c r="F3311" s="137" t="s">
        <v>463</v>
      </c>
      <c r="G3311" s="137" t="s">
        <v>464</v>
      </c>
      <c r="H3311" s="138" t="s">
        <v>435</v>
      </c>
      <c r="I3311" s="138"/>
      <c r="J3311" s="138"/>
      <c r="K3311" s="146"/>
      <c r="L3311" s="146"/>
    </row>
    <row r="3312" spans="1:12" s="141" customFormat="1" ht="20.100000000000001" customHeight="1">
      <c r="A3312" s="213"/>
      <c r="B3312" s="137"/>
      <c r="C3312" s="137"/>
      <c r="D3312" s="159"/>
      <c r="E3312" s="160"/>
      <c r="F3312" s="137" t="s">
        <v>464</v>
      </c>
      <c r="G3312" s="137" t="s">
        <v>465</v>
      </c>
      <c r="H3312" s="138" t="s">
        <v>435</v>
      </c>
      <c r="I3312" s="138"/>
      <c r="J3312" s="138"/>
      <c r="K3312" s="146"/>
      <c r="L3312" s="146"/>
    </row>
    <row r="3313" spans="1:12" s="141" customFormat="1" ht="20.100000000000001" customHeight="1">
      <c r="A3313" s="213"/>
      <c r="B3313" s="137"/>
      <c r="C3313" s="137"/>
      <c r="D3313" s="159"/>
      <c r="E3313" s="160"/>
      <c r="F3313" s="137" t="s">
        <v>465</v>
      </c>
      <c r="G3313" s="137" t="s">
        <v>466</v>
      </c>
      <c r="H3313" s="138" t="s">
        <v>435</v>
      </c>
      <c r="I3313" s="138"/>
      <c r="J3313" s="138"/>
      <c r="K3313" s="146"/>
      <c r="L3313" s="146"/>
    </row>
    <row r="3314" spans="1:12" s="141" customFormat="1" ht="20.100000000000001" customHeight="1">
      <c r="A3314" s="213"/>
      <c r="B3314" s="137"/>
      <c r="C3314" s="137"/>
      <c r="D3314" s="159"/>
      <c r="E3314" s="160"/>
      <c r="F3314" s="137" t="s">
        <v>466</v>
      </c>
      <c r="G3314" s="137" t="s">
        <v>467</v>
      </c>
      <c r="H3314" s="138" t="s">
        <v>435</v>
      </c>
      <c r="I3314" s="138"/>
      <c r="J3314" s="138"/>
      <c r="K3314" s="146"/>
      <c r="L3314" s="146"/>
    </row>
    <row r="3315" spans="1:12" s="141" customFormat="1" ht="20.100000000000001" customHeight="1">
      <c r="A3315" s="213"/>
      <c r="B3315" s="137"/>
      <c r="C3315" s="137"/>
      <c r="D3315" s="159"/>
      <c r="E3315" s="160"/>
      <c r="F3315" s="137" t="s">
        <v>467</v>
      </c>
      <c r="G3315" s="137" t="s">
        <v>468</v>
      </c>
      <c r="H3315" s="138" t="s">
        <v>435</v>
      </c>
      <c r="I3315" s="138"/>
      <c r="J3315" s="138"/>
      <c r="K3315" s="146"/>
      <c r="L3315" s="146"/>
    </row>
    <row r="3316" spans="1:12" s="141" customFormat="1" ht="20.100000000000001" customHeight="1">
      <c r="A3316" s="213"/>
      <c r="B3316" s="137"/>
      <c r="C3316" s="137"/>
      <c r="D3316" s="159"/>
      <c r="E3316" s="160"/>
      <c r="F3316" s="137" t="s">
        <v>468</v>
      </c>
      <c r="G3316" s="137" t="s">
        <v>469</v>
      </c>
      <c r="H3316" s="138" t="s">
        <v>435</v>
      </c>
      <c r="I3316" s="138"/>
      <c r="J3316" s="138"/>
      <c r="K3316" s="146"/>
      <c r="L3316" s="146"/>
    </row>
    <row r="3317" spans="1:12" s="141" customFormat="1" ht="20.100000000000001" customHeight="1">
      <c r="A3317" s="213"/>
      <c r="B3317" s="137"/>
      <c r="C3317" s="137"/>
      <c r="D3317" s="159"/>
      <c r="E3317" s="160"/>
      <c r="F3317" s="137" t="s">
        <v>469</v>
      </c>
      <c r="G3317" s="137" t="s">
        <v>470</v>
      </c>
      <c r="H3317" s="138" t="s">
        <v>435</v>
      </c>
      <c r="I3317" s="138"/>
      <c r="J3317" s="138"/>
      <c r="K3317" s="146"/>
      <c r="L3317" s="146"/>
    </row>
    <row r="3318" spans="1:12" s="141" customFormat="1" ht="20.100000000000001" customHeight="1">
      <c r="A3318" s="213"/>
      <c r="B3318" s="137"/>
      <c r="C3318" s="137"/>
      <c r="D3318" s="159"/>
      <c r="E3318" s="160"/>
      <c r="F3318" s="137" t="s">
        <v>470</v>
      </c>
      <c r="G3318" s="137" t="s">
        <v>471</v>
      </c>
      <c r="H3318" s="138" t="s">
        <v>435</v>
      </c>
      <c r="I3318" s="138"/>
      <c r="J3318" s="138"/>
      <c r="K3318" s="146"/>
      <c r="L3318" s="146"/>
    </row>
    <row r="3319" spans="1:12" s="141" customFormat="1" ht="20.100000000000001" customHeight="1">
      <c r="A3319" s="213"/>
      <c r="B3319" s="137"/>
      <c r="C3319" s="137"/>
      <c r="D3319" s="159"/>
      <c r="E3319" s="160"/>
      <c r="F3319" s="137" t="s">
        <v>471</v>
      </c>
      <c r="G3319" s="137" t="s">
        <v>473</v>
      </c>
      <c r="H3319" s="138" t="s">
        <v>435</v>
      </c>
      <c r="I3319" s="138"/>
      <c r="J3319" s="138"/>
      <c r="K3319" s="146"/>
      <c r="L3319" s="146"/>
    </row>
    <row r="3320" spans="1:12" s="141" customFormat="1" ht="20.100000000000001" customHeight="1">
      <c r="A3320" s="213"/>
      <c r="B3320" s="137"/>
      <c r="C3320" s="137"/>
      <c r="D3320" s="159"/>
      <c r="E3320" s="160"/>
      <c r="F3320" s="137" t="s">
        <v>473</v>
      </c>
      <c r="G3320" s="137" t="s">
        <v>940</v>
      </c>
      <c r="H3320" s="138" t="s">
        <v>435</v>
      </c>
      <c r="I3320" s="138"/>
      <c r="J3320" s="138"/>
      <c r="K3320" s="146"/>
      <c r="L3320" s="146"/>
    </row>
    <row r="3321" spans="1:12" s="141" customFormat="1" ht="20.100000000000001" customHeight="1">
      <c r="A3321" s="213"/>
      <c r="B3321" s="137"/>
      <c r="C3321" s="137"/>
      <c r="D3321" s="159"/>
      <c r="E3321" s="160"/>
      <c r="F3321" s="137"/>
      <c r="G3321" s="137"/>
      <c r="H3321" s="138"/>
      <c r="I3321" s="138"/>
      <c r="J3321" s="138"/>
      <c r="K3321" s="146"/>
      <c r="L3321" s="146"/>
    </row>
    <row r="3322" spans="1:12" s="141" customFormat="1" ht="20.100000000000001" customHeight="1">
      <c r="A3322" s="213"/>
      <c r="B3322" s="137">
        <v>288</v>
      </c>
      <c r="C3322" s="137"/>
      <c r="D3322" s="159" t="s">
        <v>302</v>
      </c>
      <c r="E3322" s="160">
        <v>0.68200000000000005</v>
      </c>
      <c r="F3322" s="137" t="s">
        <v>433</v>
      </c>
      <c r="G3322" s="137" t="s">
        <v>447</v>
      </c>
      <c r="H3322" s="138" t="s">
        <v>435</v>
      </c>
      <c r="I3322" s="138"/>
      <c r="J3322" s="138"/>
      <c r="K3322" s="146"/>
      <c r="L3322" s="146"/>
    </row>
    <row r="3323" spans="1:12" s="141" customFormat="1" ht="20.100000000000001" customHeight="1">
      <c r="A3323" s="213"/>
      <c r="B3323" s="137"/>
      <c r="C3323" s="137"/>
      <c r="D3323" s="159"/>
      <c r="E3323" s="160"/>
      <c r="F3323" s="137" t="s">
        <v>447</v>
      </c>
      <c r="G3323" s="137" t="s">
        <v>451</v>
      </c>
      <c r="H3323" s="138" t="s">
        <v>435</v>
      </c>
      <c r="I3323" s="138"/>
      <c r="J3323" s="138"/>
      <c r="K3323" s="146"/>
      <c r="L3323" s="146"/>
    </row>
    <row r="3324" spans="1:12" s="141" customFormat="1" ht="20.100000000000001" customHeight="1">
      <c r="A3324" s="213"/>
      <c r="B3324" s="137"/>
      <c r="C3324" s="137"/>
      <c r="D3324" s="159"/>
      <c r="E3324" s="160"/>
      <c r="F3324" s="137" t="s">
        <v>451</v>
      </c>
      <c r="G3324" s="137" t="s">
        <v>454</v>
      </c>
      <c r="H3324" s="138" t="s">
        <v>435</v>
      </c>
      <c r="I3324" s="138"/>
      <c r="J3324" s="138"/>
      <c r="K3324" s="146"/>
      <c r="L3324" s="146"/>
    </row>
    <row r="3325" spans="1:12" s="141" customFormat="1" ht="20.100000000000001" customHeight="1">
      <c r="A3325" s="213"/>
      <c r="B3325" s="137"/>
      <c r="C3325" s="137"/>
      <c r="D3325" s="159"/>
      <c r="E3325" s="160"/>
      <c r="F3325" s="137" t="s">
        <v>454</v>
      </c>
      <c r="G3325" s="137" t="s">
        <v>941</v>
      </c>
      <c r="H3325" s="138" t="s">
        <v>435</v>
      </c>
      <c r="I3325" s="138"/>
      <c r="J3325" s="138"/>
      <c r="K3325" s="146"/>
      <c r="L3325" s="146"/>
    </row>
    <row r="3326" spans="1:12" s="141" customFormat="1" ht="20.100000000000001" customHeight="1">
      <c r="A3326" s="213"/>
      <c r="B3326" s="137"/>
      <c r="C3326" s="137"/>
      <c r="D3326" s="159"/>
      <c r="E3326" s="160"/>
      <c r="F3326" s="137"/>
      <c r="G3326" s="137"/>
      <c r="H3326" s="138"/>
      <c r="I3326" s="138"/>
      <c r="J3326" s="138"/>
      <c r="K3326" s="146"/>
      <c r="L3326" s="146"/>
    </row>
    <row r="3327" spans="1:12" s="141" customFormat="1" ht="20.100000000000001" customHeight="1">
      <c r="A3327" s="213"/>
      <c r="B3327" s="137">
        <v>289</v>
      </c>
      <c r="C3327" s="137"/>
      <c r="D3327" s="159" t="s">
        <v>303</v>
      </c>
      <c r="E3327" s="160">
        <v>0.14499999999999999</v>
      </c>
      <c r="F3327" s="137" t="s">
        <v>433</v>
      </c>
      <c r="G3327" s="137" t="s">
        <v>717</v>
      </c>
      <c r="H3327" s="138" t="s">
        <v>435</v>
      </c>
      <c r="I3327" s="138"/>
      <c r="J3327" s="138"/>
      <c r="K3327" s="146"/>
      <c r="L3327" s="146"/>
    </row>
    <row r="3328" spans="1:12" s="141" customFormat="1" ht="20.100000000000001" customHeight="1">
      <c r="A3328" s="213"/>
      <c r="B3328" s="137"/>
      <c r="C3328" s="137"/>
      <c r="D3328" s="159"/>
      <c r="E3328" s="160"/>
      <c r="F3328" s="137"/>
      <c r="G3328" s="137"/>
      <c r="H3328" s="138"/>
      <c r="I3328" s="138"/>
      <c r="J3328" s="138"/>
      <c r="K3328" s="146"/>
      <c r="L3328" s="146"/>
    </row>
    <row r="3329" spans="1:12" s="141" customFormat="1" ht="20.100000000000001" customHeight="1">
      <c r="A3329" s="213"/>
      <c r="B3329" s="137">
        <v>290</v>
      </c>
      <c r="C3329" s="137"/>
      <c r="D3329" s="159" t="s">
        <v>304</v>
      </c>
      <c r="E3329" s="160">
        <v>0.58899999999999997</v>
      </c>
      <c r="F3329" s="137" t="s">
        <v>433</v>
      </c>
      <c r="G3329" s="137" t="s">
        <v>447</v>
      </c>
      <c r="H3329" s="138" t="s">
        <v>435</v>
      </c>
      <c r="I3329" s="138"/>
      <c r="J3329" s="138"/>
      <c r="K3329" s="146"/>
      <c r="L3329" s="146"/>
    </row>
    <row r="3330" spans="1:12" s="141" customFormat="1" ht="20.100000000000001" customHeight="1">
      <c r="A3330" s="213"/>
      <c r="B3330" s="137"/>
      <c r="C3330" s="137"/>
      <c r="D3330" s="159"/>
      <c r="E3330" s="160"/>
      <c r="F3330" s="137" t="s">
        <v>447</v>
      </c>
      <c r="G3330" s="137" t="s">
        <v>451</v>
      </c>
      <c r="H3330" s="138" t="s">
        <v>435</v>
      </c>
      <c r="I3330" s="138"/>
      <c r="J3330" s="138"/>
      <c r="K3330" s="146"/>
      <c r="L3330" s="146"/>
    </row>
    <row r="3331" spans="1:12" s="141" customFormat="1" ht="20.100000000000001" customHeight="1">
      <c r="A3331" s="213"/>
      <c r="B3331" s="137"/>
      <c r="C3331" s="137"/>
      <c r="D3331" s="159"/>
      <c r="E3331" s="160"/>
      <c r="F3331" s="137" t="s">
        <v>451</v>
      </c>
      <c r="G3331" s="137" t="s">
        <v>942</v>
      </c>
      <c r="H3331" s="138" t="s">
        <v>435</v>
      </c>
      <c r="I3331" s="138"/>
      <c r="J3331" s="138"/>
      <c r="K3331" s="146"/>
      <c r="L3331" s="146"/>
    </row>
    <row r="3332" spans="1:12" s="141" customFormat="1" ht="20.100000000000001" customHeight="1">
      <c r="A3332" s="213"/>
      <c r="B3332" s="137"/>
      <c r="C3332" s="137"/>
      <c r="D3332" s="159"/>
      <c r="E3332" s="160"/>
      <c r="F3332" s="137"/>
      <c r="G3332" s="137"/>
      <c r="H3332" s="138"/>
      <c r="I3332" s="138"/>
      <c r="J3332" s="138"/>
      <c r="K3332" s="146"/>
      <c r="L3332" s="146"/>
    </row>
    <row r="3333" spans="1:12" s="141" customFormat="1" ht="20.100000000000001" customHeight="1">
      <c r="A3333" s="213"/>
      <c r="B3333" s="137">
        <v>291</v>
      </c>
      <c r="C3333" s="137"/>
      <c r="D3333" s="159" t="s">
        <v>305</v>
      </c>
      <c r="E3333" s="160">
        <v>0.371</v>
      </c>
      <c r="F3333" s="137" t="s">
        <v>433</v>
      </c>
      <c r="G3333" s="137" t="s">
        <v>447</v>
      </c>
      <c r="H3333" s="138" t="s">
        <v>435</v>
      </c>
      <c r="I3333" s="138"/>
      <c r="J3333" s="138"/>
      <c r="K3333" s="146"/>
      <c r="L3333" s="146"/>
    </row>
    <row r="3334" spans="1:12" s="141" customFormat="1" ht="20.100000000000001" customHeight="1">
      <c r="A3334" s="213"/>
      <c r="B3334" s="137"/>
      <c r="C3334" s="137"/>
      <c r="D3334" s="159"/>
      <c r="E3334" s="160"/>
      <c r="F3334" s="137" t="s">
        <v>447</v>
      </c>
      <c r="G3334" s="137" t="s">
        <v>943</v>
      </c>
      <c r="H3334" s="138" t="s">
        <v>435</v>
      </c>
      <c r="I3334" s="138"/>
      <c r="J3334" s="138"/>
      <c r="K3334" s="146"/>
      <c r="L3334" s="146"/>
    </row>
    <row r="3335" spans="1:12" s="141" customFormat="1" ht="20.100000000000001" customHeight="1">
      <c r="A3335" s="213"/>
      <c r="B3335" s="137"/>
      <c r="C3335" s="137"/>
      <c r="D3335" s="159"/>
      <c r="E3335" s="160"/>
      <c r="F3335" s="137"/>
      <c r="G3335" s="137"/>
      <c r="H3335" s="138"/>
      <c r="I3335" s="138"/>
      <c r="J3335" s="138"/>
      <c r="K3335" s="146"/>
      <c r="L3335" s="146"/>
    </row>
    <row r="3336" spans="1:12" s="141" customFormat="1" ht="20.100000000000001" customHeight="1">
      <c r="A3336" s="213"/>
      <c r="B3336" s="137">
        <v>292</v>
      </c>
      <c r="C3336" s="137"/>
      <c r="D3336" s="159" t="s">
        <v>306</v>
      </c>
      <c r="E3336" s="160">
        <v>0.51300000000000001</v>
      </c>
      <c r="F3336" s="137" t="s">
        <v>433</v>
      </c>
      <c r="G3336" s="137" t="s">
        <v>447</v>
      </c>
      <c r="H3336" s="138" t="s">
        <v>435</v>
      </c>
      <c r="I3336" s="138"/>
      <c r="J3336" s="138"/>
      <c r="K3336" s="146"/>
      <c r="L3336" s="146"/>
    </row>
    <row r="3337" spans="1:12" s="141" customFormat="1" ht="20.100000000000001" customHeight="1">
      <c r="A3337" s="213"/>
      <c r="B3337" s="137"/>
      <c r="C3337" s="137"/>
      <c r="D3337" s="159"/>
      <c r="E3337" s="160"/>
      <c r="F3337" s="137" t="s">
        <v>447</v>
      </c>
      <c r="G3337" s="137" t="s">
        <v>451</v>
      </c>
      <c r="H3337" s="138" t="s">
        <v>435</v>
      </c>
      <c r="I3337" s="138"/>
      <c r="J3337" s="138"/>
      <c r="K3337" s="146"/>
      <c r="L3337" s="146"/>
    </row>
    <row r="3338" spans="1:12" s="141" customFormat="1" ht="20.100000000000001" customHeight="1">
      <c r="A3338" s="213"/>
      <c r="B3338" s="137"/>
      <c r="C3338" s="137"/>
      <c r="D3338" s="159"/>
      <c r="E3338" s="160"/>
      <c r="F3338" s="137" t="s">
        <v>451</v>
      </c>
      <c r="G3338" s="137" t="s">
        <v>838</v>
      </c>
      <c r="H3338" s="138" t="s">
        <v>435</v>
      </c>
      <c r="I3338" s="138"/>
      <c r="J3338" s="138"/>
      <c r="K3338" s="146"/>
      <c r="L3338" s="146"/>
    </row>
    <row r="3339" spans="1:12" s="141" customFormat="1" ht="20.100000000000001" customHeight="1">
      <c r="A3339" s="213"/>
      <c r="B3339" s="137"/>
      <c r="C3339" s="137"/>
      <c r="D3339" s="159"/>
      <c r="E3339" s="160"/>
      <c r="F3339" s="137"/>
      <c r="G3339" s="137"/>
      <c r="H3339" s="138"/>
      <c r="I3339" s="138"/>
      <c r="J3339" s="138"/>
      <c r="K3339" s="146"/>
      <c r="L3339" s="146"/>
    </row>
    <row r="3340" spans="1:12" s="141" customFormat="1" ht="20.100000000000001" customHeight="1">
      <c r="A3340" s="213"/>
      <c r="B3340" s="137">
        <v>293</v>
      </c>
      <c r="C3340" s="137"/>
      <c r="D3340" s="159" t="s">
        <v>307</v>
      </c>
      <c r="E3340" s="160">
        <v>0.14399999999999999</v>
      </c>
      <c r="F3340" s="137" t="s">
        <v>433</v>
      </c>
      <c r="G3340" s="137" t="s">
        <v>602</v>
      </c>
      <c r="H3340" s="138" t="s">
        <v>435</v>
      </c>
      <c r="I3340" s="138"/>
      <c r="J3340" s="138"/>
      <c r="K3340" s="146"/>
      <c r="L3340" s="146"/>
    </row>
    <row r="3341" spans="1:12" s="141" customFormat="1" ht="20.100000000000001" customHeight="1">
      <c r="A3341" s="213"/>
      <c r="B3341" s="137"/>
      <c r="C3341" s="137"/>
      <c r="D3341" s="159"/>
      <c r="E3341" s="160"/>
      <c r="F3341" s="137"/>
      <c r="G3341" s="137"/>
      <c r="H3341" s="138"/>
      <c r="I3341" s="138"/>
      <c r="J3341" s="138"/>
      <c r="K3341" s="146"/>
      <c r="L3341" s="146"/>
    </row>
    <row r="3342" spans="1:12" s="141" customFormat="1" ht="20.100000000000001" customHeight="1">
      <c r="A3342" s="213"/>
      <c r="B3342" s="137">
        <v>294</v>
      </c>
      <c r="C3342" s="137"/>
      <c r="D3342" s="159" t="s">
        <v>308</v>
      </c>
      <c r="E3342" s="160">
        <v>0.161</v>
      </c>
      <c r="F3342" s="137" t="s">
        <v>433</v>
      </c>
      <c r="G3342" s="137" t="s">
        <v>944</v>
      </c>
      <c r="H3342" s="138" t="s">
        <v>435</v>
      </c>
      <c r="I3342" s="138"/>
      <c r="J3342" s="138"/>
      <c r="K3342" s="146"/>
      <c r="L3342" s="146"/>
    </row>
    <row r="3343" spans="1:12" s="141" customFormat="1" ht="20.100000000000001" customHeight="1">
      <c r="A3343" s="213"/>
      <c r="B3343" s="137"/>
      <c r="C3343" s="137"/>
      <c r="D3343" s="159"/>
      <c r="E3343" s="160"/>
      <c r="F3343" s="137"/>
      <c r="G3343" s="137"/>
      <c r="H3343" s="138"/>
      <c r="I3343" s="138"/>
      <c r="J3343" s="138"/>
      <c r="K3343" s="146"/>
      <c r="L3343" s="146"/>
    </row>
    <row r="3344" spans="1:12" s="141" customFormat="1" ht="20.100000000000001" customHeight="1">
      <c r="A3344" s="213"/>
      <c r="B3344" s="137">
        <v>295</v>
      </c>
      <c r="C3344" s="137"/>
      <c r="D3344" s="159" t="s">
        <v>309</v>
      </c>
      <c r="E3344" s="160">
        <v>0.255</v>
      </c>
      <c r="F3344" s="137" t="s">
        <v>433</v>
      </c>
      <c r="G3344" s="137" t="s">
        <v>447</v>
      </c>
      <c r="H3344" s="138" t="s">
        <v>435</v>
      </c>
      <c r="I3344" s="138"/>
      <c r="J3344" s="138"/>
      <c r="K3344" s="146"/>
      <c r="L3344" s="146"/>
    </row>
    <row r="3345" spans="1:12" s="141" customFormat="1" ht="20.100000000000001" customHeight="1">
      <c r="A3345" s="213"/>
      <c r="B3345" s="137"/>
      <c r="C3345" s="137"/>
      <c r="D3345" s="159"/>
      <c r="E3345" s="160"/>
      <c r="F3345" s="137" t="s">
        <v>447</v>
      </c>
      <c r="G3345" s="137" t="s">
        <v>507</v>
      </c>
      <c r="H3345" s="138" t="s">
        <v>435</v>
      </c>
      <c r="I3345" s="138"/>
      <c r="J3345" s="138"/>
      <c r="K3345" s="146"/>
      <c r="L3345" s="146"/>
    </row>
    <row r="3346" spans="1:12" s="141" customFormat="1" ht="20.100000000000001" customHeight="1">
      <c r="A3346" s="213"/>
      <c r="B3346" s="137"/>
      <c r="C3346" s="137"/>
      <c r="D3346" s="159"/>
      <c r="E3346" s="160"/>
      <c r="F3346" s="137"/>
      <c r="G3346" s="137"/>
      <c r="H3346" s="138"/>
      <c r="I3346" s="138"/>
      <c r="J3346" s="138"/>
      <c r="K3346" s="146"/>
      <c r="L3346" s="146"/>
    </row>
    <row r="3347" spans="1:12" s="141" customFormat="1" ht="20.100000000000001" customHeight="1">
      <c r="A3347" s="213"/>
      <c r="B3347" s="137">
        <v>296</v>
      </c>
      <c r="C3347" s="137"/>
      <c r="D3347" s="159" t="s">
        <v>310</v>
      </c>
      <c r="E3347" s="160">
        <v>0.46500000000000002</v>
      </c>
      <c r="F3347" s="137" t="s">
        <v>433</v>
      </c>
      <c r="G3347" s="137" t="s">
        <v>447</v>
      </c>
      <c r="H3347" s="138" t="s">
        <v>435</v>
      </c>
      <c r="I3347" s="138"/>
      <c r="J3347" s="138"/>
      <c r="K3347" s="146"/>
      <c r="L3347" s="146"/>
    </row>
    <row r="3348" spans="1:12" s="141" customFormat="1" ht="20.100000000000001" customHeight="1">
      <c r="A3348" s="213"/>
      <c r="B3348" s="137"/>
      <c r="C3348" s="137"/>
      <c r="D3348" s="159"/>
      <c r="E3348" s="160"/>
      <c r="F3348" s="137" t="s">
        <v>447</v>
      </c>
      <c r="G3348" s="137" t="s">
        <v>451</v>
      </c>
      <c r="H3348" s="138" t="s">
        <v>435</v>
      </c>
      <c r="I3348" s="138"/>
      <c r="J3348" s="138"/>
      <c r="K3348" s="146"/>
      <c r="L3348" s="146"/>
    </row>
    <row r="3349" spans="1:12" s="141" customFormat="1" ht="20.100000000000001" customHeight="1">
      <c r="A3349" s="213"/>
      <c r="B3349" s="137"/>
      <c r="C3349" s="137"/>
      <c r="D3349" s="159"/>
      <c r="E3349" s="160"/>
      <c r="F3349" s="137" t="s">
        <v>451</v>
      </c>
      <c r="G3349" s="137" t="s">
        <v>945</v>
      </c>
      <c r="H3349" s="138" t="s">
        <v>435</v>
      </c>
      <c r="I3349" s="138"/>
      <c r="J3349" s="138"/>
      <c r="K3349" s="146"/>
      <c r="L3349" s="146"/>
    </row>
    <row r="3350" spans="1:12" s="141" customFormat="1" ht="20.100000000000001" customHeight="1">
      <c r="A3350" s="213"/>
      <c r="B3350" s="137"/>
      <c r="C3350" s="137"/>
      <c r="D3350" s="159"/>
      <c r="E3350" s="160"/>
      <c r="F3350" s="137"/>
      <c r="G3350" s="137"/>
      <c r="H3350" s="138"/>
      <c r="I3350" s="138"/>
      <c r="J3350" s="138"/>
      <c r="K3350" s="146"/>
      <c r="L3350" s="146"/>
    </row>
    <row r="3351" spans="1:12" s="141" customFormat="1" ht="20.100000000000001" customHeight="1">
      <c r="A3351" s="213"/>
      <c r="B3351" s="137">
        <v>297</v>
      </c>
      <c r="C3351" s="137"/>
      <c r="D3351" s="159" t="s">
        <v>311</v>
      </c>
      <c r="E3351" s="160">
        <v>0.441</v>
      </c>
      <c r="F3351" s="137" t="s">
        <v>433</v>
      </c>
      <c r="G3351" s="137" t="s">
        <v>447</v>
      </c>
      <c r="H3351" s="138" t="s">
        <v>435</v>
      </c>
      <c r="I3351" s="138"/>
      <c r="J3351" s="138"/>
      <c r="K3351" s="146"/>
      <c r="L3351" s="146"/>
    </row>
    <row r="3352" spans="1:12" s="141" customFormat="1" ht="20.100000000000001" customHeight="1">
      <c r="A3352" s="213"/>
      <c r="B3352" s="137"/>
      <c r="C3352" s="137"/>
      <c r="D3352" s="159"/>
      <c r="E3352" s="160"/>
      <c r="F3352" s="137" t="s">
        <v>447</v>
      </c>
      <c r="G3352" s="137" t="s">
        <v>451</v>
      </c>
      <c r="H3352" s="138" t="s">
        <v>435</v>
      </c>
      <c r="I3352" s="138"/>
      <c r="J3352" s="138"/>
      <c r="K3352" s="146"/>
      <c r="L3352" s="146"/>
    </row>
    <row r="3353" spans="1:12" s="141" customFormat="1" ht="20.100000000000001" customHeight="1">
      <c r="A3353" s="213"/>
      <c r="B3353" s="137"/>
      <c r="C3353" s="137"/>
      <c r="D3353" s="159"/>
      <c r="E3353" s="160"/>
      <c r="F3353" s="137" t="s">
        <v>451</v>
      </c>
      <c r="G3353" s="137" t="s">
        <v>946</v>
      </c>
      <c r="H3353" s="138" t="s">
        <v>435</v>
      </c>
      <c r="I3353" s="138"/>
      <c r="J3353" s="138"/>
      <c r="K3353" s="146"/>
      <c r="L3353" s="146"/>
    </row>
    <row r="3354" spans="1:12" s="141" customFormat="1" ht="20.100000000000001" customHeight="1">
      <c r="A3354" s="213"/>
      <c r="B3354" s="137"/>
      <c r="C3354" s="137"/>
      <c r="D3354" s="159"/>
      <c r="E3354" s="160"/>
      <c r="F3354" s="137"/>
      <c r="G3354" s="137"/>
      <c r="H3354" s="138"/>
      <c r="I3354" s="138"/>
      <c r="J3354" s="138"/>
      <c r="K3354" s="146"/>
      <c r="L3354" s="146"/>
    </row>
    <row r="3355" spans="1:12" s="141" customFormat="1" ht="20.100000000000001" customHeight="1">
      <c r="A3355" s="213"/>
      <c r="B3355" s="137">
        <v>298</v>
      </c>
      <c r="C3355" s="137"/>
      <c r="D3355" s="159" t="s">
        <v>312</v>
      </c>
      <c r="E3355" s="160">
        <v>1.76</v>
      </c>
      <c r="F3355" s="137" t="s">
        <v>433</v>
      </c>
      <c r="G3355" s="137" t="s">
        <v>447</v>
      </c>
      <c r="H3355" s="138" t="s">
        <v>435</v>
      </c>
      <c r="I3355" s="138"/>
      <c r="J3355" s="138"/>
      <c r="K3355" s="146"/>
      <c r="L3355" s="146"/>
    </row>
    <row r="3356" spans="1:12" s="141" customFormat="1" ht="20.100000000000001" customHeight="1">
      <c r="A3356" s="213"/>
      <c r="B3356" s="137"/>
      <c r="C3356" s="137"/>
      <c r="D3356" s="159"/>
      <c r="E3356" s="160"/>
      <c r="F3356" s="137" t="s">
        <v>447</v>
      </c>
      <c r="G3356" s="137" t="s">
        <v>451</v>
      </c>
      <c r="H3356" s="138" t="s">
        <v>435</v>
      </c>
      <c r="I3356" s="138"/>
      <c r="J3356" s="138"/>
      <c r="K3356" s="146"/>
      <c r="L3356" s="146"/>
    </row>
    <row r="3357" spans="1:12" s="141" customFormat="1" ht="20.100000000000001" customHeight="1">
      <c r="A3357" s="213"/>
      <c r="B3357" s="137"/>
      <c r="C3357" s="137"/>
      <c r="D3357" s="159"/>
      <c r="E3357" s="160"/>
      <c r="F3357" s="137" t="s">
        <v>451</v>
      </c>
      <c r="G3357" s="137" t="s">
        <v>454</v>
      </c>
      <c r="H3357" s="138" t="s">
        <v>435</v>
      </c>
      <c r="I3357" s="138"/>
      <c r="J3357" s="138"/>
      <c r="K3357" s="146"/>
      <c r="L3357" s="146"/>
    </row>
    <row r="3358" spans="1:12" s="141" customFormat="1" ht="20.100000000000001" customHeight="1">
      <c r="A3358" s="213"/>
      <c r="B3358" s="137"/>
      <c r="C3358" s="137"/>
      <c r="D3358" s="159"/>
      <c r="E3358" s="160"/>
      <c r="F3358" s="137" t="s">
        <v>454</v>
      </c>
      <c r="G3358" s="137" t="s">
        <v>455</v>
      </c>
      <c r="H3358" s="138" t="s">
        <v>435</v>
      </c>
      <c r="I3358" s="138"/>
      <c r="J3358" s="138"/>
      <c r="K3358" s="146"/>
      <c r="L3358" s="146"/>
    </row>
    <row r="3359" spans="1:12" s="141" customFormat="1" ht="20.100000000000001" customHeight="1">
      <c r="A3359" s="213"/>
      <c r="B3359" s="137"/>
      <c r="C3359" s="137"/>
      <c r="D3359" s="159"/>
      <c r="E3359" s="160"/>
      <c r="F3359" s="137" t="s">
        <v>455</v>
      </c>
      <c r="G3359" s="137" t="s">
        <v>456</v>
      </c>
      <c r="H3359" s="138" t="s">
        <v>435</v>
      </c>
      <c r="I3359" s="138"/>
      <c r="J3359" s="138"/>
      <c r="K3359" s="146"/>
      <c r="L3359" s="146"/>
    </row>
    <row r="3360" spans="1:12" s="141" customFormat="1" ht="20.100000000000001" customHeight="1">
      <c r="A3360" s="213"/>
      <c r="B3360" s="137"/>
      <c r="C3360" s="137"/>
      <c r="D3360" s="159"/>
      <c r="E3360" s="160"/>
      <c r="F3360" s="137" t="s">
        <v>456</v>
      </c>
      <c r="G3360" s="137" t="s">
        <v>457</v>
      </c>
      <c r="H3360" s="138" t="s">
        <v>435</v>
      </c>
      <c r="I3360" s="138"/>
      <c r="J3360" s="138"/>
      <c r="K3360" s="146"/>
      <c r="L3360" s="146"/>
    </row>
    <row r="3361" spans="1:12" s="141" customFormat="1" ht="20.100000000000001" customHeight="1">
      <c r="A3361" s="213"/>
      <c r="B3361" s="137"/>
      <c r="C3361" s="137"/>
      <c r="D3361" s="159"/>
      <c r="E3361" s="160"/>
      <c r="F3361" s="137" t="s">
        <v>457</v>
      </c>
      <c r="G3361" s="137" t="s">
        <v>460</v>
      </c>
      <c r="H3361" s="138" t="s">
        <v>435</v>
      </c>
      <c r="I3361" s="138"/>
      <c r="J3361" s="138"/>
      <c r="K3361" s="146"/>
      <c r="L3361" s="146"/>
    </row>
    <row r="3362" spans="1:12" s="141" customFormat="1" ht="20.100000000000001" customHeight="1">
      <c r="A3362" s="213"/>
      <c r="B3362" s="137"/>
      <c r="C3362" s="137"/>
      <c r="D3362" s="159"/>
      <c r="E3362" s="160"/>
      <c r="F3362" s="137" t="s">
        <v>460</v>
      </c>
      <c r="G3362" s="137" t="s">
        <v>463</v>
      </c>
      <c r="H3362" s="138" t="s">
        <v>435</v>
      </c>
      <c r="I3362" s="138"/>
      <c r="J3362" s="138"/>
      <c r="K3362" s="146"/>
      <c r="L3362" s="146"/>
    </row>
    <row r="3363" spans="1:12" s="141" customFormat="1" ht="20.100000000000001" customHeight="1">
      <c r="A3363" s="213"/>
      <c r="B3363" s="137"/>
      <c r="C3363" s="137"/>
      <c r="D3363" s="159"/>
      <c r="E3363" s="160"/>
      <c r="F3363" s="137" t="s">
        <v>463</v>
      </c>
      <c r="G3363" s="137" t="s">
        <v>947</v>
      </c>
      <c r="H3363" s="138" t="s">
        <v>435</v>
      </c>
      <c r="I3363" s="138"/>
      <c r="J3363" s="138"/>
      <c r="K3363" s="146"/>
      <c r="L3363" s="146"/>
    </row>
    <row r="3364" spans="1:12" s="141" customFormat="1" ht="20.100000000000001" customHeight="1">
      <c r="A3364" s="213"/>
      <c r="B3364" s="137"/>
      <c r="C3364" s="137"/>
      <c r="D3364" s="159"/>
      <c r="E3364" s="160"/>
      <c r="F3364" s="137"/>
      <c r="G3364" s="137"/>
      <c r="H3364" s="138"/>
      <c r="I3364" s="138"/>
      <c r="J3364" s="138"/>
      <c r="K3364" s="146"/>
      <c r="L3364" s="146"/>
    </row>
    <row r="3365" spans="1:12" s="141" customFormat="1" ht="20.100000000000001" customHeight="1">
      <c r="A3365" s="213"/>
      <c r="B3365" s="137">
        <v>299</v>
      </c>
      <c r="C3365" s="137"/>
      <c r="D3365" s="159" t="s">
        <v>313</v>
      </c>
      <c r="E3365" s="160">
        <v>0.33700000000000002</v>
      </c>
      <c r="F3365" s="137" t="s">
        <v>433</v>
      </c>
      <c r="G3365" s="137" t="s">
        <v>447</v>
      </c>
      <c r="H3365" s="138" t="s">
        <v>435</v>
      </c>
      <c r="I3365" s="138"/>
      <c r="J3365" s="138"/>
      <c r="K3365" s="146"/>
      <c r="L3365" s="146"/>
    </row>
    <row r="3366" spans="1:12" s="141" customFormat="1" ht="20.100000000000001" customHeight="1">
      <c r="A3366" s="213"/>
      <c r="B3366" s="137"/>
      <c r="C3366" s="137"/>
      <c r="D3366" s="159"/>
      <c r="E3366" s="160"/>
      <c r="F3366" s="137" t="s">
        <v>447</v>
      </c>
      <c r="G3366" s="137" t="s">
        <v>948</v>
      </c>
      <c r="H3366" s="138" t="s">
        <v>435</v>
      </c>
      <c r="I3366" s="138"/>
      <c r="J3366" s="138"/>
      <c r="K3366" s="146"/>
      <c r="L3366" s="146"/>
    </row>
    <row r="3367" spans="1:12" s="141" customFormat="1" ht="20.100000000000001" customHeight="1">
      <c r="A3367" s="213"/>
      <c r="B3367" s="137"/>
      <c r="C3367" s="137"/>
      <c r="D3367" s="159"/>
      <c r="E3367" s="160"/>
      <c r="F3367" s="137"/>
      <c r="G3367" s="137"/>
      <c r="H3367" s="138"/>
      <c r="I3367" s="138"/>
      <c r="J3367" s="138"/>
      <c r="K3367" s="146"/>
      <c r="L3367" s="146"/>
    </row>
    <row r="3368" spans="1:12" s="141" customFormat="1" ht="20.100000000000001" customHeight="1">
      <c r="A3368" s="213"/>
      <c r="B3368" s="137">
        <v>300</v>
      </c>
      <c r="C3368" s="137"/>
      <c r="D3368" s="159" t="s">
        <v>314</v>
      </c>
      <c r="E3368" s="160">
        <v>0.93300000000000005</v>
      </c>
      <c r="F3368" s="137" t="s">
        <v>433</v>
      </c>
      <c r="G3368" s="137" t="s">
        <v>447</v>
      </c>
      <c r="H3368" s="138" t="s">
        <v>435</v>
      </c>
      <c r="I3368" s="138"/>
      <c r="J3368" s="138"/>
      <c r="K3368" s="146"/>
      <c r="L3368" s="146"/>
    </row>
    <row r="3369" spans="1:12" s="141" customFormat="1" ht="20.100000000000001" customHeight="1">
      <c r="A3369" s="213"/>
      <c r="B3369" s="137"/>
      <c r="C3369" s="137"/>
      <c r="D3369" s="159"/>
      <c r="E3369" s="160"/>
      <c r="F3369" s="137" t="s">
        <v>447</v>
      </c>
      <c r="G3369" s="137" t="s">
        <v>451</v>
      </c>
      <c r="H3369" s="138" t="s">
        <v>435</v>
      </c>
      <c r="I3369" s="138"/>
      <c r="J3369" s="138"/>
      <c r="K3369" s="146"/>
      <c r="L3369" s="146"/>
    </row>
    <row r="3370" spans="1:12" s="141" customFormat="1" ht="20.100000000000001" customHeight="1">
      <c r="A3370" s="213"/>
      <c r="B3370" s="137"/>
      <c r="C3370" s="137"/>
      <c r="D3370" s="159"/>
      <c r="E3370" s="160"/>
      <c r="F3370" s="137" t="s">
        <v>451</v>
      </c>
      <c r="G3370" s="137" t="s">
        <v>454</v>
      </c>
      <c r="H3370" s="138" t="s">
        <v>435</v>
      </c>
      <c r="I3370" s="138"/>
      <c r="J3370" s="138"/>
      <c r="K3370" s="146"/>
      <c r="L3370" s="146"/>
    </row>
    <row r="3371" spans="1:12" s="141" customFormat="1" ht="20.100000000000001" customHeight="1">
      <c r="A3371" s="213"/>
      <c r="B3371" s="137"/>
      <c r="C3371" s="137"/>
      <c r="D3371" s="159"/>
      <c r="E3371" s="160"/>
      <c r="F3371" s="137" t="s">
        <v>454</v>
      </c>
      <c r="G3371" s="137" t="s">
        <v>455</v>
      </c>
      <c r="H3371" s="138" t="s">
        <v>435</v>
      </c>
      <c r="I3371" s="138"/>
      <c r="J3371" s="138"/>
      <c r="K3371" s="146"/>
      <c r="L3371" s="146"/>
    </row>
    <row r="3372" spans="1:12" s="141" customFormat="1" ht="20.100000000000001" customHeight="1">
      <c r="A3372" s="213"/>
      <c r="B3372" s="137"/>
      <c r="C3372" s="137"/>
      <c r="D3372" s="159"/>
      <c r="E3372" s="160"/>
      <c r="F3372" s="137" t="s">
        <v>455</v>
      </c>
      <c r="G3372" s="137" t="s">
        <v>949</v>
      </c>
      <c r="H3372" s="138" t="s">
        <v>435</v>
      </c>
      <c r="I3372" s="138"/>
      <c r="J3372" s="138"/>
      <c r="K3372" s="146"/>
      <c r="L3372" s="146"/>
    </row>
    <row r="3373" spans="1:12" s="141" customFormat="1" ht="20.100000000000001" customHeight="1">
      <c r="A3373" s="213"/>
      <c r="B3373" s="137"/>
      <c r="C3373" s="137"/>
      <c r="D3373" s="159"/>
      <c r="E3373" s="160"/>
      <c r="F3373" s="137"/>
      <c r="G3373" s="137"/>
      <c r="H3373" s="138"/>
      <c r="I3373" s="138"/>
      <c r="J3373" s="138"/>
      <c r="K3373" s="146"/>
      <c r="L3373" s="146"/>
    </row>
    <row r="3374" spans="1:12" s="141" customFormat="1" ht="20.100000000000001" customHeight="1">
      <c r="A3374" s="213"/>
      <c r="B3374" s="137">
        <v>301</v>
      </c>
      <c r="C3374" s="137"/>
      <c r="D3374" s="159" t="s">
        <v>315</v>
      </c>
      <c r="E3374" s="160">
        <v>0.36499999999999999</v>
      </c>
      <c r="F3374" s="137" t="s">
        <v>433</v>
      </c>
      <c r="G3374" s="137" t="s">
        <v>447</v>
      </c>
      <c r="H3374" s="138" t="s">
        <v>435</v>
      </c>
      <c r="I3374" s="138"/>
      <c r="J3374" s="138"/>
      <c r="K3374" s="146"/>
      <c r="L3374" s="146"/>
    </row>
    <row r="3375" spans="1:12" s="141" customFormat="1" ht="20.100000000000001" customHeight="1">
      <c r="A3375" s="213"/>
      <c r="B3375" s="137"/>
      <c r="C3375" s="137"/>
      <c r="D3375" s="159"/>
      <c r="E3375" s="160"/>
      <c r="F3375" s="137" t="s">
        <v>447</v>
      </c>
      <c r="G3375" s="137" t="s">
        <v>950</v>
      </c>
      <c r="H3375" s="138" t="s">
        <v>435</v>
      </c>
      <c r="I3375" s="138"/>
      <c r="J3375" s="138"/>
      <c r="K3375" s="146"/>
      <c r="L3375" s="146"/>
    </row>
    <row r="3376" spans="1:12" s="141" customFormat="1" ht="20.100000000000001" customHeight="1">
      <c r="A3376" s="213"/>
      <c r="B3376" s="137"/>
      <c r="C3376" s="137"/>
      <c r="D3376" s="159"/>
      <c r="E3376" s="160"/>
      <c r="F3376" s="137"/>
      <c r="G3376" s="137"/>
      <c r="H3376" s="138"/>
      <c r="I3376" s="138"/>
      <c r="J3376" s="138"/>
      <c r="K3376" s="146"/>
      <c r="L3376" s="146"/>
    </row>
    <row r="3377" spans="1:12" s="141" customFormat="1" ht="20.100000000000001" customHeight="1">
      <c r="A3377" s="213"/>
      <c r="B3377" s="137">
        <v>302</v>
      </c>
      <c r="C3377" s="137"/>
      <c r="D3377" s="159" t="s">
        <v>316</v>
      </c>
      <c r="E3377" s="160">
        <v>0.54800000000000004</v>
      </c>
      <c r="F3377" s="137" t="s">
        <v>433</v>
      </c>
      <c r="G3377" s="137" t="s">
        <v>447</v>
      </c>
      <c r="H3377" s="138" t="s">
        <v>435</v>
      </c>
      <c r="I3377" s="138"/>
      <c r="J3377" s="138"/>
      <c r="K3377" s="146"/>
      <c r="L3377" s="146"/>
    </row>
    <row r="3378" spans="1:12" s="141" customFormat="1" ht="20.100000000000001" customHeight="1">
      <c r="A3378" s="213"/>
      <c r="B3378" s="137"/>
      <c r="C3378" s="137"/>
      <c r="D3378" s="159"/>
      <c r="E3378" s="160"/>
      <c r="F3378" s="137" t="s">
        <v>447</v>
      </c>
      <c r="G3378" s="137" t="s">
        <v>451</v>
      </c>
      <c r="H3378" s="138" t="s">
        <v>435</v>
      </c>
      <c r="I3378" s="138"/>
      <c r="J3378" s="138"/>
      <c r="K3378" s="146"/>
      <c r="L3378" s="146"/>
    </row>
    <row r="3379" spans="1:12" s="141" customFormat="1" ht="20.100000000000001" customHeight="1">
      <c r="A3379" s="213"/>
      <c r="B3379" s="137"/>
      <c r="C3379" s="137"/>
      <c r="D3379" s="159"/>
      <c r="E3379" s="160"/>
      <c r="F3379" s="137" t="s">
        <v>451</v>
      </c>
      <c r="G3379" s="137" t="s">
        <v>951</v>
      </c>
      <c r="H3379" s="138" t="s">
        <v>435</v>
      </c>
      <c r="I3379" s="138"/>
      <c r="J3379" s="138"/>
      <c r="K3379" s="146"/>
      <c r="L3379" s="146"/>
    </row>
    <row r="3380" spans="1:12" s="141" customFormat="1" ht="20.100000000000001" customHeight="1">
      <c r="A3380" s="213"/>
      <c r="B3380" s="137"/>
      <c r="C3380" s="137"/>
      <c r="D3380" s="159"/>
      <c r="E3380" s="160"/>
      <c r="F3380" s="137"/>
      <c r="G3380" s="137"/>
      <c r="H3380" s="138"/>
      <c r="I3380" s="138"/>
      <c r="J3380" s="138"/>
      <c r="K3380" s="146"/>
      <c r="L3380" s="146"/>
    </row>
    <row r="3381" spans="1:12" s="141" customFormat="1" ht="20.100000000000001" customHeight="1">
      <c r="A3381" s="213"/>
      <c r="B3381" s="137">
        <v>303</v>
      </c>
      <c r="C3381" s="137"/>
      <c r="D3381" s="159" t="s">
        <v>317</v>
      </c>
      <c r="E3381" s="160">
        <v>0.43099999999999999</v>
      </c>
      <c r="F3381" s="137" t="s">
        <v>433</v>
      </c>
      <c r="G3381" s="137" t="s">
        <v>447</v>
      </c>
      <c r="H3381" s="138" t="s">
        <v>435</v>
      </c>
      <c r="I3381" s="138"/>
      <c r="J3381" s="138"/>
      <c r="K3381" s="146"/>
      <c r="L3381" s="146"/>
    </row>
    <row r="3382" spans="1:12" s="141" customFormat="1" ht="20.100000000000001" customHeight="1">
      <c r="A3382" s="213"/>
      <c r="B3382" s="137"/>
      <c r="C3382" s="137"/>
      <c r="D3382" s="159"/>
      <c r="E3382" s="160"/>
      <c r="F3382" s="137" t="s">
        <v>447</v>
      </c>
      <c r="G3382" s="137" t="s">
        <v>451</v>
      </c>
      <c r="H3382" s="138" t="s">
        <v>435</v>
      </c>
      <c r="I3382" s="138"/>
      <c r="J3382" s="138"/>
      <c r="K3382" s="146"/>
      <c r="L3382" s="146"/>
    </row>
    <row r="3383" spans="1:12" s="141" customFormat="1" ht="20.100000000000001" customHeight="1">
      <c r="A3383" s="213"/>
      <c r="B3383" s="137"/>
      <c r="C3383" s="137"/>
      <c r="D3383" s="159"/>
      <c r="E3383" s="160"/>
      <c r="F3383" s="137" t="s">
        <v>451</v>
      </c>
      <c r="G3383" s="137" t="s">
        <v>952</v>
      </c>
      <c r="H3383" s="138" t="s">
        <v>435</v>
      </c>
      <c r="I3383" s="138"/>
      <c r="J3383" s="138"/>
      <c r="K3383" s="146"/>
      <c r="L3383" s="146"/>
    </row>
    <row r="3384" spans="1:12" s="141" customFormat="1" ht="20.100000000000001" customHeight="1">
      <c r="A3384" s="213"/>
      <c r="B3384" s="137"/>
      <c r="C3384" s="137"/>
      <c r="D3384" s="159"/>
      <c r="E3384" s="160"/>
      <c r="F3384" s="137"/>
      <c r="G3384" s="137"/>
      <c r="H3384" s="138"/>
      <c r="I3384" s="138"/>
      <c r="J3384" s="138"/>
      <c r="K3384" s="146"/>
      <c r="L3384" s="146"/>
    </row>
    <row r="3385" spans="1:12" s="141" customFormat="1" ht="20.100000000000001" customHeight="1">
      <c r="A3385" s="213"/>
      <c r="B3385" s="137">
        <v>304</v>
      </c>
      <c r="C3385" s="137"/>
      <c r="D3385" s="159" t="s">
        <v>318</v>
      </c>
      <c r="E3385" s="160">
        <v>1.0629999999999999</v>
      </c>
      <c r="F3385" s="137" t="s">
        <v>433</v>
      </c>
      <c r="G3385" s="137" t="s">
        <v>447</v>
      </c>
      <c r="H3385" s="138" t="s">
        <v>435</v>
      </c>
      <c r="I3385" s="138"/>
      <c r="J3385" s="138"/>
      <c r="K3385" s="146"/>
      <c r="L3385" s="146"/>
    </row>
    <row r="3386" spans="1:12" s="141" customFormat="1" ht="20.100000000000001" customHeight="1">
      <c r="A3386" s="213"/>
      <c r="B3386" s="137"/>
      <c r="C3386" s="137"/>
      <c r="D3386" s="159"/>
      <c r="E3386" s="160"/>
      <c r="F3386" s="137" t="s">
        <v>447</v>
      </c>
      <c r="G3386" s="137" t="s">
        <v>451</v>
      </c>
      <c r="H3386" s="138" t="s">
        <v>435</v>
      </c>
      <c r="I3386" s="138"/>
      <c r="J3386" s="138"/>
      <c r="K3386" s="146"/>
      <c r="L3386" s="146"/>
    </row>
    <row r="3387" spans="1:12" s="141" customFormat="1" ht="20.100000000000001" customHeight="1">
      <c r="A3387" s="213"/>
      <c r="B3387" s="137"/>
      <c r="C3387" s="137"/>
      <c r="D3387" s="159"/>
      <c r="E3387" s="160"/>
      <c r="F3387" s="137" t="s">
        <v>451</v>
      </c>
      <c r="G3387" s="137" t="s">
        <v>454</v>
      </c>
      <c r="H3387" s="138" t="s">
        <v>435</v>
      </c>
      <c r="I3387" s="138"/>
      <c r="J3387" s="138"/>
      <c r="K3387" s="146"/>
      <c r="L3387" s="146"/>
    </row>
    <row r="3388" spans="1:12" s="141" customFormat="1" ht="20.100000000000001" customHeight="1">
      <c r="A3388" s="213"/>
      <c r="B3388" s="137"/>
      <c r="C3388" s="137"/>
      <c r="D3388" s="159"/>
      <c r="E3388" s="160"/>
      <c r="F3388" s="137" t="s">
        <v>454</v>
      </c>
      <c r="G3388" s="137" t="s">
        <v>455</v>
      </c>
      <c r="H3388" s="138" t="s">
        <v>435</v>
      </c>
      <c r="I3388" s="138"/>
      <c r="J3388" s="138"/>
      <c r="K3388" s="146"/>
      <c r="L3388" s="146"/>
    </row>
    <row r="3389" spans="1:12" s="141" customFormat="1" ht="20.100000000000001" customHeight="1">
      <c r="A3389" s="213"/>
      <c r="B3389" s="137"/>
      <c r="C3389" s="137"/>
      <c r="D3389" s="159"/>
      <c r="E3389" s="160"/>
      <c r="F3389" s="137" t="s">
        <v>455</v>
      </c>
      <c r="G3389" s="137" t="s">
        <v>456</v>
      </c>
      <c r="H3389" s="138" t="s">
        <v>435</v>
      </c>
      <c r="I3389" s="138"/>
      <c r="J3389" s="138"/>
      <c r="K3389" s="146"/>
      <c r="L3389" s="146"/>
    </row>
    <row r="3390" spans="1:12" s="141" customFormat="1" ht="20.100000000000001" customHeight="1">
      <c r="A3390" s="213"/>
      <c r="B3390" s="137"/>
      <c r="C3390" s="137"/>
      <c r="D3390" s="159"/>
      <c r="E3390" s="160"/>
      <c r="F3390" s="137" t="s">
        <v>456</v>
      </c>
      <c r="G3390" s="137" t="s">
        <v>953</v>
      </c>
      <c r="H3390" s="138" t="s">
        <v>435</v>
      </c>
      <c r="I3390" s="138"/>
      <c r="J3390" s="138"/>
      <c r="K3390" s="146"/>
      <c r="L3390" s="146"/>
    </row>
    <row r="3391" spans="1:12" s="141" customFormat="1" ht="20.100000000000001" customHeight="1">
      <c r="A3391" s="213"/>
      <c r="B3391" s="137"/>
      <c r="C3391" s="137"/>
      <c r="D3391" s="159"/>
      <c r="E3391" s="160"/>
      <c r="F3391" s="137"/>
      <c r="G3391" s="137"/>
      <c r="H3391" s="138"/>
      <c r="I3391" s="138"/>
      <c r="J3391" s="138"/>
      <c r="K3391" s="146"/>
      <c r="L3391" s="146"/>
    </row>
    <row r="3392" spans="1:12" s="141" customFormat="1" ht="20.100000000000001" customHeight="1">
      <c r="A3392" s="213"/>
      <c r="B3392" s="137">
        <v>305</v>
      </c>
      <c r="C3392" s="137"/>
      <c r="D3392" s="159" t="s">
        <v>319</v>
      </c>
      <c r="E3392" s="160">
        <v>0.14899999999999999</v>
      </c>
      <c r="F3392" s="137" t="s">
        <v>433</v>
      </c>
      <c r="G3392" s="137" t="s">
        <v>954</v>
      </c>
      <c r="H3392" s="138" t="s">
        <v>435</v>
      </c>
      <c r="I3392" s="138"/>
      <c r="J3392" s="138"/>
      <c r="K3392" s="146"/>
      <c r="L3392" s="146"/>
    </row>
    <row r="3393" spans="1:12" s="141" customFormat="1" ht="20.100000000000001" customHeight="1">
      <c r="A3393" s="213"/>
      <c r="B3393" s="137"/>
      <c r="C3393" s="137"/>
      <c r="D3393" s="159"/>
      <c r="E3393" s="160"/>
      <c r="F3393" s="137"/>
      <c r="G3393" s="137"/>
      <c r="H3393" s="138"/>
      <c r="I3393" s="138"/>
      <c r="J3393" s="138"/>
      <c r="K3393" s="146"/>
      <c r="L3393" s="146"/>
    </row>
    <row r="3394" spans="1:12" s="141" customFormat="1" ht="20.100000000000001" customHeight="1">
      <c r="A3394" s="213"/>
      <c r="B3394" s="137">
        <v>306</v>
      </c>
      <c r="C3394" s="137"/>
      <c r="D3394" s="159" t="s">
        <v>320</v>
      </c>
      <c r="E3394" s="160">
        <v>0.17199999999999999</v>
      </c>
      <c r="F3394" s="137" t="s">
        <v>433</v>
      </c>
      <c r="G3394" s="137" t="s">
        <v>608</v>
      </c>
      <c r="H3394" s="138" t="s">
        <v>435</v>
      </c>
      <c r="I3394" s="138"/>
      <c r="J3394" s="138"/>
      <c r="K3394" s="146"/>
      <c r="L3394" s="146"/>
    </row>
    <row r="3395" spans="1:12" s="141" customFormat="1" ht="20.100000000000001" customHeight="1">
      <c r="A3395" s="213"/>
      <c r="B3395" s="137"/>
      <c r="C3395" s="137"/>
      <c r="D3395" s="159"/>
      <c r="E3395" s="160"/>
      <c r="F3395" s="137"/>
      <c r="G3395" s="137"/>
      <c r="H3395" s="138"/>
      <c r="I3395" s="138"/>
      <c r="J3395" s="138"/>
      <c r="K3395" s="146"/>
      <c r="L3395" s="146"/>
    </row>
    <row r="3396" spans="1:12" s="141" customFormat="1" ht="20.100000000000001" customHeight="1">
      <c r="A3396" s="213"/>
      <c r="B3396" s="137">
        <v>307</v>
      </c>
      <c r="C3396" s="137"/>
      <c r="D3396" s="159" t="s">
        <v>321</v>
      </c>
      <c r="E3396" s="160">
        <v>0.22</v>
      </c>
      <c r="F3396" s="137" t="s">
        <v>433</v>
      </c>
      <c r="G3396" s="137" t="s">
        <v>447</v>
      </c>
      <c r="H3396" s="138" t="s">
        <v>435</v>
      </c>
      <c r="I3396" s="138"/>
      <c r="J3396" s="138"/>
      <c r="K3396" s="146"/>
      <c r="L3396" s="146"/>
    </row>
    <row r="3397" spans="1:12" s="141" customFormat="1" ht="20.100000000000001" customHeight="1">
      <c r="A3397" s="213"/>
      <c r="B3397" s="137"/>
      <c r="C3397" s="137"/>
      <c r="D3397" s="159"/>
      <c r="E3397" s="160"/>
      <c r="F3397" s="137" t="s">
        <v>447</v>
      </c>
      <c r="G3397" s="137" t="s">
        <v>955</v>
      </c>
      <c r="H3397" s="138" t="s">
        <v>435</v>
      </c>
      <c r="I3397" s="138"/>
      <c r="J3397" s="138"/>
      <c r="K3397" s="146"/>
      <c r="L3397" s="146"/>
    </row>
    <row r="3398" spans="1:12" s="141" customFormat="1" ht="20.100000000000001" customHeight="1">
      <c r="A3398" s="213"/>
      <c r="B3398" s="137"/>
      <c r="C3398" s="137"/>
      <c r="D3398" s="159"/>
      <c r="E3398" s="160"/>
      <c r="F3398" s="137"/>
      <c r="G3398" s="137"/>
      <c r="H3398" s="138"/>
      <c r="I3398" s="138"/>
      <c r="J3398" s="138"/>
      <c r="K3398" s="146"/>
      <c r="L3398" s="146"/>
    </row>
    <row r="3399" spans="1:12" s="141" customFormat="1" ht="20.100000000000001" customHeight="1">
      <c r="A3399" s="213"/>
      <c r="B3399" s="137">
        <v>308</v>
      </c>
      <c r="C3399" s="137"/>
      <c r="D3399" s="159" t="s">
        <v>322</v>
      </c>
      <c r="E3399" s="160">
        <v>0.14299999999999999</v>
      </c>
      <c r="F3399" s="137" t="s">
        <v>433</v>
      </c>
      <c r="G3399" s="137" t="s">
        <v>604</v>
      </c>
      <c r="H3399" s="138" t="s">
        <v>435</v>
      </c>
      <c r="I3399" s="138"/>
      <c r="J3399" s="138"/>
      <c r="K3399" s="146"/>
      <c r="L3399" s="146"/>
    </row>
    <row r="3400" spans="1:12" s="141" customFormat="1" ht="20.100000000000001" customHeight="1">
      <c r="A3400" s="213"/>
      <c r="B3400" s="137"/>
      <c r="C3400" s="137"/>
      <c r="D3400" s="159"/>
      <c r="E3400" s="160"/>
      <c r="F3400" s="137"/>
      <c r="G3400" s="137"/>
      <c r="H3400" s="138"/>
      <c r="I3400" s="138"/>
      <c r="J3400" s="138"/>
      <c r="K3400" s="146"/>
      <c r="L3400" s="146"/>
    </row>
    <row r="3401" spans="1:12" s="141" customFormat="1" ht="20.100000000000001" customHeight="1">
      <c r="A3401" s="213"/>
      <c r="B3401" s="137">
        <v>309</v>
      </c>
      <c r="C3401" s="137"/>
      <c r="D3401" s="159" t="s">
        <v>323</v>
      </c>
      <c r="E3401" s="160">
        <v>0.13600000000000001</v>
      </c>
      <c r="F3401" s="137" t="s">
        <v>433</v>
      </c>
      <c r="G3401" s="137" t="s">
        <v>956</v>
      </c>
      <c r="H3401" s="138" t="s">
        <v>435</v>
      </c>
      <c r="I3401" s="138"/>
      <c r="J3401" s="138"/>
      <c r="K3401" s="146"/>
      <c r="L3401" s="146"/>
    </row>
    <row r="3402" spans="1:12" s="141" customFormat="1" ht="20.100000000000001" customHeight="1">
      <c r="A3402" s="213"/>
      <c r="B3402" s="137"/>
      <c r="C3402" s="137"/>
      <c r="D3402" s="159"/>
      <c r="E3402" s="160"/>
      <c r="F3402" s="137"/>
      <c r="G3402" s="137"/>
      <c r="H3402" s="138"/>
      <c r="I3402" s="138"/>
      <c r="J3402" s="138"/>
      <c r="K3402" s="146"/>
      <c r="L3402" s="146"/>
    </row>
    <row r="3403" spans="1:12" s="141" customFormat="1" ht="20.100000000000001" customHeight="1">
      <c r="A3403" s="213"/>
      <c r="B3403" s="137">
        <v>310</v>
      </c>
      <c r="C3403" s="137"/>
      <c r="D3403" s="159" t="s">
        <v>324</v>
      </c>
      <c r="E3403" s="160">
        <v>1.071</v>
      </c>
      <c r="F3403" s="137" t="s">
        <v>433</v>
      </c>
      <c r="G3403" s="137" t="s">
        <v>447</v>
      </c>
      <c r="H3403" s="138" t="s">
        <v>435</v>
      </c>
      <c r="I3403" s="138"/>
      <c r="J3403" s="138"/>
      <c r="K3403" s="146"/>
      <c r="L3403" s="146"/>
    </row>
    <row r="3404" spans="1:12" s="141" customFormat="1" ht="20.100000000000001" customHeight="1">
      <c r="A3404" s="213"/>
      <c r="B3404" s="137"/>
      <c r="C3404" s="137"/>
      <c r="D3404" s="159"/>
      <c r="E3404" s="160"/>
      <c r="F3404" s="137" t="s">
        <v>447</v>
      </c>
      <c r="G3404" s="137" t="s">
        <v>451</v>
      </c>
      <c r="H3404" s="138" t="s">
        <v>435</v>
      </c>
      <c r="I3404" s="138"/>
      <c r="J3404" s="138"/>
      <c r="K3404" s="146"/>
      <c r="L3404" s="146"/>
    </row>
    <row r="3405" spans="1:12" s="141" customFormat="1" ht="20.100000000000001" customHeight="1">
      <c r="A3405" s="213"/>
      <c r="B3405" s="137"/>
      <c r="C3405" s="137"/>
      <c r="D3405" s="159"/>
      <c r="E3405" s="160"/>
      <c r="F3405" s="137" t="s">
        <v>451</v>
      </c>
      <c r="G3405" s="137" t="s">
        <v>454</v>
      </c>
      <c r="H3405" s="138" t="s">
        <v>435</v>
      </c>
      <c r="I3405" s="138"/>
      <c r="J3405" s="138"/>
      <c r="K3405" s="146"/>
      <c r="L3405" s="146"/>
    </row>
    <row r="3406" spans="1:12" s="141" customFormat="1" ht="20.100000000000001" customHeight="1">
      <c r="A3406" s="213"/>
      <c r="B3406" s="137"/>
      <c r="C3406" s="137"/>
      <c r="D3406" s="159"/>
      <c r="E3406" s="160"/>
      <c r="F3406" s="137" t="s">
        <v>454</v>
      </c>
      <c r="G3406" s="137" t="s">
        <v>455</v>
      </c>
      <c r="H3406" s="138" t="s">
        <v>435</v>
      </c>
      <c r="I3406" s="138"/>
      <c r="J3406" s="138"/>
      <c r="K3406" s="146"/>
      <c r="L3406" s="146"/>
    </row>
    <row r="3407" spans="1:12" s="141" customFormat="1" ht="20.100000000000001" customHeight="1">
      <c r="A3407" s="213"/>
      <c r="B3407" s="137"/>
      <c r="C3407" s="137"/>
      <c r="D3407" s="159"/>
      <c r="E3407" s="160"/>
      <c r="F3407" s="137" t="s">
        <v>455</v>
      </c>
      <c r="G3407" s="137" t="s">
        <v>456</v>
      </c>
      <c r="H3407" s="138" t="s">
        <v>435</v>
      </c>
      <c r="I3407" s="138"/>
      <c r="J3407" s="138"/>
      <c r="K3407" s="146"/>
      <c r="L3407" s="146"/>
    </row>
    <row r="3408" spans="1:12" s="141" customFormat="1" ht="20.100000000000001" customHeight="1">
      <c r="A3408" s="213"/>
      <c r="B3408" s="137"/>
      <c r="C3408" s="137"/>
      <c r="D3408" s="159"/>
      <c r="E3408" s="160"/>
      <c r="F3408" s="137" t="s">
        <v>456</v>
      </c>
      <c r="G3408" s="137" t="s">
        <v>957</v>
      </c>
      <c r="H3408" s="138" t="s">
        <v>435</v>
      </c>
      <c r="I3408" s="138"/>
      <c r="J3408" s="138"/>
      <c r="K3408" s="146"/>
      <c r="L3408" s="146"/>
    </row>
    <row r="3409" spans="1:12" s="141" customFormat="1" ht="20.100000000000001" customHeight="1">
      <c r="A3409" s="213"/>
      <c r="B3409" s="137"/>
      <c r="C3409" s="137"/>
      <c r="D3409" s="159"/>
      <c r="E3409" s="160"/>
      <c r="F3409" s="137"/>
      <c r="G3409" s="137"/>
      <c r="H3409" s="138"/>
      <c r="I3409" s="138"/>
      <c r="J3409" s="138"/>
      <c r="K3409" s="146"/>
      <c r="L3409" s="146"/>
    </row>
    <row r="3410" spans="1:12" s="141" customFormat="1" ht="20.100000000000001" customHeight="1">
      <c r="A3410" s="213"/>
      <c r="B3410" s="137">
        <v>311</v>
      </c>
      <c r="C3410" s="137"/>
      <c r="D3410" s="159" t="s">
        <v>325</v>
      </c>
      <c r="E3410" s="160">
        <v>0.47</v>
      </c>
      <c r="F3410" s="137" t="s">
        <v>433</v>
      </c>
      <c r="G3410" s="137" t="s">
        <v>447</v>
      </c>
      <c r="H3410" s="138" t="s">
        <v>435</v>
      </c>
      <c r="I3410" s="138"/>
      <c r="J3410" s="138"/>
      <c r="K3410" s="146"/>
      <c r="L3410" s="146"/>
    </row>
    <row r="3411" spans="1:12" s="141" customFormat="1" ht="20.100000000000001" customHeight="1">
      <c r="A3411" s="213"/>
      <c r="B3411" s="137"/>
      <c r="C3411" s="137"/>
      <c r="D3411" s="159"/>
      <c r="E3411" s="160"/>
      <c r="F3411" s="137" t="s">
        <v>447</v>
      </c>
      <c r="G3411" s="137" t="s">
        <v>451</v>
      </c>
      <c r="H3411" s="138" t="s">
        <v>435</v>
      </c>
      <c r="I3411" s="138"/>
      <c r="J3411" s="138"/>
      <c r="K3411" s="146"/>
      <c r="L3411" s="146"/>
    </row>
    <row r="3412" spans="1:12" s="141" customFormat="1" ht="20.100000000000001" customHeight="1">
      <c r="A3412" s="213"/>
      <c r="B3412" s="137"/>
      <c r="C3412" s="137"/>
      <c r="D3412" s="159"/>
      <c r="E3412" s="160"/>
      <c r="F3412" s="137" t="s">
        <v>451</v>
      </c>
      <c r="G3412" s="137" t="s">
        <v>720</v>
      </c>
      <c r="H3412" s="138" t="s">
        <v>435</v>
      </c>
      <c r="I3412" s="138"/>
      <c r="J3412" s="138"/>
      <c r="K3412" s="146"/>
      <c r="L3412" s="146"/>
    </row>
    <row r="3413" spans="1:12" s="141" customFormat="1" ht="20.100000000000001" customHeight="1">
      <c r="A3413" s="213"/>
      <c r="B3413" s="137"/>
      <c r="C3413" s="137"/>
      <c r="D3413" s="159"/>
      <c r="E3413" s="160"/>
      <c r="F3413" s="137"/>
      <c r="G3413" s="137"/>
      <c r="H3413" s="138"/>
      <c r="I3413" s="138"/>
      <c r="J3413" s="138"/>
      <c r="K3413" s="146"/>
      <c r="L3413" s="146"/>
    </row>
    <row r="3414" spans="1:12" s="141" customFormat="1" ht="20.100000000000001" customHeight="1">
      <c r="A3414" s="213"/>
      <c r="B3414" s="137">
        <v>312</v>
      </c>
      <c r="C3414" s="137"/>
      <c r="D3414" s="159" t="s">
        <v>326</v>
      </c>
      <c r="E3414" s="160">
        <v>4.1500000000000004</v>
      </c>
      <c r="F3414" s="137" t="s">
        <v>433</v>
      </c>
      <c r="G3414" s="137" t="s">
        <v>447</v>
      </c>
      <c r="H3414" s="138" t="s">
        <v>435</v>
      </c>
      <c r="I3414" s="138"/>
      <c r="J3414" s="138"/>
      <c r="K3414" s="146"/>
      <c r="L3414" s="146"/>
    </row>
    <row r="3415" spans="1:12" s="141" customFormat="1" ht="20.100000000000001" customHeight="1">
      <c r="A3415" s="213"/>
      <c r="B3415" s="137"/>
      <c r="C3415" s="137"/>
      <c r="D3415" s="159"/>
      <c r="E3415" s="160"/>
      <c r="F3415" s="137" t="s">
        <v>447</v>
      </c>
      <c r="G3415" s="137" t="s">
        <v>451</v>
      </c>
      <c r="H3415" s="138" t="s">
        <v>435</v>
      </c>
      <c r="I3415" s="138"/>
      <c r="J3415" s="138"/>
      <c r="K3415" s="146"/>
      <c r="L3415" s="146"/>
    </row>
    <row r="3416" spans="1:12" s="141" customFormat="1" ht="20.100000000000001" customHeight="1">
      <c r="A3416" s="213"/>
      <c r="B3416" s="137"/>
      <c r="C3416" s="137"/>
      <c r="D3416" s="159"/>
      <c r="E3416" s="160"/>
      <c r="F3416" s="137" t="s">
        <v>451</v>
      </c>
      <c r="G3416" s="137" t="s">
        <v>454</v>
      </c>
      <c r="H3416" s="138" t="s">
        <v>435</v>
      </c>
      <c r="I3416" s="138"/>
      <c r="J3416" s="138"/>
      <c r="K3416" s="146"/>
      <c r="L3416" s="146"/>
    </row>
    <row r="3417" spans="1:12" s="141" customFormat="1" ht="20.100000000000001" customHeight="1">
      <c r="A3417" s="213"/>
      <c r="B3417" s="137"/>
      <c r="C3417" s="137"/>
      <c r="D3417" s="159"/>
      <c r="E3417" s="160"/>
      <c r="F3417" s="137" t="s">
        <v>454</v>
      </c>
      <c r="G3417" s="137" t="s">
        <v>455</v>
      </c>
      <c r="H3417" s="138" t="s">
        <v>435</v>
      </c>
      <c r="I3417" s="138"/>
      <c r="J3417" s="138"/>
      <c r="K3417" s="146"/>
      <c r="L3417" s="146"/>
    </row>
    <row r="3418" spans="1:12" s="141" customFormat="1" ht="20.100000000000001" customHeight="1">
      <c r="A3418" s="213"/>
      <c r="B3418" s="137"/>
      <c r="C3418" s="137"/>
      <c r="D3418" s="159"/>
      <c r="E3418" s="160"/>
      <c r="F3418" s="137" t="s">
        <v>455</v>
      </c>
      <c r="G3418" s="137" t="s">
        <v>456</v>
      </c>
      <c r="H3418" s="138" t="s">
        <v>435</v>
      </c>
      <c r="I3418" s="138"/>
      <c r="J3418" s="138"/>
      <c r="K3418" s="146"/>
      <c r="L3418" s="146"/>
    </row>
    <row r="3419" spans="1:12" s="141" customFormat="1" ht="20.100000000000001" customHeight="1">
      <c r="A3419" s="213"/>
      <c r="B3419" s="137"/>
      <c r="C3419" s="137"/>
      <c r="D3419" s="159"/>
      <c r="E3419" s="160"/>
      <c r="F3419" s="137" t="s">
        <v>456</v>
      </c>
      <c r="G3419" s="137" t="s">
        <v>457</v>
      </c>
      <c r="H3419" s="138" t="s">
        <v>435</v>
      </c>
      <c r="I3419" s="138"/>
      <c r="J3419" s="138"/>
      <c r="K3419" s="146"/>
      <c r="L3419" s="146"/>
    </row>
    <row r="3420" spans="1:12" s="141" customFormat="1" ht="20.100000000000001" customHeight="1">
      <c r="A3420" s="213"/>
      <c r="B3420" s="137"/>
      <c r="C3420" s="137"/>
      <c r="D3420" s="159"/>
      <c r="E3420" s="160"/>
      <c r="F3420" s="137" t="s">
        <v>457</v>
      </c>
      <c r="G3420" s="137" t="s">
        <v>460</v>
      </c>
      <c r="H3420" s="138" t="s">
        <v>435</v>
      </c>
      <c r="I3420" s="138"/>
      <c r="J3420" s="138"/>
      <c r="K3420" s="146"/>
      <c r="L3420" s="146"/>
    </row>
    <row r="3421" spans="1:12" s="141" customFormat="1" ht="20.100000000000001" customHeight="1">
      <c r="A3421" s="213"/>
      <c r="B3421" s="137"/>
      <c r="C3421" s="137"/>
      <c r="D3421" s="159"/>
      <c r="E3421" s="160"/>
      <c r="F3421" s="137" t="s">
        <v>460</v>
      </c>
      <c r="G3421" s="137" t="s">
        <v>463</v>
      </c>
      <c r="H3421" s="138" t="s">
        <v>435</v>
      </c>
      <c r="I3421" s="138"/>
      <c r="J3421" s="138"/>
      <c r="K3421" s="146"/>
      <c r="L3421" s="146"/>
    </row>
    <row r="3422" spans="1:12" s="141" customFormat="1" ht="20.100000000000001" customHeight="1">
      <c r="A3422" s="213"/>
      <c r="B3422" s="137"/>
      <c r="C3422" s="137"/>
      <c r="D3422" s="159"/>
      <c r="E3422" s="160"/>
      <c r="F3422" s="137" t="s">
        <v>463</v>
      </c>
      <c r="G3422" s="137" t="s">
        <v>464</v>
      </c>
      <c r="H3422" s="138" t="s">
        <v>435</v>
      </c>
      <c r="I3422" s="138"/>
      <c r="J3422" s="138"/>
      <c r="K3422" s="146"/>
      <c r="L3422" s="146"/>
    </row>
    <row r="3423" spans="1:12" s="141" customFormat="1" ht="20.100000000000001" customHeight="1">
      <c r="A3423" s="213"/>
      <c r="B3423" s="137"/>
      <c r="C3423" s="137"/>
      <c r="D3423" s="159"/>
      <c r="E3423" s="160"/>
      <c r="F3423" s="137" t="s">
        <v>464</v>
      </c>
      <c r="G3423" s="137" t="s">
        <v>465</v>
      </c>
      <c r="H3423" s="138" t="s">
        <v>435</v>
      </c>
      <c r="I3423" s="138"/>
      <c r="J3423" s="138"/>
      <c r="K3423" s="146"/>
      <c r="L3423" s="146"/>
    </row>
    <row r="3424" spans="1:12" s="141" customFormat="1" ht="20.100000000000001" customHeight="1">
      <c r="A3424" s="213"/>
      <c r="B3424" s="137"/>
      <c r="C3424" s="137"/>
      <c r="D3424" s="159"/>
      <c r="E3424" s="160"/>
      <c r="F3424" s="137" t="s">
        <v>465</v>
      </c>
      <c r="G3424" s="137" t="s">
        <v>466</v>
      </c>
      <c r="H3424" s="138" t="s">
        <v>435</v>
      </c>
      <c r="I3424" s="138"/>
      <c r="J3424" s="138"/>
      <c r="K3424" s="146"/>
      <c r="L3424" s="146"/>
    </row>
    <row r="3425" spans="1:12" s="141" customFormat="1" ht="20.100000000000001" customHeight="1">
      <c r="A3425" s="213"/>
      <c r="B3425" s="137"/>
      <c r="C3425" s="137"/>
      <c r="D3425" s="159"/>
      <c r="E3425" s="160"/>
      <c r="F3425" s="137" t="s">
        <v>466</v>
      </c>
      <c r="G3425" s="137" t="s">
        <v>467</v>
      </c>
      <c r="H3425" s="138" t="s">
        <v>435</v>
      </c>
      <c r="I3425" s="138"/>
      <c r="J3425" s="138"/>
      <c r="K3425" s="146"/>
      <c r="L3425" s="146"/>
    </row>
    <row r="3426" spans="1:12" s="141" customFormat="1" ht="20.100000000000001" customHeight="1">
      <c r="A3426" s="213"/>
      <c r="B3426" s="137"/>
      <c r="C3426" s="137"/>
      <c r="D3426" s="159"/>
      <c r="E3426" s="160"/>
      <c r="F3426" s="137" t="s">
        <v>467</v>
      </c>
      <c r="G3426" s="137" t="s">
        <v>468</v>
      </c>
      <c r="H3426" s="138" t="s">
        <v>435</v>
      </c>
      <c r="I3426" s="138"/>
      <c r="J3426" s="138"/>
      <c r="K3426" s="146"/>
      <c r="L3426" s="146"/>
    </row>
    <row r="3427" spans="1:12" s="141" customFormat="1" ht="20.100000000000001" customHeight="1">
      <c r="A3427" s="213"/>
      <c r="B3427" s="137"/>
      <c r="C3427" s="137"/>
      <c r="D3427" s="159"/>
      <c r="E3427" s="160"/>
      <c r="F3427" s="137" t="s">
        <v>468</v>
      </c>
      <c r="G3427" s="137" t="s">
        <v>469</v>
      </c>
      <c r="H3427" s="138" t="s">
        <v>435</v>
      </c>
      <c r="I3427" s="138"/>
      <c r="J3427" s="138"/>
      <c r="K3427" s="146"/>
      <c r="L3427" s="146"/>
    </row>
    <row r="3428" spans="1:12" s="141" customFormat="1" ht="20.100000000000001" customHeight="1">
      <c r="A3428" s="213"/>
      <c r="B3428" s="137"/>
      <c r="C3428" s="137"/>
      <c r="D3428" s="159"/>
      <c r="E3428" s="160"/>
      <c r="F3428" s="137" t="s">
        <v>469</v>
      </c>
      <c r="G3428" s="137" t="s">
        <v>470</v>
      </c>
      <c r="H3428" s="138" t="s">
        <v>435</v>
      </c>
      <c r="I3428" s="138"/>
      <c r="J3428" s="138"/>
      <c r="K3428" s="146"/>
      <c r="L3428" s="146"/>
    </row>
    <row r="3429" spans="1:12" s="141" customFormat="1" ht="20.100000000000001" customHeight="1">
      <c r="A3429" s="213"/>
      <c r="B3429" s="137"/>
      <c r="C3429" s="137"/>
      <c r="D3429" s="159"/>
      <c r="E3429" s="160"/>
      <c r="F3429" s="137" t="s">
        <v>470</v>
      </c>
      <c r="G3429" s="137" t="s">
        <v>471</v>
      </c>
      <c r="H3429" s="138" t="s">
        <v>435</v>
      </c>
      <c r="I3429" s="138"/>
      <c r="J3429" s="138"/>
      <c r="K3429" s="146"/>
      <c r="L3429" s="146"/>
    </row>
    <row r="3430" spans="1:12" s="141" customFormat="1" ht="20.100000000000001" customHeight="1">
      <c r="A3430" s="213"/>
      <c r="B3430" s="137"/>
      <c r="C3430" s="137"/>
      <c r="D3430" s="159"/>
      <c r="E3430" s="160"/>
      <c r="F3430" s="137" t="s">
        <v>471</v>
      </c>
      <c r="G3430" s="137" t="s">
        <v>473</v>
      </c>
      <c r="H3430" s="138" t="s">
        <v>435</v>
      </c>
      <c r="I3430" s="138"/>
      <c r="J3430" s="138"/>
      <c r="K3430" s="146"/>
      <c r="L3430" s="146"/>
    </row>
    <row r="3431" spans="1:12" s="141" customFormat="1" ht="20.100000000000001" customHeight="1">
      <c r="A3431" s="213"/>
      <c r="B3431" s="137"/>
      <c r="C3431" s="137"/>
      <c r="D3431" s="159"/>
      <c r="E3431" s="160"/>
      <c r="F3431" s="137" t="s">
        <v>473</v>
      </c>
      <c r="G3431" s="137" t="s">
        <v>474</v>
      </c>
      <c r="H3431" s="138" t="s">
        <v>435</v>
      </c>
      <c r="I3431" s="138"/>
      <c r="J3431" s="138"/>
      <c r="K3431" s="146"/>
      <c r="L3431" s="146"/>
    </row>
    <row r="3432" spans="1:12" s="141" customFormat="1" ht="20.100000000000001" customHeight="1">
      <c r="A3432" s="213"/>
      <c r="B3432" s="137"/>
      <c r="C3432" s="137"/>
      <c r="D3432" s="159"/>
      <c r="E3432" s="160"/>
      <c r="F3432" s="137" t="s">
        <v>474</v>
      </c>
      <c r="G3432" s="137" t="s">
        <v>475</v>
      </c>
      <c r="H3432" s="138" t="s">
        <v>435</v>
      </c>
      <c r="I3432" s="138"/>
      <c r="J3432" s="138"/>
      <c r="K3432" s="146"/>
      <c r="L3432" s="146"/>
    </row>
    <row r="3433" spans="1:12" s="141" customFormat="1" ht="20.100000000000001" customHeight="1">
      <c r="A3433" s="213"/>
      <c r="B3433" s="137"/>
      <c r="C3433" s="137"/>
      <c r="D3433" s="159"/>
      <c r="E3433" s="160"/>
      <c r="F3433" s="137" t="s">
        <v>475</v>
      </c>
      <c r="G3433" s="137" t="s">
        <v>476</v>
      </c>
      <c r="H3433" s="138" t="s">
        <v>435</v>
      </c>
      <c r="I3433" s="138"/>
      <c r="J3433" s="138"/>
      <c r="K3433" s="146"/>
      <c r="L3433" s="146"/>
    </row>
    <row r="3434" spans="1:12" s="141" customFormat="1" ht="20.100000000000001" customHeight="1">
      <c r="A3434" s="213"/>
      <c r="B3434" s="137"/>
      <c r="C3434" s="137"/>
      <c r="D3434" s="159"/>
      <c r="E3434" s="160"/>
      <c r="F3434" s="137" t="s">
        <v>476</v>
      </c>
      <c r="G3434" s="137" t="s">
        <v>958</v>
      </c>
      <c r="H3434" s="138" t="s">
        <v>435</v>
      </c>
      <c r="I3434" s="138"/>
      <c r="J3434" s="138"/>
      <c r="K3434" s="146"/>
      <c r="L3434" s="146"/>
    </row>
    <row r="3435" spans="1:12" s="141" customFormat="1" ht="20.100000000000001" customHeight="1">
      <c r="A3435" s="213"/>
      <c r="B3435" s="137"/>
      <c r="C3435" s="137"/>
      <c r="D3435" s="159"/>
      <c r="E3435" s="160"/>
      <c r="F3435" s="137"/>
      <c r="G3435" s="137"/>
      <c r="H3435" s="138"/>
      <c r="I3435" s="138"/>
      <c r="J3435" s="138"/>
      <c r="K3435" s="146"/>
      <c r="L3435" s="146"/>
    </row>
    <row r="3436" spans="1:12" s="141" customFormat="1" ht="20.100000000000001" customHeight="1">
      <c r="A3436" s="213"/>
      <c r="B3436" s="137">
        <v>313</v>
      </c>
      <c r="C3436" s="137"/>
      <c r="D3436" s="159" t="s">
        <v>327</v>
      </c>
      <c r="E3436" s="160">
        <v>2.4809999999999999</v>
      </c>
      <c r="F3436" s="137" t="s">
        <v>433</v>
      </c>
      <c r="G3436" s="137" t="s">
        <v>447</v>
      </c>
      <c r="H3436" s="138" t="s">
        <v>435</v>
      </c>
      <c r="I3436" s="138"/>
      <c r="J3436" s="138"/>
      <c r="K3436" s="146"/>
      <c r="L3436" s="146"/>
    </row>
    <row r="3437" spans="1:12" s="141" customFormat="1" ht="20.100000000000001" customHeight="1">
      <c r="A3437" s="213"/>
      <c r="B3437" s="137"/>
      <c r="C3437" s="137"/>
      <c r="D3437" s="159"/>
      <c r="E3437" s="160"/>
      <c r="F3437" s="137" t="s">
        <v>447</v>
      </c>
      <c r="G3437" s="137" t="s">
        <v>451</v>
      </c>
      <c r="H3437" s="138" t="s">
        <v>435</v>
      </c>
      <c r="I3437" s="138"/>
      <c r="J3437" s="138"/>
      <c r="K3437" s="146"/>
      <c r="L3437" s="146"/>
    </row>
    <row r="3438" spans="1:12" s="141" customFormat="1" ht="20.100000000000001" customHeight="1">
      <c r="A3438" s="213"/>
      <c r="B3438" s="137"/>
      <c r="C3438" s="137"/>
      <c r="D3438" s="159"/>
      <c r="E3438" s="160"/>
      <c r="F3438" s="137" t="s">
        <v>451</v>
      </c>
      <c r="G3438" s="137" t="s">
        <v>454</v>
      </c>
      <c r="H3438" s="138" t="s">
        <v>435</v>
      </c>
      <c r="I3438" s="138"/>
      <c r="J3438" s="138"/>
      <c r="K3438" s="146"/>
      <c r="L3438" s="146"/>
    </row>
    <row r="3439" spans="1:12" s="141" customFormat="1" ht="20.100000000000001" customHeight="1">
      <c r="A3439" s="213"/>
      <c r="B3439" s="137"/>
      <c r="C3439" s="137"/>
      <c r="D3439" s="159"/>
      <c r="E3439" s="160"/>
      <c r="F3439" s="137" t="s">
        <v>454</v>
      </c>
      <c r="G3439" s="137" t="s">
        <v>455</v>
      </c>
      <c r="H3439" s="138" t="s">
        <v>435</v>
      </c>
      <c r="I3439" s="138"/>
      <c r="J3439" s="138"/>
      <c r="K3439" s="146"/>
      <c r="L3439" s="146"/>
    </row>
    <row r="3440" spans="1:12" s="141" customFormat="1" ht="20.100000000000001" customHeight="1">
      <c r="A3440" s="213"/>
      <c r="B3440" s="137"/>
      <c r="C3440" s="137"/>
      <c r="D3440" s="159"/>
      <c r="E3440" s="160"/>
      <c r="F3440" s="137" t="s">
        <v>455</v>
      </c>
      <c r="G3440" s="137" t="s">
        <v>456</v>
      </c>
      <c r="H3440" s="138" t="s">
        <v>435</v>
      </c>
      <c r="I3440" s="138"/>
      <c r="J3440" s="138"/>
      <c r="K3440" s="146"/>
      <c r="L3440" s="146"/>
    </row>
    <row r="3441" spans="1:12" s="141" customFormat="1" ht="20.100000000000001" customHeight="1">
      <c r="A3441" s="213"/>
      <c r="B3441" s="137"/>
      <c r="C3441" s="137"/>
      <c r="D3441" s="159"/>
      <c r="E3441" s="160"/>
      <c r="F3441" s="137" t="s">
        <v>456</v>
      </c>
      <c r="G3441" s="137" t="s">
        <v>457</v>
      </c>
      <c r="H3441" s="138" t="s">
        <v>435</v>
      </c>
      <c r="I3441" s="138"/>
      <c r="J3441" s="138"/>
      <c r="K3441" s="146"/>
      <c r="L3441" s="146"/>
    </row>
    <row r="3442" spans="1:12" s="141" customFormat="1" ht="20.100000000000001" customHeight="1">
      <c r="A3442" s="213"/>
      <c r="B3442" s="137"/>
      <c r="C3442" s="137"/>
      <c r="D3442" s="159"/>
      <c r="E3442" s="160"/>
      <c r="F3442" s="137" t="s">
        <v>457</v>
      </c>
      <c r="G3442" s="137" t="s">
        <v>460</v>
      </c>
      <c r="H3442" s="138" t="s">
        <v>435</v>
      </c>
      <c r="I3442" s="138"/>
      <c r="J3442" s="138"/>
      <c r="K3442" s="146"/>
      <c r="L3442" s="146"/>
    </row>
    <row r="3443" spans="1:12" s="141" customFormat="1" ht="20.100000000000001" customHeight="1">
      <c r="A3443" s="213"/>
      <c r="B3443" s="137"/>
      <c r="C3443" s="137"/>
      <c r="D3443" s="159"/>
      <c r="E3443" s="160"/>
      <c r="F3443" s="137" t="s">
        <v>460</v>
      </c>
      <c r="G3443" s="137" t="s">
        <v>463</v>
      </c>
      <c r="H3443" s="138" t="s">
        <v>435</v>
      </c>
      <c r="I3443" s="138"/>
      <c r="J3443" s="138"/>
      <c r="K3443" s="146"/>
      <c r="L3443" s="146"/>
    </row>
    <row r="3444" spans="1:12" s="141" customFormat="1" ht="20.100000000000001" customHeight="1">
      <c r="A3444" s="213"/>
      <c r="B3444" s="137"/>
      <c r="C3444" s="137"/>
      <c r="D3444" s="159"/>
      <c r="E3444" s="160"/>
      <c r="F3444" s="137" t="s">
        <v>463</v>
      </c>
      <c r="G3444" s="137" t="s">
        <v>464</v>
      </c>
      <c r="H3444" s="138" t="s">
        <v>435</v>
      </c>
      <c r="I3444" s="138"/>
      <c r="J3444" s="138"/>
      <c r="K3444" s="146"/>
      <c r="L3444" s="146"/>
    </row>
    <row r="3445" spans="1:12" s="141" customFormat="1" ht="20.100000000000001" customHeight="1">
      <c r="A3445" s="213"/>
      <c r="B3445" s="137"/>
      <c r="C3445" s="137"/>
      <c r="D3445" s="159"/>
      <c r="E3445" s="160"/>
      <c r="F3445" s="137" t="s">
        <v>464</v>
      </c>
      <c r="G3445" s="137" t="s">
        <v>465</v>
      </c>
      <c r="H3445" s="138" t="s">
        <v>435</v>
      </c>
      <c r="I3445" s="138"/>
      <c r="J3445" s="138"/>
      <c r="K3445" s="146"/>
      <c r="L3445" s="146"/>
    </row>
    <row r="3446" spans="1:12" s="141" customFormat="1" ht="20.100000000000001" customHeight="1">
      <c r="A3446" s="213"/>
      <c r="B3446" s="137"/>
      <c r="C3446" s="137"/>
      <c r="D3446" s="159"/>
      <c r="E3446" s="160"/>
      <c r="F3446" s="137" t="s">
        <v>465</v>
      </c>
      <c r="G3446" s="137" t="s">
        <v>466</v>
      </c>
      <c r="H3446" s="138" t="s">
        <v>435</v>
      </c>
      <c r="I3446" s="138"/>
      <c r="J3446" s="138"/>
      <c r="K3446" s="146"/>
      <c r="L3446" s="146"/>
    </row>
    <row r="3447" spans="1:12" s="141" customFormat="1" ht="20.100000000000001" customHeight="1">
      <c r="A3447" s="213"/>
      <c r="B3447" s="137"/>
      <c r="C3447" s="137"/>
      <c r="D3447" s="159"/>
      <c r="E3447" s="160"/>
      <c r="F3447" s="137" t="s">
        <v>466</v>
      </c>
      <c r="G3447" s="137" t="s">
        <v>467</v>
      </c>
      <c r="H3447" s="138" t="s">
        <v>435</v>
      </c>
      <c r="I3447" s="138"/>
      <c r="J3447" s="138"/>
      <c r="K3447" s="146"/>
      <c r="L3447" s="146"/>
    </row>
    <row r="3448" spans="1:12" s="141" customFormat="1" ht="20.100000000000001" customHeight="1">
      <c r="A3448" s="213"/>
      <c r="B3448" s="137"/>
      <c r="C3448" s="137"/>
      <c r="D3448" s="159"/>
      <c r="E3448" s="160"/>
      <c r="F3448" s="137" t="s">
        <v>467</v>
      </c>
      <c r="G3448" s="137" t="s">
        <v>959</v>
      </c>
      <c r="H3448" s="138" t="s">
        <v>435</v>
      </c>
      <c r="I3448" s="138"/>
      <c r="J3448" s="138"/>
      <c r="K3448" s="146"/>
      <c r="L3448" s="146"/>
    </row>
    <row r="3449" spans="1:12" s="141" customFormat="1" ht="20.100000000000001" customHeight="1">
      <c r="A3449" s="213"/>
      <c r="B3449" s="137"/>
      <c r="C3449" s="137"/>
      <c r="D3449" s="159"/>
      <c r="E3449" s="160"/>
      <c r="F3449" s="137"/>
      <c r="G3449" s="137"/>
      <c r="H3449" s="138"/>
      <c r="I3449" s="138"/>
      <c r="J3449" s="138"/>
      <c r="K3449" s="146"/>
      <c r="L3449" s="146"/>
    </row>
    <row r="3450" spans="1:12" s="141" customFormat="1" ht="20.100000000000001" customHeight="1">
      <c r="A3450" s="213"/>
      <c r="B3450" s="137">
        <v>314</v>
      </c>
      <c r="C3450" s="137"/>
      <c r="D3450" s="159" t="s">
        <v>328</v>
      </c>
      <c r="E3450" s="160">
        <v>2</v>
      </c>
      <c r="F3450" s="137" t="s">
        <v>433</v>
      </c>
      <c r="G3450" s="137" t="s">
        <v>447</v>
      </c>
      <c r="H3450" s="138" t="s">
        <v>40</v>
      </c>
      <c r="I3450" s="138"/>
      <c r="J3450" s="138"/>
      <c r="K3450" s="146"/>
      <c r="L3450" s="146"/>
    </row>
    <row r="3451" spans="1:12" s="141" customFormat="1" ht="20.100000000000001" customHeight="1">
      <c r="A3451" s="213"/>
      <c r="B3451" s="137"/>
      <c r="C3451" s="137"/>
      <c r="D3451" s="159"/>
      <c r="E3451" s="160"/>
      <c r="F3451" s="137" t="s">
        <v>447</v>
      </c>
      <c r="G3451" s="137" t="s">
        <v>451</v>
      </c>
      <c r="H3451" s="138" t="s">
        <v>40</v>
      </c>
      <c r="I3451" s="138"/>
      <c r="J3451" s="138"/>
      <c r="K3451" s="146"/>
      <c r="L3451" s="146"/>
    </row>
    <row r="3452" spans="1:12" s="141" customFormat="1" ht="20.100000000000001" customHeight="1">
      <c r="A3452" s="213"/>
      <c r="B3452" s="137"/>
      <c r="C3452" s="137"/>
      <c r="D3452" s="159"/>
      <c r="E3452" s="160"/>
      <c r="F3452" s="137" t="s">
        <v>451</v>
      </c>
      <c r="G3452" s="137" t="s">
        <v>454</v>
      </c>
      <c r="H3452" s="138" t="s">
        <v>435</v>
      </c>
      <c r="I3452" s="138"/>
      <c r="J3452" s="138"/>
      <c r="K3452" s="146"/>
      <c r="L3452" s="146"/>
    </row>
    <row r="3453" spans="1:12" s="141" customFormat="1" ht="20.100000000000001" customHeight="1">
      <c r="A3453" s="213"/>
      <c r="B3453" s="137"/>
      <c r="C3453" s="137"/>
      <c r="D3453" s="159"/>
      <c r="E3453" s="160"/>
      <c r="F3453" s="137" t="s">
        <v>454</v>
      </c>
      <c r="G3453" s="137" t="s">
        <v>455</v>
      </c>
      <c r="H3453" s="138" t="s">
        <v>40</v>
      </c>
      <c r="I3453" s="138"/>
      <c r="J3453" s="138"/>
      <c r="K3453" s="146"/>
      <c r="L3453" s="146"/>
    </row>
    <row r="3454" spans="1:12" s="141" customFormat="1" ht="20.100000000000001" customHeight="1">
      <c r="A3454" s="213"/>
      <c r="B3454" s="137"/>
      <c r="C3454" s="137"/>
      <c r="D3454" s="159"/>
      <c r="E3454" s="160"/>
      <c r="F3454" s="137" t="s">
        <v>455</v>
      </c>
      <c r="G3454" s="137" t="s">
        <v>456</v>
      </c>
      <c r="H3454" s="138" t="s">
        <v>40</v>
      </c>
      <c r="I3454" s="138"/>
      <c r="J3454" s="138"/>
      <c r="K3454" s="146"/>
      <c r="L3454" s="146"/>
    </row>
    <row r="3455" spans="1:12" s="141" customFormat="1" ht="20.100000000000001" customHeight="1">
      <c r="A3455" s="213"/>
      <c r="B3455" s="137"/>
      <c r="C3455" s="137"/>
      <c r="D3455" s="159"/>
      <c r="E3455" s="160"/>
      <c r="F3455" s="137" t="s">
        <v>456</v>
      </c>
      <c r="G3455" s="137" t="s">
        <v>457</v>
      </c>
      <c r="H3455" s="138" t="s">
        <v>435</v>
      </c>
      <c r="I3455" s="138"/>
      <c r="J3455" s="138"/>
      <c r="K3455" s="146"/>
      <c r="L3455" s="146"/>
    </row>
    <row r="3456" spans="1:12" s="141" customFormat="1" ht="20.100000000000001" customHeight="1">
      <c r="A3456" s="213"/>
      <c r="B3456" s="137"/>
      <c r="C3456" s="137"/>
      <c r="D3456" s="159"/>
      <c r="E3456" s="160"/>
      <c r="F3456" s="137" t="s">
        <v>457</v>
      </c>
      <c r="G3456" s="137" t="s">
        <v>460</v>
      </c>
      <c r="H3456" s="138" t="s">
        <v>435</v>
      </c>
      <c r="I3456" s="138"/>
      <c r="J3456" s="138"/>
      <c r="K3456" s="146"/>
      <c r="L3456" s="146"/>
    </row>
    <row r="3457" spans="1:12" s="141" customFormat="1" ht="20.100000000000001" customHeight="1">
      <c r="A3457" s="213"/>
      <c r="B3457" s="137"/>
      <c r="C3457" s="137"/>
      <c r="D3457" s="159"/>
      <c r="E3457" s="160"/>
      <c r="F3457" s="137" t="s">
        <v>460</v>
      </c>
      <c r="G3457" s="137" t="s">
        <v>463</v>
      </c>
      <c r="H3457" s="138" t="s">
        <v>435</v>
      </c>
      <c r="I3457" s="138"/>
      <c r="J3457" s="138"/>
      <c r="K3457" s="146"/>
      <c r="L3457" s="146"/>
    </row>
    <row r="3458" spans="1:12" s="141" customFormat="1" ht="20.100000000000001" customHeight="1">
      <c r="A3458" s="213"/>
      <c r="B3458" s="137"/>
      <c r="C3458" s="137"/>
      <c r="D3458" s="159"/>
      <c r="E3458" s="160"/>
      <c r="F3458" s="137" t="s">
        <v>463</v>
      </c>
      <c r="G3458" s="137" t="s">
        <v>464</v>
      </c>
      <c r="H3458" s="138" t="s">
        <v>435</v>
      </c>
      <c r="I3458" s="138"/>
      <c r="J3458" s="138"/>
      <c r="K3458" s="146"/>
      <c r="L3458" s="146"/>
    </row>
    <row r="3459" spans="1:12" s="141" customFormat="1" ht="20.100000000000001" customHeight="1">
      <c r="A3459" s="213"/>
      <c r="B3459" s="137"/>
      <c r="C3459" s="137"/>
      <c r="D3459" s="159"/>
      <c r="E3459" s="160"/>
      <c r="F3459" s="137" t="s">
        <v>464</v>
      </c>
      <c r="G3459" s="137" t="s">
        <v>465</v>
      </c>
      <c r="H3459" s="138" t="s">
        <v>435</v>
      </c>
      <c r="I3459" s="138"/>
      <c r="J3459" s="138"/>
      <c r="K3459" s="146"/>
      <c r="L3459" s="146"/>
    </row>
    <row r="3460" spans="1:12" s="141" customFormat="1" ht="20.100000000000001" customHeight="1">
      <c r="A3460" s="213"/>
      <c r="B3460" s="137"/>
      <c r="C3460" s="137"/>
      <c r="D3460" s="159"/>
      <c r="E3460" s="160"/>
      <c r="F3460" s="137"/>
      <c r="G3460" s="137"/>
      <c r="H3460" s="138"/>
      <c r="I3460" s="138"/>
      <c r="J3460" s="138"/>
      <c r="K3460" s="146"/>
      <c r="L3460" s="146"/>
    </row>
    <row r="3461" spans="1:12" s="141" customFormat="1" ht="20.100000000000001" customHeight="1">
      <c r="A3461" s="213"/>
      <c r="B3461" s="137">
        <v>315</v>
      </c>
      <c r="C3461" s="137"/>
      <c r="D3461" s="159" t="s">
        <v>329</v>
      </c>
      <c r="E3461" s="160">
        <v>7.9000000000000001E-2</v>
      </c>
      <c r="F3461" s="137" t="s">
        <v>433</v>
      </c>
      <c r="G3461" s="137" t="s">
        <v>603</v>
      </c>
      <c r="H3461" s="138" t="s">
        <v>40</v>
      </c>
      <c r="I3461" s="138"/>
      <c r="J3461" s="138"/>
      <c r="K3461" s="146"/>
      <c r="L3461" s="146"/>
    </row>
    <row r="3462" spans="1:12" s="141" customFormat="1" ht="20.100000000000001" customHeight="1">
      <c r="A3462" s="213"/>
      <c r="B3462" s="137"/>
      <c r="C3462" s="137"/>
      <c r="D3462" s="159"/>
      <c r="E3462" s="160"/>
      <c r="F3462" s="137"/>
      <c r="G3462" s="137"/>
      <c r="H3462" s="138"/>
      <c r="I3462" s="138"/>
      <c r="J3462" s="138"/>
      <c r="K3462" s="146"/>
      <c r="L3462" s="146"/>
    </row>
    <row r="3463" spans="1:12" s="141" customFormat="1" ht="20.100000000000001" customHeight="1">
      <c r="A3463" s="213"/>
      <c r="B3463" s="137">
        <v>316</v>
      </c>
      <c r="C3463" s="137"/>
      <c r="D3463" s="159" t="s">
        <v>725</v>
      </c>
      <c r="E3463" s="160">
        <v>1.3</v>
      </c>
      <c r="F3463" s="137" t="s">
        <v>433</v>
      </c>
      <c r="G3463" s="137" t="s">
        <v>447</v>
      </c>
      <c r="H3463" s="138" t="s">
        <v>40</v>
      </c>
      <c r="I3463" s="138"/>
      <c r="J3463" s="138"/>
      <c r="K3463" s="146"/>
      <c r="L3463" s="146"/>
    </row>
    <row r="3464" spans="1:12" s="141" customFormat="1" ht="20.100000000000001" customHeight="1">
      <c r="A3464" s="213"/>
      <c r="B3464" s="137"/>
      <c r="C3464" s="137"/>
      <c r="D3464" s="159"/>
      <c r="E3464" s="160"/>
      <c r="F3464" s="137" t="s">
        <v>447</v>
      </c>
      <c r="G3464" s="137" t="s">
        <v>451</v>
      </c>
      <c r="H3464" s="138" t="s">
        <v>40</v>
      </c>
      <c r="I3464" s="138"/>
      <c r="J3464" s="138"/>
      <c r="K3464" s="146"/>
      <c r="L3464" s="146"/>
    </row>
    <row r="3465" spans="1:12" s="141" customFormat="1" ht="20.100000000000001" customHeight="1">
      <c r="A3465" s="213"/>
      <c r="B3465" s="137"/>
      <c r="C3465" s="137"/>
      <c r="D3465" s="159"/>
      <c r="E3465" s="160"/>
      <c r="F3465" s="137" t="s">
        <v>451</v>
      </c>
      <c r="G3465" s="137" t="s">
        <v>454</v>
      </c>
      <c r="H3465" s="138" t="s">
        <v>435</v>
      </c>
      <c r="I3465" s="138"/>
      <c r="J3465" s="138"/>
      <c r="K3465" s="146"/>
      <c r="L3465" s="146"/>
    </row>
    <row r="3466" spans="1:12" s="141" customFormat="1" ht="20.100000000000001" customHeight="1">
      <c r="A3466" s="213"/>
      <c r="B3466" s="137"/>
      <c r="C3466" s="137"/>
      <c r="D3466" s="159"/>
      <c r="E3466" s="160"/>
      <c r="F3466" s="137" t="s">
        <v>454</v>
      </c>
      <c r="G3466" s="137" t="s">
        <v>455</v>
      </c>
      <c r="H3466" s="138" t="s">
        <v>40</v>
      </c>
      <c r="I3466" s="138"/>
      <c r="J3466" s="138"/>
      <c r="K3466" s="146"/>
      <c r="L3466" s="146"/>
    </row>
    <row r="3467" spans="1:12" s="141" customFormat="1" ht="20.100000000000001" customHeight="1">
      <c r="A3467" s="213"/>
      <c r="B3467" s="137"/>
      <c r="C3467" s="137"/>
      <c r="D3467" s="159"/>
      <c r="E3467" s="160"/>
      <c r="F3467" s="137" t="s">
        <v>455</v>
      </c>
      <c r="G3467" s="137" t="s">
        <v>456</v>
      </c>
      <c r="H3467" s="138" t="s">
        <v>435</v>
      </c>
      <c r="I3467" s="138"/>
      <c r="J3467" s="138"/>
      <c r="K3467" s="146"/>
      <c r="L3467" s="146"/>
    </row>
    <row r="3468" spans="1:12" s="141" customFormat="1" ht="20.100000000000001" customHeight="1">
      <c r="A3468" s="213"/>
      <c r="B3468" s="137"/>
      <c r="C3468" s="137"/>
      <c r="D3468" s="159"/>
      <c r="E3468" s="160"/>
      <c r="F3468" s="137" t="s">
        <v>456</v>
      </c>
      <c r="G3468" s="137" t="s">
        <v>457</v>
      </c>
      <c r="H3468" s="138" t="s">
        <v>435</v>
      </c>
      <c r="I3468" s="138"/>
      <c r="J3468" s="138"/>
      <c r="K3468" s="146"/>
      <c r="L3468" s="146"/>
    </row>
    <row r="3469" spans="1:12" s="141" customFormat="1" ht="20.100000000000001" customHeight="1">
      <c r="A3469" s="213"/>
      <c r="B3469" s="137"/>
      <c r="C3469" s="137"/>
      <c r="D3469" s="159"/>
      <c r="E3469" s="160"/>
      <c r="F3469" s="137" t="s">
        <v>457</v>
      </c>
      <c r="G3469" s="137" t="s">
        <v>569</v>
      </c>
      <c r="H3469" s="138" t="s">
        <v>435</v>
      </c>
      <c r="I3469" s="138"/>
      <c r="J3469" s="138"/>
      <c r="K3469" s="146"/>
      <c r="L3469" s="146"/>
    </row>
    <row r="3470" spans="1:12" s="141" customFormat="1" ht="20.100000000000001" customHeight="1">
      <c r="A3470" s="213"/>
      <c r="B3470" s="137"/>
      <c r="C3470" s="137"/>
      <c r="D3470" s="159"/>
      <c r="E3470" s="160"/>
      <c r="F3470" s="137"/>
      <c r="G3470" s="137"/>
      <c r="H3470" s="138"/>
      <c r="I3470" s="138"/>
      <c r="J3470" s="138"/>
      <c r="K3470" s="146"/>
      <c r="L3470" s="146"/>
    </row>
    <row r="3471" spans="1:12" s="141" customFormat="1" ht="20.100000000000001" customHeight="1">
      <c r="A3471" s="213"/>
      <c r="B3471" s="137">
        <v>317</v>
      </c>
      <c r="C3471" s="137"/>
      <c r="D3471" s="159" t="s">
        <v>330</v>
      </c>
      <c r="E3471" s="160">
        <v>2.52</v>
      </c>
      <c r="F3471" s="137" t="s">
        <v>433</v>
      </c>
      <c r="G3471" s="137" t="s">
        <v>447</v>
      </c>
      <c r="H3471" s="138" t="s">
        <v>435</v>
      </c>
      <c r="I3471" s="138"/>
      <c r="J3471" s="138"/>
      <c r="K3471" s="146"/>
      <c r="L3471" s="146"/>
    </row>
    <row r="3472" spans="1:12" s="141" customFormat="1" ht="20.100000000000001" customHeight="1">
      <c r="A3472" s="213"/>
      <c r="B3472" s="137"/>
      <c r="C3472" s="137"/>
      <c r="D3472" s="159"/>
      <c r="E3472" s="160"/>
      <c r="F3472" s="137" t="s">
        <v>447</v>
      </c>
      <c r="G3472" s="137" t="s">
        <v>451</v>
      </c>
      <c r="H3472" s="138" t="s">
        <v>435</v>
      </c>
      <c r="I3472" s="138"/>
      <c r="J3472" s="138"/>
      <c r="K3472" s="146"/>
      <c r="L3472" s="146"/>
    </row>
    <row r="3473" spans="1:12" s="141" customFormat="1" ht="20.100000000000001" customHeight="1">
      <c r="A3473" s="213"/>
      <c r="B3473" s="137"/>
      <c r="C3473" s="137"/>
      <c r="D3473" s="159"/>
      <c r="E3473" s="160"/>
      <c r="F3473" s="137" t="s">
        <v>451</v>
      </c>
      <c r="G3473" s="137" t="s">
        <v>454</v>
      </c>
      <c r="H3473" s="138" t="s">
        <v>435</v>
      </c>
      <c r="I3473" s="138"/>
      <c r="J3473" s="138"/>
      <c r="K3473" s="146"/>
      <c r="L3473" s="146"/>
    </row>
    <row r="3474" spans="1:12" s="141" customFormat="1" ht="20.100000000000001" customHeight="1">
      <c r="A3474" s="213"/>
      <c r="B3474" s="137"/>
      <c r="C3474" s="137"/>
      <c r="D3474" s="159"/>
      <c r="E3474" s="160"/>
      <c r="F3474" s="137" t="s">
        <v>454</v>
      </c>
      <c r="G3474" s="137" t="s">
        <v>455</v>
      </c>
      <c r="H3474" s="138" t="s">
        <v>435</v>
      </c>
      <c r="I3474" s="138"/>
      <c r="J3474" s="138"/>
      <c r="K3474" s="146"/>
      <c r="L3474" s="146"/>
    </row>
    <row r="3475" spans="1:12" s="141" customFormat="1" ht="20.100000000000001" customHeight="1">
      <c r="A3475" s="213"/>
      <c r="B3475" s="137"/>
      <c r="C3475" s="137"/>
      <c r="D3475" s="159"/>
      <c r="E3475" s="160"/>
      <c r="F3475" s="137" t="s">
        <v>455</v>
      </c>
      <c r="G3475" s="137" t="s">
        <v>456</v>
      </c>
      <c r="H3475" s="138" t="s">
        <v>435</v>
      </c>
      <c r="I3475" s="138"/>
      <c r="J3475" s="138"/>
      <c r="K3475" s="146"/>
      <c r="L3475" s="146"/>
    </row>
    <row r="3476" spans="1:12" s="141" customFormat="1" ht="20.100000000000001" customHeight="1">
      <c r="A3476" s="213"/>
      <c r="B3476" s="137"/>
      <c r="C3476" s="137"/>
      <c r="D3476" s="159"/>
      <c r="E3476" s="160"/>
      <c r="F3476" s="137" t="s">
        <v>456</v>
      </c>
      <c r="G3476" s="137" t="s">
        <v>457</v>
      </c>
      <c r="H3476" s="138" t="s">
        <v>435</v>
      </c>
      <c r="I3476" s="138"/>
      <c r="J3476" s="138"/>
      <c r="K3476" s="146"/>
      <c r="L3476" s="146"/>
    </row>
    <row r="3477" spans="1:12" s="141" customFormat="1" ht="20.100000000000001" customHeight="1">
      <c r="A3477" s="213"/>
      <c r="B3477" s="137"/>
      <c r="C3477" s="137"/>
      <c r="D3477" s="159"/>
      <c r="E3477" s="160"/>
      <c r="F3477" s="137" t="s">
        <v>457</v>
      </c>
      <c r="G3477" s="137" t="s">
        <v>460</v>
      </c>
      <c r="H3477" s="138" t="s">
        <v>435</v>
      </c>
      <c r="I3477" s="138"/>
      <c r="J3477" s="138"/>
      <c r="K3477" s="146"/>
      <c r="L3477" s="146"/>
    </row>
    <row r="3478" spans="1:12" s="141" customFormat="1" ht="20.100000000000001" customHeight="1">
      <c r="A3478" s="213"/>
      <c r="B3478" s="137"/>
      <c r="C3478" s="137"/>
      <c r="D3478" s="159"/>
      <c r="E3478" s="160"/>
      <c r="F3478" s="137" t="s">
        <v>460</v>
      </c>
      <c r="G3478" s="137" t="s">
        <v>463</v>
      </c>
      <c r="H3478" s="138" t="s">
        <v>435</v>
      </c>
      <c r="I3478" s="138"/>
      <c r="J3478" s="138"/>
      <c r="K3478" s="146"/>
      <c r="L3478" s="146"/>
    </row>
    <row r="3479" spans="1:12" s="141" customFormat="1" ht="20.100000000000001" customHeight="1">
      <c r="A3479" s="213"/>
      <c r="B3479" s="137"/>
      <c r="C3479" s="137"/>
      <c r="D3479" s="159"/>
      <c r="E3479" s="160"/>
      <c r="F3479" s="137" t="s">
        <v>463</v>
      </c>
      <c r="G3479" s="137" t="s">
        <v>464</v>
      </c>
      <c r="H3479" s="138" t="s">
        <v>435</v>
      </c>
      <c r="I3479" s="138"/>
      <c r="J3479" s="138"/>
      <c r="K3479" s="146"/>
      <c r="L3479" s="146"/>
    </row>
    <row r="3480" spans="1:12" s="141" customFormat="1" ht="20.100000000000001" customHeight="1">
      <c r="A3480" s="213"/>
      <c r="B3480" s="137"/>
      <c r="C3480" s="137"/>
      <c r="D3480" s="159"/>
      <c r="E3480" s="160"/>
      <c r="F3480" s="137" t="s">
        <v>464</v>
      </c>
      <c r="G3480" s="137" t="s">
        <v>465</v>
      </c>
      <c r="H3480" s="138" t="s">
        <v>435</v>
      </c>
      <c r="I3480" s="138"/>
      <c r="J3480" s="138"/>
      <c r="K3480" s="146"/>
      <c r="L3480" s="146"/>
    </row>
    <row r="3481" spans="1:12" s="141" customFormat="1" ht="20.100000000000001" customHeight="1">
      <c r="A3481" s="213"/>
      <c r="B3481" s="137"/>
      <c r="C3481" s="137"/>
      <c r="D3481" s="159"/>
      <c r="E3481" s="160"/>
      <c r="F3481" s="137" t="s">
        <v>465</v>
      </c>
      <c r="G3481" s="137" t="s">
        <v>465</v>
      </c>
      <c r="H3481" s="138" t="s">
        <v>435</v>
      </c>
      <c r="I3481" s="138"/>
      <c r="J3481" s="138"/>
      <c r="K3481" s="146"/>
      <c r="L3481" s="146"/>
    </row>
    <row r="3482" spans="1:12" s="141" customFormat="1" ht="20.100000000000001" customHeight="1">
      <c r="A3482" s="213"/>
      <c r="B3482" s="137"/>
      <c r="C3482" s="137"/>
      <c r="D3482" s="159"/>
      <c r="E3482" s="160"/>
      <c r="F3482" s="137" t="s">
        <v>465</v>
      </c>
      <c r="G3482" s="137" t="s">
        <v>467</v>
      </c>
      <c r="H3482" s="138" t="s">
        <v>435</v>
      </c>
      <c r="I3482" s="138"/>
      <c r="J3482" s="138"/>
      <c r="K3482" s="146"/>
      <c r="L3482" s="146"/>
    </row>
    <row r="3483" spans="1:12" s="141" customFormat="1" ht="20.100000000000001" customHeight="1">
      <c r="A3483" s="213"/>
      <c r="B3483" s="137"/>
      <c r="C3483" s="137"/>
      <c r="D3483" s="159"/>
      <c r="E3483" s="160"/>
      <c r="F3483" s="137" t="s">
        <v>467</v>
      </c>
      <c r="G3483" s="137" t="s">
        <v>960</v>
      </c>
      <c r="H3483" s="138" t="s">
        <v>435</v>
      </c>
      <c r="I3483" s="138"/>
      <c r="J3483" s="138"/>
      <c r="K3483" s="146"/>
      <c r="L3483" s="146"/>
    </row>
    <row r="3484" spans="1:12" s="141" customFormat="1" ht="20.100000000000001" customHeight="1">
      <c r="A3484" s="213"/>
      <c r="B3484" s="137"/>
      <c r="C3484" s="137"/>
      <c r="D3484" s="159"/>
      <c r="E3484" s="160"/>
      <c r="F3484" s="137"/>
      <c r="G3484" s="137"/>
      <c r="H3484" s="138"/>
      <c r="I3484" s="138"/>
      <c r="J3484" s="138"/>
      <c r="K3484" s="146"/>
      <c r="L3484" s="146"/>
    </row>
    <row r="3485" spans="1:12" s="141" customFormat="1" ht="20.100000000000001" customHeight="1">
      <c r="A3485" s="213"/>
      <c r="B3485" s="137">
        <v>318</v>
      </c>
      <c r="C3485" s="137"/>
      <c r="D3485" s="159" t="s">
        <v>331</v>
      </c>
      <c r="E3485" s="160">
        <v>1.57</v>
      </c>
      <c r="F3485" s="137" t="s">
        <v>433</v>
      </c>
      <c r="G3485" s="137" t="s">
        <v>447</v>
      </c>
      <c r="H3485" s="138" t="s">
        <v>435</v>
      </c>
      <c r="I3485" s="138"/>
      <c r="J3485" s="138"/>
      <c r="K3485" s="146"/>
      <c r="L3485" s="146"/>
    </row>
    <row r="3486" spans="1:12" s="141" customFormat="1" ht="20.100000000000001" customHeight="1">
      <c r="A3486" s="213"/>
      <c r="B3486" s="137"/>
      <c r="C3486" s="137"/>
      <c r="D3486" s="159"/>
      <c r="E3486" s="160"/>
      <c r="F3486" s="137" t="s">
        <v>447</v>
      </c>
      <c r="G3486" s="137" t="s">
        <v>451</v>
      </c>
      <c r="H3486" s="138" t="s">
        <v>435</v>
      </c>
      <c r="I3486" s="138"/>
      <c r="J3486" s="138"/>
      <c r="K3486" s="146"/>
      <c r="L3486" s="146"/>
    </row>
    <row r="3487" spans="1:12" s="141" customFormat="1" ht="20.100000000000001" customHeight="1">
      <c r="A3487" s="213"/>
      <c r="B3487" s="137"/>
      <c r="C3487" s="137"/>
      <c r="D3487" s="159"/>
      <c r="E3487" s="160"/>
      <c r="F3487" s="137" t="s">
        <v>451</v>
      </c>
      <c r="G3487" s="137" t="s">
        <v>454</v>
      </c>
      <c r="H3487" s="138" t="s">
        <v>435</v>
      </c>
      <c r="I3487" s="138"/>
      <c r="J3487" s="138"/>
      <c r="K3487" s="146"/>
      <c r="L3487" s="146"/>
    </row>
    <row r="3488" spans="1:12" s="141" customFormat="1" ht="20.100000000000001" customHeight="1">
      <c r="A3488" s="213"/>
      <c r="B3488" s="137"/>
      <c r="C3488" s="137"/>
      <c r="D3488" s="159"/>
      <c r="E3488" s="160"/>
      <c r="F3488" s="137" t="s">
        <v>454</v>
      </c>
      <c r="G3488" s="137" t="s">
        <v>455</v>
      </c>
      <c r="H3488" s="138" t="s">
        <v>435</v>
      </c>
      <c r="I3488" s="138"/>
      <c r="J3488" s="138"/>
      <c r="K3488" s="146"/>
      <c r="L3488" s="146"/>
    </row>
    <row r="3489" spans="1:12" s="141" customFormat="1" ht="20.100000000000001" customHeight="1">
      <c r="A3489" s="213"/>
      <c r="B3489" s="137"/>
      <c r="C3489" s="137"/>
      <c r="D3489" s="159"/>
      <c r="E3489" s="160"/>
      <c r="F3489" s="137" t="s">
        <v>455</v>
      </c>
      <c r="G3489" s="137" t="s">
        <v>456</v>
      </c>
      <c r="H3489" s="138" t="s">
        <v>435</v>
      </c>
      <c r="I3489" s="138"/>
      <c r="J3489" s="138"/>
      <c r="K3489" s="146"/>
      <c r="L3489" s="146"/>
    </row>
    <row r="3490" spans="1:12" s="141" customFormat="1" ht="20.100000000000001" customHeight="1">
      <c r="A3490" s="213"/>
      <c r="B3490" s="137"/>
      <c r="C3490" s="137"/>
      <c r="D3490" s="159"/>
      <c r="E3490" s="160"/>
      <c r="F3490" s="137" t="s">
        <v>456</v>
      </c>
      <c r="G3490" s="137" t="s">
        <v>457</v>
      </c>
      <c r="H3490" s="138" t="s">
        <v>40</v>
      </c>
      <c r="I3490" s="138"/>
      <c r="J3490" s="138"/>
      <c r="K3490" s="146"/>
      <c r="L3490" s="146"/>
    </row>
    <row r="3491" spans="1:12" s="141" customFormat="1" ht="20.100000000000001" customHeight="1">
      <c r="A3491" s="213"/>
      <c r="B3491" s="137"/>
      <c r="C3491" s="137"/>
      <c r="D3491" s="159"/>
      <c r="E3491" s="160"/>
      <c r="F3491" s="137" t="s">
        <v>457</v>
      </c>
      <c r="G3491" s="137" t="s">
        <v>460</v>
      </c>
      <c r="H3491" s="138" t="s">
        <v>40</v>
      </c>
      <c r="I3491" s="138"/>
      <c r="J3491" s="138"/>
      <c r="K3491" s="146"/>
      <c r="L3491" s="146"/>
    </row>
    <row r="3492" spans="1:12" s="141" customFormat="1" ht="20.100000000000001" customHeight="1">
      <c r="A3492" s="213"/>
      <c r="B3492" s="137"/>
      <c r="C3492" s="137"/>
      <c r="D3492" s="159"/>
      <c r="E3492" s="160"/>
      <c r="F3492" s="137" t="s">
        <v>460</v>
      </c>
      <c r="G3492" s="137" t="s">
        <v>961</v>
      </c>
      <c r="H3492" s="138" t="s">
        <v>435</v>
      </c>
      <c r="I3492" s="138"/>
      <c r="J3492" s="138"/>
      <c r="K3492" s="146"/>
      <c r="L3492" s="146"/>
    </row>
    <row r="3493" spans="1:12" s="141" customFormat="1" ht="20.100000000000001" customHeight="1">
      <c r="A3493" s="213"/>
      <c r="B3493" s="137"/>
      <c r="C3493" s="137"/>
      <c r="D3493" s="159"/>
      <c r="E3493" s="160"/>
      <c r="F3493" s="137"/>
      <c r="G3493" s="137"/>
      <c r="H3493" s="138"/>
      <c r="I3493" s="138"/>
      <c r="J3493" s="138"/>
      <c r="K3493" s="146"/>
      <c r="L3493" s="146"/>
    </row>
    <row r="3494" spans="1:12" s="141" customFormat="1" ht="20.100000000000001" customHeight="1">
      <c r="A3494" s="213"/>
      <c r="B3494" s="137">
        <v>319</v>
      </c>
      <c r="C3494" s="137"/>
      <c r="D3494" s="159" t="s">
        <v>332</v>
      </c>
      <c r="E3494" s="160">
        <v>0.42599999999999999</v>
      </c>
      <c r="F3494" s="137" t="s">
        <v>433</v>
      </c>
      <c r="G3494" s="137" t="s">
        <v>447</v>
      </c>
      <c r="H3494" s="138" t="s">
        <v>435</v>
      </c>
      <c r="I3494" s="138"/>
      <c r="J3494" s="138"/>
      <c r="K3494" s="146"/>
      <c r="L3494" s="146"/>
    </row>
    <row r="3495" spans="1:12" s="141" customFormat="1" ht="20.100000000000001" customHeight="1">
      <c r="A3495" s="213"/>
      <c r="B3495" s="137"/>
      <c r="C3495" s="137"/>
      <c r="D3495" s="159"/>
      <c r="E3495" s="160"/>
      <c r="F3495" s="137" t="s">
        <v>447</v>
      </c>
      <c r="G3495" s="137" t="s">
        <v>451</v>
      </c>
      <c r="H3495" s="138" t="s">
        <v>435</v>
      </c>
      <c r="I3495" s="138"/>
      <c r="J3495" s="138"/>
      <c r="K3495" s="146"/>
      <c r="L3495" s="146"/>
    </row>
    <row r="3496" spans="1:12" s="141" customFormat="1" ht="20.100000000000001" customHeight="1">
      <c r="A3496" s="213"/>
      <c r="B3496" s="137"/>
      <c r="C3496" s="137"/>
      <c r="D3496" s="159"/>
      <c r="E3496" s="160"/>
      <c r="F3496" s="137" t="s">
        <v>451</v>
      </c>
      <c r="G3496" s="137" t="s">
        <v>962</v>
      </c>
      <c r="H3496" s="138" t="s">
        <v>435</v>
      </c>
      <c r="I3496" s="138"/>
      <c r="J3496" s="138"/>
      <c r="K3496" s="146"/>
      <c r="L3496" s="146"/>
    </row>
    <row r="3497" spans="1:12" s="141" customFormat="1" ht="20.100000000000001" customHeight="1">
      <c r="A3497" s="213"/>
      <c r="B3497" s="137"/>
      <c r="C3497" s="137"/>
      <c r="D3497" s="159"/>
      <c r="E3497" s="160"/>
      <c r="F3497" s="137"/>
      <c r="G3497" s="137"/>
      <c r="H3497" s="138"/>
      <c r="I3497" s="138"/>
      <c r="J3497" s="138"/>
      <c r="K3497" s="146"/>
      <c r="L3497" s="146"/>
    </row>
    <row r="3498" spans="1:12" s="141" customFormat="1" ht="20.100000000000001" customHeight="1">
      <c r="A3498" s="213"/>
      <c r="B3498" s="137">
        <v>320</v>
      </c>
      <c r="C3498" s="137"/>
      <c r="D3498" s="159" t="s">
        <v>333</v>
      </c>
      <c r="E3498" s="160">
        <v>4.6719999999999997</v>
      </c>
      <c r="F3498" s="137" t="s">
        <v>433</v>
      </c>
      <c r="G3498" s="137" t="s">
        <v>447</v>
      </c>
      <c r="H3498" s="138" t="s">
        <v>40</v>
      </c>
      <c r="I3498" s="138"/>
      <c r="J3498" s="138"/>
      <c r="K3498" s="146"/>
      <c r="L3498" s="146"/>
    </row>
    <row r="3499" spans="1:12" s="141" customFormat="1" ht="20.100000000000001" customHeight="1">
      <c r="A3499" s="213"/>
      <c r="B3499" s="137"/>
      <c r="C3499" s="137"/>
      <c r="D3499" s="159"/>
      <c r="E3499" s="160"/>
      <c r="F3499" s="137" t="s">
        <v>447</v>
      </c>
      <c r="G3499" s="137" t="s">
        <v>451</v>
      </c>
      <c r="H3499" s="138" t="s">
        <v>435</v>
      </c>
      <c r="I3499" s="138"/>
      <c r="J3499" s="138"/>
      <c r="K3499" s="146"/>
      <c r="L3499" s="146"/>
    </row>
    <row r="3500" spans="1:12" s="141" customFormat="1" ht="20.100000000000001" customHeight="1">
      <c r="A3500" s="213"/>
      <c r="B3500" s="137"/>
      <c r="C3500" s="137"/>
      <c r="D3500" s="159"/>
      <c r="E3500" s="160"/>
      <c r="F3500" s="137" t="s">
        <v>451</v>
      </c>
      <c r="G3500" s="137" t="s">
        <v>454</v>
      </c>
      <c r="H3500" s="138" t="s">
        <v>40</v>
      </c>
      <c r="I3500" s="138"/>
      <c r="J3500" s="138"/>
      <c r="K3500" s="146"/>
      <c r="L3500" s="146"/>
    </row>
    <row r="3501" spans="1:12" s="141" customFormat="1" ht="20.100000000000001" customHeight="1">
      <c r="A3501" s="213"/>
      <c r="B3501" s="137"/>
      <c r="C3501" s="137"/>
      <c r="D3501" s="159"/>
      <c r="E3501" s="160"/>
      <c r="F3501" s="137" t="s">
        <v>454</v>
      </c>
      <c r="G3501" s="137" t="s">
        <v>455</v>
      </c>
      <c r="H3501" s="138" t="s">
        <v>435</v>
      </c>
      <c r="I3501" s="138"/>
      <c r="J3501" s="138"/>
      <c r="K3501" s="146"/>
      <c r="L3501" s="146"/>
    </row>
    <row r="3502" spans="1:12" s="141" customFormat="1" ht="20.100000000000001" customHeight="1">
      <c r="A3502" s="213"/>
      <c r="B3502" s="137"/>
      <c r="C3502" s="137"/>
      <c r="D3502" s="159"/>
      <c r="E3502" s="160"/>
      <c r="F3502" s="137" t="s">
        <v>455</v>
      </c>
      <c r="G3502" s="137" t="s">
        <v>456</v>
      </c>
      <c r="H3502" s="138" t="s">
        <v>435</v>
      </c>
      <c r="I3502" s="138"/>
      <c r="J3502" s="138"/>
      <c r="K3502" s="146"/>
      <c r="L3502" s="146"/>
    </row>
    <row r="3503" spans="1:12" s="141" customFormat="1" ht="20.100000000000001" customHeight="1">
      <c r="A3503" s="213"/>
      <c r="B3503" s="137"/>
      <c r="C3503" s="137"/>
      <c r="D3503" s="159"/>
      <c r="E3503" s="160"/>
      <c r="F3503" s="137" t="s">
        <v>456</v>
      </c>
      <c r="G3503" s="137" t="s">
        <v>457</v>
      </c>
      <c r="H3503" s="138" t="s">
        <v>40</v>
      </c>
      <c r="I3503" s="138"/>
      <c r="J3503" s="138"/>
      <c r="K3503" s="146"/>
      <c r="L3503" s="146"/>
    </row>
    <row r="3504" spans="1:12" s="141" customFormat="1" ht="20.100000000000001" customHeight="1">
      <c r="A3504" s="213"/>
      <c r="B3504" s="137"/>
      <c r="C3504" s="137"/>
      <c r="D3504" s="159"/>
      <c r="E3504" s="160"/>
      <c r="F3504" s="137" t="s">
        <v>457</v>
      </c>
      <c r="G3504" s="137" t="s">
        <v>460</v>
      </c>
      <c r="H3504" s="138" t="s">
        <v>435</v>
      </c>
      <c r="I3504" s="138"/>
      <c r="J3504" s="138"/>
      <c r="K3504" s="146"/>
      <c r="L3504" s="146"/>
    </row>
    <row r="3505" spans="1:12" s="141" customFormat="1" ht="20.100000000000001" customHeight="1">
      <c r="A3505" s="213"/>
      <c r="B3505" s="137"/>
      <c r="C3505" s="137"/>
      <c r="D3505" s="159"/>
      <c r="E3505" s="160"/>
      <c r="F3505" s="137" t="s">
        <v>460</v>
      </c>
      <c r="G3505" s="137" t="s">
        <v>463</v>
      </c>
      <c r="H3505" s="138" t="s">
        <v>435</v>
      </c>
      <c r="I3505" s="138"/>
      <c r="J3505" s="138"/>
      <c r="K3505" s="146"/>
      <c r="L3505" s="146"/>
    </row>
    <row r="3506" spans="1:12" s="141" customFormat="1" ht="20.100000000000001" customHeight="1">
      <c r="A3506" s="213"/>
      <c r="B3506" s="137"/>
      <c r="C3506" s="137"/>
      <c r="D3506" s="159"/>
      <c r="E3506" s="160"/>
      <c r="F3506" s="137" t="s">
        <v>463</v>
      </c>
      <c r="G3506" s="137" t="s">
        <v>464</v>
      </c>
      <c r="H3506" s="138" t="s">
        <v>435</v>
      </c>
      <c r="I3506" s="138"/>
      <c r="J3506" s="138"/>
      <c r="K3506" s="146"/>
      <c r="L3506" s="146"/>
    </row>
    <row r="3507" spans="1:12" s="141" customFormat="1" ht="20.100000000000001" customHeight="1">
      <c r="A3507" s="213"/>
      <c r="B3507" s="137"/>
      <c r="C3507" s="137"/>
      <c r="D3507" s="159"/>
      <c r="E3507" s="160"/>
      <c r="F3507" s="137" t="s">
        <v>464</v>
      </c>
      <c r="G3507" s="137" t="s">
        <v>465</v>
      </c>
      <c r="H3507" s="138" t="s">
        <v>435</v>
      </c>
      <c r="I3507" s="138"/>
      <c r="J3507" s="138"/>
      <c r="K3507" s="146"/>
      <c r="L3507" s="146"/>
    </row>
    <row r="3508" spans="1:12" s="141" customFormat="1" ht="20.100000000000001" customHeight="1">
      <c r="A3508" s="213"/>
      <c r="B3508" s="137"/>
      <c r="C3508" s="137"/>
      <c r="D3508" s="159"/>
      <c r="E3508" s="160"/>
      <c r="F3508" s="137" t="s">
        <v>465</v>
      </c>
      <c r="G3508" s="137" t="s">
        <v>466</v>
      </c>
      <c r="H3508" s="138" t="s">
        <v>435</v>
      </c>
      <c r="I3508" s="138"/>
      <c r="J3508" s="138"/>
      <c r="K3508" s="146"/>
      <c r="L3508" s="146"/>
    </row>
    <row r="3509" spans="1:12" s="141" customFormat="1" ht="20.100000000000001" customHeight="1">
      <c r="A3509" s="213"/>
      <c r="B3509" s="137"/>
      <c r="C3509" s="137"/>
      <c r="D3509" s="159"/>
      <c r="E3509" s="160"/>
      <c r="F3509" s="137" t="s">
        <v>466</v>
      </c>
      <c r="G3509" s="137" t="s">
        <v>467</v>
      </c>
      <c r="H3509" s="138" t="s">
        <v>435</v>
      </c>
      <c r="I3509" s="138"/>
      <c r="J3509" s="138"/>
      <c r="K3509" s="146"/>
      <c r="L3509" s="146"/>
    </row>
    <row r="3510" spans="1:12" s="141" customFormat="1" ht="20.100000000000001" customHeight="1">
      <c r="A3510" s="213"/>
      <c r="B3510" s="137"/>
      <c r="C3510" s="137"/>
      <c r="D3510" s="159"/>
      <c r="E3510" s="160"/>
      <c r="F3510" s="137" t="s">
        <v>467</v>
      </c>
      <c r="G3510" s="137" t="s">
        <v>468</v>
      </c>
      <c r="H3510" s="138" t="s">
        <v>435</v>
      </c>
      <c r="I3510" s="138"/>
      <c r="J3510" s="138"/>
      <c r="K3510" s="146"/>
      <c r="L3510" s="146"/>
    </row>
    <row r="3511" spans="1:12" s="141" customFormat="1" ht="20.100000000000001" customHeight="1">
      <c r="A3511" s="213"/>
      <c r="B3511" s="137"/>
      <c r="C3511" s="137"/>
      <c r="D3511" s="159"/>
      <c r="E3511" s="160"/>
      <c r="F3511" s="137" t="s">
        <v>468</v>
      </c>
      <c r="G3511" s="137" t="s">
        <v>469</v>
      </c>
      <c r="H3511" s="138" t="s">
        <v>435</v>
      </c>
      <c r="I3511" s="138"/>
      <c r="J3511" s="138"/>
      <c r="K3511" s="146"/>
      <c r="L3511" s="146"/>
    </row>
    <row r="3512" spans="1:12" s="141" customFormat="1" ht="20.100000000000001" customHeight="1">
      <c r="A3512" s="213"/>
      <c r="B3512" s="137"/>
      <c r="C3512" s="137"/>
      <c r="D3512" s="159"/>
      <c r="E3512" s="160"/>
      <c r="F3512" s="137" t="s">
        <v>469</v>
      </c>
      <c r="G3512" s="137" t="s">
        <v>470</v>
      </c>
      <c r="H3512" s="138" t="s">
        <v>435</v>
      </c>
      <c r="I3512" s="138"/>
      <c r="J3512" s="138"/>
      <c r="K3512" s="146"/>
      <c r="L3512" s="146"/>
    </row>
    <row r="3513" spans="1:12" s="141" customFormat="1" ht="20.100000000000001" customHeight="1">
      <c r="A3513" s="213"/>
      <c r="B3513" s="137"/>
      <c r="C3513" s="137"/>
      <c r="D3513" s="159"/>
      <c r="E3513" s="160"/>
      <c r="F3513" s="137" t="s">
        <v>470</v>
      </c>
      <c r="G3513" s="137" t="s">
        <v>471</v>
      </c>
      <c r="H3513" s="138" t="s">
        <v>435</v>
      </c>
      <c r="I3513" s="138"/>
      <c r="J3513" s="138"/>
      <c r="K3513" s="146"/>
      <c r="L3513" s="146"/>
    </row>
    <row r="3514" spans="1:12" s="141" customFormat="1" ht="20.100000000000001" customHeight="1">
      <c r="A3514" s="213"/>
      <c r="B3514" s="137"/>
      <c r="C3514" s="137"/>
      <c r="D3514" s="159"/>
      <c r="E3514" s="160"/>
      <c r="F3514" s="137" t="s">
        <v>471</v>
      </c>
      <c r="G3514" s="137" t="s">
        <v>473</v>
      </c>
      <c r="H3514" s="138" t="s">
        <v>435</v>
      </c>
      <c r="I3514" s="138"/>
      <c r="J3514" s="138"/>
      <c r="K3514" s="146"/>
      <c r="L3514" s="146"/>
    </row>
    <row r="3515" spans="1:12" s="141" customFormat="1" ht="20.100000000000001" customHeight="1">
      <c r="A3515" s="213"/>
      <c r="B3515" s="137"/>
      <c r="C3515" s="137"/>
      <c r="D3515" s="159"/>
      <c r="E3515" s="160"/>
      <c r="F3515" s="137" t="s">
        <v>473</v>
      </c>
      <c r="G3515" s="137" t="s">
        <v>474</v>
      </c>
      <c r="H3515" s="138" t="s">
        <v>435</v>
      </c>
      <c r="I3515" s="138"/>
      <c r="J3515" s="138"/>
      <c r="K3515" s="146"/>
      <c r="L3515" s="146"/>
    </row>
    <row r="3516" spans="1:12" s="141" customFormat="1" ht="20.100000000000001" customHeight="1">
      <c r="A3516" s="213"/>
      <c r="B3516" s="137"/>
      <c r="C3516" s="137"/>
      <c r="D3516" s="159"/>
      <c r="E3516" s="160"/>
      <c r="F3516" s="137" t="s">
        <v>474</v>
      </c>
      <c r="G3516" s="137" t="s">
        <v>475</v>
      </c>
      <c r="H3516" s="138" t="s">
        <v>435</v>
      </c>
      <c r="I3516" s="138"/>
      <c r="J3516" s="138"/>
      <c r="K3516" s="146"/>
      <c r="L3516" s="146"/>
    </row>
    <row r="3517" spans="1:12" s="141" customFormat="1" ht="20.100000000000001" customHeight="1">
      <c r="A3517" s="213"/>
      <c r="B3517" s="137"/>
      <c r="C3517" s="137"/>
      <c r="D3517" s="159"/>
      <c r="E3517" s="160"/>
      <c r="F3517" s="137" t="s">
        <v>475</v>
      </c>
      <c r="G3517" s="137" t="s">
        <v>476</v>
      </c>
      <c r="H3517" s="138" t="s">
        <v>435</v>
      </c>
      <c r="I3517" s="138"/>
      <c r="J3517" s="138"/>
      <c r="K3517" s="146"/>
      <c r="L3517" s="146"/>
    </row>
    <row r="3518" spans="1:12" s="141" customFormat="1" ht="20.100000000000001" customHeight="1">
      <c r="A3518" s="213"/>
      <c r="B3518" s="137"/>
      <c r="C3518" s="137"/>
      <c r="D3518" s="159"/>
      <c r="E3518" s="160"/>
      <c r="F3518" s="137" t="s">
        <v>476</v>
      </c>
      <c r="G3518" s="137" t="s">
        <v>477</v>
      </c>
      <c r="H3518" s="138" t="s">
        <v>40</v>
      </c>
      <c r="I3518" s="138"/>
      <c r="J3518" s="138"/>
      <c r="K3518" s="146"/>
      <c r="L3518" s="146"/>
    </row>
    <row r="3519" spans="1:12" s="141" customFormat="1" ht="20.100000000000001" customHeight="1">
      <c r="A3519" s="213"/>
      <c r="B3519" s="137"/>
      <c r="C3519" s="137"/>
      <c r="D3519" s="159"/>
      <c r="E3519" s="160"/>
      <c r="F3519" s="137" t="s">
        <v>477</v>
      </c>
      <c r="G3519" s="137" t="s">
        <v>543</v>
      </c>
      <c r="H3519" s="138" t="s">
        <v>435</v>
      </c>
      <c r="I3519" s="138"/>
      <c r="J3519" s="138"/>
      <c r="K3519" s="146"/>
      <c r="L3519" s="146"/>
    </row>
    <row r="3520" spans="1:12" s="141" customFormat="1" ht="20.100000000000001" customHeight="1">
      <c r="A3520" s="213"/>
      <c r="B3520" s="137"/>
      <c r="C3520" s="137"/>
      <c r="D3520" s="159"/>
      <c r="E3520" s="160"/>
      <c r="F3520" s="137" t="s">
        <v>543</v>
      </c>
      <c r="G3520" s="137" t="s">
        <v>550</v>
      </c>
      <c r="H3520" s="138" t="s">
        <v>435</v>
      </c>
      <c r="I3520" s="138"/>
      <c r="J3520" s="138"/>
      <c r="K3520" s="146"/>
      <c r="L3520" s="146"/>
    </row>
    <row r="3521" spans="1:12" s="141" customFormat="1" ht="20.100000000000001" customHeight="1">
      <c r="A3521" s="213"/>
      <c r="B3521" s="137"/>
      <c r="C3521" s="137"/>
      <c r="D3521" s="159"/>
      <c r="E3521" s="160"/>
      <c r="F3521" s="137" t="s">
        <v>550</v>
      </c>
      <c r="G3521" s="137" t="s">
        <v>963</v>
      </c>
      <c r="H3521" s="138" t="s">
        <v>435</v>
      </c>
      <c r="I3521" s="138"/>
      <c r="J3521" s="138"/>
      <c r="K3521" s="146"/>
      <c r="L3521" s="146"/>
    </row>
    <row r="3522" spans="1:12" s="141" customFormat="1" ht="20.100000000000001" customHeight="1">
      <c r="A3522" s="213"/>
      <c r="B3522" s="137"/>
      <c r="C3522" s="137"/>
      <c r="D3522" s="159"/>
      <c r="E3522" s="160"/>
      <c r="F3522" s="137"/>
      <c r="G3522" s="137"/>
      <c r="H3522" s="138"/>
      <c r="I3522" s="138"/>
      <c r="J3522" s="138"/>
      <c r="K3522" s="146"/>
      <c r="L3522" s="146"/>
    </row>
    <row r="3523" spans="1:12" s="141" customFormat="1" ht="20.100000000000001" customHeight="1">
      <c r="A3523" s="213"/>
      <c r="B3523" s="137">
        <v>321</v>
      </c>
      <c r="C3523" s="137"/>
      <c r="D3523" s="159" t="s">
        <v>334</v>
      </c>
      <c r="E3523" s="160">
        <v>4.1310000000000002</v>
      </c>
      <c r="F3523" s="137" t="s">
        <v>433</v>
      </c>
      <c r="G3523" s="137" t="s">
        <v>447</v>
      </c>
      <c r="H3523" s="138" t="s">
        <v>435</v>
      </c>
      <c r="I3523" s="138"/>
      <c r="J3523" s="138"/>
      <c r="K3523" s="146"/>
      <c r="L3523" s="146"/>
    </row>
    <row r="3524" spans="1:12" s="141" customFormat="1" ht="20.100000000000001" customHeight="1">
      <c r="A3524" s="213"/>
      <c r="B3524" s="137"/>
      <c r="C3524" s="137"/>
      <c r="D3524" s="159"/>
      <c r="E3524" s="160"/>
      <c r="F3524" s="137" t="s">
        <v>447</v>
      </c>
      <c r="G3524" s="137" t="s">
        <v>451</v>
      </c>
      <c r="H3524" s="138" t="s">
        <v>435</v>
      </c>
      <c r="I3524" s="138"/>
      <c r="J3524" s="138"/>
      <c r="K3524" s="146"/>
      <c r="L3524" s="146"/>
    </row>
    <row r="3525" spans="1:12" s="141" customFormat="1" ht="20.100000000000001" customHeight="1">
      <c r="A3525" s="213"/>
      <c r="B3525" s="137"/>
      <c r="C3525" s="137"/>
      <c r="D3525" s="159"/>
      <c r="E3525" s="160"/>
      <c r="F3525" s="137" t="s">
        <v>451</v>
      </c>
      <c r="G3525" s="137" t="s">
        <v>454</v>
      </c>
      <c r="H3525" s="138" t="s">
        <v>435</v>
      </c>
      <c r="I3525" s="138"/>
      <c r="J3525" s="138"/>
      <c r="K3525" s="146"/>
      <c r="L3525" s="146"/>
    </row>
    <row r="3526" spans="1:12" s="141" customFormat="1" ht="20.100000000000001" customHeight="1">
      <c r="A3526" s="213"/>
      <c r="B3526" s="137"/>
      <c r="C3526" s="137"/>
      <c r="D3526" s="159"/>
      <c r="E3526" s="160"/>
      <c r="F3526" s="137" t="s">
        <v>454</v>
      </c>
      <c r="G3526" s="137" t="s">
        <v>455</v>
      </c>
      <c r="H3526" s="138" t="s">
        <v>435</v>
      </c>
      <c r="I3526" s="138"/>
      <c r="J3526" s="138"/>
      <c r="K3526" s="146"/>
      <c r="L3526" s="146"/>
    </row>
    <row r="3527" spans="1:12" s="141" customFormat="1" ht="20.100000000000001" customHeight="1">
      <c r="A3527" s="213"/>
      <c r="B3527" s="137"/>
      <c r="C3527" s="137"/>
      <c r="D3527" s="159"/>
      <c r="E3527" s="160"/>
      <c r="F3527" s="137" t="s">
        <v>455</v>
      </c>
      <c r="G3527" s="137" t="s">
        <v>456</v>
      </c>
      <c r="H3527" s="138" t="s">
        <v>435</v>
      </c>
      <c r="I3527" s="138"/>
      <c r="J3527" s="138"/>
      <c r="K3527" s="146"/>
      <c r="L3527" s="146"/>
    </row>
    <row r="3528" spans="1:12" s="141" customFormat="1" ht="20.100000000000001" customHeight="1">
      <c r="A3528" s="213"/>
      <c r="B3528" s="137"/>
      <c r="C3528" s="137"/>
      <c r="D3528" s="159"/>
      <c r="E3528" s="160"/>
      <c r="F3528" s="137" t="s">
        <v>456</v>
      </c>
      <c r="G3528" s="137" t="s">
        <v>457</v>
      </c>
      <c r="H3528" s="138" t="s">
        <v>435</v>
      </c>
      <c r="I3528" s="138"/>
      <c r="J3528" s="138"/>
      <c r="K3528" s="146"/>
      <c r="L3528" s="146"/>
    </row>
    <row r="3529" spans="1:12" s="141" customFormat="1" ht="20.100000000000001" customHeight="1">
      <c r="A3529" s="213"/>
      <c r="B3529" s="137"/>
      <c r="C3529" s="137"/>
      <c r="D3529" s="159"/>
      <c r="E3529" s="160"/>
      <c r="F3529" s="137" t="s">
        <v>457</v>
      </c>
      <c r="G3529" s="137" t="s">
        <v>460</v>
      </c>
      <c r="H3529" s="138" t="s">
        <v>435</v>
      </c>
      <c r="I3529" s="138"/>
      <c r="J3529" s="138"/>
      <c r="K3529" s="146"/>
      <c r="L3529" s="146"/>
    </row>
    <row r="3530" spans="1:12" s="141" customFormat="1" ht="20.100000000000001" customHeight="1">
      <c r="A3530" s="213"/>
      <c r="B3530" s="137"/>
      <c r="C3530" s="137"/>
      <c r="D3530" s="159"/>
      <c r="E3530" s="160"/>
      <c r="F3530" s="137" t="s">
        <v>460</v>
      </c>
      <c r="G3530" s="137" t="s">
        <v>463</v>
      </c>
      <c r="H3530" s="138" t="s">
        <v>435</v>
      </c>
      <c r="I3530" s="138"/>
      <c r="J3530" s="138"/>
      <c r="K3530" s="146"/>
      <c r="L3530" s="146"/>
    </row>
    <row r="3531" spans="1:12" s="141" customFormat="1" ht="20.100000000000001" customHeight="1">
      <c r="A3531" s="213"/>
      <c r="B3531" s="137"/>
      <c r="C3531" s="137"/>
      <c r="D3531" s="159"/>
      <c r="E3531" s="160"/>
      <c r="F3531" s="137" t="s">
        <v>463</v>
      </c>
      <c r="G3531" s="137" t="s">
        <v>464</v>
      </c>
      <c r="H3531" s="138" t="s">
        <v>435</v>
      </c>
      <c r="I3531" s="138"/>
      <c r="J3531" s="138"/>
      <c r="K3531" s="146"/>
      <c r="L3531" s="146"/>
    </row>
    <row r="3532" spans="1:12" s="141" customFormat="1" ht="20.100000000000001" customHeight="1">
      <c r="A3532" s="213"/>
      <c r="B3532" s="137"/>
      <c r="C3532" s="137"/>
      <c r="D3532" s="159"/>
      <c r="E3532" s="160"/>
      <c r="F3532" s="137" t="s">
        <v>464</v>
      </c>
      <c r="G3532" s="137" t="s">
        <v>465</v>
      </c>
      <c r="H3532" s="138" t="s">
        <v>435</v>
      </c>
      <c r="I3532" s="138"/>
      <c r="J3532" s="138"/>
      <c r="K3532" s="146"/>
      <c r="L3532" s="146"/>
    </row>
    <row r="3533" spans="1:12" s="141" customFormat="1" ht="20.100000000000001" customHeight="1">
      <c r="A3533" s="213"/>
      <c r="B3533" s="137"/>
      <c r="C3533" s="137"/>
      <c r="D3533" s="159"/>
      <c r="E3533" s="160"/>
      <c r="F3533" s="137" t="s">
        <v>465</v>
      </c>
      <c r="G3533" s="137" t="s">
        <v>466</v>
      </c>
      <c r="H3533" s="138" t="s">
        <v>435</v>
      </c>
      <c r="I3533" s="138"/>
      <c r="J3533" s="138"/>
      <c r="K3533" s="146"/>
      <c r="L3533" s="146"/>
    </row>
    <row r="3534" spans="1:12" s="141" customFormat="1" ht="20.100000000000001" customHeight="1">
      <c r="A3534" s="213"/>
      <c r="B3534" s="137"/>
      <c r="C3534" s="137"/>
      <c r="D3534" s="159"/>
      <c r="E3534" s="160"/>
      <c r="F3534" s="137" t="s">
        <v>466</v>
      </c>
      <c r="G3534" s="137" t="s">
        <v>467</v>
      </c>
      <c r="H3534" s="138" t="s">
        <v>435</v>
      </c>
      <c r="I3534" s="138"/>
      <c r="J3534" s="138"/>
      <c r="K3534" s="146"/>
      <c r="L3534" s="146"/>
    </row>
    <row r="3535" spans="1:12" s="141" customFormat="1" ht="20.100000000000001" customHeight="1">
      <c r="A3535" s="213"/>
      <c r="B3535" s="137"/>
      <c r="C3535" s="137"/>
      <c r="D3535" s="159"/>
      <c r="E3535" s="160"/>
      <c r="F3535" s="137" t="s">
        <v>467</v>
      </c>
      <c r="G3535" s="137" t="s">
        <v>468</v>
      </c>
      <c r="H3535" s="138" t="s">
        <v>435</v>
      </c>
      <c r="I3535" s="138"/>
      <c r="J3535" s="138"/>
      <c r="K3535" s="146"/>
      <c r="L3535" s="146"/>
    </row>
    <row r="3536" spans="1:12" s="141" customFormat="1" ht="20.100000000000001" customHeight="1">
      <c r="A3536" s="213"/>
      <c r="B3536" s="137"/>
      <c r="C3536" s="137"/>
      <c r="D3536" s="159"/>
      <c r="E3536" s="160"/>
      <c r="F3536" s="137" t="s">
        <v>468</v>
      </c>
      <c r="G3536" s="137" t="s">
        <v>469</v>
      </c>
      <c r="H3536" s="138" t="s">
        <v>435</v>
      </c>
      <c r="I3536" s="138"/>
      <c r="J3536" s="138"/>
      <c r="K3536" s="146"/>
      <c r="L3536" s="146"/>
    </row>
    <row r="3537" spans="1:12" s="141" customFormat="1" ht="20.100000000000001" customHeight="1">
      <c r="A3537" s="213"/>
      <c r="B3537" s="137"/>
      <c r="C3537" s="137"/>
      <c r="D3537" s="159"/>
      <c r="E3537" s="160"/>
      <c r="F3537" s="137" t="s">
        <v>469</v>
      </c>
      <c r="G3537" s="137" t="s">
        <v>470</v>
      </c>
      <c r="H3537" s="138" t="s">
        <v>435</v>
      </c>
      <c r="I3537" s="138"/>
      <c r="J3537" s="138"/>
      <c r="K3537" s="146"/>
      <c r="L3537" s="146"/>
    </row>
    <row r="3538" spans="1:12" s="141" customFormat="1" ht="20.100000000000001" customHeight="1">
      <c r="A3538" s="213"/>
      <c r="B3538" s="137"/>
      <c r="C3538" s="137"/>
      <c r="D3538" s="159"/>
      <c r="E3538" s="160"/>
      <c r="F3538" s="137" t="s">
        <v>470</v>
      </c>
      <c r="G3538" s="137" t="s">
        <v>471</v>
      </c>
      <c r="H3538" s="138" t="s">
        <v>435</v>
      </c>
      <c r="I3538" s="138"/>
      <c r="J3538" s="138"/>
      <c r="K3538" s="146"/>
      <c r="L3538" s="146"/>
    </row>
    <row r="3539" spans="1:12" s="141" customFormat="1" ht="20.100000000000001" customHeight="1">
      <c r="A3539" s="213"/>
      <c r="B3539" s="137"/>
      <c r="C3539" s="137"/>
      <c r="D3539" s="159"/>
      <c r="E3539" s="160"/>
      <c r="F3539" s="137" t="s">
        <v>471</v>
      </c>
      <c r="G3539" s="137" t="s">
        <v>473</v>
      </c>
      <c r="H3539" s="138" t="s">
        <v>435</v>
      </c>
      <c r="I3539" s="138"/>
      <c r="J3539" s="138"/>
      <c r="K3539" s="146"/>
      <c r="L3539" s="146"/>
    </row>
    <row r="3540" spans="1:12" s="141" customFormat="1" ht="20.100000000000001" customHeight="1">
      <c r="A3540" s="213"/>
      <c r="B3540" s="137"/>
      <c r="C3540" s="137"/>
      <c r="D3540" s="159"/>
      <c r="E3540" s="160"/>
      <c r="F3540" s="137" t="s">
        <v>473</v>
      </c>
      <c r="G3540" s="137" t="s">
        <v>474</v>
      </c>
      <c r="H3540" s="138" t="s">
        <v>435</v>
      </c>
      <c r="I3540" s="138"/>
      <c r="J3540" s="138"/>
      <c r="K3540" s="146"/>
      <c r="L3540" s="146"/>
    </row>
    <row r="3541" spans="1:12" s="141" customFormat="1" ht="20.100000000000001" customHeight="1">
      <c r="A3541" s="213"/>
      <c r="B3541" s="137"/>
      <c r="C3541" s="137"/>
      <c r="D3541" s="159"/>
      <c r="E3541" s="160"/>
      <c r="F3541" s="137" t="s">
        <v>474</v>
      </c>
      <c r="G3541" s="137" t="s">
        <v>475</v>
      </c>
      <c r="H3541" s="138" t="s">
        <v>435</v>
      </c>
      <c r="I3541" s="138"/>
      <c r="J3541" s="138"/>
      <c r="K3541" s="146"/>
      <c r="L3541" s="146"/>
    </row>
    <row r="3542" spans="1:12" s="141" customFormat="1" ht="20.100000000000001" customHeight="1">
      <c r="A3542" s="213"/>
      <c r="B3542" s="137"/>
      <c r="C3542" s="137"/>
      <c r="D3542" s="159"/>
      <c r="E3542" s="160"/>
      <c r="F3542" s="137" t="s">
        <v>475</v>
      </c>
      <c r="G3542" s="137" t="s">
        <v>476</v>
      </c>
      <c r="H3542" s="138" t="s">
        <v>435</v>
      </c>
      <c r="I3542" s="138"/>
      <c r="J3542" s="138"/>
      <c r="K3542" s="146"/>
      <c r="L3542" s="146"/>
    </row>
    <row r="3543" spans="1:12" s="141" customFormat="1" ht="20.100000000000001" customHeight="1">
      <c r="A3543" s="213"/>
      <c r="B3543" s="137"/>
      <c r="C3543" s="137"/>
      <c r="D3543" s="159"/>
      <c r="E3543" s="160"/>
      <c r="F3543" s="137" t="s">
        <v>476</v>
      </c>
      <c r="G3543" s="137" t="s">
        <v>964</v>
      </c>
      <c r="H3543" s="138" t="s">
        <v>435</v>
      </c>
      <c r="I3543" s="138"/>
      <c r="J3543" s="138"/>
      <c r="K3543" s="146"/>
      <c r="L3543" s="146"/>
    </row>
    <row r="3544" spans="1:12" s="141" customFormat="1" ht="20.100000000000001" customHeight="1">
      <c r="A3544" s="213"/>
      <c r="B3544" s="137"/>
      <c r="C3544" s="137"/>
      <c r="D3544" s="159"/>
      <c r="E3544" s="160"/>
      <c r="F3544" s="137"/>
      <c r="G3544" s="137"/>
      <c r="H3544" s="138"/>
      <c r="I3544" s="138"/>
      <c r="J3544" s="138"/>
      <c r="K3544" s="146"/>
      <c r="L3544" s="146"/>
    </row>
    <row r="3545" spans="1:12" s="141" customFormat="1" ht="20.100000000000001" customHeight="1">
      <c r="A3545" s="213"/>
      <c r="B3545" s="137">
        <v>322</v>
      </c>
      <c r="C3545" s="137"/>
      <c r="D3545" s="159" t="s">
        <v>335</v>
      </c>
      <c r="E3545" s="160">
        <v>5.87</v>
      </c>
      <c r="F3545" s="137" t="s">
        <v>433</v>
      </c>
      <c r="G3545" s="137" t="s">
        <v>447</v>
      </c>
      <c r="H3545" s="138" t="s">
        <v>40</v>
      </c>
      <c r="I3545" s="138"/>
      <c r="J3545" s="138"/>
      <c r="K3545" s="146"/>
      <c r="L3545" s="146"/>
    </row>
    <row r="3546" spans="1:12" s="141" customFormat="1" ht="20.100000000000001" customHeight="1">
      <c r="A3546" s="213"/>
      <c r="B3546" s="137"/>
      <c r="C3546" s="137"/>
      <c r="D3546" s="159"/>
      <c r="E3546" s="160"/>
      <c r="F3546" s="137" t="s">
        <v>447</v>
      </c>
      <c r="G3546" s="137" t="s">
        <v>451</v>
      </c>
      <c r="H3546" s="138" t="s">
        <v>40</v>
      </c>
      <c r="I3546" s="138"/>
      <c r="J3546" s="138"/>
      <c r="K3546" s="146"/>
      <c r="L3546" s="146"/>
    </row>
    <row r="3547" spans="1:12" s="141" customFormat="1" ht="20.100000000000001" customHeight="1">
      <c r="A3547" s="213"/>
      <c r="B3547" s="137"/>
      <c r="C3547" s="137"/>
      <c r="D3547" s="159"/>
      <c r="E3547" s="160"/>
      <c r="F3547" s="137" t="s">
        <v>451</v>
      </c>
      <c r="G3547" s="137" t="s">
        <v>454</v>
      </c>
      <c r="H3547" s="138" t="s">
        <v>40</v>
      </c>
      <c r="I3547" s="138"/>
      <c r="J3547" s="138"/>
      <c r="K3547" s="146"/>
      <c r="L3547" s="146"/>
    </row>
    <row r="3548" spans="1:12" s="141" customFormat="1" ht="20.100000000000001" customHeight="1">
      <c r="A3548" s="213"/>
      <c r="B3548" s="137"/>
      <c r="C3548" s="137"/>
      <c r="D3548" s="159"/>
      <c r="E3548" s="160"/>
      <c r="F3548" s="137" t="s">
        <v>454</v>
      </c>
      <c r="G3548" s="137" t="s">
        <v>455</v>
      </c>
      <c r="H3548" s="138" t="s">
        <v>40</v>
      </c>
      <c r="I3548" s="138"/>
      <c r="J3548" s="138"/>
      <c r="K3548" s="146"/>
      <c r="L3548" s="146"/>
    </row>
    <row r="3549" spans="1:12" s="141" customFormat="1" ht="20.100000000000001" customHeight="1">
      <c r="A3549" s="213"/>
      <c r="B3549" s="137"/>
      <c r="C3549" s="137"/>
      <c r="D3549" s="159"/>
      <c r="E3549" s="160"/>
      <c r="F3549" s="137" t="s">
        <v>455</v>
      </c>
      <c r="G3549" s="137" t="s">
        <v>456</v>
      </c>
      <c r="H3549" s="138" t="s">
        <v>40</v>
      </c>
      <c r="I3549" s="138"/>
      <c r="J3549" s="138"/>
      <c r="K3549" s="146"/>
      <c r="L3549" s="146"/>
    </row>
    <row r="3550" spans="1:12" s="141" customFormat="1" ht="20.100000000000001" customHeight="1">
      <c r="A3550" s="213"/>
      <c r="B3550" s="137"/>
      <c r="C3550" s="137"/>
      <c r="D3550" s="159"/>
      <c r="E3550" s="160"/>
      <c r="F3550" s="137" t="s">
        <v>456</v>
      </c>
      <c r="G3550" s="137" t="s">
        <v>457</v>
      </c>
      <c r="H3550" s="138" t="s">
        <v>40</v>
      </c>
      <c r="I3550" s="138"/>
      <c r="J3550" s="138"/>
      <c r="K3550" s="146"/>
      <c r="L3550" s="146"/>
    </row>
    <row r="3551" spans="1:12" s="141" customFormat="1" ht="20.100000000000001" customHeight="1">
      <c r="A3551" s="213"/>
      <c r="B3551" s="137"/>
      <c r="C3551" s="137"/>
      <c r="D3551" s="159"/>
      <c r="E3551" s="160"/>
      <c r="F3551" s="137" t="s">
        <v>457</v>
      </c>
      <c r="G3551" s="137" t="s">
        <v>460</v>
      </c>
      <c r="H3551" s="138" t="s">
        <v>40</v>
      </c>
      <c r="I3551" s="138"/>
      <c r="J3551" s="138"/>
      <c r="K3551" s="146"/>
      <c r="L3551" s="146"/>
    </row>
    <row r="3552" spans="1:12" s="141" customFormat="1" ht="20.100000000000001" customHeight="1">
      <c r="A3552" s="213"/>
      <c r="B3552" s="137"/>
      <c r="C3552" s="137"/>
      <c r="D3552" s="159"/>
      <c r="E3552" s="160"/>
      <c r="F3552" s="137" t="s">
        <v>460</v>
      </c>
      <c r="G3552" s="137" t="s">
        <v>463</v>
      </c>
      <c r="H3552" s="138" t="s">
        <v>40</v>
      </c>
      <c r="I3552" s="138"/>
      <c r="J3552" s="138"/>
      <c r="K3552" s="146"/>
      <c r="L3552" s="146"/>
    </row>
    <row r="3553" spans="1:12" s="141" customFormat="1" ht="20.100000000000001" customHeight="1">
      <c r="A3553" s="213"/>
      <c r="B3553" s="137"/>
      <c r="C3553" s="137"/>
      <c r="D3553" s="159"/>
      <c r="E3553" s="160"/>
      <c r="F3553" s="137" t="s">
        <v>463</v>
      </c>
      <c r="G3553" s="137" t="s">
        <v>464</v>
      </c>
      <c r="H3553" s="138" t="s">
        <v>40</v>
      </c>
      <c r="I3553" s="138"/>
      <c r="J3553" s="138"/>
      <c r="K3553" s="146"/>
      <c r="L3553" s="146"/>
    </row>
    <row r="3554" spans="1:12" s="141" customFormat="1" ht="20.100000000000001" customHeight="1">
      <c r="A3554" s="213"/>
      <c r="B3554" s="137"/>
      <c r="C3554" s="137"/>
      <c r="D3554" s="159"/>
      <c r="E3554" s="160"/>
      <c r="F3554" s="137" t="s">
        <v>464</v>
      </c>
      <c r="G3554" s="137" t="s">
        <v>465</v>
      </c>
      <c r="H3554" s="138" t="s">
        <v>40</v>
      </c>
      <c r="I3554" s="138"/>
      <c r="J3554" s="138"/>
      <c r="K3554" s="146"/>
      <c r="L3554" s="146"/>
    </row>
    <row r="3555" spans="1:12" s="141" customFormat="1" ht="20.100000000000001" customHeight="1">
      <c r="A3555" s="213"/>
      <c r="B3555" s="137"/>
      <c r="C3555" s="137"/>
      <c r="D3555" s="159"/>
      <c r="E3555" s="160"/>
      <c r="F3555" s="137" t="s">
        <v>465</v>
      </c>
      <c r="G3555" s="137" t="s">
        <v>466</v>
      </c>
      <c r="H3555" s="138" t="s">
        <v>40</v>
      </c>
      <c r="I3555" s="138"/>
      <c r="J3555" s="138"/>
      <c r="K3555" s="146"/>
      <c r="L3555" s="146"/>
    </row>
    <row r="3556" spans="1:12" s="141" customFormat="1" ht="20.100000000000001" customHeight="1">
      <c r="A3556" s="213"/>
      <c r="B3556" s="137"/>
      <c r="C3556" s="137"/>
      <c r="D3556" s="159"/>
      <c r="E3556" s="160"/>
      <c r="F3556" s="137" t="s">
        <v>466</v>
      </c>
      <c r="G3556" s="137" t="s">
        <v>467</v>
      </c>
      <c r="H3556" s="138" t="s">
        <v>40</v>
      </c>
      <c r="I3556" s="138"/>
      <c r="J3556" s="138"/>
      <c r="K3556" s="146"/>
      <c r="L3556" s="146"/>
    </row>
    <row r="3557" spans="1:12" s="141" customFormat="1" ht="20.100000000000001" customHeight="1">
      <c r="A3557" s="213"/>
      <c r="B3557" s="137"/>
      <c r="C3557" s="137"/>
      <c r="D3557" s="159"/>
      <c r="E3557" s="160"/>
      <c r="F3557" s="137" t="s">
        <v>467</v>
      </c>
      <c r="G3557" s="137" t="s">
        <v>468</v>
      </c>
      <c r="H3557" s="138" t="s">
        <v>40</v>
      </c>
      <c r="I3557" s="138"/>
      <c r="J3557" s="138"/>
      <c r="K3557" s="146"/>
      <c r="L3557" s="146"/>
    </row>
    <row r="3558" spans="1:12" s="141" customFormat="1" ht="20.100000000000001" customHeight="1">
      <c r="A3558" s="213"/>
      <c r="B3558" s="137"/>
      <c r="C3558" s="137"/>
      <c r="D3558" s="159"/>
      <c r="E3558" s="160"/>
      <c r="F3558" s="137" t="s">
        <v>468</v>
      </c>
      <c r="G3558" s="137" t="s">
        <v>469</v>
      </c>
      <c r="H3558" s="138" t="s">
        <v>40</v>
      </c>
      <c r="I3558" s="138"/>
      <c r="J3558" s="138"/>
      <c r="K3558" s="146"/>
      <c r="L3558" s="146"/>
    </row>
    <row r="3559" spans="1:12" s="141" customFormat="1" ht="20.100000000000001" customHeight="1">
      <c r="A3559" s="213"/>
      <c r="B3559" s="137"/>
      <c r="C3559" s="137"/>
      <c r="D3559" s="159"/>
      <c r="E3559" s="160"/>
      <c r="F3559" s="137" t="s">
        <v>469</v>
      </c>
      <c r="G3559" s="137" t="s">
        <v>470</v>
      </c>
      <c r="H3559" s="138" t="s">
        <v>40</v>
      </c>
      <c r="I3559" s="138"/>
      <c r="J3559" s="138"/>
      <c r="K3559" s="146"/>
      <c r="L3559" s="146"/>
    </row>
    <row r="3560" spans="1:12" s="141" customFormat="1" ht="20.100000000000001" customHeight="1">
      <c r="A3560" s="213"/>
      <c r="B3560" s="137"/>
      <c r="C3560" s="137"/>
      <c r="D3560" s="159"/>
      <c r="E3560" s="160"/>
      <c r="F3560" s="137" t="s">
        <v>470</v>
      </c>
      <c r="G3560" s="137" t="s">
        <v>471</v>
      </c>
      <c r="H3560" s="138" t="s">
        <v>40</v>
      </c>
      <c r="I3560" s="138"/>
      <c r="J3560" s="138"/>
      <c r="K3560" s="146"/>
      <c r="L3560" s="146"/>
    </row>
    <row r="3561" spans="1:12" s="141" customFormat="1" ht="20.100000000000001" customHeight="1">
      <c r="A3561" s="213"/>
      <c r="B3561" s="137"/>
      <c r="C3561" s="137"/>
      <c r="D3561" s="159"/>
      <c r="E3561" s="160"/>
      <c r="F3561" s="137" t="s">
        <v>471</v>
      </c>
      <c r="G3561" s="137" t="s">
        <v>473</v>
      </c>
      <c r="H3561" s="138" t="s">
        <v>40</v>
      </c>
      <c r="I3561" s="138"/>
      <c r="J3561" s="138"/>
      <c r="K3561" s="146"/>
      <c r="L3561" s="146"/>
    </row>
    <row r="3562" spans="1:12" s="141" customFormat="1" ht="20.100000000000001" customHeight="1">
      <c r="A3562" s="213"/>
      <c r="B3562" s="137"/>
      <c r="C3562" s="137"/>
      <c r="D3562" s="159"/>
      <c r="E3562" s="160"/>
      <c r="F3562" s="137" t="s">
        <v>473</v>
      </c>
      <c r="G3562" s="137" t="s">
        <v>474</v>
      </c>
      <c r="H3562" s="138" t="s">
        <v>40</v>
      </c>
      <c r="I3562" s="138"/>
      <c r="J3562" s="138"/>
      <c r="K3562" s="146"/>
      <c r="L3562" s="146"/>
    </row>
    <row r="3563" spans="1:12" s="141" customFormat="1" ht="20.100000000000001" customHeight="1">
      <c r="A3563" s="213"/>
      <c r="B3563" s="137"/>
      <c r="C3563" s="137"/>
      <c r="D3563" s="159"/>
      <c r="E3563" s="160"/>
      <c r="F3563" s="137" t="s">
        <v>474</v>
      </c>
      <c r="G3563" s="137" t="s">
        <v>475</v>
      </c>
      <c r="H3563" s="138" t="s">
        <v>40</v>
      </c>
      <c r="I3563" s="138"/>
      <c r="J3563" s="138"/>
      <c r="K3563" s="146"/>
      <c r="L3563" s="146"/>
    </row>
    <row r="3564" spans="1:12" s="141" customFormat="1" ht="20.100000000000001" customHeight="1">
      <c r="A3564" s="213"/>
      <c r="B3564" s="137"/>
      <c r="C3564" s="137"/>
      <c r="D3564" s="159"/>
      <c r="E3564" s="160"/>
      <c r="F3564" s="137" t="s">
        <v>475</v>
      </c>
      <c r="G3564" s="137" t="s">
        <v>476</v>
      </c>
      <c r="H3564" s="138" t="s">
        <v>40</v>
      </c>
      <c r="I3564" s="138"/>
      <c r="J3564" s="138"/>
      <c r="K3564" s="146"/>
      <c r="L3564" s="146"/>
    </row>
    <row r="3565" spans="1:12" s="141" customFormat="1" ht="20.100000000000001" customHeight="1">
      <c r="A3565" s="213"/>
      <c r="B3565" s="137"/>
      <c r="C3565" s="137"/>
      <c r="D3565" s="159"/>
      <c r="E3565" s="160"/>
      <c r="F3565" s="137" t="s">
        <v>476</v>
      </c>
      <c r="G3565" s="137" t="s">
        <v>477</v>
      </c>
      <c r="H3565" s="138" t="s">
        <v>40</v>
      </c>
      <c r="I3565" s="138"/>
      <c r="J3565" s="138"/>
      <c r="K3565" s="146"/>
      <c r="L3565" s="146"/>
    </row>
    <row r="3566" spans="1:12" s="141" customFormat="1" ht="20.100000000000001" customHeight="1">
      <c r="A3566" s="213"/>
      <c r="B3566" s="137"/>
      <c r="C3566" s="137"/>
      <c r="D3566" s="159"/>
      <c r="E3566" s="160"/>
      <c r="F3566" s="137" t="s">
        <v>477</v>
      </c>
      <c r="G3566" s="137" t="s">
        <v>543</v>
      </c>
      <c r="H3566" s="138" t="s">
        <v>40</v>
      </c>
      <c r="I3566" s="138"/>
      <c r="J3566" s="138"/>
      <c r="K3566" s="146"/>
      <c r="L3566" s="146"/>
    </row>
    <row r="3567" spans="1:12" s="141" customFormat="1" ht="20.100000000000001" customHeight="1">
      <c r="A3567" s="213"/>
      <c r="B3567" s="137"/>
      <c r="C3567" s="137"/>
      <c r="D3567" s="159"/>
      <c r="E3567" s="160"/>
      <c r="F3567" s="137" t="s">
        <v>543</v>
      </c>
      <c r="G3567" s="137" t="s">
        <v>550</v>
      </c>
      <c r="H3567" s="138" t="s">
        <v>40</v>
      </c>
      <c r="I3567" s="138"/>
      <c r="J3567" s="138"/>
      <c r="K3567" s="146"/>
      <c r="L3567" s="146"/>
    </row>
    <row r="3568" spans="1:12" s="141" customFormat="1" ht="20.100000000000001" customHeight="1">
      <c r="A3568" s="213"/>
      <c r="B3568" s="137"/>
      <c r="C3568" s="137"/>
      <c r="D3568" s="159"/>
      <c r="E3568" s="160"/>
      <c r="F3568" s="137" t="s">
        <v>550</v>
      </c>
      <c r="G3568" s="137" t="s">
        <v>551</v>
      </c>
      <c r="H3568" s="138" t="s">
        <v>40</v>
      </c>
      <c r="I3568" s="138"/>
      <c r="J3568" s="138"/>
      <c r="K3568" s="146"/>
      <c r="L3568" s="146"/>
    </row>
    <row r="3569" spans="1:12" s="141" customFormat="1" ht="20.100000000000001" customHeight="1">
      <c r="A3569" s="213"/>
      <c r="B3569" s="137"/>
      <c r="C3569" s="137"/>
      <c r="D3569" s="159"/>
      <c r="E3569" s="160"/>
      <c r="F3569" s="137" t="s">
        <v>551</v>
      </c>
      <c r="G3569" s="137" t="s">
        <v>552</v>
      </c>
      <c r="H3569" s="138" t="s">
        <v>40</v>
      </c>
      <c r="I3569" s="138"/>
      <c r="J3569" s="138"/>
      <c r="K3569" s="146"/>
      <c r="L3569" s="146"/>
    </row>
    <row r="3570" spans="1:12" s="141" customFormat="1" ht="20.100000000000001" customHeight="1">
      <c r="A3570" s="213"/>
      <c r="B3570" s="137"/>
      <c r="C3570" s="137"/>
      <c r="D3570" s="159"/>
      <c r="E3570" s="160"/>
      <c r="F3570" s="137" t="s">
        <v>552</v>
      </c>
      <c r="G3570" s="137" t="s">
        <v>553</v>
      </c>
      <c r="H3570" s="138" t="s">
        <v>40</v>
      </c>
      <c r="I3570" s="138"/>
      <c r="J3570" s="138"/>
      <c r="K3570" s="146"/>
      <c r="L3570" s="146"/>
    </row>
    <row r="3571" spans="1:12" s="141" customFormat="1" ht="20.100000000000001" customHeight="1">
      <c r="A3571" s="213"/>
      <c r="B3571" s="137"/>
      <c r="C3571" s="137"/>
      <c r="D3571" s="159"/>
      <c r="E3571" s="160"/>
      <c r="F3571" s="137" t="s">
        <v>553</v>
      </c>
      <c r="G3571" s="137" t="s">
        <v>554</v>
      </c>
      <c r="H3571" s="138" t="s">
        <v>40</v>
      </c>
      <c r="I3571" s="138"/>
      <c r="J3571" s="138"/>
      <c r="K3571" s="146"/>
      <c r="L3571" s="146"/>
    </row>
    <row r="3572" spans="1:12" s="141" customFormat="1" ht="20.100000000000001" customHeight="1">
      <c r="A3572" s="213"/>
      <c r="B3572" s="137"/>
      <c r="C3572" s="137"/>
      <c r="D3572" s="159"/>
      <c r="E3572" s="160"/>
      <c r="F3572" s="137" t="s">
        <v>554</v>
      </c>
      <c r="G3572" s="137" t="s">
        <v>555</v>
      </c>
      <c r="H3572" s="138" t="s">
        <v>40</v>
      </c>
      <c r="I3572" s="138"/>
      <c r="J3572" s="138"/>
      <c r="K3572" s="146"/>
      <c r="L3572" s="146"/>
    </row>
    <row r="3573" spans="1:12" s="141" customFormat="1" ht="20.100000000000001" customHeight="1">
      <c r="A3573" s="213"/>
      <c r="B3573" s="137"/>
      <c r="C3573" s="137"/>
      <c r="D3573" s="159"/>
      <c r="E3573" s="160"/>
      <c r="F3573" s="137" t="s">
        <v>555</v>
      </c>
      <c r="G3573" s="137" t="s">
        <v>556</v>
      </c>
      <c r="H3573" s="138" t="s">
        <v>40</v>
      </c>
      <c r="I3573" s="138"/>
      <c r="J3573" s="138"/>
      <c r="K3573" s="146"/>
      <c r="L3573" s="146"/>
    </row>
    <row r="3574" spans="1:12" s="141" customFormat="1" ht="20.100000000000001" customHeight="1">
      <c r="A3574" s="213"/>
      <c r="B3574" s="137"/>
      <c r="C3574" s="137"/>
      <c r="D3574" s="159"/>
      <c r="E3574" s="160"/>
      <c r="F3574" s="137" t="s">
        <v>556</v>
      </c>
      <c r="G3574" s="137" t="s">
        <v>732</v>
      </c>
      <c r="H3574" s="138" t="s">
        <v>40</v>
      </c>
      <c r="I3574" s="138"/>
      <c r="J3574" s="138"/>
      <c r="K3574" s="146"/>
      <c r="L3574" s="146"/>
    </row>
    <row r="3575" spans="1:12" s="141" customFormat="1" ht="20.100000000000001" customHeight="1">
      <c r="A3575" s="213"/>
      <c r="B3575" s="137"/>
      <c r="C3575" s="137"/>
      <c r="D3575" s="159"/>
      <c r="E3575" s="160"/>
      <c r="F3575" s="137"/>
      <c r="G3575" s="137"/>
      <c r="H3575" s="138"/>
      <c r="I3575" s="138"/>
      <c r="J3575" s="138"/>
      <c r="K3575" s="146"/>
      <c r="L3575" s="146"/>
    </row>
    <row r="3576" spans="1:12" s="141" customFormat="1" ht="20.100000000000001" customHeight="1">
      <c r="A3576" s="213"/>
      <c r="B3576" s="137">
        <v>323</v>
      </c>
      <c r="C3576" s="137"/>
      <c r="D3576" s="159" t="s">
        <v>336</v>
      </c>
      <c r="E3576" s="160">
        <v>5.2089999999999996</v>
      </c>
      <c r="F3576" s="137" t="s">
        <v>433</v>
      </c>
      <c r="G3576" s="137" t="s">
        <v>447</v>
      </c>
      <c r="H3576" s="138" t="s">
        <v>435</v>
      </c>
      <c r="I3576" s="138"/>
      <c r="J3576" s="138"/>
      <c r="K3576" s="146"/>
      <c r="L3576" s="146"/>
    </row>
    <row r="3577" spans="1:12" s="141" customFormat="1" ht="20.100000000000001" customHeight="1">
      <c r="A3577" s="213"/>
      <c r="B3577" s="137"/>
      <c r="C3577" s="137"/>
      <c r="D3577" s="159"/>
      <c r="E3577" s="160"/>
      <c r="F3577" s="137" t="s">
        <v>447</v>
      </c>
      <c r="G3577" s="137" t="s">
        <v>451</v>
      </c>
      <c r="H3577" s="138" t="s">
        <v>435</v>
      </c>
      <c r="I3577" s="138"/>
      <c r="J3577" s="138"/>
      <c r="K3577" s="146"/>
      <c r="L3577" s="146"/>
    </row>
    <row r="3578" spans="1:12" s="141" customFormat="1" ht="20.100000000000001" customHeight="1">
      <c r="A3578" s="213"/>
      <c r="B3578" s="137"/>
      <c r="C3578" s="137"/>
      <c r="D3578" s="159"/>
      <c r="E3578" s="160"/>
      <c r="F3578" s="137" t="s">
        <v>451</v>
      </c>
      <c r="G3578" s="137" t="s">
        <v>454</v>
      </c>
      <c r="H3578" s="138" t="s">
        <v>435</v>
      </c>
      <c r="I3578" s="138"/>
      <c r="J3578" s="138"/>
      <c r="K3578" s="146"/>
      <c r="L3578" s="146"/>
    </row>
    <row r="3579" spans="1:12" s="141" customFormat="1" ht="20.100000000000001" customHeight="1">
      <c r="A3579" s="213"/>
      <c r="B3579" s="137"/>
      <c r="C3579" s="137"/>
      <c r="D3579" s="159"/>
      <c r="E3579" s="160"/>
      <c r="F3579" s="137" t="s">
        <v>454</v>
      </c>
      <c r="G3579" s="137" t="s">
        <v>455</v>
      </c>
      <c r="H3579" s="138" t="s">
        <v>435</v>
      </c>
      <c r="I3579" s="138"/>
      <c r="J3579" s="138"/>
      <c r="K3579" s="146"/>
      <c r="L3579" s="146"/>
    </row>
    <row r="3580" spans="1:12" s="141" customFormat="1" ht="20.100000000000001" customHeight="1">
      <c r="A3580" s="213"/>
      <c r="B3580" s="137"/>
      <c r="C3580" s="137"/>
      <c r="D3580" s="159"/>
      <c r="E3580" s="160"/>
      <c r="F3580" s="137" t="s">
        <v>455</v>
      </c>
      <c r="G3580" s="137" t="s">
        <v>456</v>
      </c>
      <c r="H3580" s="138" t="s">
        <v>435</v>
      </c>
      <c r="I3580" s="138"/>
      <c r="J3580" s="138"/>
      <c r="K3580" s="146"/>
      <c r="L3580" s="146"/>
    </row>
    <row r="3581" spans="1:12" s="141" customFormat="1" ht="20.100000000000001" customHeight="1">
      <c r="A3581" s="213"/>
      <c r="B3581" s="137"/>
      <c r="C3581" s="137"/>
      <c r="D3581" s="159"/>
      <c r="E3581" s="160"/>
      <c r="F3581" s="137" t="s">
        <v>456</v>
      </c>
      <c r="G3581" s="137" t="s">
        <v>457</v>
      </c>
      <c r="H3581" s="138" t="s">
        <v>435</v>
      </c>
      <c r="I3581" s="138"/>
      <c r="J3581" s="138"/>
      <c r="K3581" s="146"/>
      <c r="L3581" s="146"/>
    </row>
    <row r="3582" spans="1:12" s="141" customFormat="1" ht="20.100000000000001" customHeight="1">
      <c r="A3582" s="213"/>
      <c r="B3582" s="137"/>
      <c r="C3582" s="137"/>
      <c r="D3582" s="159"/>
      <c r="E3582" s="160"/>
      <c r="F3582" s="137" t="s">
        <v>457</v>
      </c>
      <c r="G3582" s="137" t="s">
        <v>460</v>
      </c>
      <c r="H3582" s="138" t="s">
        <v>435</v>
      </c>
      <c r="I3582" s="138"/>
      <c r="J3582" s="138"/>
      <c r="K3582" s="146"/>
      <c r="L3582" s="146"/>
    </row>
    <row r="3583" spans="1:12" s="141" customFormat="1" ht="20.100000000000001" customHeight="1">
      <c r="A3583" s="213"/>
      <c r="B3583" s="137"/>
      <c r="C3583" s="137"/>
      <c r="D3583" s="159"/>
      <c r="E3583" s="160"/>
      <c r="F3583" s="137" t="s">
        <v>460</v>
      </c>
      <c r="G3583" s="137" t="s">
        <v>463</v>
      </c>
      <c r="H3583" s="138" t="s">
        <v>435</v>
      </c>
      <c r="I3583" s="138"/>
      <c r="J3583" s="138"/>
      <c r="K3583" s="146"/>
      <c r="L3583" s="146"/>
    </row>
    <row r="3584" spans="1:12" s="141" customFormat="1" ht="20.100000000000001" customHeight="1">
      <c r="A3584" s="213"/>
      <c r="B3584" s="137"/>
      <c r="C3584" s="137"/>
      <c r="D3584" s="159"/>
      <c r="E3584" s="160"/>
      <c r="F3584" s="137" t="s">
        <v>463</v>
      </c>
      <c r="G3584" s="137" t="s">
        <v>464</v>
      </c>
      <c r="H3584" s="138" t="s">
        <v>435</v>
      </c>
      <c r="I3584" s="138"/>
      <c r="J3584" s="138"/>
      <c r="K3584" s="146"/>
      <c r="L3584" s="146"/>
    </row>
    <row r="3585" spans="1:12" s="141" customFormat="1" ht="20.100000000000001" customHeight="1">
      <c r="A3585" s="213"/>
      <c r="B3585" s="137"/>
      <c r="C3585" s="137"/>
      <c r="D3585" s="159"/>
      <c r="E3585" s="160"/>
      <c r="F3585" s="137" t="s">
        <v>464</v>
      </c>
      <c r="G3585" s="137" t="s">
        <v>465</v>
      </c>
      <c r="H3585" s="138" t="s">
        <v>435</v>
      </c>
      <c r="I3585" s="138"/>
      <c r="J3585" s="138"/>
      <c r="K3585" s="146"/>
      <c r="L3585" s="146"/>
    </row>
    <row r="3586" spans="1:12" s="141" customFormat="1" ht="20.100000000000001" customHeight="1">
      <c r="A3586" s="213"/>
      <c r="B3586" s="137"/>
      <c r="C3586" s="137"/>
      <c r="D3586" s="159"/>
      <c r="E3586" s="160"/>
      <c r="F3586" s="137" t="s">
        <v>465</v>
      </c>
      <c r="G3586" s="137" t="s">
        <v>466</v>
      </c>
      <c r="H3586" s="138" t="s">
        <v>435</v>
      </c>
      <c r="I3586" s="138"/>
      <c r="J3586" s="138"/>
      <c r="K3586" s="146"/>
      <c r="L3586" s="146"/>
    </row>
    <row r="3587" spans="1:12" s="141" customFormat="1" ht="20.100000000000001" customHeight="1">
      <c r="A3587" s="213"/>
      <c r="B3587" s="137"/>
      <c r="C3587" s="137"/>
      <c r="D3587" s="159"/>
      <c r="E3587" s="160"/>
      <c r="F3587" s="137" t="s">
        <v>466</v>
      </c>
      <c r="G3587" s="137" t="s">
        <v>467</v>
      </c>
      <c r="H3587" s="138" t="s">
        <v>435</v>
      </c>
      <c r="I3587" s="138"/>
      <c r="J3587" s="138"/>
      <c r="K3587" s="146"/>
      <c r="L3587" s="146"/>
    </row>
    <row r="3588" spans="1:12" s="141" customFormat="1" ht="20.100000000000001" customHeight="1">
      <c r="A3588" s="213"/>
      <c r="B3588" s="137"/>
      <c r="C3588" s="137"/>
      <c r="D3588" s="159"/>
      <c r="E3588" s="160"/>
      <c r="F3588" s="137" t="s">
        <v>467</v>
      </c>
      <c r="G3588" s="137" t="s">
        <v>468</v>
      </c>
      <c r="H3588" s="138" t="s">
        <v>435</v>
      </c>
      <c r="I3588" s="138"/>
      <c r="J3588" s="138"/>
      <c r="K3588" s="146"/>
      <c r="L3588" s="146"/>
    </row>
    <row r="3589" spans="1:12" s="141" customFormat="1" ht="20.100000000000001" customHeight="1">
      <c r="A3589" s="213"/>
      <c r="B3589" s="137"/>
      <c r="C3589" s="137"/>
      <c r="D3589" s="159"/>
      <c r="E3589" s="160"/>
      <c r="F3589" s="137" t="s">
        <v>468</v>
      </c>
      <c r="G3589" s="137" t="s">
        <v>469</v>
      </c>
      <c r="H3589" s="138" t="s">
        <v>435</v>
      </c>
      <c r="I3589" s="138"/>
      <c r="J3589" s="138"/>
      <c r="K3589" s="146"/>
      <c r="L3589" s="146"/>
    </row>
    <row r="3590" spans="1:12" s="141" customFormat="1" ht="20.100000000000001" customHeight="1">
      <c r="A3590" s="213"/>
      <c r="B3590" s="137"/>
      <c r="C3590" s="137"/>
      <c r="D3590" s="159"/>
      <c r="E3590" s="160"/>
      <c r="F3590" s="137" t="s">
        <v>469</v>
      </c>
      <c r="G3590" s="137" t="s">
        <v>470</v>
      </c>
      <c r="H3590" s="138" t="s">
        <v>435</v>
      </c>
      <c r="I3590" s="138"/>
      <c r="J3590" s="138"/>
      <c r="K3590" s="146"/>
      <c r="L3590" s="146"/>
    </row>
    <row r="3591" spans="1:12" s="141" customFormat="1" ht="20.100000000000001" customHeight="1">
      <c r="A3591" s="213"/>
      <c r="B3591" s="137"/>
      <c r="C3591" s="137"/>
      <c r="D3591" s="159"/>
      <c r="E3591" s="160"/>
      <c r="F3591" s="137" t="s">
        <v>470</v>
      </c>
      <c r="G3591" s="137" t="s">
        <v>471</v>
      </c>
      <c r="H3591" s="138" t="s">
        <v>435</v>
      </c>
      <c r="I3591" s="138"/>
      <c r="J3591" s="138"/>
      <c r="K3591" s="146"/>
      <c r="L3591" s="146"/>
    </row>
    <row r="3592" spans="1:12" s="141" customFormat="1" ht="20.100000000000001" customHeight="1">
      <c r="A3592" s="213"/>
      <c r="B3592" s="137"/>
      <c r="C3592" s="137"/>
      <c r="D3592" s="159"/>
      <c r="E3592" s="160"/>
      <c r="F3592" s="137" t="s">
        <v>471</v>
      </c>
      <c r="G3592" s="137" t="s">
        <v>473</v>
      </c>
      <c r="H3592" s="138" t="s">
        <v>435</v>
      </c>
      <c r="I3592" s="138"/>
      <c r="J3592" s="138"/>
      <c r="K3592" s="146"/>
      <c r="L3592" s="146"/>
    </row>
    <row r="3593" spans="1:12" s="141" customFormat="1" ht="20.100000000000001" customHeight="1">
      <c r="A3593" s="213"/>
      <c r="B3593" s="137"/>
      <c r="C3593" s="137"/>
      <c r="D3593" s="159"/>
      <c r="E3593" s="160"/>
      <c r="F3593" s="137" t="s">
        <v>473</v>
      </c>
      <c r="G3593" s="137" t="s">
        <v>474</v>
      </c>
      <c r="H3593" s="138" t="s">
        <v>435</v>
      </c>
      <c r="I3593" s="138"/>
      <c r="J3593" s="138"/>
      <c r="K3593" s="146"/>
      <c r="L3593" s="146"/>
    </row>
    <row r="3594" spans="1:12" s="141" customFormat="1" ht="20.100000000000001" customHeight="1">
      <c r="A3594" s="213"/>
      <c r="B3594" s="137"/>
      <c r="C3594" s="137"/>
      <c r="D3594" s="159"/>
      <c r="E3594" s="160"/>
      <c r="F3594" s="137" t="s">
        <v>474</v>
      </c>
      <c r="G3594" s="137" t="s">
        <v>475</v>
      </c>
      <c r="H3594" s="138" t="s">
        <v>435</v>
      </c>
      <c r="I3594" s="138"/>
      <c r="J3594" s="138"/>
      <c r="K3594" s="146"/>
      <c r="L3594" s="146"/>
    </row>
    <row r="3595" spans="1:12" s="141" customFormat="1" ht="20.100000000000001" customHeight="1">
      <c r="A3595" s="213"/>
      <c r="B3595" s="137"/>
      <c r="C3595" s="137"/>
      <c r="D3595" s="159"/>
      <c r="E3595" s="160"/>
      <c r="F3595" s="137" t="s">
        <v>475</v>
      </c>
      <c r="G3595" s="137" t="s">
        <v>476</v>
      </c>
      <c r="H3595" s="138" t="s">
        <v>435</v>
      </c>
      <c r="I3595" s="138"/>
      <c r="J3595" s="138"/>
      <c r="K3595" s="146"/>
      <c r="L3595" s="146"/>
    </row>
    <row r="3596" spans="1:12" s="141" customFormat="1" ht="20.100000000000001" customHeight="1">
      <c r="A3596" s="213"/>
      <c r="B3596" s="137"/>
      <c r="C3596" s="137"/>
      <c r="D3596" s="159"/>
      <c r="E3596" s="160"/>
      <c r="F3596" s="137" t="s">
        <v>476</v>
      </c>
      <c r="G3596" s="137" t="s">
        <v>477</v>
      </c>
      <c r="H3596" s="138" t="s">
        <v>435</v>
      </c>
      <c r="I3596" s="138"/>
      <c r="J3596" s="138"/>
      <c r="K3596" s="146"/>
      <c r="L3596" s="146"/>
    </row>
    <row r="3597" spans="1:12" s="141" customFormat="1" ht="20.100000000000001" customHeight="1">
      <c r="A3597" s="213"/>
      <c r="B3597" s="137"/>
      <c r="C3597" s="137"/>
      <c r="D3597" s="159"/>
      <c r="E3597" s="160"/>
      <c r="F3597" s="137" t="s">
        <v>477</v>
      </c>
      <c r="G3597" s="137" t="s">
        <v>543</v>
      </c>
      <c r="H3597" s="138" t="s">
        <v>435</v>
      </c>
      <c r="I3597" s="138"/>
      <c r="J3597" s="138"/>
      <c r="K3597" s="146"/>
      <c r="L3597" s="146"/>
    </row>
    <row r="3598" spans="1:12" s="141" customFormat="1" ht="20.100000000000001" customHeight="1">
      <c r="A3598" s="213"/>
      <c r="B3598" s="137"/>
      <c r="C3598" s="137"/>
      <c r="D3598" s="159"/>
      <c r="E3598" s="160"/>
      <c r="F3598" s="137" t="s">
        <v>543</v>
      </c>
      <c r="G3598" s="137" t="s">
        <v>550</v>
      </c>
      <c r="H3598" s="138" t="s">
        <v>435</v>
      </c>
      <c r="I3598" s="138"/>
      <c r="J3598" s="138"/>
      <c r="K3598" s="146"/>
      <c r="L3598" s="146"/>
    </row>
    <row r="3599" spans="1:12" s="141" customFormat="1" ht="20.100000000000001" customHeight="1">
      <c r="A3599" s="213"/>
      <c r="B3599" s="137"/>
      <c r="C3599" s="137"/>
      <c r="D3599" s="159"/>
      <c r="E3599" s="160"/>
      <c r="F3599" s="137" t="s">
        <v>550</v>
      </c>
      <c r="G3599" s="137" t="s">
        <v>551</v>
      </c>
      <c r="H3599" s="138" t="s">
        <v>435</v>
      </c>
      <c r="I3599" s="138"/>
      <c r="J3599" s="138"/>
      <c r="K3599" s="146"/>
      <c r="L3599" s="146"/>
    </row>
    <row r="3600" spans="1:12" s="141" customFormat="1" ht="20.100000000000001" customHeight="1">
      <c r="A3600" s="213"/>
      <c r="B3600" s="137"/>
      <c r="C3600" s="137"/>
      <c r="D3600" s="159"/>
      <c r="E3600" s="160"/>
      <c r="F3600" s="137" t="s">
        <v>551</v>
      </c>
      <c r="G3600" s="137" t="s">
        <v>552</v>
      </c>
      <c r="H3600" s="138" t="s">
        <v>435</v>
      </c>
      <c r="I3600" s="138"/>
      <c r="J3600" s="138"/>
      <c r="K3600" s="146"/>
      <c r="L3600" s="146"/>
    </row>
    <row r="3601" spans="1:12" s="141" customFormat="1" ht="20.100000000000001" customHeight="1">
      <c r="A3601" s="213"/>
      <c r="B3601" s="137"/>
      <c r="C3601" s="137"/>
      <c r="D3601" s="159"/>
      <c r="E3601" s="160"/>
      <c r="F3601" s="137" t="s">
        <v>552</v>
      </c>
      <c r="G3601" s="137" t="s">
        <v>553</v>
      </c>
      <c r="H3601" s="138" t="s">
        <v>435</v>
      </c>
      <c r="I3601" s="138"/>
      <c r="J3601" s="138"/>
      <c r="K3601" s="146"/>
      <c r="L3601" s="146"/>
    </row>
    <row r="3602" spans="1:12" s="141" customFormat="1" ht="20.100000000000001" customHeight="1">
      <c r="A3602" s="213"/>
      <c r="B3602" s="137"/>
      <c r="C3602" s="137"/>
      <c r="D3602" s="159"/>
      <c r="E3602" s="160"/>
      <c r="F3602" s="137" t="s">
        <v>553</v>
      </c>
      <c r="G3602" s="137" t="s">
        <v>965</v>
      </c>
      <c r="H3602" s="138" t="s">
        <v>435</v>
      </c>
      <c r="I3602" s="138"/>
      <c r="J3602" s="138"/>
      <c r="K3602" s="146"/>
      <c r="L3602" s="146"/>
    </row>
    <row r="3603" spans="1:12" s="141" customFormat="1" ht="20.100000000000001" customHeight="1">
      <c r="A3603" s="213"/>
      <c r="B3603" s="137"/>
      <c r="C3603" s="137"/>
      <c r="D3603" s="159"/>
      <c r="E3603" s="160"/>
      <c r="F3603" s="137"/>
      <c r="G3603" s="137"/>
      <c r="H3603" s="138"/>
      <c r="I3603" s="138"/>
      <c r="J3603" s="138"/>
      <c r="K3603" s="146"/>
      <c r="L3603" s="146"/>
    </row>
    <row r="3604" spans="1:12" s="141" customFormat="1" ht="20.100000000000001" customHeight="1">
      <c r="A3604" s="213"/>
      <c r="B3604" s="137">
        <v>324</v>
      </c>
      <c r="C3604" s="137"/>
      <c r="D3604" s="159" t="s">
        <v>337</v>
      </c>
      <c r="E3604" s="160">
        <v>3.8149999999999999</v>
      </c>
      <c r="F3604" s="137" t="s">
        <v>433</v>
      </c>
      <c r="G3604" s="137" t="s">
        <v>447</v>
      </c>
      <c r="H3604" s="138" t="s">
        <v>40</v>
      </c>
      <c r="I3604" s="138"/>
      <c r="J3604" s="138"/>
      <c r="K3604" s="146"/>
      <c r="L3604" s="146"/>
    </row>
    <row r="3605" spans="1:12" s="141" customFormat="1" ht="20.100000000000001" customHeight="1">
      <c r="A3605" s="213"/>
      <c r="B3605" s="137"/>
      <c r="C3605" s="137"/>
      <c r="D3605" s="159"/>
      <c r="E3605" s="160"/>
      <c r="F3605" s="137" t="s">
        <v>447</v>
      </c>
      <c r="G3605" s="137" t="s">
        <v>451</v>
      </c>
      <c r="H3605" s="138" t="s">
        <v>40</v>
      </c>
      <c r="I3605" s="138"/>
      <c r="J3605" s="138"/>
      <c r="K3605" s="146"/>
      <c r="L3605" s="146"/>
    </row>
    <row r="3606" spans="1:12" s="141" customFormat="1" ht="20.100000000000001" customHeight="1">
      <c r="A3606" s="213"/>
      <c r="B3606" s="137"/>
      <c r="C3606" s="137"/>
      <c r="D3606" s="159"/>
      <c r="E3606" s="160"/>
      <c r="F3606" s="137" t="s">
        <v>451</v>
      </c>
      <c r="G3606" s="137" t="s">
        <v>454</v>
      </c>
      <c r="H3606" s="138" t="s">
        <v>435</v>
      </c>
      <c r="I3606" s="138"/>
      <c r="J3606" s="138"/>
      <c r="K3606" s="146"/>
      <c r="L3606" s="146"/>
    </row>
    <row r="3607" spans="1:12" s="141" customFormat="1" ht="20.100000000000001" customHeight="1">
      <c r="A3607" s="213"/>
      <c r="B3607" s="137"/>
      <c r="C3607" s="137"/>
      <c r="D3607" s="159"/>
      <c r="E3607" s="160"/>
      <c r="F3607" s="137" t="s">
        <v>454</v>
      </c>
      <c r="G3607" s="137" t="s">
        <v>455</v>
      </c>
      <c r="H3607" s="138" t="s">
        <v>40</v>
      </c>
      <c r="I3607" s="138"/>
      <c r="J3607" s="138"/>
      <c r="K3607" s="146"/>
      <c r="L3607" s="146"/>
    </row>
    <row r="3608" spans="1:12" s="141" customFormat="1" ht="20.100000000000001" customHeight="1">
      <c r="A3608" s="213"/>
      <c r="B3608" s="137"/>
      <c r="C3608" s="137"/>
      <c r="D3608" s="159"/>
      <c r="E3608" s="160"/>
      <c r="F3608" s="137" t="s">
        <v>455</v>
      </c>
      <c r="G3608" s="137" t="s">
        <v>456</v>
      </c>
      <c r="H3608" s="138" t="s">
        <v>40</v>
      </c>
      <c r="I3608" s="138"/>
      <c r="J3608" s="138"/>
      <c r="K3608" s="146"/>
      <c r="L3608" s="146"/>
    </row>
    <row r="3609" spans="1:12" s="141" customFormat="1" ht="20.100000000000001" customHeight="1">
      <c r="A3609" s="213"/>
      <c r="B3609" s="137"/>
      <c r="C3609" s="137"/>
      <c r="D3609" s="159"/>
      <c r="E3609" s="160"/>
      <c r="F3609" s="137" t="s">
        <v>456</v>
      </c>
      <c r="G3609" s="137" t="s">
        <v>457</v>
      </c>
      <c r="H3609" s="138" t="s">
        <v>435</v>
      </c>
      <c r="I3609" s="138"/>
      <c r="J3609" s="138"/>
      <c r="K3609" s="146"/>
      <c r="L3609" s="146"/>
    </row>
    <row r="3610" spans="1:12" s="141" customFormat="1" ht="20.100000000000001" customHeight="1">
      <c r="A3610" s="213"/>
      <c r="B3610" s="137"/>
      <c r="C3610" s="137"/>
      <c r="D3610" s="159"/>
      <c r="E3610" s="160"/>
      <c r="F3610" s="137" t="s">
        <v>457</v>
      </c>
      <c r="G3610" s="137" t="s">
        <v>460</v>
      </c>
      <c r="H3610" s="138" t="s">
        <v>435</v>
      </c>
      <c r="I3610" s="138"/>
      <c r="J3610" s="138"/>
      <c r="K3610" s="146"/>
      <c r="L3610" s="146"/>
    </row>
    <row r="3611" spans="1:12" s="141" customFormat="1" ht="20.100000000000001" customHeight="1">
      <c r="A3611" s="213"/>
      <c r="B3611" s="137"/>
      <c r="C3611" s="137"/>
      <c r="D3611" s="159"/>
      <c r="E3611" s="160"/>
      <c r="F3611" s="137" t="s">
        <v>460</v>
      </c>
      <c r="G3611" s="137" t="s">
        <v>463</v>
      </c>
      <c r="H3611" s="138" t="s">
        <v>40</v>
      </c>
      <c r="I3611" s="138"/>
      <c r="J3611" s="138"/>
      <c r="K3611" s="146"/>
      <c r="L3611" s="146"/>
    </row>
    <row r="3612" spans="1:12" s="141" customFormat="1" ht="20.100000000000001" customHeight="1">
      <c r="A3612" s="213"/>
      <c r="B3612" s="137"/>
      <c r="C3612" s="137"/>
      <c r="D3612" s="159"/>
      <c r="E3612" s="160"/>
      <c r="F3612" s="137" t="s">
        <v>463</v>
      </c>
      <c r="G3612" s="137" t="s">
        <v>464</v>
      </c>
      <c r="H3612" s="138" t="s">
        <v>40</v>
      </c>
      <c r="I3612" s="138"/>
      <c r="J3612" s="138"/>
      <c r="K3612" s="146"/>
      <c r="L3612" s="146"/>
    </row>
    <row r="3613" spans="1:12" s="141" customFormat="1" ht="20.100000000000001" customHeight="1">
      <c r="A3613" s="213"/>
      <c r="B3613" s="137"/>
      <c r="C3613" s="137"/>
      <c r="D3613" s="159"/>
      <c r="E3613" s="160"/>
      <c r="F3613" s="137" t="s">
        <v>464</v>
      </c>
      <c r="G3613" s="137" t="s">
        <v>465</v>
      </c>
      <c r="H3613" s="138" t="s">
        <v>40</v>
      </c>
      <c r="I3613" s="138"/>
      <c r="J3613" s="138"/>
      <c r="K3613" s="146"/>
      <c r="L3613" s="146"/>
    </row>
    <row r="3614" spans="1:12" s="141" customFormat="1" ht="20.100000000000001" customHeight="1">
      <c r="A3614" s="213"/>
      <c r="B3614" s="137"/>
      <c r="C3614" s="137"/>
      <c r="D3614" s="159"/>
      <c r="E3614" s="160"/>
      <c r="F3614" s="137" t="s">
        <v>465</v>
      </c>
      <c r="G3614" s="137" t="s">
        <v>466</v>
      </c>
      <c r="H3614" s="138" t="s">
        <v>435</v>
      </c>
      <c r="I3614" s="138"/>
      <c r="J3614" s="138"/>
      <c r="K3614" s="146"/>
      <c r="L3614" s="146"/>
    </row>
    <row r="3615" spans="1:12" s="141" customFormat="1" ht="20.100000000000001" customHeight="1">
      <c r="A3615" s="213"/>
      <c r="B3615" s="137"/>
      <c r="C3615" s="137"/>
      <c r="D3615" s="159"/>
      <c r="E3615" s="160"/>
      <c r="F3615" s="137" t="s">
        <v>466</v>
      </c>
      <c r="G3615" s="137" t="s">
        <v>467</v>
      </c>
      <c r="H3615" s="138" t="s">
        <v>40</v>
      </c>
      <c r="I3615" s="138"/>
      <c r="J3615" s="138"/>
      <c r="K3615" s="146"/>
      <c r="L3615" s="146"/>
    </row>
    <row r="3616" spans="1:12" s="141" customFormat="1" ht="20.100000000000001" customHeight="1">
      <c r="A3616" s="213"/>
      <c r="B3616" s="137"/>
      <c r="C3616" s="137"/>
      <c r="D3616" s="159"/>
      <c r="E3616" s="160"/>
      <c r="F3616" s="137" t="s">
        <v>467</v>
      </c>
      <c r="G3616" s="137" t="s">
        <v>468</v>
      </c>
      <c r="H3616" s="138" t="s">
        <v>40</v>
      </c>
      <c r="I3616" s="138"/>
      <c r="J3616" s="138"/>
      <c r="K3616" s="146"/>
      <c r="L3616" s="146"/>
    </row>
    <row r="3617" spans="1:12" s="141" customFormat="1" ht="20.100000000000001" customHeight="1">
      <c r="A3617" s="213"/>
      <c r="B3617" s="137"/>
      <c r="C3617" s="137"/>
      <c r="D3617" s="159"/>
      <c r="E3617" s="160"/>
      <c r="F3617" s="137" t="s">
        <v>468</v>
      </c>
      <c r="G3617" s="137" t="s">
        <v>469</v>
      </c>
      <c r="H3617" s="138" t="s">
        <v>435</v>
      </c>
      <c r="I3617" s="138"/>
      <c r="J3617" s="138"/>
      <c r="K3617" s="146"/>
      <c r="L3617" s="146"/>
    </row>
    <row r="3618" spans="1:12" s="141" customFormat="1" ht="20.100000000000001" customHeight="1">
      <c r="A3618" s="213"/>
      <c r="B3618" s="137"/>
      <c r="C3618" s="137"/>
      <c r="D3618" s="159"/>
      <c r="E3618" s="160"/>
      <c r="F3618" s="137" t="s">
        <v>469</v>
      </c>
      <c r="G3618" s="137" t="s">
        <v>470</v>
      </c>
      <c r="H3618" s="138" t="s">
        <v>40</v>
      </c>
      <c r="I3618" s="138"/>
      <c r="J3618" s="138"/>
      <c r="K3618" s="146"/>
      <c r="L3618" s="146"/>
    </row>
    <row r="3619" spans="1:12" s="141" customFormat="1" ht="20.100000000000001" customHeight="1">
      <c r="A3619" s="213"/>
      <c r="B3619" s="137"/>
      <c r="C3619" s="137"/>
      <c r="D3619" s="159"/>
      <c r="E3619" s="160"/>
      <c r="F3619" s="137" t="s">
        <v>470</v>
      </c>
      <c r="G3619" s="137" t="s">
        <v>471</v>
      </c>
      <c r="H3619" s="138" t="s">
        <v>40</v>
      </c>
      <c r="I3619" s="138"/>
      <c r="J3619" s="138"/>
      <c r="K3619" s="146"/>
      <c r="L3619" s="146"/>
    </row>
    <row r="3620" spans="1:12" s="141" customFormat="1" ht="20.100000000000001" customHeight="1">
      <c r="A3620" s="213"/>
      <c r="B3620" s="137"/>
      <c r="C3620" s="137"/>
      <c r="D3620" s="159"/>
      <c r="E3620" s="160"/>
      <c r="F3620" s="137" t="s">
        <v>471</v>
      </c>
      <c r="G3620" s="137" t="s">
        <v>473</v>
      </c>
      <c r="H3620" s="138" t="s">
        <v>40</v>
      </c>
      <c r="I3620" s="138"/>
      <c r="J3620" s="138"/>
      <c r="K3620" s="146"/>
      <c r="L3620" s="146"/>
    </row>
    <row r="3621" spans="1:12" s="141" customFormat="1" ht="20.100000000000001" customHeight="1">
      <c r="A3621" s="213"/>
      <c r="B3621" s="137"/>
      <c r="C3621" s="137"/>
      <c r="D3621" s="159"/>
      <c r="E3621" s="160"/>
      <c r="F3621" s="137" t="s">
        <v>473</v>
      </c>
      <c r="G3621" s="137" t="s">
        <v>474</v>
      </c>
      <c r="H3621" s="138" t="s">
        <v>40</v>
      </c>
      <c r="I3621" s="138"/>
      <c r="J3621" s="138"/>
      <c r="K3621" s="146"/>
      <c r="L3621" s="146"/>
    </row>
    <row r="3622" spans="1:12" s="141" customFormat="1" ht="20.100000000000001" customHeight="1">
      <c r="A3622" s="213"/>
      <c r="B3622" s="137"/>
      <c r="C3622" s="137"/>
      <c r="D3622" s="159"/>
      <c r="E3622" s="160"/>
      <c r="F3622" s="137" t="s">
        <v>474</v>
      </c>
      <c r="G3622" s="137" t="s">
        <v>475</v>
      </c>
      <c r="H3622" s="138" t="s">
        <v>435</v>
      </c>
      <c r="I3622" s="138"/>
      <c r="J3622" s="138"/>
      <c r="K3622" s="146"/>
      <c r="L3622" s="146"/>
    </row>
    <row r="3623" spans="1:12" s="141" customFormat="1" ht="20.100000000000001" customHeight="1">
      <c r="A3623" s="213"/>
      <c r="B3623" s="137"/>
      <c r="C3623" s="137"/>
      <c r="D3623" s="159"/>
      <c r="E3623" s="160"/>
      <c r="F3623" s="137" t="s">
        <v>475</v>
      </c>
      <c r="G3623" s="137" t="s">
        <v>966</v>
      </c>
      <c r="H3623" s="138" t="s">
        <v>435</v>
      </c>
      <c r="I3623" s="138"/>
      <c r="J3623" s="138"/>
      <c r="K3623" s="146"/>
      <c r="L3623" s="146"/>
    </row>
    <row r="3624" spans="1:12" s="141" customFormat="1" ht="20.100000000000001" customHeight="1">
      <c r="A3624" s="213"/>
      <c r="B3624" s="137"/>
      <c r="C3624" s="137"/>
      <c r="D3624" s="159"/>
      <c r="E3624" s="160"/>
      <c r="F3624" s="137"/>
      <c r="G3624" s="137"/>
      <c r="H3624" s="138"/>
      <c r="I3624" s="138"/>
      <c r="J3624" s="138"/>
      <c r="K3624" s="146"/>
      <c r="L3624" s="146"/>
    </row>
    <row r="3625" spans="1:12" s="141" customFormat="1" ht="20.100000000000001" customHeight="1">
      <c r="A3625" s="213"/>
      <c r="B3625" s="137">
        <v>325</v>
      </c>
      <c r="C3625" s="137"/>
      <c r="D3625" s="159" t="s">
        <v>338</v>
      </c>
      <c r="E3625" s="160">
        <v>4.3929999999999998</v>
      </c>
      <c r="F3625" s="137" t="s">
        <v>433</v>
      </c>
      <c r="G3625" s="137" t="s">
        <v>447</v>
      </c>
      <c r="H3625" s="138" t="s">
        <v>435</v>
      </c>
      <c r="I3625" s="138"/>
      <c r="J3625" s="138"/>
      <c r="K3625" s="146"/>
      <c r="L3625" s="146"/>
    </row>
    <row r="3626" spans="1:12" s="141" customFormat="1" ht="20.100000000000001" customHeight="1">
      <c r="A3626" s="213"/>
      <c r="B3626" s="137"/>
      <c r="C3626" s="137"/>
      <c r="D3626" s="159"/>
      <c r="E3626" s="160"/>
      <c r="F3626" s="137" t="s">
        <v>447</v>
      </c>
      <c r="G3626" s="137" t="s">
        <v>451</v>
      </c>
      <c r="H3626" s="138" t="s">
        <v>40</v>
      </c>
      <c r="I3626" s="138"/>
      <c r="J3626" s="138"/>
      <c r="K3626" s="146"/>
      <c r="L3626" s="146"/>
    </row>
    <row r="3627" spans="1:12" s="141" customFormat="1" ht="20.100000000000001" customHeight="1">
      <c r="A3627" s="213"/>
      <c r="B3627" s="137"/>
      <c r="C3627" s="137"/>
      <c r="D3627" s="159"/>
      <c r="E3627" s="160"/>
      <c r="F3627" s="137" t="s">
        <v>451</v>
      </c>
      <c r="G3627" s="137" t="s">
        <v>454</v>
      </c>
      <c r="H3627" s="138" t="s">
        <v>435</v>
      </c>
      <c r="I3627" s="138"/>
      <c r="J3627" s="138"/>
      <c r="K3627" s="146"/>
      <c r="L3627" s="146"/>
    </row>
    <row r="3628" spans="1:12" s="141" customFormat="1" ht="20.100000000000001" customHeight="1">
      <c r="A3628" s="213"/>
      <c r="B3628" s="137"/>
      <c r="C3628" s="137"/>
      <c r="D3628" s="159"/>
      <c r="E3628" s="160"/>
      <c r="F3628" s="137" t="s">
        <v>454</v>
      </c>
      <c r="G3628" s="137" t="s">
        <v>455</v>
      </c>
      <c r="H3628" s="138" t="s">
        <v>435</v>
      </c>
      <c r="I3628" s="138"/>
      <c r="J3628" s="138"/>
      <c r="K3628" s="146"/>
      <c r="L3628" s="146"/>
    </row>
    <row r="3629" spans="1:12" s="141" customFormat="1" ht="20.100000000000001" customHeight="1">
      <c r="A3629" s="213"/>
      <c r="B3629" s="137"/>
      <c r="C3629" s="137"/>
      <c r="D3629" s="159"/>
      <c r="E3629" s="160"/>
      <c r="F3629" s="137" t="s">
        <v>455</v>
      </c>
      <c r="G3629" s="137" t="s">
        <v>456</v>
      </c>
      <c r="H3629" s="138" t="s">
        <v>40</v>
      </c>
      <c r="I3629" s="138"/>
      <c r="J3629" s="138"/>
      <c r="K3629" s="146"/>
      <c r="L3629" s="146"/>
    </row>
    <row r="3630" spans="1:12" s="141" customFormat="1" ht="20.100000000000001" customHeight="1">
      <c r="A3630" s="213"/>
      <c r="B3630" s="137"/>
      <c r="C3630" s="137"/>
      <c r="D3630" s="159"/>
      <c r="E3630" s="160"/>
      <c r="F3630" s="137" t="s">
        <v>456</v>
      </c>
      <c r="G3630" s="137" t="s">
        <v>457</v>
      </c>
      <c r="H3630" s="138" t="s">
        <v>40</v>
      </c>
      <c r="I3630" s="138"/>
      <c r="J3630" s="138"/>
      <c r="K3630" s="146"/>
      <c r="L3630" s="146"/>
    </row>
    <row r="3631" spans="1:12" s="141" customFormat="1" ht="20.100000000000001" customHeight="1">
      <c r="A3631" s="213"/>
      <c r="B3631" s="137"/>
      <c r="C3631" s="137"/>
      <c r="D3631" s="159"/>
      <c r="E3631" s="160"/>
      <c r="F3631" s="137" t="s">
        <v>457</v>
      </c>
      <c r="G3631" s="137" t="s">
        <v>460</v>
      </c>
      <c r="H3631" s="138" t="s">
        <v>435</v>
      </c>
      <c r="I3631" s="138"/>
      <c r="J3631" s="138"/>
      <c r="K3631" s="146"/>
      <c r="L3631" s="146"/>
    </row>
    <row r="3632" spans="1:12" s="141" customFormat="1" ht="20.100000000000001" customHeight="1">
      <c r="A3632" s="213"/>
      <c r="B3632" s="137"/>
      <c r="C3632" s="137"/>
      <c r="D3632" s="159"/>
      <c r="E3632" s="160"/>
      <c r="F3632" s="137" t="s">
        <v>460</v>
      </c>
      <c r="G3632" s="137" t="s">
        <v>463</v>
      </c>
      <c r="H3632" s="138" t="s">
        <v>435</v>
      </c>
      <c r="I3632" s="138"/>
      <c r="J3632" s="138"/>
      <c r="K3632" s="146"/>
      <c r="L3632" s="146"/>
    </row>
    <row r="3633" spans="1:12" s="141" customFormat="1" ht="20.100000000000001" customHeight="1">
      <c r="A3633" s="213"/>
      <c r="B3633" s="137"/>
      <c r="C3633" s="137"/>
      <c r="D3633" s="159"/>
      <c r="E3633" s="160"/>
      <c r="F3633" s="137" t="s">
        <v>463</v>
      </c>
      <c r="G3633" s="137" t="s">
        <v>464</v>
      </c>
      <c r="H3633" s="138" t="s">
        <v>40</v>
      </c>
      <c r="I3633" s="138"/>
      <c r="J3633" s="138"/>
      <c r="K3633" s="146"/>
      <c r="L3633" s="146"/>
    </row>
    <row r="3634" spans="1:12" s="141" customFormat="1" ht="20.100000000000001" customHeight="1">
      <c r="A3634" s="213"/>
      <c r="B3634" s="137"/>
      <c r="C3634" s="137"/>
      <c r="D3634" s="159"/>
      <c r="E3634" s="160"/>
      <c r="F3634" s="137" t="s">
        <v>464</v>
      </c>
      <c r="G3634" s="137" t="s">
        <v>465</v>
      </c>
      <c r="H3634" s="138" t="s">
        <v>435</v>
      </c>
      <c r="I3634" s="138"/>
      <c r="J3634" s="138"/>
      <c r="K3634" s="146"/>
      <c r="L3634" s="146"/>
    </row>
    <row r="3635" spans="1:12" s="141" customFormat="1" ht="20.100000000000001" customHeight="1">
      <c r="A3635" s="213"/>
      <c r="B3635" s="137"/>
      <c r="C3635" s="137"/>
      <c r="D3635" s="159"/>
      <c r="E3635" s="160"/>
      <c r="F3635" s="137" t="s">
        <v>465</v>
      </c>
      <c r="G3635" s="137" t="s">
        <v>466</v>
      </c>
      <c r="H3635" s="138" t="s">
        <v>40</v>
      </c>
      <c r="I3635" s="138"/>
      <c r="J3635" s="138"/>
      <c r="K3635" s="146"/>
      <c r="L3635" s="146"/>
    </row>
    <row r="3636" spans="1:12" s="141" customFormat="1" ht="20.100000000000001" customHeight="1">
      <c r="A3636" s="213"/>
      <c r="B3636" s="137"/>
      <c r="C3636" s="137"/>
      <c r="D3636" s="159"/>
      <c r="E3636" s="160"/>
      <c r="F3636" s="137" t="s">
        <v>466</v>
      </c>
      <c r="G3636" s="137" t="s">
        <v>467</v>
      </c>
      <c r="H3636" s="138" t="s">
        <v>435</v>
      </c>
      <c r="I3636" s="138"/>
      <c r="J3636" s="138"/>
      <c r="K3636" s="146"/>
      <c r="L3636" s="146"/>
    </row>
    <row r="3637" spans="1:12" s="141" customFormat="1" ht="20.100000000000001" customHeight="1">
      <c r="A3637" s="213"/>
      <c r="B3637" s="137"/>
      <c r="C3637" s="137"/>
      <c r="D3637" s="159"/>
      <c r="E3637" s="160"/>
      <c r="F3637" s="137" t="s">
        <v>467</v>
      </c>
      <c r="G3637" s="137" t="s">
        <v>468</v>
      </c>
      <c r="H3637" s="138" t="s">
        <v>435</v>
      </c>
      <c r="I3637" s="138"/>
      <c r="J3637" s="138"/>
      <c r="K3637" s="146"/>
      <c r="L3637" s="146"/>
    </row>
    <row r="3638" spans="1:12" s="141" customFormat="1" ht="20.100000000000001" customHeight="1">
      <c r="A3638" s="213"/>
      <c r="B3638" s="137"/>
      <c r="C3638" s="137"/>
      <c r="D3638" s="159"/>
      <c r="E3638" s="160"/>
      <c r="F3638" s="137" t="s">
        <v>468</v>
      </c>
      <c r="G3638" s="137" t="s">
        <v>469</v>
      </c>
      <c r="H3638" s="138" t="s">
        <v>435</v>
      </c>
      <c r="I3638" s="138"/>
      <c r="J3638" s="138"/>
      <c r="K3638" s="146"/>
      <c r="L3638" s="146"/>
    </row>
    <row r="3639" spans="1:12" s="141" customFormat="1" ht="20.100000000000001" customHeight="1">
      <c r="A3639" s="213"/>
      <c r="B3639" s="137"/>
      <c r="C3639" s="137"/>
      <c r="D3639" s="159"/>
      <c r="E3639" s="160"/>
      <c r="F3639" s="137" t="s">
        <v>469</v>
      </c>
      <c r="G3639" s="137" t="s">
        <v>470</v>
      </c>
      <c r="H3639" s="138" t="s">
        <v>435</v>
      </c>
      <c r="I3639" s="138"/>
      <c r="J3639" s="138"/>
      <c r="K3639" s="146"/>
      <c r="L3639" s="146"/>
    </row>
    <row r="3640" spans="1:12" s="141" customFormat="1" ht="20.100000000000001" customHeight="1">
      <c r="A3640" s="213"/>
      <c r="B3640" s="137"/>
      <c r="C3640" s="137"/>
      <c r="D3640" s="159"/>
      <c r="E3640" s="160"/>
      <c r="F3640" s="137" t="s">
        <v>470</v>
      </c>
      <c r="G3640" s="137" t="s">
        <v>471</v>
      </c>
      <c r="H3640" s="138" t="s">
        <v>40</v>
      </c>
      <c r="I3640" s="138"/>
      <c r="J3640" s="138"/>
      <c r="K3640" s="146"/>
      <c r="L3640" s="146"/>
    </row>
    <row r="3641" spans="1:12" s="141" customFormat="1" ht="20.100000000000001" customHeight="1">
      <c r="A3641" s="213"/>
      <c r="B3641" s="137"/>
      <c r="C3641" s="137"/>
      <c r="D3641" s="159"/>
      <c r="E3641" s="160"/>
      <c r="F3641" s="137" t="s">
        <v>471</v>
      </c>
      <c r="G3641" s="137" t="s">
        <v>473</v>
      </c>
      <c r="H3641" s="138" t="s">
        <v>40</v>
      </c>
      <c r="I3641" s="138"/>
      <c r="J3641" s="138"/>
      <c r="K3641" s="146"/>
      <c r="L3641" s="146"/>
    </row>
    <row r="3642" spans="1:12" s="141" customFormat="1" ht="20.100000000000001" customHeight="1">
      <c r="A3642" s="213"/>
      <c r="B3642" s="137"/>
      <c r="C3642" s="137"/>
      <c r="D3642" s="159"/>
      <c r="E3642" s="160"/>
      <c r="F3642" s="137" t="s">
        <v>473</v>
      </c>
      <c r="G3642" s="137" t="s">
        <v>474</v>
      </c>
      <c r="H3642" s="138" t="s">
        <v>40</v>
      </c>
      <c r="I3642" s="138"/>
      <c r="J3642" s="138"/>
      <c r="K3642" s="146"/>
      <c r="L3642" s="146"/>
    </row>
    <row r="3643" spans="1:12" s="141" customFormat="1" ht="20.100000000000001" customHeight="1">
      <c r="A3643" s="213"/>
      <c r="B3643" s="137"/>
      <c r="C3643" s="137"/>
      <c r="D3643" s="159"/>
      <c r="E3643" s="160"/>
      <c r="F3643" s="137" t="s">
        <v>474</v>
      </c>
      <c r="G3643" s="137" t="s">
        <v>475</v>
      </c>
      <c r="H3643" s="138" t="s">
        <v>435</v>
      </c>
      <c r="I3643" s="138"/>
      <c r="J3643" s="138"/>
      <c r="K3643" s="146"/>
      <c r="L3643" s="146"/>
    </row>
    <row r="3644" spans="1:12" s="141" customFormat="1" ht="20.100000000000001" customHeight="1">
      <c r="A3644" s="213"/>
      <c r="B3644" s="137"/>
      <c r="C3644" s="137"/>
      <c r="D3644" s="159"/>
      <c r="E3644" s="160"/>
      <c r="F3644" s="137" t="s">
        <v>475</v>
      </c>
      <c r="G3644" s="137" t="s">
        <v>476</v>
      </c>
      <c r="H3644" s="138" t="s">
        <v>435</v>
      </c>
      <c r="I3644" s="138"/>
      <c r="J3644" s="138"/>
      <c r="K3644" s="146"/>
      <c r="L3644" s="146"/>
    </row>
    <row r="3645" spans="1:12" s="141" customFormat="1" ht="20.100000000000001" customHeight="1">
      <c r="A3645" s="213"/>
      <c r="B3645" s="137"/>
      <c r="C3645" s="137"/>
      <c r="D3645" s="159"/>
      <c r="E3645" s="160"/>
      <c r="F3645" s="137" t="s">
        <v>476</v>
      </c>
      <c r="G3645" s="137" t="s">
        <v>477</v>
      </c>
      <c r="H3645" s="138" t="s">
        <v>435</v>
      </c>
      <c r="I3645" s="138"/>
      <c r="J3645" s="138"/>
      <c r="K3645" s="146"/>
      <c r="L3645" s="146"/>
    </row>
    <row r="3646" spans="1:12" s="141" customFormat="1" ht="20.100000000000001" customHeight="1">
      <c r="A3646" s="213"/>
      <c r="B3646" s="137"/>
      <c r="C3646" s="137"/>
      <c r="D3646" s="159"/>
      <c r="E3646" s="160"/>
      <c r="F3646" s="137" t="s">
        <v>477</v>
      </c>
      <c r="G3646" s="137" t="s">
        <v>967</v>
      </c>
      <c r="H3646" s="138" t="s">
        <v>435</v>
      </c>
      <c r="I3646" s="138"/>
      <c r="J3646" s="138"/>
      <c r="K3646" s="146"/>
      <c r="L3646" s="146"/>
    </row>
    <row r="3647" spans="1:12" s="141" customFormat="1" ht="20.100000000000001" customHeight="1">
      <c r="A3647" s="213"/>
      <c r="B3647" s="137"/>
      <c r="C3647" s="137"/>
      <c r="D3647" s="159"/>
      <c r="E3647" s="160"/>
      <c r="F3647" s="137"/>
      <c r="G3647" s="137"/>
      <c r="H3647" s="138"/>
      <c r="I3647" s="138"/>
      <c r="J3647" s="138"/>
      <c r="K3647" s="146"/>
      <c r="L3647" s="146"/>
    </row>
    <row r="3648" spans="1:12" s="141" customFormat="1" ht="20.100000000000001" customHeight="1">
      <c r="A3648" s="213"/>
      <c r="B3648" s="137">
        <v>326</v>
      </c>
      <c r="C3648" s="137"/>
      <c r="D3648" s="159" t="s">
        <v>339</v>
      </c>
      <c r="E3648" s="160">
        <v>1.6850000000000001</v>
      </c>
      <c r="F3648" s="137" t="s">
        <v>433</v>
      </c>
      <c r="G3648" s="137" t="s">
        <v>447</v>
      </c>
      <c r="H3648" s="138" t="s">
        <v>40</v>
      </c>
      <c r="I3648" s="138"/>
      <c r="J3648" s="138"/>
      <c r="K3648" s="146"/>
      <c r="L3648" s="146"/>
    </row>
    <row r="3649" spans="1:12" s="141" customFormat="1" ht="20.100000000000001" customHeight="1">
      <c r="A3649" s="213"/>
      <c r="B3649" s="137"/>
      <c r="C3649" s="137"/>
      <c r="D3649" s="159"/>
      <c r="E3649" s="160"/>
      <c r="F3649" s="137" t="s">
        <v>447</v>
      </c>
      <c r="G3649" s="137" t="s">
        <v>451</v>
      </c>
      <c r="H3649" s="138" t="s">
        <v>40</v>
      </c>
      <c r="I3649" s="138"/>
      <c r="J3649" s="138"/>
      <c r="K3649" s="146"/>
      <c r="L3649" s="146"/>
    </row>
    <row r="3650" spans="1:12" s="141" customFormat="1" ht="20.100000000000001" customHeight="1">
      <c r="A3650" s="213"/>
      <c r="B3650" s="137"/>
      <c r="C3650" s="137"/>
      <c r="D3650" s="159"/>
      <c r="E3650" s="160"/>
      <c r="F3650" s="137" t="s">
        <v>451</v>
      </c>
      <c r="G3650" s="137" t="s">
        <v>454</v>
      </c>
      <c r="H3650" s="138" t="s">
        <v>435</v>
      </c>
      <c r="I3650" s="138"/>
      <c r="J3650" s="138"/>
      <c r="K3650" s="146"/>
      <c r="L3650" s="146"/>
    </row>
    <row r="3651" spans="1:12" s="141" customFormat="1" ht="20.100000000000001" customHeight="1">
      <c r="A3651" s="213"/>
      <c r="B3651" s="137"/>
      <c r="C3651" s="137"/>
      <c r="D3651" s="159"/>
      <c r="E3651" s="160"/>
      <c r="F3651" s="137" t="s">
        <v>454</v>
      </c>
      <c r="G3651" s="137" t="s">
        <v>455</v>
      </c>
      <c r="H3651" s="138" t="s">
        <v>40</v>
      </c>
      <c r="I3651" s="138"/>
      <c r="J3651" s="138"/>
      <c r="K3651" s="146"/>
      <c r="L3651" s="146"/>
    </row>
    <row r="3652" spans="1:12" s="141" customFormat="1" ht="20.100000000000001" customHeight="1">
      <c r="A3652" s="213"/>
      <c r="B3652" s="137"/>
      <c r="C3652" s="137"/>
      <c r="D3652" s="159"/>
      <c r="E3652" s="160"/>
      <c r="F3652" s="137" t="s">
        <v>455</v>
      </c>
      <c r="G3652" s="137" t="s">
        <v>456</v>
      </c>
      <c r="H3652" s="138" t="s">
        <v>435</v>
      </c>
      <c r="I3652" s="138"/>
      <c r="J3652" s="138"/>
      <c r="K3652" s="146"/>
      <c r="L3652" s="146"/>
    </row>
    <row r="3653" spans="1:12" s="141" customFormat="1" ht="20.100000000000001" customHeight="1">
      <c r="A3653" s="213"/>
      <c r="B3653" s="137"/>
      <c r="C3653" s="137"/>
      <c r="D3653" s="159"/>
      <c r="E3653" s="160"/>
      <c r="F3653" s="137" t="s">
        <v>456</v>
      </c>
      <c r="G3653" s="137" t="s">
        <v>457</v>
      </c>
      <c r="H3653" s="138" t="s">
        <v>435</v>
      </c>
      <c r="I3653" s="138"/>
      <c r="J3653" s="138"/>
      <c r="K3653" s="146"/>
      <c r="L3653" s="146"/>
    </row>
    <row r="3654" spans="1:12" s="141" customFormat="1" ht="20.100000000000001" customHeight="1">
      <c r="A3654" s="213"/>
      <c r="B3654" s="137"/>
      <c r="C3654" s="137"/>
      <c r="D3654" s="159"/>
      <c r="E3654" s="160"/>
      <c r="F3654" s="137" t="s">
        <v>457</v>
      </c>
      <c r="G3654" s="137" t="s">
        <v>460</v>
      </c>
      <c r="H3654" s="138" t="s">
        <v>435</v>
      </c>
      <c r="I3654" s="138"/>
      <c r="J3654" s="138"/>
      <c r="K3654" s="146"/>
      <c r="L3654" s="146"/>
    </row>
    <row r="3655" spans="1:12" s="141" customFormat="1" ht="20.100000000000001" customHeight="1">
      <c r="A3655" s="213"/>
      <c r="B3655" s="137"/>
      <c r="C3655" s="137"/>
      <c r="D3655" s="159"/>
      <c r="E3655" s="160"/>
      <c r="F3655" s="137" t="s">
        <v>460</v>
      </c>
      <c r="G3655" s="137" t="s">
        <v>463</v>
      </c>
      <c r="H3655" s="138" t="s">
        <v>40</v>
      </c>
      <c r="I3655" s="138"/>
      <c r="J3655" s="138"/>
      <c r="K3655" s="146"/>
      <c r="L3655" s="146"/>
    </row>
    <row r="3656" spans="1:12" s="141" customFormat="1" ht="20.100000000000001" customHeight="1">
      <c r="A3656" s="213"/>
      <c r="B3656" s="137"/>
      <c r="C3656" s="137"/>
      <c r="D3656" s="159"/>
      <c r="E3656" s="160"/>
      <c r="F3656" s="137" t="s">
        <v>463</v>
      </c>
      <c r="G3656" s="137" t="s">
        <v>968</v>
      </c>
      <c r="H3656" s="138" t="s">
        <v>435</v>
      </c>
      <c r="I3656" s="138"/>
      <c r="J3656" s="138"/>
      <c r="K3656" s="146"/>
      <c r="L3656" s="146"/>
    </row>
    <row r="3657" spans="1:12" s="141" customFormat="1" ht="20.100000000000001" customHeight="1">
      <c r="A3657" s="213"/>
      <c r="B3657" s="137"/>
      <c r="C3657" s="137"/>
      <c r="D3657" s="159"/>
      <c r="E3657" s="160"/>
      <c r="F3657" s="137"/>
      <c r="G3657" s="137"/>
      <c r="H3657" s="138"/>
      <c r="I3657" s="138"/>
      <c r="J3657" s="138"/>
      <c r="K3657" s="146"/>
      <c r="L3657" s="146"/>
    </row>
    <row r="3658" spans="1:12" s="141" customFormat="1" ht="20.100000000000001" customHeight="1">
      <c r="A3658" s="213"/>
      <c r="B3658" s="137">
        <v>327</v>
      </c>
      <c r="C3658" s="137"/>
      <c r="D3658" s="159" t="s">
        <v>340</v>
      </c>
      <c r="E3658" s="160">
        <v>3.7</v>
      </c>
      <c r="F3658" s="137" t="s">
        <v>433</v>
      </c>
      <c r="G3658" s="137" t="s">
        <v>447</v>
      </c>
      <c r="H3658" s="138" t="s">
        <v>435</v>
      </c>
      <c r="I3658" s="138"/>
      <c r="J3658" s="138"/>
      <c r="K3658" s="146"/>
      <c r="L3658" s="146"/>
    </row>
    <row r="3659" spans="1:12" s="141" customFormat="1" ht="20.100000000000001" customHeight="1">
      <c r="A3659" s="213"/>
      <c r="B3659" s="137"/>
      <c r="C3659" s="137"/>
      <c r="D3659" s="159"/>
      <c r="E3659" s="160"/>
      <c r="F3659" s="137" t="s">
        <v>447</v>
      </c>
      <c r="G3659" s="137" t="s">
        <v>451</v>
      </c>
      <c r="H3659" s="138" t="s">
        <v>435</v>
      </c>
      <c r="I3659" s="138"/>
      <c r="J3659" s="138"/>
      <c r="K3659" s="146"/>
      <c r="L3659" s="146"/>
    </row>
    <row r="3660" spans="1:12" s="141" customFormat="1" ht="20.100000000000001" customHeight="1">
      <c r="A3660" s="213"/>
      <c r="B3660" s="137"/>
      <c r="C3660" s="137"/>
      <c r="D3660" s="159"/>
      <c r="E3660" s="160"/>
      <c r="F3660" s="137" t="s">
        <v>451</v>
      </c>
      <c r="G3660" s="137" t="s">
        <v>454</v>
      </c>
      <c r="H3660" s="138" t="s">
        <v>435</v>
      </c>
      <c r="I3660" s="138"/>
      <c r="J3660" s="138"/>
      <c r="K3660" s="146"/>
      <c r="L3660" s="146"/>
    </row>
    <row r="3661" spans="1:12" s="141" customFormat="1" ht="20.100000000000001" customHeight="1">
      <c r="A3661" s="213"/>
      <c r="B3661" s="137"/>
      <c r="C3661" s="137"/>
      <c r="D3661" s="159"/>
      <c r="E3661" s="160"/>
      <c r="F3661" s="137" t="s">
        <v>454</v>
      </c>
      <c r="G3661" s="137" t="s">
        <v>455</v>
      </c>
      <c r="H3661" s="138" t="s">
        <v>40</v>
      </c>
      <c r="I3661" s="138"/>
      <c r="J3661" s="138"/>
      <c r="K3661" s="146"/>
      <c r="L3661" s="146"/>
    </row>
    <row r="3662" spans="1:12" s="141" customFormat="1" ht="20.100000000000001" customHeight="1">
      <c r="A3662" s="213"/>
      <c r="B3662" s="137"/>
      <c r="C3662" s="137"/>
      <c r="D3662" s="159"/>
      <c r="E3662" s="160"/>
      <c r="F3662" s="137" t="s">
        <v>455</v>
      </c>
      <c r="G3662" s="137" t="s">
        <v>456</v>
      </c>
      <c r="H3662" s="138" t="s">
        <v>40</v>
      </c>
      <c r="I3662" s="138"/>
      <c r="J3662" s="138"/>
      <c r="K3662" s="146"/>
      <c r="L3662" s="146"/>
    </row>
    <row r="3663" spans="1:12" s="141" customFormat="1" ht="20.100000000000001" customHeight="1">
      <c r="A3663" s="213"/>
      <c r="B3663" s="137"/>
      <c r="C3663" s="137"/>
      <c r="D3663" s="159"/>
      <c r="E3663" s="160"/>
      <c r="F3663" s="137" t="s">
        <v>456</v>
      </c>
      <c r="G3663" s="137" t="s">
        <v>457</v>
      </c>
      <c r="H3663" s="138" t="s">
        <v>435</v>
      </c>
      <c r="I3663" s="138"/>
      <c r="J3663" s="138"/>
      <c r="K3663" s="146"/>
      <c r="L3663" s="146"/>
    </row>
    <row r="3664" spans="1:12" s="141" customFormat="1" ht="20.100000000000001" customHeight="1">
      <c r="A3664" s="213"/>
      <c r="B3664" s="137"/>
      <c r="C3664" s="137"/>
      <c r="D3664" s="159"/>
      <c r="E3664" s="160"/>
      <c r="F3664" s="137" t="s">
        <v>457</v>
      </c>
      <c r="G3664" s="137" t="s">
        <v>460</v>
      </c>
      <c r="H3664" s="138" t="s">
        <v>435</v>
      </c>
      <c r="I3664" s="138"/>
      <c r="J3664" s="138"/>
      <c r="K3664" s="146"/>
      <c r="L3664" s="146"/>
    </row>
    <row r="3665" spans="1:12" s="141" customFormat="1" ht="20.100000000000001" customHeight="1">
      <c r="A3665" s="213"/>
      <c r="B3665" s="137"/>
      <c r="C3665" s="137"/>
      <c r="D3665" s="159"/>
      <c r="E3665" s="160"/>
      <c r="F3665" s="137" t="s">
        <v>460</v>
      </c>
      <c r="G3665" s="137" t="s">
        <v>463</v>
      </c>
      <c r="H3665" s="138" t="s">
        <v>435</v>
      </c>
      <c r="I3665" s="138"/>
      <c r="J3665" s="138"/>
      <c r="K3665" s="146"/>
      <c r="L3665" s="146"/>
    </row>
    <row r="3666" spans="1:12" s="141" customFormat="1" ht="20.100000000000001" customHeight="1">
      <c r="A3666" s="213"/>
      <c r="B3666" s="137"/>
      <c r="C3666" s="137"/>
      <c r="D3666" s="159"/>
      <c r="E3666" s="160"/>
      <c r="F3666" s="137" t="s">
        <v>463</v>
      </c>
      <c r="G3666" s="137" t="s">
        <v>464</v>
      </c>
      <c r="H3666" s="138" t="s">
        <v>40</v>
      </c>
      <c r="I3666" s="138"/>
      <c r="J3666" s="138"/>
      <c r="K3666" s="146"/>
      <c r="L3666" s="146"/>
    </row>
    <row r="3667" spans="1:12" s="141" customFormat="1" ht="20.100000000000001" customHeight="1">
      <c r="A3667" s="213"/>
      <c r="B3667" s="137"/>
      <c r="C3667" s="137"/>
      <c r="D3667" s="159"/>
      <c r="E3667" s="160"/>
      <c r="F3667" s="137" t="s">
        <v>464</v>
      </c>
      <c r="G3667" s="137" t="s">
        <v>465</v>
      </c>
      <c r="H3667" s="138" t="s">
        <v>435</v>
      </c>
      <c r="I3667" s="138"/>
      <c r="J3667" s="138"/>
      <c r="K3667" s="146"/>
      <c r="L3667" s="146"/>
    </row>
    <row r="3668" spans="1:12" s="141" customFormat="1" ht="20.100000000000001" customHeight="1">
      <c r="A3668" s="213"/>
      <c r="B3668" s="137"/>
      <c r="C3668" s="137"/>
      <c r="D3668" s="159"/>
      <c r="E3668" s="160"/>
      <c r="F3668" s="137" t="s">
        <v>465</v>
      </c>
      <c r="G3668" s="137" t="s">
        <v>466</v>
      </c>
      <c r="H3668" s="138" t="s">
        <v>435</v>
      </c>
      <c r="I3668" s="138"/>
      <c r="J3668" s="138"/>
      <c r="K3668" s="146"/>
      <c r="L3668" s="146"/>
    </row>
    <row r="3669" spans="1:12" s="141" customFormat="1" ht="20.100000000000001" customHeight="1">
      <c r="A3669" s="213"/>
      <c r="B3669" s="137"/>
      <c r="C3669" s="137"/>
      <c r="D3669" s="159"/>
      <c r="E3669" s="160"/>
      <c r="F3669" s="137" t="s">
        <v>466</v>
      </c>
      <c r="G3669" s="137" t="s">
        <v>467</v>
      </c>
      <c r="H3669" s="138" t="s">
        <v>435</v>
      </c>
      <c r="I3669" s="138"/>
      <c r="J3669" s="138"/>
      <c r="K3669" s="146"/>
      <c r="L3669" s="146"/>
    </row>
    <row r="3670" spans="1:12" s="141" customFormat="1" ht="20.100000000000001" customHeight="1">
      <c r="A3670" s="213"/>
      <c r="B3670" s="137"/>
      <c r="C3670" s="137"/>
      <c r="D3670" s="159"/>
      <c r="E3670" s="160"/>
      <c r="F3670" s="137" t="s">
        <v>467</v>
      </c>
      <c r="G3670" s="137" t="s">
        <v>468</v>
      </c>
      <c r="H3670" s="138" t="s">
        <v>435</v>
      </c>
      <c r="I3670" s="138"/>
      <c r="J3670" s="138"/>
      <c r="K3670" s="146"/>
      <c r="L3670" s="146"/>
    </row>
    <row r="3671" spans="1:12" s="141" customFormat="1" ht="20.100000000000001" customHeight="1">
      <c r="A3671" s="213"/>
      <c r="B3671" s="137"/>
      <c r="C3671" s="137"/>
      <c r="D3671" s="159"/>
      <c r="E3671" s="160"/>
      <c r="F3671" s="137" t="s">
        <v>468</v>
      </c>
      <c r="G3671" s="137" t="s">
        <v>469</v>
      </c>
      <c r="H3671" s="138" t="s">
        <v>40</v>
      </c>
      <c r="I3671" s="138"/>
      <c r="J3671" s="138"/>
      <c r="K3671" s="146"/>
      <c r="L3671" s="146"/>
    </row>
    <row r="3672" spans="1:12" s="141" customFormat="1" ht="20.100000000000001" customHeight="1">
      <c r="A3672" s="213"/>
      <c r="B3672" s="137"/>
      <c r="C3672" s="137"/>
      <c r="D3672" s="159"/>
      <c r="E3672" s="160"/>
      <c r="F3672" s="137" t="s">
        <v>469</v>
      </c>
      <c r="G3672" s="137" t="s">
        <v>470</v>
      </c>
      <c r="H3672" s="138" t="s">
        <v>435</v>
      </c>
      <c r="I3672" s="138"/>
      <c r="J3672" s="138"/>
      <c r="K3672" s="146"/>
      <c r="L3672" s="146"/>
    </row>
    <row r="3673" spans="1:12" s="141" customFormat="1" ht="20.100000000000001" customHeight="1">
      <c r="A3673" s="213"/>
      <c r="B3673" s="137"/>
      <c r="C3673" s="137"/>
      <c r="D3673" s="159"/>
      <c r="E3673" s="160"/>
      <c r="F3673" s="137" t="s">
        <v>470</v>
      </c>
      <c r="G3673" s="137" t="s">
        <v>471</v>
      </c>
      <c r="H3673" s="138" t="s">
        <v>435</v>
      </c>
      <c r="I3673" s="138"/>
      <c r="J3673" s="138"/>
      <c r="K3673" s="146"/>
      <c r="L3673" s="146"/>
    </row>
    <row r="3674" spans="1:12" s="141" customFormat="1" ht="20.100000000000001" customHeight="1">
      <c r="A3674" s="213"/>
      <c r="B3674" s="137"/>
      <c r="C3674" s="137"/>
      <c r="D3674" s="159"/>
      <c r="E3674" s="160"/>
      <c r="F3674" s="137" t="s">
        <v>471</v>
      </c>
      <c r="G3674" s="137" t="s">
        <v>473</v>
      </c>
      <c r="H3674" s="138" t="s">
        <v>435</v>
      </c>
      <c r="I3674" s="138"/>
      <c r="J3674" s="138"/>
      <c r="K3674" s="146"/>
      <c r="L3674" s="146"/>
    </row>
    <row r="3675" spans="1:12" s="141" customFormat="1" ht="20.100000000000001" customHeight="1">
      <c r="A3675" s="213"/>
      <c r="B3675" s="137"/>
      <c r="C3675" s="137"/>
      <c r="D3675" s="159"/>
      <c r="E3675" s="160"/>
      <c r="F3675" s="137" t="s">
        <v>473</v>
      </c>
      <c r="G3675" s="137" t="s">
        <v>474</v>
      </c>
      <c r="H3675" s="138" t="s">
        <v>435</v>
      </c>
      <c r="I3675" s="138"/>
      <c r="J3675" s="138"/>
      <c r="K3675" s="146"/>
      <c r="L3675" s="146"/>
    </row>
    <row r="3676" spans="1:12" s="141" customFormat="1" ht="20.100000000000001" customHeight="1">
      <c r="A3676" s="213"/>
      <c r="B3676" s="137"/>
      <c r="C3676" s="137"/>
      <c r="D3676" s="159"/>
      <c r="E3676" s="160"/>
      <c r="F3676" s="137" t="s">
        <v>474</v>
      </c>
      <c r="G3676" s="137" t="s">
        <v>969</v>
      </c>
      <c r="H3676" s="138" t="s">
        <v>435</v>
      </c>
      <c r="I3676" s="138"/>
      <c r="J3676" s="138"/>
      <c r="K3676" s="146"/>
      <c r="L3676" s="146"/>
    </row>
    <row r="3677" spans="1:12" s="141" customFormat="1" ht="20.100000000000001" customHeight="1">
      <c r="A3677" s="213"/>
      <c r="B3677" s="137"/>
      <c r="C3677" s="137"/>
      <c r="D3677" s="159"/>
      <c r="E3677" s="160"/>
      <c r="F3677" s="137"/>
      <c r="G3677" s="137"/>
      <c r="H3677" s="138"/>
      <c r="I3677" s="138"/>
      <c r="J3677" s="138"/>
      <c r="K3677" s="146"/>
      <c r="L3677" s="146"/>
    </row>
    <row r="3678" spans="1:12" s="141" customFormat="1" ht="20.100000000000001" customHeight="1">
      <c r="A3678" s="213"/>
      <c r="B3678" s="137">
        <v>328</v>
      </c>
      <c r="C3678" s="137"/>
      <c r="D3678" s="159" t="s">
        <v>341</v>
      </c>
      <c r="E3678" s="160">
        <v>0.92200000000000004</v>
      </c>
      <c r="F3678" s="137" t="s">
        <v>433</v>
      </c>
      <c r="G3678" s="137" t="s">
        <v>447</v>
      </c>
      <c r="H3678" s="138" t="s">
        <v>40</v>
      </c>
      <c r="I3678" s="138"/>
      <c r="J3678" s="138"/>
      <c r="K3678" s="146"/>
      <c r="L3678" s="146"/>
    </row>
    <row r="3679" spans="1:12" s="141" customFormat="1" ht="20.100000000000001" customHeight="1">
      <c r="A3679" s="213"/>
      <c r="B3679" s="137"/>
      <c r="C3679" s="137"/>
      <c r="D3679" s="159"/>
      <c r="E3679" s="160"/>
      <c r="F3679" s="137" t="s">
        <v>447</v>
      </c>
      <c r="G3679" s="137" t="s">
        <v>451</v>
      </c>
      <c r="H3679" s="138" t="s">
        <v>40</v>
      </c>
      <c r="I3679" s="138"/>
      <c r="J3679" s="138"/>
      <c r="K3679" s="146"/>
      <c r="L3679" s="146"/>
    </row>
    <row r="3680" spans="1:12" s="141" customFormat="1" ht="20.100000000000001" customHeight="1">
      <c r="A3680" s="213"/>
      <c r="B3680" s="137"/>
      <c r="C3680" s="137"/>
      <c r="D3680" s="159"/>
      <c r="E3680" s="160"/>
      <c r="F3680" s="137" t="s">
        <v>451</v>
      </c>
      <c r="G3680" s="137" t="s">
        <v>454</v>
      </c>
      <c r="H3680" s="138" t="s">
        <v>435</v>
      </c>
      <c r="I3680" s="138"/>
      <c r="J3680" s="138"/>
      <c r="K3680" s="146"/>
      <c r="L3680" s="146"/>
    </row>
    <row r="3681" spans="1:12" s="141" customFormat="1" ht="20.100000000000001" customHeight="1">
      <c r="A3681" s="213"/>
      <c r="B3681" s="137"/>
      <c r="C3681" s="137"/>
      <c r="D3681" s="159"/>
      <c r="E3681" s="160"/>
      <c r="F3681" s="137" t="s">
        <v>454</v>
      </c>
      <c r="G3681" s="137" t="s">
        <v>455</v>
      </c>
      <c r="H3681" s="138" t="s">
        <v>435</v>
      </c>
      <c r="I3681" s="138"/>
      <c r="J3681" s="138"/>
      <c r="K3681" s="146"/>
      <c r="L3681" s="146"/>
    </row>
    <row r="3682" spans="1:12" s="141" customFormat="1" ht="20.100000000000001" customHeight="1">
      <c r="A3682" s="213"/>
      <c r="B3682" s="137"/>
      <c r="C3682" s="137"/>
      <c r="D3682" s="159"/>
      <c r="E3682" s="160"/>
      <c r="F3682" s="137" t="s">
        <v>455</v>
      </c>
      <c r="G3682" s="137" t="s">
        <v>970</v>
      </c>
      <c r="H3682" s="138" t="s">
        <v>435</v>
      </c>
      <c r="I3682" s="138"/>
      <c r="J3682" s="138"/>
      <c r="K3682" s="146"/>
      <c r="L3682" s="146"/>
    </row>
    <row r="3683" spans="1:12" s="141" customFormat="1" ht="20.100000000000001" customHeight="1">
      <c r="A3683" s="213"/>
      <c r="B3683" s="138"/>
      <c r="C3683" s="138"/>
      <c r="D3683" s="161"/>
      <c r="E3683" s="138"/>
      <c r="F3683" s="132"/>
      <c r="G3683" s="132"/>
      <c r="H3683" s="132"/>
      <c r="I3683" s="132"/>
      <c r="J3683" s="132"/>
      <c r="K3683" s="146"/>
      <c r="L3683" s="146"/>
    </row>
    <row r="3684" spans="1:12" s="141" customFormat="1" ht="20.100000000000001" customHeight="1">
      <c r="A3684" s="213"/>
      <c r="B3684" s="137">
        <v>329</v>
      </c>
      <c r="C3684" s="137"/>
      <c r="D3684" s="159" t="s">
        <v>342</v>
      </c>
      <c r="E3684" s="160">
        <v>2.7</v>
      </c>
      <c r="F3684" s="137" t="s">
        <v>433</v>
      </c>
      <c r="G3684" s="137" t="s">
        <v>447</v>
      </c>
      <c r="H3684" s="138" t="s">
        <v>435</v>
      </c>
      <c r="I3684" s="138"/>
      <c r="J3684" s="138"/>
      <c r="K3684" s="146"/>
      <c r="L3684" s="146"/>
    </row>
    <row r="3685" spans="1:12" s="141" customFormat="1" ht="20.100000000000001" customHeight="1">
      <c r="A3685" s="213"/>
      <c r="B3685" s="137"/>
      <c r="C3685" s="137"/>
      <c r="D3685" s="159"/>
      <c r="E3685" s="160"/>
      <c r="F3685" s="137" t="s">
        <v>447</v>
      </c>
      <c r="G3685" s="137" t="s">
        <v>451</v>
      </c>
      <c r="H3685" s="138" t="s">
        <v>435</v>
      </c>
      <c r="I3685" s="138"/>
      <c r="J3685" s="138"/>
      <c r="K3685" s="146"/>
      <c r="L3685" s="146"/>
    </row>
    <row r="3686" spans="1:12" s="141" customFormat="1" ht="20.100000000000001" customHeight="1">
      <c r="A3686" s="213"/>
      <c r="B3686" s="137"/>
      <c r="C3686" s="137"/>
      <c r="D3686" s="159"/>
      <c r="E3686" s="160"/>
      <c r="F3686" s="137" t="s">
        <v>451</v>
      </c>
      <c r="G3686" s="137" t="s">
        <v>454</v>
      </c>
      <c r="H3686" s="138" t="s">
        <v>435</v>
      </c>
      <c r="I3686" s="138"/>
      <c r="J3686" s="138"/>
      <c r="K3686" s="146"/>
      <c r="L3686" s="146"/>
    </row>
    <row r="3687" spans="1:12" s="141" customFormat="1" ht="20.100000000000001" customHeight="1">
      <c r="A3687" s="213"/>
      <c r="B3687" s="137"/>
      <c r="C3687" s="137"/>
      <c r="D3687" s="159"/>
      <c r="E3687" s="160"/>
      <c r="F3687" s="137" t="s">
        <v>454</v>
      </c>
      <c r="G3687" s="137" t="s">
        <v>455</v>
      </c>
      <c r="H3687" s="138" t="s">
        <v>435</v>
      </c>
      <c r="I3687" s="138"/>
      <c r="J3687" s="138"/>
      <c r="K3687" s="146"/>
      <c r="L3687" s="146"/>
    </row>
    <row r="3688" spans="1:12" s="141" customFormat="1" ht="20.100000000000001" customHeight="1">
      <c r="A3688" s="213"/>
      <c r="B3688" s="137"/>
      <c r="C3688" s="137"/>
      <c r="D3688" s="159"/>
      <c r="E3688" s="160"/>
      <c r="F3688" s="137" t="s">
        <v>455</v>
      </c>
      <c r="G3688" s="137" t="s">
        <v>456</v>
      </c>
      <c r="H3688" s="138" t="s">
        <v>40</v>
      </c>
      <c r="I3688" s="138"/>
      <c r="J3688" s="138"/>
      <c r="K3688" s="146"/>
      <c r="L3688" s="146"/>
    </row>
    <row r="3689" spans="1:12" s="141" customFormat="1" ht="20.100000000000001" customHeight="1">
      <c r="A3689" s="213"/>
      <c r="B3689" s="137"/>
      <c r="C3689" s="137"/>
      <c r="D3689" s="159"/>
      <c r="E3689" s="160"/>
      <c r="F3689" s="137" t="s">
        <v>456</v>
      </c>
      <c r="G3689" s="137" t="s">
        <v>457</v>
      </c>
      <c r="H3689" s="138" t="s">
        <v>435</v>
      </c>
      <c r="I3689" s="138"/>
      <c r="J3689" s="138"/>
      <c r="K3689" s="146"/>
      <c r="L3689" s="146"/>
    </row>
    <row r="3690" spans="1:12" s="141" customFormat="1" ht="20.100000000000001" customHeight="1">
      <c r="A3690" s="213"/>
      <c r="B3690" s="137"/>
      <c r="C3690" s="137"/>
      <c r="D3690" s="159"/>
      <c r="E3690" s="160"/>
      <c r="F3690" s="137" t="s">
        <v>457</v>
      </c>
      <c r="G3690" s="137" t="s">
        <v>460</v>
      </c>
      <c r="H3690" s="138" t="s">
        <v>435</v>
      </c>
      <c r="I3690" s="138"/>
      <c r="J3690" s="138"/>
      <c r="K3690" s="146"/>
      <c r="L3690" s="146"/>
    </row>
    <row r="3691" spans="1:12" s="141" customFormat="1" ht="20.100000000000001" customHeight="1">
      <c r="A3691" s="213"/>
      <c r="B3691" s="137"/>
      <c r="C3691" s="137"/>
      <c r="D3691" s="159"/>
      <c r="E3691" s="160"/>
      <c r="F3691" s="137" t="s">
        <v>460</v>
      </c>
      <c r="G3691" s="137" t="s">
        <v>463</v>
      </c>
      <c r="H3691" s="138" t="s">
        <v>435</v>
      </c>
      <c r="I3691" s="138"/>
      <c r="J3691" s="138"/>
      <c r="K3691" s="146"/>
      <c r="L3691" s="146"/>
    </row>
    <row r="3692" spans="1:12" s="141" customFormat="1" ht="20.100000000000001" customHeight="1">
      <c r="A3692" s="213"/>
      <c r="B3692" s="137"/>
      <c r="C3692" s="137"/>
      <c r="D3692" s="159"/>
      <c r="E3692" s="160"/>
      <c r="F3692" s="137" t="s">
        <v>463</v>
      </c>
      <c r="G3692" s="137" t="s">
        <v>464</v>
      </c>
      <c r="H3692" s="138" t="s">
        <v>435</v>
      </c>
      <c r="I3692" s="138"/>
      <c r="J3692" s="138"/>
      <c r="K3692" s="146"/>
      <c r="L3692" s="146"/>
    </row>
    <row r="3693" spans="1:12" s="141" customFormat="1" ht="20.100000000000001" customHeight="1">
      <c r="A3693" s="213"/>
      <c r="B3693" s="137"/>
      <c r="C3693" s="137"/>
      <c r="D3693" s="159"/>
      <c r="E3693" s="160"/>
      <c r="F3693" s="137" t="s">
        <v>464</v>
      </c>
      <c r="G3693" s="137" t="s">
        <v>465</v>
      </c>
      <c r="H3693" s="138" t="s">
        <v>40</v>
      </c>
      <c r="I3693" s="138"/>
      <c r="J3693" s="138"/>
      <c r="K3693" s="146"/>
      <c r="L3693" s="146"/>
    </row>
    <row r="3694" spans="1:12" s="141" customFormat="1" ht="20.100000000000001" customHeight="1">
      <c r="A3694" s="213"/>
      <c r="B3694" s="137"/>
      <c r="C3694" s="137"/>
      <c r="D3694" s="159"/>
      <c r="E3694" s="160"/>
      <c r="F3694" s="137" t="s">
        <v>465</v>
      </c>
      <c r="G3694" s="137" t="s">
        <v>466</v>
      </c>
      <c r="H3694" s="138" t="s">
        <v>40</v>
      </c>
      <c r="I3694" s="138"/>
      <c r="J3694" s="138"/>
      <c r="K3694" s="146"/>
      <c r="L3694" s="146"/>
    </row>
    <row r="3695" spans="1:12" s="141" customFormat="1" ht="20.100000000000001" customHeight="1">
      <c r="A3695" s="213"/>
      <c r="B3695" s="137"/>
      <c r="C3695" s="137"/>
      <c r="D3695" s="159"/>
      <c r="E3695" s="160"/>
      <c r="F3695" s="137" t="s">
        <v>466</v>
      </c>
      <c r="G3695" s="137" t="s">
        <v>467</v>
      </c>
      <c r="H3695" s="138" t="s">
        <v>40</v>
      </c>
      <c r="I3695" s="138"/>
      <c r="J3695" s="138"/>
      <c r="K3695" s="146"/>
      <c r="L3695" s="146"/>
    </row>
    <row r="3696" spans="1:12" s="141" customFormat="1" ht="20.100000000000001" customHeight="1">
      <c r="A3696" s="213"/>
      <c r="B3696" s="137"/>
      <c r="C3696" s="137"/>
      <c r="D3696" s="159"/>
      <c r="E3696" s="160"/>
      <c r="F3696" s="137" t="s">
        <v>467</v>
      </c>
      <c r="G3696" s="137" t="s">
        <v>468</v>
      </c>
      <c r="H3696" s="138" t="s">
        <v>40</v>
      </c>
      <c r="I3696" s="138"/>
      <c r="J3696" s="138"/>
      <c r="K3696" s="146"/>
      <c r="L3696" s="146"/>
    </row>
    <row r="3697" spans="1:12" s="141" customFormat="1" ht="20.100000000000001" customHeight="1">
      <c r="A3697" s="213"/>
      <c r="B3697" s="137"/>
      <c r="C3697" s="137"/>
      <c r="D3697" s="159"/>
      <c r="E3697" s="160"/>
      <c r="F3697" s="137" t="s">
        <v>468</v>
      </c>
      <c r="G3697" s="137" t="s">
        <v>971</v>
      </c>
      <c r="H3697" s="138" t="s">
        <v>435</v>
      </c>
      <c r="I3697" s="138"/>
      <c r="J3697" s="138"/>
      <c r="K3697" s="146"/>
      <c r="L3697" s="146"/>
    </row>
    <row r="3698" spans="1:12" s="141" customFormat="1" ht="20.100000000000001" customHeight="1">
      <c r="A3698" s="213"/>
      <c r="B3698" s="137"/>
      <c r="C3698" s="137"/>
      <c r="D3698" s="159"/>
      <c r="E3698" s="160"/>
      <c r="F3698" s="137"/>
      <c r="G3698" s="137"/>
      <c r="H3698" s="138"/>
      <c r="I3698" s="138"/>
      <c r="J3698" s="138"/>
      <c r="K3698" s="146"/>
      <c r="L3698" s="146"/>
    </row>
    <row r="3699" spans="1:12" s="141" customFormat="1" ht="20.100000000000001" customHeight="1">
      <c r="A3699" s="213"/>
      <c r="B3699" s="137">
        <v>330</v>
      </c>
      <c r="C3699" s="137"/>
      <c r="D3699" s="159" t="s">
        <v>343</v>
      </c>
      <c r="E3699" s="160">
        <v>1.8859999999999999</v>
      </c>
      <c r="F3699" s="137" t="s">
        <v>433</v>
      </c>
      <c r="G3699" s="137" t="s">
        <v>447</v>
      </c>
      <c r="H3699" s="138" t="s">
        <v>435</v>
      </c>
      <c r="I3699" s="138"/>
      <c r="J3699" s="138"/>
      <c r="K3699" s="146"/>
      <c r="L3699" s="146"/>
    </row>
    <row r="3700" spans="1:12" s="141" customFormat="1" ht="20.100000000000001" customHeight="1">
      <c r="A3700" s="213"/>
      <c r="B3700" s="137"/>
      <c r="C3700" s="137"/>
      <c r="D3700" s="159"/>
      <c r="E3700" s="160"/>
      <c r="F3700" s="137" t="s">
        <v>447</v>
      </c>
      <c r="G3700" s="137" t="s">
        <v>451</v>
      </c>
      <c r="H3700" s="138" t="s">
        <v>435</v>
      </c>
      <c r="I3700" s="138"/>
      <c r="J3700" s="138"/>
      <c r="K3700" s="146"/>
      <c r="L3700" s="146"/>
    </row>
    <row r="3701" spans="1:12" s="141" customFormat="1" ht="20.100000000000001" customHeight="1">
      <c r="A3701" s="213"/>
      <c r="B3701" s="137"/>
      <c r="C3701" s="137"/>
      <c r="D3701" s="159"/>
      <c r="E3701" s="160"/>
      <c r="F3701" s="137" t="s">
        <v>451</v>
      </c>
      <c r="G3701" s="137" t="s">
        <v>454</v>
      </c>
      <c r="H3701" s="138" t="s">
        <v>435</v>
      </c>
      <c r="I3701" s="138"/>
      <c r="J3701" s="138"/>
      <c r="K3701" s="146"/>
      <c r="L3701" s="146"/>
    </row>
    <row r="3702" spans="1:12" s="141" customFormat="1" ht="20.100000000000001" customHeight="1">
      <c r="A3702" s="213"/>
      <c r="B3702" s="137"/>
      <c r="C3702" s="137"/>
      <c r="D3702" s="159"/>
      <c r="E3702" s="160"/>
      <c r="F3702" s="137" t="s">
        <v>454</v>
      </c>
      <c r="G3702" s="137" t="s">
        <v>455</v>
      </c>
      <c r="H3702" s="138" t="s">
        <v>435</v>
      </c>
      <c r="I3702" s="138"/>
      <c r="J3702" s="138"/>
      <c r="K3702" s="146"/>
      <c r="L3702" s="146"/>
    </row>
    <row r="3703" spans="1:12" s="141" customFormat="1" ht="20.100000000000001" customHeight="1">
      <c r="A3703" s="213"/>
      <c r="B3703" s="137"/>
      <c r="C3703" s="137"/>
      <c r="D3703" s="159"/>
      <c r="E3703" s="160"/>
      <c r="F3703" s="137" t="s">
        <v>455</v>
      </c>
      <c r="G3703" s="137" t="s">
        <v>456</v>
      </c>
      <c r="H3703" s="138" t="s">
        <v>435</v>
      </c>
      <c r="I3703" s="138"/>
      <c r="J3703" s="138"/>
      <c r="K3703" s="146"/>
      <c r="L3703" s="146"/>
    </row>
    <row r="3704" spans="1:12" s="141" customFormat="1" ht="20.100000000000001" customHeight="1">
      <c r="A3704" s="213"/>
      <c r="B3704" s="137"/>
      <c r="C3704" s="137"/>
      <c r="D3704" s="159"/>
      <c r="E3704" s="160"/>
      <c r="F3704" s="137" t="s">
        <v>456</v>
      </c>
      <c r="G3704" s="137" t="s">
        <v>457</v>
      </c>
      <c r="H3704" s="138" t="s">
        <v>435</v>
      </c>
      <c r="I3704" s="138"/>
      <c r="J3704" s="138"/>
      <c r="K3704" s="146"/>
      <c r="L3704" s="146"/>
    </row>
    <row r="3705" spans="1:12" s="141" customFormat="1" ht="20.100000000000001" customHeight="1">
      <c r="A3705" s="213"/>
      <c r="B3705" s="137"/>
      <c r="C3705" s="137"/>
      <c r="D3705" s="159"/>
      <c r="E3705" s="160"/>
      <c r="F3705" s="137" t="s">
        <v>457</v>
      </c>
      <c r="G3705" s="137" t="s">
        <v>460</v>
      </c>
      <c r="H3705" s="138" t="s">
        <v>435</v>
      </c>
      <c r="I3705" s="138"/>
      <c r="J3705" s="138"/>
      <c r="K3705" s="146"/>
      <c r="L3705" s="146"/>
    </row>
    <row r="3706" spans="1:12" s="141" customFormat="1" ht="20.100000000000001" customHeight="1">
      <c r="A3706" s="213"/>
      <c r="B3706" s="137"/>
      <c r="C3706" s="137"/>
      <c r="D3706" s="159"/>
      <c r="E3706" s="160"/>
      <c r="F3706" s="137" t="s">
        <v>460</v>
      </c>
      <c r="G3706" s="137" t="s">
        <v>463</v>
      </c>
      <c r="H3706" s="138" t="s">
        <v>435</v>
      </c>
      <c r="I3706" s="138"/>
      <c r="J3706" s="138"/>
      <c r="K3706" s="146"/>
      <c r="L3706" s="146"/>
    </row>
    <row r="3707" spans="1:12" s="141" customFormat="1" ht="20.100000000000001" customHeight="1">
      <c r="A3707" s="213"/>
      <c r="B3707" s="137"/>
      <c r="C3707" s="137"/>
      <c r="D3707" s="159"/>
      <c r="E3707" s="160"/>
      <c r="F3707" s="137" t="s">
        <v>463</v>
      </c>
      <c r="G3707" s="137" t="s">
        <v>464</v>
      </c>
      <c r="H3707" s="138" t="s">
        <v>40</v>
      </c>
      <c r="I3707" s="138"/>
      <c r="J3707" s="138"/>
      <c r="K3707" s="146"/>
      <c r="L3707" s="146"/>
    </row>
    <row r="3708" spans="1:12" s="141" customFormat="1" ht="20.100000000000001" customHeight="1">
      <c r="A3708" s="213"/>
      <c r="B3708" s="137"/>
      <c r="C3708" s="137"/>
      <c r="D3708" s="159"/>
      <c r="E3708" s="160"/>
      <c r="F3708" s="137" t="s">
        <v>464</v>
      </c>
      <c r="G3708" s="137" t="s">
        <v>972</v>
      </c>
      <c r="H3708" s="138" t="s">
        <v>435</v>
      </c>
      <c r="I3708" s="138"/>
      <c r="J3708" s="138"/>
      <c r="K3708" s="146"/>
      <c r="L3708" s="146"/>
    </row>
    <row r="3709" spans="1:12" s="141" customFormat="1" ht="20.100000000000001" customHeight="1">
      <c r="A3709" s="213"/>
      <c r="B3709" s="137"/>
      <c r="C3709" s="137"/>
      <c r="D3709" s="159"/>
      <c r="E3709" s="160"/>
      <c r="F3709" s="137"/>
      <c r="G3709" s="137"/>
      <c r="H3709" s="138"/>
      <c r="I3709" s="138"/>
      <c r="J3709" s="138"/>
      <c r="K3709" s="146"/>
      <c r="L3709" s="146"/>
    </row>
    <row r="3710" spans="1:12" s="141" customFormat="1" ht="20.100000000000001" customHeight="1">
      <c r="A3710" s="213"/>
      <c r="B3710" s="137">
        <v>331</v>
      </c>
      <c r="C3710" s="137"/>
      <c r="D3710" s="159" t="s">
        <v>344</v>
      </c>
      <c r="E3710" s="160">
        <v>6.6420000000000003</v>
      </c>
      <c r="F3710" s="137" t="s">
        <v>433</v>
      </c>
      <c r="G3710" s="137" t="s">
        <v>447</v>
      </c>
      <c r="H3710" s="138" t="s">
        <v>40</v>
      </c>
      <c r="I3710" s="138"/>
      <c r="J3710" s="138"/>
      <c r="K3710" s="146"/>
      <c r="L3710" s="146"/>
    </row>
    <row r="3711" spans="1:12" s="141" customFormat="1" ht="20.100000000000001" customHeight="1">
      <c r="A3711" s="213"/>
      <c r="B3711" s="137"/>
      <c r="C3711" s="137"/>
      <c r="D3711" s="159"/>
      <c r="E3711" s="160"/>
      <c r="F3711" s="137" t="s">
        <v>447</v>
      </c>
      <c r="G3711" s="137" t="s">
        <v>451</v>
      </c>
      <c r="H3711" s="138" t="s">
        <v>40</v>
      </c>
      <c r="I3711" s="138"/>
      <c r="J3711" s="138"/>
      <c r="K3711" s="146"/>
      <c r="L3711" s="146"/>
    </row>
    <row r="3712" spans="1:12" s="141" customFormat="1" ht="20.100000000000001" customHeight="1">
      <c r="A3712" s="213"/>
      <c r="B3712" s="137"/>
      <c r="C3712" s="137"/>
      <c r="D3712" s="159"/>
      <c r="E3712" s="160"/>
      <c r="F3712" s="137" t="s">
        <v>451</v>
      </c>
      <c r="G3712" s="137" t="s">
        <v>454</v>
      </c>
      <c r="H3712" s="138" t="s">
        <v>435</v>
      </c>
      <c r="I3712" s="138"/>
      <c r="J3712" s="138"/>
      <c r="K3712" s="146"/>
      <c r="L3712" s="146"/>
    </row>
    <row r="3713" spans="1:12" s="141" customFormat="1" ht="20.100000000000001" customHeight="1">
      <c r="A3713" s="213"/>
      <c r="B3713" s="137"/>
      <c r="C3713" s="137"/>
      <c r="D3713" s="159"/>
      <c r="E3713" s="160"/>
      <c r="F3713" s="137" t="s">
        <v>454</v>
      </c>
      <c r="G3713" s="137" t="s">
        <v>455</v>
      </c>
      <c r="H3713" s="138" t="s">
        <v>435</v>
      </c>
      <c r="I3713" s="138"/>
      <c r="J3713" s="138"/>
      <c r="K3713" s="146"/>
      <c r="L3713" s="146"/>
    </row>
    <row r="3714" spans="1:12" s="141" customFormat="1" ht="20.100000000000001" customHeight="1">
      <c r="A3714" s="213"/>
      <c r="B3714" s="137"/>
      <c r="C3714" s="137"/>
      <c r="D3714" s="159"/>
      <c r="E3714" s="160"/>
      <c r="F3714" s="137" t="s">
        <v>455</v>
      </c>
      <c r="G3714" s="137" t="s">
        <v>456</v>
      </c>
      <c r="H3714" s="138" t="s">
        <v>435</v>
      </c>
      <c r="I3714" s="138"/>
      <c r="J3714" s="138"/>
      <c r="K3714" s="146"/>
      <c r="L3714" s="146"/>
    </row>
    <row r="3715" spans="1:12" s="141" customFormat="1" ht="20.100000000000001" customHeight="1">
      <c r="A3715" s="213"/>
      <c r="B3715" s="137"/>
      <c r="C3715" s="137"/>
      <c r="D3715" s="159"/>
      <c r="E3715" s="160"/>
      <c r="F3715" s="137" t="s">
        <v>456</v>
      </c>
      <c r="G3715" s="137" t="s">
        <v>457</v>
      </c>
      <c r="H3715" s="138" t="s">
        <v>435</v>
      </c>
      <c r="I3715" s="138"/>
      <c r="J3715" s="138"/>
      <c r="K3715" s="146"/>
      <c r="L3715" s="146"/>
    </row>
    <row r="3716" spans="1:12" s="141" customFormat="1" ht="20.100000000000001" customHeight="1">
      <c r="A3716" s="213"/>
      <c r="B3716" s="137"/>
      <c r="C3716" s="137"/>
      <c r="D3716" s="159"/>
      <c r="E3716" s="160"/>
      <c r="F3716" s="137" t="s">
        <v>457</v>
      </c>
      <c r="G3716" s="137" t="s">
        <v>460</v>
      </c>
      <c r="H3716" s="138" t="s">
        <v>435</v>
      </c>
      <c r="I3716" s="138"/>
      <c r="J3716" s="138"/>
      <c r="K3716" s="146"/>
      <c r="L3716" s="146"/>
    </row>
    <row r="3717" spans="1:12" s="141" customFormat="1" ht="20.100000000000001" customHeight="1">
      <c r="A3717" s="213"/>
      <c r="B3717" s="137"/>
      <c r="C3717" s="137"/>
      <c r="D3717" s="159"/>
      <c r="E3717" s="160"/>
      <c r="F3717" s="137" t="s">
        <v>460</v>
      </c>
      <c r="G3717" s="137" t="s">
        <v>463</v>
      </c>
      <c r="H3717" s="138" t="s">
        <v>435</v>
      </c>
      <c r="I3717" s="138"/>
      <c r="J3717" s="138"/>
      <c r="K3717" s="146"/>
      <c r="L3717" s="146"/>
    </row>
    <row r="3718" spans="1:12" s="141" customFormat="1" ht="20.100000000000001" customHeight="1">
      <c r="A3718" s="213"/>
      <c r="B3718" s="137"/>
      <c r="C3718" s="137"/>
      <c r="D3718" s="159"/>
      <c r="E3718" s="160"/>
      <c r="F3718" s="137" t="s">
        <v>463</v>
      </c>
      <c r="G3718" s="137" t="s">
        <v>464</v>
      </c>
      <c r="H3718" s="138" t="s">
        <v>435</v>
      </c>
      <c r="I3718" s="138"/>
      <c r="J3718" s="138"/>
      <c r="K3718" s="146"/>
      <c r="L3718" s="146"/>
    </row>
    <row r="3719" spans="1:12" s="141" customFormat="1" ht="20.100000000000001" customHeight="1">
      <c r="A3719" s="213"/>
      <c r="B3719" s="137"/>
      <c r="C3719" s="137"/>
      <c r="D3719" s="159"/>
      <c r="E3719" s="160"/>
      <c r="F3719" s="137" t="s">
        <v>464</v>
      </c>
      <c r="G3719" s="137" t="s">
        <v>465</v>
      </c>
      <c r="H3719" s="138" t="s">
        <v>435</v>
      </c>
      <c r="I3719" s="138"/>
      <c r="J3719" s="138"/>
      <c r="K3719" s="146"/>
      <c r="L3719" s="146"/>
    </row>
    <row r="3720" spans="1:12" s="141" customFormat="1" ht="20.100000000000001" customHeight="1">
      <c r="A3720" s="213"/>
      <c r="B3720" s="137"/>
      <c r="C3720" s="137"/>
      <c r="D3720" s="159"/>
      <c r="E3720" s="160"/>
      <c r="F3720" s="137" t="s">
        <v>465</v>
      </c>
      <c r="G3720" s="137" t="s">
        <v>466</v>
      </c>
      <c r="H3720" s="138" t="s">
        <v>435</v>
      </c>
      <c r="I3720" s="138"/>
      <c r="J3720" s="138"/>
      <c r="K3720" s="146"/>
      <c r="L3720" s="146"/>
    </row>
    <row r="3721" spans="1:12" s="141" customFormat="1" ht="20.100000000000001" customHeight="1">
      <c r="A3721" s="213"/>
      <c r="B3721" s="137"/>
      <c r="C3721" s="137"/>
      <c r="D3721" s="159"/>
      <c r="E3721" s="160"/>
      <c r="F3721" s="137" t="s">
        <v>466</v>
      </c>
      <c r="G3721" s="137" t="s">
        <v>467</v>
      </c>
      <c r="H3721" s="138" t="s">
        <v>435</v>
      </c>
      <c r="I3721" s="138"/>
      <c r="J3721" s="138"/>
      <c r="K3721" s="146"/>
      <c r="L3721" s="146"/>
    </row>
    <row r="3722" spans="1:12" s="141" customFormat="1" ht="20.100000000000001" customHeight="1">
      <c r="A3722" s="213"/>
      <c r="B3722" s="137"/>
      <c r="C3722" s="137"/>
      <c r="D3722" s="159"/>
      <c r="E3722" s="160"/>
      <c r="F3722" s="137" t="s">
        <v>467</v>
      </c>
      <c r="G3722" s="137" t="s">
        <v>468</v>
      </c>
      <c r="H3722" s="138" t="s">
        <v>435</v>
      </c>
      <c r="I3722" s="138"/>
      <c r="J3722" s="138"/>
      <c r="K3722" s="146"/>
      <c r="L3722" s="146"/>
    </row>
    <row r="3723" spans="1:12" s="141" customFormat="1" ht="20.100000000000001" customHeight="1">
      <c r="A3723" s="213"/>
      <c r="B3723" s="137"/>
      <c r="C3723" s="137"/>
      <c r="D3723" s="159"/>
      <c r="E3723" s="160"/>
      <c r="F3723" s="137" t="s">
        <v>468</v>
      </c>
      <c r="G3723" s="137" t="s">
        <v>469</v>
      </c>
      <c r="H3723" s="138" t="s">
        <v>40</v>
      </c>
      <c r="I3723" s="138"/>
      <c r="J3723" s="138"/>
      <c r="K3723" s="146"/>
      <c r="L3723" s="146"/>
    </row>
    <row r="3724" spans="1:12" s="141" customFormat="1" ht="20.100000000000001" customHeight="1">
      <c r="A3724" s="213"/>
      <c r="B3724" s="137"/>
      <c r="C3724" s="137"/>
      <c r="D3724" s="159"/>
      <c r="E3724" s="160"/>
      <c r="F3724" s="137" t="s">
        <v>469</v>
      </c>
      <c r="G3724" s="137" t="s">
        <v>470</v>
      </c>
      <c r="H3724" s="138" t="s">
        <v>40</v>
      </c>
      <c r="I3724" s="138"/>
      <c r="J3724" s="138"/>
      <c r="K3724" s="146"/>
      <c r="L3724" s="146"/>
    </row>
    <row r="3725" spans="1:12" s="141" customFormat="1" ht="20.100000000000001" customHeight="1">
      <c r="A3725" s="213"/>
      <c r="B3725" s="137"/>
      <c r="C3725" s="137"/>
      <c r="D3725" s="159"/>
      <c r="E3725" s="160"/>
      <c r="F3725" s="137" t="s">
        <v>470</v>
      </c>
      <c r="G3725" s="137" t="s">
        <v>471</v>
      </c>
      <c r="H3725" s="138" t="s">
        <v>435</v>
      </c>
      <c r="I3725" s="138"/>
      <c r="J3725" s="138"/>
      <c r="K3725" s="146"/>
      <c r="L3725" s="146"/>
    </row>
    <row r="3726" spans="1:12" s="141" customFormat="1" ht="20.100000000000001" customHeight="1">
      <c r="A3726" s="213"/>
      <c r="B3726" s="137"/>
      <c r="C3726" s="137"/>
      <c r="D3726" s="159"/>
      <c r="E3726" s="160"/>
      <c r="F3726" s="137" t="s">
        <v>471</v>
      </c>
      <c r="G3726" s="137" t="s">
        <v>473</v>
      </c>
      <c r="H3726" s="138" t="s">
        <v>435</v>
      </c>
      <c r="I3726" s="138"/>
      <c r="J3726" s="138"/>
      <c r="K3726" s="146"/>
      <c r="L3726" s="146"/>
    </row>
    <row r="3727" spans="1:12" s="141" customFormat="1" ht="20.100000000000001" customHeight="1">
      <c r="A3727" s="213"/>
      <c r="B3727" s="137"/>
      <c r="C3727" s="137"/>
      <c r="D3727" s="159"/>
      <c r="E3727" s="160"/>
      <c r="F3727" s="137" t="s">
        <v>473</v>
      </c>
      <c r="G3727" s="137" t="s">
        <v>474</v>
      </c>
      <c r="H3727" s="138" t="s">
        <v>435</v>
      </c>
      <c r="I3727" s="138"/>
      <c r="J3727" s="138"/>
      <c r="K3727" s="146"/>
      <c r="L3727" s="146"/>
    </row>
    <row r="3728" spans="1:12" s="141" customFormat="1" ht="20.100000000000001" customHeight="1">
      <c r="A3728" s="213"/>
      <c r="B3728" s="137"/>
      <c r="C3728" s="137"/>
      <c r="D3728" s="159"/>
      <c r="E3728" s="160"/>
      <c r="F3728" s="137" t="s">
        <v>474</v>
      </c>
      <c r="G3728" s="137" t="s">
        <v>475</v>
      </c>
      <c r="H3728" s="138" t="s">
        <v>435</v>
      </c>
      <c r="I3728" s="138"/>
      <c r="J3728" s="138"/>
      <c r="K3728" s="146"/>
      <c r="L3728" s="146"/>
    </row>
    <row r="3729" spans="1:12" s="141" customFormat="1" ht="20.100000000000001" customHeight="1">
      <c r="A3729" s="213"/>
      <c r="B3729" s="137"/>
      <c r="C3729" s="137"/>
      <c r="D3729" s="159"/>
      <c r="E3729" s="160"/>
      <c r="F3729" s="137" t="s">
        <v>475</v>
      </c>
      <c r="G3729" s="137" t="s">
        <v>476</v>
      </c>
      <c r="H3729" s="138" t="s">
        <v>435</v>
      </c>
      <c r="I3729" s="138"/>
      <c r="J3729" s="138"/>
      <c r="K3729" s="146"/>
      <c r="L3729" s="146"/>
    </row>
    <row r="3730" spans="1:12" s="141" customFormat="1" ht="20.100000000000001" customHeight="1">
      <c r="A3730" s="213"/>
      <c r="B3730" s="137"/>
      <c r="C3730" s="137"/>
      <c r="D3730" s="159"/>
      <c r="E3730" s="160"/>
      <c r="F3730" s="137" t="s">
        <v>476</v>
      </c>
      <c r="G3730" s="137" t="s">
        <v>477</v>
      </c>
      <c r="H3730" s="138" t="s">
        <v>435</v>
      </c>
      <c r="I3730" s="138"/>
      <c r="J3730" s="138"/>
      <c r="K3730" s="146"/>
      <c r="L3730" s="146"/>
    </row>
    <row r="3731" spans="1:12" s="141" customFormat="1" ht="20.100000000000001" customHeight="1">
      <c r="A3731" s="213"/>
      <c r="B3731" s="137"/>
      <c r="C3731" s="137"/>
      <c r="D3731" s="159"/>
      <c r="E3731" s="160"/>
      <c r="F3731" s="137" t="s">
        <v>477</v>
      </c>
      <c r="G3731" s="137" t="s">
        <v>543</v>
      </c>
      <c r="H3731" s="138" t="s">
        <v>435</v>
      </c>
      <c r="I3731" s="138"/>
      <c r="J3731" s="138"/>
      <c r="K3731" s="146"/>
      <c r="L3731" s="146"/>
    </row>
    <row r="3732" spans="1:12" s="141" customFormat="1" ht="20.100000000000001" customHeight="1">
      <c r="A3732" s="213"/>
      <c r="B3732" s="137"/>
      <c r="C3732" s="137"/>
      <c r="D3732" s="159"/>
      <c r="E3732" s="160"/>
      <c r="F3732" s="137" t="s">
        <v>543</v>
      </c>
      <c r="G3732" s="137" t="s">
        <v>550</v>
      </c>
      <c r="H3732" s="138" t="s">
        <v>435</v>
      </c>
      <c r="I3732" s="138"/>
      <c r="J3732" s="138"/>
      <c r="K3732" s="146"/>
      <c r="L3732" s="146"/>
    </row>
    <row r="3733" spans="1:12" s="141" customFormat="1" ht="20.100000000000001" customHeight="1">
      <c r="A3733" s="213"/>
      <c r="B3733" s="137"/>
      <c r="C3733" s="137"/>
      <c r="D3733" s="159"/>
      <c r="E3733" s="160"/>
      <c r="F3733" s="137" t="s">
        <v>550</v>
      </c>
      <c r="G3733" s="137" t="s">
        <v>551</v>
      </c>
      <c r="H3733" s="138" t="s">
        <v>435</v>
      </c>
      <c r="I3733" s="138"/>
      <c r="J3733" s="138"/>
      <c r="K3733" s="146"/>
      <c r="L3733" s="146"/>
    </row>
    <row r="3734" spans="1:12" s="141" customFormat="1" ht="20.100000000000001" customHeight="1">
      <c r="A3734" s="213"/>
      <c r="B3734" s="137"/>
      <c r="C3734" s="137"/>
      <c r="D3734" s="159"/>
      <c r="E3734" s="160"/>
      <c r="F3734" s="137" t="s">
        <v>551</v>
      </c>
      <c r="G3734" s="137" t="s">
        <v>552</v>
      </c>
      <c r="H3734" s="138" t="s">
        <v>435</v>
      </c>
      <c r="I3734" s="138"/>
      <c r="J3734" s="138"/>
      <c r="K3734" s="146"/>
      <c r="L3734" s="146"/>
    </row>
    <row r="3735" spans="1:12" s="141" customFormat="1" ht="20.100000000000001" customHeight="1">
      <c r="A3735" s="213"/>
      <c r="B3735" s="137"/>
      <c r="C3735" s="137"/>
      <c r="D3735" s="159"/>
      <c r="E3735" s="160"/>
      <c r="F3735" s="137" t="s">
        <v>552</v>
      </c>
      <c r="G3735" s="137" t="s">
        <v>553</v>
      </c>
      <c r="H3735" s="138" t="s">
        <v>435</v>
      </c>
      <c r="I3735" s="138"/>
      <c r="J3735" s="138"/>
      <c r="K3735" s="146"/>
      <c r="L3735" s="146"/>
    </row>
    <row r="3736" spans="1:12" s="141" customFormat="1" ht="20.100000000000001" customHeight="1">
      <c r="A3736" s="213"/>
      <c r="B3736" s="137"/>
      <c r="C3736" s="137"/>
      <c r="D3736" s="159"/>
      <c r="E3736" s="160"/>
      <c r="F3736" s="137" t="s">
        <v>553</v>
      </c>
      <c r="G3736" s="137" t="s">
        <v>554</v>
      </c>
      <c r="H3736" s="138" t="s">
        <v>435</v>
      </c>
      <c r="I3736" s="138"/>
      <c r="J3736" s="138"/>
      <c r="K3736" s="146"/>
      <c r="L3736" s="146"/>
    </row>
    <row r="3737" spans="1:12" s="141" customFormat="1" ht="20.100000000000001" customHeight="1">
      <c r="A3737" s="213"/>
      <c r="B3737" s="137"/>
      <c r="C3737" s="137"/>
      <c r="D3737" s="159"/>
      <c r="E3737" s="160"/>
      <c r="F3737" s="137" t="s">
        <v>554</v>
      </c>
      <c r="G3737" s="137" t="s">
        <v>555</v>
      </c>
      <c r="H3737" s="138" t="s">
        <v>435</v>
      </c>
      <c r="I3737" s="138"/>
      <c r="J3737" s="138"/>
      <c r="K3737" s="146"/>
      <c r="L3737" s="146"/>
    </row>
    <row r="3738" spans="1:12" s="141" customFormat="1" ht="20.100000000000001" customHeight="1">
      <c r="A3738" s="213"/>
      <c r="B3738" s="137"/>
      <c r="C3738" s="137"/>
      <c r="D3738" s="159"/>
      <c r="E3738" s="160"/>
      <c r="F3738" s="137" t="s">
        <v>555</v>
      </c>
      <c r="G3738" s="137" t="s">
        <v>556</v>
      </c>
      <c r="H3738" s="138" t="s">
        <v>40</v>
      </c>
      <c r="I3738" s="138"/>
      <c r="J3738" s="138"/>
      <c r="K3738" s="146"/>
      <c r="L3738" s="146"/>
    </row>
    <row r="3739" spans="1:12" s="141" customFormat="1" ht="20.100000000000001" customHeight="1">
      <c r="A3739" s="213"/>
      <c r="B3739" s="137"/>
      <c r="C3739" s="137"/>
      <c r="D3739" s="159"/>
      <c r="E3739" s="160"/>
      <c r="F3739" s="137" t="s">
        <v>556</v>
      </c>
      <c r="G3739" s="137" t="s">
        <v>557</v>
      </c>
      <c r="H3739" s="138" t="s">
        <v>40</v>
      </c>
      <c r="I3739" s="138"/>
      <c r="J3739" s="138"/>
      <c r="K3739" s="146"/>
      <c r="L3739" s="146"/>
    </row>
    <row r="3740" spans="1:12" s="141" customFormat="1" ht="20.100000000000001" customHeight="1">
      <c r="A3740" s="213"/>
      <c r="B3740" s="137"/>
      <c r="C3740" s="137"/>
      <c r="D3740" s="159"/>
      <c r="E3740" s="160"/>
      <c r="F3740" s="137" t="s">
        <v>557</v>
      </c>
      <c r="G3740" s="137" t="s">
        <v>558</v>
      </c>
      <c r="H3740" s="138" t="s">
        <v>40</v>
      </c>
      <c r="I3740" s="138"/>
      <c r="J3740" s="138"/>
      <c r="K3740" s="146"/>
      <c r="L3740" s="146"/>
    </row>
    <row r="3741" spans="1:12" s="141" customFormat="1" ht="20.100000000000001" customHeight="1">
      <c r="A3741" s="213"/>
      <c r="B3741" s="137"/>
      <c r="C3741" s="137"/>
      <c r="D3741" s="159"/>
      <c r="E3741" s="160"/>
      <c r="F3741" s="137" t="s">
        <v>558</v>
      </c>
      <c r="G3741" s="137" t="s">
        <v>559</v>
      </c>
      <c r="H3741" s="138" t="s">
        <v>40</v>
      </c>
      <c r="I3741" s="138"/>
      <c r="J3741" s="138"/>
      <c r="K3741" s="146"/>
      <c r="L3741" s="146"/>
    </row>
    <row r="3742" spans="1:12" s="141" customFormat="1" ht="20.100000000000001" customHeight="1">
      <c r="A3742" s="213"/>
      <c r="B3742" s="137"/>
      <c r="C3742" s="137"/>
      <c r="D3742" s="159"/>
      <c r="E3742" s="160"/>
      <c r="F3742" s="137" t="s">
        <v>559</v>
      </c>
      <c r="G3742" s="137" t="s">
        <v>560</v>
      </c>
      <c r="H3742" s="138" t="s">
        <v>40</v>
      </c>
      <c r="I3742" s="138"/>
      <c r="J3742" s="138"/>
      <c r="K3742" s="146"/>
      <c r="L3742" s="146"/>
    </row>
    <row r="3743" spans="1:12" s="141" customFormat="1" ht="20.100000000000001" customHeight="1">
      <c r="A3743" s="213"/>
      <c r="B3743" s="137"/>
      <c r="C3743" s="137"/>
      <c r="D3743" s="159"/>
      <c r="E3743" s="160"/>
      <c r="F3743" s="137" t="s">
        <v>560</v>
      </c>
      <c r="G3743" s="137" t="s">
        <v>973</v>
      </c>
      <c r="H3743" s="138" t="s">
        <v>435</v>
      </c>
      <c r="I3743" s="138"/>
      <c r="J3743" s="138"/>
      <c r="K3743" s="146"/>
      <c r="L3743" s="146"/>
    </row>
    <row r="3744" spans="1:12" s="141" customFormat="1" ht="20.100000000000001" customHeight="1">
      <c r="A3744" s="213"/>
      <c r="B3744" s="137"/>
      <c r="C3744" s="137"/>
      <c r="D3744" s="159"/>
      <c r="E3744" s="160"/>
      <c r="F3744" s="137"/>
      <c r="G3744" s="137"/>
      <c r="H3744" s="138"/>
      <c r="I3744" s="138"/>
      <c r="J3744" s="138"/>
      <c r="K3744" s="146"/>
      <c r="L3744" s="146"/>
    </row>
    <row r="3745" spans="1:12" s="141" customFormat="1" ht="20.100000000000001" customHeight="1">
      <c r="A3745" s="213"/>
      <c r="B3745" s="137">
        <v>332</v>
      </c>
      <c r="C3745" s="137"/>
      <c r="D3745" s="159" t="s">
        <v>345</v>
      </c>
      <c r="E3745" s="160">
        <v>6.0380000000000003</v>
      </c>
      <c r="F3745" s="137" t="s">
        <v>433</v>
      </c>
      <c r="G3745" s="137" t="s">
        <v>447</v>
      </c>
      <c r="H3745" s="138" t="s">
        <v>435</v>
      </c>
      <c r="I3745" s="138"/>
      <c r="J3745" s="138"/>
      <c r="K3745" s="146"/>
      <c r="L3745" s="146"/>
    </row>
    <row r="3746" spans="1:12" s="141" customFormat="1" ht="20.100000000000001" customHeight="1">
      <c r="A3746" s="213"/>
      <c r="B3746" s="137"/>
      <c r="C3746" s="137"/>
      <c r="D3746" s="159"/>
      <c r="E3746" s="160"/>
      <c r="F3746" s="137" t="s">
        <v>447</v>
      </c>
      <c r="G3746" s="137" t="s">
        <v>451</v>
      </c>
      <c r="H3746" s="138" t="s">
        <v>435</v>
      </c>
      <c r="I3746" s="138"/>
      <c r="J3746" s="138"/>
      <c r="K3746" s="146"/>
      <c r="L3746" s="146"/>
    </row>
    <row r="3747" spans="1:12" s="141" customFormat="1" ht="20.100000000000001" customHeight="1">
      <c r="A3747" s="213"/>
      <c r="B3747" s="137"/>
      <c r="C3747" s="137"/>
      <c r="D3747" s="159"/>
      <c r="E3747" s="160"/>
      <c r="F3747" s="137" t="s">
        <v>451</v>
      </c>
      <c r="G3747" s="137" t="s">
        <v>454</v>
      </c>
      <c r="H3747" s="138" t="s">
        <v>435</v>
      </c>
      <c r="I3747" s="138"/>
      <c r="J3747" s="138"/>
      <c r="K3747" s="146"/>
      <c r="L3747" s="146"/>
    </row>
    <row r="3748" spans="1:12" s="141" customFormat="1" ht="20.100000000000001" customHeight="1">
      <c r="A3748" s="213"/>
      <c r="B3748" s="137"/>
      <c r="C3748" s="137"/>
      <c r="D3748" s="159"/>
      <c r="E3748" s="160"/>
      <c r="F3748" s="137" t="s">
        <v>454</v>
      </c>
      <c r="G3748" s="137" t="s">
        <v>455</v>
      </c>
      <c r="H3748" s="138" t="s">
        <v>435</v>
      </c>
      <c r="I3748" s="138"/>
      <c r="J3748" s="138"/>
      <c r="K3748" s="146"/>
      <c r="L3748" s="146"/>
    </row>
    <row r="3749" spans="1:12" s="141" customFormat="1" ht="20.100000000000001" customHeight="1">
      <c r="A3749" s="213"/>
      <c r="B3749" s="137"/>
      <c r="C3749" s="137"/>
      <c r="D3749" s="159"/>
      <c r="E3749" s="160"/>
      <c r="F3749" s="137" t="s">
        <v>455</v>
      </c>
      <c r="G3749" s="137" t="s">
        <v>456</v>
      </c>
      <c r="H3749" s="138" t="s">
        <v>435</v>
      </c>
      <c r="I3749" s="138"/>
      <c r="J3749" s="138"/>
      <c r="K3749" s="146"/>
      <c r="L3749" s="146"/>
    </row>
    <row r="3750" spans="1:12" s="141" customFormat="1" ht="20.100000000000001" customHeight="1">
      <c r="A3750" s="213"/>
      <c r="B3750" s="137"/>
      <c r="C3750" s="137"/>
      <c r="D3750" s="159"/>
      <c r="E3750" s="160"/>
      <c r="F3750" s="137" t="s">
        <v>456</v>
      </c>
      <c r="G3750" s="137" t="s">
        <v>457</v>
      </c>
      <c r="H3750" s="138" t="s">
        <v>435</v>
      </c>
      <c r="I3750" s="138"/>
      <c r="J3750" s="138"/>
      <c r="K3750" s="146"/>
      <c r="L3750" s="146"/>
    </row>
    <row r="3751" spans="1:12" s="141" customFormat="1" ht="20.100000000000001" customHeight="1">
      <c r="A3751" s="213"/>
      <c r="B3751" s="137"/>
      <c r="C3751" s="137"/>
      <c r="D3751" s="159"/>
      <c r="E3751" s="160"/>
      <c r="F3751" s="137" t="s">
        <v>457</v>
      </c>
      <c r="G3751" s="137" t="s">
        <v>460</v>
      </c>
      <c r="H3751" s="138" t="s">
        <v>435</v>
      </c>
      <c r="I3751" s="138"/>
      <c r="J3751" s="138"/>
      <c r="K3751" s="146"/>
      <c r="L3751" s="146"/>
    </row>
    <row r="3752" spans="1:12" s="141" customFormat="1" ht="20.100000000000001" customHeight="1">
      <c r="A3752" s="213"/>
      <c r="B3752" s="137"/>
      <c r="C3752" s="137"/>
      <c r="D3752" s="159"/>
      <c r="E3752" s="160"/>
      <c r="F3752" s="137" t="s">
        <v>460</v>
      </c>
      <c r="G3752" s="137" t="s">
        <v>463</v>
      </c>
      <c r="H3752" s="138" t="s">
        <v>435</v>
      </c>
      <c r="I3752" s="138"/>
      <c r="J3752" s="138"/>
      <c r="K3752" s="146"/>
      <c r="L3752" s="146"/>
    </row>
    <row r="3753" spans="1:12" s="141" customFormat="1" ht="20.100000000000001" customHeight="1">
      <c r="A3753" s="213"/>
      <c r="B3753" s="137"/>
      <c r="C3753" s="137"/>
      <c r="D3753" s="159"/>
      <c r="E3753" s="160"/>
      <c r="F3753" s="137" t="s">
        <v>463</v>
      </c>
      <c r="G3753" s="137" t="s">
        <v>464</v>
      </c>
      <c r="H3753" s="138" t="s">
        <v>435</v>
      </c>
      <c r="I3753" s="138"/>
      <c r="J3753" s="138"/>
      <c r="K3753" s="146"/>
      <c r="L3753" s="146"/>
    </row>
    <row r="3754" spans="1:12" s="141" customFormat="1" ht="20.100000000000001" customHeight="1">
      <c r="A3754" s="213"/>
      <c r="B3754" s="137"/>
      <c r="C3754" s="137"/>
      <c r="D3754" s="159"/>
      <c r="E3754" s="160"/>
      <c r="F3754" s="137" t="s">
        <v>464</v>
      </c>
      <c r="G3754" s="137" t="s">
        <v>465</v>
      </c>
      <c r="H3754" s="138" t="s">
        <v>435</v>
      </c>
      <c r="I3754" s="138"/>
      <c r="J3754" s="138"/>
      <c r="K3754" s="146"/>
      <c r="L3754" s="146"/>
    </row>
    <row r="3755" spans="1:12" s="141" customFormat="1" ht="20.100000000000001" customHeight="1">
      <c r="A3755" s="213"/>
      <c r="B3755" s="137"/>
      <c r="C3755" s="137"/>
      <c r="D3755" s="159"/>
      <c r="E3755" s="160"/>
      <c r="F3755" s="137" t="s">
        <v>465</v>
      </c>
      <c r="G3755" s="137" t="s">
        <v>466</v>
      </c>
      <c r="H3755" s="138" t="s">
        <v>435</v>
      </c>
      <c r="I3755" s="138"/>
      <c r="J3755" s="138"/>
      <c r="K3755" s="146"/>
      <c r="L3755" s="146"/>
    </row>
    <row r="3756" spans="1:12" s="141" customFormat="1" ht="20.100000000000001" customHeight="1">
      <c r="A3756" s="213"/>
      <c r="B3756" s="137"/>
      <c r="C3756" s="137"/>
      <c r="D3756" s="159"/>
      <c r="E3756" s="160"/>
      <c r="F3756" s="137" t="s">
        <v>466</v>
      </c>
      <c r="G3756" s="137" t="s">
        <v>467</v>
      </c>
      <c r="H3756" s="138" t="s">
        <v>435</v>
      </c>
      <c r="I3756" s="138"/>
      <c r="J3756" s="138"/>
      <c r="K3756" s="146"/>
      <c r="L3756" s="146"/>
    </row>
    <row r="3757" spans="1:12" s="141" customFormat="1" ht="20.100000000000001" customHeight="1">
      <c r="A3757" s="213"/>
      <c r="B3757" s="137"/>
      <c r="C3757" s="137"/>
      <c r="D3757" s="159"/>
      <c r="E3757" s="160"/>
      <c r="F3757" s="137" t="s">
        <v>467</v>
      </c>
      <c r="G3757" s="137" t="s">
        <v>468</v>
      </c>
      <c r="H3757" s="138" t="s">
        <v>435</v>
      </c>
      <c r="I3757" s="138"/>
      <c r="J3757" s="138"/>
      <c r="K3757" s="146"/>
      <c r="L3757" s="146"/>
    </row>
    <row r="3758" spans="1:12" s="141" customFormat="1" ht="20.100000000000001" customHeight="1">
      <c r="A3758" s="213"/>
      <c r="B3758" s="137"/>
      <c r="C3758" s="137"/>
      <c r="D3758" s="159"/>
      <c r="E3758" s="160"/>
      <c r="F3758" s="137" t="s">
        <v>468</v>
      </c>
      <c r="G3758" s="137" t="s">
        <v>469</v>
      </c>
      <c r="H3758" s="138" t="s">
        <v>435</v>
      </c>
      <c r="I3758" s="138"/>
      <c r="J3758" s="138"/>
      <c r="K3758" s="146"/>
      <c r="L3758" s="146"/>
    </row>
    <row r="3759" spans="1:12" s="141" customFormat="1" ht="20.100000000000001" customHeight="1">
      <c r="A3759" s="213"/>
      <c r="B3759" s="137"/>
      <c r="C3759" s="137"/>
      <c r="D3759" s="159"/>
      <c r="E3759" s="160"/>
      <c r="F3759" s="137" t="s">
        <v>469</v>
      </c>
      <c r="G3759" s="137" t="s">
        <v>470</v>
      </c>
      <c r="H3759" s="138" t="s">
        <v>435</v>
      </c>
      <c r="I3759" s="138"/>
      <c r="J3759" s="138"/>
      <c r="K3759" s="146"/>
      <c r="L3759" s="146"/>
    </row>
    <row r="3760" spans="1:12" s="141" customFormat="1" ht="20.100000000000001" customHeight="1">
      <c r="A3760" s="213"/>
      <c r="B3760" s="137"/>
      <c r="C3760" s="137"/>
      <c r="D3760" s="159"/>
      <c r="E3760" s="160"/>
      <c r="F3760" s="137" t="s">
        <v>470</v>
      </c>
      <c r="G3760" s="137" t="s">
        <v>471</v>
      </c>
      <c r="H3760" s="138" t="s">
        <v>435</v>
      </c>
      <c r="I3760" s="138"/>
      <c r="J3760" s="138"/>
      <c r="K3760" s="146"/>
      <c r="L3760" s="146"/>
    </row>
    <row r="3761" spans="1:12" s="141" customFormat="1" ht="20.100000000000001" customHeight="1">
      <c r="A3761" s="213"/>
      <c r="B3761" s="137"/>
      <c r="C3761" s="137"/>
      <c r="D3761" s="159"/>
      <c r="E3761" s="160"/>
      <c r="F3761" s="137" t="s">
        <v>471</v>
      </c>
      <c r="G3761" s="137" t="s">
        <v>473</v>
      </c>
      <c r="H3761" s="138" t="s">
        <v>435</v>
      </c>
      <c r="I3761" s="138"/>
      <c r="J3761" s="138"/>
      <c r="K3761" s="146"/>
      <c r="L3761" s="146"/>
    </row>
    <row r="3762" spans="1:12" s="141" customFormat="1" ht="20.100000000000001" customHeight="1">
      <c r="A3762" s="213"/>
      <c r="B3762" s="137"/>
      <c r="C3762" s="137"/>
      <c r="D3762" s="159"/>
      <c r="E3762" s="160"/>
      <c r="F3762" s="137" t="s">
        <v>473</v>
      </c>
      <c r="G3762" s="137" t="s">
        <v>474</v>
      </c>
      <c r="H3762" s="138" t="s">
        <v>435</v>
      </c>
      <c r="I3762" s="138"/>
      <c r="J3762" s="138"/>
      <c r="K3762" s="146"/>
      <c r="L3762" s="146"/>
    </row>
    <row r="3763" spans="1:12" s="141" customFormat="1" ht="20.100000000000001" customHeight="1">
      <c r="A3763" s="213"/>
      <c r="B3763" s="137"/>
      <c r="C3763" s="137"/>
      <c r="D3763" s="159"/>
      <c r="E3763" s="160"/>
      <c r="F3763" s="137" t="s">
        <v>474</v>
      </c>
      <c r="G3763" s="137" t="s">
        <v>475</v>
      </c>
      <c r="H3763" s="138" t="s">
        <v>435</v>
      </c>
      <c r="I3763" s="138"/>
      <c r="J3763" s="138"/>
      <c r="K3763" s="146"/>
      <c r="L3763" s="146"/>
    </row>
    <row r="3764" spans="1:12" s="141" customFormat="1" ht="20.100000000000001" customHeight="1">
      <c r="A3764" s="213"/>
      <c r="B3764" s="137"/>
      <c r="C3764" s="137"/>
      <c r="D3764" s="159"/>
      <c r="E3764" s="160"/>
      <c r="F3764" s="137" t="s">
        <v>475</v>
      </c>
      <c r="G3764" s="137" t="s">
        <v>476</v>
      </c>
      <c r="H3764" s="138" t="s">
        <v>435</v>
      </c>
      <c r="I3764" s="138"/>
      <c r="J3764" s="138"/>
      <c r="K3764" s="146"/>
      <c r="L3764" s="146"/>
    </row>
    <row r="3765" spans="1:12" s="141" customFormat="1" ht="20.100000000000001" customHeight="1">
      <c r="A3765" s="213"/>
      <c r="B3765" s="137"/>
      <c r="C3765" s="137"/>
      <c r="D3765" s="159"/>
      <c r="E3765" s="160"/>
      <c r="F3765" s="137" t="s">
        <v>476</v>
      </c>
      <c r="G3765" s="137" t="s">
        <v>477</v>
      </c>
      <c r="H3765" s="138" t="s">
        <v>435</v>
      </c>
      <c r="I3765" s="138"/>
      <c r="J3765" s="138"/>
      <c r="K3765" s="146"/>
      <c r="L3765" s="146"/>
    </row>
    <row r="3766" spans="1:12" s="141" customFormat="1" ht="20.100000000000001" customHeight="1">
      <c r="A3766" s="213"/>
      <c r="B3766" s="137"/>
      <c r="C3766" s="137"/>
      <c r="D3766" s="159"/>
      <c r="E3766" s="160"/>
      <c r="F3766" s="137" t="s">
        <v>477</v>
      </c>
      <c r="G3766" s="137" t="s">
        <v>543</v>
      </c>
      <c r="H3766" s="138" t="s">
        <v>435</v>
      </c>
      <c r="I3766" s="138"/>
      <c r="J3766" s="138"/>
      <c r="K3766" s="146"/>
      <c r="L3766" s="146"/>
    </row>
    <row r="3767" spans="1:12" s="141" customFormat="1" ht="20.100000000000001" customHeight="1">
      <c r="A3767" s="213"/>
      <c r="B3767" s="137"/>
      <c r="C3767" s="137"/>
      <c r="D3767" s="159"/>
      <c r="E3767" s="160"/>
      <c r="F3767" s="137" t="s">
        <v>543</v>
      </c>
      <c r="G3767" s="137" t="s">
        <v>550</v>
      </c>
      <c r="H3767" s="138" t="s">
        <v>435</v>
      </c>
      <c r="I3767" s="138"/>
      <c r="J3767" s="138"/>
      <c r="K3767" s="146"/>
      <c r="L3767" s="146"/>
    </row>
    <row r="3768" spans="1:12" s="141" customFormat="1" ht="20.100000000000001" customHeight="1">
      <c r="A3768" s="213"/>
      <c r="B3768" s="137"/>
      <c r="C3768" s="137"/>
      <c r="D3768" s="159"/>
      <c r="E3768" s="160"/>
      <c r="F3768" s="137" t="s">
        <v>550</v>
      </c>
      <c r="G3768" s="137" t="s">
        <v>551</v>
      </c>
      <c r="H3768" s="138" t="s">
        <v>435</v>
      </c>
      <c r="I3768" s="138"/>
      <c r="J3768" s="138"/>
      <c r="K3768" s="146"/>
      <c r="L3768" s="146"/>
    </row>
    <row r="3769" spans="1:12" s="141" customFormat="1" ht="20.100000000000001" customHeight="1">
      <c r="A3769" s="213"/>
      <c r="B3769" s="137"/>
      <c r="C3769" s="137"/>
      <c r="D3769" s="159"/>
      <c r="E3769" s="160"/>
      <c r="F3769" s="137" t="s">
        <v>551</v>
      </c>
      <c r="G3769" s="137" t="s">
        <v>552</v>
      </c>
      <c r="H3769" s="138" t="s">
        <v>435</v>
      </c>
      <c r="I3769" s="138"/>
      <c r="J3769" s="138"/>
      <c r="K3769" s="146"/>
      <c r="L3769" s="146"/>
    </row>
    <row r="3770" spans="1:12" s="141" customFormat="1" ht="20.100000000000001" customHeight="1">
      <c r="A3770" s="213"/>
      <c r="B3770" s="137"/>
      <c r="C3770" s="137"/>
      <c r="D3770" s="159"/>
      <c r="E3770" s="160"/>
      <c r="F3770" s="137" t="s">
        <v>552</v>
      </c>
      <c r="G3770" s="137" t="s">
        <v>553</v>
      </c>
      <c r="H3770" s="138" t="s">
        <v>435</v>
      </c>
      <c r="I3770" s="138"/>
      <c r="J3770" s="138"/>
      <c r="K3770" s="146"/>
      <c r="L3770" s="146"/>
    </row>
    <row r="3771" spans="1:12" s="141" customFormat="1" ht="20.100000000000001" customHeight="1">
      <c r="A3771" s="213"/>
      <c r="B3771" s="137"/>
      <c r="C3771" s="137"/>
      <c r="D3771" s="159"/>
      <c r="E3771" s="160"/>
      <c r="F3771" s="137" t="s">
        <v>553</v>
      </c>
      <c r="G3771" s="137" t="s">
        <v>554</v>
      </c>
      <c r="H3771" s="138" t="s">
        <v>435</v>
      </c>
      <c r="I3771" s="138"/>
      <c r="J3771" s="138"/>
      <c r="K3771" s="146"/>
      <c r="L3771" s="146"/>
    </row>
    <row r="3772" spans="1:12" s="141" customFormat="1" ht="20.100000000000001" customHeight="1">
      <c r="A3772" s="213"/>
      <c r="B3772" s="137"/>
      <c r="C3772" s="137"/>
      <c r="D3772" s="159"/>
      <c r="E3772" s="160"/>
      <c r="F3772" s="137" t="s">
        <v>554</v>
      </c>
      <c r="G3772" s="137" t="s">
        <v>555</v>
      </c>
      <c r="H3772" s="138" t="s">
        <v>435</v>
      </c>
      <c r="I3772" s="138"/>
      <c r="J3772" s="138"/>
      <c r="K3772" s="146"/>
      <c r="L3772" s="146"/>
    </row>
    <row r="3773" spans="1:12" s="141" customFormat="1" ht="20.100000000000001" customHeight="1">
      <c r="A3773" s="213"/>
      <c r="B3773" s="137"/>
      <c r="C3773" s="137"/>
      <c r="D3773" s="159"/>
      <c r="E3773" s="160"/>
      <c r="F3773" s="137" t="s">
        <v>555</v>
      </c>
      <c r="G3773" s="137" t="s">
        <v>556</v>
      </c>
      <c r="H3773" s="138" t="s">
        <v>435</v>
      </c>
      <c r="I3773" s="138"/>
      <c r="J3773" s="138"/>
      <c r="K3773" s="146"/>
      <c r="L3773" s="146"/>
    </row>
    <row r="3774" spans="1:12" s="141" customFormat="1" ht="20.100000000000001" customHeight="1">
      <c r="A3774" s="213"/>
      <c r="B3774" s="137"/>
      <c r="C3774" s="137"/>
      <c r="D3774" s="159"/>
      <c r="E3774" s="160"/>
      <c r="F3774" s="137" t="s">
        <v>556</v>
      </c>
      <c r="G3774" s="137" t="s">
        <v>557</v>
      </c>
      <c r="H3774" s="138" t="s">
        <v>435</v>
      </c>
      <c r="I3774" s="138"/>
      <c r="J3774" s="138"/>
      <c r="K3774" s="146"/>
      <c r="L3774" s="146"/>
    </row>
    <row r="3775" spans="1:12" s="141" customFormat="1" ht="20.100000000000001" customHeight="1">
      <c r="A3775" s="213"/>
      <c r="B3775" s="137"/>
      <c r="C3775" s="137"/>
      <c r="D3775" s="159"/>
      <c r="E3775" s="160"/>
      <c r="F3775" s="137" t="s">
        <v>557</v>
      </c>
      <c r="G3775" s="137" t="s">
        <v>974</v>
      </c>
      <c r="H3775" s="138" t="s">
        <v>435</v>
      </c>
      <c r="I3775" s="138"/>
      <c r="J3775" s="138"/>
      <c r="K3775" s="146"/>
      <c r="L3775" s="146"/>
    </row>
    <row r="3776" spans="1:12" s="141" customFormat="1" ht="20.100000000000001" customHeight="1">
      <c r="A3776" s="213"/>
      <c r="B3776" s="137"/>
      <c r="C3776" s="137"/>
      <c r="D3776" s="159"/>
      <c r="E3776" s="160"/>
      <c r="F3776" s="137"/>
      <c r="G3776" s="137"/>
      <c r="H3776" s="138"/>
      <c r="I3776" s="138"/>
      <c r="J3776" s="138"/>
      <c r="K3776" s="146"/>
      <c r="L3776" s="146"/>
    </row>
    <row r="3777" spans="1:12" s="141" customFormat="1" ht="20.100000000000001" customHeight="1">
      <c r="A3777" s="213"/>
      <c r="B3777" s="137">
        <v>333</v>
      </c>
      <c r="C3777" s="137"/>
      <c r="D3777" s="159" t="s">
        <v>346</v>
      </c>
      <c r="E3777" s="160">
        <v>0.68500000000000005</v>
      </c>
      <c r="F3777" s="137" t="s">
        <v>433</v>
      </c>
      <c r="G3777" s="137" t="s">
        <v>447</v>
      </c>
      <c r="H3777" s="138" t="s">
        <v>435</v>
      </c>
      <c r="I3777" s="138"/>
      <c r="J3777" s="138"/>
      <c r="K3777" s="146"/>
      <c r="L3777" s="146"/>
    </row>
    <row r="3778" spans="1:12" s="141" customFormat="1" ht="20.100000000000001" customHeight="1">
      <c r="A3778" s="213"/>
      <c r="B3778" s="137"/>
      <c r="C3778" s="137"/>
      <c r="D3778" s="159"/>
      <c r="E3778" s="160"/>
      <c r="F3778" s="137" t="s">
        <v>447</v>
      </c>
      <c r="G3778" s="137" t="s">
        <v>451</v>
      </c>
      <c r="H3778" s="138" t="s">
        <v>435</v>
      </c>
      <c r="I3778" s="138"/>
      <c r="J3778" s="138"/>
      <c r="K3778" s="146"/>
      <c r="L3778" s="146"/>
    </row>
    <row r="3779" spans="1:12" s="141" customFormat="1" ht="20.100000000000001" customHeight="1">
      <c r="A3779" s="213"/>
      <c r="B3779" s="137"/>
      <c r="C3779" s="137"/>
      <c r="D3779" s="159"/>
      <c r="E3779" s="160"/>
      <c r="F3779" s="137" t="s">
        <v>451</v>
      </c>
      <c r="G3779" s="137" t="s">
        <v>454</v>
      </c>
      <c r="H3779" s="138" t="s">
        <v>435</v>
      </c>
      <c r="I3779" s="138"/>
      <c r="J3779" s="138"/>
      <c r="K3779" s="146"/>
      <c r="L3779" s="146"/>
    </row>
    <row r="3780" spans="1:12" s="141" customFormat="1" ht="20.100000000000001" customHeight="1">
      <c r="A3780" s="213"/>
      <c r="B3780" s="137"/>
      <c r="C3780" s="137"/>
      <c r="D3780" s="159"/>
      <c r="E3780" s="160"/>
      <c r="F3780" s="137" t="s">
        <v>454</v>
      </c>
      <c r="G3780" s="137" t="s">
        <v>975</v>
      </c>
      <c r="H3780" s="138" t="s">
        <v>435</v>
      </c>
      <c r="I3780" s="138"/>
      <c r="J3780" s="138"/>
      <c r="K3780" s="146"/>
      <c r="L3780" s="146"/>
    </row>
    <row r="3781" spans="1:12" s="141" customFormat="1" ht="20.100000000000001" customHeight="1">
      <c r="A3781" s="213"/>
      <c r="B3781" s="137"/>
      <c r="C3781" s="137"/>
      <c r="D3781" s="159"/>
      <c r="E3781" s="160"/>
      <c r="F3781" s="137"/>
      <c r="G3781" s="137"/>
      <c r="H3781" s="138"/>
      <c r="I3781" s="138"/>
      <c r="J3781" s="138"/>
      <c r="K3781" s="146"/>
      <c r="L3781" s="146"/>
    </row>
    <row r="3782" spans="1:12" s="141" customFormat="1" ht="20.100000000000001" customHeight="1">
      <c r="A3782" s="213"/>
      <c r="B3782" s="137">
        <v>334</v>
      </c>
      <c r="C3782" s="137"/>
      <c r="D3782" s="159" t="s">
        <v>347</v>
      </c>
      <c r="E3782" s="160">
        <v>7.7229999999999999</v>
      </c>
      <c r="F3782" s="137" t="s">
        <v>433</v>
      </c>
      <c r="G3782" s="137" t="s">
        <v>447</v>
      </c>
      <c r="H3782" s="164" t="s">
        <v>40</v>
      </c>
      <c r="I3782" s="164"/>
      <c r="J3782" s="164"/>
      <c r="K3782" s="146"/>
      <c r="L3782" s="146"/>
    </row>
    <row r="3783" spans="1:12" s="141" customFormat="1" ht="20.100000000000001" customHeight="1">
      <c r="A3783" s="213"/>
      <c r="B3783" s="137"/>
      <c r="C3783" s="137"/>
      <c r="D3783" s="159"/>
      <c r="E3783" s="160"/>
      <c r="F3783" s="137" t="s">
        <v>447</v>
      </c>
      <c r="G3783" s="137" t="s">
        <v>451</v>
      </c>
      <c r="H3783" s="164" t="s">
        <v>435</v>
      </c>
      <c r="I3783" s="164"/>
      <c r="J3783" s="164"/>
      <c r="K3783" s="146"/>
      <c r="L3783" s="146"/>
    </row>
    <row r="3784" spans="1:12" s="141" customFormat="1" ht="20.100000000000001" customHeight="1">
      <c r="A3784" s="213"/>
      <c r="B3784" s="137"/>
      <c r="C3784" s="137"/>
      <c r="D3784" s="159"/>
      <c r="E3784" s="160"/>
      <c r="F3784" s="137" t="s">
        <v>451</v>
      </c>
      <c r="G3784" s="137" t="s">
        <v>454</v>
      </c>
      <c r="H3784" s="164" t="s">
        <v>435</v>
      </c>
      <c r="I3784" s="164"/>
      <c r="J3784" s="164"/>
      <c r="K3784" s="146"/>
      <c r="L3784" s="146"/>
    </row>
    <row r="3785" spans="1:12" s="141" customFormat="1" ht="20.100000000000001" customHeight="1">
      <c r="A3785" s="213"/>
      <c r="B3785" s="137"/>
      <c r="C3785" s="137"/>
      <c r="D3785" s="159"/>
      <c r="E3785" s="160"/>
      <c r="F3785" s="137" t="s">
        <v>454</v>
      </c>
      <c r="G3785" s="137" t="s">
        <v>455</v>
      </c>
      <c r="H3785" s="164" t="s">
        <v>40</v>
      </c>
      <c r="I3785" s="164"/>
      <c r="J3785" s="164"/>
      <c r="K3785" s="146"/>
      <c r="L3785" s="146"/>
    </row>
    <row r="3786" spans="1:12" s="141" customFormat="1" ht="20.100000000000001" customHeight="1">
      <c r="A3786" s="213"/>
      <c r="B3786" s="137"/>
      <c r="C3786" s="137"/>
      <c r="D3786" s="159"/>
      <c r="E3786" s="160"/>
      <c r="F3786" s="137" t="s">
        <v>455</v>
      </c>
      <c r="G3786" s="137" t="s">
        <v>456</v>
      </c>
      <c r="H3786" s="164" t="s">
        <v>435</v>
      </c>
      <c r="I3786" s="164"/>
      <c r="J3786" s="164"/>
      <c r="K3786" s="146"/>
      <c r="L3786" s="146"/>
    </row>
    <row r="3787" spans="1:12" s="141" customFormat="1" ht="20.100000000000001" customHeight="1">
      <c r="A3787" s="213"/>
      <c r="B3787" s="137"/>
      <c r="C3787" s="137"/>
      <c r="D3787" s="159"/>
      <c r="E3787" s="160"/>
      <c r="F3787" s="137" t="s">
        <v>456</v>
      </c>
      <c r="G3787" s="137" t="s">
        <v>457</v>
      </c>
      <c r="H3787" s="164" t="s">
        <v>435</v>
      </c>
      <c r="I3787" s="164"/>
      <c r="J3787" s="164"/>
      <c r="K3787" s="146"/>
      <c r="L3787" s="146"/>
    </row>
    <row r="3788" spans="1:12" s="141" customFormat="1" ht="20.100000000000001" customHeight="1">
      <c r="A3788" s="213"/>
      <c r="B3788" s="137"/>
      <c r="C3788" s="137"/>
      <c r="D3788" s="159"/>
      <c r="E3788" s="160"/>
      <c r="F3788" s="137" t="s">
        <v>457</v>
      </c>
      <c r="G3788" s="137" t="s">
        <v>460</v>
      </c>
      <c r="H3788" s="164" t="s">
        <v>435</v>
      </c>
      <c r="I3788" s="164"/>
      <c r="J3788" s="164"/>
      <c r="K3788" s="146"/>
      <c r="L3788" s="146"/>
    </row>
    <row r="3789" spans="1:12" s="141" customFormat="1" ht="20.100000000000001" customHeight="1">
      <c r="A3789" s="213"/>
      <c r="B3789" s="137"/>
      <c r="C3789" s="137"/>
      <c r="D3789" s="159"/>
      <c r="E3789" s="160"/>
      <c r="F3789" s="137" t="s">
        <v>460</v>
      </c>
      <c r="G3789" s="137" t="s">
        <v>463</v>
      </c>
      <c r="H3789" s="164" t="s">
        <v>435</v>
      </c>
      <c r="I3789" s="164"/>
      <c r="J3789" s="164"/>
      <c r="K3789" s="146"/>
      <c r="L3789" s="146"/>
    </row>
    <row r="3790" spans="1:12" s="141" customFormat="1" ht="20.100000000000001" customHeight="1">
      <c r="A3790" s="213"/>
      <c r="B3790" s="137"/>
      <c r="C3790" s="137"/>
      <c r="D3790" s="159"/>
      <c r="E3790" s="160"/>
      <c r="F3790" s="137" t="s">
        <v>463</v>
      </c>
      <c r="G3790" s="137" t="s">
        <v>464</v>
      </c>
      <c r="H3790" s="164" t="s">
        <v>435</v>
      </c>
      <c r="I3790" s="164"/>
      <c r="J3790" s="164"/>
      <c r="K3790" s="146"/>
      <c r="L3790" s="146"/>
    </row>
    <row r="3791" spans="1:12" s="141" customFormat="1" ht="20.100000000000001" customHeight="1">
      <c r="A3791" s="213"/>
      <c r="B3791" s="137"/>
      <c r="C3791" s="137"/>
      <c r="D3791" s="159"/>
      <c r="E3791" s="160"/>
      <c r="F3791" s="137" t="s">
        <v>464</v>
      </c>
      <c r="G3791" s="137" t="s">
        <v>465</v>
      </c>
      <c r="H3791" s="164" t="s">
        <v>435</v>
      </c>
      <c r="I3791" s="164"/>
      <c r="J3791" s="164"/>
      <c r="K3791" s="146"/>
      <c r="L3791" s="146"/>
    </row>
    <row r="3792" spans="1:12" s="141" customFormat="1" ht="20.100000000000001" customHeight="1">
      <c r="A3792" s="213"/>
      <c r="B3792" s="137"/>
      <c r="C3792" s="137"/>
      <c r="D3792" s="159"/>
      <c r="E3792" s="160"/>
      <c r="F3792" s="137" t="s">
        <v>465</v>
      </c>
      <c r="G3792" s="137" t="s">
        <v>466</v>
      </c>
      <c r="H3792" s="164" t="s">
        <v>40</v>
      </c>
      <c r="I3792" s="164"/>
      <c r="J3792" s="164"/>
      <c r="K3792" s="146"/>
      <c r="L3792" s="146"/>
    </row>
    <row r="3793" spans="1:12" s="141" customFormat="1" ht="20.100000000000001" customHeight="1">
      <c r="A3793" s="213"/>
      <c r="B3793" s="137"/>
      <c r="C3793" s="137"/>
      <c r="D3793" s="159"/>
      <c r="E3793" s="160"/>
      <c r="F3793" s="137" t="s">
        <v>466</v>
      </c>
      <c r="G3793" s="137" t="s">
        <v>467</v>
      </c>
      <c r="H3793" s="164" t="s">
        <v>40</v>
      </c>
      <c r="I3793" s="164"/>
      <c r="J3793" s="164"/>
      <c r="K3793" s="146"/>
      <c r="L3793" s="146"/>
    </row>
    <row r="3794" spans="1:12" s="141" customFormat="1" ht="20.100000000000001" customHeight="1">
      <c r="A3794" s="213"/>
      <c r="B3794" s="137"/>
      <c r="C3794" s="137"/>
      <c r="D3794" s="159"/>
      <c r="E3794" s="160"/>
      <c r="F3794" s="137" t="s">
        <v>467</v>
      </c>
      <c r="G3794" s="137" t="s">
        <v>468</v>
      </c>
      <c r="H3794" s="164" t="s">
        <v>40</v>
      </c>
      <c r="I3794" s="164"/>
      <c r="J3794" s="164"/>
      <c r="K3794" s="146"/>
      <c r="L3794" s="146"/>
    </row>
    <row r="3795" spans="1:12" s="141" customFormat="1" ht="20.100000000000001" customHeight="1">
      <c r="A3795" s="213"/>
      <c r="B3795" s="137"/>
      <c r="C3795" s="137"/>
      <c r="D3795" s="159"/>
      <c r="E3795" s="160"/>
      <c r="F3795" s="137" t="s">
        <v>468</v>
      </c>
      <c r="G3795" s="137" t="s">
        <v>469</v>
      </c>
      <c r="H3795" s="164" t="s">
        <v>435</v>
      </c>
      <c r="I3795" s="164"/>
      <c r="J3795" s="164"/>
      <c r="K3795" s="146"/>
      <c r="L3795" s="146"/>
    </row>
    <row r="3796" spans="1:12" s="141" customFormat="1" ht="20.100000000000001" customHeight="1">
      <c r="A3796" s="213"/>
      <c r="B3796" s="137"/>
      <c r="C3796" s="137"/>
      <c r="D3796" s="159"/>
      <c r="E3796" s="160"/>
      <c r="F3796" s="137" t="s">
        <v>469</v>
      </c>
      <c r="G3796" s="137" t="s">
        <v>470</v>
      </c>
      <c r="H3796" s="164" t="s">
        <v>40</v>
      </c>
      <c r="I3796" s="164"/>
      <c r="J3796" s="164"/>
      <c r="K3796" s="146"/>
      <c r="L3796" s="146"/>
    </row>
    <row r="3797" spans="1:12" s="141" customFormat="1" ht="20.100000000000001" customHeight="1">
      <c r="A3797" s="213"/>
      <c r="B3797" s="137"/>
      <c r="C3797" s="137"/>
      <c r="D3797" s="159"/>
      <c r="E3797" s="160"/>
      <c r="F3797" s="137" t="s">
        <v>470</v>
      </c>
      <c r="G3797" s="137" t="s">
        <v>471</v>
      </c>
      <c r="H3797" s="164" t="s">
        <v>40</v>
      </c>
      <c r="I3797" s="164"/>
      <c r="J3797" s="164"/>
      <c r="K3797" s="146"/>
      <c r="L3797" s="146"/>
    </row>
    <row r="3798" spans="1:12" s="141" customFormat="1" ht="20.100000000000001" customHeight="1">
      <c r="A3798" s="213"/>
      <c r="B3798" s="137"/>
      <c r="C3798" s="137"/>
      <c r="D3798" s="159"/>
      <c r="E3798" s="160"/>
      <c r="F3798" s="137" t="s">
        <v>471</v>
      </c>
      <c r="G3798" s="137" t="s">
        <v>473</v>
      </c>
      <c r="H3798" s="164" t="s">
        <v>435</v>
      </c>
      <c r="I3798" s="164"/>
      <c r="J3798" s="164"/>
      <c r="K3798" s="146"/>
      <c r="L3798" s="146"/>
    </row>
    <row r="3799" spans="1:12" s="141" customFormat="1" ht="20.100000000000001" customHeight="1">
      <c r="A3799" s="213"/>
      <c r="B3799" s="137"/>
      <c r="C3799" s="137"/>
      <c r="D3799" s="159"/>
      <c r="E3799" s="160"/>
      <c r="F3799" s="137" t="s">
        <v>473</v>
      </c>
      <c r="G3799" s="137" t="s">
        <v>474</v>
      </c>
      <c r="H3799" s="164" t="s">
        <v>435</v>
      </c>
      <c r="I3799" s="164"/>
      <c r="J3799" s="164"/>
      <c r="K3799" s="146"/>
      <c r="L3799" s="146"/>
    </row>
    <row r="3800" spans="1:12" s="141" customFormat="1" ht="20.100000000000001" customHeight="1">
      <c r="A3800" s="213"/>
      <c r="B3800" s="137"/>
      <c r="C3800" s="137"/>
      <c r="D3800" s="159"/>
      <c r="E3800" s="160"/>
      <c r="F3800" s="137" t="s">
        <v>474</v>
      </c>
      <c r="G3800" s="137" t="s">
        <v>475</v>
      </c>
      <c r="H3800" s="164" t="s">
        <v>435</v>
      </c>
      <c r="I3800" s="164"/>
      <c r="J3800" s="164"/>
      <c r="K3800" s="146"/>
      <c r="L3800" s="146"/>
    </row>
    <row r="3801" spans="1:12" s="141" customFormat="1" ht="20.100000000000001" customHeight="1">
      <c r="A3801" s="213"/>
      <c r="B3801" s="137"/>
      <c r="C3801" s="137"/>
      <c r="D3801" s="159"/>
      <c r="E3801" s="160"/>
      <c r="F3801" s="137" t="s">
        <v>475</v>
      </c>
      <c r="G3801" s="137" t="s">
        <v>476</v>
      </c>
      <c r="H3801" s="164" t="s">
        <v>435</v>
      </c>
      <c r="I3801" s="164"/>
      <c r="J3801" s="164"/>
      <c r="K3801" s="146"/>
      <c r="L3801" s="146"/>
    </row>
    <row r="3802" spans="1:12" s="141" customFormat="1" ht="20.100000000000001" customHeight="1">
      <c r="A3802" s="213"/>
      <c r="B3802" s="137"/>
      <c r="C3802" s="137"/>
      <c r="D3802" s="159"/>
      <c r="E3802" s="160"/>
      <c r="F3802" s="137" t="s">
        <v>476</v>
      </c>
      <c r="G3802" s="137" t="s">
        <v>477</v>
      </c>
      <c r="H3802" s="164" t="s">
        <v>435</v>
      </c>
      <c r="I3802" s="164"/>
      <c r="J3802" s="164"/>
      <c r="K3802" s="146"/>
      <c r="L3802" s="146"/>
    </row>
    <row r="3803" spans="1:12" s="141" customFormat="1" ht="20.100000000000001" customHeight="1">
      <c r="A3803" s="213"/>
      <c r="B3803" s="137"/>
      <c r="C3803" s="137"/>
      <c r="D3803" s="159"/>
      <c r="E3803" s="160"/>
      <c r="F3803" s="137" t="s">
        <v>477</v>
      </c>
      <c r="G3803" s="137" t="s">
        <v>543</v>
      </c>
      <c r="H3803" s="164" t="s">
        <v>435</v>
      </c>
      <c r="I3803" s="164"/>
      <c r="J3803" s="164"/>
      <c r="K3803" s="146"/>
      <c r="L3803" s="146"/>
    </row>
    <row r="3804" spans="1:12" s="141" customFormat="1" ht="20.100000000000001" customHeight="1">
      <c r="A3804" s="213"/>
      <c r="B3804" s="137"/>
      <c r="C3804" s="137"/>
      <c r="D3804" s="159"/>
      <c r="E3804" s="160"/>
      <c r="F3804" s="137" t="s">
        <v>543</v>
      </c>
      <c r="G3804" s="137" t="s">
        <v>550</v>
      </c>
      <c r="H3804" s="164" t="s">
        <v>435</v>
      </c>
      <c r="I3804" s="164"/>
      <c r="J3804" s="164"/>
      <c r="K3804" s="146"/>
      <c r="L3804" s="146"/>
    </row>
    <row r="3805" spans="1:12" s="141" customFormat="1" ht="20.100000000000001" customHeight="1">
      <c r="A3805" s="213"/>
      <c r="B3805" s="137"/>
      <c r="C3805" s="137"/>
      <c r="D3805" s="159"/>
      <c r="E3805" s="160"/>
      <c r="F3805" s="137" t="s">
        <v>550</v>
      </c>
      <c r="G3805" s="137" t="s">
        <v>551</v>
      </c>
      <c r="H3805" s="164" t="s">
        <v>435</v>
      </c>
      <c r="I3805" s="164"/>
      <c r="J3805" s="164"/>
      <c r="K3805" s="146"/>
      <c r="L3805" s="146"/>
    </row>
    <row r="3806" spans="1:12" s="141" customFormat="1" ht="20.100000000000001" customHeight="1">
      <c r="A3806" s="213"/>
      <c r="B3806" s="137"/>
      <c r="C3806" s="137"/>
      <c r="D3806" s="159"/>
      <c r="E3806" s="160"/>
      <c r="F3806" s="137" t="s">
        <v>551</v>
      </c>
      <c r="G3806" s="137" t="s">
        <v>552</v>
      </c>
      <c r="H3806" s="164" t="s">
        <v>435</v>
      </c>
      <c r="I3806" s="164"/>
      <c r="J3806" s="164"/>
      <c r="K3806" s="146"/>
      <c r="L3806" s="146"/>
    </row>
    <row r="3807" spans="1:12" s="141" customFormat="1" ht="20.100000000000001" customHeight="1">
      <c r="A3807" s="213"/>
      <c r="B3807" s="137"/>
      <c r="C3807" s="137"/>
      <c r="D3807" s="159"/>
      <c r="E3807" s="160"/>
      <c r="F3807" s="137" t="s">
        <v>552</v>
      </c>
      <c r="G3807" s="137" t="s">
        <v>553</v>
      </c>
      <c r="H3807" s="164" t="s">
        <v>435</v>
      </c>
      <c r="I3807" s="164"/>
      <c r="J3807" s="164"/>
      <c r="K3807" s="146"/>
      <c r="L3807" s="146"/>
    </row>
    <row r="3808" spans="1:12" s="141" customFormat="1" ht="20.100000000000001" customHeight="1">
      <c r="A3808" s="213"/>
      <c r="B3808" s="137"/>
      <c r="C3808" s="137"/>
      <c r="D3808" s="159"/>
      <c r="E3808" s="160"/>
      <c r="F3808" s="137" t="s">
        <v>553</v>
      </c>
      <c r="G3808" s="137" t="s">
        <v>554</v>
      </c>
      <c r="H3808" s="164" t="s">
        <v>435</v>
      </c>
      <c r="I3808" s="164"/>
      <c r="J3808" s="164"/>
      <c r="K3808" s="146"/>
      <c r="L3808" s="146"/>
    </row>
    <row r="3809" spans="1:12" s="141" customFormat="1" ht="20.100000000000001" customHeight="1">
      <c r="A3809" s="213"/>
      <c r="B3809" s="137"/>
      <c r="C3809" s="137"/>
      <c r="D3809" s="159"/>
      <c r="E3809" s="160"/>
      <c r="F3809" s="137" t="s">
        <v>554</v>
      </c>
      <c r="G3809" s="137" t="s">
        <v>555</v>
      </c>
      <c r="H3809" s="164" t="s">
        <v>40</v>
      </c>
      <c r="I3809" s="164"/>
      <c r="J3809" s="164"/>
      <c r="K3809" s="146"/>
      <c r="L3809" s="146"/>
    </row>
    <row r="3810" spans="1:12" s="141" customFormat="1" ht="20.100000000000001" customHeight="1">
      <c r="A3810" s="213"/>
      <c r="B3810" s="137"/>
      <c r="C3810" s="137"/>
      <c r="D3810" s="159"/>
      <c r="E3810" s="160"/>
      <c r="F3810" s="137" t="s">
        <v>555</v>
      </c>
      <c r="G3810" s="137" t="s">
        <v>556</v>
      </c>
      <c r="H3810" s="164" t="s">
        <v>435</v>
      </c>
      <c r="I3810" s="164"/>
      <c r="J3810" s="164"/>
      <c r="K3810" s="146"/>
      <c r="L3810" s="146"/>
    </row>
    <row r="3811" spans="1:12" s="141" customFormat="1" ht="20.100000000000001" customHeight="1">
      <c r="A3811" s="213"/>
      <c r="B3811" s="137"/>
      <c r="C3811" s="137"/>
      <c r="D3811" s="159"/>
      <c r="E3811" s="160"/>
      <c r="F3811" s="137" t="s">
        <v>556</v>
      </c>
      <c r="G3811" s="137" t="s">
        <v>557</v>
      </c>
      <c r="H3811" s="164" t="s">
        <v>435</v>
      </c>
      <c r="I3811" s="164"/>
      <c r="J3811" s="164"/>
      <c r="K3811" s="146"/>
      <c r="L3811" s="146"/>
    </row>
    <row r="3812" spans="1:12" s="141" customFormat="1" ht="20.100000000000001" customHeight="1">
      <c r="A3812" s="213"/>
      <c r="B3812" s="137"/>
      <c r="C3812" s="137"/>
      <c r="D3812" s="159"/>
      <c r="E3812" s="160"/>
      <c r="F3812" s="137" t="s">
        <v>557</v>
      </c>
      <c r="G3812" s="137" t="s">
        <v>558</v>
      </c>
      <c r="H3812" s="164" t="s">
        <v>435</v>
      </c>
      <c r="I3812" s="164"/>
      <c r="J3812" s="164"/>
      <c r="K3812" s="146"/>
      <c r="L3812" s="146"/>
    </row>
    <row r="3813" spans="1:12" s="141" customFormat="1" ht="20.100000000000001" customHeight="1">
      <c r="A3813" s="213"/>
      <c r="B3813" s="137"/>
      <c r="C3813" s="137"/>
      <c r="D3813" s="159"/>
      <c r="E3813" s="160"/>
      <c r="F3813" s="137" t="s">
        <v>558</v>
      </c>
      <c r="G3813" s="137" t="s">
        <v>559</v>
      </c>
      <c r="H3813" s="164" t="s">
        <v>435</v>
      </c>
      <c r="I3813" s="164"/>
      <c r="J3813" s="164"/>
      <c r="K3813" s="146"/>
      <c r="L3813" s="146"/>
    </row>
    <row r="3814" spans="1:12" s="141" customFormat="1" ht="20.100000000000001" customHeight="1">
      <c r="A3814" s="213"/>
      <c r="B3814" s="137"/>
      <c r="C3814" s="137"/>
      <c r="D3814" s="159"/>
      <c r="E3814" s="160"/>
      <c r="F3814" s="137" t="s">
        <v>559</v>
      </c>
      <c r="G3814" s="137" t="s">
        <v>560</v>
      </c>
      <c r="H3814" s="164" t="s">
        <v>435</v>
      </c>
      <c r="I3814" s="164"/>
      <c r="J3814" s="164"/>
      <c r="K3814" s="146"/>
      <c r="L3814" s="146"/>
    </row>
    <row r="3815" spans="1:12" s="141" customFormat="1" ht="20.100000000000001" customHeight="1">
      <c r="A3815" s="213"/>
      <c r="B3815" s="137"/>
      <c r="C3815" s="137"/>
      <c r="D3815" s="159"/>
      <c r="E3815" s="160"/>
      <c r="F3815" s="137" t="s">
        <v>560</v>
      </c>
      <c r="G3815" s="137" t="s">
        <v>561</v>
      </c>
      <c r="H3815" s="164" t="s">
        <v>435</v>
      </c>
      <c r="I3815" s="164"/>
      <c r="J3815" s="164"/>
      <c r="K3815" s="146"/>
      <c r="L3815" s="146"/>
    </row>
    <row r="3816" spans="1:12" s="141" customFormat="1" ht="20.100000000000001" customHeight="1">
      <c r="A3816" s="213"/>
      <c r="B3816" s="137"/>
      <c r="C3816" s="137"/>
      <c r="D3816" s="159"/>
      <c r="E3816" s="160"/>
      <c r="F3816" s="137" t="s">
        <v>561</v>
      </c>
      <c r="G3816" s="137" t="s">
        <v>562</v>
      </c>
      <c r="H3816" s="164" t="s">
        <v>435</v>
      </c>
      <c r="I3816" s="164"/>
      <c r="J3816" s="164"/>
      <c r="K3816" s="146"/>
      <c r="L3816" s="146"/>
    </row>
    <row r="3817" spans="1:12" s="141" customFormat="1" ht="20.100000000000001" customHeight="1">
      <c r="A3817" s="213"/>
      <c r="B3817" s="137"/>
      <c r="C3817" s="137"/>
      <c r="D3817" s="159"/>
      <c r="E3817" s="160"/>
      <c r="F3817" s="137" t="s">
        <v>562</v>
      </c>
      <c r="G3817" s="137" t="s">
        <v>563</v>
      </c>
      <c r="H3817" s="164" t="s">
        <v>40</v>
      </c>
      <c r="I3817" s="164"/>
      <c r="J3817" s="164"/>
      <c r="K3817" s="146"/>
      <c r="L3817" s="146"/>
    </row>
    <row r="3818" spans="1:12" s="141" customFormat="1" ht="20.100000000000001" customHeight="1">
      <c r="A3818" s="213"/>
      <c r="B3818" s="137"/>
      <c r="C3818" s="137"/>
      <c r="D3818" s="159"/>
      <c r="E3818" s="160"/>
      <c r="F3818" s="137" t="s">
        <v>563</v>
      </c>
      <c r="G3818" s="137" t="s">
        <v>564</v>
      </c>
      <c r="H3818" s="164" t="s">
        <v>435</v>
      </c>
      <c r="I3818" s="164"/>
      <c r="J3818" s="164"/>
      <c r="K3818" s="146"/>
      <c r="L3818" s="146"/>
    </row>
    <row r="3819" spans="1:12" s="141" customFormat="1" ht="20.100000000000001" customHeight="1">
      <c r="A3819" s="213"/>
      <c r="B3819" s="137"/>
      <c r="C3819" s="137"/>
      <c r="D3819" s="159"/>
      <c r="E3819" s="160"/>
      <c r="F3819" s="137" t="s">
        <v>564</v>
      </c>
      <c r="G3819" s="137" t="s">
        <v>565</v>
      </c>
      <c r="H3819" s="164" t="s">
        <v>435</v>
      </c>
      <c r="I3819" s="164"/>
      <c r="J3819" s="164"/>
      <c r="K3819" s="146"/>
      <c r="L3819" s="146"/>
    </row>
    <row r="3820" spans="1:12" s="141" customFormat="1" ht="20.100000000000001" customHeight="1">
      <c r="A3820" s="213"/>
      <c r="B3820" s="137"/>
      <c r="C3820" s="137"/>
      <c r="D3820" s="159"/>
      <c r="E3820" s="160"/>
      <c r="F3820" s="137" t="s">
        <v>565</v>
      </c>
      <c r="G3820" s="137" t="s">
        <v>976</v>
      </c>
      <c r="H3820" s="164" t="s">
        <v>435</v>
      </c>
      <c r="I3820" s="164"/>
      <c r="J3820" s="164"/>
      <c r="K3820" s="146"/>
      <c r="L3820" s="146"/>
    </row>
    <row r="3821" spans="1:12" s="141" customFormat="1" ht="20.100000000000001" customHeight="1">
      <c r="A3821" s="213"/>
      <c r="B3821" s="137"/>
      <c r="C3821" s="137"/>
      <c r="D3821" s="159"/>
      <c r="E3821" s="160"/>
      <c r="F3821" s="137"/>
      <c r="G3821" s="137"/>
      <c r="H3821" s="137"/>
      <c r="I3821" s="137"/>
      <c r="J3821" s="137"/>
      <c r="K3821" s="146"/>
      <c r="L3821" s="146"/>
    </row>
    <row r="3822" spans="1:12" s="141" customFormat="1" ht="20.100000000000001" customHeight="1">
      <c r="A3822" s="213"/>
      <c r="B3822" s="137">
        <v>335</v>
      </c>
      <c r="C3822" s="137"/>
      <c r="D3822" s="159" t="s">
        <v>348</v>
      </c>
      <c r="E3822" s="160">
        <v>5.85</v>
      </c>
      <c r="F3822" s="137" t="s">
        <v>433</v>
      </c>
      <c r="G3822" s="137" t="s">
        <v>447</v>
      </c>
      <c r="H3822" s="138" t="s">
        <v>434</v>
      </c>
      <c r="I3822" s="138"/>
      <c r="J3822" s="138"/>
      <c r="K3822" s="146"/>
      <c r="L3822" s="146"/>
    </row>
    <row r="3823" spans="1:12" s="141" customFormat="1" ht="20.100000000000001" customHeight="1">
      <c r="A3823" s="213"/>
      <c r="B3823" s="137"/>
      <c r="C3823" s="137"/>
      <c r="D3823" s="159"/>
      <c r="E3823" s="160"/>
      <c r="F3823" s="137" t="s">
        <v>447</v>
      </c>
      <c r="G3823" s="137" t="s">
        <v>451</v>
      </c>
      <c r="H3823" s="138" t="s">
        <v>434</v>
      </c>
      <c r="I3823" s="138"/>
      <c r="J3823" s="138"/>
      <c r="K3823" s="146"/>
      <c r="L3823" s="146"/>
    </row>
    <row r="3824" spans="1:12" s="141" customFormat="1" ht="20.100000000000001" customHeight="1">
      <c r="A3824" s="213"/>
      <c r="B3824" s="137"/>
      <c r="C3824" s="137"/>
      <c r="D3824" s="159"/>
      <c r="E3824" s="160"/>
      <c r="F3824" s="137" t="s">
        <v>451</v>
      </c>
      <c r="G3824" s="137" t="s">
        <v>454</v>
      </c>
      <c r="H3824" s="138" t="s">
        <v>434</v>
      </c>
      <c r="I3824" s="138"/>
      <c r="J3824" s="138"/>
      <c r="K3824" s="146"/>
      <c r="L3824" s="146"/>
    </row>
    <row r="3825" spans="1:12" s="141" customFormat="1" ht="20.100000000000001" customHeight="1">
      <c r="A3825" s="213"/>
      <c r="B3825" s="137"/>
      <c r="C3825" s="137"/>
      <c r="D3825" s="159"/>
      <c r="E3825" s="160"/>
      <c r="F3825" s="137" t="s">
        <v>454</v>
      </c>
      <c r="G3825" s="137" t="s">
        <v>455</v>
      </c>
      <c r="H3825" s="138" t="s">
        <v>435</v>
      </c>
      <c r="I3825" s="138"/>
      <c r="J3825" s="138"/>
      <c r="K3825" s="146"/>
      <c r="L3825" s="146"/>
    </row>
    <row r="3826" spans="1:12" s="141" customFormat="1" ht="20.100000000000001" customHeight="1">
      <c r="A3826" s="213"/>
      <c r="B3826" s="137"/>
      <c r="C3826" s="137"/>
      <c r="D3826" s="159"/>
      <c r="E3826" s="160"/>
      <c r="F3826" s="137" t="s">
        <v>455</v>
      </c>
      <c r="G3826" s="137" t="s">
        <v>456</v>
      </c>
      <c r="H3826" s="138" t="s">
        <v>435</v>
      </c>
      <c r="I3826" s="138"/>
      <c r="J3826" s="138"/>
      <c r="K3826" s="146"/>
      <c r="L3826" s="146"/>
    </row>
    <row r="3827" spans="1:12" s="141" customFormat="1" ht="20.100000000000001" customHeight="1">
      <c r="A3827" s="213"/>
      <c r="B3827" s="137"/>
      <c r="C3827" s="137"/>
      <c r="D3827" s="159"/>
      <c r="E3827" s="160"/>
      <c r="F3827" s="137" t="s">
        <v>456</v>
      </c>
      <c r="G3827" s="137" t="s">
        <v>457</v>
      </c>
      <c r="H3827" s="138" t="s">
        <v>40</v>
      </c>
      <c r="I3827" s="138"/>
      <c r="J3827" s="138"/>
      <c r="K3827" s="146"/>
      <c r="L3827" s="146"/>
    </row>
    <row r="3828" spans="1:12" s="141" customFormat="1" ht="20.100000000000001" customHeight="1">
      <c r="A3828" s="213"/>
      <c r="B3828" s="137"/>
      <c r="C3828" s="137"/>
      <c r="D3828" s="159"/>
      <c r="E3828" s="160"/>
      <c r="F3828" s="137" t="s">
        <v>457</v>
      </c>
      <c r="G3828" s="137" t="s">
        <v>460</v>
      </c>
      <c r="H3828" s="138" t="s">
        <v>435</v>
      </c>
      <c r="I3828" s="138"/>
      <c r="J3828" s="138"/>
      <c r="K3828" s="146"/>
      <c r="L3828" s="146"/>
    </row>
    <row r="3829" spans="1:12" s="141" customFormat="1" ht="20.100000000000001" customHeight="1">
      <c r="A3829" s="213"/>
      <c r="B3829" s="137"/>
      <c r="C3829" s="137"/>
      <c r="D3829" s="159"/>
      <c r="E3829" s="160"/>
      <c r="F3829" s="137" t="s">
        <v>460</v>
      </c>
      <c r="G3829" s="137" t="s">
        <v>463</v>
      </c>
      <c r="H3829" s="138" t="s">
        <v>435</v>
      </c>
      <c r="I3829" s="138"/>
      <c r="J3829" s="138"/>
      <c r="K3829" s="146"/>
      <c r="L3829" s="146"/>
    </row>
    <row r="3830" spans="1:12" s="141" customFormat="1" ht="20.100000000000001" customHeight="1">
      <c r="A3830" s="213"/>
      <c r="B3830" s="137"/>
      <c r="C3830" s="137"/>
      <c r="D3830" s="159"/>
      <c r="E3830" s="160"/>
      <c r="F3830" s="137" t="s">
        <v>463</v>
      </c>
      <c r="G3830" s="137" t="s">
        <v>464</v>
      </c>
      <c r="H3830" s="138" t="s">
        <v>435</v>
      </c>
      <c r="I3830" s="138"/>
      <c r="J3830" s="138"/>
      <c r="K3830" s="146"/>
      <c r="L3830" s="146"/>
    </row>
    <row r="3831" spans="1:12" s="141" customFormat="1" ht="20.100000000000001" customHeight="1">
      <c r="A3831" s="213"/>
      <c r="B3831" s="137"/>
      <c r="C3831" s="137"/>
      <c r="D3831" s="159"/>
      <c r="E3831" s="160"/>
      <c r="F3831" s="137" t="s">
        <v>464</v>
      </c>
      <c r="G3831" s="137" t="s">
        <v>465</v>
      </c>
      <c r="H3831" s="138" t="s">
        <v>435</v>
      </c>
      <c r="I3831" s="138"/>
      <c r="J3831" s="138"/>
      <c r="K3831" s="146"/>
      <c r="L3831" s="146"/>
    </row>
    <row r="3832" spans="1:12" s="141" customFormat="1" ht="20.100000000000001" customHeight="1">
      <c r="A3832" s="213"/>
      <c r="B3832" s="137"/>
      <c r="C3832" s="137"/>
      <c r="D3832" s="159"/>
      <c r="E3832" s="160"/>
      <c r="F3832" s="137" t="s">
        <v>465</v>
      </c>
      <c r="G3832" s="137" t="s">
        <v>466</v>
      </c>
      <c r="H3832" s="138" t="s">
        <v>435</v>
      </c>
      <c r="I3832" s="138"/>
      <c r="J3832" s="138"/>
      <c r="K3832" s="146"/>
      <c r="L3832" s="146"/>
    </row>
    <row r="3833" spans="1:12" s="141" customFormat="1" ht="20.100000000000001" customHeight="1">
      <c r="A3833" s="213"/>
      <c r="B3833" s="137"/>
      <c r="C3833" s="137"/>
      <c r="D3833" s="159"/>
      <c r="E3833" s="160"/>
      <c r="F3833" s="137" t="s">
        <v>466</v>
      </c>
      <c r="G3833" s="137" t="s">
        <v>467</v>
      </c>
      <c r="H3833" s="138" t="s">
        <v>434</v>
      </c>
      <c r="I3833" s="138"/>
      <c r="J3833" s="138"/>
      <c r="K3833" s="146"/>
      <c r="L3833" s="146"/>
    </row>
    <row r="3834" spans="1:12" s="141" customFormat="1" ht="20.100000000000001" customHeight="1">
      <c r="A3834" s="213"/>
      <c r="B3834" s="137"/>
      <c r="C3834" s="137"/>
      <c r="D3834" s="159"/>
      <c r="E3834" s="160"/>
      <c r="F3834" s="137" t="s">
        <v>467</v>
      </c>
      <c r="G3834" s="137" t="s">
        <v>468</v>
      </c>
      <c r="H3834" s="138" t="s">
        <v>434</v>
      </c>
      <c r="I3834" s="138"/>
      <c r="J3834" s="138"/>
      <c r="K3834" s="146"/>
      <c r="L3834" s="146"/>
    </row>
    <row r="3835" spans="1:12" s="141" customFormat="1" ht="20.100000000000001" customHeight="1">
      <c r="A3835" s="213"/>
      <c r="B3835" s="137"/>
      <c r="C3835" s="137"/>
      <c r="D3835" s="159"/>
      <c r="E3835" s="160"/>
      <c r="F3835" s="137" t="s">
        <v>468</v>
      </c>
      <c r="G3835" s="137" t="s">
        <v>469</v>
      </c>
      <c r="H3835" s="138" t="s">
        <v>434</v>
      </c>
      <c r="I3835" s="138"/>
      <c r="J3835" s="138"/>
      <c r="K3835" s="146"/>
      <c r="L3835" s="146"/>
    </row>
    <row r="3836" spans="1:12" s="141" customFormat="1" ht="20.100000000000001" customHeight="1">
      <c r="A3836" s="213"/>
      <c r="B3836" s="137"/>
      <c r="C3836" s="137"/>
      <c r="D3836" s="159"/>
      <c r="E3836" s="160"/>
      <c r="F3836" s="137" t="s">
        <v>469</v>
      </c>
      <c r="G3836" s="137" t="s">
        <v>470</v>
      </c>
      <c r="H3836" s="138" t="s">
        <v>434</v>
      </c>
      <c r="I3836" s="138"/>
      <c r="J3836" s="138"/>
      <c r="K3836" s="146"/>
      <c r="L3836" s="146"/>
    </row>
    <row r="3837" spans="1:12" s="141" customFormat="1" ht="20.100000000000001" customHeight="1">
      <c r="A3837" s="213"/>
      <c r="B3837" s="137"/>
      <c r="C3837" s="137"/>
      <c r="D3837" s="159"/>
      <c r="E3837" s="160"/>
      <c r="F3837" s="137" t="s">
        <v>470</v>
      </c>
      <c r="G3837" s="137" t="s">
        <v>471</v>
      </c>
      <c r="H3837" s="138" t="s">
        <v>434</v>
      </c>
      <c r="I3837" s="138"/>
      <c r="J3837" s="138"/>
      <c r="K3837" s="146"/>
      <c r="L3837" s="146"/>
    </row>
    <row r="3838" spans="1:12" s="141" customFormat="1" ht="20.100000000000001" customHeight="1">
      <c r="A3838" s="213"/>
      <c r="B3838" s="137"/>
      <c r="C3838" s="137"/>
      <c r="D3838" s="159"/>
      <c r="E3838" s="160"/>
      <c r="F3838" s="137" t="s">
        <v>471</v>
      </c>
      <c r="G3838" s="137" t="s">
        <v>473</v>
      </c>
      <c r="H3838" s="138" t="s">
        <v>434</v>
      </c>
      <c r="I3838" s="138"/>
      <c r="J3838" s="138"/>
      <c r="K3838" s="146"/>
      <c r="L3838" s="146"/>
    </row>
    <row r="3839" spans="1:12" s="141" customFormat="1" ht="20.100000000000001" customHeight="1">
      <c r="A3839" s="213"/>
      <c r="B3839" s="137"/>
      <c r="C3839" s="137"/>
      <c r="D3839" s="159"/>
      <c r="E3839" s="160"/>
      <c r="F3839" s="137" t="s">
        <v>473</v>
      </c>
      <c r="G3839" s="137" t="s">
        <v>474</v>
      </c>
      <c r="H3839" s="138" t="s">
        <v>434</v>
      </c>
      <c r="I3839" s="138"/>
      <c r="J3839" s="138"/>
      <c r="K3839" s="146"/>
      <c r="L3839" s="146"/>
    </row>
    <row r="3840" spans="1:12" s="141" customFormat="1" ht="20.100000000000001" customHeight="1">
      <c r="A3840" s="213"/>
      <c r="B3840" s="137"/>
      <c r="C3840" s="137"/>
      <c r="D3840" s="159"/>
      <c r="E3840" s="160"/>
      <c r="F3840" s="137" t="s">
        <v>474</v>
      </c>
      <c r="G3840" s="137" t="s">
        <v>475</v>
      </c>
      <c r="H3840" s="138" t="s">
        <v>40</v>
      </c>
      <c r="I3840" s="138"/>
      <c r="J3840" s="138"/>
      <c r="K3840" s="146"/>
      <c r="L3840" s="146"/>
    </row>
    <row r="3841" spans="1:12" s="141" customFormat="1" ht="20.100000000000001" customHeight="1">
      <c r="A3841" s="213"/>
      <c r="B3841" s="137"/>
      <c r="C3841" s="137"/>
      <c r="D3841" s="159"/>
      <c r="E3841" s="160"/>
      <c r="F3841" s="137" t="s">
        <v>475</v>
      </c>
      <c r="G3841" s="137" t="s">
        <v>476</v>
      </c>
      <c r="H3841" s="138" t="s">
        <v>40</v>
      </c>
      <c r="I3841" s="138"/>
      <c r="J3841" s="138"/>
      <c r="K3841" s="146"/>
      <c r="L3841" s="146"/>
    </row>
    <row r="3842" spans="1:12" s="141" customFormat="1" ht="20.100000000000001" customHeight="1">
      <c r="A3842" s="213"/>
      <c r="B3842" s="137"/>
      <c r="C3842" s="137"/>
      <c r="D3842" s="159"/>
      <c r="E3842" s="160"/>
      <c r="F3842" s="137" t="s">
        <v>476</v>
      </c>
      <c r="G3842" s="137" t="s">
        <v>477</v>
      </c>
      <c r="H3842" s="138" t="s">
        <v>40</v>
      </c>
      <c r="I3842" s="138"/>
      <c r="J3842" s="138"/>
      <c r="K3842" s="146"/>
      <c r="L3842" s="146"/>
    </row>
    <row r="3843" spans="1:12" s="141" customFormat="1" ht="20.100000000000001" customHeight="1">
      <c r="A3843" s="213"/>
      <c r="B3843" s="137"/>
      <c r="C3843" s="137"/>
      <c r="D3843" s="159"/>
      <c r="E3843" s="160"/>
      <c r="F3843" s="137" t="s">
        <v>477</v>
      </c>
      <c r="G3843" s="137" t="s">
        <v>543</v>
      </c>
      <c r="H3843" s="138" t="s">
        <v>40</v>
      </c>
      <c r="I3843" s="138"/>
      <c r="J3843" s="138"/>
      <c r="K3843" s="146"/>
      <c r="L3843" s="146"/>
    </row>
    <row r="3844" spans="1:12" s="141" customFormat="1" ht="20.100000000000001" customHeight="1">
      <c r="A3844" s="213"/>
      <c r="B3844" s="137"/>
      <c r="C3844" s="137"/>
      <c r="D3844" s="159"/>
      <c r="E3844" s="160"/>
      <c r="F3844" s="137" t="s">
        <v>543</v>
      </c>
      <c r="G3844" s="137" t="s">
        <v>550</v>
      </c>
      <c r="H3844" s="138" t="s">
        <v>434</v>
      </c>
      <c r="I3844" s="138"/>
      <c r="J3844" s="138"/>
      <c r="K3844" s="146"/>
      <c r="L3844" s="146"/>
    </row>
    <row r="3845" spans="1:12" s="141" customFormat="1" ht="20.100000000000001" customHeight="1">
      <c r="A3845" s="213"/>
      <c r="B3845" s="137"/>
      <c r="C3845" s="137"/>
      <c r="D3845" s="159"/>
      <c r="E3845" s="160"/>
      <c r="F3845" s="137" t="s">
        <v>550</v>
      </c>
      <c r="G3845" s="137" t="s">
        <v>551</v>
      </c>
      <c r="H3845" s="138" t="s">
        <v>434</v>
      </c>
      <c r="I3845" s="138"/>
      <c r="J3845" s="138"/>
      <c r="K3845" s="146"/>
      <c r="L3845" s="146"/>
    </row>
    <row r="3846" spans="1:12" s="141" customFormat="1" ht="20.100000000000001" customHeight="1">
      <c r="A3846" s="213"/>
      <c r="B3846" s="137"/>
      <c r="C3846" s="137"/>
      <c r="D3846" s="159"/>
      <c r="E3846" s="160"/>
      <c r="F3846" s="137" t="s">
        <v>551</v>
      </c>
      <c r="G3846" s="137" t="s">
        <v>552</v>
      </c>
      <c r="H3846" s="138" t="s">
        <v>434</v>
      </c>
      <c r="I3846" s="138"/>
      <c r="J3846" s="138"/>
      <c r="K3846" s="146"/>
      <c r="L3846" s="146"/>
    </row>
    <row r="3847" spans="1:12" s="141" customFormat="1" ht="20.100000000000001" customHeight="1">
      <c r="A3847" s="213"/>
      <c r="B3847" s="137"/>
      <c r="C3847" s="137"/>
      <c r="D3847" s="159"/>
      <c r="E3847" s="160"/>
      <c r="F3847" s="137" t="s">
        <v>552</v>
      </c>
      <c r="G3847" s="137" t="s">
        <v>553</v>
      </c>
      <c r="H3847" s="138" t="s">
        <v>434</v>
      </c>
      <c r="I3847" s="138"/>
      <c r="J3847" s="138"/>
      <c r="K3847" s="146"/>
      <c r="L3847" s="146"/>
    </row>
    <row r="3848" spans="1:12" s="141" customFormat="1" ht="20.100000000000001" customHeight="1">
      <c r="A3848" s="213"/>
      <c r="B3848" s="137"/>
      <c r="C3848" s="137"/>
      <c r="D3848" s="159"/>
      <c r="E3848" s="160"/>
      <c r="F3848" s="137" t="s">
        <v>553</v>
      </c>
      <c r="G3848" s="137" t="s">
        <v>554</v>
      </c>
      <c r="H3848" s="138" t="s">
        <v>434</v>
      </c>
      <c r="I3848" s="138"/>
      <c r="J3848" s="138"/>
      <c r="K3848" s="146"/>
      <c r="L3848" s="146"/>
    </row>
    <row r="3849" spans="1:12" s="141" customFormat="1" ht="20.100000000000001" customHeight="1">
      <c r="A3849" s="213"/>
      <c r="B3849" s="137"/>
      <c r="C3849" s="137"/>
      <c r="D3849" s="159"/>
      <c r="E3849" s="160"/>
      <c r="F3849" s="137" t="s">
        <v>554</v>
      </c>
      <c r="G3849" s="137" t="s">
        <v>555</v>
      </c>
      <c r="H3849" s="138" t="s">
        <v>434</v>
      </c>
      <c r="I3849" s="138"/>
      <c r="J3849" s="138"/>
      <c r="K3849" s="146"/>
      <c r="L3849" s="146"/>
    </row>
    <row r="3850" spans="1:12" s="141" customFormat="1" ht="20.100000000000001" customHeight="1">
      <c r="A3850" s="213"/>
      <c r="B3850" s="137"/>
      <c r="C3850" s="137"/>
      <c r="D3850" s="159"/>
      <c r="E3850" s="160"/>
      <c r="F3850" s="137" t="s">
        <v>555</v>
      </c>
      <c r="G3850" s="137" t="s">
        <v>556</v>
      </c>
      <c r="H3850" s="138" t="s">
        <v>434</v>
      </c>
      <c r="I3850" s="138"/>
      <c r="J3850" s="138"/>
      <c r="K3850" s="146"/>
      <c r="L3850" s="146"/>
    </row>
    <row r="3851" spans="1:12" s="141" customFormat="1" ht="20.100000000000001" customHeight="1">
      <c r="A3851" s="213"/>
      <c r="B3851" s="137"/>
      <c r="C3851" s="137"/>
      <c r="D3851" s="159"/>
      <c r="E3851" s="160"/>
      <c r="F3851" s="137" t="s">
        <v>556</v>
      </c>
      <c r="G3851" s="137" t="s">
        <v>977</v>
      </c>
      <c r="H3851" s="138" t="s">
        <v>434</v>
      </c>
      <c r="I3851" s="138"/>
      <c r="J3851" s="138"/>
      <c r="K3851" s="146"/>
      <c r="L3851" s="146"/>
    </row>
    <row r="3852" spans="1:12" s="141" customFormat="1" ht="20.100000000000001" customHeight="1">
      <c r="A3852" s="213"/>
      <c r="B3852" s="137"/>
      <c r="C3852" s="137"/>
      <c r="D3852" s="159"/>
      <c r="E3852" s="160"/>
      <c r="F3852" s="137"/>
      <c r="G3852" s="137"/>
      <c r="H3852" s="138"/>
      <c r="I3852" s="138"/>
      <c r="J3852" s="138"/>
      <c r="K3852" s="146"/>
      <c r="L3852" s="146"/>
    </row>
    <row r="3853" spans="1:12" s="141" customFormat="1" ht="20.100000000000001" customHeight="1">
      <c r="A3853" s="213"/>
      <c r="B3853" s="137">
        <v>336</v>
      </c>
      <c r="C3853" s="137"/>
      <c r="D3853" s="159" t="s">
        <v>349</v>
      </c>
      <c r="E3853" s="160">
        <v>4.6070000000000002</v>
      </c>
      <c r="F3853" s="137" t="s">
        <v>433</v>
      </c>
      <c r="G3853" s="137" t="s">
        <v>447</v>
      </c>
      <c r="H3853" s="138" t="s">
        <v>435</v>
      </c>
      <c r="I3853" s="138"/>
      <c r="J3853" s="138"/>
      <c r="K3853" s="146"/>
      <c r="L3853" s="146"/>
    </row>
    <row r="3854" spans="1:12" s="141" customFormat="1" ht="20.100000000000001" customHeight="1">
      <c r="A3854" s="213"/>
      <c r="B3854" s="137"/>
      <c r="C3854" s="137"/>
      <c r="D3854" s="159"/>
      <c r="E3854" s="160"/>
      <c r="F3854" s="137" t="s">
        <v>447</v>
      </c>
      <c r="G3854" s="137" t="s">
        <v>451</v>
      </c>
      <c r="H3854" s="138" t="s">
        <v>435</v>
      </c>
      <c r="I3854" s="138"/>
      <c r="J3854" s="138"/>
      <c r="K3854" s="146"/>
      <c r="L3854" s="146"/>
    </row>
    <row r="3855" spans="1:12" s="141" customFormat="1" ht="20.100000000000001" customHeight="1">
      <c r="A3855" s="213"/>
      <c r="B3855" s="137"/>
      <c r="C3855" s="137"/>
      <c r="D3855" s="159"/>
      <c r="E3855" s="160"/>
      <c r="F3855" s="137" t="s">
        <v>451</v>
      </c>
      <c r="G3855" s="137" t="s">
        <v>454</v>
      </c>
      <c r="H3855" s="138" t="s">
        <v>435</v>
      </c>
      <c r="I3855" s="138"/>
      <c r="J3855" s="138"/>
      <c r="K3855" s="146"/>
      <c r="L3855" s="146"/>
    </row>
    <row r="3856" spans="1:12" s="141" customFormat="1" ht="20.100000000000001" customHeight="1">
      <c r="A3856" s="213"/>
      <c r="B3856" s="137"/>
      <c r="C3856" s="137"/>
      <c r="D3856" s="159"/>
      <c r="E3856" s="160"/>
      <c r="F3856" s="137" t="s">
        <v>454</v>
      </c>
      <c r="G3856" s="137" t="s">
        <v>455</v>
      </c>
      <c r="H3856" s="138" t="s">
        <v>435</v>
      </c>
      <c r="I3856" s="138"/>
      <c r="J3856" s="138"/>
      <c r="K3856" s="146"/>
      <c r="L3856" s="146"/>
    </row>
    <row r="3857" spans="1:12" s="141" customFormat="1" ht="20.100000000000001" customHeight="1">
      <c r="A3857" s="213"/>
      <c r="B3857" s="137"/>
      <c r="C3857" s="137"/>
      <c r="D3857" s="159"/>
      <c r="E3857" s="160"/>
      <c r="F3857" s="137" t="s">
        <v>455</v>
      </c>
      <c r="G3857" s="137" t="s">
        <v>456</v>
      </c>
      <c r="H3857" s="138" t="s">
        <v>435</v>
      </c>
      <c r="I3857" s="138"/>
      <c r="J3857" s="138"/>
      <c r="K3857" s="146"/>
      <c r="L3857" s="146"/>
    </row>
    <row r="3858" spans="1:12" s="141" customFormat="1" ht="20.100000000000001" customHeight="1">
      <c r="A3858" s="213"/>
      <c r="B3858" s="137"/>
      <c r="C3858" s="137"/>
      <c r="D3858" s="159"/>
      <c r="E3858" s="160"/>
      <c r="F3858" s="137" t="s">
        <v>456</v>
      </c>
      <c r="G3858" s="137" t="s">
        <v>457</v>
      </c>
      <c r="H3858" s="138" t="s">
        <v>435</v>
      </c>
      <c r="I3858" s="138"/>
      <c r="J3858" s="138"/>
      <c r="K3858" s="146"/>
      <c r="L3858" s="146"/>
    </row>
    <row r="3859" spans="1:12" s="141" customFormat="1" ht="20.100000000000001" customHeight="1">
      <c r="A3859" s="213"/>
      <c r="B3859" s="137"/>
      <c r="C3859" s="137"/>
      <c r="D3859" s="159"/>
      <c r="E3859" s="160"/>
      <c r="F3859" s="137" t="s">
        <v>457</v>
      </c>
      <c r="G3859" s="137" t="s">
        <v>460</v>
      </c>
      <c r="H3859" s="138" t="s">
        <v>40</v>
      </c>
      <c r="I3859" s="138"/>
      <c r="J3859" s="138"/>
      <c r="K3859" s="146"/>
      <c r="L3859" s="146"/>
    </row>
    <row r="3860" spans="1:12" s="141" customFormat="1" ht="20.100000000000001" customHeight="1">
      <c r="A3860" s="213"/>
      <c r="B3860" s="137"/>
      <c r="C3860" s="137"/>
      <c r="D3860" s="159"/>
      <c r="E3860" s="160"/>
      <c r="F3860" s="137" t="s">
        <v>460</v>
      </c>
      <c r="G3860" s="137" t="s">
        <v>463</v>
      </c>
      <c r="H3860" s="138" t="s">
        <v>40</v>
      </c>
      <c r="I3860" s="138"/>
      <c r="J3860" s="138"/>
      <c r="K3860" s="146"/>
      <c r="L3860" s="146"/>
    </row>
    <row r="3861" spans="1:12" s="141" customFormat="1" ht="20.100000000000001" customHeight="1">
      <c r="A3861" s="213"/>
      <c r="B3861" s="137"/>
      <c r="C3861" s="137"/>
      <c r="D3861" s="159"/>
      <c r="E3861" s="160"/>
      <c r="F3861" s="137" t="s">
        <v>463</v>
      </c>
      <c r="G3861" s="137" t="s">
        <v>464</v>
      </c>
      <c r="H3861" s="138" t="s">
        <v>40</v>
      </c>
      <c r="I3861" s="138"/>
      <c r="J3861" s="138"/>
      <c r="K3861" s="146"/>
      <c r="L3861" s="146"/>
    </row>
    <row r="3862" spans="1:12" s="141" customFormat="1" ht="20.100000000000001" customHeight="1">
      <c r="A3862" s="213"/>
      <c r="B3862" s="137"/>
      <c r="C3862" s="137"/>
      <c r="D3862" s="159"/>
      <c r="E3862" s="160"/>
      <c r="F3862" s="137" t="s">
        <v>464</v>
      </c>
      <c r="G3862" s="137" t="s">
        <v>465</v>
      </c>
      <c r="H3862" s="138" t="s">
        <v>40</v>
      </c>
      <c r="I3862" s="138"/>
      <c r="J3862" s="138"/>
      <c r="K3862" s="146"/>
      <c r="L3862" s="146"/>
    </row>
    <row r="3863" spans="1:12" s="141" customFormat="1" ht="20.100000000000001" customHeight="1">
      <c r="A3863" s="213"/>
      <c r="B3863" s="137"/>
      <c r="C3863" s="137"/>
      <c r="D3863" s="159"/>
      <c r="E3863" s="160"/>
      <c r="F3863" s="137" t="s">
        <v>465</v>
      </c>
      <c r="G3863" s="137" t="s">
        <v>466</v>
      </c>
      <c r="H3863" s="138" t="s">
        <v>40</v>
      </c>
      <c r="I3863" s="138"/>
      <c r="J3863" s="138"/>
      <c r="K3863" s="146"/>
      <c r="L3863" s="146"/>
    </row>
    <row r="3864" spans="1:12" s="141" customFormat="1" ht="20.100000000000001" customHeight="1">
      <c r="A3864" s="213"/>
      <c r="B3864" s="137"/>
      <c r="C3864" s="137"/>
      <c r="D3864" s="159"/>
      <c r="E3864" s="160"/>
      <c r="F3864" s="137" t="s">
        <v>466</v>
      </c>
      <c r="G3864" s="137" t="s">
        <v>467</v>
      </c>
      <c r="H3864" s="138" t="s">
        <v>40</v>
      </c>
      <c r="I3864" s="138"/>
      <c r="J3864" s="138"/>
      <c r="K3864" s="146"/>
      <c r="L3864" s="146"/>
    </row>
    <row r="3865" spans="1:12" s="141" customFormat="1" ht="20.100000000000001" customHeight="1">
      <c r="A3865" s="213"/>
      <c r="B3865" s="137"/>
      <c r="C3865" s="137"/>
      <c r="D3865" s="159"/>
      <c r="E3865" s="160"/>
      <c r="F3865" s="137" t="s">
        <v>467</v>
      </c>
      <c r="G3865" s="137" t="s">
        <v>468</v>
      </c>
      <c r="H3865" s="138" t="s">
        <v>40</v>
      </c>
      <c r="I3865" s="138"/>
      <c r="J3865" s="138"/>
      <c r="K3865" s="146"/>
      <c r="L3865" s="146"/>
    </row>
    <row r="3866" spans="1:12" s="141" customFormat="1" ht="20.100000000000001" customHeight="1">
      <c r="A3866" s="213"/>
      <c r="B3866" s="137"/>
      <c r="C3866" s="137"/>
      <c r="D3866" s="159"/>
      <c r="E3866" s="160"/>
      <c r="F3866" s="137" t="s">
        <v>468</v>
      </c>
      <c r="G3866" s="137" t="s">
        <v>469</v>
      </c>
      <c r="H3866" s="138" t="s">
        <v>40</v>
      </c>
      <c r="I3866" s="138"/>
      <c r="J3866" s="138"/>
      <c r="K3866" s="146"/>
      <c r="L3866" s="146"/>
    </row>
    <row r="3867" spans="1:12" s="141" customFormat="1" ht="20.100000000000001" customHeight="1">
      <c r="A3867" s="213"/>
      <c r="B3867" s="137"/>
      <c r="C3867" s="137"/>
      <c r="D3867" s="159"/>
      <c r="E3867" s="160"/>
      <c r="F3867" s="137" t="s">
        <v>469</v>
      </c>
      <c r="G3867" s="137" t="s">
        <v>470</v>
      </c>
      <c r="H3867" s="138" t="s">
        <v>40</v>
      </c>
      <c r="I3867" s="138"/>
      <c r="J3867" s="138"/>
      <c r="K3867" s="146"/>
      <c r="L3867" s="146"/>
    </row>
    <row r="3868" spans="1:12" s="141" customFormat="1" ht="20.100000000000001" customHeight="1">
      <c r="A3868" s="213"/>
      <c r="B3868" s="137"/>
      <c r="C3868" s="137"/>
      <c r="D3868" s="159"/>
      <c r="E3868" s="160"/>
      <c r="F3868" s="137" t="s">
        <v>470</v>
      </c>
      <c r="G3868" s="137" t="s">
        <v>471</v>
      </c>
      <c r="H3868" s="138" t="s">
        <v>40</v>
      </c>
      <c r="I3868" s="138"/>
      <c r="J3868" s="138"/>
      <c r="K3868" s="146"/>
      <c r="L3868" s="146"/>
    </row>
    <row r="3869" spans="1:12" s="141" customFormat="1" ht="20.100000000000001" customHeight="1">
      <c r="A3869" s="213"/>
      <c r="B3869" s="137"/>
      <c r="C3869" s="137"/>
      <c r="D3869" s="159"/>
      <c r="E3869" s="160"/>
      <c r="F3869" s="137" t="s">
        <v>471</v>
      </c>
      <c r="G3869" s="137" t="s">
        <v>473</v>
      </c>
      <c r="H3869" s="138" t="s">
        <v>40</v>
      </c>
      <c r="I3869" s="138"/>
      <c r="J3869" s="138"/>
      <c r="K3869" s="146"/>
      <c r="L3869" s="146"/>
    </row>
    <row r="3870" spans="1:12" s="141" customFormat="1" ht="20.100000000000001" customHeight="1">
      <c r="A3870" s="213"/>
      <c r="B3870" s="137"/>
      <c r="C3870" s="137"/>
      <c r="D3870" s="159"/>
      <c r="E3870" s="160"/>
      <c r="F3870" s="137" t="s">
        <v>473</v>
      </c>
      <c r="G3870" s="137" t="s">
        <v>474</v>
      </c>
      <c r="H3870" s="138" t="s">
        <v>435</v>
      </c>
      <c r="I3870" s="138"/>
      <c r="J3870" s="138"/>
      <c r="K3870" s="146"/>
      <c r="L3870" s="146"/>
    </row>
    <row r="3871" spans="1:12" s="141" customFormat="1" ht="20.100000000000001" customHeight="1">
      <c r="A3871" s="213"/>
      <c r="B3871" s="137"/>
      <c r="C3871" s="137"/>
      <c r="D3871" s="159"/>
      <c r="E3871" s="160"/>
      <c r="F3871" s="137" t="s">
        <v>474</v>
      </c>
      <c r="G3871" s="137" t="s">
        <v>475</v>
      </c>
      <c r="H3871" s="138" t="s">
        <v>40</v>
      </c>
      <c r="I3871" s="138"/>
      <c r="J3871" s="138"/>
      <c r="K3871" s="146"/>
      <c r="L3871" s="146"/>
    </row>
    <row r="3872" spans="1:12" s="141" customFormat="1" ht="20.100000000000001" customHeight="1">
      <c r="A3872" s="213"/>
      <c r="B3872" s="137"/>
      <c r="C3872" s="137"/>
      <c r="D3872" s="159"/>
      <c r="E3872" s="160"/>
      <c r="F3872" s="137" t="s">
        <v>475</v>
      </c>
      <c r="G3872" s="137" t="s">
        <v>476</v>
      </c>
      <c r="H3872" s="138" t="s">
        <v>40</v>
      </c>
      <c r="I3872" s="138"/>
      <c r="J3872" s="138"/>
      <c r="K3872" s="146"/>
      <c r="L3872" s="146"/>
    </row>
    <row r="3873" spans="1:12" s="141" customFormat="1" ht="20.100000000000001" customHeight="1">
      <c r="A3873" s="213"/>
      <c r="B3873" s="137"/>
      <c r="C3873" s="137"/>
      <c r="D3873" s="159"/>
      <c r="E3873" s="160"/>
      <c r="F3873" s="137" t="s">
        <v>476</v>
      </c>
      <c r="G3873" s="137" t="s">
        <v>477</v>
      </c>
      <c r="H3873" s="138" t="s">
        <v>40</v>
      </c>
      <c r="I3873" s="138"/>
      <c r="J3873" s="138"/>
      <c r="K3873" s="146"/>
      <c r="L3873" s="146"/>
    </row>
    <row r="3874" spans="1:12" s="141" customFormat="1" ht="20.100000000000001" customHeight="1">
      <c r="A3874" s="213"/>
      <c r="B3874" s="137"/>
      <c r="C3874" s="137"/>
      <c r="D3874" s="159"/>
      <c r="E3874" s="160"/>
      <c r="F3874" s="137" t="s">
        <v>477</v>
      </c>
      <c r="G3874" s="137" t="s">
        <v>543</v>
      </c>
      <c r="H3874" s="138" t="s">
        <v>40</v>
      </c>
      <c r="I3874" s="138"/>
      <c r="J3874" s="138"/>
      <c r="K3874" s="146"/>
      <c r="L3874" s="146"/>
    </row>
    <row r="3875" spans="1:12" s="141" customFormat="1" ht="20.100000000000001" customHeight="1">
      <c r="A3875" s="213"/>
      <c r="B3875" s="137"/>
      <c r="C3875" s="137"/>
      <c r="D3875" s="159"/>
      <c r="E3875" s="160"/>
      <c r="F3875" s="137" t="s">
        <v>543</v>
      </c>
      <c r="G3875" s="137" t="s">
        <v>550</v>
      </c>
      <c r="H3875" s="138" t="s">
        <v>40</v>
      </c>
      <c r="I3875" s="138"/>
      <c r="J3875" s="138"/>
      <c r="K3875" s="146"/>
      <c r="L3875" s="146"/>
    </row>
    <row r="3876" spans="1:12" s="141" customFormat="1" ht="20.100000000000001" customHeight="1">
      <c r="A3876" s="213"/>
      <c r="B3876" s="137"/>
      <c r="C3876" s="137"/>
      <c r="D3876" s="159"/>
      <c r="E3876" s="160"/>
      <c r="F3876" s="137" t="s">
        <v>550</v>
      </c>
      <c r="G3876" s="137" t="s">
        <v>978</v>
      </c>
      <c r="H3876" s="138" t="s">
        <v>40</v>
      </c>
      <c r="I3876" s="138"/>
      <c r="J3876" s="138"/>
      <c r="K3876" s="146"/>
      <c r="L3876" s="146"/>
    </row>
    <row r="3877" spans="1:12" s="141" customFormat="1" ht="20.100000000000001" customHeight="1">
      <c r="A3877" s="213"/>
      <c r="B3877" s="137"/>
      <c r="C3877" s="137"/>
      <c r="D3877" s="159"/>
      <c r="E3877" s="160"/>
      <c r="F3877" s="137"/>
      <c r="G3877" s="137"/>
      <c r="H3877" s="138"/>
      <c r="I3877" s="138"/>
      <c r="J3877" s="138"/>
      <c r="K3877" s="146"/>
      <c r="L3877" s="146"/>
    </row>
    <row r="3878" spans="1:12" s="141" customFormat="1" ht="20.100000000000001" customHeight="1">
      <c r="A3878" s="213"/>
      <c r="B3878" s="137">
        <v>337</v>
      </c>
      <c r="C3878" s="137"/>
      <c r="D3878" s="159" t="s">
        <v>350</v>
      </c>
      <c r="E3878" s="160">
        <v>3.6</v>
      </c>
      <c r="F3878" s="137" t="s">
        <v>433</v>
      </c>
      <c r="G3878" s="137" t="s">
        <v>447</v>
      </c>
      <c r="H3878" s="138" t="s">
        <v>40</v>
      </c>
      <c r="I3878" s="138"/>
      <c r="J3878" s="138"/>
      <c r="K3878" s="146"/>
      <c r="L3878" s="146"/>
    </row>
    <row r="3879" spans="1:12" s="141" customFormat="1" ht="20.100000000000001" customHeight="1">
      <c r="A3879" s="213"/>
      <c r="B3879" s="137"/>
      <c r="C3879" s="137"/>
      <c r="D3879" s="159"/>
      <c r="E3879" s="160"/>
      <c r="F3879" s="137" t="s">
        <v>447</v>
      </c>
      <c r="G3879" s="137" t="s">
        <v>451</v>
      </c>
      <c r="H3879" s="138" t="s">
        <v>40</v>
      </c>
      <c r="I3879" s="138"/>
      <c r="J3879" s="138"/>
      <c r="K3879" s="146"/>
      <c r="L3879" s="146"/>
    </row>
    <row r="3880" spans="1:12" s="141" customFormat="1" ht="20.100000000000001" customHeight="1">
      <c r="A3880" s="213"/>
      <c r="B3880" s="137"/>
      <c r="C3880" s="137"/>
      <c r="D3880" s="159"/>
      <c r="E3880" s="160"/>
      <c r="F3880" s="137" t="s">
        <v>451</v>
      </c>
      <c r="G3880" s="137" t="s">
        <v>454</v>
      </c>
      <c r="H3880" s="138" t="s">
        <v>435</v>
      </c>
      <c r="I3880" s="138"/>
      <c r="J3880" s="138"/>
      <c r="K3880" s="146"/>
      <c r="L3880" s="146"/>
    </row>
    <row r="3881" spans="1:12" s="141" customFormat="1" ht="20.100000000000001" customHeight="1">
      <c r="A3881" s="213"/>
      <c r="B3881" s="137"/>
      <c r="C3881" s="137"/>
      <c r="D3881" s="159"/>
      <c r="E3881" s="160"/>
      <c r="F3881" s="137" t="s">
        <v>454</v>
      </c>
      <c r="G3881" s="137" t="s">
        <v>455</v>
      </c>
      <c r="H3881" s="138" t="s">
        <v>435</v>
      </c>
      <c r="I3881" s="138"/>
      <c r="J3881" s="138"/>
      <c r="K3881" s="146"/>
      <c r="L3881" s="146"/>
    </row>
    <row r="3882" spans="1:12" s="141" customFormat="1" ht="20.100000000000001" customHeight="1">
      <c r="A3882" s="213"/>
      <c r="B3882" s="137"/>
      <c r="C3882" s="137"/>
      <c r="D3882" s="159"/>
      <c r="E3882" s="160"/>
      <c r="F3882" s="137" t="s">
        <v>455</v>
      </c>
      <c r="G3882" s="137" t="s">
        <v>456</v>
      </c>
      <c r="H3882" s="138" t="s">
        <v>435</v>
      </c>
      <c r="I3882" s="138"/>
      <c r="J3882" s="138"/>
      <c r="K3882" s="146"/>
      <c r="L3882" s="146"/>
    </row>
    <row r="3883" spans="1:12" s="141" customFormat="1" ht="20.100000000000001" customHeight="1">
      <c r="A3883" s="213"/>
      <c r="B3883" s="137"/>
      <c r="C3883" s="137"/>
      <c r="D3883" s="159"/>
      <c r="E3883" s="160"/>
      <c r="F3883" s="137" t="s">
        <v>456</v>
      </c>
      <c r="G3883" s="137" t="s">
        <v>457</v>
      </c>
      <c r="H3883" s="138" t="s">
        <v>435</v>
      </c>
      <c r="I3883" s="138"/>
      <c r="J3883" s="138"/>
      <c r="K3883" s="146"/>
      <c r="L3883" s="146"/>
    </row>
    <row r="3884" spans="1:12" s="141" customFormat="1" ht="20.100000000000001" customHeight="1">
      <c r="A3884" s="213"/>
      <c r="B3884" s="137"/>
      <c r="C3884" s="137"/>
      <c r="D3884" s="159"/>
      <c r="E3884" s="160"/>
      <c r="F3884" s="137" t="s">
        <v>457</v>
      </c>
      <c r="G3884" s="137" t="s">
        <v>460</v>
      </c>
      <c r="H3884" s="138" t="s">
        <v>435</v>
      </c>
      <c r="I3884" s="138"/>
      <c r="J3884" s="138"/>
      <c r="K3884" s="146"/>
      <c r="L3884" s="146"/>
    </row>
    <row r="3885" spans="1:12" s="141" customFormat="1" ht="20.100000000000001" customHeight="1">
      <c r="A3885" s="213"/>
      <c r="B3885" s="137"/>
      <c r="C3885" s="137"/>
      <c r="D3885" s="159"/>
      <c r="E3885" s="160"/>
      <c r="F3885" s="137" t="s">
        <v>460</v>
      </c>
      <c r="G3885" s="137" t="s">
        <v>463</v>
      </c>
      <c r="H3885" s="138" t="s">
        <v>435</v>
      </c>
      <c r="I3885" s="138"/>
      <c r="J3885" s="138"/>
      <c r="K3885" s="146"/>
      <c r="L3885" s="146"/>
    </row>
    <row r="3886" spans="1:12" s="141" customFormat="1" ht="20.100000000000001" customHeight="1">
      <c r="A3886" s="213"/>
      <c r="B3886" s="137"/>
      <c r="C3886" s="137"/>
      <c r="D3886" s="159"/>
      <c r="E3886" s="160"/>
      <c r="F3886" s="137" t="s">
        <v>463</v>
      </c>
      <c r="G3886" s="137" t="s">
        <v>464</v>
      </c>
      <c r="H3886" s="138" t="s">
        <v>435</v>
      </c>
      <c r="I3886" s="138"/>
      <c r="J3886" s="138"/>
      <c r="K3886" s="146"/>
      <c r="L3886" s="146"/>
    </row>
    <row r="3887" spans="1:12" s="141" customFormat="1" ht="20.100000000000001" customHeight="1">
      <c r="A3887" s="213"/>
      <c r="B3887" s="137"/>
      <c r="C3887" s="137"/>
      <c r="D3887" s="159"/>
      <c r="E3887" s="160"/>
      <c r="F3887" s="137" t="s">
        <v>464</v>
      </c>
      <c r="G3887" s="137" t="s">
        <v>465</v>
      </c>
      <c r="H3887" s="138" t="s">
        <v>435</v>
      </c>
      <c r="I3887" s="138"/>
      <c r="J3887" s="138"/>
      <c r="K3887" s="146"/>
      <c r="L3887" s="146"/>
    </row>
    <row r="3888" spans="1:12" s="141" customFormat="1" ht="20.100000000000001" customHeight="1">
      <c r="A3888" s="213"/>
      <c r="B3888" s="137"/>
      <c r="C3888" s="137"/>
      <c r="D3888" s="159"/>
      <c r="E3888" s="160"/>
      <c r="F3888" s="137" t="s">
        <v>465</v>
      </c>
      <c r="G3888" s="137" t="s">
        <v>466</v>
      </c>
      <c r="H3888" s="138" t="s">
        <v>435</v>
      </c>
      <c r="I3888" s="138"/>
      <c r="J3888" s="138"/>
      <c r="K3888" s="146"/>
      <c r="L3888" s="146"/>
    </row>
    <row r="3889" spans="1:12" s="141" customFormat="1" ht="20.100000000000001" customHeight="1">
      <c r="A3889" s="213"/>
      <c r="B3889" s="137"/>
      <c r="C3889" s="137"/>
      <c r="D3889" s="159"/>
      <c r="E3889" s="160"/>
      <c r="F3889" s="137" t="s">
        <v>466</v>
      </c>
      <c r="G3889" s="137" t="s">
        <v>467</v>
      </c>
      <c r="H3889" s="138" t="s">
        <v>40</v>
      </c>
      <c r="I3889" s="138"/>
      <c r="J3889" s="138"/>
      <c r="K3889" s="146"/>
      <c r="L3889" s="146"/>
    </row>
    <row r="3890" spans="1:12" s="141" customFormat="1" ht="20.100000000000001" customHeight="1">
      <c r="A3890" s="213"/>
      <c r="B3890" s="137"/>
      <c r="C3890" s="137"/>
      <c r="D3890" s="159"/>
      <c r="E3890" s="160"/>
      <c r="F3890" s="137" t="s">
        <v>467</v>
      </c>
      <c r="G3890" s="137" t="s">
        <v>468</v>
      </c>
      <c r="H3890" s="138" t="s">
        <v>40</v>
      </c>
      <c r="I3890" s="138"/>
      <c r="J3890" s="138"/>
      <c r="K3890" s="146"/>
      <c r="L3890" s="146"/>
    </row>
    <row r="3891" spans="1:12" s="141" customFormat="1" ht="20.100000000000001" customHeight="1">
      <c r="A3891" s="213"/>
      <c r="B3891" s="137"/>
      <c r="C3891" s="137"/>
      <c r="D3891" s="159"/>
      <c r="E3891" s="160"/>
      <c r="F3891" s="137" t="s">
        <v>468</v>
      </c>
      <c r="G3891" s="137" t="s">
        <v>469</v>
      </c>
      <c r="H3891" s="138" t="s">
        <v>40</v>
      </c>
      <c r="I3891" s="138"/>
      <c r="J3891" s="138"/>
      <c r="K3891" s="146"/>
      <c r="L3891" s="146"/>
    </row>
    <row r="3892" spans="1:12" s="141" customFormat="1" ht="20.100000000000001" customHeight="1">
      <c r="A3892" s="213"/>
      <c r="B3892" s="137"/>
      <c r="C3892" s="137"/>
      <c r="D3892" s="159"/>
      <c r="E3892" s="160"/>
      <c r="F3892" s="137" t="s">
        <v>469</v>
      </c>
      <c r="G3892" s="137" t="s">
        <v>470</v>
      </c>
      <c r="H3892" s="138" t="s">
        <v>40</v>
      </c>
      <c r="I3892" s="138"/>
      <c r="J3892" s="138"/>
      <c r="K3892" s="146"/>
      <c r="L3892" s="146"/>
    </row>
    <row r="3893" spans="1:12" s="141" customFormat="1" ht="20.100000000000001" customHeight="1">
      <c r="A3893" s="213"/>
      <c r="B3893" s="137"/>
      <c r="C3893" s="137"/>
      <c r="D3893" s="159"/>
      <c r="E3893" s="160"/>
      <c r="F3893" s="137" t="s">
        <v>470</v>
      </c>
      <c r="G3893" s="137" t="s">
        <v>471</v>
      </c>
      <c r="H3893" s="138" t="s">
        <v>40</v>
      </c>
      <c r="I3893" s="138"/>
      <c r="J3893" s="138"/>
      <c r="K3893" s="146"/>
      <c r="L3893" s="146"/>
    </row>
    <row r="3894" spans="1:12" s="141" customFormat="1" ht="20.100000000000001" customHeight="1">
      <c r="A3894" s="213"/>
      <c r="B3894" s="137"/>
      <c r="C3894" s="137"/>
      <c r="D3894" s="159"/>
      <c r="E3894" s="160"/>
      <c r="F3894" s="137" t="s">
        <v>471</v>
      </c>
      <c r="G3894" s="137" t="s">
        <v>473</v>
      </c>
      <c r="H3894" s="138" t="s">
        <v>40</v>
      </c>
      <c r="I3894" s="138"/>
      <c r="J3894" s="138"/>
      <c r="K3894" s="146"/>
      <c r="L3894" s="146"/>
    </row>
    <row r="3895" spans="1:12" s="141" customFormat="1" ht="20.100000000000001" customHeight="1">
      <c r="A3895" s="213"/>
      <c r="B3895" s="137"/>
      <c r="C3895" s="137"/>
      <c r="D3895" s="159"/>
      <c r="E3895" s="160"/>
      <c r="F3895" s="137" t="s">
        <v>473</v>
      </c>
      <c r="G3895" s="137" t="s">
        <v>474</v>
      </c>
      <c r="H3895" s="138" t="s">
        <v>40</v>
      </c>
      <c r="I3895" s="138"/>
      <c r="J3895" s="138"/>
      <c r="K3895" s="146"/>
      <c r="L3895" s="146"/>
    </row>
    <row r="3896" spans="1:12" s="141" customFormat="1" ht="20.100000000000001" customHeight="1">
      <c r="A3896" s="213"/>
      <c r="B3896" s="137"/>
      <c r="C3896" s="137"/>
      <c r="D3896" s="159"/>
      <c r="E3896" s="160"/>
      <c r="F3896" s="137"/>
      <c r="G3896" s="137"/>
      <c r="H3896" s="138"/>
      <c r="I3896" s="138"/>
      <c r="J3896" s="138"/>
      <c r="K3896" s="146"/>
      <c r="L3896" s="146"/>
    </row>
    <row r="3897" spans="1:12" s="141" customFormat="1" ht="20.100000000000001" customHeight="1">
      <c r="A3897" s="213"/>
      <c r="B3897" s="137">
        <v>338</v>
      </c>
      <c r="C3897" s="137"/>
      <c r="D3897" s="159" t="s">
        <v>351</v>
      </c>
      <c r="E3897" s="160">
        <v>5.6840000000000002</v>
      </c>
      <c r="F3897" s="137" t="s">
        <v>433</v>
      </c>
      <c r="G3897" s="137" t="s">
        <v>447</v>
      </c>
      <c r="H3897" s="138" t="s">
        <v>435</v>
      </c>
      <c r="I3897" s="138"/>
      <c r="J3897" s="138"/>
      <c r="K3897" s="146"/>
      <c r="L3897" s="146"/>
    </row>
    <row r="3898" spans="1:12" s="141" customFormat="1" ht="20.100000000000001" customHeight="1">
      <c r="A3898" s="213"/>
      <c r="B3898" s="137"/>
      <c r="C3898" s="137"/>
      <c r="D3898" s="159"/>
      <c r="E3898" s="160"/>
      <c r="F3898" s="137" t="s">
        <v>447</v>
      </c>
      <c r="G3898" s="137" t="s">
        <v>451</v>
      </c>
      <c r="H3898" s="138" t="s">
        <v>435</v>
      </c>
      <c r="I3898" s="138"/>
      <c r="J3898" s="138"/>
      <c r="K3898" s="146"/>
      <c r="L3898" s="146"/>
    </row>
    <row r="3899" spans="1:12" s="141" customFormat="1" ht="20.100000000000001" customHeight="1">
      <c r="A3899" s="213"/>
      <c r="B3899" s="137"/>
      <c r="C3899" s="137"/>
      <c r="D3899" s="159"/>
      <c r="E3899" s="160"/>
      <c r="F3899" s="137" t="s">
        <v>451</v>
      </c>
      <c r="G3899" s="137" t="s">
        <v>454</v>
      </c>
      <c r="H3899" s="138" t="s">
        <v>435</v>
      </c>
      <c r="I3899" s="138"/>
      <c r="J3899" s="138"/>
      <c r="K3899" s="146"/>
      <c r="L3899" s="146"/>
    </row>
    <row r="3900" spans="1:12" s="141" customFormat="1" ht="20.100000000000001" customHeight="1">
      <c r="A3900" s="213"/>
      <c r="B3900" s="137"/>
      <c r="C3900" s="137"/>
      <c r="D3900" s="159"/>
      <c r="E3900" s="160"/>
      <c r="F3900" s="137" t="s">
        <v>454</v>
      </c>
      <c r="G3900" s="137" t="s">
        <v>455</v>
      </c>
      <c r="H3900" s="138" t="s">
        <v>435</v>
      </c>
      <c r="I3900" s="138"/>
      <c r="J3900" s="138"/>
      <c r="K3900" s="146"/>
      <c r="L3900" s="146"/>
    </row>
    <row r="3901" spans="1:12" s="141" customFormat="1" ht="20.100000000000001" customHeight="1">
      <c r="A3901" s="213"/>
      <c r="B3901" s="137"/>
      <c r="C3901" s="137"/>
      <c r="D3901" s="159"/>
      <c r="E3901" s="160"/>
      <c r="F3901" s="137" t="s">
        <v>455</v>
      </c>
      <c r="G3901" s="137" t="s">
        <v>456</v>
      </c>
      <c r="H3901" s="138" t="s">
        <v>435</v>
      </c>
      <c r="I3901" s="138"/>
      <c r="J3901" s="138"/>
      <c r="K3901" s="146"/>
      <c r="L3901" s="146"/>
    </row>
    <row r="3902" spans="1:12" s="141" customFormat="1" ht="20.100000000000001" customHeight="1">
      <c r="A3902" s="213"/>
      <c r="B3902" s="137"/>
      <c r="C3902" s="137"/>
      <c r="D3902" s="159"/>
      <c r="E3902" s="160"/>
      <c r="F3902" s="137" t="s">
        <v>456</v>
      </c>
      <c r="G3902" s="137" t="s">
        <v>457</v>
      </c>
      <c r="H3902" s="138" t="s">
        <v>435</v>
      </c>
      <c r="I3902" s="138"/>
      <c r="J3902" s="138"/>
      <c r="K3902" s="146"/>
      <c r="L3902" s="146"/>
    </row>
    <row r="3903" spans="1:12" s="141" customFormat="1" ht="20.100000000000001" customHeight="1">
      <c r="A3903" s="213"/>
      <c r="B3903" s="137"/>
      <c r="C3903" s="137"/>
      <c r="D3903" s="159"/>
      <c r="E3903" s="160"/>
      <c r="F3903" s="137" t="s">
        <v>457</v>
      </c>
      <c r="G3903" s="137" t="s">
        <v>460</v>
      </c>
      <c r="H3903" s="138" t="s">
        <v>435</v>
      </c>
      <c r="I3903" s="138"/>
      <c r="J3903" s="138"/>
      <c r="K3903" s="146"/>
      <c r="L3903" s="146"/>
    </row>
    <row r="3904" spans="1:12" s="141" customFormat="1" ht="20.100000000000001" customHeight="1">
      <c r="A3904" s="213"/>
      <c r="B3904" s="137"/>
      <c r="C3904" s="137"/>
      <c r="D3904" s="159"/>
      <c r="E3904" s="160"/>
      <c r="F3904" s="137" t="s">
        <v>460</v>
      </c>
      <c r="G3904" s="137" t="s">
        <v>463</v>
      </c>
      <c r="H3904" s="138" t="s">
        <v>435</v>
      </c>
      <c r="I3904" s="138"/>
      <c r="J3904" s="138"/>
      <c r="K3904" s="146"/>
      <c r="L3904" s="146"/>
    </row>
    <row r="3905" spans="1:12" s="141" customFormat="1" ht="20.100000000000001" customHeight="1">
      <c r="A3905" s="213"/>
      <c r="B3905" s="137"/>
      <c r="C3905" s="137"/>
      <c r="D3905" s="159"/>
      <c r="E3905" s="160"/>
      <c r="F3905" s="137" t="s">
        <v>463</v>
      </c>
      <c r="G3905" s="137" t="s">
        <v>464</v>
      </c>
      <c r="H3905" s="138" t="s">
        <v>435</v>
      </c>
      <c r="I3905" s="138"/>
      <c r="J3905" s="138"/>
      <c r="K3905" s="146"/>
      <c r="L3905" s="146"/>
    </row>
    <row r="3906" spans="1:12" s="141" customFormat="1" ht="20.100000000000001" customHeight="1">
      <c r="A3906" s="213"/>
      <c r="B3906" s="137"/>
      <c r="C3906" s="137"/>
      <c r="D3906" s="159"/>
      <c r="E3906" s="160"/>
      <c r="F3906" s="137" t="s">
        <v>464</v>
      </c>
      <c r="G3906" s="137" t="s">
        <v>465</v>
      </c>
      <c r="H3906" s="138" t="s">
        <v>435</v>
      </c>
      <c r="I3906" s="138"/>
      <c r="J3906" s="138"/>
      <c r="K3906" s="146"/>
      <c r="L3906" s="146"/>
    </row>
    <row r="3907" spans="1:12" s="141" customFormat="1" ht="20.100000000000001" customHeight="1">
      <c r="A3907" s="213"/>
      <c r="B3907" s="137"/>
      <c r="C3907" s="137"/>
      <c r="D3907" s="159"/>
      <c r="E3907" s="160"/>
      <c r="F3907" s="137" t="s">
        <v>465</v>
      </c>
      <c r="G3907" s="137" t="s">
        <v>466</v>
      </c>
      <c r="H3907" s="138" t="s">
        <v>435</v>
      </c>
      <c r="I3907" s="138"/>
      <c r="J3907" s="138"/>
      <c r="K3907" s="146"/>
      <c r="L3907" s="146"/>
    </row>
    <row r="3908" spans="1:12" s="141" customFormat="1" ht="20.100000000000001" customHeight="1">
      <c r="A3908" s="213"/>
      <c r="B3908" s="137"/>
      <c r="C3908" s="137"/>
      <c r="D3908" s="159"/>
      <c r="E3908" s="160"/>
      <c r="F3908" s="137" t="s">
        <v>466</v>
      </c>
      <c r="G3908" s="137" t="s">
        <v>467</v>
      </c>
      <c r="H3908" s="138" t="s">
        <v>435</v>
      </c>
      <c r="I3908" s="138"/>
      <c r="J3908" s="138"/>
      <c r="K3908" s="146"/>
      <c r="L3908" s="146"/>
    </row>
    <row r="3909" spans="1:12" s="141" customFormat="1" ht="20.100000000000001" customHeight="1">
      <c r="A3909" s="213"/>
      <c r="B3909" s="137"/>
      <c r="C3909" s="137"/>
      <c r="D3909" s="159"/>
      <c r="E3909" s="160"/>
      <c r="F3909" s="137" t="s">
        <v>467</v>
      </c>
      <c r="G3909" s="137" t="s">
        <v>468</v>
      </c>
      <c r="H3909" s="138" t="s">
        <v>435</v>
      </c>
      <c r="I3909" s="138"/>
      <c r="J3909" s="138"/>
      <c r="K3909" s="146"/>
      <c r="L3909" s="146"/>
    </row>
    <row r="3910" spans="1:12" s="141" customFormat="1" ht="20.100000000000001" customHeight="1">
      <c r="A3910" s="213"/>
      <c r="B3910" s="137"/>
      <c r="C3910" s="137"/>
      <c r="D3910" s="159"/>
      <c r="E3910" s="160"/>
      <c r="F3910" s="137" t="s">
        <v>468</v>
      </c>
      <c r="G3910" s="137" t="s">
        <v>469</v>
      </c>
      <c r="H3910" s="138" t="s">
        <v>435</v>
      </c>
      <c r="I3910" s="138"/>
      <c r="J3910" s="138"/>
      <c r="K3910" s="146"/>
      <c r="L3910" s="146"/>
    </row>
    <row r="3911" spans="1:12" s="141" customFormat="1" ht="20.100000000000001" customHeight="1">
      <c r="A3911" s="213"/>
      <c r="B3911" s="137"/>
      <c r="C3911" s="137"/>
      <c r="D3911" s="159"/>
      <c r="E3911" s="160"/>
      <c r="F3911" s="137" t="s">
        <v>469</v>
      </c>
      <c r="G3911" s="137" t="s">
        <v>470</v>
      </c>
      <c r="H3911" s="138" t="s">
        <v>435</v>
      </c>
      <c r="I3911" s="138"/>
      <c r="J3911" s="138"/>
      <c r="K3911" s="146"/>
      <c r="L3911" s="146"/>
    </row>
    <row r="3912" spans="1:12" s="141" customFormat="1" ht="20.100000000000001" customHeight="1">
      <c r="A3912" s="213"/>
      <c r="B3912" s="137"/>
      <c r="C3912" s="137"/>
      <c r="D3912" s="159"/>
      <c r="E3912" s="160"/>
      <c r="F3912" s="137" t="s">
        <v>470</v>
      </c>
      <c r="G3912" s="137" t="s">
        <v>471</v>
      </c>
      <c r="H3912" s="138" t="s">
        <v>435</v>
      </c>
      <c r="I3912" s="138"/>
      <c r="J3912" s="138"/>
      <c r="K3912" s="146"/>
      <c r="L3912" s="146"/>
    </row>
    <row r="3913" spans="1:12" s="141" customFormat="1" ht="20.100000000000001" customHeight="1">
      <c r="A3913" s="213"/>
      <c r="B3913" s="137"/>
      <c r="C3913" s="137"/>
      <c r="D3913" s="159"/>
      <c r="E3913" s="160"/>
      <c r="F3913" s="137" t="s">
        <v>471</v>
      </c>
      <c r="G3913" s="137" t="s">
        <v>473</v>
      </c>
      <c r="H3913" s="138" t="s">
        <v>435</v>
      </c>
      <c r="I3913" s="138"/>
      <c r="J3913" s="138"/>
      <c r="K3913" s="146"/>
      <c r="L3913" s="146"/>
    </row>
    <row r="3914" spans="1:12" s="141" customFormat="1" ht="20.100000000000001" customHeight="1">
      <c r="A3914" s="213"/>
      <c r="B3914" s="137"/>
      <c r="C3914" s="137"/>
      <c r="D3914" s="159"/>
      <c r="E3914" s="160"/>
      <c r="F3914" s="137" t="s">
        <v>473</v>
      </c>
      <c r="G3914" s="137" t="s">
        <v>474</v>
      </c>
      <c r="H3914" s="138" t="s">
        <v>435</v>
      </c>
      <c r="I3914" s="138"/>
      <c r="J3914" s="138"/>
      <c r="K3914" s="146"/>
      <c r="L3914" s="146"/>
    </row>
    <row r="3915" spans="1:12" s="141" customFormat="1" ht="20.100000000000001" customHeight="1">
      <c r="A3915" s="213"/>
      <c r="B3915" s="137"/>
      <c r="C3915" s="137"/>
      <c r="D3915" s="159"/>
      <c r="E3915" s="160"/>
      <c r="F3915" s="137" t="s">
        <v>474</v>
      </c>
      <c r="G3915" s="137" t="s">
        <v>475</v>
      </c>
      <c r="H3915" s="138" t="s">
        <v>435</v>
      </c>
      <c r="I3915" s="138"/>
      <c r="J3915" s="138"/>
      <c r="K3915" s="146"/>
      <c r="L3915" s="146"/>
    </row>
    <row r="3916" spans="1:12" s="141" customFormat="1" ht="20.100000000000001" customHeight="1">
      <c r="A3916" s="213"/>
      <c r="B3916" s="137"/>
      <c r="C3916" s="137"/>
      <c r="D3916" s="159"/>
      <c r="E3916" s="160"/>
      <c r="F3916" s="137" t="s">
        <v>475</v>
      </c>
      <c r="G3916" s="137" t="s">
        <v>476</v>
      </c>
      <c r="H3916" s="138" t="s">
        <v>435</v>
      </c>
      <c r="I3916" s="138"/>
      <c r="J3916" s="138"/>
      <c r="K3916" s="146"/>
      <c r="L3916" s="146"/>
    </row>
    <row r="3917" spans="1:12" s="141" customFormat="1" ht="20.100000000000001" customHeight="1">
      <c r="A3917" s="213"/>
      <c r="B3917" s="137"/>
      <c r="C3917" s="137"/>
      <c r="D3917" s="159"/>
      <c r="E3917" s="160"/>
      <c r="F3917" s="137" t="s">
        <v>476</v>
      </c>
      <c r="G3917" s="137" t="s">
        <v>477</v>
      </c>
      <c r="H3917" s="138" t="s">
        <v>435</v>
      </c>
      <c r="I3917" s="138"/>
      <c r="J3917" s="138"/>
      <c r="K3917" s="146"/>
      <c r="L3917" s="146"/>
    </row>
    <row r="3918" spans="1:12" s="141" customFormat="1" ht="20.100000000000001" customHeight="1">
      <c r="A3918" s="213"/>
      <c r="B3918" s="137"/>
      <c r="C3918" s="137"/>
      <c r="D3918" s="159"/>
      <c r="E3918" s="160"/>
      <c r="F3918" s="137" t="s">
        <v>477</v>
      </c>
      <c r="G3918" s="137" t="s">
        <v>543</v>
      </c>
      <c r="H3918" s="138" t="s">
        <v>435</v>
      </c>
      <c r="I3918" s="138"/>
      <c r="J3918" s="138"/>
      <c r="K3918" s="146"/>
      <c r="L3918" s="146"/>
    </row>
    <row r="3919" spans="1:12" s="141" customFormat="1" ht="20.100000000000001" customHeight="1">
      <c r="A3919" s="213"/>
      <c r="B3919" s="137"/>
      <c r="C3919" s="137"/>
      <c r="D3919" s="159"/>
      <c r="E3919" s="160"/>
      <c r="F3919" s="137" t="s">
        <v>543</v>
      </c>
      <c r="G3919" s="137" t="s">
        <v>550</v>
      </c>
      <c r="H3919" s="138" t="s">
        <v>435</v>
      </c>
      <c r="I3919" s="138"/>
      <c r="J3919" s="138"/>
      <c r="K3919" s="146"/>
      <c r="L3919" s="146"/>
    </row>
    <row r="3920" spans="1:12" s="141" customFormat="1" ht="20.100000000000001" customHeight="1">
      <c r="A3920" s="213"/>
      <c r="B3920" s="137"/>
      <c r="C3920" s="137"/>
      <c r="D3920" s="159"/>
      <c r="E3920" s="160"/>
      <c r="F3920" s="137" t="s">
        <v>550</v>
      </c>
      <c r="G3920" s="137" t="s">
        <v>551</v>
      </c>
      <c r="H3920" s="138" t="s">
        <v>435</v>
      </c>
      <c r="I3920" s="138"/>
      <c r="J3920" s="138"/>
      <c r="K3920" s="146"/>
      <c r="L3920" s="146"/>
    </row>
    <row r="3921" spans="1:12" s="141" customFormat="1" ht="20.100000000000001" customHeight="1">
      <c r="A3921" s="213"/>
      <c r="B3921" s="137"/>
      <c r="C3921" s="137"/>
      <c r="D3921" s="159"/>
      <c r="E3921" s="160"/>
      <c r="F3921" s="137" t="s">
        <v>551</v>
      </c>
      <c r="G3921" s="137" t="s">
        <v>552</v>
      </c>
      <c r="H3921" s="138" t="s">
        <v>435</v>
      </c>
      <c r="I3921" s="138"/>
      <c r="J3921" s="138"/>
      <c r="K3921" s="146"/>
      <c r="L3921" s="146"/>
    </row>
    <row r="3922" spans="1:12" s="141" customFormat="1" ht="20.100000000000001" customHeight="1">
      <c r="A3922" s="213"/>
      <c r="B3922" s="137"/>
      <c r="C3922" s="137"/>
      <c r="D3922" s="159"/>
      <c r="E3922" s="160"/>
      <c r="F3922" s="137" t="s">
        <v>552</v>
      </c>
      <c r="G3922" s="137" t="s">
        <v>553</v>
      </c>
      <c r="H3922" s="138" t="s">
        <v>435</v>
      </c>
      <c r="I3922" s="138"/>
      <c r="J3922" s="138"/>
      <c r="K3922" s="146"/>
      <c r="L3922" s="146"/>
    </row>
    <row r="3923" spans="1:12" s="141" customFormat="1" ht="20.100000000000001" customHeight="1">
      <c r="A3923" s="213"/>
      <c r="B3923" s="137"/>
      <c r="C3923" s="137"/>
      <c r="D3923" s="159"/>
      <c r="E3923" s="160"/>
      <c r="F3923" s="137" t="s">
        <v>553</v>
      </c>
      <c r="G3923" s="137" t="s">
        <v>554</v>
      </c>
      <c r="H3923" s="138" t="s">
        <v>40</v>
      </c>
      <c r="I3923" s="138"/>
      <c r="J3923" s="138"/>
      <c r="K3923" s="146"/>
      <c r="L3923" s="146"/>
    </row>
    <row r="3924" spans="1:12" s="141" customFormat="1" ht="20.100000000000001" customHeight="1">
      <c r="A3924" s="213"/>
      <c r="B3924" s="137"/>
      <c r="C3924" s="137"/>
      <c r="D3924" s="159"/>
      <c r="E3924" s="160"/>
      <c r="F3924" s="137" t="s">
        <v>554</v>
      </c>
      <c r="G3924" s="137" t="s">
        <v>555</v>
      </c>
      <c r="H3924" s="138" t="s">
        <v>435</v>
      </c>
      <c r="I3924" s="138"/>
      <c r="J3924" s="138"/>
      <c r="K3924" s="146"/>
      <c r="L3924" s="146"/>
    </row>
    <row r="3925" spans="1:12" s="141" customFormat="1" ht="20.100000000000001" customHeight="1">
      <c r="A3925" s="213"/>
      <c r="B3925" s="137"/>
      <c r="C3925" s="137"/>
      <c r="D3925" s="159"/>
      <c r="E3925" s="160"/>
      <c r="F3925" s="137" t="s">
        <v>555</v>
      </c>
      <c r="G3925" s="137" t="s">
        <v>979</v>
      </c>
      <c r="H3925" s="138" t="s">
        <v>435</v>
      </c>
      <c r="I3925" s="138"/>
      <c r="J3925" s="138"/>
      <c r="K3925" s="146"/>
      <c r="L3925" s="146"/>
    </row>
    <row r="3926" spans="1:12" s="141" customFormat="1" ht="20.100000000000001" customHeight="1">
      <c r="A3926" s="213"/>
      <c r="B3926" s="137"/>
      <c r="C3926" s="137"/>
      <c r="D3926" s="159"/>
      <c r="E3926" s="160"/>
      <c r="F3926" s="137"/>
      <c r="G3926" s="137"/>
      <c r="H3926" s="138"/>
      <c r="I3926" s="138"/>
      <c r="J3926" s="138"/>
      <c r="K3926" s="146"/>
      <c r="L3926" s="146"/>
    </row>
    <row r="3927" spans="1:12" s="141" customFormat="1" ht="20.100000000000001" customHeight="1">
      <c r="A3927" s="213"/>
      <c r="B3927" s="137">
        <v>339</v>
      </c>
      <c r="C3927" s="137"/>
      <c r="D3927" s="159" t="s">
        <v>980</v>
      </c>
      <c r="E3927" s="160">
        <v>1.3</v>
      </c>
      <c r="F3927" s="137" t="s">
        <v>433</v>
      </c>
      <c r="G3927" s="137" t="s">
        <v>447</v>
      </c>
      <c r="H3927" s="138" t="s">
        <v>435</v>
      </c>
      <c r="I3927" s="138"/>
      <c r="J3927" s="138"/>
      <c r="K3927" s="146"/>
      <c r="L3927" s="146"/>
    </row>
    <row r="3928" spans="1:12" s="141" customFormat="1" ht="20.100000000000001" customHeight="1">
      <c r="A3928" s="213"/>
      <c r="B3928" s="137"/>
      <c r="C3928" s="137"/>
      <c r="D3928" s="159"/>
      <c r="E3928" s="160"/>
      <c r="F3928" s="137" t="s">
        <v>447</v>
      </c>
      <c r="G3928" s="137" t="s">
        <v>451</v>
      </c>
      <c r="H3928" s="138" t="s">
        <v>435</v>
      </c>
      <c r="I3928" s="138"/>
      <c r="J3928" s="138"/>
      <c r="K3928" s="146"/>
      <c r="L3928" s="146"/>
    </row>
    <row r="3929" spans="1:12" s="141" customFormat="1" ht="20.100000000000001" customHeight="1">
      <c r="A3929" s="213"/>
      <c r="B3929" s="137"/>
      <c r="C3929" s="137"/>
      <c r="D3929" s="159"/>
      <c r="E3929" s="160"/>
      <c r="F3929" s="137" t="s">
        <v>451</v>
      </c>
      <c r="G3929" s="137" t="s">
        <v>454</v>
      </c>
      <c r="H3929" s="138" t="s">
        <v>435</v>
      </c>
      <c r="I3929" s="138"/>
      <c r="J3929" s="138"/>
      <c r="K3929" s="146"/>
      <c r="L3929" s="146"/>
    </row>
    <row r="3930" spans="1:12" s="141" customFormat="1" ht="20.100000000000001" customHeight="1">
      <c r="A3930" s="213"/>
      <c r="B3930" s="137"/>
      <c r="C3930" s="137"/>
      <c r="D3930" s="159"/>
      <c r="E3930" s="160"/>
      <c r="F3930" s="137" t="s">
        <v>454</v>
      </c>
      <c r="G3930" s="137" t="s">
        <v>455</v>
      </c>
      <c r="H3930" s="138" t="s">
        <v>435</v>
      </c>
      <c r="I3930" s="138"/>
      <c r="J3930" s="138"/>
      <c r="K3930" s="146"/>
      <c r="L3930" s="146"/>
    </row>
    <row r="3931" spans="1:12" s="141" customFormat="1" ht="20.100000000000001" customHeight="1">
      <c r="A3931" s="213"/>
      <c r="B3931" s="137"/>
      <c r="C3931" s="137"/>
      <c r="D3931" s="159"/>
      <c r="E3931" s="160"/>
      <c r="F3931" s="137" t="s">
        <v>455</v>
      </c>
      <c r="G3931" s="137" t="s">
        <v>456</v>
      </c>
      <c r="H3931" s="138" t="s">
        <v>435</v>
      </c>
      <c r="I3931" s="138"/>
      <c r="J3931" s="138"/>
      <c r="K3931" s="146"/>
      <c r="L3931" s="146"/>
    </row>
    <row r="3932" spans="1:12" s="141" customFormat="1" ht="20.100000000000001" customHeight="1">
      <c r="A3932" s="213"/>
      <c r="B3932" s="137"/>
      <c r="C3932" s="137"/>
      <c r="D3932" s="159"/>
      <c r="E3932" s="160"/>
      <c r="F3932" s="137" t="s">
        <v>456</v>
      </c>
      <c r="G3932" s="137" t="s">
        <v>457</v>
      </c>
      <c r="H3932" s="138" t="s">
        <v>435</v>
      </c>
      <c r="I3932" s="138"/>
      <c r="J3932" s="138"/>
      <c r="K3932" s="146"/>
      <c r="L3932" s="146"/>
    </row>
    <row r="3933" spans="1:12" s="141" customFormat="1" ht="20.100000000000001" customHeight="1">
      <c r="A3933" s="213"/>
      <c r="B3933" s="137"/>
      <c r="C3933" s="137"/>
      <c r="D3933" s="159"/>
      <c r="E3933" s="160"/>
      <c r="F3933" s="137" t="s">
        <v>457</v>
      </c>
      <c r="G3933" s="137" t="s">
        <v>569</v>
      </c>
      <c r="H3933" s="138" t="s">
        <v>40</v>
      </c>
      <c r="I3933" s="138"/>
      <c r="J3933" s="138"/>
      <c r="K3933" s="146"/>
      <c r="L3933" s="146"/>
    </row>
    <row r="3934" spans="1:12" s="141" customFormat="1" ht="20.100000000000001" customHeight="1">
      <c r="A3934" s="213"/>
      <c r="B3934" s="137"/>
      <c r="C3934" s="137"/>
      <c r="D3934" s="159"/>
      <c r="E3934" s="160"/>
      <c r="F3934" s="137"/>
      <c r="G3934" s="137"/>
      <c r="H3934" s="138"/>
      <c r="I3934" s="138"/>
      <c r="J3934" s="138"/>
      <c r="K3934" s="146"/>
      <c r="L3934" s="146"/>
    </row>
    <row r="3935" spans="1:12" s="141" customFormat="1" ht="20.100000000000001" customHeight="1">
      <c r="A3935" s="213"/>
      <c r="B3935" s="137">
        <v>340</v>
      </c>
      <c r="C3935" s="137"/>
      <c r="D3935" s="159" t="s">
        <v>750</v>
      </c>
      <c r="E3935" s="160">
        <v>1.19</v>
      </c>
      <c r="F3935" s="137" t="s">
        <v>433</v>
      </c>
      <c r="G3935" s="137" t="s">
        <v>447</v>
      </c>
      <c r="H3935" s="138" t="s">
        <v>435</v>
      </c>
      <c r="I3935" s="138"/>
      <c r="J3935" s="138"/>
      <c r="K3935" s="146"/>
      <c r="L3935" s="146"/>
    </row>
    <row r="3936" spans="1:12" s="141" customFormat="1" ht="20.100000000000001" customHeight="1">
      <c r="A3936" s="213"/>
      <c r="B3936" s="137"/>
      <c r="C3936" s="137"/>
      <c r="D3936" s="159"/>
      <c r="E3936" s="160"/>
      <c r="F3936" s="137" t="s">
        <v>447</v>
      </c>
      <c r="G3936" s="137" t="s">
        <v>451</v>
      </c>
      <c r="H3936" s="138" t="s">
        <v>435</v>
      </c>
      <c r="I3936" s="138"/>
      <c r="J3936" s="138"/>
      <c r="K3936" s="146"/>
      <c r="L3936" s="146"/>
    </row>
    <row r="3937" spans="1:18" s="141" customFormat="1" ht="20.100000000000001" customHeight="1">
      <c r="A3937" s="213"/>
      <c r="B3937" s="137"/>
      <c r="C3937" s="137"/>
      <c r="D3937" s="159"/>
      <c r="E3937" s="160"/>
      <c r="F3937" s="137" t="s">
        <v>451</v>
      </c>
      <c r="G3937" s="137" t="s">
        <v>454</v>
      </c>
      <c r="H3937" s="138" t="s">
        <v>435</v>
      </c>
      <c r="I3937" s="138"/>
      <c r="J3937" s="138"/>
      <c r="K3937" s="146"/>
      <c r="L3937" s="146"/>
    </row>
    <row r="3938" spans="1:18" s="141" customFormat="1" ht="20.100000000000001" customHeight="1">
      <c r="A3938" s="213"/>
      <c r="B3938" s="137"/>
      <c r="C3938" s="137"/>
      <c r="D3938" s="159"/>
      <c r="E3938" s="160"/>
      <c r="F3938" s="137" t="s">
        <v>454</v>
      </c>
      <c r="G3938" s="137" t="s">
        <v>455</v>
      </c>
      <c r="H3938" s="138" t="s">
        <v>435</v>
      </c>
      <c r="I3938" s="138"/>
      <c r="J3938" s="138"/>
      <c r="K3938" s="146"/>
      <c r="L3938" s="146"/>
    </row>
    <row r="3939" spans="1:18" s="141" customFormat="1" ht="20.100000000000001" customHeight="1">
      <c r="A3939" s="213"/>
      <c r="B3939" s="137"/>
      <c r="C3939" s="137"/>
      <c r="D3939" s="159"/>
      <c r="E3939" s="160"/>
      <c r="F3939" s="137" t="s">
        <v>455</v>
      </c>
      <c r="G3939" s="137" t="s">
        <v>456</v>
      </c>
      <c r="H3939" s="138" t="s">
        <v>435</v>
      </c>
      <c r="I3939" s="138"/>
      <c r="J3939" s="138"/>
      <c r="K3939" s="146"/>
      <c r="L3939" s="146"/>
    </row>
    <row r="3940" spans="1:18" s="141" customFormat="1" ht="20.100000000000001" customHeight="1">
      <c r="A3940" s="213"/>
      <c r="B3940" s="137"/>
      <c r="C3940" s="137"/>
      <c r="D3940" s="159"/>
      <c r="E3940" s="160"/>
      <c r="F3940" s="137" t="s">
        <v>456</v>
      </c>
      <c r="G3940" s="137" t="s">
        <v>749</v>
      </c>
      <c r="H3940" s="138" t="s">
        <v>435</v>
      </c>
      <c r="I3940" s="138"/>
      <c r="J3940" s="138"/>
      <c r="K3940" s="146"/>
      <c r="L3940" s="146"/>
    </row>
    <row r="3941" spans="1:18" s="162" customFormat="1" ht="20.100000000000001" customHeight="1">
      <c r="A3941" s="213"/>
      <c r="B3941" s="137"/>
      <c r="C3941" s="137"/>
      <c r="D3941" s="159"/>
      <c r="E3941" s="160"/>
      <c r="F3941" s="137"/>
      <c r="G3941" s="137"/>
      <c r="H3941" s="137"/>
      <c r="I3941" s="137"/>
      <c r="J3941" s="137"/>
      <c r="K3941" s="138"/>
      <c r="L3941" s="141"/>
      <c r="M3941" s="141"/>
      <c r="N3941" s="141"/>
      <c r="R3941" s="163"/>
    </row>
    <row r="3942" spans="1:18" s="162" customFormat="1" ht="20.100000000000001" customHeight="1">
      <c r="A3942" s="213"/>
      <c r="B3942" s="137">
        <v>341</v>
      </c>
      <c r="C3942" s="137"/>
      <c r="D3942" s="159" t="s">
        <v>352</v>
      </c>
      <c r="E3942" s="160">
        <v>6.5620000000000003</v>
      </c>
      <c r="F3942" s="137" t="s">
        <v>433</v>
      </c>
      <c r="G3942" s="137" t="s">
        <v>447</v>
      </c>
      <c r="H3942" s="138" t="s">
        <v>435</v>
      </c>
      <c r="I3942" s="138"/>
      <c r="J3942" s="138"/>
      <c r="K3942" s="138"/>
      <c r="L3942" s="141"/>
      <c r="M3942" s="141"/>
      <c r="N3942" s="141"/>
      <c r="R3942" s="163"/>
    </row>
    <row r="3943" spans="1:18" s="162" customFormat="1" ht="20.100000000000001" customHeight="1">
      <c r="A3943" s="213"/>
      <c r="B3943" s="137"/>
      <c r="C3943" s="137"/>
      <c r="D3943" s="159"/>
      <c r="E3943" s="160"/>
      <c r="F3943" s="137" t="s">
        <v>447</v>
      </c>
      <c r="G3943" s="137" t="s">
        <v>451</v>
      </c>
      <c r="H3943" s="138" t="s">
        <v>435</v>
      </c>
      <c r="I3943" s="138"/>
      <c r="J3943" s="138"/>
      <c r="K3943" s="138"/>
      <c r="L3943" s="141"/>
      <c r="M3943" s="141"/>
      <c r="N3943" s="141"/>
      <c r="R3943" s="163"/>
    </row>
    <row r="3944" spans="1:18" s="162" customFormat="1" ht="20.100000000000001" customHeight="1">
      <c r="A3944" s="213"/>
      <c r="B3944" s="137"/>
      <c r="C3944" s="137"/>
      <c r="D3944" s="159"/>
      <c r="E3944" s="160"/>
      <c r="F3944" s="137" t="s">
        <v>451</v>
      </c>
      <c r="G3944" s="137" t="s">
        <v>454</v>
      </c>
      <c r="H3944" s="138" t="s">
        <v>435</v>
      </c>
      <c r="I3944" s="138"/>
      <c r="J3944" s="138"/>
      <c r="K3944" s="138"/>
      <c r="L3944" s="141"/>
      <c r="M3944" s="141"/>
      <c r="N3944" s="141"/>
      <c r="R3944" s="163"/>
    </row>
    <row r="3945" spans="1:18" s="162" customFormat="1" ht="20.100000000000001" customHeight="1">
      <c r="A3945" s="213"/>
      <c r="B3945" s="137"/>
      <c r="C3945" s="137"/>
      <c r="D3945" s="159"/>
      <c r="E3945" s="160"/>
      <c r="F3945" s="137" t="s">
        <v>454</v>
      </c>
      <c r="G3945" s="137" t="s">
        <v>455</v>
      </c>
      <c r="H3945" s="138" t="s">
        <v>435</v>
      </c>
      <c r="I3945" s="138"/>
      <c r="J3945" s="138"/>
      <c r="K3945" s="138"/>
      <c r="L3945" s="141"/>
      <c r="M3945" s="141"/>
      <c r="N3945" s="141"/>
      <c r="R3945" s="163"/>
    </row>
    <row r="3946" spans="1:18" s="162" customFormat="1" ht="20.100000000000001" customHeight="1">
      <c r="A3946" s="213"/>
      <c r="B3946" s="137"/>
      <c r="C3946" s="137"/>
      <c r="D3946" s="159"/>
      <c r="E3946" s="160"/>
      <c r="F3946" s="137" t="s">
        <v>455</v>
      </c>
      <c r="G3946" s="137" t="s">
        <v>456</v>
      </c>
      <c r="H3946" s="138" t="s">
        <v>435</v>
      </c>
      <c r="I3946" s="138"/>
      <c r="J3946" s="138"/>
      <c r="K3946" s="138"/>
      <c r="L3946" s="141"/>
      <c r="M3946" s="141"/>
      <c r="N3946" s="141"/>
    </row>
    <row r="3947" spans="1:18" s="162" customFormat="1" ht="20.100000000000001" customHeight="1">
      <c r="A3947" s="213"/>
      <c r="B3947" s="137"/>
      <c r="C3947" s="137"/>
      <c r="D3947" s="159"/>
      <c r="E3947" s="160"/>
      <c r="F3947" s="137" t="s">
        <v>456</v>
      </c>
      <c r="G3947" s="137" t="s">
        <v>457</v>
      </c>
      <c r="H3947" s="138" t="s">
        <v>435</v>
      </c>
      <c r="I3947" s="138"/>
      <c r="J3947" s="138"/>
      <c r="K3947" s="138"/>
      <c r="L3947" s="141"/>
      <c r="M3947" s="141"/>
      <c r="N3947" s="141"/>
    </row>
    <row r="3948" spans="1:18" s="162" customFormat="1" ht="20.100000000000001" customHeight="1">
      <c r="A3948" s="213"/>
      <c r="B3948" s="137"/>
      <c r="C3948" s="137"/>
      <c r="D3948" s="159"/>
      <c r="E3948" s="160"/>
      <c r="F3948" s="137" t="s">
        <v>457</v>
      </c>
      <c r="G3948" s="137" t="s">
        <v>460</v>
      </c>
      <c r="H3948" s="138" t="s">
        <v>435</v>
      </c>
      <c r="I3948" s="138"/>
      <c r="J3948" s="138"/>
      <c r="K3948" s="138"/>
      <c r="L3948" s="141"/>
      <c r="M3948" s="141"/>
      <c r="N3948" s="141"/>
    </row>
    <row r="3949" spans="1:18" s="162" customFormat="1" ht="20.100000000000001" customHeight="1">
      <c r="A3949" s="213"/>
      <c r="B3949" s="137"/>
      <c r="C3949" s="137"/>
      <c r="D3949" s="159"/>
      <c r="E3949" s="160"/>
      <c r="F3949" s="137" t="s">
        <v>460</v>
      </c>
      <c r="G3949" s="137" t="s">
        <v>463</v>
      </c>
      <c r="H3949" s="138" t="s">
        <v>435</v>
      </c>
      <c r="I3949" s="138"/>
      <c r="J3949" s="138"/>
      <c r="K3949" s="138"/>
      <c r="L3949" s="141"/>
      <c r="M3949" s="141"/>
      <c r="N3949" s="141"/>
      <c r="R3949" s="163"/>
    </row>
    <row r="3950" spans="1:18" s="162" customFormat="1" ht="20.100000000000001" customHeight="1">
      <c r="A3950" s="213"/>
      <c r="B3950" s="137"/>
      <c r="C3950" s="137"/>
      <c r="D3950" s="159"/>
      <c r="E3950" s="160"/>
      <c r="F3950" s="137" t="s">
        <v>463</v>
      </c>
      <c r="G3950" s="137" t="s">
        <v>464</v>
      </c>
      <c r="H3950" s="138" t="s">
        <v>435</v>
      </c>
      <c r="I3950" s="138"/>
      <c r="J3950" s="138"/>
      <c r="K3950" s="138"/>
      <c r="L3950" s="141"/>
      <c r="M3950" s="141"/>
      <c r="N3950" s="141"/>
      <c r="R3950" s="163"/>
    </row>
    <row r="3951" spans="1:18" s="162" customFormat="1" ht="20.100000000000001" customHeight="1">
      <c r="A3951" s="213"/>
      <c r="B3951" s="137"/>
      <c r="C3951" s="137"/>
      <c r="D3951" s="159"/>
      <c r="E3951" s="160"/>
      <c r="F3951" s="137" t="s">
        <v>464</v>
      </c>
      <c r="G3951" s="137" t="s">
        <v>465</v>
      </c>
      <c r="H3951" s="138" t="s">
        <v>435</v>
      </c>
      <c r="I3951" s="138"/>
      <c r="J3951" s="138"/>
      <c r="K3951" s="138"/>
      <c r="L3951" s="141"/>
      <c r="M3951" s="141"/>
      <c r="N3951" s="141"/>
      <c r="R3951" s="163"/>
    </row>
    <row r="3952" spans="1:18" s="162" customFormat="1" ht="20.100000000000001" customHeight="1">
      <c r="A3952" s="213"/>
      <c r="B3952" s="137"/>
      <c r="C3952" s="137"/>
      <c r="D3952" s="159"/>
      <c r="E3952" s="160"/>
      <c r="F3952" s="137" t="s">
        <v>465</v>
      </c>
      <c r="G3952" s="137" t="s">
        <v>466</v>
      </c>
      <c r="H3952" s="138" t="s">
        <v>435</v>
      </c>
      <c r="I3952" s="138"/>
      <c r="J3952" s="138"/>
      <c r="K3952" s="138"/>
      <c r="L3952" s="141"/>
      <c r="M3952" s="141"/>
      <c r="N3952" s="141"/>
      <c r="R3952" s="163"/>
    </row>
    <row r="3953" spans="1:18" s="162" customFormat="1" ht="20.100000000000001" customHeight="1">
      <c r="A3953" s="213"/>
      <c r="B3953" s="137"/>
      <c r="C3953" s="137"/>
      <c r="D3953" s="159"/>
      <c r="E3953" s="160"/>
      <c r="F3953" s="137" t="s">
        <v>466</v>
      </c>
      <c r="G3953" s="137" t="s">
        <v>467</v>
      </c>
      <c r="H3953" s="138" t="s">
        <v>435</v>
      </c>
      <c r="I3953" s="138"/>
      <c r="J3953" s="138"/>
      <c r="K3953" s="138"/>
      <c r="L3953" s="141"/>
      <c r="M3953" s="141"/>
      <c r="N3953" s="141"/>
      <c r="R3953" s="163"/>
    </row>
    <row r="3954" spans="1:18" s="162" customFormat="1" ht="20.100000000000001" customHeight="1">
      <c r="A3954" s="213"/>
      <c r="B3954" s="137"/>
      <c r="C3954" s="137"/>
      <c r="D3954" s="159"/>
      <c r="E3954" s="160"/>
      <c r="F3954" s="137" t="s">
        <v>467</v>
      </c>
      <c r="G3954" s="137" t="s">
        <v>468</v>
      </c>
      <c r="H3954" s="138" t="s">
        <v>435</v>
      </c>
      <c r="I3954" s="138"/>
      <c r="J3954" s="138"/>
      <c r="K3954" s="138"/>
      <c r="L3954" s="141"/>
      <c r="M3954" s="141"/>
      <c r="N3954" s="141"/>
    </row>
    <row r="3955" spans="1:18" s="162" customFormat="1" ht="20.100000000000001" customHeight="1">
      <c r="A3955" s="213"/>
      <c r="B3955" s="137"/>
      <c r="C3955" s="137"/>
      <c r="D3955" s="159"/>
      <c r="E3955" s="160"/>
      <c r="F3955" s="137" t="s">
        <v>468</v>
      </c>
      <c r="G3955" s="137" t="s">
        <v>469</v>
      </c>
      <c r="H3955" s="138" t="s">
        <v>435</v>
      </c>
      <c r="I3955" s="138"/>
      <c r="J3955" s="138"/>
      <c r="K3955" s="138"/>
      <c r="L3955" s="141"/>
      <c r="M3955" s="141"/>
      <c r="N3955" s="141"/>
    </row>
    <row r="3956" spans="1:18" s="162" customFormat="1" ht="20.100000000000001" customHeight="1">
      <c r="A3956" s="213"/>
      <c r="B3956" s="137"/>
      <c r="C3956" s="137"/>
      <c r="D3956" s="159"/>
      <c r="E3956" s="160"/>
      <c r="F3956" s="137" t="s">
        <v>469</v>
      </c>
      <c r="G3956" s="137" t="s">
        <v>470</v>
      </c>
      <c r="H3956" s="138" t="s">
        <v>435</v>
      </c>
      <c r="I3956" s="138"/>
      <c r="J3956" s="138"/>
      <c r="K3956" s="138"/>
      <c r="L3956" s="141"/>
      <c r="M3956" s="141"/>
      <c r="N3956" s="141"/>
    </row>
    <row r="3957" spans="1:18" s="162" customFormat="1" ht="20.100000000000001" customHeight="1">
      <c r="A3957" s="213"/>
      <c r="B3957" s="137"/>
      <c r="C3957" s="137"/>
      <c r="D3957" s="159"/>
      <c r="E3957" s="160"/>
      <c r="F3957" s="137" t="s">
        <v>470</v>
      </c>
      <c r="G3957" s="137" t="s">
        <v>471</v>
      </c>
      <c r="H3957" s="138" t="s">
        <v>435</v>
      </c>
      <c r="I3957" s="138"/>
      <c r="J3957" s="138"/>
      <c r="K3957" s="138"/>
      <c r="L3957" s="141"/>
      <c r="M3957" s="141"/>
      <c r="N3957" s="141"/>
    </row>
    <row r="3958" spans="1:18" s="162" customFormat="1" ht="20.100000000000001" customHeight="1">
      <c r="A3958" s="213"/>
      <c r="B3958" s="137"/>
      <c r="C3958" s="137"/>
      <c r="D3958" s="159"/>
      <c r="E3958" s="160"/>
      <c r="F3958" s="137" t="s">
        <v>471</v>
      </c>
      <c r="G3958" s="137" t="s">
        <v>473</v>
      </c>
      <c r="H3958" s="138" t="s">
        <v>435</v>
      </c>
      <c r="I3958" s="138"/>
      <c r="J3958" s="138"/>
      <c r="K3958" s="138"/>
      <c r="L3958" s="141"/>
      <c r="M3958" s="141"/>
      <c r="N3958" s="141"/>
    </row>
    <row r="3959" spans="1:18" s="162" customFormat="1" ht="20.100000000000001" customHeight="1">
      <c r="A3959" s="213"/>
      <c r="B3959" s="137"/>
      <c r="C3959" s="137"/>
      <c r="D3959" s="159"/>
      <c r="E3959" s="160"/>
      <c r="F3959" s="137" t="s">
        <v>473</v>
      </c>
      <c r="G3959" s="137" t="s">
        <v>474</v>
      </c>
      <c r="H3959" s="138" t="s">
        <v>435</v>
      </c>
      <c r="I3959" s="138"/>
      <c r="J3959" s="138"/>
      <c r="K3959" s="138"/>
      <c r="L3959" s="141"/>
      <c r="M3959" s="141"/>
      <c r="N3959" s="141"/>
    </row>
    <row r="3960" spans="1:18" s="162" customFormat="1" ht="20.100000000000001" customHeight="1">
      <c r="A3960" s="213"/>
      <c r="B3960" s="137"/>
      <c r="C3960" s="137"/>
      <c r="D3960" s="159"/>
      <c r="E3960" s="160"/>
      <c r="F3960" s="137" t="s">
        <v>474</v>
      </c>
      <c r="G3960" s="137" t="s">
        <v>475</v>
      </c>
      <c r="H3960" s="138" t="s">
        <v>435</v>
      </c>
      <c r="I3960" s="138"/>
      <c r="J3960" s="138"/>
      <c r="K3960" s="138"/>
      <c r="L3960" s="141"/>
      <c r="M3960" s="141"/>
      <c r="N3960" s="141"/>
    </row>
    <row r="3961" spans="1:18" s="162" customFormat="1" ht="20.100000000000001" customHeight="1">
      <c r="A3961" s="213"/>
      <c r="B3961" s="137"/>
      <c r="C3961" s="137"/>
      <c r="D3961" s="159"/>
      <c r="E3961" s="160"/>
      <c r="F3961" s="137" t="s">
        <v>475</v>
      </c>
      <c r="G3961" s="137" t="s">
        <v>476</v>
      </c>
      <c r="H3961" s="138" t="s">
        <v>435</v>
      </c>
      <c r="I3961" s="138"/>
      <c r="J3961" s="138"/>
      <c r="K3961" s="138"/>
      <c r="L3961" s="141"/>
      <c r="M3961" s="141"/>
      <c r="N3961" s="141"/>
    </row>
    <row r="3962" spans="1:18" s="162" customFormat="1" ht="20.100000000000001" customHeight="1">
      <c r="A3962" s="213"/>
      <c r="B3962" s="137"/>
      <c r="C3962" s="137"/>
      <c r="D3962" s="159"/>
      <c r="E3962" s="160"/>
      <c r="F3962" s="137" t="s">
        <v>476</v>
      </c>
      <c r="G3962" s="137" t="s">
        <v>477</v>
      </c>
      <c r="H3962" s="138" t="s">
        <v>435</v>
      </c>
      <c r="I3962" s="138"/>
      <c r="J3962" s="138"/>
      <c r="K3962" s="138"/>
      <c r="L3962" s="141"/>
      <c r="M3962" s="141"/>
      <c r="N3962" s="141"/>
    </row>
    <row r="3963" spans="1:18" s="162" customFormat="1" ht="20.100000000000001" customHeight="1">
      <c r="A3963" s="213"/>
      <c r="B3963" s="137"/>
      <c r="C3963" s="137"/>
      <c r="D3963" s="159"/>
      <c r="E3963" s="160"/>
      <c r="F3963" s="137" t="s">
        <v>477</v>
      </c>
      <c r="G3963" s="137" t="s">
        <v>543</v>
      </c>
      <c r="H3963" s="138" t="s">
        <v>435</v>
      </c>
      <c r="I3963" s="138"/>
      <c r="J3963" s="138"/>
      <c r="K3963" s="138"/>
      <c r="L3963" s="141"/>
      <c r="M3963" s="141"/>
      <c r="N3963" s="141"/>
    </row>
    <row r="3964" spans="1:18" s="162" customFormat="1" ht="20.100000000000001" customHeight="1">
      <c r="A3964" s="213"/>
      <c r="B3964" s="137"/>
      <c r="C3964" s="137"/>
      <c r="D3964" s="159"/>
      <c r="E3964" s="160"/>
      <c r="F3964" s="137" t="s">
        <v>543</v>
      </c>
      <c r="G3964" s="137" t="s">
        <v>550</v>
      </c>
      <c r="H3964" s="138" t="s">
        <v>435</v>
      </c>
      <c r="I3964" s="138"/>
      <c r="J3964" s="138"/>
      <c r="K3964" s="138"/>
      <c r="L3964" s="141"/>
      <c r="M3964" s="141"/>
      <c r="N3964" s="141"/>
    </row>
    <row r="3965" spans="1:18" s="162" customFormat="1" ht="20.100000000000001" customHeight="1">
      <c r="A3965" s="213"/>
      <c r="B3965" s="137"/>
      <c r="C3965" s="137"/>
      <c r="D3965" s="159"/>
      <c r="E3965" s="160"/>
      <c r="F3965" s="137" t="s">
        <v>550</v>
      </c>
      <c r="G3965" s="137" t="s">
        <v>551</v>
      </c>
      <c r="H3965" s="138" t="s">
        <v>435</v>
      </c>
      <c r="I3965" s="138"/>
      <c r="J3965" s="138"/>
      <c r="K3965" s="138"/>
      <c r="L3965" s="141"/>
      <c r="M3965" s="141"/>
      <c r="N3965" s="141"/>
    </row>
    <row r="3966" spans="1:18" s="162" customFormat="1" ht="20.100000000000001" customHeight="1">
      <c r="A3966" s="213"/>
      <c r="B3966" s="137"/>
      <c r="C3966" s="137"/>
      <c r="D3966" s="159"/>
      <c r="E3966" s="160"/>
      <c r="F3966" s="137" t="s">
        <v>551</v>
      </c>
      <c r="G3966" s="137" t="s">
        <v>552</v>
      </c>
      <c r="H3966" s="138" t="s">
        <v>435</v>
      </c>
      <c r="I3966" s="138"/>
      <c r="J3966" s="138"/>
      <c r="K3966" s="138"/>
      <c r="L3966" s="141"/>
      <c r="M3966" s="141"/>
      <c r="N3966" s="141"/>
    </row>
    <row r="3967" spans="1:18" s="162" customFormat="1" ht="20.100000000000001" customHeight="1">
      <c r="A3967" s="213"/>
      <c r="B3967" s="137"/>
      <c r="C3967" s="137"/>
      <c r="D3967" s="159"/>
      <c r="E3967" s="160"/>
      <c r="F3967" s="137" t="s">
        <v>552</v>
      </c>
      <c r="G3967" s="137" t="s">
        <v>553</v>
      </c>
      <c r="H3967" s="138" t="s">
        <v>435</v>
      </c>
      <c r="I3967" s="138"/>
      <c r="J3967" s="138"/>
      <c r="K3967" s="138"/>
      <c r="L3967" s="141"/>
      <c r="M3967" s="141"/>
      <c r="N3967" s="141"/>
    </row>
    <row r="3968" spans="1:18" s="162" customFormat="1" ht="20.100000000000001" customHeight="1">
      <c r="A3968" s="213"/>
      <c r="B3968" s="137"/>
      <c r="C3968" s="137"/>
      <c r="D3968" s="159"/>
      <c r="E3968" s="160"/>
      <c r="F3968" s="137" t="s">
        <v>553</v>
      </c>
      <c r="G3968" s="137" t="s">
        <v>554</v>
      </c>
      <c r="H3968" s="138" t="s">
        <v>435</v>
      </c>
      <c r="I3968" s="138"/>
      <c r="J3968" s="138"/>
      <c r="K3968" s="138"/>
      <c r="L3968" s="141"/>
      <c r="M3968" s="141"/>
      <c r="N3968" s="141"/>
    </row>
    <row r="3969" spans="1:18" s="162" customFormat="1" ht="20.100000000000001" customHeight="1">
      <c r="A3969" s="213"/>
      <c r="B3969" s="137"/>
      <c r="C3969" s="137"/>
      <c r="D3969" s="159"/>
      <c r="E3969" s="160"/>
      <c r="F3969" s="137" t="s">
        <v>554</v>
      </c>
      <c r="G3969" s="137" t="s">
        <v>555</v>
      </c>
      <c r="H3969" s="138" t="s">
        <v>435</v>
      </c>
      <c r="I3969" s="138"/>
      <c r="J3969" s="138"/>
      <c r="K3969" s="138"/>
      <c r="L3969" s="141"/>
      <c r="M3969" s="141"/>
      <c r="N3969" s="141"/>
    </row>
    <row r="3970" spans="1:18" s="162" customFormat="1" ht="20.100000000000001" customHeight="1">
      <c r="A3970" s="213"/>
      <c r="B3970" s="137"/>
      <c r="C3970" s="137"/>
      <c r="D3970" s="159"/>
      <c r="E3970" s="160"/>
      <c r="F3970" s="137" t="s">
        <v>555</v>
      </c>
      <c r="G3970" s="137" t="s">
        <v>556</v>
      </c>
      <c r="H3970" s="138" t="s">
        <v>435</v>
      </c>
      <c r="I3970" s="138"/>
      <c r="J3970" s="138"/>
      <c r="K3970" s="138"/>
      <c r="L3970" s="141"/>
      <c r="M3970" s="141"/>
      <c r="N3970" s="141"/>
    </row>
    <row r="3971" spans="1:18" s="162" customFormat="1" ht="20.100000000000001" customHeight="1">
      <c r="A3971" s="213"/>
      <c r="B3971" s="137"/>
      <c r="C3971" s="137"/>
      <c r="D3971" s="159"/>
      <c r="E3971" s="160"/>
      <c r="F3971" s="137" t="s">
        <v>556</v>
      </c>
      <c r="G3971" s="137" t="s">
        <v>557</v>
      </c>
      <c r="H3971" s="138" t="s">
        <v>435</v>
      </c>
      <c r="I3971" s="138"/>
      <c r="J3971" s="138"/>
      <c r="K3971" s="138"/>
      <c r="L3971" s="141"/>
      <c r="M3971" s="141"/>
      <c r="N3971" s="141"/>
      <c r="R3971" s="163"/>
    </row>
    <row r="3972" spans="1:18" s="162" customFormat="1" ht="20.100000000000001" customHeight="1">
      <c r="A3972" s="213"/>
      <c r="B3972" s="137"/>
      <c r="C3972" s="137"/>
      <c r="D3972" s="159"/>
      <c r="E3972" s="160"/>
      <c r="F3972" s="137" t="s">
        <v>557</v>
      </c>
      <c r="G3972" s="137" t="s">
        <v>558</v>
      </c>
      <c r="H3972" s="138" t="s">
        <v>435</v>
      </c>
      <c r="I3972" s="138"/>
      <c r="J3972" s="138"/>
      <c r="K3972" s="138"/>
      <c r="L3972" s="141"/>
      <c r="M3972" s="141"/>
      <c r="N3972" s="141"/>
      <c r="R3972" s="163"/>
    </row>
    <row r="3973" spans="1:18" s="162" customFormat="1" ht="20.100000000000001" customHeight="1">
      <c r="A3973" s="213"/>
      <c r="B3973" s="137"/>
      <c r="C3973" s="137"/>
      <c r="D3973" s="159"/>
      <c r="E3973" s="160"/>
      <c r="F3973" s="137" t="s">
        <v>558</v>
      </c>
      <c r="G3973" s="137" t="s">
        <v>559</v>
      </c>
      <c r="H3973" s="138" t="s">
        <v>435</v>
      </c>
      <c r="I3973" s="138"/>
      <c r="J3973" s="138"/>
      <c r="K3973" s="138"/>
      <c r="L3973" s="141"/>
      <c r="M3973" s="141"/>
      <c r="N3973" s="141"/>
      <c r="R3973" s="163"/>
    </row>
    <row r="3974" spans="1:18" s="162" customFormat="1" ht="20.100000000000001" customHeight="1">
      <c r="A3974" s="213"/>
      <c r="B3974" s="137"/>
      <c r="C3974" s="137"/>
      <c r="D3974" s="159"/>
      <c r="E3974" s="160"/>
      <c r="F3974" s="137" t="s">
        <v>559</v>
      </c>
      <c r="G3974" s="137" t="s">
        <v>981</v>
      </c>
      <c r="H3974" s="138" t="s">
        <v>435</v>
      </c>
      <c r="I3974" s="138"/>
      <c r="J3974" s="138"/>
      <c r="K3974" s="138"/>
      <c r="L3974" s="141"/>
      <c r="M3974" s="141"/>
      <c r="N3974" s="141"/>
      <c r="R3974" s="163"/>
    </row>
    <row r="3975" spans="1:18" s="162" customFormat="1" ht="20.100000000000001" customHeight="1">
      <c r="A3975" s="213"/>
      <c r="B3975" s="137"/>
      <c r="C3975" s="137"/>
      <c r="D3975" s="159"/>
      <c r="E3975" s="160"/>
      <c r="F3975" s="137"/>
      <c r="G3975" s="137"/>
      <c r="H3975" s="137"/>
      <c r="I3975" s="137"/>
      <c r="J3975" s="137"/>
      <c r="K3975" s="138"/>
      <c r="L3975" s="141"/>
      <c r="M3975" s="141"/>
      <c r="N3975" s="141"/>
      <c r="R3975" s="163"/>
    </row>
    <row r="3976" spans="1:18" s="162" customFormat="1" ht="20.100000000000001" customHeight="1">
      <c r="A3976" s="213"/>
      <c r="B3976" s="137">
        <v>342</v>
      </c>
      <c r="C3976" s="137"/>
      <c r="D3976" s="159" t="s">
        <v>353</v>
      </c>
      <c r="E3976" s="160">
        <v>10.757999999999999</v>
      </c>
      <c r="F3976" s="137" t="s">
        <v>433</v>
      </c>
      <c r="G3976" s="137" t="s">
        <v>447</v>
      </c>
      <c r="H3976" s="138" t="s">
        <v>435</v>
      </c>
      <c r="I3976" s="138"/>
      <c r="J3976" s="138"/>
      <c r="K3976" s="138"/>
      <c r="L3976" s="141"/>
      <c r="M3976" s="141"/>
      <c r="N3976" s="141"/>
    </row>
    <row r="3977" spans="1:18" s="162" customFormat="1" ht="20.100000000000001" customHeight="1">
      <c r="A3977" s="213"/>
      <c r="B3977" s="137"/>
      <c r="C3977" s="137"/>
      <c r="D3977" s="159"/>
      <c r="E3977" s="160"/>
      <c r="F3977" s="137" t="s">
        <v>447</v>
      </c>
      <c r="G3977" s="137" t="s">
        <v>451</v>
      </c>
      <c r="H3977" s="138" t="s">
        <v>435</v>
      </c>
      <c r="I3977" s="138"/>
      <c r="J3977" s="138"/>
      <c r="K3977" s="138"/>
      <c r="L3977" s="141"/>
      <c r="M3977" s="141"/>
      <c r="N3977" s="141"/>
    </row>
    <row r="3978" spans="1:18" s="162" customFormat="1" ht="20.100000000000001" customHeight="1">
      <c r="A3978" s="213"/>
      <c r="B3978" s="137"/>
      <c r="C3978" s="137"/>
      <c r="D3978" s="159"/>
      <c r="E3978" s="160"/>
      <c r="F3978" s="137" t="s">
        <v>451</v>
      </c>
      <c r="G3978" s="137" t="s">
        <v>454</v>
      </c>
      <c r="H3978" s="138" t="s">
        <v>435</v>
      </c>
      <c r="I3978" s="138"/>
      <c r="J3978" s="138"/>
      <c r="K3978" s="138"/>
      <c r="L3978" s="141"/>
      <c r="M3978" s="141"/>
      <c r="N3978" s="141"/>
    </row>
    <row r="3979" spans="1:18" s="162" customFormat="1" ht="20.100000000000001" customHeight="1">
      <c r="A3979" s="213"/>
      <c r="B3979" s="137"/>
      <c r="C3979" s="137"/>
      <c r="D3979" s="159"/>
      <c r="E3979" s="160"/>
      <c r="F3979" s="137" t="s">
        <v>454</v>
      </c>
      <c r="G3979" s="137" t="s">
        <v>455</v>
      </c>
      <c r="H3979" s="138" t="s">
        <v>435</v>
      </c>
      <c r="I3979" s="138"/>
      <c r="J3979" s="138"/>
      <c r="K3979" s="138"/>
      <c r="L3979" s="141"/>
      <c r="M3979" s="141"/>
      <c r="N3979" s="141"/>
    </row>
    <row r="3980" spans="1:18" s="162" customFormat="1" ht="20.100000000000001" customHeight="1">
      <c r="A3980" s="213"/>
      <c r="B3980" s="137"/>
      <c r="C3980" s="137"/>
      <c r="D3980" s="159"/>
      <c r="E3980" s="160"/>
      <c r="F3980" s="137" t="s">
        <v>455</v>
      </c>
      <c r="G3980" s="137" t="s">
        <v>456</v>
      </c>
      <c r="H3980" s="138" t="s">
        <v>435</v>
      </c>
      <c r="I3980" s="138"/>
      <c r="J3980" s="138"/>
      <c r="K3980" s="138"/>
      <c r="L3980" s="141"/>
      <c r="M3980" s="141"/>
      <c r="N3980" s="141"/>
    </row>
    <row r="3981" spans="1:18" s="162" customFormat="1" ht="20.100000000000001" customHeight="1">
      <c r="A3981" s="213"/>
      <c r="B3981" s="137"/>
      <c r="C3981" s="137"/>
      <c r="D3981" s="159"/>
      <c r="E3981" s="160"/>
      <c r="F3981" s="137" t="s">
        <v>456</v>
      </c>
      <c r="G3981" s="137" t="s">
        <v>457</v>
      </c>
      <c r="H3981" s="138" t="s">
        <v>435</v>
      </c>
      <c r="I3981" s="138"/>
      <c r="J3981" s="138"/>
      <c r="K3981" s="138"/>
      <c r="L3981" s="141"/>
      <c r="M3981" s="141"/>
      <c r="N3981" s="141"/>
    </row>
    <row r="3982" spans="1:18" s="162" customFormat="1" ht="20.100000000000001" customHeight="1">
      <c r="A3982" s="213"/>
      <c r="B3982" s="137"/>
      <c r="C3982" s="137"/>
      <c r="D3982" s="159"/>
      <c r="E3982" s="160"/>
      <c r="F3982" s="137" t="s">
        <v>457</v>
      </c>
      <c r="G3982" s="137" t="s">
        <v>460</v>
      </c>
      <c r="H3982" s="138" t="s">
        <v>435</v>
      </c>
      <c r="I3982" s="138"/>
      <c r="J3982" s="138"/>
      <c r="K3982" s="138"/>
      <c r="L3982" s="141"/>
      <c r="M3982" s="141"/>
      <c r="N3982" s="141"/>
    </row>
    <row r="3983" spans="1:18" s="162" customFormat="1" ht="20.100000000000001" customHeight="1">
      <c r="A3983" s="213"/>
      <c r="B3983" s="137"/>
      <c r="C3983" s="137"/>
      <c r="D3983" s="159"/>
      <c r="E3983" s="160"/>
      <c r="F3983" s="137" t="s">
        <v>460</v>
      </c>
      <c r="G3983" s="137" t="s">
        <v>463</v>
      </c>
      <c r="H3983" s="138" t="s">
        <v>435</v>
      </c>
      <c r="I3983" s="138"/>
      <c r="J3983" s="138"/>
      <c r="K3983" s="138"/>
      <c r="L3983" s="141"/>
      <c r="M3983" s="141"/>
      <c r="N3983" s="141"/>
    </row>
    <row r="3984" spans="1:18" s="162" customFormat="1" ht="20.100000000000001" customHeight="1">
      <c r="A3984" s="213"/>
      <c r="B3984" s="137"/>
      <c r="C3984" s="137"/>
      <c r="D3984" s="159"/>
      <c r="E3984" s="160"/>
      <c r="F3984" s="137" t="s">
        <v>463</v>
      </c>
      <c r="G3984" s="137" t="s">
        <v>464</v>
      </c>
      <c r="H3984" s="138" t="s">
        <v>435</v>
      </c>
      <c r="I3984" s="138"/>
      <c r="J3984" s="138"/>
      <c r="K3984" s="138"/>
      <c r="L3984" s="141"/>
      <c r="M3984" s="141"/>
      <c r="N3984" s="141"/>
    </row>
    <row r="3985" spans="1:14" s="162" customFormat="1" ht="20.100000000000001" customHeight="1">
      <c r="A3985" s="213"/>
      <c r="B3985" s="137"/>
      <c r="C3985" s="137"/>
      <c r="D3985" s="159"/>
      <c r="E3985" s="160"/>
      <c r="F3985" s="137" t="s">
        <v>464</v>
      </c>
      <c r="G3985" s="137" t="s">
        <v>465</v>
      </c>
      <c r="H3985" s="138" t="s">
        <v>435</v>
      </c>
      <c r="I3985" s="138"/>
      <c r="J3985" s="138"/>
      <c r="K3985" s="138"/>
      <c r="L3985" s="141"/>
      <c r="M3985" s="141"/>
      <c r="N3985" s="141"/>
    </row>
    <row r="3986" spans="1:14" s="162" customFormat="1" ht="20.100000000000001" customHeight="1">
      <c r="A3986" s="213"/>
      <c r="B3986" s="137"/>
      <c r="C3986" s="137"/>
      <c r="D3986" s="159"/>
      <c r="E3986" s="160"/>
      <c r="F3986" s="137" t="s">
        <v>465</v>
      </c>
      <c r="G3986" s="137" t="s">
        <v>466</v>
      </c>
      <c r="H3986" s="138" t="s">
        <v>435</v>
      </c>
      <c r="I3986" s="138"/>
      <c r="J3986" s="138"/>
      <c r="K3986" s="138"/>
      <c r="L3986" s="141"/>
      <c r="M3986" s="141"/>
      <c r="N3986" s="141"/>
    </row>
    <row r="3987" spans="1:14" s="162" customFormat="1" ht="20.100000000000001" customHeight="1">
      <c r="A3987" s="213"/>
      <c r="B3987" s="137"/>
      <c r="C3987" s="137"/>
      <c r="D3987" s="159"/>
      <c r="E3987" s="160"/>
      <c r="F3987" s="137" t="s">
        <v>466</v>
      </c>
      <c r="G3987" s="137" t="s">
        <v>467</v>
      </c>
      <c r="H3987" s="138" t="s">
        <v>435</v>
      </c>
      <c r="I3987" s="138"/>
      <c r="J3987" s="138"/>
      <c r="K3987" s="138"/>
      <c r="L3987" s="141"/>
      <c r="M3987" s="141"/>
      <c r="N3987" s="141"/>
    </row>
    <row r="3988" spans="1:14" s="162" customFormat="1" ht="20.100000000000001" customHeight="1">
      <c r="A3988" s="213"/>
      <c r="B3988" s="137"/>
      <c r="C3988" s="137"/>
      <c r="D3988" s="159"/>
      <c r="E3988" s="160"/>
      <c r="F3988" s="137" t="s">
        <v>467</v>
      </c>
      <c r="G3988" s="137" t="s">
        <v>468</v>
      </c>
      <c r="H3988" s="138" t="s">
        <v>435</v>
      </c>
      <c r="I3988" s="138"/>
      <c r="J3988" s="138"/>
      <c r="K3988" s="138"/>
      <c r="L3988" s="141"/>
      <c r="M3988" s="141"/>
      <c r="N3988" s="141"/>
    </row>
    <row r="3989" spans="1:14" s="162" customFormat="1" ht="20.100000000000001" customHeight="1">
      <c r="A3989" s="213"/>
      <c r="B3989" s="137"/>
      <c r="C3989" s="137"/>
      <c r="D3989" s="159"/>
      <c r="E3989" s="160"/>
      <c r="F3989" s="137" t="s">
        <v>468</v>
      </c>
      <c r="G3989" s="137" t="s">
        <v>469</v>
      </c>
      <c r="H3989" s="138" t="s">
        <v>435</v>
      </c>
      <c r="I3989" s="138"/>
      <c r="J3989" s="138"/>
      <c r="K3989" s="138"/>
      <c r="L3989" s="141"/>
      <c r="M3989" s="141"/>
      <c r="N3989" s="141"/>
    </row>
    <row r="3990" spans="1:14" s="162" customFormat="1" ht="20.100000000000001" customHeight="1">
      <c r="A3990" s="213"/>
      <c r="B3990" s="137"/>
      <c r="C3990" s="137"/>
      <c r="D3990" s="159"/>
      <c r="E3990" s="160"/>
      <c r="F3990" s="137" t="s">
        <v>469</v>
      </c>
      <c r="G3990" s="137" t="s">
        <v>470</v>
      </c>
      <c r="H3990" s="138" t="s">
        <v>40</v>
      </c>
      <c r="I3990" s="138"/>
      <c r="J3990" s="138"/>
      <c r="K3990" s="138"/>
      <c r="L3990" s="141"/>
      <c r="M3990" s="141"/>
      <c r="N3990" s="141"/>
    </row>
    <row r="3991" spans="1:14" s="162" customFormat="1" ht="20.100000000000001" customHeight="1">
      <c r="A3991" s="213"/>
      <c r="B3991" s="137"/>
      <c r="C3991" s="137"/>
      <c r="D3991" s="159"/>
      <c r="E3991" s="160"/>
      <c r="F3991" s="137" t="s">
        <v>470</v>
      </c>
      <c r="G3991" s="137" t="s">
        <v>471</v>
      </c>
      <c r="H3991" s="138" t="s">
        <v>40</v>
      </c>
      <c r="I3991" s="138"/>
      <c r="J3991" s="138"/>
      <c r="K3991" s="138"/>
      <c r="L3991" s="141"/>
      <c r="M3991" s="141"/>
      <c r="N3991" s="141"/>
    </row>
    <row r="3992" spans="1:14" s="162" customFormat="1" ht="20.100000000000001" customHeight="1">
      <c r="A3992" s="213"/>
      <c r="B3992" s="137"/>
      <c r="C3992" s="137"/>
      <c r="D3992" s="159"/>
      <c r="E3992" s="160"/>
      <c r="F3992" s="137" t="s">
        <v>471</v>
      </c>
      <c r="G3992" s="137" t="s">
        <v>473</v>
      </c>
      <c r="H3992" s="138" t="s">
        <v>435</v>
      </c>
      <c r="I3992" s="138"/>
      <c r="J3992" s="138"/>
      <c r="K3992" s="138"/>
      <c r="L3992" s="141"/>
      <c r="M3992" s="141"/>
      <c r="N3992" s="141"/>
    </row>
    <row r="3993" spans="1:14" s="162" customFormat="1" ht="20.100000000000001" customHeight="1">
      <c r="A3993" s="213"/>
      <c r="B3993" s="137"/>
      <c r="C3993" s="137"/>
      <c r="D3993" s="159"/>
      <c r="E3993" s="160"/>
      <c r="F3993" s="137" t="s">
        <v>473</v>
      </c>
      <c r="G3993" s="137" t="s">
        <v>474</v>
      </c>
      <c r="H3993" s="138" t="s">
        <v>435</v>
      </c>
      <c r="I3993" s="138"/>
      <c r="J3993" s="138"/>
      <c r="K3993" s="138"/>
      <c r="L3993" s="141"/>
      <c r="M3993" s="141"/>
      <c r="N3993" s="141"/>
    </row>
    <row r="3994" spans="1:14" s="162" customFormat="1" ht="20.100000000000001" customHeight="1">
      <c r="A3994" s="213"/>
      <c r="B3994" s="137"/>
      <c r="C3994" s="137"/>
      <c r="D3994" s="159"/>
      <c r="E3994" s="160"/>
      <c r="F3994" s="137" t="s">
        <v>474</v>
      </c>
      <c r="G3994" s="137" t="s">
        <v>475</v>
      </c>
      <c r="H3994" s="138" t="s">
        <v>435</v>
      </c>
      <c r="I3994" s="138"/>
      <c r="J3994" s="138"/>
      <c r="K3994" s="138"/>
      <c r="L3994" s="141"/>
      <c r="M3994" s="141"/>
      <c r="N3994" s="141"/>
    </row>
    <row r="3995" spans="1:14" s="162" customFormat="1" ht="20.100000000000001" customHeight="1">
      <c r="A3995" s="213"/>
      <c r="B3995" s="137"/>
      <c r="C3995" s="137"/>
      <c r="D3995" s="159"/>
      <c r="E3995" s="160"/>
      <c r="F3995" s="137" t="s">
        <v>475</v>
      </c>
      <c r="G3995" s="137" t="s">
        <v>476</v>
      </c>
      <c r="H3995" s="138" t="s">
        <v>434</v>
      </c>
      <c r="I3995" s="138"/>
      <c r="J3995" s="138"/>
      <c r="K3995" s="138"/>
      <c r="L3995" s="141"/>
      <c r="M3995" s="141"/>
      <c r="N3995" s="141"/>
    </row>
    <row r="3996" spans="1:14" s="162" customFormat="1" ht="20.100000000000001" customHeight="1">
      <c r="A3996" s="213"/>
      <c r="B3996" s="137"/>
      <c r="C3996" s="137"/>
      <c r="D3996" s="159"/>
      <c r="E3996" s="160"/>
      <c r="F3996" s="137" t="s">
        <v>476</v>
      </c>
      <c r="G3996" s="137" t="s">
        <v>477</v>
      </c>
      <c r="H3996" s="138" t="s">
        <v>434</v>
      </c>
      <c r="I3996" s="138"/>
      <c r="J3996" s="138"/>
      <c r="K3996" s="138"/>
      <c r="L3996" s="141"/>
      <c r="M3996" s="141"/>
      <c r="N3996" s="141"/>
    </row>
    <row r="3997" spans="1:14" s="162" customFormat="1" ht="20.100000000000001" customHeight="1">
      <c r="A3997" s="213"/>
      <c r="B3997" s="137"/>
      <c r="C3997" s="137"/>
      <c r="D3997" s="159"/>
      <c r="E3997" s="160"/>
      <c r="F3997" s="137" t="s">
        <v>477</v>
      </c>
      <c r="G3997" s="137" t="s">
        <v>543</v>
      </c>
      <c r="H3997" s="138" t="s">
        <v>434</v>
      </c>
      <c r="I3997" s="138"/>
      <c r="J3997" s="138"/>
      <c r="K3997" s="138"/>
      <c r="L3997" s="141"/>
      <c r="M3997" s="141"/>
      <c r="N3997" s="141"/>
    </row>
    <row r="3998" spans="1:14" s="162" customFormat="1" ht="20.100000000000001" customHeight="1">
      <c r="A3998" s="213"/>
      <c r="B3998" s="137"/>
      <c r="C3998" s="137"/>
      <c r="D3998" s="159"/>
      <c r="E3998" s="160"/>
      <c r="F3998" s="137" t="s">
        <v>543</v>
      </c>
      <c r="G3998" s="137" t="s">
        <v>550</v>
      </c>
      <c r="H3998" s="138" t="s">
        <v>434</v>
      </c>
      <c r="I3998" s="138"/>
      <c r="J3998" s="138"/>
      <c r="K3998" s="138"/>
      <c r="L3998" s="141"/>
      <c r="M3998" s="141"/>
      <c r="N3998" s="141"/>
    </row>
    <row r="3999" spans="1:14" s="162" customFormat="1" ht="20.100000000000001" customHeight="1">
      <c r="A3999" s="213"/>
      <c r="B3999" s="137"/>
      <c r="C3999" s="137"/>
      <c r="D3999" s="159"/>
      <c r="E3999" s="160"/>
      <c r="F3999" s="137" t="s">
        <v>550</v>
      </c>
      <c r="G3999" s="137" t="s">
        <v>551</v>
      </c>
      <c r="H3999" s="138" t="s">
        <v>434</v>
      </c>
      <c r="I3999" s="138"/>
      <c r="J3999" s="138"/>
      <c r="K3999" s="138"/>
      <c r="L3999" s="141"/>
      <c r="M3999" s="141"/>
      <c r="N3999" s="141"/>
    </row>
    <row r="4000" spans="1:14" s="162" customFormat="1" ht="20.100000000000001" customHeight="1">
      <c r="A4000" s="213"/>
      <c r="B4000" s="137"/>
      <c r="C4000" s="137"/>
      <c r="D4000" s="159"/>
      <c r="E4000" s="160"/>
      <c r="F4000" s="137" t="s">
        <v>551</v>
      </c>
      <c r="G4000" s="137" t="s">
        <v>552</v>
      </c>
      <c r="H4000" s="138" t="s">
        <v>434</v>
      </c>
      <c r="I4000" s="138"/>
      <c r="J4000" s="138"/>
      <c r="K4000" s="138"/>
      <c r="L4000" s="141"/>
      <c r="M4000" s="141"/>
      <c r="N4000" s="141"/>
    </row>
    <row r="4001" spans="1:18" s="162" customFormat="1" ht="20.100000000000001" customHeight="1">
      <c r="A4001" s="213"/>
      <c r="B4001" s="137"/>
      <c r="C4001" s="137"/>
      <c r="D4001" s="159"/>
      <c r="E4001" s="160"/>
      <c r="F4001" s="137" t="s">
        <v>552</v>
      </c>
      <c r="G4001" s="137" t="s">
        <v>553</v>
      </c>
      <c r="H4001" s="138" t="s">
        <v>434</v>
      </c>
      <c r="I4001" s="138"/>
      <c r="J4001" s="138"/>
      <c r="K4001" s="138"/>
      <c r="L4001" s="141"/>
      <c r="M4001" s="141"/>
      <c r="N4001" s="141"/>
    </row>
    <row r="4002" spans="1:18" s="162" customFormat="1" ht="20.100000000000001" customHeight="1">
      <c r="A4002" s="213"/>
      <c r="B4002" s="137"/>
      <c r="C4002" s="137"/>
      <c r="D4002" s="159"/>
      <c r="E4002" s="160"/>
      <c r="F4002" s="137" t="s">
        <v>553</v>
      </c>
      <c r="G4002" s="137" t="s">
        <v>554</v>
      </c>
      <c r="H4002" s="138" t="s">
        <v>434</v>
      </c>
      <c r="I4002" s="138"/>
      <c r="J4002" s="138"/>
      <c r="K4002" s="138"/>
      <c r="L4002" s="141"/>
      <c r="M4002" s="141"/>
      <c r="N4002" s="141"/>
    </row>
    <row r="4003" spans="1:18" s="162" customFormat="1" ht="20.100000000000001" customHeight="1">
      <c r="A4003" s="213"/>
      <c r="B4003" s="137"/>
      <c r="C4003" s="137"/>
      <c r="D4003" s="159"/>
      <c r="E4003" s="160"/>
      <c r="F4003" s="137" t="s">
        <v>554</v>
      </c>
      <c r="G4003" s="137" t="s">
        <v>555</v>
      </c>
      <c r="H4003" s="138" t="s">
        <v>434</v>
      </c>
      <c r="I4003" s="138"/>
      <c r="J4003" s="138"/>
      <c r="K4003" s="138"/>
      <c r="L4003" s="141"/>
      <c r="M4003" s="141"/>
      <c r="N4003" s="141"/>
    </row>
    <row r="4004" spans="1:18" s="162" customFormat="1" ht="20.100000000000001" customHeight="1">
      <c r="A4004" s="213"/>
      <c r="B4004" s="137"/>
      <c r="C4004" s="137"/>
      <c r="D4004" s="159"/>
      <c r="E4004" s="160"/>
      <c r="F4004" s="137" t="s">
        <v>555</v>
      </c>
      <c r="G4004" s="137" t="s">
        <v>556</v>
      </c>
      <c r="H4004" s="138" t="s">
        <v>40</v>
      </c>
      <c r="I4004" s="138"/>
      <c r="J4004" s="138"/>
      <c r="K4004" s="138"/>
      <c r="L4004" s="141"/>
      <c r="M4004" s="141"/>
      <c r="N4004" s="141"/>
    </row>
    <row r="4005" spans="1:18" s="162" customFormat="1" ht="20.100000000000001" customHeight="1">
      <c r="A4005" s="213"/>
      <c r="B4005" s="137"/>
      <c r="C4005" s="137"/>
      <c r="D4005" s="159"/>
      <c r="E4005" s="160"/>
      <c r="F4005" s="137" t="s">
        <v>556</v>
      </c>
      <c r="G4005" s="137" t="s">
        <v>557</v>
      </c>
      <c r="H4005" s="138" t="s">
        <v>40</v>
      </c>
      <c r="I4005" s="138"/>
      <c r="J4005" s="138"/>
      <c r="K4005" s="138"/>
      <c r="L4005" s="141"/>
      <c r="M4005" s="141"/>
      <c r="N4005" s="141"/>
    </row>
    <row r="4006" spans="1:18" s="162" customFormat="1" ht="20.100000000000001" customHeight="1">
      <c r="A4006" s="213"/>
      <c r="B4006" s="137"/>
      <c r="C4006" s="137"/>
      <c r="D4006" s="159"/>
      <c r="E4006" s="160"/>
      <c r="F4006" s="137" t="s">
        <v>557</v>
      </c>
      <c r="G4006" s="137" t="s">
        <v>558</v>
      </c>
      <c r="H4006" s="138" t="s">
        <v>40</v>
      </c>
      <c r="I4006" s="138"/>
      <c r="J4006" s="138"/>
      <c r="K4006" s="138"/>
      <c r="L4006" s="141"/>
      <c r="M4006" s="141"/>
      <c r="N4006" s="141"/>
    </row>
    <row r="4007" spans="1:18" s="162" customFormat="1" ht="20.100000000000001" customHeight="1">
      <c r="A4007" s="213"/>
      <c r="B4007" s="137"/>
      <c r="C4007" s="137"/>
      <c r="D4007" s="159"/>
      <c r="E4007" s="160"/>
      <c r="F4007" s="137" t="s">
        <v>558</v>
      </c>
      <c r="G4007" s="137" t="s">
        <v>559</v>
      </c>
      <c r="H4007" s="138" t="s">
        <v>40</v>
      </c>
      <c r="I4007" s="138"/>
      <c r="J4007" s="138"/>
      <c r="K4007" s="138"/>
      <c r="L4007" s="141"/>
      <c r="M4007" s="141"/>
      <c r="N4007" s="141"/>
    </row>
    <row r="4008" spans="1:18" s="162" customFormat="1" ht="20.100000000000001" customHeight="1">
      <c r="A4008" s="213"/>
      <c r="B4008" s="137"/>
      <c r="C4008" s="137"/>
      <c r="D4008" s="159"/>
      <c r="E4008" s="160"/>
      <c r="F4008" s="137" t="s">
        <v>559</v>
      </c>
      <c r="G4008" s="137" t="s">
        <v>560</v>
      </c>
      <c r="H4008" s="138" t="s">
        <v>40</v>
      </c>
      <c r="I4008" s="138"/>
      <c r="J4008" s="138"/>
      <c r="K4008" s="138"/>
      <c r="L4008" s="141"/>
      <c r="M4008" s="141"/>
      <c r="N4008" s="141"/>
    </row>
    <row r="4009" spans="1:18" s="162" customFormat="1" ht="20.100000000000001" customHeight="1">
      <c r="A4009" s="213"/>
      <c r="B4009" s="137"/>
      <c r="C4009" s="137"/>
      <c r="D4009" s="159"/>
      <c r="E4009" s="160"/>
      <c r="F4009" s="137" t="s">
        <v>560</v>
      </c>
      <c r="G4009" s="137" t="s">
        <v>561</v>
      </c>
      <c r="H4009" s="138" t="s">
        <v>40</v>
      </c>
      <c r="I4009" s="138"/>
      <c r="J4009" s="138"/>
      <c r="K4009" s="138"/>
      <c r="L4009" s="141"/>
      <c r="M4009" s="141"/>
      <c r="N4009" s="141"/>
    </row>
    <row r="4010" spans="1:18" s="162" customFormat="1" ht="20.100000000000001" customHeight="1">
      <c r="A4010" s="213"/>
      <c r="B4010" s="137"/>
      <c r="C4010" s="137"/>
      <c r="D4010" s="159"/>
      <c r="E4010" s="160"/>
      <c r="F4010" s="137" t="s">
        <v>561</v>
      </c>
      <c r="G4010" s="137" t="s">
        <v>562</v>
      </c>
      <c r="H4010" s="138" t="s">
        <v>40</v>
      </c>
      <c r="I4010" s="138"/>
      <c r="J4010" s="138"/>
      <c r="K4010" s="138"/>
      <c r="L4010" s="141"/>
      <c r="M4010" s="141"/>
      <c r="N4010" s="141"/>
    </row>
    <row r="4011" spans="1:18" s="162" customFormat="1" ht="20.100000000000001" customHeight="1">
      <c r="A4011" s="213"/>
      <c r="B4011" s="137"/>
      <c r="C4011" s="137"/>
      <c r="D4011" s="159"/>
      <c r="E4011" s="160"/>
      <c r="F4011" s="137" t="s">
        <v>562</v>
      </c>
      <c r="G4011" s="137" t="s">
        <v>563</v>
      </c>
      <c r="H4011" s="138" t="s">
        <v>40</v>
      </c>
      <c r="I4011" s="138"/>
      <c r="J4011" s="138"/>
      <c r="K4011" s="138"/>
      <c r="L4011" s="141"/>
      <c r="M4011" s="141"/>
      <c r="N4011" s="141"/>
    </row>
    <row r="4012" spans="1:18" s="162" customFormat="1" ht="20.100000000000001" customHeight="1">
      <c r="A4012" s="213"/>
      <c r="B4012" s="137"/>
      <c r="C4012" s="137"/>
      <c r="D4012" s="159"/>
      <c r="E4012" s="160"/>
      <c r="F4012" s="137" t="s">
        <v>563</v>
      </c>
      <c r="G4012" s="137" t="s">
        <v>564</v>
      </c>
      <c r="H4012" s="138" t="s">
        <v>40</v>
      </c>
      <c r="I4012" s="138"/>
      <c r="J4012" s="138"/>
      <c r="K4012" s="138"/>
      <c r="L4012" s="141"/>
      <c r="M4012" s="141"/>
      <c r="N4012" s="141"/>
    </row>
    <row r="4013" spans="1:18" s="162" customFormat="1" ht="20.100000000000001" customHeight="1">
      <c r="A4013" s="213"/>
      <c r="B4013" s="137"/>
      <c r="C4013" s="137"/>
      <c r="D4013" s="159"/>
      <c r="E4013" s="160"/>
      <c r="F4013" s="137" t="s">
        <v>564</v>
      </c>
      <c r="G4013" s="137" t="s">
        <v>565</v>
      </c>
      <c r="H4013" s="138" t="s">
        <v>40</v>
      </c>
      <c r="I4013" s="138"/>
      <c r="J4013" s="138"/>
      <c r="K4013" s="138"/>
      <c r="L4013" s="141"/>
      <c r="M4013" s="141"/>
      <c r="N4013" s="141"/>
    </row>
    <row r="4014" spans="1:18" s="162" customFormat="1" ht="20.100000000000001" customHeight="1">
      <c r="A4014" s="213"/>
      <c r="B4014" s="137"/>
      <c r="C4014" s="137"/>
      <c r="D4014" s="159"/>
      <c r="E4014" s="160"/>
      <c r="F4014" s="137" t="s">
        <v>565</v>
      </c>
      <c r="G4014" s="137" t="s">
        <v>566</v>
      </c>
      <c r="H4014" s="138" t="s">
        <v>40</v>
      </c>
      <c r="I4014" s="138"/>
      <c r="J4014" s="138"/>
      <c r="K4014" s="138"/>
      <c r="L4014" s="141"/>
      <c r="M4014" s="141"/>
      <c r="N4014" s="141"/>
    </row>
    <row r="4015" spans="1:18" s="162" customFormat="1" ht="20.100000000000001" customHeight="1">
      <c r="A4015" s="213"/>
      <c r="B4015" s="137"/>
      <c r="C4015" s="137"/>
      <c r="D4015" s="159"/>
      <c r="E4015" s="160"/>
      <c r="F4015" s="137" t="s">
        <v>566</v>
      </c>
      <c r="G4015" s="137" t="s">
        <v>567</v>
      </c>
      <c r="H4015" s="138" t="s">
        <v>40</v>
      </c>
      <c r="I4015" s="138"/>
      <c r="J4015" s="138"/>
      <c r="K4015" s="138"/>
      <c r="L4015" s="141"/>
      <c r="M4015" s="141"/>
      <c r="N4015" s="141"/>
    </row>
    <row r="4016" spans="1:18" s="162" customFormat="1" ht="20.100000000000001" customHeight="1">
      <c r="A4016" s="213"/>
      <c r="B4016" s="137"/>
      <c r="C4016" s="137"/>
      <c r="D4016" s="159"/>
      <c r="E4016" s="160"/>
      <c r="F4016" s="137" t="s">
        <v>567</v>
      </c>
      <c r="G4016" s="137" t="s">
        <v>642</v>
      </c>
      <c r="H4016" s="138" t="s">
        <v>40</v>
      </c>
      <c r="I4016" s="138"/>
      <c r="J4016" s="138"/>
      <c r="K4016" s="138"/>
      <c r="L4016" s="141"/>
      <c r="M4016" s="141"/>
      <c r="N4016" s="141"/>
      <c r="R4016" s="163"/>
    </row>
    <row r="4017" spans="1:18" s="162" customFormat="1" ht="20.100000000000001" customHeight="1">
      <c r="A4017" s="213"/>
      <c r="B4017" s="137"/>
      <c r="C4017" s="137"/>
      <c r="D4017" s="159"/>
      <c r="E4017" s="160"/>
      <c r="F4017" s="137" t="s">
        <v>642</v>
      </c>
      <c r="G4017" s="137" t="s">
        <v>643</v>
      </c>
      <c r="H4017" s="138" t="s">
        <v>40</v>
      </c>
      <c r="I4017" s="138"/>
      <c r="J4017" s="138"/>
      <c r="K4017" s="138"/>
      <c r="L4017" s="141"/>
      <c r="M4017" s="141"/>
      <c r="N4017" s="141"/>
      <c r="R4017" s="163"/>
    </row>
    <row r="4018" spans="1:18" s="162" customFormat="1" ht="20.100000000000001" customHeight="1">
      <c r="A4018" s="213"/>
      <c r="B4018" s="137"/>
      <c r="C4018" s="137"/>
      <c r="D4018" s="159"/>
      <c r="E4018" s="160"/>
      <c r="F4018" s="137" t="s">
        <v>643</v>
      </c>
      <c r="G4018" s="137" t="s">
        <v>644</v>
      </c>
      <c r="H4018" s="138" t="s">
        <v>40</v>
      </c>
      <c r="I4018" s="138"/>
      <c r="J4018" s="138"/>
      <c r="K4018" s="138"/>
      <c r="L4018" s="141"/>
      <c r="M4018" s="141"/>
      <c r="N4018" s="141"/>
      <c r="R4018" s="163"/>
    </row>
    <row r="4019" spans="1:18" s="162" customFormat="1" ht="20.100000000000001" customHeight="1">
      <c r="A4019" s="213"/>
      <c r="B4019" s="137"/>
      <c r="C4019" s="137"/>
      <c r="D4019" s="159"/>
      <c r="E4019" s="160"/>
      <c r="F4019" s="137" t="s">
        <v>644</v>
      </c>
      <c r="G4019" s="137" t="s">
        <v>645</v>
      </c>
      <c r="H4019" s="138" t="s">
        <v>40</v>
      </c>
      <c r="I4019" s="138"/>
      <c r="J4019" s="138"/>
      <c r="K4019" s="138"/>
      <c r="L4019" s="141"/>
      <c r="M4019" s="141"/>
      <c r="N4019" s="141"/>
      <c r="R4019" s="163"/>
    </row>
    <row r="4020" spans="1:18" s="162" customFormat="1" ht="20.100000000000001" customHeight="1">
      <c r="A4020" s="213"/>
      <c r="B4020" s="137"/>
      <c r="C4020" s="137"/>
      <c r="D4020" s="159"/>
      <c r="E4020" s="160"/>
      <c r="F4020" s="137" t="s">
        <v>645</v>
      </c>
      <c r="G4020" s="137" t="s">
        <v>767</v>
      </c>
      <c r="H4020" s="138" t="s">
        <v>40</v>
      </c>
      <c r="I4020" s="138"/>
      <c r="J4020" s="138"/>
      <c r="K4020" s="138"/>
      <c r="L4020" s="141"/>
      <c r="M4020" s="141"/>
      <c r="N4020" s="141"/>
      <c r="R4020" s="163"/>
    </row>
    <row r="4021" spans="1:18" s="162" customFormat="1" ht="20.100000000000001" customHeight="1">
      <c r="A4021" s="213"/>
      <c r="B4021" s="137"/>
      <c r="C4021" s="137"/>
      <c r="D4021" s="159"/>
      <c r="E4021" s="160"/>
      <c r="F4021" s="137" t="s">
        <v>767</v>
      </c>
      <c r="G4021" s="137" t="s">
        <v>768</v>
      </c>
      <c r="H4021" s="138" t="s">
        <v>40</v>
      </c>
      <c r="I4021" s="138"/>
      <c r="J4021" s="138"/>
      <c r="K4021" s="138"/>
      <c r="L4021" s="141"/>
      <c r="M4021" s="141"/>
      <c r="N4021" s="141"/>
    </row>
    <row r="4022" spans="1:18" s="162" customFormat="1" ht="20.100000000000001" customHeight="1">
      <c r="A4022" s="213"/>
      <c r="B4022" s="137"/>
      <c r="C4022" s="137"/>
      <c r="D4022" s="159"/>
      <c r="E4022" s="160"/>
      <c r="F4022" s="137" t="s">
        <v>768</v>
      </c>
      <c r="G4022" s="137" t="s">
        <v>769</v>
      </c>
      <c r="H4022" s="138" t="s">
        <v>40</v>
      </c>
      <c r="I4022" s="138"/>
      <c r="J4022" s="138"/>
      <c r="K4022" s="138"/>
      <c r="L4022" s="141"/>
      <c r="M4022" s="141"/>
      <c r="N4022" s="141"/>
    </row>
    <row r="4023" spans="1:18" s="162" customFormat="1" ht="20.100000000000001" customHeight="1">
      <c r="A4023" s="213"/>
      <c r="B4023" s="137"/>
      <c r="C4023" s="137"/>
      <c r="D4023" s="159"/>
      <c r="E4023" s="160"/>
      <c r="F4023" s="137" t="s">
        <v>769</v>
      </c>
      <c r="G4023" s="137" t="s">
        <v>770</v>
      </c>
      <c r="H4023" s="138" t="s">
        <v>40</v>
      </c>
      <c r="I4023" s="138"/>
      <c r="J4023" s="138"/>
      <c r="K4023" s="138"/>
      <c r="L4023" s="141"/>
      <c r="M4023" s="141"/>
      <c r="N4023" s="141"/>
    </row>
    <row r="4024" spans="1:18" s="162" customFormat="1" ht="20.100000000000001" customHeight="1">
      <c r="A4024" s="213"/>
      <c r="B4024" s="137"/>
      <c r="C4024" s="137"/>
      <c r="D4024" s="159"/>
      <c r="E4024" s="160"/>
      <c r="F4024" s="137" t="s">
        <v>770</v>
      </c>
      <c r="G4024" s="137" t="s">
        <v>771</v>
      </c>
      <c r="H4024" s="138" t="s">
        <v>40</v>
      </c>
      <c r="I4024" s="138"/>
      <c r="J4024" s="138"/>
      <c r="K4024" s="138"/>
      <c r="L4024" s="141"/>
      <c r="M4024" s="141"/>
      <c r="N4024" s="141"/>
    </row>
    <row r="4025" spans="1:18" s="162" customFormat="1" ht="20.100000000000001" customHeight="1">
      <c r="A4025" s="213"/>
      <c r="B4025" s="137"/>
      <c r="C4025" s="137"/>
      <c r="D4025" s="159"/>
      <c r="E4025" s="160"/>
      <c r="F4025" s="137" t="s">
        <v>771</v>
      </c>
      <c r="G4025" s="137" t="s">
        <v>772</v>
      </c>
      <c r="H4025" s="138" t="s">
        <v>40</v>
      </c>
      <c r="I4025" s="138"/>
      <c r="J4025" s="138"/>
      <c r="K4025" s="138"/>
      <c r="L4025" s="141"/>
      <c r="M4025" s="141"/>
      <c r="N4025" s="141"/>
    </row>
    <row r="4026" spans="1:18" s="162" customFormat="1" ht="20.100000000000001" customHeight="1">
      <c r="A4026" s="213"/>
      <c r="B4026" s="137"/>
      <c r="C4026" s="137"/>
      <c r="D4026" s="159"/>
      <c r="E4026" s="160"/>
      <c r="F4026" s="137" t="s">
        <v>772</v>
      </c>
      <c r="G4026" s="137" t="s">
        <v>773</v>
      </c>
      <c r="H4026" s="138" t="s">
        <v>40</v>
      </c>
      <c r="I4026" s="138"/>
      <c r="J4026" s="138"/>
      <c r="K4026" s="138"/>
      <c r="L4026" s="141"/>
      <c r="M4026" s="141"/>
      <c r="N4026" s="141"/>
    </row>
    <row r="4027" spans="1:18" s="162" customFormat="1" ht="20.100000000000001" customHeight="1">
      <c r="A4027" s="213"/>
      <c r="B4027" s="137"/>
      <c r="C4027" s="137"/>
      <c r="D4027" s="159"/>
      <c r="E4027" s="160"/>
      <c r="F4027" s="137" t="s">
        <v>773</v>
      </c>
      <c r="G4027" s="137" t="s">
        <v>774</v>
      </c>
      <c r="H4027" s="138" t="s">
        <v>40</v>
      </c>
      <c r="I4027" s="138"/>
      <c r="J4027" s="138"/>
      <c r="K4027" s="138"/>
      <c r="L4027" s="141"/>
      <c r="M4027" s="141"/>
      <c r="N4027" s="141"/>
    </row>
    <row r="4028" spans="1:18" s="162" customFormat="1" ht="20.100000000000001" customHeight="1">
      <c r="A4028" s="213"/>
      <c r="B4028" s="137"/>
      <c r="C4028" s="137"/>
      <c r="D4028" s="159"/>
      <c r="E4028" s="160"/>
      <c r="F4028" s="137" t="s">
        <v>774</v>
      </c>
      <c r="G4028" s="137" t="s">
        <v>775</v>
      </c>
      <c r="H4028" s="138" t="s">
        <v>40</v>
      </c>
      <c r="I4028" s="138"/>
      <c r="J4028" s="138"/>
      <c r="K4028" s="138"/>
      <c r="L4028" s="141"/>
      <c r="M4028" s="141"/>
      <c r="N4028" s="141"/>
      <c r="R4028" s="163"/>
    </row>
    <row r="4029" spans="1:18" s="162" customFormat="1" ht="20.100000000000001" customHeight="1">
      <c r="A4029" s="213"/>
      <c r="B4029" s="137"/>
      <c r="C4029" s="137"/>
      <c r="D4029" s="159"/>
      <c r="E4029" s="160"/>
      <c r="F4029" s="137" t="s">
        <v>775</v>
      </c>
      <c r="G4029" s="137" t="s">
        <v>982</v>
      </c>
      <c r="H4029" s="138" t="s">
        <v>40</v>
      </c>
      <c r="I4029" s="138"/>
      <c r="J4029" s="138"/>
      <c r="K4029" s="138"/>
      <c r="L4029" s="141"/>
      <c r="M4029" s="141"/>
      <c r="N4029" s="141"/>
      <c r="R4029" s="163"/>
    </row>
    <row r="4030" spans="1:18" s="162" customFormat="1" ht="20.100000000000001" customHeight="1">
      <c r="A4030" s="213"/>
      <c r="B4030" s="137"/>
      <c r="C4030" s="137"/>
      <c r="D4030" s="159"/>
      <c r="E4030" s="160"/>
      <c r="F4030" s="137"/>
      <c r="G4030" s="137"/>
      <c r="H4030" s="137"/>
      <c r="I4030" s="137"/>
      <c r="J4030" s="137"/>
      <c r="K4030" s="138"/>
      <c r="L4030" s="141"/>
      <c r="M4030" s="141"/>
      <c r="N4030" s="141"/>
      <c r="R4030" s="163"/>
    </row>
    <row r="4031" spans="1:18" s="162" customFormat="1" ht="20.100000000000001" customHeight="1">
      <c r="A4031" s="213"/>
      <c r="B4031" s="137">
        <v>343</v>
      </c>
      <c r="C4031" s="137"/>
      <c r="D4031" s="159" t="s">
        <v>755</v>
      </c>
      <c r="E4031" s="160">
        <v>2.1070000000000002</v>
      </c>
      <c r="F4031" s="137" t="s">
        <v>433</v>
      </c>
      <c r="G4031" s="137" t="s">
        <v>447</v>
      </c>
      <c r="H4031" s="138" t="s">
        <v>435</v>
      </c>
      <c r="I4031" s="138"/>
      <c r="J4031" s="138"/>
      <c r="K4031" s="138"/>
      <c r="L4031" s="141"/>
      <c r="M4031" s="141"/>
      <c r="N4031" s="141"/>
      <c r="R4031" s="163"/>
    </row>
    <row r="4032" spans="1:18" s="162" customFormat="1" ht="20.100000000000001" customHeight="1">
      <c r="A4032" s="213"/>
      <c r="B4032" s="137"/>
      <c r="C4032" s="137"/>
      <c r="D4032" s="159"/>
      <c r="E4032" s="160"/>
      <c r="F4032" s="137" t="s">
        <v>447</v>
      </c>
      <c r="G4032" s="137" t="s">
        <v>451</v>
      </c>
      <c r="H4032" s="138" t="s">
        <v>435</v>
      </c>
      <c r="I4032" s="138"/>
      <c r="J4032" s="138"/>
      <c r="K4032" s="138"/>
      <c r="L4032" s="141"/>
      <c r="M4032" s="141"/>
      <c r="N4032" s="141"/>
      <c r="R4032" s="163"/>
    </row>
    <row r="4033" spans="1:14" s="162" customFormat="1" ht="20.100000000000001" customHeight="1">
      <c r="A4033" s="213"/>
      <c r="B4033" s="137"/>
      <c r="C4033" s="137"/>
      <c r="D4033" s="159"/>
      <c r="E4033" s="160"/>
      <c r="F4033" s="137" t="s">
        <v>451</v>
      </c>
      <c r="G4033" s="137" t="s">
        <v>454</v>
      </c>
      <c r="H4033" s="138" t="s">
        <v>435</v>
      </c>
      <c r="I4033" s="138"/>
      <c r="J4033" s="138"/>
      <c r="K4033" s="138"/>
      <c r="L4033" s="141"/>
      <c r="M4033" s="141"/>
      <c r="N4033" s="141"/>
    </row>
    <row r="4034" spans="1:14" s="162" customFormat="1" ht="20.100000000000001" customHeight="1">
      <c r="A4034" s="213"/>
      <c r="B4034" s="137"/>
      <c r="C4034" s="137"/>
      <c r="D4034" s="159"/>
      <c r="E4034" s="160"/>
      <c r="F4034" s="137" t="s">
        <v>454</v>
      </c>
      <c r="G4034" s="137" t="s">
        <v>455</v>
      </c>
      <c r="H4034" s="138" t="s">
        <v>435</v>
      </c>
      <c r="I4034" s="138"/>
      <c r="J4034" s="138"/>
      <c r="K4034" s="138"/>
      <c r="L4034" s="141"/>
      <c r="M4034" s="141"/>
      <c r="N4034" s="141"/>
    </row>
    <row r="4035" spans="1:14" s="162" customFormat="1" ht="20.100000000000001" customHeight="1">
      <c r="A4035" s="213"/>
      <c r="B4035" s="137"/>
      <c r="C4035" s="137"/>
      <c r="D4035" s="159"/>
      <c r="E4035" s="160"/>
      <c r="F4035" s="137" t="s">
        <v>455</v>
      </c>
      <c r="G4035" s="137" t="s">
        <v>456</v>
      </c>
      <c r="H4035" s="138" t="s">
        <v>40</v>
      </c>
      <c r="I4035" s="138"/>
      <c r="J4035" s="138"/>
      <c r="K4035" s="138"/>
      <c r="L4035" s="141"/>
      <c r="M4035" s="141"/>
      <c r="N4035" s="141"/>
    </row>
    <row r="4036" spans="1:14" s="162" customFormat="1" ht="20.100000000000001" customHeight="1">
      <c r="A4036" s="213"/>
      <c r="B4036" s="137"/>
      <c r="C4036" s="137"/>
      <c r="D4036" s="159"/>
      <c r="E4036" s="160"/>
      <c r="F4036" s="137" t="s">
        <v>456</v>
      </c>
      <c r="G4036" s="137" t="s">
        <v>457</v>
      </c>
      <c r="H4036" s="138" t="s">
        <v>435</v>
      </c>
      <c r="I4036" s="138"/>
      <c r="J4036" s="138"/>
      <c r="K4036" s="138"/>
      <c r="L4036" s="141"/>
      <c r="M4036" s="141"/>
      <c r="N4036" s="141"/>
    </row>
    <row r="4037" spans="1:14" s="162" customFormat="1" ht="20.100000000000001" customHeight="1">
      <c r="A4037" s="213"/>
      <c r="B4037" s="137"/>
      <c r="C4037" s="137"/>
      <c r="D4037" s="159"/>
      <c r="E4037" s="160"/>
      <c r="F4037" s="137" t="s">
        <v>457</v>
      </c>
      <c r="G4037" s="137" t="s">
        <v>460</v>
      </c>
      <c r="H4037" s="138" t="s">
        <v>435</v>
      </c>
      <c r="I4037" s="138"/>
      <c r="J4037" s="138"/>
      <c r="K4037" s="138"/>
      <c r="L4037" s="141"/>
      <c r="M4037" s="141"/>
      <c r="N4037" s="141"/>
    </row>
    <row r="4038" spans="1:14" s="162" customFormat="1" ht="20.100000000000001" customHeight="1">
      <c r="A4038" s="213"/>
      <c r="B4038" s="137"/>
      <c r="C4038" s="137"/>
      <c r="D4038" s="159"/>
      <c r="E4038" s="160"/>
      <c r="F4038" s="137" t="s">
        <v>460</v>
      </c>
      <c r="G4038" s="137" t="s">
        <v>463</v>
      </c>
      <c r="H4038" s="138" t="s">
        <v>435</v>
      </c>
      <c r="I4038" s="138"/>
      <c r="J4038" s="138"/>
      <c r="K4038" s="138"/>
      <c r="L4038" s="141"/>
      <c r="M4038" s="141"/>
      <c r="N4038" s="141"/>
    </row>
    <row r="4039" spans="1:14" s="162" customFormat="1" ht="20.100000000000001" customHeight="1">
      <c r="A4039" s="213"/>
      <c r="B4039" s="137"/>
      <c r="C4039" s="137"/>
      <c r="D4039" s="159"/>
      <c r="E4039" s="160"/>
      <c r="F4039" s="137" t="s">
        <v>463</v>
      </c>
      <c r="G4039" s="137" t="s">
        <v>464</v>
      </c>
      <c r="H4039" s="138" t="s">
        <v>435</v>
      </c>
      <c r="I4039" s="138"/>
      <c r="J4039" s="138"/>
      <c r="K4039" s="138"/>
      <c r="L4039" s="141"/>
      <c r="M4039" s="141"/>
      <c r="N4039" s="141"/>
    </row>
    <row r="4040" spans="1:14" s="162" customFormat="1" ht="20.100000000000001" customHeight="1">
      <c r="A4040" s="213"/>
      <c r="B4040" s="137"/>
      <c r="C4040" s="137"/>
      <c r="D4040" s="159"/>
      <c r="E4040" s="160"/>
      <c r="F4040" s="137" t="s">
        <v>464</v>
      </c>
      <c r="G4040" s="137" t="s">
        <v>465</v>
      </c>
      <c r="H4040" s="138" t="s">
        <v>435</v>
      </c>
      <c r="I4040" s="138"/>
      <c r="J4040" s="138"/>
      <c r="K4040" s="138"/>
      <c r="L4040" s="141"/>
      <c r="M4040" s="141"/>
      <c r="N4040" s="141"/>
    </row>
    <row r="4041" spans="1:14" s="162" customFormat="1" ht="20.100000000000001" customHeight="1">
      <c r="A4041" s="213"/>
      <c r="B4041" s="137"/>
      <c r="C4041" s="137"/>
      <c r="D4041" s="159"/>
      <c r="E4041" s="160"/>
      <c r="F4041" s="137" t="s">
        <v>465</v>
      </c>
      <c r="G4041" s="137" t="s">
        <v>983</v>
      </c>
      <c r="H4041" s="138" t="s">
        <v>435</v>
      </c>
      <c r="I4041" s="138"/>
      <c r="J4041" s="138"/>
      <c r="K4041" s="138"/>
      <c r="L4041" s="141"/>
      <c r="M4041" s="141"/>
      <c r="N4041" s="141"/>
    </row>
    <row r="4042" spans="1:14" s="162" customFormat="1" ht="20.100000000000001" customHeight="1">
      <c r="A4042" s="213"/>
      <c r="B4042" s="137"/>
      <c r="C4042" s="137"/>
      <c r="D4042" s="159"/>
      <c r="E4042" s="160"/>
      <c r="F4042" s="137"/>
      <c r="G4042" s="137"/>
      <c r="H4042" s="137"/>
      <c r="I4042" s="137"/>
      <c r="J4042" s="137"/>
      <c r="K4042" s="138"/>
      <c r="L4042" s="141"/>
      <c r="M4042" s="141"/>
      <c r="N4042" s="141"/>
    </row>
    <row r="4043" spans="1:14" s="162" customFormat="1" ht="20.100000000000001" customHeight="1">
      <c r="A4043" s="213"/>
      <c r="B4043" s="137">
        <v>344</v>
      </c>
      <c r="C4043" s="137"/>
      <c r="D4043" s="159" t="s">
        <v>354</v>
      </c>
      <c r="E4043" s="160">
        <v>5.5830000000000002</v>
      </c>
      <c r="F4043" s="137" t="s">
        <v>433</v>
      </c>
      <c r="G4043" s="137" t="s">
        <v>447</v>
      </c>
      <c r="H4043" s="138" t="s">
        <v>435</v>
      </c>
      <c r="I4043" s="138"/>
      <c r="J4043" s="138"/>
      <c r="K4043" s="138"/>
      <c r="L4043" s="141"/>
      <c r="M4043" s="141"/>
      <c r="N4043" s="141"/>
    </row>
    <row r="4044" spans="1:14" s="162" customFormat="1" ht="20.100000000000001" customHeight="1">
      <c r="A4044" s="213"/>
      <c r="B4044" s="137"/>
      <c r="C4044" s="137"/>
      <c r="D4044" s="159"/>
      <c r="E4044" s="160"/>
      <c r="F4044" s="137" t="s">
        <v>447</v>
      </c>
      <c r="G4044" s="137" t="s">
        <v>451</v>
      </c>
      <c r="H4044" s="138" t="s">
        <v>435</v>
      </c>
      <c r="I4044" s="138"/>
      <c r="J4044" s="138"/>
      <c r="K4044" s="138"/>
      <c r="L4044" s="141"/>
      <c r="M4044" s="141"/>
      <c r="N4044" s="141"/>
    </row>
    <row r="4045" spans="1:14" s="162" customFormat="1" ht="20.100000000000001" customHeight="1">
      <c r="A4045" s="213"/>
      <c r="B4045" s="137"/>
      <c r="C4045" s="137"/>
      <c r="D4045" s="159"/>
      <c r="E4045" s="160"/>
      <c r="F4045" s="137" t="s">
        <v>451</v>
      </c>
      <c r="G4045" s="137" t="s">
        <v>454</v>
      </c>
      <c r="H4045" s="138" t="s">
        <v>435</v>
      </c>
      <c r="I4045" s="138"/>
      <c r="J4045" s="138"/>
      <c r="K4045" s="138"/>
      <c r="L4045" s="141"/>
      <c r="M4045" s="141"/>
      <c r="N4045" s="141"/>
    </row>
    <row r="4046" spans="1:14" s="162" customFormat="1" ht="20.100000000000001" customHeight="1">
      <c r="A4046" s="213"/>
      <c r="B4046" s="137"/>
      <c r="C4046" s="137"/>
      <c r="D4046" s="159"/>
      <c r="E4046" s="160"/>
      <c r="F4046" s="137" t="s">
        <v>454</v>
      </c>
      <c r="G4046" s="137" t="s">
        <v>455</v>
      </c>
      <c r="H4046" s="138" t="s">
        <v>435</v>
      </c>
      <c r="I4046" s="138"/>
      <c r="J4046" s="138"/>
      <c r="K4046" s="138"/>
      <c r="L4046" s="141"/>
      <c r="M4046" s="141"/>
      <c r="N4046" s="141"/>
    </row>
    <row r="4047" spans="1:14" s="162" customFormat="1" ht="20.100000000000001" customHeight="1">
      <c r="A4047" s="213"/>
      <c r="B4047" s="137"/>
      <c r="C4047" s="137"/>
      <c r="D4047" s="159"/>
      <c r="E4047" s="160"/>
      <c r="F4047" s="137" t="s">
        <v>455</v>
      </c>
      <c r="G4047" s="137" t="s">
        <v>456</v>
      </c>
      <c r="H4047" s="138" t="s">
        <v>435</v>
      </c>
      <c r="I4047" s="138"/>
      <c r="J4047" s="138"/>
      <c r="K4047" s="138"/>
      <c r="L4047" s="141"/>
      <c r="M4047" s="141"/>
      <c r="N4047" s="141"/>
    </row>
    <row r="4048" spans="1:14" s="162" customFormat="1" ht="20.100000000000001" customHeight="1">
      <c r="A4048" s="213"/>
      <c r="B4048" s="137"/>
      <c r="C4048" s="137"/>
      <c r="D4048" s="159"/>
      <c r="E4048" s="160"/>
      <c r="F4048" s="137" t="s">
        <v>456</v>
      </c>
      <c r="G4048" s="137" t="s">
        <v>457</v>
      </c>
      <c r="H4048" s="138" t="s">
        <v>435</v>
      </c>
      <c r="I4048" s="138"/>
      <c r="J4048" s="138"/>
      <c r="K4048" s="138"/>
      <c r="L4048" s="141"/>
      <c r="M4048" s="141"/>
      <c r="N4048" s="141"/>
    </row>
    <row r="4049" spans="1:14" s="162" customFormat="1" ht="20.100000000000001" customHeight="1">
      <c r="A4049" s="213"/>
      <c r="B4049" s="137"/>
      <c r="C4049" s="137"/>
      <c r="D4049" s="159"/>
      <c r="E4049" s="160"/>
      <c r="F4049" s="137" t="s">
        <v>457</v>
      </c>
      <c r="G4049" s="137" t="s">
        <v>460</v>
      </c>
      <c r="H4049" s="138" t="s">
        <v>435</v>
      </c>
      <c r="I4049" s="138"/>
      <c r="J4049" s="138"/>
      <c r="K4049" s="138"/>
      <c r="L4049" s="141"/>
      <c r="M4049" s="141"/>
      <c r="N4049" s="141"/>
    </row>
    <row r="4050" spans="1:14" s="162" customFormat="1" ht="20.100000000000001" customHeight="1">
      <c r="A4050" s="213"/>
      <c r="B4050" s="137"/>
      <c r="C4050" s="137"/>
      <c r="D4050" s="159"/>
      <c r="E4050" s="160"/>
      <c r="F4050" s="137" t="s">
        <v>460</v>
      </c>
      <c r="G4050" s="137" t="s">
        <v>463</v>
      </c>
      <c r="H4050" s="138" t="s">
        <v>435</v>
      </c>
      <c r="I4050" s="138"/>
      <c r="J4050" s="138"/>
      <c r="K4050" s="138"/>
      <c r="L4050" s="141"/>
      <c r="M4050" s="141"/>
      <c r="N4050" s="141"/>
    </row>
    <row r="4051" spans="1:14" s="162" customFormat="1" ht="20.100000000000001" customHeight="1">
      <c r="A4051" s="213"/>
      <c r="B4051" s="137"/>
      <c r="C4051" s="137"/>
      <c r="D4051" s="159"/>
      <c r="E4051" s="160"/>
      <c r="F4051" s="137" t="s">
        <v>463</v>
      </c>
      <c r="G4051" s="137" t="s">
        <v>464</v>
      </c>
      <c r="H4051" s="138" t="s">
        <v>435</v>
      </c>
      <c r="I4051" s="138"/>
      <c r="J4051" s="138"/>
      <c r="K4051" s="138"/>
      <c r="L4051" s="141"/>
      <c r="M4051" s="141"/>
      <c r="N4051" s="141"/>
    </row>
    <row r="4052" spans="1:14" s="162" customFormat="1" ht="20.100000000000001" customHeight="1">
      <c r="A4052" s="213"/>
      <c r="B4052" s="137"/>
      <c r="C4052" s="137"/>
      <c r="D4052" s="159"/>
      <c r="E4052" s="160"/>
      <c r="F4052" s="137" t="s">
        <v>464</v>
      </c>
      <c r="G4052" s="137" t="s">
        <v>465</v>
      </c>
      <c r="H4052" s="138" t="s">
        <v>435</v>
      </c>
      <c r="I4052" s="138"/>
      <c r="J4052" s="138"/>
      <c r="K4052" s="138"/>
      <c r="L4052" s="141"/>
      <c r="M4052" s="141"/>
      <c r="N4052" s="141"/>
    </row>
    <row r="4053" spans="1:14" s="162" customFormat="1" ht="20.100000000000001" customHeight="1">
      <c r="A4053" s="213"/>
      <c r="B4053" s="137"/>
      <c r="C4053" s="137"/>
      <c r="D4053" s="159"/>
      <c r="E4053" s="160"/>
      <c r="F4053" s="137" t="s">
        <v>465</v>
      </c>
      <c r="G4053" s="137" t="s">
        <v>466</v>
      </c>
      <c r="H4053" s="138" t="s">
        <v>435</v>
      </c>
      <c r="I4053" s="138"/>
      <c r="J4053" s="138"/>
      <c r="K4053" s="138"/>
      <c r="L4053" s="141"/>
      <c r="M4053" s="141"/>
      <c r="N4053" s="141"/>
    </row>
    <row r="4054" spans="1:14" s="162" customFormat="1" ht="20.100000000000001" customHeight="1">
      <c r="A4054" s="213"/>
      <c r="B4054" s="137"/>
      <c r="C4054" s="137"/>
      <c r="D4054" s="159"/>
      <c r="E4054" s="160"/>
      <c r="F4054" s="137" t="s">
        <v>466</v>
      </c>
      <c r="G4054" s="137" t="s">
        <v>467</v>
      </c>
      <c r="H4054" s="138" t="s">
        <v>435</v>
      </c>
      <c r="I4054" s="138"/>
      <c r="J4054" s="138"/>
      <c r="K4054" s="138"/>
      <c r="L4054" s="141"/>
      <c r="M4054" s="141"/>
      <c r="N4054" s="141"/>
    </row>
    <row r="4055" spans="1:14" s="162" customFormat="1" ht="20.100000000000001" customHeight="1">
      <c r="A4055" s="213"/>
      <c r="B4055" s="137"/>
      <c r="C4055" s="137"/>
      <c r="D4055" s="159"/>
      <c r="E4055" s="160"/>
      <c r="F4055" s="137" t="s">
        <v>467</v>
      </c>
      <c r="G4055" s="137" t="s">
        <v>468</v>
      </c>
      <c r="H4055" s="138" t="s">
        <v>435</v>
      </c>
      <c r="I4055" s="138"/>
      <c r="J4055" s="138"/>
      <c r="K4055" s="138"/>
      <c r="L4055" s="141"/>
      <c r="M4055" s="141"/>
      <c r="N4055" s="141"/>
    </row>
    <row r="4056" spans="1:14" s="162" customFormat="1" ht="20.100000000000001" customHeight="1">
      <c r="A4056" s="213"/>
      <c r="B4056" s="137"/>
      <c r="C4056" s="137"/>
      <c r="D4056" s="159"/>
      <c r="E4056" s="160"/>
      <c r="F4056" s="137" t="s">
        <v>468</v>
      </c>
      <c r="G4056" s="137" t="s">
        <v>469</v>
      </c>
      <c r="H4056" s="138" t="s">
        <v>435</v>
      </c>
      <c r="I4056" s="138"/>
      <c r="J4056" s="138"/>
      <c r="K4056" s="138"/>
      <c r="L4056" s="141"/>
      <c r="M4056" s="141"/>
      <c r="N4056" s="141"/>
    </row>
    <row r="4057" spans="1:14" s="162" customFormat="1" ht="20.100000000000001" customHeight="1">
      <c r="A4057" s="213"/>
      <c r="B4057" s="137"/>
      <c r="C4057" s="137"/>
      <c r="D4057" s="159"/>
      <c r="E4057" s="160"/>
      <c r="F4057" s="137" t="s">
        <v>469</v>
      </c>
      <c r="G4057" s="137" t="s">
        <v>470</v>
      </c>
      <c r="H4057" s="138" t="s">
        <v>435</v>
      </c>
      <c r="I4057" s="138"/>
      <c r="J4057" s="138"/>
      <c r="K4057" s="138"/>
      <c r="L4057" s="141"/>
      <c r="M4057" s="141"/>
      <c r="N4057" s="141"/>
    </row>
    <row r="4058" spans="1:14" s="162" customFormat="1" ht="20.100000000000001" customHeight="1">
      <c r="A4058" s="213"/>
      <c r="B4058" s="137"/>
      <c r="C4058" s="137"/>
      <c r="D4058" s="159"/>
      <c r="E4058" s="160"/>
      <c r="F4058" s="137" t="s">
        <v>470</v>
      </c>
      <c r="G4058" s="137" t="s">
        <v>471</v>
      </c>
      <c r="H4058" s="138" t="s">
        <v>435</v>
      </c>
      <c r="I4058" s="138"/>
      <c r="J4058" s="138"/>
      <c r="K4058" s="138"/>
      <c r="L4058" s="141"/>
      <c r="M4058" s="141"/>
      <c r="N4058" s="141"/>
    </row>
    <row r="4059" spans="1:14" s="162" customFormat="1" ht="20.100000000000001" customHeight="1">
      <c r="A4059" s="213"/>
      <c r="B4059" s="137"/>
      <c r="C4059" s="137"/>
      <c r="D4059" s="159"/>
      <c r="E4059" s="160"/>
      <c r="F4059" s="137" t="s">
        <v>471</v>
      </c>
      <c r="G4059" s="137" t="s">
        <v>473</v>
      </c>
      <c r="H4059" s="138" t="s">
        <v>435</v>
      </c>
      <c r="I4059" s="138"/>
      <c r="J4059" s="138"/>
      <c r="K4059" s="138"/>
      <c r="L4059" s="141"/>
      <c r="M4059" s="141"/>
      <c r="N4059" s="141"/>
    </row>
    <row r="4060" spans="1:14" s="162" customFormat="1" ht="20.100000000000001" customHeight="1">
      <c r="A4060" s="213"/>
      <c r="B4060" s="137"/>
      <c r="C4060" s="137"/>
      <c r="D4060" s="159"/>
      <c r="E4060" s="160"/>
      <c r="F4060" s="137" t="s">
        <v>473</v>
      </c>
      <c r="G4060" s="137" t="s">
        <v>474</v>
      </c>
      <c r="H4060" s="138" t="s">
        <v>435</v>
      </c>
      <c r="I4060" s="138"/>
      <c r="J4060" s="138"/>
      <c r="K4060" s="138"/>
      <c r="L4060" s="141"/>
      <c r="M4060" s="141"/>
      <c r="N4060" s="141"/>
    </row>
    <row r="4061" spans="1:14" s="162" customFormat="1" ht="20.100000000000001" customHeight="1">
      <c r="A4061" s="213"/>
      <c r="B4061" s="137"/>
      <c r="C4061" s="137"/>
      <c r="D4061" s="159"/>
      <c r="E4061" s="160"/>
      <c r="F4061" s="137" t="s">
        <v>474</v>
      </c>
      <c r="G4061" s="137" t="s">
        <v>475</v>
      </c>
      <c r="H4061" s="138" t="s">
        <v>435</v>
      </c>
      <c r="I4061" s="138"/>
      <c r="J4061" s="138"/>
      <c r="K4061" s="138"/>
      <c r="L4061" s="141"/>
      <c r="M4061" s="141"/>
      <c r="N4061" s="141"/>
    </row>
    <row r="4062" spans="1:14" s="162" customFormat="1" ht="20.100000000000001" customHeight="1">
      <c r="A4062" s="213"/>
      <c r="B4062" s="137"/>
      <c r="C4062" s="137"/>
      <c r="D4062" s="159"/>
      <c r="E4062" s="160"/>
      <c r="F4062" s="137" t="s">
        <v>475</v>
      </c>
      <c r="G4062" s="137" t="s">
        <v>476</v>
      </c>
      <c r="H4062" s="138" t="s">
        <v>435</v>
      </c>
      <c r="I4062" s="138"/>
      <c r="J4062" s="138"/>
      <c r="K4062" s="138"/>
      <c r="L4062" s="141"/>
      <c r="M4062" s="141"/>
      <c r="N4062" s="141"/>
    </row>
    <row r="4063" spans="1:14" s="162" customFormat="1" ht="20.100000000000001" customHeight="1">
      <c r="A4063" s="213"/>
      <c r="B4063" s="137"/>
      <c r="C4063" s="137"/>
      <c r="D4063" s="159"/>
      <c r="E4063" s="160"/>
      <c r="F4063" s="137" t="s">
        <v>476</v>
      </c>
      <c r="G4063" s="137" t="s">
        <v>477</v>
      </c>
      <c r="H4063" s="138" t="s">
        <v>435</v>
      </c>
      <c r="I4063" s="138"/>
      <c r="J4063" s="138"/>
      <c r="K4063" s="138"/>
      <c r="L4063" s="141"/>
      <c r="M4063" s="141"/>
      <c r="N4063" s="141"/>
    </row>
    <row r="4064" spans="1:14" s="162" customFormat="1" ht="20.100000000000001" customHeight="1">
      <c r="A4064" s="213"/>
      <c r="B4064" s="137"/>
      <c r="C4064" s="137"/>
      <c r="D4064" s="159"/>
      <c r="E4064" s="160"/>
      <c r="F4064" s="137" t="s">
        <v>477</v>
      </c>
      <c r="G4064" s="137" t="s">
        <v>543</v>
      </c>
      <c r="H4064" s="138" t="s">
        <v>435</v>
      </c>
      <c r="I4064" s="138"/>
      <c r="J4064" s="138"/>
      <c r="K4064" s="138"/>
      <c r="L4064" s="141"/>
      <c r="M4064" s="141"/>
      <c r="N4064" s="141"/>
    </row>
    <row r="4065" spans="1:18" s="162" customFormat="1" ht="20.100000000000001" customHeight="1">
      <c r="A4065" s="213"/>
      <c r="B4065" s="137"/>
      <c r="C4065" s="137"/>
      <c r="D4065" s="159"/>
      <c r="E4065" s="160"/>
      <c r="F4065" s="137" t="s">
        <v>543</v>
      </c>
      <c r="G4065" s="137" t="s">
        <v>550</v>
      </c>
      <c r="H4065" s="138" t="s">
        <v>435</v>
      </c>
      <c r="I4065" s="138"/>
      <c r="J4065" s="138"/>
      <c r="K4065" s="138"/>
      <c r="L4065" s="141"/>
      <c r="M4065" s="141"/>
      <c r="N4065" s="141"/>
    </row>
    <row r="4066" spans="1:18" s="162" customFormat="1" ht="20.100000000000001" customHeight="1">
      <c r="A4066" s="213"/>
      <c r="B4066" s="137"/>
      <c r="C4066" s="137"/>
      <c r="D4066" s="159"/>
      <c r="E4066" s="160"/>
      <c r="F4066" s="137" t="s">
        <v>550</v>
      </c>
      <c r="G4066" s="137" t="s">
        <v>551</v>
      </c>
      <c r="H4066" s="138" t="s">
        <v>435</v>
      </c>
      <c r="I4066" s="138"/>
      <c r="J4066" s="138"/>
      <c r="K4066" s="138"/>
      <c r="L4066" s="141"/>
      <c r="M4066" s="141"/>
      <c r="N4066" s="141"/>
    </row>
    <row r="4067" spans="1:18" s="162" customFormat="1" ht="20.100000000000001" customHeight="1">
      <c r="A4067" s="213"/>
      <c r="B4067" s="137"/>
      <c r="C4067" s="137"/>
      <c r="D4067" s="159"/>
      <c r="E4067" s="160"/>
      <c r="F4067" s="137" t="s">
        <v>551</v>
      </c>
      <c r="G4067" s="137" t="s">
        <v>552</v>
      </c>
      <c r="H4067" s="138" t="s">
        <v>435</v>
      </c>
      <c r="I4067" s="138"/>
      <c r="J4067" s="138"/>
      <c r="K4067" s="138"/>
      <c r="L4067" s="141"/>
      <c r="M4067" s="141"/>
      <c r="N4067" s="141"/>
    </row>
    <row r="4068" spans="1:18" s="162" customFormat="1" ht="20.100000000000001" customHeight="1">
      <c r="A4068" s="213"/>
      <c r="B4068" s="137"/>
      <c r="C4068" s="137"/>
      <c r="D4068" s="159"/>
      <c r="E4068" s="160"/>
      <c r="F4068" s="137" t="s">
        <v>552</v>
      </c>
      <c r="G4068" s="137" t="s">
        <v>553</v>
      </c>
      <c r="H4068" s="138" t="s">
        <v>435</v>
      </c>
      <c r="I4068" s="138"/>
      <c r="J4068" s="138"/>
      <c r="K4068" s="138"/>
      <c r="L4068" s="141"/>
      <c r="M4068" s="141"/>
      <c r="N4068" s="141"/>
    </row>
    <row r="4069" spans="1:18" s="162" customFormat="1" ht="20.100000000000001" customHeight="1">
      <c r="A4069" s="213"/>
      <c r="B4069" s="137"/>
      <c r="C4069" s="137"/>
      <c r="D4069" s="159"/>
      <c r="E4069" s="160"/>
      <c r="F4069" s="137" t="s">
        <v>553</v>
      </c>
      <c r="G4069" s="137" t="s">
        <v>554</v>
      </c>
      <c r="H4069" s="138" t="s">
        <v>435</v>
      </c>
      <c r="I4069" s="138"/>
      <c r="J4069" s="138"/>
      <c r="K4069" s="138"/>
      <c r="L4069" s="141"/>
      <c r="M4069" s="141"/>
      <c r="N4069" s="141"/>
    </row>
    <row r="4070" spans="1:18" s="162" customFormat="1" ht="20.100000000000001" customHeight="1">
      <c r="A4070" s="213"/>
      <c r="B4070" s="137"/>
      <c r="C4070" s="137"/>
      <c r="D4070" s="159"/>
      <c r="E4070" s="160"/>
      <c r="F4070" s="137" t="s">
        <v>554</v>
      </c>
      <c r="G4070" s="137" t="s">
        <v>984</v>
      </c>
      <c r="H4070" s="138" t="s">
        <v>435</v>
      </c>
      <c r="I4070" s="138"/>
      <c r="J4070" s="138"/>
      <c r="K4070" s="138"/>
      <c r="L4070" s="141"/>
      <c r="M4070" s="141"/>
      <c r="N4070" s="141"/>
    </row>
    <row r="4071" spans="1:18" s="162" customFormat="1" ht="20.100000000000001" customHeight="1">
      <c r="A4071" s="213"/>
      <c r="B4071" s="137"/>
      <c r="C4071" s="137"/>
      <c r="D4071" s="159"/>
      <c r="E4071" s="160"/>
      <c r="F4071" s="137"/>
      <c r="G4071" s="137"/>
      <c r="H4071" s="137"/>
      <c r="I4071" s="137"/>
      <c r="J4071" s="137"/>
      <c r="K4071" s="138"/>
      <c r="L4071" s="141"/>
      <c r="M4071" s="141"/>
      <c r="N4071" s="141"/>
    </row>
    <row r="4072" spans="1:18" s="162" customFormat="1" ht="20.100000000000001" customHeight="1">
      <c r="A4072" s="213"/>
      <c r="B4072" s="137">
        <v>345</v>
      </c>
      <c r="C4072" s="137"/>
      <c r="D4072" s="159" t="s">
        <v>355</v>
      </c>
      <c r="E4072" s="160">
        <v>2.6440000000000001</v>
      </c>
      <c r="F4072" s="137" t="s">
        <v>433</v>
      </c>
      <c r="G4072" s="137" t="s">
        <v>447</v>
      </c>
      <c r="H4072" s="138" t="s">
        <v>40</v>
      </c>
      <c r="I4072" s="138"/>
      <c r="J4072" s="138"/>
      <c r="K4072" s="138"/>
      <c r="L4072" s="141"/>
      <c r="M4072" s="141"/>
      <c r="N4072" s="141"/>
      <c r="R4072" s="163"/>
    </row>
    <row r="4073" spans="1:18" s="162" customFormat="1" ht="20.100000000000001" customHeight="1">
      <c r="A4073" s="213"/>
      <c r="B4073" s="137"/>
      <c r="C4073" s="137"/>
      <c r="D4073" s="159"/>
      <c r="E4073" s="160"/>
      <c r="F4073" s="137" t="s">
        <v>447</v>
      </c>
      <c r="G4073" s="137" t="s">
        <v>451</v>
      </c>
      <c r="H4073" s="138" t="s">
        <v>40</v>
      </c>
      <c r="I4073" s="138"/>
      <c r="J4073" s="138"/>
      <c r="K4073" s="138"/>
      <c r="L4073" s="141"/>
      <c r="M4073" s="141"/>
      <c r="N4073" s="141"/>
      <c r="R4073" s="163"/>
    </row>
    <row r="4074" spans="1:18" s="162" customFormat="1" ht="20.100000000000001" customHeight="1">
      <c r="A4074" s="213"/>
      <c r="B4074" s="137"/>
      <c r="C4074" s="137"/>
      <c r="D4074" s="159"/>
      <c r="E4074" s="160"/>
      <c r="F4074" s="137" t="s">
        <v>451</v>
      </c>
      <c r="G4074" s="137" t="s">
        <v>454</v>
      </c>
      <c r="H4074" s="138" t="s">
        <v>40</v>
      </c>
      <c r="I4074" s="138"/>
      <c r="J4074" s="138"/>
      <c r="K4074" s="138"/>
      <c r="L4074" s="141"/>
      <c r="M4074" s="141"/>
      <c r="N4074" s="141"/>
      <c r="R4074" s="163"/>
    </row>
    <row r="4075" spans="1:18" s="162" customFormat="1" ht="20.100000000000001" customHeight="1">
      <c r="A4075" s="213"/>
      <c r="B4075" s="137"/>
      <c r="C4075" s="137"/>
      <c r="D4075" s="159"/>
      <c r="E4075" s="160"/>
      <c r="F4075" s="137" t="s">
        <v>454</v>
      </c>
      <c r="G4075" s="137" t="s">
        <v>455</v>
      </c>
      <c r="H4075" s="138" t="s">
        <v>40</v>
      </c>
      <c r="I4075" s="138"/>
      <c r="J4075" s="138"/>
      <c r="K4075" s="138"/>
      <c r="L4075" s="141"/>
      <c r="M4075" s="141"/>
      <c r="N4075" s="141"/>
      <c r="R4075" s="163"/>
    </row>
    <row r="4076" spans="1:18" s="162" customFormat="1" ht="20.100000000000001" customHeight="1">
      <c r="A4076" s="213"/>
      <c r="B4076" s="137"/>
      <c r="C4076" s="137"/>
      <c r="D4076" s="159"/>
      <c r="E4076" s="160"/>
      <c r="F4076" s="137" t="s">
        <v>455</v>
      </c>
      <c r="G4076" s="137" t="s">
        <v>456</v>
      </c>
      <c r="H4076" s="138" t="s">
        <v>40</v>
      </c>
      <c r="I4076" s="138"/>
      <c r="J4076" s="138"/>
      <c r="K4076" s="138"/>
      <c r="L4076" s="141"/>
      <c r="M4076" s="141"/>
      <c r="N4076" s="141"/>
      <c r="R4076" s="163"/>
    </row>
    <row r="4077" spans="1:18" s="162" customFormat="1" ht="20.100000000000001" customHeight="1">
      <c r="A4077" s="213"/>
      <c r="B4077" s="137"/>
      <c r="C4077" s="137"/>
      <c r="D4077" s="159"/>
      <c r="E4077" s="160"/>
      <c r="F4077" s="137" t="s">
        <v>456</v>
      </c>
      <c r="G4077" s="137" t="s">
        <v>457</v>
      </c>
      <c r="H4077" s="138" t="s">
        <v>40</v>
      </c>
      <c r="I4077" s="138"/>
      <c r="J4077" s="138"/>
      <c r="K4077" s="138"/>
      <c r="L4077" s="141"/>
      <c r="M4077" s="141"/>
      <c r="N4077" s="141"/>
    </row>
    <row r="4078" spans="1:18" s="141" customFormat="1" ht="20.100000000000001" customHeight="1">
      <c r="A4078" s="213"/>
      <c r="B4078" s="137"/>
      <c r="C4078" s="137"/>
      <c r="D4078" s="159"/>
      <c r="E4078" s="160"/>
      <c r="F4078" s="137" t="s">
        <v>457</v>
      </c>
      <c r="G4078" s="137" t="s">
        <v>460</v>
      </c>
      <c r="H4078" s="138" t="s">
        <v>40</v>
      </c>
      <c r="I4078" s="138"/>
      <c r="J4078" s="138"/>
      <c r="K4078" s="146"/>
      <c r="L4078" s="146"/>
    </row>
    <row r="4079" spans="1:18" s="141" customFormat="1" ht="20.100000000000001" customHeight="1">
      <c r="A4079" s="213"/>
      <c r="B4079" s="137"/>
      <c r="C4079" s="137"/>
      <c r="D4079" s="159"/>
      <c r="E4079" s="160"/>
      <c r="F4079" s="137" t="s">
        <v>460</v>
      </c>
      <c r="G4079" s="137" t="s">
        <v>463</v>
      </c>
      <c r="H4079" s="138" t="s">
        <v>40</v>
      </c>
      <c r="I4079" s="138"/>
      <c r="J4079" s="138"/>
      <c r="K4079" s="146"/>
      <c r="L4079" s="146"/>
    </row>
    <row r="4080" spans="1:18" s="141" customFormat="1" ht="20.100000000000001" customHeight="1">
      <c r="A4080" s="213"/>
      <c r="B4080" s="137"/>
      <c r="C4080" s="137"/>
      <c r="D4080" s="159"/>
      <c r="E4080" s="160"/>
      <c r="F4080" s="137" t="s">
        <v>463</v>
      </c>
      <c r="G4080" s="137" t="s">
        <v>464</v>
      </c>
      <c r="H4080" s="138" t="s">
        <v>40</v>
      </c>
      <c r="I4080" s="138"/>
      <c r="J4080" s="138"/>
      <c r="K4080" s="146"/>
      <c r="L4080" s="146"/>
    </row>
    <row r="4081" spans="1:12" s="141" customFormat="1" ht="20.100000000000001" customHeight="1">
      <c r="A4081" s="213"/>
      <c r="B4081" s="137"/>
      <c r="C4081" s="137"/>
      <c r="D4081" s="159"/>
      <c r="E4081" s="160"/>
      <c r="F4081" s="137" t="s">
        <v>464</v>
      </c>
      <c r="G4081" s="137" t="s">
        <v>465</v>
      </c>
      <c r="H4081" s="138" t="s">
        <v>40</v>
      </c>
      <c r="I4081" s="138"/>
      <c r="J4081" s="138"/>
      <c r="K4081" s="146"/>
      <c r="L4081" s="146"/>
    </row>
    <row r="4082" spans="1:12" s="141" customFormat="1" ht="20.100000000000001" customHeight="1">
      <c r="A4082" s="213"/>
      <c r="B4082" s="137"/>
      <c r="C4082" s="137"/>
      <c r="D4082" s="159"/>
      <c r="E4082" s="160"/>
      <c r="F4082" s="137" t="s">
        <v>465</v>
      </c>
      <c r="G4082" s="137" t="s">
        <v>466</v>
      </c>
      <c r="H4082" s="138" t="s">
        <v>40</v>
      </c>
      <c r="I4082" s="138"/>
      <c r="J4082" s="138"/>
      <c r="K4082" s="146"/>
      <c r="L4082" s="146"/>
    </row>
    <row r="4083" spans="1:12" s="141" customFormat="1" ht="20.100000000000001" customHeight="1">
      <c r="A4083" s="213"/>
      <c r="B4083" s="137"/>
      <c r="C4083" s="137"/>
      <c r="D4083" s="159"/>
      <c r="E4083" s="160"/>
      <c r="F4083" s="137" t="s">
        <v>466</v>
      </c>
      <c r="G4083" s="137" t="s">
        <v>467</v>
      </c>
      <c r="H4083" s="138" t="s">
        <v>40</v>
      </c>
      <c r="I4083" s="138"/>
      <c r="J4083" s="138"/>
      <c r="K4083" s="146"/>
      <c r="L4083" s="146"/>
    </row>
    <row r="4084" spans="1:12" s="141" customFormat="1" ht="20.100000000000001" customHeight="1">
      <c r="A4084" s="213"/>
      <c r="B4084" s="137"/>
      <c r="C4084" s="137"/>
      <c r="D4084" s="159"/>
      <c r="E4084" s="160"/>
      <c r="F4084" s="137" t="s">
        <v>467</v>
      </c>
      <c r="G4084" s="137" t="s">
        <v>468</v>
      </c>
      <c r="H4084" s="138" t="s">
        <v>40</v>
      </c>
      <c r="I4084" s="138"/>
      <c r="J4084" s="138"/>
      <c r="K4084" s="146"/>
      <c r="L4084" s="146"/>
    </row>
    <row r="4085" spans="1:12" s="141" customFormat="1" ht="20.100000000000001" customHeight="1">
      <c r="A4085" s="213"/>
      <c r="B4085" s="137"/>
      <c r="C4085" s="137"/>
      <c r="D4085" s="159"/>
      <c r="E4085" s="160"/>
      <c r="F4085" s="137" t="s">
        <v>468</v>
      </c>
      <c r="G4085" s="137" t="s">
        <v>985</v>
      </c>
      <c r="H4085" s="138" t="s">
        <v>40</v>
      </c>
      <c r="I4085" s="138"/>
      <c r="J4085" s="138"/>
      <c r="K4085" s="146"/>
      <c r="L4085" s="146"/>
    </row>
    <row r="4086" spans="1:12" s="141" customFormat="1" ht="20.100000000000001" customHeight="1">
      <c r="A4086" s="213"/>
      <c r="B4086" s="137"/>
      <c r="C4086" s="137"/>
      <c r="D4086" s="159"/>
      <c r="E4086" s="160"/>
      <c r="F4086" s="137"/>
      <c r="G4086" s="137"/>
      <c r="H4086" s="138"/>
      <c r="I4086" s="138"/>
      <c r="J4086" s="138"/>
      <c r="K4086" s="146"/>
      <c r="L4086" s="146"/>
    </row>
    <row r="4087" spans="1:12" s="141" customFormat="1" ht="20.100000000000001" customHeight="1">
      <c r="A4087" s="213"/>
      <c r="B4087" s="137">
        <v>346</v>
      </c>
      <c r="C4087" s="137"/>
      <c r="D4087" s="159" t="s">
        <v>755</v>
      </c>
      <c r="E4087" s="160">
        <v>6.6669999999999998</v>
      </c>
      <c r="F4087" s="137" t="s">
        <v>433</v>
      </c>
      <c r="G4087" s="137" t="s">
        <v>447</v>
      </c>
      <c r="H4087" s="138" t="s">
        <v>40</v>
      </c>
      <c r="I4087" s="138"/>
      <c r="J4087" s="138"/>
      <c r="K4087" s="146"/>
      <c r="L4087" s="146"/>
    </row>
    <row r="4088" spans="1:12" s="141" customFormat="1" ht="20.100000000000001" customHeight="1">
      <c r="A4088" s="213"/>
      <c r="B4088" s="137"/>
      <c r="C4088" s="137"/>
      <c r="D4088" s="159"/>
      <c r="E4088" s="160"/>
      <c r="F4088" s="137" t="s">
        <v>447</v>
      </c>
      <c r="G4088" s="137" t="s">
        <v>451</v>
      </c>
      <c r="H4088" s="138" t="s">
        <v>435</v>
      </c>
      <c r="I4088" s="138"/>
      <c r="J4088" s="138"/>
      <c r="K4088" s="146"/>
      <c r="L4088" s="146"/>
    </row>
    <row r="4089" spans="1:12" s="141" customFormat="1" ht="20.100000000000001" customHeight="1">
      <c r="A4089" s="213"/>
      <c r="B4089" s="137"/>
      <c r="C4089" s="137"/>
      <c r="D4089" s="159"/>
      <c r="E4089" s="160"/>
      <c r="F4089" s="137" t="s">
        <v>451</v>
      </c>
      <c r="G4089" s="137" t="s">
        <v>454</v>
      </c>
      <c r="H4089" s="138" t="s">
        <v>40</v>
      </c>
      <c r="I4089" s="138"/>
      <c r="J4089" s="138"/>
      <c r="K4089" s="146"/>
      <c r="L4089" s="146"/>
    </row>
    <row r="4090" spans="1:12" s="141" customFormat="1" ht="20.100000000000001" customHeight="1">
      <c r="A4090" s="213"/>
      <c r="B4090" s="137"/>
      <c r="C4090" s="137"/>
      <c r="D4090" s="159"/>
      <c r="E4090" s="160"/>
      <c r="F4090" s="137" t="s">
        <v>454</v>
      </c>
      <c r="G4090" s="137" t="s">
        <v>455</v>
      </c>
      <c r="H4090" s="138" t="s">
        <v>40</v>
      </c>
      <c r="I4090" s="138"/>
      <c r="J4090" s="138"/>
      <c r="K4090" s="146"/>
      <c r="L4090" s="146"/>
    </row>
    <row r="4091" spans="1:12" s="141" customFormat="1" ht="20.100000000000001" customHeight="1">
      <c r="A4091" s="213"/>
      <c r="B4091" s="137"/>
      <c r="C4091" s="137"/>
      <c r="D4091" s="159"/>
      <c r="E4091" s="160"/>
      <c r="F4091" s="137" t="s">
        <v>455</v>
      </c>
      <c r="G4091" s="137" t="s">
        <v>456</v>
      </c>
      <c r="H4091" s="138" t="s">
        <v>40</v>
      </c>
      <c r="I4091" s="138"/>
      <c r="J4091" s="138"/>
      <c r="K4091" s="146"/>
      <c r="L4091" s="146"/>
    </row>
    <row r="4092" spans="1:12" s="141" customFormat="1" ht="20.100000000000001" customHeight="1">
      <c r="A4092" s="213"/>
      <c r="B4092" s="137"/>
      <c r="C4092" s="137"/>
      <c r="D4092" s="159"/>
      <c r="E4092" s="160"/>
      <c r="F4092" s="137" t="s">
        <v>456</v>
      </c>
      <c r="G4092" s="137" t="s">
        <v>457</v>
      </c>
      <c r="H4092" s="138" t="s">
        <v>40</v>
      </c>
      <c r="I4092" s="138"/>
      <c r="J4092" s="138"/>
      <c r="K4092" s="146"/>
      <c r="L4092" s="146"/>
    </row>
    <row r="4093" spans="1:12" s="141" customFormat="1" ht="20.100000000000001" customHeight="1">
      <c r="A4093" s="213"/>
      <c r="B4093" s="137"/>
      <c r="C4093" s="137"/>
      <c r="D4093" s="159"/>
      <c r="E4093" s="160"/>
      <c r="F4093" s="137" t="s">
        <v>457</v>
      </c>
      <c r="G4093" s="137" t="s">
        <v>460</v>
      </c>
      <c r="H4093" s="138" t="s">
        <v>40</v>
      </c>
      <c r="I4093" s="138"/>
      <c r="J4093" s="138"/>
      <c r="K4093" s="146"/>
      <c r="L4093" s="146"/>
    </row>
    <row r="4094" spans="1:12" s="141" customFormat="1" ht="20.100000000000001" customHeight="1">
      <c r="A4094" s="213"/>
      <c r="B4094" s="137"/>
      <c r="C4094" s="137"/>
      <c r="D4094" s="159"/>
      <c r="E4094" s="160"/>
      <c r="F4094" s="137" t="s">
        <v>460</v>
      </c>
      <c r="G4094" s="137" t="s">
        <v>463</v>
      </c>
      <c r="H4094" s="138" t="s">
        <v>435</v>
      </c>
      <c r="I4094" s="138"/>
      <c r="J4094" s="138"/>
      <c r="K4094" s="146"/>
      <c r="L4094" s="146"/>
    </row>
    <row r="4095" spans="1:12" s="141" customFormat="1" ht="20.100000000000001" customHeight="1">
      <c r="A4095" s="213"/>
      <c r="B4095" s="137"/>
      <c r="C4095" s="137"/>
      <c r="D4095" s="159"/>
      <c r="E4095" s="160"/>
      <c r="F4095" s="137" t="s">
        <v>463</v>
      </c>
      <c r="G4095" s="137" t="s">
        <v>464</v>
      </c>
      <c r="H4095" s="138" t="s">
        <v>40</v>
      </c>
      <c r="I4095" s="138"/>
      <c r="J4095" s="138"/>
      <c r="K4095" s="146"/>
      <c r="L4095" s="146"/>
    </row>
    <row r="4096" spans="1:12" s="141" customFormat="1" ht="20.100000000000001" customHeight="1">
      <c r="A4096" s="213"/>
      <c r="B4096" s="137"/>
      <c r="C4096" s="137"/>
      <c r="D4096" s="159"/>
      <c r="E4096" s="160"/>
      <c r="F4096" s="137" t="s">
        <v>464</v>
      </c>
      <c r="G4096" s="137" t="s">
        <v>465</v>
      </c>
      <c r="H4096" s="138" t="s">
        <v>40</v>
      </c>
      <c r="I4096" s="138"/>
      <c r="J4096" s="138"/>
      <c r="K4096" s="146"/>
      <c r="L4096" s="146"/>
    </row>
    <row r="4097" spans="1:12" s="141" customFormat="1" ht="20.100000000000001" customHeight="1">
      <c r="A4097" s="213"/>
      <c r="B4097" s="137"/>
      <c r="C4097" s="137"/>
      <c r="D4097" s="159"/>
      <c r="E4097" s="160"/>
      <c r="F4097" s="137" t="s">
        <v>465</v>
      </c>
      <c r="G4097" s="137" t="s">
        <v>466</v>
      </c>
      <c r="H4097" s="138" t="s">
        <v>40</v>
      </c>
      <c r="I4097" s="138"/>
      <c r="J4097" s="138"/>
      <c r="K4097" s="146"/>
      <c r="L4097" s="146"/>
    </row>
    <row r="4098" spans="1:12" s="141" customFormat="1" ht="20.100000000000001" customHeight="1">
      <c r="A4098" s="213"/>
      <c r="B4098" s="137"/>
      <c r="C4098" s="137"/>
      <c r="D4098" s="159"/>
      <c r="E4098" s="160"/>
      <c r="F4098" s="137" t="s">
        <v>466</v>
      </c>
      <c r="G4098" s="137" t="s">
        <v>467</v>
      </c>
      <c r="H4098" s="138" t="s">
        <v>40</v>
      </c>
      <c r="I4098" s="138"/>
      <c r="J4098" s="138"/>
      <c r="K4098" s="146"/>
      <c r="L4098" s="146"/>
    </row>
    <row r="4099" spans="1:12" s="141" customFormat="1" ht="20.100000000000001" customHeight="1">
      <c r="A4099" s="213"/>
      <c r="B4099" s="137"/>
      <c r="C4099" s="137"/>
      <c r="D4099" s="159"/>
      <c r="E4099" s="160"/>
      <c r="F4099" s="137" t="s">
        <v>467</v>
      </c>
      <c r="G4099" s="137" t="s">
        <v>468</v>
      </c>
      <c r="H4099" s="138" t="s">
        <v>40</v>
      </c>
      <c r="I4099" s="138"/>
      <c r="J4099" s="138"/>
      <c r="K4099" s="146"/>
      <c r="L4099" s="146"/>
    </row>
    <row r="4100" spans="1:12" s="141" customFormat="1" ht="20.100000000000001" customHeight="1">
      <c r="A4100" s="213"/>
      <c r="B4100" s="137"/>
      <c r="C4100" s="137"/>
      <c r="D4100" s="159"/>
      <c r="E4100" s="160"/>
      <c r="F4100" s="137" t="s">
        <v>468</v>
      </c>
      <c r="G4100" s="137" t="s">
        <v>469</v>
      </c>
      <c r="H4100" s="138" t="s">
        <v>40</v>
      </c>
      <c r="I4100" s="138"/>
      <c r="J4100" s="138"/>
      <c r="K4100" s="146"/>
      <c r="L4100" s="146"/>
    </row>
    <row r="4101" spans="1:12" s="141" customFormat="1" ht="20.100000000000001" customHeight="1">
      <c r="A4101" s="213"/>
      <c r="B4101" s="137"/>
      <c r="C4101" s="137"/>
      <c r="D4101" s="159"/>
      <c r="E4101" s="160"/>
      <c r="F4101" s="137" t="s">
        <v>469</v>
      </c>
      <c r="G4101" s="137" t="s">
        <v>470</v>
      </c>
      <c r="H4101" s="138" t="s">
        <v>435</v>
      </c>
      <c r="I4101" s="138"/>
      <c r="J4101" s="138"/>
      <c r="K4101" s="146"/>
      <c r="L4101" s="146"/>
    </row>
    <row r="4102" spans="1:12" s="141" customFormat="1" ht="20.100000000000001" customHeight="1">
      <c r="A4102" s="213"/>
      <c r="B4102" s="137"/>
      <c r="C4102" s="137"/>
      <c r="D4102" s="159"/>
      <c r="E4102" s="160"/>
      <c r="F4102" s="137" t="s">
        <v>470</v>
      </c>
      <c r="G4102" s="137" t="s">
        <v>471</v>
      </c>
      <c r="H4102" s="138" t="s">
        <v>435</v>
      </c>
      <c r="I4102" s="138"/>
      <c r="J4102" s="138"/>
      <c r="K4102" s="146"/>
      <c r="L4102" s="146"/>
    </row>
    <row r="4103" spans="1:12" s="141" customFormat="1" ht="20.100000000000001" customHeight="1">
      <c r="A4103" s="213"/>
      <c r="B4103" s="137"/>
      <c r="C4103" s="137"/>
      <c r="D4103" s="159"/>
      <c r="E4103" s="160"/>
      <c r="F4103" s="137" t="s">
        <v>471</v>
      </c>
      <c r="G4103" s="137" t="s">
        <v>473</v>
      </c>
      <c r="H4103" s="138" t="s">
        <v>435</v>
      </c>
      <c r="I4103" s="138"/>
      <c r="J4103" s="138"/>
      <c r="K4103" s="146"/>
      <c r="L4103" s="146"/>
    </row>
    <row r="4104" spans="1:12" s="141" customFormat="1" ht="20.100000000000001" customHeight="1">
      <c r="A4104" s="213"/>
      <c r="B4104" s="137"/>
      <c r="C4104" s="137"/>
      <c r="D4104" s="159"/>
      <c r="E4104" s="160"/>
      <c r="F4104" s="137" t="s">
        <v>473</v>
      </c>
      <c r="G4104" s="137" t="s">
        <v>474</v>
      </c>
      <c r="H4104" s="138" t="s">
        <v>435</v>
      </c>
      <c r="I4104" s="138"/>
      <c r="J4104" s="138"/>
      <c r="K4104" s="146"/>
      <c r="L4104" s="146"/>
    </row>
    <row r="4105" spans="1:12" s="141" customFormat="1" ht="20.100000000000001" customHeight="1">
      <c r="A4105" s="213"/>
      <c r="B4105" s="137"/>
      <c r="C4105" s="137"/>
      <c r="D4105" s="159"/>
      <c r="E4105" s="160"/>
      <c r="F4105" s="137" t="s">
        <v>474</v>
      </c>
      <c r="G4105" s="137" t="s">
        <v>475</v>
      </c>
      <c r="H4105" s="138" t="s">
        <v>435</v>
      </c>
      <c r="I4105" s="138"/>
      <c r="J4105" s="138"/>
      <c r="K4105" s="146"/>
      <c r="L4105" s="146"/>
    </row>
    <row r="4106" spans="1:12" s="141" customFormat="1" ht="20.100000000000001" customHeight="1">
      <c r="A4106" s="213"/>
      <c r="B4106" s="137"/>
      <c r="C4106" s="137"/>
      <c r="D4106" s="159"/>
      <c r="E4106" s="160"/>
      <c r="F4106" s="137" t="s">
        <v>475</v>
      </c>
      <c r="G4106" s="137" t="s">
        <v>476</v>
      </c>
      <c r="H4106" s="138" t="s">
        <v>435</v>
      </c>
      <c r="I4106" s="138"/>
      <c r="J4106" s="138"/>
      <c r="K4106" s="146"/>
      <c r="L4106" s="146"/>
    </row>
    <row r="4107" spans="1:12" s="141" customFormat="1" ht="20.100000000000001" customHeight="1">
      <c r="A4107" s="213"/>
      <c r="B4107" s="137"/>
      <c r="C4107" s="137"/>
      <c r="D4107" s="159"/>
      <c r="E4107" s="160"/>
      <c r="F4107" s="137" t="s">
        <v>476</v>
      </c>
      <c r="G4107" s="137" t="s">
        <v>477</v>
      </c>
      <c r="H4107" s="138" t="s">
        <v>40</v>
      </c>
      <c r="I4107" s="138"/>
      <c r="J4107" s="138"/>
      <c r="K4107" s="146"/>
      <c r="L4107" s="146"/>
    </row>
    <row r="4108" spans="1:12" s="141" customFormat="1" ht="20.100000000000001" customHeight="1">
      <c r="A4108" s="213"/>
      <c r="B4108" s="137"/>
      <c r="C4108" s="137"/>
      <c r="D4108" s="159"/>
      <c r="E4108" s="160"/>
      <c r="F4108" s="137" t="s">
        <v>477</v>
      </c>
      <c r="G4108" s="137" t="s">
        <v>543</v>
      </c>
      <c r="H4108" s="138" t="s">
        <v>40</v>
      </c>
      <c r="I4108" s="138"/>
      <c r="J4108" s="138"/>
      <c r="K4108" s="146"/>
      <c r="L4108" s="146"/>
    </row>
    <row r="4109" spans="1:12" s="141" customFormat="1" ht="20.100000000000001" customHeight="1">
      <c r="A4109" s="213"/>
      <c r="B4109" s="137"/>
      <c r="C4109" s="137"/>
      <c r="D4109" s="159"/>
      <c r="E4109" s="160"/>
      <c r="F4109" s="137" t="s">
        <v>543</v>
      </c>
      <c r="G4109" s="137" t="s">
        <v>550</v>
      </c>
      <c r="H4109" s="138" t="s">
        <v>40</v>
      </c>
      <c r="I4109" s="138"/>
      <c r="J4109" s="138"/>
      <c r="K4109" s="146"/>
      <c r="L4109" s="146"/>
    </row>
    <row r="4110" spans="1:12" s="141" customFormat="1" ht="20.100000000000001" customHeight="1">
      <c r="A4110" s="213"/>
      <c r="B4110" s="137"/>
      <c r="C4110" s="137"/>
      <c r="D4110" s="159"/>
      <c r="E4110" s="160"/>
      <c r="F4110" s="137" t="s">
        <v>550</v>
      </c>
      <c r="G4110" s="137" t="s">
        <v>551</v>
      </c>
      <c r="H4110" s="138" t="s">
        <v>40</v>
      </c>
      <c r="I4110" s="138"/>
      <c r="J4110" s="138"/>
      <c r="K4110" s="146"/>
      <c r="L4110" s="146"/>
    </row>
    <row r="4111" spans="1:12" s="141" customFormat="1" ht="20.100000000000001" customHeight="1">
      <c r="A4111" s="213"/>
      <c r="B4111" s="137"/>
      <c r="C4111" s="137"/>
      <c r="D4111" s="159"/>
      <c r="E4111" s="160"/>
      <c r="F4111" s="137" t="s">
        <v>551</v>
      </c>
      <c r="G4111" s="137" t="s">
        <v>552</v>
      </c>
      <c r="H4111" s="138" t="s">
        <v>40</v>
      </c>
      <c r="I4111" s="138"/>
      <c r="J4111" s="138"/>
      <c r="K4111" s="146"/>
      <c r="L4111" s="146"/>
    </row>
    <row r="4112" spans="1:12" s="141" customFormat="1" ht="20.100000000000001" customHeight="1">
      <c r="A4112" s="213"/>
      <c r="B4112" s="137"/>
      <c r="C4112" s="137"/>
      <c r="D4112" s="159"/>
      <c r="E4112" s="160"/>
      <c r="F4112" s="137" t="s">
        <v>552</v>
      </c>
      <c r="G4112" s="137" t="s">
        <v>553</v>
      </c>
      <c r="H4112" s="138" t="s">
        <v>40</v>
      </c>
      <c r="I4112" s="138"/>
      <c r="J4112" s="138"/>
      <c r="K4112" s="146"/>
      <c r="L4112" s="146"/>
    </row>
    <row r="4113" spans="1:12" s="141" customFormat="1" ht="20.100000000000001" customHeight="1">
      <c r="A4113" s="213"/>
      <c r="B4113" s="137"/>
      <c r="C4113" s="137"/>
      <c r="D4113" s="159"/>
      <c r="E4113" s="160"/>
      <c r="F4113" s="137" t="s">
        <v>553</v>
      </c>
      <c r="G4113" s="137" t="s">
        <v>554</v>
      </c>
      <c r="H4113" s="138" t="s">
        <v>40</v>
      </c>
      <c r="I4113" s="138"/>
      <c r="J4113" s="138"/>
      <c r="K4113" s="146"/>
      <c r="L4113" s="146"/>
    </row>
    <row r="4114" spans="1:12" s="141" customFormat="1" ht="20.100000000000001" customHeight="1">
      <c r="A4114" s="213"/>
      <c r="B4114" s="137"/>
      <c r="C4114" s="137"/>
      <c r="D4114" s="159"/>
      <c r="E4114" s="160"/>
      <c r="F4114" s="137" t="s">
        <v>554</v>
      </c>
      <c r="G4114" s="137" t="s">
        <v>555</v>
      </c>
      <c r="H4114" s="138" t="s">
        <v>40</v>
      </c>
      <c r="I4114" s="138"/>
      <c r="J4114" s="138"/>
      <c r="K4114" s="146"/>
      <c r="L4114" s="146"/>
    </row>
    <row r="4115" spans="1:12" s="141" customFormat="1" ht="20.100000000000001" customHeight="1">
      <c r="A4115" s="213"/>
      <c r="B4115" s="137"/>
      <c r="C4115" s="137"/>
      <c r="D4115" s="159"/>
      <c r="E4115" s="160"/>
      <c r="F4115" s="137" t="s">
        <v>555</v>
      </c>
      <c r="G4115" s="137" t="s">
        <v>556</v>
      </c>
      <c r="H4115" s="138" t="s">
        <v>40</v>
      </c>
      <c r="I4115" s="138"/>
      <c r="J4115" s="138"/>
      <c r="K4115" s="146"/>
      <c r="L4115" s="146"/>
    </row>
    <row r="4116" spans="1:12" s="141" customFormat="1" ht="20.100000000000001" customHeight="1">
      <c r="A4116" s="213"/>
      <c r="B4116" s="137"/>
      <c r="C4116" s="137"/>
      <c r="D4116" s="159"/>
      <c r="E4116" s="160"/>
      <c r="F4116" s="137" t="s">
        <v>556</v>
      </c>
      <c r="G4116" s="137" t="s">
        <v>557</v>
      </c>
      <c r="H4116" s="138" t="s">
        <v>40</v>
      </c>
      <c r="I4116" s="138"/>
      <c r="J4116" s="138"/>
      <c r="K4116" s="146"/>
      <c r="L4116" s="146"/>
    </row>
    <row r="4117" spans="1:12" s="141" customFormat="1" ht="20.100000000000001" customHeight="1">
      <c r="A4117" s="213"/>
      <c r="B4117" s="137"/>
      <c r="C4117" s="137"/>
      <c r="D4117" s="159"/>
      <c r="E4117" s="160"/>
      <c r="F4117" s="137" t="s">
        <v>557</v>
      </c>
      <c r="G4117" s="137" t="s">
        <v>558</v>
      </c>
      <c r="H4117" s="138" t="s">
        <v>40</v>
      </c>
      <c r="I4117" s="138"/>
      <c r="J4117" s="138"/>
      <c r="K4117" s="146"/>
      <c r="L4117" s="146"/>
    </row>
    <row r="4118" spans="1:12" s="141" customFormat="1" ht="20.100000000000001" customHeight="1">
      <c r="A4118" s="213"/>
      <c r="B4118" s="137"/>
      <c r="C4118" s="137"/>
      <c r="D4118" s="159"/>
      <c r="E4118" s="160"/>
      <c r="F4118" s="137" t="s">
        <v>558</v>
      </c>
      <c r="G4118" s="137" t="s">
        <v>559</v>
      </c>
      <c r="H4118" s="138" t="s">
        <v>40</v>
      </c>
      <c r="I4118" s="138"/>
      <c r="J4118" s="138"/>
      <c r="K4118" s="146"/>
      <c r="L4118" s="146"/>
    </row>
    <row r="4119" spans="1:12" s="141" customFormat="1" ht="20.100000000000001" customHeight="1">
      <c r="A4119" s="213"/>
      <c r="B4119" s="137"/>
      <c r="C4119" s="137"/>
      <c r="D4119" s="159"/>
      <c r="E4119" s="160"/>
      <c r="F4119" s="137" t="s">
        <v>559</v>
      </c>
      <c r="G4119" s="137" t="s">
        <v>560</v>
      </c>
      <c r="H4119" s="138" t="s">
        <v>40</v>
      </c>
      <c r="I4119" s="138"/>
      <c r="J4119" s="138"/>
      <c r="K4119" s="146"/>
      <c r="L4119" s="146"/>
    </row>
    <row r="4120" spans="1:12" s="141" customFormat="1" ht="20.100000000000001" customHeight="1">
      <c r="A4120" s="213"/>
      <c r="B4120" s="137"/>
      <c r="C4120" s="137"/>
      <c r="D4120" s="159"/>
      <c r="E4120" s="160"/>
      <c r="F4120" s="137" t="s">
        <v>560</v>
      </c>
      <c r="G4120" s="137" t="s">
        <v>986</v>
      </c>
      <c r="H4120" s="138" t="s">
        <v>40</v>
      </c>
      <c r="I4120" s="138"/>
      <c r="J4120" s="138"/>
      <c r="K4120" s="146"/>
      <c r="L4120" s="146"/>
    </row>
    <row r="4121" spans="1:12" s="141" customFormat="1" ht="20.100000000000001" customHeight="1">
      <c r="A4121" s="213"/>
      <c r="B4121" s="137"/>
      <c r="C4121" s="137"/>
      <c r="D4121" s="159"/>
      <c r="E4121" s="160"/>
      <c r="F4121" s="137"/>
      <c r="G4121" s="137"/>
      <c r="H4121" s="138"/>
      <c r="I4121" s="138"/>
      <c r="J4121" s="138"/>
      <c r="K4121" s="146"/>
      <c r="L4121" s="146"/>
    </row>
    <row r="4122" spans="1:12" s="141" customFormat="1" ht="20.100000000000001" customHeight="1">
      <c r="A4122" s="213"/>
      <c r="B4122" s="137">
        <v>347</v>
      </c>
      <c r="C4122" s="137"/>
      <c r="D4122" s="159" t="s">
        <v>356</v>
      </c>
      <c r="E4122" s="160">
        <v>3.9790000000000001</v>
      </c>
      <c r="F4122" s="137" t="s">
        <v>433</v>
      </c>
      <c r="G4122" s="137" t="s">
        <v>447</v>
      </c>
      <c r="H4122" s="138" t="s">
        <v>435</v>
      </c>
      <c r="I4122" s="138"/>
      <c r="J4122" s="138"/>
      <c r="K4122" s="146"/>
      <c r="L4122" s="146"/>
    </row>
    <row r="4123" spans="1:12" s="141" customFormat="1" ht="20.100000000000001" customHeight="1">
      <c r="A4123" s="213"/>
      <c r="B4123" s="137"/>
      <c r="C4123" s="137"/>
      <c r="D4123" s="159"/>
      <c r="E4123" s="160"/>
      <c r="F4123" s="137" t="s">
        <v>447</v>
      </c>
      <c r="G4123" s="137" t="s">
        <v>451</v>
      </c>
      <c r="H4123" s="138" t="s">
        <v>435</v>
      </c>
      <c r="I4123" s="138"/>
      <c r="J4123" s="138"/>
      <c r="K4123" s="146"/>
      <c r="L4123" s="146"/>
    </row>
    <row r="4124" spans="1:12" s="141" customFormat="1" ht="20.100000000000001" customHeight="1">
      <c r="A4124" s="213"/>
      <c r="B4124" s="137"/>
      <c r="C4124" s="137"/>
      <c r="D4124" s="159"/>
      <c r="E4124" s="160"/>
      <c r="F4124" s="137" t="s">
        <v>451</v>
      </c>
      <c r="G4124" s="137" t="s">
        <v>454</v>
      </c>
      <c r="H4124" s="138" t="s">
        <v>435</v>
      </c>
      <c r="I4124" s="138"/>
      <c r="J4124" s="138"/>
      <c r="K4124" s="146"/>
      <c r="L4124" s="146"/>
    </row>
    <row r="4125" spans="1:12" s="141" customFormat="1" ht="20.100000000000001" customHeight="1">
      <c r="A4125" s="213"/>
      <c r="B4125" s="137"/>
      <c r="C4125" s="137"/>
      <c r="D4125" s="159"/>
      <c r="E4125" s="160"/>
      <c r="F4125" s="137" t="s">
        <v>454</v>
      </c>
      <c r="G4125" s="137" t="s">
        <v>455</v>
      </c>
      <c r="H4125" s="138" t="s">
        <v>435</v>
      </c>
      <c r="I4125" s="138"/>
      <c r="J4125" s="138"/>
      <c r="K4125" s="146"/>
      <c r="L4125" s="146"/>
    </row>
    <row r="4126" spans="1:12" s="141" customFormat="1" ht="20.100000000000001" customHeight="1">
      <c r="A4126" s="213"/>
      <c r="B4126" s="137"/>
      <c r="C4126" s="137"/>
      <c r="D4126" s="159"/>
      <c r="E4126" s="160"/>
      <c r="F4126" s="137" t="s">
        <v>455</v>
      </c>
      <c r="G4126" s="137" t="s">
        <v>456</v>
      </c>
      <c r="H4126" s="138" t="s">
        <v>435</v>
      </c>
      <c r="I4126" s="138"/>
      <c r="J4126" s="138"/>
      <c r="K4126" s="146"/>
      <c r="L4126" s="146"/>
    </row>
    <row r="4127" spans="1:12" s="141" customFormat="1" ht="20.100000000000001" customHeight="1">
      <c r="A4127" s="213"/>
      <c r="B4127" s="137"/>
      <c r="C4127" s="137"/>
      <c r="D4127" s="159"/>
      <c r="E4127" s="160"/>
      <c r="F4127" s="137" t="s">
        <v>456</v>
      </c>
      <c r="G4127" s="137" t="s">
        <v>457</v>
      </c>
      <c r="H4127" s="138" t="s">
        <v>435</v>
      </c>
      <c r="I4127" s="138"/>
      <c r="J4127" s="138"/>
      <c r="K4127" s="146"/>
      <c r="L4127" s="146"/>
    </row>
    <row r="4128" spans="1:12" s="141" customFormat="1" ht="20.100000000000001" customHeight="1">
      <c r="A4128" s="213"/>
      <c r="B4128" s="137"/>
      <c r="C4128" s="137"/>
      <c r="D4128" s="159"/>
      <c r="E4128" s="160"/>
      <c r="F4128" s="137" t="s">
        <v>457</v>
      </c>
      <c r="G4128" s="137" t="s">
        <v>460</v>
      </c>
      <c r="H4128" s="138" t="s">
        <v>435</v>
      </c>
      <c r="I4128" s="138"/>
      <c r="J4128" s="138"/>
      <c r="K4128" s="146"/>
      <c r="L4128" s="146"/>
    </row>
    <row r="4129" spans="1:12" s="141" customFormat="1" ht="20.100000000000001" customHeight="1">
      <c r="A4129" s="213"/>
      <c r="B4129" s="137"/>
      <c r="C4129" s="137"/>
      <c r="D4129" s="159"/>
      <c r="E4129" s="160"/>
      <c r="F4129" s="137" t="s">
        <v>460</v>
      </c>
      <c r="G4129" s="137" t="s">
        <v>463</v>
      </c>
      <c r="H4129" s="138" t="s">
        <v>435</v>
      </c>
      <c r="I4129" s="138"/>
      <c r="J4129" s="138"/>
      <c r="K4129" s="146"/>
      <c r="L4129" s="146"/>
    </row>
    <row r="4130" spans="1:12" s="141" customFormat="1" ht="20.100000000000001" customHeight="1">
      <c r="A4130" s="213"/>
      <c r="B4130" s="137"/>
      <c r="C4130" s="137"/>
      <c r="D4130" s="159"/>
      <c r="E4130" s="160"/>
      <c r="F4130" s="137" t="s">
        <v>463</v>
      </c>
      <c r="G4130" s="137" t="s">
        <v>464</v>
      </c>
      <c r="H4130" s="138" t="s">
        <v>435</v>
      </c>
      <c r="I4130" s="138"/>
      <c r="J4130" s="138"/>
      <c r="K4130" s="146"/>
      <c r="L4130" s="146"/>
    </row>
    <row r="4131" spans="1:12" s="141" customFormat="1" ht="20.100000000000001" customHeight="1">
      <c r="A4131" s="213"/>
      <c r="B4131" s="137"/>
      <c r="C4131" s="137"/>
      <c r="D4131" s="159"/>
      <c r="E4131" s="160"/>
      <c r="F4131" s="137" t="s">
        <v>464</v>
      </c>
      <c r="G4131" s="137" t="s">
        <v>465</v>
      </c>
      <c r="H4131" s="138" t="s">
        <v>435</v>
      </c>
      <c r="I4131" s="138"/>
      <c r="J4131" s="138"/>
      <c r="K4131" s="146"/>
      <c r="L4131" s="146"/>
    </row>
    <row r="4132" spans="1:12" s="141" customFormat="1" ht="20.100000000000001" customHeight="1">
      <c r="A4132" s="213"/>
      <c r="B4132" s="137"/>
      <c r="C4132" s="137"/>
      <c r="D4132" s="159"/>
      <c r="E4132" s="160"/>
      <c r="F4132" s="137" t="s">
        <v>465</v>
      </c>
      <c r="G4132" s="137" t="s">
        <v>466</v>
      </c>
      <c r="H4132" s="138" t="s">
        <v>435</v>
      </c>
      <c r="I4132" s="138"/>
      <c r="J4132" s="138"/>
      <c r="K4132" s="146"/>
      <c r="L4132" s="146"/>
    </row>
    <row r="4133" spans="1:12" s="141" customFormat="1" ht="20.100000000000001" customHeight="1">
      <c r="A4133" s="213"/>
      <c r="B4133" s="137"/>
      <c r="C4133" s="137"/>
      <c r="D4133" s="159"/>
      <c r="E4133" s="160"/>
      <c r="F4133" s="137" t="s">
        <v>466</v>
      </c>
      <c r="G4133" s="137" t="s">
        <v>467</v>
      </c>
      <c r="H4133" s="138" t="s">
        <v>435</v>
      </c>
      <c r="I4133" s="138"/>
      <c r="J4133" s="138"/>
      <c r="K4133" s="146"/>
      <c r="L4133" s="146"/>
    </row>
    <row r="4134" spans="1:12" s="141" customFormat="1" ht="20.100000000000001" customHeight="1">
      <c r="A4134" s="213"/>
      <c r="B4134" s="137"/>
      <c r="C4134" s="137"/>
      <c r="D4134" s="159"/>
      <c r="E4134" s="160"/>
      <c r="F4134" s="137" t="s">
        <v>467</v>
      </c>
      <c r="G4134" s="137" t="s">
        <v>468</v>
      </c>
      <c r="H4134" s="138" t="s">
        <v>435</v>
      </c>
      <c r="I4134" s="138"/>
      <c r="J4134" s="138"/>
      <c r="K4134" s="146"/>
      <c r="L4134" s="146"/>
    </row>
    <row r="4135" spans="1:12" s="141" customFormat="1" ht="20.100000000000001" customHeight="1">
      <c r="A4135" s="213"/>
      <c r="B4135" s="137"/>
      <c r="C4135" s="137"/>
      <c r="D4135" s="159"/>
      <c r="E4135" s="160"/>
      <c r="F4135" s="137" t="s">
        <v>468</v>
      </c>
      <c r="G4135" s="137" t="s">
        <v>469</v>
      </c>
      <c r="H4135" s="138" t="s">
        <v>435</v>
      </c>
      <c r="I4135" s="138"/>
      <c r="J4135" s="138"/>
      <c r="K4135" s="146"/>
      <c r="L4135" s="146"/>
    </row>
    <row r="4136" spans="1:12" s="141" customFormat="1" ht="20.100000000000001" customHeight="1">
      <c r="A4136" s="213"/>
      <c r="B4136" s="137"/>
      <c r="C4136" s="137"/>
      <c r="D4136" s="159"/>
      <c r="E4136" s="160"/>
      <c r="F4136" s="137" t="s">
        <v>469</v>
      </c>
      <c r="G4136" s="137" t="s">
        <v>470</v>
      </c>
      <c r="H4136" s="138" t="s">
        <v>435</v>
      </c>
      <c r="I4136" s="138"/>
      <c r="J4136" s="138"/>
      <c r="K4136" s="146"/>
      <c r="L4136" s="146"/>
    </row>
    <row r="4137" spans="1:12" s="141" customFormat="1" ht="20.100000000000001" customHeight="1">
      <c r="A4137" s="213"/>
      <c r="B4137" s="137"/>
      <c r="C4137" s="137"/>
      <c r="D4137" s="159"/>
      <c r="E4137" s="160"/>
      <c r="F4137" s="137" t="s">
        <v>470</v>
      </c>
      <c r="G4137" s="137" t="s">
        <v>471</v>
      </c>
      <c r="H4137" s="138" t="s">
        <v>435</v>
      </c>
      <c r="I4137" s="138"/>
      <c r="J4137" s="138"/>
      <c r="K4137" s="146"/>
      <c r="L4137" s="146"/>
    </row>
    <row r="4138" spans="1:12" s="141" customFormat="1" ht="20.100000000000001" customHeight="1">
      <c r="A4138" s="213"/>
      <c r="B4138" s="137"/>
      <c r="C4138" s="137"/>
      <c r="D4138" s="159"/>
      <c r="E4138" s="160"/>
      <c r="F4138" s="137" t="s">
        <v>471</v>
      </c>
      <c r="G4138" s="137" t="s">
        <v>473</v>
      </c>
      <c r="H4138" s="138" t="s">
        <v>435</v>
      </c>
      <c r="I4138" s="138"/>
      <c r="J4138" s="138"/>
      <c r="K4138" s="146"/>
      <c r="L4138" s="146"/>
    </row>
    <row r="4139" spans="1:12" s="141" customFormat="1" ht="20.100000000000001" customHeight="1">
      <c r="A4139" s="213"/>
      <c r="B4139" s="137"/>
      <c r="C4139" s="137"/>
      <c r="D4139" s="159"/>
      <c r="E4139" s="160"/>
      <c r="F4139" s="137" t="s">
        <v>473</v>
      </c>
      <c r="G4139" s="137" t="s">
        <v>474</v>
      </c>
      <c r="H4139" s="138" t="s">
        <v>435</v>
      </c>
      <c r="I4139" s="138"/>
      <c r="J4139" s="138"/>
      <c r="K4139" s="146"/>
      <c r="L4139" s="146"/>
    </row>
    <row r="4140" spans="1:12" s="141" customFormat="1" ht="20.100000000000001" customHeight="1">
      <c r="A4140" s="213"/>
      <c r="B4140" s="137"/>
      <c r="C4140" s="137"/>
      <c r="D4140" s="159"/>
      <c r="E4140" s="160"/>
      <c r="F4140" s="137" t="s">
        <v>474</v>
      </c>
      <c r="G4140" s="137" t="s">
        <v>475</v>
      </c>
      <c r="H4140" s="138" t="s">
        <v>435</v>
      </c>
      <c r="I4140" s="138"/>
      <c r="J4140" s="138"/>
      <c r="K4140" s="146"/>
      <c r="L4140" s="146"/>
    </row>
    <row r="4141" spans="1:12" s="141" customFormat="1" ht="20.100000000000001" customHeight="1">
      <c r="A4141" s="213"/>
      <c r="B4141" s="137"/>
      <c r="C4141" s="137"/>
      <c r="D4141" s="159"/>
      <c r="E4141" s="160"/>
      <c r="F4141" s="137" t="s">
        <v>475</v>
      </c>
      <c r="G4141" s="137" t="s">
        <v>987</v>
      </c>
      <c r="H4141" s="138" t="s">
        <v>435</v>
      </c>
      <c r="I4141" s="138"/>
      <c r="J4141" s="138"/>
      <c r="K4141" s="146"/>
      <c r="L4141" s="146"/>
    </row>
    <row r="4142" spans="1:12" s="141" customFormat="1" ht="20.100000000000001" customHeight="1">
      <c r="A4142" s="213"/>
      <c r="B4142" s="137"/>
      <c r="C4142" s="137"/>
      <c r="D4142" s="159"/>
      <c r="E4142" s="160"/>
      <c r="F4142" s="137"/>
      <c r="G4142" s="137"/>
      <c r="H4142" s="138"/>
      <c r="I4142" s="138"/>
      <c r="J4142" s="138"/>
      <c r="K4142" s="146"/>
      <c r="L4142" s="146"/>
    </row>
    <row r="4143" spans="1:12" s="141" customFormat="1" ht="20.100000000000001" customHeight="1">
      <c r="A4143" s="213"/>
      <c r="B4143" s="137">
        <v>348</v>
      </c>
      <c r="C4143" s="137"/>
      <c r="D4143" s="159" t="s">
        <v>357</v>
      </c>
      <c r="E4143" s="160">
        <v>2.8570000000000002</v>
      </c>
      <c r="F4143" s="137" t="s">
        <v>433</v>
      </c>
      <c r="G4143" s="137" t="s">
        <v>447</v>
      </c>
      <c r="H4143" s="138" t="s">
        <v>435</v>
      </c>
      <c r="I4143" s="138"/>
      <c r="J4143" s="138"/>
      <c r="K4143" s="146"/>
      <c r="L4143" s="146"/>
    </row>
    <row r="4144" spans="1:12" s="141" customFormat="1" ht="20.100000000000001" customHeight="1">
      <c r="A4144" s="213"/>
      <c r="B4144" s="137"/>
      <c r="C4144" s="137"/>
      <c r="D4144" s="159"/>
      <c r="E4144" s="160"/>
      <c r="F4144" s="137" t="s">
        <v>447</v>
      </c>
      <c r="G4144" s="137" t="s">
        <v>451</v>
      </c>
      <c r="H4144" s="138" t="s">
        <v>435</v>
      </c>
      <c r="I4144" s="138"/>
      <c r="J4144" s="138"/>
      <c r="K4144" s="146"/>
      <c r="L4144" s="146"/>
    </row>
    <row r="4145" spans="1:12" s="141" customFormat="1" ht="20.100000000000001" customHeight="1">
      <c r="A4145" s="213"/>
      <c r="B4145" s="137"/>
      <c r="C4145" s="137"/>
      <c r="D4145" s="159"/>
      <c r="E4145" s="160"/>
      <c r="F4145" s="137" t="s">
        <v>451</v>
      </c>
      <c r="G4145" s="137" t="s">
        <v>454</v>
      </c>
      <c r="H4145" s="138" t="s">
        <v>435</v>
      </c>
      <c r="I4145" s="138"/>
      <c r="J4145" s="138"/>
      <c r="K4145" s="146"/>
      <c r="L4145" s="146"/>
    </row>
    <row r="4146" spans="1:12" s="141" customFormat="1" ht="20.100000000000001" customHeight="1">
      <c r="A4146" s="213"/>
      <c r="B4146" s="137"/>
      <c r="C4146" s="137"/>
      <c r="D4146" s="159"/>
      <c r="E4146" s="160"/>
      <c r="F4146" s="137" t="s">
        <v>454</v>
      </c>
      <c r="G4146" s="137" t="s">
        <v>455</v>
      </c>
      <c r="H4146" s="138" t="s">
        <v>435</v>
      </c>
      <c r="I4146" s="138"/>
      <c r="J4146" s="138"/>
      <c r="K4146" s="146"/>
      <c r="L4146" s="146"/>
    </row>
    <row r="4147" spans="1:12" s="141" customFormat="1" ht="20.100000000000001" customHeight="1">
      <c r="A4147" s="213"/>
      <c r="B4147" s="137"/>
      <c r="C4147" s="137"/>
      <c r="D4147" s="159"/>
      <c r="E4147" s="160"/>
      <c r="F4147" s="137" t="s">
        <v>455</v>
      </c>
      <c r="G4147" s="137" t="s">
        <v>456</v>
      </c>
      <c r="H4147" s="138" t="s">
        <v>435</v>
      </c>
      <c r="I4147" s="138"/>
      <c r="J4147" s="138"/>
      <c r="K4147" s="146"/>
      <c r="L4147" s="146"/>
    </row>
    <row r="4148" spans="1:12" s="141" customFormat="1" ht="20.100000000000001" customHeight="1">
      <c r="A4148" s="213"/>
      <c r="B4148" s="137"/>
      <c r="C4148" s="137"/>
      <c r="D4148" s="159"/>
      <c r="E4148" s="160"/>
      <c r="F4148" s="137" t="s">
        <v>456</v>
      </c>
      <c r="G4148" s="137" t="s">
        <v>457</v>
      </c>
      <c r="H4148" s="138" t="s">
        <v>435</v>
      </c>
      <c r="I4148" s="138"/>
      <c r="J4148" s="138"/>
      <c r="K4148" s="146"/>
      <c r="L4148" s="146"/>
    </row>
    <row r="4149" spans="1:12" s="141" customFormat="1" ht="20.100000000000001" customHeight="1">
      <c r="A4149" s="213"/>
      <c r="B4149" s="137"/>
      <c r="C4149" s="137"/>
      <c r="D4149" s="159"/>
      <c r="E4149" s="160"/>
      <c r="F4149" s="137" t="s">
        <v>457</v>
      </c>
      <c r="G4149" s="137" t="s">
        <v>460</v>
      </c>
      <c r="H4149" s="138" t="s">
        <v>435</v>
      </c>
      <c r="I4149" s="138"/>
      <c r="J4149" s="138"/>
      <c r="K4149" s="146"/>
      <c r="L4149" s="146"/>
    </row>
    <row r="4150" spans="1:12" s="141" customFormat="1" ht="20.100000000000001" customHeight="1">
      <c r="A4150" s="213"/>
      <c r="B4150" s="137"/>
      <c r="C4150" s="137"/>
      <c r="D4150" s="159"/>
      <c r="E4150" s="160"/>
      <c r="F4150" s="137" t="s">
        <v>460</v>
      </c>
      <c r="G4150" s="137" t="s">
        <v>463</v>
      </c>
      <c r="H4150" s="138" t="s">
        <v>435</v>
      </c>
      <c r="I4150" s="138"/>
      <c r="J4150" s="138"/>
      <c r="K4150" s="146"/>
      <c r="L4150" s="146"/>
    </row>
    <row r="4151" spans="1:12" s="141" customFormat="1" ht="20.100000000000001" customHeight="1">
      <c r="A4151" s="213"/>
      <c r="B4151" s="137"/>
      <c r="C4151" s="137"/>
      <c r="D4151" s="159"/>
      <c r="E4151" s="160"/>
      <c r="F4151" s="137" t="s">
        <v>463</v>
      </c>
      <c r="G4151" s="137" t="s">
        <v>464</v>
      </c>
      <c r="H4151" s="138" t="s">
        <v>435</v>
      </c>
      <c r="I4151" s="138"/>
      <c r="J4151" s="138"/>
      <c r="K4151" s="146"/>
      <c r="L4151" s="146"/>
    </row>
    <row r="4152" spans="1:12" s="141" customFormat="1" ht="20.100000000000001" customHeight="1">
      <c r="A4152" s="213"/>
      <c r="B4152" s="137"/>
      <c r="C4152" s="137"/>
      <c r="D4152" s="159"/>
      <c r="E4152" s="160"/>
      <c r="F4152" s="137" t="s">
        <v>464</v>
      </c>
      <c r="G4152" s="137" t="s">
        <v>465</v>
      </c>
      <c r="H4152" s="138" t="s">
        <v>435</v>
      </c>
      <c r="I4152" s="138"/>
      <c r="J4152" s="138"/>
      <c r="K4152" s="146"/>
      <c r="L4152" s="146"/>
    </row>
    <row r="4153" spans="1:12" s="141" customFormat="1" ht="20.100000000000001" customHeight="1">
      <c r="A4153" s="213"/>
      <c r="B4153" s="137"/>
      <c r="C4153" s="137"/>
      <c r="D4153" s="159"/>
      <c r="E4153" s="160"/>
      <c r="F4153" s="137" t="s">
        <v>465</v>
      </c>
      <c r="G4153" s="137" t="s">
        <v>466</v>
      </c>
      <c r="H4153" s="138" t="s">
        <v>435</v>
      </c>
      <c r="I4153" s="138"/>
      <c r="J4153" s="138"/>
      <c r="K4153" s="146"/>
      <c r="L4153" s="146"/>
    </row>
    <row r="4154" spans="1:12" s="141" customFormat="1" ht="20.100000000000001" customHeight="1">
      <c r="A4154" s="213"/>
      <c r="B4154" s="137"/>
      <c r="C4154" s="137"/>
      <c r="D4154" s="159"/>
      <c r="E4154" s="160"/>
      <c r="F4154" s="137" t="s">
        <v>466</v>
      </c>
      <c r="G4154" s="137" t="s">
        <v>467</v>
      </c>
      <c r="H4154" s="138" t="s">
        <v>435</v>
      </c>
      <c r="I4154" s="138"/>
      <c r="J4154" s="138"/>
      <c r="K4154" s="146"/>
      <c r="L4154" s="146"/>
    </row>
    <row r="4155" spans="1:12" s="141" customFormat="1" ht="20.100000000000001" customHeight="1">
      <c r="A4155" s="213"/>
      <c r="B4155" s="137"/>
      <c r="C4155" s="137"/>
      <c r="D4155" s="159"/>
      <c r="E4155" s="160"/>
      <c r="F4155" s="137" t="s">
        <v>467</v>
      </c>
      <c r="G4155" s="137" t="s">
        <v>468</v>
      </c>
      <c r="H4155" s="138" t="s">
        <v>435</v>
      </c>
      <c r="I4155" s="138"/>
      <c r="J4155" s="138"/>
      <c r="K4155" s="146"/>
      <c r="L4155" s="146"/>
    </row>
    <row r="4156" spans="1:12" s="141" customFormat="1" ht="20.100000000000001" customHeight="1">
      <c r="A4156" s="213"/>
      <c r="B4156" s="137"/>
      <c r="C4156" s="137"/>
      <c r="D4156" s="159"/>
      <c r="E4156" s="160"/>
      <c r="F4156" s="137" t="s">
        <v>468</v>
      </c>
      <c r="G4156" s="137" t="s">
        <v>469</v>
      </c>
      <c r="H4156" s="138" t="s">
        <v>435</v>
      </c>
      <c r="I4156" s="138"/>
      <c r="J4156" s="138"/>
      <c r="K4156" s="146"/>
      <c r="L4156" s="146"/>
    </row>
    <row r="4157" spans="1:12" s="141" customFormat="1" ht="20.100000000000001" customHeight="1">
      <c r="A4157" s="213"/>
      <c r="B4157" s="137"/>
      <c r="C4157" s="137"/>
      <c r="D4157" s="159"/>
      <c r="E4157" s="160"/>
      <c r="F4157" s="137" t="s">
        <v>469</v>
      </c>
      <c r="G4157" s="137" t="s">
        <v>988</v>
      </c>
      <c r="H4157" s="138" t="s">
        <v>435</v>
      </c>
      <c r="I4157" s="138"/>
      <c r="J4157" s="138"/>
      <c r="K4157" s="146"/>
      <c r="L4157" s="146"/>
    </row>
    <row r="4158" spans="1:12" s="141" customFormat="1" ht="20.100000000000001" customHeight="1">
      <c r="A4158" s="213"/>
      <c r="B4158" s="137"/>
      <c r="C4158" s="137"/>
      <c r="D4158" s="159"/>
      <c r="E4158" s="160"/>
      <c r="F4158" s="137"/>
      <c r="G4158" s="137"/>
      <c r="H4158" s="138"/>
      <c r="I4158" s="138"/>
      <c r="J4158" s="138"/>
      <c r="K4158" s="146"/>
      <c r="L4158" s="146"/>
    </row>
    <row r="4159" spans="1:12" s="141" customFormat="1" ht="20.100000000000001" customHeight="1">
      <c r="A4159" s="213"/>
      <c r="B4159" s="137">
        <v>349</v>
      </c>
      <c r="C4159" s="137"/>
      <c r="D4159" s="159" t="s">
        <v>358</v>
      </c>
      <c r="E4159" s="160">
        <v>5.4329999999999998</v>
      </c>
      <c r="F4159" s="137" t="s">
        <v>433</v>
      </c>
      <c r="G4159" s="137" t="s">
        <v>447</v>
      </c>
      <c r="H4159" s="138" t="s">
        <v>435</v>
      </c>
      <c r="I4159" s="138"/>
      <c r="J4159" s="138"/>
      <c r="K4159" s="146"/>
      <c r="L4159" s="146"/>
    </row>
    <row r="4160" spans="1:12" s="141" customFormat="1" ht="20.100000000000001" customHeight="1">
      <c r="A4160" s="213"/>
      <c r="B4160" s="137"/>
      <c r="C4160" s="137"/>
      <c r="D4160" s="159"/>
      <c r="E4160" s="160"/>
      <c r="F4160" s="137" t="s">
        <v>447</v>
      </c>
      <c r="G4160" s="137" t="s">
        <v>451</v>
      </c>
      <c r="H4160" s="138" t="s">
        <v>435</v>
      </c>
      <c r="I4160" s="138"/>
      <c r="J4160" s="138"/>
      <c r="K4160" s="146"/>
      <c r="L4160" s="146"/>
    </row>
    <row r="4161" spans="1:12" s="141" customFormat="1" ht="20.100000000000001" customHeight="1">
      <c r="A4161" s="213"/>
      <c r="B4161" s="137"/>
      <c r="C4161" s="137"/>
      <c r="D4161" s="159"/>
      <c r="E4161" s="160"/>
      <c r="F4161" s="137" t="s">
        <v>451</v>
      </c>
      <c r="G4161" s="137" t="s">
        <v>454</v>
      </c>
      <c r="H4161" s="138" t="s">
        <v>435</v>
      </c>
      <c r="I4161" s="138"/>
      <c r="J4161" s="138"/>
      <c r="K4161" s="146"/>
      <c r="L4161" s="146"/>
    </row>
    <row r="4162" spans="1:12" s="141" customFormat="1" ht="20.100000000000001" customHeight="1">
      <c r="A4162" s="213"/>
      <c r="B4162" s="137"/>
      <c r="C4162" s="137"/>
      <c r="D4162" s="159"/>
      <c r="E4162" s="160"/>
      <c r="F4162" s="137" t="s">
        <v>454</v>
      </c>
      <c r="G4162" s="137" t="s">
        <v>455</v>
      </c>
      <c r="H4162" s="138" t="s">
        <v>435</v>
      </c>
      <c r="I4162" s="138"/>
      <c r="J4162" s="138"/>
      <c r="K4162" s="146"/>
      <c r="L4162" s="146"/>
    </row>
    <row r="4163" spans="1:12" s="141" customFormat="1" ht="20.100000000000001" customHeight="1">
      <c r="A4163" s="213"/>
      <c r="B4163" s="137"/>
      <c r="C4163" s="137"/>
      <c r="D4163" s="159"/>
      <c r="E4163" s="160"/>
      <c r="F4163" s="137" t="s">
        <v>455</v>
      </c>
      <c r="G4163" s="137" t="s">
        <v>456</v>
      </c>
      <c r="H4163" s="138" t="s">
        <v>435</v>
      </c>
      <c r="I4163" s="138"/>
      <c r="J4163" s="138"/>
      <c r="K4163" s="146"/>
      <c r="L4163" s="146"/>
    </row>
    <row r="4164" spans="1:12" s="141" customFormat="1" ht="20.100000000000001" customHeight="1">
      <c r="A4164" s="213"/>
      <c r="B4164" s="137"/>
      <c r="C4164" s="137"/>
      <c r="D4164" s="159"/>
      <c r="E4164" s="160"/>
      <c r="F4164" s="137" t="s">
        <v>456</v>
      </c>
      <c r="G4164" s="137" t="s">
        <v>457</v>
      </c>
      <c r="H4164" s="138" t="s">
        <v>435</v>
      </c>
      <c r="I4164" s="138"/>
      <c r="J4164" s="138"/>
      <c r="K4164" s="146"/>
      <c r="L4164" s="146"/>
    </row>
    <row r="4165" spans="1:12" s="141" customFormat="1" ht="20.100000000000001" customHeight="1">
      <c r="A4165" s="213"/>
      <c r="B4165" s="137"/>
      <c r="C4165" s="137"/>
      <c r="D4165" s="159"/>
      <c r="E4165" s="160"/>
      <c r="F4165" s="137" t="s">
        <v>457</v>
      </c>
      <c r="G4165" s="137" t="s">
        <v>460</v>
      </c>
      <c r="H4165" s="138" t="s">
        <v>435</v>
      </c>
      <c r="I4165" s="138"/>
      <c r="J4165" s="138"/>
      <c r="K4165" s="146"/>
      <c r="L4165" s="146"/>
    </row>
    <row r="4166" spans="1:12" s="141" customFormat="1" ht="20.100000000000001" customHeight="1">
      <c r="A4166" s="213"/>
      <c r="B4166" s="137"/>
      <c r="C4166" s="137"/>
      <c r="D4166" s="159"/>
      <c r="E4166" s="160"/>
      <c r="F4166" s="137" t="s">
        <v>460</v>
      </c>
      <c r="G4166" s="137" t="s">
        <v>463</v>
      </c>
      <c r="H4166" s="138" t="s">
        <v>435</v>
      </c>
      <c r="I4166" s="138"/>
      <c r="J4166" s="138"/>
      <c r="K4166" s="146"/>
      <c r="L4166" s="146"/>
    </row>
    <row r="4167" spans="1:12" s="141" customFormat="1" ht="20.100000000000001" customHeight="1">
      <c r="A4167" s="213"/>
      <c r="B4167" s="137"/>
      <c r="C4167" s="137"/>
      <c r="D4167" s="159"/>
      <c r="E4167" s="160"/>
      <c r="F4167" s="137" t="s">
        <v>463</v>
      </c>
      <c r="G4167" s="137" t="s">
        <v>464</v>
      </c>
      <c r="H4167" s="138" t="s">
        <v>435</v>
      </c>
      <c r="I4167" s="138"/>
      <c r="J4167" s="138"/>
      <c r="K4167" s="146"/>
      <c r="L4167" s="146"/>
    </row>
    <row r="4168" spans="1:12" s="141" customFormat="1" ht="20.100000000000001" customHeight="1">
      <c r="A4168" s="213"/>
      <c r="B4168" s="137"/>
      <c r="C4168" s="137"/>
      <c r="D4168" s="159"/>
      <c r="E4168" s="160"/>
      <c r="F4168" s="137" t="s">
        <v>464</v>
      </c>
      <c r="G4168" s="137" t="s">
        <v>465</v>
      </c>
      <c r="H4168" s="138" t="s">
        <v>435</v>
      </c>
      <c r="I4168" s="138"/>
      <c r="J4168" s="138"/>
      <c r="K4168" s="146"/>
      <c r="L4168" s="146"/>
    </row>
    <row r="4169" spans="1:12" s="141" customFormat="1" ht="20.100000000000001" customHeight="1">
      <c r="A4169" s="213"/>
      <c r="B4169" s="137"/>
      <c r="C4169" s="137"/>
      <c r="D4169" s="159"/>
      <c r="E4169" s="160"/>
      <c r="F4169" s="137" t="s">
        <v>465</v>
      </c>
      <c r="G4169" s="137" t="s">
        <v>466</v>
      </c>
      <c r="H4169" s="138" t="s">
        <v>435</v>
      </c>
      <c r="I4169" s="138"/>
      <c r="J4169" s="138"/>
      <c r="K4169" s="146"/>
      <c r="L4169" s="146"/>
    </row>
    <row r="4170" spans="1:12" s="141" customFormat="1" ht="20.100000000000001" customHeight="1">
      <c r="A4170" s="213"/>
      <c r="B4170" s="137"/>
      <c r="C4170" s="137"/>
      <c r="D4170" s="159"/>
      <c r="E4170" s="160"/>
      <c r="F4170" s="137" t="s">
        <v>466</v>
      </c>
      <c r="G4170" s="137" t="s">
        <v>467</v>
      </c>
      <c r="H4170" s="138" t="s">
        <v>435</v>
      </c>
      <c r="I4170" s="138"/>
      <c r="J4170" s="138"/>
      <c r="K4170" s="146"/>
      <c r="L4170" s="146"/>
    </row>
    <row r="4171" spans="1:12" s="141" customFormat="1" ht="20.100000000000001" customHeight="1">
      <c r="A4171" s="213"/>
      <c r="B4171" s="137"/>
      <c r="C4171" s="137"/>
      <c r="D4171" s="159"/>
      <c r="E4171" s="160"/>
      <c r="F4171" s="137" t="s">
        <v>467</v>
      </c>
      <c r="G4171" s="137" t="s">
        <v>468</v>
      </c>
      <c r="H4171" s="138" t="s">
        <v>435</v>
      </c>
      <c r="I4171" s="138"/>
      <c r="J4171" s="138"/>
      <c r="K4171" s="146"/>
      <c r="L4171" s="146"/>
    </row>
    <row r="4172" spans="1:12" s="141" customFormat="1" ht="20.100000000000001" customHeight="1">
      <c r="A4172" s="213"/>
      <c r="B4172" s="137"/>
      <c r="C4172" s="137"/>
      <c r="D4172" s="159"/>
      <c r="E4172" s="160"/>
      <c r="F4172" s="137" t="s">
        <v>468</v>
      </c>
      <c r="G4172" s="137" t="s">
        <v>469</v>
      </c>
      <c r="H4172" s="138" t="s">
        <v>435</v>
      </c>
      <c r="I4172" s="138"/>
      <c r="J4172" s="138"/>
      <c r="K4172" s="146"/>
      <c r="L4172" s="146"/>
    </row>
    <row r="4173" spans="1:12" s="141" customFormat="1" ht="20.100000000000001" customHeight="1">
      <c r="A4173" s="213"/>
      <c r="B4173" s="137"/>
      <c r="C4173" s="137"/>
      <c r="D4173" s="159"/>
      <c r="E4173" s="160"/>
      <c r="F4173" s="137" t="s">
        <v>469</v>
      </c>
      <c r="G4173" s="137" t="s">
        <v>470</v>
      </c>
      <c r="H4173" s="138" t="s">
        <v>435</v>
      </c>
      <c r="I4173" s="138"/>
      <c r="J4173" s="138"/>
      <c r="K4173" s="146"/>
      <c r="L4173" s="146"/>
    </row>
    <row r="4174" spans="1:12" s="141" customFormat="1" ht="20.100000000000001" customHeight="1">
      <c r="A4174" s="213"/>
      <c r="B4174" s="137"/>
      <c r="C4174" s="137"/>
      <c r="D4174" s="159"/>
      <c r="E4174" s="160"/>
      <c r="F4174" s="137" t="s">
        <v>470</v>
      </c>
      <c r="G4174" s="137" t="s">
        <v>471</v>
      </c>
      <c r="H4174" s="138" t="s">
        <v>435</v>
      </c>
      <c r="I4174" s="138"/>
      <c r="J4174" s="138"/>
      <c r="K4174" s="146"/>
      <c r="L4174" s="146"/>
    </row>
    <row r="4175" spans="1:12" s="141" customFormat="1" ht="20.100000000000001" customHeight="1">
      <c r="A4175" s="213"/>
      <c r="B4175" s="137"/>
      <c r="C4175" s="137"/>
      <c r="D4175" s="159"/>
      <c r="E4175" s="160"/>
      <c r="F4175" s="137" t="s">
        <v>471</v>
      </c>
      <c r="G4175" s="137" t="s">
        <v>473</v>
      </c>
      <c r="H4175" s="138" t="s">
        <v>435</v>
      </c>
      <c r="I4175" s="138"/>
      <c r="J4175" s="138"/>
      <c r="K4175" s="146"/>
      <c r="L4175" s="146"/>
    </row>
    <row r="4176" spans="1:12" s="141" customFormat="1" ht="20.100000000000001" customHeight="1">
      <c r="A4176" s="213"/>
      <c r="B4176" s="137"/>
      <c r="C4176" s="137"/>
      <c r="D4176" s="159"/>
      <c r="E4176" s="160"/>
      <c r="F4176" s="137" t="s">
        <v>473</v>
      </c>
      <c r="G4176" s="137" t="s">
        <v>474</v>
      </c>
      <c r="H4176" s="138" t="s">
        <v>435</v>
      </c>
      <c r="I4176" s="138"/>
      <c r="J4176" s="138"/>
      <c r="K4176" s="146"/>
      <c r="L4176" s="146"/>
    </row>
    <row r="4177" spans="1:12" s="141" customFormat="1" ht="20.100000000000001" customHeight="1">
      <c r="A4177" s="213"/>
      <c r="B4177" s="137"/>
      <c r="C4177" s="137"/>
      <c r="D4177" s="159"/>
      <c r="E4177" s="160"/>
      <c r="F4177" s="137" t="s">
        <v>474</v>
      </c>
      <c r="G4177" s="137" t="s">
        <v>475</v>
      </c>
      <c r="H4177" s="138" t="s">
        <v>435</v>
      </c>
      <c r="I4177" s="138"/>
      <c r="J4177" s="138"/>
      <c r="K4177" s="146"/>
      <c r="L4177" s="146"/>
    </row>
    <row r="4178" spans="1:12" s="141" customFormat="1" ht="20.100000000000001" customHeight="1">
      <c r="A4178" s="213"/>
      <c r="B4178" s="137"/>
      <c r="C4178" s="137"/>
      <c r="D4178" s="159"/>
      <c r="E4178" s="160"/>
      <c r="F4178" s="137" t="s">
        <v>475</v>
      </c>
      <c r="G4178" s="137" t="s">
        <v>476</v>
      </c>
      <c r="H4178" s="138" t="s">
        <v>435</v>
      </c>
      <c r="I4178" s="138"/>
      <c r="J4178" s="138"/>
      <c r="K4178" s="146"/>
      <c r="L4178" s="146"/>
    </row>
    <row r="4179" spans="1:12" s="141" customFormat="1" ht="20.100000000000001" customHeight="1">
      <c r="A4179" s="213"/>
      <c r="B4179" s="137"/>
      <c r="C4179" s="137"/>
      <c r="D4179" s="159"/>
      <c r="E4179" s="160"/>
      <c r="F4179" s="137" t="s">
        <v>476</v>
      </c>
      <c r="G4179" s="137" t="s">
        <v>477</v>
      </c>
      <c r="H4179" s="138" t="s">
        <v>435</v>
      </c>
      <c r="I4179" s="138"/>
      <c r="J4179" s="138"/>
      <c r="K4179" s="146"/>
      <c r="L4179" s="146"/>
    </row>
    <row r="4180" spans="1:12" s="141" customFormat="1" ht="20.100000000000001" customHeight="1">
      <c r="A4180" s="213"/>
      <c r="B4180" s="137"/>
      <c r="C4180" s="137"/>
      <c r="D4180" s="159"/>
      <c r="E4180" s="160"/>
      <c r="F4180" s="137" t="s">
        <v>477</v>
      </c>
      <c r="G4180" s="137" t="s">
        <v>543</v>
      </c>
      <c r="H4180" s="138" t="s">
        <v>435</v>
      </c>
      <c r="I4180" s="138"/>
      <c r="J4180" s="138"/>
      <c r="K4180" s="146"/>
      <c r="L4180" s="146"/>
    </row>
    <row r="4181" spans="1:12" s="141" customFormat="1" ht="20.100000000000001" customHeight="1">
      <c r="A4181" s="213"/>
      <c r="B4181" s="137"/>
      <c r="C4181" s="137"/>
      <c r="D4181" s="159"/>
      <c r="E4181" s="160"/>
      <c r="F4181" s="137" t="s">
        <v>543</v>
      </c>
      <c r="G4181" s="137" t="s">
        <v>550</v>
      </c>
      <c r="H4181" s="138" t="s">
        <v>435</v>
      </c>
      <c r="I4181" s="138"/>
      <c r="J4181" s="138"/>
      <c r="K4181" s="146"/>
      <c r="L4181" s="146"/>
    </row>
    <row r="4182" spans="1:12" s="141" customFormat="1" ht="20.100000000000001" customHeight="1">
      <c r="A4182" s="213"/>
      <c r="B4182" s="137"/>
      <c r="C4182" s="137"/>
      <c r="D4182" s="159"/>
      <c r="E4182" s="160"/>
      <c r="F4182" s="137" t="s">
        <v>550</v>
      </c>
      <c r="G4182" s="137" t="s">
        <v>551</v>
      </c>
      <c r="H4182" s="138" t="s">
        <v>435</v>
      </c>
      <c r="I4182" s="138"/>
      <c r="J4182" s="138"/>
      <c r="K4182" s="146"/>
      <c r="L4182" s="146"/>
    </row>
    <row r="4183" spans="1:12" s="141" customFormat="1" ht="20.100000000000001" customHeight="1">
      <c r="A4183" s="213"/>
      <c r="B4183" s="137"/>
      <c r="C4183" s="137"/>
      <c r="D4183" s="159"/>
      <c r="E4183" s="160"/>
      <c r="F4183" s="137" t="s">
        <v>551</v>
      </c>
      <c r="G4183" s="137" t="s">
        <v>552</v>
      </c>
      <c r="H4183" s="138" t="s">
        <v>435</v>
      </c>
      <c r="I4183" s="138"/>
      <c r="J4183" s="138"/>
      <c r="K4183" s="146"/>
      <c r="L4183" s="146"/>
    </row>
    <row r="4184" spans="1:12" s="141" customFormat="1" ht="20.100000000000001" customHeight="1">
      <c r="A4184" s="213"/>
      <c r="B4184" s="137"/>
      <c r="C4184" s="137"/>
      <c r="D4184" s="159"/>
      <c r="E4184" s="160"/>
      <c r="F4184" s="137" t="s">
        <v>552</v>
      </c>
      <c r="G4184" s="137" t="s">
        <v>553</v>
      </c>
      <c r="H4184" s="138" t="s">
        <v>435</v>
      </c>
      <c r="I4184" s="138"/>
      <c r="J4184" s="138"/>
      <c r="K4184" s="146"/>
      <c r="L4184" s="146"/>
    </row>
    <row r="4185" spans="1:12" s="141" customFormat="1" ht="20.100000000000001" customHeight="1">
      <c r="A4185" s="213"/>
      <c r="B4185" s="137"/>
      <c r="C4185" s="137"/>
      <c r="D4185" s="159"/>
      <c r="E4185" s="160"/>
      <c r="F4185" s="137" t="s">
        <v>553</v>
      </c>
      <c r="G4185" s="137" t="s">
        <v>554</v>
      </c>
      <c r="H4185" s="138" t="s">
        <v>435</v>
      </c>
      <c r="I4185" s="138"/>
      <c r="J4185" s="138"/>
      <c r="K4185" s="146"/>
      <c r="L4185" s="146"/>
    </row>
    <row r="4186" spans="1:12" s="141" customFormat="1" ht="20.100000000000001" customHeight="1">
      <c r="A4186" s="213"/>
      <c r="B4186" s="137"/>
      <c r="C4186" s="137"/>
      <c r="D4186" s="159"/>
      <c r="E4186" s="160"/>
      <c r="F4186" s="137" t="s">
        <v>554</v>
      </c>
      <c r="G4186" s="137" t="s">
        <v>989</v>
      </c>
      <c r="H4186" s="138" t="s">
        <v>435</v>
      </c>
      <c r="I4186" s="138"/>
      <c r="J4186" s="138"/>
      <c r="K4186" s="146"/>
      <c r="L4186" s="146"/>
    </row>
    <row r="4187" spans="1:12" s="141" customFormat="1" ht="20.100000000000001" customHeight="1">
      <c r="A4187" s="213"/>
      <c r="B4187" s="137"/>
      <c r="C4187" s="137"/>
      <c r="D4187" s="159"/>
      <c r="E4187" s="160"/>
      <c r="F4187" s="137"/>
      <c r="G4187" s="137"/>
      <c r="H4187" s="138"/>
      <c r="I4187" s="138"/>
      <c r="J4187" s="138"/>
      <c r="K4187" s="146"/>
      <c r="L4187" s="146"/>
    </row>
    <row r="4188" spans="1:12" s="141" customFormat="1" ht="20.100000000000001" customHeight="1">
      <c r="A4188" s="213"/>
      <c r="B4188" s="137">
        <v>350</v>
      </c>
      <c r="C4188" s="137"/>
      <c r="D4188" s="159" t="s">
        <v>359</v>
      </c>
      <c r="E4188" s="160">
        <v>2.2570000000000001</v>
      </c>
      <c r="F4188" s="137" t="s">
        <v>433</v>
      </c>
      <c r="G4188" s="137" t="s">
        <v>447</v>
      </c>
      <c r="H4188" s="138" t="s">
        <v>435</v>
      </c>
      <c r="I4188" s="138"/>
      <c r="J4188" s="138"/>
      <c r="K4188" s="146"/>
      <c r="L4188" s="146"/>
    </row>
    <row r="4189" spans="1:12" s="141" customFormat="1" ht="20.100000000000001" customHeight="1">
      <c r="A4189" s="213"/>
      <c r="B4189" s="137"/>
      <c r="C4189" s="137"/>
      <c r="D4189" s="159"/>
      <c r="E4189" s="160"/>
      <c r="F4189" s="137" t="s">
        <v>447</v>
      </c>
      <c r="G4189" s="137" t="s">
        <v>451</v>
      </c>
      <c r="H4189" s="138" t="s">
        <v>435</v>
      </c>
      <c r="I4189" s="138"/>
      <c r="J4189" s="138"/>
      <c r="K4189" s="146"/>
      <c r="L4189" s="146"/>
    </row>
    <row r="4190" spans="1:12" s="141" customFormat="1" ht="20.100000000000001" customHeight="1">
      <c r="A4190" s="213"/>
      <c r="B4190" s="137"/>
      <c r="C4190" s="137"/>
      <c r="D4190" s="159"/>
      <c r="E4190" s="160"/>
      <c r="F4190" s="137" t="s">
        <v>451</v>
      </c>
      <c r="G4190" s="137" t="s">
        <v>454</v>
      </c>
      <c r="H4190" s="138" t="s">
        <v>435</v>
      </c>
      <c r="I4190" s="138"/>
      <c r="J4190" s="138"/>
      <c r="K4190" s="146"/>
      <c r="L4190" s="146"/>
    </row>
    <row r="4191" spans="1:12" s="141" customFormat="1" ht="20.100000000000001" customHeight="1">
      <c r="A4191" s="213"/>
      <c r="B4191" s="137"/>
      <c r="C4191" s="137"/>
      <c r="D4191" s="159"/>
      <c r="E4191" s="160"/>
      <c r="F4191" s="137" t="s">
        <v>454</v>
      </c>
      <c r="G4191" s="137" t="s">
        <v>455</v>
      </c>
      <c r="H4191" s="138" t="s">
        <v>435</v>
      </c>
      <c r="I4191" s="138"/>
      <c r="J4191" s="138"/>
      <c r="K4191" s="146"/>
      <c r="L4191" s="146"/>
    </row>
    <row r="4192" spans="1:12" s="141" customFormat="1" ht="20.100000000000001" customHeight="1">
      <c r="A4192" s="213"/>
      <c r="B4192" s="137"/>
      <c r="C4192" s="137"/>
      <c r="D4192" s="159"/>
      <c r="E4192" s="160"/>
      <c r="F4192" s="137" t="s">
        <v>455</v>
      </c>
      <c r="G4192" s="137" t="s">
        <v>456</v>
      </c>
      <c r="H4192" s="138" t="s">
        <v>435</v>
      </c>
      <c r="I4192" s="138"/>
      <c r="J4192" s="138"/>
      <c r="K4192" s="146"/>
      <c r="L4192" s="146"/>
    </row>
    <row r="4193" spans="1:12" s="141" customFormat="1" ht="20.100000000000001" customHeight="1">
      <c r="A4193" s="213"/>
      <c r="B4193" s="137"/>
      <c r="C4193" s="137"/>
      <c r="D4193" s="159"/>
      <c r="E4193" s="160"/>
      <c r="F4193" s="137" t="s">
        <v>456</v>
      </c>
      <c r="G4193" s="137" t="s">
        <v>457</v>
      </c>
      <c r="H4193" s="138" t="s">
        <v>435</v>
      </c>
      <c r="I4193" s="138"/>
      <c r="J4193" s="138"/>
      <c r="K4193" s="146"/>
      <c r="L4193" s="146"/>
    </row>
    <row r="4194" spans="1:12" s="141" customFormat="1" ht="20.100000000000001" customHeight="1">
      <c r="A4194" s="213"/>
      <c r="B4194" s="137"/>
      <c r="C4194" s="137"/>
      <c r="D4194" s="159"/>
      <c r="E4194" s="160"/>
      <c r="F4194" s="137" t="s">
        <v>457</v>
      </c>
      <c r="G4194" s="137" t="s">
        <v>460</v>
      </c>
      <c r="H4194" s="138" t="s">
        <v>435</v>
      </c>
      <c r="I4194" s="138"/>
      <c r="J4194" s="138"/>
      <c r="K4194" s="146"/>
      <c r="L4194" s="146"/>
    </row>
    <row r="4195" spans="1:12" s="141" customFormat="1" ht="20.100000000000001" customHeight="1">
      <c r="A4195" s="213"/>
      <c r="B4195" s="137"/>
      <c r="C4195" s="137"/>
      <c r="D4195" s="159"/>
      <c r="E4195" s="160"/>
      <c r="F4195" s="137" t="s">
        <v>460</v>
      </c>
      <c r="G4195" s="137" t="s">
        <v>463</v>
      </c>
      <c r="H4195" s="138" t="s">
        <v>435</v>
      </c>
      <c r="I4195" s="138"/>
      <c r="J4195" s="138"/>
      <c r="K4195" s="146"/>
      <c r="L4195" s="146"/>
    </row>
    <row r="4196" spans="1:12" s="141" customFormat="1" ht="20.100000000000001" customHeight="1">
      <c r="A4196" s="213"/>
      <c r="B4196" s="137"/>
      <c r="C4196" s="137"/>
      <c r="D4196" s="159"/>
      <c r="E4196" s="160"/>
      <c r="F4196" s="137" t="s">
        <v>463</v>
      </c>
      <c r="G4196" s="137" t="s">
        <v>464</v>
      </c>
      <c r="H4196" s="138" t="s">
        <v>435</v>
      </c>
      <c r="I4196" s="138"/>
      <c r="J4196" s="138"/>
      <c r="K4196" s="146"/>
      <c r="L4196" s="146"/>
    </row>
    <row r="4197" spans="1:12" s="141" customFormat="1" ht="20.100000000000001" customHeight="1">
      <c r="A4197" s="213"/>
      <c r="B4197" s="137"/>
      <c r="C4197" s="137"/>
      <c r="D4197" s="159"/>
      <c r="E4197" s="160"/>
      <c r="F4197" s="137" t="s">
        <v>464</v>
      </c>
      <c r="G4197" s="137" t="s">
        <v>465</v>
      </c>
      <c r="H4197" s="138" t="s">
        <v>435</v>
      </c>
      <c r="I4197" s="138"/>
      <c r="J4197" s="138"/>
      <c r="K4197" s="146"/>
      <c r="L4197" s="146"/>
    </row>
    <row r="4198" spans="1:12" s="141" customFormat="1" ht="20.100000000000001" customHeight="1">
      <c r="A4198" s="213"/>
      <c r="B4198" s="137"/>
      <c r="C4198" s="137"/>
      <c r="D4198" s="159"/>
      <c r="E4198" s="160"/>
      <c r="F4198" s="137" t="s">
        <v>465</v>
      </c>
      <c r="G4198" s="137" t="s">
        <v>466</v>
      </c>
      <c r="H4198" s="138" t="s">
        <v>435</v>
      </c>
      <c r="I4198" s="138"/>
      <c r="J4198" s="138"/>
      <c r="K4198" s="146"/>
      <c r="L4198" s="146"/>
    </row>
    <row r="4199" spans="1:12" s="141" customFormat="1" ht="20.100000000000001" customHeight="1">
      <c r="A4199" s="213"/>
      <c r="B4199" s="137"/>
      <c r="C4199" s="137"/>
      <c r="D4199" s="159"/>
      <c r="E4199" s="160"/>
      <c r="F4199" s="137" t="s">
        <v>466</v>
      </c>
      <c r="G4199" s="137" t="s">
        <v>990</v>
      </c>
      <c r="H4199" s="138" t="s">
        <v>435</v>
      </c>
      <c r="I4199" s="138"/>
      <c r="J4199" s="138"/>
      <c r="K4199" s="146"/>
      <c r="L4199" s="146"/>
    </row>
    <row r="4200" spans="1:12" s="141" customFormat="1" ht="20.100000000000001" customHeight="1">
      <c r="A4200" s="213"/>
      <c r="B4200" s="137"/>
      <c r="C4200" s="137"/>
      <c r="D4200" s="159"/>
      <c r="E4200" s="160"/>
      <c r="F4200" s="137"/>
      <c r="G4200" s="137"/>
      <c r="H4200" s="138"/>
      <c r="I4200" s="138"/>
      <c r="J4200" s="138"/>
      <c r="K4200" s="146"/>
      <c r="L4200" s="146"/>
    </row>
    <row r="4201" spans="1:12" s="141" customFormat="1" ht="20.100000000000001" customHeight="1">
      <c r="A4201" s="213"/>
      <c r="B4201" s="137">
        <v>351</v>
      </c>
      <c r="C4201" s="137"/>
      <c r="D4201" s="159" t="s">
        <v>360</v>
      </c>
      <c r="E4201" s="160">
        <v>3.3719999999999999</v>
      </c>
      <c r="F4201" s="137" t="s">
        <v>433</v>
      </c>
      <c r="G4201" s="137" t="s">
        <v>447</v>
      </c>
      <c r="H4201" s="138" t="s">
        <v>435</v>
      </c>
      <c r="I4201" s="138"/>
      <c r="J4201" s="138"/>
      <c r="K4201" s="146"/>
      <c r="L4201" s="146"/>
    </row>
    <row r="4202" spans="1:12" s="141" customFormat="1" ht="20.100000000000001" customHeight="1">
      <c r="A4202" s="213"/>
      <c r="B4202" s="137"/>
      <c r="C4202" s="137"/>
      <c r="D4202" s="159"/>
      <c r="E4202" s="160"/>
      <c r="F4202" s="137" t="s">
        <v>447</v>
      </c>
      <c r="G4202" s="137" t="s">
        <v>451</v>
      </c>
      <c r="H4202" s="138" t="s">
        <v>435</v>
      </c>
      <c r="I4202" s="138"/>
      <c r="J4202" s="138"/>
      <c r="K4202" s="146"/>
      <c r="L4202" s="146"/>
    </row>
    <row r="4203" spans="1:12" s="141" customFormat="1" ht="20.100000000000001" customHeight="1">
      <c r="A4203" s="213"/>
      <c r="B4203" s="137"/>
      <c r="C4203" s="137"/>
      <c r="D4203" s="159"/>
      <c r="E4203" s="160"/>
      <c r="F4203" s="137" t="s">
        <v>451</v>
      </c>
      <c r="G4203" s="137" t="s">
        <v>454</v>
      </c>
      <c r="H4203" s="138" t="s">
        <v>435</v>
      </c>
      <c r="I4203" s="138"/>
      <c r="J4203" s="138"/>
      <c r="K4203" s="146"/>
      <c r="L4203" s="146"/>
    </row>
    <row r="4204" spans="1:12" s="141" customFormat="1" ht="20.100000000000001" customHeight="1">
      <c r="A4204" s="213"/>
      <c r="B4204" s="137"/>
      <c r="C4204" s="137"/>
      <c r="D4204" s="159"/>
      <c r="E4204" s="160"/>
      <c r="F4204" s="137" t="s">
        <v>454</v>
      </c>
      <c r="G4204" s="137" t="s">
        <v>455</v>
      </c>
      <c r="H4204" s="138" t="s">
        <v>435</v>
      </c>
      <c r="I4204" s="138"/>
      <c r="J4204" s="138"/>
      <c r="K4204" s="146"/>
      <c r="L4204" s="146"/>
    </row>
    <row r="4205" spans="1:12" s="141" customFormat="1" ht="20.100000000000001" customHeight="1">
      <c r="A4205" s="213"/>
      <c r="B4205" s="137"/>
      <c r="C4205" s="137"/>
      <c r="D4205" s="159"/>
      <c r="E4205" s="160"/>
      <c r="F4205" s="137" t="s">
        <v>455</v>
      </c>
      <c r="G4205" s="137" t="s">
        <v>456</v>
      </c>
      <c r="H4205" s="138" t="s">
        <v>435</v>
      </c>
      <c r="I4205" s="138"/>
      <c r="J4205" s="138"/>
      <c r="K4205" s="146"/>
      <c r="L4205" s="146"/>
    </row>
    <row r="4206" spans="1:12" s="141" customFormat="1" ht="20.100000000000001" customHeight="1">
      <c r="A4206" s="213"/>
      <c r="B4206" s="137"/>
      <c r="C4206" s="137"/>
      <c r="D4206" s="159"/>
      <c r="E4206" s="160"/>
      <c r="F4206" s="137" t="s">
        <v>456</v>
      </c>
      <c r="G4206" s="137" t="s">
        <v>457</v>
      </c>
      <c r="H4206" s="138" t="s">
        <v>435</v>
      </c>
      <c r="I4206" s="138"/>
      <c r="J4206" s="138"/>
      <c r="K4206" s="146"/>
      <c r="L4206" s="146"/>
    </row>
    <row r="4207" spans="1:12" s="141" customFormat="1" ht="20.100000000000001" customHeight="1">
      <c r="A4207" s="213"/>
      <c r="B4207" s="137"/>
      <c r="C4207" s="137"/>
      <c r="D4207" s="159"/>
      <c r="E4207" s="160"/>
      <c r="F4207" s="137" t="s">
        <v>457</v>
      </c>
      <c r="G4207" s="137" t="s">
        <v>460</v>
      </c>
      <c r="H4207" s="138" t="s">
        <v>435</v>
      </c>
      <c r="I4207" s="138"/>
      <c r="J4207" s="138"/>
      <c r="K4207" s="146"/>
      <c r="L4207" s="146"/>
    </row>
    <row r="4208" spans="1:12" s="141" customFormat="1" ht="20.100000000000001" customHeight="1">
      <c r="A4208" s="213"/>
      <c r="B4208" s="137"/>
      <c r="C4208" s="137"/>
      <c r="D4208" s="159"/>
      <c r="E4208" s="160"/>
      <c r="F4208" s="137" t="s">
        <v>460</v>
      </c>
      <c r="G4208" s="137" t="s">
        <v>463</v>
      </c>
      <c r="H4208" s="138" t="s">
        <v>435</v>
      </c>
      <c r="I4208" s="138"/>
      <c r="J4208" s="138"/>
      <c r="K4208" s="146"/>
      <c r="L4208" s="146"/>
    </row>
    <row r="4209" spans="1:12" s="141" customFormat="1" ht="20.100000000000001" customHeight="1">
      <c r="A4209" s="213"/>
      <c r="B4209" s="137"/>
      <c r="C4209" s="137"/>
      <c r="D4209" s="159"/>
      <c r="E4209" s="160"/>
      <c r="F4209" s="137" t="s">
        <v>463</v>
      </c>
      <c r="G4209" s="137" t="s">
        <v>464</v>
      </c>
      <c r="H4209" s="138" t="s">
        <v>435</v>
      </c>
      <c r="I4209" s="138"/>
      <c r="J4209" s="138"/>
      <c r="K4209" s="146"/>
      <c r="L4209" s="146"/>
    </row>
    <row r="4210" spans="1:12" s="141" customFormat="1" ht="20.100000000000001" customHeight="1">
      <c r="A4210" s="213"/>
      <c r="B4210" s="137"/>
      <c r="C4210" s="137"/>
      <c r="D4210" s="159"/>
      <c r="E4210" s="160"/>
      <c r="F4210" s="137" t="s">
        <v>464</v>
      </c>
      <c r="G4210" s="137" t="s">
        <v>465</v>
      </c>
      <c r="H4210" s="138" t="s">
        <v>435</v>
      </c>
      <c r="I4210" s="138"/>
      <c r="J4210" s="138"/>
      <c r="K4210" s="146"/>
      <c r="L4210" s="146"/>
    </row>
    <row r="4211" spans="1:12" s="141" customFormat="1" ht="20.100000000000001" customHeight="1">
      <c r="A4211" s="213"/>
      <c r="B4211" s="137"/>
      <c r="C4211" s="137"/>
      <c r="D4211" s="159"/>
      <c r="E4211" s="160"/>
      <c r="F4211" s="137" t="s">
        <v>465</v>
      </c>
      <c r="G4211" s="137" t="s">
        <v>466</v>
      </c>
      <c r="H4211" s="138" t="s">
        <v>435</v>
      </c>
      <c r="I4211" s="138"/>
      <c r="J4211" s="138"/>
      <c r="K4211" s="146"/>
      <c r="L4211" s="146"/>
    </row>
    <row r="4212" spans="1:12" s="141" customFormat="1" ht="20.100000000000001" customHeight="1">
      <c r="A4212" s="213"/>
      <c r="B4212" s="137"/>
      <c r="C4212" s="137"/>
      <c r="D4212" s="159"/>
      <c r="E4212" s="160"/>
      <c r="F4212" s="137" t="s">
        <v>466</v>
      </c>
      <c r="G4212" s="137" t="s">
        <v>467</v>
      </c>
      <c r="H4212" s="138" t="s">
        <v>435</v>
      </c>
      <c r="I4212" s="138"/>
      <c r="J4212" s="138"/>
      <c r="K4212" s="146"/>
      <c r="L4212" s="146"/>
    </row>
    <row r="4213" spans="1:12" s="141" customFormat="1" ht="20.100000000000001" customHeight="1">
      <c r="A4213" s="213"/>
      <c r="B4213" s="137"/>
      <c r="C4213" s="137"/>
      <c r="D4213" s="159"/>
      <c r="E4213" s="160"/>
      <c r="F4213" s="137" t="s">
        <v>467</v>
      </c>
      <c r="G4213" s="137" t="s">
        <v>468</v>
      </c>
      <c r="H4213" s="138" t="s">
        <v>435</v>
      </c>
      <c r="I4213" s="138"/>
      <c r="J4213" s="138"/>
      <c r="K4213" s="146"/>
      <c r="L4213" s="146"/>
    </row>
    <row r="4214" spans="1:12" s="141" customFormat="1" ht="20.100000000000001" customHeight="1">
      <c r="A4214" s="213"/>
      <c r="B4214" s="137"/>
      <c r="C4214" s="137"/>
      <c r="D4214" s="159"/>
      <c r="E4214" s="160"/>
      <c r="F4214" s="137" t="s">
        <v>468</v>
      </c>
      <c r="G4214" s="137" t="s">
        <v>469</v>
      </c>
      <c r="H4214" s="138" t="s">
        <v>435</v>
      </c>
      <c r="I4214" s="138"/>
      <c r="J4214" s="138"/>
      <c r="K4214" s="146"/>
      <c r="L4214" s="146"/>
    </row>
    <row r="4215" spans="1:12" s="141" customFormat="1" ht="20.100000000000001" customHeight="1">
      <c r="A4215" s="213"/>
      <c r="B4215" s="137"/>
      <c r="C4215" s="137"/>
      <c r="D4215" s="159"/>
      <c r="E4215" s="160"/>
      <c r="F4215" s="137" t="s">
        <v>469</v>
      </c>
      <c r="G4215" s="137" t="s">
        <v>470</v>
      </c>
      <c r="H4215" s="138" t="s">
        <v>435</v>
      </c>
      <c r="I4215" s="138"/>
      <c r="J4215" s="138"/>
      <c r="K4215" s="146"/>
      <c r="L4215" s="146"/>
    </row>
    <row r="4216" spans="1:12" s="141" customFormat="1" ht="20.100000000000001" customHeight="1">
      <c r="A4216" s="213"/>
      <c r="B4216" s="137"/>
      <c r="C4216" s="137"/>
      <c r="D4216" s="159"/>
      <c r="E4216" s="160"/>
      <c r="F4216" s="137" t="s">
        <v>470</v>
      </c>
      <c r="G4216" s="137" t="s">
        <v>471</v>
      </c>
      <c r="H4216" s="138" t="s">
        <v>435</v>
      </c>
      <c r="I4216" s="138"/>
      <c r="J4216" s="138"/>
      <c r="K4216" s="146"/>
      <c r="L4216" s="146"/>
    </row>
    <row r="4217" spans="1:12" s="141" customFormat="1" ht="20.100000000000001" customHeight="1">
      <c r="A4217" s="213"/>
      <c r="B4217" s="137"/>
      <c r="C4217" s="137"/>
      <c r="D4217" s="159"/>
      <c r="E4217" s="160"/>
      <c r="F4217" s="137" t="s">
        <v>471</v>
      </c>
      <c r="G4217" s="137" t="s">
        <v>991</v>
      </c>
      <c r="H4217" s="138" t="s">
        <v>435</v>
      </c>
      <c r="I4217" s="138"/>
      <c r="J4217" s="138"/>
      <c r="K4217" s="146"/>
      <c r="L4217" s="146"/>
    </row>
    <row r="4218" spans="1:12" s="141" customFormat="1" ht="20.100000000000001" customHeight="1">
      <c r="A4218" s="213"/>
      <c r="B4218" s="137"/>
      <c r="C4218" s="137"/>
      <c r="D4218" s="159"/>
      <c r="E4218" s="160"/>
      <c r="F4218" s="137"/>
      <c r="G4218" s="137"/>
      <c r="H4218" s="138"/>
      <c r="I4218" s="138"/>
      <c r="J4218" s="138"/>
      <c r="K4218" s="146"/>
      <c r="L4218" s="146"/>
    </row>
    <row r="4219" spans="1:12" s="141" customFormat="1" ht="20.100000000000001" customHeight="1">
      <c r="A4219" s="213"/>
      <c r="B4219" s="137">
        <v>352</v>
      </c>
      <c r="C4219" s="137"/>
      <c r="D4219" s="159" t="s">
        <v>361</v>
      </c>
      <c r="E4219" s="160">
        <v>2.0499999999999998</v>
      </c>
      <c r="F4219" s="137" t="s">
        <v>433</v>
      </c>
      <c r="G4219" s="137" t="s">
        <v>447</v>
      </c>
      <c r="H4219" s="138" t="s">
        <v>40</v>
      </c>
      <c r="I4219" s="138"/>
      <c r="J4219" s="138"/>
      <c r="K4219" s="146"/>
      <c r="L4219" s="146"/>
    </row>
    <row r="4220" spans="1:12" s="141" customFormat="1" ht="20.100000000000001" customHeight="1">
      <c r="A4220" s="213"/>
      <c r="B4220" s="137"/>
      <c r="C4220" s="137"/>
      <c r="D4220" s="159"/>
      <c r="E4220" s="160"/>
      <c r="F4220" s="137" t="s">
        <v>447</v>
      </c>
      <c r="G4220" s="137" t="s">
        <v>451</v>
      </c>
      <c r="H4220" s="138" t="s">
        <v>40</v>
      </c>
      <c r="I4220" s="138"/>
      <c r="J4220" s="138"/>
      <c r="K4220" s="146"/>
      <c r="L4220" s="146"/>
    </row>
    <row r="4221" spans="1:12" s="141" customFormat="1" ht="20.100000000000001" customHeight="1">
      <c r="A4221" s="213"/>
      <c r="B4221" s="137"/>
      <c r="C4221" s="137"/>
      <c r="D4221" s="159"/>
      <c r="E4221" s="160"/>
      <c r="F4221" s="137" t="s">
        <v>451</v>
      </c>
      <c r="G4221" s="137" t="s">
        <v>454</v>
      </c>
      <c r="H4221" s="138" t="s">
        <v>40</v>
      </c>
      <c r="I4221" s="138"/>
      <c r="J4221" s="138"/>
      <c r="K4221" s="146"/>
      <c r="L4221" s="146"/>
    </row>
    <row r="4222" spans="1:12" s="141" customFormat="1" ht="20.100000000000001" customHeight="1">
      <c r="A4222" s="213"/>
      <c r="B4222" s="137"/>
      <c r="C4222" s="137"/>
      <c r="D4222" s="159"/>
      <c r="E4222" s="160"/>
      <c r="F4222" s="137" t="s">
        <v>454</v>
      </c>
      <c r="G4222" s="137" t="s">
        <v>455</v>
      </c>
      <c r="H4222" s="138" t="s">
        <v>435</v>
      </c>
      <c r="I4222" s="138"/>
      <c r="J4222" s="138"/>
      <c r="K4222" s="146"/>
      <c r="L4222" s="146"/>
    </row>
    <row r="4223" spans="1:12" s="141" customFormat="1" ht="20.100000000000001" customHeight="1">
      <c r="A4223" s="213"/>
      <c r="B4223" s="137"/>
      <c r="C4223" s="137"/>
      <c r="D4223" s="159"/>
      <c r="E4223" s="160"/>
      <c r="F4223" s="137" t="s">
        <v>455</v>
      </c>
      <c r="G4223" s="137" t="s">
        <v>456</v>
      </c>
      <c r="H4223" s="138" t="s">
        <v>435</v>
      </c>
      <c r="I4223" s="138"/>
      <c r="J4223" s="138"/>
      <c r="K4223" s="146"/>
      <c r="L4223" s="146"/>
    </row>
    <row r="4224" spans="1:12" s="141" customFormat="1" ht="20.100000000000001" customHeight="1">
      <c r="A4224" s="213"/>
      <c r="B4224" s="137"/>
      <c r="C4224" s="137"/>
      <c r="D4224" s="159"/>
      <c r="E4224" s="160"/>
      <c r="F4224" s="137" t="s">
        <v>456</v>
      </c>
      <c r="G4224" s="137" t="s">
        <v>457</v>
      </c>
      <c r="H4224" s="138" t="s">
        <v>435</v>
      </c>
      <c r="I4224" s="138"/>
      <c r="J4224" s="138"/>
      <c r="K4224" s="146"/>
      <c r="L4224" s="146"/>
    </row>
    <row r="4225" spans="1:12" s="141" customFormat="1" ht="20.100000000000001" customHeight="1">
      <c r="A4225" s="213"/>
      <c r="B4225" s="137"/>
      <c r="C4225" s="137"/>
      <c r="D4225" s="159"/>
      <c r="E4225" s="160"/>
      <c r="F4225" s="137" t="s">
        <v>457</v>
      </c>
      <c r="G4225" s="137" t="s">
        <v>460</v>
      </c>
      <c r="H4225" s="138" t="s">
        <v>435</v>
      </c>
      <c r="I4225" s="138"/>
      <c r="J4225" s="138"/>
      <c r="K4225" s="146"/>
      <c r="L4225" s="146"/>
    </row>
    <row r="4226" spans="1:12" s="141" customFormat="1" ht="20.100000000000001" customHeight="1">
      <c r="A4226" s="213"/>
      <c r="B4226" s="137"/>
      <c r="C4226" s="137"/>
      <c r="D4226" s="159"/>
      <c r="E4226" s="160"/>
      <c r="F4226" s="137" t="s">
        <v>460</v>
      </c>
      <c r="G4226" s="137" t="s">
        <v>463</v>
      </c>
      <c r="H4226" s="138" t="s">
        <v>40</v>
      </c>
      <c r="I4226" s="138"/>
      <c r="J4226" s="138"/>
      <c r="K4226" s="146"/>
      <c r="L4226" s="146"/>
    </row>
    <row r="4227" spans="1:12" s="141" customFormat="1" ht="20.100000000000001" customHeight="1">
      <c r="A4227" s="213"/>
      <c r="B4227" s="137"/>
      <c r="C4227" s="137"/>
      <c r="D4227" s="159"/>
      <c r="E4227" s="160"/>
      <c r="F4227" s="137" t="s">
        <v>463</v>
      </c>
      <c r="G4227" s="137" t="s">
        <v>464</v>
      </c>
      <c r="H4227" s="138" t="s">
        <v>435</v>
      </c>
      <c r="I4227" s="138"/>
      <c r="J4227" s="138"/>
      <c r="K4227" s="146"/>
      <c r="L4227" s="146"/>
    </row>
    <row r="4228" spans="1:12" s="141" customFormat="1" ht="20.100000000000001" customHeight="1">
      <c r="A4228" s="213"/>
      <c r="B4228" s="137"/>
      <c r="C4228" s="137"/>
      <c r="D4228" s="159"/>
      <c r="E4228" s="160"/>
      <c r="F4228" s="137" t="s">
        <v>464</v>
      </c>
      <c r="G4228" s="137" t="s">
        <v>465</v>
      </c>
      <c r="H4228" s="138" t="s">
        <v>435</v>
      </c>
      <c r="I4228" s="138"/>
      <c r="J4228" s="138"/>
      <c r="K4228" s="146"/>
      <c r="L4228" s="146"/>
    </row>
    <row r="4229" spans="1:12" s="141" customFormat="1" ht="20.100000000000001" customHeight="1">
      <c r="A4229" s="213"/>
      <c r="B4229" s="137"/>
      <c r="C4229" s="137"/>
      <c r="D4229" s="159"/>
      <c r="E4229" s="160"/>
      <c r="F4229" s="137" t="s">
        <v>465</v>
      </c>
      <c r="G4229" s="137" t="s">
        <v>992</v>
      </c>
      <c r="H4229" s="138" t="s">
        <v>435</v>
      </c>
      <c r="I4229" s="138"/>
      <c r="J4229" s="138"/>
      <c r="K4229" s="146"/>
      <c r="L4229" s="146"/>
    </row>
    <row r="4230" spans="1:12" s="141" customFormat="1" ht="20.100000000000001" customHeight="1">
      <c r="A4230" s="213"/>
      <c r="B4230" s="137"/>
      <c r="C4230" s="137"/>
      <c r="D4230" s="159"/>
      <c r="E4230" s="160"/>
      <c r="F4230" s="137"/>
      <c r="G4230" s="137"/>
      <c r="H4230" s="138"/>
      <c r="I4230" s="138"/>
      <c r="J4230" s="138"/>
      <c r="K4230" s="146"/>
      <c r="L4230" s="146"/>
    </row>
    <row r="4231" spans="1:12" s="141" customFormat="1" ht="20.100000000000001" customHeight="1">
      <c r="A4231" s="213"/>
      <c r="B4231" s="137">
        <v>353</v>
      </c>
      <c r="C4231" s="137"/>
      <c r="D4231" s="159" t="s">
        <v>362</v>
      </c>
      <c r="E4231" s="160">
        <v>0.84499999999999997</v>
      </c>
      <c r="F4231" s="137" t="s">
        <v>433</v>
      </c>
      <c r="G4231" s="137" t="s">
        <v>447</v>
      </c>
      <c r="H4231" s="138" t="s">
        <v>435</v>
      </c>
      <c r="I4231" s="138"/>
      <c r="J4231" s="138"/>
      <c r="K4231" s="146"/>
      <c r="L4231" s="146"/>
    </row>
    <row r="4232" spans="1:12" s="141" customFormat="1" ht="20.100000000000001" customHeight="1">
      <c r="A4232" s="213"/>
      <c r="B4232" s="137"/>
      <c r="C4232" s="137"/>
      <c r="D4232" s="159"/>
      <c r="E4232" s="160"/>
      <c r="F4232" s="137" t="s">
        <v>447</v>
      </c>
      <c r="G4232" s="137" t="s">
        <v>451</v>
      </c>
      <c r="H4232" s="138" t="s">
        <v>435</v>
      </c>
      <c r="I4232" s="138"/>
      <c r="J4232" s="138"/>
      <c r="K4232" s="146"/>
      <c r="L4232" s="146"/>
    </row>
    <row r="4233" spans="1:12" s="141" customFormat="1" ht="20.100000000000001" customHeight="1">
      <c r="A4233" s="213"/>
      <c r="B4233" s="137"/>
      <c r="C4233" s="137"/>
      <c r="D4233" s="159"/>
      <c r="E4233" s="160"/>
      <c r="F4233" s="137" t="s">
        <v>451</v>
      </c>
      <c r="G4233" s="137" t="s">
        <v>454</v>
      </c>
      <c r="H4233" s="138" t="s">
        <v>435</v>
      </c>
      <c r="I4233" s="138"/>
      <c r="J4233" s="138"/>
      <c r="K4233" s="146"/>
      <c r="L4233" s="146"/>
    </row>
    <row r="4234" spans="1:12" s="141" customFormat="1" ht="20.100000000000001" customHeight="1">
      <c r="A4234" s="213"/>
      <c r="B4234" s="137"/>
      <c r="C4234" s="137"/>
      <c r="D4234" s="159"/>
      <c r="E4234" s="160"/>
      <c r="F4234" s="137" t="s">
        <v>454</v>
      </c>
      <c r="G4234" s="137" t="s">
        <v>455</v>
      </c>
      <c r="H4234" s="138" t="s">
        <v>435</v>
      </c>
      <c r="I4234" s="138"/>
      <c r="J4234" s="138"/>
      <c r="K4234" s="146"/>
      <c r="L4234" s="146"/>
    </row>
    <row r="4235" spans="1:12" s="141" customFormat="1" ht="20.100000000000001" customHeight="1">
      <c r="A4235" s="213"/>
      <c r="B4235" s="137"/>
      <c r="C4235" s="137"/>
      <c r="D4235" s="159"/>
      <c r="E4235" s="160"/>
      <c r="F4235" s="137" t="s">
        <v>455</v>
      </c>
      <c r="G4235" s="137" t="s">
        <v>737</v>
      </c>
      <c r="H4235" s="138" t="s">
        <v>435</v>
      </c>
      <c r="I4235" s="138"/>
      <c r="J4235" s="138"/>
      <c r="K4235" s="146"/>
      <c r="L4235" s="146"/>
    </row>
    <row r="4236" spans="1:12" s="141" customFormat="1" ht="20.100000000000001" customHeight="1">
      <c r="A4236" s="213"/>
      <c r="B4236" s="137"/>
      <c r="C4236" s="137"/>
      <c r="D4236" s="159"/>
      <c r="E4236" s="160"/>
      <c r="F4236" s="137"/>
      <c r="G4236" s="137"/>
      <c r="H4236" s="138"/>
      <c r="I4236" s="138"/>
      <c r="J4236" s="138"/>
      <c r="K4236" s="146"/>
      <c r="L4236" s="146"/>
    </row>
    <row r="4237" spans="1:12" s="141" customFormat="1" ht="20.100000000000001" customHeight="1">
      <c r="A4237" s="213"/>
      <c r="B4237" s="137">
        <v>354</v>
      </c>
      <c r="C4237" s="137"/>
      <c r="D4237" s="159" t="s">
        <v>363</v>
      </c>
      <c r="E4237" s="160">
        <v>7.8440000000000003</v>
      </c>
      <c r="F4237" s="137" t="s">
        <v>433</v>
      </c>
      <c r="G4237" s="137" t="s">
        <v>447</v>
      </c>
      <c r="H4237" s="138" t="s">
        <v>435</v>
      </c>
      <c r="I4237" s="138"/>
      <c r="J4237" s="138"/>
      <c r="K4237" s="146"/>
      <c r="L4237" s="146"/>
    </row>
    <row r="4238" spans="1:12" s="141" customFormat="1" ht="20.100000000000001" customHeight="1">
      <c r="A4238" s="213"/>
      <c r="B4238" s="137"/>
      <c r="C4238" s="137"/>
      <c r="D4238" s="159"/>
      <c r="E4238" s="160"/>
      <c r="F4238" s="137" t="s">
        <v>447</v>
      </c>
      <c r="G4238" s="137" t="s">
        <v>451</v>
      </c>
      <c r="H4238" s="138" t="s">
        <v>435</v>
      </c>
      <c r="I4238" s="138"/>
      <c r="J4238" s="138"/>
      <c r="K4238" s="146"/>
      <c r="L4238" s="146"/>
    </row>
    <row r="4239" spans="1:12" s="141" customFormat="1" ht="20.100000000000001" customHeight="1">
      <c r="A4239" s="213"/>
      <c r="B4239" s="137"/>
      <c r="C4239" s="137"/>
      <c r="D4239" s="159"/>
      <c r="E4239" s="160"/>
      <c r="F4239" s="137" t="s">
        <v>451</v>
      </c>
      <c r="G4239" s="137" t="s">
        <v>454</v>
      </c>
      <c r="H4239" s="138" t="s">
        <v>435</v>
      </c>
      <c r="I4239" s="138"/>
      <c r="J4239" s="138"/>
      <c r="K4239" s="146"/>
      <c r="L4239" s="146"/>
    </row>
    <row r="4240" spans="1:12" s="141" customFormat="1" ht="20.100000000000001" customHeight="1">
      <c r="A4240" s="213"/>
      <c r="B4240" s="137"/>
      <c r="C4240" s="137"/>
      <c r="D4240" s="159"/>
      <c r="E4240" s="160"/>
      <c r="F4240" s="137" t="s">
        <v>454</v>
      </c>
      <c r="G4240" s="137" t="s">
        <v>455</v>
      </c>
      <c r="H4240" s="138" t="s">
        <v>435</v>
      </c>
      <c r="I4240" s="138"/>
      <c r="J4240" s="138"/>
      <c r="K4240" s="146"/>
      <c r="L4240" s="146"/>
    </row>
    <row r="4241" spans="1:12" s="141" customFormat="1" ht="20.100000000000001" customHeight="1">
      <c r="A4241" s="213"/>
      <c r="B4241" s="137"/>
      <c r="C4241" s="137"/>
      <c r="D4241" s="159"/>
      <c r="E4241" s="160"/>
      <c r="F4241" s="137" t="s">
        <v>455</v>
      </c>
      <c r="G4241" s="137" t="s">
        <v>456</v>
      </c>
      <c r="H4241" s="138" t="s">
        <v>435</v>
      </c>
      <c r="I4241" s="138"/>
      <c r="J4241" s="138"/>
      <c r="K4241" s="146"/>
      <c r="L4241" s="146"/>
    </row>
    <row r="4242" spans="1:12" s="141" customFormat="1" ht="20.100000000000001" customHeight="1">
      <c r="A4242" s="213"/>
      <c r="B4242" s="137"/>
      <c r="C4242" s="137"/>
      <c r="D4242" s="159"/>
      <c r="E4242" s="160"/>
      <c r="F4242" s="137" t="s">
        <v>456</v>
      </c>
      <c r="G4242" s="137" t="s">
        <v>457</v>
      </c>
      <c r="H4242" s="138" t="s">
        <v>435</v>
      </c>
      <c r="I4242" s="138"/>
      <c r="J4242" s="138"/>
      <c r="K4242" s="146"/>
      <c r="L4242" s="146"/>
    </row>
    <row r="4243" spans="1:12" s="141" customFormat="1" ht="20.100000000000001" customHeight="1">
      <c r="A4243" s="213"/>
      <c r="B4243" s="137"/>
      <c r="C4243" s="137"/>
      <c r="D4243" s="159"/>
      <c r="E4243" s="160"/>
      <c r="F4243" s="137" t="s">
        <v>457</v>
      </c>
      <c r="G4243" s="137" t="s">
        <v>460</v>
      </c>
      <c r="H4243" s="138" t="s">
        <v>435</v>
      </c>
      <c r="I4243" s="138"/>
      <c r="J4243" s="138"/>
      <c r="K4243" s="146"/>
      <c r="L4243" s="146"/>
    </row>
    <row r="4244" spans="1:12" s="141" customFormat="1" ht="20.100000000000001" customHeight="1">
      <c r="A4244" s="213"/>
      <c r="B4244" s="137"/>
      <c r="C4244" s="137"/>
      <c r="D4244" s="159"/>
      <c r="E4244" s="160"/>
      <c r="F4244" s="137" t="s">
        <v>460</v>
      </c>
      <c r="G4244" s="137" t="s">
        <v>463</v>
      </c>
      <c r="H4244" s="138" t="s">
        <v>435</v>
      </c>
      <c r="I4244" s="138"/>
      <c r="J4244" s="138"/>
      <c r="K4244" s="146"/>
      <c r="L4244" s="146"/>
    </row>
    <row r="4245" spans="1:12" s="141" customFormat="1" ht="20.100000000000001" customHeight="1">
      <c r="A4245" s="213"/>
      <c r="B4245" s="137"/>
      <c r="C4245" s="137"/>
      <c r="D4245" s="159"/>
      <c r="E4245" s="160"/>
      <c r="F4245" s="137" t="s">
        <v>463</v>
      </c>
      <c r="G4245" s="137" t="s">
        <v>464</v>
      </c>
      <c r="H4245" s="138" t="s">
        <v>435</v>
      </c>
      <c r="I4245" s="138"/>
      <c r="J4245" s="138"/>
      <c r="K4245" s="146"/>
      <c r="L4245" s="146"/>
    </row>
    <row r="4246" spans="1:12" s="141" customFormat="1" ht="20.100000000000001" customHeight="1">
      <c r="A4246" s="213"/>
      <c r="B4246" s="137"/>
      <c r="C4246" s="137"/>
      <c r="D4246" s="159"/>
      <c r="E4246" s="160"/>
      <c r="F4246" s="137" t="s">
        <v>464</v>
      </c>
      <c r="G4246" s="137" t="s">
        <v>465</v>
      </c>
      <c r="H4246" s="138" t="s">
        <v>435</v>
      </c>
      <c r="I4246" s="138"/>
      <c r="J4246" s="138"/>
      <c r="K4246" s="146"/>
      <c r="L4246" s="146"/>
    </row>
    <row r="4247" spans="1:12" s="141" customFormat="1" ht="20.100000000000001" customHeight="1">
      <c r="A4247" s="213"/>
      <c r="B4247" s="137"/>
      <c r="C4247" s="137"/>
      <c r="D4247" s="159"/>
      <c r="E4247" s="160"/>
      <c r="F4247" s="137" t="s">
        <v>465</v>
      </c>
      <c r="G4247" s="137" t="s">
        <v>466</v>
      </c>
      <c r="H4247" s="138" t="s">
        <v>435</v>
      </c>
      <c r="I4247" s="138"/>
      <c r="J4247" s="138"/>
      <c r="K4247" s="146"/>
      <c r="L4247" s="146"/>
    </row>
    <row r="4248" spans="1:12" s="141" customFormat="1" ht="20.100000000000001" customHeight="1">
      <c r="A4248" s="213"/>
      <c r="B4248" s="137"/>
      <c r="C4248" s="137"/>
      <c r="D4248" s="159"/>
      <c r="E4248" s="160"/>
      <c r="F4248" s="137" t="s">
        <v>466</v>
      </c>
      <c r="G4248" s="137" t="s">
        <v>467</v>
      </c>
      <c r="H4248" s="138" t="s">
        <v>435</v>
      </c>
      <c r="I4248" s="138"/>
      <c r="J4248" s="138"/>
      <c r="K4248" s="146"/>
      <c r="L4248" s="146"/>
    </row>
    <row r="4249" spans="1:12" s="141" customFormat="1" ht="20.100000000000001" customHeight="1">
      <c r="A4249" s="213"/>
      <c r="B4249" s="137"/>
      <c r="C4249" s="137"/>
      <c r="D4249" s="159"/>
      <c r="E4249" s="160"/>
      <c r="F4249" s="137" t="s">
        <v>467</v>
      </c>
      <c r="G4249" s="137" t="s">
        <v>468</v>
      </c>
      <c r="H4249" s="138" t="s">
        <v>435</v>
      </c>
      <c r="I4249" s="138"/>
      <c r="J4249" s="138"/>
      <c r="K4249" s="146"/>
      <c r="L4249" s="146"/>
    </row>
    <row r="4250" spans="1:12" s="141" customFormat="1" ht="20.100000000000001" customHeight="1">
      <c r="A4250" s="213"/>
      <c r="B4250" s="137"/>
      <c r="C4250" s="137"/>
      <c r="D4250" s="159"/>
      <c r="E4250" s="160"/>
      <c r="F4250" s="137" t="s">
        <v>468</v>
      </c>
      <c r="G4250" s="137" t="s">
        <v>469</v>
      </c>
      <c r="H4250" s="138" t="s">
        <v>435</v>
      </c>
      <c r="I4250" s="138"/>
      <c r="J4250" s="138"/>
      <c r="K4250" s="146"/>
      <c r="L4250" s="146"/>
    </row>
    <row r="4251" spans="1:12" s="141" customFormat="1" ht="20.100000000000001" customHeight="1">
      <c r="A4251" s="213"/>
      <c r="B4251" s="137"/>
      <c r="C4251" s="137"/>
      <c r="D4251" s="159"/>
      <c r="E4251" s="160"/>
      <c r="F4251" s="137" t="s">
        <v>469</v>
      </c>
      <c r="G4251" s="137" t="s">
        <v>470</v>
      </c>
      <c r="H4251" s="138" t="s">
        <v>435</v>
      </c>
      <c r="I4251" s="138"/>
      <c r="J4251" s="138"/>
      <c r="K4251" s="146"/>
      <c r="L4251" s="146"/>
    </row>
    <row r="4252" spans="1:12" s="141" customFormat="1" ht="20.100000000000001" customHeight="1">
      <c r="A4252" s="213"/>
      <c r="B4252" s="137"/>
      <c r="C4252" s="137"/>
      <c r="D4252" s="159"/>
      <c r="E4252" s="160"/>
      <c r="F4252" s="137" t="s">
        <v>470</v>
      </c>
      <c r="G4252" s="137" t="s">
        <v>471</v>
      </c>
      <c r="H4252" s="138" t="s">
        <v>435</v>
      </c>
      <c r="I4252" s="138"/>
      <c r="J4252" s="138"/>
      <c r="K4252" s="146"/>
      <c r="L4252" s="146"/>
    </row>
    <row r="4253" spans="1:12" s="141" customFormat="1" ht="20.100000000000001" customHeight="1">
      <c r="A4253" s="213"/>
      <c r="B4253" s="137"/>
      <c r="C4253" s="137"/>
      <c r="D4253" s="159"/>
      <c r="E4253" s="160"/>
      <c r="F4253" s="137" t="s">
        <v>471</v>
      </c>
      <c r="G4253" s="137" t="s">
        <v>473</v>
      </c>
      <c r="H4253" s="138" t="s">
        <v>435</v>
      </c>
      <c r="I4253" s="138"/>
      <c r="J4253" s="138"/>
      <c r="K4253" s="146"/>
      <c r="L4253" s="146"/>
    </row>
    <row r="4254" spans="1:12" s="141" customFormat="1" ht="20.100000000000001" customHeight="1">
      <c r="A4254" s="213"/>
      <c r="B4254" s="137"/>
      <c r="C4254" s="137"/>
      <c r="D4254" s="159"/>
      <c r="E4254" s="160"/>
      <c r="F4254" s="137" t="s">
        <v>473</v>
      </c>
      <c r="G4254" s="137" t="s">
        <v>474</v>
      </c>
      <c r="H4254" s="138" t="s">
        <v>435</v>
      </c>
      <c r="I4254" s="138"/>
      <c r="J4254" s="138"/>
      <c r="K4254" s="146"/>
      <c r="L4254" s="146"/>
    </row>
    <row r="4255" spans="1:12" s="141" customFormat="1" ht="20.100000000000001" customHeight="1">
      <c r="A4255" s="213"/>
      <c r="B4255" s="137"/>
      <c r="C4255" s="137"/>
      <c r="D4255" s="159"/>
      <c r="E4255" s="160"/>
      <c r="F4255" s="137" t="s">
        <v>474</v>
      </c>
      <c r="G4255" s="137" t="s">
        <v>475</v>
      </c>
      <c r="H4255" s="138" t="s">
        <v>435</v>
      </c>
      <c r="I4255" s="138"/>
      <c r="J4255" s="138"/>
      <c r="K4255" s="146"/>
      <c r="L4255" s="146"/>
    </row>
    <row r="4256" spans="1:12" s="141" customFormat="1" ht="20.100000000000001" customHeight="1">
      <c r="A4256" s="213"/>
      <c r="B4256" s="137"/>
      <c r="C4256" s="137"/>
      <c r="D4256" s="159"/>
      <c r="E4256" s="160"/>
      <c r="F4256" s="137" t="s">
        <v>475</v>
      </c>
      <c r="G4256" s="137" t="s">
        <v>476</v>
      </c>
      <c r="H4256" s="138" t="s">
        <v>435</v>
      </c>
      <c r="I4256" s="138"/>
      <c r="J4256" s="138"/>
      <c r="K4256" s="146"/>
      <c r="L4256" s="146"/>
    </row>
    <row r="4257" spans="1:12" s="141" customFormat="1" ht="20.100000000000001" customHeight="1">
      <c r="A4257" s="213"/>
      <c r="B4257" s="137"/>
      <c r="C4257" s="137"/>
      <c r="D4257" s="159"/>
      <c r="E4257" s="160"/>
      <c r="F4257" s="137" t="s">
        <v>476</v>
      </c>
      <c r="G4257" s="137" t="s">
        <v>477</v>
      </c>
      <c r="H4257" s="138" t="s">
        <v>435</v>
      </c>
      <c r="I4257" s="138"/>
      <c r="J4257" s="138"/>
      <c r="K4257" s="146"/>
      <c r="L4257" s="146"/>
    </row>
    <row r="4258" spans="1:12" s="141" customFormat="1" ht="20.100000000000001" customHeight="1">
      <c r="A4258" s="213"/>
      <c r="B4258" s="137"/>
      <c r="C4258" s="137"/>
      <c r="D4258" s="159"/>
      <c r="E4258" s="160"/>
      <c r="F4258" s="137" t="s">
        <v>477</v>
      </c>
      <c r="G4258" s="137" t="s">
        <v>543</v>
      </c>
      <c r="H4258" s="138" t="s">
        <v>435</v>
      </c>
      <c r="I4258" s="138"/>
      <c r="J4258" s="138"/>
      <c r="K4258" s="146"/>
      <c r="L4258" s="146"/>
    </row>
    <row r="4259" spans="1:12" s="141" customFormat="1" ht="20.100000000000001" customHeight="1">
      <c r="A4259" s="213"/>
      <c r="B4259" s="137"/>
      <c r="C4259" s="137"/>
      <c r="D4259" s="159"/>
      <c r="E4259" s="160"/>
      <c r="F4259" s="137" t="s">
        <v>543</v>
      </c>
      <c r="G4259" s="137" t="s">
        <v>550</v>
      </c>
      <c r="H4259" s="138" t="s">
        <v>435</v>
      </c>
      <c r="I4259" s="138"/>
      <c r="J4259" s="138"/>
      <c r="K4259" s="146"/>
      <c r="L4259" s="146"/>
    </row>
    <row r="4260" spans="1:12" s="141" customFormat="1" ht="20.100000000000001" customHeight="1">
      <c r="A4260" s="213"/>
      <c r="B4260" s="137"/>
      <c r="C4260" s="137"/>
      <c r="D4260" s="159"/>
      <c r="E4260" s="160"/>
      <c r="F4260" s="137" t="s">
        <v>550</v>
      </c>
      <c r="G4260" s="137" t="s">
        <v>551</v>
      </c>
      <c r="H4260" s="138" t="s">
        <v>435</v>
      </c>
      <c r="I4260" s="138"/>
      <c r="J4260" s="138"/>
      <c r="K4260" s="146"/>
      <c r="L4260" s="146"/>
    </row>
    <row r="4261" spans="1:12" s="141" customFormat="1" ht="20.100000000000001" customHeight="1">
      <c r="A4261" s="213"/>
      <c r="B4261" s="137"/>
      <c r="C4261" s="137"/>
      <c r="D4261" s="159"/>
      <c r="E4261" s="160"/>
      <c r="F4261" s="137" t="s">
        <v>551</v>
      </c>
      <c r="G4261" s="137" t="s">
        <v>552</v>
      </c>
      <c r="H4261" s="138" t="s">
        <v>435</v>
      </c>
      <c r="I4261" s="138"/>
      <c r="J4261" s="138"/>
      <c r="K4261" s="146"/>
      <c r="L4261" s="146"/>
    </row>
    <row r="4262" spans="1:12" s="141" customFormat="1" ht="20.100000000000001" customHeight="1">
      <c r="A4262" s="213"/>
      <c r="B4262" s="137"/>
      <c r="C4262" s="137"/>
      <c r="D4262" s="159"/>
      <c r="E4262" s="160"/>
      <c r="F4262" s="137" t="s">
        <v>552</v>
      </c>
      <c r="G4262" s="137" t="s">
        <v>553</v>
      </c>
      <c r="H4262" s="138" t="s">
        <v>435</v>
      </c>
      <c r="I4262" s="138"/>
      <c r="J4262" s="138"/>
      <c r="K4262" s="146"/>
      <c r="L4262" s="146"/>
    </row>
    <row r="4263" spans="1:12" s="141" customFormat="1" ht="20.100000000000001" customHeight="1">
      <c r="A4263" s="213"/>
      <c r="B4263" s="137"/>
      <c r="C4263" s="137"/>
      <c r="D4263" s="159"/>
      <c r="E4263" s="160"/>
      <c r="F4263" s="137" t="s">
        <v>553</v>
      </c>
      <c r="G4263" s="137" t="s">
        <v>554</v>
      </c>
      <c r="H4263" s="138" t="s">
        <v>435</v>
      </c>
      <c r="I4263" s="138"/>
      <c r="J4263" s="138"/>
      <c r="K4263" s="146"/>
      <c r="L4263" s="146"/>
    </row>
    <row r="4264" spans="1:12" s="141" customFormat="1" ht="20.100000000000001" customHeight="1">
      <c r="A4264" s="213"/>
      <c r="B4264" s="137"/>
      <c r="C4264" s="137"/>
      <c r="D4264" s="159"/>
      <c r="E4264" s="160"/>
      <c r="F4264" s="137" t="s">
        <v>554</v>
      </c>
      <c r="G4264" s="137" t="s">
        <v>555</v>
      </c>
      <c r="H4264" s="138" t="s">
        <v>435</v>
      </c>
      <c r="I4264" s="138"/>
      <c r="J4264" s="138"/>
      <c r="K4264" s="146"/>
      <c r="L4264" s="146"/>
    </row>
    <row r="4265" spans="1:12" s="141" customFormat="1" ht="20.100000000000001" customHeight="1">
      <c r="A4265" s="213"/>
      <c r="B4265" s="137"/>
      <c r="C4265" s="137"/>
      <c r="D4265" s="159"/>
      <c r="E4265" s="160"/>
      <c r="F4265" s="137" t="s">
        <v>555</v>
      </c>
      <c r="G4265" s="137" t="s">
        <v>556</v>
      </c>
      <c r="H4265" s="138" t="s">
        <v>435</v>
      </c>
      <c r="I4265" s="138"/>
      <c r="J4265" s="138"/>
      <c r="K4265" s="146"/>
      <c r="L4265" s="146"/>
    </row>
    <row r="4266" spans="1:12" s="141" customFormat="1" ht="20.100000000000001" customHeight="1">
      <c r="A4266" s="213"/>
      <c r="B4266" s="137"/>
      <c r="C4266" s="137"/>
      <c r="D4266" s="159"/>
      <c r="E4266" s="160"/>
      <c r="F4266" s="137" t="s">
        <v>556</v>
      </c>
      <c r="G4266" s="137" t="s">
        <v>557</v>
      </c>
      <c r="H4266" s="138" t="s">
        <v>435</v>
      </c>
      <c r="I4266" s="138"/>
      <c r="J4266" s="138"/>
      <c r="K4266" s="146"/>
      <c r="L4266" s="146"/>
    </row>
    <row r="4267" spans="1:12" s="141" customFormat="1" ht="20.100000000000001" customHeight="1">
      <c r="A4267" s="213"/>
      <c r="B4267" s="137"/>
      <c r="C4267" s="137"/>
      <c r="D4267" s="159"/>
      <c r="E4267" s="160"/>
      <c r="F4267" s="137" t="s">
        <v>557</v>
      </c>
      <c r="G4267" s="137" t="s">
        <v>558</v>
      </c>
      <c r="H4267" s="138" t="s">
        <v>435</v>
      </c>
      <c r="I4267" s="138"/>
      <c r="J4267" s="138"/>
      <c r="K4267" s="146"/>
      <c r="L4267" s="146"/>
    </row>
    <row r="4268" spans="1:12" s="141" customFormat="1" ht="20.100000000000001" customHeight="1">
      <c r="A4268" s="213"/>
      <c r="B4268" s="137"/>
      <c r="C4268" s="137"/>
      <c r="D4268" s="159"/>
      <c r="E4268" s="160"/>
      <c r="F4268" s="137" t="s">
        <v>558</v>
      </c>
      <c r="G4268" s="137" t="s">
        <v>559</v>
      </c>
      <c r="H4268" s="138" t="s">
        <v>435</v>
      </c>
      <c r="I4268" s="138"/>
      <c r="J4268" s="138"/>
      <c r="K4268" s="146"/>
      <c r="L4268" s="146"/>
    </row>
    <row r="4269" spans="1:12" s="141" customFormat="1" ht="20.100000000000001" customHeight="1">
      <c r="A4269" s="213"/>
      <c r="B4269" s="137"/>
      <c r="C4269" s="137"/>
      <c r="D4269" s="159"/>
      <c r="E4269" s="160"/>
      <c r="F4269" s="137" t="s">
        <v>559</v>
      </c>
      <c r="G4269" s="137" t="s">
        <v>560</v>
      </c>
      <c r="H4269" s="138" t="s">
        <v>435</v>
      </c>
      <c r="I4269" s="138"/>
      <c r="J4269" s="138"/>
      <c r="K4269" s="146"/>
      <c r="L4269" s="146"/>
    </row>
    <row r="4270" spans="1:12" s="141" customFormat="1" ht="20.100000000000001" customHeight="1">
      <c r="A4270" s="213"/>
      <c r="B4270" s="137"/>
      <c r="C4270" s="137"/>
      <c r="D4270" s="159"/>
      <c r="E4270" s="160"/>
      <c r="F4270" s="137" t="s">
        <v>560</v>
      </c>
      <c r="G4270" s="137" t="s">
        <v>561</v>
      </c>
      <c r="H4270" s="138" t="s">
        <v>435</v>
      </c>
      <c r="I4270" s="138"/>
      <c r="J4270" s="138"/>
      <c r="K4270" s="146"/>
      <c r="L4270" s="146"/>
    </row>
    <row r="4271" spans="1:12" s="141" customFormat="1" ht="20.100000000000001" customHeight="1">
      <c r="A4271" s="213"/>
      <c r="B4271" s="137"/>
      <c r="C4271" s="137"/>
      <c r="D4271" s="159"/>
      <c r="E4271" s="160"/>
      <c r="F4271" s="137" t="s">
        <v>561</v>
      </c>
      <c r="G4271" s="137" t="s">
        <v>562</v>
      </c>
      <c r="H4271" s="138" t="s">
        <v>435</v>
      </c>
      <c r="I4271" s="138"/>
      <c r="J4271" s="138"/>
      <c r="K4271" s="146"/>
      <c r="L4271" s="146"/>
    </row>
    <row r="4272" spans="1:12" s="141" customFormat="1" ht="20.100000000000001" customHeight="1">
      <c r="A4272" s="213"/>
      <c r="B4272" s="137"/>
      <c r="C4272" s="137"/>
      <c r="D4272" s="159"/>
      <c r="E4272" s="160"/>
      <c r="F4272" s="137" t="s">
        <v>562</v>
      </c>
      <c r="G4272" s="137" t="s">
        <v>563</v>
      </c>
      <c r="H4272" s="138" t="s">
        <v>435</v>
      </c>
      <c r="I4272" s="138"/>
      <c r="J4272" s="138"/>
      <c r="K4272" s="146"/>
      <c r="L4272" s="146"/>
    </row>
    <row r="4273" spans="1:12" s="141" customFormat="1" ht="20.100000000000001" customHeight="1">
      <c r="A4273" s="213"/>
      <c r="B4273" s="137"/>
      <c r="C4273" s="137"/>
      <c r="D4273" s="159"/>
      <c r="E4273" s="160"/>
      <c r="F4273" s="137" t="s">
        <v>563</v>
      </c>
      <c r="G4273" s="137" t="s">
        <v>564</v>
      </c>
      <c r="H4273" s="138" t="s">
        <v>435</v>
      </c>
      <c r="I4273" s="138"/>
      <c r="J4273" s="138"/>
      <c r="K4273" s="146"/>
      <c r="L4273" s="146"/>
    </row>
    <row r="4274" spans="1:12" s="141" customFormat="1" ht="20.100000000000001" customHeight="1">
      <c r="A4274" s="213"/>
      <c r="B4274" s="137"/>
      <c r="C4274" s="137"/>
      <c r="D4274" s="159"/>
      <c r="E4274" s="160"/>
      <c r="F4274" s="137" t="s">
        <v>564</v>
      </c>
      <c r="G4274" s="137" t="s">
        <v>565</v>
      </c>
      <c r="H4274" s="138" t="s">
        <v>435</v>
      </c>
      <c r="I4274" s="138"/>
      <c r="J4274" s="138"/>
      <c r="K4274" s="146"/>
      <c r="L4274" s="146"/>
    </row>
    <row r="4275" spans="1:12" s="141" customFormat="1" ht="20.100000000000001" customHeight="1">
      <c r="A4275" s="213"/>
      <c r="B4275" s="137"/>
      <c r="C4275" s="137"/>
      <c r="D4275" s="159"/>
      <c r="E4275" s="160"/>
      <c r="F4275" s="137" t="s">
        <v>565</v>
      </c>
      <c r="G4275" s="137" t="s">
        <v>993</v>
      </c>
      <c r="H4275" s="138" t="s">
        <v>435</v>
      </c>
      <c r="I4275" s="138"/>
      <c r="J4275" s="138"/>
      <c r="K4275" s="146"/>
      <c r="L4275" s="146"/>
    </row>
    <row r="4276" spans="1:12" s="141" customFormat="1" ht="20.100000000000001" customHeight="1">
      <c r="A4276" s="213"/>
      <c r="B4276" s="137"/>
      <c r="C4276" s="137"/>
      <c r="D4276" s="159"/>
      <c r="E4276" s="160"/>
      <c r="F4276" s="137"/>
      <c r="G4276" s="137"/>
      <c r="H4276" s="138"/>
      <c r="I4276" s="138"/>
      <c r="J4276" s="138"/>
      <c r="K4276" s="146"/>
      <c r="L4276" s="146"/>
    </row>
    <row r="4277" spans="1:12" s="141" customFormat="1" ht="20.100000000000001" customHeight="1">
      <c r="A4277" s="213"/>
      <c r="B4277" s="137">
        <v>355</v>
      </c>
      <c r="C4277" s="137"/>
      <c r="D4277" s="159" t="s">
        <v>364</v>
      </c>
      <c r="E4277" s="160">
        <v>5.7460000000000004</v>
      </c>
      <c r="F4277" s="137" t="s">
        <v>433</v>
      </c>
      <c r="G4277" s="137" t="s">
        <v>447</v>
      </c>
      <c r="H4277" s="138" t="s">
        <v>435</v>
      </c>
      <c r="I4277" s="138"/>
      <c r="J4277" s="138"/>
      <c r="K4277" s="146"/>
      <c r="L4277" s="146"/>
    </row>
    <row r="4278" spans="1:12" s="141" customFormat="1" ht="20.100000000000001" customHeight="1">
      <c r="A4278" s="213"/>
      <c r="B4278" s="137"/>
      <c r="C4278" s="137"/>
      <c r="D4278" s="159"/>
      <c r="E4278" s="160"/>
      <c r="F4278" s="137" t="s">
        <v>447</v>
      </c>
      <c r="G4278" s="137" t="s">
        <v>451</v>
      </c>
      <c r="H4278" s="138" t="s">
        <v>435</v>
      </c>
      <c r="I4278" s="138"/>
      <c r="J4278" s="138"/>
      <c r="K4278" s="146"/>
      <c r="L4278" s="146"/>
    </row>
    <row r="4279" spans="1:12" s="141" customFormat="1" ht="20.100000000000001" customHeight="1">
      <c r="A4279" s="213"/>
      <c r="B4279" s="137"/>
      <c r="C4279" s="137"/>
      <c r="D4279" s="159"/>
      <c r="E4279" s="160"/>
      <c r="F4279" s="137" t="s">
        <v>451</v>
      </c>
      <c r="G4279" s="137" t="s">
        <v>454</v>
      </c>
      <c r="H4279" s="138" t="s">
        <v>435</v>
      </c>
      <c r="I4279" s="138"/>
      <c r="J4279" s="138"/>
      <c r="K4279" s="146"/>
      <c r="L4279" s="146"/>
    </row>
    <row r="4280" spans="1:12" s="141" customFormat="1" ht="20.100000000000001" customHeight="1">
      <c r="A4280" s="213"/>
      <c r="B4280" s="137"/>
      <c r="C4280" s="137"/>
      <c r="D4280" s="159"/>
      <c r="E4280" s="160"/>
      <c r="F4280" s="137" t="s">
        <v>454</v>
      </c>
      <c r="G4280" s="137" t="s">
        <v>455</v>
      </c>
      <c r="H4280" s="138" t="s">
        <v>435</v>
      </c>
      <c r="I4280" s="138"/>
      <c r="J4280" s="138"/>
      <c r="K4280" s="146"/>
      <c r="L4280" s="146"/>
    </row>
    <row r="4281" spans="1:12" s="141" customFormat="1" ht="20.100000000000001" customHeight="1">
      <c r="A4281" s="213"/>
      <c r="B4281" s="137"/>
      <c r="C4281" s="137"/>
      <c r="D4281" s="159"/>
      <c r="E4281" s="160"/>
      <c r="F4281" s="137" t="s">
        <v>455</v>
      </c>
      <c r="G4281" s="137" t="s">
        <v>456</v>
      </c>
      <c r="H4281" s="138" t="s">
        <v>435</v>
      </c>
      <c r="I4281" s="138"/>
      <c r="J4281" s="138"/>
      <c r="K4281" s="146"/>
      <c r="L4281" s="146"/>
    </row>
    <row r="4282" spans="1:12" s="141" customFormat="1" ht="20.100000000000001" customHeight="1">
      <c r="A4282" s="213"/>
      <c r="B4282" s="137"/>
      <c r="C4282" s="137"/>
      <c r="D4282" s="159"/>
      <c r="E4282" s="160"/>
      <c r="F4282" s="137" t="s">
        <v>456</v>
      </c>
      <c r="G4282" s="137" t="s">
        <v>457</v>
      </c>
      <c r="H4282" s="138" t="s">
        <v>435</v>
      </c>
      <c r="I4282" s="138"/>
      <c r="J4282" s="138"/>
      <c r="K4282" s="146"/>
      <c r="L4282" s="146"/>
    </row>
    <row r="4283" spans="1:12" s="141" customFormat="1" ht="20.100000000000001" customHeight="1">
      <c r="A4283" s="213"/>
      <c r="B4283" s="137"/>
      <c r="C4283" s="137"/>
      <c r="D4283" s="159"/>
      <c r="E4283" s="160"/>
      <c r="F4283" s="137" t="s">
        <v>457</v>
      </c>
      <c r="G4283" s="137" t="s">
        <v>460</v>
      </c>
      <c r="H4283" s="138" t="s">
        <v>435</v>
      </c>
      <c r="I4283" s="138"/>
      <c r="J4283" s="138"/>
      <c r="K4283" s="146"/>
      <c r="L4283" s="146"/>
    </row>
    <row r="4284" spans="1:12" s="141" customFormat="1" ht="20.100000000000001" customHeight="1">
      <c r="A4284" s="213"/>
      <c r="B4284" s="137"/>
      <c r="C4284" s="137"/>
      <c r="D4284" s="159"/>
      <c r="E4284" s="160"/>
      <c r="F4284" s="137" t="s">
        <v>460</v>
      </c>
      <c r="G4284" s="137" t="s">
        <v>463</v>
      </c>
      <c r="H4284" s="138" t="s">
        <v>435</v>
      </c>
      <c r="I4284" s="138"/>
      <c r="J4284" s="138"/>
      <c r="K4284" s="146"/>
      <c r="L4284" s="146"/>
    </row>
    <row r="4285" spans="1:12" s="141" customFormat="1" ht="20.100000000000001" customHeight="1">
      <c r="A4285" s="213"/>
      <c r="B4285" s="137"/>
      <c r="C4285" s="137"/>
      <c r="D4285" s="159"/>
      <c r="E4285" s="160"/>
      <c r="F4285" s="137" t="s">
        <v>463</v>
      </c>
      <c r="G4285" s="137" t="s">
        <v>464</v>
      </c>
      <c r="H4285" s="138" t="s">
        <v>435</v>
      </c>
      <c r="I4285" s="138"/>
      <c r="J4285" s="138"/>
      <c r="K4285" s="146"/>
      <c r="L4285" s="146"/>
    </row>
    <row r="4286" spans="1:12" s="141" customFormat="1" ht="20.100000000000001" customHeight="1">
      <c r="A4286" s="213"/>
      <c r="B4286" s="137"/>
      <c r="C4286" s="137"/>
      <c r="D4286" s="159"/>
      <c r="E4286" s="160"/>
      <c r="F4286" s="137" t="s">
        <v>464</v>
      </c>
      <c r="G4286" s="137" t="s">
        <v>465</v>
      </c>
      <c r="H4286" s="138" t="s">
        <v>435</v>
      </c>
      <c r="I4286" s="138"/>
      <c r="J4286" s="138"/>
      <c r="K4286" s="146"/>
      <c r="L4286" s="146"/>
    </row>
    <row r="4287" spans="1:12" s="141" customFormat="1" ht="20.100000000000001" customHeight="1">
      <c r="A4287" s="213"/>
      <c r="B4287" s="137"/>
      <c r="C4287" s="137"/>
      <c r="D4287" s="159"/>
      <c r="E4287" s="160"/>
      <c r="F4287" s="137" t="s">
        <v>465</v>
      </c>
      <c r="G4287" s="137" t="s">
        <v>466</v>
      </c>
      <c r="H4287" s="138" t="s">
        <v>435</v>
      </c>
      <c r="I4287" s="138"/>
      <c r="J4287" s="138"/>
      <c r="K4287" s="146"/>
      <c r="L4287" s="146"/>
    </row>
    <row r="4288" spans="1:12" s="141" customFormat="1" ht="20.100000000000001" customHeight="1">
      <c r="A4288" s="213"/>
      <c r="B4288" s="137"/>
      <c r="C4288" s="137"/>
      <c r="D4288" s="159"/>
      <c r="E4288" s="160"/>
      <c r="F4288" s="137" t="s">
        <v>466</v>
      </c>
      <c r="G4288" s="137" t="s">
        <v>467</v>
      </c>
      <c r="H4288" s="138" t="s">
        <v>435</v>
      </c>
      <c r="I4288" s="138"/>
      <c r="J4288" s="138"/>
      <c r="K4288" s="146"/>
      <c r="L4288" s="146"/>
    </row>
    <row r="4289" spans="1:12" s="141" customFormat="1" ht="20.100000000000001" customHeight="1">
      <c r="A4289" s="213"/>
      <c r="B4289" s="137"/>
      <c r="C4289" s="137"/>
      <c r="D4289" s="159"/>
      <c r="E4289" s="160"/>
      <c r="F4289" s="137" t="s">
        <v>467</v>
      </c>
      <c r="G4289" s="137" t="s">
        <v>468</v>
      </c>
      <c r="H4289" s="138" t="s">
        <v>435</v>
      </c>
      <c r="I4289" s="138"/>
      <c r="J4289" s="138"/>
      <c r="K4289" s="146"/>
      <c r="L4289" s="146"/>
    </row>
    <row r="4290" spans="1:12" s="141" customFormat="1" ht="20.100000000000001" customHeight="1">
      <c r="A4290" s="213"/>
      <c r="B4290" s="137"/>
      <c r="C4290" s="137"/>
      <c r="D4290" s="159"/>
      <c r="E4290" s="160"/>
      <c r="F4290" s="137" t="s">
        <v>468</v>
      </c>
      <c r="G4290" s="137" t="s">
        <v>469</v>
      </c>
      <c r="H4290" s="138" t="s">
        <v>435</v>
      </c>
      <c r="I4290" s="138"/>
      <c r="J4290" s="138"/>
      <c r="K4290" s="146"/>
      <c r="L4290" s="146"/>
    </row>
    <row r="4291" spans="1:12" s="141" customFormat="1" ht="20.100000000000001" customHeight="1">
      <c r="A4291" s="213"/>
      <c r="B4291" s="137"/>
      <c r="C4291" s="137"/>
      <c r="D4291" s="159"/>
      <c r="E4291" s="160"/>
      <c r="F4291" s="137" t="s">
        <v>469</v>
      </c>
      <c r="G4291" s="137" t="s">
        <v>470</v>
      </c>
      <c r="H4291" s="138" t="s">
        <v>435</v>
      </c>
      <c r="I4291" s="138"/>
      <c r="J4291" s="138"/>
      <c r="K4291" s="146"/>
      <c r="L4291" s="146"/>
    </row>
    <row r="4292" spans="1:12" s="141" customFormat="1" ht="20.100000000000001" customHeight="1">
      <c r="A4292" s="213"/>
      <c r="B4292" s="137"/>
      <c r="C4292" s="137"/>
      <c r="D4292" s="159"/>
      <c r="E4292" s="160"/>
      <c r="F4292" s="137" t="s">
        <v>470</v>
      </c>
      <c r="G4292" s="137" t="s">
        <v>471</v>
      </c>
      <c r="H4292" s="138" t="s">
        <v>435</v>
      </c>
      <c r="I4292" s="138"/>
      <c r="J4292" s="138"/>
      <c r="K4292" s="146"/>
      <c r="L4292" s="146"/>
    </row>
    <row r="4293" spans="1:12" s="141" customFormat="1" ht="20.100000000000001" customHeight="1">
      <c r="A4293" s="213"/>
      <c r="B4293" s="137"/>
      <c r="C4293" s="137"/>
      <c r="D4293" s="159"/>
      <c r="E4293" s="160"/>
      <c r="F4293" s="137" t="s">
        <v>471</v>
      </c>
      <c r="G4293" s="137" t="s">
        <v>473</v>
      </c>
      <c r="H4293" s="138" t="s">
        <v>435</v>
      </c>
      <c r="I4293" s="138"/>
      <c r="J4293" s="138"/>
      <c r="K4293" s="146"/>
      <c r="L4293" s="146"/>
    </row>
    <row r="4294" spans="1:12" s="141" customFormat="1" ht="20.100000000000001" customHeight="1">
      <c r="A4294" s="213"/>
      <c r="B4294" s="137"/>
      <c r="C4294" s="137"/>
      <c r="D4294" s="159"/>
      <c r="E4294" s="160"/>
      <c r="F4294" s="137" t="s">
        <v>473</v>
      </c>
      <c r="G4294" s="137" t="s">
        <v>474</v>
      </c>
      <c r="H4294" s="138" t="s">
        <v>435</v>
      </c>
      <c r="I4294" s="138"/>
      <c r="J4294" s="138"/>
      <c r="K4294" s="146"/>
      <c r="L4294" s="146"/>
    </row>
    <row r="4295" spans="1:12" s="141" customFormat="1" ht="20.100000000000001" customHeight="1">
      <c r="A4295" s="213"/>
      <c r="B4295" s="137"/>
      <c r="C4295" s="137"/>
      <c r="D4295" s="159"/>
      <c r="E4295" s="160"/>
      <c r="F4295" s="137" t="s">
        <v>474</v>
      </c>
      <c r="G4295" s="137" t="s">
        <v>475</v>
      </c>
      <c r="H4295" s="138" t="s">
        <v>435</v>
      </c>
      <c r="I4295" s="138"/>
      <c r="J4295" s="138"/>
      <c r="K4295" s="146"/>
      <c r="L4295" s="146"/>
    </row>
    <row r="4296" spans="1:12" s="141" customFormat="1" ht="20.100000000000001" customHeight="1">
      <c r="A4296" s="213"/>
      <c r="B4296" s="137"/>
      <c r="C4296" s="137"/>
      <c r="D4296" s="159"/>
      <c r="E4296" s="160"/>
      <c r="F4296" s="137" t="s">
        <v>475</v>
      </c>
      <c r="G4296" s="137" t="s">
        <v>476</v>
      </c>
      <c r="H4296" s="138" t="s">
        <v>435</v>
      </c>
      <c r="I4296" s="138"/>
      <c r="J4296" s="138"/>
      <c r="K4296" s="146"/>
      <c r="L4296" s="146"/>
    </row>
    <row r="4297" spans="1:12" s="141" customFormat="1" ht="20.100000000000001" customHeight="1">
      <c r="A4297" s="213"/>
      <c r="B4297" s="137"/>
      <c r="C4297" s="137"/>
      <c r="D4297" s="159"/>
      <c r="E4297" s="160"/>
      <c r="F4297" s="137" t="s">
        <v>476</v>
      </c>
      <c r="G4297" s="137" t="s">
        <v>477</v>
      </c>
      <c r="H4297" s="138" t="s">
        <v>435</v>
      </c>
      <c r="I4297" s="138"/>
      <c r="J4297" s="138"/>
      <c r="K4297" s="146"/>
      <c r="L4297" s="146"/>
    </row>
    <row r="4298" spans="1:12" s="141" customFormat="1" ht="20.100000000000001" customHeight="1">
      <c r="A4298" s="213"/>
      <c r="B4298" s="137"/>
      <c r="C4298" s="137"/>
      <c r="D4298" s="159"/>
      <c r="E4298" s="160"/>
      <c r="F4298" s="137" t="s">
        <v>477</v>
      </c>
      <c r="G4298" s="137" t="s">
        <v>543</v>
      </c>
      <c r="H4298" s="138" t="s">
        <v>435</v>
      </c>
      <c r="I4298" s="138"/>
      <c r="J4298" s="138"/>
      <c r="K4298" s="146"/>
      <c r="L4298" s="146"/>
    </row>
    <row r="4299" spans="1:12" s="141" customFormat="1" ht="20.100000000000001" customHeight="1">
      <c r="A4299" s="213"/>
      <c r="B4299" s="137"/>
      <c r="C4299" s="137"/>
      <c r="D4299" s="159"/>
      <c r="E4299" s="160"/>
      <c r="F4299" s="137" t="s">
        <v>543</v>
      </c>
      <c r="G4299" s="137" t="s">
        <v>550</v>
      </c>
      <c r="H4299" s="138" t="s">
        <v>435</v>
      </c>
      <c r="I4299" s="138"/>
      <c r="J4299" s="138"/>
      <c r="K4299" s="146"/>
      <c r="L4299" s="146"/>
    </row>
    <row r="4300" spans="1:12" s="141" customFormat="1" ht="20.100000000000001" customHeight="1">
      <c r="A4300" s="213"/>
      <c r="B4300" s="137"/>
      <c r="C4300" s="137"/>
      <c r="D4300" s="159"/>
      <c r="E4300" s="160"/>
      <c r="F4300" s="137" t="s">
        <v>550</v>
      </c>
      <c r="G4300" s="137" t="s">
        <v>551</v>
      </c>
      <c r="H4300" s="138" t="s">
        <v>435</v>
      </c>
      <c r="I4300" s="138"/>
      <c r="J4300" s="138"/>
      <c r="K4300" s="146"/>
      <c r="L4300" s="146"/>
    </row>
    <row r="4301" spans="1:12" s="141" customFormat="1" ht="20.100000000000001" customHeight="1">
      <c r="A4301" s="213"/>
      <c r="B4301" s="137"/>
      <c r="C4301" s="137"/>
      <c r="D4301" s="159"/>
      <c r="E4301" s="160"/>
      <c r="F4301" s="137" t="s">
        <v>551</v>
      </c>
      <c r="G4301" s="137" t="s">
        <v>552</v>
      </c>
      <c r="H4301" s="138" t="s">
        <v>435</v>
      </c>
      <c r="I4301" s="138"/>
      <c r="J4301" s="138"/>
      <c r="K4301" s="146"/>
      <c r="L4301" s="146"/>
    </row>
    <row r="4302" spans="1:12" s="141" customFormat="1" ht="20.100000000000001" customHeight="1">
      <c r="A4302" s="213"/>
      <c r="B4302" s="137"/>
      <c r="C4302" s="137"/>
      <c r="D4302" s="159"/>
      <c r="E4302" s="160"/>
      <c r="F4302" s="137" t="s">
        <v>552</v>
      </c>
      <c r="G4302" s="137" t="s">
        <v>553</v>
      </c>
      <c r="H4302" s="138" t="s">
        <v>435</v>
      </c>
      <c r="I4302" s="138"/>
      <c r="J4302" s="138"/>
      <c r="K4302" s="146"/>
      <c r="L4302" s="146"/>
    </row>
    <row r="4303" spans="1:12" s="141" customFormat="1" ht="20.100000000000001" customHeight="1">
      <c r="A4303" s="213"/>
      <c r="B4303" s="137"/>
      <c r="C4303" s="137"/>
      <c r="D4303" s="159"/>
      <c r="E4303" s="160"/>
      <c r="F4303" s="137" t="s">
        <v>553</v>
      </c>
      <c r="G4303" s="137" t="s">
        <v>554</v>
      </c>
      <c r="H4303" s="138" t="s">
        <v>435</v>
      </c>
      <c r="I4303" s="138"/>
      <c r="J4303" s="138"/>
      <c r="K4303" s="146"/>
      <c r="L4303" s="146"/>
    </row>
    <row r="4304" spans="1:12" s="141" customFormat="1" ht="20.100000000000001" customHeight="1">
      <c r="A4304" s="213"/>
      <c r="B4304" s="137"/>
      <c r="C4304" s="137"/>
      <c r="D4304" s="159"/>
      <c r="E4304" s="160"/>
      <c r="F4304" s="137" t="s">
        <v>554</v>
      </c>
      <c r="G4304" s="137" t="s">
        <v>555</v>
      </c>
      <c r="H4304" s="138" t="s">
        <v>435</v>
      </c>
      <c r="I4304" s="138"/>
      <c r="J4304" s="138"/>
      <c r="K4304" s="146"/>
      <c r="L4304" s="146"/>
    </row>
    <row r="4305" spans="1:12" s="141" customFormat="1" ht="20.100000000000001" customHeight="1">
      <c r="A4305" s="213"/>
      <c r="B4305" s="137"/>
      <c r="C4305" s="137"/>
      <c r="D4305" s="159"/>
      <c r="E4305" s="160"/>
      <c r="F4305" s="137" t="s">
        <v>555</v>
      </c>
      <c r="G4305" s="137" t="s">
        <v>765</v>
      </c>
      <c r="H4305" s="138" t="s">
        <v>435</v>
      </c>
      <c r="I4305" s="138"/>
      <c r="J4305" s="138"/>
      <c r="K4305" s="146"/>
      <c r="L4305" s="146"/>
    </row>
    <row r="4306" spans="1:12" s="141" customFormat="1" ht="20.100000000000001" customHeight="1">
      <c r="A4306" s="213"/>
      <c r="B4306" s="137"/>
      <c r="C4306" s="137"/>
      <c r="D4306" s="159"/>
      <c r="E4306" s="160"/>
      <c r="F4306" s="137"/>
      <c r="G4306" s="137"/>
      <c r="H4306" s="138"/>
      <c r="I4306" s="138"/>
      <c r="J4306" s="138"/>
      <c r="K4306" s="146"/>
      <c r="L4306" s="146"/>
    </row>
    <row r="4307" spans="1:12" s="141" customFormat="1" ht="20.100000000000001" customHeight="1">
      <c r="A4307" s="213"/>
      <c r="B4307" s="137">
        <v>356</v>
      </c>
      <c r="C4307" s="137"/>
      <c r="D4307" s="159" t="s">
        <v>365</v>
      </c>
      <c r="E4307" s="160">
        <v>5.359</v>
      </c>
      <c r="F4307" s="137" t="s">
        <v>433</v>
      </c>
      <c r="G4307" s="137" t="s">
        <v>447</v>
      </c>
      <c r="H4307" s="138" t="s">
        <v>435</v>
      </c>
      <c r="I4307" s="138"/>
      <c r="J4307" s="138"/>
      <c r="K4307" s="146"/>
      <c r="L4307" s="146"/>
    </row>
    <row r="4308" spans="1:12" s="141" customFormat="1" ht="20.100000000000001" customHeight="1">
      <c r="A4308" s="213"/>
      <c r="B4308" s="137"/>
      <c r="C4308" s="137"/>
      <c r="D4308" s="159"/>
      <c r="E4308" s="160"/>
      <c r="F4308" s="137" t="s">
        <v>447</v>
      </c>
      <c r="G4308" s="137" t="s">
        <v>451</v>
      </c>
      <c r="H4308" s="138" t="s">
        <v>435</v>
      </c>
      <c r="I4308" s="138"/>
      <c r="J4308" s="138"/>
      <c r="K4308" s="146"/>
      <c r="L4308" s="146"/>
    </row>
    <row r="4309" spans="1:12" s="141" customFormat="1" ht="20.100000000000001" customHeight="1">
      <c r="A4309" s="213"/>
      <c r="B4309" s="137"/>
      <c r="C4309" s="137"/>
      <c r="D4309" s="159"/>
      <c r="E4309" s="160"/>
      <c r="F4309" s="137" t="s">
        <v>451</v>
      </c>
      <c r="G4309" s="137" t="s">
        <v>454</v>
      </c>
      <c r="H4309" s="138" t="s">
        <v>435</v>
      </c>
      <c r="I4309" s="138"/>
      <c r="J4309" s="138"/>
      <c r="K4309" s="146"/>
      <c r="L4309" s="146"/>
    </row>
    <row r="4310" spans="1:12" s="141" customFormat="1" ht="20.100000000000001" customHeight="1">
      <c r="A4310" s="213"/>
      <c r="B4310" s="137"/>
      <c r="C4310" s="137"/>
      <c r="D4310" s="159"/>
      <c r="E4310" s="160"/>
      <c r="F4310" s="137" t="s">
        <v>454</v>
      </c>
      <c r="G4310" s="137" t="s">
        <v>455</v>
      </c>
      <c r="H4310" s="138" t="s">
        <v>435</v>
      </c>
      <c r="I4310" s="138"/>
      <c r="J4310" s="138"/>
      <c r="K4310" s="146"/>
      <c r="L4310" s="146"/>
    </row>
    <row r="4311" spans="1:12" s="141" customFormat="1" ht="20.100000000000001" customHeight="1">
      <c r="A4311" s="213"/>
      <c r="B4311" s="137"/>
      <c r="C4311" s="137"/>
      <c r="D4311" s="159"/>
      <c r="E4311" s="160"/>
      <c r="F4311" s="137" t="s">
        <v>455</v>
      </c>
      <c r="G4311" s="137" t="s">
        <v>456</v>
      </c>
      <c r="H4311" s="138" t="s">
        <v>435</v>
      </c>
      <c r="I4311" s="138"/>
      <c r="J4311" s="138"/>
      <c r="K4311" s="146"/>
      <c r="L4311" s="146"/>
    </row>
    <row r="4312" spans="1:12" s="141" customFormat="1" ht="20.100000000000001" customHeight="1">
      <c r="A4312" s="213"/>
      <c r="B4312" s="137"/>
      <c r="C4312" s="137"/>
      <c r="D4312" s="159"/>
      <c r="E4312" s="160"/>
      <c r="F4312" s="137" t="s">
        <v>456</v>
      </c>
      <c r="G4312" s="137" t="s">
        <v>457</v>
      </c>
      <c r="H4312" s="138" t="s">
        <v>435</v>
      </c>
      <c r="I4312" s="138"/>
      <c r="J4312" s="138"/>
      <c r="K4312" s="146"/>
      <c r="L4312" s="146"/>
    </row>
    <row r="4313" spans="1:12" s="141" customFormat="1" ht="20.100000000000001" customHeight="1">
      <c r="A4313" s="213"/>
      <c r="B4313" s="137"/>
      <c r="C4313" s="137"/>
      <c r="D4313" s="159"/>
      <c r="E4313" s="160"/>
      <c r="F4313" s="137" t="s">
        <v>457</v>
      </c>
      <c r="G4313" s="137" t="s">
        <v>460</v>
      </c>
      <c r="H4313" s="138" t="s">
        <v>435</v>
      </c>
      <c r="I4313" s="138"/>
      <c r="J4313" s="138"/>
      <c r="K4313" s="146"/>
      <c r="L4313" s="146"/>
    </row>
    <row r="4314" spans="1:12" s="141" customFormat="1" ht="20.100000000000001" customHeight="1">
      <c r="A4314" s="213"/>
      <c r="B4314" s="137"/>
      <c r="C4314" s="137"/>
      <c r="D4314" s="159"/>
      <c r="E4314" s="160"/>
      <c r="F4314" s="137" t="s">
        <v>460</v>
      </c>
      <c r="G4314" s="137" t="s">
        <v>463</v>
      </c>
      <c r="H4314" s="138" t="s">
        <v>435</v>
      </c>
      <c r="I4314" s="138"/>
      <c r="J4314" s="138"/>
      <c r="K4314" s="146"/>
      <c r="L4314" s="146"/>
    </row>
    <row r="4315" spans="1:12" s="141" customFormat="1" ht="20.100000000000001" customHeight="1">
      <c r="A4315" s="213"/>
      <c r="B4315" s="137"/>
      <c r="C4315" s="137"/>
      <c r="D4315" s="159"/>
      <c r="E4315" s="160"/>
      <c r="F4315" s="137" t="s">
        <v>463</v>
      </c>
      <c r="G4315" s="137" t="s">
        <v>464</v>
      </c>
      <c r="H4315" s="138" t="s">
        <v>435</v>
      </c>
      <c r="I4315" s="138"/>
      <c r="J4315" s="138"/>
      <c r="K4315" s="146"/>
      <c r="L4315" s="146"/>
    </row>
    <row r="4316" spans="1:12" s="141" customFormat="1" ht="20.100000000000001" customHeight="1">
      <c r="A4316" s="213"/>
      <c r="B4316" s="137"/>
      <c r="C4316" s="137"/>
      <c r="D4316" s="159"/>
      <c r="E4316" s="160"/>
      <c r="F4316" s="137" t="s">
        <v>464</v>
      </c>
      <c r="G4316" s="137" t="s">
        <v>465</v>
      </c>
      <c r="H4316" s="138" t="s">
        <v>435</v>
      </c>
      <c r="I4316" s="138"/>
      <c r="J4316" s="138"/>
      <c r="K4316" s="146"/>
      <c r="L4316" s="146"/>
    </row>
    <row r="4317" spans="1:12" s="141" customFormat="1" ht="20.100000000000001" customHeight="1">
      <c r="A4317" s="213"/>
      <c r="B4317" s="137"/>
      <c r="C4317" s="137"/>
      <c r="D4317" s="159"/>
      <c r="E4317" s="160"/>
      <c r="F4317" s="137" t="s">
        <v>465</v>
      </c>
      <c r="G4317" s="137" t="s">
        <v>466</v>
      </c>
      <c r="H4317" s="138" t="s">
        <v>435</v>
      </c>
      <c r="I4317" s="138"/>
      <c r="J4317" s="138"/>
      <c r="K4317" s="146"/>
      <c r="L4317" s="146"/>
    </row>
    <row r="4318" spans="1:12" s="141" customFormat="1" ht="20.100000000000001" customHeight="1">
      <c r="A4318" s="213"/>
      <c r="B4318" s="137"/>
      <c r="C4318" s="137"/>
      <c r="D4318" s="159"/>
      <c r="E4318" s="160"/>
      <c r="F4318" s="137" t="s">
        <v>466</v>
      </c>
      <c r="G4318" s="137" t="s">
        <v>467</v>
      </c>
      <c r="H4318" s="138" t="s">
        <v>435</v>
      </c>
      <c r="I4318" s="138"/>
      <c r="J4318" s="138"/>
      <c r="K4318" s="146"/>
      <c r="L4318" s="146"/>
    </row>
    <row r="4319" spans="1:12" s="141" customFormat="1" ht="20.100000000000001" customHeight="1">
      <c r="A4319" s="213"/>
      <c r="B4319" s="137"/>
      <c r="C4319" s="137"/>
      <c r="D4319" s="159"/>
      <c r="E4319" s="160"/>
      <c r="F4319" s="137" t="s">
        <v>467</v>
      </c>
      <c r="G4319" s="137" t="s">
        <v>468</v>
      </c>
      <c r="H4319" s="138" t="s">
        <v>435</v>
      </c>
      <c r="I4319" s="138"/>
      <c r="J4319" s="138"/>
      <c r="K4319" s="146"/>
      <c r="L4319" s="146"/>
    </row>
    <row r="4320" spans="1:12" s="141" customFormat="1" ht="20.100000000000001" customHeight="1">
      <c r="A4320" s="213"/>
      <c r="B4320" s="137"/>
      <c r="C4320" s="137"/>
      <c r="D4320" s="159"/>
      <c r="E4320" s="160"/>
      <c r="F4320" s="137" t="s">
        <v>468</v>
      </c>
      <c r="G4320" s="137" t="s">
        <v>469</v>
      </c>
      <c r="H4320" s="138" t="s">
        <v>435</v>
      </c>
      <c r="I4320" s="138"/>
      <c r="J4320" s="138"/>
      <c r="K4320" s="146"/>
      <c r="L4320" s="146"/>
    </row>
    <row r="4321" spans="1:12" s="141" customFormat="1" ht="20.100000000000001" customHeight="1">
      <c r="A4321" s="213"/>
      <c r="B4321" s="137"/>
      <c r="C4321" s="137"/>
      <c r="D4321" s="159"/>
      <c r="E4321" s="160"/>
      <c r="F4321" s="137" t="s">
        <v>469</v>
      </c>
      <c r="G4321" s="137" t="s">
        <v>470</v>
      </c>
      <c r="H4321" s="138" t="s">
        <v>435</v>
      </c>
      <c r="I4321" s="138"/>
      <c r="J4321" s="138"/>
      <c r="K4321" s="146"/>
      <c r="L4321" s="146"/>
    </row>
    <row r="4322" spans="1:12" s="141" customFormat="1" ht="20.100000000000001" customHeight="1">
      <c r="A4322" s="213"/>
      <c r="B4322" s="137"/>
      <c r="C4322" s="137"/>
      <c r="D4322" s="159"/>
      <c r="E4322" s="160"/>
      <c r="F4322" s="137" t="s">
        <v>470</v>
      </c>
      <c r="G4322" s="137" t="s">
        <v>471</v>
      </c>
      <c r="H4322" s="138" t="s">
        <v>435</v>
      </c>
      <c r="I4322" s="138"/>
      <c r="J4322" s="138"/>
      <c r="K4322" s="146"/>
      <c r="L4322" s="146"/>
    </row>
    <row r="4323" spans="1:12" s="141" customFormat="1" ht="20.100000000000001" customHeight="1">
      <c r="A4323" s="213"/>
      <c r="B4323" s="137"/>
      <c r="C4323" s="137"/>
      <c r="D4323" s="159"/>
      <c r="E4323" s="160"/>
      <c r="F4323" s="137" t="s">
        <v>471</v>
      </c>
      <c r="G4323" s="137" t="s">
        <v>473</v>
      </c>
      <c r="H4323" s="138" t="s">
        <v>435</v>
      </c>
      <c r="I4323" s="138"/>
      <c r="J4323" s="138"/>
      <c r="K4323" s="146"/>
      <c r="L4323" s="146"/>
    </row>
    <row r="4324" spans="1:12" s="141" customFormat="1" ht="20.100000000000001" customHeight="1">
      <c r="A4324" s="213"/>
      <c r="B4324" s="137"/>
      <c r="C4324" s="137"/>
      <c r="D4324" s="159"/>
      <c r="E4324" s="160"/>
      <c r="F4324" s="137" t="s">
        <v>473</v>
      </c>
      <c r="G4324" s="137" t="s">
        <v>474</v>
      </c>
      <c r="H4324" s="138" t="s">
        <v>435</v>
      </c>
      <c r="I4324" s="138"/>
      <c r="J4324" s="138"/>
      <c r="K4324" s="146"/>
      <c r="L4324" s="146"/>
    </row>
    <row r="4325" spans="1:12" s="141" customFormat="1" ht="20.100000000000001" customHeight="1">
      <c r="A4325" s="213"/>
      <c r="B4325" s="137"/>
      <c r="C4325" s="137"/>
      <c r="D4325" s="159"/>
      <c r="E4325" s="160"/>
      <c r="F4325" s="137" t="s">
        <v>474</v>
      </c>
      <c r="G4325" s="137" t="s">
        <v>475</v>
      </c>
      <c r="H4325" s="138" t="s">
        <v>435</v>
      </c>
      <c r="I4325" s="138"/>
      <c r="J4325" s="138"/>
      <c r="K4325" s="146"/>
      <c r="L4325" s="146"/>
    </row>
    <row r="4326" spans="1:12" s="141" customFormat="1" ht="20.100000000000001" customHeight="1">
      <c r="A4326" s="213"/>
      <c r="B4326" s="137"/>
      <c r="C4326" s="137"/>
      <c r="D4326" s="159"/>
      <c r="E4326" s="160"/>
      <c r="F4326" s="137" t="s">
        <v>475</v>
      </c>
      <c r="G4326" s="137" t="s">
        <v>476</v>
      </c>
      <c r="H4326" s="138" t="s">
        <v>435</v>
      </c>
      <c r="I4326" s="138"/>
      <c r="J4326" s="138"/>
      <c r="K4326" s="146"/>
      <c r="L4326" s="146"/>
    </row>
    <row r="4327" spans="1:12" s="141" customFormat="1" ht="20.100000000000001" customHeight="1">
      <c r="A4327" s="213"/>
      <c r="B4327" s="137"/>
      <c r="C4327" s="137"/>
      <c r="D4327" s="159"/>
      <c r="E4327" s="160"/>
      <c r="F4327" s="137" t="s">
        <v>476</v>
      </c>
      <c r="G4327" s="137" t="s">
        <v>477</v>
      </c>
      <c r="H4327" s="138" t="s">
        <v>435</v>
      </c>
      <c r="I4327" s="138"/>
      <c r="J4327" s="138"/>
      <c r="K4327" s="146"/>
      <c r="L4327" s="146"/>
    </row>
    <row r="4328" spans="1:12" s="141" customFormat="1" ht="20.100000000000001" customHeight="1">
      <c r="A4328" s="213"/>
      <c r="B4328" s="137"/>
      <c r="C4328" s="137"/>
      <c r="D4328" s="159"/>
      <c r="E4328" s="160"/>
      <c r="F4328" s="137" t="s">
        <v>477</v>
      </c>
      <c r="G4328" s="137" t="s">
        <v>543</v>
      </c>
      <c r="H4328" s="138" t="s">
        <v>435</v>
      </c>
      <c r="I4328" s="138"/>
      <c r="J4328" s="138"/>
      <c r="K4328" s="146"/>
      <c r="L4328" s="146"/>
    </row>
    <row r="4329" spans="1:12" s="141" customFormat="1" ht="20.100000000000001" customHeight="1">
      <c r="A4329" s="213"/>
      <c r="B4329" s="137"/>
      <c r="C4329" s="137"/>
      <c r="D4329" s="159"/>
      <c r="E4329" s="160"/>
      <c r="F4329" s="137" t="s">
        <v>543</v>
      </c>
      <c r="G4329" s="137" t="s">
        <v>550</v>
      </c>
      <c r="H4329" s="138" t="s">
        <v>435</v>
      </c>
      <c r="I4329" s="138"/>
      <c r="J4329" s="138"/>
      <c r="K4329" s="146"/>
      <c r="L4329" s="146"/>
    </row>
    <row r="4330" spans="1:12" s="141" customFormat="1" ht="20.100000000000001" customHeight="1">
      <c r="A4330" s="213"/>
      <c r="B4330" s="137"/>
      <c r="C4330" s="137"/>
      <c r="D4330" s="159"/>
      <c r="E4330" s="160"/>
      <c r="F4330" s="137" t="s">
        <v>550</v>
      </c>
      <c r="G4330" s="137" t="s">
        <v>551</v>
      </c>
      <c r="H4330" s="138" t="s">
        <v>435</v>
      </c>
      <c r="I4330" s="138"/>
      <c r="J4330" s="138"/>
      <c r="K4330" s="146"/>
      <c r="L4330" s="146"/>
    </row>
    <row r="4331" spans="1:12" s="141" customFormat="1" ht="20.100000000000001" customHeight="1">
      <c r="A4331" s="213"/>
      <c r="B4331" s="137"/>
      <c r="C4331" s="137"/>
      <c r="D4331" s="159"/>
      <c r="E4331" s="160"/>
      <c r="F4331" s="137" t="s">
        <v>551</v>
      </c>
      <c r="G4331" s="137" t="s">
        <v>552</v>
      </c>
      <c r="H4331" s="138" t="s">
        <v>435</v>
      </c>
      <c r="I4331" s="138"/>
      <c r="J4331" s="138"/>
      <c r="K4331" s="146"/>
      <c r="L4331" s="146"/>
    </row>
    <row r="4332" spans="1:12" s="141" customFormat="1" ht="20.100000000000001" customHeight="1">
      <c r="A4332" s="213"/>
      <c r="B4332" s="137"/>
      <c r="C4332" s="137"/>
      <c r="D4332" s="159"/>
      <c r="E4332" s="160"/>
      <c r="F4332" s="137" t="s">
        <v>552</v>
      </c>
      <c r="G4332" s="137" t="s">
        <v>553</v>
      </c>
      <c r="H4332" s="138" t="s">
        <v>435</v>
      </c>
      <c r="I4332" s="138"/>
      <c r="J4332" s="138"/>
      <c r="K4332" s="146"/>
      <c r="L4332" s="146"/>
    </row>
    <row r="4333" spans="1:12" s="141" customFormat="1" ht="20.100000000000001" customHeight="1">
      <c r="A4333" s="213"/>
      <c r="B4333" s="137"/>
      <c r="C4333" s="137"/>
      <c r="D4333" s="159"/>
      <c r="E4333" s="160"/>
      <c r="F4333" s="137" t="s">
        <v>553</v>
      </c>
      <c r="G4333" s="137" t="s">
        <v>994</v>
      </c>
      <c r="H4333" s="138" t="s">
        <v>435</v>
      </c>
      <c r="I4333" s="138"/>
      <c r="J4333" s="138"/>
      <c r="K4333" s="146"/>
      <c r="L4333" s="146"/>
    </row>
    <row r="4334" spans="1:12" s="141" customFormat="1" ht="20.100000000000001" customHeight="1">
      <c r="A4334" s="213"/>
      <c r="B4334" s="137"/>
      <c r="C4334" s="137"/>
      <c r="D4334" s="159"/>
      <c r="E4334" s="160"/>
      <c r="F4334" s="137"/>
      <c r="G4334" s="137"/>
      <c r="H4334" s="138"/>
      <c r="I4334" s="138"/>
      <c r="J4334" s="138"/>
      <c r="K4334" s="146"/>
      <c r="L4334" s="146"/>
    </row>
    <row r="4335" spans="1:12" s="141" customFormat="1" ht="20.100000000000001" customHeight="1">
      <c r="A4335" s="213"/>
      <c r="B4335" s="137">
        <v>357</v>
      </c>
      <c r="C4335" s="137"/>
      <c r="D4335" s="159" t="s">
        <v>366</v>
      </c>
      <c r="E4335" s="160">
        <v>7.2939999999999996</v>
      </c>
      <c r="F4335" s="137" t="s">
        <v>433</v>
      </c>
      <c r="G4335" s="137" t="s">
        <v>447</v>
      </c>
      <c r="H4335" s="138" t="s">
        <v>435</v>
      </c>
      <c r="I4335" s="138"/>
      <c r="J4335" s="138"/>
      <c r="K4335" s="146"/>
      <c r="L4335" s="146"/>
    </row>
    <row r="4336" spans="1:12" s="141" customFormat="1" ht="20.100000000000001" customHeight="1">
      <c r="A4336" s="213"/>
      <c r="B4336" s="137"/>
      <c r="C4336" s="137"/>
      <c r="D4336" s="159"/>
      <c r="E4336" s="160"/>
      <c r="F4336" s="137" t="s">
        <v>447</v>
      </c>
      <c r="G4336" s="137" t="s">
        <v>451</v>
      </c>
      <c r="H4336" s="138" t="s">
        <v>435</v>
      </c>
      <c r="I4336" s="138"/>
      <c r="J4336" s="138"/>
      <c r="K4336" s="146"/>
      <c r="L4336" s="146"/>
    </row>
    <row r="4337" spans="1:12" s="141" customFormat="1" ht="20.100000000000001" customHeight="1">
      <c r="A4337" s="213"/>
      <c r="B4337" s="137"/>
      <c r="C4337" s="137"/>
      <c r="D4337" s="159"/>
      <c r="E4337" s="160"/>
      <c r="F4337" s="137" t="s">
        <v>451</v>
      </c>
      <c r="G4337" s="137" t="s">
        <v>454</v>
      </c>
      <c r="H4337" s="138" t="s">
        <v>40</v>
      </c>
      <c r="I4337" s="138"/>
      <c r="J4337" s="138"/>
      <c r="K4337" s="146"/>
      <c r="L4337" s="146"/>
    </row>
    <row r="4338" spans="1:12" s="141" customFormat="1" ht="20.100000000000001" customHeight="1">
      <c r="A4338" s="213"/>
      <c r="B4338" s="137"/>
      <c r="C4338" s="137"/>
      <c r="D4338" s="159"/>
      <c r="E4338" s="160"/>
      <c r="F4338" s="137" t="s">
        <v>454</v>
      </c>
      <c r="G4338" s="137" t="s">
        <v>455</v>
      </c>
      <c r="H4338" s="138" t="s">
        <v>40</v>
      </c>
      <c r="I4338" s="138"/>
      <c r="J4338" s="138"/>
      <c r="K4338" s="146"/>
      <c r="L4338" s="146"/>
    </row>
    <row r="4339" spans="1:12" s="141" customFormat="1" ht="20.100000000000001" customHeight="1">
      <c r="A4339" s="213"/>
      <c r="B4339" s="137"/>
      <c r="C4339" s="137"/>
      <c r="D4339" s="159"/>
      <c r="E4339" s="160"/>
      <c r="F4339" s="137" t="s">
        <v>455</v>
      </c>
      <c r="G4339" s="137" t="s">
        <v>456</v>
      </c>
      <c r="H4339" s="138" t="s">
        <v>40</v>
      </c>
      <c r="I4339" s="138"/>
      <c r="J4339" s="138"/>
      <c r="K4339" s="146"/>
      <c r="L4339" s="146"/>
    </row>
    <row r="4340" spans="1:12" s="141" customFormat="1" ht="20.100000000000001" customHeight="1">
      <c r="A4340" s="213"/>
      <c r="B4340" s="137"/>
      <c r="C4340" s="137"/>
      <c r="D4340" s="159"/>
      <c r="E4340" s="160"/>
      <c r="F4340" s="137" t="s">
        <v>456</v>
      </c>
      <c r="G4340" s="137" t="s">
        <v>457</v>
      </c>
      <c r="H4340" s="138" t="s">
        <v>40</v>
      </c>
      <c r="I4340" s="138"/>
      <c r="J4340" s="138"/>
      <c r="K4340" s="146"/>
      <c r="L4340" s="146"/>
    </row>
    <row r="4341" spans="1:12" s="141" customFormat="1" ht="20.100000000000001" customHeight="1">
      <c r="A4341" s="213"/>
      <c r="B4341" s="137"/>
      <c r="C4341" s="137"/>
      <c r="D4341" s="159"/>
      <c r="E4341" s="160"/>
      <c r="F4341" s="137" t="s">
        <v>457</v>
      </c>
      <c r="G4341" s="137" t="s">
        <v>460</v>
      </c>
      <c r="H4341" s="138" t="s">
        <v>40</v>
      </c>
      <c r="I4341" s="138"/>
      <c r="J4341" s="138"/>
      <c r="K4341" s="146"/>
      <c r="L4341" s="146"/>
    </row>
    <row r="4342" spans="1:12" s="141" customFormat="1" ht="20.100000000000001" customHeight="1">
      <c r="A4342" s="213"/>
      <c r="B4342" s="137"/>
      <c r="C4342" s="137"/>
      <c r="D4342" s="159"/>
      <c r="E4342" s="160"/>
      <c r="F4342" s="137" t="s">
        <v>460</v>
      </c>
      <c r="G4342" s="137" t="s">
        <v>463</v>
      </c>
      <c r="H4342" s="138" t="s">
        <v>40</v>
      </c>
      <c r="I4342" s="138"/>
      <c r="J4342" s="138"/>
      <c r="K4342" s="146"/>
      <c r="L4342" s="146"/>
    </row>
    <row r="4343" spans="1:12" s="141" customFormat="1" ht="20.100000000000001" customHeight="1">
      <c r="A4343" s="213"/>
      <c r="B4343" s="137"/>
      <c r="C4343" s="137"/>
      <c r="D4343" s="159"/>
      <c r="E4343" s="160"/>
      <c r="F4343" s="137" t="s">
        <v>463</v>
      </c>
      <c r="G4343" s="137" t="s">
        <v>464</v>
      </c>
      <c r="H4343" s="138" t="s">
        <v>40</v>
      </c>
      <c r="I4343" s="138"/>
      <c r="J4343" s="138"/>
      <c r="K4343" s="146"/>
      <c r="L4343" s="146"/>
    </row>
    <row r="4344" spans="1:12" s="141" customFormat="1" ht="20.100000000000001" customHeight="1">
      <c r="A4344" s="213"/>
      <c r="B4344" s="137"/>
      <c r="C4344" s="137"/>
      <c r="D4344" s="159"/>
      <c r="E4344" s="160"/>
      <c r="F4344" s="137" t="s">
        <v>464</v>
      </c>
      <c r="G4344" s="137" t="s">
        <v>465</v>
      </c>
      <c r="H4344" s="138" t="s">
        <v>40</v>
      </c>
      <c r="I4344" s="138"/>
      <c r="J4344" s="138"/>
      <c r="K4344" s="146"/>
      <c r="L4344" s="146"/>
    </row>
    <row r="4345" spans="1:12" s="141" customFormat="1" ht="20.100000000000001" customHeight="1">
      <c r="A4345" s="213"/>
      <c r="B4345" s="137"/>
      <c r="C4345" s="137"/>
      <c r="D4345" s="159"/>
      <c r="E4345" s="160"/>
      <c r="F4345" s="137" t="s">
        <v>465</v>
      </c>
      <c r="G4345" s="137" t="s">
        <v>466</v>
      </c>
      <c r="H4345" s="138" t="s">
        <v>435</v>
      </c>
      <c r="I4345" s="138"/>
      <c r="J4345" s="138"/>
      <c r="K4345" s="146"/>
      <c r="L4345" s="146"/>
    </row>
    <row r="4346" spans="1:12" s="141" customFormat="1" ht="20.100000000000001" customHeight="1">
      <c r="A4346" s="213"/>
      <c r="B4346" s="137"/>
      <c r="C4346" s="137"/>
      <c r="D4346" s="159"/>
      <c r="E4346" s="160"/>
      <c r="F4346" s="137" t="s">
        <v>466</v>
      </c>
      <c r="G4346" s="137" t="s">
        <v>467</v>
      </c>
      <c r="H4346" s="138" t="s">
        <v>435</v>
      </c>
      <c r="I4346" s="138"/>
      <c r="J4346" s="138"/>
      <c r="K4346" s="146"/>
      <c r="L4346" s="146"/>
    </row>
    <row r="4347" spans="1:12" s="141" customFormat="1" ht="20.100000000000001" customHeight="1">
      <c r="A4347" s="213"/>
      <c r="B4347" s="137"/>
      <c r="C4347" s="137"/>
      <c r="D4347" s="159"/>
      <c r="E4347" s="160"/>
      <c r="F4347" s="137" t="s">
        <v>467</v>
      </c>
      <c r="G4347" s="137" t="s">
        <v>468</v>
      </c>
      <c r="H4347" s="138" t="s">
        <v>435</v>
      </c>
      <c r="I4347" s="138"/>
      <c r="J4347" s="138"/>
      <c r="K4347" s="146"/>
      <c r="L4347" s="146"/>
    </row>
    <row r="4348" spans="1:12" s="141" customFormat="1" ht="20.100000000000001" customHeight="1">
      <c r="A4348" s="213"/>
      <c r="B4348" s="137"/>
      <c r="C4348" s="137"/>
      <c r="D4348" s="159"/>
      <c r="E4348" s="160"/>
      <c r="F4348" s="137" t="s">
        <v>468</v>
      </c>
      <c r="G4348" s="137" t="s">
        <v>469</v>
      </c>
      <c r="H4348" s="138" t="s">
        <v>435</v>
      </c>
      <c r="I4348" s="138"/>
      <c r="J4348" s="138"/>
      <c r="K4348" s="146"/>
      <c r="L4348" s="146"/>
    </row>
    <row r="4349" spans="1:12" s="141" customFormat="1" ht="20.100000000000001" customHeight="1">
      <c r="A4349" s="213"/>
      <c r="B4349" s="137"/>
      <c r="C4349" s="137"/>
      <c r="D4349" s="159"/>
      <c r="E4349" s="160"/>
      <c r="F4349" s="137" t="s">
        <v>469</v>
      </c>
      <c r="G4349" s="137" t="s">
        <v>470</v>
      </c>
      <c r="H4349" s="138" t="s">
        <v>435</v>
      </c>
      <c r="I4349" s="138"/>
      <c r="J4349" s="138"/>
      <c r="K4349" s="146"/>
      <c r="L4349" s="146"/>
    </row>
    <row r="4350" spans="1:12" s="141" customFormat="1" ht="20.100000000000001" customHeight="1">
      <c r="A4350" s="213"/>
      <c r="B4350" s="137"/>
      <c r="C4350" s="137"/>
      <c r="D4350" s="159"/>
      <c r="E4350" s="160"/>
      <c r="F4350" s="137" t="s">
        <v>470</v>
      </c>
      <c r="G4350" s="137" t="s">
        <v>471</v>
      </c>
      <c r="H4350" s="138" t="s">
        <v>435</v>
      </c>
      <c r="I4350" s="138"/>
      <c r="J4350" s="138"/>
      <c r="K4350" s="146"/>
      <c r="L4350" s="146"/>
    </row>
    <row r="4351" spans="1:12" s="141" customFormat="1" ht="20.100000000000001" customHeight="1">
      <c r="A4351" s="213"/>
      <c r="B4351" s="137"/>
      <c r="C4351" s="137"/>
      <c r="D4351" s="159"/>
      <c r="E4351" s="160"/>
      <c r="F4351" s="137" t="s">
        <v>471</v>
      </c>
      <c r="G4351" s="137" t="s">
        <v>473</v>
      </c>
      <c r="H4351" s="138" t="s">
        <v>435</v>
      </c>
      <c r="I4351" s="138"/>
      <c r="J4351" s="138"/>
      <c r="K4351" s="146"/>
      <c r="L4351" s="146"/>
    </row>
    <row r="4352" spans="1:12" s="141" customFormat="1" ht="20.100000000000001" customHeight="1">
      <c r="A4352" s="213"/>
      <c r="B4352" s="137"/>
      <c r="C4352" s="137"/>
      <c r="D4352" s="159"/>
      <c r="E4352" s="160"/>
      <c r="F4352" s="137" t="s">
        <v>473</v>
      </c>
      <c r="G4352" s="137" t="s">
        <v>474</v>
      </c>
      <c r="H4352" s="138" t="s">
        <v>435</v>
      </c>
      <c r="I4352" s="138"/>
      <c r="J4352" s="138"/>
      <c r="K4352" s="146"/>
      <c r="L4352" s="146"/>
    </row>
    <row r="4353" spans="1:12" s="141" customFormat="1" ht="20.100000000000001" customHeight="1">
      <c r="A4353" s="213"/>
      <c r="B4353" s="137"/>
      <c r="C4353" s="137"/>
      <c r="D4353" s="159"/>
      <c r="E4353" s="160"/>
      <c r="F4353" s="137" t="s">
        <v>474</v>
      </c>
      <c r="G4353" s="137" t="s">
        <v>475</v>
      </c>
      <c r="H4353" s="138" t="s">
        <v>435</v>
      </c>
      <c r="I4353" s="138"/>
      <c r="J4353" s="138"/>
      <c r="K4353" s="146"/>
      <c r="L4353" s="146"/>
    </row>
    <row r="4354" spans="1:12" s="141" customFormat="1" ht="20.100000000000001" customHeight="1">
      <c r="A4354" s="213"/>
      <c r="B4354" s="137"/>
      <c r="C4354" s="137"/>
      <c r="D4354" s="159"/>
      <c r="E4354" s="160"/>
      <c r="F4354" s="137" t="s">
        <v>475</v>
      </c>
      <c r="G4354" s="137" t="s">
        <v>476</v>
      </c>
      <c r="H4354" s="138" t="s">
        <v>435</v>
      </c>
      <c r="I4354" s="138"/>
      <c r="J4354" s="138"/>
      <c r="K4354" s="146"/>
      <c r="L4354" s="146"/>
    </row>
    <row r="4355" spans="1:12" s="141" customFormat="1" ht="20.100000000000001" customHeight="1">
      <c r="A4355" s="213"/>
      <c r="B4355" s="137"/>
      <c r="C4355" s="137"/>
      <c r="D4355" s="159"/>
      <c r="E4355" s="160"/>
      <c r="F4355" s="137" t="s">
        <v>476</v>
      </c>
      <c r="G4355" s="137" t="s">
        <v>477</v>
      </c>
      <c r="H4355" s="138" t="s">
        <v>435</v>
      </c>
      <c r="I4355" s="138"/>
      <c r="J4355" s="138"/>
      <c r="K4355" s="146"/>
      <c r="L4355" s="146"/>
    </row>
    <row r="4356" spans="1:12" s="141" customFormat="1" ht="20.100000000000001" customHeight="1">
      <c r="A4356" s="213"/>
      <c r="B4356" s="137"/>
      <c r="C4356" s="137"/>
      <c r="D4356" s="159"/>
      <c r="E4356" s="160"/>
      <c r="F4356" s="137" t="s">
        <v>477</v>
      </c>
      <c r="G4356" s="137" t="s">
        <v>543</v>
      </c>
      <c r="H4356" s="138" t="s">
        <v>435</v>
      </c>
      <c r="I4356" s="138"/>
      <c r="J4356" s="138"/>
      <c r="K4356" s="146"/>
      <c r="L4356" s="146"/>
    </row>
    <row r="4357" spans="1:12" s="141" customFormat="1" ht="20.100000000000001" customHeight="1">
      <c r="A4357" s="213"/>
      <c r="B4357" s="137"/>
      <c r="C4357" s="137"/>
      <c r="D4357" s="159"/>
      <c r="E4357" s="160"/>
      <c r="F4357" s="137" t="s">
        <v>543</v>
      </c>
      <c r="G4357" s="137" t="s">
        <v>550</v>
      </c>
      <c r="H4357" s="138" t="s">
        <v>435</v>
      </c>
      <c r="I4357" s="138"/>
      <c r="J4357" s="138"/>
      <c r="K4357" s="146"/>
      <c r="L4357" s="146"/>
    </row>
    <row r="4358" spans="1:12" s="141" customFormat="1" ht="20.100000000000001" customHeight="1">
      <c r="A4358" s="213"/>
      <c r="B4358" s="137"/>
      <c r="C4358" s="137"/>
      <c r="D4358" s="159"/>
      <c r="E4358" s="160"/>
      <c r="F4358" s="137" t="s">
        <v>550</v>
      </c>
      <c r="G4358" s="137" t="s">
        <v>551</v>
      </c>
      <c r="H4358" s="138" t="s">
        <v>435</v>
      </c>
      <c r="I4358" s="138"/>
      <c r="J4358" s="138"/>
      <c r="K4358" s="146"/>
      <c r="L4358" s="146"/>
    </row>
    <row r="4359" spans="1:12" s="141" customFormat="1" ht="20.100000000000001" customHeight="1">
      <c r="A4359" s="213"/>
      <c r="B4359" s="137"/>
      <c r="C4359" s="137"/>
      <c r="D4359" s="159"/>
      <c r="E4359" s="160"/>
      <c r="F4359" s="137" t="s">
        <v>551</v>
      </c>
      <c r="G4359" s="137" t="s">
        <v>552</v>
      </c>
      <c r="H4359" s="138" t="s">
        <v>435</v>
      </c>
      <c r="I4359" s="138"/>
      <c r="J4359" s="138"/>
      <c r="K4359" s="146"/>
      <c r="L4359" s="146"/>
    </row>
    <row r="4360" spans="1:12" s="141" customFormat="1" ht="20.100000000000001" customHeight="1">
      <c r="A4360" s="213"/>
      <c r="B4360" s="137"/>
      <c r="C4360" s="137"/>
      <c r="D4360" s="159"/>
      <c r="E4360" s="160"/>
      <c r="F4360" s="137" t="s">
        <v>552</v>
      </c>
      <c r="G4360" s="137" t="s">
        <v>553</v>
      </c>
      <c r="H4360" s="138" t="s">
        <v>435</v>
      </c>
      <c r="I4360" s="138"/>
      <c r="J4360" s="138"/>
      <c r="K4360" s="146"/>
      <c r="L4360" s="146"/>
    </row>
    <row r="4361" spans="1:12" s="141" customFormat="1" ht="20.100000000000001" customHeight="1">
      <c r="A4361" s="213"/>
      <c r="B4361" s="137"/>
      <c r="C4361" s="137"/>
      <c r="D4361" s="159"/>
      <c r="E4361" s="160"/>
      <c r="F4361" s="137" t="s">
        <v>553</v>
      </c>
      <c r="G4361" s="137" t="s">
        <v>554</v>
      </c>
      <c r="H4361" s="138" t="s">
        <v>435</v>
      </c>
      <c r="I4361" s="138"/>
      <c r="J4361" s="138"/>
      <c r="K4361" s="146"/>
      <c r="L4361" s="146"/>
    </row>
    <row r="4362" spans="1:12" s="141" customFormat="1" ht="20.100000000000001" customHeight="1">
      <c r="A4362" s="213"/>
      <c r="B4362" s="137"/>
      <c r="C4362" s="137"/>
      <c r="D4362" s="159"/>
      <c r="E4362" s="160"/>
      <c r="F4362" s="137" t="s">
        <v>554</v>
      </c>
      <c r="G4362" s="137" t="s">
        <v>555</v>
      </c>
      <c r="H4362" s="138" t="s">
        <v>435</v>
      </c>
      <c r="I4362" s="138"/>
      <c r="J4362" s="138"/>
      <c r="K4362" s="146"/>
      <c r="L4362" s="146"/>
    </row>
    <row r="4363" spans="1:12" s="141" customFormat="1" ht="20.100000000000001" customHeight="1">
      <c r="A4363" s="213"/>
      <c r="B4363" s="137"/>
      <c r="C4363" s="137"/>
      <c r="D4363" s="159"/>
      <c r="E4363" s="160"/>
      <c r="F4363" s="137" t="s">
        <v>555</v>
      </c>
      <c r="G4363" s="137" t="s">
        <v>556</v>
      </c>
      <c r="H4363" s="138" t="s">
        <v>435</v>
      </c>
      <c r="I4363" s="138"/>
      <c r="J4363" s="138"/>
      <c r="K4363" s="146"/>
      <c r="L4363" s="146"/>
    </row>
    <row r="4364" spans="1:12" s="141" customFormat="1" ht="20.100000000000001" customHeight="1">
      <c r="A4364" s="213"/>
      <c r="B4364" s="137"/>
      <c r="C4364" s="137"/>
      <c r="D4364" s="159"/>
      <c r="E4364" s="160"/>
      <c r="F4364" s="137" t="s">
        <v>556</v>
      </c>
      <c r="G4364" s="137" t="s">
        <v>557</v>
      </c>
      <c r="H4364" s="138" t="s">
        <v>435</v>
      </c>
      <c r="I4364" s="138"/>
      <c r="J4364" s="138"/>
      <c r="K4364" s="146"/>
      <c r="L4364" s="146"/>
    </row>
    <row r="4365" spans="1:12" s="141" customFormat="1" ht="20.100000000000001" customHeight="1">
      <c r="A4365" s="213"/>
      <c r="B4365" s="137"/>
      <c r="C4365" s="137"/>
      <c r="D4365" s="159"/>
      <c r="E4365" s="160"/>
      <c r="F4365" s="137" t="s">
        <v>557</v>
      </c>
      <c r="G4365" s="137" t="s">
        <v>558</v>
      </c>
      <c r="H4365" s="138" t="s">
        <v>435</v>
      </c>
      <c r="I4365" s="138"/>
      <c r="J4365" s="138"/>
      <c r="K4365" s="146"/>
      <c r="L4365" s="146"/>
    </row>
    <row r="4366" spans="1:12" s="141" customFormat="1" ht="20.100000000000001" customHeight="1">
      <c r="A4366" s="213"/>
      <c r="B4366" s="137"/>
      <c r="C4366" s="137"/>
      <c r="D4366" s="159"/>
      <c r="E4366" s="160"/>
      <c r="F4366" s="137" t="s">
        <v>558</v>
      </c>
      <c r="G4366" s="137" t="s">
        <v>559</v>
      </c>
      <c r="H4366" s="138" t="s">
        <v>435</v>
      </c>
      <c r="I4366" s="138"/>
      <c r="J4366" s="138"/>
      <c r="K4366" s="146"/>
      <c r="L4366" s="146"/>
    </row>
    <row r="4367" spans="1:12" s="141" customFormat="1" ht="20.100000000000001" customHeight="1">
      <c r="A4367" s="213"/>
      <c r="B4367" s="137"/>
      <c r="C4367" s="137"/>
      <c r="D4367" s="159"/>
      <c r="E4367" s="160"/>
      <c r="F4367" s="137" t="s">
        <v>559</v>
      </c>
      <c r="G4367" s="137" t="s">
        <v>560</v>
      </c>
      <c r="H4367" s="138" t="s">
        <v>435</v>
      </c>
      <c r="I4367" s="138"/>
      <c r="J4367" s="138"/>
      <c r="K4367" s="146"/>
      <c r="L4367" s="146"/>
    </row>
    <row r="4368" spans="1:12" s="141" customFormat="1" ht="20.100000000000001" customHeight="1">
      <c r="A4368" s="213"/>
      <c r="B4368" s="137"/>
      <c r="C4368" s="137"/>
      <c r="D4368" s="159"/>
      <c r="E4368" s="160"/>
      <c r="F4368" s="137" t="s">
        <v>560</v>
      </c>
      <c r="G4368" s="137" t="s">
        <v>561</v>
      </c>
      <c r="H4368" s="138" t="s">
        <v>435</v>
      </c>
      <c r="I4368" s="138"/>
      <c r="J4368" s="138"/>
      <c r="K4368" s="146"/>
      <c r="L4368" s="146"/>
    </row>
    <row r="4369" spans="1:12" s="141" customFormat="1" ht="20.100000000000001" customHeight="1">
      <c r="A4369" s="213"/>
      <c r="B4369" s="137"/>
      <c r="C4369" s="137"/>
      <c r="D4369" s="159"/>
      <c r="E4369" s="160"/>
      <c r="F4369" s="137" t="s">
        <v>561</v>
      </c>
      <c r="G4369" s="137" t="s">
        <v>562</v>
      </c>
      <c r="H4369" s="138" t="s">
        <v>435</v>
      </c>
      <c r="I4369" s="138"/>
      <c r="J4369" s="138"/>
      <c r="K4369" s="146"/>
      <c r="L4369" s="146"/>
    </row>
    <row r="4370" spans="1:12" s="141" customFormat="1" ht="20.100000000000001" customHeight="1">
      <c r="A4370" s="213"/>
      <c r="B4370" s="137"/>
      <c r="C4370" s="137"/>
      <c r="D4370" s="159"/>
      <c r="E4370" s="160"/>
      <c r="F4370" s="137" t="s">
        <v>562</v>
      </c>
      <c r="G4370" s="137" t="s">
        <v>563</v>
      </c>
      <c r="H4370" s="138" t="s">
        <v>435</v>
      </c>
      <c r="I4370" s="138"/>
      <c r="J4370" s="138"/>
      <c r="K4370" s="146"/>
      <c r="L4370" s="146"/>
    </row>
    <row r="4371" spans="1:12" s="141" customFormat="1" ht="20.100000000000001" customHeight="1">
      <c r="A4371" s="213"/>
      <c r="B4371" s="137"/>
      <c r="C4371" s="137"/>
      <c r="D4371" s="159"/>
      <c r="E4371" s="160"/>
      <c r="F4371" s="137" t="s">
        <v>563</v>
      </c>
      <c r="G4371" s="137" t="s">
        <v>995</v>
      </c>
      <c r="H4371" s="138" t="s">
        <v>435</v>
      </c>
      <c r="I4371" s="138"/>
      <c r="J4371" s="138"/>
      <c r="K4371" s="146"/>
      <c r="L4371" s="146"/>
    </row>
    <row r="4372" spans="1:12" s="141" customFormat="1" ht="20.100000000000001" customHeight="1">
      <c r="A4372" s="213"/>
      <c r="B4372" s="137"/>
      <c r="C4372" s="137"/>
      <c r="D4372" s="159"/>
      <c r="E4372" s="160"/>
      <c r="F4372" s="137"/>
      <c r="G4372" s="137"/>
      <c r="H4372" s="138"/>
      <c r="I4372" s="138"/>
      <c r="J4372" s="138"/>
      <c r="K4372" s="146"/>
      <c r="L4372" s="146"/>
    </row>
    <row r="4373" spans="1:12" s="141" customFormat="1" ht="20.100000000000001" customHeight="1">
      <c r="A4373" s="213"/>
      <c r="B4373" s="137">
        <v>358</v>
      </c>
      <c r="C4373" s="137"/>
      <c r="D4373" s="159" t="s">
        <v>367</v>
      </c>
      <c r="E4373" s="160">
        <v>2.1219999999999999</v>
      </c>
      <c r="F4373" s="137" t="s">
        <v>433</v>
      </c>
      <c r="G4373" s="137" t="s">
        <v>447</v>
      </c>
      <c r="H4373" s="138" t="s">
        <v>435</v>
      </c>
      <c r="I4373" s="138"/>
      <c r="J4373" s="138"/>
      <c r="K4373" s="146"/>
      <c r="L4373" s="146"/>
    </row>
    <row r="4374" spans="1:12" s="141" customFormat="1" ht="20.100000000000001" customHeight="1">
      <c r="A4374" s="213"/>
      <c r="B4374" s="137"/>
      <c r="C4374" s="137"/>
      <c r="D4374" s="159"/>
      <c r="E4374" s="160"/>
      <c r="F4374" s="137" t="s">
        <v>447</v>
      </c>
      <c r="G4374" s="137" t="s">
        <v>451</v>
      </c>
      <c r="H4374" s="138" t="s">
        <v>435</v>
      </c>
      <c r="I4374" s="138"/>
      <c r="J4374" s="138"/>
      <c r="K4374" s="146"/>
      <c r="L4374" s="146"/>
    </row>
    <row r="4375" spans="1:12" s="141" customFormat="1" ht="20.100000000000001" customHeight="1">
      <c r="A4375" s="213"/>
      <c r="B4375" s="137"/>
      <c r="C4375" s="137"/>
      <c r="D4375" s="159"/>
      <c r="E4375" s="160"/>
      <c r="F4375" s="137" t="s">
        <v>451</v>
      </c>
      <c r="G4375" s="137" t="s">
        <v>454</v>
      </c>
      <c r="H4375" s="138" t="s">
        <v>435</v>
      </c>
      <c r="I4375" s="138"/>
      <c r="J4375" s="138"/>
      <c r="K4375" s="146"/>
      <c r="L4375" s="146"/>
    </row>
    <row r="4376" spans="1:12" s="141" customFormat="1" ht="20.100000000000001" customHeight="1">
      <c r="A4376" s="213"/>
      <c r="B4376" s="137"/>
      <c r="C4376" s="137"/>
      <c r="D4376" s="159"/>
      <c r="E4376" s="160"/>
      <c r="F4376" s="137" t="s">
        <v>454</v>
      </c>
      <c r="G4376" s="137" t="s">
        <v>455</v>
      </c>
      <c r="H4376" s="138" t="s">
        <v>435</v>
      </c>
      <c r="I4376" s="138"/>
      <c r="J4376" s="138"/>
      <c r="K4376" s="146"/>
      <c r="L4376" s="146"/>
    </row>
    <row r="4377" spans="1:12" s="141" customFormat="1" ht="20.100000000000001" customHeight="1">
      <c r="A4377" s="213"/>
      <c r="B4377" s="137"/>
      <c r="C4377" s="137"/>
      <c r="D4377" s="159"/>
      <c r="E4377" s="160"/>
      <c r="F4377" s="137" t="s">
        <v>455</v>
      </c>
      <c r="G4377" s="137" t="s">
        <v>456</v>
      </c>
      <c r="H4377" s="138" t="s">
        <v>435</v>
      </c>
      <c r="I4377" s="138"/>
      <c r="J4377" s="138"/>
      <c r="K4377" s="146"/>
      <c r="L4377" s="146"/>
    </row>
    <row r="4378" spans="1:12" s="141" customFormat="1" ht="20.100000000000001" customHeight="1">
      <c r="A4378" s="213"/>
      <c r="B4378" s="137"/>
      <c r="C4378" s="137"/>
      <c r="D4378" s="159"/>
      <c r="E4378" s="160"/>
      <c r="F4378" s="137" t="s">
        <v>456</v>
      </c>
      <c r="G4378" s="137" t="s">
        <v>457</v>
      </c>
      <c r="H4378" s="138" t="s">
        <v>435</v>
      </c>
      <c r="I4378" s="138"/>
      <c r="J4378" s="138"/>
      <c r="K4378" s="146"/>
      <c r="L4378" s="146"/>
    </row>
    <row r="4379" spans="1:12" s="141" customFormat="1" ht="20.100000000000001" customHeight="1">
      <c r="A4379" s="213"/>
      <c r="B4379" s="137"/>
      <c r="C4379" s="137"/>
      <c r="D4379" s="159"/>
      <c r="E4379" s="160"/>
      <c r="F4379" s="137" t="s">
        <v>457</v>
      </c>
      <c r="G4379" s="137" t="s">
        <v>460</v>
      </c>
      <c r="H4379" s="138" t="s">
        <v>435</v>
      </c>
      <c r="I4379" s="138"/>
      <c r="J4379" s="138"/>
      <c r="K4379" s="146"/>
      <c r="L4379" s="146"/>
    </row>
    <row r="4380" spans="1:12" s="141" customFormat="1" ht="20.100000000000001" customHeight="1">
      <c r="A4380" s="213"/>
      <c r="B4380" s="137"/>
      <c r="C4380" s="137"/>
      <c r="D4380" s="159"/>
      <c r="E4380" s="160"/>
      <c r="F4380" s="137" t="s">
        <v>460</v>
      </c>
      <c r="G4380" s="137" t="s">
        <v>463</v>
      </c>
      <c r="H4380" s="138" t="s">
        <v>435</v>
      </c>
      <c r="I4380" s="138"/>
      <c r="J4380" s="138"/>
      <c r="K4380" s="146"/>
      <c r="L4380" s="146"/>
    </row>
    <row r="4381" spans="1:12" s="141" customFormat="1" ht="20.100000000000001" customHeight="1">
      <c r="A4381" s="213"/>
      <c r="B4381" s="137"/>
      <c r="C4381" s="137"/>
      <c r="D4381" s="159"/>
      <c r="E4381" s="160"/>
      <c r="F4381" s="137" t="s">
        <v>463</v>
      </c>
      <c r="G4381" s="137" t="s">
        <v>464</v>
      </c>
      <c r="H4381" s="138" t="s">
        <v>435</v>
      </c>
      <c r="I4381" s="138"/>
      <c r="J4381" s="138"/>
      <c r="K4381" s="146"/>
      <c r="L4381" s="146"/>
    </row>
    <row r="4382" spans="1:12" s="141" customFormat="1" ht="20.100000000000001" customHeight="1">
      <c r="A4382" s="213"/>
      <c r="B4382" s="137"/>
      <c r="C4382" s="137"/>
      <c r="D4382" s="159"/>
      <c r="E4382" s="160"/>
      <c r="F4382" s="137" t="s">
        <v>464</v>
      </c>
      <c r="G4382" s="137" t="s">
        <v>465</v>
      </c>
      <c r="H4382" s="138" t="s">
        <v>435</v>
      </c>
      <c r="I4382" s="138"/>
      <c r="J4382" s="138"/>
      <c r="K4382" s="146"/>
      <c r="L4382" s="146"/>
    </row>
    <row r="4383" spans="1:12" s="141" customFormat="1" ht="20.100000000000001" customHeight="1">
      <c r="A4383" s="213"/>
      <c r="B4383" s="137"/>
      <c r="C4383" s="137"/>
      <c r="D4383" s="159"/>
      <c r="E4383" s="160"/>
      <c r="F4383" s="137" t="s">
        <v>465</v>
      </c>
      <c r="G4383" s="137" t="s">
        <v>883</v>
      </c>
      <c r="H4383" s="138" t="s">
        <v>435</v>
      </c>
      <c r="I4383" s="138"/>
      <c r="J4383" s="138"/>
      <c r="K4383" s="146"/>
      <c r="L4383" s="146"/>
    </row>
    <row r="4384" spans="1:12" s="141" customFormat="1" ht="20.100000000000001" customHeight="1">
      <c r="A4384" s="213"/>
      <c r="B4384" s="137"/>
      <c r="C4384" s="137"/>
      <c r="D4384" s="159"/>
      <c r="E4384" s="160"/>
      <c r="F4384" s="137"/>
      <c r="G4384" s="137"/>
      <c r="H4384" s="138"/>
      <c r="I4384" s="138"/>
      <c r="J4384" s="138"/>
      <c r="K4384" s="146"/>
      <c r="L4384" s="146"/>
    </row>
    <row r="4385" spans="1:12" s="141" customFormat="1" ht="20.100000000000001" customHeight="1">
      <c r="A4385" s="213"/>
      <c r="B4385" s="137">
        <v>359</v>
      </c>
      <c r="C4385" s="137"/>
      <c r="D4385" s="159" t="s">
        <v>368</v>
      </c>
      <c r="E4385" s="160">
        <v>4.6040000000000001</v>
      </c>
      <c r="F4385" s="137" t="s">
        <v>433</v>
      </c>
      <c r="G4385" s="137" t="s">
        <v>447</v>
      </c>
      <c r="H4385" s="138" t="s">
        <v>435</v>
      </c>
      <c r="I4385" s="138"/>
      <c r="J4385" s="138"/>
      <c r="K4385" s="146"/>
      <c r="L4385" s="146"/>
    </row>
    <row r="4386" spans="1:12" s="141" customFormat="1" ht="20.100000000000001" customHeight="1">
      <c r="A4386" s="213"/>
      <c r="B4386" s="137"/>
      <c r="C4386" s="137"/>
      <c r="D4386" s="159"/>
      <c r="E4386" s="160"/>
      <c r="F4386" s="137" t="s">
        <v>447</v>
      </c>
      <c r="G4386" s="137" t="s">
        <v>451</v>
      </c>
      <c r="H4386" s="138" t="s">
        <v>435</v>
      </c>
      <c r="I4386" s="138"/>
      <c r="J4386" s="138"/>
      <c r="K4386" s="146"/>
      <c r="L4386" s="146"/>
    </row>
    <row r="4387" spans="1:12" s="141" customFormat="1" ht="20.100000000000001" customHeight="1">
      <c r="A4387" s="213"/>
      <c r="B4387" s="137"/>
      <c r="C4387" s="137"/>
      <c r="D4387" s="159"/>
      <c r="E4387" s="160"/>
      <c r="F4387" s="137" t="s">
        <v>451</v>
      </c>
      <c r="G4387" s="137" t="s">
        <v>454</v>
      </c>
      <c r="H4387" s="138" t="s">
        <v>435</v>
      </c>
      <c r="I4387" s="138"/>
      <c r="J4387" s="138"/>
      <c r="K4387" s="146"/>
      <c r="L4387" s="146"/>
    </row>
    <row r="4388" spans="1:12" s="141" customFormat="1" ht="20.100000000000001" customHeight="1">
      <c r="A4388" s="213"/>
      <c r="B4388" s="137"/>
      <c r="C4388" s="137"/>
      <c r="D4388" s="159"/>
      <c r="E4388" s="160"/>
      <c r="F4388" s="137" t="s">
        <v>454</v>
      </c>
      <c r="G4388" s="137" t="s">
        <v>455</v>
      </c>
      <c r="H4388" s="138" t="s">
        <v>435</v>
      </c>
      <c r="I4388" s="138"/>
      <c r="J4388" s="138"/>
      <c r="K4388" s="146"/>
      <c r="L4388" s="146"/>
    </row>
    <row r="4389" spans="1:12" s="141" customFormat="1" ht="20.100000000000001" customHeight="1">
      <c r="A4389" s="213"/>
      <c r="B4389" s="137"/>
      <c r="C4389" s="137"/>
      <c r="D4389" s="159"/>
      <c r="E4389" s="160"/>
      <c r="F4389" s="137" t="s">
        <v>455</v>
      </c>
      <c r="G4389" s="137" t="s">
        <v>456</v>
      </c>
      <c r="H4389" s="138" t="s">
        <v>435</v>
      </c>
      <c r="I4389" s="138"/>
      <c r="J4389" s="138"/>
      <c r="K4389" s="146"/>
      <c r="L4389" s="146"/>
    </row>
    <row r="4390" spans="1:12" s="141" customFormat="1" ht="20.100000000000001" customHeight="1">
      <c r="A4390" s="213"/>
      <c r="B4390" s="137"/>
      <c r="C4390" s="137"/>
      <c r="D4390" s="159"/>
      <c r="E4390" s="160"/>
      <c r="F4390" s="137" t="s">
        <v>456</v>
      </c>
      <c r="G4390" s="137" t="s">
        <v>457</v>
      </c>
      <c r="H4390" s="138" t="s">
        <v>435</v>
      </c>
      <c r="I4390" s="138"/>
      <c r="J4390" s="138"/>
      <c r="K4390" s="146"/>
      <c r="L4390" s="146"/>
    </row>
    <row r="4391" spans="1:12" s="141" customFormat="1" ht="20.100000000000001" customHeight="1">
      <c r="A4391" s="213"/>
      <c r="B4391" s="137"/>
      <c r="C4391" s="137"/>
      <c r="D4391" s="159"/>
      <c r="E4391" s="160"/>
      <c r="F4391" s="137" t="s">
        <v>457</v>
      </c>
      <c r="G4391" s="137" t="s">
        <v>460</v>
      </c>
      <c r="H4391" s="138" t="s">
        <v>435</v>
      </c>
      <c r="I4391" s="138"/>
      <c r="J4391" s="138"/>
      <c r="K4391" s="146"/>
      <c r="L4391" s="146"/>
    </row>
    <row r="4392" spans="1:12" s="141" customFormat="1" ht="20.100000000000001" customHeight="1">
      <c r="A4392" s="213"/>
      <c r="B4392" s="137"/>
      <c r="C4392" s="137"/>
      <c r="D4392" s="159"/>
      <c r="E4392" s="160"/>
      <c r="F4392" s="137" t="s">
        <v>460</v>
      </c>
      <c r="G4392" s="137" t="s">
        <v>463</v>
      </c>
      <c r="H4392" s="138" t="s">
        <v>435</v>
      </c>
      <c r="I4392" s="138"/>
      <c r="J4392" s="138"/>
      <c r="K4392" s="146"/>
      <c r="L4392" s="146"/>
    </row>
    <row r="4393" spans="1:12" s="141" customFormat="1" ht="20.100000000000001" customHeight="1">
      <c r="A4393" s="213"/>
      <c r="B4393" s="137"/>
      <c r="C4393" s="137"/>
      <c r="D4393" s="159"/>
      <c r="E4393" s="160"/>
      <c r="F4393" s="137" t="s">
        <v>463</v>
      </c>
      <c r="G4393" s="137" t="s">
        <v>464</v>
      </c>
      <c r="H4393" s="138" t="s">
        <v>435</v>
      </c>
      <c r="I4393" s="138"/>
      <c r="J4393" s="138"/>
      <c r="K4393" s="146"/>
      <c r="L4393" s="146"/>
    </row>
    <row r="4394" spans="1:12" s="141" customFormat="1" ht="20.100000000000001" customHeight="1">
      <c r="A4394" s="213"/>
      <c r="B4394" s="137"/>
      <c r="C4394" s="137"/>
      <c r="D4394" s="159"/>
      <c r="E4394" s="160"/>
      <c r="F4394" s="137" t="s">
        <v>464</v>
      </c>
      <c r="G4394" s="137" t="s">
        <v>465</v>
      </c>
      <c r="H4394" s="138" t="s">
        <v>435</v>
      </c>
      <c r="I4394" s="138"/>
      <c r="J4394" s="138"/>
      <c r="K4394" s="146"/>
      <c r="L4394" s="146"/>
    </row>
    <row r="4395" spans="1:12" s="141" customFormat="1" ht="20.100000000000001" customHeight="1">
      <c r="A4395" s="213"/>
      <c r="B4395" s="137"/>
      <c r="C4395" s="137"/>
      <c r="D4395" s="159"/>
      <c r="E4395" s="160"/>
      <c r="F4395" s="137" t="s">
        <v>465</v>
      </c>
      <c r="G4395" s="137" t="s">
        <v>466</v>
      </c>
      <c r="H4395" s="138" t="s">
        <v>435</v>
      </c>
      <c r="I4395" s="138"/>
      <c r="J4395" s="138"/>
      <c r="K4395" s="146"/>
      <c r="L4395" s="146"/>
    </row>
    <row r="4396" spans="1:12" s="141" customFormat="1" ht="20.100000000000001" customHeight="1">
      <c r="A4396" s="213"/>
      <c r="B4396" s="137"/>
      <c r="C4396" s="137"/>
      <c r="D4396" s="159"/>
      <c r="E4396" s="160"/>
      <c r="F4396" s="137" t="s">
        <v>466</v>
      </c>
      <c r="G4396" s="137" t="s">
        <v>467</v>
      </c>
      <c r="H4396" s="138" t="s">
        <v>435</v>
      </c>
      <c r="I4396" s="138"/>
      <c r="J4396" s="138"/>
      <c r="K4396" s="146"/>
      <c r="L4396" s="146"/>
    </row>
    <row r="4397" spans="1:12" s="141" customFormat="1" ht="20.100000000000001" customHeight="1">
      <c r="A4397" s="213"/>
      <c r="B4397" s="137"/>
      <c r="C4397" s="137"/>
      <c r="D4397" s="159"/>
      <c r="E4397" s="160"/>
      <c r="F4397" s="137" t="s">
        <v>467</v>
      </c>
      <c r="G4397" s="137" t="s">
        <v>468</v>
      </c>
      <c r="H4397" s="138" t="s">
        <v>435</v>
      </c>
      <c r="I4397" s="138"/>
      <c r="J4397" s="138"/>
      <c r="K4397" s="146"/>
      <c r="L4397" s="146"/>
    </row>
    <row r="4398" spans="1:12" s="141" customFormat="1" ht="20.100000000000001" customHeight="1">
      <c r="A4398" s="213"/>
      <c r="B4398" s="137"/>
      <c r="C4398" s="137"/>
      <c r="D4398" s="159"/>
      <c r="E4398" s="160"/>
      <c r="F4398" s="137" t="s">
        <v>468</v>
      </c>
      <c r="G4398" s="137" t="s">
        <v>469</v>
      </c>
      <c r="H4398" s="138" t="s">
        <v>435</v>
      </c>
      <c r="I4398" s="138"/>
      <c r="J4398" s="138"/>
      <c r="K4398" s="146"/>
      <c r="L4398" s="146"/>
    </row>
    <row r="4399" spans="1:12" s="141" customFormat="1" ht="20.100000000000001" customHeight="1">
      <c r="A4399" s="213"/>
      <c r="B4399" s="137"/>
      <c r="C4399" s="137"/>
      <c r="D4399" s="159"/>
      <c r="E4399" s="160"/>
      <c r="F4399" s="137" t="s">
        <v>469</v>
      </c>
      <c r="G4399" s="137" t="s">
        <v>470</v>
      </c>
      <c r="H4399" s="138" t="s">
        <v>435</v>
      </c>
      <c r="I4399" s="138"/>
      <c r="J4399" s="138"/>
      <c r="K4399" s="146"/>
      <c r="L4399" s="146"/>
    </row>
    <row r="4400" spans="1:12" s="141" customFormat="1" ht="20.100000000000001" customHeight="1">
      <c r="A4400" s="213"/>
      <c r="B4400" s="137"/>
      <c r="C4400" s="137"/>
      <c r="D4400" s="159"/>
      <c r="E4400" s="160"/>
      <c r="F4400" s="137" t="s">
        <v>470</v>
      </c>
      <c r="G4400" s="137" t="s">
        <v>471</v>
      </c>
      <c r="H4400" s="138" t="s">
        <v>40</v>
      </c>
      <c r="I4400" s="138"/>
      <c r="J4400" s="138"/>
      <c r="K4400" s="146"/>
      <c r="L4400" s="146"/>
    </row>
    <row r="4401" spans="1:12" s="141" customFormat="1" ht="20.100000000000001" customHeight="1">
      <c r="A4401" s="213"/>
      <c r="B4401" s="137"/>
      <c r="C4401" s="137"/>
      <c r="D4401" s="159"/>
      <c r="E4401" s="160"/>
      <c r="F4401" s="137" t="s">
        <v>471</v>
      </c>
      <c r="G4401" s="137" t="s">
        <v>473</v>
      </c>
      <c r="H4401" s="138" t="s">
        <v>40</v>
      </c>
      <c r="I4401" s="138"/>
      <c r="J4401" s="138"/>
      <c r="K4401" s="146"/>
      <c r="L4401" s="146"/>
    </row>
    <row r="4402" spans="1:12" s="141" customFormat="1" ht="20.100000000000001" customHeight="1">
      <c r="A4402" s="213"/>
      <c r="B4402" s="137"/>
      <c r="C4402" s="137"/>
      <c r="D4402" s="159"/>
      <c r="E4402" s="160"/>
      <c r="F4402" s="137" t="s">
        <v>473</v>
      </c>
      <c r="G4402" s="137" t="s">
        <v>474</v>
      </c>
      <c r="H4402" s="138" t="s">
        <v>435</v>
      </c>
      <c r="I4402" s="138"/>
      <c r="J4402" s="138"/>
      <c r="K4402" s="146"/>
      <c r="L4402" s="146"/>
    </row>
    <row r="4403" spans="1:12" s="141" customFormat="1" ht="20.100000000000001" customHeight="1">
      <c r="A4403" s="213"/>
      <c r="B4403" s="137"/>
      <c r="C4403" s="137"/>
      <c r="D4403" s="159"/>
      <c r="E4403" s="160"/>
      <c r="F4403" s="137" t="s">
        <v>474</v>
      </c>
      <c r="G4403" s="137" t="s">
        <v>475</v>
      </c>
      <c r="H4403" s="138" t="s">
        <v>435</v>
      </c>
      <c r="I4403" s="138"/>
      <c r="J4403" s="138"/>
      <c r="K4403" s="146"/>
      <c r="L4403" s="146"/>
    </row>
    <row r="4404" spans="1:12" s="141" customFormat="1" ht="20.100000000000001" customHeight="1">
      <c r="A4404" s="213"/>
      <c r="B4404" s="137"/>
      <c r="C4404" s="137"/>
      <c r="D4404" s="159"/>
      <c r="E4404" s="160"/>
      <c r="F4404" s="137" t="s">
        <v>475</v>
      </c>
      <c r="G4404" s="137" t="s">
        <v>476</v>
      </c>
      <c r="H4404" s="138" t="s">
        <v>435</v>
      </c>
      <c r="I4404" s="138"/>
      <c r="J4404" s="138"/>
      <c r="K4404" s="146"/>
      <c r="L4404" s="146"/>
    </row>
    <row r="4405" spans="1:12" s="141" customFormat="1" ht="20.100000000000001" customHeight="1">
      <c r="A4405" s="213"/>
      <c r="B4405" s="137"/>
      <c r="C4405" s="137"/>
      <c r="D4405" s="159"/>
      <c r="E4405" s="160"/>
      <c r="F4405" s="137" t="s">
        <v>476</v>
      </c>
      <c r="G4405" s="137" t="s">
        <v>477</v>
      </c>
      <c r="H4405" s="138" t="s">
        <v>435</v>
      </c>
      <c r="I4405" s="138"/>
      <c r="J4405" s="138"/>
      <c r="K4405" s="146"/>
      <c r="L4405" s="146"/>
    </row>
    <row r="4406" spans="1:12" s="141" customFormat="1" ht="20.100000000000001" customHeight="1">
      <c r="A4406" s="213"/>
      <c r="B4406" s="137"/>
      <c r="C4406" s="137"/>
      <c r="D4406" s="159"/>
      <c r="E4406" s="160"/>
      <c r="F4406" s="137" t="s">
        <v>477</v>
      </c>
      <c r="G4406" s="137" t="s">
        <v>543</v>
      </c>
      <c r="H4406" s="138" t="s">
        <v>435</v>
      </c>
      <c r="I4406" s="138"/>
      <c r="J4406" s="138"/>
      <c r="K4406" s="146"/>
      <c r="L4406" s="146"/>
    </row>
    <row r="4407" spans="1:12" s="141" customFormat="1" ht="20.100000000000001" customHeight="1">
      <c r="A4407" s="213"/>
      <c r="B4407" s="137"/>
      <c r="C4407" s="137"/>
      <c r="D4407" s="159"/>
      <c r="E4407" s="160"/>
      <c r="F4407" s="137" t="s">
        <v>543</v>
      </c>
      <c r="G4407" s="137" t="s">
        <v>550</v>
      </c>
      <c r="H4407" s="138" t="s">
        <v>435</v>
      </c>
      <c r="I4407" s="138"/>
      <c r="J4407" s="138"/>
      <c r="K4407" s="146"/>
      <c r="L4407" s="146"/>
    </row>
    <row r="4408" spans="1:12" s="141" customFormat="1" ht="20.100000000000001" customHeight="1">
      <c r="A4408" s="213"/>
      <c r="B4408" s="137"/>
      <c r="C4408" s="137"/>
      <c r="D4408" s="159"/>
      <c r="E4408" s="160"/>
      <c r="F4408" s="137" t="s">
        <v>550</v>
      </c>
      <c r="G4408" s="137" t="s">
        <v>779</v>
      </c>
      <c r="H4408" s="138" t="s">
        <v>435</v>
      </c>
      <c r="I4408" s="138"/>
      <c r="J4408" s="138"/>
      <c r="K4408" s="146"/>
      <c r="L4408" s="146"/>
    </row>
    <row r="4409" spans="1:12" s="141" customFormat="1" ht="20.100000000000001" customHeight="1">
      <c r="A4409" s="213"/>
      <c r="B4409" s="137"/>
      <c r="C4409" s="137"/>
      <c r="D4409" s="159"/>
      <c r="E4409" s="160"/>
      <c r="F4409" s="137"/>
      <c r="G4409" s="137"/>
      <c r="H4409" s="138"/>
      <c r="I4409" s="138"/>
      <c r="J4409" s="138"/>
      <c r="K4409" s="146"/>
      <c r="L4409" s="146"/>
    </row>
    <row r="4410" spans="1:12" s="141" customFormat="1" ht="20.100000000000001" customHeight="1">
      <c r="A4410" s="213"/>
      <c r="B4410" s="137">
        <v>360</v>
      </c>
      <c r="C4410" s="137"/>
      <c r="D4410" s="159" t="s">
        <v>369</v>
      </c>
      <c r="E4410" s="160">
        <v>2.1070000000000002</v>
      </c>
      <c r="F4410" s="137" t="s">
        <v>433</v>
      </c>
      <c r="G4410" s="137" t="s">
        <v>447</v>
      </c>
      <c r="H4410" s="138" t="s">
        <v>435</v>
      </c>
      <c r="I4410" s="138"/>
      <c r="J4410" s="138"/>
      <c r="K4410" s="146"/>
      <c r="L4410" s="146"/>
    </row>
    <row r="4411" spans="1:12" s="141" customFormat="1" ht="20.100000000000001" customHeight="1">
      <c r="A4411" s="213"/>
      <c r="B4411" s="137"/>
      <c r="C4411" s="137"/>
      <c r="D4411" s="159"/>
      <c r="E4411" s="160"/>
      <c r="F4411" s="137" t="s">
        <v>447</v>
      </c>
      <c r="G4411" s="137" t="s">
        <v>451</v>
      </c>
      <c r="H4411" s="138" t="s">
        <v>435</v>
      </c>
      <c r="I4411" s="138"/>
      <c r="J4411" s="138"/>
      <c r="K4411" s="146"/>
      <c r="L4411" s="146"/>
    </row>
    <row r="4412" spans="1:12" s="141" customFormat="1" ht="20.100000000000001" customHeight="1">
      <c r="A4412" s="213"/>
      <c r="B4412" s="137"/>
      <c r="C4412" s="137"/>
      <c r="D4412" s="159"/>
      <c r="E4412" s="160"/>
      <c r="F4412" s="137" t="s">
        <v>451</v>
      </c>
      <c r="G4412" s="137" t="s">
        <v>454</v>
      </c>
      <c r="H4412" s="138" t="s">
        <v>435</v>
      </c>
      <c r="I4412" s="138"/>
      <c r="J4412" s="138"/>
      <c r="K4412" s="146"/>
      <c r="L4412" s="146"/>
    </row>
    <row r="4413" spans="1:12" s="141" customFormat="1" ht="20.100000000000001" customHeight="1">
      <c r="A4413" s="213"/>
      <c r="B4413" s="137"/>
      <c r="C4413" s="137"/>
      <c r="D4413" s="159"/>
      <c r="E4413" s="160"/>
      <c r="F4413" s="137" t="s">
        <v>454</v>
      </c>
      <c r="G4413" s="137" t="s">
        <v>455</v>
      </c>
      <c r="H4413" s="138" t="s">
        <v>435</v>
      </c>
      <c r="I4413" s="138"/>
      <c r="J4413" s="138"/>
      <c r="K4413" s="146"/>
      <c r="L4413" s="146"/>
    </row>
    <row r="4414" spans="1:12" s="141" customFormat="1" ht="20.100000000000001" customHeight="1">
      <c r="A4414" s="213"/>
      <c r="B4414" s="137"/>
      <c r="C4414" s="137"/>
      <c r="D4414" s="159"/>
      <c r="E4414" s="160"/>
      <c r="F4414" s="137" t="s">
        <v>455</v>
      </c>
      <c r="G4414" s="137" t="s">
        <v>456</v>
      </c>
      <c r="H4414" s="138" t="s">
        <v>435</v>
      </c>
      <c r="I4414" s="138"/>
      <c r="J4414" s="138"/>
      <c r="K4414" s="146"/>
      <c r="L4414" s="146"/>
    </row>
    <row r="4415" spans="1:12" s="141" customFormat="1" ht="20.100000000000001" customHeight="1">
      <c r="A4415" s="213"/>
      <c r="B4415" s="137"/>
      <c r="C4415" s="137"/>
      <c r="D4415" s="159"/>
      <c r="E4415" s="160"/>
      <c r="F4415" s="137" t="s">
        <v>456</v>
      </c>
      <c r="G4415" s="137" t="s">
        <v>457</v>
      </c>
      <c r="H4415" s="138" t="s">
        <v>435</v>
      </c>
      <c r="I4415" s="138"/>
      <c r="J4415" s="138"/>
      <c r="K4415" s="146"/>
      <c r="L4415" s="146"/>
    </row>
    <row r="4416" spans="1:12" s="141" customFormat="1" ht="20.100000000000001" customHeight="1">
      <c r="A4416" s="213"/>
      <c r="B4416" s="137"/>
      <c r="C4416" s="137"/>
      <c r="D4416" s="159"/>
      <c r="E4416" s="160"/>
      <c r="F4416" s="137" t="s">
        <v>457</v>
      </c>
      <c r="G4416" s="137" t="s">
        <v>460</v>
      </c>
      <c r="H4416" s="138" t="s">
        <v>435</v>
      </c>
      <c r="I4416" s="138"/>
      <c r="J4416" s="138"/>
      <c r="K4416" s="146"/>
      <c r="L4416" s="146"/>
    </row>
    <row r="4417" spans="1:12" s="141" customFormat="1" ht="20.100000000000001" customHeight="1">
      <c r="A4417" s="213"/>
      <c r="B4417" s="137"/>
      <c r="C4417" s="137"/>
      <c r="D4417" s="159"/>
      <c r="E4417" s="160"/>
      <c r="F4417" s="137" t="s">
        <v>460</v>
      </c>
      <c r="G4417" s="137" t="s">
        <v>463</v>
      </c>
      <c r="H4417" s="138" t="s">
        <v>435</v>
      </c>
      <c r="I4417" s="138"/>
      <c r="J4417" s="138"/>
      <c r="K4417" s="146"/>
      <c r="L4417" s="146"/>
    </row>
    <row r="4418" spans="1:12" s="141" customFormat="1" ht="20.100000000000001" customHeight="1">
      <c r="A4418" s="213"/>
      <c r="B4418" s="137"/>
      <c r="C4418" s="137"/>
      <c r="D4418" s="159"/>
      <c r="E4418" s="160"/>
      <c r="F4418" s="137" t="s">
        <v>463</v>
      </c>
      <c r="G4418" s="137" t="s">
        <v>464</v>
      </c>
      <c r="H4418" s="138" t="s">
        <v>435</v>
      </c>
      <c r="I4418" s="138"/>
      <c r="J4418" s="138"/>
      <c r="K4418" s="146"/>
      <c r="L4418" s="146"/>
    </row>
    <row r="4419" spans="1:12" s="141" customFormat="1" ht="20.100000000000001" customHeight="1">
      <c r="A4419" s="213"/>
      <c r="B4419" s="137"/>
      <c r="C4419" s="137"/>
      <c r="D4419" s="159"/>
      <c r="E4419" s="160"/>
      <c r="F4419" s="137" t="s">
        <v>464</v>
      </c>
      <c r="G4419" s="137" t="s">
        <v>465</v>
      </c>
      <c r="H4419" s="138" t="s">
        <v>435</v>
      </c>
      <c r="I4419" s="138"/>
      <c r="J4419" s="138"/>
      <c r="K4419" s="146"/>
      <c r="L4419" s="146"/>
    </row>
    <row r="4420" spans="1:12" s="141" customFormat="1" ht="20.100000000000001" customHeight="1">
      <c r="A4420" s="213"/>
      <c r="B4420" s="137"/>
      <c r="C4420" s="137"/>
      <c r="D4420" s="159"/>
      <c r="E4420" s="160"/>
      <c r="F4420" s="137" t="s">
        <v>465</v>
      </c>
      <c r="G4420" s="137" t="s">
        <v>983</v>
      </c>
      <c r="H4420" s="138" t="s">
        <v>435</v>
      </c>
      <c r="I4420" s="138"/>
      <c r="J4420" s="138"/>
      <c r="K4420" s="146"/>
      <c r="L4420" s="146"/>
    </row>
    <row r="4421" spans="1:12" s="141" customFormat="1" ht="20.100000000000001" customHeight="1">
      <c r="A4421" s="213"/>
      <c r="B4421" s="137"/>
      <c r="C4421" s="137"/>
      <c r="D4421" s="159"/>
      <c r="E4421" s="160"/>
      <c r="F4421" s="137"/>
      <c r="G4421" s="137"/>
      <c r="H4421" s="138"/>
      <c r="I4421" s="138"/>
      <c r="J4421" s="138"/>
      <c r="K4421" s="146"/>
      <c r="L4421" s="146"/>
    </row>
    <row r="4422" spans="1:12" s="141" customFormat="1" ht="20.100000000000001" customHeight="1">
      <c r="A4422" s="213"/>
      <c r="B4422" s="137">
        <v>361</v>
      </c>
      <c r="C4422" s="137"/>
      <c r="D4422" s="159" t="s">
        <v>370</v>
      </c>
      <c r="E4422" s="160">
        <v>1.502</v>
      </c>
      <c r="F4422" s="137" t="s">
        <v>433</v>
      </c>
      <c r="G4422" s="137" t="s">
        <v>447</v>
      </c>
      <c r="H4422" s="138" t="s">
        <v>435</v>
      </c>
      <c r="I4422" s="138"/>
      <c r="J4422" s="138"/>
      <c r="K4422" s="146"/>
      <c r="L4422" s="146"/>
    </row>
    <row r="4423" spans="1:12" s="141" customFormat="1" ht="20.100000000000001" customHeight="1">
      <c r="A4423" s="213"/>
      <c r="B4423" s="137"/>
      <c r="C4423" s="137"/>
      <c r="D4423" s="159"/>
      <c r="E4423" s="160"/>
      <c r="F4423" s="137" t="s">
        <v>447</v>
      </c>
      <c r="G4423" s="137" t="s">
        <v>451</v>
      </c>
      <c r="H4423" s="138" t="s">
        <v>435</v>
      </c>
      <c r="I4423" s="138"/>
      <c r="J4423" s="138"/>
      <c r="K4423" s="146"/>
      <c r="L4423" s="146"/>
    </row>
    <row r="4424" spans="1:12" s="141" customFormat="1" ht="20.100000000000001" customHeight="1">
      <c r="A4424" s="213"/>
      <c r="B4424" s="137"/>
      <c r="C4424" s="137"/>
      <c r="D4424" s="159"/>
      <c r="E4424" s="160"/>
      <c r="F4424" s="137" t="s">
        <v>451</v>
      </c>
      <c r="G4424" s="137" t="s">
        <v>454</v>
      </c>
      <c r="H4424" s="138" t="s">
        <v>435</v>
      </c>
      <c r="I4424" s="138"/>
      <c r="J4424" s="138"/>
      <c r="K4424" s="146"/>
      <c r="L4424" s="146"/>
    </row>
    <row r="4425" spans="1:12" s="141" customFormat="1" ht="20.100000000000001" customHeight="1">
      <c r="A4425" s="213"/>
      <c r="B4425" s="137"/>
      <c r="C4425" s="137"/>
      <c r="D4425" s="159"/>
      <c r="E4425" s="160"/>
      <c r="F4425" s="137" t="s">
        <v>454</v>
      </c>
      <c r="G4425" s="137" t="s">
        <v>455</v>
      </c>
      <c r="H4425" s="138" t="s">
        <v>435</v>
      </c>
      <c r="I4425" s="138"/>
      <c r="J4425" s="138"/>
      <c r="K4425" s="146"/>
      <c r="L4425" s="146"/>
    </row>
    <row r="4426" spans="1:12" s="141" customFormat="1" ht="20.100000000000001" customHeight="1">
      <c r="A4426" s="213"/>
      <c r="B4426" s="137"/>
      <c r="C4426" s="137"/>
      <c r="D4426" s="159"/>
      <c r="E4426" s="160"/>
      <c r="F4426" s="137" t="s">
        <v>455</v>
      </c>
      <c r="G4426" s="137" t="s">
        <v>456</v>
      </c>
      <c r="H4426" s="138" t="s">
        <v>435</v>
      </c>
      <c r="I4426" s="138"/>
      <c r="J4426" s="138"/>
      <c r="K4426" s="146"/>
      <c r="L4426" s="146"/>
    </row>
    <row r="4427" spans="1:12" s="141" customFormat="1" ht="20.100000000000001" customHeight="1">
      <c r="A4427" s="213"/>
      <c r="B4427" s="137"/>
      <c r="C4427" s="137"/>
      <c r="D4427" s="159"/>
      <c r="E4427" s="160"/>
      <c r="F4427" s="137" t="s">
        <v>456</v>
      </c>
      <c r="G4427" s="137" t="s">
        <v>457</v>
      </c>
      <c r="H4427" s="138" t="s">
        <v>435</v>
      </c>
      <c r="I4427" s="138"/>
      <c r="J4427" s="138"/>
      <c r="K4427" s="146"/>
      <c r="L4427" s="146"/>
    </row>
    <row r="4428" spans="1:12" s="141" customFormat="1" ht="20.100000000000001" customHeight="1">
      <c r="A4428" s="213"/>
      <c r="B4428" s="137"/>
      <c r="C4428" s="137"/>
      <c r="D4428" s="159"/>
      <c r="E4428" s="160"/>
      <c r="F4428" s="137" t="s">
        <v>457</v>
      </c>
      <c r="G4428" s="137" t="s">
        <v>460</v>
      </c>
      <c r="H4428" s="138" t="s">
        <v>435</v>
      </c>
      <c r="I4428" s="138"/>
      <c r="J4428" s="138"/>
      <c r="K4428" s="146"/>
      <c r="L4428" s="146"/>
    </row>
    <row r="4429" spans="1:12" s="141" customFormat="1" ht="20.100000000000001" customHeight="1">
      <c r="A4429" s="213"/>
      <c r="B4429" s="137"/>
      <c r="C4429" s="137"/>
      <c r="D4429" s="159"/>
      <c r="E4429" s="160"/>
      <c r="F4429" s="137" t="s">
        <v>460</v>
      </c>
      <c r="G4429" s="137" t="s">
        <v>996</v>
      </c>
      <c r="H4429" s="138" t="s">
        <v>435</v>
      </c>
      <c r="I4429" s="138"/>
      <c r="J4429" s="138"/>
      <c r="K4429" s="146"/>
      <c r="L4429" s="146"/>
    </row>
    <row r="4430" spans="1:12" s="141" customFormat="1" ht="20.100000000000001" customHeight="1">
      <c r="A4430" s="213"/>
      <c r="B4430" s="137"/>
      <c r="C4430" s="137"/>
      <c r="D4430" s="159"/>
      <c r="E4430" s="160"/>
      <c r="F4430" s="137"/>
      <c r="G4430" s="137"/>
      <c r="H4430" s="138"/>
      <c r="I4430" s="138"/>
      <c r="J4430" s="138"/>
      <c r="K4430" s="146"/>
      <c r="L4430" s="146"/>
    </row>
    <row r="4431" spans="1:12" s="141" customFormat="1" ht="20.100000000000001" customHeight="1">
      <c r="A4431" s="213"/>
      <c r="B4431" s="137">
        <v>362</v>
      </c>
      <c r="C4431" s="137"/>
      <c r="D4431" s="159" t="s">
        <v>371</v>
      </c>
      <c r="E4431" s="160">
        <v>2.84</v>
      </c>
      <c r="F4431" s="137" t="s">
        <v>433</v>
      </c>
      <c r="G4431" s="137" t="s">
        <v>447</v>
      </c>
      <c r="H4431" s="138" t="s">
        <v>40</v>
      </c>
      <c r="I4431" s="138"/>
      <c r="J4431" s="138"/>
      <c r="K4431" s="146"/>
      <c r="L4431" s="146"/>
    </row>
    <row r="4432" spans="1:12" s="141" customFormat="1" ht="20.100000000000001" customHeight="1">
      <c r="A4432" s="213"/>
      <c r="B4432" s="137"/>
      <c r="C4432" s="137"/>
      <c r="D4432" s="159"/>
      <c r="E4432" s="160"/>
      <c r="F4432" s="137" t="s">
        <v>447</v>
      </c>
      <c r="G4432" s="137" t="s">
        <v>451</v>
      </c>
      <c r="H4432" s="138" t="s">
        <v>435</v>
      </c>
      <c r="I4432" s="138"/>
      <c r="J4432" s="138"/>
      <c r="K4432" s="146"/>
      <c r="L4432" s="146"/>
    </row>
    <row r="4433" spans="1:12" s="141" customFormat="1" ht="20.100000000000001" customHeight="1">
      <c r="A4433" s="213"/>
      <c r="B4433" s="137"/>
      <c r="C4433" s="137"/>
      <c r="D4433" s="159"/>
      <c r="E4433" s="160"/>
      <c r="F4433" s="137" t="s">
        <v>451</v>
      </c>
      <c r="G4433" s="137" t="s">
        <v>454</v>
      </c>
      <c r="H4433" s="138" t="s">
        <v>40</v>
      </c>
      <c r="I4433" s="138"/>
      <c r="J4433" s="138"/>
      <c r="K4433" s="146"/>
      <c r="L4433" s="146"/>
    </row>
    <row r="4434" spans="1:12" s="141" customFormat="1" ht="20.100000000000001" customHeight="1">
      <c r="A4434" s="213"/>
      <c r="B4434" s="137"/>
      <c r="C4434" s="137"/>
      <c r="D4434" s="159"/>
      <c r="E4434" s="160"/>
      <c r="F4434" s="137" t="s">
        <v>454</v>
      </c>
      <c r="G4434" s="137" t="s">
        <v>455</v>
      </c>
      <c r="H4434" s="138" t="s">
        <v>40</v>
      </c>
      <c r="I4434" s="138"/>
      <c r="J4434" s="138"/>
      <c r="K4434" s="146"/>
      <c r="L4434" s="146"/>
    </row>
    <row r="4435" spans="1:12" s="141" customFormat="1" ht="20.100000000000001" customHeight="1">
      <c r="A4435" s="213"/>
      <c r="B4435" s="137"/>
      <c r="C4435" s="137"/>
      <c r="D4435" s="159"/>
      <c r="E4435" s="160"/>
      <c r="F4435" s="137" t="s">
        <v>455</v>
      </c>
      <c r="G4435" s="137" t="s">
        <v>456</v>
      </c>
      <c r="H4435" s="138" t="s">
        <v>40</v>
      </c>
      <c r="I4435" s="138"/>
      <c r="J4435" s="138"/>
      <c r="K4435" s="146"/>
      <c r="L4435" s="146"/>
    </row>
    <row r="4436" spans="1:12" s="141" customFormat="1" ht="20.100000000000001" customHeight="1">
      <c r="A4436" s="213"/>
      <c r="B4436" s="137"/>
      <c r="C4436" s="137"/>
      <c r="D4436" s="159"/>
      <c r="E4436" s="160"/>
      <c r="F4436" s="137" t="s">
        <v>456</v>
      </c>
      <c r="G4436" s="137" t="s">
        <v>457</v>
      </c>
      <c r="H4436" s="138" t="s">
        <v>435</v>
      </c>
      <c r="I4436" s="138"/>
      <c r="J4436" s="138"/>
      <c r="K4436" s="146"/>
      <c r="L4436" s="146"/>
    </row>
    <row r="4437" spans="1:12" s="141" customFormat="1" ht="20.100000000000001" customHeight="1">
      <c r="A4437" s="213"/>
      <c r="B4437" s="137"/>
      <c r="C4437" s="137"/>
      <c r="D4437" s="159"/>
      <c r="E4437" s="160"/>
      <c r="F4437" s="137" t="s">
        <v>457</v>
      </c>
      <c r="G4437" s="137" t="s">
        <v>460</v>
      </c>
      <c r="H4437" s="138" t="s">
        <v>435</v>
      </c>
      <c r="I4437" s="138"/>
      <c r="J4437" s="138"/>
      <c r="K4437" s="146"/>
      <c r="L4437" s="146"/>
    </row>
    <row r="4438" spans="1:12" s="141" customFormat="1" ht="20.100000000000001" customHeight="1">
      <c r="A4438" s="213"/>
      <c r="B4438" s="137"/>
      <c r="C4438" s="137"/>
      <c r="D4438" s="159"/>
      <c r="E4438" s="160"/>
      <c r="F4438" s="137" t="s">
        <v>460</v>
      </c>
      <c r="G4438" s="137" t="s">
        <v>463</v>
      </c>
      <c r="H4438" s="138" t="s">
        <v>40</v>
      </c>
      <c r="I4438" s="138"/>
      <c r="J4438" s="138"/>
      <c r="K4438" s="146"/>
      <c r="L4438" s="146"/>
    </row>
    <row r="4439" spans="1:12" s="141" customFormat="1" ht="20.100000000000001" customHeight="1">
      <c r="A4439" s="213"/>
      <c r="B4439" s="137"/>
      <c r="C4439" s="137"/>
      <c r="D4439" s="159"/>
      <c r="E4439" s="160"/>
      <c r="F4439" s="137" t="s">
        <v>463</v>
      </c>
      <c r="G4439" s="137" t="s">
        <v>464</v>
      </c>
      <c r="H4439" s="138" t="s">
        <v>40</v>
      </c>
      <c r="I4439" s="138"/>
      <c r="J4439" s="138"/>
      <c r="K4439" s="146"/>
      <c r="L4439" s="146"/>
    </row>
    <row r="4440" spans="1:12" s="141" customFormat="1" ht="20.100000000000001" customHeight="1">
      <c r="A4440" s="213"/>
      <c r="B4440" s="137"/>
      <c r="C4440" s="137"/>
      <c r="D4440" s="159"/>
      <c r="E4440" s="160"/>
      <c r="F4440" s="137" t="s">
        <v>464</v>
      </c>
      <c r="G4440" s="137" t="s">
        <v>465</v>
      </c>
      <c r="H4440" s="138" t="s">
        <v>40</v>
      </c>
      <c r="I4440" s="138"/>
      <c r="J4440" s="138"/>
      <c r="K4440" s="146"/>
      <c r="L4440" s="146"/>
    </row>
    <row r="4441" spans="1:12" s="141" customFormat="1" ht="20.100000000000001" customHeight="1">
      <c r="A4441" s="213"/>
      <c r="B4441" s="137"/>
      <c r="C4441" s="137"/>
      <c r="D4441" s="159"/>
      <c r="E4441" s="160"/>
      <c r="F4441" s="137" t="s">
        <v>465</v>
      </c>
      <c r="G4441" s="137" t="s">
        <v>466</v>
      </c>
      <c r="H4441" s="138" t="s">
        <v>40</v>
      </c>
      <c r="I4441" s="138"/>
      <c r="J4441" s="138"/>
      <c r="K4441" s="146"/>
      <c r="L4441" s="146"/>
    </row>
    <row r="4442" spans="1:12" s="141" customFormat="1" ht="20.100000000000001" customHeight="1">
      <c r="A4442" s="213"/>
      <c r="B4442" s="137"/>
      <c r="C4442" s="137"/>
      <c r="D4442" s="159"/>
      <c r="E4442" s="160"/>
      <c r="F4442" s="137" t="s">
        <v>466</v>
      </c>
      <c r="G4442" s="137" t="s">
        <v>467</v>
      </c>
      <c r="H4442" s="138" t="s">
        <v>40</v>
      </c>
      <c r="I4442" s="138"/>
      <c r="J4442" s="138"/>
      <c r="K4442" s="146"/>
      <c r="L4442" s="146"/>
    </row>
    <row r="4443" spans="1:12" s="141" customFormat="1" ht="20.100000000000001" customHeight="1">
      <c r="A4443" s="213"/>
      <c r="B4443" s="137"/>
      <c r="C4443" s="137"/>
      <c r="D4443" s="159"/>
      <c r="E4443" s="160"/>
      <c r="F4443" s="137" t="s">
        <v>467</v>
      </c>
      <c r="G4443" s="137" t="s">
        <v>468</v>
      </c>
      <c r="H4443" s="138" t="s">
        <v>40</v>
      </c>
      <c r="I4443" s="138"/>
      <c r="J4443" s="138"/>
      <c r="K4443" s="146"/>
      <c r="L4443" s="146"/>
    </row>
    <row r="4444" spans="1:12" s="141" customFormat="1" ht="20.100000000000001" customHeight="1">
      <c r="A4444" s="213"/>
      <c r="B4444" s="137"/>
      <c r="C4444" s="137"/>
      <c r="D4444" s="159"/>
      <c r="E4444" s="160"/>
      <c r="F4444" s="137" t="s">
        <v>468</v>
      </c>
      <c r="G4444" s="137" t="s">
        <v>469</v>
      </c>
      <c r="H4444" s="138" t="s">
        <v>435</v>
      </c>
      <c r="I4444" s="138"/>
      <c r="J4444" s="138"/>
      <c r="K4444" s="146"/>
      <c r="L4444" s="146"/>
    </row>
    <row r="4445" spans="1:12" s="141" customFormat="1" ht="20.100000000000001" customHeight="1">
      <c r="A4445" s="213"/>
      <c r="B4445" s="137"/>
      <c r="C4445" s="137"/>
      <c r="D4445" s="159"/>
      <c r="E4445" s="160"/>
      <c r="F4445" s="137" t="s">
        <v>469</v>
      </c>
      <c r="G4445" s="137" t="s">
        <v>829</v>
      </c>
      <c r="H4445" s="138" t="s">
        <v>40</v>
      </c>
      <c r="I4445" s="138"/>
      <c r="J4445" s="138"/>
      <c r="K4445" s="146"/>
      <c r="L4445" s="146"/>
    </row>
    <row r="4446" spans="1:12" s="141" customFormat="1" ht="20.100000000000001" customHeight="1">
      <c r="A4446" s="213"/>
      <c r="B4446" s="137"/>
      <c r="C4446" s="137"/>
      <c r="D4446" s="159"/>
      <c r="E4446" s="160"/>
      <c r="F4446" s="137"/>
      <c r="G4446" s="137"/>
      <c r="H4446" s="138"/>
      <c r="I4446" s="138"/>
      <c r="J4446" s="138"/>
      <c r="K4446" s="146"/>
      <c r="L4446" s="146"/>
    </row>
    <row r="4447" spans="1:12" s="141" customFormat="1" ht="20.100000000000001" customHeight="1">
      <c r="A4447" s="213"/>
      <c r="B4447" s="137">
        <v>363</v>
      </c>
      <c r="C4447" s="137"/>
      <c r="D4447" s="159" t="s">
        <v>372</v>
      </c>
      <c r="E4447" s="160">
        <v>2.387</v>
      </c>
      <c r="F4447" s="137" t="s">
        <v>433</v>
      </c>
      <c r="G4447" s="137" t="s">
        <v>447</v>
      </c>
      <c r="H4447" s="138" t="s">
        <v>435</v>
      </c>
      <c r="I4447" s="138"/>
      <c r="J4447" s="138"/>
      <c r="K4447" s="146"/>
      <c r="L4447" s="146"/>
    </row>
    <row r="4448" spans="1:12" s="141" customFormat="1" ht="20.100000000000001" customHeight="1">
      <c r="A4448" s="213"/>
      <c r="B4448" s="137"/>
      <c r="C4448" s="137"/>
      <c r="D4448" s="159"/>
      <c r="E4448" s="160"/>
      <c r="F4448" s="137" t="s">
        <v>447</v>
      </c>
      <c r="G4448" s="137" t="s">
        <v>451</v>
      </c>
      <c r="H4448" s="138" t="s">
        <v>435</v>
      </c>
      <c r="I4448" s="138"/>
      <c r="J4448" s="138"/>
      <c r="K4448" s="146"/>
      <c r="L4448" s="146"/>
    </row>
    <row r="4449" spans="1:18" s="141" customFormat="1" ht="20.100000000000001" customHeight="1">
      <c r="A4449" s="213"/>
      <c r="B4449" s="137"/>
      <c r="C4449" s="137"/>
      <c r="D4449" s="159"/>
      <c r="E4449" s="160"/>
      <c r="F4449" s="137" t="s">
        <v>451</v>
      </c>
      <c r="G4449" s="137" t="s">
        <v>454</v>
      </c>
      <c r="H4449" s="138" t="s">
        <v>435</v>
      </c>
      <c r="I4449" s="138"/>
      <c r="J4449" s="138"/>
      <c r="K4449" s="146"/>
      <c r="L4449" s="146"/>
    </row>
    <row r="4450" spans="1:18" s="141" customFormat="1" ht="20.100000000000001" customHeight="1">
      <c r="A4450" s="213"/>
      <c r="B4450" s="137"/>
      <c r="C4450" s="137"/>
      <c r="D4450" s="159"/>
      <c r="E4450" s="160"/>
      <c r="F4450" s="137" t="s">
        <v>454</v>
      </c>
      <c r="G4450" s="137" t="s">
        <v>455</v>
      </c>
      <c r="H4450" s="138" t="s">
        <v>435</v>
      </c>
      <c r="I4450" s="138"/>
      <c r="J4450" s="138"/>
      <c r="K4450" s="146"/>
      <c r="L4450" s="146"/>
    </row>
    <row r="4451" spans="1:18" s="141" customFormat="1" ht="20.100000000000001" customHeight="1">
      <c r="A4451" s="213"/>
      <c r="B4451" s="137"/>
      <c r="C4451" s="137"/>
      <c r="D4451" s="159"/>
      <c r="E4451" s="160"/>
      <c r="F4451" s="137" t="s">
        <v>455</v>
      </c>
      <c r="G4451" s="137" t="s">
        <v>456</v>
      </c>
      <c r="H4451" s="138" t="s">
        <v>435</v>
      </c>
      <c r="I4451" s="138"/>
      <c r="J4451" s="138"/>
      <c r="K4451" s="146"/>
      <c r="L4451" s="146"/>
    </row>
    <row r="4452" spans="1:18" s="141" customFormat="1" ht="20.100000000000001" customHeight="1">
      <c r="A4452" s="213"/>
      <c r="B4452" s="137"/>
      <c r="C4452" s="137"/>
      <c r="D4452" s="159"/>
      <c r="E4452" s="160"/>
      <c r="F4452" s="137" t="s">
        <v>456</v>
      </c>
      <c r="G4452" s="137" t="s">
        <v>457</v>
      </c>
      <c r="H4452" s="138" t="s">
        <v>435</v>
      </c>
      <c r="I4452" s="138"/>
      <c r="J4452" s="138"/>
      <c r="K4452" s="146"/>
      <c r="L4452" s="146"/>
    </row>
    <row r="4453" spans="1:18" s="141" customFormat="1" ht="20.100000000000001" customHeight="1">
      <c r="A4453" s="213"/>
      <c r="B4453" s="137"/>
      <c r="C4453" s="137"/>
      <c r="D4453" s="159"/>
      <c r="E4453" s="160"/>
      <c r="F4453" s="137" t="s">
        <v>457</v>
      </c>
      <c r="G4453" s="137" t="s">
        <v>460</v>
      </c>
      <c r="H4453" s="138" t="s">
        <v>435</v>
      </c>
      <c r="I4453" s="138"/>
      <c r="J4453" s="138"/>
      <c r="K4453" s="146"/>
      <c r="L4453" s="146"/>
    </row>
    <row r="4454" spans="1:18" s="141" customFormat="1" ht="20.100000000000001" customHeight="1">
      <c r="A4454" s="213"/>
      <c r="B4454" s="137"/>
      <c r="C4454" s="137"/>
      <c r="D4454" s="159"/>
      <c r="E4454" s="160"/>
      <c r="F4454" s="137" t="s">
        <v>460</v>
      </c>
      <c r="G4454" s="137" t="s">
        <v>463</v>
      </c>
      <c r="H4454" s="138" t="s">
        <v>435</v>
      </c>
      <c r="I4454" s="138"/>
      <c r="J4454" s="138"/>
      <c r="K4454" s="146"/>
      <c r="L4454" s="146"/>
    </row>
    <row r="4455" spans="1:18" s="141" customFormat="1" ht="20.100000000000001" customHeight="1">
      <c r="A4455" s="213"/>
      <c r="B4455" s="137"/>
      <c r="C4455" s="137"/>
      <c r="D4455" s="159"/>
      <c r="E4455" s="160"/>
      <c r="F4455" s="137" t="s">
        <v>463</v>
      </c>
      <c r="G4455" s="137" t="s">
        <v>464</v>
      </c>
      <c r="H4455" s="138" t="s">
        <v>435</v>
      </c>
      <c r="I4455" s="138"/>
      <c r="J4455" s="138"/>
      <c r="K4455" s="146"/>
      <c r="L4455" s="146"/>
    </row>
    <row r="4456" spans="1:18" s="141" customFormat="1" ht="20.100000000000001" customHeight="1">
      <c r="A4456" s="213"/>
      <c r="B4456" s="137"/>
      <c r="C4456" s="137"/>
      <c r="D4456" s="159"/>
      <c r="E4456" s="160"/>
      <c r="F4456" s="137" t="s">
        <v>464</v>
      </c>
      <c r="G4456" s="137" t="s">
        <v>465</v>
      </c>
      <c r="H4456" s="138" t="s">
        <v>435</v>
      </c>
      <c r="I4456" s="138"/>
      <c r="J4456" s="138"/>
      <c r="K4456" s="146"/>
      <c r="L4456" s="146"/>
    </row>
    <row r="4457" spans="1:18" s="141" customFormat="1" ht="20.100000000000001" customHeight="1">
      <c r="A4457" s="213"/>
      <c r="B4457" s="137"/>
      <c r="C4457" s="137"/>
      <c r="D4457" s="159"/>
      <c r="E4457" s="160"/>
      <c r="F4457" s="137" t="s">
        <v>465</v>
      </c>
      <c r="G4457" s="137" t="s">
        <v>466</v>
      </c>
      <c r="H4457" s="138" t="s">
        <v>435</v>
      </c>
      <c r="I4457" s="138"/>
      <c r="J4457" s="138"/>
      <c r="K4457" s="146"/>
      <c r="L4457" s="146"/>
    </row>
    <row r="4458" spans="1:18" s="141" customFormat="1" ht="20.100000000000001" customHeight="1">
      <c r="A4458" s="213"/>
      <c r="B4458" s="137"/>
      <c r="C4458" s="137"/>
      <c r="D4458" s="159"/>
      <c r="E4458" s="160"/>
      <c r="F4458" s="137" t="s">
        <v>466</v>
      </c>
      <c r="G4458" s="137" t="s">
        <v>997</v>
      </c>
      <c r="H4458" s="138" t="s">
        <v>435</v>
      </c>
      <c r="I4458" s="138"/>
      <c r="J4458" s="138"/>
      <c r="K4458" s="146"/>
      <c r="L4458" s="146"/>
    </row>
    <row r="4459" spans="1:18" s="141" customFormat="1" ht="20.100000000000001" customHeight="1">
      <c r="A4459" s="213"/>
      <c r="B4459" s="137"/>
      <c r="C4459" s="137"/>
      <c r="D4459" s="159"/>
      <c r="E4459" s="160"/>
      <c r="F4459" s="137"/>
      <c r="G4459" s="137"/>
      <c r="H4459" s="138"/>
      <c r="I4459" s="138"/>
      <c r="J4459" s="138"/>
      <c r="K4459" s="146"/>
      <c r="L4459" s="146"/>
    </row>
    <row r="4460" spans="1:18" s="141" customFormat="1" ht="20.100000000000001" customHeight="1">
      <c r="A4460" s="213"/>
      <c r="B4460" s="137">
        <v>364</v>
      </c>
      <c r="C4460" s="137"/>
      <c r="D4460" s="159" t="s">
        <v>373</v>
      </c>
      <c r="E4460" s="160">
        <v>2.6150000000000002</v>
      </c>
      <c r="F4460" s="137" t="s">
        <v>433</v>
      </c>
      <c r="G4460" s="137" t="s">
        <v>447</v>
      </c>
      <c r="H4460" s="138" t="s">
        <v>435</v>
      </c>
      <c r="I4460" s="138"/>
      <c r="J4460" s="138"/>
      <c r="K4460" s="146"/>
      <c r="L4460" s="146"/>
    </row>
    <row r="4461" spans="1:18" s="141" customFormat="1" ht="20.100000000000001" customHeight="1">
      <c r="A4461" s="213"/>
      <c r="B4461" s="137"/>
      <c r="C4461" s="137"/>
      <c r="D4461" s="159"/>
      <c r="E4461" s="160"/>
      <c r="F4461" s="137" t="s">
        <v>447</v>
      </c>
      <c r="G4461" s="137" t="s">
        <v>451</v>
      </c>
      <c r="H4461" s="138" t="s">
        <v>435</v>
      </c>
      <c r="I4461" s="138"/>
      <c r="J4461" s="138"/>
      <c r="K4461" s="146"/>
      <c r="L4461" s="146"/>
    </row>
    <row r="4462" spans="1:18" s="141" customFormat="1" ht="20.100000000000001" customHeight="1">
      <c r="A4462" s="213"/>
      <c r="B4462" s="137"/>
      <c r="C4462" s="137"/>
      <c r="D4462" s="159"/>
      <c r="E4462" s="160"/>
      <c r="F4462" s="137" t="s">
        <v>451</v>
      </c>
      <c r="G4462" s="137" t="s">
        <v>454</v>
      </c>
      <c r="H4462" s="138" t="s">
        <v>435</v>
      </c>
      <c r="I4462" s="138"/>
      <c r="J4462" s="138"/>
      <c r="K4462" s="146"/>
      <c r="L4462" s="146"/>
    </row>
    <row r="4463" spans="1:18" s="141" customFormat="1" ht="20.100000000000001" customHeight="1">
      <c r="A4463" s="213"/>
      <c r="B4463" s="137"/>
      <c r="C4463" s="137"/>
      <c r="D4463" s="159"/>
      <c r="E4463" s="160"/>
      <c r="F4463" s="137" t="s">
        <v>454</v>
      </c>
      <c r="G4463" s="137" t="s">
        <v>455</v>
      </c>
      <c r="H4463" s="138" t="s">
        <v>435</v>
      </c>
      <c r="I4463" s="138"/>
      <c r="J4463" s="138"/>
      <c r="K4463" s="146"/>
      <c r="L4463" s="146"/>
    </row>
    <row r="4464" spans="1:18" s="162" customFormat="1" ht="20.100000000000001" customHeight="1">
      <c r="A4464" s="213"/>
      <c r="B4464" s="137"/>
      <c r="C4464" s="137"/>
      <c r="D4464" s="159"/>
      <c r="E4464" s="160"/>
      <c r="F4464" s="137" t="s">
        <v>455</v>
      </c>
      <c r="G4464" s="137" t="s">
        <v>456</v>
      </c>
      <c r="H4464" s="138" t="s">
        <v>435</v>
      </c>
      <c r="I4464" s="138"/>
      <c r="J4464" s="138"/>
      <c r="K4464" s="138"/>
      <c r="L4464" s="141"/>
      <c r="M4464" s="141"/>
      <c r="N4464" s="141"/>
      <c r="R4464" s="163"/>
    </row>
    <row r="4465" spans="1:18" s="162" customFormat="1" ht="20.100000000000001" customHeight="1">
      <c r="A4465" s="213"/>
      <c r="B4465" s="137"/>
      <c r="C4465" s="137"/>
      <c r="D4465" s="159"/>
      <c r="E4465" s="160"/>
      <c r="F4465" s="137" t="s">
        <v>456</v>
      </c>
      <c r="G4465" s="137" t="s">
        <v>457</v>
      </c>
      <c r="H4465" s="138" t="s">
        <v>435</v>
      </c>
      <c r="I4465" s="138"/>
      <c r="J4465" s="138"/>
      <c r="K4465" s="138"/>
      <c r="L4465" s="141"/>
      <c r="M4465" s="141"/>
      <c r="N4465" s="141"/>
      <c r="R4465" s="163"/>
    </row>
    <row r="4466" spans="1:18" s="162" customFormat="1" ht="20.100000000000001" customHeight="1">
      <c r="A4466" s="213"/>
      <c r="B4466" s="137"/>
      <c r="C4466" s="137"/>
      <c r="D4466" s="159"/>
      <c r="E4466" s="160"/>
      <c r="F4466" s="137" t="s">
        <v>457</v>
      </c>
      <c r="G4466" s="137" t="s">
        <v>460</v>
      </c>
      <c r="H4466" s="138" t="s">
        <v>435</v>
      </c>
      <c r="I4466" s="138"/>
      <c r="J4466" s="138"/>
      <c r="K4466" s="138"/>
      <c r="L4466" s="141"/>
      <c r="M4466" s="141"/>
      <c r="N4466" s="141"/>
      <c r="R4466" s="163"/>
    </row>
    <row r="4467" spans="1:18" s="162" customFormat="1" ht="20.100000000000001" customHeight="1">
      <c r="A4467" s="213"/>
      <c r="B4467" s="137"/>
      <c r="C4467" s="137"/>
      <c r="D4467" s="159"/>
      <c r="E4467" s="160"/>
      <c r="F4467" s="137" t="s">
        <v>460</v>
      </c>
      <c r="G4467" s="137" t="s">
        <v>463</v>
      </c>
      <c r="H4467" s="138" t="s">
        <v>435</v>
      </c>
      <c r="I4467" s="138"/>
      <c r="J4467" s="138"/>
      <c r="K4467" s="138"/>
      <c r="L4467" s="141"/>
      <c r="M4467" s="141"/>
      <c r="N4467" s="141"/>
      <c r="R4467" s="163"/>
    </row>
    <row r="4468" spans="1:18" s="162" customFormat="1" ht="20.100000000000001" customHeight="1">
      <c r="A4468" s="213"/>
      <c r="B4468" s="137"/>
      <c r="C4468" s="137"/>
      <c r="D4468" s="159"/>
      <c r="E4468" s="160"/>
      <c r="F4468" s="137" t="s">
        <v>463</v>
      </c>
      <c r="G4468" s="137" t="s">
        <v>464</v>
      </c>
      <c r="H4468" s="138" t="s">
        <v>435</v>
      </c>
      <c r="I4468" s="138"/>
      <c r="J4468" s="138"/>
      <c r="K4468" s="138"/>
      <c r="L4468" s="141"/>
      <c r="M4468" s="141"/>
      <c r="N4468" s="141"/>
      <c r="R4468" s="163"/>
    </row>
    <row r="4469" spans="1:18" s="162" customFormat="1" ht="20.100000000000001" customHeight="1">
      <c r="A4469" s="213"/>
      <c r="B4469" s="137"/>
      <c r="C4469" s="137"/>
      <c r="D4469" s="159"/>
      <c r="E4469" s="160"/>
      <c r="F4469" s="137" t="s">
        <v>464</v>
      </c>
      <c r="G4469" s="137" t="s">
        <v>465</v>
      </c>
      <c r="H4469" s="138" t="s">
        <v>435</v>
      </c>
      <c r="I4469" s="138"/>
      <c r="J4469" s="138"/>
      <c r="K4469" s="138"/>
      <c r="L4469" s="141"/>
      <c r="M4469" s="141"/>
      <c r="N4469" s="141"/>
    </row>
    <row r="4470" spans="1:18" s="162" customFormat="1" ht="20.100000000000001" customHeight="1">
      <c r="A4470" s="213"/>
      <c r="B4470" s="137"/>
      <c r="C4470" s="137"/>
      <c r="D4470" s="159"/>
      <c r="E4470" s="160"/>
      <c r="F4470" s="137" t="s">
        <v>465</v>
      </c>
      <c r="G4470" s="137" t="s">
        <v>466</v>
      </c>
      <c r="H4470" s="138" t="s">
        <v>435</v>
      </c>
      <c r="I4470" s="138"/>
      <c r="J4470" s="138"/>
      <c r="K4470" s="138"/>
      <c r="L4470" s="141"/>
      <c r="M4470" s="141"/>
      <c r="N4470" s="141"/>
    </row>
    <row r="4471" spans="1:18" s="162" customFormat="1" ht="20.100000000000001" customHeight="1">
      <c r="A4471" s="213"/>
      <c r="B4471" s="137"/>
      <c r="C4471" s="137"/>
      <c r="D4471" s="159"/>
      <c r="E4471" s="160"/>
      <c r="F4471" s="137" t="s">
        <v>466</v>
      </c>
      <c r="G4471" s="137" t="s">
        <v>467</v>
      </c>
      <c r="H4471" s="138" t="s">
        <v>435</v>
      </c>
      <c r="I4471" s="138"/>
      <c r="J4471" s="138"/>
      <c r="K4471" s="138"/>
      <c r="L4471" s="141"/>
      <c r="M4471" s="141"/>
      <c r="N4471" s="141"/>
    </row>
    <row r="4472" spans="1:18" s="162" customFormat="1" ht="20.100000000000001" customHeight="1">
      <c r="A4472" s="213"/>
      <c r="B4472" s="137"/>
      <c r="C4472" s="137"/>
      <c r="D4472" s="159"/>
      <c r="E4472" s="160"/>
      <c r="F4472" s="137" t="s">
        <v>467</v>
      </c>
      <c r="G4472" s="137" t="s">
        <v>468</v>
      </c>
      <c r="H4472" s="138" t="s">
        <v>435</v>
      </c>
      <c r="I4472" s="138"/>
      <c r="J4472" s="138"/>
      <c r="K4472" s="138"/>
      <c r="L4472" s="141"/>
      <c r="M4472" s="141"/>
      <c r="N4472" s="141"/>
    </row>
    <row r="4473" spans="1:18" s="162" customFormat="1" ht="20.100000000000001" customHeight="1">
      <c r="A4473" s="213"/>
      <c r="B4473" s="137"/>
      <c r="C4473" s="137"/>
      <c r="D4473" s="159"/>
      <c r="E4473" s="160"/>
      <c r="F4473" s="137" t="s">
        <v>468</v>
      </c>
      <c r="G4473" s="137" t="s">
        <v>998</v>
      </c>
      <c r="H4473" s="138" t="s">
        <v>435</v>
      </c>
      <c r="I4473" s="138"/>
      <c r="J4473" s="138"/>
      <c r="K4473" s="138"/>
      <c r="L4473" s="141"/>
      <c r="M4473" s="141"/>
      <c r="N4473" s="141"/>
    </row>
    <row r="4474" spans="1:18" s="162" customFormat="1" ht="20.100000000000001" customHeight="1">
      <c r="A4474" s="213"/>
      <c r="B4474" s="137"/>
      <c r="C4474" s="137"/>
      <c r="D4474" s="159"/>
      <c r="E4474" s="160"/>
      <c r="F4474" s="137"/>
      <c r="G4474" s="137"/>
      <c r="H4474" s="138"/>
      <c r="I4474" s="138"/>
      <c r="J4474" s="138"/>
      <c r="K4474" s="138"/>
      <c r="L4474" s="141"/>
      <c r="M4474" s="141"/>
      <c r="N4474" s="141"/>
    </row>
    <row r="4475" spans="1:18" s="162" customFormat="1" ht="20.100000000000001" customHeight="1">
      <c r="A4475" s="213"/>
      <c r="B4475" s="137">
        <v>365</v>
      </c>
      <c r="C4475" s="137"/>
      <c r="D4475" s="159" t="s">
        <v>374</v>
      </c>
      <c r="E4475" s="160">
        <v>2.25</v>
      </c>
      <c r="F4475" s="137" t="s">
        <v>433</v>
      </c>
      <c r="G4475" s="137" t="s">
        <v>447</v>
      </c>
      <c r="H4475" s="138" t="s">
        <v>435</v>
      </c>
      <c r="I4475" s="138"/>
      <c r="J4475" s="138"/>
      <c r="K4475" s="138"/>
      <c r="L4475" s="141"/>
      <c r="M4475" s="141"/>
      <c r="N4475" s="141"/>
    </row>
    <row r="4476" spans="1:18" s="141" customFormat="1" ht="20.100000000000001" customHeight="1">
      <c r="A4476" s="213"/>
      <c r="B4476" s="137"/>
      <c r="C4476" s="137"/>
      <c r="D4476" s="159"/>
      <c r="E4476" s="160"/>
      <c r="F4476" s="137" t="s">
        <v>447</v>
      </c>
      <c r="G4476" s="137" t="s">
        <v>451</v>
      </c>
      <c r="H4476" s="138" t="s">
        <v>435</v>
      </c>
      <c r="I4476" s="138"/>
      <c r="J4476" s="138"/>
      <c r="K4476" s="146"/>
      <c r="L4476" s="146"/>
    </row>
    <row r="4477" spans="1:18" s="141" customFormat="1" ht="20.100000000000001" customHeight="1">
      <c r="A4477" s="213"/>
      <c r="B4477" s="137"/>
      <c r="C4477" s="137"/>
      <c r="D4477" s="159"/>
      <c r="E4477" s="160"/>
      <c r="F4477" s="137" t="s">
        <v>451</v>
      </c>
      <c r="G4477" s="137" t="s">
        <v>454</v>
      </c>
      <c r="H4477" s="138" t="s">
        <v>435</v>
      </c>
      <c r="I4477" s="138"/>
      <c r="J4477" s="138"/>
      <c r="K4477" s="146"/>
      <c r="L4477" s="146"/>
    </row>
    <row r="4478" spans="1:18" s="141" customFormat="1" ht="20.100000000000001" customHeight="1">
      <c r="A4478" s="213"/>
      <c r="B4478" s="137"/>
      <c r="C4478" s="137"/>
      <c r="D4478" s="159"/>
      <c r="E4478" s="160"/>
      <c r="F4478" s="137" t="s">
        <v>454</v>
      </c>
      <c r="G4478" s="137" t="s">
        <v>455</v>
      </c>
      <c r="H4478" s="138" t="s">
        <v>435</v>
      </c>
      <c r="I4478" s="138"/>
      <c r="J4478" s="138"/>
      <c r="K4478" s="146"/>
      <c r="L4478" s="146"/>
    </row>
    <row r="4479" spans="1:18" s="141" customFormat="1" ht="20.100000000000001" customHeight="1">
      <c r="A4479" s="213"/>
      <c r="B4479" s="137"/>
      <c r="C4479" s="137"/>
      <c r="D4479" s="159"/>
      <c r="E4479" s="160"/>
      <c r="F4479" s="137" t="s">
        <v>455</v>
      </c>
      <c r="G4479" s="137" t="s">
        <v>456</v>
      </c>
      <c r="H4479" s="138" t="s">
        <v>435</v>
      </c>
      <c r="I4479" s="138"/>
      <c r="J4479" s="138"/>
      <c r="K4479" s="146"/>
      <c r="L4479" s="146"/>
    </row>
    <row r="4480" spans="1:18" s="141" customFormat="1" ht="20.100000000000001" customHeight="1">
      <c r="A4480" s="213"/>
      <c r="B4480" s="137"/>
      <c r="C4480" s="137"/>
      <c r="D4480" s="159"/>
      <c r="E4480" s="160"/>
      <c r="F4480" s="137" t="s">
        <v>456</v>
      </c>
      <c r="G4480" s="137" t="s">
        <v>457</v>
      </c>
      <c r="H4480" s="138" t="s">
        <v>435</v>
      </c>
      <c r="I4480" s="138"/>
      <c r="J4480" s="138"/>
      <c r="K4480" s="146"/>
      <c r="L4480" s="146"/>
    </row>
    <row r="4481" spans="1:18" s="141" customFormat="1" ht="20.100000000000001" customHeight="1">
      <c r="A4481" s="213"/>
      <c r="B4481" s="137"/>
      <c r="C4481" s="137"/>
      <c r="D4481" s="159"/>
      <c r="E4481" s="160"/>
      <c r="F4481" s="137" t="s">
        <v>457</v>
      </c>
      <c r="G4481" s="137" t="s">
        <v>460</v>
      </c>
      <c r="H4481" s="138" t="s">
        <v>435</v>
      </c>
      <c r="I4481" s="138"/>
      <c r="J4481" s="138"/>
      <c r="K4481" s="146"/>
      <c r="L4481" s="146"/>
    </row>
    <row r="4482" spans="1:18" s="141" customFormat="1" ht="20.100000000000001" customHeight="1">
      <c r="A4482" s="213"/>
      <c r="B4482" s="137"/>
      <c r="C4482" s="137"/>
      <c r="D4482" s="159"/>
      <c r="E4482" s="160"/>
      <c r="F4482" s="137" t="s">
        <v>460</v>
      </c>
      <c r="G4482" s="137" t="s">
        <v>463</v>
      </c>
      <c r="H4482" s="138" t="s">
        <v>435</v>
      </c>
      <c r="I4482" s="138"/>
      <c r="J4482" s="138"/>
      <c r="K4482" s="146"/>
      <c r="L4482" s="146"/>
    </row>
    <row r="4483" spans="1:18" s="141" customFormat="1" ht="20.100000000000001" customHeight="1">
      <c r="A4483" s="213"/>
      <c r="B4483" s="137"/>
      <c r="C4483" s="137"/>
      <c r="D4483" s="159"/>
      <c r="E4483" s="160"/>
      <c r="F4483" s="137" t="s">
        <v>463</v>
      </c>
      <c r="G4483" s="137" t="s">
        <v>464</v>
      </c>
      <c r="H4483" s="138" t="s">
        <v>435</v>
      </c>
      <c r="I4483" s="138"/>
      <c r="J4483" s="138"/>
      <c r="K4483" s="146"/>
      <c r="L4483" s="146"/>
    </row>
    <row r="4484" spans="1:18" s="141" customFormat="1" ht="20.100000000000001" customHeight="1">
      <c r="A4484" s="213"/>
      <c r="B4484" s="137"/>
      <c r="C4484" s="137"/>
      <c r="D4484" s="159"/>
      <c r="E4484" s="160"/>
      <c r="F4484" s="137" t="s">
        <v>464</v>
      </c>
      <c r="G4484" s="137" t="s">
        <v>465</v>
      </c>
      <c r="H4484" s="138" t="s">
        <v>435</v>
      </c>
      <c r="I4484" s="138"/>
      <c r="J4484" s="138"/>
      <c r="K4484" s="146"/>
      <c r="L4484" s="146"/>
    </row>
    <row r="4485" spans="1:18" s="141" customFormat="1" ht="20.100000000000001" customHeight="1">
      <c r="A4485" s="213"/>
      <c r="B4485" s="137"/>
      <c r="C4485" s="137"/>
      <c r="D4485" s="159"/>
      <c r="E4485" s="160"/>
      <c r="F4485" s="137" t="s">
        <v>465</v>
      </c>
      <c r="G4485" s="137" t="s">
        <v>466</v>
      </c>
      <c r="H4485" s="138" t="s">
        <v>435</v>
      </c>
      <c r="I4485" s="138"/>
      <c r="J4485" s="138"/>
      <c r="K4485" s="146"/>
      <c r="L4485" s="146"/>
    </row>
    <row r="4486" spans="1:18" s="141" customFormat="1" ht="20.100000000000001" customHeight="1">
      <c r="A4486" s="213"/>
      <c r="B4486" s="137"/>
      <c r="C4486" s="137"/>
      <c r="D4486" s="159"/>
      <c r="E4486" s="160"/>
      <c r="F4486" s="137" t="s">
        <v>466</v>
      </c>
      <c r="G4486" s="137" t="s">
        <v>785</v>
      </c>
      <c r="H4486" s="138" t="s">
        <v>435</v>
      </c>
      <c r="I4486" s="138"/>
      <c r="J4486" s="138"/>
      <c r="K4486" s="146"/>
      <c r="L4486" s="146"/>
    </row>
    <row r="4487" spans="1:18" s="141" customFormat="1" ht="20.100000000000001" customHeight="1">
      <c r="A4487" s="213"/>
      <c r="B4487" s="137"/>
      <c r="C4487" s="137"/>
      <c r="D4487" s="159"/>
      <c r="E4487" s="160"/>
      <c r="F4487" s="137"/>
      <c r="G4487" s="137"/>
      <c r="H4487" s="138"/>
      <c r="I4487" s="138"/>
      <c r="J4487" s="138"/>
      <c r="K4487" s="146"/>
      <c r="L4487" s="146"/>
    </row>
    <row r="4488" spans="1:18" s="141" customFormat="1" ht="20.100000000000001" customHeight="1">
      <c r="A4488" s="213"/>
      <c r="B4488" s="137">
        <v>366</v>
      </c>
      <c r="C4488" s="137"/>
      <c r="D4488" s="159" t="s">
        <v>375</v>
      </c>
      <c r="E4488" s="160">
        <v>2.448</v>
      </c>
      <c r="F4488" s="137" t="s">
        <v>433</v>
      </c>
      <c r="G4488" s="137" t="s">
        <v>447</v>
      </c>
      <c r="H4488" s="138" t="s">
        <v>435</v>
      </c>
      <c r="I4488" s="138"/>
      <c r="J4488" s="138"/>
      <c r="K4488" s="146"/>
      <c r="L4488" s="146"/>
    </row>
    <row r="4489" spans="1:18" s="141" customFormat="1" ht="20.100000000000001" customHeight="1">
      <c r="A4489" s="213"/>
      <c r="B4489" s="137"/>
      <c r="C4489" s="137"/>
      <c r="D4489" s="159"/>
      <c r="E4489" s="160"/>
      <c r="F4489" s="137" t="s">
        <v>447</v>
      </c>
      <c r="G4489" s="137" t="s">
        <v>451</v>
      </c>
      <c r="H4489" s="138" t="s">
        <v>435</v>
      </c>
      <c r="I4489" s="138"/>
      <c r="J4489" s="138"/>
      <c r="K4489" s="146"/>
      <c r="L4489" s="146"/>
    </row>
    <row r="4490" spans="1:18" s="141" customFormat="1" ht="20.100000000000001" customHeight="1">
      <c r="A4490" s="213"/>
      <c r="B4490" s="137"/>
      <c r="C4490" s="137"/>
      <c r="D4490" s="159"/>
      <c r="E4490" s="160"/>
      <c r="F4490" s="137" t="s">
        <v>451</v>
      </c>
      <c r="G4490" s="137" t="s">
        <v>454</v>
      </c>
      <c r="H4490" s="138" t="s">
        <v>435</v>
      </c>
      <c r="I4490" s="138"/>
      <c r="J4490" s="138"/>
      <c r="K4490" s="146"/>
      <c r="L4490" s="146"/>
    </row>
    <row r="4491" spans="1:18" s="141" customFormat="1" ht="20.100000000000001" customHeight="1">
      <c r="A4491" s="213"/>
      <c r="B4491" s="137"/>
      <c r="C4491" s="137"/>
      <c r="D4491" s="159"/>
      <c r="E4491" s="160"/>
      <c r="F4491" s="137" t="s">
        <v>454</v>
      </c>
      <c r="G4491" s="137" t="s">
        <v>455</v>
      </c>
      <c r="H4491" s="138" t="s">
        <v>40</v>
      </c>
      <c r="I4491" s="138"/>
      <c r="J4491" s="138"/>
      <c r="K4491" s="146"/>
      <c r="L4491" s="146"/>
    </row>
    <row r="4492" spans="1:18" s="162" customFormat="1" ht="20.100000000000001" customHeight="1">
      <c r="A4492" s="213"/>
      <c r="B4492" s="137"/>
      <c r="C4492" s="137"/>
      <c r="D4492" s="159"/>
      <c r="E4492" s="160"/>
      <c r="F4492" s="137" t="s">
        <v>455</v>
      </c>
      <c r="G4492" s="137" t="s">
        <v>456</v>
      </c>
      <c r="H4492" s="138" t="s">
        <v>435</v>
      </c>
      <c r="I4492" s="138"/>
      <c r="J4492" s="138"/>
      <c r="K4492" s="138"/>
      <c r="L4492" s="141"/>
      <c r="M4492" s="141"/>
      <c r="N4492" s="141"/>
      <c r="R4492" s="163"/>
    </row>
    <row r="4493" spans="1:18" s="162" customFormat="1" ht="20.100000000000001" customHeight="1">
      <c r="A4493" s="213"/>
      <c r="B4493" s="137"/>
      <c r="C4493" s="137"/>
      <c r="D4493" s="159"/>
      <c r="E4493" s="160"/>
      <c r="F4493" s="137" t="s">
        <v>456</v>
      </c>
      <c r="G4493" s="137" t="s">
        <v>457</v>
      </c>
      <c r="H4493" s="138" t="s">
        <v>435</v>
      </c>
      <c r="I4493" s="138"/>
      <c r="J4493" s="138"/>
      <c r="K4493" s="138"/>
      <c r="L4493" s="141"/>
      <c r="M4493" s="141"/>
      <c r="N4493" s="141"/>
      <c r="R4493" s="163"/>
    </row>
    <row r="4494" spans="1:18" s="162" customFormat="1" ht="20.100000000000001" customHeight="1">
      <c r="A4494" s="213"/>
      <c r="B4494" s="137"/>
      <c r="C4494" s="137"/>
      <c r="D4494" s="159"/>
      <c r="E4494" s="160"/>
      <c r="F4494" s="137" t="s">
        <v>457</v>
      </c>
      <c r="G4494" s="137" t="s">
        <v>460</v>
      </c>
      <c r="H4494" s="138" t="s">
        <v>435</v>
      </c>
      <c r="I4494" s="138"/>
      <c r="J4494" s="138"/>
      <c r="K4494" s="138"/>
      <c r="L4494" s="141"/>
      <c r="M4494" s="141"/>
      <c r="N4494" s="141"/>
      <c r="R4494" s="163"/>
    </row>
    <row r="4495" spans="1:18" s="162" customFormat="1" ht="20.100000000000001" customHeight="1">
      <c r="A4495" s="213"/>
      <c r="B4495" s="137"/>
      <c r="C4495" s="137"/>
      <c r="D4495" s="159"/>
      <c r="E4495" s="160"/>
      <c r="F4495" s="137" t="s">
        <v>460</v>
      </c>
      <c r="G4495" s="137" t="s">
        <v>463</v>
      </c>
      <c r="H4495" s="138" t="s">
        <v>435</v>
      </c>
      <c r="I4495" s="138"/>
      <c r="J4495" s="138"/>
      <c r="K4495" s="138"/>
      <c r="L4495" s="141"/>
      <c r="M4495" s="141"/>
      <c r="N4495" s="141"/>
      <c r="R4495" s="163"/>
    </row>
    <row r="4496" spans="1:18" s="162" customFormat="1" ht="20.100000000000001" customHeight="1">
      <c r="A4496" s="213"/>
      <c r="B4496" s="137"/>
      <c r="C4496" s="137"/>
      <c r="D4496" s="159"/>
      <c r="E4496" s="160"/>
      <c r="F4496" s="137" t="s">
        <v>463</v>
      </c>
      <c r="G4496" s="137" t="s">
        <v>464</v>
      </c>
      <c r="H4496" s="138" t="s">
        <v>435</v>
      </c>
      <c r="I4496" s="138"/>
      <c r="J4496" s="138"/>
      <c r="K4496" s="138"/>
      <c r="L4496" s="141"/>
      <c r="M4496" s="141"/>
      <c r="N4496" s="141"/>
      <c r="R4496" s="163"/>
    </row>
    <row r="4497" spans="1:14" s="162" customFormat="1" ht="20.100000000000001" customHeight="1">
      <c r="A4497" s="213"/>
      <c r="B4497" s="137"/>
      <c r="C4497" s="137"/>
      <c r="D4497" s="159"/>
      <c r="E4497" s="160"/>
      <c r="F4497" s="137" t="s">
        <v>464</v>
      </c>
      <c r="G4497" s="137" t="s">
        <v>465</v>
      </c>
      <c r="H4497" s="138" t="s">
        <v>40</v>
      </c>
      <c r="I4497" s="138"/>
      <c r="J4497" s="138"/>
      <c r="K4497" s="138"/>
      <c r="L4497" s="141"/>
      <c r="M4497" s="141"/>
      <c r="N4497" s="141"/>
    </row>
    <row r="4498" spans="1:14" s="162" customFormat="1" ht="20.100000000000001" customHeight="1">
      <c r="A4498" s="213"/>
      <c r="B4498" s="137"/>
      <c r="C4498" s="137"/>
      <c r="D4498" s="159"/>
      <c r="E4498" s="160"/>
      <c r="F4498" s="137" t="s">
        <v>465</v>
      </c>
      <c r="G4498" s="137" t="s">
        <v>466</v>
      </c>
      <c r="H4498" s="138" t="s">
        <v>40</v>
      </c>
      <c r="I4498" s="138"/>
      <c r="J4498" s="138"/>
      <c r="K4498" s="138"/>
      <c r="L4498" s="141"/>
      <c r="M4498" s="141"/>
      <c r="N4498" s="141"/>
    </row>
    <row r="4499" spans="1:14" s="162" customFormat="1" ht="20.100000000000001" customHeight="1">
      <c r="A4499" s="213"/>
      <c r="B4499" s="137"/>
      <c r="C4499" s="137"/>
      <c r="D4499" s="159"/>
      <c r="E4499" s="160"/>
      <c r="F4499" s="137" t="s">
        <v>466</v>
      </c>
      <c r="G4499" s="137" t="s">
        <v>467</v>
      </c>
      <c r="H4499" s="138" t="s">
        <v>435</v>
      </c>
      <c r="I4499" s="138"/>
      <c r="J4499" s="138"/>
      <c r="K4499" s="138"/>
      <c r="L4499" s="141"/>
      <c r="M4499" s="141"/>
      <c r="N4499" s="141"/>
    </row>
    <row r="4500" spans="1:14" s="162" customFormat="1" ht="20.100000000000001" customHeight="1">
      <c r="A4500" s="213"/>
      <c r="B4500" s="137"/>
      <c r="C4500" s="137"/>
      <c r="D4500" s="159"/>
      <c r="E4500" s="160"/>
      <c r="F4500" s="137" t="s">
        <v>467</v>
      </c>
      <c r="G4500" s="137" t="s">
        <v>999</v>
      </c>
      <c r="H4500" s="138" t="s">
        <v>435</v>
      </c>
      <c r="I4500" s="138"/>
      <c r="J4500" s="138"/>
      <c r="K4500" s="138"/>
      <c r="L4500" s="141"/>
      <c r="M4500" s="141"/>
      <c r="N4500" s="141"/>
    </row>
    <row r="4501" spans="1:14" s="141" customFormat="1" ht="20.100000000000001" customHeight="1">
      <c r="A4501" s="213"/>
      <c r="B4501" s="137"/>
      <c r="C4501" s="137"/>
      <c r="D4501" s="159"/>
      <c r="E4501" s="160"/>
      <c r="F4501" s="137"/>
      <c r="G4501" s="137"/>
      <c r="H4501" s="138"/>
      <c r="I4501" s="138"/>
      <c r="J4501" s="138"/>
      <c r="K4501" s="146"/>
      <c r="L4501" s="146"/>
    </row>
    <row r="4502" spans="1:14" s="141" customFormat="1" ht="20.100000000000001" customHeight="1">
      <c r="A4502" s="213"/>
      <c r="B4502" s="137">
        <v>367</v>
      </c>
      <c r="C4502" s="137"/>
      <c r="D4502" s="159" t="s">
        <v>376</v>
      </c>
      <c r="E4502" s="160">
        <v>2.6960000000000002</v>
      </c>
      <c r="F4502" s="137" t="s">
        <v>433</v>
      </c>
      <c r="G4502" s="137" t="s">
        <v>447</v>
      </c>
      <c r="H4502" s="138" t="s">
        <v>435</v>
      </c>
      <c r="I4502" s="138"/>
      <c r="J4502" s="138"/>
      <c r="K4502" s="146"/>
      <c r="L4502" s="146"/>
    </row>
    <row r="4503" spans="1:14" s="141" customFormat="1" ht="20.100000000000001" customHeight="1">
      <c r="A4503" s="213"/>
      <c r="B4503" s="137"/>
      <c r="C4503" s="137"/>
      <c r="D4503" s="159"/>
      <c r="E4503" s="160"/>
      <c r="F4503" s="137" t="s">
        <v>447</v>
      </c>
      <c r="G4503" s="137" t="s">
        <v>451</v>
      </c>
      <c r="H4503" s="138" t="s">
        <v>435</v>
      </c>
      <c r="I4503" s="138"/>
      <c r="J4503" s="138"/>
      <c r="K4503" s="146"/>
      <c r="L4503" s="146"/>
    </row>
    <row r="4504" spans="1:14" s="141" customFormat="1" ht="20.100000000000001" customHeight="1">
      <c r="A4504" s="213"/>
      <c r="B4504" s="137"/>
      <c r="C4504" s="137"/>
      <c r="D4504" s="159"/>
      <c r="E4504" s="160"/>
      <c r="F4504" s="137" t="s">
        <v>451</v>
      </c>
      <c r="G4504" s="137" t="s">
        <v>454</v>
      </c>
      <c r="H4504" s="138" t="s">
        <v>435</v>
      </c>
      <c r="I4504" s="138"/>
      <c r="J4504" s="138"/>
      <c r="K4504" s="146"/>
      <c r="L4504" s="146"/>
    </row>
    <row r="4505" spans="1:14" s="141" customFormat="1" ht="20.100000000000001" customHeight="1">
      <c r="A4505" s="213"/>
      <c r="B4505" s="137"/>
      <c r="C4505" s="137"/>
      <c r="D4505" s="159"/>
      <c r="E4505" s="160"/>
      <c r="F4505" s="137" t="s">
        <v>454</v>
      </c>
      <c r="G4505" s="137" t="s">
        <v>455</v>
      </c>
      <c r="H4505" s="138" t="s">
        <v>435</v>
      </c>
      <c r="I4505" s="138"/>
      <c r="J4505" s="138"/>
      <c r="K4505" s="146"/>
      <c r="L4505" s="146"/>
    </row>
    <row r="4506" spans="1:14" s="141" customFormat="1" ht="20.100000000000001" customHeight="1">
      <c r="A4506" s="213"/>
      <c r="B4506" s="137"/>
      <c r="C4506" s="137"/>
      <c r="D4506" s="159"/>
      <c r="E4506" s="160"/>
      <c r="F4506" s="137" t="s">
        <v>455</v>
      </c>
      <c r="G4506" s="137" t="s">
        <v>456</v>
      </c>
      <c r="H4506" s="138" t="s">
        <v>435</v>
      </c>
      <c r="I4506" s="138"/>
      <c r="J4506" s="138"/>
      <c r="K4506" s="146"/>
      <c r="L4506" s="146"/>
    </row>
    <row r="4507" spans="1:14" s="141" customFormat="1" ht="20.100000000000001" customHeight="1">
      <c r="A4507" s="213"/>
      <c r="B4507" s="137"/>
      <c r="C4507" s="137"/>
      <c r="D4507" s="159"/>
      <c r="E4507" s="160"/>
      <c r="F4507" s="137" t="s">
        <v>456</v>
      </c>
      <c r="G4507" s="137" t="s">
        <v>457</v>
      </c>
      <c r="H4507" s="138" t="s">
        <v>40</v>
      </c>
      <c r="I4507" s="138"/>
      <c r="J4507" s="138"/>
      <c r="K4507" s="146"/>
      <c r="L4507" s="146"/>
    </row>
    <row r="4508" spans="1:14" s="141" customFormat="1" ht="20.100000000000001" customHeight="1">
      <c r="A4508" s="213"/>
      <c r="B4508" s="137"/>
      <c r="C4508" s="137"/>
      <c r="D4508" s="159"/>
      <c r="E4508" s="160"/>
      <c r="F4508" s="137" t="s">
        <v>457</v>
      </c>
      <c r="G4508" s="137" t="s">
        <v>460</v>
      </c>
      <c r="H4508" s="138" t="s">
        <v>40</v>
      </c>
      <c r="I4508" s="138"/>
      <c r="J4508" s="138"/>
      <c r="K4508" s="146"/>
      <c r="L4508" s="146"/>
    </row>
    <row r="4509" spans="1:14" s="141" customFormat="1" ht="20.100000000000001" customHeight="1">
      <c r="A4509" s="213"/>
      <c r="B4509" s="137"/>
      <c r="C4509" s="137"/>
      <c r="D4509" s="159"/>
      <c r="E4509" s="160"/>
      <c r="F4509" s="137" t="s">
        <v>460</v>
      </c>
      <c r="G4509" s="137" t="s">
        <v>463</v>
      </c>
      <c r="H4509" s="138" t="s">
        <v>435</v>
      </c>
      <c r="I4509" s="138"/>
      <c r="J4509" s="138"/>
      <c r="K4509" s="146"/>
      <c r="L4509" s="146"/>
    </row>
    <row r="4510" spans="1:14" s="141" customFormat="1" ht="20.100000000000001" customHeight="1">
      <c r="A4510" s="213"/>
      <c r="B4510" s="137"/>
      <c r="C4510" s="137"/>
      <c r="D4510" s="159"/>
      <c r="E4510" s="160"/>
      <c r="F4510" s="137" t="s">
        <v>463</v>
      </c>
      <c r="G4510" s="137" t="s">
        <v>464</v>
      </c>
      <c r="H4510" s="138" t="s">
        <v>435</v>
      </c>
      <c r="I4510" s="138"/>
      <c r="J4510" s="138"/>
      <c r="K4510" s="146"/>
      <c r="L4510" s="146"/>
    </row>
    <row r="4511" spans="1:14" s="141" customFormat="1" ht="20.100000000000001" customHeight="1">
      <c r="A4511" s="213"/>
      <c r="B4511" s="137"/>
      <c r="C4511" s="137"/>
      <c r="D4511" s="159"/>
      <c r="E4511" s="160"/>
      <c r="F4511" s="137" t="s">
        <v>464</v>
      </c>
      <c r="G4511" s="137" t="s">
        <v>465</v>
      </c>
      <c r="H4511" s="138" t="s">
        <v>435</v>
      </c>
      <c r="I4511" s="138"/>
      <c r="J4511" s="138"/>
      <c r="K4511" s="146"/>
      <c r="L4511" s="146"/>
    </row>
    <row r="4512" spans="1:14" s="141" customFormat="1" ht="20.100000000000001" customHeight="1">
      <c r="A4512" s="213"/>
      <c r="B4512" s="137"/>
      <c r="C4512" s="137"/>
      <c r="D4512" s="159"/>
      <c r="E4512" s="160"/>
      <c r="F4512" s="137" t="s">
        <v>465</v>
      </c>
      <c r="G4512" s="137" t="s">
        <v>466</v>
      </c>
      <c r="H4512" s="138" t="s">
        <v>435</v>
      </c>
      <c r="I4512" s="138"/>
      <c r="J4512" s="138"/>
      <c r="K4512" s="146"/>
      <c r="L4512" s="146"/>
    </row>
    <row r="4513" spans="1:12" s="141" customFormat="1" ht="20.100000000000001" customHeight="1">
      <c r="A4513" s="213"/>
      <c r="B4513" s="137"/>
      <c r="C4513" s="137"/>
      <c r="D4513" s="159"/>
      <c r="E4513" s="160"/>
      <c r="F4513" s="137" t="s">
        <v>466</v>
      </c>
      <c r="G4513" s="137" t="s">
        <v>467</v>
      </c>
      <c r="H4513" s="138" t="s">
        <v>435</v>
      </c>
      <c r="I4513" s="138"/>
      <c r="J4513" s="138"/>
      <c r="K4513" s="146"/>
      <c r="L4513" s="146"/>
    </row>
    <row r="4514" spans="1:12" s="141" customFormat="1" ht="20.100000000000001" customHeight="1">
      <c r="A4514" s="213"/>
      <c r="B4514" s="137"/>
      <c r="C4514" s="137"/>
      <c r="D4514" s="159"/>
      <c r="E4514" s="160"/>
      <c r="F4514" s="137" t="s">
        <v>467</v>
      </c>
      <c r="G4514" s="137" t="s">
        <v>468</v>
      </c>
      <c r="H4514" s="138" t="s">
        <v>435</v>
      </c>
      <c r="I4514" s="138"/>
      <c r="J4514" s="138"/>
      <c r="K4514" s="146"/>
      <c r="L4514" s="146"/>
    </row>
    <row r="4515" spans="1:12" s="141" customFormat="1" ht="20.100000000000001" customHeight="1">
      <c r="A4515" s="213"/>
      <c r="B4515" s="137"/>
      <c r="C4515" s="137"/>
      <c r="D4515" s="159"/>
      <c r="E4515" s="160"/>
      <c r="F4515" s="137" t="s">
        <v>468</v>
      </c>
      <c r="G4515" s="137" t="s">
        <v>1000</v>
      </c>
      <c r="H4515" s="138" t="s">
        <v>435</v>
      </c>
      <c r="I4515" s="138"/>
      <c r="J4515" s="138"/>
      <c r="K4515" s="146"/>
      <c r="L4515" s="146"/>
    </row>
    <row r="4516" spans="1:12" s="141" customFormat="1" ht="20.100000000000001" customHeight="1">
      <c r="A4516" s="213"/>
      <c r="B4516" s="137"/>
      <c r="C4516" s="137"/>
      <c r="D4516" s="159"/>
      <c r="E4516" s="160"/>
      <c r="F4516" s="137"/>
      <c r="G4516" s="137"/>
      <c r="H4516" s="138"/>
      <c r="I4516" s="138"/>
      <c r="J4516" s="138"/>
      <c r="K4516" s="146"/>
      <c r="L4516" s="146"/>
    </row>
    <row r="4517" spans="1:12" s="141" customFormat="1" ht="20.100000000000001" customHeight="1">
      <c r="A4517" s="213"/>
      <c r="B4517" s="137">
        <v>368</v>
      </c>
      <c r="C4517" s="137"/>
      <c r="D4517" s="159" t="s">
        <v>377</v>
      </c>
      <c r="E4517" s="160">
        <v>5.9340000000000002</v>
      </c>
      <c r="F4517" s="137" t="s">
        <v>433</v>
      </c>
      <c r="G4517" s="137" t="s">
        <v>447</v>
      </c>
      <c r="H4517" s="138" t="s">
        <v>435</v>
      </c>
      <c r="I4517" s="138"/>
      <c r="J4517" s="138"/>
      <c r="K4517" s="146"/>
      <c r="L4517" s="146"/>
    </row>
    <row r="4518" spans="1:12" s="141" customFormat="1" ht="20.100000000000001" customHeight="1">
      <c r="A4518" s="213"/>
      <c r="B4518" s="137"/>
      <c r="C4518" s="137"/>
      <c r="D4518" s="159"/>
      <c r="E4518" s="160"/>
      <c r="F4518" s="137" t="s">
        <v>447</v>
      </c>
      <c r="G4518" s="137" t="s">
        <v>451</v>
      </c>
      <c r="H4518" s="138" t="s">
        <v>435</v>
      </c>
      <c r="I4518" s="138"/>
      <c r="J4518" s="138"/>
      <c r="K4518" s="146"/>
      <c r="L4518" s="146"/>
    </row>
    <row r="4519" spans="1:12" s="141" customFormat="1" ht="20.100000000000001" customHeight="1">
      <c r="A4519" s="213"/>
      <c r="B4519" s="137"/>
      <c r="C4519" s="137"/>
      <c r="D4519" s="159"/>
      <c r="E4519" s="160"/>
      <c r="F4519" s="137" t="s">
        <v>451</v>
      </c>
      <c r="G4519" s="137" t="s">
        <v>454</v>
      </c>
      <c r="H4519" s="138" t="s">
        <v>435</v>
      </c>
      <c r="I4519" s="138"/>
      <c r="J4519" s="138"/>
      <c r="K4519" s="146"/>
      <c r="L4519" s="146"/>
    </row>
    <row r="4520" spans="1:12" s="141" customFormat="1" ht="20.100000000000001" customHeight="1">
      <c r="A4520" s="213"/>
      <c r="B4520" s="137"/>
      <c r="C4520" s="137"/>
      <c r="D4520" s="159"/>
      <c r="E4520" s="160"/>
      <c r="F4520" s="137" t="s">
        <v>454</v>
      </c>
      <c r="G4520" s="137" t="s">
        <v>455</v>
      </c>
      <c r="H4520" s="138" t="s">
        <v>435</v>
      </c>
      <c r="I4520" s="138"/>
      <c r="J4520" s="138"/>
      <c r="K4520" s="146"/>
      <c r="L4520" s="146"/>
    </row>
    <row r="4521" spans="1:12" s="141" customFormat="1" ht="20.100000000000001" customHeight="1">
      <c r="A4521" s="213"/>
      <c r="B4521" s="137"/>
      <c r="C4521" s="137"/>
      <c r="D4521" s="159"/>
      <c r="E4521" s="160"/>
      <c r="F4521" s="137" t="s">
        <v>455</v>
      </c>
      <c r="G4521" s="137" t="s">
        <v>456</v>
      </c>
      <c r="H4521" s="138" t="s">
        <v>435</v>
      </c>
      <c r="I4521" s="138"/>
      <c r="J4521" s="138"/>
      <c r="K4521" s="146"/>
      <c r="L4521" s="146"/>
    </row>
    <row r="4522" spans="1:12" s="141" customFormat="1" ht="20.100000000000001" customHeight="1">
      <c r="A4522" s="213"/>
      <c r="B4522" s="137"/>
      <c r="C4522" s="137"/>
      <c r="D4522" s="159"/>
      <c r="E4522" s="160"/>
      <c r="F4522" s="137" t="s">
        <v>456</v>
      </c>
      <c r="G4522" s="137" t="s">
        <v>457</v>
      </c>
      <c r="H4522" s="138" t="s">
        <v>435</v>
      </c>
      <c r="I4522" s="138"/>
      <c r="J4522" s="138"/>
      <c r="K4522" s="146"/>
      <c r="L4522" s="146"/>
    </row>
    <row r="4523" spans="1:12" s="141" customFormat="1" ht="20.100000000000001" customHeight="1">
      <c r="A4523" s="213"/>
      <c r="B4523" s="137"/>
      <c r="C4523" s="137"/>
      <c r="D4523" s="159"/>
      <c r="E4523" s="160"/>
      <c r="F4523" s="137" t="s">
        <v>457</v>
      </c>
      <c r="G4523" s="137" t="s">
        <v>460</v>
      </c>
      <c r="H4523" s="138" t="s">
        <v>435</v>
      </c>
      <c r="I4523" s="138"/>
      <c r="J4523" s="138"/>
      <c r="K4523" s="146"/>
      <c r="L4523" s="146"/>
    </row>
    <row r="4524" spans="1:12" s="141" customFormat="1" ht="20.100000000000001" customHeight="1">
      <c r="A4524" s="213"/>
      <c r="B4524" s="137"/>
      <c r="C4524" s="137"/>
      <c r="D4524" s="159"/>
      <c r="E4524" s="160"/>
      <c r="F4524" s="137" t="s">
        <v>460</v>
      </c>
      <c r="G4524" s="137" t="s">
        <v>463</v>
      </c>
      <c r="H4524" s="138" t="s">
        <v>435</v>
      </c>
      <c r="I4524" s="138"/>
      <c r="J4524" s="138"/>
      <c r="K4524" s="146"/>
      <c r="L4524" s="146"/>
    </row>
    <row r="4525" spans="1:12" s="141" customFormat="1" ht="20.100000000000001" customHeight="1">
      <c r="A4525" s="213"/>
      <c r="B4525" s="137"/>
      <c r="C4525" s="137"/>
      <c r="D4525" s="159"/>
      <c r="E4525" s="160"/>
      <c r="F4525" s="137" t="s">
        <v>463</v>
      </c>
      <c r="G4525" s="137" t="s">
        <v>464</v>
      </c>
      <c r="H4525" s="138" t="s">
        <v>435</v>
      </c>
      <c r="I4525" s="138"/>
      <c r="J4525" s="138"/>
      <c r="K4525" s="146"/>
      <c r="L4525" s="146"/>
    </row>
    <row r="4526" spans="1:12" s="141" customFormat="1" ht="20.100000000000001" customHeight="1">
      <c r="A4526" s="213"/>
      <c r="B4526" s="137"/>
      <c r="C4526" s="137"/>
      <c r="D4526" s="159"/>
      <c r="E4526" s="160"/>
      <c r="F4526" s="137" t="s">
        <v>464</v>
      </c>
      <c r="G4526" s="137" t="s">
        <v>465</v>
      </c>
      <c r="H4526" s="138" t="s">
        <v>435</v>
      </c>
      <c r="I4526" s="138"/>
      <c r="J4526" s="138"/>
      <c r="K4526" s="146"/>
      <c r="L4526" s="146"/>
    </row>
    <row r="4527" spans="1:12" s="141" customFormat="1" ht="20.100000000000001" customHeight="1">
      <c r="A4527" s="213"/>
      <c r="B4527" s="137"/>
      <c r="C4527" s="137"/>
      <c r="D4527" s="159"/>
      <c r="E4527" s="160"/>
      <c r="F4527" s="137" t="s">
        <v>465</v>
      </c>
      <c r="G4527" s="137" t="s">
        <v>466</v>
      </c>
      <c r="H4527" s="138" t="s">
        <v>435</v>
      </c>
      <c r="I4527" s="138"/>
      <c r="J4527" s="138"/>
      <c r="K4527" s="146"/>
      <c r="L4527" s="146"/>
    </row>
    <row r="4528" spans="1:12" s="141" customFormat="1" ht="20.100000000000001" customHeight="1">
      <c r="A4528" s="213"/>
      <c r="B4528" s="137"/>
      <c r="C4528" s="137"/>
      <c r="D4528" s="159"/>
      <c r="E4528" s="160"/>
      <c r="F4528" s="137" t="s">
        <v>466</v>
      </c>
      <c r="G4528" s="137" t="s">
        <v>467</v>
      </c>
      <c r="H4528" s="138" t="s">
        <v>435</v>
      </c>
      <c r="I4528" s="138"/>
      <c r="J4528" s="138"/>
      <c r="K4528" s="146"/>
      <c r="L4528" s="146"/>
    </row>
    <row r="4529" spans="1:12" s="141" customFormat="1" ht="20.100000000000001" customHeight="1">
      <c r="A4529" s="213"/>
      <c r="B4529" s="137"/>
      <c r="C4529" s="137"/>
      <c r="D4529" s="159"/>
      <c r="E4529" s="160"/>
      <c r="F4529" s="137" t="s">
        <v>467</v>
      </c>
      <c r="G4529" s="137" t="s">
        <v>468</v>
      </c>
      <c r="H4529" s="138" t="s">
        <v>435</v>
      </c>
      <c r="I4529" s="138"/>
      <c r="J4529" s="138"/>
      <c r="K4529" s="146"/>
      <c r="L4529" s="146"/>
    </row>
    <row r="4530" spans="1:12" s="141" customFormat="1" ht="20.100000000000001" customHeight="1">
      <c r="A4530" s="213"/>
      <c r="B4530" s="137"/>
      <c r="C4530" s="137"/>
      <c r="D4530" s="159"/>
      <c r="E4530" s="160"/>
      <c r="F4530" s="137" t="s">
        <v>468</v>
      </c>
      <c r="G4530" s="137" t="s">
        <v>469</v>
      </c>
      <c r="H4530" s="138" t="s">
        <v>435</v>
      </c>
      <c r="I4530" s="138"/>
      <c r="J4530" s="138"/>
      <c r="K4530" s="146"/>
      <c r="L4530" s="146"/>
    </row>
    <row r="4531" spans="1:12" s="141" customFormat="1" ht="20.100000000000001" customHeight="1">
      <c r="A4531" s="213"/>
      <c r="B4531" s="137"/>
      <c r="C4531" s="137"/>
      <c r="D4531" s="159"/>
      <c r="E4531" s="160"/>
      <c r="F4531" s="137" t="s">
        <v>469</v>
      </c>
      <c r="G4531" s="137" t="s">
        <v>470</v>
      </c>
      <c r="H4531" s="138" t="s">
        <v>435</v>
      </c>
      <c r="I4531" s="138"/>
      <c r="J4531" s="138"/>
      <c r="K4531" s="146"/>
      <c r="L4531" s="146"/>
    </row>
    <row r="4532" spans="1:12" s="141" customFormat="1" ht="20.100000000000001" customHeight="1">
      <c r="A4532" s="213"/>
      <c r="B4532" s="137"/>
      <c r="C4532" s="137"/>
      <c r="D4532" s="159"/>
      <c r="E4532" s="160"/>
      <c r="F4532" s="137" t="s">
        <v>470</v>
      </c>
      <c r="G4532" s="137" t="s">
        <v>471</v>
      </c>
      <c r="H4532" s="138" t="s">
        <v>435</v>
      </c>
      <c r="I4532" s="138"/>
      <c r="J4532" s="138"/>
      <c r="K4532" s="146"/>
      <c r="L4532" s="146"/>
    </row>
    <row r="4533" spans="1:12" s="141" customFormat="1" ht="20.100000000000001" customHeight="1">
      <c r="A4533" s="213"/>
      <c r="B4533" s="137"/>
      <c r="C4533" s="137"/>
      <c r="D4533" s="159"/>
      <c r="E4533" s="160"/>
      <c r="F4533" s="137" t="s">
        <v>471</v>
      </c>
      <c r="G4533" s="137" t="s">
        <v>473</v>
      </c>
      <c r="H4533" s="138" t="s">
        <v>435</v>
      </c>
      <c r="I4533" s="138"/>
      <c r="J4533" s="138"/>
      <c r="K4533" s="146"/>
      <c r="L4533" s="146"/>
    </row>
    <row r="4534" spans="1:12" s="141" customFormat="1" ht="20.100000000000001" customHeight="1">
      <c r="A4534" s="213"/>
      <c r="B4534" s="137"/>
      <c r="C4534" s="137"/>
      <c r="D4534" s="159"/>
      <c r="E4534" s="160"/>
      <c r="F4534" s="137" t="s">
        <v>473</v>
      </c>
      <c r="G4534" s="137" t="s">
        <v>474</v>
      </c>
      <c r="H4534" s="138" t="s">
        <v>435</v>
      </c>
      <c r="I4534" s="138"/>
      <c r="J4534" s="138"/>
      <c r="K4534" s="146"/>
      <c r="L4534" s="146"/>
    </row>
    <row r="4535" spans="1:12" s="141" customFormat="1" ht="20.100000000000001" customHeight="1">
      <c r="A4535" s="213"/>
      <c r="B4535" s="137"/>
      <c r="C4535" s="137"/>
      <c r="D4535" s="159"/>
      <c r="E4535" s="160"/>
      <c r="F4535" s="137" t="s">
        <v>474</v>
      </c>
      <c r="G4535" s="137" t="s">
        <v>475</v>
      </c>
      <c r="H4535" s="138" t="s">
        <v>435</v>
      </c>
      <c r="I4535" s="138"/>
      <c r="J4535" s="138"/>
      <c r="K4535" s="146"/>
      <c r="L4535" s="146"/>
    </row>
    <row r="4536" spans="1:12" s="141" customFormat="1" ht="20.100000000000001" customHeight="1">
      <c r="A4536" s="213"/>
      <c r="B4536" s="137"/>
      <c r="C4536" s="137"/>
      <c r="D4536" s="159"/>
      <c r="E4536" s="160"/>
      <c r="F4536" s="137" t="s">
        <v>475</v>
      </c>
      <c r="G4536" s="137" t="s">
        <v>476</v>
      </c>
      <c r="H4536" s="138" t="s">
        <v>435</v>
      </c>
      <c r="I4536" s="138"/>
      <c r="J4536" s="138"/>
      <c r="K4536" s="146"/>
      <c r="L4536" s="146"/>
    </row>
    <row r="4537" spans="1:12" s="141" customFormat="1" ht="20.100000000000001" customHeight="1">
      <c r="A4537" s="213"/>
      <c r="B4537" s="137"/>
      <c r="C4537" s="137"/>
      <c r="D4537" s="159"/>
      <c r="E4537" s="160"/>
      <c r="F4537" s="137" t="s">
        <v>476</v>
      </c>
      <c r="G4537" s="137" t="s">
        <v>477</v>
      </c>
      <c r="H4537" s="138" t="s">
        <v>435</v>
      </c>
      <c r="I4537" s="138"/>
      <c r="J4537" s="138"/>
      <c r="K4537" s="146"/>
      <c r="L4537" s="146"/>
    </row>
    <row r="4538" spans="1:12" s="141" customFormat="1" ht="20.100000000000001" customHeight="1">
      <c r="A4538" s="213"/>
      <c r="B4538" s="137"/>
      <c r="C4538" s="137"/>
      <c r="D4538" s="159"/>
      <c r="E4538" s="160"/>
      <c r="F4538" s="137" t="s">
        <v>477</v>
      </c>
      <c r="G4538" s="137" t="s">
        <v>543</v>
      </c>
      <c r="H4538" s="138" t="s">
        <v>435</v>
      </c>
      <c r="I4538" s="138"/>
      <c r="J4538" s="138"/>
      <c r="K4538" s="146"/>
      <c r="L4538" s="146"/>
    </row>
    <row r="4539" spans="1:12" s="141" customFormat="1" ht="20.100000000000001" customHeight="1">
      <c r="A4539" s="213"/>
      <c r="B4539" s="137"/>
      <c r="C4539" s="137"/>
      <c r="D4539" s="159"/>
      <c r="E4539" s="160"/>
      <c r="F4539" s="137" t="s">
        <v>543</v>
      </c>
      <c r="G4539" s="137" t="s">
        <v>550</v>
      </c>
      <c r="H4539" s="138" t="s">
        <v>435</v>
      </c>
      <c r="I4539" s="138"/>
      <c r="J4539" s="138"/>
      <c r="K4539" s="146"/>
      <c r="L4539" s="146"/>
    </row>
    <row r="4540" spans="1:12" s="141" customFormat="1" ht="20.100000000000001" customHeight="1">
      <c r="A4540" s="213"/>
      <c r="B4540" s="137"/>
      <c r="C4540" s="137"/>
      <c r="D4540" s="159"/>
      <c r="E4540" s="160"/>
      <c r="F4540" s="137" t="s">
        <v>550</v>
      </c>
      <c r="G4540" s="137" t="s">
        <v>551</v>
      </c>
      <c r="H4540" s="138" t="s">
        <v>435</v>
      </c>
      <c r="I4540" s="138"/>
      <c r="J4540" s="138"/>
      <c r="K4540" s="146"/>
      <c r="L4540" s="146"/>
    </row>
    <row r="4541" spans="1:12" s="141" customFormat="1" ht="20.100000000000001" customHeight="1">
      <c r="A4541" s="213"/>
      <c r="B4541" s="137"/>
      <c r="C4541" s="137"/>
      <c r="D4541" s="159"/>
      <c r="E4541" s="160"/>
      <c r="F4541" s="137" t="s">
        <v>551</v>
      </c>
      <c r="G4541" s="137" t="s">
        <v>552</v>
      </c>
      <c r="H4541" s="138" t="s">
        <v>435</v>
      </c>
      <c r="I4541" s="138"/>
      <c r="J4541" s="138"/>
      <c r="K4541" s="146"/>
      <c r="L4541" s="146"/>
    </row>
    <row r="4542" spans="1:12" s="141" customFormat="1" ht="20.100000000000001" customHeight="1">
      <c r="A4542" s="213"/>
      <c r="B4542" s="137"/>
      <c r="C4542" s="137"/>
      <c r="D4542" s="159"/>
      <c r="E4542" s="160"/>
      <c r="F4542" s="137" t="s">
        <v>552</v>
      </c>
      <c r="G4542" s="137" t="s">
        <v>553</v>
      </c>
      <c r="H4542" s="138" t="s">
        <v>435</v>
      </c>
      <c r="I4542" s="138"/>
      <c r="J4542" s="138"/>
      <c r="K4542" s="146"/>
      <c r="L4542" s="146"/>
    </row>
    <row r="4543" spans="1:12" s="141" customFormat="1" ht="20.100000000000001" customHeight="1">
      <c r="A4543" s="213"/>
      <c r="B4543" s="137"/>
      <c r="C4543" s="137"/>
      <c r="D4543" s="159"/>
      <c r="E4543" s="160"/>
      <c r="F4543" s="137" t="s">
        <v>553</v>
      </c>
      <c r="G4543" s="137" t="s">
        <v>554</v>
      </c>
      <c r="H4543" s="138" t="s">
        <v>435</v>
      </c>
      <c r="I4543" s="138"/>
      <c r="J4543" s="138"/>
      <c r="K4543" s="146"/>
      <c r="L4543" s="146"/>
    </row>
    <row r="4544" spans="1:12" s="141" customFormat="1" ht="20.100000000000001" customHeight="1">
      <c r="A4544" s="213"/>
      <c r="B4544" s="137"/>
      <c r="C4544" s="137"/>
      <c r="D4544" s="159"/>
      <c r="E4544" s="160"/>
      <c r="F4544" s="137" t="s">
        <v>554</v>
      </c>
      <c r="G4544" s="137" t="s">
        <v>555</v>
      </c>
      <c r="H4544" s="138" t="s">
        <v>435</v>
      </c>
      <c r="I4544" s="138"/>
      <c r="J4544" s="138"/>
      <c r="K4544" s="146"/>
      <c r="L4544" s="146"/>
    </row>
    <row r="4545" spans="1:12" s="141" customFormat="1" ht="20.100000000000001" customHeight="1">
      <c r="A4545" s="213"/>
      <c r="B4545" s="137"/>
      <c r="C4545" s="137"/>
      <c r="D4545" s="159"/>
      <c r="E4545" s="160"/>
      <c r="F4545" s="137" t="s">
        <v>555</v>
      </c>
      <c r="G4545" s="137" t="s">
        <v>556</v>
      </c>
      <c r="H4545" s="138" t="s">
        <v>435</v>
      </c>
      <c r="I4545" s="138"/>
      <c r="J4545" s="138"/>
      <c r="K4545" s="146"/>
      <c r="L4545" s="146"/>
    </row>
    <row r="4546" spans="1:12" s="141" customFormat="1" ht="20.100000000000001" customHeight="1">
      <c r="A4546" s="213"/>
      <c r="B4546" s="137"/>
      <c r="C4546" s="137"/>
      <c r="D4546" s="159"/>
      <c r="E4546" s="160"/>
      <c r="F4546" s="137" t="s">
        <v>556</v>
      </c>
      <c r="G4546" s="137" t="s">
        <v>1001</v>
      </c>
      <c r="H4546" s="138" t="s">
        <v>435</v>
      </c>
      <c r="I4546" s="138"/>
      <c r="J4546" s="138"/>
      <c r="K4546" s="146"/>
      <c r="L4546" s="146"/>
    </row>
    <row r="4547" spans="1:12" s="141" customFormat="1" ht="20.100000000000001" customHeight="1">
      <c r="A4547" s="213"/>
      <c r="B4547" s="137"/>
      <c r="C4547" s="137"/>
      <c r="D4547" s="159"/>
      <c r="E4547" s="160"/>
      <c r="F4547" s="137"/>
      <c r="G4547" s="137"/>
      <c r="H4547" s="138"/>
      <c r="I4547" s="138"/>
      <c r="J4547" s="138"/>
      <c r="K4547" s="146"/>
      <c r="L4547" s="146"/>
    </row>
    <row r="4548" spans="1:12" s="141" customFormat="1" ht="20.100000000000001" customHeight="1">
      <c r="A4548" s="213"/>
      <c r="B4548" s="137">
        <v>369</v>
      </c>
      <c r="C4548" s="137"/>
      <c r="D4548" s="159" t="s">
        <v>378</v>
      </c>
      <c r="E4548" s="160">
        <v>0.38600000000000001</v>
      </c>
      <c r="F4548" s="137" t="s">
        <v>433</v>
      </c>
      <c r="G4548" s="137" t="s">
        <v>447</v>
      </c>
      <c r="H4548" s="138" t="s">
        <v>40</v>
      </c>
      <c r="I4548" s="138"/>
      <c r="J4548" s="138"/>
      <c r="K4548" s="146"/>
      <c r="L4548" s="146"/>
    </row>
    <row r="4549" spans="1:12" s="141" customFormat="1" ht="20.100000000000001" customHeight="1">
      <c r="A4549" s="213"/>
      <c r="B4549" s="137"/>
      <c r="C4549" s="137"/>
      <c r="D4549" s="159"/>
      <c r="E4549" s="160"/>
      <c r="F4549" s="137" t="s">
        <v>447</v>
      </c>
      <c r="G4549" s="137" t="s">
        <v>729</v>
      </c>
      <c r="H4549" s="138" t="s">
        <v>40</v>
      </c>
      <c r="I4549" s="138"/>
      <c r="J4549" s="138"/>
      <c r="K4549" s="146"/>
      <c r="L4549" s="146"/>
    </row>
    <row r="4550" spans="1:12" s="141" customFormat="1" ht="20.100000000000001" customHeight="1">
      <c r="A4550" s="213"/>
      <c r="B4550" s="137"/>
      <c r="C4550" s="137"/>
      <c r="D4550" s="159"/>
      <c r="E4550" s="160"/>
      <c r="F4550" s="137"/>
      <c r="G4550" s="137"/>
      <c r="H4550" s="138"/>
      <c r="I4550" s="138"/>
      <c r="J4550" s="138"/>
      <c r="K4550" s="146"/>
      <c r="L4550" s="146"/>
    </row>
    <row r="4551" spans="1:12" s="141" customFormat="1" ht="20.100000000000001" customHeight="1">
      <c r="A4551" s="213"/>
      <c r="B4551" s="137">
        <v>370</v>
      </c>
      <c r="C4551" s="137"/>
      <c r="D4551" s="159" t="s">
        <v>379</v>
      </c>
      <c r="E4551" s="160">
        <v>1.972</v>
      </c>
      <c r="F4551" s="137" t="s">
        <v>433</v>
      </c>
      <c r="G4551" s="137" t="s">
        <v>447</v>
      </c>
      <c r="H4551" s="138" t="s">
        <v>40</v>
      </c>
      <c r="I4551" s="138"/>
      <c r="J4551" s="138"/>
      <c r="K4551" s="146"/>
      <c r="L4551" s="146"/>
    </row>
    <row r="4552" spans="1:12" s="141" customFormat="1" ht="20.100000000000001" customHeight="1">
      <c r="A4552" s="213"/>
      <c r="B4552" s="137"/>
      <c r="C4552" s="137"/>
      <c r="D4552" s="159"/>
      <c r="E4552" s="160"/>
      <c r="F4552" s="137" t="s">
        <v>447</v>
      </c>
      <c r="G4552" s="137" t="s">
        <v>451</v>
      </c>
      <c r="H4552" s="138" t="s">
        <v>40</v>
      </c>
      <c r="I4552" s="138"/>
      <c r="J4552" s="138"/>
      <c r="K4552" s="146"/>
      <c r="L4552" s="146"/>
    </row>
    <row r="4553" spans="1:12" s="141" customFormat="1" ht="20.100000000000001" customHeight="1">
      <c r="A4553" s="213"/>
      <c r="B4553" s="137"/>
      <c r="C4553" s="137"/>
      <c r="D4553" s="159"/>
      <c r="E4553" s="160"/>
      <c r="F4553" s="137" t="s">
        <v>451</v>
      </c>
      <c r="G4553" s="137" t="s">
        <v>454</v>
      </c>
      <c r="H4553" s="138" t="s">
        <v>435</v>
      </c>
      <c r="I4553" s="138"/>
      <c r="J4553" s="138"/>
      <c r="K4553" s="146"/>
      <c r="L4553" s="146"/>
    </row>
    <row r="4554" spans="1:12" s="141" customFormat="1" ht="20.100000000000001" customHeight="1">
      <c r="A4554" s="213"/>
      <c r="B4554" s="137"/>
      <c r="C4554" s="137"/>
      <c r="D4554" s="159"/>
      <c r="E4554" s="160"/>
      <c r="F4554" s="137" t="s">
        <v>454</v>
      </c>
      <c r="G4554" s="137" t="s">
        <v>455</v>
      </c>
      <c r="H4554" s="138" t="s">
        <v>435</v>
      </c>
      <c r="I4554" s="138"/>
      <c r="J4554" s="138"/>
      <c r="K4554" s="146"/>
      <c r="L4554" s="146"/>
    </row>
    <row r="4555" spans="1:12" s="141" customFormat="1" ht="20.100000000000001" customHeight="1">
      <c r="A4555" s="213"/>
      <c r="B4555" s="137"/>
      <c r="C4555" s="137"/>
      <c r="D4555" s="159"/>
      <c r="E4555" s="160"/>
      <c r="F4555" s="137" t="s">
        <v>455</v>
      </c>
      <c r="G4555" s="137" t="s">
        <v>456</v>
      </c>
      <c r="H4555" s="138" t="s">
        <v>40</v>
      </c>
      <c r="I4555" s="138"/>
      <c r="J4555" s="138"/>
      <c r="K4555" s="146"/>
      <c r="L4555" s="146"/>
    </row>
    <row r="4556" spans="1:12" s="141" customFormat="1" ht="20.100000000000001" customHeight="1">
      <c r="A4556" s="213"/>
      <c r="B4556" s="137"/>
      <c r="C4556" s="137"/>
      <c r="D4556" s="159"/>
      <c r="E4556" s="160"/>
      <c r="F4556" s="137" t="s">
        <v>456</v>
      </c>
      <c r="G4556" s="137" t="s">
        <v>457</v>
      </c>
      <c r="H4556" s="138" t="s">
        <v>435</v>
      </c>
      <c r="I4556" s="138"/>
      <c r="J4556" s="138"/>
      <c r="K4556" s="146"/>
      <c r="L4556" s="146"/>
    </row>
    <row r="4557" spans="1:12" s="141" customFormat="1" ht="20.100000000000001" customHeight="1">
      <c r="A4557" s="213"/>
      <c r="B4557" s="137"/>
      <c r="C4557" s="137"/>
      <c r="D4557" s="159"/>
      <c r="E4557" s="160"/>
      <c r="F4557" s="137" t="s">
        <v>457</v>
      </c>
      <c r="G4557" s="137" t="s">
        <v>460</v>
      </c>
      <c r="H4557" s="138" t="s">
        <v>435</v>
      </c>
      <c r="I4557" s="138"/>
      <c r="J4557" s="138"/>
      <c r="K4557" s="146"/>
      <c r="L4557" s="146"/>
    </row>
    <row r="4558" spans="1:12" s="141" customFormat="1" ht="20.100000000000001" customHeight="1">
      <c r="A4558" s="213"/>
      <c r="B4558" s="137"/>
      <c r="C4558" s="137"/>
      <c r="D4558" s="159"/>
      <c r="E4558" s="160"/>
      <c r="F4558" s="137" t="s">
        <v>460</v>
      </c>
      <c r="G4558" s="137" t="s">
        <v>463</v>
      </c>
      <c r="H4558" s="138" t="s">
        <v>435</v>
      </c>
      <c r="I4558" s="138"/>
      <c r="J4558" s="138"/>
      <c r="K4558" s="146"/>
      <c r="L4558" s="146"/>
    </row>
    <row r="4559" spans="1:12" s="141" customFormat="1" ht="20.100000000000001" customHeight="1">
      <c r="A4559" s="213"/>
      <c r="B4559" s="137"/>
      <c r="C4559" s="137"/>
      <c r="D4559" s="159"/>
      <c r="E4559" s="160"/>
      <c r="F4559" s="137" t="s">
        <v>463</v>
      </c>
      <c r="G4559" s="137" t="s">
        <v>464</v>
      </c>
      <c r="H4559" s="138" t="s">
        <v>435</v>
      </c>
      <c r="I4559" s="138"/>
      <c r="J4559" s="138"/>
      <c r="K4559" s="146"/>
      <c r="L4559" s="146"/>
    </row>
    <row r="4560" spans="1:12" s="141" customFormat="1" ht="20.100000000000001" customHeight="1">
      <c r="A4560" s="213"/>
      <c r="B4560" s="137"/>
      <c r="C4560" s="137"/>
      <c r="D4560" s="159"/>
      <c r="E4560" s="160"/>
      <c r="F4560" s="137" t="s">
        <v>464</v>
      </c>
      <c r="G4560" s="137" t="s">
        <v>1002</v>
      </c>
      <c r="H4560" s="138" t="s">
        <v>435</v>
      </c>
      <c r="I4560" s="138"/>
      <c r="J4560" s="138"/>
      <c r="K4560" s="146"/>
      <c r="L4560" s="146"/>
    </row>
    <row r="4561" spans="1:18" s="141" customFormat="1" ht="20.100000000000001" customHeight="1">
      <c r="A4561" s="213"/>
      <c r="B4561" s="137"/>
      <c r="C4561" s="137"/>
      <c r="D4561" s="159"/>
      <c r="E4561" s="160"/>
      <c r="F4561" s="137"/>
      <c r="G4561" s="137"/>
      <c r="H4561" s="138"/>
      <c r="I4561" s="138"/>
      <c r="J4561" s="138"/>
      <c r="K4561" s="146"/>
      <c r="L4561" s="146"/>
    </row>
    <row r="4562" spans="1:18" s="162" customFormat="1" ht="20.100000000000001" customHeight="1">
      <c r="A4562" s="213"/>
      <c r="B4562" s="137">
        <v>371</v>
      </c>
      <c r="C4562" s="137"/>
      <c r="D4562" s="159" t="s">
        <v>380</v>
      </c>
      <c r="E4562" s="160">
        <v>2.2999999999999998</v>
      </c>
      <c r="F4562" s="137" t="s">
        <v>433</v>
      </c>
      <c r="G4562" s="137" t="s">
        <v>447</v>
      </c>
      <c r="H4562" s="138" t="s">
        <v>40</v>
      </c>
      <c r="I4562" s="138"/>
      <c r="J4562" s="138"/>
      <c r="K4562" s="138"/>
      <c r="L4562" s="141"/>
      <c r="M4562" s="141"/>
      <c r="N4562" s="141"/>
      <c r="R4562" s="163"/>
    </row>
    <row r="4563" spans="1:18" s="162" customFormat="1" ht="20.100000000000001" customHeight="1">
      <c r="A4563" s="213"/>
      <c r="B4563" s="137"/>
      <c r="C4563" s="137"/>
      <c r="D4563" s="159"/>
      <c r="E4563" s="160"/>
      <c r="F4563" s="137" t="s">
        <v>447</v>
      </c>
      <c r="G4563" s="137" t="s">
        <v>451</v>
      </c>
      <c r="H4563" s="138" t="s">
        <v>40</v>
      </c>
      <c r="I4563" s="138"/>
      <c r="J4563" s="138"/>
      <c r="K4563" s="138"/>
      <c r="L4563" s="141"/>
      <c r="M4563" s="141"/>
      <c r="N4563" s="141"/>
      <c r="R4563" s="163"/>
    </row>
    <row r="4564" spans="1:18" s="162" customFormat="1" ht="20.100000000000001" customHeight="1">
      <c r="A4564" s="213"/>
      <c r="B4564" s="137"/>
      <c r="C4564" s="137"/>
      <c r="D4564" s="159"/>
      <c r="E4564" s="160"/>
      <c r="F4564" s="137" t="s">
        <v>451</v>
      </c>
      <c r="G4564" s="137" t="s">
        <v>454</v>
      </c>
      <c r="H4564" s="138" t="s">
        <v>435</v>
      </c>
      <c r="I4564" s="138"/>
      <c r="J4564" s="138"/>
      <c r="K4564" s="138"/>
      <c r="L4564" s="141"/>
      <c r="M4564" s="141"/>
      <c r="N4564" s="141"/>
      <c r="R4564" s="163"/>
    </row>
    <row r="4565" spans="1:18" s="162" customFormat="1" ht="20.100000000000001" customHeight="1">
      <c r="A4565" s="213"/>
      <c r="B4565" s="137"/>
      <c r="C4565" s="137"/>
      <c r="D4565" s="159"/>
      <c r="E4565" s="160"/>
      <c r="F4565" s="137" t="s">
        <v>454</v>
      </c>
      <c r="G4565" s="137" t="s">
        <v>455</v>
      </c>
      <c r="H4565" s="138" t="s">
        <v>40</v>
      </c>
      <c r="I4565" s="138"/>
      <c r="J4565" s="138"/>
      <c r="K4565" s="138"/>
      <c r="L4565" s="141"/>
      <c r="M4565" s="141"/>
      <c r="N4565" s="141"/>
      <c r="R4565" s="163"/>
    </row>
    <row r="4566" spans="1:18" s="141" customFormat="1" ht="20.100000000000001" customHeight="1">
      <c r="A4566" s="213"/>
      <c r="B4566" s="137"/>
      <c r="C4566" s="137"/>
      <c r="D4566" s="159"/>
      <c r="E4566" s="160"/>
      <c r="F4566" s="137" t="s">
        <v>455</v>
      </c>
      <c r="G4566" s="137" t="s">
        <v>456</v>
      </c>
      <c r="H4566" s="138" t="s">
        <v>40</v>
      </c>
      <c r="I4566" s="138"/>
      <c r="J4566" s="138"/>
      <c r="K4566" s="146"/>
      <c r="L4566" s="146"/>
    </row>
    <row r="4567" spans="1:18" s="141" customFormat="1" ht="20.100000000000001" customHeight="1">
      <c r="A4567" s="213"/>
      <c r="B4567" s="137"/>
      <c r="C4567" s="137"/>
      <c r="D4567" s="159"/>
      <c r="E4567" s="160"/>
      <c r="F4567" s="137" t="s">
        <v>456</v>
      </c>
      <c r="G4567" s="137" t="s">
        <v>457</v>
      </c>
      <c r="H4567" s="138" t="s">
        <v>435</v>
      </c>
      <c r="I4567" s="138"/>
      <c r="J4567" s="138"/>
      <c r="K4567" s="146"/>
      <c r="L4567" s="146"/>
    </row>
    <row r="4568" spans="1:18" s="141" customFormat="1" ht="20.100000000000001" customHeight="1">
      <c r="A4568" s="213"/>
      <c r="B4568" s="137"/>
      <c r="C4568" s="137"/>
      <c r="D4568" s="159"/>
      <c r="E4568" s="160"/>
      <c r="F4568" s="137" t="s">
        <v>457</v>
      </c>
      <c r="G4568" s="137" t="s">
        <v>460</v>
      </c>
      <c r="H4568" s="138" t="s">
        <v>435</v>
      </c>
      <c r="I4568" s="138"/>
      <c r="J4568" s="138"/>
      <c r="K4568" s="146"/>
      <c r="L4568" s="146"/>
    </row>
    <row r="4569" spans="1:18" s="141" customFormat="1" ht="20.100000000000001" customHeight="1">
      <c r="A4569" s="213"/>
      <c r="B4569" s="137"/>
      <c r="C4569" s="137"/>
      <c r="D4569" s="159"/>
      <c r="E4569" s="160"/>
      <c r="F4569" s="137" t="s">
        <v>460</v>
      </c>
      <c r="G4569" s="137" t="s">
        <v>463</v>
      </c>
      <c r="H4569" s="138" t="s">
        <v>40</v>
      </c>
      <c r="I4569" s="138"/>
      <c r="J4569" s="138"/>
      <c r="K4569" s="146"/>
      <c r="L4569" s="146"/>
    </row>
    <row r="4570" spans="1:18" s="141" customFormat="1" ht="20.100000000000001" customHeight="1">
      <c r="A4570" s="213"/>
      <c r="B4570" s="137"/>
      <c r="C4570" s="137"/>
      <c r="D4570" s="159"/>
      <c r="E4570" s="160"/>
      <c r="F4570" s="137" t="s">
        <v>463</v>
      </c>
      <c r="G4570" s="137" t="s">
        <v>464</v>
      </c>
      <c r="H4570" s="138" t="s">
        <v>435</v>
      </c>
      <c r="I4570" s="138"/>
      <c r="J4570" s="138"/>
      <c r="K4570" s="146"/>
      <c r="L4570" s="146"/>
    </row>
    <row r="4571" spans="1:18" s="141" customFormat="1" ht="20.100000000000001" customHeight="1">
      <c r="A4571" s="213"/>
      <c r="B4571" s="137"/>
      <c r="C4571" s="137"/>
      <c r="D4571" s="159"/>
      <c r="E4571" s="160"/>
      <c r="F4571" s="137" t="s">
        <v>464</v>
      </c>
      <c r="G4571" s="137" t="s">
        <v>465</v>
      </c>
      <c r="H4571" s="138" t="s">
        <v>435</v>
      </c>
      <c r="I4571" s="138"/>
      <c r="J4571" s="138"/>
      <c r="K4571" s="146"/>
      <c r="L4571" s="146"/>
    </row>
    <row r="4572" spans="1:18" s="141" customFormat="1" ht="20.100000000000001" customHeight="1">
      <c r="A4572" s="213"/>
      <c r="B4572" s="137"/>
      <c r="C4572" s="137"/>
      <c r="D4572" s="159"/>
      <c r="E4572" s="160"/>
      <c r="F4572" s="137" t="s">
        <v>465</v>
      </c>
      <c r="G4572" s="137" t="s">
        <v>466</v>
      </c>
      <c r="H4572" s="138" t="s">
        <v>435</v>
      </c>
      <c r="I4572" s="138"/>
      <c r="J4572" s="138"/>
      <c r="K4572" s="146"/>
      <c r="L4572" s="146"/>
    </row>
    <row r="4573" spans="1:18" s="141" customFormat="1" ht="20.100000000000001" customHeight="1">
      <c r="A4573" s="213"/>
      <c r="B4573" s="137"/>
      <c r="C4573" s="137"/>
      <c r="D4573" s="159"/>
      <c r="E4573" s="160"/>
      <c r="F4573" s="137" t="s">
        <v>466</v>
      </c>
      <c r="G4573" s="137" t="s">
        <v>780</v>
      </c>
      <c r="H4573" s="138" t="s">
        <v>435</v>
      </c>
      <c r="I4573" s="138"/>
      <c r="J4573" s="138"/>
      <c r="K4573" s="146"/>
      <c r="L4573" s="146"/>
    </row>
    <row r="4574" spans="1:18" s="141" customFormat="1" ht="20.100000000000001" customHeight="1">
      <c r="A4574" s="213"/>
      <c r="B4574" s="137"/>
      <c r="C4574" s="137"/>
      <c r="D4574" s="159"/>
      <c r="E4574" s="160"/>
      <c r="F4574" s="137"/>
      <c r="G4574" s="137"/>
      <c r="H4574" s="138"/>
      <c r="I4574" s="138"/>
      <c r="J4574" s="138"/>
      <c r="K4574" s="146"/>
      <c r="L4574" s="146"/>
    </row>
    <row r="4575" spans="1:18" s="141" customFormat="1" ht="20.100000000000001" customHeight="1">
      <c r="A4575" s="213"/>
      <c r="B4575" s="137">
        <v>372</v>
      </c>
      <c r="C4575" s="137"/>
      <c r="D4575" s="159" t="s">
        <v>381</v>
      </c>
      <c r="E4575" s="160">
        <v>0.7</v>
      </c>
      <c r="F4575" s="137" t="s">
        <v>433</v>
      </c>
      <c r="G4575" s="137" t="s">
        <v>447</v>
      </c>
      <c r="H4575" s="138" t="s">
        <v>435</v>
      </c>
      <c r="I4575" s="138"/>
      <c r="J4575" s="138"/>
      <c r="K4575" s="146"/>
      <c r="L4575" s="146"/>
    </row>
    <row r="4576" spans="1:18" s="141" customFormat="1" ht="20.100000000000001" customHeight="1">
      <c r="A4576" s="213"/>
      <c r="B4576" s="137"/>
      <c r="C4576" s="137"/>
      <c r="D4576" s="159"/>
      <c r="E4576" s="160"/>
      <c r="F4576" s="137" t="s">
        <v>447</v>
      </c>
      <c r="G4576" s="137" t="s">
        <v>451</v>
      </c>
      <c r="H4576" s="138" t="s">
        <v>435</v>
      </c>
      <c r="I4576" s="138"/>
      <c r="J4576" s="138"/>
      <c r="K4576" s="146"/>
      <c r="L4576" s="146"/>
    </row>
    <row r="4577" spans="1:12" s="141" customFormat="1" ht="20.100000000000001" customHeight="1">
      <c r="A4577" s="213"/>
      <c r="B4577" s="137"/>
      <c r="C4577" s="137"/>
      <c r="D4577" s="159"/>
      <c r="E4577" s="160"/>
      <c r="F4577" s="137" t="s">
        <v>451</v>
      </c>
      <c r="G4577" s="137" t="s">
        <v>454</v>
      </c>
      <c r="H4577" s="138" t="s">
        <v>435</v>
      </c>
      <c r="I4577" s="138"/>
      <c r="J4577" s="138"/>
      <c r="K4577" s="146"/>
      <c r="L4577" s="146"/>
    </row>
    <row r="4578" spans="1:12" s="141" customFormat="1" ht="20.100000000000001" customHeight="1">
      <c r="A4578" s="213"/>
      <c r="B4578" s="137"/>
      <c r="C4578" s="137"/>
      <c r="D4578" s="159"/>
      <c r="E4578" s="160"/>
      <c r="F4578" s="137" t="s">
        <v>454</v>
      </c>
      <c r="G4578" s="137" t="s">
        <v>913</v>
      </c>
      <c r="H4578" s="138" t="s">
        <v>435</v>
      </c>
      <c r="I4578" s="138"/>
      <c r="J4578" s="138"/>
      <c r="K4578" s="146"/>
      <c r="L4578" s="146"/>
    </row>
    <row r="4579" spans="1:12" s="141" customFormat="1" ht="20.100000000000001" customHeight="1">
      <c r="A4579" s="213"/>
      <c r="B4579" s="137"/>
      <c r="C4579" s="137"/>
      <c r="D4579" s="159"/>
      <c r="E4579" s="160"/>
      <c r="F4579" s="137"/>
      <c r="G4579" s="137"/>
      <c r="H4579" s="138"/>
      <c r="I4579" s="138"/>
      <c r="J4579" s="138"/>
      <c r="K4579" s="146"/>
      <c r="L4579" s="146"/>
    </row>
    <row r="4580" spans="1:12" s="141" customFormat="1" ht="20.100000000000001" customHeight="1">
      <c r="A4580" s="213"/>
      <c r="B4580" s="137">
        <v>373</v>
      </c>
      <c r="C4580" s="137"/>
      <c r="D4580" s="159" t="s">
        <v>382</v>
      </c>
      <c r="E4580" s="160">
        <v>2.2000000000000002</v>
      </c>
      <c r="F4580" s="137" t="s">
        <v>433</v>
      </c>
      <c r="G4580" s="137" t="s">
        <v>447</v>
      </c>
      <c r="H4580" s="138" t="s">
        <v>435</v>
      </c>
      <c r="I4580" s="138"/>
      <c r="J4580" s="138"/>
      <c r="K4580" s="146"/>
      <c r="L4580" s="146"/>
    </row>
    <row r="4581" spans="1:12" s="141" customFormat="1" ht="20.100000000000001" customHeight="1">
      <c r="A4581" s="213"/>
      <c r="B4581" s="137"/>
      <c r="C4581" s="137"/>
      <c r="D4581" s="159"/>
      <c r="E4581" s="160"/>
      <c r="F4581" s="137" t="s">
        <v>447</v>
      </c>
      <c r="G4581" s="137" t="s">
        <v>451</v>
      </c>
      <c r="H4581" s="138" t="s">
        <v>435</v>
      </c>
      <c r="I4581" s="138"/>
      <c r="J4581" s="138"/>
      <c r="K4581" s="146"/>
      <c r="L4581" s="146"/>
    </row>
    <row r="4582" spans="1:12" s="141" customFormat="1" ht="20.100000000000001" customHeight="1">
      <c r="A4582" s="213"/>
      <c r="B4582" s="137"/>
      <c r="C4582" s="137"/>
      <c r="D4582" s="159"/>
      <c r="E4582" s="160"/>
      <c r="F4582" s="137" t="s">
        <v>451</v>
      </c>
      <c r="G4582" s="137" t="s">
        <v>454</v>
      </c>
      <c r="H4582" s="138" t="s">
        <v>435</v>
      </c>
      <c r="I4582" s="138"/>
      <c r="J4582" s="138"/>
      <c r="K4582" s="146"/>
      <c r="L4582" s="146"/>
    </row>
    <row r="4583" spans="1:12" s="141" customFormat="1" ht="20.100000000000001" customHeight="1">
      <c r="A4583" s="213"/>
      <c r="B4583" s="137"/>
      <c r="C4583" s="137"/>
      <c r="D4583" s="159"/>
      <c r="E4583" s="160"/>
      <c r="F4583" s="137" t="s">
        <v>454</v>
      </c>
      <c r="G4583" s="137" t="s">
        <v>455</v>
      </c>
      <c r="H4583" s="138" t="s">
        <v>435</v>
      </c>
      <c r="I4583" s="138"/>
      <c r="J4583" s="138"/>
      <c r="K4583" s="146"/>
      <c r="L4583" s="146"/>
    </row>
    <row r="4584" spans="1:12" s="141" customFormat="1" ht="20.100000000000001" customHeight="1">
      <c r="A4584" s="213"/>
      <c r="B4584" s="137"/>
      <c r="C4584" s="137"/>
      <c r="D4584" s="159"/>
      <c r="E4584" s="160"/>
      <c r="F4584" s="137" t="s">
        <v>455</v>
      </c>
      <c r="G4584" s="137" t="s">
        <v>456</v>
      </c>
      <c r="H4584" s="138" t="s">
        <v>435</v>
      </c>
      <c r="I4584" s="138"/>
      <c r="J4584" s="138"/>
      <c r="K4584" s="146"/>
      <c r="L4584" s="146"/>
    </row>
    <row r="4585" spans="1:12" s="141" customFormat="1" ht="20.100000000000001" customHeight="1">
      <c r="A4585" s="213"/>
      <c r="B4585" s="137"/>
      <c r="C4585" s="137"/>
      <c r="D4585" s="159"/>
      <c r="E4585" s="160"/>
      <c r="F4585" s="137" t="s">
        <v>456</v>
      </c>
      <c r="G4585" s="137" t="s">
        <v>457</v>
      </c>
      <c r="H4585" s="138" t="s">
        <v>435</v>
      </c>
      <c r="I4585" s="138"/>
      <c r="J4585" s="138"/>
      <c r="K4585" s="146"/>
      <c r="L4585" s="146"/>
    </row>
    <row r="4586" spans="1:12" s="141" customFormat="1" ht="20.100000000000001" customHeight="1">
      <c r="A4586" s="213"/>
      <c r="B4586" s="137"/>
      <c r="C4586" s="137"/>
      <c r="D4586" s="159"/>
      <c r="E4586" s="160"/>
      <c r="F4586" s="137" t="s">
        <v>457</v>
      </c>
      <c r="G4586" s="137" t="s">
        <v>460</v>
      </c>
      <c r="H4586" s="138" t="s">
        <v>435</v>
      </c>
      <c r="I4586" s="138"/>
      <c r="J4586" s="138"/>
      <c r="K4586" s="146"/>
      <c r="L4586" s="146"/>
    </row>
    <row r="4587" spans="1:12" s="141" customFormat="1" ht="20.100000000000001" customHeight="1">
      <c r="A4587" s="213"/>
      <c r="B4587" s="137"/>
      <c r="C4587" s="137"/>
      <c r="D4587" s="159"/>
      <c r="E4587" s="160"/>
      <c r="F4587" s="137" t="s">
        <v>460</v>
      </c>
      <c r="G4587" s="137" t="s">
        <v>463</v>
      </c>
      <c r="H4587" s="138" t="s">
        <v>435</v>
      </c>
      <c r="I4587" s="138"/>
      <c r="J4587" s="138"/>
      <c r="K4587" s="146"/>
      <c r="L4587" s="146"/>
    </row>
    <row r="4588" spans="1:12" s="141" customFormat="1" ht="20.100000000000001" customHeight="1">
      <c r="A4588" s="213"/>
      <c r="B4588" s="137"/>
      <c r="C4588" s="137"/>
      <c r="D4588" s="159"/>
      <c r="E4588" s="160"/>
      <c r="F4588" s="137" t="s">
        <v>463</v>
      </c>
      <c r="G4588" s="137" t="s">
        <v>464</v>
      </c>
      <c r="H4588" s="138" t="s">
        <v>435</v>
      </c>
      <c r="I4588" s="138"/>
      <c r="J4588" s="138"/>
      <c r="K4588" s="146"/>
      <c r="L4588" s="146"/>
    </row>
    <row r="4589" spans="1:12" s="141" customFormat="1" ht="20.100000000000001" customHeight="1">
      <c r="A4589" s="213"/>
      <c r="B4589" s="137"/>
      <c r="C4589" s="137"/>
      <c r="D4589" s="159"/>
      <c r="E4589" s="160"/>
      <c r="F4589" s="137" t="s">
        <v>464</v>
      </c>
      <c r="G4589" s="137" t="s">
        <v>465</v>
      </c>
      <c r="H4589" s="138" t="s">
        <v>435</v>
      </c>
      <c r="I4589" s="138"/>
      <c r="J4589" s="138"/>
      <c r="K4589" s="146"/>
      <c r="L4589" s="146"/>
    </row>
    <row r="4590" spans="1:12" s="141" customFormat="1" ht="20.100000000000001" customHeight="1">
      <c r="A4590" s="213"/>
      <c r="B4590" s="137"/>
      <c r="C4590" s="137"/>
      <c r="D4590" s="159"/>
      <c r="E4590" s="160"/>
      <c r="F4590" s="137" t="s">
        <v>465</v>
      </c>
      <c r="G4590" s="137" t="s">
        <v>466</v>
      </c>
      <c r="H4590" s="138" t="s">
        <v>435</v>
      </c>
      <c r="I4590" s="138"/>
      <c r="J4590" s="138"/>
      <c r="K4590" s="146"/>
      <c r="L4590" s="146"/>
    </row>
    <row r="4591" spans="1:12" s="141" customFormat="1" ht="20.100000000000001" customHeight="1">
      <c r="A4591" s="213"/>
      <c r="B4591" s="137"/>
      <c r="C4591" s="137"/>
      <c r="D4591" s="159"/>
      <c r="E4591" s="160"/>
      <c r="F4591" s="137"/>
      <c r="G4591" s="137"/>
      <c r="H4591" s="138"/>
      <c r="I4591" s="138"/>
      <c r="J4591" s="138"/>
      <c r="K4591" s="146"/>
      <c r="L4591" s="146"/>
    </row>
    <row r="4592" spans="1:12" s="141" customFormat="1" ht="20.100000000000001" customHeight="1">
      <c r="A4592" s="213"/>
      <c r="B4592" s="137">
        <v>374</v>
      </c>
      <c r="C4592" s="137"/>
      <c r="D4592" s="159" t="s">
        <v>383</v>
      </c>
      <c r="E4592" s="160">
        <v>4</v>
      </c>
      <c r="F4592" s="137" t="s">
        <v>433</v>
      </c>
      <c r="G4592" s="137" t="s">
        <v>447</v>
      </c>
      <c r="H4592" s="138" t="s">
        <v>40</v>
      </c>
      <c r="I4592" s="138"/>
      <c r="J4592" s="138"/>
      <c r="K4592" s="146"/>
      <c r="L4592" s="146"/>
    </row>
    <row r="4593" spans="1:12" s="141" customFormat="1" ht="20.100000000000001" customHeight="1">
      <c r="A4593" s="213"/>
      <c r="B4593" s="137"/>
      <c r="C4593" s="137"/>
      <c r="D4593" s="159"/>
      <c r="E4593" s="160"/>
      <c r="F4593" s="137" t="s">
        <v>447</v>
      </c>
      <c r="G4593" s="137" t="s">
        <v>451</v>
      </c>
      <c r="H4593" s="138" t="s">
        <v>40</v>
      </c>
      <c r="I4593" s="138"/>
      <c r="J4593" s="138"/>
      <c r="K4593" s="146"/>
      <c r="L4593" s="146"/>
    </row>
    <row r="4594" spans="1:12" s="141" customFormat="1" ht="20.100000000000001" customHeight="1">
      <c r="A4594" s="213"/>
      <c r="B4594" s="137"/>
      <c r="C4594" s="137"/>
      <c r="D4594" s="159"/>
      <c r="E4594" s="160"/>
      <c r="F4594" s="137" t="s">
        <v>451</v>
      </c>
      <c r="G4594" s="137" t="s">
        <v>454</v>
      </c>
      <c r="H4594" s="138" t="s">
        <v>40</v>
      </c>
      <c r="I4594" s="138"/>
      <c r="J4594" s="138"/>
      <c r="K4594" s="146"/>
      <c r="L4594" s="146"/>
    </row>
    <row r="4595" spans="1:12" s="141" customFormat="1" ht="20.100000000000001" customHeight="1">
      <c r="A4595" s="213"/>
      <c r="B4595" s="137"/>
      <c r="C4595" s="137"/>
      <c r="D4595" s="159"/>
      <c r="E4595" s="160"/>
      <c r="F4595" s="137" t="s">
        <v>454</v>
      </c>
      <c r="G4595" s="137" t="s">
        <v>455</v>
      </c>
      <c r="H4595" s="138" t="s">
        <v>40</v>
      </c>
      <c r="I4595" s="138"/>
      <c r="J4595" s="138"/>
      <c r="K4595" s="146"/>
      <c r="L4595" s="146"/>
    </row>
    <row r="4596" spans="1:12" s="141" customFormat="1" ht="20.100000000000001" customHeight="1">
      <c r="A4596" s="213"/>
      <c r="B4596" s="137"/>
      <c r="C4596" s="137"/>
      <c r="D4596" s="159"/>
      <c r="E4596" s="160"/>
      <c r="F4596" s="137" t="s">
        <v>455</v>
      </c>
      <c r="G4596" s="137" t="s">
        <v>456</v>
      </c>
      <c r="H4596" s="138" t="s">
        <v>435</v>
      </c>
      <c r="I4596" s="138"/>
      <c r="J4596" s="138"/>
      <c r="K4596" s="146"/>
      <c r="L4596" s="146"/>
    </row>
    <row r="4597" spans="1:12" s="141" customFormat="1" ht="20.100000000000001" customHeight="1">
      <c r="A4597" s="213"/>
      <c r="B4597" s="137"/>
      <c r="C4597" s="137"/>
      <c r="D4597" s="159"/>
      <c r="E4597" s="160"/>
      <c r="F4597" s="137" t="s">
        <v>456</v>
      </c>
      <c r="G4597" s="137" t="s">
        <v>457</v>
      </c>
      <c r="H4597" s="138" t="s">
        <v>435</v>
      </c>
      <c r="I4597" s="138"/>
      <c r="J4597" s="138"/>
      <c r="K4597" s="146"/>
      <c r="L4597" s="146"/>
    </row>
    <row r="4598" spans="1:12" s="141" customFormat="1" ht="20.100000000000001" customHeight="1">
      <c r="A4598" s="213"/>
      <c r="B4598" s="137"/>
      <c r="C4598" s="137"/>
      <c r="D4598" s="159"/>
      <c r="E4598" s="160"/>
      <c r="F4598" s="137" t="s">
        <v>457</v>
      </c>
      <c r="G4598" s="137" t="s">
        <v>460</v>
      </c>
      <c r="H4598" s="138" t="s">
        <v>435</v>
      </c>
      <c r="I4598" s="138"/>
      <c r="J4598" s="138"/>
      <c r="K4598" s="146"/>
      <c r="L4598" s="146"/>
    </row>
    <row r="4599" spans="1:12" s="141" customFormat="1" ht="20.100000000000001" customHeight="1">
      <c r="A4599" s="213"/>
      <c r="B4599" s="137"/>
      <c r="C4599" s="137"/>
      <c r="D4599" s="159"/>
      <c r="E4599" s="160"/>
      <c r="F4599" s="137" t="s">
        <v>460</v>
      </c>
      <c r="G4599" s="137" t="s">
        <v>463</v>
      </c>
      <c r="H4599" s="138" t="s">
        <v>435</v>
      </c>
      <c r="I4599" s="138"/>
      <c r="J4599" s="138"/>
      <c r="K4599" s="146"/>
      <c r="L4599" s="146"/>
    </row>
    <row r="4600" spans="1:12" s="141" customFormat="1" ht="20.100000000000001" customHeight="1">
      <c r="A4600" s="213"/>
      <c r="B4600" s="137"/>
      <c r="C4600" s="137"/>
      <c r="D4600" s="159"/>
      <c r="E4600" s="160"/>
      <c r="F4600" s="137" t="s">
        <v>463</v>
      </c>
      <c r="G4600" s="137" t="s">
        <v>464</v>
      </c>
      <c r="H4600" s="138" t="s">
        <v>435</v>
      </c>
      <c r="I4600" s="138"/>
      <c r="J4600" s="138"/>
      <c r="K4600" s="146"/>
      <c r="L4600" s="146"/>
    </row>
    <row r="4601" spans="1:12" s="141" customFormat="1" ht="20.100000000000001" customHeight="1">
      <c r="A4601" s="213"/>
      <c r="B4601" s="137"/>
      <c r="C4601" s="137"/>
      <c r="D4601" s="159"/>
      <c r="E4601" s="160"/>
      <c r="F4601" s="137" t="s">
        <v>464</v>
      </c>
      <c r="G4601" s="137" t="s">
        <v>465</v>
      </c>
      <c r="H4601" s="138" t="s">
        <v>435</v>
      </c>
      <c r="I4601" s="138"/>
      <c r="J4601" s="138"/>
      <c r="K4601" s="146"/>
      <c r="L4601" s="146"/>
    </row>
    <row r="4602" spans="1:12" s="141" customFormat="1" ht="20.100000000000001" customHeight="1">
      <c r="A4602" s="213"/>
      <c r="B4602" s="137"/>
      <c r="C4602" s="137"/>
      <c r="D4602" s="159"/>
      <c r="E4602" s="160"/>
      <c r="F4602" s="137" t="s">
        <v>465</v>
      </c>
      <c r="G4602" s="137" t="s">
        <v>466</v>
      </c>
      <c r="H4602" s="138" t="s">
        <v>435</v>
      </c>
      <c r="I4602" s="138"/>
      <c r="J4602" s="138"/>
      <c r="K4602" s="146"/>
      <c r="L4602" s="146"/>
    </row>
    <row r="4603" spans="1:12" s="141" customFormat="1" ht="20.100000000000001" customHeight="1">
      <c r="A4603" s="213"/>
      <c r="B4603" s="137"/>
      <c r="C4603" s="137"/>
      <c r="D4603" s="159"/>
      <c r="E4603" s="160"/>
      <c r="F4603" s="137" t="s">
        <v>466</v>
      </c>
      <c r="G4603" s="137" t="s">
        <v>467</v>
      </c>
      <c r="H4603" s="138" t="s">
        <v>435</v>
      </c>
      <c r="I4603" s="138"/>
      <c r="J4603" s="138"/>
      <c r="K4603" s="146"/>
      <c r="L4603" s="146"/>
    </row>
    <row r="4604" spans="1:12" s="141" customFormat="1" ht="20.100000000000001" customHeight="1">
      <c r="A4604" s="213"/>
      <c r="B4604" s="137"/>
      <c r="C4604" s="137"/>
      <c r="D4604" s="159"/>
      <c r="E4604" s="160"/>
      <c r="F4604" s="137" t="s">
        <v>467</v>
      </c>
      <c r="G4604" s="137" t="s">
        <v>468</v>
      </c>
      <c r="H4604" s="138" t="s">
        <v>435</v>
      </c>
      <c r="I4604" s="138"/>
      <c r="J4604" s="138"/>
      <c r="K4604" s="146"/>
      <c r="L4604" s="146"/>
    </row>
    <row r="4605" spans="1:12" s="141" customFormat="1" ht="20.100000000000001" customHeight="1">
      <c r="A4605" s="213"/>
      <c r="B4605" s="137"/>
      <c r="C4605" s="137"/>
      <c r="D4605" s="159"/>
      <c r="E4605" s="160"/>
      <c r="F4605" s="137" t="s">
        <v>468</v>
      </c>
      <c r="G4605" s="137" t="s">
        <v>469</v>
      </c>
      <c r="H4605" s="138" t="s">
        <v>435</v>
      </c>
      <c r="I4605" s="138"/>
      <c r="J4605" s="138"/>
      <c r="K4605" s="146"/>
      <c r="L4605" s="146"/>
    </row>
    <row r="4606" spans="1:12" s="141" customFormat="1" ht="20.100000000000001" customHeight="1">
      <c r="A4606" s="213"/>
      <c r="B4606" s="137"/>
      <c r="C4606" s="137"/>
      <c r="D4606" s="159"/>
      <c r="E4606" s="160"/>
      <c r="F4606" s="137" t="s">
        <v>469</v>
      </c>
      <c r="G4606" s="137" t="s">
        <v>470</v>
      </c>
      <c r="H4606" s="138" t="s">
        <v>435</v>
      </c>
      <c r="I4606" s="138"/>
      <c r="J4606" s="138"/>
      <c r="K4606" s="146"/>
      <c r="L4606" s="146"/>
    </row>
    <row r="4607" spans="1:12" s="141" customFormat="1" ht="20.100000000000001" customHeight="1">
      <c r="A4607" s="213"/>
      <c r="B4607" s="137"/>
      <c r="C4607" s="137"/>
      <c r="D4607" s="159"/>
      <c r="E4607" s="160"/>
      <c r="F4607" s="137" t="s">
        <v>470</v>
      </c>
      <c r="G4607" s="137" t="s">
        <v>471</v>
      </c>
      <c r="H4607" s="138" t="s">
        <v>435</v>
      </c>
      <c r="I4607" s="138"/>
      <c r="J4607" s="138"/>
      <c r="K4607" s="146"/>
      <c r="L4607" s="146"/>
    </row>
    <row r="4608" spans="1:12" s="141" customFormat="1" ht="20.100000000000001" customHeight="1">
      <c r="A4608" s="213"/>
      <c r="B4608" s="137"/>
      <c r="C4608" s="137"/>
      <c r="D4608" s="159"/>
      <c r="E4608" s="160"/>
      <c r="F4608" s="137" t="s">
        <v>471</v>
      </c>
      <c r="G4608" s="137" t="s">
        <v>473</v>
      </c>
      <c r="H4608" s="138" t="s">
        <v>435</v>
      </c>
      <c r="I4608" s="138"/>
      <c r="J4608" s="138"/>
      <c r="K4608" s="146"/>
      <c r="L4608" s="146"/>
    </row>
    <row r="4609" spans="1:12" s="141" customFormat="1" ht="20.100000000000001" customHeight="1">
      <c r="A4609" s="213"/>
      <c r="B4609" s="137"/>
      <c r="C4609" s="137"/>
      <c r="D4609" s="159"/>
      <c r="E4609" s="160"/>
      <c r="F4609" s="137" t="s">
        <v>473</v>
      </c>
      <c r="G4609" s="137" t="s">
        <v>474</v>
      </c>
      <c r="H4609" s="138" t="s">
        <v>435</v>
      </c>
      <c r="I4609" s="138"/>
      <c r="J4609" s="138"/>
      <c r="K4609" s="146"/>
      <c r="L4609" s="146"/>
    </row>
    <row r="4610" spans="1:12" s="141" customFormat="1" ht="20.100000000000001" customHeight="1">
      <c r="A4610" s="213"/>
      <c r="B4610" s="137"/>
      <c r="C4610" s="137"/>
      <c r="D4610" s="159"/>
      <c r="E4610" s="160"/>
      <c r="F4610" s="137" t="s">
        <v>474</v>
      </c>
      <c r="G4610" s="137" t="s">
        <v>475</v>
      </c>
      <c r="H4610" s="138" t="s">
        <v>435</v>
      </c>
      <c r="I4610" s="138"/>
      <c r="J4610" s="138"/>
      <c r="K4610" s="146"/>
      <c r="L4610" s="146"/>
    </row>
    <row r="4611" spans="1:12" s="141" customFormat="1" ht="20.100000000000001" customHeight="1">
      <c r="A4611" s="213"/>
      <c r="B4611" s="137"/>
      <c r="C4611" s="137"/>
      <c r="D4611" s="159"/>
      <c r="E4611" s="160"/>
      <c r="F4611" s="137" t="s">
        <v>475</v>
      </c>
      <c r="G4611" s="137" t="s">
        <v>476</v>
      </c>
      <c r="H4611" s="138" t="s">
        <v>435</v>
      </c>
      <c r="I4611" s="138"/>
      <c r="J4611" s="138"/>
      <c r="K4611" s="146"/>
      <c r="L4611" s="146"/>
    </row>
    <row r="4612" spans="1:12" s="141" customFormat="1" ht="20.100000000000001" customHeight="1">
      <c r="A4612" s="213"/>
      <c r="B4612" s="137"/>
      <c r="C4612" s="137"/>
      <c r="D4612" s="159"/>
      <c r="E4612" s="160"/>
      <c r="F4612" s="137"/>
      <c r="G4612" s="137"/>
      <c r="H4612" s="138"/>
      <c r="I4612" s="138"/>
      <c r="J4612" s="138"/>
      <c r="K4612" s="146"/>
      <c r="L4612" s="146"/>
    </row>
    <row r="4613" spans="1:12" s="141" customFormat="1" ht="20.100000000000001" customHeight="1">
      <c r="A4613" s="213"/>
      <c r="B4613" s="137">
        <v>375</v>
      </c>
      <c r="C4613" s="137"/>
      <c r="D4613" s="159" t="s">
        <v>384</v>
      </c>
      <c r="E4613" s="160">
        <v>0.7</v>
      </c>
      <c r="F4613" s="137" t="s">
        <v>433</v>
      </c>
      <c r="G4613" s="137" t="s">
        <v>447</v>
      </c>
      <c r="H4613" s="138" t="s">
        <v>435</v>
      </c>
      <c r="I4613" s="138"/>
      <c r="J4613" s="138"/>
      <c r="K4613" s="146"/>
      <c r="L4613" s="146"/>
    </row>
    <row r="4614" spans="1:12" s="141" customFormat="1" ht="20.100000000000001" customHeight="1">
      <c r="A4614" s="213"/>
      <c r="B4614" s="137"/>
      <c r="C4614" s="137"/>
      <c r="D4614" s="159"/>
      <c r="E4614" s="160"/>
      <c r="F4614" s="137" t="s">
        <v>447</v>
      </c>
      <c r="G4614" s="137" t="s">
        <v>451</v>
      </c>
      <c r="H4614" s="138" t="s">
        <v>435</v>
      </c>
      <c r="I4614" s="138"/>
      <c r="J4614" s="138"/>
      <c r="K4614" s="146"/>
      <c r="L4614" s="146"/>
    </row>
    <row r="4615" spans="1:12" s="141" customFormat="1" ht="20.100000000000001" customHeight="1">
      <c r="A4615" s="213"/>
      <c r="B4615" s="137"/>
      <c r="C4615" s="137"/>
      <c r="D4615" s="159"/>
      <c r="E4615" s="160"/>
      <c r="F4615" s="137" t="s">
        <v>451</v>
      </c>
      <c r="G4615" s="137" t="s">
        <v>454</v>
      </c>
      <c r="H4615" s="138" t="s">
        <v>40</v>
      </c>
      <c r="I4615" s="138"/>
      <c r="J4615" s="138"/>
      <c r="K4615" s="146"/>
      <c r="L4615" s="146"/>
    </row>
    <row r="4616" spans="1:12" s="141" customFormat="1" ht="20.100000000000001" customHeight="1">
      <c r="A4616" s="213"/>
      <c r="B4616" s="137"/>
      <c r="C4616" s="137"/>
      <c r="D4616" s="159"/>
      <c r="E4616" s="160"/>
      <c r="F4616" s="137" t="s">
        <v>454</v>
      </c>
      <c r="G4616" s="137" t="s">
        <v>913</v>
      </c>
      <c r="H4616" s="138" t="s">
        <v>435</v>
      </c>
      <c r="I4616" s="138"/>
      <c r="J4616" s="138"/>
      <c r="K4616" s="146"/>
      <c r="L4616" s="146"/>
    </row>
    <row r="4617" spans="1:12" s="141" customFormat="1" ht="20.100000000000001" customHeight="1">
      <c r="A4617" s="213"/>
      <c r="B4617" s="137"/>
      <c r="C4617" s="137"/>
      <c r="D4617" s="159"/>
      <c r="E4617" s="160"/>
      <c r="F4617" s="137"/>
      <c r="G4617" s="137"/>
      <c r="H4617" s="138"/>
      <c r="I4617" s="138"/>
      <c r="J4617" s="138"/>
      <c r="K4617" s="146"/>
      <c r="L4617" s="146"/>
    </row>
    <row r="4618" spans="1:12" s="141" customFormat="1" ht="20.100000000000001" customHeight="1">
      <c r="A4618" s="213"/>
      <c r="B4618" s="137">
        <v>376</v>
      </c>
      <c r="C4618" s="137"/>
      <c r="D4618" s="159" t="s">
        <v>385</v>
      </c>
      <c r="E4618" s="160">
        <v>0.88800000000000001</v>
      </c>
      <c r="F4618" s="137" t="s">
        <v>433</v>
      </c>
      <c r="G4618" s="137" t="s">
        <v>447</v>
      </c>
      <c r="H4618" s="138" t="s">
        <v>435</v>
      </c>
      <c r="I4618" s="138"/>
      <c r="J4618" s="138"/>
      <c r="K4618" s="146"/>
      <c r="L4618" s="146"/>
    </row>
    <row r="4619" spans="1:12" s="141" customFormat="1" ht="20.100000000000001" customHeight="1">
      <c r="A4619" s="213"/>
      <c r="B4619" s="137"/>
      <c r="C4619" s="137"/>
      <c r="D4619" s="159"/>
      <c r="E4619" s="160"/>
      <c r="F4619" s="137" t="s">
        <v>447</v>
      </c>
      <c r="G4619" s="137" t="s">
        <v>451</v>
      </c>
      <c r="H4619" s="138" t="s">
        <v>435</v>
      </c>
      <c r="I4619" s="138"/>
      <c r="J4619" s="138"/>
      <c r="K4619" s="146"/>
      <c r="L4619" s="146"/>
    </row>
    <row r="4620" spans="1:12" s="141" customFormat="1" ht="20.100000000000001" customHeight="1">
      <c r="A4620" s="213"/>
      <c r="B4620" s="137"/>
      <c r="C4620" s="137"/>
      <c r="D4620" s="159"/>
      <c r="E4620" s="160"/>
      <c r="F4620" s="137" t="s">
        <v>451</v>
      </c>
      <c r="G4620" s="137" t="s">
        <v>454</v>
      </c>
      <c r="H4620" s="138" t="s">
        <v>435</v>
      </c>
      <c r="I4620" s="138"/>
      <c r="J4620" s="138"/>
      <c r="K4620" s="146"/>
      <c r="L4620" s="146"/>
    </row>
    <row r="4621" spans="1:12" s="141" customFormat="1" ht="20.100000000000001" customHeight="1">
      <c r="A4621" s="213"/>
      <c r="B4621" s="137"/>
      <c r="C4621" s="137"/>
      <c r="D4621" s="159"/>
      <c r="E4621" s="160"/>
      <c r="F4621" s="137" t="s">
        <v>454</v>
      </c>
      <c r="G4621" s="137" t="s">
        <v>455</v>
      </c>
      <c r="H4621" s="138" t="s">
        <v>435</v>
      </c>
      <c r="I4621" s="138"/>
      <c r="J4621" s="138"/>
      <c r="K4621" s="146"/>
      <c r="L4621" s="146"/>
    </row>
    <row r="4622" spans="1:12" s="141" customFormat="1" ht="20.100000000000001" customHeight="1">
      <c r="A4622" s="213"/>
      <c r="B4622" s="137"/>
      <c r="C4622" s="137"/>
      <c r="D4622" s="159"/>
      <c r="E4622" s="160"/>
      <c r="F4622" s="137" t="s">
        <v>455</v>
      </c>
      <c r="G4622" s="137" t="s">
        <v>1003</v>
      </c>
      <c r="H4622" s="138" t="s">
        <v>435</v>
      </c>
      <c r="I4622" s="138"/>
      <c r="J4622" s="138"/>
      <c r="K4622" s="146"/>
      <c r="L4622" s="146"/>
    </row>
    <row r="4623" spans="1:12" s="141" customFormat="1" ht="20.100000000000001" customHeight="1">
      <c r="A4623" s="213"/>
      <c r="B4623" s="137"/>
      <c r="C4623" s="137"/>
      <c r="D4623" s="159"/>
      <c r="E4623" s="160"/>
      <c r="F4623" s="137"/>
      <c r="G4623" s="137"/>
      <c r="H4623" s="138"/>
      <c r="I4623" s="138"/>
      <c r="J4623" s="138"/>
      <c r="K4623" s="146"/>
      <c r="L4623" s="146"/>
    </row>
    <row r="4624" spans="1:12" s="141" customFormat="1" ht="20.100000000000001" customHeight="1">
      <c r="A4624" s="213"/>
      <c r="B4624" s="137">
        <v>377</v>
      </c>
      <c r="C4624" s="137"/>
      <c r="D4624" s="159" t="s">
        <v>386</v>
      </c>
      <c r="E4624" s="160">
        <v>7.3479999999999999</v>
      </c>
      <c r="F4624" s="137" t="s">
        <v>433</v>
      </c>
      <c r="G4624" s="137" t="s">
        <v>447</v>
      </c>
      <c r="H4624" s="138" t="s">
        <v>435</v>
      </c>
      <c r="I4624" s="138"/>
      <c r="J4624" s="138"/>
      <c r="K4624" s="146"/>
      <c r="L4624" s="146"/>
    </row>
    <row r="4625" spans="1:12" s="141" customFormat="1" ht="20.100000000000001" customHeight="1">
      <c r="A4625" s="213"/>
      <c r="B4625" s="137"/>
      <c r="C4625" s="137"/>
      <c r="D4625" s="159"/>
      <c r="E4625" s="160"/>
      <c r="F4625" s="137" t="s">
        <v>447</v>
      </c>
      <c r="G4625" s="137" t="s">
        <v>451</v>
      </c>
      <c r="H4625" s="138" t="s">
        <v>435</v>
      </c>
      <c r="I4625" s="138"/>
      <c r="J4625" s="138"/>
      <c r="K4625" s="146"/>
      <c r="L4625" s="146"/>
    </row>
    <row r="4626" spans="1:12" s="141" customFormat="1" ht="20.100000000000001" customHeight="1">
      <c r="A4626" s="213"/>
      <c r="B4626" s="137"/>
      <c r="C4626" s="137"/>
      <c r="D4626" s="159"/>
      <c r="E4626" s="160"/>
      <c r="F4626" s="137" t="s">
        <v>451</v>
      </c>
      <c r="G4626" s="137" t="s">
        <v>454</v>
      </c>
      <c r="H4626" s="138" t="s">
        <v>435</v>
      </c>
      <c r="I4626" s="138"/>
      <c r="J4626" s="138"/>
      <c r="K4626" s="146"/>
      <c r="L4626" s="146"/>
    </row>
    <row r="4627" spans="1:12" s="141" customFormat="1" ht="20.100000000000001" customHeight="1">
      <c r="A4627" s="213"/>
      <c r="B4627" s="137"/>
      <c r="C4627" s="137"/>
      <c r="D4627" s="159"/>
      <c r="E4627" s="160"/>
      <c r="F4627" s="137" t="s">
        <v>454</v>
      </c>
      <c r="G4627" s="137" t="s">
        <v>455</v>
      </c>
      <c r="H4627" s="138" t="s">
        <v>435</v>
      </c>
      <c r="I4627" s="138"/>
      <c r="J4627" s="138"/>
      <c r="K4627" s="146"/>
      <c r="L4627" s="146"/>
    </row>
    <row r="4628" spans="1:12" s="141" customFormat="1" ht="20.100000000000001" customHeight="1">
      <c r="A4628" s="213"/>
      <c r="B4628" s="137"/>
      <c r="C4628" s="137"/>
      <c r="D4628" s="159"/>
      <c r="E4628" s="160"/>
      <c r="F4628" s="137" t="s">
        <v>455</v>
      </c>
      <c r="G4628" s="137" t="s">
        <v>456</v>
      </c>
      <c r="H4628" s="138" t="s">
        <v>435</v>
      </c>
      <c r="I4628" s="138"/>
      <c r="J4628" s="138"/>
      <c r="K4628" s="146"/>
      <c r="L4628" s="146"/>
    </row>
    <row r="4629" spans="1:12" s="141" customFormat="1" ht="20.100000000000001" customHeight="1">
      <c r="A4629" s="213"/>
      <c r="B4629" s="137"/>
      <c r="C4629" s="137"/>
      <c r="D4629" s="159"/>
      <c r="E4629" s="160"/>
      <c r="F4629" s="137" t="s">
        <v>456</v>
      </c>
      <c r="G4629" s="137" t="s">
        <v>457</v>
      </c>
      <c r="H4629" s="138" t="s">
        <v>435</v>
      </c>
      <c r="I4629" s="138"/>
      <c r="J4629" s="138"/>
      <c r="K4629" s="146"/>
      <c r="L4629" s="146"/>
    </row>
    <row r="4630" spans="1:12" s="141" customFormat="1" ht="20.100000000000001" customHeight="1">
      <c r="A4630" s="213"/>
      <c r="B4630" s="137"/>
      <c r="C4630" s="137"/>
      <c r="D4630" s="159"/>
      <c r="E4630" s="160"/>
      <c r="F4630" s="137" t="s">
        <v>457</v>
      </c>
      <c r="G4630" s="137" t="s">
        <v>460</v>
      </c>
      <c r="H4630" s="138" t="s">
        <v>435</v>
      </c>
      <c r="I4630" s="138"/>
      <c r="J4630" s="138"/>
      <c r="K4630" s="146"/>
      <c r="L4630" s="146"/>
    </row>
    <row r="4631" spans="1:12" s="141" customFormat="1" ht="20.100000000000001" customHeight="1">
      <c r="A4631" s="213"/>
      <c r="B4631" s="137"/>
      <c r="C4631" s="137"/>
      <c r="D4631" s="159"/>
      <c r="E4631" s="160"/>
      <c r="F4631" s="137" t="s">
        <v>460</v>
      </c>
      <c r="G4631" s="137" t="s">
        <v>463</v>
      </c>
      <c r="H4631" s="138" t="s">
        <v>435</v>
      </c>
      <c r="I4631" s="138"/>
      <c r="J4631" s="138"/>
      <c r="K4631" s="146"/>
      <c r="L4631" s="146"/>
    </row>
    <row r="4632" spans="1:12" s="141" customFormat="1" ht="20.100000000000001" customHeight="1">
      <c r="A4632" s="213"/>
      <c r="B4632" s="137"/>
      <c r="C4632" s="137"/>
      <c r="D4632" s="159"/>
      <c r="E4632" s="160"/>
      <c r="F4632" s="137" t="s">
        <v>463</v>
      </c>
      <c r="G4632" s="137" t="s">
        <v>464</v>
      </c>
      <c r="H4632" s="138" t="s">
        <v>435</v>
      </c>
      <c r="I4632" s="138"/>
      <c r="J4632" s="138"/>
      <c r="K4632" s="146"/>
      <c r="L4632" s="146"/>
    </row>
    <row r="4633" spans="1:12" s="141" customFormat="1" ht="20.100000000000001" customHeight="1">
      <c r="A4633" s="213"/>
      <c r="B4633" s="137"/>
      <c r="C4633" s="137"/>
      <c r="D4633" s="159"/>
      <c r="E4633" s="160"/>
      <c r="F4633" s="137" t="s">
        <v>464</v>
      </c>
      <c r="G4633" s="137" t="s">
        <v>465</v>
      </c>
      <c r="H4633" s="138" t="s">
        <v>435</v>
      </c>
      <c r="I4633" s="138"/>
      <c r="J4633" s="138"/>
      <c r="K4633" s="146"/>
      <c r="L4633" s="146"/>
    </row>
    <row r="4634" spans="1:12" s="141" customFormat="1" ht="20.100000000000001" customHeight="1">
      <c r="A4634" s="213"/>
      <c r="B4634" s="137"/>
      <c r="C4634" s="137"/>
      <c r="D4634" s="159"/>
      <c r="E4634" s="160"/>
      <c r="F4634" s="137" t="s">
        <v>465</v>
      </c>
      <c r="G4634" s="137" t="s">
        <v>466</v>
      </c>
      <c r="H4634" s="138" t="s">
        <v>435</v>
      </c>
      <c r="I4634" s="138"/>
      <c r="J4634" s="138"/>
      <c r="K4634" s="146"/>
      <c r="L4634" s="146"/>
    </row>
    <row r="4635" spans="1:12" s="141" customFormat="1" ht="20.100000000000001" customHeight="1">
      <c r="A4635" s="213"/>
      <c r="B4635" s="137"/>
      <c r="C4635" s="137"/>
      <c r="D4635" s="159"/>
      <c r="E4635" s="160"/>
      <c r="F4635" s="137" t="s">
        <v>466</v>
      </c>
      <c r="G4635" s="137" t="s">
        <v>467</v>
      </c>
      <c r="H4635" s="138" t="s">
        <v>435</v>
      </c>
      <c r="I4635" s="138"/>
      <c r="J4635" s="138"/>
      <c r="K4635" s="146"/>
      <c r="L4635" s="146"/>
    </row>
    <row r="4636" spans="1:12" s="141" customFormat="1" ht="20.100000000000001" customHeight="1">
      <c r="A4636" s="213"/>
      <c r="B4636" s="137"/>
      <c r="C4636" s="137"/>
      <c r="D4636" s="159"/>
      <c r="E4636" s="160"/>
      <c r="F4636" s="137" t="s">
        <v>467</v>
      </c>
      <c r="G4636" s="137" t="s">
        <v>468</v>
      </c>
      <c r="H4636" s="138" t="s">
        <v>435</v>
      </c>
      <c r="I4636" s="138"/>
      <c r="J4636" s="138"/>
      <c r="K4636" s="146"/>
      <c r="L4636" s="146"/>
    </row>
    <row r="4637" spans="1:12" s="141" customFormat="1" ht="20.100000000000001" customHeight="1">
      <c r="A4637" s="213"/>
      <c r="B4637" s="137"/>
      <c r="C4637" s="137"/>
      <c r="D4637" s="159"/>
      <c r="E4637" s="160"/>
      <c r="F4637" s="137" t="s">
        <v>468</v>
      </c>
      <c r="G4637" s="137" t="s">
        <v>469</v>
      </c>
      <c r="H4637" s="138" t="s">
        <v>435</v>
      </c>
      <c r="I4637" s="138"/>
      <c r="J4637" s="138"/>
      <c r="K4637" s="146"/>
      <c r="L4637" s="146"/>
    </row>
    <row r="4638" spans="1:12" s="141" customFormat="1" ht="20.100000000000001" customHeight="1">
      <c r="A4638" s="213"/>
      <c r="B4638" s="137"/>
      <c r="C4638" s="137"/>
      <c r="D4638" s="159"/>
      <c r="E4638" s="160"/>
      <c r="F4638" s="137" t="s">
        <v>469</v>
      </c>
      <c r="G4638" s="137" t="s">
        <v>470</v>
      </c>
      <c r="H4638" s="138" t="s">
        <v>435</v>
      </c>
      <c r="I4638" s="138"/>
      <c r="J4638" s="138"/>
      <c r="K4638" s="146"/>
      <c r="L4638" s="146"/>
    </row>
    <row r="4639" spans="1:12" s="141" customFormat="1" ht="20.100000000000001" customHeight="1">
      <c r="A4639" s="213"/>
      <c r="B4639" s="137"/>
      <c r="C4639" s="137"/>
      <c r="D4639" s="159"/>
      <c r="E4639" s="160"/>
      <c r="F4639" s="137" t="s">
        <v>470</v>
      </c>
      <c r="G4639" s="137" t="s">
        <v>471</v>
      </c>
      <c r="H4639" s="138" t="s">
        <v>435</v>
      </c>
      <c r="I4639" s="138"/>
      <c r="J4639" s="138"/>
      <c r="K4639" s="146"/>
      <c r="L4639" s="146"/>
    </row>
    <row r="4640" spans="1:12" s="141" customFormat="1" ht="20.100000000000001" customHeight="1">
      <c r="A4640" s="213"/>
      <c r="B4640" s="137"/>
      <c r="C4640" s="137"/>
      <c r="D4640" s="159"/>
      <c r="E4640" s="160"/>
      <c r="F4640" s="137" t="s">
        <v>471</v>
      </c>
      <c r="G4640" s="137" t="s">
        <v>473</v>
      </c>
      <c r="H4640" s="138" t="s">
        <v>435</v>
      </c>
      <c r="I4640" s="138"/>
      <c r="J4640" s="138"/>
      <c r="K4640" s="146"/>
      <c r="L4640" s="146"/>
    </row>
    <row r="4641" spans="1:12" s="141" customFormat="1" ht="20.100000000000001" customHeight="1">
      <c r="A4641" s="213"/>
      <c r="B4641" s="137"/>
      <c r="C4641" s="137"/>
      <c r="D4641" s="159"/>
      <c r="E4641" s="160"/>
      <c r="F4641" s="137" t="s">
        <v>473</v>
      </c>
      <c r="G4641" s="137" t="s">
        <v>474</v>
      </c>
      <c r="H4641" s="138" t="s">
        <v>435</v>
      </c>
      <c r="I4641" s="138"/>
      <c r="J4641" s="138"/>
      <c r="K4641" s="146"/>
      <c r="L4641" s="146"/>
    </row>
    <row r="4642" spans="1:12" s="141" customFormat="1" ht="20.100000000000001" customHeight="1">
      <c r="A4642" s="213"/>
      <c r="B4642" s="137"/>
      <c r="C4642" s="137"/>
      <c r="D4642" s="159"/>
      <c r="E4642" s="160"/>
      <c r="F4642" s="137" t="s">
        <v>474</v>
      </c>
      <c r="G4642" s="137" t="s">
        <v>475</v>
      </c>
      <c r="H4642" s="138" t="s">
        <v>435</v>
      </c>
      <c r="I4642" s="138"/>
      <c r="J4642" s="138"/>
      <c r="K4642" s="146"/>
      <c r="L4642" s="146"/>
    </row>
    <row r="4643" spans="1:12" s="141" customFormat="1" ht="20.100000000000001" customHeight="1">
      <c r="A4643" s="213"/>
      <c r="B4643" s="137"/>
      <c r="C4643" s="137"/>
      <c r="D4643" s="159"/>
      <c r="E4643" s="160"/>
      <c r="F4643" s="137" t="s">
        <v>475</v>
      </c>
      <c r="G4643" s="137" t="s">
        <v>476</v>
      </c>
      <c r="H4643" s="138" t="s">
        <v>435</v>
      </c>
      <c r="I4643" s="138"/>
      <c r="J4643" s="138"/>
      <c r="K4643" s="146"/>
      <c r="L4643" s="146"/>
    </row>
    <row r="4644" spans="1:12" s="141" customFormat="1" ht="20.100000000000001" customHeight="1">
      <c r="A4644" s="213"/>
      <c r="B4644" s="137"/>
      <c r="C4644" s="137"/>
      <c r="D4644" s="159"/>
      <c r="E4644" s="160"/>
      <c r="F4644" s="137" t="s">
        <v>476</v>
      </c>
      <c r="G4644" s="137" t="s">
        <v>477</v>
      </c>
      <c r="H4644" s="138" t="s">
        <v>435</v>
      </c>
      <c r="I4644" s="138"/>
      <c r="J4644" s="138"/>
      <c r="K4644" s="146"/>
      <c r="L4644" s="146"/>
    </row>
    <row r="4645" spans="1:12" s="141" customFormat="1" ht="20.100000000000001" customHeight="1">
      <c r="A4645" s="213"/>
      <c r="B4645" s="137"/>
      <c r="C4645" s="137"/>
      <c r="D4645" s="159"/>
      <c r="E4645" s="160"/>
      <c r="F4645" s="137" t="s">
        <v>477</v>
      </c>
      <c r="G4645" s="137" t="s">
        <v>543</v>
      </c>
      <c r="H4645" s="138" t="s">
        <v>435</v>
      </c>
      <c r="I4645" s="138"/>
      <c r="J4645" s="138"/>
      <c r="K4645" s="146"/>
      <c r="L4645" s="146"/>
    </row>
    <row r="4646" spans="1:12" s="141" customFormat="1" ht="20.100000000000001" customHeight="1">
      <c r="A4646" s="213"/>
      <c r="B4646" s="137"/>
      <c r="C4646" s="137"/>
      <c r="D4646" s="159"/>
      <c r="E4646" s="160"/>
      <c r="F4646" s="137" t="s">
        <v>543</v>
      </c>
      <c r="G4646" s="137" t="s">
        <v>550</v>
      </c>
      <c r="H4646" s="138" t="s">
        <v>435</v>
      </c>
      <c r="I4646" s="138"/>
      <c r="J4646" s="138"/>
      <c r="K4646" s="146"/>
      <c r="L4646" s="146"/>
    </row>
    <row r="4647" spans="1:12" s="141" customFormat="1" ht="20.100000000000001" customHeight="1">
      <c r="A4647" s="213"/>
      <c r="B4647" s="137"/>
      <c r="C4647" s="137"/>
      <c r="D4647" s="159"/>
      <c r="E4647" s="160"/>
      <c r="F4647" s="137" t="s">
        <v>550</v>
      </c>
      <c r="G4647" s="137" t="s">
        <v>551</v>
      </c>
      <c r="H4647" s="138" t="s">
        <v>435</v>
      </c>
      <c r="I4647" s="138"/>
      <c r="J4647" s="138"/>
      <c r="K4647" s="146"/>
      <c r="L4647" s="146"/>
    </row>
    <row r="4648" spans="1:12" s="141" customFormat="1" ht="20.100000000000001" customHeight="1">
      <c r="A4648" s="213"/>
      <c r="B4648" s="137"/>
      <c r="C4648" s="137"/>
      <c r="D4648" s="159"/>
      <c r="E4648" s="160"/>
      <c r="F4648" s="137" t="s">
        <v>551</v>
      </c>
      <c r="G4648" s="137" t="s">
        <v>552</v>
      </c>
      <c r="H4648" s="138" t="s">
        <v>435</v>
      </c>
      <c r="I4648" s="138"/>
      <c r="J4648" s="138"/>
      <c r="K4648" s="146"/>
      <c r="L4648" s="146"/>
    </row>
    <row r="4649" spans="1:12" s="141" customFormat="1" ht="20.100000000000001" customHeight="1">
      <c r="A4649" s="213"/>
      <c r="B4649" s="137"/>
      <c r="C4649" s="137"/>
      <c r="D4649" s="159"/>
      <c r="E4649" s="160"/>
      <c r="F4649" s="137" t="s">
        <v>552</v>
      </c>
      <c r="G4649" s="137" t="s">
        <v>553</v>
      </c>
      <c r="H4649" s="138" t="s">
        <v>435</v>
      </c>
      <c r="I4649" s="138"/>
      <c r="J4649" s="138"/>
      <c r="K4649" s="146"/>
      <c r="L4649" s="146"/>
    </row>
    <row r="4650" spans="1:12" s="141" customFormat="1" ht="20.100000000000001" customHeight="1">
      <c r="A4650" s="213"/>
      <c r="B4650" s="137"/>
      <c r="C4650" s="137"/>
      <c r="D4650" s="159"/>
      <c r="E4650" s="160"/>
      <c r="F4650" s="137" t="s">
        <v>553</v>
      </c>
      <c r="G4650" s="137" t="s">
        <v>554</v>
      </c>
      <c r="H4650" s="138" t="s">
        <v>435</v>
      </c>
      <c r="I4650" s="138"/>
      <c r="J4650" s="138"/>
      <c r="K4650" s="146"/>
      <c r="L4650" s="146"/>
    </row>
    <row r="4651" spans="1:12" s="141" customFormat="1" ht="20.100000000000001" customHeight="1">
      <c r="A4651" s="213"/>
      <c r="B4651" s="137"/>
      <c r="C4651" s="137"/>
      <c r="D4651" s="159"/>
      <c r="E4651" s="160"/>
      <c r="F4651" s="137" t="s">
        <v>554</v>
      </c>
      <c r="G4651" s="137" t="s">
        <v>555</v>
      </c>
      <c r="H4651" s="138" t="s">
        <v>435</v>
      </c>
      <c r="I4651" s="138"/>
      <c r="J4651" s="138"/>
      <c r="K4651" s="146"/>
      <c r="L4651" s="146"/>
    </row>
    <row r="4652" spans="1:12" s="141" customFormat="1" ht="20.100000000000001" customHeight="1">
      <c r="A4652" s="213"/>
      <c r="B4652" s="137"/>
      <c r="C4652" s="137"/>
      <c r="D4652" s="159"/>
      <c r="E4652" s="160"/>
      <c r="F4652" s="137" t="s">
        <v>555</v>
      </c>
      <c r="G4652" s="137" t="s">
        <v>556</v>
      </c>
      <c r="H4652" s="138" t="s">
        <v>435</v>
      </c>
      <c r="I4652" s="138"/>
      <c r="J4652" s="138"/>
      <c r="K4652" s="146"/>
      <c r="L4652" s="146"/>
    </row>
    <row r="4653" spans="1:12" s="141" customFormat="1" ht="20.100000000000001" customHeight="1">
      <c r="A4653" s="213"/>
      <c r="B4653" s="137"/>
      <c r="C4653" s="137"/>
      <c r="D4653" s="159"/>
      <c r="E4653" s="160"/>
      <c r="F4653" s="137" t="s">
        <v>556</v>
      </c>
      <c r="G4653" s="137" t="s">
        <v>557</v>
      </c>
      <c r="H4653" s="138" t="s">
        <v>435</v>
      </c>
      <c r="I4653" s="138"/>
      <c r="J4653" s="138"/>
      <c r="K4653" s="146"/>
      <c r="L4653" s="146"/>
    </row>
    <row r="4654" spans="1:12" s="141" customFormat="1" ht="20.100000000000001" customHeight="1">
      <c r="A4654" s="213"/>
      <c r="B4654" s="137"/>
      <c r="C4654" s="137"/>
      <c r="D4654" s="159"/>
      <c r="E4654" s="160"/>
      <c r="F4654" s="137" t="s">
        <v>557</v>
      </c>
      <c r="G4654" s="137" t="s">
        <v>558</v>
      </c>
      <c r="H4654" s="138" t="s">
        <v>435</v>
      </c>
      <c r="I4654" s="138"/>
      <c r="J4654" s="138"/>
      <c r="K4654" s="146"/>
      <c r="L4654" s="146"/>
    </row>
    <row r="4655" spans="1:12" s="141" customFormat="1" ht="20.100000000000001" customHeight="1">
      <c r="A4655" s="213"/>
      <c r="B4655" s="137"/>
      <c r="C4655" s="137"/>
      <c r="D4655" s="159"/>
      <c r="E4655" s="160"/>
      <c r="F4655" s="137" t="s">
        <v>558</v>
      </c>
      <c r="G4655" s="137" t="s">
        <v>559</v>
      </c>
      <c r="H4655" s="138" t="s">
        <v>435</v>
      </c>
      <c r="I4655" s="138"/>
      <c r="J4655" s="138"/>
      <c r="K4655" s="146"/>
      <c r="L4655" s="146"/>
    </row>
    <row r="4656" spans="1:12" s="141" customFormat="1" ht="20.100000000000001" customHeight="1">
      <c r="A4656" s="213"/>
      <c r="B4656" s="137"/>
      <c r="C4656" s="137"/>
      <c r="D4656" s="159"/>
      <c r="E4656" s="160"/>
      <c r="F4656" s="137" t="s">
        <v>559</v>
      </c>
      <c r="G4656" s="137" t="s">
        <v>560</v>
      </c>
      <c r="H4656" s="138" t="s">
        <v>435</v>
      </c>
      <c r="I4656" s="138"/>
      <c r="J4656" s="138"/>
      <c r="K4656" s="146"/>
      <c r="L4656" s="146"/>
    </row>
    <row r="4657" spans="1:12" s="141" customFormat="1" ht="20.100000000000001" customHeight="1">
      <c r="A4657" s="213"/>
      <c r="B4657" s="137"/>
      <c r="C4657" s="137"/>
      <c r="D4657" s="159"/>
      <c r="E4657" s="160"/>
      <c r="F4657" s="137" t="s">
        <v>560</v>
      </c>
      <c r="G4657" s="137" t="s">
        <v>561</v>
      </c>
      <c r="H4657" s="138" t="s">
        <v>435</v>
      </c>
      <c r="I4657" s="138"/>
      <c r="J4657" s="138"/>
      <c r="K4657" s="146"/>
      <c r="L4657" s="146"/>
    </row>
    <row r="4658" spans="1:12" s="141" customFormat="1" ht="20.100000000000001" customHeight="1">
      <c r="A4658" s="213"/>
      <c r="B4658" s="137"/>
      <c r="C4658" s="137"/>
      <c r="D4658" s="159"/>
      <c r="E4658" s="160"/>
      <c r="F4658" s="137" t="s">
        <v>561</v>
      </c>
      <c r="G4658" s="137" t="s">
        <v>562</v>
      </c>
      <c r="H4658" s="138" t="s">
        <v>435</v>
      </c>
      <c r="I4658" s="138"/>
      <c r="J4658" s="138"/>
      <c r="K4658" s="146"/>
      <c r="L4658" s="146"/>
    </row>
    <row r="4659" spans="1:12" s="141" customFormat="1" ht="20.100000000000001" customHeight="1">
      <c r="A4659" s="213"/>
      <c r="B4659" s="137"/>
      <c r="C4659" s="137"/>
      <c r="D4659" s="159"/>
      <c r="E4659" s="160"/>
      <c r="F4659" s="137" t="s">
        <v>562</v>
      </c>
      <c r="G4659" s="137" t="s">
        <v>563</v>
      </c>
      <c r="H4659" s="138" t="s">
        <v>435</v>
      </c>
      <c r="I4659" s="138"/>
      <c r="J4659" s="138"/>
      <c r="K4659" s="146"/>
      <c r="L4659" s="146"/>
    </row>
    <row r="4660" spans="1:12" s="141" customFormat="1" ht="20.100000000000001" customHeight="1">
      <c r="A4660" s="213"/>
      <c r="B4660" s="137"/>
      <c r="C4660" s="137"/>
      <c r="D4660" s="159"/>
      <c r="E4660" s="160"/>
      <c r="F4660" s="137" t="s">
        <v>563</v>
      </c>
      <c r="G4660" s="137" t="s">
        <v>1004</v>
      </c>
      <c r="H4660" s="138" t="s">
        <v>435</v>
      </c>
      <c r="I4660" s="138"/>
      <c r="J4660" s="138"/>
      <c r="K4660" s="146"/>
      <c r="L4660" s="146"/>
    </row>
    <row r="4661" spans="1:12" s="141" customFormat="1" ht="20.100000000000001" customHeight="1">
      <c r="A4661" s="213"/>
      <c r="B4661" s="137"/>
      <c r="C4661" s="137"/>
      <c r="D4661" s="159"/>
      <c r="E4661" s="160"/>
      <c r="F4661" s="137"/>
      <c r="G4661" s="137"/>
      <c r="H4661" s="138"/>
      <c r="I4661" s="138"/>
      <c r="J4661" s="138"/>
      <c r="K4661" s="146"/>
      <c r="L4661" s="146"/>
    </row>
    <row r="4662" spans="1:12" s="141" customFormat="1" ht="20.100000000000001" customHeight="1">
      <c r="A4662" s="213"/>
      <c r="B4662" s="137">
        <v>378</v>
      </c>
      <c r="C4662" s="137"/>
      <c r="D4662" s="159" t="s">
        <v>387</v>
      </c>
      <c r="E4662" s="160">
        <v>4.1950000000000003</v>
      </c>
      <c r="F4662" s="137" t="s">
        <v>433</v>
      </c>
      <c r="G4662" s="137" t="s">
        <v>447</v>
      </c>
      <c r="H4662" s="138" t="s">
        <v>435</v>
      </c>
      <c r="I4662" s="138"/>
      <c r="J4662" s="138"/>
      <c r="K4662" s="146"/>
      <c r="L4662" s="146"/>
    </row>
    <row r="4663" spans="1:12" s="141" customFormat="1" ht="20.100000000000001" customHeight="1">
      <c r="A4663" s="213"/>
      <c r="B4663" s="137"/>
      <c r="C4663" s="137"/>
      <c r="D4663" s="159"/>
      <c r="E4663" s="160"/>
      <c r="F4663" s="137" t="s">
        <v>447</v>
      </c>
      <c r="G4663" s="137" t="s">
        <v>451</v>
      </c>
      <c r="H4663" s="138" t="s">
        <v>435</v>
      </c>
      <c r="I4663" s="138"/>
      <c r="J4663" s="138"/>
      <c r="K4663" s="146"/>
      <c r="L4663" s="146"/>
    </row>
    <row r="4664" spans="1:12" s="141" customFormat="1" ht="20.100000000000001" customHeight="1">
      <c r="A4664" s="213"/>
      <c r="B4664" s="137"/>
      <c r="C4664" s="137"/>
      <c r="D4664" s="159"/>
      <c r="E4664" s="160"/>
      <c r="F4664" s="137" t="s">
        <v>451</v>
      </c>
      <c r="G4664" s="137" t="s">
        <v>454</v>
      </c>
      <c r="H4664" s="138" t="s">
        <v>435</v>
      </c>
      <c r="I4664" s="138"/>
      <c r="J4664" s="138"/>
      <c r="K4664" s="146"/>
      <c r="L4664" s="146"/>
    </row>
    <row r="4665" spans="1:12" s="141" customFormat="1" ht="20.100000000000001" customHeight="1">
      <c r="A4665" s="213"/>
      <c r="B4665" s="137"/>
      <c r="C4665" s="137"/>
      <c r="D4665" s="159"/>
      <c r="E4665" s="160"/>
      <c r="F4665" s="137" t="s">
        <v>454</v>
      </c>
      <c r="G4665" s="137" t="s">
        <v>455</v>
      </c>
      <c r="H4665" s="138" t="s">
        <v>435</v>
      </c>
      <c r="I4665" s="138"/>
      <c r="J4665" s="138"/>
      <c r="K4665" s="146"/>
      <c r="L4665" s="146"/>
    </row>
    <row r="4666" spans="1:12" s="141" customFormat="1" ht="20.100000000000001" customHeight="1">
      <c r="A4666" s="213"/>
      <c r="B4666" s="137"/>
      <c r="C4666" s="137"/>
      <c r="D4666" s="159"/>
      <c r="E4666" s="160"/>
      <c r="F4666" s="137" t="s">
        <v>455</v>
      </c>
      <c r="G4666" s="137" t="s">
        <v>456</v>
      </c>
      <c r="H4666" s="138" t="s">
        <v>435</v>
      </c>
      <c r="I4666" s="138"/>
      <c r="J4666" s="138"/>
      <c r="K4666" s="146"/>
      <c r="L4666" s="146"/>
    </row>
    <row r="4667" spans="1:12" s="141" customFormat="1" ht="20.100000000000001" customHeight="1">
      <c r="A4667" s="213"/>
      <c r="B4667" s="137"/>
      <c r="C4667" s="137"/>
      <c r="D4667" s="159"/>
      <c r="E4667" s="160"/>
      <c r="F4667" s="137" t="s">
        <v>456</v>
      </c>
      <c r="G4667" s="137" t="s">
        <v>457</v>
      </c>
      <c r="H4667" s="138" t="s">
        <v>435</v>
      </c>
      <c r="I4667" s="138"/>
      <c r="J4667" s="138"/>
      <c r="K4667" s="146"/>
      <c r="L4667" s="146"/>
    </row>
    <row r="4668" spans="1:12" s="141" customFormat="1" ht="20.100000000000001" customHeight="1">
      <c r="A4668" s="213"/>
      <c r="B4668" s="137"/>
      <c r="C4668" s="137"/>
      <c r="D4668" s="159"/>
      <c r="E4668" s="160"/>
      <c r="F4668" s="137" t="s">
        <v>457</v>
      </c>
      <c r="G4668" s="137" t="s">
        <v>460</v>
      </c>
      <c r="H4668" s="138" t="s">
        <v>435</v>
      </c>
      <c r="I4668" s="138"/>
      <c r="J4668" s="138"/>
      <c r="K4668" s="146"/>
      <c r="L4668" s="146"/>
    </row>
    <row r="4669" spans="1:12" s="141" customFormat="1" ht="20.100000000000001" customHeight="1">
      <c r="A4669" s="213"/>
      <c r="B4669" s="137"/>
      <c r="C4669" s="137"/>
      <c r="D4669" s="159"/>
      <c r="E4669" s="160"/>
      <c r="F4669" s="137" t="s">
        <v>460</v>
      </c>
      <c r="G4669" s="137" t="s">
        <v>463</v>
      </c>
      <c r="H4669" s="138" t="s">
        <v>435</v>
      </c>
      <c r="I4669" s="138"/>
      <c r="J4669" s="138"/>
      <c r="K4669" s="146"/>
      <c r="L4669" s="146"/>
    </row>
    <row r="4670" spans="1:12" s="141" customFormat="1" ht="20.100000000000001" customHeight="1">
      <c r="A4670" s="213"/>
      <c r="B4670" s="137"/>
      <c r="C4670" s="137"/>
      <c r="D4670" s="159"/>
      <c r="E4670" s="160"/>
      <c r="F4670" s="137" t="s">
        <v>463</v>
      </c>
      <c r="G4670" s="137" t="s">
        <v>464</v>
      </c>
      <c r="H4670" s="138" t="s">
        <v>435</v>
      </c>
      <c r="I4670" s="138"/>
      <c r="J4670" s="138"/>
      <c r="K4670" s="146"/>
      <c r="L4670" s="146"/>
    </row>
    <row r="4671" spans="1:12" s="141" customFormat="1" ht="20.100000000000001" customHeight="1">
      <c r="A4671" s="213"/>
      <c r="B4671" s="137"/>
      <c r="C4671" s="137"/>
      <c r="D4671" s="159"/>
      <c r="E4671" s="160"/>
      <c r="F4671" s="137" t="s">
        <v>464</v>
      </c>
      <c r="G4671" s="137" t="s">
        <v>465</v>
      </c>
      <c r="H4671" s="138" t="s">
        <v>435</v>
      </c>
      <c r="I4671" s="138"/>
      <c r="J4671" s="138"/>
      <c r="K4671" s="146"/>
      <c r="L4671" s="146"/>
    </row>
    <row r="4672" spans="1:12" s="141" customFormat="1" ht="20.100000000000001" customHeight="1">
      <c r="A4672" s="213"/>
      <c r="B4672" s="137"/>
      <c r="C4672" s="137"/>
      <c r="D4672" s="159"/>
      <c r="E4672" s="160"/>
      <c r="F4672" s="137" t="s">
        <v>465</v>
      </c>
      <c r="G4672" s="137" t="s">
        <v>466</v>
      </c>
      <c r="H4672" s="138" t="s">
        <v>435</v>
      </c>
      <c r="I4672" s="138"/>
      <c r="J4672" s="138"/>
      <c r="K4672" s="146"/>
      <c r="L4672" s="146"/>
    </row>
    <row r="4673" spans="1:12" s="141" customFormat="1" ht="20.100000000000001" customHeight="1">
      <c r="A4673" s="213"/>
      <c r="B4673" s="137"/>
      <c r="C4673" s="137"/>
      <c r="D4673" s="159"/>
      <c r="E4673" s="160"/>
      <c r="F4673" s="137" t="s">
        <v>466</v>
      </c>
      <c r="G4673" s="137" t="s">
        <v>467</v>
      </c>
      <c r="H4673" s="138" t="s">
        <v>435</v>
      </c>
      <c r="I4673" s="138"/>
      <c r="J4673" s="138"/>
      <c r="K4673" s="146"/>
      <c r="L4673" s="146"/>
    </row>
    <row r="4674" spans="1:12" s="141" customFormat="1" ht="20.100000000000001" customHeight="1">
      <c r="A4674" s="213"/>
      <c r="B4674" s="137"/>
      <c r="C4674" s="137"/>
      <c r="D4674" s="159"/>
      <c r="E4674" s="160"/>
      <c r="F4674" s="137" t="s">
        <v>467</v>
      </c>
      <c r="G4674" s="137" t="s">
        <v>468</v>
      </c>
      <c r="H4674" s="138" t="s">
        <v>435</v>
      </c>
      <c r="I4674" s="138"/>
      <c r="J4674" s="138"/>
      <c r="K4674" s="146"/>
      <c r="L4674" s="146"/>
    </row>
    <row r="4675" spans="1:12" s="141" customFormat="1" ht="20.100000000000001" customHeight="1">
      <c r="A4675" s="213"/>
      <c r="B4675" s="137"/>
      <c r="C4675" s="137"/>
      <c r="D4675" s="159"/>
      <c r="E4675" s="160"/>
      <c r="F4675" s="137" t="s">
        <v>468</v>
      </c>
      <c r="G4675" s="137" t="s">
        <v>469</v>
      </c>
      <c r="H4675" s="138" t="s">
        <v>435</v>
      </c>
      <c r="I4675" s="138"/>
      <c r="J4675" s="138"/>
      <c r="K4675" s="146"/>
      <c r="L4675" s="146"/>
    </row>
    <row r="4676" spans="1:12" s="141" customFormat="1" ht="20.100000000000001" customHeight="1">
      <c r="A4676" s="213"/>
      <c r="B4676" s="137"/>
      <c r="C4676" s="137"/>
      <c r="D4676" s="159"/>
      <c r="E4676" s="160"/>
      <c r="F4676" s="137" t="s">
        <v>469</v>
      </c>
      <c r="G4676" s="137" t="s">
        <v>470</v>
      </c>
      <c r="H4676" s="138" t="s">
        <v>435</v>
      </c>
      <c r="I4676" s="138"/>
      <c r="J4676" s="138"/>
      <c r="K4676" s="146"/>
      <c r="L4676" s="146"/>
    </row>
    <row r="4677" spans="1:12" s="141" customFormat="1" ht="20.100000000000001" customHeight="1">
      <c r="A4677" s="213"/>
      <c r="B4677" s="137"/>
      <c r="C4677" s="137"/>
      <c r="D4677" s="159"/>
      <c r="E4677" s="160"/>
      <c r="F4677" s="137" t="s">
        <v>470</v>
      </c>
      <c r="G4677" s="137" t="s">
        <v>471</v>
      </c>
      <c r="H4677" s="138" t="s">
        <v>435</v>
      </c>
      <c r="I4677" s="138"/>
      <c r="J4677" s="138"/>
      <c r="K4677" s="146"/>
      <c r="L4677" s="146"/>
    </row>
    <row r="4678" spans="1:12" s="141" customFormat="1" ht="20.100000000000001" customHeight="1">
      <c r="A4678" s="213"/>
      <c r="B4678" s="137"/>
      <c r="C4678" s="137"/>
      <c r="D4678" s="159"/>
      <c r="E4678" s="160"/>
      <c r="F4678" s="137" t="s">
        <v>471</v>
      </c>
      <c r="G4678" s="137" t="s">
        <v>473</v>
      </c>
      <c r="H4678" s="138" t="s">
        <v>435</v>
      </c>
      <c r="I4678" s="138"/>
      <c r="J4678" s="138"/>
      <c r="K4678" s="146"/>
      <c r="L4678" s="146"/>
    </row>
    <row r="4679" spans="1:12" s="141" customFormat="1" ht="20.100000000000001" customHeight="1">
      <c r="A4679" s="213"/>
      <c r="B4679" s="137"/>
      <c r="C4679" s="137"/>
      <c r="D4679" s="159"/>
      <c r="E4679" s="160"/>
      <c r="F4679" s="137" t="s">
        <v>473</v>
      </c>
      <c r="G4679" s="137" t="s">
        <v>474</v>
      </c>
      <c r="H4679" s="138" t="s">
        <v>435</v>
      </c>
      <c r="I4679" s="138"/>
      <c r="J4679" s="138"/>
      <c r="K4679" s="146"/>
      <c r="L4679" s="146"/>
    </row>
    <row r="4680" spans="1:12" s="141" customFormat="1" ht="20.100000000000001" customHeight="1">
      <c r="A4680" s="213"/>
      <c r="B4680" s="137"/>
      <c r="C4680" s="137"/>
      <c r="D4680" s="159"/>
      <c r="E4680" s="160"/>
      <c r="F4680" s="137" t="s">
        <v>474</v>
      </c>
      <c r="G4680" s="137" t="s">
        <v>475</v>
      </c>
      <c r="H4680" s="138" t="s">
        <v>435</v>
      </c>
      <c r="I4680" s="138"/>
      <c r="J4680" s="138"/>
      <c r="K4680" s="146"/>
      <c r="L4680" s="146"/>
    </row>
    <row r="4681" spans="1:12" s="141" customFormat="1" ht="20.100000000000001" customHeight="1">
      <c r="A4681" s="213"/>
      <c r="B4681" s="137"/>
      <c r="C4681" s="137"/>
      <c r="D4681" s="159"/>
      <c r="E4681" s="160"/>
      <c r="F4681" s="137" t="s">
        <v>475</v>
      </c>
      <c r="G4681" s="137" t="s">
        <v>476</v>
      </c>
      <c r="H4681" s="138" t="s">
        <v>435</v>
      </c>
      <c r="I4681" s="138"/>
      <c r="J4681" s="138"/>
      <c r="K4681" s="146"/>
      <c r="L4681" s="146"/>
    </row>
    <row r="4682" spans="1:12" s="141" customFormat="1" ht="20.100000000000001" customHeight="1">
      <c r="A4682" s="213"/>
      <c r="B4682" s="137"/>
      <c r="C4682" s="137"/>
      <c r="D4682" s="159"/>
      <c r="E4682" s="160"/>
      <c r="F4682" s="137" t="s">
        <v>476</v>
      </c>
      <c r="G4682" s="137" t="s">
        <v>928</v>
      </c>
      <c r="H4682" s="138" t="s">
        <v>435</v>
      </c>
      <c r="I4682" s="138"/>
      <c r="J4682" s="138"/>
      <c r="K4682" s="146"/>
      <c r="L4682" s="146"/>
    </row>
    <row r="4683" spans="1:12" s="141" customFormat="1" ht="20.100000000000001" customHeight="1">
      <c r="A4683" s="213"/>
      <c r="B4683" s="137"/>
      <c r="C4683" s="137"/>
      <c r="D4683" s="159"/>
      <c r="E4683" s="160"/>
      <c r="F4683" s="137"/>
      <c r="G4683" s="137"/>
      <c r="H4683" s="138"/>
      <c r="I4683" s="138"/>
      <c r="J4683" s="138"/>
      <c r="K4683" s="146"/>
      <c r="L4683" s="146"/>
    </row>
    <row r="4684" spans="1:12" s="141" customFormat="1" ht="20.100000000000001" customHeight="1">
      <c r="A4684" s="213"/>
      <c r="B4684" s="137">
        <v>379</v>
      </c>
      <c r="C4684" s="137"/>
      <c r="D4684" s="159" t="s">
        <v>388</v>
      </c>
      <c r="E4684" s="160">
        <v>3.1949999999999998</v>
      </c>
      <c r="F4684" s="137" t="s">
        <v>433</v>
      </c>
      <c r="G4684" s="137" t="s">
        <v>447</v>
      </c>
      <c r="H4684" s="138" t="s">
        <v>435</v>
      </c>
      <c r="I4684" s="138"/>
      <c r="J4684" s="138"/>
      <c r="K4684" s="146"/>
      <c r="L4684" s="146"/>
    </row>
    <row r="4685" spans="1:12" s="141" customFormat="1" ht="20.100000000000001" customHeight="1">
      <c r="A4685" s="213"/>
      <c r="B4685" s="137"/>
      <c r="C4685" s="137"/>
      <c r="D4685" s="159"/>
      <c r="E4685" s="160"/>
      <c r="F4685" s="137" t="s">
        <v>447</v>
      </c>
      <c r="G4685" s="137" t="s">
        <v>451</v>
      </c>
      <c r="H4685" s="138" t="s">
        <v>435</v>
      </c>
      <c r="I4685" s="138"/>
      <c r="J4685" s="138"/>
      <c r="K4685" s="146"/>
      <c r="L4685" s="146"/>
    </row>
    <row r="4686" spans="1:12" s="141" customFormat="1" ht="20.100000000000001" customHeight="1">
      <c r="A4686" s="213"/>
      <c r="B4686" s="137"/>
      <c r="C4686" s="137"/>
      <c r="D4686" s="159"/>
      <c r="E4686" s="160"/>
      <c r="F4686" s="137" t="s">
        <v>451</v>
      </c>
      <c r="G4686" s="137" t="s">
        <v>454</v>
      </c>
      <c r="H4686" s="138" t="s">
        <v>40</v>
      </c>
      <c r="I4686" s="138"/>
      <c r="J4686" s="138"/>
      <c r="K4686" s="146"/>
      <c r="L4686" s="146"/>
    </row>
    <row r="4687" spans="1:12" s="141" customFormat="1" ht="20.100000000000001" customHeight="1">
      <c r="A4687" s="213"/>
      <c r="B4687" s="137"/>
      <c r="C4687" s="137"/>
      <c r="D4687" s="159"/>
      <c r="E4687" s="160"/>
      <c r="F4687" s="137" t="s">
        <v>454</v>
      </c>
      <c r="G4687" s="137" t="s">
        <v>455</v>
      </c>
      <c r="H4687" s="138" t="s">
        <v>40</v>
      </c>
      <c r="I4687" s="138"/>
      <c r="J4687" s="138"/>
      <c r="K4687" s="146"/>
      <c r="L4687" s="146"/>
    </row>
    <row r="4688" spans="1:12" s="141" customFormat="1" ht="20.100000000000001" customHeight="1">
      <c r="A4688" s="213"/>
      <c r="B4688" s="137"/>
      <c r="C4688" s="137"/>
      <c r="D4688" s="159"/>
      <c r="E4688" s="160"/>
      <c r="F4688" s="137" t="s">
        <v>455</v>
      </c>
      <c r="G4688" s="137" t="s">
        <v>456</v>
      </c>
      <c r="H4688" s="138" t="s">
        <v>435</v>
      </c>
      <c r="I4688" s="138"/>
      <c r="J4688" s="138"/>
      <c r="K4688" s="146"/>
      <c r="L4688" s="146"/>
    </row>
    <row r="4689" spans="1:12" s="141" customFormat="1" ht="20.100000000000001" customHeight="1">
      <c r="A4689" s="213"/>
      <c r="B4689" s="137"/>
      <c r="C4689" s="137"/>
      <c r="D4689" s="159"/>
      <c r="E4689" s="160"/>
      <c r="F4689" s="137" t="s">
        <v>456</v>
      </c>
      <c r="G4689" s="137" t="s">
        <v>457</v>
      </c>
      <c r="H4689" s="138" t="s">
        <v>435</v>
      </c>
      <c r="I4689" s="138"/>
      <c r="J4689" s="138"/>
      <c r="K4689" s="146"/>
      <c r="L4689" s="146"/>
    </row>
    <row r="4690" spans="1:12" s="141" customFormat="1" ht="20.100000000000001" customHeight="1">
      <c r="A4690" s="213"/>
      <c r="B4690" s="137"/>
      <c r="C4690" s="137"/>
      <c r="D4690" s="159"/>
      <c r="E4690" s="160"/>
      <c r="F4690" s="137" t="s">
        <v>457</v>
      </c>
      <c r="G4690" s="137" t="s">
        <v>460</v>
      </c>
      <c r="H4690" s="138" t="s">
        <v>435</v>
      </c>
      <c r="I4690" s="138"/>
      <c r="J4690" s="138"/>
      <c r="K4690" s="146"/>
      <c r="L4690" s="146"/>
    </row>
    <row r="4691" spans="1:12" s="141" customFormat="1" ht="20.100000000000001" customHeight="1">
      <c r="A4691" s="213"/>
      <c r="B4691" s="137"/>
      <c r="C4691" s="137"/>
      <c r="D4691" s="159"/>
      <c r="E4691" s="160"/>
      <c r="F4691" s="137" t="s">
        <v>460</v>
      </c>
      <c r="G4691" s="137" t="s">
        <v>463</v>
      </c>
      <c r="H4691" s="138" t="s">
        <v>40</v>
      </c>
      <c r="I4691" s="138"/>
      <c r="J4691" s="138"/>
      <c r="K4691" s="146"/>
      <c r="L4691" s="146"/>
    </row>
    <row r="4692" spans="1:12" s="141" customFormat="1" ht="20.100000000000001" customHeight="1">
      <c r="A4692" s="213"/>
      <c r="B4692" s="137"/>
      <c r="C4692" s="137"/>
      <c r="D4692" s="159"/>
      <c r="E4692" s="160"/>
      <c r="F4692" s="137" t="s">
        <v>463</v>
      </c>
      <c r="G4692" s="137" t="s">
        <v>464</v>
      </c>
      <c r="H4692" s="138" t="s">
        <v>40</v>
      </c>
      <c r="I4692" s="138"/>
      <c r="J4692" s="138"/>
      <c r="K4692" s="146"/>
      <c r="L4692" s="146"/>
    </row>
    <row r="4693" spans="1:12" s="141" customFormat="1" ht="20.100000000000001" customHeight="1">
      <c r="A4693" s="213"/>
      <c r="B4693" s="137"/>
      <c r="C4693" s="137"/>
      <c r="D4693" s="159"/>
      <c r="E4693" s="160"/>
      <c r="F4693" s="137" t="s">
        <v>464</v>
      </c>
      <c r="G4693" s="137" t="s">
        <v>465</v>
      </c>
      <c r="H4693" s="138" t="s">
        <v>435</v>
      </c>
      <c r="I4693" s="138"/>
      <c r="J4693" s="138"/>
      <c r="K4693" s="146"/>
      <c r="L4693" s="146"/>
    </row>
    <row r="4694" spans="1:12" s="141" customFormat="1" ht="20.100000000000001" customHeight="1">
      <c r="A4694" s="213"/>
      <c r="B4694" s="137"/>
      <c r="C4694" s="137"/>
      <c r="D4694" s="159"/>
      <c r="E4694" s="160"/>
      <c r="F4694" s="137" t="s">
        <v>465</v>
      </c>
      <c r="G4694" s="137" t="s">
        <v>466</v>
      </c>
      <c r="H4694" s="138" t="s">
        <v>40</v>
      </c>
      <c r="I4694" s="138"/>
      <c r="J4694" s="138"/>
      <c r="K4694" s="146"/>
      <c r="L4694" s="146"/>
    </row>
    <row r="4695" spans="1:12" s="141" customFormat="1" ht="20.100000000000001" customHeight="1">
      <c r="A4695" s="213"/>
      <c r="B4695" s="137"/>
      <c r="C4695" s="137"/>
      <c r="D4695" s="159"/>
      <c r="E4695" s="160"/>
      <c r="F4695" s="137" t="s">
        <v>466</v>
      </c>
      <c r="G4695" s="137" t="s">
        <v>467</v>
      </c>
      <c r="H4695" s="138" t="s">
        <v>435</v>
      </c>
      <c r="I4695" s="138"/>
      <c r="J4695" s="138"/>
      <c r="K4695" s="146"/>
      <c r="L4695" s="146"/>
    </row>
    <row r="4696" spans="1:12" s="141" customFormat="1" ht="20.100000000000001" customHeight="1">
      <c r="A4696" s="213"/>
      <c r="B4696" s="137"/>
      <c r="C4696" s="137"/>
      <c r="D4696" s="159"/>
      <c r="E4696" s="160"/>
      <c r="F4696" s="137" t="s">
        <v>467</v>
      </c>
      <c r="G4696" s="137" t="s">
        <v>468</v>
      </c>
      <c r="H4696" s="138" t="s">
        <v>435</v>
      </c>
      <c r="I4696" s="138"/>
      <c r="J4696" s="138"/>
      <c r="K4696" s="146"/>
      <c r="L4696" s="146"/>
    </row>
    <row r="4697" spans="1:12" s="141" customFormat="1" ht="20.100000000000001" customHeight="1">
      <c r="A4697" s="213"/>
      <c r="B4697" s="137"/>
      <c r="C4697" s="137"/>
      <c r="D4697" s="159"/>
      <c r="E4697" s="160"/>
      <c r="F4697" s="137" t="s">
        <v>468</v>
      </c>
      <c r="G4697" s="137" t="s">
        <v>469</v>
      </c>
      <c r="H4697" s="138" t="s">
        <v>435</v>
      </c>
      <c r="I4697" s="138"/>
      <c r="J4697" s="138"/>
      <c r="K4697" s="146"/>
      <c r="L4697" s="146"/>
    </row>
    <row r="4698" spans="1:12" s="141" customFormat="1" ht="20.100000000000001" customHeight="1">
      <c r="A4698" s="213"/>
      <c r="B4698" s="137"/>
      <c r="C4698" s="137"/>
      <c r="D4698" s="159"/>
      <c r="E4698" s="160"/>
      <c r="F4698" s="137" t="s">
        <v>469</v>
      </c>
      <c r="G4698" s="137" t="s">
        <v>470</v>
      </c>
      <c r="H4698" s="138" t="s">
        <v>435</v>
      </c>
      <c r="I4698" s="138"/>
      <c r="J4698" s="138"/>
      <c r="K4698" s="146"/>
      <c r="L4698" s="146"/>
    </row>
    <row r="4699" spans="1:12" s="141" customFormat="1" ht="20.100000000000001" customHeight="1">
      <c r="A4699" s="213"/>
      <c r="B4699" s="137"/>
      <c r="C4699" s="137"/>
      <c r="D4699" s="159"/>
      <c r="E4699" s="160"/>
      <c r="F4699" s="137" t="s">
        <v>470</v>
      </c>
      <c r="G4699" s="137" t="s">
        <v>630</v>
      </c>
      <c r="H4699" s="138" t="s">
        <v>435</v>
      </c>
      <c r="I4699" s="138"/>
      <c r="J4699" s="138"/>
      <c r="K4699" s="146"/>
      <c r="L4699" s="146"/>
    </row>
    <row r="4700" spans="1:12" s="141" customFormat="1" ht="20.100000000000001" customHeight="1">
      <c r="A4700" s="213"/>
      <c r="B4700" s="137"/>
      <c r="C4700" s="137"/>
      <c r="D4700" s="159"/>
      <c r="E4700" s="160"/>
      <c r="F4700" s="137"/>
      <c r="G4700" s="137"/>
      <c r="H4700" s="138"/>
      <c r="I4700" s="138"/>
      <c r="J4700" s="138"/>
      <c r="K4700" s="146"/>
      <c r="L4700" s="146"/>
    </row>
    <row r="4701" spans="1:12" s="141" customFormat="1" ht="20.100000000000001" customHeight="1">
      <c r="A4701" s="213"/>
      <c r="B4701" s="137">
        <v>380</v>
      </c>
      <c r="C4701" s="137"/>
      <c r="D4701" s="159" t="s">
        <v>389</v>
      </c>
      <c r="E4701" s="160">
        <v>3.8639999999999999</v>
      </c>
      <c r="F4701" s="137" t="s">
        <v>433</v>
      </c>
      <c r="G4701" s="137" t="s">
        <v>447</v>
      </c>
      <c r="H4701" s="138" t="s">
        <v>435</v>
      </c>
      <c r="I4701" s="138"/>
      <c r="J4701" s="138"/>
      <c r="K4701" s="146"/>
      <c r="L4701" s="146"/>
    </row>
    <row r="4702" spans="1:12" s="141" customFormat="1" ht="20.100000000000001" customHeight="1">
      <c r="A4702" s="213"/>
      <c r="B4702" s="137"/>
      <c r="C4702" s="137"/>
      <c r="D4702" s="159"/>
      <c r="E4702" s="160"/>
      <c r="F4702" s="137" t="s">
        <v>447</v>
      </c>
      <c r="G4702" s="137" t="s">
        <v>451</v>
      </c>
      <c r="H4702" s="138" t="s">
        <v>435</v>
      </c>
      <c r="I4702" s="138"/>
      <c r="J4702" s="138"/>
      <c r="K4702" s="146"/>
      <c r="L4702" s="146"/>
    </row>
    <row r="4703" spans="1:12" s="141" customFormat="1" ht="20.100000000000001" customHeight="1">
      <c r="A4703" s="213"/>
      <c r="B4703" s="137"/>
      <c r="C4703" s="137"/>
      <c r="D4703" s="159"/>
      <c r="E4703" s="160"/>
      <c r="F4703" s="137" t="s">
        <v>451</v>
      </c>
      <c r="G4703" s="137" t="s">
        <v>454</v>
      </c>
      <c r="H4703" s="138" t="s">
        <v>435</v>
      </c>
      <c r="I4703" s="138"/>
      <c r="J4703" s="138"/>
      <c r="K4703" s="146"/>
      <c r="L4703" s="146"/>
    </row>
    <row r="4704" spans="1:12" s="141" customFormat="1" ht="20.100000000000001" customHeight="1">
      <c r="A4704" s="213"/>
      <c r="B4704" s="137"/>
      <c r="C4704" s="137"/>
      <c r="D4704" s="159"/>
      <c r="E4704" s="160"/>
      <c r="F4704" s="137" t="s">
        <v>454</v>
      </c>
      <c r="G4704" s="137" t="s">
        <v>455</v>
      </c>
      <c r="H4704" s="138" t="s">
        <v>40</v>
      </c>
      <c r="I4704" s="138"/>
      <c r="J4704" s="138"/>
      <c r="K4704" s="146"/>
      <c r="L4704" s="146"/>
    </row>
    <row r="4705" spans="1:12" s="141" customFormat="1" ht="20.100000000000001" customHeight="1">
      <c r="A4705" s="213"/>
      <c r="B4705" s="137"/>
      <c r="C4705" s="137"/>
      <c r="D4705" s="159"/>
      <c r="E4705" s="160"/>
      <c r="F4705" s="137" t="s">
        <v>455</v>
      </c>
      <c r="G4705" s="137" t="s">
        <v>456</v>
      </c>
      <c r="H4705" s="138" t="s">
        <v>435</v>
      </c>
      <c r="I4705" s="138"/>
      <c r="J4705" s="138"/>
      <c r="K4705" s="146"/>
      <c r="L4705" s="146"/>
    </row>
    <row r="4706" spans="1:12" s="141" customFormat="1" ht="20.100000000000001" customHeight="1">
      <c r="A4706" s="213"/>
      <c r="B4706" s="137"/>
      <c r="C4706" s="137"/>
      <c r="D4706" s="159"/>
      <c r="E4706" s="160"/>
      <c r="F4706" s="137" t="s">
        <v>456</v>
      </c>
      <c r="G4706" s="137" t="s">
        <v>457</v>
      </c>
      <c r="H4706" s="138" t="s">
        <v>435</v>
      </c>
      <c r="I4706" s="138"/>
      <c r="J4706" s="138"/>
      <c r="K4706" s="146"/>
      <c r="L4706" s="146"/>
    </row>
    <row r="4707" spans="1:12" s="141" customFormat="1" ht="20.100000000000001" customHeight="1">
      <c r="A4707" s="213"/>
      <c r="B4707" s="137"/>
      <c r="C4707" s="137"/>
      <c r="D4707" s="159"/>
      <c r="E4707" s="160"/>
      <c r="F4707" s="137" t="s">
        <v>457</v>
      </c>
      <c r="G4707" s="137" t="s">
        <v>460</v>
      </c>
      <c r="H4707" s="138" t="s">
        <v>435</v>
      </c>
      <c r="I4707" s="138"/>
      <c r="J4707" s="138"/>
      <c r="K4707" s="146"/>
      <c r="L4707" s="146"/>
    </row>
    <row r="4708" spans="1:12" s="141" customFormat="1" ht="20.100000000000001" customHeight="1">
      <c r="A4708" s="213"/>
      <c r="B4708" s="137"/>
      <c r="C4708" s="137"/>
      <c r="D4708" s="159"/>
      <c r="E4708" s="160"/>
      <c r="F4708" s="137" t="s">
        <v>460</v>
      </c>
      <c r="G4708" s="137" t="s">
        <v>463</v>
      </c>
      <c r="H4708" s="138" t="s">
        <v>435</v>
      </c>
      <c r="I4708" s="138"/>
      <c r="J4708" s="138"/>
      <c r="K4708" s="146"/>
      <c r="L4708" s="146"/>
    </row>
    <row r="4709" spans="1:12" s="141" customFormat="1" ht="20.100000000000001" customHeight="1">
      <c r="A4709" s="213"/>
      <c r="B4709" s="137"/>
      <c r="C4709" s="137"/>
      <c r="D4709" s="159"/>
      <c r="E4709" s="160"/>
      <c r="F4709" s="137" t="s">
        <v>463</v>
      </c>
      <c r="G4709" s="137" t="s">
        <v>464</v>
      </c>
      <c r="H4709" s="138" t="s">
        <v>40</v>
      </c>
      <c r="I4709" s="138"/>
      <c r="J4709" s="138"/>
      <c r="K4709" s="146"/>
      <c r="L4709" s="146"/>
    </row>
    <row r="4710" spans="1:12" s="141" customFormat="1" ht="20.100000000000001" customHeight="1">
      <c r="A4710" s="213"/>
      <c r="B4710" s="137"/>
      <c r="C4710" s="137"/>
      <c r="D4710" s="159"/>
      <c r="E4710" s="160"/>
      <c r="F4710" s="137" t="s">
        <v>464</v>
      </c>
      <c r="G4710" s="137" t="s">
        <v>465</v>
      </c>
      <c r="H4710" s="138" t="s">
        <v>40</v>
      </c>
      <c r="I4710" s="138"/>
      <c r="J4710" s="138"/>
      <c r="K4710" s="146"/>
      <c r="L4710" s="146"/>
    </row>
    <row r="4711" spans="1:12" s="141" customFormat="1" ht="20.100000000000001" customHeight="1">
      <c r="A4711" s="213"/>
      <c r="B4711" s="137"/>
      <c r="C4711" s="137"/>
      <c r="D4711" s="159"/>
      <c r="E4711" s="160"/>
      <c r="F4711" s="137" t="s">
        <v>465</v>
      </c>
      <c r="G4711" s="137" t="s">
        <v>466</v>
      </c>
      <c r="H4711" s="138" t="s">
        <v>40</v>
      </c>
      <c r="I4711" s="138"/>
      <c r="J4711" s="138"/>
      <c r="K4711" s="146"/>
      <c r="L4711" s="146"/>
    </row>
    <row r="4712" spans="1:12" s="141" customFormat="1" ht="20.100000000000001" customHeight="1">
      <c r="A4712" s="213"/>
      <c r="B4712" s="137"/>
      <c r="C4712" s="137"/>
      <c r="D4712" s="159"/>
      <c r="E4712" s="160"/>
      <c r="F4712" s="137" t="s">
        <v>466</v>
      </c>
      <c r="G4712" s="137" t="s">
        <v>467</v>
      </c>
      <c r="H4712" s="138" t="s">
        <v>435</v>
      </c>
      <c r="I4712" s="138"/>
      <c r="J4712" s="138"/>
      <c r="K4712" s="146"/>
      <c r="L4712" s="146"/>
    </row>
    <row r="4713" spans="1:12" s="141" customFormat="1" ht="20.100000000000001" customHeight="1">
      <c r="A4713" s="213"/>
      <c r="B4713" s="137"/>
      <c r="C4713" s="137"/>
      <c r="D4713" s="159"/>
      <c r="E4713" s="160"/>
      <c r="F4713" s="137" t="s">
        <v>467</v>
      </c>
      <c r="G4713" s="137" t="s">
        <v>468</v>
      </c>
      <c r="H4713" s="138" t="s">
        <v>40</v>
      </c>
      <c r="I4713" s="138"/>
      <c r="J4713" s="138"/>
      <c r="K4713" s="146"/>
      <c r="L4713" s="146"/>
    </row>
    <row r="4714" spans="1:12" s="141" customFormat="1" ht="20.100000000000001" customHeight="1">
      <c r="A4714" s="213"/>
      <c r="B4714" s="137"/>
      <c r="C4714" s="137"/>
      <c r="D4714" s="159"/>
      <c r="E4714" s="160"/>
      <c r="F4714" s="137" t="s">
        <v>468</v>
      </c>
      <c r="G4714" s="137" t="s">
        <v>469</v>
      </c>
      <c r="H4714" s="138" t="s">
        <v>435</v>
      </c>
      <c r="I4714" s="138"/>
      <c r="J4714" s="138"/>
      <c r="K4714" s="146"/>
      <c r="L4714" s="146"/>
    </row>
    <row r="4715" spans="1:12" s="141" customFormat="1" ht="20.100000000000001" customHeight="1">
      <c r="A4715" s="213"/>
      <c r="B4715" s="137"/>
      <c r="C4715" s="137"/>
      <c r="D4715" s="159"/>
      <c r="E4715" s="160"/>
      <c r="F4715" s="137" t="s">
        <v>469</v>
      </c>
      <c r="G4715" s="137" t="s">
        <v>470</v>
      </c>
      <c r="H4715" s="138" t="s">
        <v>435</v>
      </c>
      <c r="I4715" s="138"/>
      <c r="J4715" s="138"/>
      <c r="K4715" s="146"/>
      <c r="L4715" s="146"/>
    </row>
    <row r="4716" spans="1:12" s="141" customFormat="1" ht="20.100000000000001" customHeight="1">
      <c r="A4716" s="213"/>
      <c r="B4716" s="137"/>
      <c r="C4716" s="137"/>
      <c r="D4716" s="159"/>
      <c r="E4716" s="160"/>
      <c r="F4716" s="137" t="s">
        <v>470</v>
      </c>
      <c r="G4716" s="137" t="s">
        <v>471</v>
      </c>
      <c r="H4716" s="138" t="s">
        <v>435</v>
      </c>
      <c r="I4716" s="138"/>
      <c r="J4716" s="138"/>
      <c r="K4716" s="146"/>
      <c r="L4716" s="146"/>
    </row>
    <row r="4717" spans="1:12" s="141" customFormat="1" ht="20.100000000000001" customHeight="1">
      <c r="A4717" s="213"/>
      <c r="B4717" s="137"/>
      <c r="C4717" s="137"/>
      <c r="D4717" s="159"/>
      <c r="E4717" s="160"/>
      <c r="F4717" s="137" t="s">
        <v>471</v>
      </c>
      <c r="G4717" s="137" t="s">
        <v>473</v>
      </c>
      <c r="H4717" s="138" t="s">
        <v>435</v>
      </c>
      <c r="I4717" s="138"/>
      <c r="J4717" s="138"/>
      <c r="K4717" s="146"/>
      <c r="L4717" s="146"/>
    </row>
    <row r="4718" spans="1:12" s="141" customFormat="1" ht="20.100000000000001" customHeight="1">
      <c r="A4718" s="213"/>
      <c r="B4718" s="137"/>
      <c r="C4718" s="137"/>
      <c r="D4718" s="159"/>
      <c r="E4718" s="160"/>
      <c r="F4718" s="137" t="s">
        <v>473</v>
      </c>
      <c r="G4718" s="137" t="s">
        <v>474</v>
      </c>
      <c r="H4718" s="138" t="s">
        <v>435</v>
      </c>
      <c r="I4718" s="138"/>
      <c r="J4718" s="138"/>
      <c r="K4718" s="146"/>
      <c r="L4718" s="146"/>
    </row>
    <row r="4719" spans="1:12" s="141" customFormat="1" ht="20.100000000000001" customHeight="1">
      <c r="A4719" s="213"/>
      <c r="B4719" s="137"/>
      <c r="C4719" s="137"/>
      <c r="D4719" s="159"/>
      <c r="E4719" s="160"/>
      <c r="F4719" s="137" t="s">
        <v>474</v>
      </c>
      <c r="G4719" s="137" t="s">
        <v>475</v>
      </c>
      <c r="H4719" s="138" t="s">
        <v>40</v>
      </c>
      <c r="I4719" s="138"/>
      <c r="J4719" s="138"/>
      <c r="K4719" s="146"/>
      <c r="L4719" s="146"/>
    </row>
    <row r="4720" spans="1:12" s="141" customFormat="1" ht="20.100000000000001" customHeight="1">
      <c r="A4720" s="213"/>
      <c r="B4720" s="137"/>
      <c r="C4720" s="137"/>
      <c r="D4720" s="159"/>
      <c r="E4720" s="160"/>
      <c r="F4720" s="137" t="s">
        <v>475</v>
      </c>
      <c r="G4720" s="137" t="s">
        <v>1005</v>
      </c>
      <c r="H4720" s="138" t="s">
        <v>40</v>
      </c>
      <c r="I4720" s="138"/>
      <c r="J4720" s="138"/>
      <c r="K4720" s="146"/>
      <c r="L4720" s="146"/>
    </row>
    <row r="4721" spans="1:12" s="141" customFormat="1" ht="20.100000000000001" customHeight="1">
      <c r="A4721" s="213"/>
      <c r="B4721" s="137"/>
      <c r="C4721" s="137"/>
      <c r="D4721" s="159"/>
      <c r="E4721" s="160"/>
      <c r="F4721" s="137"/>
      <c r="G4721" s="137"/>
      <c r="H4721" s="138"/>
      <c r="I4721" s="138"/>
      <c r="J4721" s="138"/>
      <c r="K4721" s="146"/>
      <c r="L4721" s="146"/>
    </row>
    <row r="4722" spans="1:12" s="141" customFormat="1" ht="20.100000000000001" customHeight="1">
      <c r="A4722" s="213"/>
      <c r="B4722" s="137">
        <v>381</v>
      </c>
      <c r="C4722" s="137"/>
      <c r="D4722" s="159" t="s">
        <v>806</v>
      </c>
      <c r="E4722" s="160">
        <v>7.6509999999999998</v>
      </c>
      <c r="F4722" s="137" t="s">
        <v>433</v>
      </c>
      <c r="G4722" s="137" t="s">
        <v>447</v>
      </c>
      <c r="H4722" s="138" t="s">
        <v>435</v>
      </c>
      <c r="I4722" s="138"/>
      <c r="J4722" s="138"/>
      <c r="K4722" s="146"/>
      <c r="L4722" s="146"/>
    </row>
    <row r="4723" spans="1:12" s="141" customFormat="1" ht="20.100000000000001" customHeight="1">
      <c r="A4723" s="213"/>
      <c r="B4723" s="137"/>
      <c r="C4723" s="137"/>
      <c r="D4723" s="159"/>
      <c r="E4723" s="160"/>
      <c r="F4723" s="137" t="s">
        <v>447</v>
      </c>
      <c r="G4723" s="137" t="s">
        <v>451</v>
      </c>
      <c r="H4723" s="138" t="s">
        <v>435</v>
      </c>
      <c r="I4723" s="138"/>
      <c r="J4723" s="138"/>
      <c r="K4723" s="146"/>
      <c r="L4723" s="146"/>
    </row>
    <row r="4724" spans="1:12" s="141" customFormat="1" ht="20.100000000000001" customHeight="1">
      <c r="A4724" s="213"/>
      <c r="B4724" s="137"/>
      <c r="C4724" s="137"/>
      <c r="D4724" s="159"/>
      <c r="E4724" s="160"/>
      <c r="F4724" s="137" t="s">
        <v>451</v>
      </c>
      <c r="G4724" s="137" t="s">
        <v>454</v>
      </c>
      <c r="H4724" s="138" t="s">
        <v>435</v>
      </c>
      <c r="I4724" s="138"/>
      <c r="J4724" s="138"/>
      <c r="K4724" s="146"/>
      <c r="L4724" s="146"/>
    </row>
    <row r="4725" spans="1:12" s="141" customFormat="1" ht="20.100000000000001" customHeight="1">
      <c r="A4725" s="213"/>
      <c r="B4725" s="137"/>
      <c r="C4725" s="137"/>
      <c r="D4725" s="159"/>
      <c r="E4725" s="160"/>
      <c r="F4725" s="137" t="s">
        <v>454</v>
      </c>
      <c r="G4725" s="137" t="s">
        <v>455</v>
      </c>
      <c r="H4725" s="138" t="s">
        <v>435</v>
      </c>
      <c r="I4725" s="138"/>
      <c r="J4725" s="138"/>
      <c r="K4725" s="146"/>
      <c r="L4725" s="146"/>
    </row>
    <row r="4726" spans="1:12" s="141" customFormat="1" ht="20.100000000000001" customHeight="1">
      <c r="A4726" s="213"/>
      <c r="B4726" s="137"/>
      <c r="C4726" s="137"/>
      <c r="D4726" s="159"/>
      <c r="E4726" s="160"/>
      <c r="F4726" s="137" t="s">
        <v>455</v>
      </c>
      <c r="G4726" s="137" t="s">
        <v>456</v>
      </c>
      <c r="H4726" s="138" t="s">
        <v>435</v>
      </c>
      <c r="I4726" s="138"/>
      <c r="J4726" s="138"/>
      <c r="K4726" s="146"/>
      <c r="L4726" s="146"/>
    </row>
    <row r="4727" spans="1:12" s="141" customFormat="1" ht="20.100000000000001" customHeight="1">
      <c r="A4727" s="213"/>
      <c r="B4727" s="137"/>
      <c r="C4727" s="137"/>
      <c r="D4727" s="159"/>
      <c r="E4727" s="160"/>
      <c r="F4727" s="137" t="s">
        <v>456</v>
      </c>
      <c r="G4727" s="137" t="s">
        <v>457</v>
      </c>
      <c r="H4727" s="138" t="s">
        <v>435</v>
      </c>
      <c r="I4727" s="138"/>
      <c r="J4727" s="138"/>
      <c r="K4727" s="146"/>
      <c r="L4727" s="146"/>
    </row>
    <row r="4728" spans="1:12" s="141" customFormat="1" ht="20.100000000000001" customHeight="1">
      <c r="A4728" s="213"/>
      <c r="B4728" s="137"/>
      <c r="C4728" s="137"/>
      <c r="D4728" s="159"/>
      <c r="E4728" s="160"/>
      <c r="F4728" s="137" t="s">
        <v>457</v>
      </c>
      <c r="G4728" s="137" t="s">
        <v>460</v>
      </c>
      <c r="H4728" s="138" t="s">
        <v>435</v>
      </c>
      <c r="I4728" s="138"/>
      <c r="J4728" s="138"/>
      <c r="K4728" s="146"/>
      <c r="L4728" s="146"/>
    </row>
    <row r="4729" spans="1:12" s="141" customFormat="1" ht="20.100000000000001" customHeight="1">
      <c r="A4729" s="213"/>
      <c r="B4729" s="137"/>
      <c r="C4729" s="137"/>
      <c r="D4729" s="159"/>
      <c r="E4729" s="160"/>
      <c r="F4729" s="137" t="s">
        <v>460</v>
      </c>
      <c r="G4729" s="137" t="s">
        <v>463</v>
      </c>
      <c r="H4729" s="138" t="s">
        <v>435</v>
      </c>
      <c r="I4729" s="138"/>
      <c r="J4729" s="138"/>
      <c r="K4729" s="146"/>
      <c r="L4729" s="146"/>
    </row>
    <row r="4730" spans="1:12" s="141" customFormat="1" ht="20.100000000000001" customHeight="1">
      <c r="A4730" s="213"/>
      <c r="B4730" s="137"/>
      <c r="C4730" s="137"/>
      <c r="D4730" s="159"/>
      <c r="E4730" s="160"/>
      <c r="F4730" s="137" t="s">
        <v>463</v>
      </c>
      <c r="G4730" s="137" t="s">
        <v>464</v>
      </c>
      <c r="H4730" s="138" t="s">
        <v>435</v>
      </c>
      <c r="I4730" s="138"/>
      <c r="J4730" s="138"/>
      <c r="K4730" s="146"/>
      <c r="L4730" s="146"/>
    </row>
    <row r="4731" spans="1:12" s="141" customFormat="1" ht="20.100000000000001" customHeight="1">
      <c r="A4731" s="213"/>
      <c r="B4731" s="137"/>
      <c r="C4731" s="137"/>
      <c r="D4731" s="159"/>
      <c r="E4731" s="160"/>
      <c r="F4731" s="137" t="s">
        <v>464</v>
      </c>
      <c r="G4731" s="137" t="s">
        <v>465</v>
      </c>
      <c r="H4731" s="138" t="s">
        <v>435</v>
      </c>
      <c r="I4731" s="138"/>
      <c r="J4731" s="138"/>
      <c r="K4731" s="146"/>
      <c r="L4731" s="146"/>
    </row>
    <row r="4732" spans="1:12" s="141" customFormat="1" ht="20.100000000000001" customHeight="1">
      <c r="A4732" s="213"/>
      <c r="B4732" s="137"/>
      <c r="C4732" s="137"/>
      <c r="D4732" s="159"/>
      <c r="E4732" s="160"/>
      <c r="F4732" s="137" t="s">
        <v>465</v>
      </c>
      <c r="G4732" s="137" t="s">
        <v>466</v>
      </c>
      <c r="H4732" s="138" t="s">
        <v>435</v>
      </c>
      <c r="I4732" s="138"/>
      <c r="J4732" s="138"/>
      <c r="K4732" s="146"/>
      <c r="L4732" s="146"/>
    </row>
    <row r="4733" spans="1:12" s="141" customFormat="1" ht="20.100000000000001" customHeight="1">
      <c r="A4733" s="213"/>
      <c r="B4733" s="137"/>
      <c r="C4733" s="137"/>
      <c r="D4733" s="159"/>
      <c r="E4733" s="160"/>
      <c r="F4733" s="137" t="s">
        <v>466</v>
      </c>
      <c r="G4733" s="137" t="s">
        <v>467</v>
      </c>
      <c r="H4733" s="138" t="s">
        <v>435</v>
      </c>
      <c r="I4733" s="138"/>
      <c r="J4733" s="138"/>
      <c r="K4733" s="146"/>
      <c r="L4733" s="146"/>
    </row>
    <row r="4734" spans="1:12" s="141" customFormat="1" ht="20.100000000000001" customHeight="1">
      <c r="A4734" s="213"/>
      <c r="B4734" s="137"/>
      <c r="C4734" s="137"/>
      <c r="D4734" s="159"/>
      <c r="E4734" s="160"/>
      <c r="F4734" s="137" t="s">
        <v>467</v>
      </c>
      <c r="G4734" s="137" t="s">
        <v>468</v>
      </c>
      <c r="H4734" s="138" t="s">
        <v>435</v>
      </c>
      <c r="I4734" s="138"/>
      <c r="J4734" s="138"/>
      <c r="K4734" s="146"/>
      <c r="L4734" s="146"/>
    </row>
    <row r="4735" spans="1:12" s="141" customFormat="1" ht="20.100000000000001" customHeight="1">
      <c r="A4735" s="213"/>
      <c r="B4735" s="137"/>
      <c r="C4735" s="137"/>
      <c r="D4735" s="159"/>
      <c r="E4735" s="160"/>
      <c r="F4735" s="137" t="s">
        <v>468</v>
      </c>
      <c r="G4735" s="137" t="s">
        <v>469</v>
      </c>
      <c r="H4735" s="138" t="s">
        <v>435</v>
      </c>
      <c r="I4735" s="138"/>
      <c r="J4735" s="138"/>
      <c r="K4735" s="146"/>
      <c r="L4735" s="146"/>
    </row>
    <row r="4736" spans="1:12" s="141" customFormat="1" ht="20.100000000000001" customHeight="1">
      <c r="A4736" s="213"/>
      <c r="B4736" s="137"/>
      <c r="C4736" s="137"/>
      <c r="D4736" s="159"/>
      <c r="E4736" s="160"/>
      <c r="F4736" s="137" t="s">
        <v>469</v>
      </c>
      <c r="G4736" s="137" t="s">
        <v>470</v>
      </c>
      <c r="H4736" s="138" t="s">
        <v>435</v>
      </c>
      <c r="I4736" s="138"/>
      <c r="J4736" s="138"/>
      <c r="K4736" s="146"/>
      <c r="L4736" s="146"/>
    </row>
    <row r="4737" spans="1:12" s="141" customFormat="1" ht="20.100000000000001" customHeight="1">
      <c r="A4737" s="213"/>
      <c r="B4737" s="137"/>
      <c r="C4737" s="137"/>
      <c r="D4737" s="159"/>
      <c r="E4737" s="160"/>
      <c r="F4737" s="137" t="s">
        <v>470</v>
      </c>
      <c r="G4737" s="137" t="s">
        <v>471</v>
      </c>
      <c r="H4737" s="138" t="s">
        <v>435</v>
      </c>
      <c r="I4737" s="138"/>
      <c r="J4737" s="138"/>
      <c r="K4737" s="146"/>
      <c r="L4737" s="146"/>
    </row>
    <row r="4738" spans="1:12" s="141" customFormat="1" ht="20.100000000000001" customHeight="1">
      <c r="A4738" s="213"/>
      <c r="B4738" s="137"/>
      <c r="C4738" s="137"/>
      <c r="D4738" s="159"/>
      <c r="E4738" s="160"/>
      <c r="F4738" s="137" t="s">
        <v>471</v>
      </c>
      <c r="G4738" s="137" t="s">
        <v>473</v>
      </c>
      <c r="H4738" s="138" t="s">
        <v>435</v>
      </c>
      <c r="I4738" s="138"/>
      <c r="J4738" s="138"/>
      <c r="K4738" s="146"/>
      <c r="L4738" s="146"/>
    </row>
    <row r="4739" spans="1:12" s="141" customFormat="1" ht="20.100000000000001" customHeight="1">
      <c r="A4739" s="213"/>
      <c r="B4739" s="137"/>
      <c r="C4739" s="137"/>
      <c r="D4739" s="159"/>
      <c r="E4739" s="160"/>
      <c r="F4739" s="137" t="s">
        <v>473</v>
      </c>
      <c r="G4739" s="137" t="s">
        <v>474</v>
      </c>
      <c r="H4739" s="138" t="s">
        <v>435</v>
      </c>
      <c r="I4739" s="138"/>
      <c r="J4739" s="138"/>
      <c r="K4739" s="146"/>
      <c r="L4739" s="146"/>
    </row>
    <row r="4740" spans="1:12" s="141" customFormat="1" ht="20.100000000000001" customHeight="1">
      <c r="A4740" s="213"/>
      <c r="B4740" s="137"/>
      <c r="C4740" s="137"/>
      <c r="D4740" s="159"/>
      <c r="E4740" s="160"/>
      <c r="F4740" s="137" t="s">
        <v>474</v>
      </c>
      <c r="G4740" s="137" t="s">
        <v>475</v>
      </c>
      <c r="H4740" s="138" t="s">
        <v>435</v>
      </c>
      <c r="I4740" s="138"/>
      <c r="J4740" s="138"/>
      <c r="K4740" s="146"/>
      <c r="L4740" s="146"/>
    </row>
    <row r="4741" spans="1:12" s="141" customFormat="1" ht="20.100000000000001" customHeight="1">
      <c r="A4741" s="213"/>
      <c r="B4741" s="137"/>
      <c r="C4741" s="137"/>
      <c r="D4741" s="159"/>
      <c r="E4741" s="160"/>
      <c r="F4741" s="137" t="s">
        <v>475</v>
      </c>
      <c r="G4741" s="137" t="s">
        <v>476</v>
      </c>
      <c r="H4741" s="138" t="s">
        <v>435</v>
      </c>
      <c r="I4741" s="138"/>
      <c r="J4741" s="138"/>
      <c r="K4741" s="146"/>
      <c r="L4741" s="146"/>
    </row>
    <row r="4742" spans="1:12" s="141" customFormat="1" ht="20.100000000000001" customHeight="1">
      <c r="A4742" s="213"/>
      <c r="B4742" s="137"/>
      <c r="C4742" s="137"/>
      <c r="D4742" s="159"/>
      <c r="E4742" s="160"/>
      <c r="F4742" s="137" t="s">
        <v>476</v>
      </c>
      <c r="G4742" s="137" t="s">
        <v>477</v>
      </c>
      <c r="H4742" s="138" t="s">
        <v>435</v>
      </c>
      <c r="I4742" s="138"/>
      <c r="J4742" s="138"/>
      <c r="K4742" s="146"/>
      <c r="L4742" s="146"/>
    </row>
    <row r="4743" spans="1:12" s="141" customFormat="1" ht="20.100000000000001" customHeight="1">
      <c r="A4743" s="213"/>
      <c r="B4743" s="137"/>
      <c r="C4743" s="137"/>
      <c r="D4743" s="159"/>
      <c r="E4743" s="160"/>
      <c r="F4743" s="137" t="s">
        <v>477</v>
      </c>
      <c r="G4743" s="137" t="s">
        <v>543</v>
      </c>
      <c r="H4743" s="138" t="s">
        <v>435</v>
      </c>
      <c r="I4743" s="138"/>
      <c r="J4743" s="138"/>
      <c r="K4743" s="146"/>
      <c r="L4743" s="146"/>
    </row>
    <row r="4744" spans="1:12" s="141" customFormat="1" ht="20.100000000000001" customHeight="1">
      <c r="A4744" s="213"/>
      <c r="B4744" s="137"/>
      <c r="C4744" s="137"/>
      <c r="D4744" s="159"/>
      <c r="E4744" s="160"/>
      <c r="F4744" s="137" t="s">
        <v>543</v>
      </c>
      <c r="G4744" s="137" t="s">
        <v>550</v>
      </c>
      <c r="H4744" s="138" t="s">
        <v>435</v>
      </c>
      <c r="I4744" s="138"/>
      <c r="J4744" s="138"/>
      <c r="K4744" s="146"/>
      <c r="L4744" s="146"/>
    </row>
    <row r="4745" spans="1:12" s="141" customFormat="1" ht="20.100000000000001" customHeight="1">
      <c r="A4745" s="213"/>
      <c r="B4745" s="137"/>
      <c r="C4745" s="137"/>
      <c r="D4745" s="159"/>
      <c r="E4745" s="160"/>
      <c r="F4745" s="137" t="s">
        <v>550</v>
      </c>
      <c r="G4745" s="137" t="s">
        <v>551</v>
      </c>
      <c r="H4745" s="138" t="s">
        <v>435</v>
      </c>
      <c r="I4745" s="138"/>
      <c r="J4745" s="138"/>
      <c r="K4745" s="146"/>
      <c r="L4745" s="146"/>
    </row>
    <row r="4746" spans="1:12" s="141" customFormat="1" ht="20.100000000000001" customHeight="1">
      <c r="A4746" s="213"/>
      <c r="B4746" s="137"/>
      <c r="C4746" s="137"/>
      <c r="D4746" s="159"/>
      <c r="E4746" s="160"/>
      <c r="F4746" s="137" t="s">
        <v>551</v>
      </c>
      <c r="G4746" s="137" t="s">
        <v>552</v>
      </c>
      <c r="H4746" s="138" t="s">
        <v>435</v>
      </c>
      <c r="I4746" s="138"/>
      <c r="J4746" s="138"/>
      <c r="K4746" s="146"/>
      <c r="L4746" s="146"/>
    </row>
    <row r="4747" spans="1:12" s="141" customFormat="1" ht="20.100000000000001" customHeight="1">
      <c r="A4747" s="213"/>
      <c r="B4747" s="137"/>
      <c r="C4747" s="137"/>
      <c r="D4747" s="159"/>
      <c r="E4747" s="160"/>
      <c r="F4747" s="137" t="s">
        <v>552</v>
      </c>
      <c r="G4747" s="137" t="s">
        <v>553</v>
      </c>
      <c r="H4747" s="138" t="s">
        <v>435</v>
      </c>
      <c r="I4747" s="138"/>
      <c r="J4747" s="138"/>
      <c r="K4747" s="146"/>
      <c r="L4747" s="146"/>
    </row>
    <row r="4748" spans="1:12" s="141" customFormat="1" ht="20.100000000000001" customHeight="1">
      <c r="A4748" s="213"/>
      <c r="B4748" s="137"/>
      <c r="C4748" s="137"/>
      <c r="D4748" s="159"/>
      <c r="E4748" s="160"/>
      <c r="F4748" s="137" t="s">
        <v>553</v>
      </c>
      <c r="G4748" s="137" t="s">
        <v>554</v>
      </c>
      <c r="H4748" s="138" t="s">
        <v>435</v>
      </c>
      <c r="I4748" s="138"/>
      <c r="J4748" s="138"/>
      <c r="K4748" s="146"/>
      <c r="L4748" s="146"/>
    </row>
    <row r="4749" spans="1:12" s="141" customFormat="1" ht="20.100000000000001" customHeight="1">
      <c r="A4749" s="213"/>
      <c r="B4749" s="137"/>
      <c r="C4749" s="137"/>
      <c r="D4749" s="159"/>
      <c r="E4749" s="160"/>
      <c r="F4749" s="137" t="s">
        <v>554</v>
      </c>
      <c r="G4749" s="137" t="s">
        <v>555</v>
      </c>
      <c r="H4749" s="138" t="s">
        <v>435</v>
      </c>
      <c r="I4749" s="138"/>
      <c r="J4749" s="138"/>
      <c r="K4749" s="146"/>
      <c r="L4749" s="146"/>
    </row>
    <row r="4750" spans="1:12" s="141" customFormat="1" ht="20.100000000000001" customHeight="1">
      <c r="A4750" s="213"/>
      <c r="B4750" s="137"/>
      <c r="C4750" s="137"/>
      <c r="D4750" s="159"/>
      <c r="E4750" s="160"/>
      <c r="F4750" s="137" t="s">
        <v>555</v>
      </c>
      <c r="G4750" s="137" t="s">
        <v>556</v>
      </c>
      <c r="H4750" s="138" t="s">
        <v>435</v>
      </c>
      <c r="I4750" s="138"/>
      <c r="J4750" s="138"/>
      <c r="K4750" s="146"/>
      <c r="L4750" s="146"/>
    </row>
    <row r="4751" spans="1:12" s="141" customFormat="1" ht="20.100000000000001" customHeight="1">
      <c r="A4751" s="213"/>
      <c r="B4751" s="137"/>
      <c r="C4751" s="137"/>
      <c r="D4751" s="159"/>
      <c r="E4751" s="160"/>
      <c r="F4751" s="137" t="s">
        <v>556</v>
      </c>
      <c r="G4751" s="137" t="s">
        <v>557</v>
      </c>
      <c r="H4751" s="138" t="s">
        <v>435</v>
      </c>
      <c r="I4751" s="138"/>
      <c r="J4751" s="138"/>
      <c r="K4751" s="146"/>
      <c r="L4751" s="146"/>
    </row>
    <row r="4752" spans="1:12" s="141" customFormat="1" ht="20.100000000000001" customHeight="1">
      <c r="A4752" s="213"/>
      <c r="B4752" s="137"/>
      <c r="C4752" s="137"/>
      <c r="D4752" s="159"/>
      <c r="E4752" s="160"/>
      <c r="F4752" s="137" t="s">
        <v>557</v>
      </c>
      <c r="G4752" s="137" t="s">
        <v>558</v>
      </c>
      <c r="H4752" s="138" t="s">
        <v>435</v>
      </c>
      <c r="I4752" s="138"/>
      <c r="J4752" s="138"/>
      <c r="K4752" s="146"/>
      <c r="L4752" s="146"/>
    </row>
    <row r="4753" spans="1:12" s="141" customFormat="1" ht="20.100000000000001" customHeight="1">
      <c r="A4753" s="213"/>
      <c r="B4753" s="137"/>
      <c r="C4753" s="137"/>
      <c r="D4753" s="159"/>
      <c r="E4753" s="160"/>
      <c r="F4753" s="137" t="s">
        <v>558</v>
      </c>
      <c r="G4753" s="137" t="s">
        <v>559</v>
      </c>
      <c r="H4753" s="138" t="s">
        <v>435</v>
      </c>
      <c r="I4753" s="138"/>
      <c r="J4753" s="138"/>
      <c r="K4753" s="146"/>
      <c r="L4753" s="146"/>
    </row>
    <row r="4754" spans="1:12" s="141" customFormat="1" ht="20.100000000000001" customHeight="1">
      <c r="A4754" s="213"/>
      <c r="B4754" s="137"/>
      <c r="C4754" s="137"/>
      <c r="D4754" s="159"/>
      <c r="E4754" s="160"/>
      <c r="F4754" s="137" t="s">
        <v>559</v>
      </c>
      <c r="G4754" s="137" t="s">
        <v>560</v>
      </c>
      <c r="H4754" s="138" t="s">
        <v>435</v>
      </c>
      <c r="I4754" s="138"/>
      <c r="J4754" s="138"/>
      <c r="K4754" s="146"/>
      <c r="L4754" s="146"/>
    </row>
    <row r="4755" spans="1:12" s="141" customFormat="1" ht="20.100000000000001" customHeight="1">
      <c r="A4755" s="213"/>
      <c r="B4755" s="137"/>
      <c r="C4755" s="137"/>
      <c r="D4755" s="159"/>
      <c r="E4755" s="160"/>
      <c r="F4755" s="137" t="s">
        <v>560</v>
      </c>
      <c r="G4755" s="137" t="s">
        <v>561</v>
      </c>
      <c r="H4755" s="138" t="s">
        <v>435</v>
      </c>
      <c r="I4755" s="138"/>
      <c r="J4755" s="138"/>
      <c r="K4755" s="146"/>
      <c r="L4755" s="146"/>
    </row>
    <row r="4756" spans="1:12" s="141" customFormat="1" ht="20.100000000000001" customHeight="1">
      <c r="A4756" s="213"/>
      <c r="B4756" s="137"/>
      <c r="C4756" s="137"/>
      <c r="D4756" s="159"/>
      <c r="E4756" s="160"/>
      <c r="F4756" s="137" t="s">
        <v>561</v>
      </c>
      <c r="G4756" s="137" t="s">
        <v>562</v>
      </c>
      <c r="H4756" s="138" t="s">
        <v>435</v>
      </c>
      <c r="I4756" s="138"/>
      <c r="J4756" s="138"/>
      <c r="K4756" s="146"/>
      <c r="L4756" s="146"/>
    </row>
    <row r="4757" spans="1:12" s="141" customFormat="1" ht="20.100000000000001" customHeight="1">
      <c r="A4757" s="213"/>
      <c r="B4757" s="137"/>
      <c r="C4757" s="137"/>
      <c r="D4757" s="159"/>
      <c r="E4757" s="160"/>
      <c r="F4757" s="137" t="s">
        <v>562</v>
      </c>
      <c r="G4757" s="137" t="s">
        <v>563</v>
      </c>
      <c r="H4757" s="138" t="s">
        <v>435</v>
      </c>
      <c r="I4757" s="138"/>
      <c r="J4757" s="138"/>
      <c r="K4757" s="146"/>
      <c r="L4757" s="146"/>
    </row>
    <row r="4758" spans="1:12" s="141" customFormat="1" ht="20.100000000000001" customHeight="1">
      <c r="A4758" s="213"/>
      <c r="B4758" s="137"/>
      <c r="C4758" s="137"/>
      <c r="D4758" s="159"/>
      <c r="E4758" s="160"/>
      <c r="F4758" s="137" t="s">
        <v>563</v>
      </c>
      <c r="G4758" s="137" t="s">
        <v>564</v>
      </c>
      <c r="H4758" s="138" t="s">
        <v>435</v>
      </c>
      <c r="I4758" s="138"/>
      <c r="J4758" s="138"/>
      <c r="K4758" s="146"/>
      <c r="L4758" s="146"/>
    </row>
    <row r="4759" spans="1:12" s="141" customFormat="1" ht="20.100000000000001" customHeight="1">
      <c r="A4759" s="213"/>
      <c r="B4759" s="137"/>
      <c r="C4759" s="137"/>
      <c r="D4759" s="159"/>
      <c r="E4759" s="160"/>
      <c r="F4759" s="137" t="s">
        <v>564</v>
      </c>
      <c r="G4759" s="137" t="s">
        <v>565</v>
      </c>
      <c r="H4759" s="138" t="s">
        <v>435</v>
      </c>
      <c r="I4759" s="138"/>
      <c r="J4759" s="138"/>
      <c r="K4759" s="146"/>
      <c r="L4759" s="146"/>
    </row>
    <row r="4760" spans="1:12" s="141" customFormat="1" ht="20.100000000000001" customHeight="1">
      <c r="A4760" s="213"/>
      <c r="B4760" s="137"/>
      <c r="C4760" s="137"/>
      <c r="D4760" s="159"/>
      <c r="E4760" s="160"/>
      <c r="F4760" s="137" t="s">
        <v>565</v>
      </c>
      <c r="G4760" s="137" t="s">
        <v>1006</v>
      </c>
      <c r="H4760" s="138" t="s">
        <v>435</v>
      </c>
      <c r="I4760" s="138"/>
      <c r="J4760" s="138"/>
      <c r="K4760" s="146"/>
      <c r="L4760" s="146"/>
    </row>
    <row r="4761" spans="1:12" s="141" customFormat="1" ht="20.100000000000001" customHeight="1">
      <c r="A4761" s="213"/>
      <c r="B4761" s="137"/>
      <c r="C4761" s="137"/>
      <c r="D4761" s="159"/>
      <c r="E4761" s="160"/>
      <c r="F4761" s="137"/>
      <c r="G4761" s="137"/>
      <c r="H4761" s="138"/>
      <c r="I4761" s="138"/>
      <c r="J4761" s="138"/>
      <c r="K4761" s="146"/>
      <c r="L4761" s="146"/>
    </row>
    <row r="4762" spans="1:12" s="141" customFormat="1" ht="20.100000000000001" customHeight="1">
      <c r="A4762" s="213"/>
      <c r="B4762" s="137">
        <v>382</v>
      </c>
      <c r="C4762" s="137"/>
      <c r="D4762" s="159" t="s">
        <v>390</v>
      </c>
      <c r="E4762" s="160">
        <v>2.6320000000000001</v>
      </c>
      <c r="F4762" s="137" t="s">
        <v>433</v>
      </c>
      <c r="G4762" s="137" t="s">
        <v>447</v>
      </c>
      <c r="H4762" s="138" t="s">
        <v>435</v>
      </c>
      <c r="I4762" s="138"/>
      <c r="J4762" s="138"/>
      <c r="K4762" s="146"/>
      <c r="L4762" s="146"/>
    </row>
    <row r="4763" spans="1:12" s="141" customFormat="1" ht="20.100000000000001" customHeight="1">
      <c r="A4763" s="213"/>
      <c r="B4763" s="137"/>
      <c r="C4763" s="137"/>
      <c r="D4763" s="159"/>
      <c r="E4763" s="160"/>
      <c r="F4763" s="137" t="s">
        <v>447</v>
      </c>
      <c r="G4763" s="137" t="s">
        <v>451</v>
      </c>
      <c r="H4763" s="138" t="s">
        <v>435</v>
      </c>
      <c r="I4763" s="138"/>
      <c r="J4763" s="138"/>
      <c r="K4763" s="146"/>
      <c r="L4763" s="146"/>
    </row>
    <row r="4764" spans="1:12" s="141" customFormat="1" ht="20.100000000000001" customHeight="1">
      <c r="A4764" s="213"/>
      <c r="B4764" s="137"/>
      <c r="C4764" s="137"/>
      <c r="D4764" s="159"/>
      <c r="E4764" s="160"/>
      <c r="F4764" s="137" t="s">
        <v>451</v>
      </c>
      <c r="G4764" s="137" t="s">
        <v>454</v>
      </c>
      <c r="H4764" s="138" t="s">
        <v>435</v>
      </c>
      <c r="I4764" s="138"/>
      <c r="J4764" s="138"/>
      <c r="K4764" s="146"/>
      <c r="L4764" s="146"/>
    </row>
    <row r="4765" spans="1:12" s="141" customFormat="1" ht="20.100000000000001" customHeight="1">
      <c r="A4765" s="213"/>
      <c r="B4765" s="137"/>
      <c r="C4765" s="137"/>
      <c r="D4765" s="159"/>
      <c r="E4765" s="160"/>
      <c r="F4765" s="137" t="s">
        <v>454</v>
      </c>
      <c r="G4765" s="137" t="s">
        <v>455</v>
      </c>
      <c r="H4765" s="138" t="s">
        <v>435</v>
      </c>
      <c r="I4765" s="138"/>
      <c r="J4765" s="138"/>
      <c r="K4765" s="146"/>
      <c r="L4765" s="146"/>
    </row>
    <row r="4766" spans="1:12" s="141" customFormat="1" ht="20.100000000000001" customHeight="1">
      <c r="A4766" s="213"/>
      <c r="B4766" s="137"/>
      <c r="C4766" s="137"/>
      <c r="D4766" s="159"/>
      <c r="E4766" s="160"/>
      <c r="F4766" s="137" t="s">
        <v>455</v>
      </c>
      <c r="G4766" s="137" t="s">
        <v>456</v>
      </c>
      <c r="H4766" s="138" t="s">
        <v>435</v>
      </c>
      <c r="I4766" s="138"/>
      <c r="J4766" s="138"/>
      <c r="K4766" s="146"/>
      <c r="L4766" s="146"/>
    </row>
    <row r="4767" spans="1:12" s="141" customFormat="1" ht="20.100000000000001" customHeight="1">
      <c r="A4767" s="213"/>
      <c r="B4767" s="137"/>
      <c r="C4767" s="137"/>
      <c r="D4767" s="159"/>
      <c r="E4767" s="160"/>
      <c r="F4767" s="137" t="s">
        <v>456</v>
      </c>
      <c r="G4767" s="137" t="s">
        <v>457</v>
      </c>
      <c r="H4767" s="138" t="s">
        <v>435</v>
      </c>
      <c r="I4767" s="138"/>
      <c r="J4767" s="138"/>
      <c r="K4767" s="146"/>
      <c r="L4767" s="146"/>
    </row>
    <row r="4768" spans="1:12" s="141" customFormat="1" ht="20.100000000000001" customHeight="1">
      <c r="A4768" s="213"/>
      <c r="B4768" s="137"/>
      <c r="C4768" s="137"/>
      <c r="D4768" s="159"/>
      <c r="E4768" s="160"/>
      <c r="F4768" s="137" t="s">
        <v>457</v>
      </c>
      <c r="G4768" s="137" t="s">
        <v>460</v>
      </c>
      <c r="H4768" s="138" t="s">
        <v>435</v>
      </c>
      <c r="I4768" s="138"/>
      <c r="J4768" s="138"/>
      <c r="K4768" s="146"/>
      <c r="L4768" s="146"/>
    </row>
    <row r="4769" spans="1:12" s="141" customFormat="1" ht="20.100000000000001" customHeight="1">
      <c r="A4769" s="213"/>
      <c r="B4769" s="137"/>
      <c r="C4769" s="137"/>
      <c r="D4769" s="159"/>
      <c r="E4769" s="160"/>
      <c r="F4769" s="137" t="s">
        <v>460</v>
      </c>
      <c r="G4769" s="137" t="s">
        <v>463</v>
      </c>
      <c r="H4769" s="138" t="s">
        <v>435</v>
      </c>
      <c r="I4769" s="138"/>
      <c r="J4769" s="138"/>
      <c r="K4769" s="146"/>
      <c r="L4769" s="146"/>
    </row>
    <row r="4770" spans="1:12" s="141" customFormat="1" ht="20.100000000000001" customHeight="1">
      <c r="A4770" s="213"/>
      <c r="B4770" s="137"/>
      <c r="C4770" s="137"/>
      <c r="D4770" s="159"/>
      <c r="E4770" s="160"/>
      <c r="F4770" s="137" t="s">
        <v>463</v>
      </c>
      <c r="G4770" s="137" t="s">
        <v>464</v>
      </c>
      <c r="H4770" s="138" t="s">
        <v>435</v>
      </c>
      <c r="I4770" s="138"/>
      <c r="J4770" s="138"/>
      <c r="K4770" s="146"/>
      <c r="L4770" s="146"/>
    </row>
    <row r="4771" spans="1:12" s="141" customFormat="1" ht="20.100000000000001" customHeight="1">
      <c r="A4771" s="213"/>
      <c r="B4771" s="137"/>
      <c r="C4771" s="137"/>
      <c r="D4771" s="159"/>
      <c r="E4771" s="160"/>
      <c r="F4771" s="137" t="s">
        <v>464</v>
      </c>
      <c r="G4771" s="137" t="s">
        <v>465</v>
      </c>
      <c r="H4771" s="138" t="s">
        <v>435</v>
      </c>
      <c r="I4771" s="138"/>
      <c r="J4771" s="138"/>
      <c r="K4771" s="146"/>
      <c r="L4771" s="146"/>
    </row>
    <row r="4772" spans="1:12" s="141" customFormat="1" ht="20.100000000000001" customHeight="1">
      <c r="A4772" s="213"/>
      <c r="B4772" s="137"/>
      <c r="C4772" s="137"/>
      <c r="D4772" s="159"/>
      <c r="E4772" s="160"/>
      <c r="F4772" s="137" t="s">
        <v>465</v>
      </c>
      <c r="G4772" s="137" t="s">
        <v>466</v>
      </c>
      <c r="H4772" s="138" t="s">
        <v>435</v>
      </c>
      <c r="I4772" s="138"/>
      <c r="J4772" s="138"/>
      <c r="K4772" s="146"/>
      <c r="L4772" s="146"/>
    </row>
    <row r="4773" spans="1:12" s="141" customFormat="1" ht="20.100000000000001" customHeight="1">
      <c r="A4773" s="213"/>
      <c r="B4773" s="137"/>
      <c r="C4773" s="137"/>
      <c r="D4773" s="159"/>
      <c r="E4773" s="160"/>
      <c r="F4773" s="137" t="s">
        <v>466</v>
      </c>
      <c r="G4773" s="137" t="s">
        <v>467</v>
      </c>
      <c r="H4773" s="138" t="s">
        <v>435</v>
      </c>
      <c r="I4773" s="138"/>
      <c r="J4773" s="138"/>
      <c r="K4773" s="146"/>
      <c r="L4773" s="146"/>
    </row>
    <row r="4774" spans="1:12" s="141" customFormat="1" ht="20.100000000000001" customHeight="1">
      <c r="A4774" s="213"/>
      <c r="B4774" s="137"/>
      <c r="C4774" s="137"/>
      <c r="D4774" s="159"/>
      <c r="E4774" s="160"/>
      <c r="F4774" s="137" t="s">
        <v>467</v>
      </c>
      <c r="G4774" s="137" t="s">
        <v>468</v>
      </c>
      <c r="H4774" s="138" t="s">
        <v>40</v>
      </c>
      <c r="I4774" s="138"/>
      <c r="J4774" s="138"/>
      <c r="K4774" s="146"/>
      <c r="L4774" s="146"/>
    </row>
    <row r="4775" spans="1:12" s="141" customFormat="1" ht="20.100000000000001" customHeight="1">
      <c r="A4775" s="213"/>
      <c r="B4775" s="137"/>
      <c r="C4775" s="137"/>
      <c r="D4775" s="159"/>
      <c r="E4775" s="160"/>
      <c r="F4775" s="137" t="s">
        <v>468</v>
      </c>
      <c r="G4775" s="137" t="s">
        <v>1007</v>
      </c>
      <c r="H4775" s="138" t="s">
        <v>435</v>
      </c>
      <c r="I4775" s="138"/>
      <c r="J4775" s="138"/>
      <c r="K4775" s="146"/>
      <c r="L4775" s="146"/>
    </row>
    <row r="4776" spans="1:12" s="141" customFormat="1" ht="20.100000000000001" customHeight="1">
      <c r="A4776" s="213"/>
      <c r="B4776" s="137"/>
      <c r="C4776" s="137"/>
      <c r="D4776" s="159"/>
      <c r="E4776" s="160"/>
      <c r="F4776" s="137"/>
      <c r="G4776" s="137"/>
      <c r="H4776" s="138"/>
      <c r="I4776" s="138"/>
      <c r="J4776" s="138"/>
      <c r="K4776" s="146"/>
      <c r="L4776" s="146"/>
    </row>
    <row r="4777" spans="1:12" s="141" customFormat="1" ht="20.100000000000001" customHeight="1">
      <c r="A4777" s="213"/>
      <c r="B4777" s="137">
        <v>383</v>
      </c>
      <c r="C4777" s="137"/>
      <c r="D4777" s="159" t="s">
        <v>391</v>
      </c>
      <c r="E4777" s="160">
        <v>3.5270000000000001</v>
      </c>
      <c r="F4777" s="137" t="s">
        <v>433</v>
      </c>
      <c r="G4777" s="137" t="s">
        <v>447</v>
      </c>
      <c r="H4777" s="138" t="s">
        <v>435</v>
      </c>
      <c r="I4777" s="138"/>
      <c r="J4777" s="138"/>
      <c r="K4777" s="146"/>
      <c r="L4777" s="146"/>
    </row>
    <row r="4778" spans="1:12" s="141" customFormat="1" ht="20.100000000000001" customHeight="1">
      <c r="A4778" s="213"/>
      <c r="B4778" s="137"/>
      <c r="C4778" s="137"/>
      <c r="D4778" s="159"/>
      <c r="E4778" s="160"/>
      <c r="F4778" s="137" t="s">
        <v>447</v>
      </c>
      <c r="G4778" s="137" t="s">
        <v>451</v>
      </c>
      <c r="H4778" s="138" t="s">
        <v>435</v>
      </c>
      <c r="I4778" s="138"/>
      <c r="J4778" s="138"/>
      <c r="K4778" s="146"/>
      <c r="L4778" s="146"/>
    </row>
    <row r="4779" spans="1:12" s="141" customFormat="1" ht="20.100000000000001" customHeight="1">
      <c r="A4779" s="213"/>
      <c r="B4779" s="137"/>
      <c r="C4779" s="137"/>
      <c r="D4779" s="159"/>
      <c r="E4779" s="160"/>
      <c r="F4779" s="137" t="s">
        <v>451</v>
      </c>
      <c r="G4779" s="137" t="s">
        <v>454</v>
      </c>
      <c r="H4779" s="138" t="s">
        <v>435</v>
      </c>
      <c r="I4779" s="138"/>
      <c r="J4779" s="138"/>
      <c r="K4779" s="146"/>
      <c r="L4779" s="146"/>
    </row>
    <row r="4780" spans="1:12" s="141" customFormat="1" ht="20.100000000000001" customHeight="1">
      <c r="A4780" s="213"/>
      <c r="B4780" s="137"/>
      <c r="C4780" s="137"/>
      <c r="D4780" s="159"/>
      <c r="E4780" s="160"/>
      <c r="F4780" s="137" t="s">
        <v>454</v>
      </c>
      <c r="G4780" s="137" t="s">
        <v>455</v>
      </c>
      <c r="H4780" s="138" t="s">
        <v>435</v>
      </c>
      <c r="I4780" s="138"/>
      <c r="J4780" s="138"/>
      <c r="K4780" s="146"/>
      <c r="L4780" s="146"/>
    </row>
    <row r="4781" spans="1:12" s="141" customFormat="1" ht="20.100000000000001" customHeight="1">
      <c r="A4781" s="213"/>
      <c r="B4781" s="137"/>
      <c r="C4781" s="137"/>
      <c r="D4781" s="159"/>
      <c r="E4781" s="160"/>
      <c r="F4781" s="137" t="s">
        <v>455</v>
      </c>
      <c r="G4781" s="137" t="s">
        <v>456</v>
      </c>
      <c r="H4781" s="138" t="s">
        <v>435</v>
      </c>
      <c r="I4781" s="138"/>
      <c r="J4781" s="138"/>
      <c r="K4781" s="146"/>
      <c r="L4781" s="146"/>
    </row>
    <row r="4782" spans="1:12" s="141" customFormat="1" ht="20.100000000000001" customHeight="1">
      <c r="A4782" s="213"/>
      <c r="B4782" s="137"/>
      <c r="C4782" s="137"/>
      <c r="D4782" s="159"/>
      <c r="E4782" s="160"/>
      <c r="F4782" s="137" t="s">
        <v>456</v>
      </c>
      <c r="G4782" s="137" t="s">
        <v>457</v>
      </c>
      <c r="H4782" s="138" t="s">
        <v>435</v>
      </c>
      <c r="I4782" s="138"/>
      <c r="J4782" s="138"/>
      <c r="K4782" s="146"/>
      <c r="L4782" s="146"/>
    </row>
    <row r="4783" spans="1:12" s="141" customFormat="1" ht="20.100000000000001" customHeight="1">
      <c r="A4783" s="213"/>
      <c r="B4783" s="137"/>
      <c r="C4783" s="137"/>
      <c r="D4783" s="159"/>
      <c r="E4783" s="160"/>
      <c r="F4783" s="137" t="s">
        <v>457</v>
      </c>
      <c r="G4783" s="137" t="s">
        <v>460</v>
      </c>
      <c r="H4783" s="138" t="s">
        <v>435</v>
      </c>
      <c r="I4783" s="138"/>
      <c r="J4783" s="138"/>
      <c r="K4783" s="146"/>
      <c r="L4783" s="146"/>
    </row>
    <row r="4784" spans="1:12" s="141" customFormat="1" ht="20.100000000000001" customHeight="1">
      <c r="A4784" s="213"/>
      <c r="B4784" s="137"/>
      <c r="C4784" s="137"/>
      <c r="D4784" s="159"/>
      <c r="E4784" s="160"/>
      <c r="F4784" s="137" t="s">
        <v>460</v>
      </c>
      <c r="G4784" s="137" t="s">
        <v>463</v>
      </c>
      <c r="H4784" s="138" t="s">
        <v>435</v>
      </c>
      <c r="I4784" s="138"/>
      <c r="J4784" s="138"/>
      <c r="K4784" s="146"/>
      <c r="L4784" s="146"/>
    </row>
    <row r="4785" spans="1:12" s="141" customFormat="1" ht="20.100000000000001" customHeight="1">
      <c r="A4785" s="213"/>
      <c r="B4785" s="137"/>
      <c r="C4785" s="137"/>
      <c r="D4785" s="159"/>
      <c r="E4785" s="160"/>
      <c r="F4785" s="137" t="s">
        <v>463</v>
      </c>
      <c r="G4785" s="137" t="s">
        <v>464</v>
      </c>
      <c r="H4785" s="138" t="s">
        <v>435</v>
      </c>
      <c r="I4785" s="138"/>
      <c r="J4785" s="138"/>
      <c r="K4785" s="146"/>
      <c r="L4785" s="146"/>
    </row>
    <row r="4786" spans="1:12" s="141" customFormat="1" ht="20.100000000000001" customHeight="1">
      <c r="A4786" s="213"/>
      <c r="B4786" s="137"/>
      <c r="C4786" s="137"/>
      <c r="D4786" s="159"/>
      <c r="E4786" s="160"/>
      <c r="F4786" s="137" t="s">
        <v>464</v>
      </c>
      <c r="G4786" s="137" t="s">
        <v>465</v>
      </c>
      <c r="H4786" s="138" t="s">
        <v>435</v>
      </c>
      <c r="I4786" s="138"/>
      <c r="J4786" s="138"/>
      <c r="K4786" s="146"/>
      <c r="L4786" s="146"/>
    </row>
    <row r="4787" spans="1:12" s="141" customFormat="1" ht="20.100000000000001" customHeight="1">
      <c r="A4787" s="213"/>
      <c r="B4787" s="137"/>
      <c r="C4787" s="137"/>
      <c r="D4787" s="159"/>
      <c r="E4787" s="160"/>
      <c r="F4787" s="137" t="s">
        <v>465</v>
      </c>
      <c r="G4787" s="137" t="s">
        <v>466</v>
      </c>
      <c r="H4787" s="138" t="s">
        <v>435</v>
      </c>
      <c r="I4787" s="138"/>
      <c r="J4787" s="138"/>
      <c r="K4787" s="146"/>
      <c r="L4787" s="146"/>
    </row>
    <row r="4788" spans="1:12" s="141" customFormat="1" ht="20.100000000000001" customHeight="1">
      <c r="A4788" s="213"/>
      <c r="B4788" s="137"/>
      <c r="C4788" s="137"/>
      <c r="D4788" s="159"/>
      <c r="E4788" s="160"/>
      <c r="F4788" s="137" t="s">
        <v>466</v>
      </c>
      <c r="G4788" s="137" t="s">
        <v>467</v>
      </c>
      <c r="H4788" s="138" t="s">
        <v>435</v>
      </c>
      <c r="I4788" s="138"/>
      <c r="J4788" s="138"/>
      <c r="K4788" s="146"/>
      <c r="L4788" s="146"/>
    </row>
    <row r="4789" spans="1:12" s="141" customFormat="1" ht="20.100000000000001" customHeight="1">
      <c r="A4789" s="213"/>
      <c r="B4789" s="137"/>
      <c r="C4789" s="137"/>
      <c r="D4789" s="159"/>
      <c r="E4789" s="160"/>
      <c r="F4789" s="137" t="s">
        <v>467</v>
      </c>
      <c r="G4789" s="137" t="s">
        <v>468</v>
      </c>
      <c r="H4789" s="138" t="s">
        <v>435</v>
      </c>
      <c r="I4789" s="138"/>
      <c r="J4789" s="138"/>
      <c r="K4789" s="146"/>
      <c r="L4789" s="146"/>
    </row>
    <row r="4790" spans="1:12" s="141" customFormat="1" ht="20.100000000000001" customHeight="1">
      <c r="A4790" s="213"/>
      <c r="B4790" s="137"/>
      <c r="C4790" s="137"/>
      <c r="D4790" s="159"/>
      <c r="E4790" s="160"/>
      <c r="F4790" s="137" t="s">
        <v>468</v>
      </c>
      <c r="G4790" s="137" t="s">
        <v>469</v>
      </c>
      <c r="H4790" s="138" t="s">
        <v>435</v>
      </c>
      <c r="I4790" s="138"/>
      <c r="J4790" s="138"/>
      <c r="K4790" s="146"/>
      <c r="L4790" s="146"/>
    </row>
    <row r="4791" spans="1:12" s="141" customFormat="1" ht="20.100000000000001" customHeight="1">
      <c r="A4791" s="213"/>
      <c r="B4791" s="137"/>
      <c r="C4791" s="137"/>
      <c r="D4791" s="159"/>
      <c r="E4791" s="160"/>
      <c r="F4791" s="137" t="s">
        <v>469</v>
      </c>
      <c r="G4791" s="137" t="s">
        <v>470</v>
      </c>
      <c r="H4791" s="138" t="s">
        <v>435</v>
      </c>
      <c r="I4791" s="138"/>
      <c r="J4791" s="138"/>
      <c r="K4791" s="146"/>
      <c r="L4791" s="146"/>
    </row>
    <row r="4792" spans="1:12" s="141" customFormat="1" ht="20.100000000000001" customHeight="1">
      <c r="A4792" s="213"/>
      <c r="B4792" s="137"/>
      <c r="C4792" s="137"/>
      <c r="D4792" s="159"/>
      <c r="E4792" s="160"/>
      <c r="F4792" s="137" t="s">
        <v>470</v>
      </c>
      <c r="G4792" s="137" t="s">
        <v>471</v>
      </c>
      <c r="H4792" s="138" t="s">
        <v>435</v>
      </c>
      <c r="I4792" s="138"/>
      <c r="J4792" s="138"/>
      <c r="K4792" s="146"/>
      <c r="L4792" s="146"/>
    </row>
    <row r="4793" spans="1:12" s="141" customFormat="1" ht="20.100000000000001" customHeight="1">
      <c r="A4793" s="213"/>
      <c r="B4793" s="137"/>
      <c r="C4793" s="137"/>
      <c r="D4793" s="159"/>
      <c r="E4793" s="160"/>
      <c r="F4793" s="137" t="s">
        <v>471</v>
      </c>
      <c r="G4793" s="137" t="s">
        <v>473</v>
      </c>
      <c r="H4793" s="138" t="s">
        <v>435</v>
      </c>
      <c r="I4793" s="138"/>
      <c r="J4793" s="138"/>
      <c r="K4793" s="146"/>
      <c r="L4793" s="146"/>
    </row>
    <row r="4794" spans="1:12" s="141" customFormat="1" ht="20.100000000000001" customHeight="1">
      <c r="A4794" s="213"/>
      <c r="B4794" s="137"/>
      <c r="C4794" s="137"/>
      <c r="D4794" s="159"/>
      <c r="E4794" s="160"/>
      <c r="F4794" s="137" t="s">
        <v>473</v>
      </c>
      <c r="G4794" s="137" t="s">
        <v>1008</v>
      </c>
      <c r="H4794" s="138" t="s">
        <v>435</v>
      </c>
      <c r="I4794" s="138"/>
      <c r="J4794" s="138"/>
      <c r="K4794" s="146"/>
      <c r="L4794" s="146"/>
    </row>
    <row r="4795" spans="1:12" s="141" customFormat="1" ht="20.100000000000001" customHeight="1">
      <c r="A4795" s="213"/>
      <c r="B4795" s="137"/>
      <c r="C4795" s="137"/>
      <c r="D4795" s="159"/>
      <c r="E4795" s="160"/>
      <c r="F4795" s="137"/>
      <c r="G4795" s="137"/>
      <c r="H4795" s="138"/>
      <c r="I4795" s="138"/>
      <c r="J4795" s="138"/>
      <c r="K4795" s="146"/>
      <c r="L4795" s="146"/>
    </row>
    <row r="4796" spans="1:12" s="141" customFormat="1" ht="20.100000000000001" customHeight="1">
      <c r="A4796" s="213"/>
      <c r="B4796" s="137">
        <v>384</v>
      </c>
      <c r="C4796" s="137"/>
      <c r="D4796" s="159" t="s">
        <v>392</v>
      </c>
      <c r="E4796" s="160">
        <v>3.8330000000000002</v>
      </c>
      <c r="F4796" s="137" t="s">
        <v>433</v>
      </c>
      <c r="G4796" s="137" t="s">
        <v>447</v>
      </c>
      <c r="H4796" s="138" t="s">
        <v>435</v>
      </c>
      <c r="I4796" s="138"/>
      <c r="J4796" s="138"/>
      <c r="K4796" s="146"/>
      <c r="L4796" s="146"/>
    </row>
    <row r="4797" spans="1:12" s="141" customFormat="1" ht="20.100000000000001" customHeight="1">
      <c r="A4797" s="213"/>
      <c r="B4797" s="137"/>
      <c r="C4797" s="137"/>
      <c r="D4797" s="159"/>
      <c r="E4797" s="160"/>
      <c r="F4797" s="137" t="s">
        <v>447</v>
      </c>
      <c r="G4797" s="137" t="s">
        <v>451</v>
      </c>
      <c r="H4797" s="138" t="s">
        <v>435</v>
      </c>
      <c r="I4797" s="138"/>
      <c r="J4797" s="138"/>
      <c r="K4797" s="146"/>
      <c r="L4797" s="146"/>
    </row>
    <row r="4798" spans="1:12" s="141" customFormat="1" ht="20.100000000000001" customHeight="1">
      <c r="A4798" s="213"/>
      <c r="B4798" s="137"/>
      <c r="C4798" s="137"/>
      <c r="D4798" s="159"/>
      <c r="E4798" s="160"/>
      <c r="F4798" s="137" t="s">
        <v>451</v>
      </c>
      <c r="G4798" s="137" t="s">
        <v>454</v>
      </c>
      <c r="H4798" s="138" t="s">
        <v>435</v>
      </c>
      <c r="I4798" s="138"/>
      <c r="J4798" s="138"/>
      <c r="K4798" s="146"/>
      <c r="L4798" s="146"/>
    </row>
    <row r="4799" spans="1:12" s="141" customFormat="1" ht="20.100000000000001" customHeight="1">
      <c r="A4799" s="213"/>
      <c r="B4799" s="137"/>
      <c r="C4799" s="137"/>
      <c r="D4799" s="159"/>
      <c r="E4799" s="160"/>
      <c r="F4799" s="137" t="s">
        <v>454</v>
      </c>
      <c r="G4799" s="137" t="s">
        <v>455</v>
      </c>
      <c r="H4799" s="138" t="s">
        <v>435</v>
      </c>
      <c r="I4799" s="138"/>
      <c r="J4799" s="138"/>
      <c r="K4799" s="146"/>
      <c r="L4799" s="146"/>
    </row>
    <row r="4800" spans="1:12" s="141" customFormat="1" ht="20.100000000000001" customHeight="1">
      <c r="A4800" s="213"/>
      <c r="B4800" s="137"/>
      <c r="C4800" s="137"/>
      <c r="D4800" s="159"/>
      <c r="E4800" s="160"/>
      <c r="F4800" s="137" t="s">
        <v>455</v>
      </c>
      <c r="G4800" s="137" t="s">
        <v>456</v>
      </c>
      <c r="H4800" s="138" t="s">
        <v>435</v>
      </c>
      <c r="I4800" s="138"/>
      <c r="J4800" s="138"/>
      <c r="K4800" s="146"/>
      <c r="L4800" s="146"/>
    </row>
    <row r="4801" spans="1:12" s="141" customFormat="1" ht="20.100000000000001" customHeight="1">
      <c r="A4801" s="213"/>
      <c r="B4801" s="137"/>
      <c r="C4801" s="137"/>
      <c r="D4801" s="159"/>
      <c r="E4801" s="160"/>
      <c r="F4801" s="137" t="s">
        <v>456</v>
      </c>
      <c r="G4801" s="137" t="s">
        <v>457</v>
      </c>
      <c r="H4801" s="138" t="s">
        <v>435</v>
      </c>
      <c r="I4801" s="138"/>
      <c r="J4801" s="138"/>
      <c r="K4801" s="146"/>
      <c r="L4801" s="146"/>
    </row>
    <row r="4802" spans="1:12" s="141" customFormat="1" ht="20.100000000000001" customHeight="1">
      <c r="A4802" s="213"/>
      <c r="B4802" s="137"/>
      <c r="C4802" s="137"/>
      <c r="D4802" s="159"/>
      <c r="E4802" s="160"/>
      <c r="F4802" s="137" t="s">
        <v>457</v>
      </c>
      <c r="G4802" s="137" t="s">
        <v>460</v>
      </c>
      <c r="H4802" s="138" t="s">
        <v>435</v>
      </c>
      <c r="I4802" s="138"/>
      <c r="J4802" s="138"/>
      <c r="K4802" s="146"/>
      <c r="L4802" s="146"/>
    </row>
    <row r="4803" spans="1:12" s="141" customFormat="1" ht="20.100000000000001" customHeight="1">
      <c r="A4803" s="213"/>
      <c r="B4803" s="137"/>
      <c r="C4803" s="137"/>
      <c r="D4803" s="159"/>
      <c r="E4803" s="160"/>
      <c r="F4803" s="137" t="s">
        <v>460</v>
      </c>
      <c r="G4803" s="137" t="s">
        <v>463</v>
      </c>
      <c r="H4803" s="138" t="s">
        <v>40</v>
      </c>
      <c r="I4803" s="138"/>
      <c r="J4803" s="138"/>
      <c r="K4803" s="146"/>
      <c r="L4803" s="146"/>
    </row>
    <row r="4804" spans="1:12" s="141" customFormat="1" ht="20.100000000000001" customHeight="1">
      <c r="A4804" s="213"/>
      <c r="B4804" s="137"/>
      <c r="C4804" s="137"/>
      <c r="D4804" s="159"/>
      <c r="E4804" s="160"/>
      <c r="F4804" s="137" t="s">
        <v>463</v>
      </c>
      <c r="G4804" s="137" t="s">
        <v>464</v>
      </c>
      <c r="H4804" s="138" t="s">
        <v>40</v>
      </c>
      <c r="I4804" s="138"/>
      <c r="J4804" s="138"/>
      <c r="K4804" s="146"/>
      <c r="L4804" s="146"/>
    </row>
    <row r="4805" spans="1:12" s="141" customFormat="1" ht="20.100000000000001" customHeight="1">
      <c r="A4805" s="213"/>
      <c r="B4805" s="137"/>
      <c r="C4805" s="137"/>
      <c r="D4805" s="159"/>
      <c r="E4805" s="160"/>
      <c r="F4805" s="137" t="s">
        <v>464</v>
      </c>
      <c r="G4805" s="137" t="s">
        <v>465</v>
      </c>
      <c r="H4805" s="138" t="s">
        <v>435</v>
      </c>
      <c r="I4805" s="138"/>
      <c r="J4805" s="138"/>
      <c r="K4805" s="146"/>
      <c r="L4805" s="146"/>
    </row>
    <row r="4806" spans="1:12" s="141" customFormat="1" ht="20.100000000000001" customHeight="1">
      <c r="A4806" s="213"/>
      <c r="B4806" s="137"/>
      <c r="C4806" s="137"/>
      <c r="D4806" s="159"/>
      <c r="E4806" s="160"/>
      <c r="F4806" s="137" t="s">
        <v>465</v>
      </c>
      <c r="G4806" s="137" t="s">
        <v>466</v>
      </c>
      <c r="H4806" s="138" t="s">
        <v>435</v>
      </c>
      <c r="I4806" s="138"/>
      <c r="J4806" s="138"/>
      <c r="K4806" s="146"/>
      <c r="L4806" s="146"/>
    </row>
    <row r="4807" spans="1:12" s="141" customFormat="1" ht="20.100000000000001" customHeight="1">
      <c r="A4807" s="213"/>
      <c r="B4807" s="137"/>
      <c r="C4807" s="137"/>
      <c r="D4807" s="159"/>
      <c r="E4807" s="160"/>
      <c r="F4807" s="137" t="s">
        <v>466</v>
      </c>
      <c r="G4807" s="137" t="s">
        <v>467</v>
      </c>
      <c r="H4807" s="138" t="s">
        <v>435</v>
      </c>
      <c r="I4807" s="138"/>
      <c r="J4807" s="138"/>
      <c r="K4807" s="146"/>
      <c r="L4807" s="146"/>
    </row>
    <row r="4808" spans="1:12" s="141" customFormat="1" ht="20.100000000000001" customHeight="1">
      <c r="A4808" s="213"/>
      <c r="B4808" s="137"/>
      <c r="C4808" s="137"/>
      <c r="D4808" s="159"/>
      <c r="E4808" s="160"/>
      <c r="F4808" s="137" t="s">
        <v>467</v>
      </c>
      <c r="G4808" s="137" t="s">
        <v>468</v>
      </c>
      <c r="H4808" s="138" t="s">
        <v>435</v>
      </c>
      <c r="I4808" s="138"/>
      <c r="J4808" s="138"/>
      <c r="K4808" s="146"/>
      <c r="L4808" s="146"/>
    </row>
    <row r="4809" spans="1:12" s="141" customFormat="1" ht="20.100000000000001" customHeight="1">
      <c r="A4809" s="213"/>
      <c r="B4809" s="137"/>
      <c r="C4809" s="137"/>
      <c r="D4809" s="159"/>
      <c r="E4809" s="160"/>
      <c r="F4809" s="137" t="s">
        <v>468</v>
      </c>
      <c r="G4809" s="137" t="s">
        <v>469</v>
      </c>
      <c r="H4809" s="138" t="s">
        <v>435</v>
      </c>
      <c r="I4809" s="138"/>
      <c r="J4809" s="138"/>
      <c r="K4809" s="146"/>
      <c r="L4809" s="146"/>
    </row>
    <row r="4810" spans="1:12" s="141" customFormat="1" ht="20.100000000000001" customHeight="1">
      <c r="A4810" s="213"/>
      <c r="B4810" s="137"/>
      <c r="C4810" s="137"/>
      <c r="D4810" s="159"/>
      <c r="E4810" s="160"/>
      <c r="F4810" s="137" t="s">
        <v>469</v>
      </c>
      <c r="G4810" s="137" t="s">
        <v>470</v>
      </c>
      <c r="H4810" s="138" t="s">
        <v>40</v>
      </c>
      <c r="I4810" s="138"/>
      <c r="J4810" s="138"/>
      <c r="K4810" s="146"/>
      <c r="L4810" s="146"/>
    </row>
    <row r="4811" spans="1:12" s="141" customFormat="1" ht="20.100000000000001" customHeight="1">
      <c r="A4811" s="213"/>
      <c r="B4811" s="137"/>
      <c r="C4811" s="137"/>
      <c r="D4811" s="159"/>
      <c r="E4811" s="160"/>
      <c r="F4811" s="137" t="s">
        <v>470</v>
      </c>
      <c r="G4811" s="137" t="s">
        <v>471</v>
      </c>
      <c r="H4811" s="138" t="s">
        <v>435</v>
      </c>
      <c r="I4811" s="138"/>
      <c r="J4811" s="138"/>
      <c r="K4811" s="146"/>
      <c r="L4811" s="146"/>
    </row>
    <row r="4812" spans="1:12" s="141" customFormat="1" ht="20.100000000000001" customHeight="1">
      <c r="A4812" s="213"/>
      <c r="B4812" s="137"/>
      <c r="C4812" s="137"/>
      <c r="D4812" s="159"/>
      <c r="E4812" s="160"/>
      <c r="F4812" s="137" t="s">
        <v>471</v>
      </c>
      <c r="G4812" s="137" t="s">
        <v>473</v>
      </c>
      <c r="H4812" s="138" t="s">
        <v>435</v>
      </c>
      <c r="I4812" s="138"/>
      <c r="J4812" s="138"/>
      <c r="K4812" s="146"/>
      <c r="L4812" s="146"/>
    </row>
    <row r="4813" spans="1:12" s="141" customFormat="1" ht="20.100000000000001" customHeight="1">
      <c r="A4813" s="213"/>
      <c r="B4813" s="137"/>
      <c r="C4813" s="137"/>
      <c r="D4813" s="159"/>
      <c r="E4813" s="160"/>
      <c r="F4813" s="137" t="s">
        <v>473</v>
      </c>
      <c r="G4813" s="137" t="s">
        <v>474</v>
      </c>
      <c r="H4813" s="138" t="s">
        <v>435</v>
      </c>
      <c r="I4813" s="138"/>
      <c r="J4813" s="138"/>
      <c r="K4813" s="146"/>
      <c r="L4813" s="146"/>
    </row>
    <row r="4814" spans="1:12" s="141" customFormat="1" ht="20.100000000000001" customHeight="1">
      <c r="A4814" s="213"/>
      <c r="B4814" s="137"/>
      <c r="C4814" s="137"/>
      <c r="D4814" s="159"/>
      <c r="E4814" s="160"/>
      <c r="F4814" s="137" t="s">
        <v>474</v>
      </c>
      <c r="G4814" s="137" t="s">
        <v>475</v>
      </c>
      <c r="H4814" s="138" t="s">
        <v>435</v>
      </c>
      <c r="I4814" s="138"/>
      <c r="J4814" s="138"/>
      <c r="K4814" s="146"/>
      <c r="L4814" s="146"/>
    </row>
    <row r="4815" spans="1:12" s="141" customFormat="1" ht="20.100000000000001" customHeight="1">
      <c r="A4815" s="213"/>
      <c r="B4815" s="137"/>
      <c r="C4815" s="137"/>
      <c r="D4815" s="159"/>
      <c r="E4815" s="160"/>
      <c r="F4815" s="137" t="s">
        <v>475</v>
      </c>
      <c r="G4815" s="137" t="s">
        <v>809</v>
      </c>
      <c r="H4815" s="138" t="s">
        <v>435</v>
      </c>
      <c r="I4815" s="138"/>
      <c r="J4815" s="138"/>
      <c r="K4815" s="146"/>
      <c r="L4815" s="146"/>
    </row>
    <row r="4816" spans="1:12" s="141" customFormat="1" ht="20.100000000000001" customHeight="1">
      <c r="A4816" s="213"/>
      <c r="B4816" s="137"/>
      <c r="C4816" s="137"/>
      <c r="D4816" s="159"/>
      <c r="E4816" s="160"/>
      <c r="F4816" s="137"/>
      <c r="G4816" s="137"/>
      <c r="H4816" s="138"/>
      <c r="I4816" s="138"/>
      <c r="J4816" s="138"/>
      <c r="K4816" s="146"/>
      <c r="L4816" s="146"/>
    </row>
    <row r="4817" spans="1:12" s="141" customFormat="1" ht="20.100000000000001" customHeight="1">
      <c r="A4817" s="213"/>
      <c r="B4817" s="137">
        <v>385</v>
      </c>
      <c r="C4817" s="137"/>
      <c r="D4817" s="159" t="s">
        <v>393</v>
      </c>
      <c r="E4817" s="160">
        <v>2.831</v>
      </c>
      <c r="F4817" s="137" t="s">
        <v>433</v>
      </c>
      <c r="G4817" s="137" t="s">
        <v>447</v>
      </c>
      <c r="H4817" s="138" t="s">
        <v>435</v>
      </c>
      <c r="I4817" s="138"/>
      <c r="J4817" s="138"/>
      <c r="K4817" s="146"/>
      <c r="L4817" s="146"/>
    </row>
    <row r="4818" spans="1:12" s="141" customFormat="1" ht="20.100000000000001" customHeight="1">
      <c r="A4818" s="213"/>
      <c r="B4818" s="137"/>
      <c r="C4818" s="137"/>
      <c r="D4818" s="159"/>
      <c r="E4818" s="160"/>
      <c r="F4818" s="137" t="s">
        <v>447</v>
      </c>
      <c r="G4818" s="137" t="s">
        <v>451</v>
      </c>
      <c r="H4818" s="138" t="s">
        <v>435</v>
      </c>
      <c r="I4818" s="138"/>
      <c r="J4818" s="138"/>
      <c r="K4818" s="146"/>
      <c r="L4818" s="146"/>
    </row>
    <row r="4819" spans="1:12" s="141" customFormat="1" ht="20.100000000000001" customHeight="1">
      <c r="A4819" s="213"/>
      <c r="B4819" s="137"/>
      <c r="C4819" s="137"/>
      <c r="D4819" s="159"/>
      <c r="E4819" s="160"/>
      <c r="F4819" s="137" t="s">
        <v>451</v>
      </c>
      <c r="G4819" s="137" t="s">
        <v>454</v>
      </c>
      <c r="H4819" s="138" t="s">
        <v>435</v>
      </c>
      <c r="I4819" s="138"/>
      <c r="J4819" s="138"/>
      <c r="K4819" s="146"/>
      <c r="L4819" s="146"/>
    </row>
    <row r="4820" spans="1:12" s="141" customFormat="1" ht="20.100000000000001" customHeight="1">
      <c r="A4820" s="213"/>
      <c r="B4820" s="137"/>
      <c r="C4820" s="137"/>
      <c r="D4820" s="159"/>
      <c r="E4820" s="160"/>
      <c r="F4820" s="137" t="s">
        <v>454</v>
      </c>
      <c r="G4820" s="137" t="s">
        <v>455</v>
      </c>
      <c r="H4820" s="138" t="s">
        <v>435</v>
      </c>
      <c r="I4820" s="138"/>
      <c r="J4820" s="138"/>
      <c r="K4820" s="146"/>
      <c r="L4820" s="146"/>
    </row>
    <row r="4821" spans="1:12" s="141" customFormat="1" ht="20.100000000000001" customHeight="1">
      <c r="A4821" s="213"/>
      <c r="B4821" s="137"/>
      <c r="C4821" s="137"/>
      <c r="D4821" s="159"/>
      <c r="E4821" s="160"/>
      <c r="F4821" s="137" t="s">
        <v>455</v>
      </c>
      <c r="G4821" s="137" t="s">
        <v>456</v>
      </c>
      <c r="H4821" s="138" t="s">
        <v>40</v>
      </c>
      <c r="I4821" s="138"/>
      <c r="J4821" s="138"/>
      <c r="K4821" s="146"/>
      <c r="L4821" s="146"/>
    </row>
    <row r="4822" spans="1:12" s="141" customFormat="1" ht="20.100000000000001" customHeight="1">
      <c r="A4822" s="213"/>
      <c r="B4822" s="137"/>
      <c r="C4822" s="137"/>
      <c r="D4822" s="159"/>
      <c r="E4822" s="160"/>
      <c r="F4822" s="137" t="s">
        <v>456</v>
      </c>
      <c r="G4822" s="137" t="s">
        <v>457</v>
      </c>
      <c r="H4822" s="138" t="s">
        <v>435</v>
      </c>
      <c r="I4822" s="138"/>
      <c r="J4822" s="138"/>
      <c r="K4822" s="146"/>
      <c r="L4822" s="146"/>
    </row>
    <row r="4823" spans="1:12" s="141" customFormat="1" ht="20.100000000000001" customHeight="1">
      <c r="A4823" s="213"/>
      <c r="B4823" s="137"/>
      <c r="C4823" s="137"/>
      <c r="D4823" s="159"/>
      <c r="E4823" s="160"/>
      <c r="F4823" s="137" t="s">
        <v>457</v>
      </c>
      <c r="G4823" s="137" t="s">
        <v>460</v>
      </c>
      <c r="H4823" s="138" t="s">
        <v>435</v>
      </c>
      <c r="I4823" s="138"/>
      <c r="J4823" s="138"/>
      <c r="K4823" s="146"/>
      <c r="L4823" s="146"/>
    </row>
    <row r="4824" spans="1:12" s="141" customFormat="1" ht="20.100000000000001" customHeight="1">
      <c r="A4824" s="213"/>
      <c r="B4824" s="137"/>
      <c r="C4824" s="137"/>
      <c r="D4824" s="159"/>
      <c r="E4824" s="160"/>
      <c r="F4824" s="137" t="s">
        <v>460</v>
      </c>
      <c r="G4824" s="137" t="s">
        <v>463</v>
      </c>
      <c r="H4824" s="138" t="s">
        <v>435</v>
      </c>
      <c r="I4824" s="138"/>
      <c r="J4824" s="138"/>
      <c r="K4824" s="146"/>
      <c r="L4824" s="146"/>
    </row>
    <row r="4825" spans="1:12" s="141" customFormat="1" ht="20.100000000000001" customHeight="1">
      <c r="A4825" s="213"/>
      <c r="B4825" s="137"/>
      <c r="C4825" s="137"/>
      <c r="D4825" s="159"/>
      <c r="E4825" s="160"/>
      <c r="F4825" s="137" t="s">
        <v>463</v>
      </c>
      <c r="G4825" s="137" t="s">
        <v>464</v>
      </c>
      <c r="H4825" s="138" t="s">
        <v>435</v>
      </c>
      <c r="I4825" s="138"/>
      <c r="J4825" s="138"/>
      <c r="K4825" s="146"/>
      <c r="L4825" s="146"/>
    </row>
    <row r="4826" spans="1:12" s="141" customFormat="1" ht="20.100000000000001" customHeight="1">
      <c r="A4826" s="213"/>
      <c r="B4826" s="137"/>
      <c r="C4826" s="137"/>
      <c r="D4826" s="159"/>
      <c r="E4826" s="160"/>
      <c r="F4826" s="137" t="s">
        <v>464</v>
      </c>
      <c r="G4826" s="137" t="s">
        <v>465</v>
      </c>
      <c r="H4826" s="138" t="s">
        <v>435</v>
      </c>
      <c r="I4826" s="138"/>
      <c r="J4826" s="138"/>
      <c r="K4826" s="146"/>
      <c r="L4826" s="146"/>
    </row>
    <row r="4827" spans="1:12" s="141" customFormat="1" ht="20.100000000000001" customHeight="1">
      <c r="A4827" s="213"/>
      <c r="B4827" s="137"/>
      <c r="C4827" s="137"/>
      <c r="D4827" s="159"/>
      <c r="E4827" s="160"/>
      <c r="F4827" s="137" t="s">
        <v>465</v>
      </c>
      <c r="G4827" s="137" t="s">
        <v>466</v>
      </c>
      <c r="H4827" s="138" t="s">
        <v>435</v>
      </c>
      <c r="I4827" s="138"/>
      <c r="J4827" s="138"/>
      <c r="K4827" s="146"/>
      <c r="L4827" s="146"/>
    </row>
    <row r="4828" spans="1:12" s="141" customFormat="1" ht="20.100000000000001" customHeight="1">
      <c r="A4828" s="213"/>
      <c r="B4828" s="137"/>
      <c r="C4828" s="137"/>
      <c r="D4828" s="159"/>
      <c r="E4828" s="160"/>
      <c r="F4828" s="137" t="s">
        <v>466</v>
      </c>
      <c r="G4828" s="137" t="s">
        <v>467</v>
      </c>
      <c r="H4828" s="138" t="s">
        <v>435</v>
      </c>
      <c r="I4828" s="138"/>
      <c r="J4828" s="138"/>
      <c r="K4828" s="146"/>
      <c r="L4828" s="146"/>
    </row>
    <row r="4829" spans="1:12" s="141" customFormat="1" ht="20.100000000000001" customHeight="1">
      <c r="A4829" s="213"/>
      <c r="B4829" s="137"/>
      <c r="C4829" s="137"/>
      <c r="D4829" s="159"/>
      <c r="E4829" s="160"/>
      <c r="F4829" s="137" t="s">
        <v>467</v>
      </c>
      <c r="G4829" s="137" t="s">
        <v>468</v>
      </c>
      <c r="H4829" s="138" t="s">
        <v>435</v>
      </c>
      <c r="I4829" s="138"/>
      <c r="J4829" s="138"/>
      <c r="K4829" s="146"/>
      <c r="L4829" s="146"/>
    </row>
    <row r="4830" spans="1:12" s="141" customFormat="1" ht="20.100000000000001" customHeight="1">
      <c r="A4830" s="213"/>
      <c r="B4830" s="137"/>
      <c r="C4830" s="137"/>
      <c r="D4830" s="159"/>
      <c r="E4830" s="160"/>
      <c r="F4830" s="137" t="s">
        <v>468</v>
      </c>
      <c r="G4830" s="137" t="s">
        <v>469</v>
      </c>
      <c r="H4830" s="138" t="s">
        <v>435</v>
      </c>
      <c r="I4830" s="138"/>
      <c r="J4830" s="138"/>
      <c r="K4830" s="146"/>
      <c r="L4830" s="146"/>
    </row>
    <row r="4831" spans="1:12" s="141" customFormat="1" ht="20.100000000000001" customHeight="1">
      <c r="A4831" s="213"/>
      <c r="B4831" s="137"/>
      <c r="C4831" s="137"/>
      <c r="D4831" s="159"/>
      <c r="E4831" s="160"/>
      <c r="F4831" s="137" t="s">
        <v>469</v>
      </c>
      <c r="G4831" s="137" t="s">
        <v>1009</v>
      </c>
      <c r="H4831" s="138" t="s">
        <v>435</v>
      </c>
      <c r="I4831" s="138"/>
      <c r="J4831" s="138"/>
      <c r="K4831" s="146"/>
      <c r="L4831" s="146"/>
    </row>
    <row r="4832" spans="1:12" s="141" customFormat="1" ht="20.100000000000001" customHeight="1">
      <c r="A4832" s="213"/>
      <c r="B4832" s="137"/>
      <c r="C4832" s="137"/>
      <c r="D4832" s="159"/>
      <c r="E4832" s="160"/>
      <c r="F4832" s="137"/>
      <c r="G4832" s="137"/>
      <c r="H4832" s="138"/>
      <c r="I4832" s="138"/>
      <c r="J4832" s="138"/>
      <c r="K4832" s="146"/>
      <c r="L4832" s="146"/>
    </row>
    <row r="4833" spans="1:12" s="141" customFormat="1" ht="20.100000000000001" customHeight="1">
      <c r="A4833" s="213"/>
      <c r="B4833" s="137">
        <v>386</v>
      </c>
      <c r="C4833" s="137"/>
      <c r="D4833" s="159" t="s">
        <v>394</v>
      </c>
      <c r="E4833" s="160">
        <v>1.5489999999999999</v>
      </c>
      <c r="F4833" s="137" t="s">
        <v>433</v>
      </c>
      <c r="G4833" s="137" t="s">
        <v>447</v>
      </c>
      <c r="H4833" s="138" t="s">
        <v>40</v>
      </c>
      <c r="I4833" s="138"/>
      <c r="J4833" s="138"/>
      <c r="K4833" s="146"/>
      <c r="L4833" s="146"/>
    </row>
    <row r="4834" spans="1:12" s="141" customFormat="1" ht="20.100000000000001" customHeight="1">
      <c r="A4834" s="213"/>
      <c r="B4834" s="137"/>
      <c r="C4834" s="137"/>
      <c r="D4834" s="159"/>
      <c r="E4834" s="160"/>
      <c r="F4834" s="137" t="s">
        <v>447</v>
      </c>
      <c r="G4834" s="137" t="s">
        <v>451</v>
      </c>
      <c r="H4834" s="138" t="s">
        <v>40</v>
      </c>
      <c r="I4834" s="138"/>
      <c r="J4834" s="138"/>
      <c r="K4834" s="146"/>
      <c r="L4834" s="146"/>
    </row>
    <row r="4835" spans="1:12" s="141" customFormat="1" ht="20.100000000000001" customHeight="1">
      <c r="A4835" s="213"/>
      <c r="B4835" s="137"/>
      <c r="C4835" s="137"/>
      <c r="D4835" s="159"/>
      <c r="E4835" s="160"/>
      <c r="F4835" s="137" t="s">
        <v>451</v>
      </c>
      <c r="G4835" s="137" t="s">
        <v>454</v>
      </c>
      <c r="H4835" s="138" t="s">
        <v>40</v>
      </c>
      <c r="I4835" s="138"/>
      <c r="J4835" s="138"/>
      <c r="K4835" s="146"/>
      <c r="L4835" s="146"/>
    </row>
    <row r="4836" spans="1:12" s="141" customFormat="1" ht="20.100000000000001" customHeight="1">
      <c r="A4836" s="213"/>
      <c r="B4836" s="137"/>
      <c r="C4836" s="137"/>
      <c r="D4836" s="159"/>
      <c r="E4836" s="160"/>
      <c r="F4836" s="137" t="s">
        <v>454</v>
      </c>
      <c r="G4836" s="137" t="s">
        <v>455</v>
      </c>
      <c r="H4836" s="138" t="s">
        <v>40</v>
      </c>
      <c r="I4836" s="138"/>
      <c r="J4836" s="138"/>
      <c r="K4836" s="146"/>
      <c r="L4836" s="146"/>
    </row>
    <row r="4837" spans="1:12" s="141" customFormat="1" ht="20.100000000000001" customHeight="1">
      <c r="A4837" s="213"/>
      <c r="B4837" s="137"/>
      <c r="C4837" s="137"/>
      <c r="D4837" s="159"/>
      <c r="E4837" s="160"/>
      <c r="F4837" s="137" t="s">
        <v>455</v>
      </c>
      <c r="G4837" s="137" t="s">
        <v>456</v>
      </c>
      <c r="H4837" s="138" t="s">
        <v>40</v>
      </c>
      <c r="I4837" s="138"/>
      <c r="J4837" s="138"/>
      <c r="K4837" s="146"/>
      <c r="L4837" s="146"/>
    </row>
    <row r="4838" spans="1:12" s="141" customFormat="1" ht="20.100000000000001" customHeight="1">
      <c r="A4838" s="213"/>
      <c r="B4838" s="137"/>
      <c r="C4838" s="137"/>
      <c r="D4838" s="159"/>
      <c r="E4838" s="160"/>
      <c r="F4838" s="137" t="s">
        <v>456</v>
      </c>
      <c r="G4838" s="137" t="s">
        <v>457</v>
      </c>
      <c r="H4838" s="138" t="s">
        <v>40</v>
      </c>
      <c r="I4838" s="138"/>
      <c r="J4838" s="138"/>
      <c r="K4838" s="146"/>
      <c r="L4838" s="146"/>
    </row>
    <row r="4839" spans="1:12" s="141" customFormat="1" ht="20.100000000000001" customHeight="1">
      <c r="A4839" s="213"/>
      <c r="B4839" s="137"/>
      <c r="C4839" s="137"/>
      <c r="D4839" s="159"/>
      <c r="E4839" s="160"/>
      <c r="F4839" s="137" t="s">
        <v>457</v>
      </c>
      <c r="G4839" s="137" t="s">
        <v>460</v>
      </c>
      <c r="H4839" s="138" t="s">
        <v>40</v>
      </c>
      <c r="I4839" s="138"/>
      <c r="J4839" s="138"/>
      <c r="K4839" s="146"/>
      <c r="L4839" s="146"/>
    </row>
    <row r="4840" spans="1:12" s="141" customFormat="1" ht="20.100000000000001" customHeight="1">
      <c r="A4840" s="213"/>
      <c r="B4840" s="137"/>
      <c r="C4840" s="137"/>
      <c r="D4840" s="159"/>
      <c r="E4840" s="160"/>
      <c r="F4840" s="137" t="s">
        <v>460</v>
      </c>
      <c r="G4840" s="137" t="s">
        <v>1010</v>
      </c>
      <c r="H4840" s="138" t="s">
        <v>435</v>
      </c>
      <c r="I4840" s="138"/>
      <c r="J4840" s="138"/>
      <c r="K4840" s="146"/>
      <c r="L4840" s="146"/>
    </row>
    <row r="4841" spans="1:12" s="141" customFormat="1" ht="20.100000000000001" customHeight="1">
      <c r="A4841" s="213"/>
      <c r="B4841" s="137"/>
      <c r="C4841" s="137"/>
      <c r="D4841" s="159"/>
      <c r="E4841" s="160"/>
      <c r="F4841" s="137"/>
      <c r="G4841" s="137"/>
      <c r="H4841" s="138"/>
      <c r="I4841" s="138"/>
      <c r="J4841" s="138"/>
      <c r="K4841" s="146"/>
      <c r="L4841" s="146"/>
    </row>
    <row r="4842" spans="1:12" s="141" customFormat="1" ht="20.100000000000001" customHeight="1">
      <c r="A4842" s="213"/>
      <c r="B4842" s="137">
        <v>387</v>
      </c>
      <c r="C4842" s="137"/>
      <c r="D4842" s="159" t="s">
        <v>395</v>
      </c>
      <c r="E4842" s="160">
        <v>5.9290000000000003</v>
      </c>
      <c r="F4842" s="137" t="s">
        <v>433</v>
      </c>
      <c r="G4842" s="137" t="s">
        <v>447</v>
      </c>
      <c r="H4842" s="138" t="s">
        <v>435</v>
      </c>
      <c r="I4842" s="138"/>
      <c r="J4842" s="138"/>
      <c r="K4842" s="146"/>
      <c r="L4842" s="146"/>
    </row>
    <row r="4843" spans="1:12" s="141" customFormat="1" ht="20.100000000000001" customHeight="1">
      <c r="A4843" s="213"/>
      <c r="B4843" s="137"/>
      <c r="C4843" s="137"/>
      <c r="D4843" s="159"/>
      <c r="E4843" s="160"/>
      <c r="F4843" s="137" t="s">
        <v>447</v>
      </c>
      <c r="G4843" s="137" t="s">
        <v>451</v>
      </c>
      <c r="H4843" s="138" t="s">
        <v>435</v>
      </c>
      <c r="I4843" s="138"/>
      <c r="J4843" s="138"/>
      <c r="K4843" s="146"/>
      <c r="L4843" s="146"/>
    </row>
    <row r="4844" spans="1:12" s="141" customFormat="1" ht="20.100000000000001" customHeight="1">
      <c r="A4844" s="213"/>
      <c r="B4844" s="137"/>
      <c r="C4844" s="137"/>
      <c r="D4844" s="159"/>
      <c r="E4844" s="160"/>
      <c r="F4844" s="137" t="s">
        <v>451</v>
      </c>
      <c r="G4844" s="137" t="s">
        <v>454</v>
      </c>
      <c r="H4844" s="138" t="s">
        <v>435</v>
      </c>
      <c r="I4844" s="138"/>
      <c r="J4844" s="138"/>
      <c r="K4844" s="146"/>
      <c r="L4844" s="146"/>
    </row>
    <row r="4845" spans="1:12" s="141" customFormat="1" ht="20.100000000000001" customHeight="1">
      <c r="A4845" s="213"/>
      <c r="B4845" s="137"/>
      <c r="C4845" s="137"/>
      <c r="D4845" s="159"/>
      <c r="E4845" s="160"/>
      <c r="F4845" s="137" t="s">
        <v>454</v>
      </c>
      <c r="G4845" s="137" t="s">
        <v>455</v>
      </c>
      <c r="H4845" s="138" t="s">
        <v>435</v>
      </c>
      <c r="I4845" s="138"/>
      <c r="J4845" s="138"/>
      <c r="K4845" s="146"/>
      <c r="L4845" s="146"/>
    </row>
    <row r="4846" spans="1:12" s="141" customFormat="1" ht="20.100000000000001" customHeight="1">
      <c r="A4846" s="213"/>
      <c r="B4846" s="137"/>
      <c r="C4846" s="137"/>
      <c r="D4846" s="159"/>
      <c r="E4846" s="160"/>
      <c r="F4846" s="137" t="s">
        <v>455</v>
      </c>
      <c r="G4846" s="137" t="s">
        <v>456</v>
      </c>
      <c r="H4846" s="138" t="s">
        <v>435</v>
      </c>
      <c r="I4846" s="138"/>
      <c r="J4846" s="138"/>
      <c r="K4846" s="146"/>
      <c r="L4846" s="146"/>
    </row>
    <row r="4847" spans="1:12" s="141" customFormat="1" ht="20.100000000000001" customHeight="1">
      <c r="A4847" s="213"/>
      <c r="B4847" s="137"/>
      <c r="C4847" s="137"/>
      <c r="D4847" s="159"/>
      <c r="E4847" s="160"/>
      <c r="F4847" s="137" t="s">
        <v>456</v>
      </c>
      <c r="G4847" s="137" t="s">
        <v>457</v>
      </c>
      <c r="H4847" s="138" t="s">
        <v>435</v>
      </c>
      <c r="I4847" s="138"/>
      <c r="J4847" s="138"/>
      <c r="K4847" s="146"/>
      <c r="L4847" s="146"/>
    </row>
    <row r="4848" spans="1:12" s="141" customFormat="1" ht="20.100000000000001" customHeight="1">
      <c r="A4848" s="213"/>
      <c r="B4848" s="137"/>
      <c r="C4848" s="137"/>
      <c r="D4848" s="159"/>
      <c r="E4848" s="160"/>
      <c r="F4848" s="137" t="s">
        <v>457</v>
      </c>
      <c r="G4848" s="137" t="s">
        <v>460</v>
      </c>
      <c r="H4848" s="138" t="s">
        <v>435</v>
      </c>
      <c r="I4848" s="138"/>
      <c r="J4848" s="138"/>
      <c r="K4848" s="146"/>
      <c r="L4848" s="146"/>
    </row>
    <row r="4849" spans="1:12" s="141" customFormat="1" ht="20.100000000000001" customHeight="1">
      <c r="A4849" s="213"/>
      <c r="B4849" s="137"/>
      <c r="C4849" s="137"/>
      <c r="D4849" s="159"/>
      <c r="E4849" s="160"/>
      <c r="F4849" s="137" t="s">
        <v>460</v>
      </c>
      <c r="G4849" s="137" t="s">
        <v>463</v>
      </c>
      <c r="H4849" s="138" t="s">
        <v>435</v>
      </c>
      <c r="I4849" s="138"/>
      <c r="J4849" s="138"/>
      <c r="K4849" s="146"/>
      <c r="L4849" s="146"/>
    </row>
    <row r="4850" spans="1:12" s="141" customFormat="1" ht="20.100000000000001" customHeight="1">
      <c r="A4850" s="213"/>
      <c r="B4850" s="137"/>
      <c r="C4850" s="137"/>
      <c r="D4850" s="159"/>
      <c r="E4850" s="160"/>
      <c r="F4850" s="137" t="s">
        <v>463</v>
      </c>
      <c r="G4850" s="137" t="s">
        <v>464</v>
      </c>
      <c r="H4850" s="138" t="s">
        <v>435</v>
      </c>
      <c r="I4850" s="138"/>
      <c r="J4850" s="138"/>
      <c r="K4850" s="146"/>
      <c r="L4850" s="146"/>
    </row>
    <row r="4851" spans="1:12" s="141" customFormat="1" ht="20.100000000000001" customHeight="1">
      <c r="A4851" s="213"/>
      <c r="B4851" s="137"/>
      <c r="C4851" s="137"/>
      <c r="D4851" s="159"/>
      <c r="E4851" s="160"/>
      <c r="F4851" s="137" t="s">
        <v>464</v>
      </c>
      <c r="G4851" s="137" t="s">
        <v>465</v>
      </c>
      <c r="H4851" s="138" t="s">
        <v>435</v>
      </c>
      <c r="I4851" s="138"/>
      <c r="J4851" s="138"/>
      <c r="K4851" s="146"/>
      <c r="L4851" s="146"/>
    </row>
    <row r="4852" spans="1:12" s="141" customFormat="1" ht="20.100000000000001" customHeight="1">
      <c r="A4852" s="213"/>
      <c r="B4852" s="137"/>
      <c r="C4852" s="137"/>
      <c r="D4852" s="159"/>
      <c r="E4852" s="160"/>
      <c r="F4852" s="137" t="s">
        <v>465</v>
      </c>
      <c r="G4852" s="137" t="s">
        <v>466</v>
      </c>
      <c r="H4852" s="138" t="s">
        <v>435</v>
      </c>
      <c r="I4852" s="138"/>
      <c r="J4852" s="138"/>
      <c r="K4852" s="146"/>
      <c r="L4852" s="146"/>
    </row>
    <row r="4853" spans="1:12" s="141" customFormat="1" ht="20.100000000000001" customHeight="1">
      <c r="A4853" s="213"/>
      <c r="B4853" s="137"/>
      <c r="C4853" s="137"/>
      <c r="D4853" s="159"/>
      <c r="E4853" s="160"/>
      <c r="F4853" s="137" t="s">
        <v>466</v>
      </c>
      <c r="G4853" s="137" t="s">
        <v>467</v>
      </c>
      <c r="H4853" s="138" t="s">
        <v>435</v>
      </c>
      <c r="I4853" s="138"/>
      <c r="J4853" s="138"/>
      <c r="K4853" s="146"/>
      <c r="L4853" s="146"/>
    </row>
    <row r="4854" spans="1:12" s="141" customFormat="1" ht="20.100000000000001" customHeight="1">
      <c r="A4854" s="213"/>
      <c r="B4854" s="137"/>
      <c r="C4854" s="137"/>
      <c r="D4854" s="159"/>
      <c r="E4854" s="160"/>
      <c r="F4854" s="137" t="s">
        <v>467</v>
      </c>
      <c r="G4854" s="137" t="s">
        <v>468</v>
      </c>
      <c r="H4854" s="138" t="s">
        <v>435</v>
      </c>
      <c r="I4854" s="138"/>
      <c r="J4854" s="138"/>
      <c r="K4854" s="146"/>
      <c r="L4854" s="146"/>
    </row>
    <row r="4855" spans="1:12" s="141" customFormat="1" ht="20.100000000000001" customHeight="1">
      <c r="A4855" s="213"/>
      <c r="B4855" s="137"/>
      <c r="C4855" s="137"/>
      <c r="D4855" s="159"/>
      <c r="E4855" s="160"/>
      <c r="F4855" s="137" t="s">
        <v>468</v>
      </c>
      <c r="G4855" s="137" t="s">
        <v>469</v>
      </c>
      <c r="H4855" s="138" t="s">
        <v>435</v>
      </c>
      <c r="I4855" s="138"/>
      <c r="J4855" s="138"/>
      <c r="K4855" s="146"/>
      <c r="L4855" s="146"/>
    </row>
    <row r="4856" spans="1:12" s="141" customFormat="1" ht="20.100000000000001" customHeight="1">
      <c r="A4856" s="213"/>
      <c r="B4856" s="137"/>
      <c r="C4856" s="137"/>
      <c r="D4856" s="159"/>
      <c r="E4856" s="160"/>
      <c r="F4856" s="137" t="s">
        <v>469</v>
      </c>
      <c r="G4856" s="137" t="s">
        <v>470</v>
      </c>
      <c r="H4856" s="138" t="s">
        <v>435</v>
      </c>
      <c r="I4856" s="138"/>
      <c r="J4856" s="138"/>
      <c r="K4856" s="146"/>
      <c r="L4856" s="146"/>
    </row>
    <row r="4857" spans="1:12" s="141" customFormat="1" ht="20.100000000000001" customHeight="1">
      <c r="A4857" s="213"/>
      <c r="B4857" s="137"/>
      <c r="C4857" s="137"/>
      <c r="D4857" s="159"/>
      <c r="E4857" s="160"/>
      <c r="F4857" s="137" t="s">
        <v>470</v>
      </c>
      <c r="G4857" s="137" t="s">
        <v>471</v>
      </c>
      <c r="H4857" s="138" t="s">
        <v>435</v>
      </c>
      <c r="I4857" s="138"/>
      <c r="J4857" s="138"/>
      <c r="K4857" s="146"/>
      <c r="L4857" s="146"/>
    </row>
    <row r="4858" spans="1:12" s="141" customFormat="1" ht="20.100000000000001" customHeight="1">
      <c r="A4858" s="213"/>
      <c r="B4858" s="137"/>
      <c r="C4858" s="137"/>
      <c r="D4858" s="159"/>
      <c r="E4858" s="160"/>
      <c r="F4858" s="137" t="s">
        <v>471</v>
      </c>
      <c r="G4858" s="137" t="s">
        <v>473</v>
      </c>
      <c r="H4858" s="138" t="s">
        <v>435</v>
      </c>
      <c r="I4858" s="138"/>
      <c r="J4858" s="138"/>
      <c r="K4858" s="146"/>
      <c r="L4858" s="146"/>
    </row>
    <row r="4859" spans="1:12" s="141" customFormat="1" ht="20.100000000000001" customHeight="1">
      <c r="A4859" s="213"/>
      <c r="B4859" s="137"/>
      <c r="C4859" s="137"/>
      <c r="D4859" s="159"/>
      <c r="E4859" s="160"/>
      <c r="F4859" s="137" t="s">
        <v>473</v>
      </c>
      <c r="G4859" s="137" t="s">
        <v>474</v>
      </c>
      <c r="H4859" s="138" t="s">
        <v>435</v>
      </c>
      <c r="I4859" s="138"/>
      <c r="J4859" s="138"/>
      <c r="K4859" s="146"/>
      <c r="L4859" s="146"/>
    </row>
    <row r="4860" spans="1:12" s="141" customFormat="1" ht="20.100000000000001" customHeight="1">
      <c r="A4860" s="213"/>
      <c r="B4860" s="137"/>
      <c r="C4860" s="137"/>
      <c r="D4860" s="159"/>
      <c r="E4860" s="160"/>
      <c r="F4860" s="137" t="s">
        <v>474</v>
      </c>
      <c r="G4860" s="137" t="s">
        <v>475</v>
      </c>
      <c r="H4860" s="138" t="s">
        <v>435</v>
      </c>
      <c r="I4860" s="138"/>
      <c r="J4860" s="138"/>
      <c r="K4860" s="146"/>
      <c r="L4860" s="146"/>
    </row>
    <row r="4861" spans="1:12" s="141" customFormat="1" ht="20.100000000000001" customHeight="1">
      <c r="A4861" s="213"/>
      <c r="B4861" s="137"/>
      <c r="C4861" s="137"/>
      <c r="D4861" s="159"/>
      <c r="E4861" s="160"/>
      <c r="F4861" s="137" t="s">
        <v>475</v>
      </c>
      <c r="G4861" s="137" t="s">
        <v>476</v>
      </c>
      <c r="H4861" s="138" t="s">
        <v>435</v>
      </c>
      <c r="I4861" s="138"/>
      <c r="J4861" s="138"/>
      <c r="K4861" s="146"/>
      <c r="L4861" s="146"/>
    </row>
    <row r="4862" spans="1:12" s="141" customFormat="1" ht="20.100000000000001" customHeight="1">
      <c r="A4862" s="213"/>
      <c r="B4862" s="137"/>
      <c r="C4862" s="137"/>
      <c r="D4862" s="159"/>
      <c r="E4862" s="160"/>
      <c r="F4862" s="137" t="s">
        <v>476</v>
      </c>
      <c r="G4862" s="137" t="s">
        <v>477</v>
      </c>
      <c r="H4862" s="138" t="s">
        <v>435</v>
      </c>
      <c r="I4862" s="138"/>
      <c r="J4862" s="138"/>
      <c r="K4862" s="146"/>
      <c r="L4862" s="146"/>
    </row>
    <row r="4863" spans="1:12" s="141" customFormat="1" ht="20.100000000000001" customHeight="1">
      <c r="A4863" s="213"/>
      <c r="B4863" s="137"/>
      <c r="C4863" s="137"/>
      <c r="D4863" s="159"/>
      <c r="E4863" s="160"/>
      <c r="F4863" s="137" t="s">
        <v>477</v>
      </c>
      <c r="G4863" s="137" t="s">
        <v>543</v>
      </c>
      <c r="H4863" s="138" t="s">
        <v>435</v>
      </c>
      <c r="I4863" s="138"/>
      <c r="J4863" s="138"/>
      <c r="K4863" s="146"/>
      <c r="L4863" s="146"/>
    </row>
    <row r="4864" spans="1:12" s="141" customFormat="1" ht="20.100000000000001" customHeight="1">
      <c r="A4864" s="213"/>
      <c r="B4864" s="137"/>
      <c r="C4864" s="137"/>
      <c r="D4864" s="159"/>
      <c r="E4864" s="160"/>
      <c r="F4864" s="137" t="s">
        <v>543</v>
      </c>
      <c r="G4864" s="137" t="s">
        <v>550</v>
      </c>
      <c r="H4864" s="138" t="s">
        <v>435</v>
      </c>
      <c r="I4864" s="138"/>
      <c r="J4864" s="138"/>
      <c r="K4864" s="146"/>
      <c r="L4864" s="146"/>
    </row>
    <row r="4865" spans="1:12" s="141" customFormat="1" ht="20.100000000000001" customHeight="1">
      <c r="A4865" s="213"/>
      <c r="B4865" s="137"/>
      <c r="C4865" s="137"/>
      <c r="D4865" s="159"/>
      <c r="E4865" s="160"/>
      <c r="F4865" s="137" t="s">
        <v>550</v>
      </c>
      <c r="G4865" s="137" t="s">
        <v>551</v>
      </c>
      <c r="H4865" s="138" t="s">
        <v>435</v>
      </c>
      <c r="I4865" s="138"/>
      <c r="J4865" s="138"/>
      <c r="K4865" s="146"/>
      <c r="L4865" s="146"/>
    </row>
    <row r="4866" spans="1:12" s="141" customFormat="1" ht="20.100000000000001" customHeight="1">
      <c r="A4866" s="213"/>
      <c r="B4866" s="137"/>
      <c r="C4866" s="137"/>
      <c r="D4866" s="159"/>
      <c r="E4866" s="160"/>
      <c r="F4866" s="137" t="s">
        <v>551</v>
      </c>
      <c r="G4866" s="137" t="s">
        <v>552</v>
      </c>
      <c r="H4866" s="138" t="s">
        <v>435</v>
      </c>
      <c r="I4866" s="138"/>
      <c r="J4866" s="138"/>
      <c r="K4866" s="146"/>
      <c r="L4866" s="146"/>
    </row>
    <row r="4867" spans="1:12" s="141" customFormat="1" ht="20.100000000000001" customHeight="1">
      <c r="A4867" s="213"/>
      <c r="B4867" s="137"/>
      <c r="C4867" s="137"/>
      <c r="D4867" s="159"/>
      <c r="E4867" s="160"/>
      <c r="F4867" s="137" t="s">
        <v>552</v>
      </c>
      <c r="G4867" s="137" t="s">
        <v>553</v>
      </c>
      <c r="H4867" s="138" t="s">
        <v>435</v>
      </c>
      <c r="I4867" s="138"/>
      <c r="J4867" s="138"/>
      <c r="K4867" s="146"/>
      <c r="L4867" s="146"/>
    </row>
    <row r="4868" spans="1:12" s="141" customFormat="1" ht="20.100000000000001" customHeight="1">
      <c r="A4868" s="213"/>
      <c r="B4868" s="137"/>
      <c r="C4868" s="137"/>
      <c r="D4868" s="159"/>
      <c r="E4868" s="160"/>
      <c r="F4868" s="137" t="s">
        <v>553</v>
      </c>
      <c r="G4868" s="137" t="s">
        <v>554</v>
      </c>
      <c r="H4868" s="138" t="s">
        <v>435</v>
      </c>
      <c r="I4868" s="138"/>
      <c r="J4868" s="138"/>
      <c r="K4868" s="146"/>
      <c r="L4868" s="146"/>
    </row>
    <row r="4869" spans="1:12" s="141" customFormat="1" ht="20.100000000000001" customHeight="1">
      <c r="A4869" s="213"/>
      <c r="B4869" s="137"/>
      <c r="C4869" s="137"/>
      <c r="D4869" s="159"/>
      <c r="E4869" s="160"/>
      <c r="F4869" s="137" t="s">
        <v>554</v>
      </c>
      <c r="G4869" s="137" t="s">
        <v>555</v>
      </c>
      <c r="H4869" s="138" t="s">
        <v>435</v>
      </c>
      <c r="I4869" s="138"/>
      <c r="J4869" s="138"/>
      <c r="K4869" s="146"/>
      <c r="L4869" s="146"/>
    </row>
    <row r="4870" spans="1:12" s="141" customFormat="1" ht="20.100000000000001" customHeight="1">
      <c r="A4870" s="213"/>
      <c r="B4870" s="137"/>
      <c r="C4870" s="137"/>
      <c r="D4870" s="159"/>
      <c r="E4870" s="160"/>
      <c r="F4870" s="137" t="s">
        <v>555</v>
      </c>
      <c r="G4870" s="137" t="s">
        <v>556</v>
      </c>
      <c r="H4870" s="138" t="s">
        <v>435</v>
      </c>
      <c r="I4870" s="138"/>
      <c r="J4870" s="138"/>
      <c r="K4870" s="146"/>
      <c r="L4870" s="146"/>
    </row>
    <row r="4871" spans="1:12" s="141" customFormat="1" ht="20.100000000000001" customHeight="1">
      <c r="A4871" s="213"/>
      <c r="B4871" s="137"/>
      <c r="C4871" s="137"/>
      <c r="D4871" s="159"/>
      <c r="E4871" s="160"/>
      <c r="F4871" s="137" t="s">
        <v>556</v>
      </c>
      <c r="G4871" s="137" t="s">
        <v>1011</v>
      </c>
      <c r="H4871" s="138" t="s">
        <v>435</v>
      </c>
      <c r="I4871" s="138"/>
      <c r="J4871" s="138"/>
      <c r="K4871" s="146"/>
      <c r="L4871" s="146"/>
    </row>
    <row r="4872" spans="1:12" s="141" customFormat="1" ht="20.100000000000001" customHeight="1">
      <c r="A4872" s="213"/>
      <c r="B4872" s="137"/>
      <c r="C4872" s="137"/>
      <c r="D4872" s="159"/>
      <c r="E4872" s="160"/>
      <c r="F4872" s="137"/>
      <c r="G4872" s="137"/>
      <c r="H4872" s="138"/>
      <c r="I4872" s="138"/>
      <c r="J4872" s="138"/>
      <c r="K4872" s="146"/>
      <c r="L4872" s="146"/>
    </row>
    <row r="4873" spans="1:12" s="141" customFormat="1" ht="20.100000000000001" customHeight="1">
      <c r="A4873" s="213"/>
      <c r="B4873" s="137">
        <v>388</v>
      </c>
      <c r="C4873" s="137"/>
      <c r="D4873" s="159" t="s">
        <v>396</v>
      </c>
      <c r="E4873" s="160">
        <v>3.0680000000000001</v>
      </c>
      <c r="F4873" s="137" t="s">
        <v>433</v>
      </c>
      <c r="G4873" s="137" t="s">
        <v>447</v>
      </c>
      <c r="H4873" s="138" t="s">
        <v>435</v>
      </c>
      <c r="I4873" s="138"/>
      <c r="J4873" s="138"/>
      <c r="K4873" s="146"/>
      <c r="L4873" s="146"/>
    </row>
    <row r="4874" spans="1:12" s="141" customFormat="1" ht="20.100000000000001" customHeight="1">
      <c r="A4874" s="213"/>
      <c r="B4874" s="137"/>
      <c r="C4874" s="137"/>
      <c r="D4874" s="159"/>
      <c r="E4874" s="160"/>
      <c r="F4874" s="137" t="s">
        <v>447</v>
      </c>
      <c r="G4874" s="137" t="s">
        <v>451</v>
      </c>
      <c r="H4874" s="138" t="s">
        <v>435</v>
      </c>
      <c r="I4874" s="138"/>
      <c r="J4874" s="138"/>
      <c r="K4874" s="146"/>
      <c r="L4874" s="146"/>
    </row>
    <row r="4875" spans="1:12" s="141" customFormat="1" ht="20.100000000000001" customHeight="1">
      <c r="A4875" s="213"/>
      <c r="B4875" s="137"/>
      <c r="C4875" s="137"/>
      <c r="D4875" s="159"/>
      <c r="E4875" s="160"/>
      <c r="F4875" s="137" t="s">
        <v>451</v>
      </c>
      <c r="G4875" s="137" t="s">
        <v>454</v>
      </c>
      <c r="H4875" s="138" t="s">
        <v>435</v>
      </c>
      <c r="I4875" s="138"/>
      <c r="J4875" s="138"/>
      <c r="K4875" s="146"/>
      <c r="L4875" s="146"/>
    </row>
    <row r="4876" spans="1:12" s="141" customFormat="1" ht="20.100000000000001" customHeight="1">
      <c r="A4876" s="213"/>
      <c r="B4876" s="137"/>
      <c r="C4876" s="137"/>
      <c r="D4876" s="159"/>
      <c r="E4876" s="160"/>
      <c r="F4876" s="137" t="s">
        <v>454</v>
      </c>
      <c r="G4876" s="137" t="s">
        <v>455</v>
      </c>
      <c r="H4876" s="138" t="s">
        <v>435</v>
      </c>
      <c r="I4876" s="138"/>
      <c r="J4876" s="138"/>
      <c r="K4876" s="146"/>
      <c r="L4876" s="146"/>
    </row>
    <row r="4877" spans="1:12" s="141" customFormat="1" ht="20.100000000000001" customHeight="1">
      <c r="A4877" s="213"/>
      <c r="B4877" s="137"/>
      <c r="C4877" s="137"/>
      <c r="D4877" s="159"/>
      <c r="E4877" s="160"/>
      <c r="F4877" s="137" t="s">
        <v>455</v>
      </c>
      <c r="G4877" s="137" t="s">
        <v>456</v>
      </c>
      <c r="H4877" s="138" t="s">
        <v>40</v>
      </c>
      <c r="I4877" s="138"/>
      <c r="J4877" s="138"/>
      <c r="K4877" s="146"/>
      <c r="L4877" s="146"/>
    </row>
    <row r="4878" spans="1:12" s="141" customFormat="1" ht="20.100000000000001" customHeight="1">
      <c r="A4878" s="213"/>
      <c r="B4878" s="137"/>
      <c r="C4878" s="137"/>
      <c r="D4878" s="159"/>
      <c r="E4878" s="160"/>
      <c r="F4878" s="137" t="s">
        <v>456</v>
      </c>
      <c r="G4878" s="137" t="s">
        <v>457</v>
      </c>
      <c r="H4878" s="138" t="s">
        <v>435</v>
      </c>
      <c r="I4878" s="138"/>
      <c r="J4878" s="138"/>
      <c r="K4878" s="146"/>
      <c r="L4878" s="146"/>
    </row>
    <row r="4879" spans="1:12" s="141" customFormat="1" ht="20.100000000000001" customHeight="1">
      <c r="A4879" s="213"/>
      <c r="B4879" s="137"/>
      <c r="C4879" s="137"/>
      <c r="D4879" s="159"/>
      <c r="E4879" s="160"/>
      <c r="F4879" s="137" t="s">
        <v>457</v>
      </c>
      <c r="G4879" s="137" t="s">
        <v>460</v>
      </c>
      <c r="H4879" s="138" t="s">
        <v>435</v>
      </c>
      <c r="I4879" s="138"/>
      <c r="J4879" s="138"/>
      <c r="K4879" s="146"/>
      <c r="L4879" s="146"/>
    </row>
    <row r="4880" spans="1:12" s="141" customFormat="1" ht="20.100000000000001" customHeight="1">
      <c r="A4880" s="213"/>
      <c r="B4880" s="137"/>
      <c r="C4880" s="137"/>
      <c r="D4880" s="159"/>
      <c r="E4880" s="160"/>
      <c r="F4880" s="137" t="s">
        <v>460</v>
      </c>
      <c r="G4880" s="137" t="s">
        <v>463</v>
      </c>
      <c r="H4880" s="138" t="s">
        <v>435</v>
      </c>
      <c r="I4880" s="138"/>
      <c r="J4880" s="138"/>
      <c r="K4880" s="146"/>
      <c r="L4880" s="146"/>
    </row>
    <row r="4881" spans="1:12" s="141" customFormat="1" ht="20.100000000000001" customHeight="1">
      <c r="A4881" s="213"/>
      <c r="B4881" s="137"/>
      <c r="C4881" s="137"/>
      <c r="D4881" s="159"/>
      <c r="E4881" s="160"/>
      <c r="F4881" s="137" t="s">
        <v>463</v>
      </c>
      <c r="G4881" s="137" t="s">
        <v>464</v>
      </c>
      <c r="H4881" s="138" t="s">
        <v>435</v>
      </c>
      <c r="I4881" s="138"/>
      <c r="J4881" s="138"/>
      <c r="K4881" s="146"/>
      <c r="L4881" s="146"/>
    </row>
    <row r="4882" spans="1:12" s="141" customFormat="1" ht="20.100000000000001" customHeight="1">
      <c r="A4882" s="213"/>
      <c r="B4882" s="137"/>
      <c r="C4882" s="137"/>
      <c r="D4882" s="159"/>
      <c r="E4882" s="160"/>
      <c r="F4882" s="137" t="s">
        <v>464</v>
      </c>
      <c r="G4882" s="137" t="s">
        <v>465</v>
      </c>
      <c r="H4882" s="138" t="s">
        <v>435</v>
      </c>
      <c r="I4882" s="138"/>
      <c r="J4882" s="138"/>
      <c r="K4882" s="146"/>
      <c r="L4882" s="146"/>
    </row>
    <row r="4883" spans="1:12" s="141" customFormat="1" ht="20.100000000000001" customHeight="1">
      <c r="A4883" s="213"/>
      <c r="B4883" s="137"/>
      <c r="C4883" s="137"/>
      <c r="D4883" s="159"/>
      <c r="E4883" s="160"/>
      <c r="F4883" s="137" t="s">
        <v>465</v>
      </c>
      <c r="G4883" s="137" t="s">
        <v>466</v>
      </c>
      <c r="H4883" s="138" t="s">
        <v>435</v>
      </c>
      <c r="I4883" s="138"/>
      <c r="J4883" s="138"/>
      <c r="K4883" s="146"/>
      <c r="L4883" s="146"/>
    </row>
    <row r="4884" spans="1:12" s="141" customFormat="1" ht="20.100000000000001" customHeight="1">
      <c r="A4884" s="213"/>
      <c r="B4884" s="137"/>
      <c r="C4884" s="137"/>
      <c r="D4884" s="159"/>
      <c r="E4884" s="160"/>
      <c r="F4884" s="137" t="s">
        <v>466</v>
      </c>
      <c r="G4884" s="137" t="s">
        <v>467</v>
      </c>
      <c r="H4884" s="138" t="s">
        <v>435</v>
      </c>
      <c r="I4884" s="138"/>
      <c r="J4884" s="138"/>
      <c r="K4884" s="146"/>
      <c r="L4884" s="146"/>
    </row>
    <row r="4885" spans="1:12" s="141" customFormat="1" ht="20.100000000000001" customHeight="1">
      <c r="A4885" s="213"/>
      <c r="B4885" s="137"/>
      <c r="C4885" s="137"/>
      <c r="D4885" s="159"/>
      <c r="E4885" s="160"/>
      <c r="F4885" s="137" t="s">
        <v>467</v>
      </c>
      <c r="G4885" s="137" t="s">
        <v>468</v>
      </c>
      <c r="H4885" s="138" t="s">
        <v>435</v>
      </c>
      <c r="I4885" s="138"/>
      <c r="J4885" s="138"/>
      <c r="K4885" s="146"/>
      <c r="L4885" s="146"/>
    </row>
    <row r="4886" spans="1:12" s="141" customFormat="1" ht="20.100000000000001" customHeight="1">
      <c r="A4886" s="213"/>
      <c r="B4886" s="137"/>
      <c r="C4886" s="137"/>
      <c r="D4886" s="159"/>
      <c r="E4886" s="160"/>
      <c r="F4886" s="137" t="s">
        <v>468</v>
      </c>
      <c r="G4886" s="137" t="s">
        <v>469</v>
      </c>
      <c r="H4886" s="138" t="s">
        <v>435</v>
      </c>
      <c r="I4886" s="138"/>
      <c r="J4886" s="138"/>
      <c r="K4886" s="146"/>
      <c r="L4886" s="146"/>
    </row>
    <row r="4887" spans="1:12" s="141" customFormat="1" ht="20.100000000000001" customHeight="1">
      <c r="A4887" s="213"/>
      <c r="B4887" s="137"/>
      <c r="C4887" s="137"/>
      <c r="D4887" s="159"/>
      <c r="E4887" s="160"/>
      <c r="F4887" s="137" t="s">
        <v>469</v>
      </c>
      <c r="G4887" s="137" t="s">
        <v>470</v>
      </c>
      <c r="H4887" s="138" t="s">
        <v>435</v>
      </c>
      <c r="I4887" s="138"/>
      <c r="J4887" s="138"/>
      <c r="K4887" s="146"/>
      <c r="L4887" s="146"/>
    </row>
    <row r="4888" spans="1:12" s="141" customFormat="1" ht="20.100000000000001" customHeight="1">
      <c r="A4888" s="213"/>
      <c r="B4888" s="137"/>
      <c r="C4888" s="137"/>
      <c r="D4888" s="159"/>
      <c r="E4888" s="160"/>
      <c r="F4888" s="137" t="s">
        <v>470</v>
      </c>
      <c r="G4888" s="137" t="s">
        <v>1012</v>
      </c>
      <c r="H4888" s="138" t="s">
        <v>435</v>
      </c>
      <c r="I4888" s="138"/>
      <c r="J4888" s="138"/>
      <c r="K4888" s="146"/>
      <c r="L4888" s="146"/>
    </row>
    <row r="4889" spans="1:12" s="141" customFormat="1" ht="20.100000000000001" customHeight="1">
      <c r="A4889" s="213"/>
      <c r="B4889" s="137"/>
      <c r="C4889" s="137"/>
      <c r="D4889" s="159"/>
      <c r="E4889" s="160"/>
      <c r="F4889" s="137"/>
      <c r="G4889" s="137"/>
      <c r="H4889" s="138"/>
      <c r="I4889" s="138"/>
      <c r="J4889" s="138"/>
      <c r="K4889" s="146"/>
      <c r="L4889" s="146"/>
    </row>
    <row r="4890" spans="1:12" s="141" customFormat="1" ht="20.100000000000001" customHeight="1">
      <c r="A4890" s="213"/>
      <c r="B4890" s="137">
        <v>389</v>
      </c>
      <c r="C4890" s="137"/>
      <c r="D4890" s="159" t="s">
        <v>397</v>
      </c>
      <c r="E4890" s="160">
        <v>4.5190000000000001</v>
      </c>
      <c r="F4890" s="137" t="s">
        <v>433</v>
      </c>
      <c r="G4890" s="137" t="s">
        <v>447</v>
      </c>
      <c r="H4890" s="138" t="s">
        <v>40</v>
      </c>
      <c r="I4890" s="138"/>
      <c r="J4890" s="138"/>
      <c r="K4890" s="146"/>
      <c r="L4890" s="146"/>
    </row>
    <row r="4891" spans="1:12" s="141" customFormat="1" ht="20.100000000000001" customHeight="1">
      <c r="A4891" s="213"/>
      <c r="B4891" s="137"/>
      <c r="C4891" s="137"/>
      <c r="D4891" s="159"/>
      <c r="E4891" s="160"/>
      <c r="F4891" s="137" t="s">
        <v>447</v>
      </c>
      <c r="G4891" s="137" t="s">
        <v>451</v>
      </c>
      <c r="H4891" s="138" t="s">
        <v>40</v>
      </c>
      <c r="I4891" s="138"/>
      <c r="J4891" s="138"/>
      <c r="K4891" s="146"/>
      <c r="L4891" s="146"/>
    </row>
    <row r="4892" spans="1:12" s="141" customFormat="1" ht="20.100000000000001" customHeight="1">
      <c r="A4892" s="213"/>
      <c r="B4892" s="137"/>
      <c r="C4892" s="137"/>
      <c r="D4892" s="159"/>
      <c r="E4892" s="160"/>
      <c r="F4892" s="137" t="s">
        <v>451</v>
      </c>
      <c r="G4892" s="137" t="s">
        <v>454</v>
      </c>
      <c r="H4892" s="138" t="s">
        <v>435</v>
      </c>
      <c r="I4892" s="138"/>
      <c r="J4892" s="138"/>
      <c r="K4892" s="146"/>
      <c r="L4892" s="146"/>
    </row>
    <row r="4893" spans="1:12" s="141" customFormat="1" ht="20.100000000000001" customHeight="1">
      <c r="A4893" s="213"/>
      <c r="B4893" s="137"/>
      <c r="C4893" s="137"/>
      <c r="D4893" s="159"/>
      <c r="E4893" s="160"/>
      <c r="F4893" s="137" t="s">
        <v>454</v>
      </c>
      <c r="G4893" s="137" t="s">
        <v>455</v>
      </c>
      <c r="H4893" s="138" t="s">
        <v>435</v>
      </c>
      <c r="I4893" s="138"/>
      <c r="J4893" s="138"/>
      <c r="K4893" s="146"/>
      <c r="L4893" s="146"/>
    </row>
    <row r="4894" spans="1:12" s="141" customFormat="1" ht="20.100000000000001" customHeight="1">
      <c r="A4894" s="213"/>
      <c r="B4894" s="137"/>
      <c r="C4894" s="137"/>
      <c r="D4894" s="159"/>
      <c r="E4894" s="160"/>
      <c r="F4894" s="137" t="s">
        <v>455</v>
      </c>
      <c r="G4894" s="137" t="s">
        <v>456</v>
      </c>
      <c r="H4894" s="138" t="s">
        <v>40</v>
      </c>
      <c r="I4894" s="138"/>
      <c r="J4894" s="138"/>
      <c r="K4894" s="146"/>
      <c r="L4894" s="146"/>
    </row>
    <row r="4895" spans="1:12" s="141" customFormat="1" ht="20.100000000000001" customHeight="1">
      <c r="A4895" s="213"/>
      <c r="B4895" s="137"/>
      <c r="C4895" s="137"/>
      <c r="D4895" s="159"/>
      <c r="E4895" s="160"/>
      <c r="F4895" s="137" t="s">
        <v>456</v>
      </c>
      <c r="G4895" s="137" t="s">
        <v>457</v>
      </c>
      <c r="H4895" s="138" t="s">
        <v>40</v>
      </c>
      <c r="I4895" s="138"/>
      <c r="J4895" s="138"/>
      <c r="K4895" s="146"/>
      <c r="L4895" s="146"/>
    </row>
    <row r="4896" spans="1:12" s="141" customFormat="1" ht="20.100000000000001" customHeight="1">
      <c r="A4896" s="213"/>
      <c r="B4896" s="137"/>
      <c r="C4896" s="137"/>
      <c r="D4896" s="159"/>
      <c r="E4896" s="160"/>
      <c r="F4896" s="137" t="s">
        <v>457</v>
      </c>
      <c r="G4896" s="137" t="s">
        <v>460</v>
      </c>
      <c r="H4896" s="138" t="s">
        <v>40</v>
      </c>
      <c r="I4896" s="138"/>
      <c r="J4896" s="138"/>
      <c r="K4896" s="146"/>
      <c r="L4896" s="146"/>
    </row>
    <row r="4897" spans="1:12" s="141" customFormat="1" ht="20.100000000000001" customHeight="1">
      <c r="A4897" s="213"/>
      <c r="B4897" s="137"/>
      <c r="C4897" s="137"/>
      <c r="D4897" s="159"/>
      <c r="E4897" s="160"/>
      <c r="F4897" s="137" t="s">
        <v>460</v>
      </c>
      <c r="G4897" s="137" t="s">
        <v>463</v>
      </c>
      <c r="H4897" s="138" t="s">
        <v>40</v>
      </c>
      <c r="I4897" s="138"/>
      <c r="J4897" s="138"/>
      <c r="K4897" s="146"/>
      <c r="L4897" s="146"/>
    </row>
    <row r="4898" spans="1:12" s="141" customFormat="1" ht="20.100000000000001" customHeight="1">
      <c r="A4898" s="213"/>
      <c r="B4898" s="137"/>
      <c r="C4898" s="137"/>
      <c r="D4898" s="159"/>
      <c r="E4898" s="160"/>
      <c r="F4898" s="137" t="s">
        <v>463</v>
      </c>
      <c r="G4898" s="137" t="s">
        <v>464</v>
      </c>
      <c r="H4898" s="138" t="s">
        <v>40</v>
      </c>
      <c r="I4898" s="138"/>
      <c r="J4898" s="138"/>
      <c r="K4898" s="146"/>
      <c r="L4898" s="146"/>
    </row>
    <row r="4899" spans="1:12" s="141" customFormat="1" ht="20.100000000000001" customHeight="1">
      <c r="A4899" s="213"/>
      <c r="B4899" s="137"/>
      <c r="C4899" s="137"/>
      <c r="D4899" s="159"/>
      <c r="E4899" s="160"/>
      <c r="F4899" s="137" t="s">
        <v>464</v>
      </c>
      <c r="G4899" s="137" t="s">
        <v>465</v>
      </c>
      <c r="H4899" s="138" t="s">
        <v>40</v>
      </c>
      <c r="I4899" s="138"/>
      <c r="J4899" s="138"/>
      <c r="K4899" s="146"/>
      <c r="L4899" s="146"/>
    </row>
    <row r="4900" spans="1:12" s="141" customFormat="1" ht="20.100000000000001" customHeight="1">
      <c r="A4900" s="213"/>
      <c r="B4900" s="137"/>
      <c r="C4900" s="137"/>
      <c r="D4900" s="159"/>
      <c r="E4900" s="160"/>
      <c r="F4900" s="137" t="s">
        <v>465</v>
      </c>
      <c r="G4900" s="137" t="s">
        <v>466</v>
      </c>
      <c r="H4900" s="138" t="s">
        <v>435</v>
      </c>
      <c r="I4900" s="138"/>
      <c r="J4900" s="138"/>
      <c r="K4900" s="146"/>
      <c r="L4900" s="146"/>
    </row>
    <row r="4901" spans="1:12" s="141" customFormat="1" ht="20.100000000000001" customHeight="1">
      <c r="A4901" s="213"/>
      <c r="B4901" s="137"/>
      <c r="C4901" s="137"/>
      <c r="D4901" s="159"/>
      <c r="E4901" s="160"/>
      <c r="F4901" s="137" t="s">
        <v>466</v>
      </c>
      <c r="G4901" s="137" t="s">
        <v>467</v>
      </c>
      <c r="H4901" s="138" t="s">
        <v>435</v>
      </c>
      <c r="I4901" s="138"/>
      <c r="J4901" s="138"/>
      <c r="K4901" s="146"/>
      <c r="L4901" s="146"/>
    </row>
    <row r="4902" spans="1:12" s="141" customFormat="1" ht="20.100000000000001" customHeight="1">
      <c r="A4902" s="213"/>
      <c r="B4902" s="137"/>
      <c r="C4902" s="137"/>
      <c r="D4902" s="159"/>
      <c r="E4902" s="160"/>
      <c r="F4902" s="137" t="s">
        <v>467</v>
      </c>
      <c r="G4902" s="137" t="s">
        <v>468</v>
      </c>
      <c r="H4902" s="138" t="s">
        <v>435</v>
      </c>
      <c r="I4902" s="138"/>
      <c r="J4902" s="138"/>
      <c r="K4902" s="146"/>
      <c r="L4902" s="146"/>
    </row>
    <row r="4903" spans="1:12" s="141" customFormat="1" ht="20.100000000000001" customHeight="1">
      <c r="A4903" s="213"/>
      <c r="B4903" s="137"/>
      <c r="C4903" s="137"/>
      <c r="D4903" s="159"/>
      <c r="E4903" s="160"/>
      <c r="F4903" s="137" t="s">
        <v>468</v>
      </c>
      <c r="G4903" s="137" t="s">
        <v>469</v>
      </c>
      <c r="H4903" s="138" t="s">
        <v>435</v>
      </c>
      <c r="I4903" s="138"/>
      <c r="J4903" s="138"/>
      <c r="K4903" s="146"/>
      <c r="L4903" s="146"/>
    </row>
    <row r="4904" spans="1:12" s="141" customFormat="1" ht="20.100000000000001" customHeight="1">
      <c r="A4904" s="213"/>
      <c r="B4904" s="137"/>
      <c r="C4904" s="137"/>
      <c r="D4904" s="159"/>
      <c r="E4904" s="160"/>
      <c r="F4904" s="137" t="s">
        <v>469</v>
      </c>
      <c r="G4904" s="137" t="s">
        <v>470</v>
      </c>
      <c r="H4904" s="138" t="s">
        <v>435</v>
      </c>
      <c r="I4904" s="138"/>
      <c r="J4904" s="138"/>
      <c r="K4904" s="146"/>
      <c r="L4904" s="146"/>
    </row>
    <row r="4905" spans="1:12" s="141" customFormat="1" ht="20.100000000000001" customHeight="1">
      <c r="A4905" s="213"/>
      <c r="B4905" s="137"/>
      <c r="C4905" s="137"/>
      <c r="D4905" s="159"/>
      <c r="E4905" s="160"/>
      <c r="F4905" s="137" t="s">
        <v>470</v>
      </c>
      <c r="G4905" s="137" t="s">
        <v>471</v>
      </c>
      <c r="H4905" s="138" t="s">
        <v>435</v>
      </c>
      <c r="I4905" s="138"/>
      <c r="J4905" s="138"/>
      <c r="K4905" s="146"/>
      <c r="L4905" s="146"/>
    </row>
    <row r="4906" spans="1:12" s="141" customFormat="1" ht="20.100000000000001" customHeight="1">
      <c r="A4906" s="213"/>
      <c r="B4906" s="137"/>
      <c r="C4906" s="137"/>
      <c r="D4906" s="159"/>
      <c r="E4906" s="160"/>
      <c r="F4906" s="137" t="s">
        <v>471</v>
      </c>
      <c r="G4906" s="137" t="s">
        <v>473</v>
      </c>
      <c r="H4906" s="138" t="s">
        <v>435</v>
      </c>
      <c r="I4906" s="138"/>
      <c r="J4906" s="138"/>
      <c r="K4906" s="146"/>
      <c r="L4906" s="146"/>
    </row>
    <row r="4907" spans="1:12" s="141" customFormat="1" ht="20.100000000000001" customHeight="1">
      <c r="A4907" s="213"/>
      <c r="B4907" s="137"/>
      <c r="C4907" s="137"/>
      <c r="D4907" s="159"/>
      <c r="E4907" s="160"/>
      <c r="F4907" s="137" t="s">
        <v>473</v>
      </c>
      <c r="G4907" s="137" t="s">
        <v>474</v>
      </c>
      <c r="H4907" s="138" t="s">
        <v>435</v>
      </c>
      <c r="I4907" s="138"/>
      <c r="J4907" s="138"/>
      <c r="K4907" s="146"/>
      <c r="L4907" s="146"/>
    </row>
    <row r="4908" spans="1:12" s="141" customFormat="1" ht="20.100000000000001" customHeight="1">
      <c r="A4908" s="213"/>
      <c r="B4908" s="137"/>
      <c r="C4908" s="137"/>
      <c r="D4908" s="159"/>
      <c r="E4908" s="160"/>
      <c r="F4908" s="137" t="s">
        <v>474</v>
      </c>
      <c r="G4908" s="137" t="s">
        <v>475</v>
      </c>
      <c r="H4908" s="138" t="s">
        <v>435</v>
      </c>
      <c r="I4908" s="138"/>
      <c r="J4908" s="138"/>
      <c r="K4908" s="146"/>
      <c r="L4908" s="146"/>
    </row>
    <row r="4909" spans="1:12" s="141" customFormat="1" ht="20.100000000000001" customHeight="1">
      <c r="A4909" s="213"/>
      <c r="B4909" s="137"/>
      <c r="C4909" s="137"/>
      <c r="D4909" s="159"/>
      <c r="E4909" s="160"/>
      <c r="F4909" s="137" t="s">
        <v>475</v>
      </c>
      <c r="G4909" s="137" t="s">
        <v>476</v>
      </c>
      <c r="H4909" s="138" t="s">
        <v>435</v>
      </c>
      <c r="I4909" s="138"/>
      <c r="J4909" s="138"/>
      <c r="K4909" s="146"/>
      <c r="L4909" s="146"/>
    </row>
    <row r="4910" spans="1:12" s="141" customFormat="1" ht="20.100000000000001" customHeight="1">
      <c r="A4910" s="213"/>
      <c r="B4910" s="137"/>
      <c r="C4910" s="137"/>
      <c r="D4910" s="159"/>
      <c r="E4910" s="160"/>
      <c r="F4910" s="137" t="s">
        <v>476</v>
      </c>
      <c r="G4910" s="137" t="s">
        <v>477</v>
      </c>
      <c r="H4910" s="138" t="s">
        <v>40</v>
      </c>
      <c r="I4910" s="138"/>
      <c r="J4910" s="138"/>
      <c r="K4910" s="146"/>
      <c r="L4910" s="146"/>
    </row>
    <row r="4911" spans="1:12" s="141" customFormat="1" ht="20.100000000000001" customHeight="1">
      <c r="A4911" s="213"/>
      <c r="B4911" s="137"/>
      <c r="C4911" s="137"/>
      <c r="D4911" s="159"/>
      <c r="E4911" s="160"/>
      <c r="F4911" s="137" t="s">
        <v>477</v>
      </c>
      <c r="G4911" s="137" t="s">
        <v>543</v>
      </c>
      <c r="H4911" s="138" t="s">
        <v>435</v>
      </c>
      <c r="I4911" s="138"/>
      <c r="J4911" s="138"/>
      <c r="K4911" s="146"/>
      <c r="L4911" s="146"/>
    </row>
    <row r="4912" spans="1:12" s="141" customFormat="1" ht="20.100000000000001" customHeight="1">
      <c r="A4912" s="213"/>
      <c r="B4912" s="137"/>
      <c r="C4912" s="137"/>
      <c r="D4912" s="159"/>
      <c r="E4912" s="160"/>
      <c r="F4912" s="137" t="s">
        <v>543</v>
      </c>
      <c r="G4912" s="137" t="s">
        <v>1013</v>
      </c>
      <c r="H4912" s="138" t="s">
        <v>435</v>
      </c>
      <c r="I4912" s="138"/>
      <c r="J4912" s="138"/>
      <c r="K4912" s="146"/>
      <c r="L4912" s="146"/>
    </row>
    <row r="4913" spans="1:12" s="141" customFormat="1" ht="20.100000000000001" customHeight="1">
      <c r="A4913" s="213"/>
      <c r="B4913" s="137"/>
      <c r="C4913" s="137"/>
      <c r="D4913" s="159"/>
      <c r="E4913" s="160"/>
      <c r="F4913" s="137"/>
      <c r="G4913" s="137"/>
      <c r="H4913" s="138"/>
      <c r="I4913" s="138"/>
      <c r="J4913" s="138"/>
      <c r="K4913" s="146"/>
      <c r="L4913" s="146"/>
    </row>
    <row r="4914" spans="1:12" s="141" customFormat="1" ht="20.100000000000001" customHeight="1">
      <c r="A4914" s="213"/>
      <c r="B4914" s="137">
        <v>390</v>
      </c>
      <c r="C4914" s="137"/>
      <c r="D4914" s="159" t="s">
        <v>398</v>
      </c>
      <c r="E4914" s="160">
        <v>1.87</v>
      </c>
      <c r="F4914" s="137" t="s">
        <v>433</v>
      </c>
      <c r="G4914" s="137" t="s">
        <v>447</v>
      </c>
      <c r="H4914" s="138" t="s">
        <v>435</v>
      </c>
      <c r="I4914" s="138"/>
      <c r="J4914" s="138"/>
      <c r="K4914" s="146"/>
      <c r="L4914" s="146"/>
    </row>
    <row r="4915" spans="1:12" s="141" customFormat="1" ht="20.100000000000001" customHeight="1">
      <c r="A4915" s="213"/>
      <c r="B4915" s="137"/>
      <c r="C4915" s="137"/>
      <c r="D4915" s="159"/>
      <c r="E4915" s="160"/>
      <c r="F4915" s="137" t="s">
        <v>447</v>
      </c>
      <c r="G4915" s="137" t="s">
        <v>451</v>
      </c>
      <c r="H4915" s="138" t="s">
        <v>435</v>
      </c>
      <c r="I4915" s="138"/>
      <c r="J4915" s="138"/>
      <c r="K4915" s="146"/>
      <c r="L4915" s="146"/>
    </row>
    <row r="4916" spans="1:12" s="141" customFormat="1" ht="20.100000000000001" customHeight="1">
      <c r="A4916" s="213"/>
      <c r="B4916" s="137"/>
      <c r="C4916" s="137"/>
      <c r="D4916" s="159"/>
      <c r="E4916" s="160"/>
      <c r="F4916" s="137" t="s">
        <v>451</v>
      </c>
      <c r="G4916" s="137" t="s">
        <v>454</v>
      </c>
      <c r="H4916" s="138" t="s">
        <v>435</v>
      </c>
      <c r="I4916" s="138"/>
      <c r="J4916" s="138"/>
      <c r="K4916" s="146"/>
      <c r="L4916" s="146"/>
    </row>
    <row r="4917" spans="1:12" s="141" customFormat="1" ht="20.100000000000001" customHeight="1">
      <c r="A4917" s="213"/>
      <c r="B4917" s="137"/>
      <c r="C4917" s="137"/>
      <c r="D4917" s="159"/>
      <c r="E4917" s="160"/>
      <c r="F4917" s="137" t="s">
        <v>454</v>
      </c>
      <c r="G4917" s="137" t="s">
        <v>455</v>
      </c>
      <c r="H4917" s="138" t="s">
        <v>435</v>
      </c>
      <c r="I4917" s="138"/>
      <c r="J4917" s="138"/>
      <c r="K4917" s="146"/>
      <c r="L4917" s="146"/>
    </row>
    <row r="4918" spans="1:12" s="141" customFormat="1" ht="20.100000000000001" customHeight="1">
      <c r="A4918" s="213"/>
      <c r="B4918" s="137"/>
      <c r="C4918" s="137"/>
      <c r="D4918" s="159"/>
      <c r="E4918" s="160"/>
      <c r="F4918" s="137" t="s">
        <v>455</v>
      </c>
      <c r="G4918" s="137" t="s">
        <v>456</v>
      </c>
      <c r="H4918" s="138" t="s">
        <v>435</v>
      </c>
      <c r="I4918" s="138"/>
      <c r="J4918" s="138"/>
      <c r="K4918" s="146"/>
      <c r="L4918" s="146"/>
    </row>
    <row r="4919" spans="1:12" s="141" customFormat="1" ht="20.100000000000001" customHeight="1">
      <c r="A4919" s="213"/>
      <c r="B4919" s="137"/>
      <c r="C4919" s="137"/>
      <c r="D4919" s="159"/>
      <c r="E4919" s="160"/>
      <c r="F4919" s="137" t="s">
        <v>456</v>
      </c>
      <c r="G4919" s="137" t="s">
        <v>457</v>
      </c>
      <c r="H4919" s="138" t="s">
        <v>435</v>
      </c>
      <c r="I4919" s="138"/>
      <c r="J4919" s="138"/>
      <c r="K4919" s="146"/>
      <c r="L4919" s="146"/>
    </row>
    <row r="4920" spans="1:12" s="141" customFormat="1" ht="20.100000000000001" customHeight="1">
      <c r="A4920" s="213"/>
      <c r="B4920" s="137"/>
      <c r="C4920" s="137"/>
      <c r="D4920" s="159"/>
      <c r="E4920" s="160"/>
      <c r="F4920" s="137" t="s">
        <v>457</v>
      </c>
      <c r="G4920" s="137" t="s">
        <v>460</v>
      </c>
      <c r="H4920" s="138" t="s">
        <v>435</v>
      </c>
      <c r="I4920" s="138"/>
      <c r="J4920" s="138"/>
      <c r="K4920" s="146"/>
      <c r="L4920" s="146"/>
    </row>
    <row r="4921" spans="1:12" s="141" customFormat="1" ht="20.100000000000001" customHeight="1">
      <c r="A4921" s="213"/>
      <c r="B4921" s="137"/>
      <c r="C4921" s="137"/>
      <c r="D4921" s="159"/>
      <c r="E4921" s="160"/>
      <c r="F4921" s="137" t="s">
        <v>460</v>
      </c>
      <c r="G4921" s="137" t="s">
        <v>463</v>
      </c>
      <c r="H4921" s="138" t="s">
        <v>435</v>
      </c>
      <c r="I4921" s="138"/>
      <c r="J4921" s="138"/>
      <c r="K4921" s="146"/>
      <c r="L4921" s="146"/>
    </row>
    <row r="4922" spans="1:12" s="141" customFormat="1" ht="20.100000000000001" customHeight="1">
      <c r="A4922" s="213"/>
      <c r="B4922" s="137"/>
      <c r="C4922" s="137"/>
      <c r="D4922" s="159"/>
      <c r="E4922" s="160"/>
      <c r="F4922" s="137" t="s">
        <v>463</v>
      </c>
      <c r="G4922" s="137" t="s">
        <v>464</v>
      </c>
      <c r="H4922" s="138" t="s">
        <v>435</v>
      </c>
      <c r="I4922" s="138"/>
      <c r="J4922" s="138"/>
      <c r="K4922" s="146"/>
      <c r="L4922" s="146"/>
    </row>
    <row r="4923" spans="1:12" s="141" customFormat="1" ht="20.100000000000001" customHeight="1">
      <c r="A4923" s="213"/>
      <c r="B4923" s="137"/>
      <c r="C4923" s="137"/>
      <c r="D4923" s="159"/>
      <c r="E4923" s="160"/>
      <c r="F4923" s="137" t="s">
        <v>464</v>
      </c>
      <c r="G4923" s="137" t="s">
        <v>1014</v>
      </c>
      <c r="H4923" s="138" t="s">
        <v>435</v>
      </c>
      <c r="I4923" s="138"/>
      <c r="J4923" s="138"/>
      <c r="K4923" s="146"/>
      <c r="L4923" s="146"/>
    </row>
    <row r="4924" spans="1:12" s="141" customFormat="1" ht="20.100000000000001" customHeight="1">
      <c r="A4924" s="213"/>
      <c r="B4924" s="137"/>
      <c r="C4924" s="137"/>
      <c r="D4924" s="159"/>
      <c r="E4924" s="160"/>
      <c r="F4924" s="137"/>
      <c r="G4924" s="137"/>
      <c r="H4924" s="138"/>
      <c r="I4924" s="138"/>
      <c r="J4924" s="138"/>
      <c r="K4924" s="146"/>
      <c r="L4924" s="146"/>
    </row>
    <row r="4925" spans="1:12" s="141" customFormat="1" ht="20.100000000000001" customHeight="1">
      <c r="A4925" s="213"/>
      <c r="B4925" s="137">
        <v>391</v>
      </c>
      <c r="C4925" s="137"/>
      <c r="D4925" s="159" t="s">
        <v>399</v>
      </c>
      <c r="E4925" s="160">
        <v>2.2200000000000002</v>
      </c>
      <c r="F4925" s="137" t="s">
        <v>433</v>
      </c>
      <c r="G4925" s="137" t="s">
        <v>447</v>
      </c>
      <c r="H4925" s="138" t="s">
        <v>435</v>
      </c>
      <c r="I4925" s="138"/>
      <c r="J4925" s="138"/>
      <c r="K4925" s="146"/>
      <c r="L4925" s="146"/>
    </row>
    <row r="4926" spans="1:12" s="141" customFormat="1" ht="20.100000000000001" customHeight="1">
      <c r="A4926" s="213"/>
      <c r="B4926" s="137"/>
      <c r="C4926" s="137"/>
      <c r="D4926" s="159"/>
      <c r="E4926" s="160"/>
      <c r="F4926" s="137" t="s">
        <v>447</v>
      </c>
      <c r="G4926" s="137" t="s">
        <v>451</v>
      </c>
      <c r="H4926" s="138" t="s">
        <v>435</v>
      </c>
      <c r="I4926" s="138"/>
      <c r="J4926" s="138"/>
      <c r="K4926" s="146"/>
      <c r="L4926" s="146"/>
    </row>
    <row r="4927" spans="1:12" s="141" customFormat="1" ht="20.100000000000001" customHeight="1">
      <c r="A4927" s="213"/>
      <c r="B4927" s="137"/>
      <c r="C4927" s="137"/>
      <c r="D4927" s="159"/>
      <c r="E4927" s="160"/>
      <c r="F4927" s="137" t="s">
        <v>451</v>
      </c>
      <c r="G4927" s="137" t="s">
        <v>454</v>
      </c>
      <c r="H4927" s="138" t="s">
        <v>435</v>
      </c>
      <c r="I4927" s="138"/>
      <c r="J4927" s="138"/>
      <c r="K4927" s="146"/>
      <c r="L4927" s="146"/>
    </row>
    <row r="4928" spans="1:12" s="141" customFormat="1" ht="20.100000000000001" customHeight="1">
      <c r="A4928" s="213"/>
      <c r="B4928" s="137"/>
      <c r="C4928" s="137"/>
      <c r="D4928" s="159"/>
      <c r="E4928" s="160"/>
      <c r="F4928" s="137" t="s">
        <v>454</v>
      </c>
      <c r="G4928" s="137" t="s">
        <v>455</v>
      </c>
      <c r="H4928" s="138" t="s">
        <v>435</v>
      </c>
      <c r="I4928" s="138"/>
      <c r="J4928" s="138"/>
      <c r="K4928" s="146"/>
      <c r="L4928" s="146"/>
    </row>
    <row r="4929" spans="1:12" s="141" customFormat="1" ht="20.100000000000001" customHeight="1">
      <c r="A4929" s="213"/>
      <c r="B4929" s="137"/>
      <c r="C4929" s="137"/>
      <c r="D4929" s="159"/>
      <c r="E4929" s="160"/>
      <c r="F4929" s="137" t="s">
        <v>455</v>
      </c>
      <c r="G4929" s="137" t="s">
        <v>456</v>
      </c>
      <c r="H4929" s="138" t="s">
        <v>40</v>
      </c>
      <c r="I4929" s="138"/>
      <c r="J4929" s="138"/>
      <c r="K4929" s="146"/>
      <c r="L4929" s="146"/>
    </row>
    <row r="4930" spans="1:12" s="141" customFormat="1" ht="20.100000000000001" customHeight="1">
      <c r="A4930" s="213"/>
      <c r="B4930" s="137"/>
      <c r="C4930" s="137"/>
      <c r="D4930" s="159"/>
      <c r="E4930" s="160"/>
      <c r="F4930" s="137" t="s">
        <v>456</v>
      </c>
      <c r="G4930" s="137" t="s">
        <v>457</v>
      </c>
      <c r="H4930" s="138" t="s">
        <v>40</v>
      </c>
      <c r="I4930" s="138"/>
      <c r="J4930" s="138"/>
      <c r="K4930" s="146"/>
      <c r="L4930" s="146"/>
    </row>
    <row r="4931" spans="1:12" s="141" customFormat="1" ht="20.100000000000001" customHeight="1">
      <c r="A4931" s="213"/>
      <c r="B4931" s="137"/>
      <c r="C4931" s="137"/>
      <c r="D4931" s="159"/>
      <c r="E4931" s="160"/>
      <c r="F4931" s="137" t="s">
        <v>457</v>
      </c>
      <c r="G4931" s="137" t="s">
        <v>460</v>
      </c>
      <c r="H4931" s="138" t="s">
        <v>435</v>
      </c>
      <c r="I4931" s="138"/>
      <c r="J4931" s="138"/>
      <c r="K4931" s="146"/>
      <c r="L4931" s="146"/>
    </row>
    <row r="4932" spans="1:12" s="141" customFormat="1" ht="20.100000000000001" customHeight="1">
      <c r="A4932" s="213"/>
      <c r="B4932" s="137"/>
      <c r="C4932" s="137"/>
      <c r="D4932" s="159"/>
      <c r="E4932" s="160"/>
      <c r="F4932" s="137" t="s">
        <v>460</v>
      </c>
      <c r="G4932" s="137" t="s">
        <v>463</v>
      </c>
      <c r="H4932" s="138" t="s">
        <v>435</v>
      </c>
      <c r="I4932" s="138"/>
      <c r="J4932" s="138"/>
      <c r="K4932" s="146"/>
      <c r="L4932" s="146"/>
    </row>
    <row r="4933" spans="1:12" s="141" customFormat="1" ht="20.100000000000001" customHeight="1">
      <c r="A4933" s="213"/>
      <c r="B4933" s="137"/>
      <c r="C4933" s="137"/>
      <c r="D4933" s="159"/>
      <c r="E4933" s="160"/>
      <c r="F4933" s="137" t="s">
        <v>463</v>
      </c>
      <c r="G4933" s="137" t="s">
        <v>464</v>
      </c>
      <c r="H4933" s="138" t="s">
        <v>435</v>
      </c>
      <c r="I4933" s="138"/>
      <c r="J4933" s="138"/>
      <c r="K4933" s="146"/>
      <c r="L4933" s="146"/>
    </row>
    <row r="4934" spans="1:12" s="141" customFormat="1" ht="20.100000000000001" customHeight="1">
      <c r="A4934" s="213"/>
      <c r="B4934" s="137"/>
      <c r="C4934" s="137"/>
      <c r="D4934" s="159"/>
      <c r="E4934" s="160"/>
      <c r="F4934" s="137" t="s">
        <v>464</v>
      </c>
      <c r="G4934" s="137" t="s">
        <v>465</v>
      </c>
      <c r="H4934" s="138" t="s">
        <v>435</v>
      </c>
      <c r="I4934" s="138"/>
      <c r="J4934" s="138"/>
      <c r="K4934" s="146"/>
      <c r="L4934" s="146"/>
    </row>
    <row r="4935" spans="1:12" s="141" customFormat="1" ht="20.100000000000001" customHeight="1">
      <c r="A4935" s="213"/>
      <c r="B4935" s="137"/>
      <c r="C4935" s="137"/>
      <c r="D4935" s="159"/>
      <c r="E4935" s="160"/>
      <c r="F4935" s="137" t="s">
        <v>465</v>
      </c>
      <c r="G4935" s="137" t="s">
        <v>466</v>
      </c>
      <c r="H4935" s="138" t="s">
        <v>435</v>
      </c>
      <c r="I4935" s="138"/>
      <c r="J4935" s="138"/>
      <c r="K4935" s="146"/>
      <c r="L4935" s="146"/>
    </row>
    <row r="4936" spans="1:12" s="141" customFormat="1" ht="20.100000000000001" customHeight="1">
      <c r="A4936" s="213"/>
      <c r="B4936" s="137"/>
      <c r="C4936" s="137"/>
      <c r="D4936" s="159"/>
      <c r="E4936" s="160"/>
      <c r="F4936" s="137" t="s">
        <v>466</v>
      </c>
      <c r="G4936" s="137" t="s">
        <v>1015</v>
      </c>
      <c r="H4936" s="138" t="s">
        <v>435</v>
      </c>
      <c r="I4936" s="138"/>
      <c r="J4936" s="138"/>
      <c r="K4936" s="146"/>
      <c r="L4936" s="146"/>
    </row>
    <row r="4937" spans="1:12" s="141" customFormat="1" ht="20.100000000000001" customHeight="1">
      <c r="A4937" s="213"/>
      <c r="B4937" s="137"/>
      <c r="C4937" s="137"/>
      <c r="D4937" s="159"/>
      <c r="E4937" s="160"/>
      <c r="F4937" s="137"/>
      <c r="G4937" s="137"/>
      <c r="H4937" s="138"/>
      <c r="I4937" s="138"/>
      <c r="J4937" s="138"/>
      <c r="K4937" s="146"/>
      <c r="L4937" s="146"/>
    </row>
    <row r="4938" spans="1:12" s="141" customFormat="1" ht="20.100000000000001" customHeight="1">
      <c r="A4938" s="213"/>
      <c r="B4938" s="137">
        <v>392</v>
      </c>
      <c r="C4938" s="137"/>
      <c r="D4938" s="159" t="s">
        <v>400</v>
      </c>
      <c r="E4938" s="160">
        <v>0.4</v>
      </c>
      <c r="F4938" s="137" t="s">
        <v>433</v>
      </c>
      <c r="G4938" s="137" t="s">
        <v>447</v>
      </c>
      <c r="H4938" s="138" t="s">
        <v>435</v>
      </c>
      <c r="I4938" s="138"/>
      <c r="J4938" s="138"/>
      <c r="K4938" s="146"/>
      <c r="L4938" s="146"/>
    </row>
    <row r="4939" spans="1:12" s="141" customFormat="1" ht="20.100000000000001" customHeight="1">
      <c r="A4939" s="213"/>
      <c r="B4939" s="137"/>
      <c r="C4939" s="137"/>
      <c r="D4939" s="159"/>
      <c r="E4939" s="160"/>
      <c r="F4939" s="137" t="s">
        <v>447</v>
      </c>
      <c r="G4939" s="137" t="s">
        <v>451</v>
      </c>
      <c r="H4939" s="138" t="s">
        <v>435</v>
      </c>
      <c r="I4939" s="138"/>
      <c r="J4939" s="138"/>
      <c r="K4939" s="146"/>
      <c r="L4939" s="146"/>
    </row>
    <row r="4940" spans="1:12" s="141" customFormat="1" ht="20.100000000000001" customHeight="1">
      <c r="A4940" s="213"/>
      <c r="B4940" s="137"/>
      <c r="C4940" s="137"/>
      <c r="D4940" s="159"/>
      <c r="E4940" s="160"/>
      <c r="F4940" s="137"/>
      <c r="G4940" s="137"/>
      <c r="H4940" s="138"/>
      <c r="I4940" s="138"/>
      <c r="J4940" s="138"/>
      <c r="K4940" s="146"/>
      <c r="L4940" s="146"/>
    </row>
    <row r="4941" spans="1:12" s="141" customFormat="1" ht="20.100000000000001" customHeight="1">
      <c r="A4941" s="213"/>
      <c r="B4941" s="137">
        <v>393</v>
      </c>
      <c r="C4941" s="137"/>
      <c r="D4941" s="159" t="s">
        <v>401</v>
      </c>
      <c r="E4941" s="160">
        <v>1.75</v>
      </c>
      <c r="F4941" s="137" t="s">
        <v>433</v>
      </c>
      <c r="G4941" s="137" t="s">
        <v>447</v>
      </c>
      <c r="H4941" s="138" t="s">
        <v>435</v>
      </c>
      <c r="I4941" s="138"/>
      <c r="J4941" s="138"/>
      <c r="K4941" s="146"/>
      <c r="L4941" s="146"/>
    </row>
    <row r="4942" spans="1:12" s="141" customFormat="1" ht="20.100000000000001" customHeight="1">
      <c r="A4942" s="213"/>
      <c r="B4942" s="137"/>
      <c r="C4942" s="137"/>
      <c r="D4942" s="159"/>
      <c r="E4942" s="160"/>
      <c r="F4942" s="137" t="s">
        <v>447</v>
      </c>
      <c r="G4942" s="137" t="s">
        <v>451</v>
      </c>
      <c r="H4942" s="138" t="s">
        <v>435</v>
      </c>
      <c r="I4942" s="138"/>
      <c r="J4942" s="138"/>
      <c r="K4942" s="146"/>
      <c r="L4942" s="146"/>
    </row>
    <row r="4943" spans="1:12" s="141" customFormat="1" ht="20.100000000000001" customHeight="1">
      <c r="A4943" s="213"/>
      <c r="B4943" s="137"/>
      <c r="C4943" s="137"/>
      <c r="D4943" s="159"/>
      <c r="E4943" s="160"/>
      <c r="F4943" s="137" t="s">
        <v>451</v>
      </c>
      <c r="G4943" s="137" t="s">
        <v>454</v>
      </c>
      <c r="H4943" s="138" t="s">
        <v>435</v>
      </c>
      <c r="I4943" s="138"/>
      <c r="J4943" s="138"/>
      <c r="K4943" s="146"/>
      <c r="L4943" s="146"/>
    </row>
    <row r="4944" spans="1:12" s="141" customFormat="1" ht="20.100000000000001" customHeight="1">
      <c r="A4944" s="213"/>
      <c r="B4944" s="137"/>
      <c r="C4944" s="137"/>
      <c r="D4944" s="159"/>
      <c r="E4944" s="160"/>
      <c r="F4944" s="137" t="s">
        <v>454</v>
      </c>
      <c r="G4944" s="137" t="s">
        <v>455</v>
      </c>
      <c r="H4944" s="138" t="s">
        <v>435</v>
      </c>
      <c r="I4944" s="138"/>
      <c r="J4944" s="138"/>
      <c r="K4944" s="146"/>
      <c r="L4944" s="146"/>
    </row>
    <row r="4945" spans="1:12" s="141" customFormat="1" ht="20.100000000000001" customHeight="1">
      <c r="A4945" s="213"/>
      <c r="B4945" s="137"/>
      <c r="C4945" s="137"/>
      <c r="D4945" s="159"/>
      <c r="E4945" s="160"/>
      <c r="F4945" s="137" t="s">
        <v>455</v>
      </c>
      <c r="G4945" s="137" t="s">
        <v>456</v>
      </c>
      <c r="H4945" s="138" t="s">
        <v>435</v>
      </c>
      <c r="I4945" s="138"/>
      <c r="J4945" s="138"/>
      <c r="K4945" s="146"/>
      <c r="L4945" s="146"/>
    </row>
    <row r="4946" spans="1:12" s="141" customFormat="1" ht="20.100000000000001" customHeight="1">
      <c r="A4946" s="213"/>
      <c r="B4946" s="137"/>
      <c r="C4946" s="137"/>
      <c r="D4946" s="159"/>
      <c r="E4946" s="160"/>
      <c r="F4946" s="137" t="s">
        <v>456</v>
      </c>
      <c r="G4946" s="137" t="s">
        <v>457</v>
      </c>
      <c r="H4946" s="138" t="s">
        <v>435</v>
      </c>
      <c r="I4946" s="138"/>
      <c r="J4946" s="138"/>
      <c r="K4946" s="146"/>
      <c r="L4946" s="146"/>
    </row>
    <row r="4947" spans="1:12" s="141" customFormat="1" ht="20.100000000000001" customHeight="1">
      <c r="A4947" s="213"/>
      <c r="B4947" s="137"/>
      <c r="C4947" s="137"/>
      <c r="D4947" s="159"/>
      <c r="E4947" s="160"/>
      <c r="F4947" s="137" t="s">
        <v>457</v>
      </c>
      <c r="G4947" s="137" t="s">
        <v>460</v>
      </c>
      <c r="H4947" s="138" t="s">
        <v>435</v>
      </c>
      <c r="I4947" s="138"/>
      <c r="J4947" s="138"/>
      <c r="K4947" s="146"/>
      <c r="L4947" s="146"/>
    </row>
    <row r="4948" spans="1:12" s="141" customFormat="1" ht="20.100000000000001" customHeight="1">
      <c r="A4948" s="213"/>
      <c r="B4948" s="137"/>
      <c r="C4948" s="137"/>
      <c r="D4948" s="159"/>
      <c r="E4948" s="160"/>
      <c r="F4948" s="137" t="s">
        <v>460</v>
      </c>
      <c r="G4948" s="137" t="s">
        <v>463</v>
      </c>
      <c r="H4948" s="138" t="s">
        <v>435</v>
      </c>
      <c r="I4948" s="138"/>
      <c r="J4948" s="138"/>
      <c r="K4948" s="146"/>
      <c r="L4948" s="146"/>
    </row>
    <row r="4949" spans="1:12" s="141" customFormat="1" ht="20.100000000000001" customHeight="1">
      <c r="A4949" s="213"/>
      <c r="B4949" s="137"/>
      <c r="C4949" s="137"/>
      <c r="D4949" s="159"/>
      <c r="E4949" s="160"/>
      <c r="F4949" s="137" t="s">
        <v>463</v>
      </c>
      <c r="G4949" s="137" t="s">
        <v>1016</v>
      </c>
      <c r="H4949" s="138" t="s">
        <v>435</v>
      </c>
      <c r="I4949" s="138"/>
      <c r="J4949" s="138"/>
      <c r="K4949" s="146"/>
      <c r="L4949" s="146"/>
    </row>
    <row r="4950" spans="1:12" s="141" customFormat="1" ht="20.100000000000001" customHeight="1">
      <c r="A4950" s="213"/>
      <c r="B4950" s="137"/>
      <c r="C4950" s="137"/>
      <c r="D4950" s="159"/>
      <c r="E4950" s="160"/>
      <c r="F4950" s="137"/>
      <c r="G4950" s="137"/>
      <c r="H4950" s="138"/>
      <c r="I4950" s="138"/>
      <c r="J4950" s="138"/>
      <c r="K4950" s="146"/>
      <c r="L4950" s="146"/>
    </row>
    <row r="4951" spans="1:12" s="141" customFormat="1" ht="20.100000000000001" customHeight="1">
      <c r="A4951" s="213"/>
      <c r="B4951" s="137">
        <v>394</v>
      </c>
      <c r="C4951" s="137"/>
      <c r="D4951" s="159" t="s">
        <v>402</v>
      </c>
      <c r="E4951" s="160">
        <v>2.0699999999999998</v>
      </c>
      <c r="F4951" s="137" t="s">
        <v>433</v>
      </c>
      <c r="G4951" s="137" t="s">
        <v>447</v>
      </c>
      <c r="H4951" s="138" t="s">
        <v>435</v>
      </c>
      <c r="I4951" s="138"/>
      <c r="J4951" s="138"/>
      <c r="K4951" s="146"/>
      <c r="L4951" s="146"/>
    </row>
    <row r="4952" spans="1:12" s="141" customFormat="1" ht="20.100000000000001" customHeight="1">
      <c r="A4952" s="213"/>
      <c r="B4952" s="137"/>
      <c r="C4952" s="137"/>
      <c r="D4952" s="159"/>
      <c r="E4952" s="160"/>
      <c r="F4952" s="137" t="s">
        <v>447</v>
      </c>
      <c r="G4952" s="137" t="s">
        <v>451</v>
      </c>
      <c r="H4952" s="138" t="s">
        <v>435</v>
      </c>
      <c r="I4952" s="138"/>
      <c r="J4952" s="138"/>
      <c r="K4952" s="146"/>
      <c r="L4952" s="146"/>
    </row>
    <row r="4953" spans="1:12" s="141" customFormat="1" ht="20.100000000000001" customHeight="1">
      <c r="A4953" s="213"/>
      <c r="B4953" s="137"/>
      <c r="C4953" s="137"/>
      <c r="D4953" s="159"/>
      <c r="E4953" s="160"/>
      <c r="F4953" s="137" t="s">
        <v>451</v>
      </c>
      <c r="G4953" s="137" t="s">
        <v>454</v>
      </c>
      <c r="H4953" s="138" t="s">
        <v>435</v>
      </c>
      <c r="I4953" s="138"/>
      <c r="J4953" s="138"/>
      <c r="K4953" s="146"/>
      <c r="L4953" s="146"/>
    </row>
    <row r="4954" spans="1:12" s="141" customFormat="1" ht="20.100000000000001" customHeight="1">
      <c r="A4954" s="213"/>
      <c r="B4954" s="137"/>
      <c r="C4954" s="137"/>
      <c r="D4954" s="159"/>
      <c r="E4954" s="160"/>
      <c r="F4954" s="137" t="s">
        <v>454</v>
      </c>
      <c r="G4954" s="137" t="s">
        <v>455</v>
      </c>
      <c r="H4954" s="138" t="s">
        <v>435</v>
      </c>
      <c r="I4954" s="138"/>
      <c r="J4954" s="138"/>
      <c r="K4954" s="146"/>
      <c r="L4954" s="146"/>
    </row>
    <row r="4955" spans="1:12" s="141" customFormat="1" ht="20.100000000000001" customHeight="1">
      <c r="A4955" s="213"/>
      <c r="B4955" s="137"/>
      <c r="C4955" s="137"/>
      <c r="D4955" s="159"/>
      <c r="E4955" s="160"/>
      <c r="F4955" s="137" t="s">
        <v>455</v>
      </c>
      <c r="G4955" s="137" t="s">
        <v>456</v>
      </c>
      <c r="H4955" s="138" t="s">
        <v>435</v>
      </c>
      <c r="I4955" s="138"/>
      <c r="J4955" s="138"/>
      <c r="K4955" s="146"/>
      <c r="L4955" s="146"/>
    </row>
    <row r="4956" spans="1:12" s="141" customFormat="1" ht="20.100000000000001" customHeight="1">
      <c r="A4956" s="213"/>
      <c r="B4956" s="137"/>
      <c r="C4956" s="137"/>
      <c r="D4956" s="159"/>
      <c r="E4956" s="160"/>
      <c r="F4956" s="137" t="s">
        <v>456</v>
      </c>
      <c r="G4956" s="137" t="s">
        <v>457</v>
      </c>
      <c r="H4956" s="138" t="s">
        <v>435</v>
      </c>
      <c r="I4956" s="138"/>
      <c r="J4956" s="138"/>
      <c r="K4956" s="146"/>
      <c r="L4956" s="146"/>
    </row>
    <row r="4957" spans="1:12" s="141" customFormat="1" ht="20.100000000000001" customHeight="1">
      <c r="A4957" s="213"/>
      <c r="B4957" s="137"/>
      <c r="C4957" s="137"/>
      <c r="D4957" s="159"/>
      <c r="E4957" s="160"/>
      <c r="F4957" s="137" t="s">
        <v>457</v>
      </c>
      <c r="G4957" s="137" t="s">
        <v>460</v>
      </c>
      <c r="H4957" s="138" t="s">
        <v>435</v>
      </c>
      <c r="I4957" s="138"/>
      <c r="J4957" s="138"/>
      <c r="K4957" s="146"/>
      <c r="L4957" s="146"/>
    </row>
    <row r="4958" spans="1:12" s="141" customFormat="1" ht="20.100000000000001" customHeight="1">
      <c r="A4958" s="213"/>
      <c r="B4958" s="137"/>
      <c r="C4958" s="137"/>
      <c r="D4958" s="159"/>
      <c r="E4958" s="160"/>
      <c r="F4958" s="137" t="s">
        <v>460</v>
      </c>
      <c r="G4958" s="137" t="s">
        <v>463</v>
      </c>
      <c r="H4958" s="138" t="s">
        <v>435</v>
      </c>
      <c r="I4958" s="138"/>
      <c r="J4958" s="138"/>
      <c r="K4958" s="146"/>
      <c r="L4958" s="146"/>
    </row>
    <row r="4959" spans="1:12" s="141" customFormat="1" ht="20.100000000000001" customHeight="1">
      <c r="A4959" s="213"/>
      <c r="B4959" s="137"/>
      <c r="C4959" s="137"/>
      <c r="D4959" s="159"/>
      <c r="E4959" s="160"/>
      <c r="F4959" s="137" t="s">
        <v>463</v>
      </c>
      <c r="G4959" s="137" t="s">
        <v>464</v>
      </c>
      <c r="H4959" s="138" t="s">
        <v>435</v>
      </c>
      <c r="I4959" s="138"/>
      <c r="J4959" s="138"/>
      <c r="K4959" s="146"/>
      <c r="L4959" s="146"/>
    </row>
    <row r="4960" spans="1:12" s="141" customFormat="1" ht="20.100000000000001" customHeight="1">
      <c r="A4960" s="213"/>
      <c r="B4960" s="137"/>
      <c r="C4960" s="137"/>
      <c r="D4960" s="159"/>
      <c r="E4960" s="160"/>
      <c r="F4960" s="137" t="s">
        <v>464</v>
      </c>
      <c r="G4960" s="137" t="s">
        <v>465</v>
      </c>
      <c r="H4960" s="138" t="s">
        <v>435</v>
      </c>
      <c r="I4960" s="138"/>
      <c r="J4960" s="138"/>
      <c r="K4960" s="146"/>
      <c r="L4960" s="146"/>
    </row>
    <row r="4961" spans="1:12" s="141" customFormat="1" ht="20.100000000000001" customHeight="1">
      <c r="A4961" s="213"/>
      <c r="B4961" s="137"/>
      <c r="C4961" s="137"/>
      <c r="D4961" s="159"/>
      <c r="E4961" s="160"/>
      <c r="F4961" s="137" t="s">
        <v>465</v>
      </c>
      <c r="G4961" s="137" t="s">
        <v>1017</v>
      </c>
      <c r="H4961" s="138" t="s">
        <v>435</v>
      </c>
      <c r="I4961" s="138"/>
      <c r="J4961" s="138"/>
      <c r="K4961" s="146"/>
      <c r="L4961" s="146"/>
    </row>
    <row r="4962" spans="1:12" s="141" customFormat="1" ht="20.100000000000001" customHeight="1">
      <c r="A4962" s="213"/>
      <c r="B4962" s="137"/>
      <c r="C4962" s="137"/>
      <c r="D4962" s="159"/>
      <c r="E4962" s="160"/>
      <c r="F4962" s="137"/>
      <c r="G4962" s="137"/>
      <c r="H4962" s="138"/>
      <c r="I4962" s="138"/>
      <c r="J4962" s="138"/>
      <c r="K4962" s="146"/>
      <c r="L4962" s="146"/>
    </row>
    <row r="4963" spans="1:12" s="141" customFormat="1" ht="20.100000000000001" customHeight="1">
      <c r="A4963" s="213"/>
      <c r="B4963" s="137">
        <v>395</v>
      </c>
      <c r="C4963" s="137"/>
      <c r="D4963" s="159" t="s">
        <v>403</v>
      </c>
      <c r="E4963" s="160">
        <v>2.3069999999999999</v>
      </c>
      <c r="F4963" s="137" t="s">
        <v>433</v>
      </c>
      <c r="G4963" s="137" t="s">
        <v>447</v>
      </c>
      <c r="H4963" s="138" t="s">
        <v>435</v>
      </c>
      <c r="I4963" s="138"/>
      <c r="J4963" s="138"/>
      <c r="K4963" s="146"/>
      <c r="L4963" s="146"/>
    </row>
    <row r="4964" spans="1:12" s="141" customFormat="1" ht="20.100000000000001" customHeight="1">
      <c r="A4964" s="213"/>
      <c r="B4964" s="137"/>
      <c r="C4964" s="137"/>
      <c r="D4964" s="159"/>
      <c r="E4964" s="160"/>
      <c r="F4964" s="137" t="s">
        <v>447</v>
      </c>
      <c r="G4964" s="137" t="s">
        <v>451</v>
      </c>
      <c r="H4964" s="138" t="s">
        <v>435</v>
      </c>
      <c r="I4964" s="138"/>
      <c r="J4964" s="138"/>
      <c r="K4964" s="146"/>
      <c r="L4964" s="146"/>
    </row>
    <row r="4965" spans="1:12" s="141" customFormat="1" ht="20.100000000000001" customHeight="1">
      <c r="A4965" s="213"/>
      <c r="B4965" s="137"/>
      <c r="C4965" s="137"/>
      <c r="D4965" s="159"/>
      <c r="E4965" s="160"/>
      <c r="F4965" s="137" t="s">
        <v>451</v>
      </c>
      <c r="G4965" s="137" t="s">
        <v>454</v>
      </c>
      <c r="H4965" s="138" t="s">
        <v>40</v>
      </c>
      <c r="I4965" s="138"/>
      <c r="J4965" s="138"/>
      <c r="K4965" s="146"/>
      <c r="L4965" s="146"/>
    </row>
    <row r="4966" spans="1:12" s="141" customFormat="1" ht="20.100000000000001" customHeight="1">
      <c r="A4966" s="213"/>
      <c r="B4966" s="137"/>
      <c r="C4966" s="137"/>
      <c r="D4966" s="159"/>
      <c r="E4966" s="160"/>
      <c r="F4966" s="137" t="s">
        <v>454</v>
      </c>
      <c r="G4966" s="137" t="s">
        <v>455</v>
      </c>
      <c r="H4966" s="138" t="s">
        <v>40</v>
      </c>
      <c r="I4966" s="138"/>
      <c r="J4966" s="138"/>
      <c r="K4966" s="146"/>
      <c r="L4966" s="146"/>
    </row>
    <row r="4967" spans="1:12" s="141" customFormat="1" ht="20.100000000000001" customHeight="1">
      <c r="A4967" s="213"/>
      <c r="B4967" s="137"/>
      <c r="C4967" s="137"/>
      <c r="D4967" s="159"/>
      <c r="E4967" s="160"/>
      <c r="F4967" s="137" t="s">
        <v>455</v>
      </c>
      <c r="G4967" s="137" t="s">
        <v>456</v>
      </c>
      <c r="H4967" s="138" t="s">
        <v>40</v>
      </c>
      <c r="I4967" s="138"/>
      <c r="J4967" s="138"/>
      <c r="K4967" s="146"/>
      <c r="L4967" s="146"/>
    </row>
    <row r="4968" spans="1:12" s="141" customFormat="1" ht="20.100000000000001" customHeight="1">
      <c r="A4968" s="213"/>
      <c r="B4968" s="137"/>
      <c r="C4968" s="137"/>
      <c r="D4968" s="159"/>
      <c r="E4968" s="160"/>
      <c r="F4968" s="137" t="s">
        <v>456</v>
      </c>
      <c r="G4968" s="137" t="s">
        <v>457</v>
      </c>
      <c r="H4968" s="138" t="s">
        <v>40</v>
      </c>
      <c r="I4968" s="138"/>
      <c r="J4968" s="138"/>
      <c r="K4968" s="146"/>
      <c r="L4968" s="146"/>
    </row>
    <row r="4969" spans="1:12" s="141" customFormat="1" ht="20.100000000000001" customHeight="1">
      <c r="A4969" s="213"/>
      <c r="B4969" s="137"/>
      <c r="C4969" s="137"/>
      <c r="D4969" s="159"/>
      <c r="E4969" s="160"/>
      <c r="F4969" s="137" t="s">
        <v>457</v>
      </c>
      <c r="G4969" s="137" t="s">
        <v>460</v>
      </c>
      <c r="H4969" s="138" t="s">
        <v>40</v>
      </c>
      <c r="I4969" s="138"/>
      <c r="J4969" s="138"/>
      <c r="K4969" s="146"/>
      <c r="L4969" s="146"/>
    </row>
    <row r="4970" spans="1:12" s="141" customFormat="1" ht="20.100000000000001" customHeight="1">
      <c r="A4970" s="213"/>
      <c r="B4970" s="137"/>
      <c r="C4970" s="137"/>
      <c r="D4970" s="159"/>
      <c r="E4970" s="160"/>
      <c r="F4970" s="137" t="s">
        <v>460</v>
      </c>
      <c r="G4970" s="137" t="s">
        <v>463</v>
      </c>
      <c r="H4970" s="138" t="s">
        <v>435</v>
      </c>
      <c r="I4970" s="138"/>
      <c r="J4970" s="138"/>
      <c r="K4970" s="146"/>
      <c r="L4970" s="146"/>
    </row>
    <row r="4971" spans="1:12" s="141" customFormat="1" ht="20.100000000000001" customHeight="1">
      <c r="A4971" s="213"/>
      <c r="B4971" s="137"/>
      <c r="C4971" s="137"/>
      <c r="D4971" s="159"/>
      <c r="E4971" s="160"/>
      <c r="F4971" s="137" t="s">
        <v>463</v>
      </c>
      <c r="G4971" s="137" t="s">
        <v>464</v>
      </c>
      <c r="H4971" s="138" t="s">
        <v>435</v>
      </c>
      <c r="I4971" s="138"/>
      <c r="J4971" s="138"/>
      <c r="K4971" s="146"/>
      <c r="L4971" s="146"/>
    </row>
    <row r="4972" spans="1:12" s="141" customFormat="1" ht="20.100000000000001" customHeight="1">
      <c r="A4972" s="213"/>
      <c r="B4972" s="137"/>
      <c r="C4972" s="137"/>
      <c r="D4972" s="159"/>
      <c r="E4972" s="160"/>
      <c r="F4972" s="137" t="s">
        <v>464</v>
      </c>
      <c r="G4972" s="137" t="s">
        <v>465</v>
      </c>
      <c r="H4972" s="138" t="s">
        <v>435</v>
      </c>
      <c r="I4972" s="138"/>
      <c r="J4972" s="138"/>
      <c r="K4972" s="146"/>
      <c r="L4972" s="146"/>
    </row>
    <row r="4973" spans="1:12" s="141" customFormat="1" ht="20.100000000000001" customHeight="1">
      <c r="A4973" s="213"/>
      <c r="B4973" s="137"/>
      <c r="C4973" s="137"/>
      <c r="D4973" s="159"/>
      <c r="E4973" s="160"/>
      <c r="F4973" s="137" t="s">
        <v>465</v>
      </c>
      <c r="G4973" s="137" t="s">
        <v>466</v>
      </c>
      <c r="H4973" s="138" t="s">
        <v>435</v>
      </c>
      <c r="I4973" s="138"/>
      <c r="J4973" s="138"/>
      <c r="K4973" s="146"/>
      <c r="L4973" s="146"/>
    </row>
    <row r="4974" spans="1:12" s="141" customFormat="1" ht="20.100000000000001" customHeight="1">
      <c r="A4974" s="213"/>
      <c r="B4974" s="137"/>
      <c r="C4974" s="137"/>
      <c r="D4974" s="159"/>
      <c r="E4974" s="160"/>
      <c r="F4974" s="137" t="s">
        <v>466</v>
      </c>
      <c r="G4974" s="137" t="s">
        <v>1018</v>
      </c>
      <c r="H4974" s="138" t="s">
        <v>435</v>
      </c>
      <c r="I4974" s="138"/>
      <c r="J4974" s="138"/>
      <c r="K4974" s="146"/>
      <c r="L4974" s="146"/>
    </row>
    <row r="4975" spans="1:12" s="141" customFormat="1" ht="20.100000000000001" customHeight="1">
      <c r="A4975" s="213"/>
      <c r="B4975" s="137"/>
      <c r="C4975" s="137"/>
      <c r="D4975" s="159"/>
      <c r="E4975" s="160"/>
      <c r="F4975" s="137"/>
      <c r="G4975" s="137"/>
      <c r="H4975" s="138"/>
      <c r="I4975" s="138"/>
      <c r="J4975" s="138"/>
      <c r="K4975" s="146"/>
      <c r="L4975" s="146"/>
    </row>
    <row r="4976" spans="1:12" s="141" customFormat="1" ht="20.100000000000001" customHeight="1">
      <c r="A4976" s="213"/>
      <c r="B4976" s="137">
        <v>396</v>
      </c>
      <c r="C4976" s="137"/>
      <c r="D4976" s="159" t="s">
        <v>404</v>
      </c>
      <c r="E4976" s="160">
        <v>1.98</v>
      </c>
      <c r="F4976" s="137" t="s">
        <v>433</v>
      </c>
      <c r="G4976" s="137" t="s">
        <v>447</v>
      </c>
      <c r="H4976" s="138" t="s">
        <v>40</v>
      </c>
      <c r="I4976" s="138"/>
      <c r="J4976" s="138"/>
      <c r="K4976" s="146"/>
      <c r="L4976" s="146"/>
    </row>
    <row r="4977" spans="1:12" s="141" customFormat="1" ht="20.100000000000001" customHeight="1">
      <c r="A4977" s="213"/>
      <c r="B4977" s="137"/>
      <c r="C4977" s="137"/>
      <c r="D4977" s="159"/>
      <c r="E4977" s="160"/>
      <c r="F4977" s="137" t="s">
        <v>447</v>
      </c>
      <c r="G4977" s="137" t="s">
        <v>451</v>
      </c>
      <c r="H4977" s="138" t="s">
        <v>40</v>
      </c>
      <c r="I4977" s="138"/>
      <c r="J4977" s="138"/>
      <c r="K4977" s="146"/>
      <c r="L4977" s="146"/>
    </row>
    <row r="4978" spans="1:12" s="141" customFormat="1" ht="20.100000000000001" customHeight="1">
      <c r="A4978" s="213"/>
      <c r="B4978" s="137"/>
      <c r="C4978" s="137"/>
      <c r="D4978" s="159"/>
      <c r="E4978" s="160"/>
      <c r="F4978" s="137" t="s">
        <v>451</v>
      </c>
      <c r="G4978" s="137" t="s">
        <v>454</v>
      </c>
      <c r="H4978" s="138" t="s">
        <v>40</v>
      </c>
      <c r="I4978" s="138"/>
      <c r="J4978" s="138"/>
      <c r="K4978" s="146"/>
      <c r="L4978" s="146"/>
    </row>
    <row r="4979" spans="1:12" s="141" customFormat="1" ht="20.100000000000001" customHeight="1">
      <c r="A4979" s="213"/>
      <c r="B4979" s="137"/>
      <c r="C4979" s="137"/>
      <c r="D4979" s="159"/>
      <c r="E4979" s="160"/>
      <c r="F4979" s="137" t="s">
        <v>454</v>
      </c>
      <c r="G4979" s="137" t="s">
        <v>455</v>
      </c>
      <c r="H4979" s="138" t="s">
        <v>40</v>
      </c>
      <c r="I4979" s="138"/>
      <c r="J4979" s="138"/>
      <c r="K4979" s="146"/>
      <c r="L4979" s="146"/>
    </row>
    <row r="4980" spans="1:12" s="141" customFormat="1" ht="20.100000000000001" customHeight="1">
      <c r="A4980" s="213"/>
      <c r="B4980" s="137"/>
      <c r="C4980" s="137"/>
      <c r="D4980" s="159"/>
      <c r="E4980" s="160"/>
      <c r="F4980" s="137" t="s">
        <v>455</v>
      </c>
      <c r="G4980" s="137" t="s">
        <v>456</v>
      </c>
      <c r="H4980" s="138" t="s">
        <v>40</v>
      </c>
      <c r="I4980" s="138"/>
      <c r="J4980" s="138"/>
      <c r="K4980" s="146"/>
      <c r="L4980" s="146"/>
    </row>
    <row r="4981" spans="1:12" s="141" customFormat="1" ht="20.100000000000001" customHeight="1">
      <c r="A4981" s="213"/>
      <c r="B4981" s="137"/>
      <c r="C4981" s="137"/>
      <c r="D4981" s="159"/>
      <c r="E4981" s="160"/>
      <c r="F4981" s="137" t="s">
        <v>456</v>
      </c>
      <c r="G4981" s="137" t="s">
        <v>457</v>
      </c>
      <c r="H4981" s="138" t="s">
        <v>40</v>
      </c>
      <c r="I4981" s="138"/>
      <c r="J4981" s="138"/>
      <c r="K4981" s="146"/>
      <c r="L4981" s="146"/>
    </row>
    <row r="4982" spans="1:12" s="141" customFormat="1" ht="20.100000000000001" customHeight="1">
      <c r="A4982" s="213"/>
      <c r="B4982" s="137"/>
      <c r="C4982" s="137"/>
      <c r="D4982" s="159"/>
      <c r="E4982" s="160"/>
      <c r="F4982" s="137" t="s">
        <v>457</v>
      </c>
      <c r="G4982" s="137" t="s">
        <v>460</v>
      </c>
      <c r="H4982" s="138" t="s">
        <v>40</v>
      </c>
      <c r="I4982" s="138"/>
      <c r="J4982" s="138"/>
      <c r="K4982" s="146"/>
      <c r="L4982" s="146"/>
    </row>
    <row r="4983" spans="1:12" s="141" customFormat="1" ht="20.100000000000001" customHeight="1">
      <c r="A4983" s="213"/>
      <c r="B4983" s="137"/>
      <c r="C4983" s="137"/>
      <c r="D4983" s="159"/>
      <c r="E4983" s="160"/>
      <c r="F4983" s="137" t="s">
        <v>460</v>
      </c>
      <c r="G4983" s="137" t="s">
        <v>463</v>
      </c>
      <c r="H4983" s="138" t="s">
        <v>40</v>
      </c>
      <c r="I4983" s="138"/>
      <c r="J4983" s="138"/>
      <c r="K4983" s="146"/>
      <c r="L4983" s="146"/>
    </row>
    <row r="4984" spans="1:12" s="141" customFormat="1" ht="20.100000000000001" customHeight="1">
      <c r="A4984" s="213"/>
      <c r="B4984" s="137"/>
      <c r="C4984" s="137"/>
      <c r="D4984" s="159"/>
      <c r="E4984" s="160"/>
      <c r="F4984" s="137" t="s">
        <v>463</v>
      </c>
      <c r="G4984" s="137" t="s">
        <v>464</v>
      </c>
      <c r="H4984" s="138" t="s">
        <v>40</v>
      </c>
      <c r="I4984" s="138"/>
      <c r="J4984" s="138"/>
      <c r="K4984" s="146"/>
      <c r="L4984" s="146"/>
    </row>
    <row r="4985" spans="1:12" s="141" customFormat="1" ht="20.100000000000001" customHeight="1">
      <c r="A4985" s="213"/>
      <c r="B4985" s="137"/>
      <c r="C4985" s="137"/>
      <c r="D4985" s="159"/>
      <c r="E4985" s="160"/>
      <c r="F4985" s="137" t="s">
        <v>464</v>
      </c>
      <c r="G4985" s="137" t="s">
        <v>1019</v>
      </c>
      <c r="H4985" s="138" t="s">
        <v>435</v>
      </c>
      <c r="I4985" s="138"/>
      <c r="J4985" s="138"/>
      <c r="K4985" s="146"/>
      <c r="L4985" s="146"/>
    </row>
    <row r="4986" spans="1:12" s="141" customFormat="1" ht="20.100000000000001" customHeight="1">
      <c r="A4986" s="213"/>
      <c r="B4986" s="137"/>
      <c r="C4986" s="137"/>
      <c r="D4986" s="159"/>
      <c r="E4986" s="160"/>
      <c r="F4986" s="137"/>
      <c r="G4986" s="137"/>
      <c r="H4986" s="138"/>
      <c r="I4986" s="138"/>
      <c r="J4986" s="138"/>
      <c r="K4986" s="146"/>
      <c r="L4986" s="146"/>
    </row>
    <row r="4987" spans="1:12" s="141" customFormat="1" ht="20.100000000000001" customHeight="1">
      <c r="A4987" s="213"/>
      <c r="B4987" s="137">
        <v>397</v>
      </c>
      <c r="C4987" s="137"/>
      <c r="D4987" s="159" t="s">
        <v>405</v>
      </c>
      <c r="E4987" s="160">
        <v>4.9160000000000004</v>
      </c>
      <c r="F4987" s="137" t="s">
        <v>433</v>
      </c>
      <c r="G4987" s="137" t="s">
        <v>447</v>
      </c>
      <c r="H4987" s="138" t="s">
        <v>435</v>
      </c>
      <c r="I4987" s="138"/>
      <c r="J4987" s="138"/>
      <c r="K4987" s="146"/>
      <c r="L4987" s="146"/>
    </row>
    <row r="4988" spans="1:12" s="141" customFormat="1" ht="20.100000000000001" customHeight="1">
      <c r="A4988" s="213"/>
      <c r="B4988" s="137"/>
      <c r="C4988" s="137"/>
      <c r="D4988" s="159"/>
      <c r="E4988" s="160"/>
      <c r="F4988" s="137" t="s">
        <v>447</v>
      </c>
      <c r="G4988" s="137" t="s">
        <v>451</v>
      </c>
      <c r="H4988" s="138" t="s">
        <v>435</v>
      </c>
      <c r="I4988" s="138"/>
      <c r="J4988" s="138"/>
      <c r="K4988" s="146"/>
      <c r="L4988" s="146"/>
    </row>
    <row r="4989" spans="1:12" s="141" customFormat="1" ht="20.100000000000001" customHeight="1">
      <c r="A4989" s="213"/>
      <c r="B4989" s="137"/>
      <c r="C4989" s="137"/>
      <c r="D4989" s="159"/>
      <c r="E4989" s="160"/>
      <c r="F4989" s="137" t="s">
        <v>451</v>
      </c>
      <c r="G4989" s="137" t="s">
        <v>454</v>
      </c>
      <c r="H4989" s="138" t="s">
        <v>435</v>
      </c>
      <c r="I4989" s="138"/>
      <c r="J4989" s="138"/>
      <c r="K4989" s="146"/>
      <c r="L4989" s="146"/>
    </row>
    <row r="4990" spans="1:12" s="141" customFormat="1" ht="20.100000000000001" customHeight="1">
      <c r="A4990" s="213"/>
      <c r="B4990" s="137"/>
      <c r="C4990" s="137"/>
      <c r="D4990" s="159"/>
      <c r="E4990" s="160"/>
      <c r="F4990" s="137" t="s">
        <v>454</v>
      </c>
      <c r="G4990" s="137" t="s">
        <v>455</v>
      </c>
      <c r="H4990" s="138" t="s">
        <v>435</v>
      </c>
      <c r="I4990" s="138"/>
      <c r="J4990" s="138"/>
      <c r="K4990" s="146"/>
      <c r="L4990" s="146"/>
    </row>
    <row r="4991" spans="1:12" s="141" customFormat="1" ht="20.100000000000001" customHeight="1">
      <c r="A4991" s="213"/>
      <c r="B4991" s="137"/>
      <c r="C4991" s="137"/>
      <c r="D4991" s="159"/>
      <c r="E4991" s="160"/>
      <c r="F4991" s="137" t="s">
        <v>455</v>
      </c>
      <c r="G4991" s="137" t="s">
        <v>456</v>
      </c>
      <c r="H4991" s="138" t="s">
        <v>435</v>
      </c>
      <c r="I4991" s="138"/>
      <c r="J4991" s="138"/>
      <c r="K4991" s="146"/>
      <c r="L4991" s="146"/>
    </row>
    <row r="4992" spans="1:12" s="141" customFormat="1" ht="20.100000000000001" customHeight="1">
      <c r="A4992" s="213"/>
      <c r="B4992" s="137"/>
      <c r="C4992" s="137"/>
      <c r="D4992" s="159"/>
      <c r="E4992" s="160"/>
      <c r="F4992" s="137" t="s">
        <v>456</v>
      </c>
      <c r="G4992" s="137" t="s">
        <v>457</v>
      </c>
      <c r="H4992" s="138" t="s">
        <v>435</v>
      </c>
      <c r="I4992" s="138"/>
      <c r="J4992" s="138"/>
      <c r="K4992" s="146"/>
      <c r="L4992" s="146"/>
    </row>
    <row r="4993" spans="1:12" s="141" customFormat="1" ht="20.100000000000001" customHeight="1">
      <c r="A4993" s="213"/>
      <c r="B4993" s="137"/>
      <c r="C4993" s="137"/>
      <c r="D4993" s="159"/>
      <c r="E4993" s="160"/>
      <c r="F4993" s="137" t="s">
        <v>457</v>
      </c>
      <c r="G4993" s="137" t="s">
        <v>460</v>
      </c>
      <c r="H4993" s="138" t="s">
        <v>435</v>
      </c>
      <c r="I4993" s="138"/>
      <c r="J4993" s="138"/>
      <c r="K4993" s="146"/>
      <c r="L4993" s="146"/>
    </row>
    <row r="4994" spans="1:12" s="141" customFormat="1" ht="20.100000000000001" customHeight="1">
      <c r="A4994" s="213"/>
      <c r="B4994" s="137"/>
      <c r="C4994" s="137"/>
      <c r="D4994" s="159"/>
      <c r="E4994" s="160"/>
      <c r="F4994" s="137" t="s">
        <v>460</v>
      </c>
      <c r="G4994" s="137" t="s">
        <v>463</v>
      </c>
      <c r="H4994" s="138" t="s">
        <v>435</v>
      </c>
      <c r="I4994" s="138"/>
      <c r="J4994" s="138"/>
      <c r="K4994" s="146"/>
      <c r="L4994" s="146"/>
    </row>
    <row r="4995" spans="1:12" s="141" customFormat="1" ht="20.100000000000001" customHeight="1">
      <c r="A4995" s="213"/>
      <c r="B4995" s="137"/>
      <c r="C4995" s="137"/>
      <c r="D4995" s="159"/>
      <c r="E4995" s="160"/>
      <c r="F4995" s="137" t="s">
        <v>463</v>
      </c>
      <c r="G4995" s="137" t="s">
        <v>464</v>
      </c>
      <c r="H4995" s="138" t="s">
        <v>435</v>
      </c>
      <c r="I4995" s="138"/>
      <c r="J4995" s="138"/>
      <c r="K4995" s="146"/>
      <c r="L4995" s="146"/>
    </row>
    <row r="4996" spans="1:12" s="141" customFormat="1" ht="20.100000000000001" customHeight="1">
      <c r="A4996" s="213"/>
      <c r="B4996" s="137"/>
      <c r="C4996" s="137"/>
      <c r="D4996" s="159"/>
      <c r="E4996" s="160"/>
      <c r="F4996" s="137" t="s">
        <v>464</v>
      </c>
      <c r="G4996" s="137" t="s">
        <v>465</v>
      </c>
      <c r="H4996" s="138" t="s">
        <v>40</v>
      </c>
      <c r="I4996" s="138"/>
      <c r="J4996" s="138"/>
      <c r="K4996" s="146"/>
      <c r="L4996" s="146"/>
    </row>
    <row r="4997" spans="1:12" s="141" customFormat="1" ht="20.100000000000001" customHeight="1">
      <c r="A4997" s="213"/>
      <c r="B4997" s="137"/>
      <c r="C4997" s="137"/>
      <c r="D4997" s="159"/>
      <c r="E4997" s="160"/>
      <c r="F4997" s="137" t="s">
        <v>465</v>
      </c>
      <c r="G4997" s="137" t="s">
        <v>466</v>
      </c>
      <c r="H4997" s="138" t="s">
        <v>435</v>
      </c>
      <c r="I4997" s="138"/>
      <c r="J4997" s="138"/>
      <c r="K4997" s="146"/>
      <c r="L4997" s="146"/>
    </row>
    <row r="4998" spans="1:12" s="141" customFormat="1" ht="20.100000000000001" customHeight="1">
      <c r="A4998" s="213"/>
      <c r="B4998" s="137"/>
      <c r="C4998" s="137"/>
      <c r="D4998" s="159"/>
      <c r="E4998" s="160"/>
      <c r="F4998" s="137" t="s">
        <v>466</v>
      </c>
      <c r="G4998" s="137" t="s">
        <v>467</v>
      </c>
      <c r="H4998" s="138" t="s">
        <v>435</v>
      </c>
      <c r="I4998" s="138"/>
      <c r="J4998" s="138"/>
      <c r="K4998" s="146"/>
      <c r="L4998" s="146"/>
    </row>
    <row r="4999" spans="1:12" s="141" customFormat="1" ht="20.100000000000001" customHeight="1">
      <c r="A4999" s="213"/>
      <c r="B4999" s="137"/>
      <c r="C4999" s="137"/>
      <c r="D4999" s="159"/>
      <c r="E4999" s="160"/>
      <c r="F4999" s="137" t="s">
        <v>467</v>
      </c>
      <c r="G4999" s="137" t="s">
        <v>468</v>
      </c>
      <c r="H4999" s="138" t="s">
        <v>435</v>
      </c>
      <c r="I4999" s="138"/>
      <c r="J4999" s="138"/>
      <c r="K4999" s="146"/>
      <c r="L4999" s="146"/>
    </row>
    <row r="5000" spans="1:12" s="141" customFormat="1" ht="20.100000000000001" customHeight="1">
      <c r="A5000" s="213"/>
      <c r="B5000" s="137"/>
      <c r="C5000" s="137"/>
      <c r="D5000" s="159"/>
      <c r="E5000" s="160"/>
      <c r="F5000" s="137" t="s">
        <v>468</v>
      </c>
      <c r="G5000" s="137" t="s">
        <v>469</v>
      </c>
      <c r="H5000" s="138" t="s">
        <v>435</v>
      </c>
      <c r="I5000" s="138"/>
      <c r="J5000" s="138"/>
      <c r="K5000" s="146"/>
      <c r="L5000" s="146"/>
    </row>
    <row r="5001" spans="1:12" s="141" customFormat="1" ht="20.100000000000001" customHeight="1">
      <c r="A5001" s="213"/>
      <c r="B5001" s="137"/>
      <c r="C5001" s="137"/>
      <c r="D5001" s="159"/>
      <c r="E5001" s="160"/>
      <c r="F5001" s="137" t="s">
        <v>469</v>
      </c>
      <c r="G5001" s="137" t="s">
        <v>470</v>
      </c>
      <c r="H5001" s="138" t="s">
        <v>435</v>
      </c>
      <c r="I5001" s="138"/>
      <c r="J5001" s="138"/>
      <c r="K5001" s="146"/>
      <c r="L5001" s="146"/>
    </row>
    <row r="5002" spans="1:12" s="141" customFormat="1" ht="20.100000000000001" customHeight="1">
      <c r="A5002" s="213"/>
      <c r="B5002" s="137"/>
      <c r="C5002" s="137"/>
      <c r="D5002" s="159"/>
      <c r="E5002" s="160"/>
      <c r="F5002" s="137" t="s">
        <v>470</v>
      </c>
      <c r="G5002" s="137" t="s">
        <v>471</v>
      </c>
      <c r="H5002" s="138" t="s">
        <v>435</v>
      </c>
      <c r="I5002" s="138"/>
      <c r="J5002" s="138"/>
      <c r="K5002" s="146"/>
      <c r="L5002" s="146"/>
    </row>
    <row r="5003" spans="1:12" s="141" customFormat="1" ht="20.100000000000001" customHeight="1">
      <c r="A5003" s="213"/>
      <c r="B5003" s="137"/>
      <c r="C5003" s="137"/>
      <c r="D5003" s="159"/>
      <c r="E5003" s="160"/>
      <c r="F5003" s="137" t="s">
        <v>471</v>
      </c>
      <c r="G5003" s="137" t="s">
        <v>473</v>
      </c>
      <c r="H5003" s="138" t="s">
        <v>435</v>
      </c>
      <c r="I5003" s="138"/>
      <c r="J5003" s="138"/>
      <c r="K5003" s="146"/>
      <c r="L5003" s="146"/>
    </row>
    <row r="5004" spans="1:12" s="141" customFormat="1" ht="20.100000000000001" customHeight="1">
      <c r="A5004" s="213"/>
      <c r="B5004" s="137"/>
      <c r="C5004" s="137"/>
      <c r="D5004" s="159"/>
      <c r="E5004" s="160"/>
      <c r="F5004" s="137" t="s">
        <v>473</v>
      </c>
      <c r="G5004" s="137" t="s">
        <v>474</v>
      </c>
      <c r="H5004" s="138" t="s">
        <v>40</v>
      </c>
      <c r="I5004" s="138"/>
      <c r="J5004" s="138"/>
      <c r="K5004" s="146"/>
      <c r="L5004" s="146"/>
    </row>
    <row r="5005" spans="1:12" s="141" customFormat="1" ht="20.100000000000001" customHeight="1">
      <c r="A5005" s="213"/>
      <c r="B5005" s="137"/>
      <c r="C5005" s="137"/>
      <c r="D5005" s="159"/>
      <c r="E5005" s="160"/>
      <c r="F5005" s="137" t="s">
        <v>474</v>
      </c>
      <c r="G5005" s="137" t="s">
        <v>475</v>
      </c>
      <c r="H5005" s="138" t="s">
        <v>40</v>
      </c>
      <c r="I5005" s="138"/>
      <c r="J5005" s="138"/>
      <c r="K5005" s="146"/>
      <c r="L5005" s="146"/>
    </row>
    <row r="5006" spans="1:12" s="141" customFormat="1" ht="20.100000000000001" customHeight="1">
      <c r="A5006" s="213"/>
      <c r="B5006" s="137"/>
      <c r="C5006" s="137"/>
      <c r="D5006" s="159"/>
      <c r="E5006" s="160"/>
      <c r="F5006" s="137" t="s">
        <v>475</v>
      </c>
      <c r="G5006" s="137" t="s">
        <v>476</v>
      </c>
      <c r="H5006" s="138" t="s">
        <v>40</v>
      </c>
      <c r="I5006" s="138"/>
      <c r="J5006" s="138"/>
      <c r="K5006" s="146"/>
      <c r="L5006" s="146"/>
    </row>
    <row r="5007" spans="1:12" s="141" customFormat="1" ht="20.100000000000001" customHeight="1">
      <c r="A5007" s="213"/>
      <c r="B5007" s="137"/>
      <c r="C5007" s="137"/>
      <c r="D5007" s="159"/>
      <c r="E5007" s="160"/>
      <c r="F5007" s="137" t="s">
        <v>476</v>
      </c>
      <c r="G5007" s="137" t="s">
        <v>477</v>
      </c>
      <c r="H5007" s="138" t="s">
        <v>40</v>
      </c>
      <c r="I5007" s="138"/>
      <c r="J5007" s="138"/>
      <c r="K5007" s="146"/>
      <c r="L5007" s="146"/>
    </row>
    <row r="5008" spans="1:12" s="141" customFormat="1" ht="20.100000000000001" customHeight="1">
      <c r="A5008" s="213"/>
      <c r="B5008" s="137"/>
      <c r="C5008" s="137"/>
      <c r="D5008" s="159"/>
      <c r="E5008" s="160"/>
      <c r="F5008" s="137" t="s">
        <v>477</v>
      </c>
      <c r="G5008" s="137" t="s">
        <v>543</v>
      </c>
      <c r="H5008" s="138" t="s">
        <v>40</v>
      </c>
      <c r="I5008" s="138"/>
      <c r="J5008" s="138"/>
      <c r="K5008" s="146"/>
      <c r="L5008" s="146"/>
    </row>
    <row r="5009" spans="1:12" s="141" customFormat="1" ht="20.100000000000001" customHeight="1">
      <c r="A5009" s="213"/>
      <c r="B5009" s="137"/>
      <c r="C5009" s="137"/>
      <c r="D5009" s="159"/>
      <c r="E5009" s="160"/>
      <c r="F5009" s="137" t="s">
        <v>543</v>
      </c>
      <c r="G5009" s="137" t="s">
        <v>550</v>
      </c>
      <c r="H5009" s="138" t="s">
        <v>40</v>
      </c>
      <c r="I5009" s="138"/>
      <c r="J5009" s="138"/>
      <c r="K5009" s="146"/>
      <c r="L5009" s="146"/>
    </row>
    <row r="5010" spans="1:12" s="141" customFormat="1" ht="20.100000000000001" customHeight="1">
      <c r="A5010" s="213"/>
      <c r="B5010" s="137"/>
      <c r="C5010" s="137"/>
      <c r="D5010" s="159"/>
      <c r="E5010" s="160"/>
      <c r="F5010" s="137" t="s">
        <v>550</v>
      </c>
      <c r="G5010" s="137" t="s">
        <v>551</v>
      </c>
      <c r="H5010" s="138" t="s">
        <v>40</v>
      </c>
      <c r="I5010" s="138"/>
      <c r="J5010" s="138"/>
      <c r="K5010" s="146"/>
      <c r="L5010" s="146"/>
    </row>
    <row r="5011" spans="1:12" s="141" customFormat="1" ht="20.100000000000001" customHeight="1">
      <c r="A5011" s="213"/>
      <c r="B5011" s="137"/>
      <c r="C5011" s="137"/>
      <c r="D5011" s="159"/>
      <c r="E5011" s="160"/>
      <c r="F5011" s="137" t="s">
        <v>551</v>
      </c>
      <c r="G5011" s="137" t="s">
        <v>1020</v>
      </c>
      <c r="H5011" s="138" t="s">
        <v>435</v>
      </c>
      <c r="I5011" s="138"/>
      <c r="J5011" s="138"/>
      <c r="K5011" s="146"/>
      <c r="L5011" s="146"/>
    </row>
    <row r="5012" spans="1:12" s="141" customFormat="1" ht="20.100000000000001" customHeight="1">
      <c r="A5012" s="213"/>
      <c r="B5012" s="137"/>
      <c r="C5012" s="137"/>
      <c r="D5012" s="159"/>
      <c r="E5012" s="160"/>
      <c r="F5012" s="137"/>
      <c r="G5012" s="137"/>
      <c r="H5012" s="138"/>
      <c r="I5012" s="138"/>
      <c r="J5012" s="138"/>
      <c r="K5012" s="146"/>
      <c r="L5012" s="146"/>
    </row>
    <row r="5013" spans="1:12" s="141" customFormat="1" ht="20.100000000000001" customHeight="1">
      <c r="A5013" s="213"/>
      <c r="B5013" s="137">
        <v>398</v>
      </c>
      <c r="C5013" s="137"/>
      <c r="D5013" s="159" t="s">
        <v>406</v>
      </c>
      <c r="E5013" s="160">
        <v>2.65</v>
      </c>
      <c r="F5013" s="137" t="s">
        <v>433</v>
      </c>
      <c r="G5013" s="137" t="s">
        <v>447</v>
      </c>
      <c r="H5013" s="138" t="s">
        <v>435</v>
      </c>
      <c r="I5013" s="138"/>
      <c r="J5013" s="138"/>
      <c r="K5013" s="146"/>
      <c r="L5013" s="146"/>
    </row>
    <row r="5014" spans="1:12" s="141" customFormat="1" ht="20.100000000000001" customHeight="1">
      <c r="A5014" s="213"/>
      <c r="B5014" s="137"/>
      <c r="C5014" s="137"/>
      <c r="D5014" s="159"/>
      <c r="E5014" s="160"/>
      <c r="F5014" s="137" t="s">
        <v>447</v>
      </c>
      <c r="G5014" s="137" t="s">
        <v>451</v>
      </c>
      <c r="H5014" s="138" t="s">
        <v>435</v>
      </c>
      <c r="I5014" s="138"/>
      <c r="J5014" s="138"/>
      <c r="K5014" s="146"/>
      <c r="L5014" s="146"/>
    </row>
    <row r="5015" spans="1:12" s="141" customFormat="1" ht="20.100000000000001" customHeight="1">
      <c r="A5015" s="213"/>
      <c r="B5015" s="137"/>
      <c r="C5015" s="137"/>
      <c r="D5015" s="159"/>
      <c r="E5015" s="160"/>
      <c r="F5015" s="137" t="s">
        <v>451</v>
      </c>
      <c r="G5015" s="137" t="s">
        <v>454</v>
      </c>
      <c r="H5015" s="138" t="s">
        <v>435</v>
      </c>
      <c r="I5015" s="138"/>
      <c r="J5015" s="138"/>
      <c r="K5015" s="146"/>
      <c r="L5015" s="146"/>
    </row>
    <row r="5016" spans="1:12" s="141" customFormat="1" ht="20.100000000000001" customHeight="1">
      <c r="A5016" s="213"/>
      <c r="B5016" s="137"/>
      <c r="C5016" s="137"/>
      <c r="D5016" s="159"/>
      <c r="E5016" s="160"/>
      <c r="F5016" s="137" t="s">
        <v>454</v>
      </c>
      <c r="G5016" s="137" t="s">
        <v>455</v>
      </c>
      <c r="H5016" s="138" t="s">
        <v>435</v>
      </c>
      <c r="I5016" s="138"/>
      <c r="J5016" s="138"/>
      <c r="K5016" s="146"/>
      <c r="L5016" s="146"/>
    </row>
    <row r="5017" spans="1:12" s="141" customFormat="1" ht="20.100000000000001" customHeight="1">
      <c r="A5017" s="213"/>
      <c r="B5017" s="137"/>
      <c r="C5017" s="137"/>
      <c r="D5017" s="159"/>
      <c r="E5017" s="160"/>
      <c r="F5017" s="137" t="s">
        <v>455</v>
      </c>
      <c r="G5017" s="137" t="s">
        <v>456</v>
      </c>
      <c r="H5017" s="138" t="s">
        <v>435</v>
      </c>
      <c r="I5017" s="138"/>
      <c r="J5017" s="138"/>
      <c r="K5017" s="146"/>
      <c r="L5017" s="146"/>
    </row>
    <row r="5018" spans="1:12" s="141" customFormat="1" ht="20.100000000000001" customHeight="1">
      <c r="A5018" s="213"/>
      <c r="B5018" s="137"/>
      <c r="C5018" s="137"/>
      <c r="D5018" s="159"/>
      <c r="E5018" s="160"/>
      <c r="F5018" s="137" t="s">
        <v>456</v>
      </c>
      <c r="G5018" s="137" t="s">
        <v>457</v>
      </c>
      <c r="H5018" s="138" t="s">
        <v>435</v>
      </c>
      <c r="I5018" s="138"/>
      <c r="J5018" s="138"/>
      <c r="K5018" s="146"/>
      <c r="L5018" s="146"/>
    </row>
    <row r="5019" spans="1:12" s="141" customFormat="1" ht="20.100000000000001" customHeight="1">
      <c r="A5019" s="213"/>
      <c r="B5019" s="137"/>
      <c r="C5019" s="137"/>
      <c r="D5019" s="159"/>
      <c r="E5019" s="160"/>
      <c r="F5019" s="137" t="s">
        <v>457</v>
      </c>
      <c r="G5019" s="137" t="s">
        <v>460</v>
      </c>
      <c r="H5019" s="138" t="s">
        <v>435</v>
      </c>
      <c r="I5019" s="138"/>
      <c r="J5019" s="138"/>
      <c r="K5019" s="146"/>
      <c r="L5019" s="146"/>
    </row>
    <row r="5020" spans="1:12" s="141" customFormat="1" ht="20.100000000000001" customHeight="1">
      <c r="A5020" s="213"/>
      <c r="B5020" s="137"/>
      <c r="C5020" s="137"/>
      <c r="D5020" s="159"/>
      <c r="E5020" s="160"/>
      <c r="F5020" s="137" t="s">
        <v>460</v>
      </c>
      <c r="G5020" s="137" t="s">
        <v>463</v>
      </c>
      <c r="H5020" s="138" t="s">
        <v>435</v>
      </c>
      <c r="I5020" s="138"/>
      <c r="J5020" s="138"/>
      <c r="K5020" s="146"/>
      <c r="L5020" s="146"/>
    </row>
    <row r="5021" spans="1:12" s="141" customFormat="1" ht="20.100000000000001" customHeight="1">
      <c r="A5021" s="213"/>
      <c r="B5021" s="137"/>
      <c r="C5021" s="137"/>
      <c r="D5021" s="159"/>
      <c r="E5021" s="160"/>
      <c r="F5021" s="137" t="s">
        <v>463</v>
      </c>
      <c r="G5021" s="137" t="s">
        <v>464</v>
      </c>
      <c r="H5021" s="138" t="s">
        <v>435</v>
      </c>
      <c r="I5021" s="138"/>
      <c r="J5021" s="138"/>
      <c r="K5021" s="146"/>
      <c r="L5021" s="146"/>
    </row>
    <row r="5022" spans="1:12" s="141" customFormat="1" ht="20.100000000000001" customHeight="1">
      <c r="A5022" s="213"/>
      <c r="B5022" s="137"/>
      <c r="C5022" s="137"/>
      <c r="D5022" s="159"/>
      <c r="E5022" s="160"/>
      <c r="F5022" s="137" t="s">
        <v>464</v>
      </c>
      <c r="G5022" s="137" t="s">
        <v>465</v>
      </c>
      <c r="H5022" s="138" t="s">
        <v>435</v>
      </c>
      <c r="I5022" s="138"/>
      <c r="J5022" s="138"/>
      <c r="K5022" s="146"/>
      <c r="L5022" s="146"/>
    </row>
    <row r="5023" spans="1:12" s="141" customFormat="1" ht="20.100000000000001" customHeight="1">
      <c r="A5023" s="213"/>
      <c r="B5023" s="137"/>
      <c r="C5023" s="137"/>
      <c r="D5023" s="159"/>
      <c r="E5023" s="160"/>
      <c r="F5023" s="137" t="s">
        <v>465</v>
      </c>
      <c r="G5023" s="137" t="s">
        <v>466</v>
      </c>
      <c r="H5023" s="138" t="s">
        <v>435</v>
      </c>
      <c r="I5023" s="138"/>
      <c r="J5023" s="138"/>
      <c r="K5023" s="146"/>
      <c r="L5023" s="146"/>
    </row>
    <row r="5024" spans="1:12" s="141" customFormat="1" ht="20.100000000000001" customHeight="1">
      <c r="A5024" s="213"/>
      <c r="B5024" s="137"/>
      <c r="C5024" s="137"/>
      <c r="D5024" s="159"/>
      <c r="E5024" s="160"/>
      <c r="F5024" s="137" t="s">
        <v>466</v>
      </c>
      <c r="G5024" s="137" t="s">
        <v>467</v>
      </c>
      <c r="H5024" s="138" t="s">
        <v>435</v>
      </c>
      <c r="I5024" s="138"/>
      <c r="J5024" s="138"/>
      <c r="K5024" s="146"/>
      <c r="L5024" s="146"/>
    </row>
    <row r="5025" spans="1:12" s="141" customFormat="1" ht="20.100000000000001" customHeight="1">
      <c r="A5025" s="213"/>
      <c r="B5025" s="137"/>
      <c r="C5025" s="137"/>
      <c r="D5025" s="159"/>
      <c r="E5025" s="160"/>
      <c r="F5025" s="137" t="s">
        <v>467</v>
      </c>
      <c r="G5025" s="137" t="s">
        <v>468</v>
      </c>
      <c r="H5025" s="138" t="s">
        <v>435</v>
      </c>
      <c r="I5025" s="138"/>
      <c r="J5025" s="138"/>
      <c r="K5025" s="146"/>
      <c r="L5025" s="146"/>
    </row>
    <row r="5026" spans="1:12" s="141" customFormat="1" ht="20.100000000000001" customHeight="1">
      <c r="A5026" s="213"/>
      <c r="B5026" s="137"/>
      <c r="C5026" s="137"/>
      <c r="D5026" s="159"/>
      <c r="E5026" s="160"/>
      <c r="F5026" s="137" t="s">
        <v>468</v>
      </c>
      <c r="G5026" s="137" t="s">
        <v>824</v>
      </c>
      <c r="H5026" s="138" t="s">
        <v>435</v>
      </c>
      <c r="I5026" s="138"/>
      <c r="J5026" s="138"/>
      <c r="K5026" s="146"/>
      <c r="L5026" s="146"/>
    </row>
    <row r="5027" spans="1:12" s="141" customFormat="1" ht="20.100000000000001" customHeight="1">
      <c r="A5027" s="213"/>
      <c r="B5027" s="137"/>
      <c r="C5027" s="137"/>
      <c r="D5027" s="159"/>
      <c r="E5027" s="160"/>
      <c r="F5027" s="137"/>
      <c r="G5027" s="137"/>
      <c r="H5027" s="138"/>
      <c r="I5027" s="138"/>
      <c r="J5027" s="138"/>
      <c r="K5027" s="146"/>
      <c r="L5027" s="146"/>
    </row>
    <row r="5028" spans="1:12" s="141" customFormat="1" ht="20.100000000000001" customHeight="1">
      <c r="A5028" s="213"/>
      <c r="B5028" s="137">
        <v>399</v>
      </c>
      <c r="C5028" s="137"/>
      <c r="D5028" s="159" t="s">
        <v>407</v>
      </c>
      <c r="E5028" s="160">
        <v>5.9829999999999997</v>
      </c>
      <c r="F5028" s="137" t="s">
        <v>433</v>
      </c>
      <c r="G5028" s="137" t="s">
        <v>447</v>
      </c>
      <c r="H5028" s="138" t="s">
        <v>435</v>
      </c>
      <c r="I5028" s="138"/>
      <c r="J5028" s="138"/>
      <c r="K5028" s="146"/>
      <c r="L5028" s="146"/>
    </row>
    <row r="5029" spans="1:12" s="141" customFormat="1" ht="20.100000000000001" customHeight="1">
      <c r="A5029" s="213"/>
      <c r="B5029" s="137"/>
      <c r="C5029" s="137"/>
      <c r="D5029" s="159"/>
      <c r="E5029" s="160"/>
      <c r="F5029" s="137" t="s">
        <v>447</v>
      </c>
      <c r="G5029" s="137" t="s">
        <v>451</v>
      </c>
      <c r="H5029" s="138" t="s">
        <v>435</v>
      </c>
      <c r="I5029" s="138"/>
      <c r="J5029" s="138"/>
      <c r="K5029" s="146"/>
      <c r="L5029" s="146"/>
    </row>
    <row r="5030" spans="1:12" s="141" customFormat="1" ht="20.100000000000001" customHeight="1">
      <c r="A5030" s="213"/>
      <c r="B5030" s="137"/>
      <c r="C5030" s="137"/>
      <c r="D5030" s="159"/>
      <c r="E5030" s="160"/>
      <c r="F5030" s="137" t="s">
        <v>451</v>
      </c>
      <c r="G5030" s="137" t="s">
        <v>454</v>
      </c>
      <c r="H5030" s="138" t="s">
        <v>435</v>
      </c>
      <c r="I5030" s="138"/>
      <c r="J5030" s="138"/>
      <c r="K5030" s="146"/>
      <c r="L5030" s="146"/>
    </row>
    <row r="5031" spans="1:12" s="141" customFormat="1" ht="20.100000000000001" customHeight="1">
      <c r="A5031" s="213"/>
      <c r="B5031" s="137"/>
      <c r="C5031" s="137"/>
      <c r="D5031" s="159"/>
      <c r="E5031" s="160"/>
      <c r="F5031" s="137" t="s">
        <v>454</v>
      </c>
      <c r="G5031" s="137" t="s">
        <v>455</v>
      </c>
      <c r="H5031" s="138" t="s">
        <v>435</v>
      </c>
      <c r="I5031" s="138"/>
      <c r="J5031" s="138"/>
      <c r="K5031" s="146"/>
      <c r="L5031" s="146"/>
    </row>
    <row r="5032" spans="1:12" s="141" customFormat="1" ht="20.100000000000001" customHeight="1">
      <c r="A5032" s="213"/>
      <c r="B5032" s="137"/>
      <c r="C5032" s="137"/>
      <c r="D5032" s="159"/>
      <c r="E5032" s="160"/>
      <c r="F5032" s="137" t="s">
        <v>455</v>
      </c>
      <c r="G5032" s="137" t="s">
        <v>456</v>
      </c>
      <c r="H5032" s="138" t="s">
        <v>435</v>
      </c>
      <c r="I5032" s="138"/>
      <c r="J5032" s="138"/>
      <c r="K5032" s="146"/>
      <c r="L5032" s="146"/>
    </row>
    <row r="5033" spans="1:12" s="141" customFormat="1" ht="20.100000000000001" customHeight="1">
      <c r="A5033" s="213"/>
      <c r="B5033" s="137"/>
      <c r="C5033" s="137"/>
      <c r="D5033" s="159"/>
      <c r="E5033" s="160"/>
      <c r="F5033" s="137" t="s">
        <v>456</v>
      </c>
      <c r="G5033" s="137" t="s">
        <v>457</v>
      </c>
      <c r="H5033" s="138" t="s">
        <v>435</v>
      </c>
      <c r="I5033" s="138"/>
      <c r="J5033" s="138"/>
      <c r="K5033" s="146"/>
      <c r="L5033" s="146"/>
    </row>
    <row r="5034" spans="1:12" s="141" customFormat="1" ht="20.100000000000001" customHeight="1">
      <c r="A5034" s="213"/>
      <c r="B5034" s="137"/>
      <c r="C5034" s="137"/>
      <c r="D5034" s="159"/>
      <c r="E5034" s="160"/>
      <c r="F5034" s="137" t="s">
        <v>457</v>
      </c>
      <c r="G5034" s="137" t="s">
        <v>460</v>
      </c>
      <c r="H5034" s="138" t="s">
        <v>435</v>
      </c>
      <c r="I5034" s="138"/>
      <c r="J5034" s="138"/>
      <c r="K5034" s="146"/>
      <c r="L5034" s="146"/>
    </row>
    <row r="5035" spans="1:12" s="141" customFormat="1" ht="20.100000000000001" customHeight="1">
      <c r="A5035" s="213"/>
      <c r="B5035" s="137"/>
      <c r="C5035" s="137"/>
      <c r="D5035" s="159"/>
      <c r="E5035" s="160"/>
      <c r="F5035" s="137" t="s">
        <v>460</v>
      </c>
      <c r="G5035" s="137" t="s">
        <v>463</v>
      </c>
      <c r="H5035" s="138" t="s">
        <v>435</v>
      </c>
      <c r="I5035" s="138"/>
      <c r="J5035" s="138"/>
      <c r="K5035" s="146"/>
      <c r="L5035" s="146"/>
    </row>
    <row r="5036" spans="1:12" s="141" customFormat="1" ht="20.100000000000001" customHeight="1">
      <c r="A5036" s="213"/>
      <c r="B5036" s="137"/>
      <c r="C5036" s="137"/>
      <c r="D5036" s="159"/>
      <c r="E5036" s="160"/>
      <c r="F5036" s="137" t="s">
        <v>463</v>
      </c>
      <c r="G5036" s="137" t="s">
        <v>464</v>
      </c>
      <c r="H5036" s="138" t="s">
        <v>435</v>
      </c>
      <c r="I5036" s="138"/>
      <c r="J5036" s="138"/>
      <c r="K5036" s="146"/>
      <c r="L5036" s="146"/>
    </row>
    <row r="5037" spans="1:12" s="141" customFormat="1" ht="20.100000000000001" customHeight="1">
      <c r="A5037" s="213"/>
      <c r="B5037" s="137"/>
      <c r="C5037" s="137"/>
      <c r="D5037" s="159"/>
      <c r="E5037" s="160"/>
      <c r="F5037" s="137" t="s">
        <v>464</v>
      </c>
      <c r="G5037" s="137" t="s">
        <v>465</v>
      </c>
      <c r="H5037" s="138" t="s">
        <v>435</v>
      </c>
      <c r="I5037" s="138"/>
      <c r="J5037" s="138"/>
      <c r="K5037" s="146"/>
      <c r="L5037" s="146"/>
    </row>
    <row r="5038" spans="1:12" s="141" customFormat="1" ht="20.100000000000001" customHeight="1">
      <c r="A5038" s="213"/>
      <c r="B5038" s="137"/>
      <c r="C5038" s="137"/>
      <c r="D5038" s="159"/>
      <c r="E5038" s="160"/>
      <c r="F5038" s="137" t="s">
        <v>465</v>
      </c>
      <c r="G5038" s="137" t="s">
        <v>466</v>
      </c>
      <c r="H5038" s="138" t="s">
        <v>435</v>
      </c>
      <c r="I5038" s="138"/>
      <c r="J5038" s="138"/>
      <c r="K5038" s="146"/>
      <c r="L5038" s="146"/>
    </row>
    <row r="5039" spans="1:12" s="141" customFormat="1" ht="20.100000000000001" customHeight="1">
      <c r="A5039" s="213"/>
      <c r="B5039" s="137"/>
      <c r="C5039" s="137"/>
      <c r="D5039" s="159"/>
      <c r="E5039" s="160"/>
      <c r="F5039" s="137" t="s">
        <v>466</v>
      </c>
      <c r="G5039" s="137" t="s">
        <v>467</v>
      </c>
      <c r="H5039" s="138" t="s">
        <v>435</v>
      </c>
      <c r="I5039" s="138"/>
      <c r="J5039" s="138"/>
      <c r="K5039" s="146"/>
      <c r="L5039" s="146"/>
    </row>
    <row r="5040" spans="1:12" s="141" customFormat="1" ht="20.100000000000001" customHeight="1">
      <c r="A5040" s="213"/>
      <c r="B5040" s="137"/>
      <c r="C5040" s="137"/>
      <c r="D5040" s="159"/>
      <c r="E5040" s="160"/>
      <c r="F5040" s="137" t="s">
        <v>467</v>
      </c>
      <c r="G5040" s="137" t="s">
        <v>468</v>
      </c>
      <c r="H5040" s="138" t="s">
        <v>435</v>
      </c>
      <c r="I5040" s="138"/>
      <c r="J5040" s="138"/>
      <c r="K5040" s="146"/>
      <c r="L5040" s="146"/>
    </row>
    <row r="5041" spans="1:12" s="141" customFormat="1" ht="20.100000000000001" customHeight="1">
      <c r="A5041" s="213"/>
      <c r="B5041" s="137"/>
      <c r="C5041" s="137"/>
      <c r="D5041" s="159"/>
      <c r="E5041" s="160"/>
      <c r="F5041" s="137" t="s">
        <v>468</v>
      </c>
      <c r="G5041" s="137" t="s">
        <v>469</v>
      </c>
      <c r="H5041" s="138" t="s">
        <v>435</v>
      </c>
      <c r="I5041" s="138"/>
      <c r="J5041" s="138"/>
      <c r="K5041" s="146"/>
      <c r="L5041" s="146"/>
    </row>
    <row r="5042" spans="1:12" s="141" customFormat="1" ht="20.100000000000001" customHeight="1">
      <c r="A5042" s="213"/>
      <c r="B5042" s="137"/>
      <c r="C5042" s="137"/>
      <c r="D5042" s="159"/>
      <c r="E5042" s="160"/>
      <c r="F5042" s="137" t="s">
        <v>469</v>
      </c>
      <c r="G5042" s="137" t="s">
        <v>470</v>
      </c>
      <c r="H5042" s="138" t="s">
        <v>435</v>
      </c>
      <c r="I5042" s="138"/>
      <c r="J5042" s="138"/>
      <c r="K5042" s="146"/>
      <c r="L5042" s="146"/>
    </row>
    <row r="5043" spans="1:12" s="141" customFormat="1" ht="20.100000000000001" customHeight="1">
      <c r="A5043" s="213"/>
      <c r="B5043" s="137"/>
      <c r="C5043" s="137"/>
      <c r="D5043" s="159"/>
      <c r="E5043" s="160"/>
      <c r="F5043" s="137" t="s">
        <v>470</v>
      </c>
      <c r="G5043" s="137" t="s">
        <v>471</v>
      </c>
      <c r="H5043" s="138" t="s">
        <v>435</v>
      </c>
      <c r="I5043" s="138"/>
      <c r="J5043" s="138"/>
      <c r="K5043" s="146"/>
      <c r="L5043" s="146"/>
    </row>
    <row r="5044" spans="1:12" s="141" customFormat="1" ht="20.100000000000001" customHeight="1">
      <c r="A5044" s="213"/>
      <c r="B5044" s="137"/>
      <c r="C5044" s="137"/>
      <c r="D5044" s="159"/>
      <c r="E5044" s="160"/>
      <c r="F5044" s="137" t="s">
        <v>471</v>
      </c>
      <c r="G5044" s="137" t="s">
        <v>473</v>
      </c>
      <c r="H5044" s="138" t="s">
        <v>435</v>
      </c>
      <c r="I5044" s="138"/>
      <c r="J5044" s="138"/>
      <c r="K5044" s="146"/>
      <c r="L5044" s="146"/>
    </row>
    <row r="5045" spans="1:12" s="141" customFormat="1" ht="20.100000000000001" customHeight="1">
      <c r="A5045" s="213"/>
      <c r="B5045" s="137"/>
      <c r="C5045" s="137"/>
      <c r="D5045" s="159"/>
      <c r="E5045" s="160"/>
      <c r="F5045" s="137" t="s">
        <v>473</v>
      </c>
      <c r="G5045" s="137" t="s">
        <v>474</v>
      </c>
      <c r="H5045" s="138" t="s">
        <v>435</v>
      </c>
      <c r="I5045" s="138"/>
      <c r="J5045" s="138"/>
      <c r="K5045" s="146"/>
      <c r="L5045" s="146"/>
    </row>
    <row r="5046" spans="1:12" s="141" customFormat="1" ht="20.100000000000001" customHeight="1">
      <c r="A5046" s="213"/>
      <c r="B5046" s="137"/>
      <c r="C5046" s="137"/>
      <c r="D5046" s="159"/>
      <c r="E5046" s="160"/>
      <c r="F5046" s="137" t="s">
        <v>474</v>
      </c>
      <c r="G5046" s="137" t="s">
        <v>475</v>
      </c>
      <c r="H5046" s="138" t="s">
        <v>435</v>
      </c>
      <c r="I5046" s="138"/>
      <c r="J5046" s="138"/>
      <c r="K5046" s="146"/>
      <c r="L5046" s="146"/>
    </row>
    <row r="5047" spans="1:12" s="141" customFormat="1" ht="20.100000000000001" customHeight="1">
      <c r="A5047" s="213"/>
      <c r="B5047" s="137"/>
      <c r="C5047" s="137"/>
      <c r="D5047" s="159"/>
      <c r="E5047" s="160"/>
      <c r="F5047" s="137" t="s">
        <v>475</v>
      </c>
      <c r="G5047" s="137" t="s">
        <v>476</v>
      </c>
      <c r="H5047" s="138" t="s">
        <v>435</v>
      </c>
      <c r="I5047" s="138"/>
      <c r="J5047" s="138"/>
      <c r="K5047" s="146"/>
      <c r="L5047" s="146"/>
    </row>
    <row r="5048" spans="1:12" s="141" customFormat="1" ht="20.100000000000001" customHeight="1">
      <c r="A5048" s="213"/>
      <c r="B5048" s="137"/>
      <c r="C5048" s="137"/>
      <c r="D5048" s="159"/>
      <c r="E5048" s="160"/>
      <c r="F5048" s="137" t="s">
        <v>476</v>
      </c>
      <c r="G5048" s="137" t="s">
        <v>477</v>
      </c>
      <c r="H5048" s="138" t="s">
        <v>435</v>
      </c>
      <c r="I5048" s="138"/>
      <c r="J5048" s="138"/>
      <c r="K5048" s="146"/>
      <c r="L5048" s="146"/>
    </row>
    <row r="5049" spans="1:12" s="141" customFormat="1" ht="20.100000000000001" customHeight="1">
      <c r="A5049" s="213"/>
      <c r="B5049" s="137"/>
      <c r="C5049" s="137"/>
      <c r="D5049" s="159"/>
      <c r="E5049" s="160"/>
      <c r="F5049" s="137" t="s">
        <v>477</v>
      </c>
      <c r="G5049" s="137" t="s">
        <v>543</v>
      </c>
      <c r="H5049" s="138" t="s">
        <v>435</v>
      </c>
      <c r="I5049" s="138"/>
      <c r="J5049" s="138"/>
      <c r="K5049" s="146"/>
      <c r="L5049" s="146"/>
    </row>
    <row r="5050" spans="1:12" s="141" customFormat="1" ht="20.100000000000001" customHeight="1">
      <c r="A5050" s="213"/>
      <c r="B5050" s="137"/>
      <c r="C5050" s="137"/>
      <c r="D5050" s="159"/>
      <c r="E5050" s="160"/>
      <c r="F5050" s="137" t="s">
        <v>543</v>
      </c>
      <c r="G5050" s="137" t="s">
        <v>550</v>
      </c>
      <c r="H5050" s="138" t="s">
        <v>435</v>
      </c>
      <c r="I5050" s="138"/>
      <c r="J5050" s="138"/>
      <c r="K5050" s="146"/>
      <c r="L5050" s="146"/>
    </row>
    <row r="5051" spans="1:12" s="141" customFormat="1" ht="20.100000000000001" customHeight="1">
      <c r="A5051" s="213"/>
      <c r="B5051" s="137"/>
      <c r="C5051" s="137"/>
      <c r="D5051" s="159"/>
      <c r="E5051" s="160"/>
      <c r="F5051" s="137" t="s">
        <v>550</v>
      </c>
      <c r="G5051" s="137" t="s">
        <v>551</v>
      </c>
      <c r="H5051" s="138" t="s">
        <v>435</v>
      </c>
      <c r="I5051" s="138"/>
      <c r="J5051" s="138"/>
      <c r="K5051" s="146"/>
      <c r="L5051" s="146"/>
    </row>
    <row r="5052" spans="1:12" s="141" customFormat="1" ht="20.100000000000001" customHeight="1">
      <c r="A5052" s="213"/>
      <c r="B5052" s="137"/>
      <c r="C5052" s="137"/>
      <c r="D5052" s="159"/>
      <c r="E5052" s="160"/>
      <c r="F5052" s="137" t="s">
        <v>551</v>
      </c>
      <c r="G5052" s="137" t="s">
        <v>552</v>
      </c>
      <c r="H5052" s="138" t="s">
        <v>435</v>
      </c>
      <c r="I5052" s="138"/>
      <c r="J5052" s="138"/>
      <c r="K5052" s="146"/>
      <c r="L5052" s="146"/>
    </row>
    <row r="5053" spans="1:12" s="141" customFormat="1" ht="20.100000000000001" customHeight="1">
      <c r="A5053" s="213"/>
      <c r="B5053" s="137"/>
      <c r="C5053" s="137"/>
      <c r="D5053" s="159"/>
      <c r="E5053" s="160"/>
      <c r="F5053" s="137" t="s">
        <v>552</v>
      </c>
      <c r="G5053" s="137" t="s">
        <v>553</v>
      </c>
      <c r="H5053" s="138" t="s">
        <v>435</v>
      </c>
      <c r="I5053" s="138"/>
      <c r="J5053" s="138"/>
      <c r="K5053" s="146"/>
      <c r="L5053" s="146"/>
    </row>
    <row r="5054" spans="1:12" s="141" customFormat="1" ht="20.100000000000001" customHeight="1">
      <c r="A5054" s="213"/>
      <c r="B5054" s="137"/>
      <c r="C5054" s="137"/>
      <c r="D5054" s="159"/>
      <c r="E5054" s="160"/>
      <c r="F5054" s="137" t="s">
        <v>553</v>
      </c>
      <c r="G5054" s="137" t="s">
        <v>554</v>
      </c>
      <c r="H5054" s="138" t="s">
        <v>435</v>
      </c>
      <c r="I5054" s="138"/>
      <c r="J5054" s="138"/>
      <c r="K5054" s="146"/>
      <c r="L5054" s="146"/>
    </row>
    <row r="5055" spans="1:12" s="141" customFormat="1" ht="20.100000000000001" customHeight="1">
      <c r="A5055" s="213"/>
      <c r="B5055" s="137"/>
      <c r="C5055" s="137"/>
      <c r="D5055" s="159"/>
      <c r="E5055" s="160"/>
      <c r="F5055" s="137" t="s">
        <v>554</v>
      </c>
      <c r="G5055" s="137" t="s">
        <v>555</v>
      </c>
      <c r="H5055" s="138" t="s">
        <v>435</v>
      </c>
      <c r="I5055" s="138"/>
      <c r="J5055" s="138"/>
      <c r="K5055" s="146"/>
      <c r="L5055" s="146"/>
    </row>
    <row r="5056" spans="1:12" s="141" customFormat="1" ht="20.100000000000001" customHeight="1">
      <c r="A5056" s="213"/>
      <c r="B5056" s="137"/>
      <c r="C5056" s="137"/>
      <c r="D5056" s="159"/>
      <c r="E5056" s="160"/>
      <c r="F5056" s="137" t="s">
        <v>555</v>
      </c>
      <c r="G5056" s="137" t="s">
        <v>556</v>
      </c>
      <c r="H5056" s="138" t="s">
        <v>435</v>
      </c>
      <c r="I5056" s="138"/>
      <c r="J5056" s="138"/>
      <c r="K5056" s="146"/>
      <c r="L5056" s="146"/>
    </row>
    <row r="5057" spans="1:12" s="141" customFormat="1" ht="20.100000000000001" customHeight="1">
      <c r="A5057" s="213"/>
      <c r="B5057" s="137"/>
      <c r="C5057" s="137"/>
      <c r="D5057" s="159"/>
      <c r="E5057" s="160"/>
      <c r="F5057" s="137" t="s">
        <v>556</v>
      </c>
      <c r="G5057" s="137" t="s">
        <v>1021</v>
      </c>
      <c r="H5057" s="138" t="s">
        <v>435</v>
      </c>
      <c r="I5057" s="138"/>
      <c r="J5057" s="138"/>
      <c r="K5057" s="146"/>
      <c r="L5057" s="146"/>
    </row>
    <row r="5058" spans="1:12" s="141" customFormat="1" ht="20.100000000000001" customHeight="1">
      <c r="A5058" s="213"/>
      <c r="B5058" s="137"/>
      <c r="C5058" s="137"/>
      <c r="D5058" s="159"/>
      <c r="E5058" s="160"/>
      <c r="F5058" s="137"/>
      <c r="G5058" s="137"/>
      <c r="H5058" s="138"/>
      <c r="I5058" s="138"/>
      <c r="J5058" s="138"/>
      <c r="K5058" s="146"/>
      <c r="L5058" s="146"/>
    </row>
    <row r="5059" spans="1:12" s="141" customFormat="1" ht="20.100000000000001" customHeight="1">
      <c r="A5059" s="213"/>
      <c r="B5059" s="137">
        <v>400</v>
      </c>
      <c r="C5059" s="137"/>
      <c r="D5059" s="159" t="s">
        <v>408</v>
      </c>
      <c r="E5059" s="160">
        <v>2.2599999999999998</v>
      </c>
      <c r="F5059" s="137" t="s">
        <v>433</v>
      </c>
      <c r="G5059" s="137" t="s">
        <v>447</v>
      </c>
      <c r="H5059" s="138" t="s">
        <v>435</v>
      </c>
      <c r="I5059" s="138"/>
      <c r="J5059" s="138"/>
      <c r="K5059" s="146"/>
      <c r="L5059" s="146"/>
    </row>
    <row r="5060" spans="1:12" s="141" customFormat="1" ht="20.100000000000001" customHeight="1">
      <c r="A5060" s="213"/>
      <c r="B5060" s="137"/>
      <c r="C5060" s="137"/>
      <c r="D5060" s="159"/>
      <c r="E5060" s="160"/>
      <c r="F5060" s="137" t="s">
        <v>447</v>
      </c>
      <c r="G5060" s="137" t="s">
        <v>451</v>
      </c>
      <c r="H5060" s="138" t="s">
        <v>435</v>
      </c>
      <c r="I5060" s="138"/>
      <c r="J5060" s="138"/>
      <c r="K5060" s="146"/>
      <c r="L5060" s="146"/>
    </row>
    <row r="5061" spans="1:12" s="141" customFormat="1" ht="20.100000000000001" customHeight="1">
      <c r="A5061" s="213"/>
      <c r="B5061" s="137"/>
      <c r="C5061" s="137"/>
      <c r="D5061" s="159"/>
      <c r="E5061" s="160"/>
      <c r="F5061" s="137" t="s">
        <v>451</v>
      </c>
      <c r="G5061" s="137" t="s">
        <v>454</v>
      </c>
      <c r="H5061" s="138" t="s">
        <v>435</v>
      </c>
      <c r="I5061" s="138"/>
      <c r="J5061" s="138"/>
      <c r="K5061" s="146"/>
      <c r="L5061" s="146"/>
    </row>
    <row r="5062" spans="1:12" s="141" customFormat="1" ht="20.100000000000001" customHeight="1">
      <c r="A5062" s="213"/>
      <c r="B5062" s="137"/>
      <c r="C5062" s="137"/>
      <c r="D5062" s="159"/>
      <c r="E5062" s="160"/>
      <c r="F5062" s="137" t="s">
        <v>454</v>
      </c>
      <c r="G5062" s="137" t="s">
        <v>455</v>
      </c>
      <c r="H5062" s="138" t="s">
        <v>435</v>
      </c>
      <c r="I5062" s="138"/>
      <c r="J5062" s="138"/>
      <c r="K5062" s="146"/>
      <c r="L5062" s="146"/>
    </row>
    <row r="5063" spans="1:12" s="141" customFormat="1" ht="20.100000000000001" customHeight="1">
      <c r="A5063" s="213"/>
      <c r="B5063" s="137"/>
      <c r="C5063" s="137"/>
      <c r="D5063" s="159"/>
      <c r="E5063" s="160"/>
      <c r="F5063" s="137" t="s">
        <v>455</v>
      </c>
      <c r="G5063" s="137" t="s">
        <v>456</v>
      </c>
      <c r="H5063" s="138" t="s">
        <v>435</v>
      </c>
      <c r="I5063" s="138"/>
      <c r="J5063" s="138"/>
      <c r="K5063" s="146"/>
      <c r="L5063" s="146"/>
    </row>
    <row r="5064" spans="1:12" s="141" customFormat="1" ht="20.100000000000001" customHeight="1">
      <c r="A5064" s="213"/>
      <c r="B5064" s="137"/>
      <c r="C5064" s="137"/>
      <c r="D5064" s="159"/>
      <c r="E5064" s="160"/>
      <c r="F5064" s="137" t="s">
        <v>456</v>
      </c>
      <c r="G5064" s="137" t="s">
        <v>457</v>
      </c>
      <c r="H5064" s="138" t="s">
        <v>435</v>
      </c>
      <c r="I5064" s="138"/>
      <c r="J5064" s="138"/>
      <c r="K5064" s="146"/>
      <c r="L5064" s="146"/>
    </row>
    <row r="5065" spans="1:12" s="141" customFormat="1" ht="20.100000000000001" customHeight="1">
      <c r="A5065" s="213"/>
      <c r="B5065" s="137"/>
      <c r="C5065" s="137"/>
      <c r="D5065" s="159"/>
      <c r="E5065" s="160"/>
      <c r="F5065" s="137" t="s">
        <v>457</v>
      </c>
      <c r="G5065" s="137" t="s">
        <v>460</v>
      </c>
      <c r="H5065" s="138" t="s">
        <v>435</v>
      </c>
      <c r="I5065" s="138"/>
      <c r="J5065" s="138"/>
      <c r="K5065" s="146"/>
      <c r="L5065" s="146"/>
    </row>
    <row r="5066" spans="1:12" s="141" customFormat="1" ht="20.100000000000001" customHeight="1">
      <c r="A5066" s="213"/>
      <c r="B5066" s="137"/>
      <c r="C5066" s="137"/>
      <c r="D5066" s="159"/>
      <c r="E5066" s="160"/>
      <c r="F5066" s="137" t="s">
        <v>460</v>
      </c>
      <c r="G5066" s="137" t="s">
        <v>463</v>
      </c>
      <c r="H5066" s="138" t="s">
        <v>435</v>
      </c>
      <c r="I5066" s="138"/>
      <c r="J5066" s="138"/>
      <c r="K5066" s="146"/>
      <c r="L5066" s="146"/>
    </row>
    <row r="5067" spans="1:12" s="141" customFormat="1" ht="20.100000000000001" customHeight="1">
      <c r="A5067" s="213"/>
      <c r="B5067" s="137"/>
      <c r="C5067" s="137"/>
      <c r="D5067" s="159"/>
      <c r="E5067" s="160"/>
      <c r="F5067" s="137" t="s">
        <v>463</v>
      </c>
      <c r="G5067" s="137" t="s">
        <v>464</v>
      </c>
      <c r="H5067" s="138" t="s">
        <v>435</v>
      </c>
      <c r="I5067" s="138"/>
      <c r="J5067" s="138"/>
      <c r="K5067" s="146"/>
      <c r="L5067" s="146"/>
    </row>
    <row r="5068" spans="1:12" s="141" customFormat="1" ht="20.100000000000001" customHeight="1">
      <c r="A5068" s="213"/>
      <c r="B5068" s="137"/>
      <c r="C5068" s="137"/>
      <c r="D5068" s="159"/>
      <c r="E5068" s="160"/>
      <c r="F5068" s="137" t="s">
        <v>464</v>
      </c>
      <c r="G5068" s="137" t="s">
        <v>465</v>
      </c>
      <c r="H5068" s="138" t="s">
        <v>435</v>
      </c>
      <c r="I5068" s="138"/>
      <c r="J5068" s="138"/>
      <c r="K5068" s="146"/>
      <c r="L5068" s="146"/>
    </row>
    <row r="5069" spans="1:12" s="141" customFormat="1" ht="20.100000000000001" customHeight="1">
      <c r="A5069" s="213"/>
      <c r="B5069" s="137"/>
      <c r="C5069" s="137"/>
      <c r="D5069" s="159"/>
      <c r="E5069" s="160"/>
      <c r="F5069" s="137" t="s">
        <v>465</v>
      </c>
      <c r="G5069" s="137" t="s">
        <v>466</v>
      </c>
      <c r="H5069" s="138" t="s">
        <v>435</v>
      </c>
      <c r="I5069" s="138"/>
      <c r="J5069" s="138"/>
      <c r="K5069" s="146"/>
      <c r="L5069" s="146"/>
    </row>
    <row r="5070" spans="1:12" s="141" customFormat="1" ht="20.100000000000001" customHeight="1">
      <c r="A5070" s="213"/>
      <c r="B5070" s="137"/>
      <c r="C5070" s="137"/>
      <c r="D5070" s="159"/>
      <c r="E5070" s="160"/>
      <c r="F5070" s="137" t="s">
        <v>466</v>
      </c>
      <c r="G5070" s="137" t="s">
        <v>1022</v>
      </c>
      <c r="H5070" s="138" t="s">
        <v>435</v>
      </c>
      <c r="I5070" s="138"/>
      <c r="J5070" s="138"/>
      <c r="K5070" s="146"/>
      <c r="L5070" s="146"/>
    </row>
    <row r="5071" spans="1:12" s="141" customFormat="1" ht="20.100000000000001" customHeight="1">
      <c r="A5071" s="213"/>
      <c r="B5071" s="137"/>
      <c r="C5071" s="137"/>
      <c r="D5071" s="159"/>
      <c r="E5071" s="160"/>
      <c r="F5071" s="137"/>
      <c r="G5071" s="137"/>
      <c r="H5071" s="138"/>
      <c r="I5071" s="138"/>
      <c r="J5071" s="138"/>
      <c r="K5071" s="146"/>
      <c r="L5071" s="146"/>
    </row>
    <row r="5072" spans="1:12" s="141" customFormat="1" ht="20.100000000000001" customHeight="1">
      <c r="A5072" s="213"/>
      <c r="B5072" s="137">
        <v>401</v>
      </c>
      <c r="C5072" s="137"/>
      <c r="D5072" s="159" t="s">
        <v>409</v>
      </c>
      <c r="E5072" s="160">
        <v>4.7080000000000002</v>
      </c>
      <c r="F5072" s="137" t="s">
        <v>433</v>
      </c>
      <c r="G5072" s="137" t="s">
        <v>447</v>
      </c>
      <c r="H5072" s="138" t="s">
        <v>435</v>
      </c>
      <c r="I5072" s="138"/>
      <c r="J5072" s="138"/>
      <c r="K5072" s="146"/>
      <c r="L5072" s="146"/>
    </row>
    <row r="5073" spans="1:12" s="141" customFormat="1" ht="20.100000000000001" customHeight="1">
      <c r="A5073" s="213"/>
      <c r="B5073" s="137"/>
      <c r="C5073" s="137"/>
      <c r="D5073" s="159"/>
      <c r="E5073" s="160"/>
      <c r="F5073" s="137" t="s">
        <v>447</v>
      </c>
      <c r="G5073" s="137" t="s">
        <v>451</v>
      </c>
      <c r="H5073" s="138" t="s">
        <v>435</v>
      </c>
      <c r="I5073" s="138"/>
      <c r="J5073" s="138"/>
      <c r="K5073" s="146"/>
      <c r="L5073" s="146"/>
    </row>
    <row r="5074" spans="1:12" s="141" customFormat="1" ht="20.100000000000001" customHeight="1">
      <c r="A5074" s="213"/>
      <c r="B5074" s="137"/>
      <c r="C5074" s="137"/>
      <c r="D5074" s="159"/>
      <c r="E5074" s="160"/>
      <c r="F5074" s="137" t="s">
        <v>451</v>
      </c>
      <c r="G5074" s="137" t="s">
        <v>454</v>
      </c>
      <c r="H5074" s="138" t="s">
        <v>435</v>
      </c>
      <c r="I5074" s="138"/>
      <c r="J5074" s="138"/>
      <c r="K5074" s="146"/>
      <c r="L5074" s="146"/>
    </row>
    <row r="5075" spans="1:12" s="141" customFormat="1" ht="20.100000000000001" customHeight="1">
      <c r="A5075" s="213"/>
      <c r="B5075" s="137"/>
      <c r="C5075" s="137"/>
      <c r="D5075" s="159"/>
      <c r="E5075" s="160"/>
      <c r="F5075" s="137" t="s">
        <v>454</v>
      </c>
      <c r="G5075" s="137" t="s">
        <v>455</v>
      </c>
      <c r="H5075" s="138" t="s">
        <v>435</v>
      </c>
      <c r="I5075" s="138"/>
      <c r="J5075" s="138"/>
      <c r="K5075" s="146"/>
      <c r="L5075" s="146"/>
    </row>
    <row r="5076" spans="1:12" s="141" customFormat="1" ht="20.100000000000001" customHeight="1">
      <c r="A5076" s="213"/>
      <c r="B5076" s="137"/>
      <c r="C5076" s="137"/>
      <c r="D5076" s="159"/>
      <c r="E5076" s="160"/>
      <c r="F5076" s="137" t="s">
        <v>455</v>
      </c>
      <c r="G5076" s="137" t="s">
        <v>456</v>
      </c>
      <c r="H5076" s="138" t="s">
        <v>435</v>
      </c>
      <c r="I5076" s="138"/>
      <c r="J5076" s="138"/>
      <c r="K5076" s="146"/>
      <c r="L5076" s="146"/>
    </row>
    <row r="5077" spans="1:12" s="141" customFormat="1" ht="20.100000000000001" customHeight="1">
      <c r="A5077" s="213"/>
      <c r="B5077" s="137"/>
      <c r="C5077" s="137"/>
      <c r="D5077" s="159"/>
      <c r="E5077" s="160"/>
      <c r="F5077" s="137" t="s">
        <v>456</v>
      </c>
      <c r="G5077" s="137" t="s">
        <v>457</v>
      </c>
      <c r="H5077" s="138" t="s">
        <v>435</v>
      </c>
      <c r="I5077" s="138"/>
      <c r="J5077" s="138"/>
      <c r="K5077" s="146"/>
      <c r="L5077" s="146"/>
    </row>
    <row r="5078" spans="1:12" s="141" customFormat="1" ht="20.100000000000001" customHeight="1">
      <c r="A5078" s="213"/>
      <c r="B5078" s="137"/>
      <c r="C5078" s="137"/>
      <c r="D5078" s="159"/>
      <c r="E5078" s="160"/>
      <c r="F5078" s="137" t="s">
        <v>457</v>
      </c>
      <c r="G5078" s="137" t="s">
        <v>460</v>
      </c>
      <c r="H5078" s="138" t="s">
        <v>435</v>
      </c>
      <c r="I5078" s="138"/>
      <c r="J5078" s="138"/>
      <c r="K5078" s="146"/>
      <c r="L5078" s="146"/>
    </row>
    <row r="5079" spans="1:12" s="141" customFormat="1" ht="20.100000000000001" customHeight="1">
      <c r="A5079" s="213"/>
      <c r="B5079" s="137"/>
      <c r="C5079" s="137"/>
      <c r="D5079" s="159"/>
      <c r="E5079" s="160"/>
      <c r="F5079" s="137" t="s">
        <v>460</v>
      </c>
      <c r="G5079" s="137" t="s">
        <v>463</v>
      </c>
      <c r="H5079" s="138" t="s">
        <v>435</v>
      </c>
      <c r="I5079" s="138"/>
      <c r="J5079" s="138"/>
      <c r="K5079" s="146"/>
      <c r="L5079" s="146"/>
    </row>
    <row r="5080" spans="1:12" s="141" customFormat="1" ht="20.100000000000001" customHeight="1">
      <c r="A5080" s="213"/>
      <c r="B5080" s="137"/>
      <c r="C5080" s="137"/>
      <c r="D5080" s="159"/>
      <c r="E5080" s="160"/>
      <c r="F5080" s="137" t="s">
        <v>463</v>
      </c>
      <c r="G5080" s="137" t="s">
        <v>464</v>
      </c>
      <c r="H5080" s="138" t="s">
        <v>435</v>
      </c>
      <c r="I5080" s="138"/>
      <c r="J5080" s="138"/>
      <c r="K5080" s="146"/>
      <c r="L5080" s="146"/>
    </row>
    <row r="5081" spans="1:12" s="141" customFormat="1" ht="20.100000000000001" customHeight="1">
      <c r="A5081" s="213"/>
      <c r="B5081" s="137"/>
      <c r="C5081" s="137"/>
      <c r="D5081" s="159"/>
      <c r="E5081" s="160"/>
      <c r="F5081" s="137" t="s">
        <v>464</v>
      </c>
      <c r="G5081" s="137" t="s">
        <v>465</v>
      </c>
      <c r="H5081" s="138" t="s">
        <v>435</v>
      </c>
      <c r="I5081" s="138"/>
      <c r="J5081" s="138"/>
      <c r="K5081" s="146"/>
      <c r="L5081" s="146"/>
    </row>
    <row r="5082" spans="1:12" s="141" customFormat="1" ht="20.100000000000001" customHeight="1">
      <c r="A5082" s="213"/>
      <c r="B5082" s="137"/>
      <c r="C5082" s="137"/>
      <c r="D5082" s="159"/>
      <c r="E5082" s="160"/>
      <c r="F5082" s="137" t="s">
        <v>465</v>
      </c>
      <c r="G5082" s="137" t="s">
        <v>466</v>
      </c>
      <c r="H5082" s="138" t="s">
        <v>435</v>
      </c>
      <c r="I5082" s="138"/>
      <c r="J5082" s="138"/>
      <c r="K5082" s="146"/>
      <c r="L5082" s="146"/>
    </row>
    <row r="5083" spans="1:12" s="141" customFormat="1" ht="20.100000000000001" customHeight="1">
      <c r="A5083" s="213"/>
      <c r="B5083" s="137"/>
      <c r="C5083" s="137"/>
      <c r="D5083" s="159"/>
      <c r="E5083" s="160"/>
      <c r="F5083" s="137" t="s">
        <v>466</v>
      </c>
      <c r="G5083" s="137" t="s">
        <v>467</v>
      </c>
      <c r="H5083" s="138" t="s">
        <v>435</v>
      </c>
      <c r="I5083" s="138"/>
      <c r="J5083" s="138"/>
      <c r="K5083" s="146"/>
      <c r="L5083" s="146"/>
    </row>
    <row r="5084" spans="1:12" s="141" customFormat="1" ht="20.100000000000001" customHeight="1">
      <c r="A5084" s="213"/>
      <c r="B5084" s="137"/>
      <c r="C5084" s="137"/>
      <c r="D5084" s="159"/>
      <c r="E5084" s="160"/>
      <c r="F5084" s="137" t="s">
        <v>467</v>
      </c>
      <c r="G5084" s="137" t="s">
        <v>468</v>
      </c>
      <c r="H5084" s="138" t="s">
        <v>435</v>
      </c>
      <c r="I5084" s="138"/>
      <c r="J5084" s="138"/>
      <c r="K5084" s="146"/>
      <c r="L5084" s="146"/>
    </row>
    <row r="5085" spans="1:12" s="141" customFormat="1" ht="20.100000000000001" customHeight="1">
      <c r="A5085" s="213"/>
      <c r="B5085" s="137"/>
      <c r="C5085" s="137"/>
      <c r="D5085" s="159"/>
      <c r="E5085" s="160"/>
      <c r="F5085" s="137" t="s">
        <v>468</v>
      </c>
      <c r="G5085" s="137" t="s">
        <v>469</v>
      </c>
      <c r="H5085" s="138" t="s">
        <v>435</v>
      </c>
      <c r="I5085" s="138"/>
      <c r="J5085" s="138"/>
      <c r="K5085" s="146"/>
      <c r="L5085" s="146"/>
    </row>
    <row r="5086" spans="1:12" s="141" customFormat="1" ht="20.100000000000001" customHeight="1">
      <c r="A5086" s="213"/>
      <c r="B5086" s="137"/>
      <c r="C5086" s="137"/>
      <c r="D5086" s="159"/>
      <c r="E5086" s="160"/>
      <c r="F5086" s="137" t="s">
        <v>469</v>
      </c>
      <c r="G5086" s="137" t="s">
        <v>470</v>
      </c>
      <c r="H5086" s="138" t="s">
        <v>435</v>
      </c>
      <c r="I5086" s="138"/>
      <c r="J5086" s="138"/>
      <c r="K5086" s="146"/>
      <c r="L5086" s="146"/>
    </row>
    <row r="5087" spans="1:12" s="141" customFormat="1" ht="20.100000000000001" customHeight="1">
      <c r="A5087" s="213"/>
      <c r="B5087" s="137"/>
      <c r="C5087" s="137"/>
      <c r="D5087" s="159"/>
      <c r="E5087" s="160"/>
      <c r="F5087" s="137" t="s">
        <v>470</v>
      </c>
      <c r="G5087" s="137" t="s">
        <v>471</v>
      </c>
      <c r="H5087" s="138" t="s">
        <v>435</v>
      </c>
      <c r="I5087" s="138"/>
      <c r="J5087" s="138"/>
      <c r="K5087" s="146"/>
      <c r="L5087" s="146"/>
    </row>
    <row r="5088" spans="1:12" s="141" customFormat="1" ht="20.100000000000001" customHeight="1">
      <c r="A5088" s="213"/>
      <c r="B5088" s="137"/>
      <c r="C5088" s="137"/>
      <c r="D5088" s="159"/>
      <c r="E5088" s="160"/>
      <c r="F5088" s="137" t="s">
        <v>471</v>
      </c>
      <c r="G5088" s="137" t="s">
        <v>473</v>
      </c>
      <c r="H5088" s="138" t="s">
        <v>435</v>
      </c>
      <c r="I5088" s="138"/>
      <c r="J5088" s="138"/>
      <c r="K5088" s="146"/>
      <c r="L5088" s="146"/>
    </row>
    <row r="5089" spans="1:12" s="141" customFormat="1" ht="20.100000000000001" customHeight="1">
      <c r="A5089" s="213"/>
      <c r="B5089" s="137"/>
      <c r="C5089" s="137"/>
      <c r="D5089" s="159"/>
      <c r="E5089" s="160"/>
      <c r="F5089" s="137" t="s">
        <v>473</v>
      </c>
      <c r="G5089" s="137" t="s">
        <v>474</v>
      </c>
      <c r="H5089" s="138" t="s">
        <v>435</v>
      </c>
      <c r="I5089" s="138"/>
      <c r="J5089" s="138"/>
      <c r="K5089" s="146"/>
      <c r="L5089" s="146"/>
    </row>
    <row r="5090" spans="1:12" s="141" customFormat="1" ht="20.100000000000001" customHeight="1">
      <c r="A5090" s="213"/>
      <c r="B5090" s="137"/>
      <c r="C5090" s="137"/>
      <c r="D5090" s="159"/>
      <c r="E5090" s="160"/>
      <c r="F5090" s="137" t="s">
        <v>474</v>
      </c>
      <c r="G5090" s="137" t="s">
        <v>475</v>
      </c>
      <c r="H5090" s="138" t="s">
        <v>435</v>
      </c>
      <c r="I5090" s="138"/>
      <c r="J5090" s="138"/>
      <c r="K5090" s="146"/>
      <c r="L5090" s="146"/>
    </row>
    <row r="5091" spans="1:12" s="141" customFormat="1" ht="20.100000000000001" customHeight="1">
      <c r="A5091" s="213"/>
      <c r="B5091" s="137"/>
      <c r="C5091" s="137"/>
      <c r="D5091" s="159"/>
      <c r="E5091" s="160"/>
      <c r="F5091" s="137" t="s">
        <v>475</v>
      </c>
      <c r="G5091" s="137" t="s">
        <v>476</v>
      </c>
      <c r="H5091" s="138" t="s">
        <v>435</v>
      </c>
      <c r="I5091" s="138"/>
      <c r="J5091" s="138"/>
      <c r="K5091" s="146"/>
      <c r="L5091" s="146"/>
    </row>
    <row r="5092" spans="1:12" s="141" customFormat="1" ht="20.100000000000001" customHeight="1">
      <c r="A5092" s="213"/>
      <c r="B5092" s="137"/>
      <c r="C5092" s="137"/>
      <c r="D5092" s="159"/>
      <c r="E5092" s="160"/>
      <c r="F5092" s="137" t="s">
        <v>476</v>
      </c>
      <c r="G5092" s="137" t="s">
        <v>477</v>
      </c>
      <c r="H5092" s="138" t="s">
        <v>435</v>
      </c>
      <c r="I5092" s="138"/>
      <c r="J5092" s="138"/>
      <c r="K5092" s="146"/>
      <c r="L5092" s="146"/>
    </row>
    <row r="5093" spans="1:12" s="141" customFormat="1" ht="20.100000000000001" customHeight="1">
      <c r="A5093" s="213"/>
      <c r="B5093" s="137"/>
      <c r="C5093" s="137"/>
      <c r="D5093" s="159"/>
      <c r="E5093" s="160"/>
      <c r="F5093" s="137" t="s">
        <v>477</v>
      </c>
      <c r="G5093" s="137" t="s">
        <v>543</v>
      </c>
      <c r="H5093" s="138" t="s">
        <v>435</v>
      </c>
      <c r="I5093" s="138"/>
      <c r="J5093" s="138"/>
      <c r="K5093" s="146"/>
      <c r="L5093" s="146"/>
    </row>
    <row r="5094" spans="1:12" s="141" customFormat="1" ht="20.100000000000001" customHeight="1">
      <c r="A5094" s="213"/>
      <c r="B5094" s="137"/>
      <c r="C5094" s="137"/>
      <c r="D5094" s="159"/>
      <c r="E5094" s="160"/>
      <c r="F5094" s="137" t="s">
        <v>543</v>
      </c>
      <c r="G5094" s="137" t="s">
        <v>550</v>
      </c>
      <c r="H5094" s="138" t="s">
        <v>435</v>
      </c>
      <c r="I5094" s="138"/>
      <c r="J5094" s="138"/>
      <c r="K5094" s="146"/>
      <c r="L5094" s="146"/>
    </row>
    <row r="5095" spans="1:12" s="141" customFormat="1" ht="20.100000000000001" customHeight="1">
      <c r="A5095" s="213"/>
      <c r="B5095" s="137"/>
      <c r="C5095" s="137"/>
      <c r="D5095" s="159"/>
      <c r="E5095" s="160"/>
      <c r="F5095" s="137" t="s">
        <v>550</v>
      </c>
      <c r="G5095" s="137" t="s">
        <v>826</v>
      </c>
      <c r="H5095" s="138" t="s">
        <v>435</v>
      </c>
      <c r="I5095" s="138"/>
      <c r="J5095" s="138"/>
      <c r="K5095" s="146"/>
      <c r="L5095" s="146"/>
    </row>
    <row r="5096" spans="1:12" s="141" customFormat="1" ht="20.100000000000001" customHeight="1">
      <c r="A5096" s="213"/>
      <c r="B5096" s="137"/>
      <c r="C5096" s="137"/>
      <c r="D5096" s="159"/>
      <c r="E5096" s="160"/>
      <c r="F5096" s="137"/>
      <c r="G5096" s="137"/>
      <c r="H5096" s="138"/>
      <c r="I5096" s="138"/>
      <c r="J5096" s="138"/>
      <c r="K5096" s="146"/>
      <c r="L5096" s="146"/>
    </row>
    <row r="5097" spans="1:12" s="141" customFormat="1" ht="20.100000000000001" customHeight="1">
      <c r="A5097" s="213"/>
      <c r="B5097" s="137">
        <v>402</v>
      </c>
      <c r="C5097" s="137"/>
      <c r="D5097" s="159" t="s">
        <v>410</v>
      </c>
      <c r="E5097" s="160">
        <v>4.2750000000000004</v>
      </c>
      <c r="F5097" s="137" t="s">
        <v>433</v>
      </c>
      <c r="G5097" s="137" t="s">
        <v>447</v>
      </c>
      <c r="H5097" s="138" t="s">
        <v>40</v>
      </c>
      <c r="I5097" s="138"/>
      <c r="J5097" s="138"/>
      <c r="K5097" s="146"/>
      <c r="L5097" s="146"/>
    </row>
    <row r="5098" spans="1:12" s="141" customFormat="1" ht="20.100000000000001" customHeight="1">
      <c r="A5098" s="213"/>
      <c r="B5098" s="137"/>
      <c r="C5098" s="137"/>
      <c r="D5098" s="159"/>
      <c r="E5098" s="160"/>
      <c r="F5098" s="137" t="s">
        <v>447</v>
      </c>
      <c r="G5098" s="137" t="s">
        <v>451</v>
      </c>
      <c r="H5098" s="138" t="s">
        <v>435</v>
      </c>
      <c r="I5098" s="138"/>
      <c r="J5098" s="138"/>
      <c r="K5098" s="146"/>
      <c r="L5098" s="146"/>
    </row>
    <row r="5099" spans="1:12" s="141" customFormat="1" ht="20.100000000000001" customHeight="1">
      <c r="A5099" s="213"/>
      <c r="B5099" s="137"/>
      <c r="C5099" s="137"/>
      <c r="D5099" s="159"/>
      <c r="E5099" s="160"/>
      <c r="F5099" s="137" t="s">
        <v>451</v>
      </c>
      <c r="G5099" s="137" t="s">
        <v>454</v>
      </c>
      <c r="H5099" s="138" t="s">
        <v>435</v>
      </c>
      <c r="I5099" s="138"/>
      <c r="J5099" s="138"/>
      <c r="K5099" s="146"/>
      <c r="L5099" s="146"/>
    </row>
    <row r="5100" spans="1:12" s="141" customFormat="1" ht="20.100000000000001" customHeight="1">
      <c r="A5100" s="213"/>
      <c r="B5100" s="137"/>
      <c r="C5100" s="137"/>
      <c r="D5100" s="159"/>
      <c r="E5100" s="160"/>
      <c r="F5100" s="137" t="s">
        <v>454</v>
      </c>
      <c r="G5100" s="137" t="s">
        <v>455</v>
      </c>
      <c r="H5100" s="138" t="s">
        <v>435</v>
      </c>
      <c r="I5100" s="138"/>
      <c r="J5100" s="138"/>
      <c r="K5100" s="146"/>
      <c r="L5100" s="146"/>
    </row>
    <row r="5101" spans="1:12" s="141" customFormat="1" ht="20.100000000000001" customHeight="1">
      <c r="A5101" s="213"/>
      <c r="B5101" s="137"/>
      <c r="C5101" s="137"/>
      <c r="D5101" s="159"/>
      <c r="E5101" s="160"/>
      <c r="F5101" s="137" t="s">
        <v>455</v>
      </c>
      <c r="G5101" s="137" t="s">
        <v>456</v>
      </c>
      <c r="H5101" s="138" t="s">
        <v>435</v>
      </c>
      <c r="I5101" s="138"/>
      <c r="J5101" s="138"/>
      <c r="K5101" s="146"/>
      <c r="L5101" s="146"/>
    </row>
    <row r="5102" spans="1:12" s="141" customFormat="1" ht="20.100000000000001" customHeight="1">
      <c r="A5102" s="213"/>
      <c r="B5102" s="137"/>
      <c r="C5102" s="137"/>
      <c r="D5102" s="159"/>
      <c r="E5102" s="160"/>
      <c r="F5102" s="137" t="s">
        <v>456</v>
      </c>
      <c r="G5102" s="137" t="s">
        <v>457</v>
      </c>
      <c r="H5102" s="138" t="s">
        <v>435</v>
      </c>
      <c r="I5102" s="138"/>
      <c r="J5102" s="138"/>
      <c r="K5102" s="146"/>
      <c r="L5102" s="146"/>
    </row>
    <row r="5103" spans="1:12" s="141" customFormat="1" ht="20.100000000000001" customHeight="1">
      <c r="A5103" s="213"/>
      <c r="B5103" s="137"/>
      <c r="C5103" s="137"/>
      <c r="D5103" s="159"/>
      <c r="E5103" s="160"/>
      <c r="F5103" s="137" t="s">
        <v>457</v>
      </c>
      <c r="G5103" s="137" t="s">
        <v>460</v>
      </c>
      <c r="H5103" s="138" t="s">
        <v>435</v>
      </c>
      <c r="I5103" s="138"/>
      <c r="J5103" s="138"/>
      <c r="K5103" s="146"/>
      <c r="L5103" s="146"/>
    </row>
    <row r="5104" spans="1:12" s="141" customFormat="1" ht="20.100000000000001" customHeight="1">
      <c r="A5104" s="213"/>
      <c r="B5104" s="137"/>
      <c r="C5104" s="137"/>
      <c r="D5104" s="159"/>
      <c r="E5104" s="160"/>
      <c r="F5104" s="137" t="s">
        <v>460</v>
      </c>
      <c r="G5104" s="137" t="s">
        <v>463</v>
      </c>
      <c r="H5104" s="138" t="s">
        <v>435</v>
      </c>
      <c r="I5104" s="138"/>
      <c r="J5104" s="138"/>
      <c r="K5104" s="146"/>
      <c r="L5104" s="146"/>
    </row>
    <row r="5105" spans="1:12" s="141" customFormat="1" ht="20.100000000000001" customHeight="1">
      <c r="A5105" s="213"/>
      <c r="B5105" s="137"/>
      <c r="C5105" s="137"/>
      <c r="D5105" s="159"/>
      <c r="E5105" s="160"/>
      <c r="F5105" s="137" t="s">
        <v>463</v>
      </c>
      <c r="G5105" s="137" t="s">
        <v>464</v>
      </c>
      <c r="H5105" s="138" t="s">
        <v>435</v>
      </c>
      <c r="I5105" s="138"/>
      <c r="J5105" s="138"/>
      <c r="K5105" s="146"/>
      <c r="L5105" s="146"/>
    </row>
    <row r="5106" spans="1:12" s="141" customFormat="1" ht="20.100000000000001" customHeight="1">
      <c r="A5106" s="213"/>
      <c r="B5106" s="137"/>
      <c r="C5106" s="137"/>
      <c r="D5106" s="159"/>
      <c r="E5106" s="160"/>
      <c r="F5106" s="137" t="s">
        <v>464</v>
      </c>
      <c r="G5106" s="137" t="s">
        <v>465</v>
      </c>
      <c r="H5106" s="138" t="s">
        <v>40</v>
      </c>
      <c r="I5106" s="138"/>
      <c r="J5106" s="138"/>
      <c r="K5106" s="146"/>
      <c r="L5106" s="146"/>
    </row>
    <row r="5107" spans="1:12" s="141" customFormat="1" ht="20.100000000000001" customHeight="1">
      <c r="A5107" s="213"/>
      <c r="B5107" s="137"/>
      <c r="C5107" s="137"/>
      <c r="D5107" s="159"/>
      <c r="E5107" s="160"/>
      <c r="F5107" s="137" t="s">
        <v>465</v>
      </c>
      <c r="G5107" s="137" t="s">
        <v>466</v>
      </c>
      <c r="H5107" s="138" t="s">
        <v>40</v>
      </c>
      <c r="I5107" s="138"/>
      <c r="J5107" s="138"/>
      <c r="K5107" s="146"/>
      <c r="L5107" s="146"/>
    </row>
    <row r="5108" spans="1:12" s="141" customFormat="1" ht="20.100000000000001" customHeight="1">
      <c r="A5108" s="213"/>
      <c r="B5108" s="137"/>
      <c r="C5108" s="137"/>
      <c r="D5108" s="159"/>
      <c r="E5108" s="160"/>
      <c r="F5108" s="137" t="s">
        <v>466</v>
      </c>
      <c r="G5108" s="137" t="s">
        <v>467</v>
      </c>
      <c r="H5108" s="138" t="s">
        <v>40</v>
      </c>
      <c r="I5108" s="138"/>
      <c r="J5108" s="138"/>
      <c r="K5108" s="146"/>
      <c r="L5108" s="146"/>
    </row>
    <row r="5109" spans="1:12" s="141" customFormat="1" ht="20.100000000000001" customHeight="1">
      <c r="A5109" s="213"/>
      <c r="B5109" s="137"/>
      <c r="C5109" s="137"/>
      <c r="D5109" s="159"/>
      <c r="E5109" s="160"/>
      <c r="F5109" s="137" t="s">
        <v>467</v>
      </c>
      <c r="G5109" s="137" t="s">
        <v>468</v>
      </c>
      <c r="H5109" s="138" t="s">
        <v>40</v>
      </c>
      <c r="I5109" s="138"/>
      <c r="J5109" s="138"/>
      <c r="K5109" s="146"/>
      <c r="L5109" s="146"/>
    </row>
    <row r="5110" spans="1:12" s="141" customFormat="1" ht="20.100000000000001" customHeight="1">
      <c r="A5110" s="213"/>
      <c r="B5110" s="137"/>
      <c r="C5110" s="137"/>
      <c r="D5110" s="159"/>
      <c r="E5110" s="160"/>
      <c r="F5110" s="137" t="s">
        <v>468</v>
      </c>
      <c r="G5110" s="137" t="s">
        <v>469</v>
      </c>
      <c r="H5110" s="138" t="s">
        <v>40</v>
      </c>
      <c r="I5110" s="138"/>
      <c r="J5110" s="138"/>
      <c r="K5110" s="146"/>
      <c r="L5110" s="146"/>
    </row>
    <row r="5111" spans="1:12" s="141" customFormat="1" ht="20.100000000000001" customHeight="1">
      <c r="A5111" s="213"/>
      <c r="B5111" s="137"/>
      <c r="C5111" s="137"/>
      <c r="D5111" s="159"/>
      <c r="E5111" s="160"/>
      <c r="F5111" s="137" t="s">
        <v>469</v>
      </c>
      <c r="G5111" s="137" t="s">
        <v>470</v>
      </c>
      <c r="H5111" s="138" t="s">
        <v>40</v>
      </c>
      <c r="I5111" s="138"/>
      <c r="J5111" s="138"/>
      <c r="K5111" s="146"/>
      <c r="L5111" s="146"/>
    </row>
    <row r="5112" spans="1:12" s="141" customFormat="1" ht="20.100000000000001" customHeight="1">
      <c r="A5112" s="213"/>
      <c r="B5112" s="137"/>
      <c r="C5112" s="137"/>
      <c r="D5112" s="159"/>
      <c r="E5112" s="160"/>
      <c r="F5112" s="137" t="s">
        <v>470</v>
      </c>
      <c r="G5112" s="137" t="s">
        <v>471</v>
      </c>
      <c r="H5112" s="138" t="s">
        <v>40</v>
      </c>
      <c r="I5112" s="138"/>
      <c r="J5112" s="138"/>
      <c r="K5112" s="146"/>
      <c r="L5112" s="146"/>
    </row>
    <row r="5113" spans="1:12" s="141" customFormat="1" ht="20.100000000000001" customHeight="1">
      <c r="A5113" s="213"/>
      <c r="B5113" s="137"/>
      <c r="C5113" s="137"/>
      <c r="D5113" s="159"/>
      <c r="E5113" s="160"/>
      <c r="F5113" s="137" t="s">
        <v>471</v>
      </c>
      <c r="G5113" s="137" t="s">
        <v>473</v>
      </c>
      <c r="H5113" s="138" t="s">
        <v>40</v>
      </c>
      <c r="I5113" s="138"/>
      <c r="J5113" s="138"/>
      <c r="K5113" s="146"/>
      <c r="L5113" s="146"/>
    </row>
    <row r="5114" spans="1:12" s="141" customFormat="1" ht="20.100000000000001" customHeight="1">
      <c r="A5114" s="213"/>
      <c r="B5114" s="137"/>
      <c r="C5114" s="137"/>
      <c r="D5114" s="159"/>
      <c r="E5114" s="160"/>
      <c r="F5114" s="137" t="s">
        <v>473</v>
      </c>
      <c r="G5114" s="137" t="s">
        <v>474</v>
      </c>
      <c r="H5114" s="138" t="s">
        <v>40</v>
      </c>
      <c r="I5114" s="138"/>
      <c r="J5114" s="138"/>
      <c r="K5114" s="146"/>
      <c r="L5114" s="146"/>
    </row>
    <row r="5115" spans="1:12" s="141" customFormat="1" ht="20.100000000000001" customHeight="1">
      <c r="A5115" s="213"/>
      <c r="B5115" s="137"/>
      <c r="C5115" s="137"/>
      <c r="D5115" s="159"/>
      <c r="E5115" s="160"/>
      <c r="F5115" s="137" t="s">
        <v>474</v>
      </c>
      <c r="G5115" s="137" t="s">
        <v>475</v>
      </c>
      <c r="H5115" s="138" t="s">
        <v>40</v>
      </c>
      <c r="I5115" s="138"/>
      <c r="J5115" s="138"/>
      <c r="K5115" s="146"/>
      <c r="L5115" s="146"/>
    </row>
    <row r="5116" spans="1:12" s="141" customFormat="1" ht="20.100000000000001" customHeight="1">
      <c r="A5116" s="213"/>
      <c r="B5116" s="137"/>
      <c r="C5116" s="137"/>
      <c r="D5116" s="159"/>
      <c r="E5116" s="160"/>
      <c r="F5116" s="137" t="s">
        <v>475</v>
      </c>
      <c r="G5116" s="137" t="s">
        <v>476</v>
      </c>
      <c r="H5116" s="138" t="s">
        <v>40</v>
      </c>
      <c r="I5116" s="138"/>
      <c r="J5116" s="138"/>
      <c r="K5116" s="146"/>
      <c r="L5116" s="146"/>
    </row>
    <row r="5117" spans="1:12" s="141" customFormat="1" ht="20.100000000000001" customHeight="1">
      <c r="A5117" s="213"/>
      <c r="B5117" s="137"/>
      <c r="C5117" s="137"/>
      <c r="D5117" s="159"/>
      <c r="E5117" s="160"/>
      <c r="F5117" s="137" t="s">
        <v>476</v>
      </c>
      <c r="G5117" s="137" t="s">
        <v>477</v>
      </c>
      <c r="H5117" s="138" t="s">
        <v>40</v>
      </c>
      <c r="I5117" s="138"/>
      <c r="J5117" s="138"/>
      <c r="K5117" s="146"/>
      <c r="L5117" s="146"/>
    </row>
    <row r="5118" spans="1:12" s="141" customFormat="1" ht="20.100000000000001" customHeight="1">
      <c r="A5118" s="213"/>
      <c r="B5118" s="137"/>
      <c r="C5118" s="137"/>
      <c r="D5118" s="159"/>
      <c r="E5118" s="160"/>
      <c r="F5118" s="137" t="s">
        <v>477</v>
      </c>
      <c r="G5118" s="137" t="s">
        <v>1023</v>
      </c>
      <c r="H5118" s="138" t="s">
        <v>40</v>
      </c>
      <c r="I5118" s="138"/>
      <c r="J5118" s="138"/>
      <c r="K5118" s="146"/>
      <c r="L5118" s="146"/>
    </row>
    <row r="5119" spans="1:12" s="141" customFormat="1" ht="20.100000000000001" customHeight="1">
      <c r="A5119" s="213"/>
      <c r="B5119" s="137"/>
      <c r="C5119" s="137"/>
      <c r="D5119" s="159"/>
      <c r="E5119" s="160"/>
      <c r="F5119" s="137"/>
      <c r="G5119" s="137"/>
      <c r="H5119" s="138"/>
      <c r="I5119" s="138"/>
      <c r="J5119" s="138"/>
      <c r="K5119" s="146"/>
      <c r="L5119" s="146"/>
    </row>
    <row r="5120" spans="1:12" s="141" customFormat="1" ht="20.100000000000001" customHeight="1">
      <c r="A5120" s="213"/>
      <c r="B5120" s="137">
        <v>403</v>
      </c>
      <c r="C5120" s="137"/>
      <c r="D5120" s="159" t="s">
        <v>411</v>
      </c>
      <c r="E5120" s="160">
        <v>2.2130000000000001</v>
      </c>
      <c r="F5120" s="137" t="s">
        <v>433</v>
      </c>
      <c r="G5120" s="137" t="s">
        <v>447</v>
      </c>
      <c r="H5120" s="138" t="s">
        <v>435</v>
      </c>
      <c r="I5120" s="138"/>
      <c r="J5120" s="138"/>
      <c r="K5120" s="146"/>
      <c r="L5120" s="146"/>
    </row>
    <row r="5121" spans="1:12" s="141" customFormat="1" ht="20.100000000000001" customHeight="1">
      <c r="A5121" s="213"/>
      <c r="B5121" s="137"/>
      <c r="C5121" s="137"/>
      <c r="D5121" s="159"/>
      <c r="E5121" s="160"/>
      <c r="F5121" s="137" t="s">
        <v>447</v>
      </c>
      <c r="G5121" s="137" t="s">
        <v>451</v>
      </c>
      <c r="H5121" s="138" t="s">
        <v>435</v>
      </c>
      <c r="I5121" s="138"/>
      <c r="J5121" s="138"/>
      <c r="K5121" s="146"/>
      <c r="L5121" s="146"/>
    </row>
    <row r="5122" spans="1:12" s="141" customFormat="1" ht="20.100000000000001" customHeight="1">
      <c r="A5122" s="213"/>
      <c r="B5122" s="137"/>
      <c r="C5122" s="137"/>
      <c r="D5122" s="159"/>
      <c r="E5122" s="160"/>
      <c r="F5122" s="137" t="s">
        <v>451</v>
      </c>
      <c r="G5122" s="137" t="s">
        <v>454</v>
      </c>
      <c r="H5122" s="138" t="s">
        <v>435</v>
      </c>
      <c r="I5122" s="138"/>
      <c r="J5122" s="138"/>
      <c r="K5122" s="146"/>
      <c r="L5122" s="146"/>
    </row>
    <row r="5123" spans="1:12" s="141" customFormat="1" ht="20.100000000000001" customHeight="1">
      <c r="A5123" s="213"/>
      <c r="B5123" s="137"/>
      <c r="C5123" s="137"/>
      <c r="D5123" s="159"/>
      <c r="E5123" s="160"/>
      <c r="F5123" s="137" t="s">
        <v>454</v>
      </c>
      <c r="G5123" s="137" t="s">
        <v>455</v>
      </c>
      <c r="H5123" s="138" t="s">
        <v>435</v>
      </c>
      <c r="I5123" s="138"/>
      <c r="J5123" s="138"/>
      <c r="K5123" s="146"/>
      <c r="L5123" s="146"/>
    </row>
    <row r="5124" spans="1:12" s="141" customFormat="1" ht="20.100000000000001" customHeight="1">
      <c r="A5124" s="213"/>
      <c r="B5124" s="137"/>
      <c r="C5124" s="137"/>
      <c r="D5124" s="159"/>
      <c r="E5124" s="160"/>
      <c r="F5124" s="137" t="s">
        <v>455</v>
      </c>
      <c r="G5124" s="137" t="s">
        <v>456</v>
      </c>
      <c r="H5124" s="138" t="s">
        <v>435</v>
      </c>
      <c r="I5124" s="138"/>
      <c r="J5124" s="138"/>
      <c r="K5124" s="146"/>
      <c r="L5124" s="146"/>
    </row>
    <row r="5125" spans="1:12" s="141" customFormat="1" ht="20.100000000000001" customHeight="1">
      <c r="A5125" s="213"/>
      <c r="B5125" s="137"/>
      <c r="C5125" s="137"/>
      <c r="D5125" s="159"/>
      <c r="E5125" s="160"/>
      <c r="F5125" s="137" t="s">
        <v>456</v>
      </c>
      <c r="G5125" s="137" t="s">
        <v>457</v>
      </c>
      <c r="H5125" s="138" t="s">
        <v>435</v>
      </c>
      <c r="I5125" s="138"/>
      <c r="J5125" s="138"/>
      <c r="K5125" s="146"/>
      <c r="L5125" s="146"/>
    </row>
    <row r="5126" spans="1:12" s="141" customFormat="1" ht="20.100000000000001" customHeight="1">
      <c r="A5126" s="213"/>
      <c r="B5126" s="137"/>
      <c r="C5126" s="137"/>
      <c r="D5126" s="159"/>
      <c r="E5126" s="160"/>
      <c r="F5126" s="137" t="s">
        <v>457</v>
      </c>
      <c r="G5126" s="137" t="s">
        <v>460</v>
      </c>
      <c r="H5126" s="138" t="s">
        <v>435</v>
      </c>
      <c r="I5126" s="138"/>
      <c r="J5126" s="138"/>
      <c r="K5126" s="146"/>
      <c r="L5126" s="146"/>
    </row>
    <row r="5127" spans="1:12" s="141" customFormat="1" ht="20.100000000000001" customHeight="1">
      <c r="A5127" s="213"/>
      <c r="B5127" s="137"/>
      <c r="C5127" s="137"/>
      <c r="D5127" s="159"/>
      <c r="E5127" s="160"/>
      <c r="F5127" s="137" t="s">
        <v>460</v>
      </c>
      <c r="G5127" s="137" t="s">
        <v>463</v>
      </c>
      <c r="H5127" s="138" t="s">
        <v>435</v>
      </c>
      <c r="I5127" s="138"/>
      <c r="J5127" s="138"/>
      <c r="K5127" s="146"/>
      <c r="L5127" s="146"/>
    </row>
    <row r="5128" spans="1:12" s="141" customFormat="1" ht="20.100000000000001" customHeight="1">
      <c r="A5128" s="213"/>
      <c r="B5128" s="137"/>
      <c r="C5128" s="137"/>
      <c r="D5128" s="159"/>
      <c r="E5128" s="160"/>
      <c r="F5128" s="137" t="s">
        <v>463</v>
      </c>
      <c r="G5128" s="137" t="s">
        <v>464</v>
      </c>
      <c r="H5128" s="138" t="s">
        <v>435</v>
      </c>
      <c r="I5128" s="138"/>
      <c r="J5128" s="138"/>
      <c r="K5128" s="146"/>
      <c r="L5128" s="146"/>
    </row>
    <row r="5129" spans="1:12" s="141" customFormat="1" ht="20.100000000000001" customHeight="1">
      <c r="A5129" s="213"/>
      <c r="B5129" s="137"/>
      <c r="C5129" s="137"/>
      <c r="D5129" s="159"/>
      <c r="E5129" s="160"/>
      <c r="F5129" s="137" t="s">
        <v>464</v>
      </c>
      <c r="G5129" s="137" t="s">
        <v>465</v>
      </c>
      <c r="H5129" s="138" t="s">
        <v>435</v>
      </c>
      <c r="I5129" s="138"/>
      <c r="J5129" s="138"/>
      <c r="K5129" s="146"/>
      <c r="L5129" s="146"/>
    </row>
    <row r="5130" spans="1:12" s="141" customFormat="1" ht="20.100000000000001" customHeight="1">
      <c r="A5130" s="213"/>
      <c r="B5130" s="137"/>
      <c r="C5130" s="137"/>
      <c r="D5130" s="159"/>
      <c r="E5130" s="160"/>
      <c r="F5130" s="137" t="s">
        <v>465</v>
      </c>
      <c r="G5130" s="137" t="s">
        <v>466</v>
      </c>
      <c r="H5130" s="138" t="s">
        <v>435</v>
      </c>
      <c r="I5130" s="138"/>
      <c r="J5130" s="138"/>
      <c r="K5130" s="146"/>
      <c r="L5130" s="146"/>
    </row>
    <row r="5131" spans="1:12" s="141" customFormat="1" ht="20.100000000000001" customHeight="1">
      <c r="A5131" s="213"/>
      <c r="B5131" s="137"/>
      <c r="C5131" s="137"/>
      <c r="D5131" s="159"/>
      <c r="E5131" s="160"/>
      <c r="F5131" s="137" t="s">
        <v>466</v>
      </c>
      <c r="G5131" s="137" t="s">
        <v>1024</v>
      </c>
      <c r="H5131" s="138" t="s">
        <v>435</v>
      </c>
      <c r="I5131" s="138"/>
      <c r="J5131" s="138"/>
      <c r="K5131" s="146"/>
      <c r="L5131" s="146"/>
    </row>
    <row r="5132" spans="1:12" s="141" customFormat="1" ht="20.100000000000001" customHeight="1">
      <c r="A5132" s="213"/>
      <c r="B5132" s="137"/>
      <c r="C5132" s="137"/>
      <c r="D5132" s="159"/>
      <c r="E5132" s="160"/>
      <c r="F5132" s="137"/>
      <c r="G5132" s="137"/>
      <c r="H5132" s="138"/>
      <c r="I5132" s="138"/>
      <c r="J5132" s="138"/>
      <c r="K5132" s="146"/>
      <c r="L5132" s="146"/>
    </row>
    <row r="5133" spans="1:12" s="141" customFormat="1" ht="20.100000000000001" customHeight="1">
      <c r="A5133" s="213"/>
      <c r="B5133" s="137">
        <v>404</v>
      </c>
      <c r="C5133" s="137"/>
      <c r="D5133" s="159" t="s">
        <v>412</v>
      </c>
      <c r="E5133" s="160">
        <v>0.68100000000000005</v>
      </c>
      <c r="F5133" s="137" t="s">
        <v>433</v>
      </c>
      <c r="G5133" s="137" t="s">
        <v>447</v>
      </c>
      <c r="H5133" s="138" t="s">
        <v>435</v>
      </c>
      <c r="I5133" s="138"/>
      <c r="J5133" s="138"/>
      <c r="K5133" s="146"/>
      <c r="L5133" s="146"/>
    </row>
    <row r="5134" spans="1:12" s="141" customFormat="1" ht="20.100000000000001" customHeight="1">
      <c r="A5134" s="213"/>
      <c r="B5134" s="137"/>
      <c r="C5134" s="137"/>
      <c r="D5134" s="159"/>
      <c r="E5134" s="160"/>
      <c r="F5134" s="137" t="s">
        <v>447</v>
      </c>
      <c r="G5134" s="137" t="s">
        <v>451</v>
      </c>
      <c r="H5134" s="138" t="s">
        <v>435</v>
      </c>
      <c r="I5134" s="138"/>
      <c r="J5134" s="138"/>
      <c r="K5134" s="146"/>
      <c r="L5134" s="146"/>
    </row>
    <row r="5135" spans="1:12" s="141" customFormat="1" ht="20.100000000000001" customHeight="1">
      <c r="A5135" s="213"/>
      <c r="B5135" s="137"/>
      <c r="C5135" s="137"/>
      <c r="D5135" s="159"/>
      <c r="E5135" s="160"/>
      <c r="F5135" s="137" t="s">
        <v>451</v>
      </c>
      <c r="G5135" s="137" t="s">
        <v>454</v>
      </c>
      <c r="H5135" s="138" t="s">
        <v>435</v>
      </c>
      <c r="I5135" s="138"/>
      <c r="J5135" s="138"/>
      <c r="K5135" s="146"/>
      <c r="L5135" s="146"/>
    </row>
    <row r="5136" spans="1:12" s="141" customFormat="1" ht="20.100000000000001" customHeight="1">
      <c r="A5136" s="213"/>
      <c r="B5136" s="137"/>
      <c r="C5136" s="137"/>
      <c r="D5136" s="159"/>
      <c r="E5136" s="160"/>
      <c r="F5136" s="137" t="s">
        <v>454</v>
      </c>
      <c r="G5136" s="137" t="s">
        <v>828</v>
      </c>
      <c r="H5136" s="138" t="s">
        <v>435</v>
      </c>
      <c r="I5136" s="138"/>
      <c r="J5136" s="138"/>
      <c r="K5136" s="146"/>
      <c r="L5136" s="146"/>
    </row>
    <row r="5137" spans="1:18" s="141" customFormat="1" ht="20.100000000000001" customHeight="1">
      <c r="A5137" s="213"/>
      <c r="B5137" s="137"/>
      <c r="C5137" s="137"/>
      <c r="D5137" s="159"/>
      <c r="E5137" s="160"/>
      <c r="F5137" s="137"/>
      <c r="G5137" s="137"/>
      <c r="H5137" s="138"/>
      <c r="I5137" s="138"/>
      <c r="J5137" s="138"/>
      <c r="K5137" s="146"/>
      <c r="L5137" s="146"/>
    </row>
    <row r="5138" spans="1:18" s="141" customFormat="1" ht="20.100000000000001" customHeight="1">
      <c r="A5138" s="213"/>
      <c r="B5138" s="137">
        <v>405</v>
      </c>
      <c r="C5138" s="137"/>
      <c r="D5138" s="159" t="s">
        <v>413</v>
      </c>
      <c r="E5138" s="160">
        <v>2.7789999999999999</v>
      </c>
      <c r="F5138" s="137" t="s">
        <v>433</v>
      </c>
      <c r="G5138" s="137" t="s">
        <v>447</v>
      </c>
      <c r="H5138" s="138" t="s">
        <v>435</v>
      </c>
      <c r="I5138" s="138"/>
      <c r="J5138" s="138"/>
      <c r="K5138" s="146"/>
      <c r="L5138" s="146"/>
    </row>
    <row r="5139" spans="1:18" s="141" customFormat="1" ht="20.100000000000001" customHeight="1">
      <c r="A5139" s="213"/>
      <c r="B5139" s="137"/>
      <c r="C5139" s="137"/>
      <c r="D5139" s="159"/>
      <c r="E5139" s="160"/>
      <c r="F5139" s="137" t="s">
        <v>447</v>
      </c>
      <c r="G5139" s="137" t="s">
        <v>451</v>
      </c>
      <c r="H5139" s="138" t="s">
        <v>435</v>
      </c>
      <c r="I5139" s="138"/>
      <c r="J5139" s="138"/>
      <c r="K5139" s="146"/>
      <c r="L5139" s="146"/>
    </row>
    <row r="5140" spans="1:18" s="141" customFormat="1" ht="20.100000000000001" customHeight="1">
      <c r="A5140" s="213"/>
      <c r="B5140" s="137"/>
      <c r="C5140" s="137"/>
      <c r="D5140" s="159"/>
      <c r="E5140" s="160"/>
      <c r="F5140" s="137" t="s">
        <v>451</v>
      </c>
      <c r="G5140" s="137" t="s">
        <v>454</v>
      </c>
      <c r="H5140" s="138" t="s">
        <v>435</v>
      </c>
      <c r="I5140" s="138"/>
      <c r="J5140" s="138"/>
      <c r="K5140" s="146"/>
      <c r="L5140" s="146"/>
    </row>
    <row r="5141" spans="1:18" s="141" customFormat="1" ht="20.100000000000001" customHeight="1">
      <c r="A5141" s="213"/>
      <c r="B5141" s="137"/>
      <c r="C5141" s="137"/>
      <c r="D5141" s="159"/>
      <c r="E5141" s="160"/>
      <c r="F5141" s="137" t="s">
        <v>454</v>
      </c>
      <c r="G5141" s="137" t="s">
        <v>455</v>
      </c>
      <c r="H5141" s="138" t="s">
        <v>435</v>
      </c>
      <c r="I5141" s="138"/>
      <c r="J5141" s="138"/>
      <c r="K5141" s="146"/>
      <c r="L5141" s="146"/>
    </row>
    <row r="5142" spans="1:18" s="162" customFormat="1" ht="20.100000000000001" customHeight="1">
      <c r="A5142" s="213"/>
      <c r="B5142" s="137"/>
      <c r="C5142" s="137"/>
      <c r="D5142" s="159"/>
      <c r="E5142" s="160"/>
      <c r="F5142" s="137" t="s">
        <v>455</v>
      </c>
      <c r="G5142" s="137" t="s">
        <v>456</v>
      </c>
      <c r="H5142" s="138" t="s">
        <v>435</v>
      </c>
      <c r="I5142" s="138"/>
      <c r="J5142" s="138"/>
      <c r="K5142" s="138"/>
      <c r="L5142" s="141"/>
      <c r="M5142" s="141"/>
      <c r="N5142" s="141"/>
      <c r="R5142" s="163"/>
    </row>
    <row r="5143" spans="1:18" s="162" customFormat="1" ht="20.100000000000001" customHeight="1">
      <c r="A5143" s="213"/>
      <c r="B5143" s="137"/>
      <c r="C5143" s="137"/>
      <c r="D5143" s="159"/>
      <c r="E5143" s="160"/>
      <c r="F5143" s="137" t="s">
        <v>456</v>
      </c>
      <c r="G5143" s="137" t="s">
        <v>457</v>
      </c>
      <c r="H5143" s="138" t="s">
        <v>435</v>
      </c>
      <c r="I5143" s="138"/>
      <c r="J5143" s="138"/>
      <c r="K5143" s="138"/>
      <c r="L5143" s="141"/>
      <c r="M5143" s="141"/>
      <c r="N5143" s="141"/>
      <c r="R5143" s="163"/>
    </row>
    <row r="5144" spans="1:18" s="162" customFormat="1" ht="20.100000000000001" customHeight="1">
      <c r="A5144" s="213"/>
      <c r="B5144" s="137"/>
      <c r="C5144" s="137"/>
      <c r="D5144" s="159"/>
      <c r="E5144" s="160"/>
      <c r="F5144" s="137" t="s">
        <v>457</v>
      </c>
      <c r="G5144" s="137" t="s">
        <v>460</v>
      </c>
      <c r="H5144" s="138" t="s">
        <v>435</v>
      </c>
      <c r="I5144" s="138"/>
      <c r="J5144" s="138"/>
      <c r="K5144" s="138"/>
      <c r="L5144" s="141"/>
      <c r="M5144" s="141"/>
      <c r="N5144" s="141"/>
      <c r="R5144" s="163"/>
    </row>
    <row r="5145" spans="1:18" s="162" customFormat="1" ht="20.100000000000001" customHeight="1">
      <c r="A5145" s="213"/>
      <c r="B5145" s="137"/>
      <c r="C5145" s="137"/>
      <c r="D5145" s="159"/>
      <c r="E5145" s="160"/>
      <c r="F5145" s="137" t="s">
        <v>460</v>
      </c>
      <c r="G5145" s="137" t="s">
        <v>463</v>
      </c>
      <c r="H5145" s="138" t="s">
        <v>435</v>
      </c>
      <c r="I5145" s="138"/>
      <c r="J5145" s="138"/>
      <c r="K5145" s="138"/>
      <c r="L5145" s="141"/>
      <c r="M5145" s="141"/>
      <c r="N5145" s="141"/>
      <c r="R5145" s="163"/>
    </row>
    <row r="5146" spans="1:18" s="162" customFormat="1" ht="20.100000000000001" customHeight="1">
      <c r="A5146" s="213"/>
      <c r="B5146" s="137"/>
      <c r="C5146" s="137"/>
      <c r="D5146" s="159"/>
      <c r="E5146" s="160"/>
      <c r="F5146" s="137" t="s">
        <v>463</v>
      </c>
      <c r="G5146" s="137" t="s">
        <v>464</v>
      </c>
      <c r="H5146" s="138" t="s">
        <v>435</v>
      </c>
      <c r="I5146" s="138"/>
      <c r="J5146" s="138"/>
      <c r="K5146" s="138"/>
      <c r="L5146" s="141"/>
      <c r="M5146" s="141"/>
      <c r="N5146" s="141"/>
      <c r="R5146" s="163"/>
    </row>
    <row r="5147" spans="1:18" s="162" customFormat="1" ht="20.100000000000001" customHeight="1">
      <c r="A5147" s="213"/>
      <c r="B5147" s="137"/>
      <c r="C5147" s="137"/>
      <c r="D5147" s="159"/>
      <c r="E5147" s="160"/>
      <c r="F5147" s="137" t="s">
        <v>464</v>
      </c>
      <c r="G5147" s="137" t="s">
        <v>465</v>
      </c>
      <c r="H5147" s="138" t="s">
        <v>435</v>
      </c>
      <c r="I5147" s="138"/>
      <c r="J5147" s="138"/>
      <c r="K5147" s="138"/>
      <c r="L5147" s="141"/>
      <c r="M5147" s="141"/>
      <c r="N5147" s="141"/>
    </row>
    <row r="5148" spans="1:18" s="162" customFormat="1" ht="20.100000000000001" customHeight="1">
      <c r="A5148" s="213"/>
      <c r="B5148" s="137"/>
      <c r="C5148" s="137"/>
      <c r="D5148" s="159"/>
      <c r="E5148" s="160"/>
      <c r="F5148" s="137" t="s">
        <v>465</v>
      </c>
      <c r="G5148" s="137" t="s">
        <v>466</v>
      </c>
      <c r="H5148" s="138" t="s">
        <v>435</v>
      </c>
      <c r="I5148" s="138"/>
      <c r="J5148" s="138"/>
      <c r="K5148" s="138"/>
      <c r="L5148" s="141"/>
      <c r="M5148" s="141"/>
      <c r="N5148" s="141"/>
    </row>
    <row r="5149" spans="1:18" s="162" customFormat="1" ht="20.100000000000001" customHeight="1">
      <c r="A5149" s="213"/>
      <c r="B5149" s="137"/>
      <c r="C5149" s="137"/>
      <c r="D5149" s="159"/>
      <c r="E5149" s="160"/>
      <c r="F5149" s="137" t="s">
        <v>466</v>
      </c>
      <c r="G5149" s="137" t="s">
        <v>467</v>
      </c>
      <c r="H5149" s="138" t="s">
        <v>435</v>
      </c>
      <c r="I5149" s="138"/>
      <c r="J5149" s="138"/>
      <c r="K5149" s="138"/>
      <c r="L5149" s="141"/>
      <c r="M5149" s="141"/>
      <c r="N5149" s="141"/>
    </row>
    <row r="5150" spans="1:18" s="162" customFormat="1" ht="20.100000000000001" customHeight="1">
      <c r="A5150" s="213"/>
      <c r="B5150" s="137"/>
      <c r="C5150" s="137"/>
      <c r="D5150" s="159"/>
      <c r="E5150" s="160"/>
      <c r="F5150" s="137" t="s">
        <v>467</v>
      </c>
      <c r="G5150" s="137" t="s">
        <v>468</v>
      </c>
      <c r="H5150" s="138" t="s">
        <v>435</v>
      </c>
      <c r="I5150" s="138"/>
      <c r="J5150" s="138"/>
      <c r="K5150" s="138"/>
      <c r="L5150" s="141"/>
      <c r="M5150" s="141"/>
      <c r="N5150" s="141"/>
    </row>
    <row r="5151" spans="1:18" s="162" customFormat="1" ht="20.100000000000001" customHeight="1">
      <c r="A5151" s="213"/>
      <c r="B5151" s="137"/>
      <c r="C5151" s="137"/>
      <c r="D5151" s="159"/>
      <c r="E5151" s="160"/>
      <c r="F5151" s="137" t="s">
        <v>468</v>
      </c>
      <c r="G5151" s="137" t="s">
        <v>1025</v>
      </c>
      <c r="H5151" s="138" t="s">
        <v>435</v>
      </c>
      <c r="I5151" s="138"/>
      <c r="J5151" s="138"/>
      <c r="K5151" s="138"/>
      <c r="L5151" s="141"/>
      <c r="M5151" s="141"/>
      <c r="N5151" s="141"/>
    </row>
    <row r="5152" spans="1:18" s="162" customFormat="1" ht="20.100000000000001" customHeight="1">
      <c r="A5152" s="213"/>
      <c r="B5152" s="137"/>
      <c r="C5152" s="137"/>
      <c r="D5152" s="159"/>
      <c r="E5152" s="160"/>
      <c r="F5152" s="137"/>
      <c r="G5152" s="137"/>
      <c r="H5152" s="138"/>
      <c r="I5152" s="138"/>
      <c r="J5152" s="138"/>
      <c r="K5152" s="138"/>
      <c r="L5152" s="141"/>
      <c r="M5152" s="141"/>
      <c r="N5152" s="141"/>
    </row>
    <row r="5153" spans="1:14" s="162" customFormat="1" ht="20.100000000000001" customHeight="1">
      <c r="A5153" s="213"/>
      <c r="B5153" s="137">
        <v>406</v>
      </c>
      <c r="C5153" s="137"/>
      <c r="D5153" s="159" t="s">
        <v>414</v>
      </c>
      <c r="E5153" s="160">
        <v>6.0910000000000002</v>
      </c>
      <c r="F5153" s="137" t="s">
        <v>433</v>
      </c>
      <c r="G5153" s="137" t="s">
        <v>447</v>
      </c>
      <c r="H5153" s="138" t="s">
        <v>435</v>
      </c>
      <c r="I5153" s="138"/>
      <c r="J5153" s="138"/>
      <c r="K5153" s="138"/>
      <c r="L5153" s="141"/>
      <c r="M5153" s="141"/>
      <c r="N5153" s="141"/>
    </row>
    <row r="5154" spans="1:14" s="162" customFormat="1" ht="20.100000000000001" customHeight="1">
      <c r="A5154" s="213"/>
      <c r="B5154" s="137"/>
      <c r="C5154" s="137"/>
      <c r="D5154" s="159"/>
      <c r="E5154" s="160"/>
      <c r="F5154" s="137" t="s">
        <v>447</v>
      </c>
      <c r="G5154" s="137" t="s">
        <v>451</v>
      </c>
      <c r="H5154" s="138" t="s">
        <v>435</v>
      </c>
      <c r="I5154" s="138"/>
      <c r="J5154" s="138"/>
      <c r="K5154" s="138"/>
      <c r="L5154" s="141"/>
      <c r="M5154" s="141"/>
      <c r="N5154" s="141"/>
    </row>
    <row r="5155" spans="1:14" s="162" customFormat="1" ht="20.100000000000001" customHeight="1">
      <c r="A5155" s="213"/>
      <c r="B5155" s="137"/>
      <c r="C5155" s="137"/>
      <c r="D5155" s="159"/>
      <c r="E5155" s="160"/>
      <c r="F5155" s="137" t="s">
        <v>451</v>
      </c>
      <c r="G5155" s="137" t="s">
        <v>454</v>
      </c>
      <c r="H5155" s="138" t="s">
        <v>435</v>
      </c>
      <c r="I5155" s="138"/>
      <c r="J5155" s="138"/>
      <c r="K5155" s="138"/>
      <c r="L5155" s="141"/>
      <c r="M5155" s="141"/>
      <c r="N5155" s="141"/>
    </row>
    <row r="5156" spans="1:14" s="162" customFormat="1" ht="20.100000000000001" customHeight="1">
      <c r="A5156" s="213"/>
      <c r="B5156" s="137"/>
      <c r="C5156" s="137"/>
      <c r="D5156" s="159"/>
      <c r="E5156" s="160"/>
      <c r="F5156" s="137" t="s">
        <v>454</v>
      </c>
      <c r="G5156" s="137" t="s">
        <v>455</v>
      </c>
      <c r="H5156" s="138" t="s">
        <v>435</v>
      </c>
      <c r="I5156" s="138"/>
      <c r="J5156" s="138"/>
      <c r="K5156" s="138"/>
      <c r="L5156" s="141"/>
      <c r="M5156" s="141"/>
      <c r="N5156" s="141"/>
    </row>
    <row r="5157" spans="1:14" s="162" customFormat="1" ht="20.100000000000001" customHeight="1">
      <c r="A5157" s="213"/>
      <c r="B5157" s="137"/>
      <c r="C5157" s="137"/>
      <c r="D5157" s="159"/>
      <c r="E5157" s="160"/>
      <c r="F5157" s="137" t="s">
        <v>455</v>
      </c>
      <c r="G5157" s="137" t="s">
        <v>456</v>
      </c>
      <c r="H5157" s="138" t="s">
        <v>435</v>
      </c>
      <c r="I5157" s="138"/>
      <c r="J5157" s="138"/>
      <c r="K5157" s="138"/>
      <c r="L5157" s="141"/>
      <c r="M5157" s="141"/>
      <c r="N5157" s="141"/>
    </row>
    <row r="5158" spans="1:14" s="141" customFormat="1" ht="20.100000000000001" customHeight="1">
      <c r="A5158" s="213"/>
      <c r="B5158" s="137"/>
      <c r="C5158" s="137"/>
      <c r="D5158" s="159"/>
      <c r="E5158" s="160"/>
      <c r="F5158" s="137" t="s">
        <v>456</v>
      </c>
      <c r="G5158" s="137" t="s">
        <v>457</v>
      </c>
      <c r="H5158" s="138" t="s">
        <v>435</v>
      </c>
      <c r="I5158" s="138"/>
      <c r="J5158" s="138"/>
      <c r="K5158" s="146"/>
      <c r="L5158" s="146"/>
    </row>
    <row r="5159" spans="1:14" s="141" customFormat="1" ht="20.100000000000001" customHeight="1">
      <c r="A5159" s="213"/>
      <c r="B5159" s="137"/>
      <c r="C5159" s="137"/>
      <c r="D5159" s="159"/>
      <c r="E5159" s="160"/>
      <c r="F5159" s="137" t="s">
        <v>457</v>
      </c>
      <c r="G5159" s="137" t="s">
        <v>460</v>
      </c>
      <c r="H5159" s="138" t="s">
        <v>435</v>
      </c>
      <c r="I5159" s="138"/>
      <c r="J5159" s="138"/>
      <c r="K5159" s="146"/>
      <c r="L5159" s="146"/>
    </row>
    <row r="5160" spans="1:14" s="141" customFormat="1" ht="20.100000000000001" customHeight="1">
      <c r="A5160" s="213"/>
      <c r="B5160" s="137"/>
      <c r="C5160" s="137"/>
      <c r="D5160" s="159"/>
      <c r="E5160" s="160"/>
      <c r="F5160" s="137" t="s">
        <v>460</v>
      </c>
      <c r="G5160" s="137" t="s">
        <v>463</v>
      </c>
      <c r="H5160" s="138" t="s">
        <v>435</v>
      </c>
      <c r="I5160" s="138"/>
      <c r="J5160" s="138"/>
      <c r="K5160" s="146"/>
      <c r="L5160" s="146"/>
    </row>
    <row r="5161" spans="1:14" s="141" customFormat="1" ht="20.100000000000001" customHeight="1">
      <c r="A5161" s="213"/>
      <c r="B5161" s="137"/>
      <c r="C5161" s="137"/>
      <c r="D5161" s="159"/>
      <c r="E5161" s="160"/>
      <c r="F5161" s="137" t="s">
        <v>463</v>
      </c>
      <c r="G5161" s="137" t="s">
        <v>464</v>
      </c>
      <c r="H5161" s="138" t="s">
        <v>435</v>
      </c>
      <c r="I5161" s="138"/>
      <c r="J5161" s="138"/>
      <c r="K5161" s="146"/>
      <c r="L5161" s="146"/>
    </row>
    <row r="5162" spans="1:14" s="141" customFormat="1" ht="20.100000000000001" customHeight="1">
      <c r="A5162" s="213"/>
      <c r="B5162" s="137"/>
      <c r="C5162" s="137"/>
      <c r="D5162" s="159"/>
      <c r="E5162" s="160"/>
      <c r="F5162" s="137" t="s">
        <v>464</v>
      </c>
      <c r="G5162" s="137" t="s">
        <v>465</v>
      </c>
      <c r="H5162" s="138" t="s">
        <v>435</v>
      </c>
      <c r="I5162" s="138"/>
      <c r="J5162" s="138"/>
      <c r="K5162" s="146"/>
      <c r="L5162" s="146"/>
    </row>
    <row r="5163" spans="1:14" s="141" customFormat="1" ht="20.100000000000001" customHeight="1">
      <c r="A5163" s="213"/>
      <c r="B5163" s="137"/>
      <c r="C5163" s="137"/>
      <c r="D5163" s="159"/>
      <c r="E5163" s="160"/>
      <c r="F5163" s="137" t="s">
        <v>465</v>
      </c>
      <c r="G5163" s="137" t="s">
        <v>466</v>
      </c>
      <c r="H5163" s="138" t="s">
        <v>435</v>
      </c>
      <c r="I5163" s="138"/>
      <c r="J5163" s="138"/>
      <c r="K5163" s="146"/>
      <c r="L5163" s="146"/>
    </row>
    <row r="5164" spans="1:14" s="141" customFormat="1" ht="20.100000000000001" customHeight="1">
      <c r="A5164" s="213"/>
      <c r="B5164" s="137"/>
      <c r="C5164" s="137"/>
      <c r="D5164" s="159"/>
      <c r="E5164" s="160"/>
      <c r="F5164" s="137" t="s">
        <v>466</v>
      </c>
      <c r="G5164" s="137" t="s">
        <v>467</v>
      </c>
      <c r="H5164" s="138" t="s">
        <v>435</v>
      </c>
      <c r="I5164" s="138"/>
      <c r="J5164" s="138"/>
      <c r="K5164" s="146"/>
      <c r="L5164" s="146"/>
    </row>
    <row r="5165" spans="1:14" s="141" customFormat="1" ht="20.100000000000001" customHeight="1">
      <c r="A5165" s="213"/>
      <c r="B5165" s="137"/>
      <c r="C5165" s="137"/>
      <c r="D5165" s="159"/>
      <c r="E5165" s="160"/>
      <c r="F5165" s="137" t="s">
        <v>467</v>
      </c>
      <c r="G5165" s="137" t="s">
        <v>468</v>
      </c>
      <c r="H5165" s="138" t="s">
        <v>435</v>
      </c>
      <c r="I5165" s="138"/>
      <c r="J5165" s="138"/>
      <c r="K5165" s="146"/>
      <c r="L5165" s="146"/>
    </row>
    <row r="5166" spans="1:14" s="141" customFormat="1" ht="20.100000000000001" customHeight="1">
      <c r="A5166" s="213"/>
      <c r="B5166" s="137"/>
      <c r="C5166" s="137"/>
      <c r="D5166" s="159"/>
      <c r="E5166" s="160"/>
      <c r="F5166" s="137" t="s">
        <v>468</v>
      </c>
      <c r="G5166" s="137" t="s">
        <v>469</v>
      </c>
      <c r="H5166" s="138" t="s">
        <v>435</v>
      </c>
      <c r="I5166" s="138"/>
      <c r="J5166" s="138"/>
      <c r="K5166" s="146"/>
      <c r="L5166" s="146"/>
    </row>
    <row r="5167" spans="1:14" s="141" customFormat="1" ht="20.100000000000001" customHeight="1">
      <c r="A5167" s="213"/>
      <c r="B5167" s="137"/>
      <c r="C5167" s="137"/>
      <c r="D5167" s="159"/>
      <c r="E5167" s="160"/>
      <c r="F5167" s="137" t="s">
        <v>469</v>
      </c>
      <c r="G5167" s="137" t="s">
        <v>470</v>
      </c>
      <c r="H5167" s="138" t="s">
        <v>435</v>
      </c>
      <c r="I5167" s="138"/>
      <c r="J5167" s="138"/>
      <c r="K5167" s="146"/>
      <c r="L5167" s="146"/>
    </row>
    <row r="5168" spans="1:14" s="141" customFormat="1" ht="20.100000000000001" customHeight="1">
      <c r="A5168" s="213"/>
      <c r="B5168" s="137"/>
      <c r="C5168" s="137"/>
      <c r="D5168" s="159"/>
      <c r="E5168" s="160"/>
      <c r="F5168" s="137" t="s">
        <v>470</v>
      </c>
      <c r="G5168" s="137" t="s">
        <v>471</v>
      </c>
      <c r="H5168" s="138" t="s">
        <v>435</v>
      </c>
      <c r="I5168" s="138"/>
      <c r="J5168" s="138"/>
      <c r="K5168" s="146"/>
      <c r="L5168" s="146"/>
    </row>
    <row r="5169" spans="1:12" s="141" customFormat="1" ht="20.100000000000001" customHeight="1">
      <c r="A5169" s="213"/>
      <c r="B5169" s="137"/>
      <c r="C5169" s="137"/>
      <c r="D5169" s="159"/>
      <c r="E5169" s="160"/>
      <c r="F5169" s="137" t="s">
        <v>471</v>
      </c>
      <c r="G5169" s="137" t="s">
        <v>473</v>
      </c>
      <c r="H5169" s="138" t="s">
        <v>435</v>
      </c>
      <c r="I5169" s="138"/>
      <c r="J5169" s="138"/>
      <c r="K5169" s="146"/>
      <c r="L5169" s="146"/>
    </row>
    <row r="5170" spans="1:12" s="141" customFormat="1" ht="20.100000000000001" customHeight="1">
      <c r="A5170" s="213"/>
      <c r="B5170" s="137"/>
      <c r="C5170" s="137"/>
      <c r="D5170" s="159"/>
      <c r="E5170" s="160"/>
      <c r="F5170" s="137" t="s">
        <v>473</v>
      </c>
      <c r="G5170" s="137" t="s">
        <v>474</v>
      </c>
      <c r="H5170" s="138" t="s">
        <v>435</v>
      </c>
      <c r="I5170" s="138"/>
      <c r="J5170" s="138"/>
      <c r="K5170" s="146"/>
      <c r="L5170" s="146"/>
    </row>
    <row r="5171" spans="1:12" s="141" customFormat="1" ht="20.100000000000001" customHeight="1">
      <c r="A5171" s="213"/>
      <c r="B5171" s="137"/>
      <c r="C5171" s="137"/>
      <c r="D5171" s="159"/>
      <c r="E5171" s="160"/>
      <c r="F5171" s="137" t="s">
        <v>474</v>
      </c>
      <c r="G5171" s="137" t="s">
        <v>475</v>
      </c>
      <c r="H5171" s="138" t="s">
        <v>435</v>
      </c>
      <c r="I5171" s="138"/>
      <c r="J5171" s="138"/>
      <c r="K5171" s="146"/>
      <c r="L5171" s="146"/>
    </row>
    <row r="5172" spans="1:12" s="141" customFormat="1" ht="20.100000000000001" customHeight="1">
      <c r="A5172" s="213"/>
      <c r="B5172" s="137"/>
      <c r="C5172" s="137"/>
      <c r="D5172" s="159"/>
      <c r="E5172" s="160"/>
      <c r="F5172" s="137" t="s">
        <v>475</v>
      </c>
      <c r="G5172" s="137" t="s">
        <v>476</v>
      </c>
      <c r="H5172" s="138" t="s">
        <v>435</v>
      </c>
      <c r="I5172" s="138"/>
      <c r="J5172" s="138"/>
      <c r="K5172" s="146"/>
      <c r="L5172" s="146"/>
    </row>
    <row r="5173" spans="1:12" s="141" customFormat="1" ht="20.100000000000001" customHeight="1">
      <c r="A5173" s="213"/>
      <c r="B5173" s="137"/>
      <c r="C5173" s="137"/>
      <c r="D5173" s="159"/>
      <c r="E5173" s="160"/>
      <c r="F5173" s="137" t="s">
        <v>476</v>
      </c>
      <c r="G5173" s="137" t="s">
        <v>477</v>
      </c>
      <c r="H5173" s="138" t="s">
        <v>435</v>
      </c>
      <c r="I5173" s="138"/>
      <c r="J5173" s="138"/>
      <c r="K5173" s="146"/>
      <c r="L5173" s="146"/>
    </row>
    <row r="5174" spans="1:12" s="141" customFormat="1" ht="20.100000000000001" customHeight="1">
      <c r="A5174" s="213"/>
      <c r="B5174" s="137"/>
      <c r="C5174" s="137"/>
      <c r="D5174" s="159"/>
      <c r="E5174" s="160"/>
      <c r="F5174" s="137" t="s">
        <v>477</v>
      </c>
      <c r="G5174" s="137" t="s">
        <v>543</v>
      </c>
      <c r="H5174" s="138" t="s">
        <v>435</v>
      </c>
      <c r="I5174" s="138"/>
      <c r="J5174" s="138"/>
      <c r="K5174" s="146"/>
      <c r="L5174" s="146"/>
    </row>
    <row r="5175" spans="1:12" s="141" customFormat="1" ht="20.100000000000001" customHeight="1">
      <c r="A5175" s="213"/>
      <c r="B5175" s="137"/>
      <c r="C5175" s="137"/>
      <c r="D5175" s="159"/>
      <c r="E5175" s="160"/>
      <c r="F5175" s="137" t="s">
        <v>543</v>
      </c>
      <c r="G5175" s="137" t="s">
        <v>550</v>
      </c>
      <c r="H5175" s="138" t="s">
        <v>435</v>
      </c>
      <c r="I5175" s="138"/>
      <c r="J5175" s="138"/>
      <c r="K5175" s="146"/>
      <c r="L5175" s="146"/>
    </row>
    <row r="5176" spans="1:12" s="141" customFormat="1" ht="20.100000000000001" customHeight="1">
      <c r="A5176" s="213"/>
      <c r="B5176" s="137"/>
      <c r="C5176" s="137"/>
      <c r="D5176" s="159"/>
      <c r="E5176" s="160"/>
      <c r="F5176" s="137" t="s">
        <v>550</v>
      </c>
      <c r="G5176" s="137" t="s">
        <v>551</v>
      </c>
      <c r="H5176" s="138" t="s">
        <v>435</v>
      </c>
      <c r="I5176" s="138"/>
      <c r="J5176" s="138"/>
      <c r="K5176" s="146"/>
      <c r="L5176" s="146"/>
    </row>
    <row r="5177" spans="1:12" s="141" customFormat="1" ht="20.100000000000001" customHeight="1">
      <c r="A5177" s="213"/>
      <c r="B5177" s="137"/>
      <c r="C5177" s="137"/>
      <c r="D5177" s="159"/>
      <c r="E5177" s="160"/>
      <c r="F5177" s="137" t="s">
        <v>551</v>
      </c>
      <c r="G5177" s="137" t="s">
        <v>552</v>
      </c>
      <c r="H5177" s="138" t="s">
        <v>435</v>
      </c>
      <c r="I5177" s="138"/>
      <c r="J5177" s="138"/>
      <c r="K5177" s="146"/>
      <c r="L5177" s="146"/>
    </row>
    <row r="5178" spans="1:12" s="141" customFormat="1" ht="20.100000000000001" customHeight="1">
      <c r="A5178" s="213"/>
      <c r="B5178" s="137"/>
      <c r="C5178" s="137"/>
      <c r="D5178" s="159"/>
      <c r="E5178" s="160"/>
      <c r="F5178" s="137" t="s">
        <v>552</v>
      </c>
      <c r="G5178" s="137" t="s">
        <v>553</v>
      </c>
      <c r="H5178" s="138" t="s">
        <v>435</v>
      </c>
      <c r="I5178" s="138"/>
      <c r="J5178" s="138"/>
      <c r="K5178" s="146"/>
      <c r="L5178" s="146"/>
    </row>
    <row r="5179" spans="1:12" s="141" customFormat="1" ht="20.100000000000001" customHeight="1">
      <c r="A5179" s="213"/>
      <c r="B5179" s="137"/>
      <c r="C5179" s="137"/>
      <c r="D5179" s="159"/>
      <c r="E5179" s="160"/>
      <c r="F5179" s="137" t="s">
        <v>553</v>
      </c>
      <c r="G5179" s="137" t="s">
        <v>554</v>
      </c>
      <c r="H5179" s="138" t="s">
        <v>435</v>
      </c>
      <c r="I5179" s="138"/>
      <c r="J5179" s="138"/>
      <c r="K5179" s="146"/>
      <c r="L5179" s="146"/>
    </row>
    <row r="5180" spans="1:12" s="141" customFormat="1" ht="20.100000000000001" customHeight="1">
      <c r="A5180" s="213"/>
      <c r="B5180" s="137"/>
      <c r="C5180" s="137"/>
      <c r="D5180" s="159"/>
      <c r="E5180" s="160"/>
      <c r="F5180" s="137" t="s">
        <v>554</v>
      </c>
      <c r="G5180" s="137" t="s">
        <v>555</v>
      </c>
      <c r="H5180" s="138" t="s">
        <v>435</v>
      </c>
      <c r="I5180" s="138"/>
      <c r="J5180" s="138"/>
      <c r="K5180" s="146"/>
      <c r="L5180" s="146"/>
    </row>
    <row r="5181" spans="1:12" s="141" customFormat="1" ht="20.100000000000001" customHeight="1">
      <c r="A5181" s="213"/>
      <c r="B5181" s="137"/>
      <c r="C5181" s="137"/>
      <c r="D5181" s="159"/>
      <c r="E5181" s="160"/>
      <c r="F5181" s="137" t="s">
        <v>555</v>
      </c>
      <c r="G5181" s="137" t="s">
        <v>556</v>
      </c>
      <c r="H5181" s="138" t="s">
        <v>435</v>
      </c>
      <c r="I5181" s="138"/>
      <c r="J5181" s="138"/>
      <c r="K5181" s="146"/>
      <c r="L5181" s="146"/>
    </row>
    <row r="5182" spans="1:12" s="141" customFormat="1" ht="20.100000000000001" customHeight="1">
      <c r="A5182" s="213"/>
      <c r="B5182" s="137"/>
      <c r="C5182" s="137"/>
      <c r="D5182" s="159"/>
      <c r="E5182" s="160"/>
      <c r="F5182" s="137" t="s">
        <v>556</v>
      </c>
      <c r="G5182" s="137" t="s">
        <v>557</v>
      </c>
      <c r="H5182" s="138" t="s">
        <v>435</v>
      </c>
      <c r="I5182" s="138"/>
      <c r="J5182" s="138"/>
      <c r="K5182" s="146"/>
      <c r="L5182" s="146"/>
    </row>
    <row r="5183" spans="1:12" s="141" customFormat="1" ht="20.100000000000001" customHeight="1">
      <c r="A5183" s="213"/>
      <c r="B5183" s="137"/>
      <c r="C5183" s="137"/>
      <c r="D5183" s="159"/>
      <c r="E5183" s="160"/>
      <c r="F5183" s="137" t="s">
        <v>557</v>
      </c>
      <c r="G5183" s="137" t="s">
        <v>830</v>
      </c>
      <c r="H5183" s="138" t="s">
        <v>435</v>
      </c>
      <c r="I5183" s="138"/>
      <c r="J5183" s="138"/>
      <c r="K5183" s="146"/>
      <c r="L5183" s="146"/>
    </row>
    <row r="5184" spans="1:12" s="141" customFormat="1" ht="20.100000000000001" customHeight="1">
      <c r="A5184" s="213"/>
      <c r="B5184" s="137"/>
      <c r="C5184" s="137"/>
      <c r="D5184" s="159"/>
      <c r="E5184" s="160"/>
      <c r="F5184" s="137"/>
      <c r="G5184" s="137"/>
      <c r="H5184" s="138"/>
      <c r="I5184" s="138"/>
      <c r="J5184" s="138"/>
      <c r="K5184" s="146"/>
      <c r="L5184" s="146"/>
    </row>
    <row r="5185" spans="1:12" s="141" customFormat="1" ht="20.100000000000001" customHeight="1">
      <c r="A5185" s="213"/>
      <c r="B5185" s="137">
        <v>407</v>
      </c>
      <c r="C5185" s="137"/>
      <c r="D5185" s="159" t="s">
        <v>415</v>
      </c>
      <c r="E5185" s="160">
        <v>2.927</v>
      </c>
      <c r="F5185" s="137" t="s">
        <v>433</v>
      </c>
      <c r="G5185" s="137" t="s">
        <v>447</v>
      </c>
      <c r="H5185" s="138" t="s">
        <v>435</v>
      </c>
      <c r="I5185" s="138"/>
      <c r="J5185" s="138"/>
      <c r="K5185" s="146"/>
      <c r="L5185" s="146"/>
    </row>
    <row r="5186" spans="1:12" s="141" customFormat="1" ht="20.100000000000001" customHeight="1">
      <c r="A5186" s="213"/>
      <c r="B5186" s="137"/>
      <c r="C5186" s="137"/>
      <c r="D5186" s="159"/>
      <c r="E5186" s="160"/>
      <c r="F5186" s="137" t="s">
        <v>447</v>
      </c>
      <c r="G5186" s="137" t="s">
        <v>451</v>
      </c>
      <c r="H5186" s="138" t="s">
        <v>435</v>
      </c>
      <c r="I5186" s="138"/>
      <c r="J5186" s="138"/>
      <c r="K5186" s="146"/>
      <c r="L5186" s="146"/>
    </row>
    <row r="5187" spans="1:12" s="141" customFormat="1" ht="20.100000000000001" customHeight="1">
      <c r="A5187" s="213"/>
      <c r="B5187" s="137"/>
      <c r="C5187" s="137"/>
      <c r="D5187" s="159"/>
      <c r="E5187" s="160"/>
      <c r="F5187" s="137" t="s">
        <v>451</v>
      </c>
      <c r="G5187" s="137" t="s">
        <v>454</v>
      </c>
      <c r="H5187" s="138" t="s">
        <v>435</v>
      </c>
      <c r="I5187" s="138"/>
      <c r="J5187" s="138"/>
      <c r="K5187" s="146"/>
      <c r="L5187" s="146"/>
    </row>
    <row r="5188" spans="1:12" s="141" customFormat="1" ht="20.100000000000001" customHeight="1">
      <c r="A5188" s="213"/>
      <c r="B5188" s="137"/>
      <c r="C5188" s="137"/>
      <c r="D5188" s="159"/>
      <c r="E5188" s="160"/>
      <c r="F5188" s="137" t="s">
        <v>454</v>
      </c>
      <c r="G5188" s="137" t="s">
        <v>455</v>
      </c>
      <c r="H5188" s="138" t="s">
        <v>435</v>
      </c>
      <c r="I5188" s="138"/>
      <c r="J5188" s="138"/>
      <c r="K5188" s="146"/>
      <c r="L5188" s="146"/>
    </row>
    <row r="5189" spans="1:12" s="141" customFormat="1" ht="20.100000000000001" customHeight="1">
      <c r="A5189" s="213"/>
      <c r="B5189" s="137"/>
      <c r="C5189" s="137"/>
      <c r="D5189" s="159"/>
      <c r="E5189" s="160"/>
      <c r="F5189" s="137" t="s">
        <v>455</v>
      </c>
      <c r="G5189" s="137" t="s">
        <v>456</v>
      </c>
      <c r="H5189" s="138" t="s">
        <v>435</v>
      </c>
      <c r="I5189" s="138"/>
      <c r="J5189" s="138"/>
      <c r="K5189" s="146"/>
      <c r="L5189" s="146"/>
    </row>
    <row r="5190" spans="1:12" s="141" customFormat="1" ht="20.100000000000001" customHeight="1">
      <c r="A5190" s="213"/>
      <c r="B5190" s="137"/>
      <c r="C5190" s="137"/>
      <c r="D5190" s="159"/>
      <c r="E5190" s="160"/>
      <c r="F5190" s="137" t="s">
        <v>456</v>
      </c>
      <c r="G5190" s="137" t="s">
        <v>457</v>
      </c>
      <c r="H5190" s="138" t="s">
        <v>435</v>
      </c>
      <c r="I5190" s="138"/>
      <c r="J5190" s="138"/>
      <c r="K5190" s="146"/>
      <c r="L5190" s="146"/>
    </row>
    <row r="5191" spans="1:12" s="141" customFormat="1" ht="20.100000000000001" customHeight="1">
      <c r="A5191" s="213"/>
      <c r="B5191" s="137"/>
      <c r="C5191" s="137"/>
      <c r="D5191" s="159"/>
      <c r="E5191" s="160"/>
      <c r="F5191" s="137" t="s">
        <v>457</v>
      </c>
      <c r="G5191" s="137" t="s">
        <v>460</v>
      </c>
      <c r="H5191" s="138" t="s">
        <v>435</v>
      </c>
      <c r="I5191" s="138"/>
      <c r="J5191" s="138"/>
      <c r="K5191" s="146"/>
      <c r="L5191" s="146"/>
    </row>
    <row r="5192" spans="1:12" s="141" customFormat="1" ht="20.100000000000001" customHeight="1">
      <c r="A5192" s="213"/>
      <c r="B5192" s="137"/>
      <c r="C5192" s="137"/>
      <c r="D5192" s="159"/>
      <c r="E5192" s="160"/>
      <c r="F5192" s="137" t="s">
        <v>460</v>
      </c>
      <c r="G5192" s="137" t="s">
        <v>463</v>
      </c>
      <c r="H5192" s="138" t="s">
        <v>435</v>
      </c>
      <c r="I5192" s="138"/>
      <c r="J5192" s="138"/>
      <c r="K5192" s="146"/>
      <c r="L5192" s="146"/>
    </row>
    <row r="5193" spans="1:12" s="141" customFormat="1" ht="20.100000000000001" customHeight="1">
      <c r="A5193" s="213"/>
      <c r="B5193" s="137"/>
      <c r="C5193" s="137"/>
      <c r="D5193" s="159"/>
      <c r="E5193" s="160"/>
      <c r="F5193" s="137" t="s">
        <v>463</v>
      </c>
      <c r="G5193" s="137" t="s">
        <v>464</v>
      </c>
      <c r="H5193" s="138" t="s">
        <v>435</v>
      </c>
      <c r="I5193" s="138"/>
      <c r="J5193" s="138"/>
      <c r="K5193" s="146"/>
      <c r="L5193" s="146"/>
    </row>
    <row r="5194" spans="1:12" s="141" customFormat="1" ht="20.100000000000001" customHeight="1">
      <c r="A5194" s="213"/>
      <c r="B5194" s="137"/>
      <c r="C5194" s="137"/>
      <c r="D5194" s="159"/>
      <c r="E5194" s="160"/>
      <c r="F5194" s="137" t="s">
        <v>464</v>
      </c>
      <c r="G5194" s="137" t="s">
        <v>465</v>
      </c>
      <c r="H5194" s="138" t="s">
        <v>435</v>
      </c>
      <c r="I5194" s="138"/>
      <c r="J5194" s="138"/>
      <c r="K5194" s="146"/>
      <c r="L5194" s="146"/>
    </row>
    <row r="5195" spans="1:12" s="141" customFormat="1" ht="20.100000000000001" customHeight="1">
      <c r="A5195" s="213"/>
      <c r="B5195" s="137"/>
      <c r="C5195" s="137"/>
      <c r="D5195" s="159"/>
      <c r="E5195" s="160"/>
      <c r="F5195" s="137" t="s">
        <v>465</v>
      </c>
      <c r="G5195" s="137" t="s">
        <v>466</v>
      </c>
      <c r="H5195" s="138" t="s">
        <v>435</v>
      </c>
      <c r="I5195" s="138"/>
      <c r="J5195" s="138"/>
      <c r="K5195" s="146"/>
      <c r="L5195" s="146"/>
    </row>
    <row r="5196" spans="1:12" s="141" customFormat="1" ht="20.100000000000001" customHeight="1">
      <c r="A5196" s="213"/>
      <c r="B5196" s="137"/>
      <c r="C5196" s="137"/>
      <c r="D5196" s="159"/>
      <c r="E5196" s="160"/>
      <c r="F5196" s="137" t="s">
        <v>466</v>
      </c>
      <c r="G5196" s="137" t="s">
        <v>467</v>
      </c>
      <c r="H5196" s="138" t="s">
        <v>435</v>
      </c>
      <c r="I5196" s="138"/>
      <c r="J5196" s="138"/>
      <c r="K5196" s="146"/>
      <c r="L5196" s="146"/>
    </row>
    <row r="5197" spans="1:12" s="141" customFormat="1" ht="20.100000000000001" customHeight="1">
      <c r="A5197" s="213"/>
      <c r="B5197" s="137"/>
      <c r="C5197" s="137"/>
      <c r="D5197" s="159"/>
      <c r="E5197" s="160"/>
      <c r="F5197" s="137" t="s">
        <v>467</v>
      </c>
      <c r="G5197" s="137" t="s">
        <v>468</v>
      </c>
      <c r="H5197" s="138" t="s">
        <v>435</v>
      </c>
      <c r="I5197" s="138"/>
      <c r="J5197" s="138"/>
      <c r="K5197" s="146"/>
      <c r="L5197" s="146"/>
    </row>
    <row r="5198" spans="1:12" s="141" customFormat="1" ht="20.100000000000001" customHeight="1">
      <c r="A5198" s="213"/>
      <c r="B5198" s="137"/>
      <c r="C5198" s="137"/>
      <c r="D5198" s="159"/>
      <c r="E5198" s="160"/>
      <c r="F5198" s="137" t="s">
        <v>468</v>
      </c>
      <c r="G5198" s="137" t="s">
        <v>469</v>
      </c>
      <c r="H5198" s="138" t="s">
        <v>435</v>
      </c>
      <c r="I5198" s="138"/>
      <c r="J5198" s="138"/>
      <c r="K5198" s="146"/>
      <c r="L5198" s="146"/>
    </row>
    <row r="5199" spans="1:12" s="141" customFormat="1" ht="20.100000000000001" customHeight="1">
      <c r="A5199" s="213"/>
      <c r="B5199" s="137"/>
      <c r="C5199" s="137"/>
      <c r="D5199" s="159"/>
      <c r="E5199" s="160"/>
      <c r="F5199" s="137" t="s">
        <v>469</v>
      </c>
      <c r="G5199" s="137" t="s">
        <v>831</v>
      </c>
      <c r="H5199" s="138" t="s">
        <v>435</v>
      </c>
      <c r="I5199" s="138"/>
      <c r="J5199" s="138"/>
      <c r="K5199" s="146"/>
      <c r="L5199" s="146"/>
    </row>
    <row r="5200" spans="1:12" s="141" customFormat="1" ht="20.100000000000001" customHeight="1">
      <c r="A5200" s="213"/>
      <c r="B5200" s="137"/>
      <c r="C5200" s="137"/>
      <c r="D5200" s="159"/>
      <c r="E5200" s="160"/>
      <c r="F5200" s="137"/>
      <c r="G5200" s="137"/>
      <c r="H5200" s="138"/>
      <c r="I5200" s="138"/>
      <c r="J5200" s="138"/>
      <c r="K5200" s="146"/>
      <c r="L5200" s="146"/>
    </row>
    <row r="5201" spans="1:12" s="141" customFormat="1" ht="20.100000000000001" customHeight="1">
      <c r="A5201" s="213"/>
      <c r="B5201" s="137">
        <v>408</v>
      </c>
      <c r="C5201" s="137"/>
      <c r="D5201" s="159" t="s">
        <v>416</v>
      </c>
      <c r="E5201" s="160">
        <v>5.6</v>
      </c>
      <c r="F5201" s="137" t="s">
        <v>433</v>
      </c>
      <c r="G5201" s="137" t="s">
        <v>447</v>
      </c>
      <c r="H5201" s="138" t="s">
        <v>435</v>
      </c>
      <c r="I5201" s="138"/>
      <c r="J5201" s="138"/>
      <c r="K5201" s="146"/>
      <c r="L5201" s="146"/>
    </row>
    <row r="5202" spans="1:12" s="141" customFormat="1" ht="20.100000000000001" customHeight="1">
      <c r="A5202" s="213"/>
      <c r="B5202" s="137"/>
      <c r="C5202" s="137"/>
      <c r="D5202" s="159"/>
      <c r="E5202" s="160"/>
      <c r="F5202" s="137" t="s">
        <v>447</v>
      </c>
      <c r="G5202" s="137" t="s">
        <v>451</v>
      </c>
      <c r="H5202" s="138" t="s">
        <v>435</v>
      </c>
      <c r="I5202" s="138"/>
      <c r="J5202" s="138"/>
      <c r="K5202" s="146"/>
      <c r="L5202" s="146"/>
    </row>
    <row r="5203" spans="1:12" s="141" customFormat="1" ht="20.100000000000001" customHeight="1">
      <c r="A5203" s="213"/>
      <c r="B5203" s="137"/>
      <c r="C5203" s="137"/>
      <c r="D5203" s="159"/>
      <c r="E5203" s="160"/>
      <c r="F5203" s="137" t="s">
        <v>451</v>
      </c>
      <c r="G5203" s="137" t="s">
        <v>454</v>
      </c>
      <c r="H5203" s="138" t="s">
        <v>435</v>
      </c>
      <c r="I5203" s="138"/>
      <c r="J5203" s="138"/>
      <c r="K5203" s="146"/>
      <c r="L5203" s="146"/>
    </row>
    <row r="5204" spans="1:12" s="141" customFormat="1" ht="20.100000000000001" customHeight="1">
      <c r="A5204" s="213"/>
      <c r="B5204" s="137"/>
      <c r="C5204" s="137"/>
      <c r="D5204" s="159"/>
      <c r="E5204" s="160"/>
      <c r="F5204" s="137" t="s">
        <v>454</v>
      </c>
      <c r="G5204" s="137" t="s">
        <v>455</v>
      </c>
      <c r="H5204" s="138" t="s">
        <v>435</v>
      </c>
      <c r="I5204" s="138"/>
      <c r="J5204" s="138"/>
      <c r="K5204" s="146"/>
      <c r="L5204" s="146"/>
    </row>
    <row r="5205" spans="1:12" s="141" customFormat="1" ht="20.100000000000001" customHeight="1">
      <c r="A5205" s="213"/>
      <c r="B5205" s="137"/>
      <c r="C5205" s="137"/>
      <c r="D5205" s="159"/>
      <c r="E5205" s="160"/>
      <c r="F5205" s="137" t="s">
        <v>455</v>
      </c>
      <c r="G5205" s="137" t="s">
        <v>456</v>
      </c>
      <c r="H5205" s="138" t="s">
        <v>435</v>
      </c>
      <c r="I5205" s="138"/>
      <c r="J5205" s="138"/>
      <c r="K5205" s="146"/>
      <c r="L5205" s="146"/>
    </row>
    <row r="5206" spans="1:12" s="141" customFormat="1" ht="20.100000000000001" customHeight="1">
      <c r="A5206" s="213"/>
      <c r="B5206" s="137"/>
      <c r="C5206" s="137"/>
      <c r="D5206" s="159"/>
      <c r="E5206" s="160"/>
      <c r="F5206" s="137" t="s">
        <v>456</v>
      </c>
      <c r="G5206" s="137" t="s">
        <v>457</v>
      </c>
      <c r="H5206" s="138" t="s">
        <v>435</v>
      </c>
      <c r="I5206" s="138"/>
      <c r="J5206" s="138"/>
      <c r="K5206" s="146"/>
      <c r="L5206" s="146"/>
    </row>
    <row r="5207" spans="1:12" s="141" customFormat="1" ht="20.100000000000001" customHeight="1">
      <c r="A5207" s="213"/>
      <c r="B5207" s="137"/>
      <c r="C5207" s="137"/>
      <c r="D5207" s="159"/>
      <c r="E5207" s="160"/>
      <c r="F5207" s="137" t="s">
        <v>457</v>
      </c>
      <c r="G5207" s="137" t="s">
        <v>460</v>
      </c>
      <c r="H5207" s="138" t="s">
        <v>435</v>
      </c>
      <c r="I5207" s="138"/>
      <c r="J5207" s="138"/>
      <c r="K5207" s="146"/>
      <c r="L5207" s="146"/>
    </row>
    <row r="5208" spans="1:12" s="141" customFormat="1" ht="20.100000000000001" customHeight="1">
      <c r="A5208" s="213"/>
      <c r="B5208" s="137"/>
      <c r="C5208" s="137"/>
      <c r="D5208" s="159"/>
      <c r="E5208" s="160"/>
      <c r="F5208" s="137" t="s">
        <v>460</v>
      </c>
      <c r="G5208" s="137" t="s">
        <v>463</v>
      </c>
      <c r="H5208" s="138" t="s">
        <v>435</v>
      </c>
      <c r="I5208" s="138"/>
      <c r="J5208" s="138"/>
      <c r="K5208" s="146"/>
      <c r="L5208" s="146"/>
    </row>
    <row r="5209" spans="1:12" s="141" customFormat="1" ht="20.100000000000001" customHeight="1">
      <c r="A5209" s="213"/>
      <c r="B5209" s="137"/>
      <c r="C5209" s="137"/>
      <c r="D5209" s="159"/>
      <c r="E5209" s="160"/>
      <c r="F5209" s="137" t="s">
        <v>463</v>
      </c>
      <c r="G5209" s="137" t="s">
        <v>464</v>
      </c>
      <c r="H5209" s="138" t="s">
        <v>435</v>
      </c>
      <c r="I5209" s="138"/>
      <c r="J5209" s="138"/>
      <c r="K5209" s="146"/>
      <c r="L5209" s="146"/>
    </row>
    <row r="5210" spans="1:12" s="141" customFormat="1" ht="20.100000000000001" customHeight="1">
      <c r="A5210" s="213"/>
      <c r="B5210" s="137"/>
      <c r="C5210" s="137"/>
      <c r="D5210" s="159"/>
      <c r="E5210" s="160"/>
      <c r="F5210" s="137" t="s">
        <v>464</v>
      </c>
      <c r="G5210" s="137" t="s">
        <v>465</v>
      </c>
      <c r="H5210" s="138" t="s">
        <v>435</v>
      </c>
      <c r="I5210" s="138"/>
      <c r="J5210" s="138"/>
      <c r="K5210" s="146"/>
      <c r="L5210" s="146"/>
    </row>
    <row r="5211" spans="1:12" s="141" customFormat="1" ht="20.100000000000001" customHeight="1">
      <c r="A5211" s="213"/>
      <c r="B5211" s="137"/>
      <c r="C5211" s="137"/>
      <c r="D5211" s="159"/>
      <c r="E5211" s="160"/>
      <c r="F5211" s="137" t="s">
        <v>465</v>
      </c>
      <c r="G5211" s="137" t="s">
        <v>466</v>
      </c>
      <c r="H5211" s="138" t="s">
        <v>435</v>
      </c>
      <c r="I5211" s="138"/>
      <c r="J5211" s="138"/>
      <c r="K5211" s="146"/>
      <c r="L5211" s="146"/>
    </row>
    <row r="5212" spans="1:12" s="141" customFormat="1" ht="20.100000000000001" customHeight="1">
      <c r="A5212" s="213"/>
      <c r="B5212" s="137"/>
      <c r="C5212" s="137"/>
      <c r="D5212" s="159"/>
      <c r="E5212" s="160"/>
      <c r="F5212" s="137" t="s">
        <v>466</v>
      </c>
      <c r="G5212" s="137" t="s">
        <v>467</v>
      </c>
      <c r="H5212" s="138" t="s">
        <v>435</v>
      </c>
      <c r="I5212" s="138"/>
      <c r="J5212" s="138"/>
      <c r="K5212" s="146"/>
      <c r="L5212" s="146"/>
    </row>
    <row r="5213" spans="1:12" s="141" customFormat="1" ht="20.100000000000001" customHeight="1">
      <c r="A5213" s="213"/>
      <c r="B5213" s="137"/>
      <c r="C5213" s="137"/>
      <c r="D5213" s="159"/>
      <c r="E5213" s="160"/>
      <c r="F5213" s="137" t="s">
        <v>467</v>
      </c>
      <c r="G5213" s="137" t="s">
        <v>468</v>
      </c>
      <c r="H5213" s="138" t="s">
        <v>435</v>
      </c>
      <c r="I5213" s="138"/>
      <c r="J5213" s="138"/>
      <c r="K5213" s="146"/>
      <c r="L5213" s="146"/>
    </row>
    <row r="5214" spans="1:12" s="141" customFormat="1" ht="20.100000000000001" customHeight="1">
      <c r="A5214" s="213"/>
      <c r="B5214" s="137"/>
      <c r="C5214" s="137"/>
      <c r="D5214" s="159"/>
      <c r="E5214" s="160"/>
      <c r="F5214" s="137" t="s">
        <v>468</v>
      </c>
      <c r="G5214" s="137" t="s">
        <v>469</v>
      </c>
      <c r="H5214" s="138" t="s">
        <v>435</v>
      </c>
      <c r="I5214" s="138"/>
      <c r="J5214" s="138"/>
      <c r="K5214" s="146"/>
      <c r="L5214" s="146"/>
    </row>
    <row r="5215" spans="1:12" s="141" customFormat="1" ht="20.100000000000001" customHeight="1">
      <c r="A5215" s="213"/>
      <c r="B5215" s="137"/>
      <c r="C5215" s="137"/>
      <c r="D5215" s="159"/>
      <c r="E5215" s="160"/>
      <c r="F5215" s="137" t="s">
        <v>469</v>
      </c>
      <c r="G5215" s="137" t="s">
        <v>470</v>
      </c>
      <c r="H5215" s="138" t="s">
        <v>435</v>
      </c>
      <c r="I5215" s="138"/>
      <c r="J5215" s="138"/>
      <c r="K5215" s="146"/>
      <c r="L5215" s="146"/>
    </row>
    <row r="5216" spans="1:12" s="141" customFormat="1" ht="20.100000000000001" customHeight="1">
      <c r="A5216" s="213"/>
      <c r="B5216" s="137"/>
      <c r="C5216" s="137"/>
      <c r="D5216" s="159"/>
      <c r="E5216" s="160"/>
      <c r="F5216" s="137" t="s">
        <v>470</v>
      </c>
      <c r="G5216" s="137" t="s">
        <v>471</v>
      </c>
      <c r="H5216" s="138" t="s">
        <v>435</v>
      </c>
      <c r="I5216" s="138"/>
      <c r="J5216" s="138"/>
      <c r="K5216" s="146"/>
      <c r="L5216" s="146"/>
    </row>
    <row r="5217" spans="1:12" s="141" customFormat="1" ht="20.100000000000001" customHeight="1">
      <c r="A5217" s="213"/>
      <c r="B5217" s="137"/>
      <c r="C5217" s="137"/>
      <c r="D5217" s="159"/>
      <c r="E5217" s="160"/>
      <c r="F5217" s="137" t="s">
        <v>471</v>
      </c>
      <c r="G5217" s="137" t="s">
        <v>473</v>
      </c>
      <c r="H5217" s="138" t="s">
        <v>435</v>
      </c>
      <c r="I5217" s="138"/>
      <c r="J5217" s="138"/>
      <c r="K5217" s="146"/>
      <c r="L5217" s="146"/>
    </row>
    <row r="5218" spans="1:12" s="141" customFormat="1" ht="20.100000000000001" customHeight="1">
      <c r="A5218" s="213"/>
      <c r="B5218" s="137"/>
      <c r="C5218" s="137"/>
      <c r="D5218" s="159"/>
      <c r="E5218" s="160"/>
      <c r="F5218" s="137" t="s">
        <v>473</v>
      </c>
      <c r="G5218" s="137" t="s">
        <v>474</v>
      </c>
      <c r="H5218" s="138" t="s">
        <v>435</v>
      </c>
      <c r="I5218" s="138"/>
      <c r="J5218" s="138"/>
      <c r="K5218" s="146"/>
      <c r="L5218" s="146"/>
    </row>
    <row r="5219" spans="1:12" s="141" customFormat="1" ht="20.100000000000001" customHeight="1">
      <c r="A5219" s="213"/>
      <c r="B5219" s="137"/>
      <c r="C5219" s="137"/>
      <c r="D5219" s="159"/>
      <c r="E5219" s="160"/>
      <c r="F5219" s="137" t="s">
        <v>474</v>
      </c>
      <c r="G5219" s="137" t="s">
        <v>475</v>
      </c>
      <c r="H5219" s="138" t="s">
        <v>435</v>
      </c>
      <c r="I5219" s="138"/>
      <c r="J5219" s="138"/>
      <c r="K5219" s="146"/>
      <c r="L5219" s="146"/>
    </row>
    <row r="5220" spans="1:12" s="141" customFormat="1" ht="20.100000000000001" customHeight="1">
      <c r="A5220" s="213"/>
      <c r="B5220" s="137"/>
      <c r="C5220" s="137"/>
      <c r="D5220" s="159"/>
      <c r="E5220" s="160"/>
      <c r="F5220" s="137" t="s">
        <v>475</v>
      </c>
      <c r="G5220" s="137" t="s">
        <v>476</v>
      </c>
      <c r="H5220" s="138" t="s">
        <v>435</v>
      </c>
      <c r="I5220" s="138"/>
      <c r="J5220" s="138"/>
      <c r="K5220" s="146"/>
      <c r="L5220" s="146"/>
    </row>
    <row r="5221" spans="1:12" s="141" customFormat="1" ht="20.100000000000001" customHeight="1">
      <c r="A5221" s="213"/>
      <c r="B5221" s="137"/>
      <c r="C5221" s="137"/>
      <c r="D5221" s="159"/>
      <c r="E5221" s="160"/>
      <c r="F5221" s="137" t="s">
        <v>476</v>
      </c>
      <c r="G5221" s="137" t="s">
        <v>477</v>
      </c>
      <c r="H5221" s="138" t="s">
        <v>435</v>
      </c>
      <c r="I5221" s="138"/>
      <c r="J5221" s="138"/>
      <c r="K5221" s="146"/>
      <c r="L5221" s="146"/>
    </row>
    <row r="5222" spans="1:12" s="141" customFormat="1" ht="20.100000000000001" customHeight="1">
      <c r="A5222" s="213"/>
      <c r="B5222" s="137"/>
      <c r="C5222" s="137"/>
      <c r="D5222" s="159"/>
      <c r="E5222" s="160"/>
      <c r="F5222" s="137" t="s">
        <v>477</v>
      </c>
      <c r="G5222" s="137" t="s">
        <v>543</v>
      </c>
      <c r="H5222" s="138" t="s">
        <v>435</v>
      </c>
      <c r="I5222" s="138"/>
      <c r="J5222" s="138"/>
      <c r="K5222" s="146"/>
      <c r="L5222" s="146"/>
    </row>
    <row r="5223" spans="1:12" s="141" customFormat="1" ht="20.100000000000001" customHeight="1">
      <c r="A5223" s="213"/>
      <c r="B5223" s="137"/>
      <c r="C5223" s="137"/>
      <c r="D5223" s="159"/>
      <c r="E5223" s="160"/>
      <c r="F5223" s="137" t="s">
        <v>543</v>
      </c>
      <c r="G5223" s="137" t="s">
        <v>550</v>
      </c>
      <c r="H5223" s="138" t="s">
        <v>435</v>
      </c>
      <c r="I5223" s="138"/>
      <c r="J5223" s="138"/>
      <c r="K5223" s="146"/>
      <c r="L5223" s="146"/>
    </row>
    <row r="5224" spans="1:12" s="141" customFormat="1" ht="20.100000000000001" customHeight="1">
      <c r="A5224" s="213"/>
      <c r="B5224" s="137"/>
      <c r="C5224" s="137"/>
      <c r="D5224" s="159"/>
      <c r="E5224" s="160"/>
      <c r="F5224" s="137" t="s">
        <v>550</v>
      </c>
      <c r="G5224" s="137" t="s">
        <v>551</v>
      </c>
      <c r="H5224" s="138" t="s">
        <v>435</v>
      </c>
      <c r="I5224" s="138"/>
      <c r="J5224" s="138"/>
      <c r="K5224" s="146"/>
      <c r="L5224" s="146"/>
    </row>
    <row r="5225" spans="1:12" s="141" customFormat="1" ht="20.100000000000001" customHeight="1">
      <c r="A5225" s="213"/>
      <c r="B5225" s="137"/>
      <c r="C5225" s="137"/>
      <c r="D5225" s="159"/>
      <c r="E5225" s="160"/>
      <c r="F5225" s="137" t="s">
        <v>551</v>
      </c>
      <c r="G5225" s="137" t="s">
        <v>552</v>
      </c>
      <c r="H5225" s="138" t="s">
        <v>435</v>
      </c>
      <c r="I5225" s="138"/>
      <c r="J5225" s="138"/>
      <c r="K5225" s="146"/>
      <c r="L5225" s="146"/>
    </row>
    <row r="5226" spans="1:12" s="141" customFormat="1" ht="20.100000000000001" customHeight="1">
      <c r="A5226" s="213"/>
      <c r="B5226" s="137"/>
      <c r="C5226" s="137"/>
      <c r="D5226" s="159"/>
      <c r="E5226" s="160"/>
      <c r="F5226" s="137" t="s">
        <v>552</v>
      </c>
      <c r="G5226" s="137" t="s">
        <v>553</v>
      </c>
      <c r="H5226" s="138" t="s">
        <v>435</v>
      </c>
      <c r="I5226" s="138"/>
      <c r="J5226" s="138"/>
      <c r="K5226" s="146"/>
      <c r="L5226" s="146"/>
    </row>
    <row r="5227" spans="1:12" s="141" customFormat="1" ht="20.100000000000001" customHeight="1">
      <c r="A5227" s="213"/>
      <c r="B5227" s="137"/>
      <c r="C5227" s="137"/>
      <c r="D5227" s="159"/>
      <c r="E5227" s="160"/>
      <c r="F5227" s="137" t="s">
        <v>553</v>
      </c>
      <c r="G5227" s="137" t="s">
        <v>554</v>
      </c>
      <c r="H5227" s="138" t="s">
        <v>435</v>
      </c>
      <c r="I5227" s="138"/>
      <c r="J5227" s="138"/>
      <c r="K5227" s="146"/>
      <c r="L5227" s="146"/>
    </row>
    <row r="5228" spans="1:12" s="141" customFormat="1" ht="20.100000000000001" customHeight="1">
      <c r="A5228" s="213"/>
      <c r="B5228" s="137"/>
      <c r="C5228" s="137"/>
      <c r="D5228" s="159"/>
      <c r="E5228" s="160"/>
      <c r="F5228" s="137" t="s">
        <v>554</v>
      </c>
      <c r="G5228" s="137" t="s">
        <v>555</v>
      </c>
      <c r="H5228" s="138" t="s">
        <v>435</v>
      </c>
      <c r="I5228" s="138"/>
      <c r="J5228" s="138"/>
      <c r="K5228" s="146"/>
      <c r="L5228" s="146"/>
    </row>
    <row r="5229" spans="1:12" s="141" customFormat="1" ht="20.100000000000001" customHeight="1">
      <c r="A5229" s="213"/>
      <c r="B5229" s="137"/>
      <c r="C5229" s="137"/>
      <c r="D5229" s="159"/>
      <c r="E5229" s="160"/>
      <c r="F5229" s="137"/>
      <c r="G5229" s="137"/>
      <c r="H5229" s="138"/>
      <c r="I5229" s="138"/>
      <c r="J5229" s="138"/>
      <c r="K5229" s="146"/>
      <c r="L5229" s="146"/>
    </row>
    <row r="5230" spans="1:12" s="141" customFormat="1" ht="20.100000000000001" customHeight="1">
      <c r="A5230" s="213"/>
      <c r="B5230" s="137">
        <v>409</v>
      </c>
      <c r="C5230" s="137"/>
      <c r="D5230" s="159" t="s">
        <v>417</v>
      </c>
      <c r="E5230" s="160">
        <v>3.12</v>
      </c>
      <c r="F5230" s="137" t="s">
        <v>433</v>
      </c>
      <c r="G5230" s="137" t="s">
        <v>447</v>
      </c>
      <c r="H5230" s="138" t="s">
        <v>40</v>
      </c>
      <c r="I5230" s="138"/>
      <c r="J5230" s="138"/>
      <c r="K5230" s="146"/>
      <c r="L5230" s="146"/>
    </row>
    <row r="5231" spans="1:12" s="141" customFormat="1" ht="20.100000000000001" customHeight="1">
      <c r="A5231" s="213"/>
      <c r="B5231" s="137"/>
      <c r="C5231" s="137"/>
      <c r="D5231" s="159"/>
      <c r="E5231" s="160"/>
      <c r="F5231" s="137" t="s">
        <v>447</v>
      </c>
      <c r="G5231" s="137" t="s">
        <v>451</v>
      </c>
      <c r="H5231" s="138" t="s">
        <v>40</v>
      </c>
      <c r="I5231" s="138"/>
      <c r="J5231" s="138"/>
      <c r="K5231" s="146"/>
      <c r="L5231" s="146"/>
    </row>
    <row r="5232" spans="1:12" s="141" customFormat="1" ht="20.100000000000001" customHeight="1">
      <c r="A5232" s="213"/>
      <c r="B5232" s="137"/>
      <c r="C5232" s="137"/>
      <c r="D5232" s="159"/>
      <c r="E5232" s="160"/>
      <c r="F5232" s="137" t="s">
        <v>451</v>
      </c>
      <c r="G5232" s="137" t="s">
        <v>454</v>
      </c>
      <c r="H5232" s="138" t="s">
        <v>40</v>
      </c>
      <c r="I5232" s="138"/>
      <c r="J5232" s="138"/>
      <c r="K5232" s="146"/>
      <c r="L5232" s="146"/>
    </row>
    <row r="5233" spans="1:12" s="141" customFormat="1" ht="20.100000000000001" customHeight="1">
      <c r="A5233" s="213"/>
      <c r="B5233" s="137"/>
      <c r="C5233" s="137"/>
      <c r="D5233" s="159"/>
      <c r="E5233" s="160"/>
      <c r="F5233" s="137" t="s">
        <v>454</v>
      </c>
      <c r="G5233" s="137" t="s">
        <v>455</v>
      </c>
      <c r="H5233" s="138" t="s">
        <v>40</v>
      </c>
      <c r="I5233" s="138"/>
      <c r="J5233" s="138"/>
      <c r="K5233" s="146"/>
      <c r="L5233" s="146"/>
    </row>
    <row r="5234" spans="1:12" s="141" customFormat="1" ht="20.100000000000001" customHeight="1">
      <c r="A5234" s="213"/>
      <c r="B5234" s="137"/>
      <c r="C5234" s="137"/>
      <c r="D5234" s="159"/>
      <c r="E5234" s="160"/>
      <c r="F5234" s="137" t="s">
        <v>455</v>
      </c>
      <c r="G5234" s="137" t="s">
        <v>456</v>
      </c>
      <c r="H5234" s="138" t="s">
        <v>434</v>
      </c>
      <c r="I5234" s="138"/>
      <c r="J5234" s="138"/>
      <c r="K5234" s="146"/>
      <c r="L5234" s="146"/>
    </row>
    <row r="5235" spans="1:12" s="141" customFormat="1" ht="20.100000000000001" customHeight="1">
      <c r="A5235" s="213"/>
      <c r="B5235" s="137"/>
      <c r="C5235" s="137"/>
      <c r="D5235" s="159"/>
      <c r="E5235" s="160"/>
      <c r="F5235" s="137" t="s">
        <v>456</v>
      </c>
      <c r="G5235" s="137" t="s">
        <v>457</v>
      </c>
      <c r="H5235" s="138" t="s">
        <v>434</v>
      </c>
      <c r="I5235" s="138"/>
      <c r="J5235" s="138"/>
      <c r="K5235" s="146"/>
      <c r="L5235" s="146"/>
    </row>
    <row r="5236" spans="1:12" s="141" customFormat="1" ht="20.100000000000001" customHeight="1">
      <c r="A5236" s="213"/>
      <c r="B5236" s="137"/>
      <c r="C5236" s="137"/>
      <c r="D5236" s="159"/>
      <c r="E5236" s="160"/>
      <c r="F5236" s="137" t="s">
        <v>457</v>
      </c>
      <c r="G5236" s="137" t="s">
        <v>460</v>
      </c>
      <c r="H5236" s="138" t="s">
        <v>434</v>
      </c>
      <c r="I5236" s="138"/>
      <c r="J5236" s="138"/>
      <c r="K5236" s="146"/>
      <c r="L5236" s="146"/>
    </row>
    <row r="5237" spans="1:12" s="141" customFormat="1" ht="20.100000000000001" customHeight="1">
      <c r="A5237" s="213"/>
      <c r="B5237" s="137"/>
      <c r="C5237" s="137"/>
      <c r="D5237" s="159"/>
      <c r="E5237" s="160"/>
      <c r="F5237" s="137" t="s">
        <v>460</v>
      </c>
      <c r="G5237" s="137" t="s">
        <v>463</v>
      </c>
      <c r="H5237" s="138" t="s">
        <v>434</v>
      </c>
      <c r="I5237" s="138"/>
      <c r="J5237" s="138"/>
      <c r="K5237" s="146"/>
      <c r="L5237" s="146"/>
    </row>
    <row r="5238" spans="1:12" s="141" customFormat="1" ht="20.100000000000001" customHeight="1">
      <c r="A5238" s="213"/>
      <c r="B5238" s="137"/>
      <c r="C5238" s="137"/>
      <c r="D5238" s="159"/>
      <c r="E5238" s="160"/>
      <c r="F5238" s="137" t="s">
        <v>463</v>
      </c>
      <c r="G5238" s="137" t="s">
        <v>464</v>
      </c>
      <c r="H5238" s="138" t="s">
        <v>434</v>
      </c>
      <c r="I5238" s="138"/>
      <c r="J5238" s="138"/>
      <c r="K5238" s="146"/>
      <c r="L5238" s="146"/>
    </row>
    <row r="5239" spans="1:12" s="141" customFormat="1" ht="20.100000000000001" customHeight="1">
      <c r="A5239" s="213"/>
      <c r="B5239" s="137"/>
      <c r="C5239" s="137"/>
      <c r="D5239" s="159"/>
      <c r="E5239" s="160"/>
      <c r="F5239" s="137" t="s">
        <v>464</v>
      </c>
      <c r="G5239" s="137" t="s">
        <v>465</v>
      </c>
      <c r="H5239" s="138" t="s">
        <v>434</v>
      </c>
      <c r="I5239" s="138"/>
      <c r="J5239" s="138"/>
      <c r="K5239" s="146"/>
      <c r="L5239" s="146"/>
    </row>
    <row r="5240" spans="1:12" s="141" customFormat="1" ht="20.100000000000001" customHeight="1">
      <c r="A5240" s="213"/>
      <c r="B5240" s="137"/>
      <c r="C5240" s="137"/>
      <c r="D5240" s="159"/>
      <c r="E5240" s="160"/>
      <c r="F5240" s="137" t="s">
        <v>465</v>
      </c>
      <c r="G5240" s="137" t="s">
        <v>466</v>
      </c>
      <c r="H5240" s="138" t="s">
        <v>434</v>
      </c>
      <c r="I5240" s="138"/>
      <c r="J5240" s="138"/>
      <c r="K5240" s="146"/>
      <c r="L5240" s="146"/>
    </row>
    <row r="5241" spans="1:12" s="141" customFormat="1" ht="20.100000000000001" customHeight="1">
      <c r="A5241" s="213"/>
      <c r="B5241" s="137"/>
      <c r="C5241" s="137"/>
      <c r="D5241" s="159"/>
      <c r="E5241" s="160"/>
      <c r="F5241" s="137" t="s">
        <v>466</v>
      </c>
      <c r="G5241" s="137" t="s">
        <v>467</v>
      </c>
      <c r="H5241" s="138" t="s">
        <v>434</v>
      </c>
      <c r="I5241" s="138"/>
      <c r="J5241" s="138"/>
      <c r="K5241" s="146"/>
      <c r="L5241" s="146"/>
    </row>
    <row r="5242" spans="1:12" s="141" customFormat="1" ht="20.100000000000001" customHeight="1">
      <c r="A5242" s="213"/>
      <c r="B5242" s="137"/>
      <c r="C5242" s="137"/>
      <c r="D5242" s="159"/>
      <c r="E5242" s="160"/>
      <c r="F5242" s="137" t="s">
        <v>467</v>
      </c>
      <c r="G5242" s="137" t="s">
        <v>468</v>
      </c>
      <c r="H5242" s="138" t="s">
        <v>434</v>
      </c>
      <c r="I5242" s="138"/>
      <c r="J5242" s="138"/>
      <c r="K5242" s="146"/>
      <c r="L5242" s="146"/>
    </row>
    <row r="5243" spans="1:12" s="141" customFormat="1" ht="20.100000000000001" customHeight="1">
      <c r="A5243" s="213"/>
      <c r="B5243" s="137"/>
      <c r="C5243" s="137"/>
      <c r="D5243" s="159"/>
      <c r="E5243" s="160"/>
      <c r="F5243" s="137" t="s">
        <v>468</v>
      </c>
      <c r="G5243" s="137" t="s">
        <v>469</v>
      </c>
      <c r="H5243" s="138" t="s">
        <v>434</v>
      </c>
      <c r="I5243" s="138"/>
      <c r="J5243" s="138"/>
      <c r="K5243" s="146"/>
      <c r="L5243" s="146"/>
    </row>
    <row r="5244" spans="1:12" s="141" customFormat="1" ht="20.100000000000001" customHeight="1">
      <c r="A5244" s="213"/>
      <c r="B5244" s="138"/>
      <c r="C5244" s="138"/>
      <c r="D5244" s="161"/>
      <c r="E5244" s="138"/>
      <c r="F5244" s="137" t="s">
        <v>469</v>
      </c>
      <c r="G5244" s="137" t="s">
        <v>470</v>
      </c>
      <c r="H5244" s="138" t="s">
        <v>434</v>
      </c>
      <c r="I5244" s="138"/>
      <c r="J5244" s="138"/>
      <c r="K5244" s="146"/>
      <c r="L5244" s="146"/>
    </row>
    <row r="5245" spans="1:12" s="141" customFormat="1" ht="20.100000000000001" customHeight="1">
      <c r="A5245" s="213"/>
      <c r="B5245" s="138"/>
      <c r="C5245" s="138"/>
      <c r="D5245" s="161"/>
      <c r="E5245" s="138"/>
      <c r="F5245" s="137" t="s">
        <v>470</v>
      </c>
      <c r="G5245" s="137" t="s">
        <v>1026</v>
      </c>
      <c r="H5245" s="138" t="s">
        <v>434</v>
      </c>
      <c r="I5245" s="138"/>
      <c r="J5245" s="138"/>
      <c r="K5245" s="146"/>
      <c r="L5245" s="146"/>
    </row>
    <row r="5246" spans="1:12" s="141" customFormat="1" ht="20.100000000000001" customHeight="1">
      <c r="A5246" s="213"/>
      <c r="B5246" s="138"/>
      <c r="C5246" s="138"/>
      <c r="D5246" s="161"/>
      <c r="E5246" s="138"/>
      <c r="F5246" s="132"/>
      <c r="G5246" s="132"/>
      <c r="H5246" s="132"/>
      <c r="I5246" s="132"/>
      <c r="K5246" s="146"/>
      <c r="L5246" s="146"/>
    </row>
  </sheetData>
  <autoFilter ref="H1:H5246"/>
  <mergeCells count="4">
    <mergeCell ref="L4:M4"/>
    <mergeCell ref="E3:H3"/>
    <mergeCell ref="A1:I1"/>
    <mergeCell ref="A2:I2"/>
  </mergeCells>
  <printOptions horizontalCentered="1"/>
  <pageMargins left="0.7" right="0.7" top="0.75" bottom="0.75" header="0.3" footer="0.3"/>
  <pageSetup scale="59" orientation="portrait" useFirstPageNumber="1" horizontalDpi="300" verticalDpi="300" r:id="rId1"/>
  <rowBreaks count="3" manualBreakCount="3">
    <brk id="512" max="16383" man="1"/>
    <brk id="1231" max="8" man="1"/>
    <brk id="1283" max="16383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27"/>
  <sheetViews>
    <sheetView view="pageBreakPreview" topLeftCell="A1243" zoomScale="70" zoomScaleNormal="83" zoomScaleSheetLayoutView="70" workbookViewId="0">
      <selection activeCell="H1283" sqref="H1283"/>
    </sheetView>
  </sheetViews>
  <sheetFormatPr defaultColWidth="8.85546875" defaultRowHeight="20.100000000000001" customHeight="1"/>
  <cols>
    <col min="1" max="1" width="7.7109375" style="141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1.85546875" style="127" customWidth="1"/>
    <col min="10" max="10" width="8.85546875" style="128" customWidth="1"/>
    <col min="11" max="11" width="6.5703125" style="129" customWidth="1"/>
    <col min="12" max="12" width="24.85546875" style="129" customWidth="1"/>
    <col min="13" max="13" width="8.85546875" style="128" customWidth="1"/>
    <col min="14" max="16384" width="8.85546875" style="128"/>
  </cols>
  <sheetData>
    <row r="1" spans="1:12" s="524" customFormat="1" ht="24.95" customHeight="1">
      <c r="A1" s="522"/>
      <c r="B1" s="1407" t="s">
        <v>1149</v>
      </c>
      <c r="C1" s="1407"/>
      <c r="D1" s="1407"/>
      <c r="E1" s="1407"/>
      <c r="F1" s="1407"/>
      <c r="G1" s="1407"/>
      <c r="H1" s="1407"/>
      <c r="I1" s="523"/>
      <c r="K1" s="525"/>
      <c r="L1" s="525"/>
    </row>
    <row r="2" spans="1:12" s="524" customFormat="1" ht="24.95" customHeight="1">
      <c r="A2" s="522"/>
      <c r="B2" s="1407" t="s">
        <v>834</v>
      </c>
      <c r="C2" s="1407"/>
      <c r="D2" s="1407"/>
      <c r="E2" s="1407"/>
      <c r="F2" s="1407"/>
      <c r="G2" s="1407"/>
      <c r="H2" s="1407"/>
      <c r="I2" s="523"/>
      <c r="K2" s="525"/>
      <c r="L2" s="525"/>
    </row>
    <row r="3" spans="1:12" s="524" customFormat="1" ht="11.25" customHeight="1">
      <c r="A3" s="522"/>
      <c r="B3" s="540"/>
      <c r="C3" s="540"/>
      <c r="D3" s="540"/>
      <c r="E3" s="540"/>
      <c r="F3" s="540"/>
      <c r="G3" s="540"/>
      <c r="H3" s="540"/>
      <c r="I3" s="523"/>
      <c r="K3" s="525"/>
      <c r="L3" s="525"/>
    </row>
    <row r="4" spans="1:12" ht="20.100000000000001" customHeight="1">
      <c r="H4" s="539" t="s">
        <v>1152</v>
      </c>
      <c r="I4" s="132"/>
    </row>
    <row r="5" spans="1:12" ht="43.5" customHeight="1">
      <c r="B5" s="527" t="s">
        <v>835</v>
      </c>
      <c r="C5" s="528" t="s">
        <v>2</v>
      </c>
      <c r="D5" s="528" t="s">
        <v>3</v>
      </c>
      <c r="E5" s="529" t="s">
        <v>429</v>
      </c>
      <c r="F5" s="530" t="s">
        <v>430</v>
      </c>
      <c r="G5" s="530" t="s">
        <v>431</v>
      </c>
      <c r="H5" s="530" t="s">
        <v>432</v>
      </c>
      <c r="I5" s="133"/>
      <c r="K5" s="1408" t="s">
        <v>436</v>
      </c>
      <c r="L5" s="1408"/>
    </row>
    <row r="6" spans="1:12" ht="24.95" customHeight="1">
      <c r="B6" s="526">
        <v>1</v>
      </c>
      <c r="C6" s="526">
        <v>2</v>
      </c>
      <c r="D6" s="526">
        <v>3</v>
      </c>
      <c r="E6" s="526">
        <v>4</v>
      </c>
      <c r="F6" s="526">
        <v>5</v>
      </c>
      <c r="G6" s="526">
        <v>6</v>
      </c>
      <c r="H6" s="526">
        <v>7</v>
      </c>
      <c r="I6" s="134"/>
      <c r="K6" s="135" t="s">
        <v>434</v>
      </c>
      <c r="L6" s="136" t="s">
        <v>437</v>
      </c>
    </row>
    <row r="7" spans="1:12" s="141" customFormat="1" ht="20.100000000000001" customHeight="1">
      <c r="B7" s="430">
        <f>'3. DATA TEKNIS JALAN'!B7</f>
        <v>1</v>
      </c>
      <c r="C7" s="142">
        <f>'3. DATA TEKNIS JALAN'!C7</f>
        <v>1.0009999999999999</v>
      </c>
      <c r="D7" s="143" t="str">
        <f>'3. DATA TEKNIS JALAN'!D7</f>
        <v>Soekarno</v>
      </c>
      <c r="E7" s="144">
        <f>'3. DATA TEKNIS JALAN'!E7</f>
        <v>0.11</v>
      </c>
      <c r="F7" s="145" t="str">
        <f>'3. DATA TEKNIS JALAN'!F7</f>
        <v>0+000</v>
      </c>
      <c r="G7" s="145" t="str">
        <f>'3. DATA TEKNIS JALAN'!G7</f>
        <v>0+110</v>
      </c>
      <c r="H7" s="145" t="s">
        <v>434</v>
      </c>
      <c r="I7" s="137"/>
      <c r="J7" s="138"/>
      <c r="K7" s="139" t="s">
        <v>438</v>
      </c>
      <c r="L7" s="140" t="s">
        <v>439</v>
      </c>
    </row>
    <row r="8" spans="1:12" s="141" customFormat="1" ht="20.100000000000001" customHeight="1">
      <c r="B8" s="430">
        <f>'3. DATA TEKNIS JALAN'!B8</f>
        <v>2</v>
      </c>
      <c r="C8" s="142">
        <f>'3. DATA TEKNIS JALAN'!C8</f>
        <v>1.002</v>
      </c>
      <c r="D8" s="143" t="str">
        <f>'3. DATA TEKNIS JALAN'!D8</f>
        <v>Moh. Hatta</v>
      </c>
      <c r="E8" s="144">
        <f>'3. DATA TEKNIS JALAN'!E8</f>
        <v>0.11</v>
      </c>
      <c r="F8" s="145" t="str">
        <f>'3. DATA TEKNIS JALAN'!F8</f>
        <v>0+000</v>
      </c>
      <c r="G8" s="145" t="str">
        <f>'3. DATA TEKNIS JALAN'!G8</f>
        <v>0+110</v>
      </c>
      <c r="H8" s="145" t="s">
        <v>434</v>
      </c>
      <c r="I8" s="137"/>
      <c r="J8" s="138"/>
      <c r="K8" s="146"/>
      <c r="L8" s="146"/>
    </row>
    <row r="9" spans="1:12" s="141" customFormat="1" ht="20.100000000000001" customHeight="1">
      <c r="B9" s="430">
        <f>'3. DATA TEKNIS JALAN'!B9</f>
        <v>3</v>
      </c>
      <c r="C9" s="142">
        <f>'3. DATA TEKNIS JALAN'!C9</f>
        <v>1.0029999999999999</v>
      </c>
      <c r="D9" s="143" t="str">
        <f>'3. DATA TEKNIS JALAN'!D9</f>
        <v>Hasyim Ashari</v>
      </c>
      <c r="E9" s="144">
        <f>'3. DATA TEKNIS JALAN'!E9</f>
        <v>0.12</v>
      </c>
      <c r="F9" s="145" t="str">
        <f>'3. DATA TEKNIS JALAN'!F9</f>
        <v>0+000</v>
      </c>
      <c r="G9" s="145" t="str">
        <f>'3. DATA TEKNIS JALAN'!G9</f>
        <v>0+120</v>
      </c>
      <c r="H9" s="145" t="s">
        <v>434</v>
      </c>
      <c r="I9" s="137"/>
      <c r="J9" s="138"/>
      <c r="K9" s="146"/>
      <c r="L9" s="146"/>
    </row>
    <row r="10" spans="1:12" s="141" customFormat="1" ht="20.100000000000001" customHeight="1">
      <c r="B10" s="142">
        <f>'3. DATA TEKNIS JALAN'!B10</f>
        <v>4</v>
      </c>
      <c r="C10" s="142">
        <f>'3. DATA TEKNIS JALAN'!C10</f>
        <v>1.004</v>
      </c>
      <c r="D10" s="143" t="str">
        <f>'3. DATA TEKNIS JALAN'!D10</f>
        <v>Ahmad Dahlan</v>
      </c>
      <c r="E10" s="144">
        <f>'3. DATA TEKNIS JALAN'!E10</f>
        <v>0.12</v>
      </c>
      <c r="F10" s="145" t="str">
        <f>'3. DATA TEKNIS JALAN'!F10</f>
        <v>0+000</v>
      </c>
      <c r="G10" s="145" t="str">
        <f>'3. DATA TEKNIS JALAN'!G10</f>
        <v>0+120</v>
      </c>
      <c r="H10" s="145" t="s">
        <v>434</v>
      </c>
      <c r="I10" s="137"/>
      <c r="J10" s="138"/>
      <c r="K10" s="146"/>
      <c r="L10" s="146"/>
    </row>
    <row r="11" spans="1:12" s="141" customFormat="1" ht="20.100000000000001" customHeight="1">
      <c r="B11" s="142">
        <f>'3. DATA TEKNIS JALAN'!B11</f>
        <v>5</v>
      </c>
      <c r="C11" s="142" t="str">
        <f>'3. DATA TEKNIS JALAN'!C11</f>
        <v>1,005</v>
      </c>
      <c r="D11" s="143" t="str">
        <f>'3. DATA TEKNIS JALAN'!D11</f>
        <v>Onje</v>
      </c>
      <c r="E11" s="144">
        <f>'3. DATA TEKNIS JALAN'!E11</f>
        <v>0.28999999999999998</v>
      </c>
      <c r="F11" s="145" t="str">
        <f>'3. DATA TEKNIS JALAN'!F11</f>
        <v>0+000</v>
      </c>
      <c r="G11" s="145" t="str">
        <f>'3. DATA TEKNIS JALAN'!G11</f>
        <v>0+200</v>
      </c>
      <c r="H11" s="145" t="s">
        <v>434</v>
      </c>
      <c r="I11" s="137"/>
      <c r="J11" s="138"/>
      <c r="K11" s="146"/>
      <c r="L11" s="146"/>
    </row>
    <row r="12" spans="1:12" s="141" customFormat="1" ht="20.100000000000001" customHeight="1">
      <c r="B12" s="142"/>
      <c r="C12" s="142"/>
      <c r="D12" s="143"/>
      <c r="E12" s="144"/>
      <c r="F12" s="145" t="str">
        <f>'3. DATA TEKNIS JALAN'!F12</f>
        <v>0+200</v>
      </c>
      <c r="G12" s="145" t="str">
        <f>'3. DATA TEKNIS JALAN'!G12</f>
        <v>0+290</v>
      </c>
      <c r="H12" s="145" t="s">
        <v>434</v>
      </c>
      <c r="I12" s="137"/>
      <c r="J12" s="138"/>
      <c r="K12" s="146"/>
      <c r="L12" s="146"/>
    </row>
    <row r="13" spans="1:12" s="141" customFormat="1" ht="20.100000000000001" customHeight="1">
      <c r="B13" s="142">
        <f>'3. DATA TEKNIS JALAN'!B13</f>
        <v>6</v>
      </c>
      <c r="C13" s="142" t="str">
        <f>'3. DATA TEKNIS JALAN'!C13</f>
        <v>1,006</v>
      </c>
      <c r="D13" s="143" t="str">
        <f>'3. DATA TEKNIS JALAN'!D13</f>
        <v>Kapten Piere Tendean</v>
      </c>
      <c r="E13" s="144">
        <f>'3. DATA TEKNIS JALAN'!E13</f>
        <v>0.22</v>
      </c>
      <c r="F13" s="145" t="str">
        <f>'3. DATA TEKNIS JALAN'!F13</f>
        <v>0+000</v>
      </c>
      <c r="G13" s="145" t="str">
        <f>'3. DATA TEKNIS JALAN'!G13</f>
        <v>0+200</v>
      </c>
      <c r="H13" s="145" t="s">
        <v>434</v>
      </c>
      <c r="I13" s="137"/>
      <c r="J13" s="138"/>
      <c r="K13" s="146"/>
      <c r="L13" s="146"/>
    </row>
    <row r="14" spans="1:12" s="141" customFormat="1" ht="20.100000000000001" customHeight="1">
      <c r="B14" s="142"/>
      <c r="C14" s="142"/>
      <c r="D14" s="143"/>
      <c r="E14" s="144"/>
      <c r="F14" s="145" t="str">
        <f>'3. DATA TEKNIS JALAN'!F14</f>
        <v>0+200</v>
      </c>
      <c r="G14" s="145" t="str">
        <f>'3. DATA TEKNIS JALAN'!G14</f>
        <v>0+270</v>
      </c>
      <c r="H14" s="145" t="s">
        <v>434</v>
      </c>
      <c r="I14" s="137"/>
      <c r="J14" s="138"/>
      <c r="K14" s="146"/>
      <c r="L14" s="146"/>
    </row>
    <row r="15" spans="1:12" s="141" customFormat="1" ht="20.100000000000001" customHeight="1">
      <c r="B15" s="142">
        <f>'3. DATA TEKNIS JALAN'!B15</f>
        <v>7</v>
      </c>
      <c r="C15" s="142" t="str">
        <f>'3. DATA TEKNIS JALAN'!C15</f>
        <v>1,007</v>
      </c>
      <c r="D15" s="143" t="str">
        <f>'3. DATA TEKNIS JALAN'!D15</f>
        <v>Jambukarang</v>
      </c>
      <c r="E15" s="144">
        <f>'3. DATA TEKNIS JALAN'!E15</f>
        <v>0.26</v>
      </c>
      <c r="F15" s="145" t="str">
        <f>'3. DATA TEKNIS JALAN'!F15</f>
        <v>0+000</v>
      </c>
      <c r="G15" s="145" t="str">
        <f>'3. DATA TEKNIS JALAN'!G15</f>
        <v>0+200</v>
      </c>
      <c r="H15" s="145" t="s">
        <v>434</v>
      </c>
      <c r="I15" s="137"/>
      <c r="J15" s="138"/>
      <c r="K15" s="146"/>
      <c r="L15" s="146"/>
    </row>
    <row r="16" spans="1:12" s="141" customFormat="1" ht="20.100000000000001" customHeight="1">
      <c r="B16" s="142"/>
      <c r="C16" s="142"/>
      <c r="D16" s="143"/>
      <c r="E16" s="144"/>
      <c r="F16" s="145" t="str">
        <f>'3. DATA TEKNIS JALAN'!F16</f>
        <v>0+200</v>
      </c>
      <c r="G16" s="145" t="str">
        <f>'3. DATA TEKNIS JALAN'!G16</f>
        <v>0+260</v>
      </c>
      <c r="H16" s="145" t="s">
        <v>434</v>
      </c>
      <c r="I16" s="137"/>
      <c r="J16" s="138"/>
      <c r="K16" s="146"/>
      <c r="L16" s="146"/>
    </row>
    <row r="17" spans="2:12" s="141" customFormat="1" ht="20.100000000000001" customHeight="1">
      <c r="B17" s="142">
        <f>'3. DATA TEKNIS JALAN'!B17</f>
        <v>8</v>
      </c>
      <c r="C17" s="142" t="str">
        <f>'3. DATA TEKNIS JALAN'!C17</f>
        <v>1,008</v>
      </c>
      <c r="D17" s="143" t="str">
        <f>'3. DATA TEKNIS JALAN'!D17</f>
        <v>Pujowiyoto</v>
      </c>
      <c r="E17" s="144">
        <f>'3. DATA TEKNIS JALAN'!E17</f>
        <v>0.43</v>
      </c>
      <c r="F17" s="145" t="str">
        <f>'3. DATA TEKNIS JALAN'!F17</f>
        <v>0+000</v>
      </c>
      <c r="G17" s="145" t="str">
        <f>'3. DATA TEKNIS JALAN'!G17</f>
        <v>0+200</v>
      </c>
      <c r="H17" s="145" t="str">
        <f>'HITUNG SEGMEN'!H34</f>
        <v>RR</v>
      </c>
      <c r="I17" s="137"/>
      <c r="J17" s="138"/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JALAN'!F18</f>
        <v>0+200</v>
      </c>
      <c r="G18" s="145" t="str">
        <f>'3. DATA TEKNIS JALAN'!G18</f>
        <v>0+400</v>
      </c>
      <c r="H18" s="145" t="str">
        <f>'HITUNG SEGMEN'!H35</f>
        <v>S</v>
      </c>
      <c r="I18" s="137"/>
      <c r="J18" s="138"/>
      <c r="K18" s="146"/>
      <c r="L18" s="146"/>
    </row>
    <row r="19" spans="2:12" s="141" customFormat="1" ht="20.100000000000001" customHeight="1">
      <c r="B19" s="142"/>
      <c r="C19" s="142"/>
      <c r="D19" s="143"/>
      <c r="E19" s="144"/>
      <c r="F19" s="145" t="str">
        <f>'3. DATA TEKNIS JALAN'!F19</f>
        <v>0+400</v>
      </c>
      <c r="G19" s="145" t="str">
        <f>'3. DATA TEKNIS JALAN'!G19</f>
        <v>0+430</v>
      </c>
      <c r="H19" s="145" t="str">
        <f>'HITUNG SEGMEN'!H36</f>
        <v>B</v>
      </c>
      <c r="I19" s="137"/>
      <c r="J19" s="138"/>
      <c r="K19" s="146"/>
      <c r="L19" s="146"/>
    </row>
    <row r="20" spans="2:12" s="141" customFormat="1" ht="20.100000000000001" customHeight="1">
      <c r="B20" s="142">
        <f>'3. DATA TEKNIS JALAN'!B20</f>
        <v>9</v>
      </c>
      <c r="C20" s="142" t="str">
        <f>'3. DATA TEKNIS JALAN'!C20</f>
        <v>1,009</v>
      </c>
      <c r="D20" s="143" t="str">
        <f>'3. DATA TEKNIS JALAN'!D20</f>
        <v>Kapten Sarengat</v>
      </c>
      <c r="E20" s="144">
        <f>'3. DATA TEKNIS JALAN'!E20</f>
        <v>0.28000000000000003</v>
      </c>
      <c r="F20" s="145" t="str">
        <f>'3. DATA TEKNIS JALAN'!F20</f>
        <v>0+000</v>
      </c>
      <c r="G20" s="145" t="str">
        <f>'3. DATA TEKNIS JALAN'!G20</f>
        <v>0+200</v>
      </c>
      <c r="H20" s="145" t="s">
        <v>434</v>
      </c>
      <c r="I20" s="137"/>
      <c r="J20" s="138"/>
      <c r="K20" s="146"/>
      <c r="L20" s="146"/>
    </row>
    <row r="21" spans="2:12" s="141" customFormat="1" ht="20.100000000000001" customHeight="1">
      <c r="B21" s="142"/>
      <c r="C21" s="142"/>
      <c r="D21" s="143"/>
      <c r="E21" s="144"/>
      <c r="F21" s="145" t="str">
        <f>'3. DATA TEKNIS JALAN'!F21</f>
        <v>0+200</v>
      </c>
      <c r="G21" s="145" t="str">
        <f>'3. DATA TEKNIS JALAN'!G21</f>
        <v>0+270</v>
      </c>
      <c r="H21" s="145" t="s">
        <v>434</v>
      </c>
      <c r="I21" s="137"/>
      <c r="J21" s="138"/>
      <c r="K21" s="146"/>
      <c r="L21" s="146"/>
    </row>
    <row r="22" spans="2:12" s="141" customFormat="1" ht="20.100000000000001" customHeight="1">
      <c r="B22" s="142">
        <f>'3. DATA TEKNIS JALAN'!B22</f>
        <v>10</v>
      </c>
      <c r="C22" s="142" t="str">
        <f>'3. DATA TEKNIS JALAN'!C22</f>
        <v>1,010</v>
      </c>
      <c r="D22" s="143" t="str">
        <f>'3. DATA TEKNIS JALAN'!D22</f>
        <v>Letkol Isdiman</v>
      </c>
      <c r="E22" s="144">
        <f>'3. DATA TEKNIS JALAN'!E22</f>
        <v>1.23</v>
      </c>
      <c r="F22" s="145" t="str">
        <f>'3. DATA TEKNIS JALAN'!F22</f>
        <v>0+000</v>
      </c>
      <c r="G22" s="145" t="str">
        <f>'3. DATA TEKNIS JALAN'!G22</f>
        <v>0+200</v>
      </c>
      <c r="H22" s="145" t="s">
        <v>434</v>
      </c>
      <c r="I22" s="137"/>
      <c r="J22" s="138"/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JALAN'!F23</f>
        <v>0+200</v>
      </c>
      <c r="G23" s="145" t="str">
        <f>'3. DATA TEKNIS JALAN'!G23</f>
        <v>0+400</v>
      </c>
      <c r="H23" s="145" t="s">
        <v>434</v>
      </c>
      <c r="I23" s="137"/>
      <c r="J23" s="138"/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JALAN'!F24</f>
        <v>0+400</v>
      </c>
      <c r="G24" s="145" t="str">
        <f>'3. DATA TEKNIS JALAN'!G24</f>
        <v>0+600</v>
      </c>
      <c r="H24" s="145" t="s">
        <v>434</v>
      </c>
      <c r="I24" s="137"/>
      <c r="J24" s="138"/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JALAN'!F25</f>
        <v>0+600</v>
      </c>
      <c r="G25" s="145" t="str">
        <f>'3. DATA TEKNIS JALAN'!G25</f>
        <v>0+800</v>
      </c>
      <c r="H25" s="145" t="s">
        <v>434</v>
      </c>
      <c r="I25" s="137"/>
      <c r="J25" s="138"/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JALAN'!F26</f>
        <v>0+800</v>
      </c>
      <c r="G26" s="145" t="str">
        <f>'3. DATA TEKNIS JALAN'!G26</f>
        <v>1+000</v>
      </c>
      <c r="H26" s="145" t="s">
        <v>434</v>
      </c>
      <c r="I26" s="137"/>
      <c r="J26" s="138"/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JALAN'!F27</f>
        <v>1+000</v>
      </c>
      <c r="G27" s="145" t="str">
        <f>'3. DATA TEKNIS JALAN'!G27</f>
        <v>1+200</v>
      </c>
      <c r="H27" s="145" t="s">
        <v>434</v>
      </c>
      <c r="I27" s="137"/>
      <c r="J27" s="138"/>
      <c r="K27" s="146"/>
      <c r="L27" s="146"/>
    </row>
    <row r="28" spans="2:12" s="141" customFormat="1" ht="20.100000000000001" customHeight="1">
      <c r="B28" s="142"/>
      <c r="C28" s="142"/>
      <c r="D28" s="143"/>
      <c r="E28" s="144"/>
      <c r="F28" s="145" t="str">
        <f>'3. DATA TEKNIS JALAN'!F28</f>
        <v>1+200</v>
      </c>
      <c r="G28" s="145" t="str">
        <f>'3. DATA TEKNIS JALAN'!G28</f>
        <v>1+230</v>
      </c>
      <c r="H28" s="145" t="s">
        <v>434</v>
      </c>
      <c r="I28" s="137"/>
      <c r="J28" s="138"/>
      <c r="K28" s="146"/>
      <c r="L28" s="146"/>
    </row>
    <row r="29" spans="2:12" s="141" customFormat="1" ht="20.100000000000001" customHeight="1">
      <c r="B29" s="142">
        <f>'3. DATA TEKNIS JALAN'!B29</f>
        <v>11</v>
      </c>
      <c r="C29" s="142" t="str">
        <f>'3. DATA TEKNIS JALAN'!C29</f>
        <v>1,011</v>
      </c>
      <c r="D29" s="143" t="str">
        <f>'3. DATA TEKNIS JALAN'!D29</f>
        <v>Komisaris Noto Sumarsono</v>
      </c>
      <c r="E29" s="144">
        <f>'3. DATA TEKNIS JALAN'!E29</f>
        <v>0.84</v>
      </c>
      <c r="F29" s="145" t="str">
        <f>'3. DATA TEKNIS JALAN'!F29</f>
        <v>0+000</v>
      </c>
      <c r="G29" s="145" t="str">
        <f>'3. DATA TEKNIS JALAN'!G29</f>
        <v>0+200</v>
      </c>
      <c r="H29" s="145" t="s">
        <v>434</v>
      </c>
      <c r="I29" s="137"/>
      <c r="J29" s="138"/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JALAN'!F30</f>
        <v>0+200</v>
      </c>
      <c r="G30" s="145" t="str">
        <f>'3. DATA TEKNIS JALAN'!G30</f>
        <v>0+400</v>
      </c>
      <c r="H30" s="145" t="s">
        <v>438</v>
      </c>
      <c r="I30" s="137"/>
      <c r="J30" s="138"/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JALAN'!F31</f>
        <v>0+400</v>
      </c>
      <c r="G31" s="145" t="str">
        <f>'3. DATA TEKNIS JALAN'!G31</f>
        <v>0+600</v>
      </c>
      <c r="H31" s="145" t="s">
        <v>434</v>
      </c>
      <c r="I31" s="137"/>
      <c r="J31" s="138"/>
      <c r="K31" s="146"/>
      <c r="L31" s="146"/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JALAN'!F32</f>
        <v>0+600</v>
      </c>
      <c r="G32" s="145" t="str">
        <f>'3. DATA TEKNIS JALAN'!G32</f>
        <v>0+800</v>
      </c>
      <c r="H32" s="145" t="s">
        <v>434</v>
      </c>
      <c r="I32" s="137"/>
      <c r="J32" s="138"/>
      <c r="K32" s="146"/>
      <c r="L32" s="146"/>
    </row>
    <row r="33" spans="2:12" s="141" customFormat="1" ht="20.100000000000001" customHeight="1">
      <c r="B33" s="142"/>
      <c r="C33" s="142"/>
      <c r="D33" s="143"/>
      <c r="E33" s="144"/>
      <c r="F33" s="145" t="str">
        <f>'3. DATA TEKNIS JALAN'!F33</f>
        <v>0+800</v>
      </c>
      <c r="G33" s="145" t="str">
        <f>'3. DATA TEKNIS JALAN'!G33</f>
        <v>0+840</v>
      </c>
      <c r="H33" s="145" t="s">
        <v>438</v>
      </c>
      <c r="I33" s="137"/>
      <c r="J33" s="138"/>
      <c r="K33" s="146"/>
      <c r="L33" s="146"/>
    </row>
    <row r="34" spans="2:12" s="141" customFormat="1" ht="20.100000000000001" customHeight="1">
      <c r="B34" s="142">
        <f>'3. DATA TEKNIS JALAN'!B34</f>
        <v>12</v>
      </c>
      <c r="C34" s="142" t="str">
        <f>'3. DATA TEKNIS JALAN'!C34</f>
        <v>1,012</v>
      </c>
      <c r="D34" s="143" t="str">
        <f>'3. DATA TEKNIS JALAN'!D34</f>
        <v>Mayjen MT Haryono</v>
      </c>
      <c r="E34" s="144">
        <f>'3. DATA TEKNIS JALAN'!E34</f>
        <v>1.54</v>
      </c>
      <c r="F34" s="145" t="str">
        <f>'3. DATA TEKNIS JALAN'!F34</f>
        <v>0+000</v>
      </c>
      <c r="G34" s="145" t="str">
        <f>'3. DATA TEKNIS JALAN'!G34</f>
        <v>0+200</v>
      </c>
      <c r="H34" s="145" t="s">
        <v>434</v>
      </c>
      <c r="I34" s="137"/>
      <c r="J34" s="138"/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JALAN'!F35</f>
        <v>0+200</v>
      </c>
      <c r="G35" s="145" t="str">
        <f>'3. DATA TEKNIS JALAN'!G35</f>
        <v>0+400</v>
      </c>
      <c r="H35" s="145" t="s">
        <v>434</v>
      </c>
      <c r="I35" s="137"/>
      <c r="J35" s="138"/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JALAN'!F36</f>
        <v>0+400</v>
      </c>
      <c r="G36" s="145" t="str">
        <f>'3. DATA TEKNIS JALAN'!G36</f>
        <v>0+600</v>
      </c>
      <c r="H36" s="145" t="str">
        <f>H35</f>
        <v>B</v>
      </c>
      <c r="I36" s="137"/>
      <c r="J36" s="138"/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JALAN'!F37</f>
        <v>0+600</v>
      </c>
      <c r="G37" s="145" t="str">
        <f>'3. DATA TEKNIS JALAN'!G37</f>
        <v>0+800</v>
      </c>
      <c r="H37" s="145" t="str">
        <f t="shared" ref="H37:H41" si="0">H36</f>
        <v>B</v>
      </c>
      <c r="I37" s="137"/>
      <c r="J37" s="138"/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JALAN'!F38</f>
        <v>0+800</v>
      </c>
      <c r="G38" s="145" t="str">
        <f>'3. DATA TEKNIS JALAN'!G38</f>
        <v>1+000</v>
      </c>
      <c r="H38" s="145" t="str">
        <f t="shared" si="0"/>
        <v>B</v>
      </c>
      <c r="I38" s="137"/>
      <c r="J38" s="138"/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JALAN'!F39</f>
        <v>1+000</v>
      </c>
      <c r="G39" s="145" t="str">
        <f>'3. DATA TEKNIS JALAN'!G39</f>
        <v>1+200</v>
      </c>
      <c r="H39" s="145" t="str">
        <f t="shared" si="0"/>
        <v>B</v>
      </c>
      <c r="I39" s="137"/>
      <c r="J39" s="138"/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JALAN'!F40</f>
        <v>1+200</v>
      </c>
      <c r="G40" s="145" t="str">
        <f>'3. DATA TEKNIS JALAN'!G40</f>
        <v>1+400</v>
      </c>
      <c r="H40" s="145" t="str">
        <f t="shared" si="0"/>
        <v>B</v>
      </c>
      <c r="I40" s="137"/>
      <c r="J40" s="138"/>
      <c r="K40" s="146"/>
      <c r="L40" s="146"/>
    </row>
    <row r="41" spans="2:12" s="141" customFormat="1" ht="20.100000000000001" customHeight="1">
      <c r="B41" s="142"/>
      <c r="C41" s="142"/>
      <c r="D41" s="143"/>
      <c r="E41" s="144"/>
      <c r="F41" s="145" t="str">
        <f>'3. DATA TEKNIS JALAN'!F41</f>
        <v>1+400</v>
      </c>
      <c r="G41" s="145" t="str">
        <f>'3. DATA TEKNIS JALAN'!G41</f>
        <v>1+540</v>
      </c>
      <c r="H41" s="145" t="str">
        <f t="shared" si="0"/>
        <v>B</v>
      </c>
      <c r="I41" s="137"/>
      <c r="J41" s="138"/>
      <c r="K41" s="146"/>
      <c r="L41" s="146"/>
    </row>
    <row r="42" spans="2:12" s="141" customFormat="1" ht="20.100000000000001" customHeight="1">
      <c r="B42" s="142">
        <f>'3. DATA TEKNIS JALAN'!B42</f>
        <v>13</v>
      </c>
      <c r="C42" s="142" t="str">
        <f>'3. DATA TEKNIS JALAN'!C42</f>
        <v>1,013</v>
      </c>
      <c r="D42" s="143" t="str">
        <f>'3. DATA TEKNIS JALAN'!D42</f>
        <v>Letjend Suprapto</v>
      </c>
      <c r="E42" s="144">
        <f>'3. DATA TEKNIS JALAN'!E42</f>
        <v>0.27</v>
      </c>
      <c r="F42" s="145" t="str">
        <f>'3. DATA TEKNIS JALAN'!F42</f>
        <v>0+000</v>
      </c>
      <c r="G42" s="145" t="str">
        <f>'3. DATA TEKNIS JALAN'!G42</f>
        <v>0+200</v>
      </c>
      <c r="H42" s="145" t="s">
        <v>434</v>
      </c>
      <c r="I42" s="137"/>
      <c r="J42" s="138"/>
      <c r="K42" s="146"/>
      <c r="L42" s="146"/>
    </row>
    <row r="43" spans="2:12" s="141" customFormat="1" ht="20.100000000000001" customHeight="1">
      <c r="B43" s="142"/>
      <c r="C43" s="142"/>
      <c r="D43" s="143"/>
      <c r="E43" s="144"/>
      <c r="F43" s="145" t="str">
        <f>'3. DATA TEKNIS JALAN'!F43</f>
        <v>0+200</v>
      </c>
      <c r="G43" s="145" t="str">
        <f>'3. DATA TEKNIS JALAN'!G43</f>
        <v>0+270</v>
      </c>
      <c r="H43" s="145" t="s">
        <v>434</v>
      </c>
      <c r="I43" s="137"/>
      <c r="J43" s="138"/>
      <c r="K43" s="146"/>
      <c r="L43" s="146"/>
    </row>
    <row r="44" spans="2:12" s="141" customFormat="1" ht="20.100000000000001" customHeight="1">
      <c r="B44" s="142">
        <f>'3. DATA TEKNIS JALAN'!B44</f>
        <v>14</v>
      </c>
      <c r="C44" s="142" t="str">
        <f>'3. DATA TEKNIS JALAN'!C44</f>
        <v>1,014</v>
      </c>
      <c r="D44" s="143" t="str">
        <f>'3. DATA TEKNIS JALAN'!D44</f>
        <v>Soekarno-Hatta</v>
      </c>
      <c r="E44" s="144">
        <f>'3. DATA TEKNIS JALAN'!E44</f>
        <v>3.24</v>
      </c>
      <c r="F44" s="145" t="str">
        <f>'3. DATA TEKNIS JALAN'!F44</f>
        <v>0+000</v>
      </c>
      <c r="G44" s="145" t="str">
        <f>'3. DATA TEKNIS JALAN'!G44</f>
        <v>0+200</v>
      </c>
      <c r="H44" s="145" t="str">
        <f>'HITUNG SEGMEN'!H73</f>
        <v>S</v>
      </c>
      <c r="I44" s="137"/>
      <c r="J44" s="138"/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JALAN'!F45</f>
        <v>0+200</v>
      </c>
      <c r="G45" s="145" t="str">
        <f>'3. DATA TEKNIS JALAN'!G45</f>
        <v>0+400</v>
      </c>
      <c r="H45" s="145" t="str">
        <f>'HITUNG SEGMEN'!H74</f>
        <v>S</v>
      </c>
      <c r="I45" s="137"/>
      <c r="J45" s="138"/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JALAN'!F46</f>
        <v>0+400</v>
      </c>
      <c r="G46" s="145" t="str">
        <f>'3. DATA TEKNIS JALAN'!G46</f>
        <v>0+600</v>
      </c>
      <c r="H46" s="145" t="str">
        <f>'HITUNG SEGMEN'!H75</f>
        <v>RR</v>
      </c>
      <c r="I46" s="137"/>
      <c r="J46" s="138"/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JALAN'!F47</f>
        <v>0+600</v>
      </c>
      <c r="G47" s="145" t="str">
        <f>'3. DATA TEKNIS JALAN'!G47</f>
        <v>0+800</v>
      </c>
      <c r="H47" s="145" t="str">
        <f>'HITUNG SEGMEN'!H76</f>
        <v>S</v>
      </c>
      <c r="I47" s="137"/>
      <c r="J47" s="138"/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JALAN'!F48</f>
        <v>0+800</v>
      </c>
      <c r="G48" s="145" t="str">
        <f>'3. DATA TEKNIS JALAN'!G48</f>
        <v>1+000</v>
      </c>
      <c r="H48" s="145" t="str">
        <f>'HITUNG SEGMEN'!H77</f>
        <v>RR</v>
      </c>
      <c r="I48" s="137"/>
      <c r="J48" s="138"/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JALAN'!F49</f>
        <v>1+000</v>
      </c>
      <c r="G49" s="145" t="str">
        <f>'3. DATA TEKNIS JALAN'!G49</f>
        <v>1+200</v>
      </c>
      <c r="H49" s="145" t="str">
        <f>'HITUNG SEGMEN'!H78</f>
        <v>S</v>
      </c>
      <c r="I49" s="137"/>
      <c r="J49" s="138"/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JALAN'!F50</f>
        <v>1+200</v>
      </c>
      <c r="G50" s="145" t="str">
        <f>'3. DATA TEKNIS JALAN'!G50</f>
        <v>1+400</v>
      </c>
      <c r="H50" s="145" t="str">
        <f>'HITUNG SEGMEN'!H79</f>
        <v>B</v>
      </c>
      <c r="I50" s="137"/>
      <c r="J50" s="138"/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JALAN'!F51</f>
        <v>1+400</v>
      </c>
      <c r="G51" s="145" t="str">
        <f>'3. DATA TEKNIS JALAN'!G51</f>
        <v>1+600</v>
      </c>
      <c r="H51" s="145" t="str">
        <f>'HITUNG SEGMEN'!H80</f>
        <v>B</v>
      </c>
      <c r="I51" s="137"/>
      <c r="J51" s="138"/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JALAN'!F52</f>
        <v>1+600</v>
      </c>
      <c r="G52" s="145" t="str">
        <f>'3. DATA TEKNIS JALAN'!G52</f>
        <v>1+800</v>
      </c>
      <c r="H52" s="145" t="str">
        <f>'HITUNG SEGMEN'!H81</f>
        <v>B</v>
      </c>
      <c r="I52" s="137"/>
      <c r="J52" s="138"/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JALAN'!F53</f>
        <v>1+800</v>
      </c>
      <c r="G53" s="145" t="str">
        <f>'3. DATA TEKNIS JALAN'!G53</f>
        <v>2+000</v>
      </c>
      <c r="H53" s="145" t="str">
        <f>'HITUNG SEGMEN'!H82</f>
        <v>B</v>
      </c>
      <c r="I53" s="137"/>
      <c r="J53" s="138"/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JALAN'!F54</f>
        <v>2+000</v>
      </c>
      <c r="G54" s="145" t="str">
        <f>'3. DATA TEKNIS JALAN'!G54</f>
        <v>2+200</v>
      </c>
      <c r="H54" s="145" t="str">
        <f>'HITUNG SEGMEN'!H83</f>
        <v>B</v>
      </c>
      <c r="I54" s="137"/>
      <c r="J54" s="138"/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JALAN'!F55</f>
        <v>2+200</v>
      </c>
      <c r="G55" s="145" t="str">
        <f>'3. DATA TEKNIS JALAN'!G55</f>
        <v>2+400</v>
      </c>
      <c r="H55" s="145" t="str">
        <f>'HITUNG SEGMEN'!H84</f>
        <v>B</v>
      </c>
      <c r="I55" s="137"/>
      <c r="J55" s="138"/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JALAN'!F56</f>
        <v>2+400</v>
      </c>
      <c r="G56" s="145" t="str">
        <f>'3. DATA TEKNIS JALAN'!G56</f>
        <v>2+600</v>
      </c>
      <c r="H56" s="145" t="str">
        <f>'HITUNG SEGMEN'!H85</f>
        <v>B</v>
      </c>
      <c r="I56" s="137"/>
      <c r="J56" s="138"/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JALAN'!F57</f>
        <v>2+600</v>
      </c>
      <c r="G57" s="145" t="str">
        <f>'3. DATA TEKNIS JALAN'!G57</f>
        <v>2+800</v>
      </c>
      <c r="H57" s="145" t="str">
        <f>'HITUNG SEGMEN'!H86</f>
        <v>B</v>
      </c>
      <c r="I57" s="137"/>
      <c r="J57" s="138"/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JALAN'!F58</f>
        <v>2+800</v>
      </c>
      <c r="G58" s="145" t="str">
        <f>'3. DATA TEKNIS JALAN'!G58</f>
        <v>3+000</v>
      </c>
      <c r="H58" s="145" t="str">
        <f>'HITUNG SEGMEN'!H87</f>
        <v>B</v>
      </c>
      <c r="I58" s="137"/>
      <c r="J58" s="138"/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JALAN'!F59</f>
        <v>3+000</v>
      </c>
      <c r="G59" s="145" t="str">
        <f>'3. DATA TEKNIS JALAN'!G59</f>
        <v>3+200</v>
      </c>
      <c r="H59" s="145" t="str">
        <f>'HITUNG SEGMEN'!H88</f>
        <v>B</v>
      </c>
      <c r="I59" s="137"/>
      <c r="J59" s="138"/>
      <c r="K59" s="146"/>
      <c r="L59" s="146"/>
    </row>
    <row r="60" spans="2:12" s="141" customFormat="1" ht="20.100000000000001" customHeight="1">
      <c r="B60" s="142"/>
      <c r="C60" s="142"/>
      <c r="D60" s="143"/>
      <c r="E60" s="144"/>
      <c r="F60" s="145" t="str">
        <f>'3. DATA TEKNIS JALAN'!F60</f>
        <v>3+200</v>
      </c>
      <c r="G60" s="145" t="str">
        <f>'3. DATA TEKNIS JALAN'!G60</f>
        <v>3+240</v>
      </c>
      <c r="H60" s="145" t="str">
        <f>'HITUNG SEGMEN'!H89</f>
        <v>B</v>
      </c>
      <c r="I60" s="137"/>
      <c r="J60" s="138"/>
      <c r="K60" s="146"/>
      <c r="L60" s="146"/>
    </row>
    <row r="61" spans="2:12" s="141" customFormat="1" ht="20.100000000000001" customHeight="1">
      <c r="B61" s="142">
        <f>'3. DATA TEKNIS JALAN'!B61</f>
        <v>15</v>
      </c>
      <c r="C61" s="142" t="str">
        <f>'3. DATA TEKNIS JALAN'!C61</f>
        <v>1,015</v>
      </c>
      <c r="D61" s="143" t="str">
        <f>'3. DATA TEKNIS JALAN'!D61</f>
        <v>Letnan Yusuf</v>
      </c>
      <c r="E61" s="144">
        <f>'3. DATA TEKNIS JALAN'!E61</f>
        <v>4.24</v>
      </c>
      <c r="F61" s="145" t="str">
        <f>'3. DATA TEKNIS JALAN'!F61</f>
        <v>0+000</v>
      </c>
      <c r="G61" s="145" t="str">
        <f>'3. DATA TEKNIS JALAN'!G61</f>
        <v>0+200</v>
      </c>
      <c r="H61" s="145" t="str">
        <f>'HITUNG SEGMEN'!H92</f>
        <v>B</v>
      </c>
      <c r="I61" s="137"/>
      <c r="J61" s="138"/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JALAN'!F62</f>
        <v>0+200</v>
      </c>
      <c r="G62" s="145" t="str">
        <f>'3. DATA TEKNIS JALAN'!G62</f>
        <v>0+400</v>
      </c>
      <c r="H62" s="145" t="str">
        <f>'HITUNG SEGMEN'!H93</f>
        <v>B</v>
      </c>
      <c r="I62" s="137"/>
      <c r="J62" s="138"/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JALAN'!F63</f>
        <v>0+400</v>
      </c>
      <c r="G63" s="145" t="str">
        <f>'3. DATA TEKNIS JALAN'!G63</f>
        <v>0+600</v>
      </c>
      <c r="H63" s="145" t="str">
        <f>'HITUNG SEGMEN'!H94</f>
        <v>B</v>
      </c>
      <c r="I63" s="137"/>
      <c r="J63" s="138"/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JALAN'!F64</f>
        <v>0+600</v>
      </c>
      <c r="G64" s="145" t="str">
        <f>'3. DATA TEKNIS JALAN'!G64</f>
        <v>0+800</v>
      </c>
      <c r="H64" s="145" t="str">
        <f>'HITUNG SEGMEN'!H95</f>
        <v>B</v>
      </c>
      <c r="I64" s="137"/>
      <c r="J64" s="138"/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JALAN'!F65</f>
        <v>0+800</v>
      </c>
      <c r="G65" s="145" t="str">
        <f>'3. DATA TEKNIS JALAN'!G65</f>
        <v>1+000</v>
      </c>
      <c r="H65" s="145" t="str">
        <f>'HITUNG SEGMEN'!H96</f>
        <v>B</v>
      </c>
      <c r="I65" s="137"/>
      <c r="J65" s="138"/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JALAN'!F66</f>
        <v>1+000</v>
      </c>
      <c r="G66" s="145" t="str">
        <f>'3. DATA TEKNIS JALAN'!G66</f>
        <v>1+200</v>
      </c>
      <c r="H66" s="145" t="str">
        <f>'HITUNG SEGMEN'!H97</f>
        <v>B</v>
      </c>
      <c r="I66" s="137"/>
      <c r="J66" s="138"/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JALAN'!F67</f>
        <v>1+200</v>
      </c>
      <c r="G67" s="145" t="str">
        <f>'3. DATA TEKNIS JALAN'!G67</f>
        <v>1+400</v>
      </c>
      <c r="H67" s="145" t="str">
        <f>'HITUNG SEGMEN'!H98</f>
        <v>B</v>
      </c>
      <c r="I67" s="137"/>
      <c r="J67" s="138"/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JALAN'!F68</f>
        <v>1+400</v>
      </c>
      <c r="G68" s="145" t="str">
        <f>'3. DATA TEKNIS JALAN'!G68</f>
        <v>1+600</v>
      </c>
      <c r="H68" s="145" t="str">
        <f>'HITUNG SEGMEN'!H99</f>
        <v>B</v>
      </c>
      <c r="I68" s="137"/>
      <c r="J68" s="138"/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JALAN'!F69</f>
        <v>1+600</v>
      </c>
      <c r="G69" s="145" t="str">
        <f>'3. DATA TEKNIS JALAN'!G69</f>
        <v>1+800</v>
      </c>
      <c r="H69" s="145" t="str">
        <f>'HITUNG SEGMEN'!H100</f>
        <v>B</v>
      </c>
      <c r="I69" s="137"/>
      <c r="J69" s="138"/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JALAN'!F70</f>
        <v>1+800</v>
      </c>
      <c r="G70" s="145" t="str">
        <f>'3. DATA TEKNIS JALAN'!G70</f>
        <v>2+000</v>
      </c>
      <c r="H70" s="145" t="str">
        <f>'HITUNG SEGMEN'!H101</f>
        <v>B</v>
      </c>
      <c r="I70" s="137"/>
      <c r="J70" s="138"/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JALAN'!F71</f>
        <v>2+000</v>
      </c>
      <c r="G71" s="145" t="str">
        <f>'3. DATA TEKNIS JALAN'!G71</f>
        <v>2+200</v>
      </c>
      <c r="H71" s="145" t="str">
        <f>'HITUNG SEGMEN'!H102</f>
        <v>B</v>
      </c>
      <c r="I71" s="137"/>
      <c r="J71" s="138"/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JALAN'!F72</f>
        <v>2+200</v>
      </c>
      <c r="G72" s="145" t="str">
        <f>'3. DATA TEKNIS JALAN'!G72</f>
        <v>2+400</v>
      </c>
      <c r="H72" s="145" t="str">
        <f>'HITUNG SEGMEN'!H103</f>
        <v>B</v>
      </c>
      <c r="I72" s="137"/>
      <c r="J72" s="138"/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JALAN'!F73</f>
        <v>2+400</v>
      </c>
      <c r="G73" s="145" t="str">
        <f>'3. DATA TEKNIS JALAN'!G73</f>
        <v>2+600</v>
      </c>
      <c r="H73" s="145" t="str">
        <f>'HITUNG SEGMEN'!H104</f>
        <v>B</v>
      </c>
      <c r="I73" s="137"/>
      <c r="J73" s="138"/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JALAN'!F74</f>
        <v>2+600</v>
      </c>
      <c r="G74" s="145" t="str">
        <f>'3. DATA TEKNIS JALAN'!G74</f>
        <v>2+800</v>
      </c>
      <c r="H74" s="145" t="str">
        <f>'HITUNG SEGMEN'!H105</f>
        <v>B</v>
      </c>
      <c r="I74" s="137"/>
      <c r="J74" s="138"/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JALAN'!F75</f>
        <v>2+800</v>
      </c>
      <c r="G75" s="145" t="str">
        <f>'3. DATA TEKNIS JALAN'!G75</f>
        <v>3+000</v>
      </c>
      <c r="H75" s="145" t="str">
        <f>'HITUNG SEGMEN'!H106</f>
        <v>B</v>
      </c>
      <c r="I75" s="137"/>
      <c r="J75" s="138"/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JALAN'!F76</f>
        <v>3+000</v>
      </c>
      <c r="G76" s="145" t="str">
        <f>'3. DATA TEKNIS JALAN'!G76</f>
        <v>3+200</v>
      </c>
      <c r="H76" s="145" t="str">
        <f>'HITUNG SEGMEN'!H107</f>
        <v>B</v>
      </c>
      <c r="I76" s="137"/>
      <c r="J76" s="138"/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JALAN'!F77</f>
        <v>3+200</v>
      </c>
      <c r="G77" s="145" t="str">
        <f>'3. DATA TEKNIS JALAN'!G77</f>
        <v>3+400</v>
      </c>
      <c r="H77" s="145" t="str">
        <f>'HITUNG SEGMEN'!H108</f>
        <v>S</v>
      </c>
      <c r="I77" s="137"/>
      <c r="J77" s="138"/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JALAN'!F78</f>
        <v>3+400</v>
      </c>
      <c r="G78" s="145" t="str">
        <f>'3. DATA TEKNIS JALAN'!G78</f>
        <v>3+600</v>
      </c>
      <c r="H78" s="145" t="str">
        <f>'HITUNG SEGMEN'!H109</f>
        <v>B</v>
      </c>
      <c r="I78" s="137"/>
      <c r="J78" s="138"/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JALAN'!F79</f>
        <v>3+600</v>
      </c>
      <c r="G79" s="145" t="str">
        <f>'3. DATA TEKNIS JALAN'!G79</f>
        <v>3+800</v>
      </c>
      <c r="H79" s="145" t="str">
        <f>'HITUNG SEGMEN'!H110</f>
        <v>B</v>
      </c>
      <c r="I79" s="137"/>
      <c r="J79" s="138"/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JALAN'!F80</f>
        <v>3+800</v>
      </c>
      <c r="G80" s="145" t="str">
        <f>'3. DATA TEKNIS JALAN'!G80</f>
        <v>4+000</v>
      </c>
      <c r="H80" s="145" t="str">
        <f>'HITUNG SEGMEN'!H111</f>
        <v>B</v>
      </c>
      <c r="I80" s="137"/>
      <c r="J80" s="138"/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JALAN'!F81</f>
        <v>4+000</v>
      </c>
      <c r="G81" s="145" t="str">
        <f>'3. DATA TEKNIS JALAN'!G81</f>
        <v>4+200</v>
      </c>
      <c r="H81" s="145" t="str">
        <f>'HITUNG SEGMEN'!H112</f>
        <v>B</v>
      </c>
      <c r="I81" s="137"/>
      <c r="J81" s="138"/>
      <c r="K81" s="146"/>
      <c r="L81" s="146"/>
    </row>
    <row r="82" spans="2:12" s="141" customFormat="1" ht="20.100000000000001" customHeight="1">
      <c r="B82" s="142"/>
      <c r="C82" s="142"/>
      <c r="D82" s="143"/>
      <c r="E82" s="144"/>
      <c r="F82" s="145" t="str">
        <f>'3. DATA TEKNIS JALAN'!F82</f>
        <v>4+200</v>
      </c>
      <c r="G82" s="145" t="str">
        <f>'3. DATA TEKNIS JALAN'!G82</f>
        <v>4+240</v>
      </c>
      <c r="H82" s="145" t="str">
        <f>'HITUNG SEGMEN'!H113</f>
        <v>B</v>
      </c>
      <c r="I82" s="137"/>
      <c r="J82" s="138"/>
      <c r="K82" s="146"/>
      <c r="L82" s="146"/>
    </row>
    <row r="83" spans="2:12" s="141" customFormat="1" ht="20.100000000000001" customHeight="1">
      <c r="B83" s="142">
        <f>'3. DATA TEKNIS JALAN'!B83</f>
        <v>16</v>
      </c>
      <c r="C83" s="142" t="str">
        <f>'3. DATA TEKNIS JALAN'!C83</f>
        <v>1,016</v>
      </c>
      <c r="D83" s="143" t="str">
        <f>'3. DATA TEKNIS JALAN'!D83</f>
        <v>Lingkar Pasar Segamas</v>
      </c>
      <c r="E83" s="144">
        <f>'3. DATA TEKNIS JALAN'!E83</f>
        <v>0.46</v>
      </c>
      <c r="F83" s="145" t="str">
        <f>'3. DATA TEKNIS JALAN'!F83</f>
        <v>0+000</v>
      </c>
      <c r="G83" s="145" t="str">
        <f>'3. DATA TEKNIS JALAN'!G83</f>
        <v>0+200</v>
      </c>
      <c r="H83" s="145" t="s">
        <v>434</v>
      </c>
      <c r="I83" s="137"/>
      <c r="J83" s="138"/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JALAN'!F84</f>
        <v>0+200</v>
      </c>
      <c r="G84" s="145" t="str">
        <f>'3. DATA TEKNIS JALAN'!G84</f>
        <v>0+400</v>
      </c>
      <c r="H84" s="145" t="s">
        <v>434</v>
      </c>
      <c r="I84" s="137"/>
      <c r="J84" s="138"/>
      <c r="K84" s="146"/>
      <c r="L84" s="146"/>
    </row>
    <row r="85" spans="2:12" s="141" customFormat="1" ht="20.100000000000001" customHeight="1">
      <c r="B85" s="142"/>
      <c r="C85" s="142"/>
      <c r="D85" s="143"/>
      <c r="E85" s="144"/>
      <c r="F85" s="145" t="str">
        <f>'3. DATA TEKNIS JALAN'!F85</f>
        <v>0+400</v>
      </c>
      <c r="G85" s="145" t="str">
        <f>'3. DATA TEKNIS JALAN'!G85</f>
        <v>0+460</v>
      </c>
      <c r="H85" s="145" t="s">
        <v>434</v>
      </c>
      <c r="I85" s="137"/>
      <c r="J85" s="138"/>
      <c r="K85" s="146"/>
      <c r="L85" s="146"/>
    </row>
    <row r="86" spans="2:12" s="141" customFormat="1" ht="20.100000000000001" customHeight="1">
      <c r="B86" s="142">
        <f>'3. DATA TEKNIS JALAN'!B86</f>
        <v>17</v>
      </c>
      <c r="C86" s="142" t="str">
        <f>'3. DATA TEKNIS JALAN'!C86</f>
        <v>1,017</v>
      </c>
      <c r="D86" s="143" t="str">
        <f>'3. DATA TEKNIS JALAN'!D86</f>
        <v>Tentara Pelajar</v>
      </c>
      <c r="E86" s="144">
        <f>'3. DATA TEKNIS JALAN'!E86</f>
        <v>2.2400000000000002</v>
      </c>
      <c r="F86" s="145" t="str">
        <f>'3. DATA TEKNIS JALAN'!F86</f>
        <v>0+000</v>
      </c>
      <c r="G86" s="145" t="str">
        <f>'3. DATA TEKNIS JALAN'!G86</f>
        <v>0+200</v>
      </c>
      <c r="H86" s="145" t="str">
        <f>'HITUNG SEGMEN'!H123</f>
        <v>B</v>
      </c>
      <c r="I86" s="137"/>
      <c r="J86" s="138"/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JALAN'!F87</f>
        <v>0+200</v>
      </c>
      <c r="G87" s="145" t="str">
        <f>'3. DATA TEKNIS JALAN'!G87</f>
        <v>0+400</v>
      </c>
      <c r="H87" s="145" t="str">
        <f>'HITUNG SEGMEN'!H124</f>
        <v>S</v>
      </c>
      <c r="I87" s="137"/>
      <c r="J87" s="138"/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JALAN'!F88</f>
        <v>0+400</v>
      </c>
      <c r="G88" s="145" t="str">
        <f>'3. DATA TEKNIS JALAN'!G88</f>
        <v>0+600</v>
      </c>
      <c r="H88" s="145" t="str">
        <f>'HITUNG SEGMEN'!H125</f>
        <v>B</v>
      </c>
      <c r="I88" s="137"/>
      <c r="J88" s="138"/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JALAN'!F89</f>
        <v>0+600</v>
      </c>
      <c r="G89" s="145" t="str">
        <f>'3. DATA TEKNIS JALAN'!G89</f>
        <v>0+800</v>
      </c>
      <c r="H89" s="145" t="str">
        <f>'HITUNG SEGMEN'!H126</f>
        <v>B</v>
      </c>
      <c r="I89" s="137"/>
      <c r="J89" s="138"/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JALAN'!F90</f>
        <v>0+800</v>
      </c>
      <c r="G90" s="145" t="str">
        <f>'3. DATA TEKNIS JALAN'!G90</f>
        <v>1+000</v>
      </c>
      <c r="H90" s="145" t="str">
        <f>'HITUNG SEGMEN'!H127</f>
        <v>B</v>
      </c>
      <c r="I90" s="137"/>
      <c r="J90" s="138"/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JALAN'!F91</f>
        <v>1+000</v>
      </c>
      <c r="G91" s="145" t="str">
        <f>'3. DATA TEKNIS JALAN'!G91</f>
        <v>1+200</v>
      </c>
      <c r="H91" s="145" t="str">
        <f>'HITUNG SEGMEN'!H128</f>
        <v>B</v>
      </c>
      <c r="I91" s="137"/>
      <c r="J91" s="138"/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JALAN'!F92</f>
        <v>1+200</v>
      </c>
      <c r="G92" s="145" t="str">
        <f>'3. DATA TEKNIS JALAN'!G92</f>
        <v>1+400</v>
      </c>
      <c r="H92" s="145" t="str">
        <f>'HITUNG SEGMEN'!H129</f>
        <v>B</v>
      </c>
      <c r="I92" s="137"/>
      <c r="J92" s="138"/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JALAN'!F93</f>
        <v>1+400</v>
      </c>
      <c r="G93" s="145" t="str">
        <f>'3. DATA TEKNIS JALAN'!G93</f>
        <v>1+600</v>
      </c>
      <c r="H93" s="145" t="str">
        <f>'HITUNG SEGMEN'!H130</f>
        <v>B</v>
      </c>
      <c r="I93" s="137"/>
      <c r="J93" s="138"/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JALAN'!F94</f>
        <v>1+600</v>
      </c>
      <c r="G94" s="145" t="str">
        <f>'3. DATA TEKNIS JALAN'!G94</f>
        <v>1+800</v>
      </c>
      <c r="H94" s="145" t="str">
        <f>'HITUNG SEGMEN'!H131</f>
        <v>B</v>
      </c>
      <c r="I94" s="137"/>
      <c r="J94" s="138"/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JALAN'!F95</f>
        <v>1+800</v>
      </c>
      <c r="G95" s="145" t="str">
        <f>'3. DATA TEKNIS JALAN'!G95</f>
        <v>2+000</v>
      </c>
      <c r="H95" s="145" t="str">
        <f>'HITUNG SEGMEN'!H132</f>
        <v>B</v>
      </c>
      <c r="I95" s="137"/>
      <c r="J95" s="138"/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JALAN'!F96</f>
        <v>2+000</v>
      </c>
      <c r="G96" s="145" t="str">
        <f>'3. DATA TEKNIS JALAN'!G96</f>
        <v>2+200</v>
      </c>
      <c r="H96" s="145" t="str">
        <f>'HITUNG SEGMEN'!H133</f>
        <v>B</v>
      </c>
      <c r="I96" s="137"/>
      <c r="J96" s="138"/>
      <c r="K96" s="146"/>
      <c r="L96" s="146"/>
    </row>
    <row r="97" spans="2:12" s="141" customFormat="1" ht="20.100000000000001" customHeight="1">
      <c r="B97" s="142"/>
      <c r="C97" s="142"/>
      <c r="D97" s="143"/>
      <c r="E97" s="144"/>
      <c r="F97" s="145" t="str">
        <f>'3. DATA TEKNIS JALAN'!F97</f>
        <v>2+200</v>
      </c>
      <c r="G97" s="145" t="str">
        <f>'3. DATA TEKNIS JALAN'!G97</f>
        <v>2+240</v>
      </c>
      <c r="H97" s="145" t="str">
        <f>'HITUNG SEGMEN'!H134</f>
        <v>B</v>
      </c>
      <c r="I97" s="137"/>
      <c r="J97" s="138"/>
      <c r="K97" s="146"/>
      <c r="L97" s="146"/>
    </row>
    <row r="98" spans="2:12" s="141" customFormat="1" ht="20.100000000000001" customHeight="1">
      <c r="B98" s="142">
        <f>'3. DATA TEKNIS JALAN'!B98</f>
        <v>18</v>
      </c>
      <c r="C98" s="142" t="str">
        <f>'3. DATA TEKNIS JALAN'!C98</f>
        <v>1,018</v>
      </c>
      <c r="D98" s="143" t="str">
        <f>'3. DATA TEKNIS JALAN'!D98</f>
        <v>Kopral Tanwir</v>
      </c>
      <c r="E98" s="144">
        <f>'3. DATA TEKNIS JALAN'!E98</f>
        <v>1.1200000000000001</v>
      </c>
      <c r="F98" s="145" t="str">
        <f>'3. DATA TEKNIS JALAN'!F98</f>
        <v>0+000</v>
      </c>
      <c r="G98" s="145" t="str">
        <f>'3. DATA TEKNIS JALAN'!G98</f>
        <v>0+200</v>
      </c>
      <c r="H98" s="145" t="str">
        <f>'HITUNG SEGMEN'!H137</f>
        <v>B</v>
      </c>
      <c r="I98" s="137"/>
      <c r="J98" s="138"/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JALAN'!F99</f>
        <v>0+200</v>
      </c>
      <c r="G99" s="145" t="str">
        <f>'3. DATA TEKNIS JALAN'!G99</f>
        <v>0+400</v>
      </c>
      <c r="H99" s="145" t="str">
        <f>'HITUNG SEGMEN'!H138</f>
        <v>B</v>
      </c>
      <c r="I99" s="137"/>
      <c r="J99" s="138"/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JALAN'!F100</f>
        <v>0+400</v>
      </c>
      <c r="G100" s="145" t="str">
        <f>'3. DATA TEKNIS JALAN'!G100</f>
        <v>0+600</v>
      </c>
      <c r="H100" s="145" t="str">
        <f>'HITUNG SEGMEN'!H139</f>
        <v>B</v>
      </c>
      <c r="I100" s="137"/>
      <c r="J100" s="138"/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JALAN'!F101</f>
        <v>0+600</v>
      </c>
      <c r="G101" s="145" t="str">
        <f>'3. DATA TEKNIS JALAN'!G101</f>
        <v>0+800</v>
      </c>
      <c r="H101" s="145" t="str">
        <f>'HITUNG SEGMEN'!H140</f>
        <v>B</v>
      </c>
      <c r="I101" s="137"/>
      <c r="J101" s="138"/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JALAN'!F102</f>
        <v>0+800</v>
      </c>
      <c r="G102" s="145" t="str">
        <f>'3. DATA TEKNIS JALAN'!G102</f>
        <v>1+000</v>
      </c>
      <c r="H102" s="145" t="str">
        <f>'HITUNG SEGMEN'!H141</f>
        <v>S</v>
      </c>
      <c r="I102" s="137"/>
      <c r="J102" s="138"/>
      <c r="K102" s="146"/>
      <c r="L102" s="146"/>
    </row>
    <row r="103" spans="2:12" s="141" customFormat="1" ht="20.100000000000001" customHeight="1">
      <c r="B103" s="142"/>
      <c r="C103" s="142"/>
      <c r="D103" s="143"/>
      <c r="E103" s="144"/>
      <c r="F103" s="145" t="str">
        <f>'3. DATA TEKNIS JALAN'!F103</f>
        <v>1+000</v>
      </c>
      <c r="G103" s="145" t="str">
        <f>'3. DATA TEKNIS JALAN'!G103</f>
        <v>1+100</v>
      </c>
      <c r="H103" s="145" t="str">
        <f>'HITUNG SEGMEN'!H142</f>
        <v>B</v>
      </c>
      <c r="I103" s="137"/>
      <c r="J103" s="138"/>
      <c r="K103" s="146"/>
      <c r="L103" s="146"/>
    </row>
    <row r="104" spans="2:12" s="141" customFormat="1" ht="20.100000000000001" customHeight="1">
      <c r="B104" s="142">
        <f>'3. DATA TEKNIS JALAN'!B104</f>
        <v>19</v>
      </c>
      <c r="C104" s="142" t="str">
        <f>'3. DATA TEKNIS JALAN'!C104</f>
        <v>1,019</v>
      </c>
      <c r="D104" s="143" t="str">
        <f>'3. DATA TEKNIS JALAN'!D104</f>
        <v>Cahyana Baru</v>
      </c>
      <c r="E104" s="144">
        <f>'3. DATA TEKNIS JALAN'!E104</f>
        <v>1.64</v>
      </c>
      <c r="F104" s="145" t="str">
        <f>'3. DATA TEKNIS JALAN'!F104</f>
        <v>0+000</v>
      </c>
      <c r="G104" s="145" t="str">
        <f>'3. DATA TEKNIS JALAN'!G104</f>
        <v>0+200</v>
      </c>
      <c r="H104" s="145" t="str">
        <f>'HITUNG SEGMEN'!H145</f>
        <v>B</v>
      </c>
      <c r="I104" s="137"/>
      <c r="J104" s="138"/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JALAN'!F105</f>
        <v>0+200</v>
      </c>
      <c r="G105" s="145" t="str">
        <f>'3. DATA TEKNIS JALAN'!G105</f>
        <v>0+400</v>
      </c>
      <c r="H105" s="145" t="str">
        <f>'HITUNG SEGMEN'!H146</f>
        <v>B</v>
      </c>
      <c r="I105" s="137"/>
      <c r="J105" s="138"/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JALAN'!F106</f>
        <v>0+400</v>
      </c>
      <c r="G106" s="145" t="str">
        <f>'3. DATA TEKNIS JALAN'!G106</f>
        <v>0+600</v>
      </c>
      <c r="H106" s="145" t="str">
        <f>'HITUNG SEGMEN'!H147</f>
        <v>B</v>
      </c>
      <c r="I106" s="137"/>
      <c r="J106" s="138"/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JALAN'!F107</f>
        <v>0+600</v>
      </c>
      <c r="G107" s="145" t="str">
        <f>'3. DATA TEKNIS JALAN'!G107</f>
        <v>0+800</v>
      </c>
      <c r="H107" s="145" t="str">
        <f>'HITUNG SEGMEN'!H148</f>
        <v>B</v>
      </c>
      <c r="I107" s="137"/>
      <c r="J107" s="138"/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JALAN'!F108</f>
        <v>0+800</v>
      </c>
      <c r="G108" s="145" t="str">
        <f>'3. DATA TEKNIS JALAN'!G108</f>
        <v>1+000</v>
      </c>
      <c r="H108" s="145" t="str">
        <f>'HITUNG SEGMEN'!H149</f>
        <v>B</v>
      </c>
      <c r="I108" s="137"/>
      <c r="J108" s="138"/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JALAN'!F109</f>
        <v>1+000</v>
      </c>
      <c r="G109" s="145" t="str">
        <f>'3. DATA TEKNIS JALAN'!G109</f>
        <v>1+200</v>
      </c>
      <c r="H109" s="145" t="str">
        <f>'HITUNG SEGMEN'!H150</f>
        <v>B</v>
      </c>
      <c r="I109" s="137"/>
      <c r="J109" s="138"/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JALAN'!F110</f>
        <v>1+200</v>
      </c>
      <c r="G110" s="145" t="str">
        <f>'3. DATA TEKNIS JALAN'!G110</f>
        <v>1+400</v>
      </c>
      <c r="H110" s="145" t="str">
        <f>'HITUNG SEGMEN'!H151</f>
        <v>B</v>
      </c>
      <c r="I110" s="137"/>
      <c r="J110" s="138"/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JALAN'!F111</f>
        <v>1+400</v>
      </c>
      <c r="G111" s="145" t="str">
        <f>'3. DATA TEKNIS JALAN'!G111</f>
        <v>1+600</v>
      </c>
      <c r="H111" s="145" t="str">
        <f>'HITUNG SEGMEN'!H152</f>
        <v>B</v>
      </c>
      <c r="I111" s="137"/>
      <c r="J111" s="138"/>
      <c r="K111" s="146"/>
      <c r="L111" s="146"/>
    </row>
    <row r="112" spans="2:12" s="141" customFormat="1" ht="20.100000000000001" customHeight="1">
      <c r="B112" s="142"/>
      <c r="C112" s="142"/>
      <c r="D112" s="143"/>
      <c r="E112" s="144"/>
      <c r="F112" s="145" t="str">
        <f>'3. DATA TEKNIS JALAN'!F112</f>
        <v>1+600</v>
      </c>
      <c r="G112" s="145" t="str">
        <f>'3. DATA TEKNIS JALAN'!G112</f>
        <v>1+640</v>
      </c>
      <c r="H112" s="145" t="str">
        <f>'HITUNG SEGMEN'!H153</f>
        <v>B</v>
      </c>
      <c r="I112" s="137"/>
      <c r="J112" s="138"/>
      <c r="K112" s="146"/>
      <c r="L112" s="146"/>
    </row>
    <row r="113" spans="2:12" s="141" customFormat="1" ht="20.100000000000001" customHeight="1">
      <c r="B113" s="142">
        <f>'3. DATA TEKNIS JALAN'!B113</f>
        <v>20</v>
      </c>
      <c r="C113" s="142" t="str">
        <f>'3. DATA TEKNIS JALAN'!C113</f>
        <v>1,020</v>
      </c>
      <c r="D113" s="143" t="str">
        <f>'3. DATA TEKNIS JALAN'!D113</f>
        <v>Dipokusumo</v>
      </c>
      <c r="E113" s="144">
        <f>'3. DATA TEKNIS JALAN'!E113</f>
        <v>0.32</v>
      </c>
      <c r="F113" s="145" t="str">
        <f>'3. DATA TEKNIS JALAN'!F113</f>
        <v>0+000</v>
      </c>
      <c r="G113" s="145" t="str">
        <f>'3. DATA TEKNIS JALAN'!G113</f>
        <v>0+200</v>
      </c>
      <c r="H113" s="145" t="s">
        <v>434</v>
      </c>
      <c r="I113" s="137"/>
      <c r="J113" s="138"/>
      <c r="K113" s="146"/>
      <c r="L113" s="146"/>
    </row>
    <row r="114" spans="2:12" s="141" customFormat="1" ht="20.100000000000001" customHeight="1">
      <c r="B114" s="142"/>
      <c r="C114" s="142"/>
      <c r="D114" s="143"/>
      <c r="E114" s="144"/>
      <c r="F114" s="145" t="str">
        <f>'3. DATA TEKNIS JALAN'!F114</f>
        <v>0+200</v>
      </c>
      <c r="G114" s="145" t="str">
        <f>'3. DATA TEKNIS JALAN'!G114</f>
        <v>0+320</v>
      </c>
      <c r="H114" s="145" t="s">
        <v>434</v>
      </c>
      <c r="I114" s="137"/>
      <c r="J114" s="138"/>
      <c r="K114" s="146"/>
      <c r="L114" s="146"/>
    </row>
    <row r="115" spans="2:12" s="141" customFormat="1" ht="20.100000000000001" customHeight="1">
      <c r="B115" s="142">
        <f>'3. DATA TEKNIS JALAN'!B115</f>
        <v>21</v>
      </c>
      <c r="C115" s="142" t="str">
        <f>'3. DATA TEKNIS JALAN'!C115</f>
        <v>1,021</v>
      </c>
      <c r="D115" s="143" t="str">
        <f>'3. DATA TEKNIS JALAN'!D115</f>
        <v>Achmad Nur</v>
      </c>
      <c r="E115" s="144">
        <f>'3. DATA TEKNIS JALAN'!E115</f>
        <v>0.31</v>
      </c>
      <c r="F115" s="145" t="str">
        <f>'3. DATA TEKNIS JALAN'!F115</f>
        <v>0+000</v>
      </c>
      <c r="G115" s="145" t="str">
        <f>'3. DATA TEKNIS JALAN'!G115</f>
        <v>0+200</v>
      </c>
      <c r="H115" s="145" t="s">
        <v>434</v>
      </c>
      <c r="I115" s="137"/>
      <c r="J115" s="138"/>
      <c r="K115" s="146"/>
      <c r="L115" s="146"/>
    </row>
    <row r="116" spans="2:12" s="141" customFormat="1" ht="20.100000000000001" customHeight="1">
      <c r="B116" s="142"/>
      <c r="C116" s="142"/>
      <c r="D116" s="143"/>
      <c r="E116" s="144"/>
      <c r="F116" s="145" t="str">
        <f>'3. DATA TEKNIS JALAN'!F116</f>
        <v>0+200</v>
      </c>
      <c r="G116" s="145" t="str">
        <f>'3. DATA TEKNIS JALAN'!G116</f>
        <v>0+300</v>
      </c>
      <c r="H116" s="145" t="s">
        <v>434</v>
      </c>
      <c r="I116" s="137"/>
      <c r="J116" s="138"/>
      <c r="K116" s="146"/>
      <c r="L116" s="146"/>
    </row>
    <row r="117" spans="2:12" s="141" customFormat="1" ht="20.100000000000001" customHeight="1">
      <c r="B117" s="142">
        <f>'3. DATA TEKNIS JALAN'!B117</f>
        <v>22</v>
      </c>
      <c r="C117" s="142" t="str">
        <f>'3. DATA TEKNIS JALAN'!C117</f>
        <v>1,022</v>
      </c>
      <c r="D117" s="143" t="str">
        <f>'3. DATA TEKNIS JALAN'!D117</f>
        <v>Serma Jumiran</v>
      </c>
      <c r="E117" s="144">
        <f>'3. DATA TEKNIS JALAN'!E117</f>
        <v>0.31</v>
      </c>
      <c r="F117" s="145" t="str">
        <f>'3. DATA TEKNIS JALAN'!F117</f>
        <v>0+000</v>
      </c>
      <c r="G117" s="145" t="str">
        <f>'3. DATA TEKNIS JALAN'!G117</f>
        <v>0+200</v>
      </c>
      <c r="H117" s="145" t="s">
        <v>434</v>
      </c>
      <c r="I117" s="137"/>
      <c r="J117" s="138"/>
      <c r="K117" s="146"/>
      <c r="L117" s="146"/>
    </row>
    <row r="118" spans="2:12" s="141" customFormat="1" ht="20.100000000000001" customHeight="1">
      <c r="B118" s="142"/>
      <c r="C118" s="142"/>
      <c r="D118" s="143"/>
      <c r="E118" s="144"/>
      <c r="F118" s="145" t="str">
        <f>'3. DATA TEKNIS JALAN'!F118</f>
        <v>0+200</v>
      </c>
      <c r="G118" s="145" t="str">
        <f>'3. DATA TEKNIS JALAN'!G118</f>
        <v>0+310</v>
      </c>
      <c r="H118" s="145" t="s">
        <v>434</v>
      </c>
      <c r="I118" s="137"/>
      <c r="J118" s="138"/>
      <c r="K118" s="146"/>
      <c r="L118" s="146"/>
    </row>
    <row r="119" spans="2:12" s="141" customFormat="1" ht="20.100000000000001" customHeight="1">
      <c r="B119" s="142">
        <f>'3. DATA TEKNIS JALAN'!B119</f>
        <v>23</v>
      </c>
      <c r="C119" s="142" t="str">
        <f>'3. DATA TEKNIS JALAN'!C119</f>
        <v>1,023</v>
      </c>
      <c r="D119" s="143" t="str">
        <f>'3. DATA TEKNIS JALAN'!D119</f>
        <v>Pasukan Pelajar Imam</v>
      </c>
      <c r="E119" s="144">
        <f>'3. DATA TEKNIS JALAN'!E119</f>
        <v>0.28000000000000003</v>
      </c>
      <c r="F119" s="145" t="str">
        <f>'3. DATA TEKNIS JALAN'!F119</f>
        <v>0+000</v>
      </c>
      <c r="G119" s="145" t="str">
        <f>'3. DATA TEKNIS JALAN'!G119</f>
        <v>0+200</v>
      </c>
      <c r="H119" s="145" t="s">
        <v>434</v>
      </c>
      <c r="I119" s="137"/>
      <c r="J119" s="138"/>
      <c r="K119" s="146"/>
      <c r="L119" s="146"/>
    </row>
    <row r="120" spans="2:12" s="141" customFormat="1" ht="20.100000000000001" customHeight="1">
      <c r="B120" s="142"/>
      <c r="C120" s="142"/>
      <c r="D120" s="143"/>
      <c r="E120" s="144"/>
      <c r="F120" s="145" t="str">
        <f>'3. DATA TEKNIS JALAN'!F120</f>
        <v>0+200</v>
      </c>
      <c r="G120" s="145" t="str">
        <f>'3. DATA TEKNIS JALAN'!G120</f>
        <v>0+280</v>
      </c>
      <c r="H120" s="145" t="s">
        <v>434</v>
      </c>
      <c r="I120" s="137"/>
      <c r="J120" s="138"/>
      <c r="K120" s="146"/>
      <c r="L120" s="146"/>
    </row>
    <row r="121" spans="2:12" s="141" customFormat="1" ht="20.100000000000001" customHeight="1">
      <c r="B121" s="142">
        <f>'3. DATA TEKNIS JALAN'!B121</f>
        <v>24</v>
      </c>
      <c r="C121" s="142" t="str">
        <f>'3. DATA TEKNIS JALAN'!C121</f>
        <v>1,024</v>
      </c>
      <c r="D121" s="143" t="str">
        <f>'3. DATA TEKNIS JALAN'!D121</f>
        <v>Narasoma</v>
      </c>
      <c r="E121" s="144">
        <f>'3. DATA TEKNIS JALAN'!E121</f>
        <v>0.54</v>
      </c>
      <c r="F121" s="145" t="str">
        <f>'3. DATA TEKNIS JALAN'!F121</f>
        <v>0+000</v>
      </c>
      <c r="G121" s="145" t="str">
        <f>'3. DATA TEKNIS JALAN'!G121</f>
        <v>0+200</v>
      </c>
      <c r="H121" s="145" t="s">
        <v>434</v>
      </c>
      <c r="I121" s="137"/>
      <c r="J121" s="138"/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JALAN'!F122</f>
        <v>0+200</v>
      </c>
      <c r="G122" s="145" t="str">
        <f>'3. DATA TEKNIS JALAN'!G122</f>
        <v>0+400</v>
      </c>
      <c r="H122" s="145" t="s">
        <v>434</v>
      </c>
      <c r="I122" s="137"/>
      <c r="J122" s="138"/>
      <c r="K122" s="146"/>
      <c r="L122" s="146"/>
    </row>
    <row r="123" spans="2:12" s="141" customFormat="1" ht="20.100000000000001" customHeight="1">
      <c r="B123" s="142"/>
      <c r="C123" s="142"/>
      <c r="D123" s="143"/>
      <c r="E123" s="144"/>
      <c r="F123" s="145" t="str">
        <f>'3. DATA TEKNIS JALAN'!F123</f>
        <v>0+400</v>
      </c>
      <c r="G123" s="145" t="str">
        <f>'3. DATA TEKNIS JALAN'!G123</f>
        <v>0+540</v>
      </c>
      <c r="H123" s="145" t="s">
        <v>434</v>
      </c>
      <c r="I123" s="137"/>
      <c r="J123" s="138"/>
      <c r="K123" s="146"/>
      <c r="L123" s="146"/>
    </row>
    <row r="124" spans="2:12" s="141" customFormat="1" ht="20.100000000000001" customHeight="1">
      <c r="B124" s="142">
        <f>'3. DATA TEKNIS JALAN'!B124</f>
        <v>25</v>
      </c>
      <c r="C124" s="142" t="str">
        <f>'3. DATA TEKNIS JALAN'!C124</f>
        <v>1,025</v>
      </c>
      <c r="D124" s="143" t="str">
        <f>'3. DATA TEKNIS JALAN'!D124</f>
        <v>Sidodadi</v>
      </c>
      <c r="E124" s="144">
        <f>'3. DATA TEKNIS JALAN'!E124</f>
        <v>0.18</v>
      </c>
      <c r="F124" s="145" t="str">
        <f>'3. DATA TEKNIS JALAN'!F124</f>
        <v>0+000</v>
      </c>
      <c r="G124" s="145" t="str">
        <f>'3. DATA TEKNIS JALAN'!G124</f>
        <v>0+180</v>
      </c>
      <c r="H124" s="145" t="s">
        <v>434</v>
      </c>
      <c r="I124" s="137"/>
      <c r="J124" s="138"/>
      <c r="K124" s="146"/>
      <c r="L124" s="146"/>
    </row>
    <row r="125" spans="2:12" s="141" customFormat="1" ht="20.100000000000001" customHeight="1">
      <c r="B125" s="142">
        <f>'3. DATA TEKNIS JALAN'!B125</f>
        <v>26</v>
      </c>
      <c r="C125" s="142" t="str">
        <f>'3. DATA TEKNIS JALAN'!C125</f>
        <v>1,026</v>
      </c>
      <c r="D125" s="143" t="str">
        <f>'3. DATA TEKNIS JALAN'!D125</f>
        <v>Letnan Achmadi</v>
      </c>
      <c r="E125" s="144">
        <f>'3. DATA TEKNIS JALAN'!E125</f>
        <v>0.32</v>
      </c>
      <c r="F125" s="145" t="str">
        <f>'3. DATA TEKNIS JALAN'!F125</f>
        <v>0+000</v>
      </c>
      <c r="G125" s="145" t="str">
        <f>'3. DATA TEKNIS JALAN'!G125</f>
        <v>0+200</v>
      </c>
      <c r="H125" s="145" t="s">
        <v>434</v>
      </c>
      <c r="I125" s="137"/>
      <c r="J125" s="138"/>
      <c r="K125" s="146"/>
      <c r="L125" s="146"/>
    </row>
    <row r="126" spans="2:12" s="141" customFormat="1" ht="20.100000000000001" customHeight="1">
      <c r="B126" s="142"/>
      <c r="C126" s="142"/>
      <c r="D126" s="143"/>
      <c r="E126" s="144"/>
      <c r="F126" s="145" t="str">
        <f>'3. DATA TEKNIS JALAN'!F126</f>
        <v>0+200</v>
      </c>
      <c r="G126" s="145" t="str">
        <f>'3. DATA TEKNIS JALAN'!G126</f>
        <v>0+320</v>
      </c>
      <c r="H126" s="145" t="s">
        <v>434</v>
      </c>
      <c r="I126" s="137"/>
      <c r="J126" s="138"/>
      <c r="K126" s="146"/>
      <c r="L126" s="146"/>
    </row>
    <row r="127" spans="2:12" s="141" customFormat="1" ht="20.100000000000001" customHeight="1">
      <c r="B127" s="142">
        <f>'3. DATA TEKNIS JALAN'!B127</f>
        <v>27</v>
      </c>
      <c r="C127" s="142" t="str">
        <f>'3. DATA TEKNIS JALAN'!C127</f>
        <v>1,027</v>
      </c>
      <c r="D127" s="143" t="str">
        <f>'3. DATA TEKNIS JALAN'!D127</f>
        <v>Pucungrumbak</v>
      </c>
      <c r="E127" s="144">
        <f>'3. DATA TEKNIS JALAN'!E127</f>
        <v>0.47</v>
      </c>
      <c r="F127" s="145" t="str">
        <f>'3. DATA TEKNIS JALAN'!F127</f>
        <v>0+000</v>
      </c>
      <c r="G127" s="145" t="str">
        <f>'3. DATA TEKNIS JALAN'!G127</f>
        <v>0+200</v>
      </c>
      <c r="H127" s="145" t="s">
        <v>438</v>
      </c>
      <c r="I127" s="137"/>
      <c r="J127" s="138"/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JALAN'!F128</f>
        <v>0+200</v>
      </c>
      <c r="G128" s="145" t="str">
        <f>'3. DATA TEKNIS JALAN'!G128</f>
        <v>0+400</v>
      </c>
      <c r="H128" s="145" t="s">
        <v>434</v>
      </c>
      <c r="I128" s="137"/>
      <c r="J128" s="138"/>
      <c r="K128" s="146"/>
      <c r="L128" s="146"/>
    </row>
    <row r="129" spans="2:12" s="141" customFormat="1" ht="20.100000000000001" customHeight="1">
      <c r="B129" s="142"/>
      <c r="C129" s="142"/>
      <c r="D129" s="143"/>
      <c r="E129" s="144"/>
      <c r="F129" s="145" t="str">
        <f>'3. DATA TEKNIS JALAN'!F129</f>
        <v>0+400</v>
      </c>
      <c r="G129" s="145" t="str">
        <f>'3. DATA TEKNIS JALAN'!G129</f>
        <v>0+470</v>
      </c>
      <c r="H129" s="145" t="s">
        <v>438</v>
      </c>
      <c r="I129" s="137"/>
      <c r="J129" s="138"/>
      <c r="K129" s="146"/>
      <c r="L129" s="146"/>
    </row>
    <row r="130" spans="2:12" s="141" customFormat="1" ht="20.100000000000001" customHeight="1">
      <c r="B130" s="142">
        <f>'3. DATA TEKNIS JALAN'!B130</f>
        <v>28</v>
      </c>
      <c r="C130" s="142" t="str">
        <f>'3. DATA TEKNIS JALAN'!C130</f>
        <v>1,028</v>
      </c>
      <c r="D130" s="143" t="str">
        <f>'3. DATA TEKNIS JALAN'!D130</f>
        <v>Wiramenggala</v>
      </c>
      <c r="E130" s="144">
        <f>'3. DATA TEKNIS JALAN'!E130</f>
        <v>1.02</v>
      </c>
      <c r="F130" s="145" t="str">
        <f>'3. DATA TEKNIS JALAN'!F130</f>
        <v>0+000</v>
      </c>
      <c r="G130" s="145" t="str">
        <f>'3. DATA TEKNIS JALAN'!G130</f>
        <v>0+200</v>
      </c>
      <c r="H130" s="145" t="s">
        <v>434</v>
      </c>
      <c r="I130" s="137"/>
      <c r="J130" s="138"/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JALAN'!F131</f>
        <v>0+200</v>
      </c>
      <c r="G131" s="145" t="str">
        <f>'3. DATA TEKNIS JALAN'!G131</f>
        <v>0+400</v>
      </c>
      <c r="H131" s="145" t="s">
        <v>434</v>
      </c>
      <c r="I131" s="137"/>
      <c r="J131" s="138"/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JALAN'!F132</f>
        <v>0+400</v>
      </c>
      <c r="G132" s="145" t="str">
        <f>'3. DATA TEKNIS JALAN'!G132</f>
        <v>0+600</v>
      </c>
      <c r="H132" s="145" t="s">
        <v>434</v>
      </c>
      <c r="I132" s="137"/>
      <c r="J132" s="138"/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JALAN'!F133</f>
        <v>0+600</v>
      </c>
      <c r="G133" s="145" t="str">
        <f>'3. DATA TEKNIS JALAN'!G133</f>
        <v>0+800</v>
      </c>
      <c r="H133" s="145" t="s">
        <v>434</v>
      </c>
      <c r="I133" s="137"/>
      <c r="J133" s="138"/>
      <c r="K133" s="146"/>
      <c r="L133" s="146"/>
    </row>
    <row r="134" spans="2:12" s="141" customFormat="1" ht="20.100000000000001" customHeight="1">
      <c r="B134" s="142"/>
      <c r="C134" s="142"/>
      <c r="D134" s="143"/>
      <c r="E134" s="144"/>
      <c r="F134" s="145" t="str">
        <f>'3. DATA TEKNIS JALAN'!F134</f>
        <v>0+800</v>
      </c>
      <c r="G134" s="145" t="str">
        <f>'3. DATA TEKNIS JALAN'!G134</f>
        <v>1+020</v>
      </c>
      <c r="H134" s="145" t="s">
        <v>434</v>
      </c>
      <c r="I134" s="137"/>
      <c r="J134" s="138"/>
      <c r="K134" s="146"/>
      <c r="L134" s="146"/>
    </row>
    <row r="135" spans="2:12" s="141" customFormat="1" ht="20.100000000000001" customHeight="1">
      <c r="B135" s="142">
        <f>'3. DATA TEKNIS JALAN'!B135</f>
        <v>29</v>
      </c>
      <c r="C135" s="142" t="str">
        <f>'3. DATA TEKNIS JALAN'!C135</f>
        <v>1,029</v>
      </c>
      <c r="D135" s="143" t="str">
        <f>'3. DATA TEKNIS JALAN'!D135</f>
        <v>Wiramuda</v>
      </c>
      <c r="E135" s="144">
        <f>'3. DATA TEKNIS JALAN'!E135</f>
        <v>0.98</v>
      </c>
      <c r="F135" s="145" t="str">
        <f>'3. DATA TEKNIS JALAN'!F135</f>
        <v>0+000</v>
      </c>
      <c r="G135" s="145" t="str">
        <f>'3. DATA TEKNIS JALAN'!G135</f>
        <v>0+200</v>
      </c>
      <c r="H135" s="145" t="s">
        <v>434</v>
      </c>
      <c r="I135" s="137"/>
      <c r="J135" s="138"/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JALAN'!F136</f>
        <v>0+200</v>
      </c>
      <c r="G136" s="145" t="str">
        <f>'3. DATA TEKNIS JALAN'!G136</f>
        <v>0+400</v>
      </c>
      <c r="H136" s="145" t="s">
        <v>434</v>
      </c>
      <c r="I136" s="137"/>
      <c r="J136" s="138"/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JALAN'!F137</f>
        <v>0+400</v>
      </c>
      <c r="G137" s="145" t="str">
        <f>'3. DATA TEKNIS JALAN'!G137</f>
        <v>0+600</v>
      </c>
      <c r="H137" s="145" t="s">
        <v>434</v>
      </c>
      <c r="I137" s="137"/>
      <c r="J137" s="138"/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JALAN'!F138</f>
        <v>0+600</v>
      </c>
      <c r="G138" s="145" t="str">
        <f>'3. DATA TEKNIS JALAN'!G138</f>
        <v>0+800</v>
      </c>
      <c r="H138" s="145" t="s">
        <v>434</v>
      </c>
      <c r="I138" s="137"/>
      <c r="J138" s="138"/>
      <c r="K138" s="146"/>
      <c r="L138" s="146"/>
    </row>
    <row r="139" spans="2:12" s="141" customFormat="1" ht="20.100000000000001" customHeight="1">
      <c r="B139" s="142"/>
      <c r="C139" s="142"/>
      <c r="D139" s="143"/>
      <c r="E139" s="144"/>
      <c r="F139" s="145" t="str">
        <f>'3. DATA TEKNIS JALAN'!F139</f>
        <v>0+800</v>
      </c>
      <c r="G139" s="145" t="str">
        <f>'3. DATA TEKNIS JALAN'!G139</f>
        <v>0+980</v>
      </c>
      <c r="H139" s="145" t="s">
        <v>434</v>
      </c>
      <c r="I139" s="137"/>
      <c r="J139" s="138"/>
      <c r="K139" s="146"/>
      <c r="L139" s="146"/>
    </row>
    <row r="140" spans="2:12" s="141" customFormat="1" ht="20.100000000000001" customHeight="1">
      <c r="B140" s="142">
        <f>'3. DATA TEKNIS JALAN'!B140</f>
        <v>30</v>
      </c>
      <c r="C140" s="142" t="str">
        <f>'3. DATA TEKNIS JALAN'!C140</f>
        <v>1,030</v>
      </c>
      <c r="D140" s="143" t="str">
        <f>'3. DATA TEKNIS JALAN'!D140</f>
        <v xml:space="preserve">S. Parman - Penambongan </v>
      </c>
      <c r="E140" s="144">
        <f>'3. DATA TEKNIS JALAN'!E140</f>
        <v>0.88</v>
      </c>
      <c r="F140" s="145" t="str">
        <f>'3. DATA TEKNIS JALAN'!F140</f>
        <v>0+000</v>
      </c>
      <c r="G140" s="145" t="str">
        <f>'3. DATA TEKNIS JALAN'!G140</f>
        <v>0+200</v>
      </c>
      <c r="H140" s="145" t="s">
        <v>434</v>
      </c>
      <c r="I140" s="137"/>
      <c r="J140" s="138"/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JALAN'!F141</f>
        <v>0+200</v>
      </c>
      <c r="G141" s="145" t="str">
        <f>'3. DATA TEKNIS JALAN'!G141</f>
        <v>0+400</v>
      </c>
      <c r="H141" s="145" t="s">
        <v>434</v>
      </c>
      <c r="I141" s="137"/>
      <c r="J141" s="138"/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JALAN'!F142</f>
        <v>0+400</v>
      </c>
      <c r="G142" s="145" t="str">
        <f>'3. DATA TEKNIS JALAN'!G142</f>
        <v>0+600</v>
      </c>
      <c r="H142" s="145" t="s">
        <v>434</v>
      </c>
      <c r="I142" s="137"/>
      <c r="J142" s="138"/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JALAN'!F143</f>
        <v>0+600</v>
      </c>
      <c r="G143" s="145" t="str">
        <f>'3. DATA TEKNIS JALAN'!G143</f>
        <v>0+800</v>
      </c>
      <c r="H143" s="145" t="s">
        <v>434</v>
      </c>
      <c r="I143" s="137"/>
      <c r="J143" s="138"/>
      <c r="K143" s="146"/>
      <c r="L143" s="146"/>
    </row>
    <row r="144" spans="2:12" s="141" customFormat="1" ht="20.100000000000001" customHeight="1">
      <c r="B144" s="142"/>
      <c r="C144" s="142"/>
      <c r="D144" s="143"/>
      <c r="E144" s="144"/>
      <c r="F144" s="145" t="str">
        <f>'3. DATA TEKNIS JALAN'!F144</f>
        <v>0+800</v>
      </c>
      <c r="G144" s="145" t="str">
        <f>'3. DATA TEKNIS JALAN'!G144</f>
        <v>0+880</v>
      </c>
      <c r="H144" s="145" t="s">
        <v>434</v>
      </c>
      <c r="I144" s="137"/>
      <c r="J144" s="138"/>
      <c r="K144" s="146"/>
      <c r="L144" s="146"/>
    </row>
    <row r="145" spans="2:12" s="141" customFormat="1" ht="20.100000000000001" customHeight="1">
      <c r="B145" s="142">
        <f>'3. DATA TEKNIS JALAN'!B145</f>
        <v>31</v>
      </c>
      <c r="C145" s="142" t="str">
        <f>'3. DATA TEKNIS JALAN'!C145</f>
        <v>1,031</v>
      </c>
      <c r="D145" s="143" t="str">
        <f>'3. DATA TEKNIS JALAN'!D145</f>
        <v>Ketuhu</v>
      </c>
      <c r="E145" s="144">
        <f>'3. DATA TEKNIS JALAN'!E145</f>
        <v>1.01</v>
      </c>
      <c r="F145" s="145" t="str">
        <f>'3. DATA TEKNIS JALAN'!F145</f>
        <v>0+000</v>
      </c>
      <c r="G145" s="145" t="str">
        <f>'3. DATA TEKNIS JALAN'!G145</f>
        <v>0+200</v>
      </c>
      <c r="H145" s="145" t="str">
        <f>'HITUNG SEGMEN'!H237</f>
        <v>S</v>
      </c>
      <c r="I145" s="137"/>
      <c r="J145" s="138"/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JALAN'!F146</f>
        <v>0+200</v>
      </c>
      <c r="G146" s="145" t="str">
        <f>'3. DATA TEKNIS JALAN'!G146</f>
        <v>0+400</v>
      </c>
      <c r="H146" s="145" t="str">
        <f>'HITUNG SEGMEN'!H238</f>
        <v>B</v>
      </c>
      <c r="I146" s="137"/>
      <c r="J146" s="138"/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JALAN'!F147</f>
        <v>0+400</v>
      </c>
      <c r="G147" s="145" t="str">
        <f>'3. DATA TEKNIS JALAN'!G147</f>
        <v>0+600</v>
      </c>
      <c r="H147" s="145" t="str">
        <f>'HITUNG SEGMEN'!H239</f>
        <v>S</v>
      </c>
      <c r="I147" s="137"/>
      <c r="J147" s="138"/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JALAN'!F148</f>
        <v>0+600</v>
      </c>
      <c r="G148" s="145" t="str">
        <f>'3. DATA TEKNIS JALAN'!G148</f>
        <v>0+800</v>
      </c>
      <c r="H148" s="145" t="str">
        <f>'HITUNG SEGMEN'!H240</f>
        <v>B</v>
      </c>
      <c r="I148" s="137"/>
      <c r="J148" s="138"/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JALAN'!F149</f>
        <v>0+800</v>
      </c>
      <c r="G149" s="145" t="str">
        <f>'3. DATA TEKNIS JALAN'!G149</f>
        <v>1+000</v>
      </c>
      <c r="H149" s="145" t="str">
        <f>'HITUNG SEGMEN'!H241</f>
        <v>B</v>
      </c>
      <c r="I149" s="137"/>
      <c r="J149" s="138"/>
      <c r="K149" s="146"/>
      <c r="L149" s="146"/>
    </row>
    <row r="150" spans="2:12" s="141" customFormat="1" ht="20.100000000000001" customHeight="1">
      <c r="B150" s="142"/>
      <c r="C150" s="142"/>
      <c r="D150" s="143"/>
      <c r="E150" s="144"/>
      <c r="F150" s="145" t="str">
        <f>'3. DATA TEKNIS JALAN'!F150</f>
        <v>1+000</v>
      </c>
      <c r="G150" s="145" t="str">
        <f>'3. DATA TEKNIS JALAN'!G150</f>
        <v>1+000</v>
      </c>
      <c r="H150" s="145" t="str">
        <f>'HITUNG SEGMEN'!H242</f>
        <v>B</v>
      </c>
      <c r="I150" s="137"/>
      <c r="J150" s="138"/>
      <c r="K150" s="146"/>
      <c r="L150" s="146"/>
    </row>
    <row r="151" spans="2:12" s="141" customFormat="1" ht="20.100000000000001" customHeight="1">
      <c r="B151" s="142">
        <f>'3. DATA TEKNIS JALAN'!B151</f>
        <v>32</v>
      </c>
      <c r="C151" s="142" t="str">
        <f>'3. DATA TEKNIS JALAN'!C151</f>
        <v>1,032</v>
      </c>
      <c r="D151" s="143" t="str">
        <f>'3. DATA TEKNIS JALAN'!D151</f>
        <v>Kirana</v>
      </c>
      <c r="E151" s="144">
        <f>'3. DATA TEKNIS JALAN'!E151</f>
        <v>0.21</v>
      </c>
      <c r="F151" s="145" t="str">
        <f>'3. DATA TEKNIS JALAN'!F151</f>
        <v>0+000</v>
      </c>
      <c r="G151" s="145" t="str">
        <f>'3. DATA TEKNIS JALAN'!G151</f>
        <v>0+200</v>
      </c>
      <c r="H151" s="145" t="s">
        <v>434</v>
      </c>
      <c r="I151" s="137"/>
      <c r="J151" s="138"/>
      <c r="K151" s="146"/>
      <c r="L151" s="146"/>
    </row>
    <row r="152" spans="2:12" s="141" customFormat="1" ht="20.100000000000001" customHeight="1">
      <c r="B152" s="142">
        <f>'3. DATA TEKNIS JALAN'!B152</f>
        <v>33</v>
      </c>
      <c r="C152" s="142" t="str">
        <f>'3. DATA TEKNIS JALAN'!C152</f>
        <v>1,033</v>
      </c>
      <c r="D152" s="143" t="str">
        <f>'3. DATA TEKNIS JALAN'!D152</f>
        <v>Lettu Kuseri</v>
      </c>
      <c r="E152" s="144">
        <f>'3. DATA TEKNIS JALAN'!E152</f>
        <v>0.24</v>
      </c>
      <c r="F152" s="145" t="str">
        <f>'3. DATA TEKNIS JALAN'!F152</f>
        <v>0+000</v>
      </c>
      <c r="G152" s="145" t="str">
        <f>'3. DATA TEKNIS JALAN'!G152</f>
        <v>0+200</v>
      </c>
      <c r="H152" s="145" t="s">
        <v>434</v>
      </c>
      <c r="I152" s="137"/>
      <c r="J152" s="138"/>
      <c r="K152" s="146"/>
      <c r="L152" s="146"/>
    </row>
    <row r="153" spans="2:12" s="141" customFormat="1" ht="20.100000000000001" customHeight="1">
      <c r="B153" s="142"/>
      <c r="C153" s="142"/>
      <c r="D153" s="143"/>
      <c r="E153" s="144"/>
      <c r="F153" s="145" t="str">
        <f>'3. DATA TEKNIS JALAN'!F153</f>
        <v>0+200</v>
      </c>
      <c r="G153" s="145" t="str">
        <f>'3. DATA TEKNIS JALAN'!G153</f>
        <v>0+240</v>
      </c>
      <c r="H153" s="145" t="s">
        <v>434</v>
      </c>
      <c r="I153" s="137"/>
      <c r="J153" s="138"/>
      <c r="K153" s="146"/>
      <c r="L153" s="146"/>
    </row>
    <row r="154" spans="2:12" s="141" customFormat="1" ht="20.100000000000001" customHeight="1">
      <c r="B154" s="142">
        <f>'3. DATA TEKNIS JALAN'!B154</f>
        <v>34</v>
      </c>
      <c r="C154" s="142" t="str">
        <f>'3. DATA TEKNIS JALAN'!C154</f>
        <v>1,034</v>
      </c>
      <c r="D154" s="143" t="str">
        <f>'3. DATA TEKNIS JALAN'!D154</f>
        <v>Rubiah Sekar</v>
      </c>
      <c r="E154" s="144">
        <f>'3. DATA TEKNIS JALAN'!E154</f>
        <v>0.36</v>
      </c>
      <c r="F154" s="145" t="str">
        <f>'3. DATA TEKNIS JALAN'!F154</f>
        <v>0+000</v>
      </c>
      <c r="G154" s="145" t="str">
        <f>'3. DATA TEKNIS JALAN'!G154</f>
        <v>0+200</v>
      </c>
      <c r="H154" s="145" t="s">
        <v>434</v>
      </c>
      <c r="I154" s="137"/>
      <c r="J154" s="138"/>
      <c r="K154" s="146"/>
      <c r="L154" s="146"/>
    </row>
    <row r="155" spans="2:12" s="141" customFormat="1" ht="20.100000000000001" customHeight="1">
      <c r="B155" s="142"/>
      <c r="C155" s="142"/>
      <c r="D155" s="143"/>
      <c r="E155" s="144"/>
      <c r="F155" s="145" t="str">
        <f>'3. DATA TEKNIS JALAN'!F155</f>
        <v>0+200</v>
      </c>
      <c r="G155" s="145" t="str">
        <f>'3. DATA TEKNIS JALAN'!G155</f>
        <v>0+360</v>
      </c>
      <c r="H155" s="145" t="s">
        <v>434</v>
      </c>
      <c r="I155" s="137"/>
      <c r="J155" s="138"/>
      <c r="K155" s="146"/>
      <c r="L155" s="146"/>
    </row>
    <row r="156" spans="2:12" s="141" customFormat="1" ht="20.100000000000001" customHeight="1">
      <c r="B156" s="142">
        <f>'3. DATA TEKNIS JALAN'!B156</f>
        <v>35</v>
      </c>
      <c r="C156" s="142" t="str">
        <f>'3. DATA TEKNIS JALAN'!C156</f>
        <v>1,035</v>
      </c>
      <c r="D156" s="143" t="str">
        <f>'3. DATA TEKNIS JALAN'!D156</f>
        <v>Pertiwi</v>
      </c>
      <c r="E156" s="144">
        <f>'3. DATA TEKNIS JALAN'!E156</f>
        <v>0.13</v>
      </c>
      <c r="F156" s="145" t="str">
        <f>'3. DATA TEKNIS JALAN'!F156</f>
        <v>0+000</v>
      </c>
      <c r="G156" s="145" t="str">
        <f>'3. DATA TEKNIS JALAN'!G156</f>
        <v>0+130</v>
      </c>
      <c r="H156" s="145" t="s">
        <v>434</v>
      </c>
      <c r="I156" s="137"/>
      <c r="J156" s="138"/>
      <c r="K156" s="146"/>
      <c r="L156" s="146"/>
    </row>
    <row r="157" spans="2:12" s="141" customFormat="1" ht="20.100000000000001" customHeight="1">
      <c r="B157" s="142">
        <f>'3. DATA TEKNIS JALAN'!B157</f>
        <v>36</v>
      </c>
      <c r="C157" s="142" t="str">
        <f>'3. DATA TEKNIS JALAN'!C157</f>
        <v>1,036</v>
      </c>
      <c r="D157" s="143" t="str">
        <f>'3. DATA TEKNIS JALAN'!D157</f>
        <v>Puring</v>
      </c>
      <c r="E157" s="144">
        <f>'3. DATA TEKNIS JALAN'!E157</f>
        <v>0.27</v>
      </c>
      <c r="F157" s="145" t="str">
        <f>'3. DATA TEKNIS JALAN'!F157</f>
        <v>0+000</v>
      </c>
      <c r="G157" s="145" t="str">
        <f>'3. DATA TEKNIS JALAN'!G157</f>
        <v>0+200</v>
      </c>
      <c r="H157" s="145" t="s">
        <v>434</v>
      </c>
      <c r="I157" s="137"/>
      <c r="J157" s="138"/>
      <c r="K157" s="146"/>
      <c r="L157" s="146"/>
    </row>
    <row r="158" spans="2:12" s="141" customFormat="1" ht="20.100000000000001" customHeight="1">
      <c r="B158" s="142"/>
      <c r="C158" s="142"/>
      <c r="D158" s="143"/>
      <c r="E158" s="144"/>
      <c r="F158" s="145" t="str">
        <f>'3. DATA TEKNIS JALAN'!F158</f>
        <v>0+200</v>
      </c>
      <c r="G158" s="145" t="str">
        <f>'3. DATA TEKNIS JALAN'!G158</f>
        <v>0+270</v>
      </c>
      <c r="H158" s="145" t="s">
        <v>434</v>
      </c>
      <c r="I158" s="137"/>
      <c r="J158" s="138"/>
      <c r="K158" s="146"/>
      <c r="L158" s="146"/>
    </row>
    <row r="159" spans="2:12" s="141" customFormat="1" ht="20.100000000000001" customHeight="1">
      <c r="B159" s="142">
        <f>'3. DATA TEKNIS JALAN'!B159</f>
        <v>37</v>
      </c>
      <c r="C159" s="142" t="str">
        <f>'3. DATA TEKNIS JALAN'!C159</f>
        <v>1,037</v>
      </c>
      <c r="D159" s="143" t="str">
        <f>'3. DATA TEKNIS JALAN'!D159</f>
        <v>Mintaraga</v>
      </c>
      <c r="E159" s="144">
        <f>'3. DATA TEKNIS JALAN'!E159</f>
        <v>0.19</v>
      </c>
      <c r="F159" s="145" t="str">
        <f>'3. DATA TEKNIS JALAN'!F159</f>
        <v>0+000</v>
      </c>
      <c r="G159" s="145" t="str">
        <f>'3. DATA TEKNIS JALAN'!G159</f>
        <v>0+190</v>
      </c>
      <c r="H159" s="145" t="s">
        <v>434</v>
      </c>
      <c r="I159" s="137"/>
      <c r="J159" s="138"/>
      <c r="K159" s="146"/>
      <c r="L159" s="146"/>
    </row>
    <row r="160" spans="2:12" s="141" customFormat="1" ht="20.100000000000001" customHeight="1">
      <c r="B160" s="142">
        <f>'3. DATA TEKNIS JALAN'!B160</f>
        <v>38</v>
      </c>
      <c r="C160" s="142" t="str">
        <f>'3. DATA TEKNIS JALAN'!C160</f>
        <v>1,038</v>
      </c>
      <c r="D160" s="143" t="str">
        <f>'3. DATA TEKNIS JALAN'!D160</f>
        <v>Lawet</v>
      </c>
      <c r="E160" s="144">
        <f>'3. DATA TEKNIS JALAN'!E160</f>
        <v>0.28000000000000003</v>
      </c>
      <c r="F160" s="145" t="str">
        <f>'3. DATA TEKNIS JALAN'!F160</f>
        <v>0+000</v>
      </c>
      <c r="G160" s="145" t="str">
        <f>'3. DATA TEKNIS JALAN'!G160</f>
        <v>0+200</v>
      </c>
      <c r="H160" s="145" t="s">
        <v>434</v>
      </c>
      <c r="I160" s="137"/>
      <c r="J160" s="138"/>
      <c r="K160" s="146"/>
      <c r="L160" s="146"/>
    </row>
    <row r="161" spans="2:12" s="141" customFormat="1" ht="20.100000000000001" customHeight="1">
      <c r="B161" s="142"/>
      <c r="C161" s="142"/>
      <c r="D161" s="143"/>
      <c r="E161" s="144"/>
      <c r="F161" s="145" t="str">
        <f>'3. DATA TEKNIS JALAN'!F161</f>
        <v>0+200</v>
      </c>
      <c r="G161" s="145" t="str">
        <f>'3. DATA TEKNIS JALAN'!G161</f>
        <v>0+280</v>
      </c>
      <c r="H161" s="145" t="s">
        <v>434</v>
      </c>
      <c r="I161" s="137"/>
      <c r="J161" s="138"/>
      <c r="K161" s="146"/>
      <c r="L161" s="146"/>
    </row>
    <row r="162" spans="2:12" s="141" customFormat="1" ht="20.100000000000001" customHeight="1">
      <c r="B162" s="142">
        <f>'3. DATA TEKNIS JALAN'!B162</f>
        <v>39</v>
      </c>
      <c r="C162" s="142" t="str">
        <f>'3. DATA TEKNIS JALAN'!C162</f>
        <v>1,039</v>
      </c>
      <c r="D162" s="143" t="str">
        <f>'3. DATA TEKNIS JALAN'!D162</f>
        <v>Kanoman</v>
      </c>
      <c r="E162" s="144">
        <f>'3. DATA TEKNIS JALAN'!E162</f>
        <v>0.5</v>
      </c>
      <c r="F162" s="145" t="str">
        <f>'3. DATA TEKNIS JALAN'!F162</f>
        <v>0+000</v>
      </c>
      <c r="G162" s="145" t="str">
        <f>'3. DATA TEKNIS JALAN'!G162</f>
        <v>0+200</v>
      </c>
      <c r="H162" s="145" t="s">
        <v>434</v>
      </c>
      <c r="I162" s="137"/>
      <c r="J162" s="138"/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JALAN'!F163</f>
        <v>0+200</v>
      </c>
      <c r="G163" s="145" t="str">
        <f>'3. DATA TEKNIS JALAN'!G163</f>
        <v>0+400</v>
      </c>
      <c r="H163" s="145" t="s">
        <v>434</v>
      </c>
      <c r="I163" s="137"/>
      <c r="J163" s="138"/>
      <c r="K163" s="146"/>
      <c r="L163" s="146"/>
    </row>
    <row r="164" spans="2:12" s="141" customFormat="1" ht="20.100000000000001" customHeight="1">
      <c r="B164" s="142"/>
      <c r="C164" s="142"/>
      <c r="D164" s="143"/>
      <c r="E164" s="144"/>
      <c r="F164" s="145" t="str">
        <f>'3. DATA TEKNIS JALAN'!F164</f>
        <v>0+400</v>
      </c>
      <c r="G164" s="145" t="str">
        <f>'3. DATA TEKNIS JALAN'!G164</f>
        <v>0+500</v>
      </c>
      <c r="H164" s="145" t="s">
        <v>434</v>
      </c>
      <c r="I164" s="137"/>
      <c r="J164" s="138"/>
      <c r="K164" s="146"/>
      <c r="L164" s="146"/>
    </row>
    <row r="165" spans="2:12" s="141" customFormat="1" ht="20.100000000000001" customHeight="1">
      <c r="B165" s="142">
        <f>'3. DATA TEKNIS JALAN'!B165</f>
        <v>40</v>
      </c>
      <c r="C165" s="142" t="str">
        <f>'3. DATA TEKNIS JALAN'!C165</f>
        <v>1,040</v>
      </c>
      <c r="D165" s="143" t="str">
        <f>'3. DATA TEKNIS JALAN'!D165</f>
        <v>Kemuning</v>
      </c>
      <c r="E165" s="144">
        <f>'3. DATA TEKNIS JALAN'!E165</f>
        <v>0.12</v>
      </c>
      <c r="F165" s="145" t="str">
        <f>'3. DATA TEKNIS JALAN'!F165</f>
        <v>0+000</v>
      </c>
      <c r="G165" s="145" t="str">
        <f>'3. DATA TEKNIS JALAN'!G165</f>
        <v>0+110</v>
      </c>
      <c r="H165" s="145" t="s">
        <v>434</v>
      </c>
      <c r="I165" s="137"/>
      <c r="J165" s="138"/>
      <c r="K165" s="146"/>
      <c r="L165" s="146"/>
    </row>
    <row r="166" spans="2:12" s="141" customFormat="1" ht="20.100000000000001" customHeight="1">
      <c r="B166" s="142">
        <f>'3. DATA TEKNIS JALAN'!B166</f>
        <v>41</v>
      </c>
      <c r="C166" s="142" t="str">
        <f>'3. DATA TEKNIS JALAN'!C166</f>
        <v>1,041</v>
      </c>
      <c r="D166" s="143" t="str">
        <f>'3. DATA TEKNIS JALAN'!D166</f>
        <v>Wirayuda</v>
      </c>
      <c r="E166" s="144">
        <f>'3. DATA TEKNIS JALAN'!E166</f>
        <v>0.49</v>
      </c>
      <c r="F166" s="145" t="str">
        <f>'3. DATA TEKNIS JALAN'!F166</f>
        <v>0+000</v>
      </c>
      <c r="G166" s="145" t="str">
        <f>'3. DATA TEKNIS JALAN'!G166</f>
        <v>0+200</v>
      </c>
      <c r="H166" s="145" t="s">
        <v>434</v>
      </c>
      <c r="I166" s="137"/>
      <c r="J166" s="138"/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JALAN'!F167</f>
        <v>0+200</v>
      </c>
      <c r="G167" s="145" t="str">
        <f>'3. DATA TEKNIS JALAN'!G167</f>
        <v>0+400</v>
      </c>
      <c r="H167" s="145" t="s">
        <v>434</v>
      </c>
      <c r="I167" s="137"/>
      <c r="J167" s="138"/>
      <c r="K167" s="146"/>
      <c r="L167" s="146"/>
    </row>
    <row r="168" spans="2:12" s="141" customFormat="1" ht="20.100000000000001" customHeight="1">
      <c r="B168" s="142"/>
      <c r="C168" s="142"/>
      <c r="D168" s="143"/>
      <c r="E168" s="144"/>
      <c r="F168" s="145" t="str">
        <f>'3. DATA TEKNIS JALAN'!F168</f>
        <v>0+400</v>
      </c>
      <c r="G168" s="145" t="str">
        <f>'3. DATA TEKNIS JALAN'!G168</f>
        <v>0+480</v>
      </c>
      <c r="H168" s="145" t="s">
        <v>434</v>
      </c>
      <c r="I168" s="137"/>
      <c r="J168" s="138"/>
      <c r="K168" s="146"/>
      <c r="L168" s="146"/>
    </row>
    <row r="169" spans="2:12" s="141" customFormat="1" ht="20.100000000000001" customHeight="1">
      <c r="B169" s="142">
        <f>'3. DATA TEKNIS JALAN'!B169</f>
        <v>42</v>
      </c>
      <c r="C169" s="142" t="str">
        <f>'3. DATA TEKNIS JALAN'!C169</f>
        <v>1,042</v>
      </c>
      <c r="D169" s="143" t="str">
        <f>'3. DATA TEKNIS JALAN'!D169</f>
        <v>Wiraguna</v>
      </c>
      <c r="E169" s="144">
        <f>'3. DATA TEKNIS JALAN'!E169</f>
        <v>0.17</v>
      </c>
      <c r="F169" s="145" t="str">
        <f>'3. DATA TEKNIS JALAN'!F169</f>
        <v>0+000</v>
      </c>
      <c r="G169" s="145" t="str">
        <f>'3. DATA TEKNIS JALAN'!G169</f>
        <v>0+170</v>
      </c>
      <c r="H169" s="145" t="s">
        <v>434</v>
      </c>
      <c r="I169" s="137"/>
      <c r="J169" s="138"/>
      <c r="K169" s="146"/>
      <c r="L169" s="146"/>
    </row>
    <row r="170" spans="2:12" s="141" customFormat="1" ht="20.100000000000001" customHeight="1">
      <c r="B170" s="142">
        <f>'3. DATA TEKNIS JALAN'!B170</f>
        <v>43</v>
      </c>
      <c r="C170" s="142" t="str">
        <f>'3. DATA TEKNIS JALAN'!C170</f>
        <v>1,043</v>
      </c>
      <c r="D170" s="143" t="str">
        <f>'3. DATA TEKNIS JALAN'!D170</f>
        <v>Wirakarya</v>
      </c>
      <c r="E170" s="144">
        <f>'3. DATA TEKNIS JALAN'!E170</f>
        <v>0.25</v>
      </c>
      <c r="F170" s="145" t="str">
        <f>'3. DATA TEKNIS JALAN'!F170</f>
        <v>0+000</v>
      </c>
      <c r="G170" s="145" t="str">
        <f>'3. DATA TEKNIS JALAN'!G170</f>
        <v>0+200</v>
      </c>
      <c r="H170" s="145" t="s">
        <v>434</v>
      </c>
      <c r="I170" s="137"/>
      <c r="J170" s="138"/>
      <c r="K170" s="146"/>
      <c r="L170" s="146"/>
    </row>
    <row r="171" spans="2:12" s="141" customFormat="1" ht="20.100000000000001" customHeight="1">
      <c r="B171" s="142"/>
      <c r="C171" s="142"/>
      <c r="D171" s="143"/>
      <c r="E171" s="144"/>
      <c r="F171" s="145" t="str">
        <f>'3. DATA TEKNIS JALAN'!F171</f>
        <v>0+200</v>
      </c>
      <c r="G171" s="145" t="str">
        <f>'3. DATA TEKNIS JALAN'!G171</f>
        <v>0+250</v>
      </c>
      <c r="H171" s="145" t="s">
        <v>434</v>
      </c>
      <c r="I171" s="137"/>
      <c r="J171" s="138"/>
      <c r="K171" s="146"/>
      <c r="L171" s="146"/>
    </row>
    <row r="172" spans="2:12" s="141" customFormat="1" ht="20.100000000000001" customHeight="1">
      <c r="B172" s="142">
        <f>'3. DATA TEKNIS JALAN'!B172</f>
        <v>44</v>
      </c>
      <c r="C172" s="142" t="str">
        <f>'3. DATA TEKNIS JALAN'!C172</f>
        <v>1,044</v>
      </c>
      <c r="D172" s="143" t="str">
        <f>'3. DATA TEKNIS JALAN'!D172</f>
        <v>Penambongan - Perumnas</v>
      </c>
      <c r="E172" s="144">
        <f>'3. DATA TEKNIS JALAN'!E172</f>
        <v>0.84</v>
      </c>
      <c r="F172" s="145" t="str">
        <f>'3. DATA TEKNIS JALAN'!F172</f>
        <v>0+000</v>
      </c>
      <c r="G172" s="145" t="str">
        <f>'3. DATA TEKNIS JALAN'!G172</f>
        <v>0+200</v>
      </c>
      <c r="H172" s="145" t="s">
        <v>434</v>
      </c>
      <c r="I172" s="137"/>
      <c r="J172" s="138"/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JALAN'!F173</f>
        <v>0+200</v>
      </c>
      <c r="G173" s="145" t="str">
        <f>'3. DATA TEKNIS JALAN'!G173</f>
        <v>0+400</v>
      </c>
      <c r="H173" s="145" t="s">
        <v>434</v>
      </c>
      <c r="I173" s="137"/>
      <c r="J173" s="138"/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JALAN'!F174</f>
        <v>0+400</v>
      </c>
      <c r="G174" s="145" t="str">
        <f>'3. DATA TEKNIS JALAN'!G174</f>
        <v>0+600</v>
      </c>
      <c r="H174" s="145" t="s">
        <v>434</v>
      </c>
      <c r="I174" s="137"/>
      <c r="J174" s="138"/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JALAN'!F175</f>
        <v>0+600</v>
      </c>
      <c r="G175" s="145" t="str">
        <f>'3. DATA TEKNIS JALAN'!G175</f>
        <v>0+800</v>
      </c>
      <c r="H175" s="145" t="s">
        <v>434</v>
      </c>
      <c r="I175" s="137"/>
      <c r="J175" s="138"/>
      <c r="K175" s="146"/>
      <c r="L175" s="146"/>
    </row>
    <row r="176" spans="2:12" s="141" customFormat="1" ht="20.100000000000001" customHeight="1">
      <c r="B176" s="142"/>
      <c r="C176" s="142"/>
      <c r="D176" s="143"/>
      <c r="E176" s="144"/>
      <c r="F176" s="145" t="str">
        <f>'3. DATA TEKNIS JALAN'!F176</f>
        <v>0+800</v>
      </c>
      <c r="G176" s="145" t="str">
        <f>'3. DATA TEKNIS JALAN'!G176</f>
        <v>0+840</v>
      </c>
      <c r="H176" s="145" t="s">
        <v>434</v>
      </c>
      <c r="I176" s="137"/>
      <c r="J176" s="138"/>
      <c r="K176" s="146"/>
      <c r="L176" s="146"/>
    </row>
    <row r="177" spans="2:12" s="141" customFormat="1" ht="20.100000000000001" customHeight="1">
      <c r="B177" s="142">
        <f>'3. DATA TEKNIS JALAN'!B177</f>
        <v>45</v>
      </c>
      <c r="C177" s="142" t="str">
        <f>'3. DATA TEKNIS JALAN'!C177</f>
        <v>1,045</v>
      </c>
      <c r="D177" s="143" t="str">
        <f>'3. DATA TEKNIS JALAN'!D177</f>
        <v>Bojong Perumnas</v>
      </c>
      <c r="E177" s="144">
        <f>'3. DATA TEKNIS JALAN'!E177</f>
        <v>0.32</v>
      </c>
      <c r="F177" s="145" t="str">
        <f>'3. DATA TEKNIS JALAN'!F177</f>
        <v>0+000</v>
      </c>
      <c r="G177" s="145" t="str">
        <f>'3. DATA TEKNIS JALAN'!G177</f>
        <v>0+200</v>
      </c>
      <c r="H177" s="145" t="s">
        <v>434</v>
      </c>
      <c r="I177" s="137"/>
      <c r="J177" s="138"/>
      <c r="K177" s="146"/>
      <c r="L177" s="146"/>
    </row>
    <row r="178" spans="2:12" s="141" customFormat="1" ht="20.100000000000001" customHeight="1">
      <c r="B178" s="142"/>
      <c r="C178" s="142"/>
      <c r="D178" s="143"/>
      <c r="E178" s="144"/>
      <c r="F178" s="145" t="str">
        <f>'3. DATA TEKNIS JALAN'!F178</f>
        <v>0+200</v>
      </c>
      <c r="G178" s="145" t="str">
        <f>'3. DATA TEKNIS JALAN'!G178</f>
        <v>0+320</v>
      </c>
      <c r="H178" s="145" t="s">
        <v>434</v>
      </c>
      <c r="I178" s="137"/>
      <c r="J178" s="138"/>
      <c r="K178" s="146"/>
      <c r="L178" s="146"/>
    </row>
    <row r="179" spans="2:12" s="141" customFormat="1" ht="20.100000000000001" customHeight="1">
      <c r="B179" s="142">
        <f>'3. DATA TEKNIS JALAN'!B179</f>
        <v>46</v>
      </c>
      <c r="C179" s="142" t="str">
        <f>'3. DATA TEKNIS JALAN'!C179</f>
        <v>1.046</v>
      </c>
      <c r="D179" s="143" t="str">
        <f>'3. DATA TEKNIS JALAN'!D179</f>
        <v>Gunung Korakan</v>
      </c>
      <c r="E179" s="144">
        <f>'3. DATA TEKNIS JALAN'!E179</f>
        <v>1.03</v>
      </c>
      <c r="F179" s="145" t="str">
        <f>'3. DATA TEKNIS JALAN'!F179</f>
        <v>0+000</v>
      </c>
      <c r="G179" s="145" t="str">
        <f>'3. DATA TEKNIS JALAN'!G179</f>
        <v>0+200</v>
      </c>
      <c r="H179" s="145" t="s">
        <v>434</v>
      </c>
      <c r="I179" s="137"/>
      <c r="J179" s="138"/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JALAN'!F180</f>
        <v>0+200</v>
      </c>
      <c r="G180" s="145" t="str">
        <f>'3. DATA TEKNIS JALAN'!G180</f>
        <v>0+400</v>
      </c>
      <c r="H180" s="145" t="s">
        <v>434</v>
      </c>
      <c r="I180" s="137"/>
      <c r="J180" s="138"/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JALAN'!F181</f>
        <v>0+400</v>
      </c>
      <c r="G181" s="145" t="str">
        <f>'3. DATA TEKNIS JALAN'!G181</f>
        <v>0+600</v>
      </c>
      <c r="H181" s="145" t="s">
        <v>434</v>
      </c>
      <c r="I181" s="137"/>
      <c r="J181" s="138"/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JALAN'!F182</f>
        <v>0+600</v>
      </c>
      <c r="G182" s="145" t="str">
        <f>'3. DATA TEKNIS JALAN'!G182</f>
        <v>0+800</v>
      </c>
      <c r="H182" s="145" t="s">
        <v>434</v>
      </c>
      <c r="I182" s="137"/>
      <c r="J182" s="138"/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JALAN'!F183</f>
        <v>0+800</v>
      </c>
      <c r="G183" s="145" t="str">
        <f>'3. DATA TEKNIS JALAN'!G183</f>
        <v>1+000</v>
      </c>
      <c r="H183" s="145" t="s">
        <v>434</v>
      </c>
      <c r="I183" s="137"/>
      <c r="J183" s="138"/>
      <c r="K183" s="146"/>
      <c r="L183" s="146"/>
    </row>
    <row r="184" spans="2:12" s="141" customFormat="1" ht="20.100000000000001" customHeight="1">
      <c r="B184" s="142"/>
      <c r="C184" s="142"/>
      <c r="D184" s="143"/>
      <c r="E184" s="144"/>
      <c r="F184" s="145" t="str">
        <f>'3. DATA TEKNIS JALAN'!F184</f>
        <v>1+000</v>
      </c>
      <c r="G184" s="145" t="str">
        <f>'3. DATA TEKNIS JALAN'!G184</f>
        <v>1+030</v>
      </c>
      <c r="H184" s="145" t="s">
        <v>434</v>
      </c>
      <c r="I184" s="137"/>
      <c r="J184" s="138"/>
      <c r="K184" s="146"/>
      <c r="L184" s="146"/>
    </row>
    <row r="185" spans="2:12" s="141" customFormat="1" ht="20.100000000000001" customHeight="1">
      <c r="B185" s="142">
        <f>'3. DATA TEKNIS JALAN'!B185</f>
        <v>47</v>
      </c>
      <c r="C185" s="142" t="str">
        <f>'3. DATA TEKNIS JALAN'!C185</f>
        <v>1.047</v>
      </c>
      <c r="D185" s="143" t="str">
        <f>'3. DATA TEKNIS JALAN'!D185</f>
        <v>AW Soemarmo</v>
      </c>
      <c r="E185" s="144">
        <f>'3. DATA TEKNIS JALAN'!E185</f>
        <v>1.19</v>
      </c>
      <c r="F185" s="145" t="str">
        <f>'3. DATA TEKNIS JALAN'!F185</f>
        <v>0+000</v>
      </c>
      <c r="G185" s="145" t="str">
        <f>'3. DATA TEKNIS JALAN'!G185</f>
        <v>0+200</v>
      </c>
      <c r="H185" s="145" t="s">
        <v>434</v>
      </c>
      <c r="I185" s="137"/>
      <c r="J185" s="138"/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JALAN'!F186</f>
        <v>0+200</v>
      </c>
      <c r="G186" s="145" t="str">
        <f>'3. DATA TEKNIS JALAN'!G186</f>
        <v>0+400</v>
      </c>
      <c r="H186" s="145" t="s">
        <v>434</v>
      </c>
      <c r="I186" s="137"/>
      <c r="J186" s="138"/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JALAN'!F187</f>
        <v>0+400</v>
      </c>
      <c r="G187" s="145" t="str">
        <f>'3. DATA TEKNIS JALAN'!G187</f>
        <v>0+600</v>
      </c>
      <c r="H187" s="145" t="s">
        <v>434</v>
      </c>
      <c r="I187" s="137"/>
      <c r="J187" s="138"/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JALAN'!F188</f>
        <v>0+600</v>
      </c>
      <c r="G188" s="145" t="str">
        <f>'3. DATA TEKNIS JALAN'!G188</f>
        <v>0+800</v>
      </c>
      <c r="H188" s="145" t="s">
        <v>434</v>
      </c>
      <c r="I188" s="137"/>
      <c r="J188" s="138"/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JALAN'!F189</f>
        <v>0+800</v>
      </c>
      <c r="G189" s="145" t="str">
        <f>'3. DATA TEKNIS JALAN'!G189</f>
        <v>1+000</v>
      </c>
      <c r="H189" s="145" t="s">
        <v>434</v>
      </c>
      <c r="I189" s="137"/>
      <c r="J189" s="138"/>
      <c r="K189" s="146"/>
      <c r="L189" s="146"/>
    </row>
    <row r="190" spans="2:12" s="141" customFormat="1" ht="20.100000000000001" customHeight="1">
      <c r="B190" s="142"/>
      <c r="C190" s="142"/>
      <c r="D190" s="143"/>
      <c r="E190" s="144"/>
      <c r="F190" s="145" t="str">
        <f>'3. DATA TEKNIS JALAN'!F190</f>
        <v>1+000</v>
      </c>
      <c r="G190" s="145" t="str">
        <f>'3. DATA TEKNIS JALAN'!G190</f>
        <v>1+190</v>
      </c>
      <c r="H190" s="145" t="s">
        <v>434</v>
      </c>
      <c r="I190" s="137"/>
      <c r="J190" s="138"/>
      <c r="K190" s="146"/>
      <c r="L190" s="146"/>
    </row>
    <row r="191" spans="2:12" s="141" customFormat="1" ht="20.100000000000001" customHeight="1">
      <c r="B191" s="142">
        <f>'3. DATA TEKNIS JALAN'!B191</f>
        <v>48</v>
      </c>
      <c r="C191" s="142" t="str">
        <f>'3. DATA TEKNIS JALAN'!C191</f>
        <v>1.048</v>
      </c>
      <c r="D191" s="143" t="str">
        <f>'3. DATA TEKNIS JALAN'!D191</f>
        <v>AW Soemarmo-Kembaran kulon</v>
      </c>
      <c r="E191" s="144">
        <f>'3. DATA TEKNIS JALAN'!E191</f>
        <v>0.28000000000000003</v>
      </c>
      <c r="F191" s="145" t="str">
        <f>'3. DATA TEKNIS JALAN'!F191</f>
        <v>0+000</v>
      </c>
      <c r="G191" s="145" t="str">
        <f>'3. DATA TEKNIS JALAN'!G191</f>
        <v>0+200</v>
      </c>
      <c r="H191" s="145" t="s">
        <v>434</v>
      </c>
      <c r="I191" s="137"/>
      <c r="J191" s="138"/>
      <c r="K191" s="146"/>
      <c r="L191" s="146"/>
    </row>
    <row r="192" spans="2:12" s="141" customFormat="1" ht="20.100000000000001" customHeight="1">
      <c r="B192" s="142"/>
      <c r="C192" s="142"/>
      <c r="D192" s="143"/>
      <c r="E192" s="144"/>
      <c r="F192" s="145" t="str">
        <f>'3. DATA TEKNIS JALAN'!F192</f>
        <v>0+200</v>
      </c>
      <c r="G192" s="145" t="str">
        <f>'3. DATA TEKNIS JALAN'!G192</f>
        <v>0+280</v>
      </c>
      <c r="H192" s="145" t="s">
        <v>434</v>
      </c>
      <c r="I192" s="137"/>
      <c r="J192" s="138"/>
      <c r="K192" s="146"/>
      <c r="L192" s="146"/>
    </row>
    <row r="193" spans="2:12" s="141" customFormat="1" ht="20.100000000000001" customHeight="1">
      <c r="B193" s="142">
        <f>'3. DATA TEKNIS JALAN'!B193</f>
        <v>49</v>
      </c>
      <c r="C193" s="142" t="str">
        <f>'3. DATA TEKNIS JALAN'!C193</f>
        <v>1.049</v>
      </c>
      <c r="D193" s="143" t="str">
        <f>'3. DATA TEKNIS JALAN'!D193</f>
        <v>Jend. Soedirman Barat</v>
      </c>
      <c r="E193" s="144">
        <f>'3. DATA TEKNIS JALAN'!E193</f>
        <v>0.7</v>
      </c>
      <c r="F193" s="145" t="str">
        <f>'3. DATA TEKNIS JALAN'!F193</f>
        <v>0+000</v>
      </c>
      <c r="G193" s="145" t="str">
        <f>'3. DATA TEKNIS JALAN'!G193</f>
        <v>0+200</v>
      </c>
      <c r="H193" s="145" t="s">
        <v>434</v>
      </c>
      <c r="I193" s="137"/>
      <c r="J193" s="138"/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JALAN'!F194</f>
        <v>0+200</v>
      </c>
      <c r="G194" s="145" t="str">
        <f>'3. DATA TEKNIS JALAN'!G194</f>
        <v>0+400</v>
      </c>
      <c r="H194" s="145" t="s">
        <v>434</v>
      </c>
      <c r="I194" s="137"/>
      <c r="J194" s="138"/>
      <c r="K194" s="146"/>
      <c r="L194" s="146"/>
    </row>
    <row r="195" spans="2:12" s="141" customFormat="1" ht="20.100000000000001" customHeight="1">
      <c r="B195" s="142"/>
      <c r="C195" s="142"/>
      <c r="D195" s="143"/>
      <c r="E195" s="144"/>
      <c r="F195" s="145" t="str">
        <f>'3. DATA TEKNIS JALAN'!F195</f>
        <v>0+400</v>
      </c>
      <c r="G195" s="145" t="str">
        <f>'3. DATA TEKNIS JALAN'!G195</f>
        <v>0+600</v>
      </c>
      <c r="H195" s="145" t="s">
        <v>434</v>
      </c>
      <c r="I195" s="137"/>
      <c r="J195" s="138"/>
      <c r="K195" s="146"/>
      <c r="L195" s="146"/>
    </row>
    <row r="196" spans="2:12" s="141" customFormat="1" ht="20.100000000000001" customHeight="1">
      <c r="B196" s="142">
        <f>'3. DATA TEKNIS JALAN'!B196</f>
        <v>50</v>
      </c>
      <c r="C196" s="142" t="str">
        <f>'3. DATA TEKNIS JALAN'!C196</f>
        <v>1.050</v>
      </c>
      <c r="D196" s="143" t="str">
        <f>'3. DATA TEKNIS JALAN'!D196</f>
        <v>A. Yani</v>
      </c>
      <c r="E196" s="144">
        <f>'3. DATA TEKNIS JALAN'!E196</f>
        <v>1.37</v>
      </c>
      <c r="F196" s="145" t="str">
        <f>'3. DATA TEKNIS JALAN'!F196</f>
        <v>0+000</v>
      </c>
      <c r="G196" s="145" t="str">
        <f>'3. DATA TEKNIS JALAN'!G196</f>
        <v>0+200</v>
      </c>
      <c r="H196" s="145" t="s">
        <v>434</v>
      </c>
      <c r="I196" s="137"/>
      <c r="J196" s="138"/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JALAN'!F197</f>
        <v>0+200</v>
      </c>
      <c r="G197" s="145" t="str">
        <f>'3. DATA TEKNIS JALAN'!G197</f>
        <v>0+400</v>
      </c>
      <c r="H197" s="145" t="s">
        <v>434</v>
      </c>
      <c r="I197" s="137"/>
      <c r="J197" s="138"/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JALAN'!F198</f>
        <v>0+400</v>
      </c>
      <c r="G198" s="145" t="str">
        <f>'3. DATA TEKNIS JALAN'!G198</f>
        <v>0+600</v>
      </c>
      <c r="H198" s="145" t="s">
        <v>434</v>
      </c>
      <c r="I198" s="137"/>
      <c r="J198" s="138"/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JALAN'!F199</f>
        <v>0+600</v>
      </c>
      <c r="G199" s="145" t="str">
        <f>'3. DATA TEKNIS JALAN'!G199</f>
        <v>0+800</v>
      </c>
      <c r="H199" s="145" t="s">
        <v>434</v>
      </c>
      <c r="I199" s="137"/>
      <c r="J199" s="138"/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JALAN'!F200</f>
        <v>0+800</v>
      </c>
      <c r="G200" s="145" t="str">
        <f>'3. DATA TEKNIS JALAN'!G200</f>
        <v>1+000</v>
      </c>
      <c r="H200" s="145" t="s">
        <v>434</v>
      </c>
      <c r="I200" s="137"/>
      <c r="J200" s="138"/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JALAN'!F201</f>
        <v>1+000</v>
      </c>
      <c r="G201" s="145" t="str">
        <f>'3. DATA TEKNIS JALAN'!G201</f>
        <v>1+200</v>
      </c>
      <c r="H201" s="145" t="s">
        <v>434</v>
      </c>
      <c r="I201" s="137"/>
      <c r="J201" s="138"/>
      <c r="K201" s="146"/>
      <c r="L201" s="146"/>
    </row>
    <row r="202" spans="2:12" s="141" customFormat="1" ht="20.100000000000001" customHeight="1">
      <c r="B202" s="142"/>
      <c r="C202" s="142"/>
      <c r="D202" s="143"/>
      <c r="E202" s="144"/>
      <c r="F202" s="145" t="str">
        <f>'3. DATA TEKNIS JALAN'!F202</f>
        <v>1+200</v>
      </c>
      <c r="G202" s="145" t="str">
        <f>'3. DATA TEKNIS JALAN'!G202</f>
        <v>1+370</v>
      </c>
      <c r="H202" s="145" t="s">
        <v>434</v>
      </c>
      <c r="I202" s="137"/>
      <c r="J202" s="138"/>
      <c r="K202" s="146"/>
      <c r="L202" s="146"/>
    </row>
    <row r="203" spans="2:12" s="141" customFormat="1" ht="20.100000000000001" customHeight="1">
      <c r="B203" s="142">
        <f>'3. DATA TEKNIS JALAN'!B203</f>
        <v>51</v>
      </c>
      <c r="C203" s="142" t="str">
        <f>'3. DATA TEKNIS JALAN'!C203</f>
        <v>1,051</v>
      </c>
      <c r="D203" s="143" t="str">
        <f>'3. DATA TEKNIS JALAN'!D203</f>
        <v>Gunung Kelir</v>
      </c>
      <c r="E203" s="144">
        <f>'3. DATA TEKNIS JALAN'!E203</f>
        <v>0.27</v>
      </c>
      <c r="F203" s="145" t="str">
        <f>'3. DATA TEKNIS JALAN'!F203</f>
        <v>0+000</v>
      </c>
      <c r="G203" s="145" t="str">
        <f>'3. DATA TEKNIS JALAN'!G203</f>
        <v>0+200</v>
      </c>
      <c r="H203" s="145" t="str">
        <f>'HITUNG SEGMEN'!H389</f>
        <v>B</v>
      </c>
      <c r="I203" s="138"/>
      <c r="J203" s="146"/>
      <c r="K203" s="146"/>
      <c r="L203" s="138"/>
    </row>
    <row r="204" spans="2:12" s="141" customFormat="1" ht="20.100000000000001" customHeight="1">
      <c r="B204" s="142"/>
      <c r="C204" s="142"/>
      <c r="D204" s="143"/>
      <c r="E204" s="144"/>
      <c r="F204" s="145" t="str">
        <f>'3. DATA TEKNIS JALAN'!F204</f>
        <v>0+200</v>
      </c>
      <c r="G204" s="145" t="str">
        <f>'3. DATA TEKNIS JALAN'!G204</f>
        <v>0+270</v>
      </c>
      <c r="H204" s="145" t="str">
        <f>'HITUNG SEGMEN'!H390</f>
        <v>B</v>
      </c>
      <c r="I204" s="138"/>
      <c r="J204" s="146"/>
      <c r="K204" s="146"/>
      <c r="L204" s="138"/>
    </row>
    <row r="205" spans="2:12" s="141" customFormat="1" ht="20.100000000000001" customHeight="1">
      <c r="B205" s="142">
        <f>'3. DATA TEKNIS JALAN'!B205</f>
        <v>52</v>
      </c>
      <c r="C205" s="142" t="str">
        <f>'3. DATA TEKNIS JALAN'!C205</f>
        <v>1.052</v>
      </c>
      <c r="D205" s="143" t="str">
        <f>'3. DATA TEKNIS JALAN'!D205</f>
        <v>Gunung Pelana</v>
      </c>
      <c r="E205" s="144">
        <f>'3. DATA TEKNIS JALAN'!E205</f>
        <v>0.25</v>
      </c>
      <c r="F205" s="145" t="str">
        <f>'3. DATA TEKNIS JALAN'!F205</f>
        <v>0+000</v>
      </c>
      <c r="G205" s="145" t="str">
        <f>'3. DATA TEKNIS JALAN'!G205</f>
        <v>0+200</v>
      </c>
      <c r="H205" s="145" t="str">
        <f>'HITUNG SEGMEN'!H397</f>
        <v>B</v>
      </c>
      <c r="I205" s="137"/>
      <c r="J205" s="138"/>
      <c r="K205" s="146"/>
      <c r="L205" s="146"/>
    </row>
    <row r="206" spans="2:12" s="141" customFormat="1" ht="20.100000000000001" customHeight="1">
      <c r="B206" s="142"/>
      <c r="C206" s="142"/>
      <c r="D206" s="143"/>
      <c r="E206" s="144"/>
      <c r="F206" s="145" t="str">
        <f>'3. DATA TEKNIS JALAN'!F206</f>
        <v>0+200</v>
      </c>
      <c r="G206" s="145" t="str">
        <f>'3. DATA TEKNIS JALAN'!G206</f>
        <v>0+250</v>
      </c>
      <c r="H206" s="145" t="str">
        <f>'HITUNG SEGMEN'!H398</f>
        <v>B</v>
      </c>
      <c r="I206" s="137"/>
      <c r="J206" s="138"/>
      <c r="K206" s="146"/>
      <c r="L206" s="146"/>
    </row>
    <row r="207" spans="2:12" s="141" customFormat="1" ht="20.100000000000001" customHeight="1">
      <c r="B207" s="142">
        <f>'3. DATA TEKNIS JALAN'!B207</f>
        <v>53</v>
      </c>
      <c r="C207" s="142" t="str">
        <f>'3. DATA TEKNIS JALAN'!C207</f>
        <v>1,053</v>
      </c>
      <c r="D207" s="143" t="str">
        <f>'3. DATA TEKNIS JALAN'!D207</f>
        <v>Gunung Padang</v>
      </c>
      <c r="E207" s="144">
        <f>'3. DATA TEKNIS JALAN'!E207</f>
        <v>0.68</v>
      </c>
      <c r="F207" s="145" t="str">
        <f>'3. DATA TEKNIS JALAN'!F207</f>
        <v>0+000</v>
      </c>
      <c r="G207" s="145" t="str">
        <f>'3. DATA TEKNIS JALAN'!G207</f>
        <v>0+200</v>
      </c>
      <c r="H207" s="145" t="str">
        <f>'HITUNG SEGMEN'!H404</f>
        <v>B</v>
      </c>
      <c r="I207" s="137"/>
      <c r="J207" s="138"/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JALAN'!F208</f>
        <v>0+200</v>
      </c>
      <c r="G208" s="145" t="str">
        <f>'3. DATA TEKNIS JALAN'!G208</f>
        <v>0+400</v>
      </c>
      <c r="H208" s="145" t="str">
        <f>'HITUNG SEGMEN'!H405</f>
        <v>B</v>
      </c>
      <c r="I208" s="137"/>
      <c r="J208" s="138"/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JALAN'!F209</f>
        <v>0+400</v>
      </c>
      <c r="G209" s="145" t="str">
        <f>'3. DATA TEKNIS JALAN'!G209</f>
        <v>0+600</v>
      </c>
      <c r="H209" s="145" t="str">
        <f>'HITUNG SEGMEN'!H406</f>
        <v>B</v>
      </c>
      <c r="I209" s="137"/>
      <c r="J209" s="138"/>
      <c r="K209" s="146"/>
      <c r="L209" s="146"/>
    </row>
    <row r="210" spans="2:12" s="141" customFormat="1" ht="20.100000000000001" customHeight="1">
      <c r="B210" s="142"/>
      <c r="C210" s="142"/>
      <c r="D210" s="143"/>
      <c r="E210" s="144"/>
      <c r="F210" s="145" t="str">
        <f>'3. DATA TEKNIS JALAN'!F210</f>
        <v>0+600</v>
      </c>
      <c r="G210" s="145" t="str">
        <f>'3. DATA TEKNIS JALAN'!G210</f>
        <v>0+680</v>
      </c>
      <c r="H210" s="145" t="str">
        <f>'HITUNG SEGMEN'!H407</f>
        <v>B</v>
      </c>
      <c r="I210" s="137"/>
      <c r="J210" s="138"/>
      <c r="K210" s="146"/>
      <c r="L210" s="146"/>
    </row>
    <row r="211" spans="2:12" s="141" customFormat="1" ht="20.100000000000001" customHeight="1">
      <c r="B211" s="142" t="str">
        <f>'3. DATA TEKNIS JALAN'!B211</f>
        <v>54</v>
      </c>
      <c r="C211" s="142" t="str">
        <f>'3. DATA TEKNIS JALAN'!C211</f>
        <v>1.054</v>
      </c>
      <c r="D211" s="143" t="str">
        <f>'3. DATA TEKNIS JALAN'!D211</f>
        <v>Gunung Sambeng</v>
      </c>
      <c r="E211" s="144">
        <f>'3. DATA TEKNIS JALAN'!E211</f>
        <v>0.37</v>
      </c>
      <c r="F211" s="145" t="str">
        <f>'3. DATA TEKNIS JALAN'!F211</f>
        <v>0+000</v>
      </c>
      <c r="G211" s="145" t="str">
        <f>'3. DATA TEKNIS JALAN'!G211</f>
        <v>0+200</v>
      </c>
      <c r="H211" s="145" t="s">
        <v>434</v>
      </c>
      <c r="I211" s="137"/>
      <c r="J211" s="138"/>
      <c r="K211" s="146"/>
      <c r="L211" s="146"/>
    </row>
    <row r="212" spans="2:12" s="141" customFormat="1" ht="20.100000000000001" customHeight="1">
      <c r="B212" s="142"/>
      <c r="C212" s="142"/>
      <c r="D212" s="143"/>
      <c r="E212" s="144"/>
      <c r="F212" s="145" t="str">
        <f>'3. DATA TEKNIS JALAN'!F212</f>
        <v>0+200</v>
      </c>
      <c r="G212" s="145" t="str">
        <f>'3. DATA TEKNIS JALAN'!G212</f>
        <v>0+370</v>
      </c>
      <c r="H212" s="145" t="s">
        <v>434</v>
      </c>
      <c r="I212" s="137"/>
      <c r="J212" s="138"/>
      <c r="K212" s="146"/>
      <c r="L212" s="146"/>
    </row>
    <row r="213" spans="2:12" s="141" customFormat="1" ht="20.100000000000001" customHeight="1">
      <c r="B213" s="142" t="str">
        <f>'3. DATA TEKNIS JALAN'!B213</f>
        <v>55</v>
      </c>
      <c r="C213" s="142" t="str">
        <f>'3. DATA TEKNIS JALAN'!C213</f>
        <v>1.055</v>
      </c>
      <c r="D213" s="143" t="str">
        <f>'3. DATA TEKNIS JALAN'!D213</f>
        <v>Gunung Putri</v>
      </c>
      <c r="E213" s="144">
        <f>'3. DATA TEKNIS JALAN'!E213</f>
        <v>0.28000000000000003</v>
      </c>
      <c r="F213" s="145" t="str">
        <f>'3. DATA TEKNIS JALAN'!F213</f>
        <v>0+000</v>
      </c>
      <c r="G213" s="145" t="str">
        <f>'3. DATA TEKNIS JALAN'!G213</f>
        <v>0+200</v>
      </c>
      <c r="H213" s="145" t="s">
        <v>434</v>
      </c>
      <c r="I213" s="137"/>
      <c r="J213" s="138"/>
      <c r="K213" s="146"/>
      <c r="L213" s="146"/>
    </row>
    <row r="214" spans="2:12" s="141" customFormat="1" ht="20.100000000000001" customHeight="1">
      <c r="B214" s="142"/>
      <c r="C214" s="142"/>
      <c r="D214" s="143"/>
      <c r="E214" s="144"/>
      <c r="F214" s="145" t="str">
        <f>'3. DATA TEKNIS JALAN'!F214</f>
        <v>0+200</v>
      </c>
      <c r="G214" s="145" t="str">
        <f>'3. DATA TEKNIS JALAN'!G214</f>
        <v>0+280</v>
      </c>
      <c r="H214" s="145" t="s">
        <v>434</v>
      </c>
      <c r="I214" s="137"/>
      <c r="J214" s="138"/>
      <c r="K214" s="146"/>
      <c r="L214" s="146"/>
    </row>
    <row r="215" spans="2:12" s="141" customFormat="1" ht="20.100000000000001" customHeight="1">
      <c r="B215" s="142" t="str">
        <f>'3. DATA TEKNIS JALAN'!B215</f>
        <v>56</v>
      </c>
      <c r="C215" s="142" t="str">
        <f>'3. DATA TEKNIS JALAN'!C215</f>
        <v>1.056</v>
      </c>
      <c r="D215" s="143" t="str">
        <f>'3. DATA TEKNIS JALAN'!D215</f>
        <v>Sekolahan</v>
      </c>
      <c r="E215" s="144">
        <f>'3. DATA TEKNIS JALAN'!E215</f>
        <v>0.19</v>
      </c>
      <c r="F215" s="145" t="str">
        <f>'3. DATA TEKNIS JALAN'!F215</f>
        <v>0+000</v>
      </c>
      <c r="G215" s="145" t="s">
        <v>1167</v>
      </c>
      <c r="H215" s="145" t="str">
        <f>'HITUNG SEGMEN'!H426</f>
        <v>B</v>
      </c>
      <c r="I215" s="137"/>
      <c r="J215" s="138"/>
      <c r="K215" s="146"/>
      <c r="L215" s="146"/>
    </row>
    <row r="216" spans="2:12" s="141" customFormat="1" ht="20.100000000000001" customHeight="1">
      <c r="B216" s="142">
        <f>'3. DATA TEKNIS JALAN'!B216</f>
        <v>57</v>
      </c>
      <c r="C216" s="142" t="str">
        <f>'3. DATA TEKNIS JALAN'!C216</f>
        <v>1.057</v>
      </c>
      <c r="D216" s="143" t="str">
        <f>'3. DATA TEKNIS JALAN'!D216</f>
        <v>Danaraja I</v>
      </c>
      <c r="E216" s="144">
        <f>'3. DATA TEKNIS JALAN'!E216</f>
        <v>0.1</v>
      </c>
      <c r="F216" s="145" t="str">
        <f>'3. DATA TEKNIS JALAN'!F216</f>
        <v>0+000</v>
      </c>
      <c r="G216" s="145" t="str">
        <f>'3. DATA TEKNIS JALAN'!G216</f>
        <v>0+100</v>
      </c>
      <c r="H216" s="145" t="s">
        <v>434</v>
      </c>
      <c r="I216" s="137"/>
      <c r="J216" s="138"/>
      <c r="K216" s="146"/>
      <c r="L216" s="146"/>
    </row>
    <row r="217" spans="2:12" s="141" customFormat="1" ht="20.100000000000001" customHeight="1">
      <c r="B217" s="142">
        <f>'3. DATA TEKNIS JALAN'!B217</f>
        <v>58</v>
      </c>
      <c r="C217" s="142" t="str">
        <f>'3. DATA TEKNIS JALAN'!C217</f>
        <v>1.058</v>
      </c>
      <c r="D217" s="143" t="str">
        <f>'3. DATA TEKNIS JALAN'!D217</f>
        <v>Danaraja II</v>
      </c>
      <c r="E217" s="144">
        <f>'3. DATA TEKNIS JALAN'!E217</f>
        <v>0.1</v>
      </c>
      <c r="F217" s="145" t="str">
        <f>'3. DATA TEKNIS JALAN'!F217</f>
        <v>0+000</v>
      </c>
      <c r="G217" s="145" t="str">
        <f>'3. DATA TEKNIS JALAN'!G217</f>
        <v>0+100</v>
      </c>
      <c r="H217" s="145" t="s">
        <v>434</v>
      </c>
      <c r="I217" s="137"/>
      <c r="J217" s="138"/>
      <c r="K217" s="146"/>
      <c r="L217" s="146"/>
    </row>
    <row r="218" spans="2:12" s="141" customFormat="1" ht="20.100000000000001" customHeight="1">
      <c r="B218" s="142">
        <f>'3. DATA TEKNIS JALAN'!B218</f>
        <v>59</v>
      </c>
      <c r="C218" s="142" t="str">
        <f>'3. DATA TEKNIS JALAN'!C218</f>
        <v>1,059</v>
      </c>
      <c r="D218" s="143" t="str">
        <f>'3. DATA TEKNIS JALAN'!D218</f>
        <v>Pepedan</v>
      </c>
      <c r="E218" s="144">
        <f>'3. DATA TEKNIS JALAN'!E218</f>
        <v>0.09</v>
      </c>
      <c r="F218" s="145" t="str">
        <f>'3. DATA TEKNIS JALAN'!F218</f>
        <v>0+000</v>
      </c>
      <c r="G218" s="145" t="str">
        <f>'3. DATA TEKNIS JALAN'!G218</f>
        <v>0+090</v>
      </c>
      <c r="H218" s="145" t="s">
        <v>434</v>
      </c>
      <c r="I218" s="137"/>
      <c r="J218" s="138"/>
      <c r="K218" s="146"/>
      <c r="L218" s="146"/>
    </row>
    <row r="219" spans="2:12" s="141" customFormat="1" ht="20.100000000000001" customHeight="1">
      <c r="B219" s="142">
        <f>'3. DATA TEKNIS JALAN'!B219</f>
        <v>60</v>
      </c>
      <c r="C219" s="142" t="str">
        <f>'3. DATA TEKNIS JALAN'!C219</f>
        <v>1,060</v>
      </c>
      <c r="D219" s="143" t="str">
        <f>'3. DATA TEKNIS JALAN'!D219</f>
        <v>Gunung Sumbul</v>
      </c>
      <c r="E219" s="144">
        <f>'3. DATA TEKNIS JALAN'!E219</f>
        <v>0.36</v>
      </c>
      <c r="F219" s="145" t="str">
        <f>'3. DATA TEKNIS JALAN'!F219</f>
        <v>0+000</v>
      </c>
      <c r="G219" s="145" t="str">
        <f>'3. DATA TEKNIS JALAN'!G219</f>
        <v>0+200</v>
      </c>
      <c r="H219" s="145" t="s">
        <v>434</v>
      </c>
      <c r="J219" s="142"/>
      <c r="K219" s="142"/>
      <c r="L219" s="143"/>
    </row>
    <row r="220" spans="2:12" s="141" customFormat="1" ht="20.10000000000000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45" t="s">
        <v>434</v>
      </c>
      <c r="J220" s="435"/>
      <c r="K220" s="435"/>
      <c r="L220" s="159"/>
    </row>
    <row r="221" spans="2:12" s="141" customFormat="1" ht="20.100000000000001" customHeight="1">
      <c r="B221" s="142">
        <f>'3. DATA TEKNIS JALAN'!B221</f>
        <v>61</v>
      </c>
      <c r="C221" s="142" t="str">
        <f>'3. DATA TEKNIS JALAN'!C221</f>
        <v>1,061</v>
      </c>
      <c r="D221" s="143" t="str">
        <f>'3. DATA TEKNIS JALAN'!D221</f>
        <v>Gemuruh - Kopral Tanwir</v>
      </c>
      <c r="E221" s="144">
        <f>'3. DATA TEKNIS JALAN'!E221</f>
        <v>0.59</v>
      </c>
      <c r="F221" s="145" t="str">
        <f>'3. DATA TEKNIS JALAN'!F221</f>
        <v>0+000</v>
      </c>
      <c r="G221" s="145" t="str">
        <f>'3. DATA TEKNIS JALAN'!G221</f>
        <v>0+200</v>
      </c>
      <c r="H221" s="145" t="str">
        <f>'HITUNG SEGMEN'!H461</f>
        <v>RB</v>
      </c>
      <c r="I221" s="137"/>
      <c r="J221" s="138"/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'3. DATA TEKNIS JALAN'!F222</f>
        <v>0+200</v>
      </c>
      <c r="G222" s="145" t="str">
        <f>'3. DATA TEKNIS JALAN'!G222</f>
        <v>0+400</v>
      </c>
      <c r="H222" s="145" t="str">
        <f>'HITUNG SEGMEN'!H462</f>
        <v>RB</v>
      </c>
      <c r="I222" s="137"/>
      <c r="J222" s="138"/>
      <c r="K222" s="146"/>
      <c r="L222" s="146"/>
    </row>
    <row r="223" spans="2:12" s="141" customFormat="1" ht="20.100000000000001" customHeight="1">
      <c r="B223" s="142"/>
      <c r="C223" s="142"/>
      <c r="D223" s="143"/>
      <c r="E223" s="144"/>
      <c r="F223" s="145" t="str">
        <f>'3. DATA TEKNIS JALAN'!F223</f>
        <v>0+400</v>
      </c>
      <c r="G223" s="145" t="str">
        <f>'3. DATA TEKNIS JALAN'!G223</f>
        <v>0+590</v>
      </c>
      <c r="H223" s="145" t="str">
        <f>'HITUNG SEGMEN'!H463</f>
        <v>B</v>
      </c>
      <c r="I223" s="137"/>
      <c r="J223" s="138"/>
      <c r="K223" s="146"/>
      <c r="L223" s="146"/>
    </row>
    <row r="224" spans="2:12" s="141" customFormat="1" ht="20.100000000000001" customHeight="1">
      <c r="B224" s="142">
        <f>'3. DATA TEKNIS JALAN'!B224</f>
        <v>62</v>
      </c>
      <c r="C224" s="142" t="str">
        <f>'3. DATA TEKNIS JALAN'!C224</f>
        <v>1,062</v>
      </c>
      <c r="D224" s="143" t="str">
        <f>'3. DATA TEKNIS JALAN'!D224</f>
        <v>Hartono</v>
      </c>
      <c r="E224" s="144">
        <f>'3. DATA TEKNIS JALAN'!E224</f>
        <v>0.3</v>
      </c>
      <c r="F224" s="145" t="str">
        <f>'3. DATA TEKNIS JALAN'!F224</f>
        <v>0+000</v>
      </c>
      <c r="G224" s="145" t="str">
        <f>'3. DATA TEKNIS JALAN'!G224</f>
        <v>0+200</v>
      </c>
      <c r="H224" s="145" t="s">
        <v>434</v>
      </c>
      <c r="I224" s="137"/>
      <c r="J224" s="138"/>
      <c r="K224" s="146"/>
      <c r="L224" s="146"/>
    </row>
    <row r="225" spans="2:12" s="141" customFormat="1" ht="20.100000000000001" customHeight="1">
      <c r="B225" s="142"/>
      <c r="C225" s="142"/>
      <c r="D225" s="143"/>
      <c r="E225" s="144"/>
      <c r="F225" s="145" t="str">
        <f>'3. DATA TEKNIS JALAN'!F225</f>
        <v>0+200</v>
      </c>
      <c r="G225" s="145" t="str">
        <f>'3. DATA TEKNIS JALAN'!G225</f>
        <v>0+300</v>
      </c>
      <c r="H225" s="145" t="s">
        <v>434</v>
      </c>
      <c r="I225" s="137"/>
      <c r="J225" s="138"/>
      <c r="K225" s="146"/>
      <c r="L225" s="146"/>
    </row>
    <row r="226" spans="2:12" s="141" customFormat="1" ht="20.100000000000001" customHeight="1">
      <c r="B226" s="142">
        <f>'3. DATA TEKNIS JALAN'!B226</f>
        <v>63</v>
      </c>
      <c r="C226" s="142" t="str">
        <f>'3. DATA TEKNIS JALAN'!C226</f>
        <v>1,063</v>
      </c>
      <c r="D226" s="143" t="str">
        <f>'3. DATA TEKNIS JALAN'!D226</f>
        <v>Pelita</v>
      </c>
      <c r="E226" s="144">
        <f>'3. DATA TEKNIS JALAN'!E226</f>
        <v>0.44</v>
      </c>
      <c r="F226" s="145" t="str">
        <f>'3. DATA TEKNIS JALAN'!F226</f>
        <v>0+000</v>
      </c>
      <c r="G226" s="145" t="str">
        <f>'3. DATA TEKNIS JALAN'!G226</f>
        <v>0+200</v>
      </c>
      <c r="H226" s="145" t="s">
        <v>434</v>
      </c>
      <c r="I226" s="137"/>
      <c r="J226" s="138"/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JALAN'!F227</f>
        <v>0+200</v>
      </c>
      <c r="G227" s="145" t="str">
        <f>'3. DATA TEKNIS JALAN'!G227</f>
        <v>0+400</v>
      </c>
      <c r="H227" s="145" t="s">
        <v>434</v>
      </c>
      <c r="I227" s="137"/>
      <c r="J227" s="138"/>
      <c r="K227" s="146"/>
      <c r="L227" s="146"/>
    </row>
    <row r="228" spans="2:12" s="141" customFormat="1" ht="20.100000000000001" customHeight="1">
      <c r="B228" s="142"/>
      <c r="C228" s="142"/>
      <c r="D228" s="143"/>
      <c r="E228" s="144"/>
      <c r="F228" s="145" t="str">
        <f>'3. DATA TEKNIS JALAN'!F228</f>
        <v>0+400</v>
      </c>
      <c r="G228" s="145" t="str">
        <f>'3. DATA TEKNIS JALAN'!G228</f>
        <v>0+440</v>
      </c>
      <c r="H228" s="145" t="s">
        <v>434</v>
      </c>
      <c r="I228" s="137"/>
      <c r="J228" s="138"/>
      <c r="K228" s="146"/>
      <c r="L228" s="146"/>
    </row>
    <row r="229" spans="2:12" s="141" customFormat="1" ht="20.100000000000001" customHeight="1">
      <c r="B229" s="142">
        <f>'3. DATA TEKNIS JALAN'!B229</f>
        <v>64</v>
      </c>
      <c r="C229" s="142" t="str">
        <f>'3. DATA TEKNIS JALAN'!C229</f>
        <v>1,064</v>
      </c>
      <c r="D229" s="143" t="str">
        <f>'3. DATA TEKNIS JALAN'!D229</f>
        <v>Prajurit Susilo</v>
      </c>
      <c r="E229" s="144">
        <f>'3. DATA TEKNIS JALAN'!E229</f>
        <v>0.14000000000000001</v>
      </c>
      <c r="F229" s="145" t="str">
        <f>'3. DATA TEKNIS JALAN'!F229</f>
        <v>0+000</v>
      </c>
      <c r="G229" s="145" t="str">
        <f>'3. DATA TEKNIS JALAN'!G229</f>
        <v>0+140</v>
      </c>
      <c r="H229" s="145" t="s">
        <v>434</v>
      </c>
      <c r="I229" s="137"/>
      <c r="J229" s="138"/>
      <c r="K229" s="146"/>
      <c r="L229" s="146"/>
    </row>
    <row r="230" spans="2:12" s="141" customFormat="1" ht="20.100000000000001" customHeight="1">
      <c r="B230" s="142">
        <f>'3. DATA TEKNIS JALAN'!B230</f>
        <v>65</v>
      </c>
      <c r="C230" s="142" t="str">
        <f>'3. DATA TEKNIS JALAN'!C230</f>
        <v>1,065</v>
      </c>
      <c r="D230" s="143" t="str">
        <f>'3. DATA TEKNIS JALAN'!D230</f>
        <v>Kiswadi</v>
      </c>
      <c r="E230" s="144">
        <f>'3. DATA TEKNIS JALAN'!E230</f>
        <v>0.35</v>
      </c>
      <c r="F230" s="145" t="str">
        <f>'3. DATA TEKNIS JALAN'!F230</f>
        <v>0+000</v>
      </c>
      <c r="G230" s="145" t="str">
        <f>'3. DATA TEKNIS JALAN'!G230</f>
        <v>0+200</v>
      </c>
      <c r="H230" s="145" t="s">
        <v>434</v>
      </c>
      <c r="I230" s="137"/>
      <c r="J230" s="138"/>
      <c r="K230" s="146"/>
      <c r="L230" s="146"/>
    </row>
    <row r="231" spans="2:12" s="141" customFormat="1" ht="20.100000000000001" customHeight="1">
      <c r="B231" s="142"/>
      <c r="C231" s="142"/>
      <c r="D231" s="143"/>
      <c r="E231" s="144"/>
      <c r="F231" s="145" t="str">
        <f>'3. DATA TEKNIS JALAN'!F231</f>
        <v>0+200</v>
      </c>
      <c r="G231" s="145" t="str">
        <f>'3. DATA TEKNIS JALAN'!G231</f>
        <v>0+350</v>
      </c>
      <c r="H231" s="145" t="s">
        <v>434</v>
      </c>
      <c r="I231" s="137"/>
      <c r="J231" s="138"/>
      <c r="K231" s="146"/>
      <c r="L231" s="146"/>
    </row>
    <row r="232" spans="2:12" s="141" customFormat="1" ht="20.100000000000001" customHeight="1">
      <c r="B232" s="142">
        <f>'3. DATA TEKNIS JALAN'!B232</f>
        <v>66</v>
      </c>
      <c r="C232" s="142" t="str">
        <f>'3. DATA TEKNIS JALAN'!C232</f>
        <v>1,066</v>
      </c>
      <c r="D232" s="143" t="str">
        <f>'3. DATA TEKNIS JALAN'!D232</f>
        <v>Mauneng</v>
      </c>
      <c r="E232" s="144">
        <f>'3. DATA TEKNIS JALAN'!E232</f>
        <v>0.56999999999999995</v>
      </c>
      <c r="F232" s="145" t="str">
        <f>'3. DATA TEKNIS JALAN'!F232</f>
        <v>0+000</v>
      </c>
      <c r="G232" s="145" t="str">
        <f>'3. DATA TEKNIS JALAN'!G232</f>
        <v>0+200</v>
      </c>
      <c r="H232" s="145" t="str">
        <f>'HITUNG SEGMEN'!H496</f>
        <v>B</v>
      </c>
      <c r="I232" s="137"/>
      <c r="J232" s="138"/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JALAN'!F233</f>
        <v>0+200</v>
      </c>
      <c r="G233" s="145" t="str">
        <f>'3. DATA TEKNIS JALAN'!G233</f>
        <v>0+400</v>
      </c>
      <c r="H233" s="145" t="str">
        <f>'HITUNG SEGMEN'!H497</f>
        <v>B</v>
      </c>
      <c r="I233" s="137"/>
      <c r="J233" s="138"/>
      <c r="K233" s="146"/>
      <c r="L233" s="146"/>
    </row>
    <row r="234" spans="2:12" s="141" customFormat="1" ht="20.100000000000001" customHeight="1">
      <c r="B234" s="142"/>
      <c r="C234" s="142"/>
      <c r="D234" s="143"/>
      <c r="E234" s="144"/>
      <c r="F234" s="145" t="str">
        <f>'3. DATA TEKNIS JALAN'!F234</f>
        <v>0+400</v>
      </c>
      <c r="G234" s="145" t="str">
        <f>'3. DATA TEKNIS JALAN'!G234</f>
        <v>0+570</v>
      </c>
      <c r="H234" s="145" t="str">
        <f>'HITUNG SEGMEN'!H498</f>
        <v>B</v>
      </c>
      <c r="I234" s="137"/>
      <c r="J234" s="138"/>
      <c r="K234" s="146"/>
      <c r="L234" s="146"/>
    </row>
    <row r="235" spans="2:12" s="141" customFormat="1" ht="20.100000000000001" customHeight="1">
      <c r="B235" s="142">
        <f>'3. DATA TEKNIS JALAN'!B235</f>
        <v>67</v>
      </c>
      <c r="C235" s="142" t="str">
        <f>'3. DATA TEKNIS JALAN'!C235</f>
        <v>1,067</v>
      </c>
      <c r="D235" s="143" t="str">
        <f>'3. DATA TEKNIS JALAN'!D235</f>
        <v>Sidaguri</v>
      </c>
      <c r="E235" s="144">
        <f>'3. DATA TEKNIS JALAN'!E235</f>
        <v>0.21</v>
      </c>
      <c r="F235" s="145" t="str">
        <f>'3. DATA TEKNIS JALAN'!F235</f>
        <v>0+000</v>
      </c>
      <c r="G235" s="145" t="str">
        <f>'3. DATA TEKNIS JALAN'!G235</f>
        <v>0+200</v>
      </c>
      <c r="H235" s="145" t="s">
        <v>434</v>
      </c>
      <c r="I235" s="137"/>
      <c r="J235" s="138"/>
      <c r="K235" s="146"/>
      <c r="L235" s="146"/>
    </row>
    <row r="236" spans="2:12" s="141" customFormat="1" ht="20.100000000000001" customHeight="1">
      <c r="B236" s="142"/>
      <c r="C236" s="142"/>
      <c r="D236" s="143"/>
      <c r="E236" s="144"/>
      <c r="F236" s="145" t="str">
        <f>'3. DATA TEKNIS JALAN'!F236</f>
        <v>0+200</v>
      </c>
      <c r="G236" s="145" t="str">
        <f>'3. DATA TEKNIS JALAN'!G236</f>
        <v>0+210</v>
      </c>
      <c r="H236" s="145" t="s">
        <v>434</v>
      </c>
      <c r="I236" s="137"/>
      <c r="J236" s="138"/>
      <c r="K236" s="146"/>
      <c r="L236" s="146"/>
    </row>
    <row r="237" spans="2:12" s="141" customFormat="1" ht="20.100000000000001" customHeight="1">
      <c r="B237" s="142">
        <f>'3. DATA TEKNIS JALAN'!B237</f>
        <v>68</v>
      </c>
      <c r="C237" s="142" t="str">
        <f>'3. DATA TEKNIS JALAN'!C237</f>
        <v>1,068</v>
      </c>
      <c r="D237" s="143" t="str">
        <f>'3. DATA TEKNIS JALAN'!D237</f>
        <v>Seruni</v>
      </c>
      <c r="E237" s="144">
        <f>'3. DATA TEKNIS JALAN'!E237</f>
        <v>0.28000000000000003</v>
      </c>
      <c r="F237" s="145" t="str">
        <f>'3. DATA TEKNIS JALAN'!F237</f>
        <v>0+000</v>
      </c>
      <c r="G237" s="145" t="str">
        <f>'3. DATA TEKNIS JALAN'!G237</f>
        <v>0+200</v>
      </c>
      <c r="H237" s="145" t="s">
        <v>434</v>
      </c>
      <c r="I237" s="137"/>
      <c r="J237" s="138"/>
      <c r="K237" s="146"/>
      <c r="L237" s="146"/>
    </row>
    <row r="238" spans="2:12" s="141" customFormat="1" ht="20.100000000000001" customHeight="1">
      <c r="B238" s="142"/>
      <c r="C238" s="142"/>
      <c r="D238" s="143"/>
      <c r="E238" s="144"/>
      <c r="F238" s="145" t="str">
        <f>'3. DATA TEKNIS JALAN'!F238</f>
        <v>0+200</v>
      </c>
      <c r="G238" s="145" t="str">
        <f>'3. DATA TEKNIS JALAN'!G238</f>
        <v>0+280</v>
      </c>
      <c r="H238" s="145" t="s">
        <v>434</v>
      </c>
      <c r="I238" s="137"/>
      <c r="J238" s="138"/>
      <c r="K238" s="146"/>
      <c r="L238" s="146"/>
    </row>
    <row r="239" spans="2:12" s="141" customFormat="1" ht="20.100000000000001" customHeight="1">
      <c r="B239" s="142">
        <f>'3. DATA TEKNIS JALAN'!B239</f>
        <v>69</v>
      </c>
      <c r="C239" s="142" t="str">
        <f>'3. DATA TEKNIS JALAN'!C239</f>
        <v>1,069</v>
      </c>
      <c r="D239" s="143" t="str">
        <f>'3. DATA TEKNIS JALAN'!D239</f>
        <v>Arsantaka</v>
      </c>
      <c r="E239" s="144">
        <f>'3. DATA TEKNIS JALAN'!E239</f>
        <v>0.15</v>
      </c>
      <c r="F239" s="145" t="str">
        <f>'3. DATA TEKNIS JALAN'!F239</f>
        <v>0+000</v>
      </c>
      <c r="G239" s="145" t="str">
        <f>'3. DATA TEKNIS JALAN'!G239</f>
        <v>0+150</v>
      </c>
      <c r="H239" s="145" t="s">
        <v>434</v>
      </c>
      <c r="I239" s="137"/>
      <c r="J239" s="138"/>
      <c r="K239" s="146"/>
      <c r="L239" s="146"/>
    </row>
    <row r="240" spans="2:12" s="141" customFormat="1" ht="20.100000000000001" customHeight="1">
      <c r="B240" s="142">
        <f>'3. DATA TEKNIS JALAN'!B240</f>
        <v>70</v>
      </c>
      <c r="C240" s="142" t="str">
        <f>'3. DATA TEKNIS JALAN'!C240</f>
        <v>1,070</v>
      </c>
      <c r="D240" s="143" t="str">
        <f>'3. DATA TEKNIS JALAN'!D240</f>
        <v>Lingkar Terminal</v>
      </c>
      <c r="E240" s="144">
        <f>'3. DATA TEKNIS JALAN'!E240</f>
        <v>0.3</v>
      </c>
      <c r="F240" s="145" t="str">
        <f>'3. DATA TEKNIS JALAN'!F240</f>
        <v>0+000</v>
      </c>
      <c r="G240" s="145" t="str">
        <f>'3. DATA TEKNIS JALAN'!G240</f>
        <v>0+200</v>
      </c>
      <c r="H240" s="145" t="s">
        <v>434</v>
      </c>
      <c r="I240" s="137"/>
      <c r="J240" s="138"/>
      <c r="K240" s="146"/>
      <c r="L240" s="146"/>
    </row>
    <row r="241" spans="2:12" s="141" customFormat="1" ht="20.100000000000001" customHeight="1">
      <c r="B241" s="142">
        <f>'3. DATA TEKNIS JALAN'!B241</f>
        <v>71</v>
      </c>
      <c r="C241" s="142" t="str">
        <f>'3. DATA TEKNIS JALAN'!C241</f>
        <v>1,071</v>
      </c>
      <c r="D241" s="143" t="str">
        <f>'3. DATA TEKNIS JALAN'!D241</f>
        <v>Bancar - Lamongan</v>
      </c>
      <c r="E241" s="144">
        <f>'3. DATA TEKNIS JALAN'!E241</f>
        <v>2.84</v>
      </c>
      <c r="F241" s="145" t="str">
        <f>'3. DATA TEKNIS JALAN'!F241</f>
        <v>0+000</v>
      </c>
      <c r="G241" s="145" t="str">
        <f>'3. DATA TEKNIS JALAN'!G241</f>
        <v>0+200</v>
      </c>
      <c r="H241" s="145" t="s">
        <v>434</v>
      </c>
      <c r="I241" s="137"/>
      <c r="J241" s="138"/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JALAN'!F242</f>
        <v>0+200</v>
      </c>
      <c r="G242" s="145" t="str">
        <f>'3. DATA TEKNIS JALAN'!G242</f>
        <v>0+400</v>
      </c>
      <c r="H242" s="145" t="s">
        <v>438</v>
      </c>
      <c r="I242" s="137"/>
      <c r="J242" s="138"/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JALAN'!F243</f>
        <v>0+400</v>
      </c>
      <c r="G243" s="145" t="str">
        <f>'3. DATA TEKNIS JALAN'!G243</f>
        <v>0+600</v>
      </c>
      <c r="H243" s="145" t="s">
        <v>443</v>
      </c>
      <c r="I243" s="137"/>
      <c r="J243" s="138"/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JALAN'!F244</f>
        <v>0+600</v>
      </c>
      <c r="G244" s="145" t="str">
        <f>'3. DATA TEKNIS JALAN'!G244</f>
        <v>0+800</v>
      </c>
      <c r="H244" s="145" t="s">
        <v>443</v>
      </c>
      <c r="I244" s="137"/>
      <c r="J244" s="138"/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JALAN'!F245</f>
        <v>0+800</v>
      </c>
      <c r="G245" s="145" t="str">
        <f>'3. DATA TEKNIS JALAN'!G245</f>
        <v>1+000</v>
      </c>
      <c r="H245" s="145" t="s">
        <v>438</v>
      </c>
      <c r="I245" s="137"/>
      <c r="J245" s="138"/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JALAN'!F246</f>
        <v>1+000</v>
      </c>
      <c r="G246" s="145" t="str">
        <f>'3. DATA TEKNIS JALAN'!G246</f>
        <v>1+200</v>
      </c>
      <c r="H246" s="145" t="s">
        <v>438</v>
      </c>
      <c r="I246" s="137"/>
      <c r="J246" s="138"/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JALAN'!F247</f>
        <v>1+200</v>
      </c>
      <c r="G247" s="145" t="str">
        <f>'3. DATA TEKNIS JALAN'!G247</f>
        <v>1+400</v>
      </c>
      <c r="H247" s="145" t="s">
        <v>434</v>
      </c>
      <c r="I247" s="137"/>
      <c r="J247" s="138"/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JALAN'!F248</f>
        <v>1+400</v>
      </c>
      <c r="G248" s="145" t="str">
        <f>'3. DATA TEKNIS JALAN'!G248</f>
        <v>1+600</v>
      </c>
      <c r="H248" s="145" t="s">
        <v>440</v>
      </c>
      <c r="I248" s="137"/>
      <c r="J248" s="138"/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JALAN'!F249</f>
        <v>1+600</v>
      </c>
      <c r="G249" s="145" t="str">
        <f>'3. DATA TEKNIS JALAN'!G249</f>
        <v>1+800</v>
      </c>
      <c r="H249" s="145" t="s">
        <v>438</v>
      </c>
      <c r="I249" s="137"/>
      <c r="J249" s="138"/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JALAN'!F250</f>
        <v>1+800</v>
      </c>
      <c r="G250" s="145" t="str">
        <f>'3. DATA TEKNIS JALAN'!G250</f>
        <v>2+000</v>
      </c>
      <c r="H250" s="145" t="s">
        <v>434</v>
      </c>
      <c r="I250" s="137"/>
      <c r="J250" s="138"/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JALAN'!F251</f>
        <v>2+000</v>
      </c>
      <c r="G251" s="145" t="str">
        <f>'3. DATA TEKNIS JALAN'!G251</f>
        <v>2+200</v>
      </c>
      <c r="H251" s="145" t="s">
        <v>434</v>
      </c>
      <c r="I251" s="137"/>
      <c r="J251" s="138"/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JALAN'!F252</f>
        <v>2+200</v>
      </c>
      <c r="G252" s="145" t="str">
        <f>'3. DATA TEKNIS JALAN'!G252</f>
        <v>2+400</v>
      </c>
      <c r="H252" s="145" t="s">
        <v>434</v>
      </c>
      <c r="I252" s="137"/>
      <c r="J252" s="138"/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JALAN'!F253</f>
        <v>2+400</v>
      </c>
      <c r="G253" s="145" t="str">
        <f>'3. DATA TEKNIS JALAN'!G253</f>
        <v>2+600</v>
      </c>
      <c r="H253" s="145" t="s">
        <v>440</v>
      </c>
      <c r="I253" s="137"/>
      <c r="J253" s="138"/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JALAN'!F254</f>
        <v>2+600</v>
      </c>
      <c r="G254" s="145" t="str">
        <f>'3. DATA TEKNIS JALAN'!G254</f>
        <v>2+800</v>
      </c>
      <c r="H254" s="145" t="s">
        <v>438</v>
      </c>
      <c r="I254" s="137"/>
      <c r="J254" s="138"/>
      <c r="K254" s="146"/>
      <c r="L254" s="146"/>
    </row>
    <row r="255" spans="2:12" s="141" customFormat="1" ht="20.100000000000001" customHeight="1">
      <c r="B255" s="142"/>
      <c r="C255" s="142"/>
      <c r="D255" s="143"/>
      <c r="E255" s="144"/>
      <c r="F255" s="145" t="str">
        <f>'3. DATA TEKNIS JALAN'!F255</f>
        <v>2+800</v>
      </c>
      <c r="G255" s="145" t="str">
        <f>'3. DATA TEKNIS JALAN'!G255</f>
        <v>2+840</v>
      </c>
      <c r="H255" s="145" t="s">
        <v>434</v>
      </c>
      <c r="I255" s="137"/>
      <c r="J255" s="138"/>
      <c r="K255" s="146"/>
      <c r="L255" s="146"/>
    </row>
    <row r="256" spans="2:12" s="141" customFormat="1" ht="20.100000000000001" customHeight="1">
      <c r="B256" s="142">
        <f>'3. DATA TEKNIS JALAN'!B256</f>
        <v>72</v>
      </c>
      <c r="C256" s="142" t="str">
        <f>'3. DATA TEKNIS JALAN'!C256</f>
        <v>1,072</v>
      </c>
      <c r="D256" s="143" t="str">
        <f>'3. DATA TEKNIS JALAN'!D256</f>
        <v>Toyareja - Kedungmenjangan</v>
      </c>
      <c r="E256" s="144">
        <f>'3. DATA TEKNIS JALAN'!E256</f>
        <v>1</v>
      </c>
      <c r="F256" s="145" t="str">
        <f>'3. DATA TEKNIS JALAN'!F256</f>
        <v>0+000</v>
      </c>
      <c r="G256" s="145" t="str">
        <f>'3. DATA TEKNIS JALAN'!G256</f>
        <v>0+200</v>
      </c>
      <c r="H256" s="145" t="str">
        <f>'HITUNG SEGMEN'!H547</f>
        <v>B</v>
      </c>
      <c r="I256" s="137"/>
      <c r="J256" s="138"/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JALAN'!F257</f>
        <v>0+200</v>
      </c>
      <c r="G257" s="145" t="str">
        <f>'3. DATA TEKNIS JALAN'!G257</f>
        <v>0+400</v>
      </c>
      <c r="H257" s="145" t="str">
        <f>'HITUNG SEGMEN'!H548</f>
        <v>B</v>
      </c>
      <c r="I257" s="137"/>
      <c r="J257" s="138"/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JALAN'!F258</f>
        <v>0+400</v>
      </c>
      <c r="G258" s="145" t="str">
        <f>'3. DATA TEKNIS JALAN'!G258</f>
        <v>0+600</v>
      </c>
      <c r="H258" s="145" t="str">
        <f>'HITUNG SEGMEN'!H549</f>
        <v>B</v>
      </c>
      <c r="I258" s="137"/>
      <c r="J258" s="138"/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JALAN'!F259</f>
        <v>0+600</v>
      </c>
      <c r="G259" s="145" t="str">
        <f>'3. DATA TEKNIS JALAN'!G259</f>
        <v>0+800</v>
      </c>
      <c r="H259" s="145" t="str">
        <f>'HITUNG SEGMEN'!H550</f>
        <v>B</v>
      </c>
      <c r="I259" s="137"/>
      <c r="J259" s="138"/>
      <c r="K259" s="146"/>
      <c r="L259" s="146"/>
    </row>
    <row r="260" spans="2:12" s="141" customFormat="1" ht="20.100000000000001" customHeight="1">
      <c r="B260" s="142"/>
      <c r="C260" s="142"/>
      <c r="D260" s="143"/>
      <c r="E260" s="144"/>
      <c r="F260" s="145" t="str">
        <f>'3. DATA TEKNIS JALAN'!F260</f>
        <v>0+800</v>
      </c>
      <c r="G260" s="145" t="str">
        <f>'3. DATA TEKNIS JALAN'!G260</f>
        <v>1+000</v>
      </c>
      <c r="H260" s="145" t="str">
        <f>'HITUNG SEGMEN'!H551</f>
        <v>B</v>
      </c>
      <c r="I260" s="137"/>
      <c r="J260" s="138"/>
      <c r="K260" s="146"/>
      <c r="L260" s="146"/>
    </row>
    <row r="261" spans="2:12" s="141" customFormat="1" ht="20.100000000000001" customHeight="1">
      <c r="B261" s="142">
        <f>'3. DATA TEKNIS JALAN'!B261</f>
        <v>73</v>
      </c>
      <c r="C261" s="142" t="str">
        <f>'3. DATA TEKNIS JALAN'!C261</f>
        <v>1,073</v>
      </c>
      <c r="D261" s="143" t="str">
        <f>'3. DATA TEKNIS JALAN'!D261</f>
        <v>Lamongan - Jatisaba</v>
      </c>
      <c r="E261" s="144">
        <f>'3. DATA TEKNIS JALAN'!E261</f>
        <v>1.83</v>
      </c>
      <c r="F261" s="145" t="str">
        <f>'3. DATA TEKNIS JALAN'!F261</f>
        <v>0+000</v>
      </c>
      <c r="G261" s="145" t="str">
        <f>'3. DATA TEKNIS JALAN'!G261</f>
        <v>0+200</v>
      </c>
      <c r="H261" s="145" t="s">
        <v>438</v>
      </c>
      <c r="I261" s="137"/>
      <c r="J261" s="138"/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JALAN'!F262</f>
        <v>0+200</v>
      </c>
      <c r="G262" s="145" t="str">
        <f>'3. DATA TEKNIS JALAN'!G262</f>
        <v>0+400</v>
      </c>
      <c r="H262" s="145" t="s">
        <v>434</v>
      </c>
      <c r="I262" s="137"/>
      <c r="J262" s="138"/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JALAN'!F263</f>
        <v>0+400</v>
      </c>
      <c r="G263" s="145" t="str">
        <f>'3. DATA TEKNIS JALAN'!G263</f>
        <v>0+600</v>
      </c>
      <c r="H263" s="145" t="s">
        <v>434</v>
      </c>
      <c r="I263" s="137"/>
      <c r="J263" s="138"/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JALAN'!F264</f>
        <v>0+600</v>
      </c>
      <c r="G264" s="145" t="str">
        <f>'3. DATA TEKNIS JALAN'!G264</f>
        <v>0+800</v>
      </c>
      <c r="H264" s="145" t="s">
        <v>434</v>
      </c>
      <c r="I264" s="137"/>
      <c r="J264" s="138"/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JALAN'!F265</f>
        <v>0+800</v>
      </c>
      <c r="G265" s="145" t="str">
        <f>'3. DATA TEKNIS JALAN'!G265</f>
        <v>1+000</v>
      </c>
      <c r="H265" s="145" t="s">
        <v>434</v>
      </c>
      <c r="I265" s="137"/>
      <c r="J265" s="138"/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JALAN'!F266</f>
        <v>1+000</v>
      </c>
      <c r="G266" s="145" t="str">
        <f>'3. DATA TEKNIS JALAN'!G266</f>
        <v>1+200</v>
      </c>
      <c r="H266" s="145" t="s">
        <v>434</v>
      </c>
      <c r="I266" s="137"/>
      <c r="J266" s="138"/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JALAN'!F267</f>
        <v>1+200</v>
      </c>
      <c r="G267" s="145" t="str">
        <f>'3. DATA TEKNIS JALAN'!G267</f>
        <v>1+400</v>
      </c>
      <c r="H267" s="145" t="s">
        <v>434</v>
      </c>
      <c r="I267" s="137"/>
      <c r="J267" s="138"/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JALAN'!F268</f>
        <v>1+400</v>
      </c>
      <c r="G268" s="145" t="str">
        <f>'3. DATA TEKNIS JALAN'!G268</f>
        <v>1+600</v>
      </c>
      <c r="H268" s="145" t="s">
        <v>434</v>
      </c>
      <c r="I268" s="137"/>
      <c r="J268" s="138"/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JALAN'!F269</f>
        <v>1+600</v>
      </c>
      <c r="G269" s="145" t="str">
        <f>'3. DATA TEKNIS JALAN'!G269</f>
        <v>1+800</v>
      </c>
      <c r="H269" s="145" t="s">
        <v>434</v>
      </c>
      <c r="I269" s="137"/>
      <c r="J269" s="138"/>
      <c r="K269" s="146"/>
      <c r="L269" s="146"/>
    </row>
    <row r="270" spans="2:12" s="141" customFormat="1" ht="20.100000000000001" customHeight="1">
      <c r="B270" s="142"/>
      <c r="C270" s="142"/>
      <c r="D270" s="143"/>
      <c r="E270" s="144"/>
      <c r="F270" s="145" t="str">
        <f>'3. DATA TEKNIS JALAN'!F270</f>
        <v>1+800</v>
      </c>
      <c r="G270" s="145" t="str">
        <f>'3. DATA TEKNIS JALAN'!G270</f>
        <v>1+840</v>
      </c>
      <c r="H270" s="145" t="s">
        <v>434</v>
      </c>
      <c r="I270" s="137"/>
      <c r="J270" s="138"/>
      <c r="K270" s="146"/>
      <c r="L270" s="146"/>
    </row>
    <row r="271" spans="2:12" s="141" customFormat="1" ht="20.100000000000001" customHeight="1">
      <c r="B271" s="142">
        <f>'3. DATA TEKNIS JALAN'!B271</f>
        <v>74</v>
      </c>
      <c r="C271" s="142" t="str">
        <f>'3. DATA TEKNIS JALAN'!C271</f>
        <v>1,074</v>
      </c>
      <c r="D271" s="143" t="str">
        <f>'3. DATA TEKNIS JALAN'!D271</f>
        <v>Lamongan - Toyareja</v>
      </c>
      <c r="E271" s="144">
        <f>'3. DATA TEKNIS JALAN'!E271</f>
        <v>1.19</v>
      </c>
      <c r="F271" s="145" t="str">
        <f>'3. DATA TEKNIS JALAN'!F271</f>
        <v>0+000</v>
      </c>
      <c r="G271" s="145" t="str">
        <f>'3. DATA TEKNIS JALAN'!G271</f>
        <v>0+200</v>
      </c>
      <c r="H271" s="145" t="str">
        <f>'HITUNG SEGMEN'!H566</f>
        <v>B</v>
      </c>
      <c r="I271" s="137"/>
      <c r="J271" s="138"/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JALAN'!F272</f>
        <v>0+200</v>
      </c>
      <c r="G272" s="145" t="str">
        <f>'3. DATA TEKNIS JALAN'!G272</f>
        <v>0+400</v>
      </c>
      <c r="H272" s="145" t="str">
        <f>'HITUNG SEGMEN'!H567</f>
        <v>B</v>
      </c>
      <c r="I272" s="137"/>
      <c r="J272" s="138"/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JALAN'!F273</f>
        <v>0+400</v>
      </c>
      <c r="G273" s="145" t="str">
        <f>'3. DATA TEKNIS JALAN'!G273</f>
        <v>0+600</v>
      </c>
      <c r="H273" s="145" t="str">
        <f>'HITUNG SEGMEN'!H568</f>
        <v>B</v>
      </c>
      <c r="I273" s="137"/>
      <c r="J273" s="138"/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JALAN'!F274</f>
        <v>0+600</v>
      </c>
      <c r="G274" s="145" t="str">
        <f>'3. DATA TEKNIS JALAN'!G274</f>
        <v>0+800</v>
      </c>
      <c r="H274" s="145" t="str">
        <f>'HITUNG SEGMEN'!H569</f>
        <v>S</v>
      </c>
      <c r="I274" s="137"/>
      <c r="J274" s="138"/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JALAN'!F275</f>
        <v>0+800</v>
      </c>
      <c r="G275" s="145" t="str">
        <f>'3. DATA TEKNIS JALAN'!G275</f>
        <v>1+000</v>
      </c>
      <c r="H275" s="145" t="str">
        <f>'HITUNG SEGMEN'!H570</f>
        <v>RR</v>
      </c>
      <c r="I275" s="137"/>
      <c r="J275" s="138"/>
      <c r="K275" s="146"/>
      <c r="L275" s="146"/>
    </row>
    <row r="276" spans="2:12" s="141" customFormat="1" ht="20.100000000000001" customHeight="1">
      <c r="B276" s="142"/>
      <c r="C276" s="142"/>
      <c r="D276" s="143"/>
      <c r="E276" s="144"/>
      <c r="F276" s="145" t="str">
        <f>'3. DATA TEKNIS JALAN'!F276</f>
        <v>1+000</v>
      </c>
      <c r="G276" s="145" t="str">
        <f>'3. DATA TEKNIS JALAN'!G276</f>
        <v>1+190</v>
      </c>
      <c r="H276" s="145" t="str">
        <f>'HITUNG SEGMEN'!H571</f>
        <v>S</v>
      </c>
      <c r="I276" s="137"/>
      <c r="J276" s="138"/>
      <c r="K276" s="146"/>
      <c r="L276" s="146"/>
    </row>
    <row r="277" spans="2:12" s="141" customFormat="1" ht="20.100000000000001" customHeight="1">
      <c r="B277" s="142">
        <f>'3. DATA TEKNIS JALAN'!B277</f>
        <v>75</v>
      </c>
      <c r="C277" s="142" t="str">
        <f>'3. DATA TEKNIS JALAN'!C277</f>
        <v>1,075</v>
      </c>
      <c r="D277" s="143" t="str">
        <f>'3. DATA TEKNIS JALAN'!D277</f>
        <v>Bojong - Toyareja</v>
      </c>
      <c r="E277" s="144">
        <f>'3. DATA TEKNIS JALAN'!E277</f>
        <v>1.07</v>
      </c>
      <c r="F277" s="145" t="str">
        <f>'3. DATA TEKNIS JALAN'!F277</f>
        <v>0+000</v>
      </c>
      <c r="G277" s="145" t="str">
        <f>'3. DATA TEKNIS JALAN'!G277</f>
        <v>0+200</v>
      </c>
      <c r="H277" s="145" t="str">
        <f>'HITUNG SEGMEN'!H574</f>
        <v>B</v>
      </c>
      <c r="I277" s="137"/>
      <c r="J277" s="138"/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JALAN'!F278</f>
        <v>0+200</v>
      </c>
      <c r="G278" s="145" t="str">
        <f>'3. DATA TEKNIS JALAN'!G278</f>
        <v>0+400</v>
      </c>
      <c r="H278" s="145" t="str">
        <f>'HITUNG SEGMEN'!H575</f>
        <v>S</v>
      </c>
      <c r="I278" s="137"/>
      <c r="J278" s="138"/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JALAN'!F279</f>
        <v>0+400</v>
      </c>
      <c r="G279" s="145" t="str">
        <f>'3. DATA TEKNIS JALAN'!G279</f>
        <v>0+600</v>
      </c>
      <c r="H279" s="145" t="str">
        <f>'HITUNG SEGMEN'!H576</f>
        <v>B</v>
      </c>
      <c r="I279" s="137"/>
      <c r="J279" s="138"/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JALAN'!F280</f>
        <v>0+600</v>
      </c>
      <c r="G280" s="145" t="str">
        <f>'3. DATA TEKNIS JALAN'!G280</f>
        <v>0+800</v>
      </c>
      <c r="H280" s="145" t="str">
        <f>'HITUNG SEGMEN'!H577</f>
        <v>B</v>
      </c>
      <c r="I280" s="137"/>
      <c r="J280" s="138"/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JALAN'!F281</f>
        <v>0+800</v>
      </c>
      <c r="G281" s="145" t="str">
        <f>'3. DATA TEKNIS JALAN'!G281</f>
        <v>1+000</v>
      </c>
      <c r="H281" s="145" t="str">
        <f>'HITUNG SEGMEN'!H578</f>
        <v>B</v>
      </c>
      <c r="I281" s="137"/>
      <c r="J281" s="138"/>
      <c r="K281" s="146"/>
      <c r="L281" s="146"/>
    </row>
    <row r="282" spans="2:12" s="141" customFormat="1" ht="20.100000000000001" customHeight="1">
      <c r="B282" s="142"/>
      <c r="C282" s="142"/>
      <c r="D282" s="143"/>
      <c r="E282" s="144"/>
      <c r="F282" s="145" t="str">
        <f>'3. DATA TEKNIS JALAN'!F282</f>
        <v>1+000</v>
      </c>
      <c r="G282" s="145" t="str">
        <f>'3. DATA TEKNIS JALAN'!G282</f>
        <v>1+070</v>
      </c>
      <c r="H282" s="145" t="str">
        <f>'HITUNG SEGMEN'!H579</f>
        <v>B</v>
      </c>
      <c r="I282" s="137"/>
      <c r="J282" s="138"/>
      <c r="K282" s="146"/>
      <c r="L282" s="146"/>
    </row>
    <row r="283" spans="2:12" s="141" customFormat="1" ht="20.100000000000001" customHeight="1">
      <c r="B283" s="142">
        <f>'3. DATA TEKNIS JALAN'!B283</f>
        <v>76</v>
      </c>
      <c r="C283" s="142" t="str">
        <f>'3. DATA TEKNIS JALAN'!C283</f>
        <v>1,076</v>
      </c>
      <c r="D283" s="143" t="str">
        <f>'3. DATA TEKNIS JALAN'!D283</f>
        <v>Toyareja - Jatisaba</v>
      </c>
      <c r="E283" s="144">
        <f>'3. DATA TEKNIS JALAN'!E283</f>
        <v>3.29</v>
      </c>
      <c r="F283" s="145" t="str">
        <f>'3. DATA TEKNIS JALAN'!F283</f>
        <v>0+000</v>
      </c>
      <c r="G283" s="145" t="str">
        <f>'3. DATA TEKNIS JALAN'!G283</f>
        <v>0+200</v>
      </c>
      <c r="H283" s="145" t="str">
        <f>'HITUNG SEGMEN'!H582</f>
        <v>S</v>
      </c>
      <c r="I283" s="137"/>
      <c r="J283" s="138"/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JALAN'!F284</f>
        <v>0+200</v>
      </c>
      <c r="G284" s="145" t="str">
        <f>'3. DATA TEKNIS JALAN'!G284</f>
        <v>0+400</v>
      </c>
      <c r="H284" s="145" t="str">
        <f>'HITUNG SEGMEN'!H583</f>
        <v>B</v>
      </c>
      <c r="I284" s="137"/>
      <c r="J284" s="138"/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JALAN'!F285</f>
        <v>0+400</v>
      </c>
      <c r="G285" s="145" t="str">
        <f>'3. DATA TEKNIS JALAN'!G285</f>
        <v>0+600</v>
      </c>
      <c r="H285" s="145" t="str">
        <f>'HITUNG SEGMEN'!H584</f>
        <v>B</v>
      </c>
      <c r="I285" s="137"/>
      <c r="J285" s="138"/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JALAN'!F286</f>
        <v>0+600</v>
      </c>
      <c r="G286" s="145" t="str">
        <f>'3. DATA TEKNIS JALAN'!G286</f>
        <v>0+800</v>
      </c>
      <c r="H286" s="145" t="str">
        <f>'HITUNG SEGMEN'!H585</f>
        <v>B</v>
      </c>
      <c r="I286" s="137"/>
      <c r="J286" s="138"/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JALAN'!F287</f>
        <v>0+800</v>
      </c>
      <c r="G287" s="145" t="str">
        <f>'3. DATA TEKNIS JALAN'!G287</f>
        <v>1+000</v>
      </c>
      <c r="H287" s="145" t="str">
        <f>'HITUNG SEGMEN'!H586</f>
        <v>B</v>
      </c>
      <c r="I287" s="137"/>
      <c r="J287" s="138"/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JALAN'!F288</f>
        <v>1+000</v>
      </c>
      <c r="G288" s="145" t="str">
        <f>'3. DATA TEKNIS JALAN'!G288</f>
        <v>1+200</v>
      </c>
      <c r="H288" s="145" t="str">
        <f>'HITUNG SEGMEN'!H587</f>
        <v>B</v>
      </c>
      <c r="I288" s="137"/>
      <c r="J288" s="138"/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JALAN'!F289</f>
        <v>1+200</v>
      </c>
      <c r="G289" s="145" t="str">
        <f>'3. DATA TEKNIS JALAN'!G289</f>
        <v>1+400</v>
      </c>
      <c r="H289" s="145" t="str">
        <f>'HITUNG SEGMEN'!H588</f>
        <v>B</v>
      </c>
      <c r="I289" s="137"/>
      <c r="J289" s="138"/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JALAN'!F290</f>
        <v>1+400</v>
      </c>
      <c r="G290" s="145" t="str">
        <f>'3. DATA TEKNIS JALAN'!G290</f>
        <v>1+600</v>
      </c>
      <c r="H290" s="145" t="str">
        <f>'HITUNG SEGMEN'!H589</f>
        <v>B</v>
      </c>
      <c r="I290" s="137"/>
      <c r="J290" s="138"/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JALAN'!F291</f>
        <v>1+600</v>
      </c>
      <c r="G291" s="145" t="str">
        <f>'3. DATA TEKNIS JALAN'!G291</f>
        <v>1+800</v>
      </c>
      <c r="H291" s="145" t="str">
        <f>'HITUNG SEGMEN'!H590</f>
        <v>B</v>
      </c>
      <c r="I291" s="137"/>
      <c r="J291" s="138"/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JALAN'!F292</f>
        <v>1+800</v>
      </c>
      <c r="G292" s="145" t="str">
        <f>'3. DATA TEKNIS JALAN'!G292</f>
        <v>2+000</v>
      </c>
      <c r="H292" s="145" t="str">
        <f>'HITUNG SEGMEN'!H591</f>
        <v>B</v>
      </c>
      <c r="I292" s="137"/>
      <c r="J292" s="138"/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JALAN'!F293</f>
        <v>2+000</v>
      </c>
      <c r="G293" s="145" t="str">
        <f>'3. DATA TEKNIS JALAN'!G293</f>
        <v>2+200</v>
      </c>
      <c r="H293" s="145" t="str">
        <f>'HITUNG SEGMEN'!H592</f>
        <v>B</v>
      </c>
      <c r="I293" s="137"/>
      <c r="J293" s="138"/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JALAN'!F294</f>
        <v>2+200</v>
      </c>
      <c r="G294" s="145" t="str">
        <f>'3. DATA TEKNIS JALAN'!G294</f>
        <v>2+400</v>
      </c>
      <c r="H294" s="145" t="str">
        <f>'HITUNG SEGMEN'!H593</f>
        <v>B</v>
      </c>
      <c r="I294" s="137"/>
      <c r="J294" s="138"/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JALAN'!F295</f>
        <v>2+400</v>
      </c>
      <c r="G295" s="145" t="str">
        <f>'3. DATA TEKNIS JALAN'!G295</f>
        <v>2+600</v>
      </c>
      <c r="H295" s="145" t="str">
        <f>'HITUNG SEGMEN'!H594</f>
        <v>B</v>
      </c>
      <c r="I295" s="137"/>
      <c r="J295" s="138"/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JALAN'!F296</f>
        <v>2+600</v>
      </c>
      <c r="G296" s="145" t="str">
        <f>'3. DATA TEKNIS JALAN'!G296</f>
        <v>2+800</v>
      </c>
      <c r="H296" s="145" t="str">
        <f>'HITUNG SEGMEN'!H595</f>
        <v>B</v>
      </c>
      <c r="I296" s="137"/>
      <c r="J296" s="138"/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JALAN'!F297</f>
        <v>2+800</v>
      </c>
      <c r="G297" s="145" t="str">
        <f>'3. DATA TEKNIS JALAN'!G297</f>
        <v>3+000</v>
      </c>
      <c r="H297" s="145" t="str">
        <f>'HITUNG SEGMEN'!H596</f>
        <v>B</v>
      </c>
      <c r="I297" s="137"/>
      <c r="J297" s="138"/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JALAN'!F298</f>
        <v>3+000</v>
      </c>
      <c r="G298" s="145" t="str">
        <f>'3. DATA TEKNIS JALAN'!G298</f>
        <v>3+200</v>
      </c>
      <c r="H298" s="145" t="str">
        <f>'HITUNG SEGMEN'!H597</f>
        <v>B</v>
      </c>
      <c r="I298" s="137"/>
      <c r="J298" s="138"/>
      <c r="K298" s="146"/>
      <c r="L298" s="146"/>
    </row>
    <row r="299" spans="2:12" s="141" customFormat="1" ht="20.100000000000001" customHeight="1">
      <c r="B299" s="142"/>
      <c r="C299" s="142"/>
      <c r="D299" s="143"/>
      <c r="E299" s="144"/>
      <c r="F299" s="145" t="str">
        <f>'3. DATA TEKNIS JALAN'!F299</f>
        <v>3+200</v>
      </c>
      <c r="G299" s="145" t="str">
        <f>'3. DATA TEKNIS JALAN'!G299</f>
        <v>3+290</v>
      </c>
      <c r="H299" s="145" t="str">
        <f>'HITUNG SEGMEN'!H598</f>
        <v>B</v>
      </c>
      <c r="I299" s="137"/>
      <c r="J299" s="138"/>
      <c r="K299" s="146"/>
      <c r="L299" s="146"/>
    </row>
    <row r="300" spans="2:12" s="141" customFormat="1" ht="20.100000000000001" customHeight="1">
      <c r="B300" s="142">
        <f>'3. DATA TEKNIS JALAN'!B300</f>
        <v>77</v>
      </c>
      <c r="C300" s="142" t="str">
        <f>'3. DATA TEKNIS JALAN'!C300</f>
        <v>1,077</v>
      </c>
      <c r="D300" s="143" t="str">
        <f>'3. DATA TEKNIS JALAN'!D300</f>
        <v>Brobot - Wirasana</v>
      </c>
      <c r="E300" s="144">
        <f>'3. DATA TEKNIS JALAN'!E300</f>
        <v>2.7</v>
      </c>
      <c r="F300" s="145" t="str">
        <f>'3. DATA TEKNIS JALAN'!F300</f>
        <v>0+000</v>
      </c>
      <c r="G300" s="145" t="str">
        <f>'3. DATA TEKNIS JALAN'!G300</f>
        <v>0+200</v>
      </c>
      <c r="H300" s="145" t="str">
        <f>'HITUNG SEGMEN'!H600</f>
        <v>B</v>
      </c>
      <c r="I300" s="137"/>
      <c r="J300" s="138"/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JALAN'!F301</f>
        <v>0+200</v>
      </c>
      <c r="G301" s="145" t="str">
        <f>'3. DATA TEKNIS JALAN'!G301</f>
        <v>0+400</v>
      </c>
      <c r="H301" s="145" t="str">
        <f>'HITUNG SEGMEN'!H601</f>
        <v>B</v>
      </c>
      <c r="I301" s="137"/>
      <c r="J301" s="138"/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JALAN'!F302</f>
        <v>0+400</v>
      </c>
      <c r="G302" s="145" t="str">
        <f>'3. DATA TEKNIS JALAN'!G302</f>
        <v>0+600</v>
      </c>
      <c r="H302" s="145" t="str">
        <f>'HITUNG SEGMEN'!H602</f>
        <v>B</v>
      </c>
      <c r="I302" s="137"/>
      <c r="J302" s="138"/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JALAN'!F303</f>
        <v>0+600</v>
      </c>
      <c r="G303" s="145" t="str">
        <f>'3. DATA TEKNIS JALAN'!G303</f>
        <v>0+800</v>
      </c>
      <c r="H303" s="145" t="str">
        <f>'HITUNG SEGMEN'!H603</f>
        <v>B</v>
      </c>
      <c r="I303" s="137"/>
      <c r="J303" s="138"/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JALAN'!F304</f>
        <v>0+800</v>
      </c>
      <c r="G304" s="145" t="str">
        <f>'3. DATA TEKNIS JALAN'!G304</f>
        <v>1+000</v>
      </c>
      <c r="H304" s="145" t="str">
        <f>'HITUNG SEGMEN'!H604</f>
        <v>S</v>
      </c>
      <c r="I304" s="137"/>
      <c r="J304" s="138"/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JALAN'!F305</f>
        <v>1+000</v>
      </c>
      <c r="G305" s="145" t="str">
        <f>'3. DATA TEKNIS JALAN'!G305</f>
        <v>1+200</v>
      </c>
      <c r="H305" s="145" t="str">
        <f>'HITUNG SEGMEN'!H605</f>
        <v>S</v>
      </c>
      <c r="I305" s="137"/>
      <c r="J305" s="138"/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JALAN'!F306</f>
        <v>1+200</v>
      </c>
      <c r="G306" s="145" t="str">
        <f>'3. DATA TEKNIS JALAN'!G306</f>
        <v>1+400</v>
      </c>
      <c r="H306" s="145" t="str">
        <f>'HITUNG SEGMEN'!H606</f>
        <v>S</v>
      </c>
      <c r="I306" s="137"/>
      <c r="J306" s="138"/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JALAN'!F307</f>
        <v>1+400</v>
      </c>
      <c r="G307" s="145" t="str">
        <f>'3. DATA TEKNIS JALAN'!G307</f>
        <v>1+600</v>
      </c>
      <c r="H307" s="145" t="str">
        <f>'HITUNG SEGMEN'!H607</f>
        <v>B</v>
      </c>
      <c r="I307" s="137"/>
      <c r="J307" s="138"/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JALAN'!F308</f>
        <v>1+600</v>
      </c>
      <c r="G308" s="145" t="str">
        <f>'3. DATA TEKNIS JALAN'!G308</f>
        <v>1+800</v>
      </c>
      <c r="H308" s="145" t="str">
        <f>'HITUNG SEGMEN'!H608</f>
        <v>S</v>
      </c>
      <c r="I308" s="137"/>
      <c r="J308" s="138"/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JALAN'!F309</f>
        <v>1+800</v>
      </c>
      <c r="G309" s="145" t="str">
        <f>'3. DATA TEKNIS JALAN'!G309</f>
        <v>2+000</v>
      </c>
      <c r="H309" s="145" t="str">
        <f>'HITUNG SEGMEN'!H609</f>
        <v>B</v>
      </c>
      <c r="I309" s="137"/>
      <c r="J309" s="138"/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JALAN'!F310</f>
        <v>2+000</v>
      </c>
      <c r="G310" s="145" t="str">
        <f>'3. DATA TEKNIS JALAN'!G310</f>
        <v>2+200</v>
      </c>
      <c r="H310" s="145" t="str">
        <f>'HITUNG SEGMEN'!H610</f>
        <v>B</v>
      </c>
      <c r="I310" s="137"/>
      <c r="J310" s="138"/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JALAN'!F311</f>
        <v>2+200</v>
      </c>
      <c r="G311" s="145" t="str">
        <f>'3. DATA TEKNIS JALAN'!G311</f>
        <v>2+400</v>
      </c>
      <c r="H311" s="145" t="str">
        <f>'HITUNG SEGMEN'!H611</f>
        <v>B</v>
      </c>
      <c r="I311" s="137"/>
      <c r="J311" s="138"/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JALAN'!F312</f>
        <v>2+400</v>
      </c>
      <c r="G312" s="145" t="str">
        <f>'3. DATA TEKNIS JALAN'!G312</f>
        <v>2+600</v>
      </c>
      <c r="H312" s="145" t="str">
        <f>'HITUNG SEGMEN'!H612</f>
        <v>B</v>
      </c>
      <c r="I312" s="137"/>
      <c r="J312" s="138"/>
      <c r="K312" s="146"/>
      <c r="L312" s="146"/>
    </row>
    <row r="313" spans="2:12" s="141" customFormat="1" ht="20.100000000000001" customHeight="1">
      <c r="B313" s="142"/>
      <c r="C313" s="142"/>
      <c r="D313" s="143"/>
      <c r="E313" s="144"/>
      <c r="F313" s="145" t="str">
        <f>'3. DATA TEKNIS JALAN'!F313</f>
        <v>2+600</v>
      </c>
      <c r="G313" s="145" t="str">
        <f>'3. DATA TEKNIS JALAN'!G313</f>
        <v>2+700</v>
      </c>
      <c r="H313" s="145" t="str">
        <f>'HITUNG SEGMEN'!H613</f>
        <v>B</v>
      </c>
      <c r="I313" s="137"/>
      <c r="J313" s="138"/>
      <c r="K313" s="146"/>
      <c r="L313" s="146"/>
    </row>
    <row r="314" spans="2:12" s="141" customFormat="1" ht="20.100000000000001" customHeight="1">
      <c r="B314" s="142">
        <f>'3. DATA TEKNIS JALAN'!B314</f>
        <v>78</v>
      </c>
      <c r="C314" s="142" t="str">
        <f>'3. DATA TEKNIS JALAN'!C314</f>
        <v>1,078</v>
      </c>
      <c r="D314" s="143" t="str">
        <f>'3. DATA TEKNIS JALAN'!D314</f>
        <v>Brobot - Karanglewas</v>
      </c>
      <c r="E314" s="144">
        <f>'3. DATA TEKNIS JALAN'!E314</f>
        <v>2.16</v>
      </c>
      <c r="F314" s="145" t="str">
        <f>'3. DATA TEKNIS JALAN'!F314</f>
        <v>0+000</v>
      </c>
      <c r="G314" s="145" t="str">
        <f>'3. DATA TEKNIS JALAN'!G314</f>
        <v>0+200</v>
      </c>
      <c r="H314" s="145" t="str">
        <f>'HITUNG SEGMEN'!H616</f>
        <v>S</v>
      </c>
      <c r="I314" s="137"/>
      <c r="J314" s="138"/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JALAN'!F315</f>
        <v>0+200</v>
      </c>
      <c r="G315" s="145" t="str">
        <f>'3. DATA TEKNIS JALAN'!G315</f>
        <v>0+400</v>
      </c>
      <c r="H315" s="145" t="str">
        <f>'HITUNG SEGMEN'!H617</f>
        <v>S</v>
      </c>
      <c r="I315" s="137"/>
      <c r="J315" s="138"/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JALAN'!F316</f>
        <v>0+400</v>
      </c>
      <c r="G316" s="145" t="str">
        <f>'3. DATA TEKNIS JALAN'!G316</f>
        <v>0+600</v>
      </c>
      <c r="H316" s="145" t="str">
        <f>'HITUNG SEGMEN'!H618</f>
        <v>B</v>
      </c>
      <c r="I316" s="137"/>
      <c r="J316" s="138"/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JALAN'!F317</f>
        <v>0+600</v>
      </c>
      <c r="G317" s="145" t="str">
        <f>'3. DATA TEKNIS JALAN'!G317</f>
        <v>0+800</v>
      </c>
      <c r="H317" s="145" t="str">
        <f>'HITUNG SEGMEN'!H619</f>
        <v>B</v>
      </c>
      <c r="I317" s="137"/>
      <c r="J317" s="138"/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JALAN'!F318</f>
        <v>0+800</v>
      </c>
      <c r="G318" s="145" t="str">
        <f>'3. DATA TEKNIS JALAN'!G318</f>
        <v>1+000</v>
      </c>
      <c r="H318" s="145" t="str">
        <f>'HITUNG SEGMEN'!H620</f>
        <v>B</v>
      </c>
      <c r="I318" s="137"/>
      <c r="J318" s="138"/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JALAN'!F319</f>
        <v>1+000</v>
      </c>
      <c r="G319" s="145" t="str">
        <f>'3. DATA TEKNIS JALAN'!G319</f>
        <v>1+200</v>
      </c>
      <c r="H319" s="145" t="str">
        <f>'HITUNG SEGMEN'!H621</f>
        <v>S</v>
      </c>
      <c r="I319" s="137"/>
      <c r="J319" s="138"/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JALAN'!F320</f>
        <v>1+200</v>
      </c>
      <c r="G320" s="145" t="str">
        <f>'3. DATA TEKNIS JALAN'!G320</f>
        <v>1+400</v>
      </c>
      <c r="H320" s="145" t="str">
        <f>'HITUNG SEGMEN'!H622</f>
        <v>B</v>
      </c>
      <c r="I320" s="137"/>
      <c r="J320" s="138"/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JALAN'!F321</f>
        <v>1+400</v>
      </c>
      <c r="G321" s="145" t="str">
        <f>'3. DATA TEKNIS JALAN'!G321</f>
        <v>1+600</v>
      </c>
      <c r="H321" s="145" t="str">
        <f>'HITUNG SEGMEN'!H623</f>
        <v>S</v>
      </c>
      <c r="I321" s="137"/>
      <c r="J321" s="138"/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JALAN'!F322</f>
        <v>1+600</v>
      </c>
      <c r="G322" s="145" t="str">
        <f>'3. DATA TEKNIS JALAN'!G322</f>
        <v>1+800</v>
      </c>
      <c r="H322" s="145" t="str">
        <f>'HITUNG SEGMEN'!H624</f>
        <v>B</v>
      </c>
      <c r="I322" s="137"/>
      <c r="J322" s="138"/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JALAN'!F323</f>
        <v>1+800</v>
      </c>
      <c r="G323" s="145" t="str">
        <f>'3. DATA TEKNIS JALAN'!G323</f>
        <v>2+000</v>
      </c>
      <c r="H323" s="145" t="str">
        <f>'HITUNG SEGMEN'!H625</f>
        <v>B</v>
      </c>
      <c r="I323" s="137"/>
      <c r="J323" s="138"/>
      <c r="K323" s="146"/>
      <c r="L323" s="146"/>
    </row>
    <row r="324" spans="2:12" s="141" customFormat="1" ht="20.100000000000001" customHeight="1">
      <c r="B324" s="142"/>
      <c r="C324" s="142"/>
      <c r="D324" s="143"/>
      <c r="E324" s="144"/>
      <c r="F324" s="145" t="str">
        <f>'3. DATA TEKNIS JALAN'!F324</f>
        <v>2+000</v>
      </c>
      <c r="G324" s="145" t="str">
        <f>'3. DATA TEKNIS JALAN'!G324</f>
        <v>2+160</v>
      </c>
      <c r="H324" s="145" t="str">
        <f>'HITUNG SEGMEN'!H626</f>
        <v>B</v>
      </c>
      <c r="I324" s="137"/>
      <c r="J324" s="138"/>
      <c r="K324" s="146"/>
      <c r="L324" s="146"/>
    </row>
    <row r="325" spans="2:12" s="141" customFormat="1" ht="20.100000000000001" customHeight="1">
      <c r="B325" s="142">
        <f>'3. DATA TEKNIS JALAN'!B325</f>
        <v>79</v>
      </c>
      <c r="C325" s="142" t="str">
        <f>'3. DATA TEKNIS JALAN'!C325</f>
        <v>1,079</v>
      </c>
      <c r="D325" s="143" t="str">
        <f>'3. DATA TEKNIS JALAN'!D325</f>
        <v>Danaraja III</v>
      </c>
      <c r="E325" s="144">
        <f>'3. DATA TEKNIS JALAN'!E325</f>
        <v>0.1</v>
      </c>
      <c r="F325" s="145" t="str">
        <f>'3. DATA TEKNIS JALAN'!F325</f>
        <v>0+000</v>
      </c>
      <c r="G325" s="145" t="str">
        <f>'3. DATA TEKNIS JALAN'!G325</f>
        <v>0+100</v>
      </c>
      <c r="H325" s="145" t="s">
        <v>434</v>
      </c>
      <c r="I325" s="137"/>
      <c r="J325" s="138"/>
      <c r="K325" s="146"/>
      <c r="L325" s="146"/>
    </row>
    <row r="326" spans="2:12" s="141" customFormat="1" ht="20.100000000000001" customHeight="1">
      <c r="B326" s="142">
        <f>'3. DATA TEKNIS JALAN'!B326</f>
        <v>80</v>
      </c>
      <c r="C326" s="142" t="str">
        <f>'3. DATA TEKNIS JALAN'!C326</f>
        <v>1,080</v>
      </c>
      <c r="D326" s="143" t="str">
        <f>'3. DATA TEKNIS JALAN'!D326</f>
        <v>Bojong - Karangmunyung</v>
      </c>
      <c r="E326" s="144">
        <f>'3. DATA TEKNIS JALAN'!E326</f>
        <v>1.1100000000000001</v>
      </c>
      <c r="F326" s="145" t="str">
        <f>'3. DATA TEKNIS JALAN'!F326</f>
        <v>0+000</v>
      </c>
      <c r="G326" s="145" t="str">
        <f>'3. DATA TEKNIS JALAN'!G326</f>
        <v>0+200</v>
      </c>
      <c r="H326" s="145" t="s">
        <v>434</v>
      </c>
      <c r="I326" s="137"/>
      <c r="J326" s="138"/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JALAN'!F327</f>
        <v>0+200</v>
      </c>
      <c r="G327" s="145" t="str">
        <f>'3. DATA TEKNIS JALAN'!G327</f>
        <v>0+400</v>
      </c>
      <c r="H327" s="145" t="s">
        <v>434</v>
      </c>
      <c r="I327" s="137"/>
      <c r="J327" s="138"/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JALAN'!F328</f>
        <v>0+400</v>
      </c>
      <c r="G328" s="145" t="str">
        <f>'3. DATA TEKNIS JALAN'!G328</f>
        <v>0+600</v>
      </c>
      <c r="H328" s="145" t="s">
        <v>434</v>
      </c>
      <c r="I328" s="137"/>
      <c r="J328" s="138"/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JALAN'!F329</f>
        <v>0+600</v>
      </c>
      <c r="G329" s="145" t="str">
        <f>'3. DATA TEKNIS JALAN'!G329</f>
        <v>0+800</v>
      </c>
      <c r="H329" s="145" t="s">
        <v>434</v>
      </c>
      <c r="I329" s="137"/>
      <c r="J329" s="138"/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JALAN'!F330</f>
        <v>0+800</v>
      </c>
      <c r="G330" s="145" t="str">
        <f>'3. DATA TEKNIS JALAN'!G330</f>
        <v>1+000</v>
      </c>
      <c r="H330" s="145" t="s">
        <v>434</v>
      </c>
      <c r="I330" s="137"/>
      <c r="J330" s="138"/>
      <c r="K330" s="146"/>
      <c r="L330" s="146"/>
    </row>
    <row r="331" spans="2:12" s="141" customFormat="1" ht="20.100000000000001" customHeight="1">
      <c r="B331" s="142"/>
      <c r="C331" s="142"/>
      <c r="D331" s="143"/>
      <c r="E331" s="144"/>
      <c r="F331" s="145" t="str">
        <f>'3. DATA TEKNIS JALAN'!F331</f>
        <v>1+000</v>
      </c>
      <c r="G331" s="145" t="str">
        <f>'3. DATA TEKNIS JALAN'!G331</f>
        <v>1+110</v>
      </c>
      <c r="H331" s="145" t="s">
        <v>440</v>
      </c>
      <c r="I331" s="137"/>
      <c r="J331" s="138"/>
      <c r="K331" s="146"/>
      <c r="L331" s="146"/>
    </row>
    <row r="332" spans="2:12" s="141" customFormat="1" ht="20.100000000000001" customHeight="1">
      <c r="B332" s="142">
        <f>'3. DATA TEKNIS JALAN'!B332</f>
        <v>81</v>
      </c>
      <c r="C332" s="142" t="str">
        <f>'3. DATA TEKNIS JALAN'!C332</f>
        <v>1,081</v>
      </c>
      <c r="D332" s="143" t="str">
        <f>'3. DATA TEKNIS JALAN'!D332</f>
        <v>Lingkar Usman Janatin</v>
      </c>
      <c r="E332" s="144">
        <f>'3. DATA TEKNIS JALAN'!E332</f>
        <v>0.28999999999999998</v>
      </c>
      <c r="F332" s="145" t="str">
        <f>'3. DATA TEKNIS JALAN'!F332</f>
        <v>0+000</v>
      </c>
      <c r="G332" s="145" t="str">
        <f>'3. DATA TEKNIS JALAN'!G332</f>
        <v>0+200</v>
      </c>
      <c r="H332" s="145" t="str">
        <f>'HITUNG SEGMEN'!H644</f>
        <v>S</v>
      </c>
      <c r="I332" s="137"/>
      <c r="J332" s="138"/>
      <c r="K332" s="146"/>
      <c r="L332" s="146"/>
    </row>
    <row r="333" spans="2:12" s="141" customFormat="1" ht="20.100000000000001" customHeight="1">
      <c r="B333" s="142"/>
      <c r="C333" s="142"/>
      <c r="D333" s="143"/>
      <c r="E333" s="144"/>
      <c r="F333" s="145" t="str">
        <f>'3. DATA TEKNIS JALAN'!F333</f>
        <v>0+200</v>
      </c>
      <c r="G333" s="145" t="str">
        <f>'3. DATA TEKNIS JALAN'!G333</f>
        <v>0+290</v>
      </c>
      <c r="H333" s="145" t="str">
        <f>'HITUNG SEGMEN'!H645</f>
        <v>S</v>
      </c>
      <c r="I333" s="137"/>
      <c r="J333" s="138"/>
      <c r="K333" s="146"/>
      <c r="L333" s="146"/>
    </row>
    <row r="334" spans="2:12" s="141" customFormat="1" ht="20.100000000000001" customHeight="1">
      <c r="B334" s="142">
        <f>'3. DATA TEKNIS JALAN'!B334</f>
        <v>82</v>
      </c>
      <c r="C334" s="142" t="str">
        <f>'3. DATA TEKNIS JALAN'!C334</f>
        <v>1,082</v>
      </c>
      <c r="D334" s="143" t="str">
        <f>'3. DATA TEKNIS JALAN'!D334</f>
        <v>Letjend. S. Parman</v>
      </c>
      <c r="E334" s="144">
        <f>'3. DATA TEKNIS JALAN'!E334</f>
        <v>1.83</v>
      </c>
      <c r="F334" s="145" t="str">
        <f>'3. DATA TEKNIS JALAN'!F334</f>
        <v>0+000</v>
      </c>
      <c r="G334" s="145" t="str">
        <f>'3. DATA TEKNIS JALAN'!G334</f>
        <v>0+200</v>
      </c>
      <c r="H334" s="145" t="str">
        <f>'HITUNG SEGMEN'!H651</f>
        <v>B</v>
      </c>
      <c r="I334" s="137"/>
      <c r="J334" s="138"/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JALAN'!F335</f>
        <v>0+200</v>
      </c>
      <c r="G335" s="145" t="str">
        <f>'3. DATA TEKNIS JALAN'!G335</f>
        <v>0+400</v>
      </c>
      <c r="H335" s="145" t="str">
        <f>'HITUNG SEGMEN'!H652</f>
        <v>RR</v>
      </c>
      <c r="I335" s="137"/>
      <c r="J335" s="138"/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JALAN'!F336</f>
        <v>0+400</v>
      </c>
      <c r="G336" s="145" t="str">
        <f>'3. DATA TEKNIS JALAN'!G336</f>
        <v>0+600</v>
      </c>
      <c r="H336" s="145" t="str">
        <f>'HITUNG SEGMEN'!H653</f>
        <v>B</v>
      </c>
      <c r="I336" s="137"/>
      <c r="J336" s="138"/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JALAN'!F337</f>
        <v>0+600</v>
      </c>
      <c r="G337" s="145" t="str">
        <f>'3. DATA TEKNIS JALAN'!G337</f>
        <v>0+800</v>
      </c>
      <c r="H337" s="145" t="str">
        <f>'HITUNG SEGMEN'!H654</f>
        <v>B</v>
      </c>
      <c r="I337" s="137"/>
      <c r="J337" s="138"/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JALAN'!F338</f>
        <v>0+800</v>
      </c>
      <c r="G338" s="145" t="str">
        <f>'3. DATA TEKNIS JALAN'!G338</f>
        <v>1+000</v>
      </c>
      <c r="H338" s="145" t="str">
        <f>'HITUNG SEGMEN'!H655</f>
        <v>B</v>
      </c>
      <c r="I338" s="137"/>
      <c r="J338" s="138"/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JALAN'!F339</f>
        <v>1+000</v>
      </c>
      <c r="G339" s="145" t="str">
        <f>'3. DATA TEKNIS JALAN'!G339</f>
        <v>1+200</v>
      </c>
      <c r="H339" s="145" t="str">
        <f>'HITUNG SEGMEN'!H656</f>
        <v>S</v>
      </c>
      <c r="I339" s="137"/>
      <c r="J339" s="138"/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JALAN'!F340</f>
        <v>1+200</v>
      </c>
      <c r="G340" s="145" t="str">
        <f>'3. DATA TEKNIS JALAN'!G340</f>
        <v>1+400</v>
      </c>
      <c r="H340" s="145" t="str">
        <f>'HITUNG SEGMEN'!H657</f>
        <v>B</v>
      </c>
      <c r="I340" s="137"/>
      <c r="J340" s="138"/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JALAN'!F341</f>
        <v>1+400</v>
      </c>
      <c r="G341" s="145" t="str">
        <f>'3. DATA TEKNIS JALAN'!G341</f>
        <v>1+600</v>
      </c>
      <c r="H341" s="145" t="str">
        <f>'HITUNG SEGMEN'!H658</f>
        <v>B</v>
      </c>
      <c r="I341" s="137"/>
      <c r="J341" s="138"/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JALAN'!F342</f>
        <v>1+600</v>
      </c>
      <c r="G342" s="145" t="str">
        <f>'3. DATA TEKNIS JALAN'!G342</f>
        <v>1+800</v>
      </c>
      <c r="H342" s="145" t="str">
        <f>'HITUNG SEGMEN'!H659</f>
        <v>B</v>
      </c>
      <c r="I342" s="137"/>
      <c r="J342" s="138"/>
      <c r="K342" s="146"/>
      <c r="L342" s="146"/>
    </row>
    <row r="343" spans="2:12" s="141" customFormat="1" ht="20.100000000000001" customHeight="1">
      <c r="B343" s="142"/>
      <c r="C343" s="142"/>
      <c r="D343" s="143"/>
      <c r="E343" s="144"/>
      <c r="F343" s="145" t="str">
        <f>'3. DATA TEKNIS JALAN'!F343</f>
        <v>1+800</v>
      </c>
      <c r="G343" s="145" t="str">
        <f>'3. DATA TEKNIS JALAN'!G343</f>
        <v>1+830</v>
      </c>
      <c r="H343" s="145" t="str">
        <f>'HITUNG SEGMEN'!H660</f>
        <v>B</v>
      </c>
      <c r="I343" s="137"/>
      <c r="J343" s="138"/>
      <c r="K343" s="146"/>
      <c r="L343" s="146"/>
    </row>
    <row r="344" spans="2:12" s="141" customFormat="1" ht="20.100000000000001" customHeight="1">
      <c r="B344" s="142">
        <f>'3. DATA TEKNIS JALAN'!B344</f>
        <v>83</v>
      </c>
      <c r="C344" s="142" t="str">
        <f>'3. DATA TEKNIS JALAN'!C344</f>
        <v>1,083</v>
      </c>
      <c r="D344" s="143" t="str">
        <f>'3. DATA TEKNIS JALAN'!D344</f>
        <v>Wirasaba</v>
      </c>
      <c r="E344" s="144">
        <f>'3. DATA TEKNIS JALAN'!E344</f>
        <v>0.26</v>
      </c>
      <c r="F344" s="145" t="str">
        <f>'3. DATA TEKNIS JALAN'!F344</f>
        <v>0+000</v>
      </c>
      <c r="G344" s="145" t="str">
        <f>'3. DATA TEKNIS JALAN'!G344</f>
        <v>0+200</v>
      </c>
      <c r="H344" s="145" t="s">
        <v>434</v>
      </c>
      <c r="I344" s="137"/>
      <c r="J344" s="138"/>
      <c r="K344" s="146"/>
      <c r="L344" s="146"/>
    </row>
    <row r="345" spans="2:12" s="141" customFormat="1" ht="20.100000000000001" customHeight="1">
      <c r="B345" s="142"/>
      <c r="C345" s="142"/>
      <c r="D345" s="143"/>
      <c r="E345" s="144"/>
      <c r="F345" s="145" t="str">
        <f>'3. DATA TEKNIS JALAN'!F345</f>
        <v>0+200</v>
      </c>
      <c r="G345" s="145" t="str">
        <f>'3. DATA TEKNIS JALAN'!G345</f>
        <v>0+260</v>
      </c>
      <c r="H345" s="145" t="s">
        <v>434</v>
      </c>
      <c r="I345" s="137"/>
      <c r="J345" s="138"/>
      <c r="K345" s="146"/>
      <c r="L345" s="146"/>
    </row>
    <row r="346" spans="2:12" s="141" customFormat="1" ht="20.100000000000001" customHeight="1">
      <c r="B346" s="430">
        <f>'3. DATA TEKNIS JALAN'!B346</f>
        <v>84</v>
      </c>
      <c r="C346" s="142" t="str">
        <f>'3. DATA TEKNIS JALAN'!C346</f>
        <v>1,084</v>
      </c>
      <c r="D346" s="143" t="str">
        <f>'3. DATA TEKNIS JALAN'!D346</f>
        <v>Mayjend. D.I. Panjaitan</v>
      </c>
      <c r="E346" s="144">
        <f>'3. DATA TEKNIS JALAN'!E346</f>
        <v>1.07</v>
      </c>
      <c r="F346" s="145" t="str">
        <f>'3. DATA TEKNIS JALAN'!F346</f>
        <v>0+000</v>
      </c>
      <c r="G346" s="145" t="str">
        <f>'3. DATA TEKNIS JALAN'!G346</f>
        <v>0+200</v>
      </c>
      <c r="H346" s="145" t="str">
        <f>'HITUNG SEGMEN'!H670</f>
        <v>S</v>
      </c>
      <c r="I346" s="137"/>
      <c r="J346" s="138"/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JALAN'!F347</f>
        <v>0+200</v>
      </c>
      <c r="G347" s="145" t="str">
        <f>'3. DATA TEKNIS JALAN'!G347</f>
        <v>0+400</v>
      </c>
      <c r="H347" s="145" t="str">
        <f>'HITUNG SEGMEN'!H671</f>
        <v>B</v>
      </c>
      <c r="I347" s="137"/>
      <c r="J347" s="138"/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JALAN'!F348</f>
        <v>0+400</v>
      </c>
      <c r="G348" s="145" t="str">
        <f>'3. DATA TEKNIS JALAN'!G348</f>
        <v>0+600</v>
      </c>
      <c r="H348" s="145" t="str">
        <f>'HITUNG SEGMEN'!H672</f>
        <v>B</v>
      </c>
      <c r="I348" s="137"/>
      <c r="J348" s="138"/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JALAN'!F349</f>
        <v>0+600</v>
      </c>
      <c r="G349" s="145" t="str">
        <f>'3. DATA TEKNIS JALAN'!G349</f>
        <v>0+800</v>
      </c>
      <c r="H349" s="145" t="str">
        <f>'HITUNG SEGMEN'!H673</f>
        <v>B</v>
      </c>
      <c r="I349" s="137"/>
      <c r="J349" s="138"/>
      <c r="K349" s="146"/>
      <c r="L349" s="146"/>
    </row>
    <row r="350" spans="2:12" s="141" customFormat="1" ht="20.100000000000001" customHeight="1">
      <c r="B350" s="142"/>
      <c r="C350" s="142"/>
      <c r="D350" s="143"/>
      <c r="E350" s="144"/>
      <c r="F350" s="145" t="str">
        <f>'3. DATA TEKNIS JALAN'!F350</f>
        <v>0+800</v>
      </c>
      <c r="G350" s="145" t="str">
        <f>'3. DATA TEKNIS JALAN'!G350</f>
        <v>1+070</v>
      </c>
      <c r="H350" s="145" t="str">
        <f>'HITUNG SEGMEN'!H674</f>
        <v>B</v>
      </c>
      <c r="I350" s="137"/>
      <c r="J350" s="138"/>
      <c r="K350" s="146"/>
      <c r="L350" s="146"/>
    </row>
    <row r="351" spans="2:12" s="141" customFormat="1" ht="20.100000000000001" customHeight="1">
      <c r="B351" s="142">
        <f>'3. DATA TEKNIS JALAN'!B351</f>
        <v>85</v>
      </c>
      <c r="C351" s="142" t="str">
        <f>'3. DATA TEKNIS JALAN'!C351</f>
        <v>1,085</v>
      </c>
      <c r="D351" s="143" t="str">
        <f>'3. DATA TEKNIS JALAN'!D351</f>
        <v>Jl. Menjangan Sari</v>
      </c>
      <c r="E351" s="144">
        <f>'3. DATA TEKNIS JALAN'!E351</f>
        <v>0.89</v>
      </c>
      <c r="F351" s="145" t="str">
        <f>'3. DATA TEKNIS JALAN'!F351</f>
        <v>0+000</v>
      </c>
      <c r="G351" s="145" t="str">
        <f>'3. DATA TEKNIS JALAN'!G351</f>
        <v>0+200</v>
      </c>
      <c r="H351" s="145" t="str">
        <f>'HITUNG SEGMEN'!H677</f>
        <v>S</v>
      </c>
      <c r="I351" s="137"/>
      <c r="J351" s="138"/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JALAN'!F352</f>
        <v>0+200</v>
      </c>
      <c r="G352" s="145" t="str">
        <f>'3. DATA TEKNIS JALAN'!G352</f>
        <v>0+400</v>
      </c>
      <c r="H352" s="145" t="str">
        <f>'HITUNG SEGMEN'!H678</f>
        <v>B</v>
      </c>
      <c r="I352" s="137"/>
      <c r="J352" s="138"/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JALAN'!F353</f>
        <v>0+400</v>
      </c>
      <c r="G353" s="145" t="str">
        <f>'3. DATA TEKNIS JALAN'!G353</f>
        <v>0+600</v>
      </c>
      <c r="H353" s="145" t="str">
        <f>'HITUNG SEGMEN'!H679</f>
        <v>S</v>
      </c>
      <c r="I353" s="137"/>
      <c r="J353" s="138"/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JALAN'!F354</f>
        <v>0+600</v>
      </c>
      <c r="G354" s="145" t="str">
        <f>'3. DATA TEKNIS JALAN'!G354</f>
        <v>0+800</v>
      </c>
      <c r="H354" s="145" t="str">
        <f>'HITUNG SEGMEN'!H680</f>
        <v>S</v>
      </c>
      <c r="I354" s="137"/>
      <c r="J354" s="138"/>
      <c r="K354" s="146"/>
      <c r="L354" s="146"/>
    </row>
    <row r="355" spans="2:12" s="141" customFormat="1" ht="20.100000000000001" customHeight="1">
      <c r="B355" s="142"/>
      <c r="C355" s="142"/>
      <c r="D355" s="143"/>
      <c r="E355" s="144"/>
      <c r="F355" s="145" t="str">
        <f>'3. DATA TEKNIS JALAN'!F355</f>
        <v>0+800</v>
      </c>
      <c r="G355" s="145" t="str">
        <f>'3. DATA TEKNIS JALAN'!G355</f>
        <v>0+890</v>
      </c>
      <c r="H355" s="145" t="str">
        <f>'HITUNG SEGMEN'!H681</f>
        <v>S</v>
      </c>
      <c r="I355" s="137"/>
      <c r="J355" s="138"/>
      <c r="K355" s="146"/>
      <c r="L355" s="146"/>
    </row>
    <row r="356" spans="2:12" s="141" customFormat="1" ht="20.100000000000001" customHeight="1">
      <c r="B356" s="142">
        <f>'3. DATA TEKNIS JALAN'!B356</f>
        <v>86</v>
      </c>
      <c r="C356" s="142" t="str">
        <f>'3. DATA TEKNIS JALAN'!C356</f>
        <v>1,086</v>
      </c>
      <c r="D356" s="143" t="str">
        <f>'3. DATA TEKNIS JALAN'!D356</f>
        <v>MT. Haryono-Letnan Yusuf</v>
      </c>
      <c r="E356" s="144">
        <f>'3. DATA TEKNIS JALAN'!E356</f>
        <v>0.96</v>
      </c>
      <c r="F356" s="145" t="str">
        <f>'3. DATA TEKNIS JALAN'!F356</f>
        <v>0+000</v>
      </c>
      <c r="G356" s="145" t="str">
        <f>'3. DATA TEKNIS JALAN'!G356</f>
        <v>0+200</v>
      </c>
      <c r="H356" s="145" t="str">
        <f>'HITUNG SEGMEN'!H684</f>
        <v>B</v>
      </c>
      <c r="I356" s="137"/>
      <c r="J356" s="138"/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JALAN'!F357</f>
        <v>0+200</v>
      </c>
      <c r="G357" s="145" t="str">
        <f>'3. DATA TEKNIS JALAN'!G357</f>
        <v>0+400</v>
      </c>
      <c r="H357" s="145" t="str">
        <f>'HITUNG SEGMEN'!H685</f>
        <v>B</v>
      </c>
      <c r="I357" s="137"/>
      <c r="J357" s="138"/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JALAN'!F358</f>
        <v>0+400</v>
      </c>
      <c r="G358" s="145" t="str">
        <f>'3. DATA TEKNIS JALAN'!G358</f>
        <v>0+600</v>
      </c>
      <c r="H358" s="145" t="str">
        <f>'HITUNG SEGMEN'!H686</f>
        <v>B</v>
      </c>
      <c r="I358" s="137"/>
      <c r="J358" s="138"/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JALAN'!F359</f>
        <v>0+600</v>
      </c>
      <c r="G359" s="145" t="str">
        <f>'3. DATA TEKNIS JALAN'!G359</f>
        <v>0+800</v>
      </c>
      <c r="H359" s="145" t="str">
        <f>'HITUNG SEGMEN'!H687</f>
        <v>B</v>
      </c>
      <c r="I359" s="137"/>
      <c r="J359" s="138"/>
      <c r="K359" s="146"/>
      <c r="L359" s="146"/>
    </row>
    <row r="360" spans="2:12" s="141" customFormat="1" ht="20.100000000000001" customHeight="1">
      <c r="B360" s="142"/>
      <c r="C360" s="142"/>
      <c r="D360" s="143"/>
      <c r="E360" s="144"/>
      <c r="F360" s="145" t="str">
        <f>'3. DATA TEKNIS JALAN'!F360</f>
        <v>0+800</v>
      </c>
      <c r="G360" s="145" t="str">
        <f>'3. DATA TEKNIS JALAN'!G360</f>
        <v>0+950</v>
      </c>
      <c r="H360" s="145" t="str">
        <f>'HITUNG SEGMEN'!H688</f>
        <v>B</v>
      </c>
      <c r="I360" s="137"/>
      <c r="J360" s="138"/>
      <c r="K360" s="146"/>
      <c r="L360" s="146"/>
    </row>
    <row r="361" spans="2:12" s="141" customFormat="1" ht="20.100000000000001" customHeight="1">
      <c r="B361" s="142">
        <f>'3. DATA TEKNIS JALAN'!B361</f>
        <v>87</v>
      </c>
      <c r="C361" s="142" t="str">
        <f>'3. DATA TEKNIS JALAN'!C361</f>
        <v>1,087</v>
      </c>
      <c r="D361" s="143" t="str">
        <f>'3. DATA TEKNIS JALAN'!D361</f>
        <v>Jl. Suparto</v>
      </c>
      <c r="E361" s="144">
        <f>'3. DATA TEKNIS JALAN'!E361</f>
        <v>0.28000000000000003</v>
      </c>
      <c r="F361" s="145" t="str">
        <f>'3. DATA TEKNIS JALAN'!F361</f>
        <v>0+000</v>
      </c>
      <c r="G361" s="145" t="str">
        <f>'3. DATA TEKNIS JALAN'!G361</f>
        <v>0+200</v>
      </c>
      <c r="H361" s="145" t="s">
        <v>434</v>
      </c>
      <c r="I361" s="137"/>
      <c r="J361" s="138"/>
      <c r="K361" s="146"/>
      <c r="L361" s="146"/>
    </row>
    <row r="362" spans="2:12" s="141" customFormat="1" ht="20.100000000000001" customHeight="1">
      <c r="B362" s="142"/>
      <c r="C362" s="142"/>
      <c r="D362" s="143"/>
      <c r="E362" s="144"/>
      <c r="F362" s="145" t="str">
        <f>'3. DATA TEKNIS JALAN'!F362</f>
        <v>0+200</v>
      </c>
      <c r="G362" s="145" t="str">
        <f>'3. DATA TEKNIS JALAN'!G362</f>
        <v>0+280</v>
      </c>
      <c r="H362" s="145" t="s">
        <v>434</v>
      </c>
      <c r="I362" s="137"/>
      <c r="J362" s="138"/>
      <c r="K362" s="146"/>
      <c r="L362" s="146"/>
    </row>
    <row r="363" spans="2:12" s="141" customFormat="1" ht="20.100000000000001" customHeight="1">
      <c r="B363" s="142">
        <f>'3. DATA TEKNIS JALAN'!B363</f>
        <v>88</v>
      </c>
      <c r="C363" s="142">
        <f>'3. DATA TEKNIS JALAN'!C363</f>
        <v>1.0880000000000001</v>
      </c>
      <c r="D363" s="143" t="str">
        <f>'3. DATA TEKNIS JALAN'!D363</f>
        <v>TMP - Karangpule</v>
      </c>
      <c r="E363" s="144">
        <f>'3. DATA TEKNIS JALAN'!E363</f>
        <v>4.42</v>
      </c>
      <c r="F363" s="145" t="str">
        <f>'3. DATA TEKNIS JALAN'!F363</f>
        <v>0+000</v>
      </c>
      <c r="G363" s="145" t="str">
        <f>'3. DATA TEKNIS JALAN'!G363</f>
        <v>0+200</v>
      </c>
      <c r="H363" s="145" t="s">
        <v>434</v>
      </c>
      <c r="I363" s="137"/>
      <c r="J363" s="138"/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JALAN'!F364</f>
        <v>0+200</v>
      </c>
      <c r="G364" s="145" t="str">
        <f>'3. DATA TEKNIS JALAN'!G364</f>
        <v>0+400</v>
      </c>
      <c r="H364" s="145" t="s">
        <v>434</v>
      </c>
      <c r="I364" s="137"/>
      <c r="J364" s="138"/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JALAN'!F365</f>
        <v>0+400</v>
      </c>
      <c r="G365" s="145" t="str">
        <f>'3. DATA TEKNIS JALAN'!G365</f>
        <v>0+600</v>
      </c>
      <c r="H365" s="145" t="s">
        <v>434</v>
      </c>
      <c r="I365" s="137"/>
      <c r="J365" s="138"/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JALAN'!F366</f>
        <v>0+600</v>
      </c>
      <c r="G366" s="145" t="str">
        <f>'3. DATA TEKNIS JALAN'!G366</f>
        <v>0+800</v>
      </c>
      <c r="H366" s="145" t="s">
        <v>434</v>
      </c>
      <c r="I366" s="137"/>
      <c r="J366" s="138"/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JALAN'!F367</f>
        <v>0+800</v>
      </c>
      <c r="G367" s="145" t="str">
        <f>'3. DATA TEKNIS JALAN'!G367</f>
        <v>1+000</v>
      </c>
      <c r="H367" s="145" t="s">
        <v>434</v>
      </c>
      <c r="I367" s="137"/>
      <c r="J367" s="138"/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JALAN'!F368</f>
        <v>1+000</v>
      </c>
      <c r="G368" s="145" t="str">
        <f>'3. DATA TEKNIS JALAN'!G368</f>
        <v>1+200</v>
      </c>
      <c r="H368" s="145" t="s">
        <v>434</v>
      </c>
      <c r="I368" s="137"/>
      <c r="J368" s="138"/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JALAN'!F369</f>
        <v>1+200</v>
      </c>
      <c r="G369" s="145" t="str">
        <f>'3. DATA TEKNIS JALAN'!G369</f>
        <v>1+400</v>
      </c>
      <c r="H369" s="145" t="s">
        <v>434</v>
      </c>
      <c r="I369" s="137"/>
      <c r="J369" s="138"/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JALAN'!F370</f>
        <v>1+400</v>
      </c>
      <c r="G370" s="145" t="str">
        <f>'3. DATA TEKNIS JALAN'!G370</f>
        <v>1+600</v>
      </c>
      <c r="H370" s="145" t="s">
        <v>434</v>
      </c>
      <c r="I370" s="137"/>
      <c r="J370" s="138"/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JALAN'!F371</f>
        <v>1+600</v>
      </c>
      <c r="G371" s="145" t="str">
        <f>'3. DATA TEKNIS JALAN'!G371</f>
        <v>1+800</v>
      </c>
      <c r="H371" s="145" t="s">
        <v>434</v>
      </c>
      <c r="I371" s="137"/>
      <c r="J371" s="138"/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JALAN'!F372</f>
        <v>1+800</v>
      </c>
      <c r="G372" s="145" t="str">
        <f>'3. DATA TEKNIS JALAN'!G372</f>
        <v>2+000</v>
      </c>
      <c r="H372" s="145" t="s">
        <v>434</v>
      </c>
      <c r="I372" s="137"/>
      <c r="J372" s="138"/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JALAN'!F373</f>
        <v>2+000</v>
      </c>
      <c r="G373" s="145" t="str">
        <f>'3. DATA TEKNIS JALAN'!G373</f>
        <v>2+200</v>
      </c>
      <c r="H373" s="145" t="s">
        <v>434</v>
      </c>
      <c r="I373" s="137"/>
      <c r="J373" s="138"/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JALAN'!F374</f>
        <v>2+200</v>
      </c>
      <c r="G374" s="145" t="str">
        <f>'3. DATA TEKNIS JALAN'!G374</f>
        <v>2+400</v>
      </c>
      <c r="H374" s="145" t="s">
        <v>434</v>
      </c>
      <c r="I374" s="137"/>
      <c r="J374" s="138"/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JALAN'!F375</f>
        <v>2+400</v>
      </c>
      <c r="G375" s="145" t="str">
        <f>'3. DATA TEKNIS JALAN'!G375</f>
        <v>2+600</v>
      </c>
      <c r="H375" s="145" t="s">
        <v>434</v>
      </c>
      <c r="I375" s="137"/>
      <c r="J375" s="138"/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JALAN'!F376</f>
        <v>2+600</v>
      </c>
      <c r="G376" s="145" t="str">
        <f>'3. DATA TEKNIS JALAN'!G376</f>
        <v>2+800</v>
      </c>
      <c r="H376" s="145" t="s">
        <v>434</v>
      </c>
      <c r="I376" s="137"/>
      <c r="J376" s="138"/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JALAN'!F377</f>
        <v>2+800</v>
      </c>
      <c r="G377" s="145" t="str">
        <f>'3. DATA TEKNIS JALAN'!G377</f>
        <v>3+000</v>
      </c>
      <c r="H377" s="145" t="s">
        <v>434</v>
      </c>
      <c r="I377" s="137"/>
      <c r="J377" s="138"/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JALAN'!F378</f>
        <v>3+000</v>
      </c>
      <c r="G378" s="145" t="str">
        <f>'3. DATA TEKNIS JALAN'!G378</f>
        <v>3+200</v>
      </c>
      <c r="H378" s="145" t="s">
        <v>434</v>
      </c>
      <c r="I378" s="137"/>
      <c r="J378" s="138"/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JALAN'!F379</f>
        <v>3+200</v>
      </c>
      <c r="G379" s="145" t="str">
        <f>'3. DATA TEKNIS JALAN'!G379</f>
        <v>3+400</v>
      </c>
      <c r="H379" s="145" t="s">
        <v>434</v>
      </c>
      <c r="I379" s="137"/>
      <c r="J379" s="138"/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JALAN'!F380</f>
        <v>3+400</v>
      </c>
      <c r="G380" s="145" t="str">
        <f>'3. DATA TEKNIS JALAN'!G380</f>
        <v>3+600</v>
      </c>
      <c r="H380" s="145" t="s">
        <v>434</v>
      </c>
      <c r="I380" s="137"/>
      <c r="J380" s="138"/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JALAN'!F381</f>
        <v>3+600</v>
      </c>
      <c r="G381" s="145" t="str">
        <f>'3. DATA TEKNIS JALAN'!G381</f>
        <v>3+800</v>
      </c>
      <c r="H381" s="145" t="s">
        <v>434</v>
      </c>
      <c r="I381" s="137"/>
      <c r="J381" s="138"/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JALAN'!F382</f>
        <v>3+800</v>
      </c>
      <c r="G382" s="145" t="str">
        <f>'3. DATA TEKNIS JALAN'!G382</f>
        <v>4+000</v>
      </c>
      <c r="H382" s="145" t="s">
        <v>434</v>
      </c>
      <c r="I382" s="137"/>
      <c r="J382" s="138"/>
      <c r="K382" s="146"/>
      <c r="L382" s="146"/>
    </row>
    <row r="383" spans="2:12" s="141" customFormat="1" ht="20.100000000000001" customHeight="1">
      <c r="B383" s="142"/>
      <c r="C383" s="142"/>
      <c r="D383" s="143"/>
      <c r="E383" s="144"/>
      <c r="F383" s="145" t="str">
        <f>'3. DATA TEKNIS JALAN'!F383</f>
        <v>4+000</v>
      </c>
      <c r="G383" s="145" t="str">
        <f>'3. DATA TEKNIS JALAN'!G383</f>
        <v>4+200</v>
      </c>
      <c r="H383" s="145" t="s">
        <v>434</v>
      </c>
      <c r="I383" s="137"/>
      <c r="J383" s="138"/>
      <c r="K383" s="146"/>
      <c r="L383" s="146"/>
    </row>
    <row r="384" spans="2:12" s="141" customFormat="1" ht="20.100000000000001" customHeight="1">
      <c r="B384" s="142">
        <f>'3. DATA TEKNIS JALAN'!B384</f>
        <v>89</v>
      </c>
      <c r="C384" s="142">
        <f>'3. DATA TEKNIS JALAN'!C384</f>
        <v>1.089</v>
      </c>
      <c r="D384" s="143" t="str">
        <f>'3. DATA TEKNIS JALAN'!D384</f>
        <v>Gambarsari - Jompo</v>
      </c>
      <c r="E384" s="144">
        <f>'3. DATA TEKNIS JALAN'!E384</f>
        <v>3.51</v>
      </c>
      <c r="F384" s="145" t="str">
        <f>'3. DATA TEKNIS JALAN'!F384</f>
        <v>0+000</v>
      </c>
      <c r="G384" s="145" t="str">
        <f>'3. DATA TEKNIS JALAN'!G384</f>
        <v>0+200</v>
      </c>
      <c r="H384" s="145" t="s">
        <v>434</v>
      </c>
      <c r="I384" s="137"/>
      <c r="J384" s="138"/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JALAN'!F385</f>
        <v>0+200</v>
      </c>
      <c r="G385" s="145" t="str">
        <f>'3. DATA TEKNIS JALAN'!G385</f>
        <v>0+400</v>
      </c>
      <c r="H385" s="145" t="s">
        <v>434</v>
      </c>
      <c r="I385" s="137"/>
      <c r="J385" s="138"/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JALAN'!F386</f>
        <v>0+400</v>
      </c>
      <c r="G386" s="145" t="str">
        <f>'3. DATA TEKNIS JALAN'!G386</f>
        <v>0+600</v>
      </c>
      <c r="H386" s="145" t="s">
        <v>434</v>
      </c>
      <c r="I386" s="137"/>
      <c r="J386" s="138"/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'3. DATA TEKNIS JALAN'!F387</f>
        <v>0+600</v>
      </c>
      <c r="G387" s="145" t="str">
        <f>'3. DATA TEKNIS JALAN'!G387</f>
        <v>0+800</v>
      </c>
      <c r="H387" s="145" t="s">
        <v>434</v>
      </c>
      <c r="I387" s="137"/>
      <c r="J387" s="138"/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JALAN'!F388</f>
        <v>0+800</v>
      </c>
      <c r="G388" s="145" t="str">
        <f>'3. DATA TEKNIS JALAN'!G388</f>
        <v>1+000</v>
      </c>
      <c r="H388" s="145" t="s">
        <v>434</v>
      </c>
      <c r="I388" s="137"/>
      <c r="J388" s="138"/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JALAN'!F389</f>
        <v>1+000</v>
      </c>
      <c r="G389" s="145" t="str">
        <f>'3. DATA TEKNIS JALAN'!G389</f>
        <v>1+200</v>
      </c>
      <c r="H389" s="145" t="s">
        <v>434</v>
      </c>
      <c r="I389" s="137"/>
      <c r="J389" s="138"/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JALAN'!F390</f>
        <v>1+200</v>
      </c>
      <c r="G390" s="145" t="str">
        <f>'3. DATA TEKNIS JALAN'!G390</f>
        <v>1+400</v>
      </c>
      <c r="H390" s="145" t="s">
        <v>434</v>
      </c>
      <c r="I390" s="137"/>
      <c r="J390" s="138"/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JALAN'!F391</f>
        <v>1+400</v>
      </c>
      <c r="G391" s="145" t="str">
        <f>'3. DATA TEKNIS JALAN'!G391</f>
        <v>1+600</v>
      </c>
      <c r="H391" s="145" t="s">
        <v>434</v>
      </c>
      <c r="I391" s="137"/>
      <c r="J391" s="138"/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JALAN'!F392</f>
        <v>1+600</v>
      </c>
      <c r="G392" s="145" t="str">
        <f>'3. DATA TEKNIS JALAN'!G392</f>
        <v>1+800</v>
      </c>
      <c r="H392" s="145" t="s">
        <v>434</v>
      </c>
      <c r="I392" s="137"/>
      <c r="J392" s="138"/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JALAN'!F393</f>
        <v>1+800</v>
      </c>
      <c r="G393" s="145" t="str">
        <f>'3. DATA TEKNIS JALAN'!G393</f>
        <v>2+000</v>
      </c>
      <c r="H393" s="145" t="s">
        <v>434</v>
      </c>
      <c r="I393" s="137"/>
      <c r="J393" s="138"/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JALAN'!F394</f>
        <v>2+000</v>
      </c>
      <c r="G394" s="145" t="str">
        <f>'3. DATA TEKNIS JALAN'!G394</f>
        <v>2+200</v>
      </c>
      <c r="H394" s="145" t="s">
        <v>434</v>
      </c>
      <c r="I394" s="137"/>
      <c r="J394" s="138"/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JALAN'!F395</f>
        <v>2+200</v>
      </c>
      <c r="G395" s="145" t="str">
        <f>'3. DATA TEKNIS JALAN'!G395</f>
        <v>2+400</v>
      </c>
      <c r="H395" s="145" t="s">
        <v>434</v>
      </c>
      <c r="I395" s="137"/>
      <c r="J395" s="138"/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JALAN'!F396</f>
        <v>2+400</v>
      </c>
      <c r="G396" s="145" t="str">
        <f>'3. DATA TEKNIS JALAN'!G396</f>
        <v>2+600</v>
      </c>
      <c r="H396" s="145" t="s">
        <v>434</v>
      </c>
      <c r="I396" s="137"/>
      <c r="J396" s="138"/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JALAN'!F397</f>
        <v>2+600</v>
      </c>
      <c r="G397" s="145" t="str">
        <f>'3. DATA TEKNIS JALAN'!G397</f>
        <v>2+800</v>
      </c>
      <c r="H397" s="145" t="s">
        <v>434</v>
      </c>
      <c r="I397" s="137"/>
      <c r="J397" s="138"/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JALAN'!F398</f>
        <v>2+800</v>
      </c>
      <c r="G398" s="145" t="str">
        <f>'3. DATA TEKNIS JALAN'!G398</f>
        <v>3+000</v>
      </c>
      <c r="H398" s="145" t="s">
        <v>434</v>
      </c>
      <c r="I398" s="137"/>
      <c r="J398" s="138"/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JALAN'!F399</f>
        <v>3+000</v>
      </c>
      <c r="G399" s="145" t="str">
        <f>'3. DATA TEKNIS JALAN'!G399</f>
        <v>3+200</v>
      </c>
      <c r="H399" s="145" t="s">
        <v>438</v>
      </c>
      <c r="I399" s="137"/>
      <c r="J399" s="138"/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JALAN'!F400</f>
        <v>3+200</v>
      </c>
      <c r="G400" s="145" t="str">
        <f>'3. DATA TEKNIS JALAN'!G400</f>
        <v>3+400</v>
      </c>
      <c r="H400" s="145" t="s">
        <v>438</v>
      </c>
      <c r="I400" s="137"/>
      <c r="J400" s="138"/>
      <c r="K400" s="146"/>
      <c r="L400" s="146"/>
    </row>
    <row r="401" spans="2:12" s="141" customFormat="1" ht="20.100000000000001" customHeight="1">
      <c r="B401" s="142"/>
      <c r="C401" s="142"/>
      <c r="D401" s="143"/>
      <c r="E401" s="144"/>
      <c r="F401" s="145" t="str">
        <f>'3. DATA TEKNIS JALAN'!F401</f>
        <v>3+400</v>
      </c>
      <c r="G401" s="145" t="str">
        <f>'3. DATA TEKNIS JALAN'!G401</f>
        <v>3+510</v>
      </c>
      <c r="H401" s="145" t="s">
        <v>434</v>
      </c>
      <c r="I401" s="137"/>
      <c r="J401" s="138"/>
      <c r="K401" s="146"/>
      <c r="L401" s="146"/>
    </row>
    <row r="402" spans="2:12" s="141" customFormat="1" ht="20.100000000000001" customHeight="1">
      <c r="B402" s="142">
        <f>'3. DATA TEKNIS JALAN'!B402</f>
        <v>90</v>
      </c>
      <c r="C402" s="142" t="str">
        <f>'3. DATA TEKNIS JALAN'!C402</f>
        <v>1.090</v>
      </c>
      <c r="D402" s="143" t="str">
        <f>'3. DATA TEKNIS JALAN'!D402</f>
        <v>Jompo - Karangtengah</v>
      </c>
      <c r="E402" s="144">
        <f>'3. DATA TEKNIS JALAN'!E402</f>
        <v>1.77</v>
      </c>
      <c r="F402" s="145" t="str">
        <f>'3. DATA TEKNIS JALAN'!F402</f>
        <v>0+000</v>
      </c>
      <c r="G402" s="145" t="str">
        <f>'3. DATA TEKNIS JALAN'!G402</f>
        <v>0+200</v>
      </c>
      <c r="H402" s="145" t="str">
        <f>'HITUNG SEGMEN'!H743</f>
        <v>B</v>
      </c>
      <c r="I402" s="137"/>
      <c r="J402" s="138"/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JALAN'!F403</f>
        <v>0+200</v>
      </c>
      <c r="G403" s="145" t="str">
        <f>'3. DATA TEKNIS JALAN'!G403</f>
        <v>0+400</v>
      </c>
      <c r="H403" s="145" t="str">
        <f>'HITUNG SEGMEN'!H744</f>
        <v>B</v>
      </c>
      <c r="I403" s="137"/>
      <c r="J403" s="138"/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JALAN'!F404</f>
        <v>0+400</v>
      </c>
      <c r="G404" s="145" t="str">
        <f>'3. DATA TEKNIS JALAN'!G404</f>
        <v>0+600</v>
      </c>
      <c r="H404" s="145" t="str">
        <f>'HITUNG SEGMEN'!H745</f>
        <v>B</v>
      </c>
      <c r="I404" s="137"/>
      <c r="J404" s="138"/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JALAN'!F405</f>
        <v>0+600</v>
      </c>
      <c r="G405" s="145" t="str">
        <f>'3. DATA TEKNIS JALAN'!G405</f>
        <v>0+800</v>
      </c>
      <c r="H405" s="145" t="str">
        <f>'HITUNG SEGMEN'!H746</f>
        <v>B</v>
      </c>
      <c r="I405" s="137"/>
      <c r="J405" s="138"/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JALAN'!F406</f>
        <v>0+800</v>
      </c>
      <c r="G406" s="145" t="str">
        <f>'3. DATA TEKNIS JALAN'!G406</f>
        <v>1+000</v>
      </c>
      <c r="H406" s="145" t="str">
        <f>'HITUNG SEGMEN'!H747</f>
        <v>B</v>
      </c>
      <c r="I406" s="137"/>
      <c r="J406" s="138"/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JALAN'!F407</f>
        <v>1+000</v>
      </c>
      <c r="G407" s="145" t="str">
        <f>'3. DATA TEKNIS JALAN'!G407</f>
        <v>1+200</v>
      </c>
      <c r="H407" s="145" t="str">
        <f>'HITUNG SEGMEN'!H748</f>
        <v>B</v>
      </c>
      <c r="I407" s="137"/>
      <c r="J407" s="138"/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JALAN'!F408</f>
        <v>1+200</v>
      </c>
      <c r="G408" s="145" t="str">
        <f>'3. DATA TEKNIS JALAN'!G408</f>
        <v>1+400</v>
      </c>
      <c r="H408" s="145" t="str">
        <f>'HITUNG SEGMEN'!H749</f>
        <v>B</v>
      </c>
      <c r="I408" s="137"/>
      <c r="J408" s="138"/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JALAN'!F409</f>
        <v>1+400</v>
      </c>
      <c r="G409" s="145" t="str">
        <f>'3. DATA TEKNIS JALAN'!G409</f>
        <v>1+600</v>
      </c>
      <c r="H409" s="145" t="str">
        <f>'HITUNG SEGMEN'!H750</f>
        <v>B</v>
      </c>
      <c r="I409" s="137"/>
      <c r="J409" s="138"/>
      <c r="K409" s="146"/>
      <c r="L409" s="146"/>
    </row>
    <row r="410" spans="2:12" s="141" customFormat="1" ht="20.100000000000001" customHeight="1">
      <c r="B410" s="142"/>
      <c r="C410" s="142"/>
      <c r="D410" s="143"/>
      <c r="E410" s="144"/>
      <c r="F410" s="145" t="str">
        <f>'3. DATA TEKNIS JALAN'!F410</f>
        <v>1+600</v>
      </c>
      <c r="G410" s="145" t="str">
        <f>'3. DATA TEKNIS JALAN'!G410</f>
        <v>1+770</v>
      </c>
      <c r="H410" s="145" t="str">
        <f>'HITUNG SEGMEN'!H751</f>
        <v>B</v>
      </c>
      <c r="I410" s="137"/>
      <c r="J410" s="138"/>
      <c r="K410" s="146"/>
      <c r="L410" s="146"/>
    </row>
    <row r="411" spans="2:12" s="141" customFormat="1" ht="20.100000000000001" customHeight="1">
      <c r="B411" s="142">
        <f>'3. DATA TEKNIS JALAN'!B411</f>
        <v>91</v>
      </c>
      <c r="C411" s="142">
        <f>'3. DATA TEKNIS JALAN'!C411</f>
        <v>1.091</v>
      </c>
      <c r="D411" s="143" t="str">
        <f>'3. DATA TEKNIS JALAN'!D411</f>
        <v>Rabak - Karangtengah</v>
      </c>
      <c r="E411" s="144">
        <f>'3. DATA TEKNIS JALAN'!E411</f>
        <v>0.87</v>
      </c>
      <c r="F411" s="145" t="str">
        <f>'3. DATA TEKNIS JALAN'!F411</f>
        <v>0+000</v>
      </c>
      <c r="G411" s="145" t="str">
        <f>'3. DATA TEKNIS JALAN'!G411</f>
        <v>0+200</v>
      </c>
      <c r="H411" s="145" t="str">
        <f>'HITUNG SEGMEN'!H754</f>
        <v>B</v>
      </c>
      <c r="I411" s="137"/>
      <c r="J411" s="138"/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JALAN'!F412</f>
        <v>0+200</v>
      </c>
      <c r="G412" s="145" t="str">
        <f>'3. DATA TEKNIS JALAN'!G412</f>
        <v>0+400</v>
      </c>
      <c r="H412" s="145" t="str">
        <f>'HITUNG SEGMEN'!H755</f>
        <v>B</v>
      </c>
      <c r="I412" s="137"/>
      <c r="J412" s="138"/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JALAN'!F413</f>
        <v>0+400</v>
      </c>
      <c r="G413" s="145" t="str">
        <f>'3. DATA TEKNIS JALAN'!G413</f>
        <v>0+600</v>
      </c>
      <c r="H413" s="145" t="str">
        <f>'HITUNG SEGMEN'!H756</f>
        <v>B</v>
      </c>
      <c r="I413" s="137"/>
      <c r="J413" s="138"/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JALAN'!F414</f>
        <v>0+600</v>
      </c>
      <c r="G414" s="145" t="str">
        <f>'3. DATA TEKNIS JALAN'!G414</f>
        <v>0+800</v>
      </c>
      <c r="H414" s="145" t="str">
        <f>'HITUNG SEGMEN'!H757</f>
        <v>B</v>
      </c>
      <c r="I414" s="137"/>
      <c r="J414" s="138"/>
      <c r="K414" s="146"/>
      <c r="L414" s="146"/>
    </row>
    <row r="415" spans="2:12" s="141" customFormat="1" ht="20.100000000000001" customHeight="1">
      <c r="B415" s="142"/>
      <c r="C415" s="142"/>
      <c r="D415" s="143"/>
      <c r="E415" s="144"/>
      <c r="F415" s="145" t="str">
        <f>'3. DATA TEKNIS JALAN'!F415</f>
        <v>0+800</v>
      </c>
      <c r="G415" s="145" t="str">
        <f>'3. DATA TEKNIS JALAN'!G415</f>
        <v>0+870</v>
      </c>
      <c r="H415" s="145" t="str">
        <f>'HITUNG SEGMEN'!H758</f>
        <v>B</v>
      </c>
      <c r="I415" s="137"/>
      <c r="J415" s="138"/>
      <c r="K415" s="146"/>
      <c r="L415" s="146"/>
    </row>
    <row r="416" spans="2:12" s="141" customFormat="1" ht="20.100000000000001" customHeight="1">
      <c r="B416" s="142">
        <f>'3. DATA TEKNIS JALAN'!B416</f>
        <v>92</v>
      </c>
      <c r="C416" s="142">
        <f>'3. DATA TEKNIS JALAN'!C416</f>
        <v>1.0920000000000001</v>
      </c>
      <c r="D416" s="143" t="str">
        <f>'3. DATA TEKNIS JALAN'!D416</f>
        <v>Kalimanah Wetan - Kedungwuluh</v>
      </c>
      <c r="E416" s="144">
        <f>'3. DATA TEKNIS JALAN'!E416</f>
        <v>2.57</v>
      </c>
      <c r="F416" s="145" t="str">
        <f>'3. DATA TEKNIS JALAN'!F416</f>
        <v>0+000</v>
      </c>
      <c r="G416" s="145" t="str">
        <f>'3. DATA TEKNIS JALAN'!G416</f>
        <v>0+200</v>
      </c>
      <c r="H416" s="145" t="str">
        <f>'HITUNG SEGMEN'!H761</f>
        <v>B</v>
      </c>
      <c r="I416" s="137"/>
      <c r="J416" s="138"/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JALAN'!F417</f>
        <v>0+200</v>
      </c>
      <c r="G417" s="145" t="str">
        <f>'3. DATA TEKNIS JALAN'!G417</f>
        <v>0+400</v>
      </c>
      <c r="H417" s="145" t="str">
        <f>'HITUNG SEGMEN'!H762</f>
        <v>B</v>
      </c>
      <c r="I417" s="137"/>
      <c r="J417" s="138"/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JALAN'!F418</f>
        <v>0+400</v>
      </c>
      <c r="G418" s="145" t="str">
        <f>'3. DATA TEKNIS JALAN'!G418</f>
        <v>0+600</v>
      </c>
      <c r="H418" s="145" t="str">
        <f>'HITUNG SEGMEN'!H763</f>
        <v>B</v>
      </c>
      <c r="I418" s="137"/>
      <c r="J418" s="138"/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JALAN'!F419</f>
        <v>0+600</v>
      </c>
      <c r="G419" s="145" t="str">
        <f>'3. DATA TEKNIS JALAN'!G419</f>
        <v>0+800</v>
      </c>
      <c r="H419" s="145" t="str">
        <f>'HITUNG SEGMEN'!H764</f>
        <v>B</v>
      </c>
      <c r="I419" s="137"/>
      <c r="J419" s="138"/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JALAN'!F420</f>
        <v>0+800</v>
      </c>
      <c r="G420" s="145" t="str">
        <f>'3. DATA TEKNIS JALAN'!G420</f>
        <v>1+000</v>
      </c>
      <c r="H420" s="145" t="str">
        <f>'HITUNG SEGMEN'!H765</f>
        <v>B</v>
      </c>
      <c r="I420" s="137"/>
      <c r="J420" s="138"/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JALAN'!F421</f>
        <v>1+000</v>
      </c>
      <c r="G421" s="145" t="str">
        <f>'3. DATA TEKNIS JALAN'!G421</f>
        <v>1+200</v>
      </c>
      <c r="H421" s="145" t="str">
        <f>'HITUNG SEGMEN'!H766</f>
        <v>B</v>
      </c>
      <c r="I421" s="137"/>
      <c r="J421" s="138"/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JALAN'!F422</f>
        <v>1+200</v>
      </c>
      <c r="G422" s="145" t="str">
        <f>'3. DATA TEKNIS JALAN'!G422</f>
        <v>1+400</v>
      </c>
      <c r="H422" s="145" t="str">
        <f>'HITUNG SEGMEN'!H767</f>
        <v>B</v>
      </c>
      <c r="I422" s="137"/>
      <c r="J422" s="138"/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JALAN'!F423</f>
        <v>1+400</v>
      </c>
      <c r="G423" s="145" t="str">
        <f>'3. DATA TEKNIS JALAN'!G423</f>
        <v>1+600</v>
      </c>
      <c r="H423" s="145" t="str">
        <f>'HITUNG SEGMEN'!H768</f>
        <v>S</v>
      </c>
      <c r="I423" s="137"/>
      <c r="J423" s="138"/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JALAN'!F424</f>
        <v>1+600</v>
      </c>
      <c r="G424" s="145" t="str">
        <f>'3. DATA TEKNIS JALAN'!G424</f>
        <v>1+800</v>
      </c>
      <c r="H424" s="145" t="str">
        <f>'HITUNG SEGMEN'!H769</f>
        <v>B</v>
      </c>
      <c r="I424" s="137"/>
      <c r="J424" s="138"/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JALAN'!F425</f>
        <v>1+800</v>
      </c>
      <c r="G425" s="145" t="str">
        <f>'3. DATA TEKNIS JALAN'!G425</f>
        <v>2+000</v>
      </c>
      <c r="H425" s="145" t="str">
        <f>'HITUNG SEGMEN'!H770</f>
        <v>B</v>
      </c>
      <c r="I425" s="137"/>
      <c r="J425" s="138"/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JALAN'!F426</f>
        <v>2+000</v>
      </c>
      <c r="G426" s="145" t="str">
        <f>'3. DATA TEKNIS JALAN'!G426</f>
        <v>2+200</v>
      </c>
      <c r="H426" s="145" t="str">
        <f>'HITUNG SEGMEN'!H771</f>
        <v>B</v>
      </c>
      <c r="I426" s="137"/>
      <c r="J426" s="138"/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JALAN'!F427</f>
        <v>2+200</v>
      </c>
      <c r="G427" s="145" t="str">
        <f>'3. DATA TEKNIS JALAN'!G427</f>
        <v>2+400</v>
      </c>
      <c r="H427" s="145" t="str">
        <f>'HITUNG SEGMEN'!H772</f>
        <v>B</v>
      </c>
      <c r="I427" s="137"/>
      <c r="J427" s="138"/>
      <c r="K427" s="146"/>
      <c r="L427" s="146"/>
    </row>
    <row r="428" spans="2:12" s="141" customFormat="1" ht="20.100000000000001" customHeight="1">
      <c r="B428" s="142"/>
      <c r="C428" s="142"/>
      <c r="D428" s="143"/>
      <c r="E428" s="144"/>
      <c r="F428" s="145" t="str">
        <f>'3. DATA TEKNIS JALAN'!F428</f>
        <v>2+400</v>
      </c>
      <c r="G428" s="145" t="str">
        <f>'3. DATA TEKNIS JALAN'!G428</f>
        <v>2+570</v>
      </c>
      <c r="H428" s="145" t="str">
        <f>'HITUNG SEGMEN'!H773</f>
        <v>B</v>
      </c>
      <c r="I428" s="137"/>
      <c r="J428" s="138"/>
      <c r="K428" s="146"/>
      <c r="L428" s="146"/>
    </row>
    <row r="429" spans="2:12" s="141" customFormat="1" ht="20.100000000000001" customHeight="1">
      <c r="B429" s="142">
        <f>'3. DATA TEKNIS JALAN'!B429</f>
        <v>93</v>
      </c>
      <c r="C429" s="142">
        <f>'3. DATA TEKNIS JALAN'!C429</f>
        <v>1.093</v>
      </c>
      <c r="D429" s="143" t="str">
        <f>'3. DATA TEKNIS JALAN'!D429</f>
        <v>Kedungwuluh - Padamara</v>
      </c>
      <c r="E429" s="144">
        <f>'3. DATA TEKNIS JALAN'!E429</f>
        <v>2.58</v>
      </c>
      <c r="F429" s="145" t="str">
        <f>'3. DATA TEKNIS JALAN'!F429</f>
        <v>0+000</v>
      </c>
      <c r="G429" s="145" t="str">
        <f>'3. DATA TEKNIS JALAN'!G429</f>
        <v>0+200</v>
      </c>
      <c r="H429" s="145" t="s">
        <v>434</v>
      </c>
      <c r="I429" s="137"/>
      <c r="J429" s="138"/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JALAN'!F430</f>
        <v>0+200</v>
      </c>
      <c r="G430" s="145" t="str">
        <f>'3. DATA TEKNIS JALAN'!G430</f>
        <v>0+400</v>
      </c>
      <c r="H430" s="145" t="s">
        <v>434</v>
      </c>
      <c r="I430" s="137"/>
      <c r="J430" s="138"/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JALAN'!F431</f>
        <v>0+400</v>
      </c>
      <c r="G431" s="145" t="str">
        <f>'3. DATA TEKNIS JALAN'!G431</f>
        <v>0+600</v>
      </c>
      <c r="H431" s="145" t="s">
        <v>434</v>
      </c>
      <c r="I431" s="137"/>
      <c r="J431" s="138"/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JALAN'!F432</f>
        <v>0+600</v>
      </c>
      <c r="G432" s="145" t="str">
        <f>'3. DATA TEKNIS JALAN'!G432</f>
        <v>0+800</v>
      </c>
      <c r="H432" s="145" t="s">
        <v>434</v>
      </c>
      <c r="I432" s="137"/>
      <c r="J432" s="138"/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JALAN'!F433</f>
        <v>0+800</v>
      </c>
      <c r="G433" s="145" t="str">
        <f>'3. DATA TEKNIS JALAN'!G433</f>
        <v>1+000</v>
      </c>
      <c r="H433" s="145" t="s">
        <v>438</v>
      </c>
      <c r="I433" s="137"/>
      <c r="J433" s="138"/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JALAN'!F434</f>
        <v>1+000</v>
      </c>
      <c r="G434" s="145" t="str">
        <f>'3. DATA TEKNIS JALAN'!G434</f>
        <v>1+200</v>
      </c>
      <c r="H434" s="145" t="s">
        <v>434</v>
      </c>
      <c r="I434" s="137"/>
      <c r="J434" s="138"/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JALAN'!F435</f>
        <v>1+200</v>
      </c>
      <c r="G435" s="145" t="str">
        <f>'3. DATA TEKNIS JALAN'!G435</f>
        <v>1+400</v>
      </c>
      <c r="H435" s="145" t="s">
        <v>434</v>
      </c>
      <c r="I435" s="137"/>
      <c r="J435" s="138"/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JALAN'!F436</f>
        <v>1+400</v>
      </c>
      <c r="G436" s="145" t="str">
        <f>'3. DATA TEKNIS JALAN'!G436</f>
        <v>1+600</v>
      </c>
      <c r="H436" s="145" t="s">
        <v>434</v>
      </c>
      <c r="I436" s="137"/>
      <c r="J436" s="138"/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JALAN'!F437</f>
        <v>1+600</v>
      </c>
      <c r="G437" s="145" t="str">
        <f>'3. DATA TEKNIS JALAN'!G437</f>
        <v>1+800</v>
      </c>
      <c r="H437" s="145" t="s">
        <v>434</v>
      </c>
      <c r="I437" s="137"/>
      <c r="J437" s="138"/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JALAN'!F438</f>
        <v>1+800</v>
      </c>
      <c r="G438" s="145" t="str">
        <f>'3. DATA TEKNIS JALAN'!G438</f>
        <v>2+000</v>
      </c>
      <c r="H438" s="145" t="s">
        <v>434</v>
      </c>
      <c r="I438" s="137"/>
      <c r="J438" s="138"/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JALAN'!F439</f>
        <v>2+000</v>
      </c>
      <c r="G439" s="145" t="str">
        <f>'3. DATA TEKNIS JALAN'!G439</f>
        <v>2+200</v>
      </c>
      <c r="H439" s="145" t="s">
        <v>434</v>
      </c>
      <c r="I439" s="137"/>
      <c r="J439" s="138"/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JALAN'!F440</f>
        <v>2+200</v>
      </c>
      <c r="G440" s="145" t="str">
        <f>'3. DATA TEKNIS JALAN'!G440</f>
        <v>2+400</v>
      </c>
      <c r="H440" s="145" t="s">
        <v>434</v>
      </c>
      <c r="I440" s="137"/>
      <c r="J440" s="138"/>
      <c r="K440" s="146"/>
      <c r="L440" s="146"/>
    </row>
    <row r="441" spans="2:12" s="141" customFormat="1" ht="20.100000000000001" customHeight="1">
      <c r="B441" s="142"/>
      <c r="C441" s="142"/>
      <c r="D441" s="143"/>
      <c r="E441" s="144"/>
      <c r="F441" s="145" t="str">
        <f>'3. DATA TEKNIS JALAN'!F441</f>
        <v>2+400</v>
      </c>
      <c r="G441" s="145" t="str">
        <f>'3. DATA TEKNIS JALAN'!G441</f>
        <v>2+580</v>
      </c>
      <c r="H441" s="145" t="s">
        <v>434</v>
      </c>
      <c r="I441" s="137"/>
      <c r="J441" s="138"/>
      <c r="K441" s="146"/>
      <c r="L441" s="146"/>
    </row>
    <row r="442" spans="2:12" s="141" customFormat="1" ht="20.100000000000001" customHeight="1">
      <c r="B442" s="142">
        <f>'3. DATA TEKNIS JALAN'!B442</f>
        <v>94</v>
      </c>
      <c r="C442" s="142">
        <f>'3. DATA TEKNIS JALAN'!C442</f>
        <v>1.0940000000000001</v>
      </c>
      <c r="D442" s="143" t="str">
        <f>'3. DATA TEKNIS JALAN'!D442</f>
        <v>Mewek - Kalimantan Wetan</v>
      </c>
      <c r="E442" s="144">
        <f>'3. DATA TEKNIS JALAN'!E442</f>
        <v>3.81</v>
      </c>
      <c r="F442" s="145" t="str">
        <f>'3. DATA TEKNIS JALAN'!F442</f>
        <v>0+000</v>
      </c>
      <c r="G442" s="145" t="str">
        <f>'3. DATA TEKNIS JALAN'!G442</f>
        <v>0+200</v>
      </c>
      <c r="H442" s="145" t="str">
        <f>'HITUNG SEGMEN'!H791</f>
        <v>B</v>
      </c>
      <c r="I442" s="137"/>
      <c r="J442" s="138"/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JALAN'!F443</f>
        <v>0+200</v>
      </c>
      <c r="G443" s="145" t="str">
        <f>'3. DATA TEKNIS JALAN'!G443</f>
        <v>0+400</v>
      </c>
      <c r="H443" s="145" t="str">
        <f>'HITUNG SEGMEN'!H792</f>
        <v>B</v>
      </c>
      <c r="I443" s="137"/>
      <c r="J443" s="138"/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JALAN'!F444</f>
        <v>0+400</v>
      </c>
      <c r="G444" s="145" t="str">
        <f>'3. DATA TEKNIS JALAN'!G444</f>
        <v>0+600</v>
      </c>
      <c r="H444" s="145" t="str">
        <f>'HITUNG SEGMEN'!H793</f>
        <v>B</v>
      </c>
      <c r="I444" s="137"/>
      <c r="J444" s="138"/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JALAN'!F445</f>
        <v>0+600</v>
      </c>
      <c r="G445" s="145" t="str">
        <f>'3. DATA TEKNIS JALAN'!G445</f>
        <v>0+800</v>
      </c>
      <c r="H445" s="145" t="str">
        <f>'HITUNG SEGMEN'!H794</f>
        <v>S</v>
      </c>
      <c r="I445" s="137"/>
      <c r="J445" s="138"/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JALAN'!F446</f>
        <v>0+800</v>
      </c>
      <c r="G446" s="145" t="str">
        <f>'3. DATA TEKNIS JALAN'!G446</f>
        <v>1+000</v>
      </c>
      <c r="H446" s="145" t="str">
        <f>'HITUNG SEGMEN'!H795</f>
        <v>S</v>
      </c>
      <c r="I446" s="137"/>
      <c r="J446" s="138"/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JALAN'!F447</f>
        <v>1+000</v>
      </c>
      <c r="G447" s="145" t="str">
        <f>'3. DATA TEKNIS JALAN'!G447</f>
        <v>1+200</v>
      </c>
      <c r="H447" s="145" t="str">
        <f>'HITUNG SEGMEN'!H796</f>
        <v>S</v>
      </c>
      <c r="I447" s="137"/>
      <c r="J447" s="138"/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JALAN'!F448</f>
        <v>1+200</v>
      </c>
      <c r="G448" s="145" t="str">
        <f>'3. DATA TEKNIS JALAN'!G448</f>
        <v>1+400</v>
      </c>
      <c r="H448" s="145" t="str">
        <f>'HITUNG SEGMEN'!H797</f>
        <v>S</v>
      </c>
      <c r="I448" s="137"/>
      <c r="J448" s="138"/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JALAN'!F449</f>
        <v>1+400</v>
      </c>
      <c r="G449" s="145" t="str">
        <f>'3. DATA TEKNIS JALAN'!G449</f>
        <v>1+600</v>
      </c>
      <c r="H449" s="145" t="str">
        <f>'HITUNG SEGMEN'!H798</f>
        <v>S</v>
      </c>
      <c r="I449" s="137"/>
      <c r="J449" s="138"/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JALAN'!F450</f>
        <v>1+600</v>
      </c>
      <c r="G450" s="145" t="str">
        <f>'3. DATA TEKNIS JALAN'!G450</f>
        <v>1+800</v>
      </c>
      <c r="H450" s="145" t="str">
        <f>'HITUNG SEGMEN'!H799</f>
        <v>S</v>
      </c>
      <c r="I450" s="137"/>
      <c r="J450" s="138"/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JALAN'!F451</f>
        <v>1+800</v>
      </c>
      <c r="G451" s="145" t="str">
        <f>'3. DATA TEKNIS JALAN'!G451</f>
        <v>2+000</v>
      </c>
      <c r="H451" s="145" t="str">
        <f>'HITUNG SEGMEN'!H800</f>
        <v>RR</v>
      </c>
      <c r="I451" s="137"/>
      <c r="J451" s="138"/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'3. DATA TEKNIS JALAN'!F452</f>
        <v>2+000</v>
      </c>
      <c r="G452" s="145" t="str">
        <f>'3. DATA TEKNIS JALAN'!G452</f>
        <v>2+200</v>
      </c>
      <c r="H452" s="145" t="str">
        <f>'HITUNG SEGMEN'!H801</f>
        <v>RR</v>
      </c>
      <c r="I452" s="137"/>
      <c r="J452" s="138"/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'3. DATA TEKNIS JALAN'!F453</f>
        <v>2+200</v>
      </c>
      <c r="G453" s="145" t="str">
        <f>'3. DATA TEKNIS JALAN'!G453</f>
        <v>2+400</v>
      </c>
      <c r="H453" s="145" t="str">
        <f>'HITUNG SEGMEN'!H802</f>
        <v>RR</v>
      </c>
      <c r="I453" s="137"/>
      <c r="J453" s="138"/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JALAN'!F454</f>
        <v>2+400</v>
      </c>
      <c r="G454" s="145" t="str">
        <f>'3. DATA TEKNIS JALAN'!G454</f>
        <v>2+600</v>
      </c>
      <c r="H454" s="145" t="str">
        <f>'HITUNG SEGMEN'!H803</f>
        <v>RR</v>
      </c>
      <c r="I454" s="137"/>
      <c r="J454" s="138"/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JALAN'!F455</f>
        <v>2+600</v>
      </c>
      <c r="G455" s="145" t="str">
        <f>'3. DATA TEKNIS JALAN'!G455</f>
        <v>2+800</v>
      </c>
      <c r="H455" s="145" t="str">
        <f>'HITUNG SEGMEN'!H804</f>
        <v>RR</v>
      </c>
      <c r="I455" s="137"/>
      <c r="J455" s="138"/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JALAN'!F456</f>
        <v>2+800</v>
      </c>
      <c r="G456" s="145" t="str">
        <f>'3. DATA TEKNIS JALAN'!G456</f>
        <v>3+000</v>
      </c>
      <c r="H456" s="145" t="str">
        <f>'HITUNG SEGMEN'!H805</f>
        <v>B</v>
      </c>
      <c r="I456" s="137"/>
      <c r="J456" s="138"/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JALAN'!F457</f>
        <v>3+000</v>
      </c>
      <c r="G457" s="145" t="str">
        <f>'3. DATA TEKNIS JALAN'!G457</f>
        <v>3+200</v>
      </c>
      <c r="H457" s="145" t="str">
        <f>'HITUNG SEGMEN'!H806</f>
        <v>B</v>
      </c>
      <c r="I457" s="137"/>
      <c r="J457" s="138"/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JALAN'!F458</f>
        <v>3+200</v>
      </c>
      <c r="G458" s="145" t="str">
        <f>'3. DATA TEKNIS JALAN'!G458</f>
        <v>3+400</v>
      </c>
      <c r="H458" s="145" t="str">
        <f>'HITUNG SEGMEN'!H807</f>
        <v>B</v>
      </c>
      <c r="I458" s="137"/>
      <c r="J458" s="138"/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JALAN'!F459</f>
        <v>3+200</v>
      </c>
      <c r="G459" s="145" t="str">
        <f>'3. DATA TEKNIS JALAN'!G459</f>
        <v>3+600</v>
      </c>
      <c r="H459" s="145" t="str">
        <f>'HITUNG SEGMEN'!H808</f>
        <v>B</v>
      </c>
      <c r="I459" s="137"/>
      <c r="J459" s="138"/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JALAN'!F460</f>
        <v>3+200</v>
      </c>
      <c r="G460" s="145" t="str">
        <f>'3. DATA TEKNIS JALAN'!G460</f>
        <v>3+800</v>
      </c>
      <c r="H460" s="145" t="str">
        <f>'HITUNG SEGMEN'!H809</f>
        <v>B</v>
      </c>
      <c r="I460" s="137"/>
      <c r="J460" s="138"/>
      <c r="K460" s="146"/>
      <c r="L460" s="146"/>
    </row>
    <row r="461" spans="2:12" s="141" customFormat="1" ht="20.100000000000001" customHeight="1">
      <c r="B461" s="142"/>
      <c r="C461" s="142"/>
      <c r="D461" s="143"/>
      <c r="E461" s="144"/>
      <c r="F461" s="145" t="str">
        <f>'3. DATA TEKNIS JALAN'!F461</f>
        <v>3+800</v>
      </c>
      <c r="G461" s="145" t="str">
        <f>'3. DATA TEKNIS JALAN'!G461</f>
        <v>3+810</v>
      </c>
      <c r="H461" s="145" t="str">
        <f>'HITUNG SEGMEN'!H810</f>
        <v>B</v>
      </c>
      <c r="I461" s="137"/>
      <c r="J461" s="138"/>
      <c r="K461" s="146"/>
      <c r="L461" s="146"/>
    </row>
    <row r="462" spans="2:12" s="141" customFormat="1" ht="20.100000000000001" customHeight="1">
      <c r="B462" s="142">
        <f>'3. DATA TEKNIS JALAN'!B462</f>
        <v>95</v>
      </c>
      <c r="C462" s="142">
        <f>'3. DATA TEKNIS JALAN'!C462</f>
        <v>1.095</v>
      </c>
      <c r="D462" s="143" t="str">
        <f>'3. DATA TEKNIS JALAN'!D462</f>
        <v>Blater - Manduraga</v>
      </c>
      <c r="E462" s="144">
        <f>'3. DATA TEKNIS JALAN'!E462</f>
        <v>2.92</v>
      </c>
      <c r="F462" s="145" t="str">
        <f>'3. DATA TEKNIS JALAN'!F462</f>
        <v>0+000</v>
      </c>
      <c r="G462" s="145" t="str">
        <f>'3. DATA TEKNIS JALAN'!G462</f>
        <v>0+200</v>
      </c>
      <c r="H462" s="145" t="str">
        <f>'HITUNG SEGMEN'!H811</f>
        <v>B</v>
      </c>
      <c r="I462" s="137"/>
      <c r="J462" s="138"/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JALAN'!F463</f>
        <v>0+200</v>
      </c>
      <c r="G463" s="145" t="str">
        <f>'3. DATA TEKNIS JALAN'!G463</f>
        <v>0+400</v>
      </c>
      <c r="H463" s="145" t="str">
        <f>'HITUNG SEGMEN'!H812</f>
        <v>B</v>
      </c>
      <c r="I463" s="137"/>
      <c r="J463" s="138"/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JALAN'!F464</f>
        <v>0+400</v>
      </c>
      <c r="G464" s="145" t="str">
        <f>'3. DATA TEKNIS JALAN'!G464</f>
        <v>0+600</v>
      </c>
      <c r="H464" s="145" t="str">
        <f>'HITUNG SEGMEN'!H813</f>
        <v>B</v>
      </c>
      <c r="I464" s="137"/>
      <c r="J464" s="138"/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JALAN'!F465</f>
        <v>0+600</v>
      </c>
      <c r="G465" s="145" t="str">
        <f>'3. DATA TEKNIS JALAN'!G465</f>
        <v>0+800</v>
      </c>
      <c r="H465" s="145" t="str">
        <f>'HITUNG SEGMEN'!H814</f>
        <v>B</v>
      </c>
      <c r="I465" s="137"/>
      <c r="J465" s="138"/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JALAN'!F466</f>
        <v>0+800</v>
      </c>
      <c r="G466" s="145" t="str">
        <f>'3. DATA TEKNIS JALAN'!G466</f>
        <v>1+000</v>
      </c>
      <c r="H466" s="145" t="str">
        <f>'HITUNG SEGMEN'!H815</f>
        <v>B</v>
      </c>
      <c r="I466" s="137"/>
      <c r="J466" s="138"/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JALAN'!F467</f>
        <v>1+000</v>
      </c>
      <c r="G467" s="145" t="str">
        <f>'3. DATA TEKNIS JALAN'!G467</f>
        <v>1+200</v>
      </c>
      <c r="H467" s="145" t="str">
        <f>'HITUNG SEGMEN'!H816</f>
        <v>B</v>
      </c>
      <c r="I467" s="137"/>
      <c r="J467" s="138"/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JALAN'!F468</f>
        <v>1+200</v>
      </c>
      <c r="G468" s="145" t="str">
        <f>'3. DATA TEKNIS JALAN'!G468</f>
        <v>1+400</v>
      </c>
      <c r="H468" s="145" t="str">
        <f>'HITUNG SEGMEN'!H817</f>
        <v>B</v>
      </c>
      <c r="I468" s="137"/>
      <c r="J468" s="138"/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JALAN'!F469</f>
        <v>1+400</v>
      </c>
      <c r="G469" s="145" t="str">
        <f>'3. DATA TEKNIS JALAN'!G469</f>
        <v>1+600</v>
      </c>
      <c r="H469" s="145" t="str">
        <f>'HITUNG SEGMEN'!H818</f>
        <v>B</v>
      </c>
      <c r="I469" s="137"/>
      <c r="J469" s="138"/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JALAN'!F470</f>
        <v>1+600</v>
      </c>
      <c r="G470" s="145" t="str">
        <f>'3. DATA TEKNIS JALAN'!G470</f>
        <v>1+800</v>
      </c>
      <c r="H470" s="145" t="str">
        <f>'HITUNG SEGMEN'!H819</f>
        <v>B</v>
      </c>
      <c r="I470" s="137"/>
      <c r="J470" s="138"/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JALAN'!F471</f>
        <v>1+800</v>
      </c>
      <c r="G471" s="145" t="str">
        <f>'3. DATA TEKNIS JALAN'!G471</f>
        <v>2+000</v>
      </c>
      <c r="H471" s="145" t="str">
        <f>'HITUNG SEGMEN'!H820</f>
        <v>B</v>
      </c>
      <c r="I471" s="137"/>
      <c r="J471" s="138"/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JALAN'!F472</f>
        <v>2+000</v>
      </c>
      <c r="G472" s="145" t="str">
        <f>'3. DATA TEKNIS JALAN'!G472</f>
        <v>2+200</v>
      </c>
      <c r="H472" s="145" t="str">
        <f>'HITUNG SEGMEN'!H821</f>
        <v>B</v>
      </c>
      <c r="I472" s="137"/>
      <c r="J472" s="138"/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JALAN'!F473</f>
        <v>2+200</v>
      </c>
      <c r="G473" s="145" t="str">
        <f>'3. DATA TEKNIS JALAN'!G473</f>
        <v>2+400</v>
      </c>
      <c r="H473" s="145" t="str">
        <f>'HITUNG SEGMEN'!H822</f>
        <v>B</v>
      </c>
      <c r="I473" s="137"/>
      <c r="J473" s="138"/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JALAN'!F474</f>
        <v>2+400</v>
      </c>
      <c r="G474" s="145" t="str">
        <f>'3. DATA TEKNIS JALAN'!G474</f>
        <v>2+600</v>
      </c>
      <c r="H474" s="145" t="str">
        <f>'HITUNG SEGMEN'!H823</f>
        <v>B</v>
      </c>
      <c r="I474" s="137"/>
      <c r="J474" s="138"/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JALAN'!F475</f>
        <v>2+600</v>
      </c>
      <c r="G475" s="145" t="str">
        <f>'3. DATA TEKNIS JALAN'!G475</f>
        <v>2+800</v>
      </c>
      <c r="H475" s="145" t="str">
        <f>'HITUNG SEGMEN'!H824</f>
        <v>S</v>
      </c>
      <c r="I475" s="137"/>
      <c r="J475" s="138"/>
      <c r="K475" s="146"/>
      <c r="L475" s="146"/>
    </row>
    <row r="476" spans="2:12" s="141" customFormat="1" ht="20.100000000000001" customHeight="1">
      <c r="B476" s="142"/>
      <c r="C476" s="142"/>
      <c r="D476" s="143"/>
      <c r="E476" s="144"/>
      <c r="F476" s="145" t="str">
        <f>'3. DATA TEKNIS JALAN'!F476</f>
        <v>2+800</v>
      </c>
      <c r="G476" s="145" t="str">
        <f>'3. DATA TEKNIS JALAN'!G476</f>
        <v>2+920</v>
      </c>
      <c r="H476" s="145" t="str">
        <f>'HITUNG SEGMEN'!H825</f>
        <v>B</v>
      </c>
      <c r="I476" s="137"/>
      <c r="J476" s="138"/>
      <c r="K476" s="146"/>
      <c r="L476" s="146"/>
    </row>
    <row r="477" spans="2:12" s="141" customFormat="1" ht="20.100000000000001" customHeight="1">
      <c r="B477" s="142">
        <f>'3. DATA TEKNIS JALAN'!B477</f>
        <v>96</v>
      </c>
      <c r="C477" s="142">
        <f>'3. DATA TEKNIS JALAN'!C477</f>
        <v>1.0960000000000001</v>
      </c>
      <c r="D477" s="143" t="str">
        <f>'3. DATA TEKNIS JALAN'!D477</f>
        <v>Sidakangen - Karangpetir</v>
      </c>
      <c r="E477" s="144">
        <f>'3. DATA TEKNIS JALAN'!E477</f>
        <v>2.81</v>
      </c>
      <c r="F477" s="145" t="str">
        <f>'3. DATA TEKNIS JALAN'!F477</f>
        <v>0+000</v>
      </c>
      <c r="G477" s="145" t="str">
        <f>'3. DATA TEKNIS JALAN'!G477</f>
        <v>0+200</v>
      </c>
      <c r="H477" s="145" t="str">
        <f>'HITUNG SEGMEN'!H811</f>
        <v>B</v>
      </c>
      <c r="I477" s="137"/>
      <c r="J477" s="138"/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JALAN'!F478</f>
        <v>0+200</v>
      </c>
      <c r="G478" s="145" t="str">
        <f>'3. DATA TEKNIS JALAN'!G478</f>
        <v>0+400</v>
      </c>
      <c r="H478" s="145" t="str">
        <f>'HITUNG SEGMEN'!H812</f>
        <v>B</v>
      </c>
      <c r="I478" s="137"/>
      <c r="J478" s="138"/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JALAN'!F479</f>
        <v>0+400</v>
      </c>
      <c r="G479" s="145" t="str">
        <f>'3. DATA TEKNIS JALAN'!G479</f>
        <v>0+600</v>
      </c>
      <c r="H479" s="145" t="str">
        <f>'HITUNG SEGMEN'!H813</f>
        <v>B</v>
      </c>
      <c r="I479" s="137"/>
      <c r="J479" s="138"/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JALAN'!F480</f>
        <v>0+600</v>
      </c>
      <c r="G480" s="145" t="str">
        <f>'3. DATA TEKNIS JALAN'!G480</f>
        <v>0+800</v>
      </c>
      <c r="H480" s="145" t="str">
        <f>'HITUNG SEGMEN'!H814</f>
        <v>B</v>
      </c>
      <c r="I480" s="137"/>
      <c r="J480" s="138"/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JALAN'!F481</f>
        <v>0+800</v>
      </c>
      <c r="G481" s="145" t="str">
        <f>'3. DATA TEKNIS JALAN'!G481</f>
        <v>1+000</v>
      </c>
      <c r="H481" s="145" t="str">
        <f>'HITUNG SEGMEN'!H815</f>
        <v>B</v>
      </c>
      <c r="I481" s="137"/>
      <c r="J481" s="138"/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JALAN'!F482</f>
        <v>1+000</v>
      </c>
      <c r="G482" s="145" t="str">
        <f>'3. DATA TEKNIS JALAN'!G482</f>
        <v>1+200</v>
      </c>
      <c r="H482" s="145" t="str">
        <f>'HITUNG SEGMEN'!H816</f>
        <v>B</v>
      </c>
      <c r="I482" s="137"/>
      <c r="J482" s="138"/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JALAN'!F483</f>
        <v>1+200</v>
      </c>
      <c r="G483" s="145" t="str">
        <f>'3. DATA TEKNIS JALAN'!G483</f>
        <v>1+400</v>
      </c>
      <c r="H483" s="145" t="str">
        <f>'HITUNG SEGMEN'!H817</f>
        <v>B</v>
      </c>
      <c r="I483" s="137"/>
      <c r="J483" s="138"/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JALAN'!F484</f>
        <v>1+400</v>
      </c>
      <c r="G484" s="145" t="str">
        <f>'3. DATA TEKNIS JALAN'!G484</f>
        <v>1+600</v>
      </c>
      <c r="H484" s="145" t="str">
        <f>'HITUNG SEGMEN'!H818</f>
        <v>B</v>
      </c>
      <c r="I484" s="137"/>
      <c r="J484" s="138"/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JALAN'!F485</f>
        <v>1+600</v>
      </c>
      <c r="G485" s="145" t="str">
        <f>'3. DATA TEKNIS JALAN'!G485</f>
        <v>1+800</v>
      </c>
      <c r="H485" s="145" t="str">
        <f>'HITUNG SEGMEN'!H819</f>
        <v>B</v>
      </c>
      <c r="I485" s="137"/>
      <c r="J485" s="138"/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JALAN'!F486</f>
        <v>1+800</v>
      </c>
      <c r="G486" s="145" t="str">
        <f>'3. DATA TEKNIS JALAN'!G486</f>
        <v>2+000</v>
      </c>
      <c r="H486" s="145" t="str">
        <f>'HITUNG SEGMEN'!H820</f>
        <v>B</v>
      </c>
      <c r="I486" s="137"/>
      <c r="J486" s="138"/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JALAN'!F487</f>
        <v>2+000</v>
      </c>
      <c r="G487" s="145" t="str">
        <f>'3. DATA TEKNIS JALAN'!G487</f>
        <v>2+200</v>
      </c>
      <c r="H487" s="145" t="str">
        <f>'HITUNG SEGMEN'!H821</f>
        <v>B</v>
      </c>
      <c r="I487" s="137"/>
      <c r="J487" s="138"/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JALAN'!F488</f>
        <v>2+200</v>
      </c>
      <c r="G488" s="145" t="str">
        <f>'3. DATA TEKNIS JALAN'!G488</f>
        <v>2+400</v>
      </c>
      <c r="H488" s="145" t="str">
        <f>'HITUNG SEGMEN'!H822</f>
        <v>B</v>
      </c>
      <c r="I488" s="137"/>
      <c r="J488" s="138"/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JALAN'!F489</f>
        <v>2+400</v>
      </c>
      <c r="G489" s="145" t="str">
        <f>'3. DATA TEKNIS JALAN'!G489</f>
        <v>2+600</v>
      </c>
      <c r="H489" s="145" t="str">
        <f>'HITUNG SEGMEN'!H823</f>
        <v>B</v>
      </c>
      <c r="I489" s="137"/>
      <c r="J489" s="138"/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JALAN'!F490</f>
        <v>2+600</v>
      </c>
      <c r="G490" s="145" t="str">
        <f>'3. DATA TEKNIS JALAN'!G490</f>
        <v>2+800</v>
      </c>
      <c r="H490" s="145" t="str">
        <f>'HITUNG SEGMEN'!H824</f>
        <v>S</v>
      </c>
      <c r="I490" s="137"/>
      <c r="J490" s="138"/>
      <c r="K490" s="146"/>
      <c r="L490" s="146"/>
    </row>
    <row r="491" spans="2:12" s="141" customFormat="1" ht="20.100000000000001" customHeight="1">
      <c r="B491" s="142"/>
      <c r="C491" s="142"/>
      <c r="D491" s="143"/>
      <c r="E491" s="144"/>
      <c r="F491" s="145" t="str">
        <f>'3. DATA TEKNIS JALAN'!F491</f>
        <v>2+800</v>
      </c>
      <c r="G491" s="145" t="str">
        <f>'3. DATA TEKNIS JALAN'!G491</f>
        <v>2+810</v>
      </c>
      <c r="H491" s="145" t="str">
        <f>'HITUNG SEGMEN'!H825</f>
        <v>B</v>
      </c>
      <c r="I491" s="137"/>
      <c r="J491" s="138"/>
      <c r="K491" s="146"/>
      <c r="L491" s="146"/>
    </row>
    <row r="492" spans="2:12" s="141" customFormat="1" ht="20.100000000000001" customHeight="1">
      <c r="B492" s="142">
        <f>'3. DATA TEKNIS JALAN'!B492</f>
        <v>97</v>
      </c>
      <c r="C492" s="142">
        <f>'3. DATA TEKNIS JALAN'!C492</f>
        <v>1.097</v>
      </c>
      <c r="D492" s="143" t="str">
        <f>'3. DATA TEKNIS JALAN'!D492</f>
        <v>Kalikabong - Grecol 1</v>
      </c>
      <c r="E492" s="144">
        <f>'3. DATA TEKNIS JALAN'!E492</f>
        <v>1.41</v>
      </c>
      <c r="F492" s="145" t="str">
        <f>'3. DATA TEKNIS JALAN'!F492</f>
        <v>0+000</v>
      </c>
      <c r="G492" s="145" t="str">
        <f>'3. DATA TEKNIS JALAN'!G492</f>
        <v>0+200</v>
      </c>
      <c r="H492" s="145" t="str">
        <f>'HITUNG SEGMEN'!H845</f>
        <v>RR</v>
      </c>
      <c r="I492" s="137"/>
      <c r="J492" s="138"/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JALAN'!F493</f>
        <v>0+200</v>
      </c>
      <c r="G493" s="145" t="str">
        <f>'3. DATA TEKNIS JALAN'!G493</f>
        <v>0+400</v>
      </c>
      <c r="H493" s="145" t="str">
        <f>'HITUNG SEGMEN'!H846</f>
        <v>RR</v>
      </c>
      <c r="I493" s="137"/>
      <c r="J493" s="138"/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JALAN'!F494</f>
        <v>0+400</v>
      </c>
      <c r="G494" s="145" t="str">
        <f>'3. DATA TEKNIS JALAN'!G494</f>
        <v>0+600</v>
      </c>
      <c r="H494" s="145" t="str">
        <f>'HITUNG SEGMEN'!H847</f>
        <v>RB</v>
      </c>
      <c r="I494" s="137"/>
      <c r="J494" s="138"/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JALAN'!F495</f>
        <v>0+600</v>
      </c>
      <c r="G495" s="145" t="str">
        <f>'3. DATA TEKNIS JALAN'!G495</f>
        <v>0+800</v>
      </c>
      <c r="H495" s="145" t="str">
        <f>'HITUNG SEGMEN'!H848</f>
        <v>RB</v>
      </c>
      <c r="I495" s="137"/>
      <c r="J495" s="138"/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JALAN'!F496</f>
        <v>0+800</v>
      </c>
      <c r="G496" s="145" t="str">
        <f>'3. DATA TEKNIS JALAN'!G496</f>
        <v>1+000</v>
      </c>
      <c r="H496" s="145" t="str">
        <f>'HITUNG SEGMEN'!H849</f>
        <v>RR</v>
      </c>
      <c r="I496" s="137"/>
      <c r="J496" s="138"/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JALAN'!F497</f>
        <v>1+000</v>
      </c>
      <c r="G497" s="145" t="str">
        <f>'3. DATA TEKNIS JALAN'!G497</f>
        <v>1+200</v>
      </c>
      <c r="H497" s="145" t="str">
        <f>'HITUNG SEGMEN'!H850</f>
        <v>S</v>
      </c>
      <c r="I497" s="137"/>
      <c r="J497" s="138"/>
      <c r="K497" s="146"/>
      <c r="L497" s="146"/>
    </row>
    <row r="498" spans="2:12" s="141" customFormat="1" ht="20.100000000000001" customHeight="1">
      <c r="B498" s="142"/>
      <c r="C498" s="142"/>
      <c r="D498" s="143"/>
      <c r="E498" s="144"/>
      <c r="F498" s="145" t="str">
        <f>'3. DATA TEKNIS JALAN'!F498</f>
        <v>1+200</v>
      </c>
      <c r="G498" s="145" t="str">
        <f>'3. DATA TEKNIS JALAN'!G498</f>
        <v>1+410</v>
      </c>
      <c r="H498" s="145" t="str">
        <f>'HITUNG SEGMEN'!H851</f>
        <v>S</v>
      </c>
      <c r="I498" s="137"/>
      <c r="J498" s="138"/>
      <c r="K498" s="146"/>
      <c r="L498" s="146"/>
    </row>
    <row r="499" spans="2:12" s="141" customFormat="1" ht="20.100000000000001" customHeight="1">
      <c r="B499" s="142">
        <f>'3. DATA TEKNIS JALAN'!B499</f>
        <v>98</v>
      </c>
      <c r="C499" s="142">
        <f>'3. DATA TEKNIS JALAN'!C499</f>
        <v>1.0980000000000001</v>
      </c>
      <c r="D499" s="143" t="str">
        <f>'3. DATA TEKNIS JALAN'!D499</f>
        <v>Kalimanah - Manduraga</v>
      </c>
      <c r="E499" s="144">
        <f>'3. DATA TEKNIS JALAN'!E499</f>
        <v>0.81</v>
      </c>
      <c r="F499" s="145" t="str">
        <f>'3. DATA TEKNIS JALAN'!F499</f>
        <v>0+000</v>
      </c>
      <c r="G499" s="145" t="str">
        <f>'3. DATA TEKNIS JALAN'!G499</f>
        <v>0+200</v>
      </c>
      <c r="H499" s="145" t="str">
        <f>'HITUNG SEGMEN'!H855</f>
        <v>B</v>
      </c>
      <c r="I499" s="137"/>
      <c r="J499" s="138"/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JALAN'!F500</f>
        <v>0+200</v>
      </c>
      <c r="G500" s="145" t="str">
        <f>'3. DATA TEKNIS JALAN'!G500</f>
        <v>0+400</v>
      </c>
      <c r="H500" s="145" t="str">
        <f>'HITUNG SEGMEN'!H856</f>
        <v>B</v>
      </c>
      <c r="I500" s="137"/>
      <c r="J500" s="138"/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JALAN'!F501</f>
        <v>0+400</v>
      </c>
      <c r="G501" s="145" t="str">
        <f>'3. DATA TEKNIS JALAN'!G501</f>
        <v>0+600</v>
      </c>
      <c r="H501" s="145" t="str">
        <f>'HITUNG SEGMEN'!H857</f>
        <v>B</v>
      </c>
      <c r="I501" s="137"/>
      <c r="J501" s="138"/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JALAN'!F502</f>
        <v>0+600</v>
      </c>
      <c r="G502" s="145" t="str">
        <f>'3. DATA TEKNIS JALAN'!G502</f>
        <v>0+800</v>
      </c>
      <c r="H502" s="145" t="str">
        <f>'HITUNG SEGMEN'!H858</f>
        <v>B</v>
      </c>
      <c r="I502" s="137"/>
      <c r="J502" s="138"/>
      <c r="K502" s="146"/>
      <c r="L502" s="146"/>
    </row>
    <row r="503" spans="2:12" s="141" customFormat="1" ht="20.100000000000001" customHeight="1">
      <c r="B503" s="142"/>
      <c r="C503" s="142"/>
      <c r="D503" s="143"/>
      <c r="E503" s="144"/>
      <c r="F503" s="145" t="str">
        <f>'3. DATA TEKNIS JALAN'!F503</f>
        <v>0+800</v>
      </c>
      <c r="G503" s="145" t="str">
        <f>'3. DATA TEKNIS JALAN'!G503</f>
        <v>0+810</v>
      </c>
      <c r="H503" s="145" t="str">
        <f>'HITUNG SEGMEN'!H859</f>
        <v>B</v>
      </c>
      <c r="I503" s="137"/>
      <c r="J503" s="138"/>
      <c r="K503" s="146"/>
      <c r="L503" s="146"/>
    </row>
    <row r="504" spans="2:12" s="141" customFormat="1" ht="20.100000000000001" customHeight="1">
      <c r="B504" s="142">
        <f>'3. DATA TEKNIS JALAN'!B504</f>
        <v>99</v>
      </c>
      <c r="C504" s="142">
        <f>'3. DATA TEKNIS JALAN'!C504</f>
        <v>1.099</v>
      </c>
      <c r="D504" s="143" t="str">
        <f>'3. DATA TEKNIS JALAN'!D504</f>
        <v>Kalimanah Wetan - Klapasawit</v>
      </c>
      <c r="E504" s="144">
        <f>'3. DATA TEKNIS JALAN'!E504</f>
        <v>1.95</v>
      </c>
      <c r="F504" s="145" t="str">
        <f>'3. DATA TEKNIS JALAN'!F504</f>
        <v>0+000</v>
      </c>
      <c r="G504" s="145" t="str">
        <f>'3. DATA TEKNIS JALAN'!G504</f>
        <v>0+200</v>
      </c>
      <c r="H504" s="145" t="s">
        <v>434</v>
      </c>
      <c r="I504" s="137"/>
      <c r="J504" s="138"/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JALAN'!F505</f>
        <v>0+200</v>
      </c>
      <c r="G505" s="145" t="str">
        <f>'3. DATA TEKNIS JALAN'!G505</f>
        <v>0+400</v>
      </c>
      <c r="H505" s="145" t="s">
        <v>434</v>
      </c>
      <c r="I505" s="137"/>
      <c r="J505" s="138"/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JALAN'!F506</f>
        <v>0+400</v>
      </c>
      <c r="G506" s="145" t="str">
        <f>'3. DATA TEKNIS JALAN'!G506</f>
        <v>0+600</v>
      </c>
      <c r="H506" s="145" t="s">
        <v>434</v>
      </c>
      <c r="I506" s="137"/>
      <c r="J506" s="138"/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JALAN'!F507</f>
        <v>0+600</v>
      </c>
      <c r="G507" s="145" t="str">
        <f>'3. DATA TEKNIS JALAN'!G507</f>
        <v>0+800</v>
      </c>
      <c r="H507" s="145" t="s">
        <v>434</v>
      </c>
      <c r="I507" s="137"/>
      <c r="J507" s="138"/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JALAN'!F508</f>
        <v>0+800</v>
      </c>
      <c r="G508" s="145" t="str">
        <f>'3. DATA TEKNIS JALAN'!G508</f>
        <v>1+000</v>
      </c>
      <c r="H508" s="145" t="s">
        <v>434</v>
      </c>
      <c r="I508" s="137"/>
      <c r="J508" s="138"/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JALAN'!F509</f>
        <v>1+000</v>
      </c>
      <c r="G509" s="145" t="str">
        <f>'3. DATA TEKNIS JALAN'!G509</f>
        <v>1+200</v>
      </c>
      <c r="H509" s="145" t="s">
        <v>434</v>
      </c>
      <c r="I509" s="137"/>
      <c r="J509" s="138"/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JALAN'!F510</f>
        <v>1+200</v>
      </c>
      <c r="G510" s="145" t="str">
        <f>'3. DATA TEKNIS JALAN'!G510</f>
        <v>1+400</v>
      </c>
      <c r="H510" s="145" t="s">
        <v>434</v>
      </c>
      <c r="I510" s="137"/>
      <c r="J510" s="138"/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JALAN'!F511</f>
        <v>1+400</v>
      </c>
      <c r="G511" s="145" t="str">
        <f>'3. DATA TEKNIS JALAN'!G511</f>
        <v>1+600</v>
      </c>
      <c r="H511" s="145" t="s">
        <v>434</v>
      </c>
      <c r="I511" s="137"/>
      <c r="J511" s="138"/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JALAN'!F512</f>
        <v>1+600</v>
      </c>
      <c r="G512" s="145" t="str">
        <f>'3. DATA TEKNIS JALAN'!G512</f>
        <v>1+800</v>
      </c>
      <c r="H512" s="145" t="s">
        <v>434</v>
      </c>
      <c r="I512" s="137"/>
      <c r="J512" s="138"/>
      <c r="K512" s="146"/>
      <c r="L512" s="146"/>
    </row>
    <row r="513" spans="2:12" s="141" customFormat="1" ht="20.100000000000001" customHeight="1">
      <c r="B513" s="142"/>
      <c r="C513" s="142"/>
      <c r="D513" s="143"/>
      <c r="E513" s="144"/>
      <c r="F513" s="145" t="str">
        <f>'3. DATA TEKNIS JALAN'!F513</f>
        <v>1+800</v>
      </c>
      <c r="G513" s="145" t="str">
        <f>'3. DATA TEKNIS JALAN'!G513</f>
        <v>1+950</v>
      </c>
      <c r="H513" s="145" t="s">
        <v>434</v>
      </c>
      <c r="I513" s="137"/>
      <c r="J513" s="138"/>
      <c r="K513" s="146"/>
      <c r="L513" s="146"/>
    </row>
    <row r="514" spans="2:12" s="141" customFormat="1" ht="20.100000000000001" customHeight="1">
      <c r="B514" s="142">
        <f>'3. DATA TEKNIS JALAN'!B514</f>
        <v>100</v>
      </c>
      <c r="C514" s="142" t="str">
        <f>'3. DATA TEKNIS JALAN'!C514</f>
        <v>1.100</v>
      </c>
      <c r="D514" s="143" t="str">
        <f>'3. DATA TEKNIS JALAN'!D514</f>
        <v>Kalikabong - Grecol 2</v>
      </c>
      <c r="E514" s="144">
        <f>'3. DATA TEKNIS JALAN'!E514</f>
        <v>1.17</v>
      </c>
      <c r="F514" s="145" t="str">
        <f>'3. DATA TEKNIS JALAN'!F514</f>
        <v>0+000</v>
      </c>
      <c r="G514" s="145" t="str">
        <f>'3. DATA TEKNIS JALAN'!G514</f>
        <v>0+200</v>
      </c>
      <c r="H514" s="145" t="s">
        <v>434</v>
      </c>
      <c r="I514" s="137"/>
      <c r="J514" s="138"/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JALAN'!F515</f>
        <v>0+200</v>
      </c>
      <c r="G515" s="145" t="str">
        <f>'3. DATA TEKNIS JALAN'!G515</f>
        <v>0+400</v>
      </c>
      <c r="H515" s="145" t="s">
        <v>434</v>
      </c>
      <c r="I515" s="137"/>
      <c r="J515" s="138"/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JALAN'!F516</f>
        <v>0+400</v>
      </c>
      <c r="G516" s="145" t="str">
        <f>'3. DATA TEKNIS JALAN'!G516</f>
        <v>0+600</v>
      </c>
      <c r="H516" s="145" t="s">
        <v>434</v>
      </c>
      <c r="I516" s="137"/>
      <c r="J516" s="138"/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JALAN'!F517</f>
        <v>0+600</v>
      </c>
      <c r="G517" s="145" t="str">
        <f>'3. DATA TEKNIS JALAN'!G517</f>
        <v>0+800</v>
      </c>
      <c r="H517" s="145" t="s">
        <v>434</v>
      </c>
      <c r="I517" s="137"/>
      <c r="J517" s="138"/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JALAN'!F518</f>
        <v>0+800</v>
      </c>
      <c r="G518" s="145" t="str">
        <f>'3. DATA TEKNIS JALAN'!G518</f>
        <v>1+000</v>
      </c>
      <c r="H518" s="145" t="s">
        <v>434</v>
      </c>
      <c r="I518" s="137"/>
      <c r="J518" s="138"/>
      <c r="K518" s="146"/>
      <c r="L518" s="146"/>
    </row>
    <row r="519" spans="2:12" s="141" customFormat="1" ht="20.100000000000001" customHeight="1">
      <c r="B519" s="142"/>
      <c r="C519" s="142"/>
      <c r="D519" s="143"/>
      <c r="E519" s="144"/>
      <c r="F519" s="145" t="str">
        <f>'3. DATA TEKNIS JALAN'!F519</f>
        <v>1+000</v>
      </c>
      <c r="G519" s="145" t="str">
        <f>'3. DATA TEKNIS JALAN'!G519</f>
        <v>1+170</v>
      </c>
      <c r="H519" s="145" t="s">
        <v>434</v>
      </c>
      <c r="I519" s="137"/>
      <c r="J519" s="138"/>
      <c r="K519" s="146"/>
      <c r="L519" s="146"/>
    </row>
    <row r="520" spans="2:12" s="141" customFormat="1" ht="20.100000000000001" customHeight="1">
      <c r="B520" s="142">
        <f>'3. DATA TEKNIS JALAN'!B520</f>
        <v>101</v>
      </c>
      <c r="C520" s="142">
        <f>'3. DATA TEKNIS JALAN'!C520</f>
        <v>1.101</v>
      </c>
      <c r="D520" s="143" t="str">
        <f>'3. DATA TEKNIS JALAN'!D520</f>
        <v>Mangga</v>
      </c>
      <c r="E520" s="144">
        <f>'3. DATA TEKNIS JALAN'!E520</f>
        <v>0.21</v>
      </c>
      <c r="F520" s="145" t="str">
        <f>'3. DATA TEKNIS JALAN'!F520</f>
        <v>0+000</v>
      </c>
      <c r="G520" s="145" t="str">
        <f>'3. DATA TEKNIS JALAN'!G520</f>
        <v>0+200</v>
      </c>
      <c r="H520" s="145" t="s">
        <v>434</v>
      </c>
      <c r="I520" s="137"/>
      <c r="J520" s="138"/>
      <c r="K520" s="146"/>
      <c r="L520" s="146"/>
    </row>
    <row r="521" spans="2:12" s="141" customFormat="1" ht="20.100000000000001" customHeight="1">
      <c r="B521" s="142"/>
      <c r="C521" s="142"/>
      <c r="D521" s="143"/>
      <c r="E521" s="144"/>
      <c r="F521" s="145" t="str">
        <f>'3. DATA TEKNIS JALAN'!F521</f>
        <v>0+200</v>
      </c>
      <c r="G521" s="145" t="str">
        <f>'3. DATA TEKNIS JALAN'!G521</f>
        <v>0+210</v>
      </c>
      <c r="H521" s="145" t="s">
        <v>434</v>
      </c>
      <c r="I521" s="137"/>
      <c r="J521" s="138"/>
      <c r="K521" s="146"/>
      <c r="L521" s="146"/>
    </row>
    <row r="522" spans="2:12" s="141" customFormat="1" ht="20.100000000000001" customHeight="1">
      <c r="B522" s="142">
        <f>'3. DATA TEKNIS JALAN'!B522</f>
        <v>102</v>
      </c>
      <c r="C522" s="142">
        <f>'3. DATA TEKNIS JALAN'!C522</f>
        <v>1.1020000000000001</v>
      </c>
      <c r="D522" s="143" t="str">
        <f>'3. DATA TEKNIS JALAN'!D522</f>
        <v>Rambutan</v>
      </c>
      <c r="E522" s="144">
        <f>'3. DATA TEKNIS JALAN'!E522</f>
        <v>0.52</v>
      </c>
      <c r="F522" s="145" t="str">
        <f>'3. DATA TEKNIS JALAN'!F522</f>
        <v>0+000</v>
      </c>
      <c r="G522" s="145" t="str">
        <f>'3. DATA TEKNIS JALAN'!G522</f>
        <v>0+200</v>
      </c>
      <c r="H522" s="145" t="s">
        <v>434</v>
      </c>
      <c r="I522" s="137"/>
      <c r="J522" s="138"/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JALAN'!F523</f>
        <v>0+200</v>
      </c>
      <c r="G523" s="145" t="str">
        <f>'3. DATA TEKNIS JALAN'!G523</f>
        <v>0+400</v>
      </c>
      <c r="H523" s="145" t="s">
        <v>434</v>
      </c>
      <c r="I523" s="137"/>
      <c r="J523" s="138"/>
      <c r="K523" s="146"/>
      <c r="L523" s="146"/>
    </row>
    <row r="524" spans="2:12" s="141" customFormat="1" ht="20.100000000000001" customHeight="1">
      <c r="B524" s="142"/>
      <c r="C524" s="142"/>
      <c r="D524" s="143"/>
      <c r="E524" s="144"/>
      <c r="F524" s="145" t="str">
        <f>'3. DATA TEKNIS JALAN'!F524</f>
        <v>0+400</v>
      </c>
      <c r="G524" s="145" t="str">
        <f>'3. DATA TEKNIS JALAN'!G524</f>
        <v>0+520</v>
      </c>
      <c r="H524" s="145" t="s">
        <v>434</v>
      </c>
      <c r="I524" s="137"/>
      <c r="J524" s="138"/>
      <c r="K524" s="146"/>
      <c r="L524" s="146"/>
    </row>
    <row r="525" spans="2:12" s="141" customFormat="1" ht="20.100000000000001" customHeight="1">
      <c r="B525" s="142">
        <f>'3. DATA TEKNIS JALAN'!B525</f>
        <v>103</v>
      </c>
      <c r="C525" s="142">
        <f>'3. DATA TEKNIS JALAN'!C525</f>
        <v>1.103</v>
      </c>
      <c r="D525" s="143" t="str">
        <f>'3. DATA TEKNIS JALAN'!D525</f>
        <v>Pisang</v>
      </c>
      <c r="E525" s="144">
        <f>'3. DATA TEKNIS JALAN'!E525</f>
        <v>0.38</v>
      </c>
      <c r="F525" s="145" t="str">
        <f>'HITUNG SEGMEN'!F896</f>
        <v>0+000</v>
      </c>
      <c r="G525" s="145" t="str">
        <f>'HITUNG SEGMEN'!G896</f>
        <v>0+200</v>
      </c>
      <c r="H525" s="145" t="str">
        <f>'HITUNG SEGMEN'!H896</f>
        <v>S</v>
      </c>
      <c r="I525" s="137"/>
      <c r="J525" s="138"/>
      <c r="K525" s="146"/>
      <c r="L525" s="146"/>
    </row>
    <row r="526" spans="2:12" s="141" customFormat="1" ht="20.10000000000000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45" t="str">
        <f>'HITUNG SEGMEN'!H897</f>
        <v>B</v>
      </c>
      <c r="I526" s="137"/>
      <c r="J526" s="138"/>
      <c r="K526" s="146"/>
      <c r="L526" s="146"/>
    </row>
    <row r="527" spans="2:12" s="141" customFormat="1" ht="20.100000000000001" customHeight="1">
      <c r="B527" s="142">
        <f>'3. DATA TEKNIS JALAN'!B527</f>
        <v>104</v>
      </c>
      <c r="C527" s="142">
        <f>'3. DATA TEKNIS JALAN'!C527</f>
        <v>1.1040000000000001</v>
      </c>
      <c r="D527" s="143" t="str">
        <f>'3. DATA TEKNIS JALAN'!D527</f>
        <v>Sawo</v>
      </c>
      <c r="E527" s="144">
        <f>'3. DATA TEKNIS JALAN'!E527</f>
        <v>0.36</v>
      </c>
      <c r="F527" s="145" t="str">
        <f>'3. DATA TEKNIS JALAN'!F527</f>
        <v>0+000</v>
      </c>
      <c r="G527" s="145" t="str">
        <f>'3. DATA TEKNIS JALAN'!G527</f>
        <v>0+200</v>
      </c>
      <c r="H527" s="145" t="str">
        <f>'HITUNG SEGMEN'!H903</f>
        <v>B</v>
      </c>
      <c r="I527" s="137"/>
      <c r="J527" s="138"/>
      <c r="K527" s="146"/>
      <c r="L527" s="146"/>
    </row>
    <row r="528" spans="2:12" s="141" customFormat="1" ht="20.100000000000001" customHeight="1">
      <c r="B528" s="142"/>
      <c r="C528" s="142"/>
      <c r="D528" s="143"/>
      <c r="E528" s="144"/>
      <c r="F528" s="145" t="str">
        <f>'3. DATA TEKNIS JALAN'!F528</f>
        <v>0+200</v>
      </c>
      <c r="G528" s="145" t="str">
        <f>'3. DATA TEKNIS JALAN'!G528</f>
        <v>0+360</v>
      </c>
      <c r="H528" s="145" t="str">
        <f>'HITUNG SEGMEN'!H904</f>
        <v>B</v>
      </c>
      <c r="I528" s="137"/>
      <c r="J528" s="138"/>
      <c r="K528" s="146"/>
      <c r="L528" s="146"/>
    </row>
    <row r="529" spans="2:12" s="141" customFormat="1" ht="20.100000000000001" customHeight="1">
      <c r="B529" s="142">
        <f>'3. DATA TEKNIS JALAN'!B529</f>
        <v>105</v>
      </c>
      <c r="C529" s="142">
        <f>'3. DATA TEKNIS JALAN'!C529</f>
        <v>1.105</v>
      </c>
      <c r="D529" s="143" t="str">
        <f>'3. DATA TEKNIS JALAN'!D529</f>
        <v>Sokawera - Karangpule</v>
      </c>
      <c r="E529" s="144">
        <f>'3. DATA TEKNIS JALAN'!E529</f>
        <v>0.78</v>
      </c>
      <c r="F529" s="145" t="str">
        <f>'3. DATA TEKNIS JALAN'!F529</f>
        <v>0+000</v>
      </c>
      <c r="G529" s="145" t="str">
        <f>'3. DATA TEKNIS JALAN'!G529</f>
        <v>0+200</v>
      </c>
      <c r="H529" s="145" t="str">
        <f>'HITUNG SEGMEN'!H910</f>
        <v>B</v>
      </c>
      <c r="I529" s="137"/>
      <c r="J529" s="138"/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JALAN'!F530</f>
        <v>0+200</v>
      </c>
      <c r="G530" s="145" t="str">
        <f>'3. DATA TEKNIS JALAN'!G530</f>
        <v>0+400</v>
      </c>
      <c r="H530" s="145" t="str">
        <f>'HITUNG SEGMEN'!H911</f>
        <v>B</v>
      </c>
      <c r="I530" s="137"/>
      <c r="J530" s="138"/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JALAN'!F531</f>
        <v>0+400</v>
      </c>
      <c r="G531" s="145" t="str">
        <f>'3. DATA TEKNIS JALAN'!G531</f>
        <v>0+600</v>
      </c>
      <c r="H531" s="145" t="str">
        <f>'HITUNG SEGMEN'!H912</f>
        <v>B</v>
      </c>
      <c r="I531" s="137"/>
      <c r="J531" s="138"/>
      <c r="K531" s="146"/>
      <c r="L531" s="146"/>
    </row>
    <row r="532" spans="2:12" s="141" customFormat="1" ht="20.100000000000001" customHeight="1">
      <c r="B532" s="142"/>
      <c r="C532" s="142"/>
      <c r="D532" s="143"/>
      <c r="E532" s="144"/>
      <c r="F532" s="145" t="str">
        <f>'3. DATA TEKNIS JALAN'!F532</f>
        <v>0+600</v>
      </c>
      <c r="G532" s="145" t="str">
        <f>'3. DATA TEKNIS JALAN'!G532</f>
        <v>0+780</v>
      </c>
      <c r="H532" s="145" t="str">
        <f>'HITUNG SEGMEN'!H913</f>
        <v>B</v>
      </c>
      <c r="I532" s="137"/>
      <c r="J532" s="138"/>
      <c r="K532" s="146"/>
      <c r="L532" s="146"/>
    </row>
    <row r="533" spans="2:12" s="141" customFormat="1" ht="20.100000000000001" customHeight="1">
      <c r="B533" s="142">
        <f>'3. DATA TEKNIS JALAN'!B533</f>
        <v>106</v>
      </c>
      <c r="C533" s="142">
        <f>'3. DATA TEKNIS JALAN'!C533</f>
        <v>1.1060000000000001</v>
      </c>
      <c r="D533" s="143" t="str">
        <f>'3. DATA TEKNIS JALAN'!D533</f>
        <v>Komplek Perum. Penambongan</v>
      </c>
      <c r="E533" s="144">
        <f>'3. DATA TEKNIS JALAN'!E533</f>
        <v>0.98</v>
      </c>
      <c r="F533" s="145" t="str">
        <f>'3. DATA TEKNIS JALAN'!F533</f>
        <v>0+000</v>
      </c>
      <c r="G533" s="145" t="str">
        <f>'3. DATA TEKNIS JALAN'!G533</f>
        <v>0+200</v>
      </c>
      <c r="H533" s="145" t="str">
        <f>'HITUNG SEGMEN'!H917</f>
        <v>B</v>
      </c>
      <c r="I533" s="137"/>
      <c r="J533" s="138"/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JALAN'!F534</f>
        <v>0+200</v>
      </c>
      <c r="G534" s="145" t="str">
        <f>'3. DATA TEKNIS JALAN'!G534</f>
        <v>0+400</v>
      </c>
      <c r="H534" s="145" t="str">
        <f>'HITUNG SEGMEN'!H918</f>
        <v>B</v>
      </c>
      <c r="I534" s="137"/>
      <c r="J534" s="138"/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JALAN'!F535</f>
        <v>0+400</v>
      </c>
      <c r="G535" s="145" t="str">
        <f>'3. DATA TEKNIS JALAN'!G535</f>
        <v>0+600</v>
      </c>
      <c r="H535" s="145" t="str">
        <f>'HITUNG SEGMEN'!H919</f>
        <v>B</v>
      </c>
      <c r="I535" s="137"/>
      <c r="J535" s="138"/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JALAN'!F536</f>
        <v>0+600</v>
      </c>
      <c r="G536" s="145" t="str">
        <f>'3. DATA TEKNIS JALAN'!G536</f>
        <v>0+800</v>
      </c>
      <c r="H536" s="145" t="str">
        <f>'HITUNG SEGMEN'!H920</f>
        <v>S</v>
      </c>
      <c r="I536" s="137"/>
      <c r="J536" s="138"/>
      <c r="K536" s="146"/>
      <c r="L536" s="146"/>
    </row>
    <row r="537" spans="2:12" s="141" customFormat="1" ht="20.100000000000001" customHeight="1">
      <c r="B537" s="142"/>
      <c r="C537" s="142"/>
      <c r="D537" s="143"/>
      <c r="E537" s="144"/>
      <c r="F537" s="145" t="str">
        <f>'3. DATA TEKNIS JALAN'!F537</f>
        <v>0+800</v>
      </c>
      <c r="G537" s="145" t="str">
        <f>'3. DATA TEKNIS JALAN'!G537</f>
        <v>0+980</v>
      </c>
      <c r="H537" s="145" t="str">
        <f>'HITUNG SEGMEN'!H921</f>
        <v>S</v>
      </c>
      <c r="I537" s="137"/>
      <c r="J537" s="138"/>
      <c r="K537" s="146"/>
      <c r="L537" s="146"/>
    </row>
    <row r="538" spans="2:12" s="141" customFormat="1" ht="20.100000000000001" customHeight="1">
      <c r="B538" s="142">
        <f>'3. DATA TEKNIS JALAN'!B538</f>
        <v>107</v>
      </c>
      <c r="C538" s="142">
        <f>'3. DATA TEKNIS JALAN'!C538</f>
        <v>1.107</v>
      </c>
      <c r="D538" s="143" t="str">
        <f>'3. DATA TEKNIS JALAN'!D538</f>
        <v>Komplek Perum. Karangmanyar</v>
      </c>
      <c r="E538" s="144">
        <f>'3. DATA TEKNIS JALAN'!E538</f>
        <v>0.7</v>
      </c>
      <c r="F538" s="145" t="str">
        <f>'3. DATA TEKNIS JALAN'!F538</f>
        <v>0+000</v>
      </c>
      <c r="G538" s="145" t="str">
        <f>'3. DATA TEKNIS JALAN'!G538</f>
        <v>0+200</v>
      </c>
      <c r="H538" s="145" t="str">
        <f>'HITUNG SEGMEN'!H924</f>
        <v>B</v>
      </c>
      <c r="I538" s="137"/>
      <c r="J538" s="138"/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JALAN'!F539</f>
        <v>0+200</v>
      </c>
      <c r="G539" s="145" t="str">
        <f>'3. DATA TEKNIS JALAN'!G539</f>
        <v>0+400</v>
      </c>
      <c r="H539" s="145" t="str">
        <f>'HITUNG SEGMEN'!H925</f>
        <v>B</v>
      </c>
      <c r="I539" s="137"/>
      <c r="J539" s="138"/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JALAN'!F540</f>
        <v>0+400</v>
      </c>
      <c r="G540" s="145" t="str">
        <f>'3. DATA TEKNIS JALAN'!G540</f>
        <v>0+600</v>
      </c>
      <c r="H540" s="145" t="str">
        <f>'HITUNG SEGMEN'!H926</f>
        <v>B</v>
      </c>
      <c r="I540" s="137"/>
      <c r="J540" s="138"/>
      <c r="K540" s="146"/>
      <c r="L540" s="146"/>
    </row>
    <row r="541" spans="2:12" s="141" customFormat="1" ht="20.100000000000001" customHeight="1">
      <c r="B541" s="142"/>
      <c r="C541" s="142"/>
      <c r="D541" s="143"/>
      <c r="E541" s="144"/>
      <c r="F541" s="145" t="str">
        <f>'3. DATA TEKNIS JALAN'!F541</f>
        <v>0+600</v>
      </c>
      <c r="G541" s="145" t="str">
        <f>'3. DATA TEKNIS JALAN'!G541</f>
        <v>0+700</v>
      </c>
      <c r="H541" s="145" t="str">
        <f>'HITUNG SEGMEN'!H927</f>
        <v>B</v>
      </c>
      <c r="I541" s="137"/>
      <c r="J541" s="138"/>
      <c r="K541" s="146"/>
      <c r="L541" s="146"/>
    </row>
    <row r="542" spans="2:12" s="141" customFormat="1" ht="20.100000000000001" customHeight="1">
      <c r="B542" s="142">
        <f>'3. DATA TEKNIS JALAN'!B542</f>
        <v>108</v>
      </c>
      <c r="C542" s="142">
        <f>'3. DATA TEKNIS JALAN'!C542</f>
        <v>1.1080000000000001</v>
      </c>
      <c r="D542" s="143" t="str">
        <f>'3. DATA TEKNIS JALAN'!D542</f>
        <v>Klapasawit  - Karangsari</v>
      </c>
      <c r="E542" s="144">
        <f>'3. DATA TEKNIS JALAN'!E542</f>
        <v>0.79</v>
      </c>
      <c r="F542" s="145" t="str">
        <f>'3. DATA TEKNIS JALAN'!F542</f>
        <v>0+000</v>
      </c>
      <c r="G542" s="145" t="str">
        <f>'3. DATA TEKNIS JALAN'!G542</f>
        <v>0+200</v>
      </c>
      <c r="H542" s="145" t="str">
        <f>'HITUNG SEGMEN'!H931</f>
        <v>B</v>
      </c>
      <c r="I542" s="137"/>
      <c r="J542" s="138"/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JALAN'!F543</f>
        <v>0+200</v>
      </c>
      <c r="G543" s="145" t="str">
        <f>'3. DATA TEKNIS JALAN'!G543</f>
        <v>0+400</v>
      </c>
      <c r="H543" s="145" t="str">
        <f>'HITUNG SEGMEN'!H932</f>
        <v>B</v>
      </c>
      <c r="I543" s="137"/>
      <c r="J543" s="138"/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JALAN'!F544</f>
        <v>0+400</v>
      </c>
      <c r="G544" s="145" t="str">
        <f>'3. DATA TEKNIS JALAN'!G544</f>
        <v>0+600</v>
      </c>
      <c r="H544" s="145" t="str">
        <f>'HITUNG SEGMEN'!H933</f>
        <v>B</v>
      </c>
      <c r="I544" s="137"/>
      <c r="J544" s="138"/>
      <c r="K544" s="146"/>
      <c r="L544" s="146"/>
    </row>
    <row r="545" spans="2:12" s="141" customFormat="1" ht="20.100000000000001" customHeight="1">
      <c r="B545" s="142"/>
      <c r="C545" s="142"/>
      <c r="D545" s="143"/>
      <c r="E545" s="144"/>
      <c r="F545" s="145" t="str">
        <f>'3. DATA TEKNIS JALAN'!F545</f>
        <v>0+790</v>
      </c>
      <c r="G545" s="145" t="str">
        <f>'3. DATA TEKNIS JALAN'!G545</f>
        <v>0+790</v>
      </c>
      <c r="H545" s="145" t="str">
        <f>'HITUNG SEGMEN'!H934</f>
        <v>B</v>
      </c>
      <c r="I545" s="137"/>
      <c r="J545" s="138"/>
      <c r="K545" s="146"/>
      <c r="L545" s="146"/>
    </row>
    <row r="546" spans="2:12" s="141" customFormat="1" ht="20.100000000000001" customHeight="1">
      <c r="B546" s="142">
        <f>'3. DATA TEKNIS JALAN'!B546</f>
        <v>109</v>
      </c>
      <c r="C546" s="142">
        <f>'3. DATA TEKNIS JALAN'!C546</f>
        <v>1.109</v>
      </c>
      <c r="D546" s="143" t="str">
        <f>'3. DATA TEKNIS JALAN'!D546</f>
        <v xml:space="preserve">Rabak - Sidakangen </v>
      </c>
      <c r="E546" s="144">
        <f>'3. DATA TEKNIS JALAN'!E546</f>
        <v>1.04</v>
      </c>
      <c r="F546" s="145" t="str">
        <f>'3. DATA TEKNIS JALAN'!F546</f>
        <v>0+000</v>
      </c>
      <c r="G546" s="145" t="str">
        <f>'3. DATA TEKNIS JALAN'!G546</f>
        <v>0+200</v>
      </c>
      <c r="H546" s="145" t="str">
        <f>'HITUNG SEGMEN'!H938</f>
        <v>RR</v>
      </c>
      <c r="I546" s="137"/>
      <c r="J546" s="138"/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JALAN'!F547</f>
        <v>0+200</v>
      </c>
      <c r="G547" s="145" t="str">
        <f>'3. DATA TEKNIS JALAN'!G547</f>
        <v>0+400</v>
      </c>
      <c r="H547" s="145" t="str">
        <f>'HITUNG SEGMEN'!H939</f>
        <v>RR</v>
      </c>
      <c r="I547" s="137"/>
      <c r="J547" s="138"/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JALAN'!F548</f>
        <v>0+400</v>
      </c>
      <c r="G548" s="145" t="str">
        <f>'3. DATA TEKNIS JALAN'!G548</f>
        <v>0+600</v>
      </c>
      <c r="H548" s="145" t="str">
        <f>'HITUNG SEGMEN'!H940</f>
        <v>B</v>
      </c>
      <c r="I548" s="137"/>
      <c r="J548" s="138"/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JALAN'!F549</f>
        <v>0+600</v>
      </c>
      <c r="G549" s="145" t="str">
        <f>'3. DATA TEKNIS JALAN'!G549</f>
        <v>0+800</v>
      </c>
      <c r="H549" s="145" t="str">
        <f>'HITUNG SEGMEN'!H941</f>
        <v>B</v>
      </c>
      <c r="I549" s="137"/>
      <c r="J549" s="138"/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JALAN'!F550</f>
        <v>0+800</v>
      </c>
      <c r="G550" s="145" t="str">
        <f>'3. DATA TEKNIS JALAN'!G550</f>
        <v>1+000</v>
      </c>
      <c r="H550" s="145" t="str">
        <f>'HITUNG SEGMEN'!H942</f>
        <v>B</v>
      </c>
      <c r="I550" s="137"/>
      <c r="J550" s="138"/>
      <c r="K550" s="146"/>
      <c r="L550" s="146"/>
    </row>
    <row r="551" spans="2:12" s="141" customFormat="1" ht="20.100000000000001" customHeight="1">
      <c r="B551" s="142"/>
      <c r="C551" s="142"/>
      <c r="D551" s="143"/>
      <c r="E551" s="144"/>
      <c r="F551" s="145" t="str">
        <f>'3. DATA TEKNIS JALAN'!F551</f>
        <v>1+000</v>
      </c>
      <c r="G551" s="145" t="str">
        <f>'3. DATA TEKNIS JALAN'!G551</f>
        <v>1+040</v>
      </c>
      <c r="H551" s="145" t="str">
        <f>'HITUNG SEGMEN'!H943</f>
        <v>B</v>
      </c>
      <c r="I551" s="137"/>
      <c r="J551" s="138"/>
      <c r="K551" s="146"/>
      <c r="L551" s="146"/>
    </row>
    <row r="552" spans="2:12" s="141" customFormat="1" ht="20.100000000000001" customHeight="1">
      <c r="B552" s="142">
        <f>'3. DATA TEKNIS JALAN'!B552</f>
        <v>110</v>
      </c>
      <c r="C552" s="142" t="str">
        <f>'3. DATA TEKNIS JALAN'!C552</f>
        <v>1.110</v>
      </c>
      <c r="D552" s="143" t="str">
        <f>'3. DATA TEKNIS JALAN'!D552</f>
        <v>Karangkabur - Kalitinggar</v>
      </c>
      <c r="E552" s="144">
        <f>'3. DATA TEKNIS JALAN'!E552</f>
        <v>4.22</v>
      </c>
      <c r="F552" s="145" t="str">
        <f>'3. DATA TEKNIS JALAN'!F552</f>
        <v>0+000</v>
      </c>
      <c r="G552" s="145" t="str">
        <f>'3. DATA TEKNIS JALAN'!G552</f>
        <v>0+200</v>
      </c>
      <c r="H552" s="145" t="str">
        <f>'HITUNG SEGMEN'!H946</f>
        <v>B</v>
      </c>
      <c r="I552" s="137"/>
      <c r="J552" s="138"/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JALAN'!F553</f>
        <v>0+200</v>
      </c>
      <c r="G553" s="145" t="str">
        <f>'3. DATA TEKNIS JALAN'!G553</f>
        <v>0+400</v>
      </c>
      <c r="H553" s="145" t="str">
        <f>'HITUNG SEGMEN'!H947</f>
        <v>S</v>
      </c>
      <c r="I553" s="137"/>
      <c r="J553" s="138"/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JALAN'!F554</f>
        <v>0+400</v>
      </c>
      <c r="G554" s="145" t="str">
        <f>'3. DATA TEKNIS JALAN'!G554</f>
        <v>0+600</v>
      </c>
      <c r="H554" s="145" t="str">
        <f>'HITUNG SEGMEN'!H948</f>
        <v>RR</v>
      </c>
      <c r="I554" s="137"/>
      <c r="J554" s="138"/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JALAN'!F555</f>
        <v>0+600</v>
      </c>
      <c r="G555" s="145" t="str">
        <f>'3. DATA TEKNIS JALAN'!G555</f>
        <v>0+800</v>
      </c>
      <c r="H555" s="145" t="str">
        <f>'HITUNG SEGMEN'!H949</f>
        <v>RR</v>
      </c>
      <c r="I555" s="137"/>
      <c r="J555" s="138"/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JALAN'!F556</f>
        <v>0+800</v>
      </c>
      <c r="G556" s="145" t="str">
        <f>'3. DATA TEKNIS JALAN'!G556</f>
        <v>1+000</v>
      </c>
      <c r="H556" s="145" t="str">
        <f>'HITUNG SEGMEN'!H950</f>
        <v>S</v>
      </c>
      <c r="I556" s="137"/>
      <c r="J556" s="138"/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JALAN'!F557</f>
        <v>1+000</v>
      </c>
      <c r="G557" s="145" t="str">
        <f>'3. DATA TEKNIS JALAN'!G557</f>
        <v>1+200</v>
      </c>
      <c r="H557" s="145" t="str">
        <f>'HITUNG SEGMEN'!H951</f>
        <v>S</v>
      </c>
      <c r="I557" s="137"/>
      <c r="J557" s="138"/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JALAN'!F558</f>
        <v>1+200</v>
      </c>
      <c r="G558" s="145" t="str">
        <f>'3. DATA TEKNIS JALAN'!G558</f>
        <v>1+400</v>
      </c>
      <c r="H558" s="145" t="str">
        <f>'HITUNG SEGMEN'!H952</f>
        <v>B</v>
      </c>
      <c r="I558" s="137"/>
      <c r="J558" s="138"/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JALAN'!F559</f>
        <v>1+400</v>
      </c>
      <c r="G559" s="145" t="str">
        <f>'3. DATA TEKNIS JALAN'!G559</f>
        <v>1+600</v>
      </c>
      <c r="H559" s="145" t="str">
        <f>'HITUNG SEGMEN'!H953</f>
        <v>B</v>
      </c>
      <c r="I559" s="137"/>
      <c r="J559" s="138"/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JALAN'!F560</f>
        <v>1+600</v>
      </c>
      <c r="G560" s="145" t="str">
        <f>'3. DATA TEKNIS JALAN'!G560</f>
        <v>1+800</v>
      </c>
      <c r="H560" s="145" t="str">
        <f>'HITUNG SEGMEN'!H954</f>
        <v>S</v>
      </c>
      <c r="I560" s="137"/>
      <c r="J560" s="138"/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JALAN'!F561</f>
        <v>1+800</v>
      </c>
      <c r="G561" s="145" t="str">
        <f>'3. DATA TEKNIS JALAN'!G561</f>
        <v>2+000</v>
      </c>
      <c r="H561" s="145" t="str">
        <f>'HITUNG SEGMEN'!H955</f>
        <v>B</v>
      </c>
      <c r="I561" s="137"/>
      <c r="J561" s="138"/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JALAN'!F562</f>
        <v>2+000</v>
      </c>
      <c r="G562" s="145" t="str">
        <f>'3. DATA TEKNIS JALAN'!G562</f>
        <v>2+200</v>
      </c>
      <c r="H562" s="145" t="str">
        <f>'HITUNG SEGMEN'!H956</f>
        <v>B</v>
      </c>
      <c r="I562" s="137"/>
      <c r="J562" s="138"/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JALAN'!F563</f>
        <v>2+200</v>
      </c>
      <c r="G563" s="145" t="str">
        <f>'3. DATA TEKNIS JALAN'!G563</f>
        <v>2+400</v>
      </c>
      <c r="H563" s="145" t="str">
        <f>'HITUNG SEGMEN'!H957</f>
        <v>S</v>
      </c>
      <c r="I563" s="137"/>
      <c r="J563" s="138"/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JALAN'!F564</f>
        <v>2+400</v>
      </c>
      <c r="G564" s="145" t="str">
        <f>'3. DATA TEKNIS JALAN'!G564</f>
        <v>2+600</v>
      </c>
      <c r="H564" s="145" t="str">
        <f>'HITUNG SEGMEN'!H958</f>
        <v>S</v>
      </c>
      <c r="I564" s="137"/>
      <c r="J564" s="138"/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JALAN'!F565</f>
        <v>2+600</v>
      </c>
      <c r="G565" s="145" t="str">
        <f>'3. DATA TEKNIS JALAN'!G565</f>
        <v>2+800</v>
      </c>
      <c r="H565" s="145" t="str">
        <f>'HITUNG SEGMEN'!H959</f>
        <v>RR</v>
      </c>
      <c r="I565" s="137"/>
      <c r="J565" s="138"/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JALAN'!F566</f>
        <v>2+800</v>
      </c>
      <c r="G566" s="145" t="str">
        <f>'3. DATA TEKNIS JALAN'!G566</f>
        <v>3+000</v>
      </c>
      <c r="H566" s="145" t="str">
        <f>'HITUNG SEGMEN'!H960</f>
        <v>B</v>
      </c>
      <c r="I566" s="137"/>
      <c r="J566" s="138"/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JALAN'!F567</f>
        <v>3+000</v>
      </c>
      <c r="G567" s="145" t="str">
        <f>'3. DATA TEKNIS JALAN'!G567</f>
        <v>3+200</v>
      </c>
      <c r="H567" s="145" t="str">
        <f>'HITUNG SEGMEN'!H961</f>
        <v>RR</v>
      </c>
      <c r="I567" s="137"/>
      <c r="J567" s="138"/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JALAN'!F568</f>
        <v>3+200</v>
      </c>
      <c r="G568" s="145" t="str">
        <f>'3. DATA TEKNIS JALAN'!G568</f>
        <v>3+400</v>
      </c>
      <c r="H568" s="145" t="str">
        <f>'HITUNG SEGMEN'!H962</f>
        <v>RR</v>
      </c>
      <c r="I568" s="137"/>
      <c r="J568" s="138"/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JALAN'!F569</f>
        <v>3+400</v>
      </c>
      <c r="G569" s="145" t="str">
        <f>'3. DATA TEKNIS JALAN'!G569</f>
        <v>3+600</v>
      </c>
      <c r="H569" s="145" t="str">
        <f>'HITUNG SEGMEN'!H963</f>
        <v>RR</v>
      </c>
      <c r="I569" s="137"/>
      <c r="J569" s="138"/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JALAN'!F570</f>
        <v>3+600</v>
      </c>
      <c r="G570" s="145" t="str">
        <f>'3. DATA TEKNIS JALAN'!G570</f>
        <v>3+800</v>
      </c>
      <c r="H570" s="145" t="str">
        <f>'HITUNG SEGMEN'!H964</f>
        <v>S</v>
      </c>
      <c r="I570" s="137"/>
      <c r="J570" s="138"/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JALAN'!F571</f>
        <v>3+800</v>
      </c>
      <c r="G571" s="145" t="str">
        <f>'3. DATA TEKNIS JALAN'!G571</f>
        <v>4+000</v>
      </c>
      <c r="H571" s="145" t="str">
        <f>'HITUNG SEGMEN'!H965</f>
        <v>S</v>
      </c>
      <c r="I571" s="137"/>
      <c r="J571" s="138"/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JALAN'!F572</f>
        <v>4+000</v>
      </c>
      <c r="G572" s="145" t="str">
        <f>'3. DATA TEKNIS JALAN'!G572</f>
        <v>4+200</v>
      </c>
      <c r="H572" s="145" t="str">
        <f>'HITUNG SEGMEN'!H966</f>
        <v>S</v>
      </c>
      <c r="I572" s="137"/>
      <c r="J572" s="138"/>
      <c r="K572" s="146"/>
      <c r="L572" s="146"/>
    </row>
    <row r="573" spans="2:12" s="141" customFormat="1" ht="20.100000000000001" customHeight="1">
      <c r="B573" s="142"/>
      <c r="C573" s="142"/>
      <c r="D573" s="143"/>
      <c r="E573" s="144"/>
      <c r="F573" s="145" t="str">
        <f>'3. DATA TEKNIS JALAN'!F573</f>
        <v>4+200</v>
      </c>
      <c r="G573" s="145" t="str">
        <f>'3. DATA TEKNIS JALAN'!G573</f>
        <v>4+370</v>
      </c>
      <c r="H573" s="145" t="str">
        <f>'HITUNG SEGMEN'!H967</f>
        <v>B</v>
      </c>
      <c r="I573" s="137"/>
      <c r="J573" s="138"/>
      <c r="K573" s="146"/>
      <c r="L573" s="146"/>
    </row>
    <row r="574" spans="2:12" s="141" customFormat="1" ht="20.100000000000001" customHeight="1">
      <c r="B574" s="142">
        <f>'3. DATA TEKNIS JALAN'!B574</f>
        <v>111</v>
      </c>
      <c r="C574" s="142">
        <f>'3. DATA TEKNIS JALAN'!C574</f>
        <v>1.111</v>
      </c>
      <c r="D574" s="143" t="str">
        <f>'3. DATA TEKNIS JALAN'!D574</f>
        <v>Padamara - Kutasari</v>
      </c>
      <c r="E574" s="144">
        <f>'3. DATA TEKNIS JALAN'!E574</f>
        <v>5.33</v>
      </c>
      <c r="F574" s="145" t="str">
        <f>'3. DATA TEKNIS JALAN'!F574</f>
        <v>0+000</v>
      </c>
      <c r="G574" s="145" t="str">
        <f>'3. DATA TEKNIS JALAN'!G574</f>
        <v>0+200</v>
      </c>
      <c r="H574" s="145" t="str">
        <f>'HITUNG SEGMEN'!H970</f>
        <v>S</v>
      </c>
      <c r="I574" s="137"/>
      <c r="J574" s="138"/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JALAN'!F575</f>
        <v>0+200</v>
      </c>
      <c r="G575" s="145" t="str">
        <f>'3. DATA TEKNIS JALAN'!G575</f>
        <v>0+400</v>
      </c>
      <c r="H575" s="145" t="str">
        <f>'HITUNG SEGMEN'!H971</f>
        <v>S</v>
      </c>
      <c r="I575" s="137"/>
      <c r="J575" s="138"/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JALAN'!F576</f>
        <v>0+400</v>
      </c>
      <c r="G576" s="145" t="str">
        <f>'3. DATA TEKNIS JALAN'!G576</f>
        <v>0+600</v>
      </c>
      <c r="H576" s="145" t="str">
        <f>'HITUNG SEGMEN'!H972</f>
        <v>B</v>
      </c>
      <c r="I576" s="137"/>
      <c r="J576" s="138"/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JALAN'!F577</f>
        <v>0+600</v>
      </c>
      <c r="G577" s="145" t="str">
        <f>'3. DATA TEKNIS JALAN'!G577</f>
        <v>0+800</v>
      </c>
      <c r="H577" s="145" t="str">
        <f>'HITUNG SEGMEN'!H973</f>
        <v>S</v>
      </c>
      <c r="I577" s="137"/>
      <c r="J577" s="138"/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JALAN'!F578</f>
        <v>0+800</v>
      </c>
      <c r="G578" s="145" t="str">
        <f>'3. DATA TEKNIS JALAN'!G578</f>
        <v>1+000</v>
      </c>
      <c r="H578" s="145" t="str">
        <f>'HITUNG SEGMEN'!H974</f>
        <v>B</v>
      </c>
      <c r="I578" s="137"/>
      <c r="J578" s="138"/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JALAN'!F579</f>
        <v>1+000</v>
      </c>
      <c r="G579" s="145" t="str">
        <f>'3. DATA TEKNIS JALAN'!G579</f>
        <v>1+200</v>
      </c>
      <c r="H579" s="145" t="str">
        <f>'HITUNG SEGMEN'!H975</f>
        <v>S</v>
      </c>
      <c r="I579" s="137"/>
      <c r="J579" s="138"/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JALAN'!F580</f>
        <v>1+200</v>
      </c>
      <c r="G580" s="145" t="str">
        <f>'3. DATA TEKNIS JALAN'!G580</f>
        <v>1+400</v>
      </c>
      <c r="H580" s="145" t="str">
        <f>'HITUNG SEGMEN'!H976</f>
        <v>B</v>
      </c>
      <c r="I580" s="137"/>
      <c r="J580" s="138"/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JALAN'!F581</f>
        <v>1+400</v>
      </c>
      <c r="G581" s="145" t="str">
        <f>'3. DATA TEKNIS JALAN'!G581</f>
        <v>1+600</v>
      </c>
      <c r="H581" s="145" t="str">
        <f>'HITUNG SEGMEN'!H977</f>
        <v>B</v>
      </c>
      <c r="I581" s="137"/>
      <c r="J581" s="138"/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JALAN'!F582</f>
        <v>1+600</v>
      </c>
      <c r="G582" s="145" t="str">
        <f>'3. DATA TEKNIS JALAN'!G582</f>
        <v>1+800</v>
      </c>
      <c r="H582" s="145" t="str">
        <f>'HITUNG SEGMEN'!H978</f>
        <v>B</v>
      </c>
      <c r="I582" s="137"/>
      <c r="J582" s="138"/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JALAN'!F583</f>
        <v>1+800</v>
      </c>
      <c r="G583" s="145" t="str">
        <f>'3. DATA TEKNIS JALAN'!G583</f>
        <v>2+000</v>
      </c>
      <c r="H583" s="145" t="str">
        <f>'HITUNG SEGMEN'!H979</f>
        <v>B</v>
      </c>
      <c r="I583" s="137"/>
      <c r="J583" s="138"/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JALAN'!F584</f>
        <v>2+000</v>
      </c>
      <c r="G584" s="145" t="str">
        <f>'3. DATA TEKNIS JALAN'!G584</f>
        <v>2+200</v>
      </c>
      <c r="H584" s="145" t="str">
        <f>'HITUNG SEGMEN'!H980</f>
        <v>B</v>
      </c>
      <c r="I584" s="137"/>
      <c r="J584" s="138"/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JALAN'!F585</f>
        <v>2+200</v>
      </c>
      <c r="G585" s="145" t="str">
        <f>'3. DATA TEKNIS JALAN'!G585</f>
        <v>2+400</v>
      </c>
      <c r="H585" s="145" t="str">
        <f>'HITUNG SEGMEN'!H981</f>
        <v>B</v>
      </c>
      <c r="I585" s="137"/>
      <c r="J585" s="138"/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JALAN'!F586</f>
        <v>2+400</v>
      </c>
      <c r="G586" s="145" t="str">
        <f>'3. DATA TEKNIS JALAN'!G586</f>
        <v>2+600</v>
      </c>
      <c r="H586" s="145" t="str">
        <f>'HITUNG SEGMEN'!H982</f>
        <v>B</v>
      </c>
      <c r="I586" s="137"/>
      <c r="J586" s="138"/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JALAN'!F587</f>
        <v>2+600</v>
      </c>
      <c r="G587" s="145" t="str">
        <f>'3. DATA TEKNIS JALAN'!G587</f>
        <v>2+800</v>
      </c>
      <c r="H587" s="145" t="str">
        <f>'HITUNG SEGMEN'!H983</f>
        <v>B</v>
      </c>
      <c r="I587" s="137"/>
      <c r="J587" s="138"/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JALAN'!F588</f>
        <v>2+800</v>
      </c>
      <c r="G588" s="145" t="str">
        <f>'3. DATA TEKNIS JALAN'!G588</f>
        <v>3+000</v>
      </c>
      <c r="H588" s="145" t="str">
        <f>'HITUNG SEGMEN'!H984</f>
        <v>B</v>
      </c>
      <c r="I588" s="137"/>
      <c r="J588" s="138"/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JALAN'!F589</f>
        <v>3+000</v>
      </c>
      <c r="G589" s="145" t="str">
        <f>'3. DATA TEKNIS JALAN'!G589</f>
        <v>3+200</v>
      </c>
      <c r="H589" s="145" t="str">
        <f>'HITUNG SEGMEN'!H985</f>
        <v>B</v>
      </c>
      <c r="I589" s="137"/>
      <c r="J589" s="138"/>
      <c r="K589" s="146"/>
      <c r="L589" s="146"/>
    </row>
    <row r="590" spans="2:12" s="141" customFormat="1" ht="15" customHeight="1">
      <c r="B590" s="142"/>
      <c r="C590" s="142"/>
      <c r="D590" s="143"/>
      <c r="E590" s="144"/>
      <c r="F590" s="145" t="str">
        <f>'3. DATA TEKNIS JALAN'!F590</f>
        <v>3+200</v>
      </c>
      <c r="G590" s="145" t="str">
        <f>'3. DATA TEKNIS JALAN'!G590</f>
        <v>3+400</v>
      </c>
      <c r="H590" s="145" t="str">
        <f>'HITUNG SEGMEN'!H986</f>
        <v>B</v>
      </c>
      <c r="I590" s="137"/>
      <c r="J590" s="138"/>
      <c r="K590" s="146"/>
      <c r="L590" s="146"/>
    </row>
    <row r="591" spans="2:12" s="141" customFormat="1" ht="15" customHeight="1">
      <c r="B591" s="142"/>
      <c r="C591" s="142"/>
      <c r="D591" s="143"/>
      <c r="E591" s="144"/>
      <c r="F591" s="145" t="str">
        <f>'3. DATA TEKNIS JALAN'!F591</f>
        <v>3+400</v>
      </c>
      <c r="G591" s="145" t="str">
        <f>'3. DATA TEKNIS JALAN'!G591</f>
        <v>3+600</v>
      </c>
      <c r="H591" s="145" t="str">
        <f>'HITUNG SEGMEN'!H987</f>
        <v>B</v>
      </c>
      <c r="I591" s="137"/>
      <c r="J591" s="138"/>
      <c r="K591" s="146"/>
      <c r="L591" s="146"/>
    </row>
    <row r="592" spans="2:12" s="141" customFormat="1" ht="15" customHeight="1">
      <c r="B592" s="142"/>
      <c r="C592" s="142"/>
      <c r="D592" s="143"/>
      <c r="E592" s="144"/>
      <c r="F592" s="145" t="str">
        <f>'3. DATA TEKNIS JALAN'!F592</f>
        <v>3+600</v>
      </c>
      <c r="G592" s="145" t="str">
        <f>'3. DATA TEKNIS JALAN'!G592</f>
        <v>3+800</v>
      </c>
      <c r="H592" s="145" t="str">
        <f>'HITUNG SEGMEN'!H988</f>
        <v>B</v>
      </c>
      <c r="I592" s="137"/>
      <c r="J592" s="138"/>
      <c r="K592" s="146"/>
      <c r="L592" s="146"/>
    </row>
    <row r="593" spans="2:12" s="141" customFormat="1" ht="15" customHeight="1">
      <c r="B593" s="142"/>
      <c r="C593" s="142"/>
      <c r="D593" s="143"/>
      <c r="E593" s="144"/>
      <c r="F593" s="145" t="str">
        <f>'3. DATA TEKNIS JALAN'!F593</f>
        <v>3+800</v>
      </c>
      <c r="G593" s="145" t="str">
        <f>'3. DATA TEKNIS JALAN'!G593</f>
        <v>4+000</v>
      </c>
      <c r="H593" s="145" t="str">
        <f>'HITUNG SEGMEN'!H989</f>
        <v>B</v>
      </c>
      <c r="I593" s="137"/>
      <c r="J593" s="138"/>
      <c r="K593" s="146"/>
      <c r="L593" s="146"/>
    </row>
    <row r="594" spans="2:12" s="141" customFormat="1" ht="15" customHeight="1">
      <c r="B594" s="142"/>
      <c r="C594" s="142"/>
      <c r="D594" s="143"/>
      <c r="E594" s="144"/>
      <c r="F594" s="145" t="str">
        <f>'3. DATA TEKNIS JALAN'!F594</f>
        <v>4+000</v>
      </c>
      <c r="G594" s="145" t="str">
        <f>'3. DATA TEKNIS JALAN'!G594</f>
        <v>4+200</v>
      </c>
      <c r="H594" s="145" t="str">
        <f>'HITUNG SEGMEN'!H990</f>
        <v>S</v>
      </c>
      <c r="I594" s="137"/>
      <c r="J594" s="138"/>
      <c r="K594" s="146"/>
      <c r="L594" s="146"/>
    </row>
    <row r="595" spans="2:12" s="141" customFormat="1" ht="15" customHeight="1">
      <c r="B595" s="142"/>
      <c r="C595" s="142"/>
      <c r="D595" s="143"/>
      <c r="E595" s="144"/>
      <c r="F595" s="145" t="str">
        <f>'3. DATA TEKNIS JALAN'!F595</f>
        <v>4+200</v>
      </c>
      <c r="G595" s="145" t="str">
        <f>'3. DATA TEKNIS JALAN'!G595</f>
        <v>4+400</v>
      </c>
      <c r="H595" s="145" t="str">
        <f>'HITUNG SEGMEN'!H991</f>
        <v>S</v>
      </c>
      <c r="I595" s="137"/>
      <c r="J595" s="138"/>
      <c r="K595" s="146"/>
      <c r="L595" s="146"/>
    </row>
    <row r="596" spans="2:12" s="141" customFormat="1" ht="15" customHeight="1">
      <c r="B596" s="142"/>
      <c r="C596" s="142"/>
      <c r="D596" s="143"/>
      <c r="E596" s="144"/>
      <c r="F596" s="145" t="str">
        <f>'3. DATA TEKNIS JALAN'!F596</f>
        <v>4+400</v>
      </c>
      <c r="G596" s="145" t="str">
        <f>'3. DATA TEKNIS JALAN'!G596</f>
        <v>4+600</v>
      </c>
      <c r="H596" s="145" t="str">
        <f>'HITUNG SEGMEN'!H992</f>
        <v>S</v>
      </c>
      <c r="I596" s="137"/>
      <c r="J596" s="138"/>
      <c r="K596" s="146"/>
      <c r="L596" s="146"/>
    </row>
    <row r="597" spans="2:12" s="141" customFormat="1" ht="15" customHeight="1">
      <c r="B597" s="142"/>
      <c r="C597" s="142"/>
      <c r="D597" s="143"/>
      <c r="E597" s="144"/>
      <c r="F597" s="145" t="str">
        <f>'3. DATA TEKNIS JALAN'!F597</f>
        <v>4+600</v>
      </c>
      <c r="G597" s="145" t="str">
        <f>'3. DATA TEKNIS JALAN'!G597</f>
        <v>4+800</v>
      </c>
      <c r="H597" s="145" t="str">
        <f>'HITUNG SEGMEN'!H993</f>
        <v>S</v>
      </c>
      <c r="I597" s="137"/>
      <c r="J597" s="138"/>
      <c r="K597" s="146"/>
      <c r="L597" s="146"/>
    </row>
    <row r="598" spans="2:12" s="141" customFormat="1" ht="15" customHeight="1">
      <c r="B598" s="142"/>
      <c r="C598" s="142"/>
      <c r="D598" s="143"/>
      <c r="E598" s="144"/>
      <c r="F598" s="145" t="str">
        <f>'3. DATA TEKNIS JALAN'!F598</f>
        <v>4+800</v>
      </c>
      <c r="G598" s="145" t="str">
        <f>'3. DATA TEKNIS JALAN'!G598</f>
        <v>5+000</v>
      </c>
      <c r="H598" s="145" t="str">
        <f>'HITUNG SEGMEN'!H994</f>
        <v>B</v>
      </c>
      <c r="I598" s="137"/>
      <c r="J598" s="138"/>
      <c r="K598" s="146"/>
      <c r="L598" s="146"/>
    </row>
    <row r="599" spans="2:12" s="141" customFormat="1" ht="15" customHeight="1">
      <c r="B599" s="142"/>
      <c r="C599" s="142"/>
      <c r="D599" s="143"/>
      <c r="E599" s="144"/>
      <c r="F599" s="145" t="str">
        <f>'3. DATA TEKNIS JALAN'!F599</f>
        <v>5+000</v>
      </c>
      <c r="G599" s="145" t="str">
        <f>'3. DATA TEKNIS JALAN'!G599</f>
        <v>5+200</v>
      </c>
      <c r="H599" s="145" t="str">
        <f>'HITUNG SEGMEN'!H995</f>
        <v>B</v>
      </c>
      <c r="I599" s="137"/>
      <c r="J599" s="138"/>
      <c r="K599" s="146"/>
      <c r="L599" s="146"/>
    </row>
    <row r="600" spans="2:12" s="141" customFormat="1" ht="15" customHeight="1">
      <c r="B600" s="142"/>
      <c r="C600" s="142"/>
      <c r="D600" s="143"/>
      <c r="E600" s="144"/>
      <c r="F600" s="145" t="str">
        <f>'3. DATA TEKNIS JALAN'!F600</f>
        <v>5+200</v>
      </c>
      <c r="G600" s="145" t="str">
        <f>'3. DATA TEKNIS JALAN'!G600</f>
        <v>5+330</v>
      </c>
      <c r="H600" s="145" t="str">
        <f>'HITUNG SEGMEN'!H996</f>
        <v>B</v>
      </c>
      <c r="I600" s="137"/>
      <c r="J600" s="138"/>
      <c r="K600" s="146"/>
      <c r="L600" s="146"/>
    </row>
    <row r="601" spans="2:12" s="141" customFormat="1" ht="20.100000000000001" customHeight="1">
      <c r="B601" s="142">
        <f>'3. DATA TEKNIS JALAN'!B601</f>
        <v>112</v>
      </c>
      <c r="C601" s="142">
        <f>'3. DATA TEKNIS JALAN'!C601</f>
        <v>1.1120000000000001</v>
      </c>
      <c r="D601" s="143" t="str">
        <f>'3. DATA TEKNIS JALAN'!D601</f>
        <v>Gemuruh - Karangklesem</v>
      </c>
      <c r="E601" s="144">
        <f>'3. DATA TEKNIS JALAN'!E601</f>
        <v>4.37</v>
      </c>
      <c r="F601" s="145" t="str">
        <f>'3. DATA TEKNIS JALAN'!F601</f>
        <v>0+000</v>
      </c>
      <c r="G601" s="145" t="str">
        <f>'3. DATA TEKNIS JALAN'!G601</f>
        <v>0+200</v>
      </c>
      <c r="H601" s="145" t="str">
        <f>'HITUNG SEGMEN'!H999</f>
        <v>S</v>
      </c>
      <c r="I601" s="137"/>
      <c r="J601" s="138"/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JALAN'!F602</f>
        <v>0+200</v>
      </c>
      <c r="G602" s="145" t="str">
        <f>'3. DATA TEKNIS JALAN'!G602</f>
        <v>0+400</v>
      </c>
      <c r="H602" s="145" t="str">
        <f>'HITUNG SEGMEN'!H1000</f>
        <v>B</v>
      </c>
      <c r="I602" s="137"/>
      <c r="J602" s="138"/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JALAN'!F603</f>
        <v>0+400</v>
      </c>
      <c r="G603" s="145" t="str">
        <f>'3. DATA TEKNIS JALAN'!G603</f>
        <v>0+600</v>
      </c>
      <c r="H603" s="145" t="str">
        <f>'HITUNG SEGMEN'!H1001</f>
        <v>B</v>
      </c>
      <c r="I603" s="137"/>
      <c r="J603" s="138"/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JALAN'!F604</f>
        <v>0+600</v>
      </c>
      <c r="G604" s="145" t="str">
        <f>'3. DATA TEKNIS JALAN'!G604</f>
        <v>0+800</v>
      </c>
      <c r="H604" s="145" t="str">
        <f>'HITUNG SEGMEN'!H1002</f>
        <v>B</v>
      </c>
      <c r="I604" s="137"/>
      <c r="J604" s="138"/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JALAN'!F605</f>
        <v>0+800</v>
      </c>
      <c r="G605" s="145" t="str">
        <f>'3. DATA TEKNIS JALAN'!G605</f>
        <v>1+000</v>
      </c>
      <c r="H605" s="145" t="str">
        <f>'HITUNG SEGMEN'!H1003</f>
        <v>S</v>
      </c>
      <c r="I605" s="137"/>
      <c r="J605" s="138"/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JALAN'!F606</f>
        <v>1+000</v>
      </c>
      <c r="G606" s="145" t="str">
        <f>'3. DATA TEKNIS JALAN'!G606</f>
        <v>1+200</v>
      </c>
      <c r="H606" s="145" t="str">
        <f>'HITUNG SEGMEN'!H1004</f>
        <v>B</v>
      </c>
      <c r="I606" s="137"/>
      <c r="J606" s="138"/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JALAN'!F607</f>
        <v>1+200</v>
      </c>
      <c r="G607" s="145" t="str">
        <f>'3. DATA TEKNIS JALAN'!G607</f>
        <v>1+400</v>
      </c>
      <c r="H607" s="145" t="str">
        <f>'HITUNG SEGMEN'!H1005</f>
        <v>B</v>
      </c>
      <c r="I607" s="137"/>
      <c r="J607" s="138"/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JALAN'!F608</f>
        <v>1+400</v>
      </c>
      <c r="G608" s="145" t="str">
        <f>'3. DATA TEKNIS JALAN'!G608</f>
        <v>1+600</v>
      </c>
      <c r="H608" s="145" t="str">
        <f>'HITUNG SEGMEN'!H1006</f>
        <v>B</v>
      </c>
      <c r="I608" s="137"/>
      <c r="J608" s="138"/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JALAN'!F609</f>
        <v>1+600</v>
      </c>
      <c r="G609" s="145" t="str">
        <f>'3. DATA TEKNIS JALAN'!G609</f>
        <v>1+800</v>
      </c>
      <c r="H609" s="145" t="str">
        <f>'HITUNG SEGMEN'!H1007</f>
        <v>B</v>
      </c>
      <c r="I609" s="137"/>
      <c r="J609" s="138"/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JALAN'!F610</f>
        <v>1+800</v>
      </c>
      <c r="G610" s="145" t="str">
        <f>'3. DATA TEKNIS JALAN'!G610</f>
        <v>2+000</v>
      </c>
      <c r="H610" s="145" t="str">
        <f>'HITUNG SEGMEN'!H1008</f>
        <v>B</v>
      </c>
      <c r="I610" s="137"/>
      <c r="J610" s="138"/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JALAN'!F611</f>
        <v>2+000</v>
      </c>
      <c r="G611" s="145" t="str">
        <f>'3. DATA TEKNIS JALAN'!G611</f>
        <v>2+200</v>
      </c>
      <c r="H611" s="145" t="str">
        <f>'HITUNG SEGMEN'!H1009</f>
        <v>B</v>
      </c>
      <c r="I611" s="137"/>
      <c r="J611" s="138"/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JALAN'!F612</f>
        <v>2+200</v>
      </c>
      <c r="G612" s="145" t="str">
        <f>'3. DATA TEKNIS JALAN'!G612</f>
        <v>2+400</v>
      </c>
      <c r="H612" s="145" t="str">
        <f>'HITUNG SEGMEN'!H1010</f>
        <v>B</v>
      </c>
      <c r="I612" s="137"/>
      <c r="J612" s="138"/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JALAN'!F613</f>
        <v>2+400</v>
      </c>
      <c r="G613" s="145" t="str">
        <f>'3. DATA TEKNIS JALAN'!G613</f>
        <v>2+600</v>
      </c>
      <c r="H613" s="145" t="str">
        <f>'HITUNG SEGMEN'!H1011</f>
        <v>B</v>
      </c>
      <c r="I613" s="137"/>
      <c r="J613" s="138"/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JALAN'!F614</f>
        <v>2+600</v>
      </c>
      <c r="G614" s="145" t="str">
        <f>'3. DATA TEKNIS JALAN'!G614</f>
        <v>2+800</v>
      </c>
      <c r="H614" s="145" t="str">
        <f>'HITUNG SEGMEN'!H1012</f>
        <v>B</v>
      </c>
      <c r="I614" s="137"/>
      <c r="J614" s="138"/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JALAN'!F615</f>
        <v>2+800</v>
      </c>
      <c r="G615" s="145" t="str">
        <f>'3. DATA TEKNIS JALAN'!G615</f>
        <v>3+000</v>
      </c>
      <c r="H615" s="145" t="str">
        <f>'HITUNG SEGMEN'!H1013</f>
        <v>B</v>
      </c>
      <c r="I615" s="137"/>
      <c r="J615" s="138"/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JALAN'!F616</f>
        <v>3+000</v>
      </c>
      <c r="G616" s="145" t="str">
        <f>'3. DATA TEKNIS JALAN'!G616</f>
        <v>3+200</v>
      </c>
      <c r="H616" s="145" t="str">
        <f>'HITUNG SEGMEN'!H1014</f>
        <v>B</v>
      </c>
      <c r="I616" s="137"/>
      <c r="J616" s="138"/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JALAN'!F617</f>
        <v>3+200</v>
      </c>
      <c r="G617" s="145" t="str">
        <f>'3. DATA TEKNIS JALAN'!G617</f>
        <v>3+400</v>
      </c>
      <c r="H617" s="145" t="str">
        <f>'HITUNG SEGMEN'!H1015</f>
        <v>B</v>
      </c>
      <c r="I617" s="137"/>
      <c r="J617" s="138"/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JALAN'!F618</f>
        <v>3+400</v>
      </c>
      <c r="G618" s="145" t="str">
        <f>'3. DATA TEKNIS JALAN'!G618</f>
        <v>3+600</v>
      </c>
      <c r="H618" s="145" t="str">
        <f>'HITUNG SEGMEN'!H1016</f>
        <v>B</v>
      </c>
      <c r="I618" s="137"/>
      <c r="J618" s="138"/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JALAN'!F619</f>
        <v>3+600</v>
      </c>
      <c r="G619" s="145" t="str">
        <f>'3. DATA TEKNIS JALAN'!G619</f>
        <v>3+800</v>
      </c>
      <c r="H619" s="145" t="str">
        <f>'HITUNG SEGMEN'!H1017</f>
        <v>S</v>
      </c>
      <c r="I619" s="137"/>
      <c r="J619" s="138"/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JALAN'!F620</f>
        <v>3+800</v>
      </c>
      <c r="G620" s="145" t="str">
        <f>'3. DATA TEKNIS JALAN'!G620</f>
        <v>4+000</v>
      </c>
      <c r="H620" s="145" t="str">
        <f>'HITUNG SEGMEN'!H1018</f>
        <v>B</v>
      </c>
      <c r="I620" s="137"/>
      <c r="J620" s="138"/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JALAN'!F621</f>
        <v>4+000</v>
      </c>
      <c r="G621" s="145" t="str">
        <f>'3. DATA TEKNIS JALAN'!G621</f>
        <v>4+200</v>
      </c>
      <c r="H621" s="145" t="str">
        <f>'HITUNG SEGMEN'!H1019</f>
        <v>B</v>
      </c>
      <c r="I621" s="137"/>
      <c r="J621" s="138"/>
      <c r="K621" s="146"/>
      <c r="L621" s="146"/>
    </row>
    <row r="622" spans="2:12" s="141" customFormat="1" ht="20.100000000000001" customHeight="1">
      <c r="B622" s="142"/>
      <c r="C622" s="142"/>
      <c r="D622" s="143"/>
      <c r="E622" s="144"/>
      <c r="F622" s="145" t="str">
        <f>'3. DATA TEKNIS JALAN'!F622</f>
        <v>4+200</v>
      </c>
      <c r="G622" s="145" t="str">
        <f>'3. DATA TEKNIS JALAN'!G622</f>
        <v>4+370</v>
      </c>
      <c r="H622" s="145" t="str">
        <f>'HITUNG SEGMEN'!H1020</f>
        <v>S</v>
      </c>
      <c r="I622" s="137"/>
      <c r="J622" s="138"/>
      <c r="K622" s="146"/>
      <c r="L622" s="146"/>
    </row>
    <row r="623" spans="2:12" s="141" customFormat="1" ht="20.100000000000001" customHeight="1">
      <c r="B623" s="142">
        <f>'3. DATA TEKNIS JALAN'!B623</f>
        <v>113</v>
      </c>
      <c r="C623" s="142">
        <f>'3. DATA TEKNIS JALAN'!C623</f>
        <v>1.113</v>
      </c>
      <c r="D623" s="143" t="str">
        <f>'3. DATA TEKNIS JALAN'!D623</f>
        <v>Bojanegara - Babakan (Rupakpicis)</v>
      </c>
      <c r="E623" s="144">
        <f>'3. DATA TEKNIS JALAN'!E623</f>
        <v>1.53</v>
      </c>
      <c r="F623" s="145" t="str">
        <f>'3. DATA TEKNIS JALAN'!F623</f>
        <v>0+000</v>
      </c>
      <c r="G623" s="145" t="str">
        <f>'3. DATA TEKNIS JALAN'!G623</f>
        <v>0+200</v>
      </c>
      <c r="H623" s="145" t="str">
        <f>'HITUNG SEGMEN'!H1023</f>
        <v>B</v>
      </c>
      <c r="I623" s="137"/>
      <c r="J623" s="138"/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JALAN'!F624</f>
        <v>0+200</v>
      </c>
      <c r="G624" s="145" t="str">
        <f>'3. DATA TEKNIS JALAN'!G624</f>
        <v>0+400</v>
      </c>
      <c r="H624" s="145" t="str">
        <f>'HITUNG SEGMEN'!H1024</f>
        <v>B</v>
      </c>
      <c r="I624" s="137"/>
      <c r="J624" s="138"/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JALAN'!F625</f>
        <v>0+400</v>
      </c>
      <c r="G625" s="145" t="str">
        <f>'3. DATA TEKNIS JALAN'!G625</f>
        <v>0+600</v>
      </c>
      <c r="H625" s="145" t="str">
        <f>'HITUNG SEGMEN'!H1025</f>
        <v>B</v>
      </c>
      <c r="I625" s="137"/>
      <c r="J625" s="138"/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JALAN'!F626</f>
        <v>0+600</v>
      </c>
      <c r="G626" s="145" t="str">
        <f>'3. DATA TEKNIS JALAN'!G626</f>
        <v>0+800</v>
      </c>
      <c r="H626" s="145" t="str">
        <f>'HITUNG SEGMEN'!H1026</f>
        <v>B</v>
      </c>
      <c r="I626" s="137"/>
      <c r="J626" s="138"/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JALAN'!F627</f>
        <v>0+800</v>
      </c>
      <c r="G627" s="145" t="str">
        <f>'3. DATA TEKNIS JALAN'!G627</f>
        <v>1+000</v>
      </c>
      <c r="H627" s="145" t="str">
        <f>'HITUNG SEGMEN'!H1027</f>
        <v>B</v>
      </c>
      <c r="I627" s="137"/>
      <c r="J627" s="138"/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JALAN'!F628</f>
        <v>1+000</v>
      </c>
      <c r="G628" s="145" t="str">
        <f>'3. DATA TEKNIS JALAN'!G628</f>
        <v>1+200</v>
      </c>
      <c r="H628" s="145" t="str">
        <f>'HITUNG SEGMEN'!H1028</f>
        <v>B</v>
      </c>
      <c r="I628" s="137"/>
      <c r="J628" s="138"/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JALAN'!F629</f>
        <v>1+200</v>
      </c>
      <c r="G629" s="145" t="str">
        <f>'3. DATA TEKNIS JALAN'!G629</f>
        <v>1+400</v>
      </c>
      <c r="H629" s="145" t="str">
        <f>'HITUNG SEGMEN'!H1029</f>
        <v>B</v>
      </c>
      <c r="I629" s="137"/>
      <c r="J629" s="138"/>
      <c r="K629" s="146"/>
      <c r="L629" s="146"/>
    </row>
    <row r="630" spans="2:12" s="141" customFormat="1" ht="20.100000000000001" customHeight="1">
      <c r="B630" s="142"/>
      <c r="C630" s="142"/>
      <c r="D630" s="143"/>
      <c r="E630" s="144"/>
      <c r="F630" s="145" t="str">
        <f>'3. DATA TEKNIS JALAN'!F630</f>
        <v>1+400</v>
      </c>
      <c r="G630" s="145" t="str">
        <f>'3. DATA TEKNIS JALAN'!G630</f>
        <v>1+530</v>
      </c>
      <c r="H630" s="145" t="str">
        <f>'HITUNG SEGMEN'!H1030</f>
        <v>B</v>
      </c>
      <c r="I630" s="137"/>
      <c r="J630" s="138"/>
      <c r="K630" s="146"/>
      <c r="L630" s="146"/>
    </row>
    <row r="631" spans="2:12" s="141" customFormat="1" ht="20.100000000000001" customHeight="1">
      <c r="B631" s="142">
        <f>'3. DATA TEKNIS JALAN'!B631</f>
        <v>114</v>
      </c>
      <c r="C631" s="142">
        <f>'3. DATA TEKNIS JALAN'!C631</f>
        <v>1.1140000000000001</v>
      </c>
      <c r="D631" s="143" t="str">
        <f>'3. DATA TEKNIS JALAN'!D631</f>
        <v>Bojanegara - Dawuhan</v>
      </c>
      <c r="E631" s="144">
        <f>'3. DATA TEKNIS JALAN'!E631</f>
        <v>1.57</v>
      </c>
      <c r="F631" s="145" t="str">
        <f>'3. DATA TEKNIS JALAN'!F631</f>
        <v>0+000</v>
      </c>
      <c r="G631" s="145" t="str">
        <f>'3. DATA TEKNIS JALAN'!G631</f>
        <v>0+200</v>
      </c>
      <c r="H631" s="145" t="str">
        <f>'HITUNG SEGMEN'!H1033</f>
        <v>S</v>
      </c>
      <c r="I631" s="137"/>
      <c r="J631" s="138"/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JALAN'!F632</f>
        <v>0+200</v>
      </c>
      <c r="G632" s="145" t="str">
        <f>'3. DATA TEKNIS JALAN'!G632</f>
        <v>0+400</v>
      </c>
      <c r="H632" s="145" t="str">
        <f>'HITUNG SEGMEN'!H1034</f>
        <v>RR</v>
      </c>
      <c r="I632" s="137"/>
      <c r="J632" s="138"/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JALAN'!F633</f>
        <v>0+400</v>
      </c>
      <c r="G633" s="145" t="str">
        <f>'3. DATA TEKNIS JALAN'!G633</f>
        <v>0+600</v>
      </c>
      <c r="H633" s="145" t="str">
        <f>'HITUNG SEGMEN'!H1035</f>
        <v>RR</v>
      </c>
      <c r="I633" s="137"/>
      <c r="J633" s="138"/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JALAN'!F634</f>
        <v>0+600</v>
      </c>
      <c r="G634" s="145" t="str">
        <f>'3. DATA TEKNIS JALAN'!G634</f>
        <v>0+800</v>
      </c>
      <c r="H634" s="145" t="str">
        <f>'HITUNG SEGMEN'!H1036</f>
        <v>S</v>
      </c>
      <c r="I634" s="137"/>
      <c r="J634" s="138"/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JALAN'!F635</f>
        <v>0+800</v>
      </c>
      <c r="G635" s="145" t="str">
        <f>'3. DATA TEKNIS JALAN'!G635</f>
        <v>1+000</v>
      </c>
      <c r="H635" s="145" t="str">
        <f>'HITUNG SEGMEN'!H1037</f>
        <v>RR</v>
      </c>
      <c r="I635" s="137"/>
      <c r="J635" s="138"/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JALAN'!F636</f>
        <v>1+000</v>
      </c>
      <c r="G636" s="145" t="str">
        <f>'3. DATA TEKNIS JALAN'!G636</f>
        <v>1+200</v>
      </c>
      <c r="H636" s="145" t="str">
        <f>'HITUNG SEGMEN'!H1038</f>
        <v>S</v>
      </c>
      <c r="I636" s="137"/>
      <c r="J636" s="138"/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JALAN'!F637</f>
        <v>1+200</v>
      </c>
      <c r="G637" s="145" t="str">
        <f>'3. DATA TEKNIS JALAN'!G637</f>
        <v>1+400</v>
      </c>
      <c r="H637" s="145" t="str">
        <f>'HITUNG SEGMEN'!H1039</f>
        <v>S</v>
      </c>
      <c r="I637" s="137"/>
      <c r="J637" s="138"/>
      <c r="K637" s="146"/>
      <c r="L637" s="146"/>
    </row>
    <row r="638" spans="2:12" s="141" customFormat="1" ht="20.100000000000001" customHeight="1">
      <c r="B638" s="142"/>
      <c r="C638" s="142"/>
      <c r="D638" s="143"/>
      <c r="E638" s="144"/>
      <c r="F638" s="145" t="str">
        <f>'3. DATA TEKNIS JALAN'!F638</f>
        <v>1+400</v>
      </c>
      <c r="G638" s="145" t="str">
        <f>'3. DATA TEKNIS JALAN'!G638</f>
        <v>1+570</v>
      </c>
      <c r="H638" s="145" t="str">
        <f>'HITUNG SEGMEN'!H1040</f>
        <v>S</v>
      </c>
      <c r="I638" s="137"/>
      <c r="J638" s="138"/>
      <c r="K638" s="146"/>
      <c r="L638" s="146"/>
    </row>
    <row r="639" spans="2:12" s="141" customFormat="1" ht="20.100000000000001" customHeight="1">
      <c r="B639" s="142">
        <f>'3. DATA TEKNIS JALAN'!B639</f>
        <v>115</v>
      </c>
      <c r="C639" s="142">
        <f>'3. DATA TEKNIS JALAN'!C639</f>
        <v>1.115</v>
      </c>
      <c r="D639" s="143" t="str">
        <f>'3. DATA TEKNIS JALAN'!D639</f>
        <v>Padamara - Dawuhan</v>
      </c>
      <c r="E639" s="144">
        <f>'3. DATA TEKNIS JALAN'!E639</f>
        <v>2.17</v>
      </c>
      <c r="F639" s="145" t="str">
        <f>'3. DATA TEKNIS JALAN'!F639</f>
        <v>0+000</v>
      </c>
      <c r="G639" s="145" t="str">
        <f>'3. DATA TEKNIS JALAN'!G639</f>
        <v>0+200</v>
      </c>
      <c r="H639" s="145" t="str">
        <f>'HITUNG SEGMEN'!H1047</f>
        <v>B</v>
      </c>
      <c r="I639" s="137"/>
      <c r="J639" s="138"/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JALAN'!F640</f>
        <v>0+200</v>
      </c>
      <c r="G640" s="145" t="str">
        <f>'3. DATA TEKNIS JALAN'!G640</f>
        <v>0+400</v>
      </c>
      <c r="H640" s="145" t="str">
        <f>'HITUNG SEGMEN'!H1048</f>
        <v>B</v>
      </c>
      <c r="I640" s="137"/>
      <c r="J640" s="138"/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JALAN'!F641</f>
        <v>0+400</v>
      </c>
      <c r="G641" s="145" t="str">
        <f>'3. DATA TEKNIS JALAN'!G641</f>
        <v>0+600</v>
      </c>
      <c r="H641" s="145" t="str">
        <f>'HITUNG SEGMEN'!H1049</f>
        <v>B</v>
      </c>
      <c r="I641" s="137"/>
      <c r="J641" s="138"/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JALAN'!F642</f>
        <v>0+600</v>
      </c>
      <c r="G642" s="145" t="str">
        <f>'3. DATA TEKNIS JALAN'!G642</f>
        <v>0+800</v>
      </c>
      <c r="H642" s="145" t="str">
        <f>'HITUNG SEGMEN'!H1050</f>
        <v>B</v>
      </c>
      <c r="I642" s="137"/>
      <c r="J642" s="138"/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JALAN'!F643</f>
        <v>0+800</v>
      </c>
      <c r="G643" s="145" t="str">
        <f>'3. DATA TEKNIS JALAN'!G643</f>
        <v>1+000</v>
      </c>
      <c r="H643" s="145" t="str">
        <f>'HITUNG SEGMEN'!H1051</f>
        <v>B</v>
      </c>
      <c r="I643" s="137"/>
      <c r="J643" s="138"/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JALAN'!F644</f>
        <v>1+000</v>
      </c>
      <c r="G644" s="145" t="str">
        <f>'3. DATA TEKNIS JALAN'!G644</f>
        <v>1+200</v>
      </c>
      <c r="H644" s="145" t="str">
        <f>'HITUNG SEGMEN'!H1052</f>
        <v>B</v>
      </c>
      <c r="I644" s="137"/>
      <c r="J644" s="138"/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JALAN'!F645</f>
        <v>1+200</v>
      </c>
      <c r="G645" s="145" t="str">
        <f>'3. DATA TEKNIS JALAN'!G645</f>
        <v>1+400</v>
      </c>
      <c r="H645" s="145" t="str">
        <f>'HITUNG SEGMEN'!H1053</f>
        <v>S</v>
      </c>
      <c r="I645" s="137"/>
      <c r="J645" s="138"/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JALAN'!F646</f>
        <v>1+400</v>
      </c>
      <c r="G646" s="145" t="str">
        <f>'3. DATA TEKNIS JALAN'!G646</f>
        <v>1+600</v>
      </c>
      <c r="H646" s="145" t="str">
        <f>'HITUNG SEGMEN'!H1054</f>
        <v>S</v>
      </c>
      <c r="I646" s="137"/>
      <c r="J646" s="138"/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JALAN'!F647</f>
        <v>1+600</v>
      </c>
      <c r="G647" s="145" t="str">
        <f>'3. DATA TEKNIS JALAN'!G647</f>
        <v>1+800</v>
      </c>
      <c r="H647" s="145" t="str">
        <f>'HITUNG SEGMEN'!H1055</f>
        <v>B</v>
      </c>
      <c r="I647" s="137"/>
      <c r="J647" s="138"/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JALAN'!F648</f>
        <v>1+800</v>
      </c>
      <c r="G648" s="145" t="str">
        <f>'3. DATA TEKNIS JALAN'!G648</f>
        <v>2+000</v>
      </c>
      <c r="H648" s="145" t="str">
        <f>'HITUNG SEGMEN'!H1056</f>
        <v>S</v>
      </c>
      <c r="I648" s="137"/>
      <c r="J648" s="138"/>
      <c r="K648" s="146"/>
      <c r="L648" s="146"/>
    </row>
    <row r="649" spans="2:12" s="141" customFormat="1" ht="20.100000000000001" customHeight="1">
      <c r="B649" s="142"/>
      <c r="C649" s="142"/>
      <c r="D649" s="143"/>
      <c r="E649" s="144"/>
      <c r="F649" s="145" t="str">
        <f>'3. DATA TEKNIS JALAN'!F649</f>
        <v>2+000</v>
      </c>
      <c r="G649" s="145" t="str">
        <f>'3. DATA TEKNIS JALAN'!G649</f>
        <v>2+170</v>
      </c>
      <c r="H649" s="145" t="str">
        <f>'HITUNG SEGMEN'!H1057</f>
        <v>B</v>
      </c>
      <c r="I649" s="137"/>
      <c r="J649" s="138"/>
      <c r="K649" s="146"/>
      <c r="L649" s="146"/>
    </row>
    <row r="650" spans="2:12" s="141" customFormat="1" ht="20.100000000000001" customHeight="1">
      <c r="B650" s="142" t="s">
        <v>1092</v>
      </c>
      <c r="C650" s="142">
        <f>'3. DATA TEKNIS JALAN'!C650</f>
        <v>1.1160000000000001</v>
      </c>
      <c r="D650" s="143" t="str">
        <f>'3. DATA TEKNIS JALAN'!D650</f>
        <v>Kalitinggar - Karangsari</v>
      </c>
      <c r="E650" s="144">
        <f>'3. DATA TEKNIS JALAN'!E650</f>
        <v>4.6900000000000004</v>
      </c>
      <c r="F650" s="145" t="str">
        <f>'3. DATA TEKNIS JALAN'!F650</f>
        <v>0+000</v>
      </c>
      <c r="G650" s="145" t="str">
        <f>'3. DATA TEKNIS JALAN'!G650</f>
        <v>0+200</v>
      </c>
      <c r="H650" s="145" t="str">
        <f>'HITUNG SEGMEN'!H1060</f>
        <v>B</v>
      </c>
      <c r="I650" s="137"/>
      <c r="J650" s="138"/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JALAN'!F651</f>
        <v>0+200</v>
      </c>
      <c r="G651" s="145" t="str">
        <f>'3. DATA TEKNIS JALAN'!G651</f>
        <v>0+400</v>
      </c>
      <c r="H651" s="145" t="str">
        <f>'HITUNG SEGMEN'!H1061</f>
        <v>B</v>
      </c>
      <c r="I651" s="137"/>
      <c r="J651" s="138"/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JALAN'!F652</f>
        <v>0+400</v>
      </c>
      <c r="G652" s="145" t="str">
        <f>'3. DATA TEKNIS JALAN'!G652</f>
        <v>0+600</v>
      </c>
      <c r="H652" s="145" t="str">
        <f>'HITUNG SEGMEN'!H1062</f>
        <v>B</v>
      </c>
      <c r="I652" s="137"/>
      <c r="J652" s="138"/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JALAN'!F653</f>
        <v>0+600</v>
      </c>
      <c r="G653" s="145" t="str">
        <f>'3. DATA TEKNIS JALAN'!G653</f>
        <v>0+800</v>
      </c>
      <c r="H653" s="145" t="str">
        <f>'HITUNG SEGMEN'!H1063</f>
        <v>S</v>
      </c>
      <c r="I653" s="137"/>
      <c r="J653" s="138"/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JALAN'!F654</f>
        <v>0+800</v>
      </c>
      <c r="G654" s="145" t="str">
        <f>'3. DATA TEKNIS JALAN'!G654</f>
        <v>1+000</v>
      </c>
      <c r="H654" s="145" t="str">
        <f>'HITUNG SEGMEN'!H1064</f>
        <v>B</v>
      </c>
      <c r="I654" s="137"/>
      <c r="J654" s="138"/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JALAN'!F655</f>
        <v>1+000</v>
      </c>
      <c r="G655" s="145" t="str">
        <f>'3. DATA TEKNIS JALAN'!G655</f>
        <v>1+200</v>
      </c>
      <c r="H655" s="145" t="str">
        <f>'HITUNG SEGMEN'!H1065</f>
        <v>B</v>
      </c>
      <c r="I655" s="137"/>
      <c r="J655" s="138"/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JALAN'!F656</f>
        <v>1+200</v>
      </c>
      <c r="G656" s="145" t="str">
        <f>'3. DATA TEKNIS JALAN'!G656</f>
        <v>1+400</v>
      </c>
      <c r="H656" s="145" t="str">
        <f>'HITUNG SEGMEN'!H1066</f>
        <v>B</v>
      </c>
      <c r="I656" s="137"/>
      <c r="J656" s="138"/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JALAN'!F657</f>
        <v>1+400</v>
      </c>
      <c r="G657" s="145" t="str">
        <f>'3. DATA TEKNIS JALAN'!G657</f>
        <v>1+600</v>
      </c>
      <c r="H657" s="145" t="str">
        <f>'HITUNG SEGMEN'!H1067</f>
        <v>S</v>
      </c>
      <c r="I657" s="137"/>
      <c r="J657" s="138"/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JALAN'!F658</f>
        <v>1+600</v>
      </c>
      <c r="G658" s="145" t="str">
        <f>'3. DATA TEKNIS JALAN'!G658</f>
        <v>1+800</v>
      </c>
      <c r="H658" s="145" t="str">
        <f>'HITUNG SEGMEN'!H1068</f>
        <v>B</v>
      </c>
      <c r="I658" s="137"/>
      <c r="J658" s="138"/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JALAN'!F659</f>
        <v>1+800</v>
      </c>
      <c r="G659" s="145" t="str">
        <f>'3. DATA TEKNIS JALAN'!G659</f>
        <v>2+000</v>
      </c>
      <c r="H659" s="145" t="str">
        <f>'HITUNG SEGMEN'!H1069</f>
        <v>S</v>
      </c>
      <c r="I659" s="137"/>
      <c r="J659" s="138"/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JALAN'!F660</f>
        <v>2+000</v>
      </c>
      <c r="G660" s="145" t="str">
        <f>'3. DATA TEKNIS JALAN'!G660</f>
        <v>2+200</v>
      </c>
      <c r="H660" s="145" t="str">
        <f>'HITUNG SEGMEN'!H1070</f>
        <v>B</v>
      </c>
      <c r="I660" s="137"/>
      <c r="J660" s="138"/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JALAN'!F661</f>
        <v>2+200</v>
      </c>
      <c r="G661" s="145" t="str">
        <f>'3. DATA TEKNIS JALAN'!G661</f>
        <v>2+400</v>
      </c>
      <c r="H661" s="145" t="str">
        <f>'HITUNG SEGMEN'!H1071</f>
        <v>S</v>
      </c>
      <c r="I661" s="137"/>
      <c r="J661" s="138"/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JALAN'!F662</f>
        <v>2+400</v>
      </c>
      <c r="G662" s="145" t="str">
        <f>'3. DATA TEKNIS JALAN'!G662</f>
        <v>2+600</v>
      </c>
      <c r="H662" s="145" t="str">
        <f>'HITUNG SEGMEN'!H1072</f>
        <v>B</v>
      </c>
      <c r="I662" s="137"/>
      <c r="J662" s="138"/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JALAN'!F663</f>
        <v>2+600</v>
      </c>
      <c r="G663" s="145" t="str">
        <f>'3. DATA TEKNIS JALAN'!G663</f>
        <v>2+800</v>
      </c>
      <c r="H663" s="145" t="str">
        <f>'HITUNG SEGMEN'!H1073</f>
        <v>B</v>
      </c>
      <c r="I663" s="137"/>
      <c r="J663" s="138"/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JALAN'!F664</f>
        <v>2+800</v>
      </c>
      <c r="G664" s="145" t="str">
        <f>'3. DATA TEKNIS JALAN'!G664</f>
        <v>3+000</v>
      </c>
      <c r="H664" s="145" t="str">
        <f>'HITUNG SEGMEN'!H1074</f>
        <v>B</v>
      </c>
      <c r="I664" s="137"/>
      <c r="J664" s="138"/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JALAN'!F665</f>
        <v>3+000</v>
      </c>
      <c r="G665" s="145" t="str">
        <f>'3. DATA TEKNIS JALAN'!G665</f>
        <v>3+200</v>
      </c>
      <c r="H665" s="145" t="str">
        <f>'HITUNG SEGMEN'!H1075</f>
        <v>B</v>
      </c>
      <c r="I665" s="137"/>
      <c r="J665" s="138"/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JALAN'!F666</f>
        <v>3+200</v>
      </c>
      <c r="G666" s="145" t="str">
        <f>'3. DATA TEKNIS JALAN'!G666</f>
        <v>3+400</v>
      </c>
      <c r="H666" s="145" t="str">
        <f>'HITUNG SEGMEN'!H1076</f>
        <v>B</v>
      </c>
      <c r="I666" s="137"/>
      <c r="J666" s="138"/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JALAN'!F667</f>
        <v>3+400</v>
      </c>
      <c r="G667" s="145" t="str">
        <f>'3. DATA TEKNIS JALAN'!G667</f>
        <v>3+600</v>
      </c>
      <c r="H667" s="145" t="str">
        <f>'HITUNG SEGMEN'!H1077</f>
        <v>B</v>
      </c>
      <c r="I667" s="137"/>
      <c r="J667" s="138"/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JALAN'!F668</f>
        <v>3+600</v>
      </c>
      <c r="G668" s="145" t="str">
        <f>'3. DATA TEKNIS JALAN'!G668</f>
        <v>3+800</v>
      </c>
      <c r="H668" s="145" t="str">
        <f>'HITUNG SEGMEN'!H1078</f>
        <v>B</v>
      </c>
      <c r="I668" s="137"/>
      <c r="J668" s="138"/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JALAN'!F669</f>
        <v>3+800</v>
      </c>
      <c r="G669" s="145" t="str">
        <f>'3. DATA TEKNIS JALAN'!G669</f>
        <v>4+000</v>
      </c>
      <c r="H669" s="145" t="str">
        <f>'HITUNG SEGMEN'!H1079</f>
        <v>B</v>
      </c>
      <c r="I669" s="137"/>
      <c r="J669" s="138"/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JALAN'!F670</f>
        <v>4+000</v>
      </c>
      <c r="G670" s="145" t="str">
        <f>'3. DATA TEKNIS JALAN'!G670</f>
        <v>4+200</v>
      </c>
      <c r="H670" s="145" t="str">
        <f>'HITUNG SEGMEN'!H1080</f>
        <v>B</v>
      </c>
      <c r="I670" s="137"/>
      <c r="J670" s="138"/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JALAN'!F671</f>
        <v>4+200</v>
      </c>
      <c r="G671" s="145" t="str">
        <f>'3. DATA TEKNIS JALAN'!G671</f>
        <v>4+400</v>
      </c>
      <c r="H671" s="145" t="str">
        <f>'HITUNG SEGMEN'!H1081</f>
        <v>B</v>
      </c>
      <c r="I671" s="137"/>
      <c r="J671" s="138"/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JALAN'!F672</f>
        <v>4+400</v>
      </c>
      <c r="G672" s="145" t="str">
        <f>'3. DATA TEKNIS JALAN'!G672</f>
        <v>4+600</v>
      </c>
      <c r="H672" s="145" t="str">
        <f>'HITUNG SEGMEN'!H1082</f>
        <v>B</v>
      </c>
      <c r="I672" s="137"/>
      <c r="J672" s="138"/>
      <c r="K672" s="146"/>
      <c r="L672" s="146"/>
    </row>
    <row r="673" spans="2:12" s="141" customFormat="1" ht="20.100000000000001" customHeight="1">
      <c r="B673" s="142"/>
      <c r="C673" s="142"/>
      <c r="D673" s="143"/>
      <c r="E673" s="144"/>
      <c r="F673" s="145" t="str">
        <f>'3. DATA TEKNIS JALAN'!F673</f>
        <v>4+600</v>
      </c>
      <c r="G673" s="145" t="str">
        <f>'3. DATA TEKNIS JALAN'!G673</f>
        <v>4+690</v>
      </c>
      <c r="H673" s="145" t="str">
        <f>'HITUNG SEGMEN'!H1083</f>
        <v>S</v>
      </c>
      <c r="I673" s="137"/>
      <c r="J673" s="138"/>
      <c r="K673" s="146"/>
      <c r="L673" s="146"/>
    </row>
    <row r="674" spans="2:12" s="141" customFormat="1" ht="20.100000000000001" customHeight="1">
      <c r="B674" s="142">
        <f>'3. DATA TEKNIS JALAN'!B674</f>
        <v>117</v>
      </c>
      <c r="C674" s="142">
        <f>'3. DATA TEKNIS JALAN'!C674</f>
        <v>1.117</v>
      </c>
      <c r="D674" s="143" t="str">
        <f>'3. DATA TEKNIS JALAN'!D674</f>
        <v>Kalitinggar - Prigi</v>
      </c>
      <c r="E674" s="144">
        <f>'3. DATA TEKNIS JALAN'!E674</f>
        <v>1.31</v>
      </c>
      <c r="F674" s="145" t="str">
        <f>'3. DATA TEKNIS JALAN'!F674</f>
        <v>0+000</v>
      </c>
      <c r="G674" s="145" t="str">
        <f>'3. DATA TEKNIS JALAN'!G674</f>
        <v>0+200</v>
      </c>
      <c r="H674" s="145" t="str">
        <f>'HITUNG SEGMEN'!H1087</f>
        <v>S</v>
      </c>
      <c r="I674" s="137"/>
      <c r="J674" s="138"/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JALAN'!F675</f>
        <v>0+200</v>
      </c>
      <c r="G675" s="145" t="str">
        <f>'3. DATA TEKNIS JALAN'!G675</f>
        <v>0+400</v>
      </c>
      <c r="H675" s="145" t="str">
        <f>'HITUNG SEGMEN'!H1088</f>
        <v>RB</v>
      </c>
      <c r="I675" s="137"/>
      <c r="J675" s="138"/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JALAN'!F676</f>
        <v>0+400</v>
      </c>
      <c r="G676" s="145" t="str">
        <f>'3. DATA TEKNIS JALAN'!G676</f>
        <v>0+600</v>
      </c>
      <c r="H676" s="145" t="str">
        <f>'HITUNG SEGMEN'!H1089</f>
        <v>RR</v>
      </c>
      <c r="I676" s="137"/>
      <c r="J676" s="138"/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JALAN'!F677</f>
        <v>0+600</v>
      </c>
      <c r="G677" s="145" t="str">
        <f>'3. DATA TEKNIS JALAN'!G677</f>
        <v>0+800</v>
      </c>
      <c r="H677" s="145" t="str">
        <f>'HITUNG SEGMEN'!H1090</f>
        <v>B</v>
      </c>
      <c r="I677" s="137"/>
      <c r="J677" s="138"/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JALAN'!F678</f>
        <v>0+800</v>
      </c>
      <c r="G678" s="145" t="str">
        <f>'3. DATA TEKNIS JALAN'!G678</f>
        <v>1+000</v>
      </c>
      <c r="H678" s="145" t="str">
        <f>'HITUNG SEGMEN'!H1091</f>
        <v>S</v>
      </c>
      <c r="I678" s="137"/>
      <c r="J678" s="138"/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JALAN'!F679</f>
        <v>1+000</v>
      </c>
      <c r="G679" s="145" t="str">
        <f>'3. DATA TEKNIS JALAN'!G679</f>
        <v>1+200</v>
      </c>
      <c r="H679" s="145" t="str">
        <f>'HITUNG SEGMEN'!H1092</f>
        <v>S</v>
      </c>
      <c r="I679" s="137"/>
      <c r="J679" s="138"/>
      <c r="K679" s="146"/>
      <c r="L679" s="146"/>
    </row>
    <row r="680" spans="2:12" s="141" customFormat="1" ht="20.100000000000001" customHeight="1">
      <c r="B680" s="142"/>
      <c r="C680" s="142"/>
      <c r="D680" s="143"/>
      <c r="E680" s="144"/>
      <c r="F680" s="145" t="str">
        <f>'3. DATA TEKNIS JALAN'!F680</f>
        <v>1+200</v>
      </c>
      <c r="G680" s="145" t="str">
        <f>'3. DATA TEKNIS JALAN'!G680</f>
        <v>1+310</v>
      </c>
      <c r="H680" s="145" t="str">
        <f>'HITUNG SEGMEN'!H1093</f>
        <v>B</v>
      </c>
      <c r="I680" s="137"/>
      <c r="J680" s="138"/>
      <c r="K680" s="146"/>
      <c r="L680" s="146"/>
    </row>
    <row r="681" spans="2:12" s="141" customFormat="1" ht="20.100000000000001" customHeight="1">
      <c r="B681" s="142">
        <f>'3. DATA TEKNIS JALAN'!B681</f>
        <v>118</v>
      </c>
      <c r="C681" s="142">
        <f>'3. DATA TEKNIS JALAN'!C681</f>
        <v>1.1180000000000001</v>
      </c>
      <c r="D681" s="143" t="str">
        <f>'3. DATA TEKNIS JALAN'!D681</f>
        <v>Kalitinggar - Mipiran</v>
      </c>
      <c r="E681" s="144">
        <f>'3. DATA TEKNIS JALAN'!E681</f>
        <v>2.41</v>
      </c>
      <c r="F681" s="145" t="str">
        <f>'3. DATA TEKNIS JALAN'!F681</f>
        <v>0+000</v>
      </c>
      <c r="G681" s="145" t="str">
        <f>'3. DATA TEKNIS JALAN'!G681</f>
        <v>0+200</v>
      </c>
      <c r="H681" s="145" t="str">
        <f>'HITUNG SEGMEN'!H1096</f>
        <v>S</v>
      </c>
      <c r="I681" s="137"/>
      <c r="J681" s="138"/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JALAN'!F682</f>
        <v>0+200</v>
      </c>
      <c r="G682" s="145" t="str">
        <f>'3. DATA TEKNIS JALAN'!G682</f>
        <v>0+400</v>
      </c>
      <c r="H682" s="145" t="str">
        <f>'HITUNG SEGMEN'!H1097</f>
        <v>S</v>
      </c>
      <c r="I682" s="137"/>
      <c r="J682" s="138"/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JALAN'!F683</f>
        <v>0+400</v>
      </c>
      <c r="G683" s="145" t="str">
        <f>'3. DATA TEKNIS JALAN'!G683</f>
        <v>0+600</v>
      </c>
      <c r="H683" s="145" t="str">
        <f>'HITUNG SEGMEN'!H1098</f>
        <v>S</v>
      </c>
      <c r="I683" s="137"/>
      <c r="J683" s="138"/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JALAN'!F684</f>
        <v>0+600</v>
      </c>
      <c r="G684" s="145" t="str">
        <f>'3. DATA TEKNIS JALAN'!G684</f>
        <v>0+800</v>
      </c>
      <c r="H684" s="145" t="str">
        <f>'HITUNG SEGMEN'!H1099</f>
        <v>B</v>
      </c>
      <c r="I684" s="137"/>
      <c r="J684" s="138"/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JALAN'!F685</f>
        <v>0+800</v>
      </c>
      <c r="G685" s="145" t="str">
        <f>'3. DATA TEKNIS JALAN'!G685</f>
        <v>1+000</v>
      </c>
      <c r="H685" s="145" t="str">
        <f>'HITUNG SEGMEN'!H1100</f>
        <v>S</v>
      </c>
      <c r="I685" s="137"/>
      <c r="J685" s="138"/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JALAN'!F686</f>
        <v>1+000</v>
      </c>
      <c r="G686" s="145" t="str">
        <f>'3. DATA TEKNIS JALAN'!G686</f>
        <v>1+200</v>
      </c>
      <c r="H686" s="145" t="str">
        <f>'HITUNG SEGMEN'!H1101</f>
        <v>S</v>
      </c>
      <c r="I686" s="137"/>
      <c r="J686" s="138"/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JALAN'!F687</f>
        <v>1+200</v>
      </c>
      <c r="G687" s="145" t="str">
        <f>'3. DATA TEKNIS JALAN'!G687</f>
        <v>1+400</v>
      </c>
      <c r="H687" s="145" t="str">
        <f>'HITUNG SEGMEN'!H1102</f>
        <v>S</v>
      </c>
      <c r="I687" s="137"/>
      <c r="J687" s="138"/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JALAN'!F688</f>
        <v>1+400</v>
      </c>
      <c r="G688" s="145" t="str">
        <f>'3. DATA TEKNIS JALAN'!G688</f>
        <v>1+600</v>
      </c>
      <c r="H688" s="145" t="str">
        <f>'HITUNG SEGMEN'!H1103</f>
        <v>B</v>
      </c>
      <c r="I688" s="137"/>
      <c r="J688" s="138"/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JALAN'!F689</f>
        <v>1+600</v>
      </c>
      <c r="G689" s="145" t="str">
        <f>'3. DATA TEKNIS JALAN'!G689</f>
        <v>1+800</v>
      </c>
      <c r="H689" s="145" t="str">
        <f>'HITUNG SEGMEN'!H1104</f>
        <v>B</v>
      </c>
      <c r="I689" s="137"/>
      <c r="J689" s="138"/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JALAN'!F690</f>
        <v>1+800</v>
      </c>
      <c r="G690" s="145" t="str">
        <f>'3. DATA TEKNIS JALAN'!G690</f>
        <v>2+000</v>
      </c>
      <c r="H690" s="145" t="str">
        <f>'HITUNG SEGMEN'!H1105</f>
        <v>B</v>
      </c>
      <c r="I690" s="137"/>
      <c r="J690" s="138"/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JALAN'!F691</f>
        <v>2+000</v>
      </c>
      <c r="G691" s="145" t="str">
        <f>'3. DATA TEKNIS JALAN'!G691</f>
        <v>2+200</v>
      </c>
      <c r="H691" s="145" t="str">
        <f>'HITUNG SEGMEN'!H1106</f>
        <v>B</v>
      </c>
      <c r="I691" s="137"/>
      <c r="J691" s="138"/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JALAN'!F692</f>
        <v>2+200</v>
      </c>
      <c r="G692" s="145" t="str">
        <f>'3. DATA TEKNIS JALAN'!G692</f>
        <v>2+400</v>
      </c>
      <c r="H692" s="145" t="str">
        <f>'HITUNG SEGMEN'!H1107</f>
        <v>B</v>
      </c>
      <c r="I692" s="137"/>
      <c r="J692" s="138"/>
      <c r="K692" s="146"/>
      <c r="L692" s="146"/>
    </row>
    <row r="693" spans="2:12" s="141" customFormat="1" ht="20.100000000000001" customHeight="1">
      <c r="B693" s="142"/>
      <c r="C693" s="142"/>
      <c r="D693" s="143"/>
      <c r="E693" s="144"/>
      <c r="F693" s="145" t="str">
        <f>'3. DATA TEKNIS JALAN'!F693</f>
        <v>2+400</v>
      </c>
      <c r="G693" s="145" t="str">
        <f>'3. DATA TEKNIS JALAN'!G693</f>
        <v>2+410</v>
      </c>
      <c r="H693" s="145" t="str">
        <f>'HITUNG SEGMEN'!H1108</f>
        <v>B</v>
      </c>
      <c r="I693" s="137"/>
      <c r="J693" s="138"/>
      <c r="K693" s="146"/>
      <c r="L693" s="146"/>
    </row>
    <row r="694" spans="2:12" s="141" customFormat="1" ht="20.100000000000001" customHeight="1">
      <c r="B694" s="142">
        <f>'3. DATA TEKNIS JALAN'!B694</f>
        <v>119</v>
      </c>
      <c r="C694" s="142">
        <f>'3. DATA TEKNIS JALAN'!C694</f>
        <v>1.119</v>
      </c>
      <c r="D694" s="143" t="str">
        <f>'3. DATA TEKNIS JALAN'!D694</f>
        <v>Karanggambas - Mipiran</v>
      </c>
      <c r="E694" s="144">
        <f>'3. DATA TEKNIS JALAN'!E694</f>
        <v>1.1100000000000001</v>
      </c>
      <c r="F694" s="145" t="str">
        <f>'3. DATA TEKNIS JALAN'!F694</f>
        <v>0+000</v>
      </c>
      <c r="G694" s="145" t="str">
        <f>'3. DATA TEKNIS JALAN'!G694</f>
        <v>0+200</v>
      </c>
      <c r="H694" s="145" t="str">
        <f>'HITUNG SEGMEN'!H1111</f>
        <v>B</v>
      </c>
      <c r="I694" s="137"/>
      <c r="J694" s="138"/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JALAN'!F695</f>
        <v>0+200</v>
      </c>
      <c r="G695" s="145" t="str">
        <f>'3. DATA TEKNIS JALAN'!G695</f>
        <v>0+400</v>
      </c>
      <c r="H695" s="145" t="str">
        <f>'HITUNG SEGMEN'!H1112</f>
        <v>B</v>
      </c>
      <c r="I695" s="137"/>
      <c r="J695" s="138"/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JALAN'!F696</f>
        <v>0+400</v>
      </c>
      <c r="G696" s="145" t="str">
        <f>'3. DATA TEKNIS JALAN'!G696</f>
        <v>0+600</v>
      </c>
      <c r="H696" s="145" t="str">
        <f>'HITUNG SEGMEN'!H1113</f>
        <v>B</v>
      </c>
      <c r="I696" s="137"/>
      <c r="J696" s="138"/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JALAN'!F697</f>
        <v>0+600</v>
      </c>
      <c r="G697" s="145" t="str">
        <f>'3. DATA TEKNIS JALAN'!G697</f>
        <v>0+800</v>
      </c>
      <c r="H697" s="145" t="str">
        <f>'HITUNG SEGMEN'!H1114</f>
        <v>B</v>
      </c>
      <c r="I697" s="137"/>
      <c r="J697" s="138"/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JALAN'!F698</f>
        <v>0+800</v>
      </c>
      <c r="G698" s="145" t="str">
        <f>'3. DATA TEKNIS JALAN'!G698</f>
        <v>1+000</v>
      </c>
      <c r="H698" s="145" t="str">
        <f>'HITUNG SEGMEN'!H1115</f>
        <v>B</v>
      </c>
      <c r="I698" s="137"/>
      <c r="J698" s="138"/>
      <c r="K698" s="146"/>
      <c r="L698" s="146"/>
    </row>
    <row r="699" spans="2:12" s="141" customFormat="1" ht="20.100000000000001" customHeight="1">
      <c r="B699" s="142"/>
      <c r="C699" s="142"/>
      <c r="D699" s="143"/>
      <c r="E699" s="144"/>
      <c r="F699" s="145" t="str">
        <f>'3. DATA TEKNIS JALAN'!F699</f>
        <v>1+000</v>
      </c>
      <c r="G699" s="145" t="str">
        <f>'3. DATA TEKNIS JALAN'!G699</f>
        <v>1+110</v>
      </c>
      <c r="H699" s="145" t="str">
        <f>'HITUNG SEGMEN'!H1116</f>
        <v>B</v>
      </c>
      <c r="I699" s="137"/>
      <c r="J699" s="138"/>
      <c r="K699" s="146"/>
      <c r="L699" s="146"/>
    </row>
    <row r="700" spans="2:12" s="141" customFormat="1" ht="20.100000000000001" customHeight="1">
      <c r="B700" s="142">
        <f>'3. DATA TEKNIS JALAN'!B700</f>
        <v>120</v>
      </c>
      <c r="C700" s="422" t="s">
        <v>1114</v>
      </c>
      <c r="D700" s="143" t="str">
        <f>'3. DATA TEKNIS JALAN'!D700</f>
        <v>Bojanegara - Klapasawit</v>
      </c>
      <c r="E700" s="144">
        <f>'3. DATA TEKNIS JALAN'!E700</f>
        <v>1.75</v>
      </c>
      <c r="F700" s="145" t="str">
        <f>'3. DATA TEKNIS JALAN'!F700</f>
        <v>0+000</v>
      </c>
      <c r="G700" s="145" t="str">
        <f>'3. DATA TEKNIS JALAN'!G700</f>
        <v>0+200</v>
      </c>
      <c r="H700" s="145" t="str">
        <f>'HITUNG SEGMEN'!H1119</f>
        <v>B</v>
      </c>
      <c r="I700" s="137"/>
      <c r="J700" s="138"/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JALAN'!F701</f>
        <v>0+200</v>
      </c>
      <c r="G701" s="145" t="str">
        <f>'3. DATA TEKNIS JALAN'!G701</f>
        <v>0+400</v>
      </c>
      <c r="H701" s="145" t="str">
        <f>'HITUNG SEGMEN'!H1120</f>
        <v>B</v>
      </c>
      <c r="I701" s="137"/>
      <c r="J701" s="138"/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JALAN'!F702</f>
        <v>0+400</v>
      </c>
      <c r="G702" s="145" t="str">
        <f>'3. DATA TEKNIS JALAN'!G702</f>
        <v>0+600</v>
      </c>
      <c r="H702" s="145" t="str">
        <f>'HITUNG SEGMEN'!H1121</f>
        <v>B</v>
      </c>
      <c r="I702" s="137"/>
      <c r="J702" s="138"/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JALAN'!F703</f>
        <v>0+600</v>
      </c>
      <c r="G703" s="145" t="str">
        <f>'3. DATA TEKNIS JALAN'!G703</f>
        <v>0+800</v>
      </c>
      <c r="H703" s="145" t="str">
        <f>'HITUNG SEGMEN'!H1122</f>
        <v>B</v>
      </c>
      <c r="I703" s="137"/>
      <c r="J703" s="138"/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JALAN'!F704</f>
        <v>0+800</v>
      </c>
      <c r="G704" s="145" t="str">
        <f>'3. DATA TEKNIS JALAN'!G704</f>
        <v>1+000</v>
      </c>
      <c r="H704" s="145" t="str">
        <f>'HITUNG SEGMEN'!H1123</f>
        <v>B</v>
      </c>
      <c r="I704" s="137"/>
      <c r="J704" s="138"/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JALAN'!F705</f>
        <v>1+000</v>
      </c>
      <c r="G705" s="145" t="str">
        <f>'3. DATA TEKNIS JALAN'!G705</f>
        <v>1+200</v>
      </c>
      <c r="H705" s="145" t="str">
        <f>'HITUNG SEGMEN'!H1124</f>
        <v>B</v>
      </c>
      <c r="I705" s="137"/>
      <c r="J705" s="138"/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JALAN'!F706</f>
        <v>1+200</v>
      </c>
      <c r="G706" s="145" t="str">
        <f>'3. DATA TEKNIS JALAN'!G706</f>
        <v>1+400</v>
      </c>
      <c r="H706" s="145" t="str">
        <f>'HITUNG SEGMEN'!H1125</f>
        <v>S</v>
      </c>
      <c r="I706" s="137"/>
      <c r="J706" s="138"/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JALAN'!F707</f>
        <v>1+400</v>
      </c>
      <c r="G707" s="145" t="str">
        <f>'3. DATA TEKNIS JALAN'!G707</f>
        <v>1+600</v>
      </c>
      <c r="H707" s="145" t="str">
        <f>'HITUNG SEGMEN'!H1126</f>
        <v>S</v>
      </c>
      <c r="I707" s="137"/>
      <c r="J707" s="138"/>
      <c r="K707" s="146"/>
      <c r="L707" s="146"/>
    </row>
    <row r="708" spans="2:12" s="141" customFormat="1" ht="20.100000000000001" customHeight="1">
      <c r="B708" s="142"/>
      <c r="C708" s="142"/>
      <c r="D708" s="143"/>
      <c r="E708" s="144"/>
      <c r="F708" s="145" t="str">
        <f>'3. DATA TEKNIS JALAN'!F708</f>
        <v>1+600</v>
      </c>
      <c r="G708" s="145" t="str">
        <f>'3. DATA TEKNIS JALAN'!G708</f>
        <v>1+750</v>
      </c>
      <c r="H708" s="145" t="str">
        <f>'HITUNG SEGMEN'!H1127</f>
        <v>B</v>
      </c>
      <c r="I708" s="137"/>
      <c r="J708" s="138"/>
      <c r="K708" s="146"/>
      <c r="L708" s="146"/>
    </row>
    <row r="709" spans="2:12" s="141" customFormat="1" ht="20.100000000000001" customHeight="1">
      <c r="B709" s="142">
        <f>'3. DATA TEKNIS JALAN'!B709</f>
        <v>121</v>
      </c>
      <c r="C709" s="142">
        <f>'3. DATA TEKNIS JALAN'!C709</f>
        <v>1.121</v>
      </c>
      <c r="D709" s="143" t="str">
        <f>'3. DATA TEKNIS JALAN'!D709</f>
        <v>Padamara - Karangjambe</v>
      </c>
      <c r="E709" s="144">
        <f>'3. DATA TEKNIS JALAN'!E709</f>
        <v>1.68</v>
      </c>
      <c r="F709" s="145" t="str">
        <f>'3. DATA TEKNIS JALAN'!F709</f>
        <v>0+000</v>
      </c>
      <c r="G709" s="145" t="str">
        <f>'3. DATA TEKNIS JALAN'!G709</f>
        <v>0+200</v>
      </c>
      <c r="H709" s="145" t="str">
        <f>'HITUNG SEGMEN'!H1130</f>
        <v>S</v>
      </c>
      <c r="I709" s="137"/>
      <c r="J709" s="138"/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JALAN'!F710</f>
        <v>0+200</v>
      </c>
      <c r="G710" s="145" t="str">
        <f>'3. DATA TEKNIS JALAN'!G710</f>
        <v>0+400</v>
      </c>
      <c r="H710" s="145" t="str">
        <f>'HITUNG SEGMEN'!H1131</f>
        <v>S</v>
      </c>
      <c r="I710" s="137"/>
      <c r="J710" s="138"/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JALAN'!F711</f>
        <v>0+400</v>
      </c>
      <c r="G711" s="145" t="str">
        <f>'3. DATA TEKNIS JALAN'!G711</f>
        <v>0+600</v>
      </c>
      <c r="H711" s="145" t="str">
        <f>'HITUNG SEGMEN'!H1132</f>
        <v>B</v>
      </c>
      <c r="I711" s="137"/>
      <c r="J711" s="138"/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JALAN'!F712</f>
        <v>0+600</v>
      </c>
      <c r="G712" s="145" t="str">
        <f>'3. DATA TEKNIS JALAN'!G712</f>
        <v>0+800</v>
      </c>
      <c r="H712" s="145" t="str">
        <f>'HITUNG SEGMEN'!H1133</f>
        <v>S</v>
      </c>
      <c r="I712" s="137"/>
      <c r="J712" s="138"/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JALAN'!F713</f>
        <v>0+800</v>
      </c>
      <c r="G713" s="145" t="str">
        <f>'3. DATA TEKNIS JALAN'!G713</f>
        <v>1+000</v>
      </c>
      <c r="H713" s="145" t="str">
        <f>'HITUNG SEGMEN'!H1134</f>
        <v>S</v>
      </c>
      <c r="I713" s="137"/>
      <c r="J713" s="138"/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JALAN'!F714</f>
        <v>1+000</v>
      </c>
      <c r="G714" s="145" t="str">
        <f>'3. DATA TEKNIS JALAN'!G714</f>
        <v>1+200</v>
      </c>
      <c r="H714" s="145" t="str">
        <f>'HITUNG SEGMEN'!H1135</f>
        <v>S</v>
      </c>
      <c r="I714" s="137"/>
      <c r="J714" s="138"/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JALAN'!F715</f>
        <v>1+200</v>
      </c>
      <c r="G715" s="145" t="str">
        <f>'3. DATA TEKNIS JALAN'!G715</f>
        <v>1+400</v>
      </c>
      <c r="H715" s="145" t="str">
        <f>'HITUNG SEGMEN'!H1136</f>
        <v>B</v>
      </c>
      <c r="I715" s="137"/>
      <c r="J715" s="138"/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JALAN'!F716</f>
        <v>1+400</v>
      </c>
      <c r="G716" s="145" t="str">
        <f>'3. DATA TEKNIS JALAN'!G716</f>
        <v>1+600</v>
      </c>
      <c r="H716" s="145" t="str">
        <f>'HITUNG SEGMEN'!H1137</f>
        <v>B</v>
      </c>
      <c r="I716" s="137"/>
      <c r="J716" s="138"/>
      <c r="K716" s="146"/>
      <c r="L716" s="146"/>
    </row>
    <row r="717" spans="2:12" s="141" customFormat="1" ht="20.100000000000001" customHeight="1">
      <c r="B717" s="142"/>
      <c r="C717" s="142"/>
      <c r="D717" s="143"/>
      <c r="E717" s="144"/>
      <c r="F717" s="145" t="str">
        <f>'3. DATA TEKNIS JALAN'!F717</f>
        <v>1+600</v>
      </c>
      <c r="G717" s="145" t="str">
        <f>'3. DATA TEKNIS JALAN'!G717</f>
        <v>1+680</v>
      </c>
      <c r="H717" s="145" t="str">
        <f>'HITUNG SEGMEN'!H1138</f>
        <v>B</v>
      </c>
      <c r="I717" s="137"/>
      <c r="J717" s="138"/>
      <c r="K717" s="146"/>
      <c r="L717" s="146"/>
    </row>
    <row r="718" spans="2:12" s="141" customFormat="1" ht="20.100000000000001" customHeight="1">
      <c r="B718" s="142" t="s">
        <v>1093</v>
      </c>
      <c r="C718" s="142">
        <f>'3. DATA TEKNIS JALAN'!C718</f>
        <v>1.1220000000000001</v>
      </c>
      <c r="D718" s="143" t="str">
        <f>'3. DATA TEKNIS JALAN'!D718</f>
        <v>Komplek Perum. Bojanegara</v>
      </c>
      <c r="E718" s="144">
        <f>'3. DATA TEKNIS JALAN'!E718</f>
        <v>0.52</v>
      </c>
      <c r="F718" s="145" t="str">
        <f>'3. DATA TEKNIS JALAN'!F718</f>
        <v>0+000</v>
      </c>
      <c r="G718" s="145" t="str">
        <f>'3. DATA TEKNIS JALAN'!G718</f>
        <v>0+200</v>
      </c>
      <c r="H718" s="145" t="str">
        <f>'HITUNG SEGMEN'!H1141</f>
        <v>B</v>
      </c>
      <c r="I718" s="137"/>
      <c r="J718" s="138"/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JALAN'!F719</f>
        <v>0+200</v>
      </c>
      <c r="G719" s="145" t="str">
        <f>'3. DATA TEKNIS JALAN'!G719</f>
        <v>0+400</v>
      </c>
      <c r="H719" s="145" t="str">
        <f>'HITUNG SEGMEN'!H1142</f>
        <v>RS</v>
      </c>
      <c r="I719" s="137"/>
      <c r="J719" s="138"/>
      <c r="K719" s="146"/>
      <c r="L719" s="146"/>
    </row>
    <row r="720" spans="2:12" s="141" customFormat="1" ht="20.100000000000001" customHeight="1">
      <c r="B720" s="142"/>
      <c r="C720" s="142"/>
      <c r="D720" s="143"/>
      <c r="E720" s="144"/>
      <c r="F720" s="145" t="str">
        <f>'3. DATA TEKNIS JALAN'!F720</f>
        <v>0+400</v>
      </c>
      <c r="G720" s="145" t="str">
        <f>'3. DATA TEKNIS JALAN'!G720</f>
        <v>0+520</v>
      </c>
      <c r="H720" s="145" t="str">
        <f>'HITUNG SEGMEN'!H1143</f>
        <v>S</v>
      </c>
      <c r="I720" s="137"/>
      <c r="J720" s="138"/>
      <c r="K720" s="146"/>
      <c r="L720" s="146"/>
    </row>
    <row r="721" spans="2:12" s="141" customFormat="1" ht="20.100000000000001" customHeight="1">
      <c r="B721" s="142">
        <f>'3. DATA TEKNIS JALAN'!B721</f>
        <v>123</v>
      </c>
      <c r="C721" s="142">
        <f>'3. DATA TEKNIS JALAN'!C721</f>
        <v>1.123</v>
      </c>
      <c r="D721" s="143" t="str">
        <f>'3. DATA TEKNIS JALAN'!D721</f>
        <v>Purbalingga - Kutasari</v>
      </c>
      <c r="E721" s="144">
        <f>'3. DATA TEKNIS JALAN'!E721</f>
        <v>4.5199999999999996</v>
      </c>
      <c r="F721" s="145" t="str">
        <f>'3. DATA TEKNIS JALAN'!F721</f>
        <v>0+000</v>
      </c>
      <c r="G721" s="145" t="str">
        <f>'3. DATA TEKNIS JALAN'!G721</f>
        <v>0+200</v>
      </c>
      <c r="H721" s="145" t="str">
        <f>'HITUNG SEGMEN'!H1148</f>
        <v>S</v>
      </c>
      <c r="I721" s="137"/>
      <c r="J721" s="138"/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JALAN'!F722</f>
        <v>0+200</v>
      </c>
      <c r="G722" s="145" t="str">
        <f>'3. DATA TEKNIS JALAN'!G722</f>
        <v>0+400</v>
      </c>
      <c r="H722" s="145" t="str">
        <f>'HITUNG SEGMEN'!H1149</f>
        <v>B</v>
      </c>
      <c r="I722" s="137"/>
      <c r="J722" s="138"/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JALAN'!F723</f>
        <v>0+400</v>
      </c>
      <c r="G723" s="145" t="str">
        <f>'3. DATA TEKNIS JALAN'!G723</f>
        <v>0+600</v>
      </c>
      <c r="H723" s="145" t="str">
        <f>'HITUNG SEGMEN'!H1150</f>
        <v>B</v>
      </c>
      <c r="I723" s="137"/>
      <c r="J723" s="138"/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JALAN'!F724</f>
        <v>0+600</v>
      </c>
      <c r="G724" s="145" t="str">
        <f>'3. DATA TEKNIS JALAN'!G724</f>
        <v>0+800</v>
      </c>
      <c r="H724" s="145" t="str">
        <f>'HITUNG SEGMEN'!H1151</f>
        <v>B</v>
      </c>
      <c r="I724" s="137"/>
      <c r="J724" s="138"/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JALAN'!F725</f>
        <v>0+800</v>
      </c>
      <c r="G725" s="145" t="str">
        <f>'3. DATA TEKNIS JALAN'!G725</f>
        <v>1+000</v>
      </c>
      <c r="H725" s="145" t="str">
        <f>'HITUNG SEGMEN'!H1152</f>
        <v>B</v>
      </c>
      <c r="I725" s="137"/>
      <c r="J725" s="138"/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JALAN'!F726</f>
        <v>1+000</v>
      </c>
      <c r="G726" s="145" t="str">
        <f>'3. DATA TEKNIS JALAN'!G726</f>
        <v>1+200</v>
      </c>
      <c r="H726" s="145" t="str">
        <f>'HITUNG SEGMEN'!H1153</f>
        <v>B</v>
      </c>
      <c r="I726" s="137"/>
      <c r="J726" s="138"/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JALAN'!F727</f>
        <v>1+200</v>
      </c>
      <c r="G727" s="145" t="str">
        <f>'3. DATA TEKNIS JALAN'!G727</f>
        <v>1+400</v>
      </c>
      <c r="H727" s="145" t="str">
        <f>'HITUNG SEGMEN'!H1154</f>
        <v>B</v>
      </c>
      <c r="I727" s="137"/>
      <c r="J727" s="138"/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JALAN'!F728</f>
        <v>1+400</v>
      </c>
      <c r="G728" s="145" t="str">
        <f>'3. DATA TEKNIS JALAN'!G728</f>
        <v>1+600</v>
      </c>
      <c r="H728" s="145" t="str">
        <f>'HITUNG SEGMEN'!H1155</f>
        <v>B</v>
      </c>
      <c r="I728" s="137"/>
      <c r="J728" s="138"/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JALAN'!F729</f>
        <v>1+600</v>
      </c>
      <c r="G729" s="145" t="str">
        <f>'3. DATA TEKNIS JALAN'!G729</f>
        <v>1+800</v>
      </c>
      <c r="H729" s="145" t="str">
        <f>'HITUNG SEGMEN'!H1156</f>
        <v>B</v>
      </c>
      <c r="I729" s="137"/>
      <c r="J729" s="138"/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JALAN'!F730</f>
        <v>1+800</v>
      </c>
      <c r="G730" s="145" t="str">
        <f>'3. DATA TEKNIS JALAN'!G730</f>
        <v>2+000</v>
      </c>
      <c r="H730" s="145" t="str">
        <f>'HITUNG SEGMEN'!H1157</f>
        <v>B</v>
      </c>
      <c r="I730" s="137"/>
      <c r="J730" s="138"/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JALAN'!F731</f>
        <v>2+000</v>
      </c>
      <c r="G731" s="145" t="str">
        <f>'3. DATA TEKNIS JALAN'!G731</f>
        <v>2+200</v>
      </c>
      <c r="H731" s="145" t="str">
        <f>'HITUNG SEGMEN'!H1158</f>
        <v>B</v>
      </c>
      <c r="I731" s="137"/>
      <c r="J731" s="138"/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JALAN'!F732</f>
        <v>2+200</v>
      </c>
      <c r="G732" s="145" t="str">
        <f>'3. DATA TEKNIS JALAN'!G732</f>
        <v>2+400</v>
      </c>
      <c r="H732" s="145" t="str">
        <f>'HITUNG SEGMEN'!H1159</f>
        <v>B</v>
      </c>
      <c r="I732" s="137"/>
      <c r="J732" s="138"/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JALAN'!F733</f>
        <v>2+400</v>
      </c>
      <c r="G733" s="145" t="str">
        <f>'3. DATA TEKNIS JALAN'!G733</f>
        <v>2+600</v>
      </c>
      <c r="H733" s="145" t="str">
        <f>'HITUNG SEGMEN'!H1160</f>
        <v>B</v>
      </c>
      <c r="I733" s="137"/>
      <c r="J733" s="138"/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JALAN'!F734</f>
        <v>2+600</v>
      </c>
      <c r="G734" s="145" t="str">
        <f>'3. DATA TEKNIS JALAN'!G734</f>
        <v>2+800</v>
      </c>
      <c r="H734" s="145" t="str">
        <f>'HITUNG SEGMEN'!H1161</f>
        <v>B</v>
      </c>
      <c r="I734" s="137"/>
      <c r="J734" s="138"/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JALAN'!F735</f>
        <v>2+800</v>
      </c>
      <c r="G735" s="145" t="str">
        <f>'3. DATA TEKNIS JALAN'!G735</f>
        <v>3+000</v>
      </c>
      <c r="H735" s="145" t="str">
        <f>'HITUNG SEGMEN'!H1162</f>
        <v>B</v>
      </c>
      <c r="I735" s="137"/>
      <c r="J735" s="138"/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JALAN'!F736</f>
        <v>3+000</v>
      </c>
      <c r="G736" s="145" t="str">
        <f>'3. DATA TEKNIS JALAN'!G736</f>
        <v>3+200</v>
      </c>
      <c r="H736" s="145" t="str">
        <f>'HITUNG SEGMEN'!H1163</f>
        <v>B</v>
      </c>
      <c r="I736" s="137"/>
      <c r="J736" s="138"/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JALAN'!F737</f>
        <v>3+200</v>
      </c>
      <c r="G737" s="145" t="str">
        <f>'3. DATA TEKNIS JALAN'!G737</f>
        <v>3+400</v>
      </c>
      <c r="H737" s="145" t="str">
        <f>'HITUNG SEGMEN'!H1164</f>
        <v>B</v>
      </c>
      <c r="I737" s="137"/>
      <c r="J737" s="138"/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JALAN'!F738</f>
        <v>3+400</v>
      </c>
      <c r="G738" s="145" t="str">
        <f>'3. DATA TEKNIS JALAN'!G738</f>
        <v>3+600</v>
      </c>
      <c r="H738" s="145" t="str">
        <f>'HITUNG SEGMEN'!H1165</f>
        <v>B</v>
      </c>
      <c r="I738" s="137"/>
      <c r="J738" s="138"/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JALAN'!F739</f>
        <v>3+600</v>
      </c>
      <c r="G739" s="145" t="str">
        <f>'3. DATA TEKNIS JALAN'!G739</f>
        <v>3+800</v>
      </c>
      <c r="H739" s="145" t="str">
        <f>'HITUNG SEGMEN'!H1166</f>
        <v>B</v>
      </c>
      <c r="I739" s="137"/>
      <c r="J739" s="138"/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JALAN'!F740</f>
        <v>3+800</v>
      </c>
      <c r="G740" s="145" t="str">
        <f>'3. DATA TEKNIS JALAN'!G740</f>
        <v>4+000</v>
      </c>
      <c r="H740" s="145" t="str">
        <f>'HITUNG SEGMEN'!H1167</f>
        <v>B</v>
      </c>
      <c r="I740" s="137"/>
      <c r="J740" s="138"/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JALAN'!F741</f>
        <v>4+000</v>
      </c>
      <c r="G741" s="145" t="str">
        <f>'3. DATA TEKNIS JALAN'!G741</f>
        <v>4+200</v>
      </c>
      <c r="H741" s="145" t="str">
        <f>'HITUNG SEGMEN'!H1168</f>
        <v>B</v>
      </c>
      <c r="I741" s="137"/>
      <c r="J741" s="138"/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JALAN'!F742</f>
        <v>4+200</v>
      </c>
      <c r="G742" s="145" t="str">
        <f>'3. DATA TEKNIS JALAN'!G742</f>
        <v>4+400</v>
      </c>
      <c r="H742" s="145" t="str">
        <f>'HITUNG SEGMEN'!H1169</f>
        <v>B</v>
      </c>
      <c r="I742" s="137"/>
      <c r="J742" s="138"/>
      <c r="K742" s="146"/>
      <c r="L742" s="146"/>
    </row>
    <row r="743" spans="2:12" s="141" customFormat="1" ht="20.100000000000001" customHeight="1">
      <c r="B743" s="142"/>
      <c r="C743" s="142"/>
      <c r="D743" s="143"/>
      <c r="E743" s="144"/>
      <c r="F743" s="145" t="str">
        <f>'3. DATA TEKNIS JALAN'!F743</f>
        <v>4+400</v>
      </c>
      <c r="G743" s="145" t="str">
        <f>'3. DATA TEKNIS JALAN'!G743</f>
        <v>4+520</v>
      </c>
      <c r="H743" s="145" t="str">
        <f>'HITUNG SEGMEN'!H1170</f>
        <v>B</v>
      </c>
      <c r="I743" s="137"/>
      <c r="J743" s="138"/>
      <c r="K743" s="146"/>
      <c r="L743" s="146"/>
    </row>
    <row r="744" spans="2:12" s="141" customFormat="1" ht="20.100000000000001" customHeight="1">
      <c r="B744" s="142">
        <f>'3. DATA TEKNIS JALAN'!B744</f>
        <v>124</v>
      </c>
      <c r="C744" s="142">
        <f>'3. DATA TEKNIS JALAN'!C744</f>
        <v>1.1240000000000001</v>
      </c>
      <c r="D744" s="143" t="str">
        <f>'3. DATA TEKNIS JALAN'!D744</f>
        <v>Kutasari - Tobong</v>
      </c>
      <c r="E744" s="144">
        <f>'3. DATA TEKNIS JALAN'!E744</f>
        <v>3.45</v>
      </c>
      <c r="F744" s="145" t="str">
        <f>'3. DATA TEKNIS JALAN'!F744</f>
        <v>0+000</v>
      </c>
      <c r="G744" s="145" t="str">
        <f>'3. DATA TEKNIS JALAN'!G744</f>
        <v>0+200</v>
      </c>
      <c r="H744" s="145" t="s">
        <v>434</v>
      </c>
      <c r="I744" s="137"/>
      <c r="J744" s="138"/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JALAN'!F745</f>
        <v>0+200</v>
      </c>
      <c r="G745" s="145" t="str">
        <f>'3. DATA TEKNIS JALAN'!G745</f>
        <v>0+400</v>
      </c>
      <c r="H745" s="145" t="s">
        <v>434</v>
      </c>
      <c r="I745" s="137"/>
      <c r="J745" s="138"/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JALAN'!F746</f>
        <v>0+400</v>
      </c>
      <c r="G746" s="145" t="str">
        <f>'3. DATA TEKNIS JALAN'!G746</f>
        <v>0+600</v>
      </c>
      <c r="H746" s="145" t="s">
        <v>440</v>
      </c>
      <c r="I746" s="137"/>
      <c r="J746" s="138"/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JALAN'!F747</f>
        <v>0+600</v>
      </c>
      <c r="G747" s="145" t="str">
        <f>'3. DATA TEKNIS JALAN'!G747</f>
        <v>0+800</v>
      </c>
      <c r="H747" s="145" t="s">
        <v>440</v>
      </c>
      <c r="I747" s="137"/>
      <c r="J747" s="138"/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JALAN'!F748</f>
        <v>0+800</v>
      </c>
      <c r="G748" s="145" t="str">
        <f>'3. DATA TEKNIS JALAN'!G748</f>
        <v>1+000</v>
      </c>
      <c r="H748" s="145" t="s">
        <v>434</v>
      </c>
      <c r="I748" s="137"/>
      <c r="J748" s="138"/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JALAN'!F749</f>
        <v>1+000</v>
      </c>
      <c r="G749" s="145" t="str">
        <f>'3. DATA TEKNIS JALAN'!G749</f>
        <v>1+200</v>
      </c>
      <c r="H749" s="145" t="s">
        <v>434</v>
      </c>
      <c r="I749" s="137"/>
      <c r="J749" s="138"/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JALAN'!F750</f>
        <v>1+200</v>
      </c>
      <c r="G750" s="145" t="str">
        <f>'3. DATA TEKNIS JALAN'!G750</f>
        <v>1+400</v>
      </c>
      <c r="H750" s="145" t="s">
        <v>434</v>
      </c>
      <c r="I750" s="137"/>
      <c r="J750" s="138"/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JALAN'!F751</f>
        <v>1+400</v>
      </c>
      <c r="G751" s="145" t="str">
        <f>'3. DATA TEKNIS JALAN'!G751</f>
        <v>1+600</v>
      </c>
      <c r="H751" s="145" t="s">
        <v>434</v>
      </c>
      <c r="I751" s="137"/>
      <c r="J751" s="138"/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JALAN'!F752</f>
        <v>1+600</v>
      </c>
      <c r="G752" s="145" t="str">
        <f>'3. DATA TEKNIS JALAN'!G752</f>
        <v>1+800</v>
      </c>
      <c r="H752" s="145" t="s">
        <v>434</v>
      </c>
      <c r="I752" s="137"/>
      <c r="J752" s="138"/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JALAN'!F753</f>
        <v>1+800</v>
      </c>
      <c r="G753" s="145" t="str">
        <f>'3. DATA TEKNIS JALAN'!G753</f>
        <v>2+000</v>
      </c>
      <c r="H753" s="145" t="s">
        <v>434</v>
      </c>
      <c r="I753" s="137"/>
      <c r="J753" s="138"/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JALAN'!F754</f>
        <v>2+000</v>
      </c>
      <c r="G754" s="145" t="str">
        <f>'3. DATA TEKNIS JALAN'!G754</f>
        <v>2+200</v>
      </c>
      <c r="H754" s="145" t="s">
        <v>434</v>
      </c>
      <c r="I754" s="137"/>
      <c r="J754" s="138"/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JALAN'!F755</f>
        <v>2+200</v>
      </c>
      <c r="G755" s="145" t="str">
        <f>'3. DATA TEKNIS JALAN'!G755</f>
        <v>2+400</v>
      </c>
      <c r="H755" s="145" t="s">
        <v>434</v>
      </c>
      <c r="I755" s="137"/>
      <c r="J755" s="138"/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JALAN'!F756</f>
        <v>2+400</v>
      </c>
      <c r="G756" s="145" t="str">
        <f>'3. DATA TEKNIS JALAN'!G756</f>
        <v>2+600</v>
      </c>
      <c r="H756" s="145" t="s">
        <v>434</v>
      </c>
      <c r="I756" s="137"/>
      <c r="J756" s="138"/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JALAN'!F757</f>
        <v>2+600</v>
      </c>
      <c r="G757" s="145" t="str">
        <f>'3. DATA TEKNIS JALAN'!G757</f>
        <v>2+800</v>
      </c>
      <c r="H757" s="145" t="s">
        <v>434</v>
      </c>
      <c r="I757" s="137"/>
      <c r="J757" s="138"/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JALAN'!F758</f>
        <v>2+800</v>
      </c>
      <c r="G758" s="145" t="str">
        <f>'3. DATA TEKNIS JALAN'!G758</f>
        <v>3+000</v>
      </c>
      <c r="H758" s="145" t="s">
        <v>438</v>
      </c>
      <c r="I758" s="137"/>
      <c r="J758" s="138"/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JALAN'!F759</f>
        <v>3+000</v>
      </c>
      <c r="G759" s="145" t="str">
        <f>'3. DATA TEKNIS JALAN'!G759</f>
        <v>3+200</v>
      </c>
      <c r="H759" s="145" t="s">
        <v>434</v>
      </c>
      <c r="I759" s="137"/>
      <c r="J759" s="138"/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JALAN'!F760</f>
        <v>3+200</v>
      </c>
      <c r="G760" s="145" t="str">
        <f>'3. DATA TEKNIS JALAN'!G760</f>
        <v>3+400</v>
      </c>
      <c r="H760" s="145" t="s">
        <v>434</v>
      </c>
      <c r="I760" s="137"/>
      <c r="J760" s="138"/>
      <c r="K760" s="146"/>
      <c r="L760" s="146"/>
    </row>
    <row r="761" spans="2:12" s="141" customFormat="1" ht="20.100000000000001" customHeight="1">
      <c r="B761" s="142"/>
      <c r="C761" s="142"/>
      <c r="D761" s="143"/>
      <c r="E761" s="144"/>
      <c r="F761" s="145" t="str">
        <f>'3. DATA TEKNIS JALAN'!F761</f>
        <v>3+400</v>
      </c>
      <c r="G761" s="145" t="str">
        <f>'3. DATA TEKNIS JALAN'!G761</f>
        <v>3+450</v>
      </c>
      <c r="H761" s="145" t="s">
        <v>434</v>
      </c>
      <c r="I761" s="137"/>
      <c r="J761" s="138"/>
      <c r="K761" s="146"/>
      <c r="L761" s="146"/>
    </row>
    <row r="762" spans="2:12" s="141" customFormat="1" ht="20.100000000000001" customHeight="1">
      <c r="B762" s="142">
        <f>'3. DATA TEKNIS JALAN'!B762</f>
        <v>125</v>
      </c>
      <c r="C762" s="142">
        <f>'3. DATA TEKNIS JALAN'!C762</f>
        <v>1.125</v>
      </c>
      <c r="D762" s="143" t="str">
        <f>'3. DATA TEKNIS JALAN'!D762</f>
        <v>Tobong - Bumisari</v>
      </c>
      <c r="E762" s="144">
        <f>'3. DATA TEKNIS JALAN'!E762</f>
        <v>4.8499999999999996</v>
      </c>
      <c r="F762" s="145" t="str">
        <f>'3. DATA TEKNIS JALAN'!F762</f>
        <v>0+000</v>
      </c>
      <c r="G762" s="145" t="str">
        <f>'3. DATA TEKNIS JALAN'!G762</f>
        <v>0+200</v>
      </c>
      <c r="H762" s="145" t="str">
        <f>'HITUNG SEGMEN'!H1193</f>
        <v>B</v>
      </c>
      <c r="I762" s="137"/>
      <c r="J762" s="138"/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JALAN'!F763</f>
        <v>0+200</v>
      </c>
      <c r="G763" s="145" t="str">
        <f>'3. DATA TEKNIS JALAN'!G763</f>
        <v>0+400</v>
      </c>
      <c r="H763" s="145" t="str">
        <f>'HITUNG SEGMEN'!H1194</f>
        <v>B</v>
      </c>
      <c r="I763" s="137"/>
      <c r="J763" s="138"/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JALAN'!F764</f>
        <v>0+400</v>
      </c>
      <c r="G764" s="145" t="str">
        <f>'3. DATA TEKNIS JALAN'!G764</f>
        <v>0+600</v>
      </c>
      <c r="H764" s="145" t="str">
        <f>'HITUNG SEGMEN'!H1195</f>
        <v>B</v>
      </c>
      <c r="I764" s="137"/>
      <c r="J764" s="138"/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JALAN'!F765</f>
        <v>0+600</v>
      </c>
      <c r="G765" s="145" t="str">
        <f>'3. DATA TEKNIS JALAN'!G765</f>
        <v>0+800</v>
      </c>
      <c r="H765" s="145" t="str">
        <f>'HITUNG SEGMEN'!H1196</f>
        <v>B</v>
      </c>
      <c r="I765" s="137"/>
      <c r="J765" s="138"/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JALAN'!F766</f>
        <v>0+800</v>
      </c>
      <c r="G766" s="145" t="str">
        <f>'3. DATA TEKNIS JALAN'!G766</f>
        <v>1+000</v>
      </c>
      <c r="H766" s="145" t="str">
        <f>'HITUNG SEGMEN'!H1197</f>
        <v>B</v>
      </c>
      <c r="I766" s="137"/>
      <c r="J766" s="138"/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JALAN'!F767</f>
        <v>1+000</v>
      </c>
      <c r="G767" s="145" t="str">
        <f>'3. DATA TEKNIS JALAN'!G767</f>
        <v>1+200</v>
      </c>
      <c r="H767" s="145" t="str">
        <f>'HITUNG SEGMEN'!H1198</f>
        <v>B</v>
      </c>
      <c r="I767" s="137"/>
      <c r="J767" s="138"/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JALAN'!F768</f>
        <v>1+200</v>
      </c>
      <c r="G768" s="145" t="str">
        <f>'3. DATA TEKNIS JALAN'!G768</f>
        <v>1+400</v>
      </c>
      <c r="H768" s="145" t="str">
        <f>'HITUNG SEGMEN'!H1199</f>
        <v>B</v>
      </c>
      <c r="I768" s="137"/>
      <c r="J768" s="138"/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JALAN'!F769</f>
        <v>1+400</v>
      </c>
      <c r="G769" s="145" t="str">
        <f>'3. DATA TEKNIS JALAN'!G769</f>
        <v>1+600</v>
      </c>
      <c r="H769" s="145" t="str">
        <f>'HITUNG SEGMEN'!H1200</f>
        <v>S</v>
      </c>
      <c r="I769" s="137"/>
      <c r="J769" s="138"/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JALAN'!F770</f>
        <v>1+600</v>
      </c>
      <c r="G770" s="145" t="str">
        <f>'3. DATA TEKNIS JALAN'!G770</f>
        <v>1+800</v>
      </c>
      <c r="H770" s="145" t="str">
        <f>'HITUNG SEGMEN'!H1201</f>
        <v>S</v>
      </c>
      <c r="I770" s="137"/>
      <c r="J770" s="138"/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JALAN'!F771</f>
        <v>1+800</v>
      </c>
      <c r="G771" s="145" t="str">
        <f>'3. DATA TEKNIS JALAN'!G771</f>
        <v>2+000</v>
      </c>
      <c r="H771" s="145" t="str">
        <f>'HITUNG SEGMEN'!H1202</f>
        <v>B</v>
      </c>
      <c r="I771" s="137"/>
      <c r="J771" s="138"/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JALAN'!F772</f>
        <v>2+000</v>
      </c>
      <c r="G772" s="145" t="str">
        <f>'3. DATA TEKNIS JALAN'!G772</f>
        <v>2+200</v>
      </c>
      <c r="H772" s="145" t="str">
        <f>'HITUNG SEGMEN'!H1203</f>
        <v>B</v>
      </c>
      <c r="I772" s="137"/>
      <c r="J772" s="138"/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JALAN'!F773</f>
        <v>2+200</v>
      </c>
      <c r="G773" s="145" t="str">
        <f>'3. DATA TEKNIS JALAN'!G773</f>
        <v>2+400</v>
      </c>
      <c r="H773" s="145" t="str">
        <f>'HITUNG SEGMEN'!H1204</f>
        <v>B</v>
      </c>
      <c r="I773" s="137"/>
      <c r="J773" s="138"/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JALAN'!F774</f>
        <v>2+400</v>
      </c>
      <c r="G774" s="145" t="str">
        <f>'3. DATA TEKNIS JALAN'!G774</f>
        <v>2+600</v>
      </c>
      <c r="H774" s="145" t="str">
        <f>'HITUNG SEGMEN'!H1205</f>
        <v>B</v>
      </c>
      <c r="I774" s="137"/>
      <c r="J774" s="138"/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JALAN'!F775</f>
        <v>2+600</v>
      </c>
      <c r="G775" s="145" t="str">
        <f>'3. DATA TEKNIS JALAN'!G775</f>
        <v>2+800</v>
      </c>
      <c r="H775" s="145" t="str">
        <f>'HITUNG SEGMEN'!H1206</f>
        <v>B</v>
      </c>
      <c r="I775" s="137"/>
      <c r="J775" s="138"/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JALAN'!F776</f>
        <v>2+800</v>
      </c>
      <c r="G776" s="145" t="str">
        <f>'3. DATA TEKNIS JALAN'!G776</f>
        <v>3+000</v>
      </c>
      <c r="H776" s="145" t="str">
        <f>'HITUNG SEGMEN'!H1207</f>
        <v>B</v>
      </c>
      <c r="I776" s="137"/>
      <c r="J776" s="138"/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JALAN'!F777</f>
        <v>3+000</v>
      </c>
      <c r="G777" s="145" t="str">
        <f>'3. DATA TEKNIS JALAN'!G777</f>
        <v>3+200</v>
      </c>
      <c r="H777" s="145" t="str">
        <f>'HITUNG SEGMEN'!H1208</f>
        <v>S</v>
      </c>
      <c r="I777" s="137"/>
      <c r="J777" s="138"/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JALAN'!F778</f>
        <v>3+200</v>
      </c>
      <c r="G778" s="145" t="str">
        <f>'3. DATA TEKNIS JALAN'!G778</f>
        <v>3+400</v>
      </c>
      <c r="H778" s="145" t="str">
        <f>'HITUNG SEGMEN'!H1209</f>
        <v>B</v>
      </c>
      <c r="I778" s="137"/>
      <c r="J778" s="138"/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JALAN'!F779</f>
        <v>3+400</v>
      </c>
      <c r="G779" s="145" t="str">
        <f>'3. DATA TEKNIS JALAN'!G779</f>
        <v>3+600</v>
      </c>
      <c r="H779" s="145" t="str">
        <f>'HITUNG SEGMEN'!H1210</f>
        <v>B</v>
      </c>
      <c r="I779" s="137"/>
      <c r="J779" s="138"/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JALAN'!F780</f>
        <v>3+600</v>
      </c>
      <c r="G780" s="145" t="str">
        <f>'3. DATA TEKNIS JALAN'!G780</f>
        <v>3+800</v>
      </c>
      <c r="H780" s="145" t="str">
        <f>'HITUNG SEGMEN'!H1211</f>
        <v>S</v>
      </c>
      <c r="I780" s="137"/>
      <c r="J780" s="138"/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JALAN'!F781</f>
        <v>3+800</v>
      </c>
      <c r="G781" s="145" t="str">
        <f>'3. DATA TEKNIS JALAN'!G781</f>
        <v>4+000</v>
      </c>
      <c r="H781" s="145" t="str">
        <f>'HITUNG SEGMEN'!H1212</f>
        <v>S</v>
      </c>
      <c r="I781" s="137"/>
      <c r="J781" s="138"/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JALAN'!F782</f>
        <v>4+000</v>
      </c>
      <c r="G782" s="145" t="str">
        <f>'3. DATA TEKNIS JALAN'!G782</f>
        <v>4+200</v>
      </c>
      <c r="H782" s="145" t="str">
        <f>'HITUNG SEGMEN'!H1213</f>
        <v>S</v>
      </c>
      <c r="I782" s="137"/>
      <c r="J782" s="138"/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JALAN'!F783</f>
        <v>4+200</v>
      </c>
      <c r="G783" s="145" t="str">
        <f>'3. DATA TEKNIS JALAN'!G783</f>
        <v>4+400</v>
      </c>
      <c r="H783" s="145" t="str">
        <f>'HITUNG SEGMEN'!H1214</f>
        <v>RR</v>
      </c>
      <c r="I783" s="137"/>
      <c r="J783" s="138"/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JALAN'!F784</f>
        <v>4+400</v>
      </c>
      <c r="G784" s="145" t="str">
        <f>'3. DATA TEKNIS JALAN'!G784</f>
        <v>4+600</v>
      </c>
      <c r="H784" s="145" t="str">
        <f>'HITUNG SEGMEN'!H1215</f>
        <v>B</v>
      </c>
      <c r="I784" s="137"/>
      <c r="J784" s="138"/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JALAN'!F785</f>
        <v>4+600</v>
      </c>
      <c r="G785" s="145" t="str">
        <f>'3. DATA TEKNIS JALAN'!G785</f>
        <v>4+800</v>
      </c>
      <c r="H785" s="145" t="str">
        <f>'HITUNG SEGMEN'!H1216</f>
        <v>B</v>
      </c>
      <c r="I785" s="137"/>
      <c r="J785" s="138"/>
      <c r="K785" s="146"/>
      <c r="L785" s="146"/>
    </row>
    <row r="786" spans="2:12" s="141" customFormat="1" ht="20.100000000000001" customHeight="1">
      <c r="B786" s="142"/>
      <c r="C786" s="142"/>
      <c r="D786" s="143"/>
      <c r="E786" s="144"/>
      <c r="F786" s="145" t="str">
        <f>'3. DATA TEKNIS JALAN'!F786</f>
        <v>4+800</v>
      </c>
      <c r="G786" s="145" t="str">
        <f>'3. DATA TEKNIS JALAN'!G786</f>
        <v>4+850</v>
      </c>
      <c r="H786" s="145" t="str">
        <f>'HITUNG SEGMEN'!H1217</f>
        <v>B</v>
      </c>
      <c r="I786" s="137"/>
      <c r="J786" s="138"/>
      <c r="K786" s="146"/>
      <c r="L786" s="146"/>
    </row>
    <row r="787" spans="2:12" s="141" customFormat="1" ht="20.100000000000001" customHeight="1">
      <c r="B787" s="142">
        <f>'3. DATA TEKNIS JALAN'!B787</f>
        <v>126</v>
      </c>
      <c r="C787" s="142">
        <f>'3. DATA TEKNIS JALAN'!C787</f>
        <v>1.1259999999999999</v>
      </c>
      <c r="D787" s="143" t="str">
        <f>'3. DATA TEKNIS JALAN'!D787</f>
        <v>Karangaren - Purwadadi</v>
      </c>
      <c r="E787" s="144">
        <f>'3. DATA TEKNIS JALAN'!E787</f>
        <v>7.82</v>
      </c>
      <c r="F787" s="145" t="str">
        <f>'3. DATA TEKNIS JALAN'!F787</f>
        <v>0+000</v>
      </c>
      <c r="G787" s="145" t="str">
        <f>'3. DATA TEKNIS JALAN'!G787</f>
        <v>0+200</v>
      </c>
      <c r="H787" s="145" t="str">
        <f>'HITUNG SEGMEN'!H1220</f>
        <v>S</v>
      </c>
      <c r="I787" s="137"/>
      <c r="J787" s="138"/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JALAN'!F788</f>
        <v>0+200</v>
      </c>
      <c r="G788" s="145" t="str">
        <f>'3. DATA TEKNIS JALAN'!G788</f>
        <v>0+400</v>
      </c>
      <c r="H788" s="145" t="str">
        <f>'HITUNG SEGMEN'!H1221</f>
        <v>B</v>
      </c>
      <c r="I788" s="137"/>
      <c r="J788" s="138"/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JALAN'!F789</f>
        <v>0+400</v>
      </c>
      <c r="G789" s="145" t="str">
        <f>'3. DATA TEKNIS JALAN'!G789</f>
        <v>0+600</v>
      </c>
      <c r="H789" s="145" t="str">
        <f>'HITUNG SEGMEN'!H1222</f>
        <v>S</v>
      </c>
      <c r="I789" s="137"/>
      <c r="J789" s="138"/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JALAN'!F790</f>
        <v>0+600</v>
      </c>
      <c r="G790" s="145" t="str">
        <f>'3. DATA TEKNIS JALAN'!G790</f>
        <v>0+800</v>
      </c>
      <c r="H790" s="145" t="str">
        <f>'HITUNG SEGMEN'!H1223</f>
        <v>B</v>
      </c>
      <c r="I790" s="137"/>
      <c r="J790" s="138"/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JALAN'!F791</f>
        <v>0+800</v>
      </c>
      <c r="G791" s="145" t="str">
        <f>'3. DATA TEKNIS JALAN'!G791</f>
        <v>1+000</v>
      </c>
      <c r="H791" s="145" t="str">
        <f>'HITUNG SEGMEN'!H1224</f>
        <v>RR</v>
      </c>
      <c r="I791" s="137"/>
      <c r="J791" s="138"/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JALAN'!F792</f>
        <v>1+000</v>
      </c>
      <c r="G792" s="145" t="str">
        <f>'3. DATA TEKNIS JALAN'!G792</f>
        <v>1+200</v>
      </c>
      <c r="H792" s="145" t="str">
        <f>'HITUNG SEGMEN'!H1225</f>
        <v>RR</v>
      </c>
      <c r="I792" s="137"/>
      <c r="J792" s="138"/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JALAN'!F793</f>
        <v>1+200</v>
      </c>
      <c r="G793" s="145" t="str">
        <f>'3. DATA TEKNIS JALAN'!G793</f>
        <v>1+400</v>
      </c>
      <c r="H793" s="145" t="str">
        <f>'HITUNG SEGMEN'!H1226</f>
        <v>RR</v>
      </c>
      <c r="I793" s="137"/>
      <c r="J793" s="138"/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JALAN'!F794</f>
        <v>1+400</v>
      </c>
      <c r="G794" s="145" t="str">
        <f>'3. DATA TEKNIS JALAN'!G794</f>
        <v>1+600</v>
      </c>
      <c r="H794" s="145" t="str">
        <f>'HITUNG SEGMEN'!H1227</f>
        <v>S</v>
      </c>
      <c r="I794" s="137"/>
      <c r="J794" s="138"/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JALAN'!F795</f>
        <v>1+600</v>
      </c>
      <c r="G795" s="145" t="str">
        <f>'3. DATA TEKNIS JALAN'!G795</f>
        <v>1+800</v>
      </c>
      <c r="H795" s="145" t="str">
        <f>'HITUNG SEGMEN'!H1228</f>
        <v>S</v>
      </c>
      <c r="I795" s="137"/>
      <c r="J795" s="138"/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JALAN'!F796</f>
        <v>1+800</v>
      </c>
      <c r="G796" s="145" t="str">
        <f>'3. DATA TEKNIS JALAN'!G796</f>
        <v>2+000</v>
      </c>
      <c r="H796" s="145" t="str">
        <f>'HITUNG SEGMEN'!H1229</f>
        <v>RR</v>
      </c>
      <c r="I796" s="137"/>
      <c r="J796" s="138"/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JALAN'!F797</f>
        <v>2+000</v>
      </c>
      <c r="G797" s="145" t="str">
        <f>'3. DATA TEKNIS JALAN'!G797</f>
        <v>2+200</v>
      </c>
      <c r="H797" s="145" t="str">
        <f>'HITUNG SEGMEN'!H1230</f>
        <v>B</v>
      </c>
      <c r="I797" s="137"/>
      <c r="J797" s="138"/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JALAN'!F798</f>
        <v>2+200</v>
      </c>
      <c r="G798" s="145" t="str">
        <f>'3. DATA TEKNIS JALAN'!G798</f>
        <v>2+400</v>
      </c>
      <c r="H798" s="145" t="str">
        <f>'HITUNG SEGMEN'!H1231</f>
        <v>S</v>
      </c>
      <c r="I798" s="137"/>
      <c r="J798" s="138"/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JALAN'!F799</f>
        <v>2+400</v>
      </c>
      <c r="G799" s="145" t="str">
        <f>'3. DATA TEKNIS JALAN'!G799</f>
        <v>2+600</v>
      </c>
      <c r="H799" s="145" t="str">
        <f>'HITUNG SEGMEN'!H1232</f>
        <v>S</v>
      </c>
      <c r="I799" s="137"/>
      <c r="J799" s="138"/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JALAN'!F800</f>
        <v>2+600</v>
      </c>
      <c r="G800" s="145" t="str">
        <f>'3. DATA TEKNIS JALAN'!G800</f>
        <v>2+800</v>
      </c>
      <c r="H800" s="145" t="str">
        <f>'HITUNG SEGMEN'!H1233</f>
        <v>B</v>
      </c>
      <c r="I800" s="137"/>
      <c r="J800" s="138"/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JALAN'!F801</f>
        <v>2+800</v>
      </c>
      <c r="G801" s="145" t="str">
        <f>'3. DATA TEKNIS JALAN'!G801</f>
        <v>3+000</v>
      </c>
      <c r="H801" s="145" t="str">
        <f>'HITUNG SEGMEN'!H1234</f>
        <v>S</v>
      </c>
      <c r="I801" s="137"/>
      <c r="J801" s="138"/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JALAN'!F802</f>
        <v>3+000</v>
      </c>
      <c r="G802" s="145" t="str">
        <f>'3. DATA TEKNIS JALAN'!G802</f>
        <v>3+200</v>
      </c>
      <c r="H802" s="145" t="str">
        <f>'HITUNG SEGMEN'!H1235</f>
        <v>RR</v>
      </c>
      <c r="I802" s="137"/>
      <c r="J802" s="138"/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JALAN'!F803</f>
        <v>3+200</v>
      </c>
      <c r="G803" s="145" t="str">
        <f>'3. DATA TEKNIS JALAN'!G803</f>
        <v>3+400</v>
      </c>
      <c r="H803" s="145" t="str">
        <f>'HITUNG SEGMEN'!H1236</f>
        <v>S</v>
      </c>
      <c r="I803" s="137"/>
      <c r="J803" s="138"/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JALAN'!F804</f>
        <v>3+400</v>
      </c>
      <c r="G804" s="145" t="str">
        <f>'3. DATA TEKNIS JALAN'!G804</f>
        <v>3+600</v>
      </c>
      <c r="H804" s="145" t="str">
        <f>'HITUNG SEGMEN'!H1237</f>
        <v>RR</v>
      </c>
      <c r="I804" s="137"/>
      <c r="J804" s="138"/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JALAN'!F805</f>
        <v>3+600</v>
      </c>
      <c r="G805" s="145" t="str">
        <f>'3. DATA TEKNIS JALAN'!G805</f>
        <v>3+800</v>
      </c>
      <c r="H805" s="145" t="str">
        <f>'HITUNG SEGMEN'!H1238</f>
        <v>RR</v>
      </c>
      <c r="I805" s="137"/>
      <c r="J805" s="138"/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JALAN'!F806</f>
        <v>3+800</v>
      </c>
      <c r="G806" s="145" t="str">
        <f>'3. DATA TEKNIS JALAN'!G806</f>
        <v>4+000</v>
      </c>
      <c r="H806" s="145" t="str">
        <f>'HITUNG SEGMEN'!H1239</f>
        <v>B</v>
      </c>
      <c r="I806" s="137"/>
      <c r="J806" s="138"/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JALAN'!F807</f>
        <v>4+000</v>
      </c>
      <c r="G807" s="145" t="str">
        <f>'3. DATA TEKNIS JALAN'!G807</f>
        <v>4+200</v>
      </c>
      <c r="H807" s="145" t="str">
        <f>'HITUNG SEGMEN'!H1240</f>
        <v>S</v>
      </c>
      <c r="I807" s="137"/>
      <c r="J807" s="138"/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JALAN'!F808</f>
        <v>4+200</v>
      </c>
      <c r="G808" s="145" t="str">
        <f>'3. DATA TEKNIS JALAN'!G808</f>
        <v>4+400</v>
      </c>
      <c r="H808" s="145" t="str">
        <f>'HITUNG SEGMEN'!H1241</f>
        <v>S</v>
      </c>
      <c r="I808" s="137"/>
      <c r="J808" s="138"/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JALAN'!F809</f>
        <v>4+400</v>
      </c>
      <c r="G809" s="145" t="str">
        <f>'3. DATA TEKNIS JALAN'!G809</f>
        <v>4+600</v>
      </c>
      <c r="H809" s="145" t="str">
        <f>'HITUNG SEGMEN'!H1242</f>
        <v>B</v>
      </c>
      <c r="I809" s="137"/>
      <c r="J809" s="138"/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JALAN'!F810</f>
        <v>4+600</v>
      </c>
      <c r="G810" s="145" t="str">
        <f>'3. DATA TEKNIS JALAN'!G810</f>
        <v>4+800</v>
      </c>
      <c r="H810" s="145" t="str">
        <f>'HITUNG SEGMEN'!H1243</f>
        <v>S</v>
      </c>
      <c r="I810" s="137"/>
      <c r="J810" s="138"/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JALAN'!F811</f>
        <v>4+800</v>
      </c>
      <c r="G811" s="145" t="str">
        <f>'3. DATA TEKNIS JALAN'!G811</f>
        <v>5+000</v>
      </c>
      <c r="H811" s="145" t="str">
        <f>'HITUNG SEGMEN'!H1244</f>
        <v>B</v>
      </c>
      <c r="I811" s="137"/>
      <c r="J811" s="138"/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JALAN'!F812</f>
        <v>5+000</v>
      </c>
      <c r="G812" s="145" t="str">
        <f>'3. DATA TEKNIS JALAN'!G812</f>
        <v>5+200</v>
      </c>
      <c r="H812" s="145" t="str">
        <f>'HITUNG SEGMEN'!H1245</f>
        <v>S</v>
      </c>
      <c r="I812" s="137"/>
      <c r="J812" s="138"/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JALAN'!F813</f>
        <v>5+200</v>
      </c>
      <c r="G813" s="145" t="str">
        <f>'3. DATA TEKNIS JALAN'!G813</f>
        <v>5+400</v>
      </c>
      <c r="H813" s="145" t="str">
        <f>'HITUNG SEGMEN'!H1246</f>
        <v>RR</v>
      </c>
      <c r="I813" s="137"/>
      <c r="J813" s="138"/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JALAN'!F814</f>
        <v>5+400</v>
      </c>
      <c r="G814" s="145" t="str">
        <f>'3. DATA TEKNIS JALAN'!G814</f>
        <v>5+200</v>
      </c>
      <c r="H814" s="145" t="str">
        <f>'HITUNG SEGMEN'!H1247</f>
        <v>RR</v>
      </c>
      <c r="I814" s="137"/>
      <c r="J814" s="138"/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JALAN'!F815</f>
        <v>5+600</v>
      </c>
      <c r="G815" s="145" t="str">
        <f>'3. DATA TEKNIS JALAN'!G815</f>
        <v>5+800</v>
      </c>
      <c r="H815" s="145" t="str">
        <f>'HITUNG SEGMEN'!H1248</f>
        <v>B</v>
      </c>
      <c r="I815" s="137"/>
      <c r="J815" s="138"/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JALAN'!F816</f>
        <v>5+800</v>
      </c>
      <c r="G816" s="145" t="str">
        <f>'3. DATA TEKNIS JALAN'!G816</f>
        <v>6+000</v>
      </c>
      <c r="H816" s="145" t="str">
        <f>'HITUNG SEGMEN'!H1249</f>
        <v>B</v>
      </c>
      <c r="I816" s="137"/>
      <c r="J816" s="138"/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JALAN'!F817</f>
        <v>6+000</v>
      </c>
      <c r="G817" s="145" t="str">
        <f>'3. DATA TEKNIS JALAN'!G817</f>
        <v>6+200</v>
      </c>
      <c r="H817" s="145" t="str">
        <f>'HITUNG SEGMEN'!H1250</f>
        <v>B</v>
      </c>
      <c r="I817" s="137"/>
      <c r="J817" s="138"/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JALAN'!F818</f>
        <v>6+200</v>
      </c>
      <c r="G818" s="145" t="str">
        <f>'3. DATA TEKNIS JALAN'!G818</f>
        <v>6+400</v>
      </c>
      <c r="H818" s="145" t="str">
        <f>'HITUNG SEGMEN'!H1251</f>
        <v>B</v>
      </c>
      <c r="I818" s="137"/>
      <c r="J818" s="138"/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JALAN'!F819</f>
        <v>6+400</v>
      </c>
      <c r="G819" s="145" t="str">
        <f>'3. DATA TEKNIS JALAN'!G819</f>
        <v>6+600</v>
      </c>
      <c r="H819" s="145" t="str">
        <f>'HITUNG SEGMEN'!H1252</f>
        <v>B</v>
      </c>
      <c r="I819" s="137"/>
      <c r="J819" s="138"/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JALAN'!F820</f>
        <v>6+600</v>
      </c>
      <c r="G820" s="145" t="str">
        <f>'3. DATA TEKNIS JALAN'!G820</f>
        <v>6+800</v>
      </c>
      <c r="H820" s="145" t="str">
        <f>'HITUNG SEGMEN'!H1253</f>
        <v>B</v>
      </c>
      <c r="I820" s="137"/>
      <c r="J820" s="138"/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JALAN'!F821</f>
        <v>6+800</v>
      </c>
      <c r="G821" s="145" t="str">
        <f>'3. DATA TEKNIS JALAN'!G821</f>
        <v>7+000</v>
      </c>
      <c r="H821" s="145" t="str">
        <f>'HITUNG SEGMEN'!H1254</f>
        <v>B</v>
      </c>
      <c r="I821" s="137"/>
      <c r="J821" s="138"/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JALAN'!F822</f>
        <v>7+000</v>
      </c>
      <c r="G822" s="145" t="str">
        <f>'3. DATA TEKNIS JALAN'!G822</f>
        <v>7+200</v>
      </c>
      <c r="H822" s="145" t="str">
        <f>'HITUNG SEGMEN'!H1255</f>
        <v>B</v>
      </c>
      <c r="I822" s="137"/>
      <c r="J822" s="138"/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JALAN'!F823</f>
        <v>7+200</v>
      </c>
      <c r="G823" s="145" t="str">
        <f>'3. DATA TEKNIS JALAN'!G823</f>
        <v>7+400</v>
      </c>
      <c r="H823" s="145" t="str">
        <f>'HITUNG SEGMEN'!H1256</f>
        <v>B</v>
      </c>
      <c r="I823" s="137"/>
      <c r="J823" s="138"/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JALAN'!F824</f>
        <v>7+400</v>
      </c>
      <c r="G824" s="145" t="str">
        <f>'3. DATA TEKNIS JALAN'!G824</f>
        <v>7+600</v>
      </c>
      <c r="H824" s="145" t="str">
        <f>'HITUNG SEGMEN'!H1257</f>
        <v>B</v>
      </c>
      <c r="I824" s="137"/>
      <c r="J824" s="138"/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JALAN'!F825</f>
        <v>7+600</v>
      </c>
      <c r="G825" s="145" t="str">
        <f>'3. DATA TEKNIS JALAN'!G825</f>
        <v>7+800</v>
      </c>
      <c r="H825" s="145" t="str">
        <f>'HITUNG SEGMEN'!H1258</f>
        <v>B</v>
      </c>
      <c r="I825" s="137"/>
      <c r="J825" s="138"/>
      <c r="K825" s="146"/>
      <c r="L825" s="146"/>
    </row>
    <row r="826" spans="2:12" s="141" customFormat="1" ht="20.100000000000001" customHeight="1">
      <c r="B826" s="142"/>
      <c r="C826" s="142"/>
      <c r="D826" s="143"/>
      <c r="E826" s="144"/>
      <c r="F826" s="145" t="str">
        <f>'3. DATA TEKNIS JALAN'!F826</f>
        <v>7+800</v>
      </c>
      <c r="G826" s="145" t="str">
        <f>'3. DATA TEKNIS JALAN'!G826</f>
        <v>7+820</v>
      </c>
      <c r="H826" s="145" t="str">
        <f>'HITUNG SEGMEN'!H1259</f>
        <v>B</v>
      </c>
      <c r="I826" s="137"/>
      <c r="J826" s="138"/>
      <c r="K826" s="146"/>
      <c r="L826" s="146"/>
    </row>
    <row r="827" spans="2:12" s="141" customFormat="1" ht="20.100000000000001" customHeight="1">
      <c r="B827" s="142">
        <f>'3. DATA TEKNIS JALAN'!B827</f>
        <v>127</v>
      </c>
      <c r="C827" s="142">
        <f>'3. DATA TEKNIS JALAN'!C827</f>
        <v>1.127</v>
      </c>
      <c r="D827" s="143" t="str">
        <f>'3. DATA TEKNIS JALAN'!D827</f>
        <v>Pucangluwuk - Limbangan</v>
      </c>
      <c r="E827" s="144">
        <f>'3. DATA TEKNIS JALAN'!E827</f>
        <v>1.85</v>
      </c>
      <c r="F827" s="145" t="str">
        <f>'3. DATA TEKNIS JALAN'!F827</f>
        <v>0+000</v>
      </c>
      <c r="G827" s="145" t="str">
        <f>'3. DATA TEKNIS JALAN'!G827</f>
        <v>0+200</v>
      </c>
      <c r="H827" s="145" t="str">
        <f>'HITUNG SEGMEN'!H1262</f>
        <v>B</v>
      </c>
      <c r="I827" s="137"/>
      <c r="J827" s="138"/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JALAN'!F828</f>
        <v>0+200</v>
      </c>
      <c r="G828" s="145" t="str">
        <f>'3. DATA TEKNIS JALAN'!G828</f>
        <v>0+400</v>
      </c>
      <c r="H828" s="145" t="str">
        <f>'HITUNG SEGMEN'!H1263</f>
        <v>S</v>
      </c>
      <c r="I828" s="137"/>
      <c r="J828" s="138"/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JALAN'!F829</f>
        <v>0+400</v>
      </c>
      <c r="G829" s="145" t="str">
        <f>'3. DATA TEKNIS JALAN'!G829</f>
        <v>0+600</v>
      </c>
      <c r="H829" s="145" t="str">
        <f>'HITUNG SEGMEN'!H1264</f>
        <v>S</v>
      </c>
      <c r="I829" s="137"/>
      <c r="J829" s="138"/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JALAN'!F830</f>
        <v>0+600</v>
      </c>
      <c r="G830" s="145" t="str">
        <f>'3. DATA TEKNIS JALAN'!G830</f>
        <v>0+800</v>
      </c>
      <c r="H830" s="145" t="str">
        <f>'HITUNG SEGMEN'!H1265</f>
        <v>RB</v>
      </c>
      <c r="I830" s="137"/>
      <c r="J830" s="138"/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JALAN'!F831</f>
        <v>0+800</v>
      </c>
      <c r="G831" s="145" t="str">
        <f>'3. DATA TEKNIS JALAN'!G831</f>
        <v>1+000</v>
      </c>
      <c r="H831" s="145" t="str">
        <f>'HITUNG SEGMEN'!H1266</f>
        <v>S</v>
      </c>
      <c r="I831" s="137"/>
      <c r="J831" s="138"/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JALAN'!F832</f>
        <v>1+000</v>
      </c>
      <c r="G832" s="145" t="str">
        <f>'3. DATA TEKNIS JALAN'!G832</f>
        <v>1+200</v>
      </c>
      <c r="H832" s="145" t="str">
        <f>'HITUNG SEGMEN'!H1267</f>
        <v>B</v>
      </c>
      <c r="I832" s="137"/>
      <c r="J832" s="138"/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JALAN'!F833</f>
        <v>1+200</v>
      </c>
      <c r="G833" s="145" t="str">
        <f>'3. DATA TEKNIS JALAN'!G833</f>
        <v>1+400</v>
      </c>
      <c r="H833" s="145" t="str">
        <f>'HITUNG SEGMEN'!H1268</f>
        <v>B</v>
      </c>
      <c r="I833" s="137"/>
      <c r="J833" s="138"/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JALAN'!F834</f>
        <v>1+400</v>
      </c>
      <c r="G834" s="145" t="str">
        <f>'3. DATA TEKNIS JALAN'!G834</f>
        <v>1+600</v>
      </c>
      <c r="H834" s="145" t="str">
        <f>'HITUNG SEGMEN'!H1269</f>
        <v>S</v>
      </c>
      <c r="I834" s="137"/>
      <c r="J834" s="138"/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JALAN'!F835</f>
        <v>1+600</v>
      </c>
      <c r="G835" s="145" t="str">
        <f>'3. DATA TEKNIS JALAN'!G835</f>
        <v>1+800</v>
      </c>
      <c r="H835" s="145" t="str">
        <f>'HITUNG SEGMEN'!H1270</f>
        <v>B</v>
      </c>
      <c r="I835" s="137"/>
      <c r="J835" s="138"/>
      <c r="K835" s="146"/>
      <c r="L835" s="146"/>
    </row>
    <row r="836" spans="2:12" s="141" customFormat="1" ht="20.100000000000001" customHeight="1">
      <c r="B836" s="142"/>
      <c r="C836" s="142"/>
      <c r="D836" s="143"/>
      <c r="E836" s="144"/>
      <c r="F836" s="145" t="str">
        <f>'3. DATA TEKNIS JALAN'!F836</f>
        <v>1+800</v>
      </c>
      <c r="G836" s="145" t="str">
        <f>'3. DATA TEKNIS JALAN'!G836</f>
        <v>1+850</v>
      </c>
      <c r="H836" s="145" t="str">
        <f>'HITUNG SEGMEN'!H1271</f>
        <v>B</v>
      </c>
      <c r="I836" s="137"/>
      <c r="J836" s="138"/>
      <c r="K836" s="146"/>
      <c r="L836" s="146"/>
    </row>
    <row r="837" spans="2:12" s="141" customFormat="1" ht="20.100000000000001" customHeight="1">
      <c r="B837" s="142">
        <f>'3. DATA TEKNIS JALAN'!B837</f>
        <v>128</v>
      </c>
      <c r="C837" s="142">
        <f>'3. DATA TEKNIS JALAN'!C837</f>
        <v>1.1279999999999999</v>
      </c>
      <c r="D837" s="143" t="str">
        <f>'3. DATA TEKNIS JALAN'!D837</f>
        <v>Tobong - Karangaglik</v>
      </c>
      <c r="E837" s="144">
        <f>'3. DATA TEKNIS JALAN'!E837</f>
        <v>2.2799999999999998</v>
      </c>
      <c r="F837" s="145" t="str">
        <f>'3. DATA TEKNIS JALAN'!F837</f>
        <v>0+000</v>
      </c>
      <c r="G837" s="145" t="str">
        <f>'3. DATA TEKNIS JALAN'!G837</f>
        <v>0+200</v>
      </c>
      <c r="H837" s="145" t="str">
        <f>'HITUNG SEGMEN'!H1274</f>
        <v>RR</v>
      </c>
      <c r="I837" s="137"/>
      <c r="J837" s="138"/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JALAN'!F838</f>
        <v>0+200</v>
      </c>
      <c r="G838" s="145" t="str">
        <f>'3. DATA TEKNIS JALAN'!G838</f>
        <v>0+400</v>
      </c>
      <c r="H838" s="145" t="str">
        <f>'HITUNG SEGMEN'!H1275</f>
        <v>S</v>
      </c>
      <c r="I838" s="137"/>
      <c r="J838" s="138"/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JALAN'!F839</f>
        <v>0+400</v>
      </c>
      <c r="G839" s="145" t="str">
        <f>'3. DATA TEKNIS JALAN'!G839</f>
        <v>0+600</v>
      </c>
      <c r="H839" s="145" t="str">
        <f>'HITUNG SEGMEN'!H1276</f>
        <v>B</v>
      </c>
      <c r="I839" s="137"/>
      <c r="J839" s="138"/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JALAN'!F840</f>
        <v>0+600</v>
      </c>
      <c r="G840" s="145" t="str">
        <f>'3. DATA TEKNIS JALAN'!G840</f>
        <v>0+800</v>
      </c>
      <c r="H840" s="145" t="str">
        <f>'HITUNG SEGMEN'!H1277</f>
        <v>B</v>
      </c>
      <c r="I840" s="137"/>
      <c r="J840" s="138"/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JALAN'!F841</f>
        <v>0+800</v>
      </c>
      <c r="G841" s="145" t="str">
        <f>'3. DATA TEKNIS JALAN'!G841</f>
        <v>1+000</v>
      </c>
      <c r="H841" s="145" t="str">
        <f>'HITUNG SEGMEN'!H1278</f>
        <v>B</v>
      </c>
      <c r="I841" s="137"/>
      <c r="J841" s="138"/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JALAN'!F842</f>
        <v>1+000</v>
      </c>
      <c r="G842" s="145" t="str">
        <f>'3. DATA TEKNIS JALAN'!G842</f>
        <v>1+200</v>
      </c>
      <c r="H842" s="145" t="str">
        <f>'HITUNG SEGMEN'!H1279</f>
        <v>B</v>
      </c>
      <c r="I842" s="137"/>
      <c r="J842" s="138"/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JALAN'!F843</f>
        <v>1+200</v>
      </c>
      <c r="G843" s="145" t="str">
        <f>'3. DATA TEKNIS JALAN'!G843</f>
        <v>1+400</v>
      </c>
      <c r="H843" s="145" t="str">
        <f>'HITUNG SEGMEN'!H1280</f>
        <v>B</v>
      </c>
      <c r="I843" s="137"/>
      <c r="J843" s="138"/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JALAN'!F844</f>
        <v>1+400</v>
      </c>
      <c r="G844" s="145" t="str">
        <f>'3. DATA TEKNIS JALAN'!G844</f>
        <v>1+600</v>
      </c>
      <c r="H844" s="145" t="str">
        <f>'HITUNG SEGMEN'!H1281</f>
        <v>S</v>
      </c>
      <c r="I844" s="137"/>
      <c r="J844" s="138"/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JALAN'!F845</f>
        <v>1+600</v>
      </c>
      <c r="G845" s="145" t="str">
        <f>'3. DATA TEKNIS JALAN'!G845</f>
        <v>1+800</v>
      </c>
      <c r="H845" s="145" t="str">
        <f>'HITUNG SEGMEN'!H1282</f>
        <v>B</v>
      </c>
      <c r="I845" s="137"/>
      <c r="J845" s="138"/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JALAN'!F846</f>
        <v>1+800</v>
      </c>
      <c r="G846" s="145" t="str">
        <f>'3. DATA TEKNIS JALAN'!G846</f>
        <v>2+000</v>
      </c>
      <c r="H846" s="145" t="str">
        <f>'HITUNG SEGMEN'!H1283</f>
        <v>B</v>
      </c>
      <c r="I846" s="137"/>
      <c r="J846" s="138"/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JALAN'!F847</f>
        <v>2+000</v>
      </c>
      <c r="G847" s="145" t="str">
        <f>'3. DATA TEKNIS JALAN'!G847</f>
        <v>2+200</v>
      </c>
      <c r="H847" s="145" t="str">
        <f>'HITUNG SEGMEN'!H1284</f>
        <v>B</v>
      </c>
      <c r="I847" s="137"/>
      <c r="J847" s="138"/>
      <c r="K847" s="146"/>
      <c r="L847" s="146"/>
    </row>
    <row r="848" spans="2:12" s="141" customFormat="1" ht="20.100000000000001" customHeight="1">
      <c r="B848" s="142"/>
      <c r="C848" s="142"/>
      <c r="D848" s="143"/>
      <c r="E848" s="144"/>
      <c r="F848" s="145" t="str">
        <f>'3. DATA TEKNIS JALAN'!F848</f>
        <v>2+200</v>
      </c>
      <c r="G848" s="145" t="str">
        <f>'3. DATA TEKNIS JALAN'!G848</f>
        <v>2+280</v>
      </c>
      <c r="H848" s="145" t="str">
        <f>'HITUNG SEGMEN'!H1285</f>
        <v>B</v>
      </c>
      <c r="I848" s="137"/>
      <c r="J848" s="138"/>
      <c r="K848" s="146"/>
      <c r="L848" s="146"/>
    </row>
    <row r="849" spans="2:12" s="141" customFormat="1" ht="20.100000000000001" customHeight="1">
      <c r="B849" s="142">
        <f>'3. DATA TEKNIS JALAN'!B849</f>
        <v>129</v>
      </c>
      <c r="C849" s="142">
        <f>'3. DATA TEKNIS JALAN'!C849</f>
        <v>1.129</v>
      </c>
      <c r="D849" s="143" t="str">
        <f>'3. DATA TEKNIS JALAN'!D849</f>
        <v>Walik - Karanggambas</v>
      </c>
      <c r="E849" s="144">
        <f>'3. DATA TEKNIS JALAN'!E849</f>
        <v>2.67</v>
      </c>
      <c r="F849" s="145" t="str">
        <f>'3. DATA TEKNIS JALAN'!F849</f>
        <v>0+000</v>
      </c>
      <c r="G849" s="145" t="str">
        <f>'3. DATA TEKNIS JALAN'!G849</f>
        <v>0+200</v>
      </c>
      <c r="H849" s="145" t="str">
        <f>'HITUNG SEGMEN'!H1288</f>
        <v>B</v>
      </c>
      <c r="I849" s="137"/>
      <c r="J849" s="138"/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JALAN'!F850</f>
        <v>0+200</v>
      </c>
      <c r="G850" s="145" t="str">
        <f>'3. DATA TEKNIS JALAN'!G850</f>
        <v>0+400</v>
      </c>
      <c r="H850" s="145" t="str">
        <f>'HITUNG SEGMEN'!H1289</f>
        <v>B</v>
      </c>
      <c r="I850" s="137"/>
      <c r="J850" s="138"/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JALAN'!F851</f>
        <v>0+400</v>
      </c>
      <c r="G851" s="145" t="str">
        <f>'3. DATA TEKNIS JALAN'!G851</f>
        <v>0+600</v>
      </c>
      <c r="H851" s="145" t="str">
        <f>'HITUNG SEGMEN'!H1290</f>
        <v>S</v>
      </c>
      <c r="I851" s="137"/>
      <c r="J851" s="138"/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JALAN'!F852</f>
        <v>0+600</v>
      </c>
      <c r="G852" s="145" t="str">
        <f>'3. DATA TEKNIS JALAN'!G852</f>
        <v>0+800</v>
      </c>
      <c r="H852" s="145" t="str">
        <f>'HITUNG SEGMEN'!H1291</f>
        <v>B</v>
      </c>
      <c r="I852" s="137"/>
      <c r="J852" s="138"/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JALAN'!F853</f>
        <v>0+800</v>
      </c>
      <c r="G853" s="145" t="str">
        <f>'3. DATA TEKNIS JALAN'!G853</f>
        <v>1+000</v>
      </c>
      <c r="H853" s="145" t="str">
        <f>'HITUNG SEGMEN'!H1292</f>
        <v>S</v>
      </c>
      <c r="I853" s="137"/>
      <c r="J853" s="138"/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JALAN'!F854</f>
        <v>1+000</v>
      </c>
      <c r="G854" s="145" t="str">
        <f>'3. DATA TEKNIS JALAN'!G854</f>
        <v>1+200</v>
      </c>
      <c r="H854" s="145" t="str">
        <f>'HITUNG SEGMEN'!H1293</f>
        <v>B</v>
      </c>
      <c r="I854" s="137"/>
      <c r="J854" s="138"/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JALAN'!F855</f>
        <v>1+200</v>
      </c>
      <c r="G855" s="145" t="str">
        <f>'3. DATA TEKNIS JALAN'!G855</f>
        <v>1+400</v>
      </c>
      <c r="H855" s="145" t="str">
        <f>'HITUNG SEGMEN'!H1294</f>
        <v>B</v>
      </c>
      <c r="I855" s="137"/>
      <c r="J855" s="138"/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JALAN'!F856</f>
        <v>1+400</v>
      </c>
      <c r="G856" s="145" t="str">
        <f>'3. DATA TEKNIS JALAN'!G856</f>
        <v>1+600</v>
      </c>
      <c r="H856" s="145" t="str">
        <f>'HITUNG SEGMEN'!H1295</f>
        <v>B</v>
      </c>
      <c r="I856" s="137"/>
      <c r="J856" s="138"/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JALAN'!F857</f>
        <v>1+600</v>
      </c>
      <c r="G857" s="145" t="str">
        <f>'3. DATA TEKNIS JALAN'!G857</f>
        <v>1+800</v>
      </c>
      <c r="H857" s="145" t="str">
        <f>'HITUNG SEGMEN'!H1296</f>
        <v>B</v>
      </c>
      <c r="I857" s="137"/>
      <c r="J857" s="138"/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JALAN'!F858</f>
        <v>1+800</v>
      </c>
      <c r="G858" s="145" t="str">
        <f>'3. DATA TEKNIS JALAN'!G858</f>
        <v>2+000</v>
      </c>
      <c r="H858" s="145" t="str">
        <f>'HITUNG SEGMEN'!H1297</f>
        <v>B</v>
      </c>
      <c r="I858" s="137"/>
      <c r="J858" s="138"/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JALAN'!F859</f>
        <v>2+000</v>
      </c>
      <c r="G859" s="145" t="str">
        <f>'3. DATA TEKNIS JALAN'!G859</f>
        <v>2+200</v>
      </c>
      <c r="H859" s="145" t="str">
        <f>'HITUNG SEGMEN'!H1298</f>
        <v>B</v>
      </c>
      <c r="I859" s="137"/>
      <c r="J859" s="138"/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JALAN'!F860</f>
        <v>2+200</v>
      </c>
      <c r="G860" s="145" t="str">
        <f>'3. DATA TEKNIS JALAN'!G860</f>
        <v>2+400</v>
      </c>
      <c r="H860" s="145" t="str">
        <f>'HITUNG SEGMEN'!H1299</f>
        <v>B</v>
      </c>
      <c r="I860" s="137"/>
      <c r="J860" s="138"/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JALAN'!F861</f>
        <v>2+400</v>
      </c>
      <c r="G861" s="145" t="str">
        <f>'3. DATA TEKNIS JALAN'!G861</f>
        <v>2+600</v>
      </c>
      <c r="H861" s="145" t="str">
        <f>'HITUNG SEGMEN'!H1300</f>
        <v>B</v>
      </c>
      <c r="I861" s="137"/>
      <c r="J861" s="138"/>
      <c r="K861" s="146"/>
      <c r="L861" s="146"/>
    </row>
    <row r="862" spans="2:12" s="141" customFormat="1" ht="20.100000000000001" customHeight="1">
      <c r="B862" s="142"/>
      <c r="C862" s="142"/>
      <c r="D862" s="143"/>
      <c r="E862" s="144"/>
      <c r="F862" s="145" t="str">
        <f>'3. DATA TEKNIS JALAN'!F862</f>
        <v>2+600</v>
      </c>
      <c r="G862" s="145" t="str">
        <f>'3. DATA TEKNIS JALAN'!G862</f>
        <v>2+670</v>
      </c>
      <c r="H862" s="145" t="str">
        <f>'HITUNG SEGMEN'!H1301</f>
        <v>B</v>
      </c>
      <c r="I862" s="137"/>
      <c r="J862" s="138"/>
      <c r="K862" s="146"/>
      <c r="L862" s="146"/>
    </row>
    <row r="863" spans="2:12" s="141" customFormat="1" ht="20.100000000000001" customHeight="1">
      <c r="B863" s="142">
        <f>'3. DATA TEKNIS JALAN'!B863</f>
        <v>130</v>
      </c>
      <c r="C863" s="142" t="str">
        <f>'3. DATA TEKNIS JALAN'!C863</f>
        <v>1.130</v>
      </c>
      <c r="D863" s="143" t="str">
        <f>'3. DATA TEKNIS JALAN'!D863</f>
        <v>Karangcegak - Pekalongan</v>
      </c>
      <c r="E863" s="144">
        <f>'3. DATA TEKNIS JALAN'!E863</f>
        <v>2.48</v>
      </c>
      <c r="F863" s="145" t="str">
        <f>'3. DATA TEKNIS JALAN'!F863</f>
        <v>0+000</v>
      </c>
      <c r="G863" s="145" t="str">
        <f>'3. DATA TEKNIS JALAN'!G863</f>
        <v>0+200</v>
      </c>
      <c r="H863" s="145" t="str">
        <f>'HITUNG SEGMEN'!H1304</f>
        <v>B</v>
      </c>
      <c r="I863" s="137"/>
      <c r="J863" s="138"/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JALAN'!F864</f>
        <v>0+200</v>
      </c>
      <c r="G864" s="145" t="str">
        <f>'3. DATA TEKNIS JALAN'!G864</f>
        <v>0+400</v>
      </c>
      <c r="H864" s="145" t="str">
        <f>'HITUNG SEGMEN'!H1305</f>
        <v>B</v>
      </c>
      <c r="I864" s="137"/>
      <c r="J864" s="138"/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JALAN'!F865</f>
        <v>0+400</v>
      </c>
      <c r="G865" s="145" t="str">
        <f>'3. DATA TEKNIS JALAN'!G865</f>
        <v>0+600</v>
      </c>
      <c r="H865" s="145" t="str">
        <f>'HITUNG SEGMEN'!H1306</f>
        <v>B</v>
      </c>
      <c r="I865" s="137"/>
      <c r="J865" s="138"/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JALAN'!F866</f>
        <v>0+600</v>
      </c>
      <c r="G866" s="145" t="str">
        <f>'3. DATA TEKNIS JALAN'!G866</f>
        <v>0+800</v>
      </c>
      <c r="H866" s="145" t="str">
        <f>'HITUNG SEGMEN'!H1307</f>
        <v>B</v>
      </c>
      <c r="I866" s="137"/>
      <c r="J866" s="138"/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JALAN'!F867</f>
        <v>0+800</v>
      </c>
      <c r="G867" s="145" t="str">
        <f>'3. DATA TEKNIS JALAN'!G867</f>
        <v>1+000</v>
      </c>
      <c r="H867" s="145" t="str">
        <f>'HITUNG SEGMEN'!H1308</f>
        <v>B</v>
      </c>
      <c r="I867" s="137"/>
      <c r="J867" s="138"/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JALAN'!F868</f>
        <v>1+000</v>
      </c>
      <c r="G868" s="145" t="str">
        <f>'3. DATA TEKNIS JALAN'!G868</f>
        <v>1+200</v>
      </c>
      <c r="H868" s="145" t="str">
        <f>'HITUNG SEGMEN'!H1309</f>
        <v>RB</v>
      </c>
      <c r="I868" s="137"/>
      <c r="J868" s="138"/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JALAN'!F869</f>
        <v>1+200</v>
      </c>
      <c r="G869" s="145" t="str">
        <f>'3. DATA TEKNIS JALAN'!G869</f>
        <v>1+400</v>
      </c>
      <c r="H869" s="145" t="str">
        <f>'HITUNG SEGMEN'!H1310</f>
        <v>B</v>
      </c>
      <c r="I869" s="137"/>
      <c r="J869" s="138"/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JALAN'!F870</f>
        <v>1+400</v>
      </c>
      <c r="G870" s="145" t="str">
        <f>'3. DATA TEKNIS JALAN'!G870</f>
        <v>1+600</v>
      </c>
      <c r="H870" s="145" t="str">
        <f>'HITUNG SEGMEN'!H1311</f>
        <v>B</v>
      </c>
      <c r="I870" s="137"/>
      <c r="J870" s="138"/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JALAN'!F871</f>
        <v>1+600</v>
      </c>
      <c r="G871" s="145" t="str">
        <f>'3. DATA TEKNIS JALAN'!G871</f>
        <v>1+800</v>
      </c>
      <c r="H871" s="145" t="str">
        <f>'HITUNG SEGMEN'!H1312</f>
        <v>B</v>
      </c>
      <c r="I871" s="137"/>
      <c r="J871" s="138"/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JALAN'!F872</f>
        <v>1+800</v>
      </c>
      <c r="G872" s="145" t="str">
        <f>'3. DATA TEKNIS JALAN'!G872</f>
        <v>2+000</v>
      </c>
      <c r="H872" s="145" t="str">
        <f>'HITUNG SEGMEN'!H1313</f>
        <v>B</v>
      </c>
      <c r="I872" s="137"/>
      <c r="J872" s="138"/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JALAN'!F873</f>
        <v>2+000</v>
      </c>
      <c r="G873" s="145" t="str">
        <f>'3. DATA TEKNIS JALAN'!G873</f>
        <v>2+200</v>
      </c>
      <c r="H873" s="145" t="str">
        <f>'HITUNG SEGMEN'!H1314</f>
        <v>B</v>
      </c>
      <c r="I873" s="137"/>
      <c r="J873" s="138"/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JALAN'!F874</f>
        <v>2+200</v>
      </c>
      <c r="G874" s="145" t="str">
        <f>'3. DATA TEKNIS JALAN'!G874</f>
        <v>2+400</v>
      </c>
      <c r="H874" s="145" t="str">
        <f>'HITUNG SEGMEN'!H1315</f>
        <v>B</v>
      </c>
      <c r="I874" s="137"/>
      <c r="J874" s="138"/>
      <c r="K874" s="146"/>
      <c r="L874" s="146"/>
    </row>
    <row r="875" spans="2:12" s="141" customFormat="1" ht="20.100000000000001" customHeight="1">
      <c r="B875" s="142"/>
      <c r="C875" s="142"/>
      <c r="D875" s="143"/>
      <c r="E875" s="144"/>
      <c r="F875" s="145" t="str">
        <f>'3. DATA TEKNIS JALAN'!F875</f>
        <v>2+400</v>
      </c>
      <c r="G875" s="145" t="str">
        <f>'3. DATA TEKNIS JALAN'!G875</f>
        <v>2+480</v>
      </c>
      <c r="H875" s="145" t="str">
        <f>'HITUNG SEGMEN'!H1316</f>
        <v>B</v>
      </c>
      <c r="I875" s="137"/>
      <c r="J875" s="138"/>
      <c r="K875" s="146"/>
      <c r="L875" s="146"/>
    </row>
    <row r="876" spans="2:12" s="141" customFormat="1" ht="20.100000000000001" customHeight="1">
      <c r="B876" s="142">
        <f>'3. DATA TEKNIS JALAN'!B876</f>
        <v>131</v>
      </c>
      <c r="C876" s="142">
        <f>'3. DATA TEKNIS JALAN'!C876</f>
        <v>1.131</v>
      </c>
      <c r="D876" s="143" t="str">
        <f>'3. DATA TEKNIS JALAN'!D876</f>
        <v>Munjul - Karangbanjar</v>
      </c>
      <c r="E876" s="144">
        <f>'3. DATA TEKNIS JALAN'!E876</f>
        <v>0.82</v>
      </c>
      <c r="F876" s="145" t="str">
        <f>'3. DATA TEKNIS JALAN'!F876</f>
        <v>0+000</v>
      </c>
      <c r="G876" s="145" t="str">
        <f>'3. DATA TEKNIS JALAN'!G876</f>
        <v>0+200</v>
      </c>
      <c r="H876" s="145" t="str">
        <f>'HITUNG SEGMEN'!H1319</f>
        <v>S</v>
      </c>
      <c r="I876" s="137"/>
      <c r="J876" s="138"/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JALAN'!F877</f>
        <v>0+200</v>
      </c>
      <c r="G877" s="145" t="str">
        <f>'3. DATA TEKNIS JALAN'!G877</f>
        <v>0+400</v>
      </c>
      <c r="H877" s="145" t="str">
        <f>'HITUNG SEGMEN'!H1320</f>
        <v>S</v>
      </c>
      <c r="I877" s="137"/>
      <c r="J877" s="138"/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JALAN'!F878</f>
        <v>0+400</v>
      </c>
      <c r="G878" s="145" t="str">
        <f>'3. DATA TEKNIS JALAN'!G878</f>
        <v>0+600</v>
      </c>
      <c r="H878" s="145" t="str">
        <f>'HITUNG SEGMEN'!H1321</f>
        <v>S</v>
      </c>
      <c r="I878" s="137"/>
      <c r="J878" s="138"/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JALAN'!F879</f>
        <v>0+600</v>
      </c>
      <c r="G879" s="145" t="str">
        <f>'3. DATA TEKNIS JALAN'!G879</f>
        <v>0+800</v>
      </c>
      <c r="H879" s="145" t="str">
        <f>'HITUNG SEGMEN'!H1322</f>
        <v>S</v>
      </c>
      <c r="I879" s="137"/>
      <c r="J879" s="138"/>
      <c r="K879" s="146"/>
      <c r="L879" s="146"/>
    </row>
    <row r="880" spans="2:12" s="141" customFormat="1" ht="20.100000000000001" customHeight="1">
      <c r="B880" s="142"/>
      <c r="C880" s="142"/>
      <c r="D880" s="143"/>
      <c r="E880" s="144"/>
      <c r="F880" s="145" t="str">
        <f>'3. DATA TEKNIS JALAN'!F880</f>
        <v>0+800</v>
      </c>
      <c r="G880" s="145" t="str">
        <f>'3. DATA TEKNIS JALAN'!G880</f>
        <v>0+820</v>
      </c>
      <c r="H880" s="145" t="str">
        <f>'HITUNG SEGMEN'!H1323</f>
        <v>B</v>
      </c>
      <c r="I880" s="137"/>
      <c r="J880" s="138"/>
      <c r="K880" s="146"/>
      <c r="L880" s="146"/>
    </row>
    <row r="881" spans="2:12" s="141" customFormat="1" ht="20.100000000000001" customHeight="1">
      <c r="B881" s="142">
        <f>'3. DATA TEKNIS JALAN'!B881</f>
        <v>132</v>
      </c>
      <c r="C881" s="142">
        <f>'3. DATA TEKNIS JALAN'!C881</f>
        <v>1.1319999999999999</v>
      </c>
      <c r="D881" s="143" t="str">
        <f>'3. DATA TEKNIS JALAN'!D881</f>
        <v>Kutasari - Beji</v>
      </c>
      <c r="E881" s="144">
        <f>'3. DATA TEKNIS JALAN'!E881</f>
        <v>1.8</v>
      </c>
      <c r="F881" s="145" t="str">
        <f>'3. DATA TEKNIS JALAN'!F881</f>
        <v>0+000</v>
      </c>
      <c r="G881" s="145" t="str">
        <f>'3. DATA TEKNIS JALAN'!G881</f>
        <v>0+200</v>
      </c>
      <c r="H881" s="145" t="str">
        <f>'HITUNG SEGMEN'!H1326</f>
        <v>B</v>
      </c>
      <c r="I881" s="137"/>
      <c r="J881" s="138"/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JALAN'!F882</f>
        <v>0+200</v>
      </c>
      <c r="G882" s="145" t="str">
        <f>'3. DATA TEKNIS JALAN'!G882</f>
        <v>0+400</v>
      </c>
      <c r="H882" s="145" t="str">
        <f>'HITUNG SEGMEN'!H1327</f>
        <v>B</v>
      </c>
      <c r="I882" s="137"/>
      <c r="J882" s="138"/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JALAN'!F883</f>
        <v>0+400</v>
      </c>
      <c r="G883" s="145" t="str">
        <f>'3. DATA TEKNIS JALAN'!G883</f>
        <v>0+600</v>
      </c>
      <c r="H883" s="145" t="str">
        <f>'HITUNG SEGMEN'!H1328</f>
        <v>B</v>
      </c>
      <c r="I883" s="137"/>
      <c r="J883" s="138"/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JALAN'!F884</f>
        <v>0+600</v>
      </c>
      <c r="G884" s="145" t="str">
        <f>'3. DATA TEKNIS JALAN'!G884</f>
        <v>0+800</v>
      </c>
      <c r="H884" s="145" t="str">
        <f>'HITUNG SEGMEN'!H1329</f>
        <v>B</v>
      </c>
      <c r="I884" s="137"/>
      <c r="J884" s="138"/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JALAN'!F885</f>
        <v>0+800</v>
      </c>
      <c r="G885" s="145" t="str">
        <f>'3. DATA TEKNIS JALAN'!G885</f>
        <v>1+000</v>
      </c>
      <c r="H885" s="145" t="str">
        <f>'HITUNG SEGMEN'!H1330</f>
        <v>B</v>
      </c>
      <c r="I885" s="137"/>
      <c r="J885" s="138"/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JALAN'!F886</f>
        <v>1+000</v>
      </c>
      <c r="G886" s="145" t="str">
        <f>'3. DATA TEKNIS JALAN'!G886</f>
        <v>1+200</v>
      </c>
      <c r="H886" s="145" t="str">
        <f>'HITUNG SEGMEN'!H1331</f>
        <v>B</v>
      </c>
      <c r="I886" s="137"/>
      <c r="J886" s="138"/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JALAN'!F887</f>
        <v>1+200</v>
      </c>
      <c r="G887" s="145" t="str">
        <f>'3. DATA TEKNIS JALAN'!G887</f>
        <v>1+400</v>
      </c>
      <c r="H887" s="145" t="str">
        <f>'HITUNG SEGMEN'!H1332</f>
        <v>B</v>
      </c>
      <c r="I887" s="137"/>
      <c r="J887" s="138"/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JALAN'!F888</f>
        <v>1+400</v>
      </c>
      <c r="G888" s="145" t="str">
        <f>'3. DATA TEKNIS JALAN'!G888</f>
        <v>1+600</v>
      </c>
      <c r="H888" s="145" t="str">
        <f>'HITUNG SEGMEN'!H1333</f>
        <v>B</v>
      </c>
      <c r="I888" s="137"/>
      <c r="J888" s="138"/>
      <c r="K888" s="146"/>
      <c r="L888" s="146"/>
    </row>
    <row r="889" spans="2:12" s="141" customFormat="1" ht="20.100000000000001" customHeight="1">
      <c r="B889" s="142"/>
      <c r="C889" s="142"/>
      <c r="D889" s="143"/>
      <c r="E889" s="144"/>
      <c r="F889" s="145" t="str">
        <f>'3. DATA TEKNIS JALAN'!F889</f>
        <v>1+600</v>
      </c>
      <c r="G889" s="145" t="str">
        <f>'3. DATA TEKNIS JALAN'!G889</f>
        <v>1+800</v>
      </c>
      <c r="H889" s="145" t="str">
        <f>'HITUNG SEGMEN'!H1334</f>
        <v>B</v>
      </c>
      <c r="I889" s="137"/>
      <c r="J889" s="138"/>
      <c r="K889" s="146"/>
      <c r="L889" s="146"/>
    </row>
    <row r="890" spans="2:12" s="141" customFormat="1" ht="20.100000000000001" customHeight="1">
      <c r="B890" s="142">
        <f>'3. DATA TEKNIS JALAN'!B890</f>
        <v>133</v>
      </c>
      <c r="C890" s="142">
        <f>'3. DATA TEKNIS JALAN'!C890</f>
        <v>1.133</v>
      </c>
      <c r="D890" s="143" t="str">
        <f>'3. DATA TEKNIS JALAN'!D890</f>
        <v>Tobong - Kajen</v>
      </c>
      <c r="E890" s="144">
        <f>'3. DATA TEKNIS JALAN'!E890</f>
        <v>3.78</v>
      </c>
      <c r="F890" s="145" t="str">
        <f>'3. DATA TEKNIS JALAN'!F890</f>
        <v>0+000</v>
      </c>
      <c r="G890" s="145" t="str">
        <f>'3. DATA TEKNIS JALAN'!G890</f>
        <v>0+200</v>
      </c>
      <c r="H890" s="145" t="str">
        <f>'HITUNG SEGMEN'!H1337</f>
        <v>B</v>
      </c>
      <c r="I890" s="137"/>
      <c r="J890" s="138"/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JALAN'!F891</f>
        <v>0+200</v>
      </c>
      <c r="G891" s="145" t="str">
        <f>'3. DATA TEKNIS JALAN'!G891</f>
        <v>0+400</v>
      </c>
      <c r="H891" s="145" t="str">
        <f>'HITUNG SEGMEN'!H1338</f>
        <v>B</v>
      </c>
      <c r="I891" s="137"/>
      <c r="J891" s="138"/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JALAN'!F892</f>
        <v>0+400</v>
      </c>
      <c r="G892" s="145" t="str">
        <f>'3. DATA TEKNIS JALAN'!G892</f>
        <v>0+600</v>
      </c>
      <c r="H892" s="145" t="str">
        <f>'HITUNG SEGMEN'!H1339</f>
        <v>B</v>
      </c>
      <c r="I892" s="137"/>
      <c r="J892" s="138"/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JALAN'!F893</f>
        <v>0+600</v>
      </c>
      <c r="G893" s="145" t="str">
        <f>'3. DATA TEKNIS JALAN'!G893</f>
        <v>0+800</v>
      </c>
      <c r="H893" s="145" t="str">
        <f>'HITUNG SEGMEN'!H1340</f>
        <v>B</v>
      </c>
      <c r="I893" s="137"/>
      <c r="J893" s="138"/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JALAN'!F894</f>
        <v>0+800</v>
      </c>
      <c r="G894" s="145" t="str">
        <f>'3. DATA TEKNIS JALAN'!G894</f>
        <v>1+000</v>
      </c>
      <c r="H894" s="145" t="str">
        <f>'HITUNG SEGMEN'!H1341</f>
        <v>B</v>
      </c>
      <c r="I894" s="137"/>
      <c r="J894" s="138"/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JALAN'!F895</f>
        <v>1+000</v>
      </c>
      <c r="G895" s="145" t="str">
        <f>'3. DATA TEKNIS JALAN'!G895</f>
        <v>1+200</v>
      </c>
      <c r="H895" s="145" t="str">
        <f>'HITUNG SEGMEN'!H1342</f>
        <v>B</v>
      </c>
      <c r="I895" s="137"/>
      <c r="J895" s="138"/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JALAN'!F896</f>
        <v>1+200</v>
      </c>
      <c r="G896" s="145" t="str">
        <f>'3. DATA TEKNIS JALAN'!G896</f>
        <v>1+400</v>
      </c>
      <c r="H896" s="145" t="str">
        <f>'HITUNG SEGMEN'!H1343</f>
        <v>B</v>
      </c>
      <c r="I896" s="137"/>
      <c r="J896" s="138"/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JALAN'!F897</f>
        <v>1+400</v>
      </c>
      <c r="G897" s="145" t="str">
        <f>'3. DATA TEKNIS JALAN'!G897</f>
        <v>1+600</v>
      </c>
      <c r="H897" s="145" t="str">
        <f>'HITUNG SEGMEN'!H1344</f>
        <v>B</v>
      </c>
      <c r="I897" s="137"/>
      <c r="J897" s="138"/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JALAN'!F898</f>
        <v>1+600</v>
      </c>
      <c r="G898" s="145" t="str">
        <f>'3. DATA TEKNIS JALAN'!G898</f>
        <v>1+800</v>
      </c>
      <c r="H898" s="145" t="str">
        <f>'HITUNG SEGMEN'!H1345</f>
        <v>B</v>
      </c>
      <c r="I898" s="137"/>
      <c r="J898" s="138"/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JALAN'!F899</f>
        <v>1+800</v>
      </c>
      <c r="G899" s="145" t="str">
        <f>'3. DATA TEKNIS JALAN'!G899</f>
        <v>2+000</v>
      </c>
      <c r="H899" s="145" t="str">
        <f>'HITUNG SEGMEN'!H1346</f>
        <v>B</v>
      </c>
      <c r="I899" s="137"/>
      <c r="J899" s="138"/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JALAN'!F900</f>
        <v>2+000</v>
      </c>
      <c r="G900" s="145" t="str">
        <f>'3. DATA TEKNIS JALAN'!G900</f>
        <v>2+200</v>
      </c>
      <c r="H900" s="145" t="str">
        <f>'HITUNG SEGMEN'!H1347</f>
        <v>B</v>
      </c>
      <c r="I900" s="137"/>
      <c r="J900" s="138"/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JALAN'!F901</f>
        <v>2+200</v>
      </c>
      <c r="G901" s="145" t="str">
        <f>'3. DATA TEKNIS JALAN'!G901</f>
        <v>2+400</v>
      </c>
      <c r="H901" s="145" t="str">
        <f>'HITUNG SEGMEN'!H1348</f>
        <v>B</v>
      </c>
      <c r="I901" s="137"/>
      <c r="J901" s="138"/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JALAN'!F902</f>
        <v>2+400</v>
      </c>
      <c r="G902" s="145" t="str">
        <f>'3. DATA TEKNIS JALAN'!G902</f>
        <v>2+600</v>
      </c>
      <c r="H902" s="145" t="str">
        <f>'HITUNG SEGMEN'!H1349</f>
        <v>B</v>
      </c>
      <c r="I902" s="137"/>
      <c r="J902" s="138"/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JALAN'!F903</f>
        <v>2+600</v>
      </c>
      <c r="G903" s="145" t="str">
        <f>'3. DATA TEKNIS JALAN'!G903</f>
        <v>2+800</v>
      </c>
      <c r="H903" s="145" t="str">
        <f>'HITUNG SEGMEN'!H1350</f>
        <v>B</v>
      </c>
      <c r="I903" s="137"/>
      <c r="J903" s="138"/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JALAN'!F904</f>
        <v>2+800</v>
      </c>
      <c r="G904" s="145" t="str">
        <f>'3. DATA TEKNIS JALAN'!G904</f>
        <v>3+000</v>
      </c>
      <c r="H904" s="145" t="str">
        <f>'HITUNG SEGMEN'!H1351</f>
        <v>B</v>
      </c>
      <c r="I904" s="137"/>
      <c r="J904" s="138"/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JALAN'!F905</f>
        <v>3+000</v>
      </c>
      <c r="G905" s="145" t="str">
        <f>'3. DATA TEKNIS JALAN'!G905</f>
        <v>3+200</v>
      </c>
      <c r="H905" s="145" t="str">
        <f>'HITUNG SEGMEN'!H1352</f>
        <v>B</v>
      </c>
      <c r="I905" s="137"/>
      <c r="J905" s="138"/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JALAN'!F906</f>
        <v>3+200</v>
      </c>
      <c r="G906" s="145" t="str">
        <f>'3. DATA TEKNIS JALAN'!G906</f>
        <v>3+400</v>
      </c>
      <c r="H906" s="145" t="str">
        <f>'HITUNG SEGMEN'!H1353</f>
        <v>B</v>
      </c>
      <c r="I906" s="137"/>
      <c r="J906" s="138"/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JALAN'!F907</f>
        <v>3+400</v>
      </c>
      <c r="G907" s="145" t="str">
        <f>'3. DATA TEKNIS JALAN'!G907</f>
        <v>3+600</v>
      </c>
      <c r="H907" s="145" t="str">
        <f>'HITUNG SEGMEN'!H1354</f>
        <v>B</v>
      </c>
      <c r="I907" s="137"/>
      <c r="J907" s="138"/>
      <c r="K907" s="146"/>
      <c r="L907" s="146"/>
    </row>
    <row r="908" spans="2:12" s="141" customFormat="1" ht="20.100000000000001" customHeight="1">
      <c r="B908" s="142"/>
      <c r="C908" s="142"/>
      <c r="D908" s="143"/>
      <c r="E908" s="144"/>
      <c r="F908" s="145" t="str">
        <f>'3. DATA TEKNIS JALAN'!F908</f>
        <v>3+600</v>
      </c>
      <c r="G908" s="145" t="str">
        <f>'3. DATA TEKNIS JALAN'!G908</f>
        <v>3+810</v>
      </c>
      <c r="H908" s="145" t="str">
        <f>'HITUNG SEGMEN'!H1355</f>
        <v>B</v>
      </c>
      <c r="I908" s="137"/>
      <c r="J908" s="138"/>
      <c r="K908" s="146"/>
      <c r="L908" s="146"/>
    </row>
    <row r="909" spans="2:12" s="141" customFormat="1" ht="20.100000000000001" customHeight="1">
      <c r="B909" s="142">
        <f>'3. DATA TEKNIS JALAN'!B909</f>
        <v>134</v>
      </c>
      <c r="C909" s="142">
        <f>'3. DATA TEKNIS JALAN'!C909</f>
        <v>1.1339999999999999</v>
      </c>
      <c r="D909" s="143" t="str">
        <f>'3. DATA TEKNIS JALAN'!D909</f>
        <v>Candinata - Kajen</v>
      </c>
      <c r="E909" s="144">
        <f>'3. DATA TEKNIS JALAN'!E909</f>
        <v>3.33</v>
      </c>
      <c r="F909" s="145" t="str">
        <f>'3. DATA TEKNIS JALAN'!F909</f>
        <v>0+000</v>
      </c>
      <c r="G909" s="145" t="str">
        <f>'3. DATA TEKNIS JALAN'!G909</f>
        <v>0+200</v>
      </c>
      <c r="H909" s="145" t="str">
        <f>'HITUNG SEGMEN'!H1358</f>
        <v>B</v>
      </c>
      <c r="I909" s="137"/>
      <c r="J909" s="138"/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JALAN'!F910</f>
        <v>0+200</v>
      </c>
      <c r="G910" s="145" t="str">
        <f>'3. DATA TEKNIS JALAN'!G910</f>
        <v>0+400</v>
      </c>
      <c r="H910" s="145" t="str">
        <f>'HITUNG SEGMEN'!H1359</f>
        <v>B</v>
      </c>
      <c r="I910" s="137"/>
      <c r="J910" s="138"/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JALAN'!F911</f>
        <v>0+400</v>
      </c>
      <c r="G911" s="145" t="str">
        <f>'3. DATA TEKNIS JALAN'!G911</f>
        <v>0+600</v>
      </c>
      <c r="H911" s="145" t="str">
        <f>'HITUNG SEGMEN'!H1360</f>
        <v>B</v>
      </c>
      <c r="I911" s="137"/>
      <c r="J911" s="138"/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JALAN'!F912</f>
        <v>0+600</v>
      </c>
      <c r="G912" s="145" t="str">
        <f>'3. DATA TEKNIS JALAN'!G912</f>
        <v>0+800</v>
      </c>
      <c r="H912" s="145" t="str">
        <f>'HITUNG SEGMEN'!H1361</f>
        <v>B</v>
      </c>
      <c r="I912" s="137"/>
      <c r="J912" s="138"/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JALAN'!F913</f>
        <v>0+800</v>
      </c>
      <c r="G913" s="145" t="str">
        <f>'3. DATA TEKNIS JALAN'!G913</f>
        <v>1+000</v>
      </c>
      <c r="H913" s="145" t="str">
        <f>'HITUNG SEGMEN'!H1362</f>
        <v>B</v>
      </c>
      <c r="I913" s="137"/>
      <c r="J913" s="138"/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JALAN'!F914</f>
        <v>1+000</v>
      </c>
      <c r="G914" s="145" t="str">
        <f>'3. DATA TEKNIS JALAN'!G914</f>
        <v>1+200</v>
      </c>
      <c r="H914" s="145" t="str">
        <f>'HITUNG SEGMEN'!H1363</f>
        <v>B</v>
      </c>
      <c r="I914" s="137"/>
      <c r="J914" s="138"/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JALAN'!F915</f>
        <v>1+200</v>
      </c>
      <c r="G915" s="145" t="str">
        <f>'3. DATA TEKNIS JALAN'!G915</f>
        <v>1+400</v>
      </c>
      <c r="H915" s="145" t="str">
        <f>'HITUNG SEGMEN'!H1364</f>
        <v>S</v>
      </c>
      <c r="I915" s="137"/>
      <c r="J915" s="138"/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JALAN'!F916</f>
        <v>1+400</v>
      </c>
      <c r="G916" s="145" t="str">
        <f>'3. DATA TEKNIS JALAN'!G916</f>
        <v>1+600</v>
      </c>
      <c r="H916" s="145" t="str">
        <f>'HITUNG SEGMEN'!H1365</f>
        <v>B</v>
      </c>
      <c r="I916" s="137"/>
      <c r="J916" s="138"/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JALAN'!F917</f>
        <v>1+600</v>
      </c>
      <c r="G917" s="145" t="str">
        <f>'3. DATA TEKNIS JALAN'!G917</f>
        <v>1+800</v>
      </c>
      <c r="H917" s="145" t="str">
        <f>'HITUNG SEGMEN'!H1366</f>
        <v>B</v>
      </c>
      <c r="I917" s="137"/>
      <c r="J917" s="138"/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JALAN'!F918</f>
        <v>1+800</v>
      </c>
      <c r="G918" s="145" t="str">
        <f>'3. DATA TEKNIS JALAN'!G918</f>
        <v>2+000</v>
      </c>
      <c r="H918" s="145" t="str">
        <f>'HITUNG SEGMEN'!H1367</f>
        <v>RR</v>
      </c>
      <c r="I918" s="137"/>
      <c r="J918" s="138"/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JALAN'!F919</f>
        <v>2+000</v>
      </c>
      <c r="G919" s="145" t="str">
        <f>'3. DATA TEKNIS JALAN'!G919</f>
        <v>2+200</v>
      </c>
      <c r="H919" s="145" t="str">
        <f>'HITUNG SEGMEN'!H1368</f>
        <v>RR</v>
      </c>
      <c r="I919" s="137"/>
      <c r="J919" s="138"/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JALAN'!F920</f>
        <v>2+200</v>
      </c>
      <c r="G920" s="145" t="str">
        <f>'3. DATA TEKNIS JALAN'!G920</f>
        <v>2+400</v>
      </c>
      <c r="H920" s="145" t="str">
        <f>'HITUNG SEGMEN'!H1369</f>
        <v>RR</v>
      </c>
      <c r="I920" s="137"/>
      <c r="J920" s="138"/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JALAN'!F921</f>
        <v>2+400</v>
      </c>
      <c r="G921" s="145" t="str">
        <f>'3. DATA TEKNIS JALAN'!G921</f>
        <v>2+600</v>
      </c>
      <c r="H921" s="145" t="str">
        <f>'HITUNG SEGMEN'!H1370</f>
        <v>RB</v>
      </c>
      <c r="I921" s="137"/>
      <c r="J921" s="138"/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JALAN'!F922</f>
        <v>2+600</v>
      </c>
      <c r="G922" s="145" t="str">
        <f>'3. DATA TEKNIS JALAN'!G922</f>
        <v>2+800</v>
      </c>
      <c r="H922" s="145" t="str">
        <f>'HITUNG SEGMEN'!H1371</f>
        <v>B</v>
      </c>
      <c r="I922" s="137"/>
      <c r="J922" s="138"/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JALAN'!F923</f>
        <v>2+800</v>
      </c>
      <c r="G923" s="145" t="str">
        <f>'3. DATA TEKNIS JALAN'!G923</f>
        <v>3+000</v>
      </c>
      <c r="H923" s="145" t="str">
        <f>'HITUNG SEGMEN'!H1372</f>
        <v>B</v>
      </c>
      <c r="I923" s="137"/>
      <c r="J923" s="138"/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JALAN'!F924</f>
        <v>3+000</v>
      </c>
      <c r="G924" s="145" t="str">
        <f>'3. DATA TEKNIS JALAN'!G924</f>
        <v>3+200</v>
      </c>
      <c r="H924" s="145" t="str">
        <f>'HITUNG SEGMEN'!H1373</f>
        <v>B</v>
      </c>
      <c r="I924" s="137"/>
      <c r="J924" s="138"/>
      <c r="K924" s="146"/>
      <c r="L924" s="146"/>
    </row>
    <row r="925" spans="2:12" s="141" customFormat="1" ht="20.100000000000001" customHeight="1">
      <c r="B925" s="142"/>
      <c r="C925" s="142"/>
      <c r="D925" s="143"/>
      <c r="E925" s="144"/>
      <c r="F925" s="145" t="str">
        <f>'3. DATA TEKNIS JALAN'!F925</f>
        <v>3+200</v>
      </c>
      <c r="G925" s="145" t="str">
        <f>'3. DATA TEKNIS JALAN'!G925</f>
        <v>3+330</v>
      </c>
      <c r="H925" s="145" t="str">
        <f>'HITUNG SEGMEN'!H1374</f>
        <v>B</v>
      </c>
      <c r="I925" s="137"/>
      <c r="J925" s="138"/>
      <c r="K925" s="146"/>
      <c r="L925" s="146"/>
    </row>
    <row r="926" spans="2:12" s="141" customFormat="1" ht="20.100000000000001" customHeight="1">
      <c r="B926" s="142">
        <f>'3. DATA TEKNIS JALAN'!B926</f>
        <v>135</v>
      </c>
      <c r="C926" s="142">
        <f>'3. DATA TEKNIS JALAN'!C926</f>
        <v>1.135</v>
      </c>
      <c r="D926" s="143" t="str">
        <f>'3. DATA TEKNIS JALAN'!D926</f>
        <v>Purwadadi - Kajen</v>
      </c>
      <c r="E926" s="144">
        <f>'3. DATA TEKNIS JALAN'!E926</f>
        <v>1.68</v>
      </c>
      <c r="F926" s="145" t="str">
        <f>'3. DATA TEKNIS JALAN'!F926</f>
        <v>0+000</v>
      </c>
      <c r="G926" s="145" t="str">
        <f>'3. DATA TEKNIS JALAN'!G926</f>
        <v>0+200</v>
      </c>
      <c r="H926" s="145" t="s">
        <v>434</v>
      </c>
      <c r="I926" s="137"/>
      <c r="J926" s="138"/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JALAN'!F927</f>
        <v>0+200</v>
      </c>
      <c r="G927" s="145" t="str">
        <f>'3. DATA TEKNIS JALAN'!G927</f>
        <v>0+400</v>
      </c>
      <c r="H927" s="145" t="s">
        <v>434</v>
      </c>
      <c r="I927" s="137"/>
      <c r="J927" s="138"/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JALAN'!F928</f>
        <v>0+400</v>
      </c>
      <c r="G928" s="145" t="str">
        <f>'3. DATA TEKNIS JALAN'!G928</f>
        <v>0+600</v>
      </c>
      <c r="H928" s="145" t="s">
        <v>434</v>
      </c>
      <c r="I928" s="137"/>
      <c r="J928" s="138"/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JALAN'!F929</f>
        <v>0+600</v>
      </c>
      <c r="G929" s="145" t="str">
        <f>'3. DATA TEKNIS JALAN'!G929</f>
        <v>0+800</v>
      </c>
      <c r="H929" s="145" t="s">
        <v>434</v>
      </c>
      <c r="I929" s="137"/>
      <c r="J929" s="138"/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JALAN'!F930</f>
        <v>0+800</v>
      </c>
      <c r="G930" s="145" t="str">
        <f>'3. DATA TEKNIS JALAN'!G930</f>
        <v>1+000</v>
      </c>
      <c r="H930" s="145" t="s">
        <v>434</v>
      </c>
      <c r="I930" s="137"/>
      <c r="J930" s="138"/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JALAN'!F931</f>
        <v>1+000</v>
      </c>
      <c r="G931" s="145" t="str">
        <f>'3. DATA TEKNIS JALAN'!G931</f>
        <v>1+200</v>
      </c>
      <c r="H931" s="145" t="s">
        <v>434</v>
      </c>
      <c r="I931" s="137"/>
      <c r="J931" s="138"/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JALAN'!F932</f>
        <v>1+200</v>
      </c>
      <c r="G932" s="145" t="str">
        <f>'3. DATA TEKNIS JALAN'!G932</f>
        <v>1+400</v>
      </c>
      <c r="H932" s="145" t="s">
        <v>434</v>
      </c>
      <c r="I932" s="137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JALAN'!F933</f>
        <v>1+400</v>
      </c>
      <c r="G933" s="145" t="str">
        <f>'3. DATA TEKNIS JALAN'!G933</f>
        <v>1+600</v>
      </c>
      <c r="H933" s="145" t="s">
        <v>434</v>
      </c>
      <c r="I933" s="137"/>
      <c r="J933" s="138"/>
      <c r="K933" s="146"/>
      <c r="L933" s="146"/>
    </row>
    <row r="934" spans="2:12" s="141" customFormat="1" ht="20.100000000000001" customHeight="1">
      <c r="B934" s="142"/>
      <c r="C934" s="142"/>
      <c r="D934" s="143"/>
      <c r="E934" s="144"/>
      <c r="F934" s="145" t="str">
        <f>'3. DATA TEKNIS JALAN'!F934</f>
        <v>1+600</v>
      </c>
      <c r="G934" s="145" t="str">
        <f>'3. DATA TEKNIS JALAN'!G934</f>
        <v>1+680</v>
      </c>
      <c r="H934" s="145" t="s">
        <v>434</v>
      </c>
      <c r="I934" s="137"/>
      <c r="J934" s="138"/>
      <c r="K934" s="146"/>
      <c r="L934" s="146"/>
    </row>
    <row r="935" spans="2:12" s="141" customFormat="1" ht="20.100000000000001" customHeight="1">
      <c r="B935" s="142">
        <f>'3. DATA TEKNIS JALAN'!B935</f>
        <v>136</v>
      </c>
      <c r="C935" s="142">
        <f>'3. DATA TEKNIS JALAN'!C935</f>
        <v>1.1359999999999999</v>
      </c>
      <c r="D935" s="143" t="str">
        <f>'3. DATA TEKNIS JALAN'!D935</f>
        <v>Bojongsari - Kutasari</v>
      </c>
      <c r="E935" s="144">
        <f>'3. DATA TEKNIS JALAN'!E935</f>
        <v>5</v>
      </c>
      <c r="F935" s="145" t="str">
        <f>'3. DATA TEKNIS JALAN'!F935</f>
        <v>0+000</v>
      </c>
      <c r="G935" s="145" t="str">
        <f>'3. DATA TEKNIS JALAN'!G935</f>
        <v>0+200</v>
      </c>
      <c r="H935" s="145" t="str">
        <f>'HITUNG SEGMEN'!H1398</f>
        <v>B</v>
      </c>
      <c r="I935" s="137"/>
      <c r="J935" s="138"/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JALAN'!F936</f>
        <v>0+200</v>
      </c>
      <c r="G936" s="145" t="str">
        <f>'3. DATA TEKNIS JALAN'!G936</f>
        <v>0+400</v>
      </c>
      <c r="H936" s="145" t="str">
        <f>'HITUNG SEGMEN'!H1399</f>
        <v>S</v>
      </c>
      <c r="I936" s="137"/>
      <c r="J936" s="138"/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JALAN'!F937</f>
        <v>0+400</v>
      </c>
      <c r="G937" s="145" t="str">
        <f>'3. DATA TEKNIS JALAN'!G937</f>
        <v>0+600</v>
      </c>
      <c r="H937" s="145" t="str">
        <f>'HITUNG SEGMEN'!H1400</f>
        <v>B</v>
      </c>
      <c r="I937" s="137"/>
      <c r="J937" s="138"/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JALAN'!F938</f>
        <v>0+600</v>
      </c>
      <c r="G938" s="145" t="str">
        <f>'3. DATA TEKNIS JALAN'!G938</f>
        <v>0+800</v>
      </c>
      <c r="H938" s="145" t="str">
        <f>'HITUNG SEGMEN'!H1401</f>
        <v>B</v>
      </c>
      <c r="I938" s="137"/>
      <c r="J938" s="138"/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JALAN'!F939</f>
        <v>0+800</v>
      </c>
      <c r="G939" s="145" t="str">
        <f>'3. DATA TEKNIS JALAN'!G939</f>
        <v>1+000</v>
      </c>
      <c r="H939" s="145" t="str">
        <f>'HITUNG SEGMEN'!H1402</f>
        <v>S</v>
      </c>
      <c r="I939" s="137"/>
      <c r="J939" s="138"/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JALAN'!F940</f>
        <v>1+000</v>
      </c>
      <c r="G940" s="145" t="str">
        <f>'3. DATA TEKNIS JALAN'!G940</f>
        <v>1+200</v>
      </c>
      <c r="H940" s="145" t="str">
        <f>'HITUNG SEGMEN'!H1403</f>
        <v>S</v>
      </c>
      <c r="I940" s="137"/>
      <c r="J940" s="138"/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JALAN'!F941</f>
        <v>1+200</v>
      </c>
      <c r="G941" s="145" t="str">
        <f>'3. DATA TEKNIS JALAN'!G941</f>
        <v>1+400</v>
      </c>
      <c r="H941" s="145" t="str">
        <f>'HITUNG SEGMEN'!H1404</f>
        <v>S</v>
      </c>
      <c r="I941" s="137"/>
      <c r="J941" s="138"/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JALAN'!F942</f>
        <v>1+400</v>
      </c>
      <c r="G942" s="145" t="str">
        <f>'3. DATA TEKNIS JALAN'!G942</f>
        <v>1+600</v>
      </c>
      <c r="H942" s="145" t="str">
        <f>'HITUNG SEGMEN'!H1405</f>
        <v>S</v>
      </c>
      <c r="I942" s="137"/>
      <c r="J942" s="138"/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JALAN'!F943</f>
        <v>1+600</v>
      </c>
      <c r="G943" s="145" t="str">
        <f>'3. DATA TEKNIS JALAN'!G943</f>
        <v>1+800</v>
      </c>
      <c r="H943" s="145" t="str">
        <f>'HITUNG SEGMEN'!H1406</f>
        <v>B</v>
      </c>
      <c r="I943" s="137"/>
      <c r="J943" s="138"/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JALAN'!F944</f>
        <v>1+800</v>
      </c>
      <c r="G944" s="145" t="str">
        <f>'3. DATA TEKNIS JALAN'!G944</f>
        <v>2+000</v>
      </c>
      <c r="H944" s="145" t="str">
        <f>'HITUNG SEGMEN'!H1407</f>
        <v>S</v>
      </c>
      <c r="I944" s="137"/>
      <c r="J944" s="138"/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JALAN'!F945</f>
        <v>2+000</v>
      </c>
      <c r="G945" s="145" t="str">
        <f>'3. DATA TEKNIS JALAN'!G945</f>
        <v>2+200</v>
      </c>
      <c r="H945" s="145" t="str">
        <f>'HITUNG SEGMEN'!H1408</f>
        <v>B</v>
      </c>
      <c r="I945" s="137"/>
      <c r="J945" s="138"/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JALAN'!F946</f>
        <v>2+200</v>
      </c>
      <c r="G946" s="145" t="str">
        <f>'3. DATA TEKNIS JALAN'!G946</f>
        <v>2+400</v>
      </c>
      <c r="H946" s="145" t="str">
        <f>'HITUNG SEGMEN'!H1409</f>
        <v>B</v>
      </c>
      <c r="I946" s="137"/>
      <c r="J946" s="138"/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JALAN'!F947</f>
        <v>2+400</v>
      </c>
      <c r="G947" s="145" t="str">
        <f>'3. DATA TEKNIS JALAN'!G947</f>
        <v>2+600</v>
      </c>
      <c r="H947" s="145" t="str">
        <f>'HITUNG SEGMEN'!H1410</f>
        <v>B</v>
      </c>
      <c r="I947" s="137"/>
      <c r="J947" s="138"/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JALAN'!F948</f>
        <v>2+600</v>
      </c>
      <c r="G948" s="145" t="str">
        <f>'3. DATA TEKNIS JALAN'!G948</f>
        <v>2+800</v>
      </c>
      <c r="H948" s="145" t="str">
        <f>'HITUNG SEGMEN'!H1411</f>
        <v>B</v>
      </c>
      <c r="I948" s="137"/>
      <c r="J948" s="138"/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JALAN'!F949</f>
        <v>2+800</v>
      </c>
      <c r="G949" s="145" t="str">
        <f>'3. DATA TEKNIS JALAN'!G949</f>
        <v>3+000</v>
      </c>
      <c r="H949" s="145" t="str">
        <f>'HITUNG SEGMEN'!H1412</f>
        <v>B</v>
      </c>
      <c r="I949" s="137"/>
      <c r="J949" s="138"/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JALAN'!F950</f>
        <v>3+000</v>
      </c>
      <c r="G950" s="145" t="str">
        <f>'3. DATA TEKNIS JALAN'!G950</f>
        <v>3+200</v>
      </c>
      <c r="H950" s="145" t="str">
        <f>'HITUNG SEGMEN'!H1413</f>
        <v>B</v>
      </c>
      <c r="I950" s="137"/>
      <c r="J950" s="138"/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JALAN'!F951</f>
        <v>3+200</v>
      </c>
      <c r="G951" s="145" t="str">
        <f>'3. DATA TEKNIS JALAN'!G951</f>
        <v>3+400</v>
      </c>
      <c r="H951" s="145" t="str">
        <f>'HITUNG SEGMEN'!H1414</f>
        <v>B</v>
      </c>
      <c r="I951" s="137"/>
      <c r="J951" s="138"/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JALAN'!F952</f>
        <v>3+400</v>
      </c>
      <c r="G952" s="145" t="str">
        <f>'3. DATA TEKNIS JALAN'!G952</f>
        <v>3+600</v>
      </c>
      <c r="H952" s="145" t="str">
        <f>'HITUNG SEGMEN'!H1415</f>
        <v>B</v>
      </c>
      <c r="I952" s="137"/>
      <c r="J952" s="138"/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JALAN'!F953</f>
        <v>3+600</v>
      </c>
      <c r="G953" s="145" t="str">
        <f>'3. DATA TEKNIS JALAN'!G953</f>
        <v>3+800</v>
      </c>
      <c r="H953" s="145" t="str">
        <f>'HITUNG SEGMEN'!H1416</f>
        <v>B</v>
      </c>
      <c r="I953" s="137"/>
      <c r="J953" s="138"/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JALAN'!F954</f>
        <v>3+800</v>
      </c>
      <c r="G954" s="145" t="str">
        <f>'3. DATA TEKNIS JALAN'!G954</f>
        <v>4+000</v>
      </c>
      <c r="H954" s="145" t="str">
        <f>'HITUNG SEGMEN'!H1417</f>
        <v>S</v>
      </c>
      <c r="I954" s="137"/>
      <c r="J954" s="138"/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JALAN'!F955</f>
        <v>4+000</v>
      </c>
      <c r="G955" s="145" t="str">
        <f>'3. DATA TEKNIS JALAN'!G955</f>
        <v>4+200</v>
      </c>
      <c r="H955" s="145" t="str">
        <f>'HITUNG SEGMEN'!H1418</f>
        <v>B</v>
      </c>
      <c r="I955" s="137"/>
      <c r="J955" s="138"/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JALAN'!F956</f>
        <v>4+200</v>
      </c>
      <c r="G956" s="145" t="str">
        <f>'3. DATA TEKNIS JALAN'!G956</f>
        <v>4+400</v>
      </c>
      <c r="H956" s="145" t="str">
        <f>'HITUNG SEGMEN'!H1419</f>
        <v>S</v>
      </c>
      <c r="I956" s="137"/>
      <c r="J956" s="138"/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JALAN'!F957</f>
        <v>4+400</v>
      </c>
      <c r="G957" s="145" t="str">
        <f>'3. DATA TEKNIS JALAN'!G957</f>
        <v>4+600</v>
      </c>
      <c r="H957" s="145" t="str">
        <f>'HITUNG SEGMEN'!H1420</f>
        <v>B</v>
      </c>
      <c r="I957" s="137"/>
      <c r="J957" s="138"/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JALAN'!F958</f>
        <v>4+600</v>
      </c>
      <c r="G958" s="145" t="str">
        <f>'3. DATA TEKNIS JALAN'!G958</f>
        <v>4+800</v>
      </c>
      <c r="H958" s="145" t="str">
        <f>'HITUNG SEGMEN'!H1421</f>
        <v>B</v>
      </c>
      <c r="I958" s="137"/>
      <c r="J958" s="138"/>
      <c r="K958" s="146"/>
      <c r="L958" s="146"/>
    </row>
    <row r="959" spans="2:12" s="141" customFormat="1" ht="20.100000000000001" customHeight="1">
      <c r="B959" s="142"/>
      <c r="C959" s="142"/>
      <c r="D959" s="143"/>
      <c r="E959" s="144"/>
      <c r="F959" s="145" t="str">
        <f>'3. DATA TEKNIS JALAN'!F959</f>
        <v>4+800</v>
      </c>
      <c r="G959" s="145" t="str">
        <f>'3. DATA TEKNIS JALAN'!G959</f>
        <v>5+000</v>
      </c>
      <c r="H959" s="145" t="str">
        <f>'HITUNG SEGMEN'!H1422</f>
        <v>B</v>
      </c>
      <c r="I959" s="137"/>
      <c r="J959" s="138"/>
      <c r="K959" s="146"/>
      <c r="L959" s="146"/>
    </row>
    <row r="960" spans="2:12" s="141" customFormat="1" ht="20.100000000000001" customHeight="1">
      <c r="B960" s="142">
        <f>'3. DATA TEKNIS JALAN'!B960</f>
        <v>137</v>
      </c>
      <c r="C960" s="142">
        <f>'3. DATA TEKNIS JALAN'!C960</f>
        <v>1.137</v>
      </c>
      <c r="D960" s="143" t="str">
        <f>'3. DATA TEKNIS JALAN'!D960</f>
        <v>Bojongsari - Walik</v>
      </c>
      <c r="E960" s="144">
        <f>'3. DATA TEKNIS JALAN'!E960</f>
        <v>2.98</v>
      </c>
      <c r="F960" s="145" t="str">
        <f>'3. DATA TEKNIS JALAN'!F960</f>
        <v>0+000</v>
      </c>
      <c r="G960" s="145" t="str">
        <f>'3. DATA TEKNIS JALAN'!G960</f>
        <v>0+200</v>
      </c>
      <c r="H960" s="145" t="str">
        <f>'HITUNG SEGMEN'!H1425</f>
        <v>S</v>
      </c>
      <c r="I960" s="137"/>
      <c r="J960" s="138"/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JALAN'!F961</f>
        <v>0+200</v>
      </c>
      <c r="G961" s="145" t="str">
        <f>'3. DATA TEKNIS JALAN'!G961</f>
        <v>0+400</v>
      </c>
      <c r="H961" s="145" t="str">
        <f>'HITUNG SEGMEN'!H1426</f>
        <v>B</v>
      </c>
      <c r="I961" s="137"/>
      <c r="J961" s="138"/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JALAN'!F962</f>
        <v>0+400</v>
      </c>
      <c r="G962" s="145" t="str">
        <f>'3. DATA TEKNIS JALAN'!G962</f>
        <v>0+600</v>
      </c>
      <c r="H962" s="145" t="str">
        <f>'HITUNG SEGMEN'!H1427</f>
        <v>B</v>
      </c>
      <c r="I962" s="137"/>
      <c r="J962" s="138"/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JALAN'!F963</f>
        <v>0+600</v>
      </c>
      <c r="G963" s="145" t="str">
        <f>'3. DATA TEKNIS JALAN'!G963</f>
        <v>0+800</v>
      </c>
      <c r="H963" s="145" t="str">
        <f>'HITUNG SEGMEN'!H1428</f>
        <v>B</v>
      </c>
      <c r="I963" s="137"/>
      <c r="J963" s="138"/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JALAN'!F964</f>
        <v>0+800</v>
      </c>
      <c r="G964" s="145" t="str">
        <f>'3. DATA TEKNIS JALAN'!G964</f>
        <v>1+000</v>
      </c>
      <c r="H964" s="145" t="str">
        <f>'HITUNG SEGMEN'!H1429</f>
        <v>S</v>
      </c>
      <c r="I964" s="137"/>
      <c r="J964" s="138"/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JALAN'!F965</f>
        <v>1+000</v>
      </c>
      <c r="G965" s="145" t="str">
        <f>'3. DATA TEKNIS JALAN'!G965</f>
        <v>1+200</v>
      </c>
      <c r="H965" s="145" t="str">
        <f>'HITUNG SEGMEN'!H1430</f>
        <v>S</v>
      </c>
      <c r="I965" s="137"/>
      <c r="J965" s="138"/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JALAN'!F966</f>
        <v>1+200</v>
      </c>
      <c r="G966" s="145" t="str">
        <f>'3. DATA TEKNIS JALAN'!G966</f>
        <v>1+400</v>
      </c>
      <c r="H966" s="145" t="str">
        <f>'HITUNG SEGMEN'!H1431</f>
        <v>S</v>
      </c>
      <c r="I966" s="137"/>
      <c r="J966" s="138"/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JALAN'!F967</f>
        <v>1+400</v>
      </c>
      <c r="G967" s="145" t="str">
        <f>'3. DATA TEKNIS JALAN'!G967</f>
        <v>1+600</v>
      </c>
      <c r="H967" s="145" t="str">
        <f>'HITUNG SEGMEN'!H1432</f>
        <v>B</v>
      </c>
      <c r="I967" s="137"/>
      <c r="J967" s="138"/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JALAN'!F968</f>
        <v>1+600</v>
      </c>
      <c r="G968" s="145" t="str">
        <f>'3. DATA TEKNIS JALAN'!G968</f>
        <v>1+800</v>
      </c>
      <c r="H968" s="145" t="str">
        <f>'HITUNG SEGMEN'!H1433</f>
        <v>B</v>
      </c>
      <c r="I968" s="137"/>
      <c r="J968" s="138"/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JALAN'!F969</f>
        <v>1+800</v>
      </c>
      <c r="G969" s="145" t="str">
        <f>'3. DATA TEKNIS JALAN'!G969</f>
        <v>2+000</v>
      </c>
      <c r="H969" s="145" t="str">
        <f>'HITUNG SEGMEN'!H1434</f>
        <v>B</v>
      </c>
      <c r="I969" s="137"/>
      <c r="J969" s="138"/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JALAN'!F970</f>
        <v>2+000</v>
      </c>
      <c r="G970" s="145" t="str">
        <f>'3. DATA TEKNIS JALAN'!G970</f>
        <v>2+200</v>
      </c>
      <c r="H970" s="145" t="str">
        <f>'HITUNG SEGMEN'!H1435</f>
        <v>B</v>
      </c>
      <c r="I970" s="137"/>
      <c r="J970" s="138"/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JALAN'!F971</f>
        <v>2+200</v>
      </c>
      <c r="G971" s="145" t="str">
        <f>'3. DATA TEKNIS JALAN'!G971</f>
        <v>2+400</v>
      </c>
      <c r="H971" s="145" t="str">
        <f>'HITUNG SEGMEN'!H1436</f>
        <v>B</v>
      </c>
      <c r="I971" s="137"/>
      <c r="J971" s="138"/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JALAN'!F972</f>
        <v>2+400</v>
      </c>
      <c r="G972" s="145" t="str">
        <f>'3. DATA TEKNIS JALAN'!G972</f>
        <v>2+600</v>
      </c>
      <c r="H972" s="145" t="str">
        <f>'HITUNG SEGMEN'!H1437</f>
        <v>B</v>
      </c>
      <c r="I972" s="137"/>
      <c r="J972" s="138"/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JALAN'!F973</f>
        <v>2+600</v>
      </c>
      <c r="G973" s="145" t="str">
        <f>'3. DATA TEKNIS JALAN'!G973</f>
        <v>2+800</v>
      </c>
      <c r="H973" s="145" t="str">
        <f>'HITUNG SEGMEN'!H1438</f>
        <v>B</v>
      </c>
      <c r="I973" s="137"/>
      <c r="J973" s="138"/>
      <c r="K973" s="146"/>
      <c r="L973" s="146"/>
    </row>
    <row r="974" spans="2:12" s="141" customFormat="1" ht="20.100000000000001" customHeight="1">
      <c r="B974" s="142"/>
      <c r="C974" s="142"/>
      <c r="D974" s="143"/>
      <c r="E974" s="144"/>
      <c r="F974" s="145" t="str">
        <f>'3. DATA TEKNIS JALAN'!F974</f>
        <v>2+800</v>
      </c>
      <c r="G974" s="145" t="str">
        <f>'3. DATA TEKNIS JALAN'!G974</f>
        <v>2+980</v>
      </c>
      <c r="H974" s="145" t="str">
        <f>'HITUNG SEGMEN'!H1439</f>
        <v>B</v>
      </c>
      <c r="I974" s="137"/>
      <c r="J974" s="138"/>
      <c r="K974" s="146"/>
      <c r="L974" s="146"/>
    </row>
    <row r="975" spans="2:12" s="141" customFormat="1" ht="20.100000000000001" customHeight="1">
      <c r="B975" s="142">
        <f>'3. DATA TEKNIS JALAN'!B975</f>
        <v>138</v>
      </c>
      <c r="C975" s="142">
        <f>'3. DATA TEKNIS JALAN'!C975</f>
        <v>1.1379999999999999</v>
      </c>
      <c r="D975" s="143" t="str">
        <f>'3. DATA TEKNIS JALAN'!D975</f>
        <v>Pagutan - Bumisari</v>
      </c>
      <c r="E975" s="144">
        <f>'3. DATA TEKNIS JALAN'!E975</f>
        <v>7.98</v>
      </c>
      <c r="F975" s="145" t="str">
        <f>'3. DATA TEKNIS JALAN'!F975</f>
        <v>0+000</v>
      </c>
      <c r="G975" s="145" t="str">
        <f>'3. DATA TEKNIS JALAN'!G975</f>
        <v>0+200</v>
      </c>
      <c r="H975" s="145" t="str">
        <f>'HITUNG SEGMEN'!H1442</f>
        <v>B</v>
      </c>
      <c r="I975" s="137"/>
      <c r="J975" s="138"/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JALAN'!F976</f>
        <v>0+200</v>
      </c>
      <c r="G976" s="145" t="str">
        <f>'3. DATA TEKNIS JALAN'!G976</f>
        <v>0+400</v>
      </c>
      <c r="H976" s="145" t="str">
        <f>'HITUNG SEGMEN'!H1443</f>
        <v>B</v>
      </c>
      <c r="I976" s="137"/>
      <c r="J976" s="138"/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JALAN'!F977</f>
        <v>0+400</v>
      </c>
      <c r="G977" s="145" t="str">
        <f>'3. DATA TEKNIS JALAN'!G977</f>
        <v>0+600</v>
      </c>
      <c r="H977" s="145" t="str">
        <f>'HITUNG SEGMEN'!H1444</f>
        <v>B</v>
      </c>
      <c r="I977" s="137"/>
      <c r="J977" s="138"/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JALAN'!F978</f>
        <v>0+600</v>
      </c>
      <c r="G978" s="145" t="str">
        <f>'3. DATA TEKNIS JALAN'!G978</f>
        <v>0+800</v>
      </c>
      <c r="H978" s="145" t="str">
        <f>'HITUNG SEGMEN'!H1445</f>
        <v>B</v>
      </c>
      <c r="I978" s="137"/>
      <c r="J978" s="138"/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JALAN'!F979</f>
        <v>0+800</v>
      </c>
      <c r="G979" s="145" t="str">
        <f>'3. DATA TEKNIS JALAN'!G979</f>
        <v>1+000</v>
      </c>
      <c r="H979" s="145" t="str">
        <f>'HITUNG SEGMEN'!H1446</f>
        <v>B</v>
      </c>
      <c r="I979" s="137"/>
      <c r="J979" s="138"/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JALAN'!F980</f>
        <v>1+000</v>
      </c>
      <c r="G980" s="145" t="str">
        <f>'3. DATA TEKNIS JALAN'!G980</f>
        <v>1+200</v>
      </c>
      <c r="H980" s="145" t="str">
        <f>'HITUNG SEGMEN'!H1447</f>
        <v>B</v>
      </c>
      <c r="I980" s="137"/>
      <c r="J980" s="138"/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JALAN'!F981</f>
        <v>1+200</v>
      </c>
      <c r="G981" s="145" t="str">
        <f>'3. DATA TEKNIS JALAN'!G981</f>
        <v>1+400</v>
      </c>
      <c r="H981" s="145" t="str">
        <f>'HITUNG SEGMEN'!H1448</f>
        <v>B</v>
      </c>
      <c r="I981" s="137"/>
      <c r="J981" s="138"/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JALAN'!F982</f>
        <v>1+400</v>
      </c>
      <c r="G982" s="145" t="str">
        <f>'3. DATA TEKNIS JALAN'!G982</f>
        <v>1+600</v>
      </c>
      <c r="H982" s="145" t="str">
        <f>'HITUNG SEGMEN'!H1449</f>
        <v>S</v>
      </c>
      <c r="I982" s="137"/>
      <c r="J982" s="138"/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JALAN'!F983</f>
        <v>1+600</v>
      </c>
      <c r="G983" s="145" t="str">
        <f>'3. DATA TEKNIS JALAN'!G983</f>
        <v>1+800</v>
      </c>
      <c r="H983" s="145" t="str">
        <f>'HITUNG SEGMEN'!H1450</f>
        <v>B</v>
      </c>
      <c r="I983" s="137"/>
      <c r="J983" s="138"/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JALAN'!F984</f>
        <v>1+800</v>
      </c>
      <c r="G984" s="145" t="str">
        <f>'3. DATA TEKNIS JALAN'!G984</f>
        <v>2+000</v>
      </c>
      <c r="H984" s="145" t="str">
        <f>'HITUNG SEGMEN'!H1451</f>
        <v>B</v>
      </c>
      <c r="I984" s="150"/>
      <c r="J984" s="138"/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JALAN'!F985</f>
        <v>2+000</v>
      </c>
      <c r="G985" s="145" t="str">
        <f>'3. DATA TEKNIS JALAN'!G985</f>
        <v>2+200</v>
      </c>
      <c r="H985" s="145" t="str">
        <f>'HITUNG SEGMEN'!H1452</f>
        <v>B</v>
      </c>
      <c r="I985" s="137"/>
      <c r="J985" s="138"/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JALAN'!F986</f>
        <v>2+200</v>
      </c>
      <c r="G986" s="145" t="str">
        <f>'3. DATA TEKNIS JALAN'!G986</f>
        <v>2+400</v>
      </c>
      <c r="H986" s="145" t="str">
        <f>'HITUNG SEGMEN'!H1453</f>
        <v>B</v>
      </c>
      <c r="I986" s="137"/>
      <c r="J986" s="138"/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JALAN'!F987</f>
        <v>2+400</v>
      </c>
      <c r="G987" s="145" t="str">
        <f>'3. DATA TEKNIS JALAN'!G987</f>
        <v>2+600</v>
      </c>
      <c r="H987" s="145" t="str">
        <f>'HITUNG SEGMEN'!H1454</f>
        <v>B</v>
      </c>
      <c r="I987" s="137"/>
      <c r="J987" s="138"/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JALAN'!F988</f>
        <v>2+600</v>
      </c>
      <c r="G988" s="145" t="str">
        <f>'3. DATA TEKNIS JALAN'!G988</f>
        <v>2+800</v>
      </c>
      <c r="H988" s="145" t="str">
        <f>'HITUNG SEGMEN'!H1455</f>
        <v>B</v>
      </c>
      <c r="I988" s="137"/>
      <c r="J988" s="138"/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JALAN'!F989</f>
        <v>2+800</v>
      </c>
      <c r="G989" s="145" t="str">
        <f>'3. DATA TEKNIS JALAN'!G989</f>
        <v>3+000</v>
      </c>
      <c r="H989" s="145" t="str">
        <f>'HITUNG SEGMEN'!H1456</f>
        <v>B</v>
      </c>
      <c r="I989" s="137"/>
      <c r="J989" s="138"/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JALAN'!F990</f>
        <v>3+000</v>
      </c>
      <c r="G990" s="145" t="str">
        <f>'3. DATA TEKNIS JALAN'!G990</f>
        <v>3+200</v>
      </c>
      <c r="H990" s="145" t="str">
        <f>'HITUNG SEGMEN'!H1457</f>
        <v>B</v>
      </c>
      <c r="I990" s="137"/>
      <c r="J990" s="138"/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JALAN'!F991</f>
        <v>3+200</v>
      </c>
      <c r="G991" s="145" t="str">
        <f>'3. DATA TEKNIS JALAN'!G991</f>
        <v>3+400</v>
      </c>
      <c r="H991" s="145" t="str">
        <f>'HITUNG SEGMEN'!H1458</f>
        <v>B</v>
      </c>
      <c r="I991" s="137"/>
      <c r="J991" s="138"/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JALAN'!F992</f>
        <v>3+400</v>
      </c>
      <c r="G992" s="145" t="str">
        <f>'3. DATA TEKNIS JALAN'!G992</f>
        <v>3+600</v>
      </c>
      <c r="H992" s="145" t="str">
        <f>'HITUNG SEGMEN'!H1459</f>
        <v>B</v>
      </c>
      <c r="I992" s="137"/>
      <c r="J992" s="138"/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JALAN'!F993</f>
        <v>3+600</v>
      </c>
      <c r="G993" s="145" t="str">
        <f>'3. DATA TEKNIS JALAN'!G993</f>
        <v>3+800</v>
      </c>
      <c r="H993" s="145" t="str">
        <f>'HITUNG SEGMEN'!H1460</f>
        <v>B</v>
      </c>
      <c r="I993" s="137"/>
      <c r="J993" s="138"/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JALAN'!F994</f>
        <v>3+800</v>
      </c>
      <c r="G994" s="145" t="str">
        <f>'3. DATA TEKNIS JALAN'!G994</f>
        <v>4+000</v>
      </c>
      <c r="H994" s="145" t="str">
        <f>'HITUNG SEGMEN'!H1461</f>
        <v>B</v>
      </c>
      <c r="I994" s="137"/>
      <c r="J994" s="138"/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JALAN'!F995</f>
        <v>4+000</v>
      </c>
      <c r="G995" s="145" t="str">
        <f>'3. DATA TEKNIS JALAN'!G995</f>
        <v>4+200</v>
      </c>
      <c r="H995" s="145" t="str">
        <f>'HITUNG SEGMEN'!H1462</f>
        <v>B</v>
      </c>
      <c r="I995" s="137"/>
      <c r="J995" s="138"/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JALAN'!F996</f>
        <v>4+200</v>
      </c>
      <c r="G996" s="145" t="str">
        <f>'3. DATA TEKNIS JALAN'!G996</f>
        <v>4+400</v>
      </c>
      <c r="H996" s="145" t="str">
        <f>'HITUNG SEGMEN'!H1463</f>
        <v>B</v>
      </c>
      <c r="I996" s="137"/>
      <c r="J996" s="138"/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JALAN'!F997</f>
        <v>4+400</v>
      </c>
      <c r="G997" s="145" t="str">
        <f>'3. DATA TEKNIS JALAN'!G997</f>
        <v>4+600</v>
      </c>
      <c r="H997" s="145" t="str">
        <f>'HITUNG SEGMEN'!H1464</f>
        <v>B</v>
      </c>
      <c r="I997" s="137"/>
      <c r="J997" s="138"/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JALAN'!F998</f>
        <v>4+600</v>
      </c>
      <c r="G998" s="145" t="str">
        <f>'3. DATA TEKNIS JALAN'!G998</f>
        <v>4+800</v>
      </c>
      <c r="H998" s="145" t="str">
        <f>'HITUNG SEGMEN'!H1465</f>
        <v>B</v>
      </c>
      <c r="I998" s="137"/>
      <c r="J998" s="138"/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JALAN'!F999</f>
        <v>4+800</v>
      </c>
      <c r="G999" s="145" t="str">
        <f>'3. DATA TEKNIS JALAN'!G999</f>
        <v>5+000</v>
      </c>
      <c r="H999" s="145" t="str">
        <f>'HITUNG SEGMEN'!H1466</f>
        <v>B</v>
      </c>
      <c r="I999" s="137"/>
      <c r="J999" s="138"/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JALAN'!F1000</f>
        <v>5+000</v>
      </c>
      <c r="G1000" s="145" t="str">
        <f>'3. DATA TEKNIS JALAN'!G1000</f>
        <v>5+200</v>
      </c>
      <c r="H1000" s="145" t="str">
        <f>'HITUNG SEGMEN'!H1467</f>
        <v>B</v>
      </c>
      <c r="I1000" s="137"/>
      <c r="J1000" s="138"/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JALAN'!F1001</f>
        <v>5+200</v>
      </c>
      <c r="G1001" s="145" t="str">
        <f>'3. DATA TEKNIS JALAN'!G1001</f>
        <v>5+400</v>
      </c>
      <c r="H1001" s="145" t="str">
        <f>'HITUNG SEGMEN'!H1468</f>
        <v>B</v>
      </c>
      <c r="I1001" s="137"/>
      <c r="J1001" s="138"/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JALAN'!F1002</f>
        <v>5+400</v>
      </c>
      <c r="G1002" s="145" t="str">
        <f>'3. DATA TEKNIS JALAN'!G1002</f>
        <v>5+600</v>
      </c>
      <c r="H1002" s="145" t="str">
        <f>'HITUNG SEGMEN'!H1469</f>
        <v>B</v>
      </c>
      <c r="I1002" s="137"/>
      <c r="J1002" s="138"/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JALAN'!F1003</f>
        <v>5+600</v>
      </c>
      <c r="G1003" s="145" t="str">
        <f>'3. DATA TEKNIS JALAN'!G1003</f>
        <v>5+800</v>
      </c>
      <c r="H1003" s="145" t="str">
        <f>'HITUNG SEGMEN'!H1470</f>
        <v>B</v>
      </c>
      <c r="I1003" s="137"/>
      <c r="J1003" s="138"/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JALAN'!F1004</f>
        <v>5+800</v>
      </c>
      <c r="G1004" s="145" t="str">
        <f>'3. DATA TEKNIS JALAN'!G1004</f>
        <v>6+000</v>
      </c>
      <c r="H1004" s="145" t="str">
        <f>'HITUNG SEGMEN'!H1471</f>
        <v>B</v>
      </c>
      <c r="I1004" s="137"/>
      <c r="J1004" s="138"/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JALAN'!F1005</f>
        <v>6+000</v>
      </c>
      <c r="G1005" s="145" t="str">
        <f>'3. DATA TEKNIS JALAN'!G1005</f>
        <v>6+200</v>
      </c>
      <c r="H1005" s="145" t="str">
        <f>'HITUNG SEGMEN'!H1472</f>
        <v>B</v>
      </c>
      <c r="I1005" s="137"/>
      <c r="J1005" s="138"/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JALAN'!F1006</f>
        <v>6+200</v>
      </c>
      <c r="G1006" s="145" t="str">
        <f>'3. DATA TEKNIS JALAN'!G1006</f>
        <v>6+400</v>
      </c>
      <c r="H1006" s="145" t="str">
        <f>'HITUNG SEGMEN'!H1473</f>
        <v>B</v>
      </c>
      <c r="I1006" s="137"/>
      <c r="J1006" s="138"/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JALAN'!F1007</f>
        <v>6+400</v>
      </c>
      <c r="G1007" s="145" t="str">
        <f>'3. DATA TEKNIS JALAN'!G1007</f>
        <v>6+600</v>
      </c>
      <c r="H1007" s="145" t="str">
        <f>'HITUNG SEGMEN'!H1474</f>
        <v>B</v>
      </c>
      <c r="I1007" s="137"/>
      <c r="J1007" s="138"/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JALAN'!F1008</f>
        <v>6+600</v>
      </c>
      <c r="G1008" s="145" t="str">
        <f>'3. DATA TEKNIS JALAN'!G1008</f>
        <v>6+800</v>
      </c>
      <c r="H1008" s="145" t="str">
        <f>'HITUNG SEGMEN'!H1475</f>
        <v>B</v>
      </c>
      <c r="I1008" s="137"/>
      <c r="J1008" s="138"/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JALAN'!F1009</f>
        <v>6+800</v>
      </c>
      <c r="G1009" s="145" t="str">
        <f>'3. DATA TEKNIS JALAN'!G1009</f>
        <v>7+000</v>
      </c>
      <c r="H1009" s="145" t="str">
        <f>'HITUNG SEGMEN'!H1476</f>
        <v>B</v>
      </c>
      <c r="I1009" s="137"/>
      <c r="J1009" s="138"/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JALAN'!F1010</f>
        <v>7+000</v>
      </c>
      <c r="G1010" s="145" t="str">
        <f>'3. DATA TEKNIS JALAN'!G1010</f>
        <v>7+200</v>
      </c>
      <c r="H1010" s="145" t="str">
        <f>'HITUNG SEGMEN'!H1477</f>
        <v>B</v>
      </c>
      <c r="I1010" s="137"/>
      <c r="J1010" s="138"/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JALAN'!F1011</f>
        <v>7+200</v>
      </c>
      <c r="G1011" s="145" t="str">
        <f>'3. DATA TEKNIS JALAN'!G1011</f>
        <v>7+400</v>
      </c>
      <c r="H1011" s="145" t="str">
        <f>'HITUNG SEGMEN'!H1478</f>
        <v>B</v>
      </c>
      <c r="I1011" s="137"/>
      <c r="J1011" s="138"/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JALAN'!F1012</f>
        <v>7+400</v>
      </c>
      <c r="G1012" s="145" t="str">
        <f>'3. DATA TEKNIS JALAN'!G1012</f>
        <v>7+600</v>
      </c>
      <c r="H1012" s="145" t="str">
        <f>'HITUNG SEGMEN'!H1479</f>
        <v>B</v>
      </c>
      <c r="I1012" s="137"/>
      <c r="J1012" s="138"/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JALAN'!F1013</f>
        <v>7+600</v>
      </c>
      <c r="G1013" s="145" t="str">
        <f>'3. DATA TEKNIS JALAN'!G1013</f>
        <v>7+800</v>
      </c>
      <c r="H1013" s="145" t="str">
        <f>'HITUNG SEGMEN'!H1480</f>
        <v>B</v>
      </c>
      <c r="I1013" s="137"/>
      <c r="J1013" s="138"/>
      <c r="K1013" s="146"/>
      <c r="L1013" s="146"/>
    </row>
    <row r="1014" spans="2:12" s="141" customFormat="1" ht="20.100000000000001" customHeight="1">
      <c r="B1014" s="142"/>
      <c r="C1014" s="142"/>
      <c r="D1014" s="143"/>
      <c r="E1014" s="144"/>
      <c r="F1014" s="145" t="str">
        <f>'3. DATA TEKNIS JALAN'!F1014</f>
        <v>7+800</v>
      </c>
      <c r="G1014" s="145" t="str">
        <f>'3. DATA TEKNIS JALAN'!G1014</f>
        <v>7+980</v>
      </c>
      <c r="H1014" s="145" t="str">
        <f>'HITUNG SEGMEN'!H1481</f>
        <v>B</v>
      </c>
      <c r="I1014" s="137"/>
      <c r="J1014" s="138"/>
      <c r="K1014" s="146"/>
      <c r="L1014" s="146"/>
    </row>
    <row r="1015" spans="2:12" s="141" customFormat="1" ht="20.100000000000001" customHeight="1">
      <c r="B1015" s="142">
        <f>'3. DATA TEKNIS JALAN'!B1015</f>
        <v>139</v>
      </c>
      <c r="C1015" s="142">
        <f>'3. DATA TEKNIS JALAN'!C1015</f>
        <v>1.139</v>
      </c>
      <c r="D1015" s="143" t="str">
        <f>'3. DATA TEKNIS JALAN'!D1015</f>
        <v>Kajongan- Karangbanjar</v>
      </c>
      <c r="E1015" s="144">
        <f>'3. DATA TEKNIS JALAN'!E1015</f>
        <v>1.36</v>
      </c>
      <c r="F1015" s="145" t="str">
        <f>'3. DATA TEKNIS JALAN'!F1015</f>
        <v>0+000</v>
      </c>
      <c r="G1015" s="145" t="str">
        <f>'3. DATA TEKNIS JALAN'!G1015</f>
        <v>0+200</v>
      </c>
      <c r="H1015" s="145" t="str">
        <f>'HITUNG SEGMEN'!H1485</f>
        <v>B</v>
      </c>
      <c r="I1015" s="137"/>
      <c r="J1015" s="138"/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JALAN'!F1016</f>
        <v>0+200</v>
      </c>
      <c r="G1016" s="145" t="str">
        <f>'3. DATA TEKNIS JALAN'!G1016</f>
        <v>0+400</v>
      </c>
      <c r="H1016" s="145" t="str">
        <f>'HITUNG SEGMEN'!H1486</f>
        <v>B</v>
      </c>
      <c r="I1016" s="137"/>
      <c r="J1016" s="138"/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JALAN'!F1017</f>
        <v>0+400</v>
      </c>
      <c r="G1017" s="145" t="str">
        <f>'3. DATA TEKNIS JALAN'!G1017</f>
        <v>0+600</v>
      </c>
      <c r="H1017" s="145" t="str">
        <f>'HITUNG SEGMEN'!H1487</f>
        <v>B</v>
      </c>
      <c r="I1017" s="137"/>
      <c r="J1017" s="138"/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JALAN'!F1018</f>
        <v>0+600</v>
      </c>
      <c r="G1018" s="145" t="str">
        <f>'3. DATA TEKNIS JALAN'!G1018</f>
        <v>0+800</v>
      </c>
      <c r="H1018" s="145" t="str">
        <f>'HITUNG SEGMEN'!H1488</f>
        <v>B</v>
      </c>
      <c r="I1018" s="137"/>
      <c r="J1018" s="138"/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JALAN'!F1019</f>
        <v>0+800</v>
      </c>
      <c r="G1019" s="145" t="str">
        <f>'3. DATA TEKNIS JALAN'!G1019</f>
        <v>1+000</v>
      </c>
      <c r="H1019" s="145" t="str">
        <f>'HITUNG SEGMEN'!H1489</f>
        <v>B</v>
      </c>
      <c r="I1019" s="137"/>
      <c r="J1019" s="138"/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JALAN'!F1020</f>
        <v>1+000</v>
      </c>
      <c r="G1020" s="145" t="str">
        <f>'3. DATA TEKNIS JALAN'!G1020</f>
        <v>1+200</v>
      </c>
      <c r="H1020" s="145" t="str">
        <f>'HITUNG SEGMEN'!H1490</f>
        <v>B</v>
      </c>
      <c r="I1020" s="137"/>
      <c r="J1020" s="138"/>
      <c r="K1020" s="146"/>
      <c r="L1020" s="146"/>
    </row>
    <row r="1021" spans="2:12" s="141" customFormat="1" ht="20.100000000000001" customHeight="1">
      <c r="B1021" s="142"/>
      <c r="C1021" s="142"/>
      <c r="D1021" s="143"/>
      <c r="E1021" s="144"/>
      <c r="F1021" s="145" t="str">
        <f>'3. DATA TEKNIS JALAN'!F1021</f>
        <v>1+200</v>
      </c>
      <c r="G1021" s="145" t="str">
        <f>'3. DATA TEKNIS JALAN'!G1021</f>
        <v>1+360</v>
      </c>
      <c r="H1021" s="145" t="str">
        <f>'HITUNG SEGMEN'!H1491</f>
        <v>B</v>
      </c>
      <c r="I1021" s="137"/>
      <c r="J1021" s="138"/>
      <c r="K1021" s="146"/>
      <c r="L1021" s="146"/>
    </row>
    <row r="1022" spans="2:12" s="141" customFormat="1" ht="20.100000000000001" customHeight="1">
      <c r="B1022" s="142">
        <f>'3. DATA TEKNIS JALAN'!B1022</f>
        <v>140</v>
      </c>
      <c r="C1022" s="142" t="str">
        <f>'3. DATA TEKNIS JALAN'!C1022</f>
        <v>1.140</v>
      </c>
      <c r="D1022" s="143" t="str">
        <f>'3. DATA TEKNIS JALAN'!D1022</f>
        <v>Bojongsari - Banjaran</v>
      </c>
      <c r="E1022" s="144">
        <f>'3. DATA TEKNIS JALAN'!E1022</f>
        <v>5.42</v>
      </c>
      <c r="F1022" s="145" t="str">
        <f>'3. DATA TEKNIS JALAN'!F1022</f>
        <v>0+000</v>
      </c>
      <c r="G1022" s="145" t="str">
        <f>'3. DATA TEKNIS JALAN'!G1022</f>
        <v>0+200</v>
      </c>
      <c r="H1022" s="145" t="str">
        <f>'HITUNG SEGMEN'!H1494</f>
        <v>S</v>
      </c>
      <c r="I1022" s="137"/>
      <c r="J1022" s="138"/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JALAN'!F1023</f>
        <v>0+200</v>
      </c>
      <c r="G1023" s="145" t="str">
        <f>'3. DATA TEKNIS JALAN'!G1023</f>
        <v>0+400</v>
      </c>
      <c r="H1023" s="145" t="str">
        <f>'HITUNG SEGMEN'!H1495</f>
        <v>B</v>
      </c>
      <c r="I1023" s="137"/>
      <c r="J1023" s="138"/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JALAN'!F1024</f>
        <v>0+400</v>
      </c>
      <c r="G1024" s="145" t="str">
        <f>'3. DATA TEKNIS JALAN'!G1024</f>
        <v>0+600</v>
      </c>
      <c r="H1024" s="145" t="str">
        <f>'HITUNG SEGMEN'!H1496</f>
        <v>B</v>
      </c>
      <c r="I1024" s="137"/>
      <c r="J1024" s="138"/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JALAN'!F1025</f>
        <v>0+600</v>
      </c>
      <c r="G1025" s="145" t="str">
        <f>'3. DATA TEKNIS JALAN'!G1025</f>
        <v>0+800</v>
      </c>
      <c r="H1025" s="145" t="str">
        <f>'HITUNG SEGMEN'!H1497</f>
        <v>B</v>
      </c>
      <c r="I1025" s="137"/>
      <c r="J1025" s="138"/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JALAN'!F1026</f>
        <v>0+800</v>
      </c>
      <c r="G1026" s="145" t="str">
        <f>'3. DATA TEKNIS JALAN'!G1026</f>
        <v>1+000</v>
      </c>
      <c r="H1026" s="145" t="str">
        <f>'HITUNG SEGMEN'!H1498</f>
        <v>B</v>
      </c>
      <c r="I1026" s="137"/>
      <c r="J1026" s="138"/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JALAN'!F1027</f>
        <v>1+000</v>
      </c>
      <c r="G1027" s="145" t="str">
        <f>'3. DATA TEKNIS JALAN'!G1027</f>
        <v>1+200</v>
      </c>
      <c r="H1027" s="145" t="str">
        <f>'HITUNG SEGMEN'!H1499</f>
        <v>B</v>
      </c>
      <c r="I1027" s="137"/>
      <c r="J1027" s="138"/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JALAN'!F1028</f>
        <v>1+200</v>
      </c>
      <c r="G1028" s="145" t="str">
        <f>'3. DATA TEKNIS JALAN'!G1028</f>
        <v>1+400</v>
      </c>
      <c r="H1028" s="145" t="str">
        <f>'HITUNG SEGMEN'!H1500</f>
        <v>B</v>
      </c>
      <c r="I1028" s="137"/>
      <c r="J1028" s="138"/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JALAN'!F1029</f>
        <v>1+400</v>
      </c>
      <c r="G1029" s="145" t="str">
        <f>'3. DATA TEKNIS JALAN'!G1029</f>
        <v>1+600</v>
      </c>
      <c r="H1029" s="145" t="str">
        <f>'HITUNG SEGMEN'!H1501</f>
        <v>B</v>
      </c>
      <c r="I1029" s="137"/>
      <c r="J1029" s="138"/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JALAN'!F1030</f>
        <v>1+600</v>
      </c>
      <c r="G1030" s="145" t="str">
        <f>'3. DATA TEKNIS JALAN'!G1030</f>
        <v>1+800</v>
      </c>
      <c r="H1030" s="145" t="str">
        <f>'HITUNG SEGMEN'!H1502</f>
        <v>B</v>
      </c>
      <c r="I1030" s="137"/>
      <c r="J1030" s="138"/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JALAN'!F1031</f>
        <v>1+800</v>
      </c>
      <c r="G1031" s="145" t="str">
        <f>'3. DATA TEKNIS JALAN'!G1031</f>
        <v>2+000</v>
      </c>
      <c r="H1031" s="145" t="str">
        <f>'HITUNG SEGMEN'!H1503</f>
        <v>S</v>
      </c>
      <c r="I1031" s="137"/>
      <c r="J1031" s="138"/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JALAN'!F1032</f>
        <v>2+000</v>
      </c>
      <c r="G1032" s="145" t="str">
        <f>'3. DATA TEKNIS JALAN'!G1032</f>
        <v>2+200</v>
      </c>
      <c r="H1032" s="145" t="str">
        <f>'HITUNG SEGMEN'!H1504</f>
        <v>B</v>
      </c>
      <c r="I1032" s="137"/>
      <c r="J1032" s="138"/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JALAN'!F1033</f>
        <v>2+200</v>
      </c>
      <c r="G1033" s="145" t="str">
        <f>'3. DATA TEKNIS JALAN'!G1033</f>
        <v>2+400</v>
      </c>
      <c r="H1033" s="145" t="str">
        <f>'HITUNG SEGMEN'!H1505</f>
        <v>B</v>
      </c>
      <c r="I1033" s="137"/>
      <c r="J1033" s="138"/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JALAN'!F1034</f>
        <v>2+400</v>
      </c>
      <c r="G1034" s="145" t="str">
        <f>'3. DATA TEKNIS JALAN'!G1034</f>
        <v>2+600</v>
      </c>
      <c r="H1034" s="145" t="str">
        <f>'HITUNG SEGMEN'!H1506</f>
        <v>B</v>
      </c>
      <c r="I1034" s="137"/>
      <c r="J1034" s="138"/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JALAN'!F1035</f>
        <v>2+600</v>
      </c>
      <c r="G1035" s="145" t="str">
        <f>'3. DATA TEKNIS JALAN'!G1035</f>
        <v>2+800</v>
      </c>
      <c r="H1035" s="145" t="str">
        <f>'HITUNG SEGMEN'!H1507</f>
        <v>B</v>
      </c>
      <c r="I1035" s="137"/>
      <c r="J1035" s="138"/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JALAN'!F1036</f>
        <v>2+800</v>
      </c>
      <c r="G1036" s="145" t="str">
        <f>'3. DATA TEKNIS JALAN'!G1036</f>
        <v>3+000</v>
      </c>
      <c r="H1036" s="145" t="str">
        <f>'HITUNG SEGMEN'!H1508</f>
        <v>B</v>
      </c>
      <c r="I1036" s="137"/>
      <c r="J1036" s="138"/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JALAN'!F1037</f>
        <v>3+000</v>
      </c>
      <c r="G1037" s="145" t="str">
        <f>'3. DATA TEKNIS JALAN'!G1037</f>
        <v>3+200</v>
      </c>
      <c r="H1037" s="145" t="str">
        <f>'HITUNG SEGMEN'!H1509</f>
        <v>B</v>
      </c>
      <c r="I1037" s="137"/>
      <c r="J1037" s="138"/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JALAN'!F1038</f>
        <v>3+200</v>
      </c>
      <c r="G1038" s="145" t="str">
        <f>'3. DATA TEKNIS JALAN'!G1038</f>
        <v>3+400</v>
      </c>
      <c r="H1038" s="145" t="str">
        <f>'HITUNG SEGMEN'!H1510</f>
        <v>B</v>
      </c>
      <c r="I1038" s="137"/>
      <c r="J1038" s="138"/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JALAN'!F1039</f>
        <v>3+400</v>
      </c>
      <c r="G1039" s="145" t="str">
        <f>'3. DATA TEKNIS JALAN'!G1039</f>
        <v>3+600</v>
      </c>
      <c r="H1039" s="145" t="str">
        <f>'HITUNG SEGMEN'!H1511</f>
        <v>B</v>
      </c>
      <c r="I1039" s="137"/>
      <c r="J1039" s="138"/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JALAN'!F1040</f>
        <v>3+600</v>
      </c>
      <c r="G1040" s="145" t="str">
        <f>'3. DATA TEKNIS JALAN'!G1040</f>
        <v>3+800</v>
      </c>
      <c r="H1040" s="145" t="str">
        <f>'HITUNG SEGMEN'!H1512</f>
        <v>B</v>
      </c>
      <c r="I1040" s="137"/>
      <c r="J1040" s="138"/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JALAN'!F1041</f>
        <v>3+800</v>
      </c>
      <c r="G1041" s="145" t="str">
        <f>'3. DATA TEKNIS JALAN'!G1041</f>
        <v>4+000</v>
      </c>
      <c r="H1041" s="145" t="str">
        <f>'HITUNG SEGMEN'!H1513</f>
        <v>B</v>
      </c>
      <c r="I1041" s="137"/>
      <c r="J1041" s="138"/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JALAN'!F1042</f>
        <v>4+000</v>
      </c>
      <c r="G1042" s="145" t="str">
        <f>'3. DATA TEKNIS JALAN'!G1042</f>
        <v>4+200</v>
      </c>
      <c r="H1042" s="145" t="str">
        <f>'HITUNG SEGMEN'!H1514</f>
        <v>B</v>
      </c>
      <c r="I1042" s="137"/>
      <c r="J1042" s="138"/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JALAN'!F1043</f>
        <v>4+200</v>
      </c>
      <c r="G1043" s="145" t="str">
        <f>'3. DATA TEKNIS JALAN'!G1043</f>
        <v>4+400</v>
      </c>
      <c r="H1043" s="145" t="str">
        <f>'HITUNG SEGMEN'!H1515</f>
        <v>B</v>
      </c>
      <c r="I1043" s="137"/>
      <c r="J1043" s="138"/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JALAN'!F1044</f>
        <v>4+400</v>
      </c>
      <c r="G1044" s="145" t="str">
        <f>'3. DATA TEKNIS JALAN'!G1044</f>
        <v>4+600</v>
      </c>
      <c r="H1044" s="145" t="str">
        <f>'HITUNG SEGMEN'!H1516</f>
        <v>B</v>
      </c>
      <c r="I1044" s="137"/>
      <c r="J1044" s="138"/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JALAN'!F1045</f>
        <v>4+600</v>
      </c>
      <c r="G1045" s="145" t="str">
        <f>'3. DATA TEKNIS JALAN'!G1045</f>
        <v>4+800</v>
      </c>
      <c r="H1045" s="145" t="str">
        <f>'HITUNG SEGMEN'!H1517</f>
        <v>B</v>
      </c>
      <c r="I1045" s="137"/>
      <c r="J1045" s="138"/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JALAN'!F1046</f>
        <v>4+800</v>
      </c>
      <c r="G1046" s="145" t="str">
        <f>'3. DATA TEKNIS JALAN'!G1046</f>
        <v>5+000</v>
      </c>
      <c r="H1046" s="145" t="str">
        <f>'HITUNG SEGMEN'!H1518</f>
        <v>B</v>
      </c>
      <c r="I1046" s="137"/>
      <c r="J1046" s="138"/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JALAN'!F1047</f>
        <v>5+000</v>
      </c>
      <c r="G1047" s="145" t="str">
        <f>'3. DATA TEKNIS JALAN'!G1047</f>
        <v>5+200</v>
      </c>
      <c r="H1047" s="145" t="str">
        <f>'HITUNG SEGMEN'!H1519</f>
        <v>B</v>
      </c>
      <c r="I1047" s="137"/>
      <c r="J1047" s="138"/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JALAN'!F1048</f>
        <v>5+200</v>
      </c>
      <c r="G1048" s="145" t="str">
        <f>'3. DATA TEKNIS JALAN'!G1048</f>
        <v>5+400</v>
      </c>
      <c r="H1048" s="145" t="str">
        <f>'HITUNG SEGMEN'!H1520</f>
        <v>B</v>
      </c>
      <c r="I1048" s="137"/>
      <c r="J1048" s="138"/>
      <c r="K1048" s="146"/>
      <c r="L1048" s="146"/>
    </row>
    <row r="1049" spans="2:12" s="141" customFormat="1" ht="20.100000000000001" customHeight="1">
      <c r="B1049" s="142"/>
      <c r="C1049" s="142"/>
      <c r="D1049" s="143"/>
      <c r="E1049" s="144"/>
      <c r="F1049" s="145" t="str">
        <f>'3. DATA TEKNIS JALAN'!F1049</f>
        <v>5+400</v>
      </c>
      <c r="G1049" s="145" t="str">
        <f>'3. DATA TEKNIS JALAN'!G1049</f>
        <v>5+420</v>
      </c>
      <c r="H1049" s="145" t="str">
        <f>'HITUNG SEGMEN'!H1521</f>
        <v>B</v>
      </c>
      <c r="I1049" s="137"/>
      <c r="J1049" s="138"/>
      <c r="K1049" s="146"/>
      <c r="L1049" s="146"/>
    </row>
    <row r="1050" spans="2:12" s="141" customFormat="1" ht="20.100000000000001" customHeight="1">
      <c r="B1050" s="142">
        <f>'3. DATA TEKNIS JALAN'!B1050</f>
        <v>141</v>
      </c>
      <c r="C1050" s="142">
        <f>'3. DATA TEKNIS JALAN'!C1050</f>
        <v>1.141</v>
      </c>
      <c r="D1050" s="143" t="str">
        <f>'3. DATA TEKNIS JALAN'!D1050</f>
        <v>Sawangan - Banjaran</v>
      </c>
      <c r="E1050" s="144">
        <f>'3. DATA TEKNIS JALAN'!E1050</f>
        <v>1.37</v>
      </c>
      <c r="F1050" s="145" t="str">
        <f>'3. DATA TEKNIS JALAN'!F1050</f>
        <v>0+000</v>
      </c>
      <c r="G1050" s="145" t="str">
        <f>'3. DATA TEKNIS JALAN'!G1050</f>
        <v>0+200</v>
      </c>
      <c r="H1050" s="145" t="str">
        <f>'HITUNG SEGMEN'!H1523</f>
        <v>B</v>
      </c>
      <c r="I1050" s="137"/>
      <c r="J1050" s="138"/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JALAN'!F1051</f>
        <v>0+200</v>
      </c>
      <c r="G1051" s="145" t="str">
        <f>'3. DATA TEKNIS JALAN'!G1051</f>
        <v>0+400</v>
      </c>
      <c r="H1051" s="145" t="str">
        <f>'HITUNG SEGMEN'!H1524</f>
        <v>B</v>
      </c>
      <c r="I1051" s="137"/>
      <c r="J1051" s="138"/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JALAN'!F1052</f>
        <v>0+400</v>
      </c>
      <c r="G1052" s="145" t="str">
        <f>'3. DATA TEKNIS JALAN'!G1052</f>
        <v>0+600</v>
      </c>
      <c r="H1052" s="145" t="str">
        <f>'HITUNG SEGMEN'!H1525</f>
        <v>B</v>
      </c>
      <c r="I1052" s="137"/>
      <c r="J1052" s="138"/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JALAN'!F1053</f>
        <v>0+600</v>
      </c>
      <c r="G1053" s="145" t="str">
        <f>'3. DATA TEKNIS JALAN'!G1053</f>
        <v>0+800</v>
      </c>
      <c r="H1053" s="145" t="str">
        <f>'HITUNG SEGMEN'!H1526</f>
        <v>B</v>
      </c>
      <c r="I1053" s="137"/>
      <c r="J1053" s="138"/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JALAN'!F1054</f>
        <v>0+800</v>
      </c>
      <c r="G1054" s="145" t="str">
        <f>'3. DATA TEKNIS JALAN'!G1054</f>
        <v>1+000</v>
      </c>
      <c r="H1054" s="145" t="str">
        <f>'HITUNG SEGMEN'!H1527</f>
        <v>B</v>
      </c>
      <c r="I1054" s="137"/>
      <c r="J1054" s="138"/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JALAN'!F1055</f>
        <v>1+000</v>
      </c>
      <c r="G1055" s="145" t="str">
        <f>'3. DATA TEKNIS JALAN'!G1055</f>
        <v>1+200</v>
      </c>
      <c r="H1055" s="145" t="str">
        <f>'HITUNG SEGMEN'!H1528</f>
        <v>B</v>
      </c>
      <c r="I1055" s="137"/>
      <c r="J1055" s="138"/>
      <c r="K1055" s="146"/>
      <c r="L1055" s="146"/>
    </row>
    <row r="1056" spans="2:12" s="141" customFormat="1" ht="20.100000000000001" customHeight="1">
      <c r="B1056" s="142"/>
      <c r="C1056" s="142"/>
      <c r="D1056" s="143"/>
      <c r="E1056" s="144"/>
      <c r="F1056" s="145" t="str">
        <f>'3. DATA TEKNIS JALAN'!F1056</f>
        <v>1+200</v>
      </c>
      <c r="G1056" s="145" t="str">
        <f>'3. DATA TEKNIS JALAN'!G1056</f>
        <v>1+370</v>
      </c>
      <c r="H1056" s="145" t="str">
        <f>'HITUNG SEGMEN'!H1529</f>
        <v>B</v>
      </c>
      <c r="I1056" s="137"/>
      <c r="J1056" s="138"/>
      <c r="K1056" s="146"/>
      <c r="L1056" s="146"/>
    </row>
    <row r="1057" spans="2:12" s="141" customFormat="1" ht="20.100000000000001" customHeight="1">
      <c r="B1057" s="142">
        <f>'3. DATA TEKNIS JALAN'!B1057</f>
        <v>142</v>
      </c>
      <c r="C1057" s="142">
        <f>'3. DATA TEKNIS JALAN'!C1057</f>
        <v>1.1419999999999999</v>
      </c>
      <c r="D1057" s="143" t="str">
        <f>'3. DATA TEKNIS JALAN'!D1057</f>
        <v>Banjaran - Slinga</v>
      </c>
      <c r="E1057" s="144">
        <f>'3. DATA TEKNIS JALAN'!E1057</f>
        <v>1.39</v>
      </c>
      <c r="F1057" s="145" t="str">
        <f>'3. DATA TEKNIS JALAN'!F1057</f>
        <v>0+000</v>
      </c>
      <c r="G1057" s="145" t="str">
        <f>'3. DATA TEKNIS JALAN'!G1057</f>
        <v>0+200</v>
      </c>
      <c r="H1057" s="145" t="str">
        <f>'HITUNG SEGMEN'!H1532</f>
        <v>B</v>
      </c>
      <c r="I1057" s="137"/>
      <c r="J1057" s="138"/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JALAN'!F1058</f>
        <v>0+200</v>
      </c>
      <c r="G1058" s="145" t="str">
        <f>'3. DATA TEKNIS JALAN'!G1058</f>
        <v>0+400</v>
      </c>
      <c r="H1058" s="145" t="str">
        <f>'HITUNG SEGMEN'!H1533</f>
        <v>B</v>
      </c>
      <c r="I1058" s="137"/>
      <c r="J1058" s="138"/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JALAN'!F1059</f>
        <v>0+400</v>
      </c>
      <c r="G1059" s="145" t="str">
        <f>'3. DATA TEKNIS JALAN'!G1059</f>
        <v>0+600</v>
      </c>
      <c r="H1059" s="145" t="str">
        <f>'HITUNG SEGMEN'!H1534</f>
        <v>RB</v>
      </c>
      <c r="I1059" s="137"/>
      <c r="J1059" s="138"/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JALAN'!F1060</f>
        <v>0+600</v>
      </c>
      <c r="G1060" s="145" t="str">
        <f>'3. DATA TEKNIS JALAN'!G1060</f>
        <v>0+800</v>
      </c>
      <c r="H1060" s="145" t="str">
        <f>'HITUNG SEGMEN'!H1535</f>
        <v>RB</v>
      </c>
      <c r="I1060" s="137"/>
      <c r="J1060" s="138"/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JALAN'!F1061</f>
        <v>0+800</v>
      </c>
      <c r="G1061" s="145" t="str">
        <f>'3. DATA TEKNIS JALAN'!G1061</f>
        <v>1+000</v>
      </c>
      <c r="H1061" s="145" t="str">
        <f>'HITUNG SEGMEN'!H1536</f>
        <v>RB</v>
      </c>
      <c r="I1061" s="137"/>
      <c r="J1061" s="138"/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JALAN'!F1062</f>
        <v>1+000</v>
      </c>
      <c r="G1062" s="145" t="str">
        <f>'3. DATA TEKNIS JALAN'!G1062</f>
        <v>1+200</v>
      </c>
      <c r="H1062" s="145" t="str">
        <f>'HITUNG SEGMEN'!H1537</f>
        <v>RB</v>
      </c>
      <c r="I1062" s="137"/>
      <c r="J1062" s="138"/>
      <c r="K1062" s="146"/>
      <c r="L1062" s="146"/>
    </row>
    <row r="1063" spans="2:12" s="141" customFormat="1" ht="20.100000000000001" customHeight="1">
      <c r="B1063" s="142"/>
      <c r="C1063" s="142"/>
      <c r="D1063" s="143"/>
      <c r="E1063" s="144"/>
      <c r="F1063" s="145" t="str">
        <f>'3. DATA TEKNIS JALAN'!F1063</f>
        <v>1+200</v>
      </c>
      <c r="G1063" s="145" t="str">
        <f>'3. DATA TEKNIS JALAN'!G1063</f>
        <v>1+390</v>
      </c>
      <c r="H1063" s="145" t="str">
        <f>'HITUNG SEGMEN'!H1538</f>
        <v>B</v>
      </c>
      <c r="I1063" s="137"/>
      <c r="J1063" s="138"/>
      <c r="K1063" s="146"/>
      <c r="L1063" s="146"/>
    </row>
    <row r="1064" spans="2:12" s="141" customFormat="1" ht="20.100000000000001" customHeight="1">
      <c r="B1064" s="142">
        <f>'3. DATA TEKNIS JALAN'!B1064</f>
        <v>143</v>
      </c>
      <c r="C1064" s="142">
        <f>'3. DATA TEKNIS JALAN'!C1064</f>
        <v>1.143</v>
      </c>
      <c r="D1064" s="143" t="str">
        <f>'3. DATA TEKNIS JALAN'!D1064</f>
        <v>Wirasana - Galuh</v>
      </c>
      <c r="E1064" s="144">
        <f>'3. DATA TEKNIS JALAN'!E1064</f>
        <v>0.89</v>
      </c>
      <c r="F1064" s="145" t="str">
        <f>'3. DATA TEKNIS JALAN'!F1064</f>
        <v>0+000</v>
      </c>
      <c r="G1064" s="145" t="str">
        <f>'3. DATA TEKNIS JALAN'!G1064</f>
        <v>0+200</v>
      </c>
      <c r="H1064" s="145" t="str">
        <f>'HITUNG SEGMEN'!H1541</f>
        <v>B</v>
      </c>
      <c r="I1064" s="137"/>
      <c r="J1064" s="138"/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JALAN'!F1065</f>
        <v>0+200</v>
      </c>
      <c r="G1065" s="145" t="str">
        <f>'3. DATA TEKNIS JALAN'!G1065</f>
        <v>0+400</v>
      </c>
      <c r="H1065" s="145" t="str">
        <f>'HITUNG SEGMEN'!H1542</f>
        <v>B</v>
      </c>
      <c r="I1065" s="137"/>
      <c r="J1065" s="138"/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JALAN'!F1066</f>
        <v>0+400</v>
      </c>
      <c r="G1066" s="145" t="str">
        <f>'3. DATA TEKNIS JALAN'!G1066</f>
        <v>0+600</v>
      </c>
      <c r="H1066" s="145" t="str">
        <f>'HITUNG SEGMEN'!H1543</f>
        <v>B</v>
      </c>
      <c r="I1066" s="137"/>
      <c r="J1066" s="138"/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JALAN'!F1067</f>
        <v>0+600</v>
      </c>
      <c r="G1067" s="145" t="str">
        <f>'3. DATA TEKNIS JALAN'!G1067</f>
        <v>0+800</v>
      </c>
      <c r="H1067" s="145" t="str">
        <f>'HITUNG SEGMEN'!H1544</f>
        <v>B</v>
      </c>
      <c r="I1067" s="137"/>
      <c r="J1067" s="138"/>
      <c r="K1067" s="146"/>
      <c r="L1067" s="146"/>
    </row>
    <row r="1068" spans="2:12" s="141" customFormat="1" ht="20.100000000000001" customHeight="1">
      <c r="B1068" s="142"/>
      <c r="C1068" s="142"/>
      <c r="D1068" s="143"/>
      <c r="E1068" s="144"/>
      <c r="F1068" s="145" t="str">
        <f>'3. DATA TEKNIS JALAN'!F1068</f>
        <v>0+800</v>
      </c>
      <c r="G1068" s="145" t="str">
        <f>'3. DATA TEKNIS JALAN'!G1068</f>
        <v>0+890</v>
      </c>
      <c r="H1068" s="145" t="str">
        <f>'HITUNG SEGMEN'!H1545</f>
        <v>B</v>
      </c>
      <c r="I1068" s="137"/>
      <c r="J1068" s="138"/>
      <c r="K1068" s="146"/>
      <c r="L1068" s="146"/>
    </row>
    <row r="1069" spans="2:12" s="141" customFormat="1" ht="20.100000000000001" customHeight="1">
      <c r="B1069" s="142">
        <f>'3. DATA TEKNIS JALAN'!B1069</f>
        <v>144</v>
      </c>
      <c r="C1069" s="142">
        <f>'3. DATA TEKNIS JALAN'!C1069</f>
        <v>1.1439999999999999</v>
      </c>
      <c r="D1069" s="143" t="str">
        <f>'3. DATA TEKNIS JALAN'!D1069</f>
        <v>Beji - Pagedangan</v>
      </c>
      <c r="E1069" s="144">
        <f>'3. DATA TEKNIS JALAN'!E1069</f>
        <v>1.59</v>
      </c>
      <c r="F1069" s="145" t="str">
        <f>'3. DATA TEKNIS JALAN'!F1069</f>
        <v>0+000</v>
      </c>
      <c r="G1069" s="145" t="str">
        <f>'3. DATA TEKNIS JALAN'!G1069</f>
        <v>0+200</v>
      </c>
      <c r="H1069" s="145" t="str">
        <f>'HITUNG SEGMEN'!H1548</f>
        <v>B</v>
      </c>
      <c r="I1069" s="137"/>
      <c r="J1069" s="138"/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JALAN'!F1070</f>
        <v>0+200</v>
      </c>
      <c r="G1070" s="145" t="str">
        <f>'3. DATA TEKNIS JALAN'!G1070</f>
        <v>0+400</v>
      </c>
      <c r="H1070" s="145" t="str">
        <f>'HITUNG SEGMEN'!H1549</f>
        <v>B</v>
      </c>
      <c r="I1070" s="137"/>
      <c r="J1070" s="138"/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JALAN'!F1071</f>
        <v>0+400</v>
      </c>
      <c r="G1071" s="145" t="str">
        <f>'3. DATA TEKNIS JALAN'!G1071</f>
        <v>0+600</v>
      </c>
      <c r="H1071" s="145" t="str">
        <f>'HITUNG SEGMEN'!H1550</f>
        <v>B</v>
      </c>
      <c r="I1071" s="137"/>
      <c r="J1071" s="138"/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JALAN'!F1072</f>
        <v>0+600</v>
      </c>
      <c r="G1072" s="145" t="str">
        <f>'3. DATA TEKNIS JALAN'!G1072</f>
        <v>0+800</v>
      </c>
      <c r="H1072" s="145" t="str">
        <f>'HITUNG SEGMEN'!H1551</f>
        <v>B</v>
      </c>
      <c r="I1072" s="137"/>
      <c r="J1072" s="138"/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JALAN'!F1073</f>
        <v>0+800</v>
      </c>
      <c r="G1073" s="145" t="str">
        <f>'3. DATA TEKNIS JALAN'!G1073</f>
        <v>1+000</v>
      </c>
      <c r="H1073" s="145" t="str">
        <f>'HITUNG SEGMEN'!H1552</f>
        <v>B</v>
      </c>
      <c r="I1073" s="137"/>
      <c r="J1073" s="138"/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JALAN'!F1074</f>
        <v>1+000</v>
      </c>
      <c r="G1074" s="145" t="str">
        <f>'3. DATA TEKNIS JALAN'!G1074</f>
        <v>1+200</v>
      </c>
      <c r="H1074" s="145" t="str">
        <f>'HITUNG SEGMEN'!H1553</f>
        <v>B</v>
      </c>
      <c r="I1074" s="137"/>
      <c r="J1074" s="138"/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JALAN'!F1075</f>
        <v>1+200</v>
      </c>
      <c r="G1075" s="145" t="str">
        <f>'3. DATA TEKNIS JALAN'!G1075</f>
        <v>1+400</v>
      </c>
      <c r="H1075" s="145" t="str">
        <f>'HITUNG SEGMEN'!H1554</f>
        <v>B</v>
      </c>
      <c r="I1075" s="137"/>
      <c r="J1075" s="138"/>
      <c r="K1075" s="146"/>
      <c r="L1075" s="146"/>
    </row>
    <row r="1076" spans="2:12" s="141" customFormat="1" ht="20.100000000000001" customHeight="1">
      <c r="B1076" s="142"/>
      <c r="C1076" s="142"/>
      <c r="D1076" s="143"/>
      <c r="E1076" s="144"/>
      <c r="F1076" s="145" t="str">
        <f>'3. DATA TEKNIS JALAN'!F1076</f>
        <v>1+400</v>
      </c>
      <c r="G1076" s="145" t="str">
        <f>'3. DATA TEKNIS JALAN'!G1076</f>
        <v>1+590</v>
      </c>
      <c r="H1076" s="145" t="str">
        <f>'HITUNG SEGMEN'!H1555</f>
        <v>B</v>
      </c>
      <c r="I1076" s="137"/>
      <c r="J1076" s="138"/>
      <c r="K1076" s="146"/>
      <c r="L1076" s="146"/>
    </row>
    <row r="1077" spans="2:12" s="141" customFormat="1" ht="20.100000000000001" customHeight="1">
      <c r="B1077" s="142">
        <f>'3. DATA TEKNIS JALAN'!B1077</f>
        <v>145</v>
      </c>
      <c r="C1077" s="142">
        <f>'3. DATA TEKNIS JALAN'!C1077</f>
        <v>1.145</v>
      </c>
      <c r="D1077" s="143" t="str">
        <f>'3. DATA TEKNIS JALAN'!D1077</f>
        <v>Kajongan - Bojongsari</v>
      </c>
      <c r="E1077" s="144">
        <f>'3. DATA TEKNIS JALAN'!E1077</f>
        <v>2.04</v>
      </c>
      <c r="F1077" s="145" t="str">
        <f>'3. DATA TEKNIS JALAN'!F1077</f>
        <v>0+000</v>
      </c>
      <c r="G1077" s="145" t="str">
        <f>'3. DATA TEKNIS JALAN'!G1077</f>
        <v>0+200</v>
      </c>
      <c r="H1077" s="145" t="str">
        <f>'HITUNG SEGMEN'!H1558</f>
        <v>B</v>
      </c>
      <c r="I1077" s="137"/>
      <c r="J1077" s="138"/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JALAN'!F1078</f>
        <v>0+200</v>
      </c>
      <c r="G1078" s="145" t="str">
        <f>'3. DATA TEKNIS JALAN'!G1078</f>
        <v>0+400</v>
      </c>
      <c r="H1078" s="145" t="str">
        <f>'HITUNG SEGMEN'!H1559</f>
        <v>B</v>
      </c>
      <c r="I1078" s="137"/>
      <c r="J1078" s="138"/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JALAN'!F1079</f>
        <v>0+400</v>
      </c>
      <c r="G1079" s="145" t="str">
        <f>'3. DATA TEKNIS JALAN'!G1079</f>
        <v>0+600</v>
      </c>
      <c r="H1079" s="145" t="str">
        <f>'HITUNG SEGMEN'!H1560</f>
        <v>B</v>
      </c>
      <c r="I1079" s="137"/>
      <c r="J1079" s="138"/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JALAN'!F1080</f>
        <v>0+600</v>
      </c>
      <c r="G1080" s="145" t="str">
        <f>'3. DATA TEKNIS JALAN'!G1080</f>
        <v>0+800</v>
      </c>
      <c r="H1080" s="145" t="str">
        <f>'HITUNG SEGMEN'!H1561</f>
        <v>B</v>
      </c>
      <c r="I1080" s="137"/>
      <c r="J1080" s="138"/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JALAN'!F1081</f>
        <v>0+800</v>
      </c>
      <c r="G1081" s="145" t="str">
        <f>'3. DATA TEKNIS JALAN'!G1081</f>
        <v>1+000</v>
      </c>
      <c r="H1081" s="145" t="str">
        <f>'HITUNG SEGMEN'!H1562</f>
        <v>B</v>
      </c>
      <c r="I1081" s="137"/>
      <c r="J1081" s="138"/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JALAN'!F1082</f>
        <v>1+000</v>
      </c>
      <c r="G1082" s="145" t="str">
        <f>'3. DATA TEKNIS JALAN'!G1082</f>
        <v>1+200</v>
      </c>
      <c r="H1082" s="145" t="str">
        <f>'HITUNG SEGMEN'!H1563</f>
        <v>B</v>
      </c>
      <c r="I1082" s="137"/>
      <c r="J1082" s="138"/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JALAN'!F1083</f>
        <v>1+200</v>
      </c>
      <c r="G1083" s="145" t="str">
        <f>'3. DATA TEKNIS JALAN'!G1083</f>
        <v>1+400</v>
      </c>
      <c r="H1083" s="145" t="str">
        <f>'HITUNG SEGMEN'!H1564</f>
        <v>B</v>
      </c>
      <c r="I1083" s="137"/>
      <c r="J1083" s="138"/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JALAN'!F1084</f>
        <v>1+400</v>
      </c>
      <c r="G1084" s="145" t="str">
        <f>'3. DATA TEKNIS JALAN'!G1084</f>
        <v>1+600</v>
      </c>
      <c r="H1084" s="145" t="str">
        <f>'HITUNG SEGMEN'!H1565</f>
        <v>S</v>
      </c>
      <c r="I1084" s="137"/>
      <c r="J1084" s="138"/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JALAN'!F1085</f>
        <v>1+600</v>
      </c>
      <c r="G1085" s="145" t="str">
        <f>'3. DATA TEKNIS JALAN'!G1085</f>
        <v>1+800</v>
      </c>
      <c r="H1085" s="145" t="str">
        <f>'HITUNG SEGMEN'!H1566</f>
        <v>B</v>
      </c>
      <c r="I1085" s="137"/>
      <c r="J1085" s="138"/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JALAN'!F1086</f>
        <v>1+800</v>
      </c>
      <c r="G1086" s="145" t="str">
        <f>'3. DATA TEKNIS JALAN'!G1086</f>
        <v>2+000</v>
      </c>
      <c r="H1086" s="145" t="str">
        <f>'HITUNG SEGMEN'!H1567</f>
        <v>B</v>
      </c>
      <c r="I1086" s="137"/>
      <c r="J1086" s="138"/>
      <c r="K1086" s="146"/>
      <c r="L1086" s="146"/>
    </row>
    <row r="1087" spans="2:12" s="141" customFormat="1" ht="20.100000000000001" customHeight="1">
      <c r="B1087" s="142"/>
      <c r="C1087" s="142"/>
      <c r="D1087" s="143"/>
      <c r="E1087" s="144"/>
      <c r="F1087" s="145" t="str">
        <f>'3. DATA TEKNIS JALAN'!F1087</f>
        <v>2+000</v>
      </c>
      <c r="G1087" s="145" t="str">
        <f>'3. DATA TEKNIS JALAN'!G1087</f>
        <v>2+040</v>
      </c>
      <c r="H1087" s="145" t="str">
        <f>'HITUNG SEGMEN'!H1568</f>
        <v>B</v>
      </c>
      <c r="I1087" s="137"/>
      <c r="J1087" s="138"/>
      <c r="K1087" s="146"/>
      <c r="L1087" s="146"/>
    </row>
    <row r="1088" spans="2:12" s="141" customFormat="1" ht="20.100000000000001" customHeight="1">
      <c r="B1088" s="142">
        <f>'3. DATA TEKNIS JALAN'!B1088</f>
        <v>146</v>
      </c>
      <c r="C1088" s="142">
        <f>'3. DATA TEKNIS JALAN'!C1088</f>
        <v>1.1459999999999999</v>
      </c>
      <c r="D1088" s="143" t="str">
        <f>'3. DATA TEKNIS JALAN'!D1088</f>
        <v>Gembong - Munjul</v>
      </c>
      <c r="E1088" s="144">
        <f>'3. DATA TEKNIS JALAN'!E1088</f>
        <v>2.08</v>
      </c>
      <c r="F1088" s="145" t="str">
        <f>'3. DATA TEKNIS JALAN'!F1088</f>
        <v>0+000</v>
      </c>
      <c r="G1088" s="145" t="str">
        <f>'3. DATA TEKNIS JALAN'!G1088</f>
        <v>0+200</v>
      </c>
      <c r="H1088" s="145" t="str">
        <f>'HITUNG SEGMEN'!H1571</f>
        <v>S</v>
      </c>
      <c r="I1088" s="137"/>
      <c r="J1088" s="138"/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JALAN'!F1089</f>
        <v>0+200</v>
      </c>
      <c r="G1089" s="145" t="str">
        <f>'3. DATA TEKNIS JALAN'!G1089</f>
        <v>0+400</v>
      </c>
      <c r="H1089" s="145" t="str">
        <f>'HITUNG SEGMEN'!H1572</f>
        <v>B</v>
      </c>
      <c r="I1089" s="137"/>
      <c r="J1089" s="138"/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JALAN'!F1090</f>
        <v>0+400</v>
      </c>
      <c r="G1090" s="145" t="str">
        <f>'3. DATA TEKNIS JALAN'!G1090</f>
        <v>0+600</v>
      </c>
      <c r="H1090" s="145" t="str">
        <f>'HITUNG SEGMEN'!H1573</f>
        <v>B</v>
      </c>
      <c r="I1090" s="137"/>
      <c r="J1090" s="138"/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JALAN'!F1091</f>
        <v>0+600</v>
      </c>
      <c r="G1091" s="145" t="str">
        <f>'3. DATA TEKNIS JALAN'!G1091</f>
        <v>0+800</v>
      </c>
      <c r="H1091" s="145" t="str">
        <f>'HITUNG SEGMEN'!H1574</f>
        <v>S</v>
      </c>
      <c r="I1091" s="137"/>
      <c r="J1091" s="138"/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JALAN'!F1092</f>
        <v>0+800</v>
      </c>
      <c r="G1092" s="145" t="str">
        <f>'3. DATA TEKNIS JALAN'!G1092</f>
        <v>1+000</v>
      </c>
      <c r="H1092" s="145" t="str">
        <f>'HITUNG SEGMEN'!H1575</f>
        <v>B</v>
      </c>
      <c r="I1092" s="137"/>
      <c r="J1092" s="138"/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JALAN'!F1093</f>
        <v>1+000</v>
      </c>
      <c r="G1093" s="145" t="str">
        <f>'3. DATA TEKNIS JALAN'!G1093</f>
        <v>1+200</v>
      </c>
      <c r="H1093" s="145" t="str">
        <f>'HITUNG SEGMEN'!H1576</f>
        <v>B</v>
      </c>
      <c r="I1093" s="137"/>
      <c r="J1093" s="138"/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JALAN'!F1094</f>
        <v>1+200</v>
      </c>
      <c r="G1094" s="145" t="str">
        <f>'3. DATA TEKNIS JALAN'!G1094</f>
        <v>1+400</v>
      </c>
      <c r="H1094" s="145" t="str">
        <f>'HITUNG SEGMEN'!H1577</f>
        <v>B</v>
      </c>
      <c r="I1094" s="137"/>
      <c r="J1094" s="138"/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JALAN'!F1095</f>
        <v>1+400</v>
      </c>
      <c r="G1095" s="145" t="str">
        <f>'3. DATA TEKNIS JALAN'!G1095</f>
        <v>1+600</v>
      </c>
      <c r="H1095" s="145" t="str">
        <f>'HITUNG SEGMEN'!H1578</f>
        <v>S</v>
      </c>
      <c r="I1095" s="137"/>
      <c r="J1095" s="138"/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JALAN'!F1096</f>
        <v>1+600</v>
      </c>
      <c r="G1096" s="145" t="str">
        <f>'3. DATA TEKNIS JALAN'!G1096</f>
        <v>1+800</v>
      </c>
      <c r="H1096" s="145" t="str">
        <f>'HITUNG SEGMEN'!H1579</f>
        <v>S</v>
      </c>
      <c r="I1096" s="137"/>
      <c r="J1096" s="138"/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JALAN'!F1097</f>
        <v>1+800</v>
      </c>
      <c r="G1097" s="145" t="str">
        <f>'3. DATA TEKNIS JALAN'!G1097</f>
        <v>2+000</v>
      </c>
      <c r="H1097" s="145" t="str">
        <f>'HITUNG SEGMEN'!H1580</f>
        <v>B</v>
      </c>
      <c r="I1097" s="137"/>
      <c r="J1097" s="138"/>
      <c r="K1097" s="146"/>
      <c r="L1097" s="146"/>
    </row>
    <row r="1098" spans="2:12" s="141" customFormat="1" ht="20.100000000000001" customHeight="1">
      <c r="B1098" s="142"/>
      <c r="C1098" s="142"/>
      <c r="D1098" s="143"/>
      <c r="E1098" s="144"/>
      <c r="F1098" s="145" t="str">
        <f>'3. DATA TEKNIS JALAN'!F1098</f>
        <v>2+000</v>
      </c>
      <c r="G1098" s="145" t="str">
        <f>'3. DATA TEKNIS JALAN'!G1098</f>
        <v>2+080</v>
      </c>
      <c r="H1098" s="145" t="str">
        <f>'HITUNG SEGMEN'!H1581</f>
        <v>S</v>
      </c>
      <c r="I1098" s="137"/>
      <c r="J1098" s="138"/>
      <c r="K1098" s="146"/>
      <c r="L1098" s="146"/>
    </row>
    <row r="1099" spans="2:12" s="141" customFormat="1" ht="20.100000000000001" customHeight="1">
      <c r="B1099" s="142">
        <f>'3. DATA TEKNIS JALAN'!B1099</f>
        <v>147</v>
      </c>
      <c r="C1099" s="142">
        <f>'3. DATA TEKNIS JALAN'!C1099</f>
        <v>1.147</v>
      </c>
      <c r="D1099" s="143" t="str">
        <f>'3. DATA TEKNIS JALAN'!D1099</f>
        <v>Gembong - Sawangan</v>
      </c>
      <c r="E1099" s="144">
        <f>'3. DATA TEKNIS JALAN'!E1099</f>
        <v>1.66</v>
      </c>
      <c r="F1099" s="145" t="str">
        <f>'3. DATA TEKNIS JALAN'!F1099</f>
        <v>0+000</v>
      </c>
      <c r="G1099" s="145" t="str">
        <f>'3. DATA TEKNIS JALAN'!G1099</f>
        <v>0+200</v>
      </c>
      <c r="H1099" s="145" t="str">
        <f>'HITUNG SEGMEN'!H1584</f>
        <v>B</v>
      </c>
      <c r="I1099" s="137"/>
      <c r="J1099" s="138"/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JALAN'!F1100</f>
        <v>0+200</v>
      </c>
      <c r="G1100" s="145" t="str">
        <f>'3. DATA TEKNIS JALAN'!G1100</f>
        <v>0+400</v>
      </c>
      <c r="H1100" s="145" t="str">
        <f>'HITUNG SEGMEN'!H1585</f>
        <v>B</v>
      </c>
      <c r="I1100" s="137"/>
      <c r="J1100" s="138"/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JALAN'!F1101</f>
        <v>0+400</v>
      </c>
      <c r="G1101" s="145" t="str">
        <f>'3. DATA TEKNIS JALAN'!G1101</f>
        <v>0+600</v>
      </c>
      <c r="H1101" s="145" t="str">
        <f>'HITUNG SEGMEN'!H1586</f>
        <v>B</v>
      </c>
      <c r="I1101" s="137"/>
      <c r="J1101" s="138"/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JALAN'!F1102</f>
        <v>0+600</v>
      </c>
      <c r="G1102" s="145" t="str">
        <f>'3. DATA TEKNIS JALAN'!G1102</f>
        <v>0+800</v>
      </c>
      <c r="H1102" s="145" t="str">
        <f>'HITUNG SEGMEN'!H1587</f>
        <v>B</v>
      </c>
      <c r="I1102" s="137"/>
      <c r="J1102" s="138"/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JALAN'!F1103</f>
        <v>0+800</v>
      </c>
      <c r="G1103" s="145" t="str">
        <f>'3. DATA TEKNIS JALAN'!G1103</f>
        <v>1+000</v>
      </c>
      <c r="H1103" s="145" t="str">
        <f>'HITUNG SEGMEN'!H1588</f>
        <v>B</v>
      </c>
      <c r="I1103" s="137"/>
      <c r="J1103" s="138"/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JALAN'!F1104</f>
        <v>1+000</v>
      </c>
      <c r="G1104" s="145" t="str">
        <f>'3. DATA TEKNIS JALAN'!G1104</f>
        <v>1+200</v>
      </c>
      <c r="H1104" s="145" t="str">
        <f>'HITUNG SEGMEN'!H1589</f>
        <v>S</v>
      </c>
      <c r="I1104" s="137"/>
      <c r="J1104" s="138"/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JALAN'!F1105</f>
        <v>1+200</v>
      </c>
      <c r="G1105" s="145" t="str">
        <f>'3. DATA TEKNIS JALAN'!G1105</f>
        <v>1+400</v>
      </c>
      <c r="H1105" s="145" t="str">
        <f>'HITUNG SEGMEN'!H1590</f>
        <v>B</v>
      </c>
      <c r="I1105" s="137"/>
      <c r="J1105" s="138"/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JALAN'!F1106</f>
        <v>1+400</v>
      </c>
      <c r="G1106" s="145" t="str">
        <f>'3. DATA TEKNIS JALAN'!G1106</f>
        <v>1+600</v>
      </c>
      <c r="H1106" s="145" t="str">
        <f>'HITUNG SEGMEN'!H1591</f>
        <v>S</v>
      </c>
      <c r="I1106" s="137"/>
      <c r="J1106" s="138"/>
      <c r="K1106" s="146"/>
      <c r="L1106" s="146"/>
    </row>
    <row r="1107" spans="2:12" s="141" customFormat="1" ht="20.100000000000001" customHeight="1">
      <c r="B1107" s="142"/>
      <c r="C1107" s="142"/>
      <c r="D1107" s="143"/>
      <c r="E1107" s="144"/>
      <c r="F1107" s="145" t="str">
        <f>'3. DATA TEKNIS JALAN'!F1107</f>
        <v>1+600</v>
      </c>
      <c r="G1107" s="145" t="str">
        <f>'3. DATA TEKNIS JALAN'!G1107</f>
        <v>1+660</v>
      </c>
      <c r="H1107" s="145" t="str">
        <f>'HITUNG SEGMEN'!H1592</f>
        <v>B</v>
      </c>
      <c r="I1107" s="137"/>
      <c r="J1107" s="138"/>
      <c r="K1107" s="146"/>
      <c r="L1107" s="146"/>
    </row>
    <row r="1108" spans="2:12" s="141" customFormat="1" ht="20.100000000000001" customHeight="1">
      <c r="B1108" s="142">
        <f>'3. DATA TEKNIS JALAN'!B1108</f>
        <v>148</v>
      </c>
      <c r="C1108" s="142">
        <f>'3. DATA TEKNIS JALAN'!C1108</f>
        <v>1.1479999999999999</v>
      </c>
      <c r="D1108" s="143" t="str">
        <f>'3. DATA TEKNIS JALAN'!D1108</f>
        <v>Gembong - Kajongan</v>
      </c>
      <c r="E1108" s="144">
        <f>'3. DATA TEKNIS JALAN'!E1108</f>
        <v>1.39</v>
      </c>
      <c r="F1108" s="145" t="str">
        <f>'3. DATA TEKNIS JALAN'!F1108</f>
        <v>0+000</v>
      </c>
      <c r="G1108" s="145" t="str">
        <f>'3. DATA TEKNIS JALAN'!G1108</f>
        <v>0+200</v>
      </c>
      <c r="H1108" s="145" t="str">
        <f>'HITUNG SEGMEN'!H1595</f>
        <v>B</v>
      </c>
      <c r="I1108" s="137"/>
      <c r="J1108" s="138"/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JALAN'!F1109</f>
        <v>0+200</v>
      </c>
      <c r="G1109" s="145" t="str">
        <f>'3. DATA TEKNIS JALAN'!G1109</f>
        <v>0+400</v>
      </c>
      <c r="H1109" s="145" t="str">
        <f>'HITUNG SEGMEN'!H1596</f>
        <v>B</v>
      </c>
      <c r="I1109" s="137"/>
      <c r="J1109" s="138"/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JALAN'!F1110</f>
        <v>0+400</v>
      </c>
      <c r="G1110" s="145" t="str">
        <f>'3. DATA TEKNIS JALAN'!G1110</f>
        <v>0+600</v>
      </c>
      <c r="H1110" s="145" t="str">
        <f>'HITUNG SEGMEN'!H1597</f>
        <v>B</v>
      </c>
      <c r="I1110" s="137"/>
      <c r="J1110" s="138"/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JALAN'!F1111</f>
        <v>0+600</v>
      </c>
      <c r="G1111" s="145" t="str">
        <f>'3. DATA TEKNIS JALAN'!G1111</f>
        <v>0+800</v>
      </c>
      <c r="H1111" s="145" t="str">
        <f>'HITUNG SEGMEN'!H1598</f>
        <v>B</v>
      </c>
      <c r="I1111" s="137"/>
      <c r="J1111" s="138"/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JALAN'!F1112</f>
        <v>0+800</v>
      </c>
      <c r="G1112" s="145" t="str">
        <f>'3. DATA TEKNIS JALAN'!G1112</f>
        <v>1+000</v>
      </c>
      <c r="H1112" s="145" t="str">
        <f>'HITUNG SEGMEN'!H1599</f>
        <v>B</v>
      </c>
      <c r="I1112" s="137"/>
      <c r="J1112" s="138"/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JALAN'!F1113</f>
        <v>1+000</v>
      </c>
      <c r="G1113" s="145" t="str">
        <f>'3. DATA TEKNIS JALAN'!G1113</f>
        <v>1+200</v>
      </c>
      <c r="H1113" s="145" t="str">
        <f>'HITUNG SEGMEN'!H1600</f>
        <v>S</v>
      </c>
      <c r="I1113" s="137"/>
      <c r="J1113" s="138"/>
      <c r="K1113" s="146"/>
      <c r="L1113" s="146"/>
    </row>
    <row r="1114" spans="2:12" s="141" customFormat="1" ht="20.100000000000001" customHeight="1">
      <c r="B1114" s="142"/>
      <c r="C1114" s="142"/>
      <c r="D1114" s="143"/>
      <c r="E1114" s="144"/>
      <c r="F1114" s="145" t="str">
        <f>'3. DATA TEKNIS JALAN'!F1114</f>
        <v>1+200</v>
      </c>
      <c r="G1114" s="145" t="str">
        <f>'3. DATA TEKNIS JALAN'!G1114</f>
        <v>1+390</v>
      </c>
      <c r="H1114" s="145" t="str">
        <f>'HITUNG SEGMEN'!H1601</f>
        <v>S</v>
      </c>
      <c r="I1114" s="137"/>
      <c r="J1114" s="138"/>
      <c r="K1114" s="146"/>
      <c r="L1114" s="146"/>
    </row>
    <row r="1115" spans="2:12" s="141" customFormat="1" ht="20.100000000000001" customHeight="1">
      <c r="B1115" s="142">
        <f>'3. DATA TEKNIS JALAN'!B1115</f>
        <v>149</v>
      </c>
      <c r="C1115" s="142">
        <f>'3. DATA TEKNIS JALAN'!C1115</f>
        <v>1.149</v>
      </c>
      <c r="D1115" s="143" t="str">
        <f>'3. DATA TEKNIS JALAN'!D1115</f>
        <v>Beji - Metenggeng</v>
      </c>
      <c r="E1115" s="144">
        <f>'3. DATA TEKNIS JALAN'!E1115</f>
        <v>2.98</v>
      </c>
      <c r="F1115" s="145" t="str">
        <f>'3. DATA TEKNIS JALAN'!F1115</f>
        <v>0+000</v>
      </c>
      <c r="G1115" s="145" t="str">
        <f>'3. DATA TEKNIS JALAN'!G1115</f>
        <v>0+200</v>
      </c>
      <c r="H1115" s="145" t="str">
        <f>'HITUNG SEGMEN'!H1604</f>
        <v>S</v>
      </c>
      <c r="I1115" s="137"/>
      <c r="J1115" s="138"/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JALAN'!F1116</f>
        <v>0+200</v>
      </c>
      <c r="G1116" s="145" t="str">
        <f>'3. DATA TEKNIS JALAN'!G1116</f>
        <v>0+400</v>
      </c>
      <c r="H1116" s="145" t="str">
        <f>'HITUNG SEGMEN'!H1605</f>
        <v>S</v>
      </c>
      <c r="I1116" s="137"/>
      <c r="J1116" s="138"/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JALAN'!F1117</f>
        <v>0+400</v>
      </c>
      <c r="G1117" s="145" t="str">
        <f>'3. DATA TEKNIS JALAN'!G1117</f>
        <v>0+600</v>
      </c>
      <c r="H1117" s="145" t="str">
        <f>'HITUNG SEGMEN'!H1606</f>
        <v>S</v>
      </c>
      <c r="I1117" s="137"/>
      <c r="J1117" s="138"/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JALAN'!F1118</f>
        <v>0+600</v>
      </c>
      <c r="G1118" s="145" t="str">
        <f>'3. DATA TEKNIS JALAN'!G1118</f>
        <v>0+800</v>
      </c>
      <c r="H1118" s="145" t="str">
        <f>'HITUNG SEGMEN'!H1607</f>
        <v>S</v>
      </c>
      <c r="I1118" s="137"/>
      <c r="J1118" s="138"/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JALAN'!F1119</f>
        <v>0+800</v>
      </c>
      <c r="G1119" s="145" t="str">
        <f>'3. DATA TEKNIS JALAN'!G1119</f>
        <v>1+000</v>
      </c>
      <c r="H1119" s="145" t="str">
        <f>'HITUNG SEGMEN'!H1608</f>
        <v>S</v>
      </c>
      <c r="I1119" s="137"/>
      <c r="J1119" s="138"/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JALAN'!F1120</f>
        <v>1+000</v>
      </c>
      <c r="G1120" s="145" t="str">
        <f>'3. DATA TEKNIS JALAN'!G1120</f>
        <v>1+200</v>
      </c>
      <c r="H1120" s="145" t="str">
        <f>'HITUNG SEGMEN'!H1609</f>
        <v>S</v>
      </c>
      <c r="I1120" s="137"/>
      <c r="J1120" s="138"/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JALAN'!F1121</f>
        <v>1+200</v>
      </c>
      <c r="G1121" s="145" t="str">
        <f>'3. DATA TEKNIS JALAN'!G1121</f>
        <v>1+400</v>
      </c>
      <c r="H1121" s="145" t="str">
        <f>'HITUNG SEGMEN'!H1610</f>
        <v>B</v>
      </c>
      <c r="I1121" s="137"/>
      <c r="J1121" s="138"/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JALAN'!F1122</f>
        <v>1+400</v>
      </c>
      <c r="G1122" s="145" t="str">
        <f>'3. DATA TEKNIS JALAN'!G1122</f>
        <v>1+600</v>
      </c>
      <c r="H1122" s="145" t="str">
        <f>'HITUNG SEGMEN'!H1611</f>
        <v>S</v>
      </c>
      <c r="I1122" s="137"/>
      <c r="J1122" s="138"/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JALAN'!F1123</f>
        <v>1+600</v>
      </c>
      <c r="G1123" s="145" t="str">
        <f>'3. DATA TEKNIS JALAN'!G1123</f>
        <v>1+800</v>
      </c>
      <c r="H1123" s="145" t="str">
        <f>'HITUNG SEGMEN'!H1612</f>
        <v>S</v>
      </c>
      <c r="I1123" s="137"/>
      <c r="J1123" s="138"/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JALAN'!F1124</f>
        <v>1+800</v>
      </c>
      <c r="G1124" s="145" t="str">
        <f>'3. DATA TEKNIS JALAN'!G1124</f>
        <v>2+000</v>
      </c>
      <c r="H1124" s="145" t="str">
        <f>'HITUNG SEGMEN'!H1613</f>
        <v>S</v>
      </c>
      <c r="I1124" s="137"/>
      <c r="J1124" s="138"/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JALAN'!F1125</f>
        <v>2+000</v>
      </c>
      <c r="G1125" s="145" t="str">
        <f>'3. DATA TEKNIS JALAN'!G1125</f>
        <v>2+200</v>
      </c>
      <c r="H1125" s="145" t="str">
        <f>'HITUNG SEGMEN'!H1614</f>
        <v>B</v>
      </c>
      <c r="I1125" s="137"/>
      <c r="J1125" s="138"/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JALAN'!F1126</f>
        <v>2+200</v>
      </c>
      <c r="G1126" s="145" t="str">
        <f>'3. DATA TEKNIS JALAN'!G1126</f>
        <v>2+400</v>
      </c>
      <c r="H1126" s="145" t="str">
        <f>'HITUNG SEGMEN'!H1615</f>
        <v>B</v>
      </c>
      <c r="I1126" s="137"/>
      <c r="J1126" s="138"/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JALAN'!F1127</f>
        <v>2+400</v>
      </c>
      <c r="G1127" s="145" t="str">
        <f>'3. DATA TEKNIS JALAN'!G1127</f>
        <v>2+600</v>
      </c>
      <c r="H1127" s="145" t="str">
        <f>'HITUNG SEGMEN'!H1616</f>
        <v>S</v>
      </c>
      <c r="I1127" s="137"/>
      <c r="J1127" s="138"/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JALAN'!F1128</f>
        <v>2+600</v>
      </c>
      <c r="G1128" s="145" t="str">
        <f>'3. DATA TEKNIS JALAN'!G1128</f>
        <v>2+800</v>
      </c>
      <c r="H1128" s="145" t="str">
        <f>'HITUNG SEGMEN'!H1617</f>
        <v>S</v>
      </c>
      <c r="I1128" s="137"/>
      <c r="J1128" s="138"/>
      <c r="K1128" s="146"/>
      <c r="L1128" s="146"/>
    </row>
    <row r="1129" spans="2:12" s="141" customFormat="1" ht="20.100000000000001" customHeight="1">
      <c r="B1129" s="142"/>
      <c r="C1129" s="142"/>
      <c r="D1129" s="143"/>
      <c r="E1129" s="144"/>
      <c r="F1129" s="145" t="str">
        <f>'3. DATA TEKNIS JALAN'!F1129</f>
        <v>2+800</v>
      </c>
      <c r="G1129" s="145" t="str">
        <f>'3. DATA TEKNIS JALAN'!G1129</f>
        <v>2+980</v>
      </c>
      <c r="H1129" s="145" t="str">
        <f>'HITUNG SEGMEN'!H1618</f>
        <v>S</v>
      </c>
      <c r="I1129" s="137"/>
      <c r="J1129" s="138"/>
      <c r="K1129" s="146"/>
      <c r="L1129" s="146"/>
    </row>
    <row r="1130" spans="2:12" s="141" customFormat="1" ht="20.100000000000001" customHeight="1">
      <c r="B1130" s="142">
        <f>'3. DATA TEKNIS JALAN'!B1130</f>
        <v>150</v>
      </c>
      <c r="C1130" s="142" t="str">
        <f>'3. DATA TEKNIS JALAN'!C1130</f>
        <v>1.150</v>
      </c>
      <c r="D1130" s="143" t="str">
        <f>'3. DATA TEKNIS JALAN'!D1130</f>
        <v>Bojongsari - Karangturi</v>
      </c>
      <c r="E1130" s="144">
        <f>'3. DATA TEKNIS JALAN'!E1130</f>
        <v>1</v>
      </c>
      <c r="F1130" s="145" t="str">
        <f>'3. DATA TEKNIS JALAN'!F1130</f>
        <v>0+000</v>
      </c>
      <c r="G1130" s="145" t="str">
        <f>'3. DATA TEKNIS JALAN'!G1130</f>
        <v>0+200</v>
      </c>
      <c r="H1130" s="145" t="str">
        <f>'HITUNG SEGMEN'!H1621</f>
        <v>B</v>
      </c>
      <c r="I1130" s="137"/>
      <c r="J1130" s="138"/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JALAN'!F1131</f>
        <v>0+200</v>
      </c>
      <c r="G1131" s="145" t="str">
        <f>'3. DATA TEKNIS JALAN'!G1131</f>
        <v>0+400</v>
      </c>
      <c r="H1131" s="145" t="str">
        <f>'HITUNG SEGMEN'!H1622</f>
        <v>B</v>
      </c>
      <c r="I1131" s="137"/>
      <c r="J1131" s="138"/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JALAN'!F1132</f>
        <v>0+400</v>
      </c>
      <c r="G1132" s="145" t="str">
        <f>'3. DATA TEKNIS JALAN'!G1132</f>
        <v>0+600</v>
      </c>
      <c r="H1132" s="145" t="str">
        <f>'HITUNG SEGMEN'!H1623</f>
        <v>B</v>
      </c>
      <c r="I1132" s="137"/>
      <c r="J1132" s="138"/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JALAN'!F1133</f>
        <v>0+600</v>
      </c>
      <c r="G1133" s="145" t="str">
        <f>'3. DATA TEKNIS JALAN'!G1133</f>
        <v>0+800</v>
      </c>
      <c r="H1133" s="145" t="str">
        <f>'HITUNG SEGMEN'!H1624</f>
        <v>B</v>
      </c>
      <c r="I1133" s="137"/>
      <c r="J1133" s="138"/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JALAN'!F1134</f>
        <v>0+800</v>
      </c>
      <c r="G1134" s="145" t="str">
        <f>'3. DATA TEKNIS JALAN'!G1134</f>
        <v>1+000</v>
      </c>
      <c r="H1134" s="145" t="str">
        <f>'HITUNG SEGMEN'!H1625</f>
        <v>B</v>
      </c>
      <c r="I1134" s="137"/>
      <c r="J1134" s="138"/>
      <c r="K1134" s="146"/>
      <c r="L1134" s="146"/>
    </row>
    <row r="1135" spans="2:12" s="141" customFormat="1" ht="20.100000000000001" customHeight="1">
      <c r="B1135" s="142"/>
      <c r="C1135" s="142"/>
      <c r="D1135" s="143"/>
      <c r="E1135" s="144"/>
      <c r="F1135" s="145" t="str">
        <f>'3. DATA TEKNIS JALAN'!F1135</f>
        <v>1+000</v>
      </c>
      <c r="G1135" s="145" t="str">
        <f>'3. DATA TEKNIS JALAN'!G1135</f>
        <v>1+000</v>
      </c>
      <c r="H1135" s="145" t="str">
        <f>'HITUNG SEGMEN'!H1626</f>
        <v>B</v>
      </c>
      <c r="I1135" s="137"/>
      <c r="J1135" s="138"/>
      <c r="K1135" s="146"/>
      <c r="L1135" s="146"/>
    </row>
    <row r="1136" spans="2:12" s="141" customFormat="1" ht="20.100000000000001" customHeight="1">
      <c r="B1136" s="142">
        <f>'3. DATA TEKNIS JALAN'!B1136</f>
        <v>151</v>
      </c>
      <c r="C1136" s="142">
        <f>'3. DATA TEKNIS JALAN'!C1136</f>
        <v>1.151</v>
      </c>
      <c r="D1136" s="143" t="str">
        <f>'3. DATA TEKNIS JALAN'!D1136</f>
        <v>Beji - Karangbanjar</v>
      </c>
      <c r="E1136" s="144">
        <f>'3. DATA TEKNIS JALAN'!E1136</f>
        <v>0.85</v>
      </c>
      <c r="F1136" s="145" t="str">
        <f>'3. DATA TEKNIS JALAN'!F1136</f>
        <v>0+000</v>
      </c>
      <c r="G1136" s="145" t="str">
        <f>'3. DATA TEKNIS JALAN'!G1136</f>
        <v>0+200</v>
      </c>
      <c r="H1136" s="145" t="str">
        <f>'HITUNG SEGMEN'!H1629</f>
        <v>S</v>
      </c>
      <c r="I1136" s="137"/>
      <c r="J1136" s="138"/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JALAN'!F1137</f>
        <v>0+200</v>
      </c>
      <c r="G1137" s="145" t="str">
        <f>'3. DATA TEKNIS JALAN'!G1137</f>
        <v>0+400</v>
      </c>
      <c r="H1137" s="145" t="str">
        <f>'HITUNG SEGMEN'!H1630</f>
        <v>S</v>
      </c>
      <c r="I1137" s="137"/>
      <c r="J1137" s="138"/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JALAN'!F1138</f>
        <v>0+400</v>
      </c>
      <c r="G1138" s="145" t="str">
        <f>'3. DATA TEKNIS JALAN'!G1138</f>
        <v>0+600</v>
      </c>
      <c r="H1138" s="145" t="str">
        <f>'HITUNG SEGMEN'!H1631</f>
        <v>S</v>
      </c>
      <c r="I1138" s="137"/>
      <c r="J1138" s="138"/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JALAN'!F1139</f>
        <v>0+600</v>
      </c>
      <c r="G1139" s="145" t="str">
        <f>'3. DATA TEKNIS JALAN'!G1139</f>
        <v>0+800</v>
      </c>
      <c r="H1139" s="145" t="str">
        <f>'HITUNG SEGMEN'!H1632</f>
        <v>B</v>
      </c>
      <c r="I1139" s="137"/>
      <c r="J1139" s="138"/>
      <c r="K1139" s="146"/>
      <c r="L1139" s="146"/>
    </row>
    <row r="1140" spans="2:12" s="141" customFormat="1" ht="20.100000000000001" customHeight="1">
      <c r="B1140" s="142"/>
      <c r="C1140" s="142"/>
      <c r="D1140" s="143"/>
      <c r="E1140" s="144"/>
      <c r="F1140" s="145" t="str">
        <f>'3. DATA TEKNIS JALAN'!F1140</f>
        <v>0+800</v>
      </c>
      <c r="G1140" s="145" t="str">
        <f>'3. DATA TEKNIS JALAN'!G1140</f>
        <v>0+850</v>
      </c>
      <c r="H1140" s="145" t="str">
        <f>'HITUNG SEGMEN'!H1633</f>
        <v>S</v>
      </c>
      <c r="I1140" s="137"/>
      <c r="J1140" s="138"/>
      <c r="K1140" s="146"/>
      <c r="L1140" s="146"/>
    </row>
    <row r="1141" spans="2:12" s="141" customFormat="1" ht="20.100000000000001" customHeight="1">
      <c r="B1141" s="142">
        <f>'3. DATA TEKNIS JALAN'!B1141</f>
        <v>152</v>
      </c>
      <c r="C1141" s="142">
        <f>'3. DATA TEKNIS JALAN'!C1141</f>
        <v>1.1519999999999999</v>
      </c>
      <c r="D1141" s="143" t="str">
        <f>'3. DATA TEKNIS JALAN'!D1141</f>
        <v>Banjaran - Sindang</v>
      </c>
      <c r="E1141" s="144">
        <f>'3. DATA TEKNIS JALAN'!E1141</f>
        <v>0.83</v>
      </c>
      <c r="F1141" s="145" t="str">
        <f>'3. DATA TEKNIS JALAN'!F1141</f>
        <v>0+000</v>
      </c>
      <c r="G1141" s="145" t="str">
        <f>'3. DATA TEKNIS JALAN'!G1141</f>
        <v>0+200</v>
      </c>
      <c r="H1141" s="145" t="str">
        <f>'HITUNG SEGMEN'!H1637</f>
        <v>RB</v>
      </c>
      <c r="I1141" s="137"/>
      <c r="J1141" s="138"/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JALAN'!F1142</f>
        <v>0+200</v>
      </c>
      <c r="G1142" s="145" t="str">
        <f>'3. DATA TEKNIS JALAN'!G1142</f>
        <v>0+400</v>
      </c>
      <c r="H1142" s="145" t="str">
        <f>'HITUNG SEGMEN'!H1638</f>
        <v>S</v>
      </c>
      <c r="I1142" s="137"/>
      <c r="J1142" s="138"/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JALAN'!F1143</f>
        <v>0+400</v>
      </c>
      <c r="G1143" s="145" t="str">
        <f>'3. DATA TEKNIS JALAN'!G1143</f>
        <v>0+600</v>
      </c>
      <c r="H1143" s="145" t="str">
        <f>'HITUNG SEGMEN'!H1639</f>
        <v>B</v>
      </c>
      <c r="I1143" s="137"/>
      <c r="J1143" s="138"/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JALAN'!F1144</f>
        <v>0+600</v>
      </c>
      <c r="G1144" s="145" t="str">
        <f>'3. DATA TEKNIS JALAN'!G1144</f>
        <v>0+800</v>
      </c>
      <c r="H1144" s="145" t="str">
        <f>'HITUNG SEGMEN'!H1640</f>
        <v>B</v>
      </c>
      <c r="I1144" s="137"/>
      <c r="J1144" s="138"/>
      <c r="K1144" s="146"/>
      <c r="L1144" s="146"/>
    </row>
    <row r="1145" spans="2:12" s="141" customFormat="1" ht="20.100000000000001" customHeight="1">
      <c r="B1145" s="142"/>
      <c r="C1145" s="142"/>
      <c r="D1145" s="143"/>
      <c r="E1145" s="144"/>
      <c r="F1145" s="145" t="str">
        <f>'3. DATA TEKNIS JALAN'!F1145</f>
        <v>0+800</v>
      </c>
      <c r="G1145" s="145" t="str">
        <f>'3. DATA TEKNIS JALAN'!G1145</f>
        <v>0+830</v>
      </c>
      <c r="H1145" s="145" t="str">
        <f>'HITUNG SEGMEN'!H1641</f>
        <v>B</v>
      </c>
      <c r="I1145" s="137"/>
      <c r="J1145" s="138"/>
      <c r="K1145" s="146"/>
      <c r="L1145" s="146"/>
    </row>
    <row r="1146" spans="2:12" s="141" customFormat="1" ht="20.100000000000001" customHeight="1">
      <c r="B1146" s="142">
        <f>'3. DATA TEKNIS JALAN'!B1146</f>
        <v>153</v>
      </c>
      <c r="C1146" s="142">
        <f>'3. DATA TEKNIS JALAN'!C1146</f>
        <v>1.153</v>
      </c>
      <c r="D1146" s="143" t="str">
        <f>'3. DATA TEKNIS JALAN'!D1146</f>
        <v>Galuh - Banjaran</v>
      </c>
      <c r="E1146" s="144">
        <f>'3. DATA TEKNIS JALAN'!E1146</f>
        <v>1.4</v>
      </c>
      <c r="F1146" s="145" t="str">
        <f>'3. DATA TEKNIS JALAN'!F1146</f>
        <v>0+000</v>
      </c>
      <c r="G1146" s="145" t="str">
        <f>'3. DATA TEKNIS JALAN'!G1146</f>
        <v>0+200</v>
      </c>
      <c r="H1146" s="145" t="str">
        <f>'HITUNG SEGMEN'!H1644</f>
        <v>S</v>
      </c>
      <c r="I1146" s="137"/>
      <c r="J1146" s="138"/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JALAN'!F1147</f>
        <v>0+200</v>
      </c>
      <c r="G1147" s="145" t="str">
        <f>'3. DATA TEKNIS JALAN'!G1147</f>
        <v>0+400</v>
      </c>
      <c r="H1147" s="145" t="str">
        <f>'HITUNG SEGMEN'!H1645</f>
        <v>RB</v>
      </c>
      <c r="I1147" s="137"/>
      <c r="J1147" s="138"/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JALAN'!F1148</f>
        <v>0+400</v>
      </c>
      <c r="G1148" s="145" t="str">
        <f>'3. DATA TEKNIS JALAN'!G1148</f>
        <v>0+600</v>
      </c>
      <c r="H1148" s="145" t="str">
        <f>'HITUNG SEGMEN'!H1646</f>
        <v>RB</v>
      </c>
      <c r="I1148" s="137"/>
      <c r="J1148" s="138"/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JALAN'!F1149</f>
        <v>0+600</v>
      </c>
      <c r="G1149" s="145" t="str">
        <f>'3. DATA TEKNIS JALAN'!G1149</f>
        <v>0+800</v>
      </c>
      <c r="H1149" s="145" t="str">
        <f>'HITUNG SEGMEN'!H1647</f>
        <v>RB</v>
      </c>
      <c r="I1149" s="137"/>
      <c r="J1149" s="138"/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JALAN'!F1150</f>
        <v>0+800</v>
      </c>
      <c r="G1150" s="145" t="str">
        <f>'3. DATA TEKNIS JALAN'!G1150</f>
        <v>1+000</v>
      </c>
      <c r="H1150" s="145" t="str">
        <f>'HITUNG SEGMEN'!H1648</f>
        <v>RR</v>
      </c>
      <c r="I1150" s="137"/>
      <c r="J1150" s="138"/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JALAN'!F1151</f>
        <v>1+000</v>
      </c>
      <c r="G1151" s="145" t="str">
        <f>'3. DATA TEKNIS JALAN'!G1151</f>
        <v>1+200</v>
      </c>
      <c r="H1151" s="145" t="str">
        <f>'HITUNG SEGMEN'!H1649</f>
        <v>S</v>
      </c>
      <c r="I1151" s="137"/>
      <c r="J1151" s="138"/>
      <c r="K1151" s="146"/>
      <c r="L1151" s="146"/>
    </row>
    <row r="1152" spans="2:12" s="141" customFormat="1" ht="20.100000000000001" customHeight="1">
      <c r="B1152" s="142"/>
      <c r="C1152" s="142"/>
      <c r="D1152" s="143"/>
      <c r="E1152" s="144"/>
      <c r="F1152" s="145" t="str">
        <f>'3. DATA TEKNIS JALAN'!F1152</f>
        <v>1+200</v>
      </c>
      <c r="G1152" s="145" t="str">
        <f>'3. DATA TEKNIS JALAN'!G1152</f>
        <v>1+400</v>
      </c>
      <c r="H1152" s="145" t="str">
        <f>'HITUNG SEGMEN'!H1650</f>
        <v>S</v>
      </c>
      <c r="I1152" s="137"/>
      <c r="J1152" s="138"/>
      <c r="K1152" s="146"/>
      <c r="L1152" s="146"/>
    </row>
    <row r="1153" spans="2:12" s="141" customFormat="1" ht="20.100000000000001" customHeight="1">
      <c r="B1153" s="142">
        <f>'3. DATA TEKNIS JALAN'!B1153</f>
        <v>154</v>
      </c>
      <c r="C1153" s="142">
        <f>'3. DATA TEKNIS JALAN'!C1153</f>
        <v>1.1539999999999999</v>
      </c>
      <c r="D1153" s="143" t="str">
        <f>'3. DATA TEKNIS JALAN'!D1153</f>
        <v>Patemon - Karangturi</v>
      </c>
      <c r="E1153" s="144">
        <f>'3. DATA TEKNIS JALAN'!E1153</f>
        <v>2.87</v>
      </c>
      <c r="F1153" s="145" t="str">
        <f>'HITUNG SEGMEN'!F1654</f>
        <v>0+000</v>
      </c>
      <c r="G1153" s="145" t="str">
        <f>'HITUNG SEGMEN'!G1654</f>
        <v>0+200</v>
      </c>
      <c r="H1153" s="145" t="str">
        <f>'HITUNG SEGMEN'!H1654</f>
        <v>S</v>
      </c>
      <c r="I1153" s="137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JALAN'!F1154</f>
        <v>0+200</v>
      </c>
      <c r="G1154" s="145" t="str">
        <f>'3. DATA TEKNIS JALAN'!G1154</f>
        <v>0+400</v>
      </c>
      <c r="H1154" s="145" t="str">
        <f>'HITUNG SEGMEN'!H1655</f>
        <v>RB</v>
      </c>
      <c r="I1154" s="137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JALAN'!F1155</f>
        <v>0+400</v>
      </c>
      <c r="G1155" s="145" t="str">
        <f>'3. DATA TEKNIS JALAN'!G1155</f>
        <v>0+600</v>
      </c>
      <c r="H1155" s="145" t="str">
        <f>'HITUNG SEGMEN'!H1656</f>
        <v>RB</v>
      </c>
      <c r="I1155" s="137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JALAN'!F1156</f>
        <v>0+600</v>
      </c>
      <c r="G1156" s="145" t="str">
        <f>'3. DATA TEKNIS JALAN'!G1156</f>
        <v>0+800</v>
      </c>
      <c r="H1156" s="145" t="str">
        <f>'HITUNG SEGMEN'!H1657</f>
        <v>RB</v>
      </c>
      <c r="I1156" s="137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JALAN'!F1157</f>
        <v>0+800</v>
      </c>
      <c r="G1157" s="145" t="str">
        <f>'3. DATA TEKNIS JALAN'!G1157</f>
        <v>1+000</v>
      </c>
      <c r="H1157" s="145" t="str">
        <f>'HITUNG SEGMEN'!H1658</f>
        <v>RB</v>
      </c>
      <c r="I1157" s="137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JALAN'!F1158</f>
        <v>1+000</v>
      </c>
      <c r="G1158" s="145" t="str">
        <f>'3. DATA TEKNIS JALAN'!G1158</f>
        <v>1+200</v>
      </c>
      <c r="H1158" s="145" t="str">
        <f>'HITUNG SEGMEN'!H1659</f>
        <v>RB</v>
      </c>
      <c r="I1158" s="137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JALAN'!F1159</f>
        <v>1+200</v>
      </c>
      <c r="G1159" s="145" t="str">
        <f>'3. DATA TEKNIS JALAN'!G1159</f>
        <v>1+400</v>
      </c>
      <c r="H1159" s="145" t="str">
        <f>'HITUNG SEGMEN'!H1660</f>
        <v>RB</v>
      </c>
      <c r="I1159" s="137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JALAN'!F1160</f>
        <v>1+400</v>
      </c>
      <c r="G1160" s="145" t="str">
        <f>'3. DATA TEKNIS JALAN'!G1160</f>
        <v>1+600</v>
      </c>
      <c r="H1160" s="145" t="str">
        <f>'HITUNG SEGMEN'!H1661</f>
        <v>RB</v>
      </c>
      <c r="I1160" s="137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JALAN'!F1161</f>
        <v>1+600</v>
      </c>
      <c r="G1161" s="145" t="str">
        <f>'3. DATA TEKNIS JALAN'!G1161</f>
        <v>1+800</v>
      </c>
      <c r="H1161" s="145" t="str">
        <f>'HITUNG SEGMEN'!H1662</f>
        <v>RB</v>
      </c>
      <c r="I1161" s="137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JALAN'!F1162</f>
        <v>1+800</v>
      </c>
      <c r="G1162" s="145" t="str">
        <f>'3. DATA TEKNIS JALAN'!G1162</f>
        <v>2+000</v>
      </c>
      <c r="H1162" s="145" t="str">
        <f>'HITUNG SEGMEN'!H1663</f>
        <v>RB</v>
      </c>
      <c r="I1162" s="137"/>
      <c r="J1162" s="138"/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JALAN'!F1163</f>
        <v>2+000</v>
      </c>
      <c r="G1163" s="145" t="str">
        <f>'3. DATA TEKNIS JALAN'!G1163</f>
        <v>2+200</v>
      </c>
      <c r="H1163" s="145" t="str">
        <f>'HITUNG SEGMEN'!H1664</f>
        <v>RB</v>
      </c>
      <c r="I1163" s="137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JALAN'!F1164</f>
        <v>2+200</v>
      </c>
      <c r="G1164" s="145" t="str">
        <f>'3. DATA TEKNIS JALAN'!G1164</f>
        <v>2+400</v>
      </c>
      <c r="H1164" s="145" t="str">
        <f>'HITUNG SEGMEN'!H1665</f>
        <v>RB</v>
      </c>
      <c r="I1164" s="137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JALAN'!F1165</f>
        <v>2+400</v>
      </c>
      <c r="G1165" s="145" t="str">
        <f>'3. DATA TEKNIS JALAN'!G1165</f>
        <v>2+600</v>
      </c>
      <c r="H1165" s="145" t="str">
        <f>'HITUNG SEGMEN'!H1666</f>
        <v>RB</v>
      </c>
      <c r="I1165" s="137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JALAN'!F1166</f>
        <v>2+600</v>
      </c>
      <c r="G1166" s="145" t="str">
        <f>'3. DATA TEKNIS JALAN'!G1166</f>
        <v>2+800</v>
      </c>
      <c r="H1166" s="145" t="str">
        <f>'HITUNG SEGMEN'!H1667</f>
        <v>RB</v>
      </c>
      <c r="I1166" s="137"/>
      <c r="J1166" s="138"/>
      <c r="K1166" s="146"/>
      <c r="L1166" s="146"/>
    </row>
    <row r="1167" spans="2:12" s="141" customFormat="1" ht="20.100000000000001" customHeight="1">
      <c r="B1167" s="142"/>
      <c r="C1167" s="142"/>
      <c r="D1167" s="143"/>
      <c r="E1167" s="144"/>
      <c r="F1167" s="145" t="str">
        <f>'3. DATA TEKNIS JALAN'!F1167</f>
        <v>2+800</v>
      </c>
      <c r="G1167" s="145" t="str">
        <f>'3. DATA TEKNIS JALAN'!G1167</f>
        <v>2+870</v>
      </c>
      <c r="H1167" s="145" t="str">
        <f>'HITUNG SEGMEN'!H1668</f>
        <v>RR</v>
      </c>
      <c r="I1167" s="137"/>
      <c r="J1167" s="138"/>
      <c r="K1167" s="146"/>
      <c r="L1167" s="146"/>
    </row>
    <row r="1168" spans="2:12" s="141" customFormat="1" ht="20.100000000000001" customHeight="1">
      <c r="B1168" s="142">
        <f>'3. DATA TEKNIS JALAN'!B1168</f>
        <v>155</v>
      </c>
      <c r="C1168" s="142">
        <f>'3. DATA TEKNIS JALAN'!C1168</f>
        <v>1.155</v>
      </c>
      <c r="D1168" s="143" t="str">
        <f>'3. DATA TEKNIS JALAN'!D1168</f>
        <v>Bumisari - Jumbleng</v>
      </c>
      <c r="E1168" s="144">
        <f>'3. DATA TEKNIS JALAN'!E1168</f>
        <v>3.19</v>
      </c>
      <c r="F1168" s="145" t="str">
        <f>'3. DATA TEKNIS JALAN'!F1168</f>
        <v>0+000</v>
      </c>
      <c r="G1168" s="145" t="str">
        <f>'3. DATA TEKNIS JALAN'!G1168</f>
        <v>0+200</v>
      </c>
      <c r="H1168" s="145" t="str">
        <f>'HITUNG SEGMEN'!H1669</f>
        <v>S</v>
      </c>
      <c r="I1168" s="137"/>
      <c r="J1168" s="138"/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JALAN'!F1169</f>
        <v>0+200</v>
      </c>
      <c r="G1169" s="145" t="str">
        <f>'3. DATA TEKNIS JALAN'!G1169</f>
        <v>0+400</v>
      </c>
      <c r="H1169" s="145" t="str">
        <f>'HITUNG SEGMEN'!H1670</f>
        <v>B</v>
      </c>
      <c r="I1169" s="137"/>
      <c r="J1169" s="138"/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JALAN'!F1170</f>
        <v>0+400</v>
      </c>
      <c r="G1170" s="145" t="str">
        <f>'3. DATA TEKNIS JALAN'!G1170</f>
        <v>0+600</v>
      </c>
      <c r="H1170" s="145" t="str">
        <f>'HITUNG SEGMEN'!H1671</f>
        <v>B</v>
      </c>
      <c r="I1170" s="137"/>
      <c r="J1170" s="138"/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JALAN'!F1171</f>
        <v>0+600</v>
      </c>
      <c r="G1171" s="145" t="str">
        <f>'3. DATA TEKNIS JALAN'!G1171</f>
        <v>0+800</v>
      </c>
      <c r="H1171" s="145" t="str">
        <f>'HITUNG SEGMEN'!H1672</f>
        <v>B</v>
      </c>
      <c r="I1171" s="137"/>
      <c r="J1171" s="138"/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JALAN'!F1172</f>
        <v>0+800</v>
      </c>
      <c r="G1172" s="145" t="str">
        <f>'3. DATA TEKNIS JALAN'!G1172</f>
        <v>1+000</v>
      </c>
      <c r="H1172" s="145" t="str">
        <f>'HITUNG SEGMEN'!H1673</f>
        <v>B</v>
      </c>
      <c r="I1172" s="137"/>
      <c r="J1172" s="138"/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JALAN'!F1173</f>
        <v>1+000</v>
      </c>
      <c r="G1173" s="145" t="str">
        <f>'3. DATA TEKNIS JALAN'!G1173</f>
        <v>1+200</v>
      </c>
      <c r="H1173" s="145" t="str">
        <f>'HITUNG SEGMEN'!H1674</f>
        <v>RR</v>
      </c>
      <c r="I1173" s="137"/>
      <c r="J1173" s="138"/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JALAN'!F1174</f>
        <v>1+200</v>
      </c>
      <c r="G1174" s="145" t="str">
        <f>'3. DATA TEKNIS JALAN'!G1174</f>
        <v>1+400</v>
      </c>
      <c r="H1174" s="145" t="str">
        <f>'HITUNG SEGMEN'!H1675</f>
        <v>S</v>
      </c>
      <c r="I1174" s="137"/>
      <c r="J1174" s="138"/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JALAN'!F1175</f>
        <v>1+400</v>
      </c>
      <c r="G1175" s="145" t="str">
        <f>'3. DATA TEKNIS JALAN'!G1175</f>
        <v>1+600</v>
      </c>
      <c r="H1175" s="145" t="str">
        <f>'HITUNG SEGMEN'!H1676</f>
        <v>B</v>
      </c>
      <c r="I1175" s="137"/>
      <c r="J1175" s="138"/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JALAN'!F1176</f>
        <v>1+600</v>
      </c>
      <c r="G1176" s="145" t="str">
        <f>'3. DATA TEKNIS JALAN'!G1176</f>
        <v>1+800</v>
      </c>
      <c r="H1176" s="145" t="str">
        <f>'HITUNG SEGMEN'!H1677</f>
        <v>B</v>
      </c>
      <c r="I1176" s="137"/>
      <c r="J1176" s="138"/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JALAN'!F1177</f>
        <v>1+800</v>
      </c>
      <c r="G1177" s="145" t="str">
        <f>'3. DATA TEKNIS JALAN'!G1177</f>
        <v>2+000</v>
      </c>
      <c r="H1177" s="145" t="str">
        <f>'HITUNG SEGMEN'!H1678</f>
        <v>S</v>
      </c>
      <c r="I1177" s="137"/>
      <c r="J1177" s="138"/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JALAN'!F1178</f>
        <v>2+000</v>
      </c>
      <c r="G1178" s="145" t="str">
        <f>'3. DATA TEKNIS JALAN'!G1178</f>
        <v>2+200</v>
      </c>
      <c r="H1178" s="145" t="str">
        <f>'HITUNG SEGMEN'!H1679</f>
        <v>B</v>
      </c>
      <c r="I1178" s="137"/>
      <c r="J1178" s="138"/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JALAN'!F1179</f>
        <v>2+200</v>
      </c>
      <c r="G1179" s="145" t="str">
        <f>'3. DATA TEKNIS JALAN'!G1179</f>
        <v>2+400</v>
      </c>
      <c r="H1179" s="145" t="str">
        <f>'HITUNG SEGMEN'!H1680</f>
        <v>B</v>
      </c>
      <c r="I1179" s="137"/>
      <c r="J1179" s="138"/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JALAN'!F1180</f>
        <v>2+400</v>
      </c>
      <c r="G1180" s="145" t="str">
        <f>'3. DATA TEKNIS JALAN'!G1180</f>
        <v>2+600</v>
      </c>
      <c r="H1180" s="145" t="str">
        <f>'HITUNG SEGMEN'!H1681</f>
        <v>B</v>
      </c>
      <c r="I1180" s="137"/>
      <c r="J1180" s="138"/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JALAN'!F1181</f>
        <v>2+600</v>
      </c>
      <c r="G1181" s="145" t="str">
        <f>'3. DATA TEKNIS JALAN'!G1181</f>
        <v>2+800</v>
      </c>
      <c r="H1181" s="145" t="str">
        <f>'HITUNG SEGMEN'!H1682</f>
        <v>B</v>
      </c>
      <c r="I1181" s="137"/>
      <c r="J1181" s="138"/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JALAN'!F1182</f>
        <v>2+800</v>
      </c>
      <c r="G1182" s="145" t="str">
        <f>'3. DATA TEKNIS JALAN'!G1182</f>
        <v>3+000</v>
      </c>
      <c r="H1182" s="145" t="str">
        <f>'HITUNG SEGMEN'!H1683</f>
        <v>B</v>
      </c>
      <c r="I1182" s="137"/>
      <c r="J1182" s="138"/>
      <c r="K1182" s="146"/>
      <c r="L1182" s="146"/>
    </row>
    <row r="1183" spans="2:12" s="141" customFormat="1" ht="20.100000000000001" customHeight="1">
      <c r="B1183" s="142"/>
      <c r="C1183" s="142"/>
      <c r="D1183" s="143"/>
      <c r="E1183" s="144"/>
      <c r="F1183" s="145" t="str">
        <f>'3. DATA TEKNIS JALAN'!F1183</f>
        <v>3+000</v>
      </c>
      <c r="G1183" s="145" t="str">
        <f>'3. DATA TEKNIS JALAN'!G1183</f>
        <v>3+190</v>
      </c>
      <c r="H1183" s="145" t="str">
        <f>'HITUNG SEGMEN'!H1684</f>
        <v>B</v>
      </c>
      <c r="I1183" s="137"/>
      <c r="J1183" s="138"/>
      <c r="K1183" s="146"/>
      <c r="L1183" s="146"/>
    </row>
    <row r="1184" spans="2:12" s="141" customFormat="1" ht="20.100000000000001" customHeight="1">
      <c r="B1184" s="142">
        <f>'3. DATA TEKNIS JALAN'!B1184</f>
        <v>156</v>
      </c>
      <c r="C1184" s="142">
        <f>'3. DATA TEKNIS JALAN'!C1184</f>
        <v>1.1559999999999999</v>
      </c>
      <c r="D1184" s="143" t="str">
        <f>'3. DATA TEKNIS JALAN'!D1184</f>
        <v>Jend. Soedirman Timur</v>
      </c>
      <c r="E1184" s="144">
        <f>'3. DATA TEKNIS JALAN'!E1184</f>
        <v>1.1000000000000001</v>
      </c>
      <c r="F1184" s="145" t="str">
        <f>'3. DATA TEKNIS JALAN'!F1184</f>
        <v>0+000</v>
      </c>
      <c r="G1184" s="145" t="str">
        <f>'3. DATA TEKNIS JALAN'!G1184</f>
        <v>0+200</v>
      </c>
      <c r="H1184" s="145" t="s">
        <v>434</v>
      </c>
      <c r="I1184" s="137"/>
      <c r="J1184" s="138"/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JALAN'!F1185</f>
        <v>0+200</v>
      </c>
      <c r="G1185" s="145" t="str">
        <f>'3. DATA TEKNIS JALAN'!G1185</f>
        <v>0+400</v>
      </c>
      <c r="H1185" s="145" t="str">
        <f>'HITUNG SEGMEN'!H1688</f>
        <v>B</v>
      </c>
      <c r="I1185" s="137"/>
      <c r="J1185" s="138"/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JALAN'!F1186</f>
        <v>0+400</v>
      </c>
      <c r="G1186" s="145" t="str">
        <f>'3. DATA TEKNIS JALAN'!G1186</f>
        <v>0+600</v>
      </c>
      <c r="H1186" s="145" t="str">
        <f>'HITUNG SEGMEN'!H1689</f>
        <v>B</v>
      </c>
      <c r="I1186" s="137"/>
      <c r="J1186" s="138"/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JALAN'!F1187</f>
        <v>0+600</v>
      </c>
      <c r="G1187" s="145" t="str">
        <f>'3. DATA TEKNIS JALAN'!G1187</f>
        <v>0+800</v>
      </c>
      <c r="H1187" s="145" t="str">
        <f>'HITUNG SEGMEN'!H1690</f>
        <v>B</v>
      </c>
      <c r="I1187" s="137"/>
      <c r="J1187" s="138"/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JALAN'!F1188</f>
        <v>0+800</v>
      </c>
      <c r="G1188" s="145" t="str">
        <f>'3. DATA TEKNIS JALAN'!G1188</f>
        <v>1+000</v>
      </c>
      <c r="H1188" s="145" t="str">
        <f>'HITUNG SEGMEN'!H1691</f>
        <v>B</v>
      </c>
      <c r="I1188" s="137"/>
      <c r="J1188" s="138"/>
      <c r="K1188" s="146"/>
      <c r="L1188" s="146"/>
    </row>
    <row r="1189" spans="2:12" s="141" customFormat="1" ht="20.100000000000001" customHeight="1">
      <c r="B1189" s="142"/>
      <c r="C1189" s="142"/>
      <c r="D1189" s="143"/>
      <c r="E1189" s="144"/>
      <c r="F1189" s="145" t="str">
        <f>'3. DATA TEKNIS JALAN'!F1189</f>
        <v>1+000</v>
      </c>
      <c r="G1189" s="145" t="str">
        <f>'3. DATA TEKNIS JALAN'!G1189</f>
        <v>1+100</v>
      </c>
      <c r="H1189" s="145" t="str">
        <f>'HITUNG SEGMEN'!H1692</f>
        <v>B</v>
      </c>
      <c r="I1189" s="137"/>
      <c r="J1189" s="138"/>
      <c r="K1189" s="146"/>
      <c r="L1189" s="146"/>
    </row>
    <row r="1190" spans="2:12" s="141" customFormat="1" ht="20.100000000000001" customHeight="1">
      <c r="B1190" s="142">
        <f>'3. DATA TEKNIS JALAN'!B1190</f>
        <v>157</v>
      </c>
      <c r="C1190" s="142">
        <f>'3. DATA TEKNIS JALAN'!C1190</f>
        <v>1.157</v>
      </c>
      <c r="D1190" s="143" t="str">
        <f>'3. DATA TEKNIS JALAN'!D1190</f>
        <v>Gor Goentoer Darjono Utara</v>
      </c>
      <c r="E1190" s="144">
        <f>'3. DATA TEKNIS JALAN'!E1190</f>
        <v>0.26</v>
      </c>
      <c r="F1190" s="145" t="str">
        <f>'3. DATA TEKNIS JALAN'!F1190</f>
        <v>0+000</v>
      </c>
      <c r="G1190" s="145" t="str">
        <f>'3. DATA TEKNIS JALAN'!G1190</f>
        <v>0+200</v>
      </c>
      <c r="H1190" s="145" t="s">
        <v>434</v>
      </c>
      <c r="I1190" s="137"/>
      <c r="J1190" s="138"/>
      <c r="K1190" s="146"/>
      <c r="L1190" s="146"/>
    </row>
    <row r="1191" spans="2:12" s="141" customFormat="1" ht="20.100000000000001" customHeight="1">
      <c r="B1191" s="142"/>
      <c r="C1191" s="142"/>
      <c r="D1191" s="143"/>
      <c r="E1191" s="144"/>
      <c r="F1191" s="145" t="str">
        <f>'3. DATA TEKNIS JALAN'!F1191</f>
        <v>0+200</v>
      </c>
      <c r="G1191" s="145" t="str">
        <f>'3. DATA TEKNIS JALAN'!G1191</f>
        <v>0+260</v>
      </c>
      <c r="H1191" s="145" t="s">
        <v>434</v>
      </c>
      <c r="I1191" s="137"/>
      <c r="J1191" s="138"/>
      <c r="K1191" s="146"/>
      <c r="L1191" s="146"/>
    </row>
    <row r="1192" spans="2:12" s="141" customFormat="1" ht="20.100000000000001" customHeight="1">
      <c r="B1192" s="142">
        <f>'3. DATA TEKNIS JALAN'!B1192</f>
        <v>158</v>
      </c>
      <c r="C1192" s="142">
        <f>'3. DATA TEKNIS JALAN'!C1192</f>
        <v>1.1579999999999999</v>
      </c>
      <c r="D1192" s="143" t="str">
        <f>'3. DATA TEKNIS JALAN'!D1192</f>
        <v>Kedungmenjangan - Pasren</v>
      </c>
      <c r="E1192" s="144">
        <f>'3. DATA TEKNIS JALAN'!E1192</f>
        <v>3.49</v>
      </c>
      <c r="F1192" s="145" t="str">
        <f>'3. DATA TEKNIS JALAN'!F1192</f>
        <v>0+000</v>
      </c>
      <c r="G1192" s="145" t="str">
        <f>'3. DATA TEKNIS JALAN'!G1192</f>
        <v>0+200</v>
      </c>
      <c r="H1192" s="145" t="str">
        <f>'HITUNG SEGMEN'!H1701</f>
        <v>B</v>
      </c>
      <c r="I1192" s="137"/>
      <c r="J1192" s="138"/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JALAN'!F1193</f>
        <v>0+200</v>
      </c>
      <c r="G1193" s="145" t="str">
        <f>'3. DATA TEKNIS JALAN'!G1193</f>
        <v>0+400</v>
      </c>
      <c r="H1193" s="145" t="str">
        <f>'HITUNG SEGMEN'!H1702</f>
        <v>B</v>
      </c>
      <c r="I1193" s="137"/>
      <c r="J1193" s="138"/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JALAN'!F1194</f>
        <v>0+400</v>
      </c>
      <c r="G1194" s="145" t="str">
        <f>'3. DATA TEKNIS JALAN'!G1194</f>
        <v>0+600</v>
      </c>
      <c r="H1194" s="145" t="str">
        <f>'HITUNG SEGMEN'!H1703</f>
        <v>B</v>
      </c>
      <c r="I1194" s="137"/>
      <c r="J1194" s="138"/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JALAN'!F1195</f>
        <v>0+600</v>
      </c>
      <c r="G1195" s="145" t="str">
        <f>'3. DATA TEKNIS JALAN'!G1195</f>
        <v>0+800</v>
      </c>
      <c r="H1195" s="145" t="str">
        <f>'HITUNG SEGMEN'!H1704</f>
        <v>B</v>
      </c>
      <c r="I1195" s="137"/>
      <c r="J1195" s="138"/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JALAN'!F1196</f>
        <v>0+800</v>
      </c>
      <c r="G1196" s="145" t="str">
        <f>'3. DATA TEKNIS JALAN'!G1196</f>
        <v>1+000</v>
      </c>
      <c r="H1196" s="145" t="str">
        <f>'HITUNG SEGMEN'!H1705</f>
        <v>B</v>
      </c>
      <c r="I1196" s="137"/>
      <c r="J1196" s="138"/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JALAN'!F1197</f>
        <v>1+000</v>
      </c>
      <c r="G1197" s="145" t="str">
        <f>'3. DATA TEKNIS JALAN'!G1197</f>
        <v>1+200</v>
      </c>
      <c r="H1197" s="145" t="str">
        <f>'HITUNG SEGMEN'!H1706</f>
        <v>B</v>
      </c>
      <c r="I1197" s="137"/>
      <c r="J1197" s="138"/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JALAN'!F1198</f>
        <v>1+200</v>
      </c>
      <c r="G1198" s="145" t="str">
        <f>'3. DATA TEKNIS JALAN'!G1198</f>
        <v>1+400</v>
      </c>
      <c r="H1198" s="145" t="str">
        <f>'HITUNG SEGMEN'!H1707</f>
        <v>B</v>
      </c>
      <c r="I1198" s="137"/>
      <c r="J1198" s="138"/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JALAN'!F1199</f>
        <v>1+400</v>
      </c>
      <c r="G1199" s="145" t="str">
        <f>'3. DATA TEKNIS JALAN'!G1199</f>
        <v>1+600</v>
      </c>
      <c r="H1199" s="145" t="str">
        <f>'HITUNG SEGMEN'!H1708</f>
        <v>B</v>
      </c>
      <c r="I1199" s="137"/>
      <c r="J1199" s="138"/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JALAN'!F1200</f>
        <v>1+600</v>
      </c>
      <c r="G1200" s="145" t="str">
        <f>'3. DATA TEKNIS JALAN'!G1200</f>
        <v>1+800</v>
      </c>
      <c r="H1200" s="145" t="str">
        <f>'HITUNG SEGMEN'!H1709</f>
        <v>B</v>
      </c>
      <c r="I1200" s="137"/>
      <c r="J1200" s="138"/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JALAN'!F1201</f>
        <v>1+800</v>
      </c>
      <c r="G1201" s="145" t="str">
        <f>'3. DATA TEKNIS JALAN'!G1201</f>
        <v>2+000</v>
      </c>
      <c r="H1201" s="145" t="str">
        <f>'HITUNG SEGMEN'!H1710</f>
        <v>S</v>
      </c>
      <c r="I1201" s="137"/>
      <c r="J1201" s="138"/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JALAN'!F1202</f>
        <v>2+000</v>
      </c>
      <c r="G1202" s="145" t="str">
        <f>'3. DATA TEKNIS JALAN'!G1202</f>
        <v>2+200</v>
      </c>
      <c r="H1202" s="145" t="str">
        <f>'HITUNG SEGMEN'!H1711</f>
        <v>B</v>
      </c>
      <c r="I1202" s="137"/>
      <c r="J1202" s="138"/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JALAN'!F1203</f>
        <v>2+200</v>
      </c>
      <c r="G1203" s="145" t="str">
        <f>'3. DATA TEKNIS JALAN'!G1203</f>
        <v>2+400</v>
      </c>
      <c r="H1203" s="145" t="str">
        <f>'HITUNG SEGMEN'!H1712</f>
        <v>B</v>
      </c>
      <c r="I1203" s="137"/>
      <c r="J1203" s="138"/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JALAN'!F1204</f>
        <v>2+400</v>
      </c>
      <c r="G1204" s="145" t="str">
        <f>'3. DATA TEKNIS JALAN'!G1204</f>
        <v>2+600</v>
      </c>
      <c r="H1204" s="145" t="str">
        <f>'HITUNG SEGMEN'!H1713</f>
        <v>B</v>
      </c>
      <c r="I1204" s="137"/>
      <c r="J1204" s="138"/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JALAN'!F1205</f>
        <v>2+600</v>
      </c>
      <c r="G1205" s="145" t="str">
        <f>'3. DATA TEKNIS JALAN'!G1205</f>
        <v>2+800</v>
      </c>
      <c r="H1205" s="145" t="str">
        <f>'HITUNG SEGMEN'!H1714</f>
        <v>B</v>
      </c>
      <c r="I1205" s="137"/>
      <c r="J1205" s="138"/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JALAN'!F1206</f>
        <v>2+800</v>
      </c>
      <c r="G1206" s="145" t="str">
        <f>'3. DATA TEKNIS JALAN'!G1206</f>
        <v>3+000</v>
      </c>
      <c r="H1206" s="145" t="str">
        <f>'HITUNG SEGMEN'!H1715</f>
        <v>B</v>
      </c>
      <c r="I1206" s="137"/>
      <c r="J1206" s="138"/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JALAN'!F1207</f>
        <v>3+000</v>
      </c>
      <c r="G1207" s="145" t="str">
        <f>'3. DATA TEKNIS JALAN'!G1207</f>
        <v>3+200</v>
      </c>
      <c r="H1207" s="145" t="str">
        <f>'HITUNG SEGMEN'!H1716</f>
        <v>B</v>
      </c>
      <c r="I1207" s="137"/>
      <c r="J1207" s="138"/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JALAN'!F1208</f>
        <v>3+200</v>
      </c>
      <c r="G1208" s="145" t="str">
        <f>'3. DATA TEKNIS JALAN'!G1208</f>
        <v>3+400</v>
      </c>
      <c r="H1208" s="145" t="str">
        <f>'HITUNG SEGMEN'!H1717</f>
        <v>B</v>
      </c>
      <c r="I1208" s="137"/>
      <c r="J1208" s="138"/>
      <c r="K1208" s="146"/>
      <c r="L1208" s="146"/>
    </row>
    <row r="1209" spans="2:12" s="141" customFormat="1" ht="20.100000000000001" customHeight="1">
      <c r="B1209" s="142"/>
      <c r="C1209" s="142"/>
      <c r="D1209" s="143"/>
      <c r="E1209" s="144"/>
      <c r="F1209" s="145" t="str">
        <f>'3. DATA TEKNIS JALAN'!F1209</f>
        <v>3+400</v>
      </c>
      <c r="G1209" s="145" t="str">
        <f>'3. DATA TEKNIS JALAN'!G1209</f>
        <v>3+490</v>
      </c>
      <c r="H1209" s="145" t="str">
        <f>'HITUNG SEGMEN'!H1718</f>
        <v>B</v>
      </c>
      <c r="I1209" s="137"/>
      <c r="J1209" s="138"/>
      <c r="K1209" s="146"/>
      <c r="L1209" s="146"/>
    </row>
    <row r="1210" spans="2:12" s="141" customFormat="1" ht="20.100000000000001" customHeight="1">
      <c r="B1210" s="142">
        <f>'3. DATA TEKNIS JALAN'!B1210</f>
        <v>159</v>
      </c>
      <c r="C1210" s="142">
        <f>'3. DATA TEKNIS JALAN'!C1210</f>
        <v>1.159</v>
      </c>
      <c r="D1210" s="143" t="str">
        <f>'3. DATA TEKNIS JALAN'!D1210</f>
        <v>Wirasana - Kalikajar</v>
      </c>
      <c r="E1210" s="144">
        <f>'3. DATA TEKNIS JALAN'!E1210</f>
        <v>0.72</v>
      </c>
      <c r="F1210" s="145" t="str">
        <f>'3. DATA TEKNIS JALAN'!F1210</f>
        <v>0+000</v>
      </c>
      <c r="G1210" s="145" t="str">
        <f>'3. DATA TEKNIS JALAN'!G1210</f>
        <v>0+200</v>
      </c>
      <c r="H1210" s="145" t="str">
        <f>'HITUNG SEGMEN'!H1721</f>
        <v>S</v>
      </c>
      <c r="I1210" s="137"/>
      <c r="J1210" s="138"/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tr">
        <f>'3. DATA TEKNIS JALAN'!F1211</f>
        <v>0+200</v>
      </c>
      <c r="G1211" s="145" t="str">
        <f>'3. DATA TEKNIS JALAN'!G1211</f>
        <v>0+400</v>
      </c>
      <c r="H1211" s="145" t="str">
        <f>'HITUNG SEGMEN'!H1722</f>
        <v>RB</v>
      </c>
      <c r="I1211" s="137"/>
      <c r="J1211" s="138"/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'3. DATA TEKNIS JALAN'!F1212</f>
        <v>0+400</v>
      </c>
      <c r="G1212" s="145" t="str">
        <f>'3. DATA TEKNIS JALAN'!G1212</f>
        <v>0+600</v>
      </c>
      <c r="H1212" s="145" t="str">
        <f>'HITUNG SEGMEN'!H1723</f>
        <v>RB</v>
      </c>
      <c r="I1212" s="137"/>
      <c r="J1212" s="138"/>
      <c r="K1212" s="146"/>
      <c r="L1212" s="146"/>
    </row>
    <row r="1213" spans="2:12" s="141" customFormat="1" ht="20.100000000000001" customHeight="1">
      <c r="B1213" s="142"/>
      <c r="C1213" s="142"/>
      <c r="D1213" s="143"/>
      <c r="E1213" s="144"/>
      <c r="F1213" s="145" t="str">
        <f>'3. DATA TEKNIS JALAN'!F1213</f>
        <v>0+600</v>
      </c>
      <c r="G1213" s="145" t="str">
        <f>'3. DATA TEKNIS JALAN'!G1213</f>
        <v>0+720</v>
      </c>
      <c r="H1213" s="145" t="str">
        <f>'HITUNG SEGMEN'!H1724</f>
        <v>RB</v>
      </c>
      <c r="I1213" s="137"/>
      <c r="J1213" s="138"/>
      <c r="K1213" s="146"/>
      <c r="L1213" s="146"/>
    </row>
    <row r="1214" spans="2:12" s="141" customFormat="1" ht="20.100000000000001" customHeight="1">
      <c r="B1214" s="142">
        <f>'3. DATA TEKNIS JALAN'!B1214</f>
        <v>160</v>
      </c>
      <c r="C1214" s="142" t="s">
        <v>1060</v>
      </c>
      <c r="D1214" s="143" t="str">
        <f>'3. DATA TEKNIS JALAN'!D1214</f>
        <v>Lingkar BLK</v>
      </c>
      <c r="E1214" s="144">
        <f>'3. DATA TEKNIS JALAN'!E1214</f>
        <v>0.13</v>
      </c>
      <c r="F1214" s="145" t="str">
        <f>'3. DATA TEKNIS JALAN'!F1214</f>
        <v>0+000</v>
      </c>
      <c r="G1214" s="145" t="str">
        <f>'3. DATA TEKNIS JALAN'!G1214</f>
        <v>0+130</v>
      </c>
      <c r="H1214" s="145" t="str">
        <f>'HITUNG SEGMEN'!H1728</f>
        <v>RB</v>
      </c>
      <c r="I1214" s="137"/>
      <c r="J1214" s="138"/>
      <c r="K1214" s="146"/>
      <c r="L1214" s="146"/>
    </row>
    <row r="1215" spans="2:12" s="141" customFormat="1" ht="20.100000000000001" customHeight="1">
      <c r="B1215" s="142">
        <f>'3. DATA TEKNIS JALAN'!B1215</f>
        <v>161</v>
      </c>
      <c r="C1215" s="142">
        <f>'3. DATA TEKNIS JALAN'!C1215</f>
        <v>1.161</v>
      </c>
      <c r="D1215" s="143" t="str">
        <f>'3. DATA TEKNIS JALAN'!D1215</f>
        <v>Perum Abdi Kencana</v>
      </c>
      <c r="E1215" s="144">
        <f>'3. DATA TEKNIS JALAN'!E1215</f>
        <v>0.77</v>
      </c>
      <c r="F1215" s="145" t="str">
        <f>'3. DATA TEKNIS JALAN'!F1215</f>
        <v>0+000</v>
      </c>
      <c r="G1215" s="145" t="str">
        <f>'3. DATA TEKNIS JALAN'!G1215</f>
        <v>0+200</v>
      </c>
      <c r="H1215" s="145" t="str">
        <f>'HITUNG SEGMEN'!H1735</f>
        <v>B</v>
      </c>
      <c r="I1215" s="137"/>
      <c r="J1215" s="138"/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JALAN'!F1216</f>
        <v>0+200</v>
      </c>
      <c r="G1216" s="145" t="str">
        <f>'3. DATA TEKNIS JALAN'!G1216</f>
        <v>0+400</v>
      </c>
      <c r="H1216" s="145" t="str">
        <f>'HITUNG SEGMEN'!H1736</f>
        <v>B</v>
      </c>
      <c r="I1216" s="137"/>
      <c r="J1216" s="138"/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JALAN'!F1217</f>
        <v>0+400</v>
      </c>
      <c r="G1217" s="145" t="str">
        <f>'3. DATA TEKNIS JALAN'!G1217</f>
        <v>0+600</v>
      </c>
      <c r="H1217" s="145" t="str">
        <f>'HITUNG SEGMEN'!H1737</f>
        <v>B</v>
      </c>
      <c r="I1217" s="137"/>
      <c r="J1217" s="138"/>
      <c r="K1217" s="146"/>
      <c r="L1217" s="146"/>
    </row>
    <row r="1218" spans="2:12" s="141" customFormat="1" ht="20.100000000000001" customHeight="1">
      <c r="B1218" s="142"/>
      <c r="C1218" s="142"/>
      <c r="D1218" s="143"/>
      <c r="E1218" s="144"/>
      <c r="F1218" s="145" t="str">
        <f>'3. DATA TEKNIS JALAN'!F1218</f>
        <v>0+600</v>
      </c>
      <c r="G1218" s="145" t="str">
        <f>'3. DATA TEKNIS JALAN'!G1218</f>
        <v>0+770</v>
      </c>
      <c r="H1218" s="145" t="str">
        <f>'HITUNG SEGMEN'!H1738</f>
        <v>B</v>
      </c>
      <c r="I1218" s="137"/>
      <c r="J1218" s="138"/>
      <c r="K1218" s="146"/>
      <c r="L1218" s="146"/>
    </row>
    <row r="1219" spans="2:12" s="141" customFormat="1" ht="20.100000000000001" customHeight="1">
      <c r="B1219" s="142">
        <f>'3. DATA TEKNIS JALAN'!B1219</f>
        <v>162</v>
      </c>
      <c r="C1219" s="142">
        <f>'3. DATA TEKNIS JALAN'!C1219</f>
        <v>1.1619999999999999</v>
      </c>
      <c r="D1219" s="143" t="str">
        <f>'3. DATA TEKNIS JALAN'!D1219</f>
        <v>RPH</v>
      </c>
      <c r="E1219" s="144">
        <f>'3. DATA TEKNIS JALAN'!E1219</f>
        <v>0.3</v>
      </c>
      <c r="F1219" s="145" t="str">
        <f>'3. DATA TEKNIS JALAN'!F1219</f>
        <v>0+000</v>
      </c>
      <c r="G1219" s="145" t="str">
        <f>'3. DATA TEKNIS JALAN'!G1219</f>
        <v>0+200</v>
      </c>
      <c r="H1219" s="145" t="s">
        <v>434</v>
      </c>
      <c r="I1219" s="137"/>
      <c r="J1219" s="138"/>
      <c r="K1219" s="146"/>
      <c r="L1219" s="146"/>
    </row>
    <row r="1220" spans="2:12" s="141" customFormat="1" ht="20.100000000000001" customHeight="1">
      <c r="B1220" s="142">
        <f>'3. DATA TEKNIS JALAN'!B1220</f>
        <v>163</v>
      </c>
      <c r="C1220" s="142">
        <f>'3. DATA TEKNIS JALAN'!C1220</f>
        <v>1.163</v>
      </c>
      <c r="D1220" s="143" t="str">
        <f>'3. DATA TEKNIS JALAN'!D1220</f>
        <v>Kalialang - Banjarsari</v>
      </c>
      <c r="E1220" s="144">
        <f>'3. DATA TEKNIS JALAN'!E1220</f>
        <v>1.65</v>
      </c>
      <c r="F1220" s="145" t="str">
        <f>'3. DATA TEKNIS JALAN'!F1220</f>
        <v>0+000</v>
      </c>
      <c r="G1220" s="145" t="str">
        <f>'3. DATA TEKNIS JALAN'!G1220</f>
        <v>0+200</v>
      </c>
      <c r="H1220" s="145" t="str">
        <f>'HITUNG SEGMEN'!H1749</f>
        <v>B</v>
      </c>
      <c r="I1220" s="137"/>
      <c r="J1220" s="138"/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JALAN'!F1221</f>
        <v>0+200</v>
      </c>
      <c r="G1221" s="145" t="str">
        <f>'3. DATA TEKNIS JALAN'!G1221</f>
        <v>0+400</v>
      </c>
      <c r="H1221" s="145" t="str">
        <f>'HITUNG SEGMEN'!H1750</f>
        <v>B</v>
      </c>
      <c r="I1221" s="137"/>
      <c r="J1221" s="138"/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JALAN'!F1222</f>
        <v>0+400</v>
      </c>
      <c r="G1222" s="145" t="str">
        <f>'3. DATA TEKNIS JALAN'!G1222</f>
        <v>0+600</v>
      </c>
      <c r="H1222" s="145" t="str">
        <f>'HITUNG SEGMEN'!H1751</f>
        <v>B</v>
      </c>
      <c r="I1222" s="137"/>
      <c r="J1222" s="138"/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JALAN'!F1223</f>
        <v>0+600</v>
      </c>
      <c r="G1223" s="145" t="str">
        <f>'3. DATA TEKNIS JALAN'!G1223</f>
        <v>0+800</v>
      </c>
      <c r="H1223" s="145" t="str">
        <f>'HITUNG SEGMEN'!H1752</f>
        <v>B</v>
      </c>
      <c r="I1223" s="137"/>
      <c r="J1223" s="138"/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JALAN'!F1224</f>
        <v>0+800</v>
      </c>
      <c r="G1224" s="145" t="str">
        <f>'3. DATA TEKNIS JALAN'!G1224</f>
        <v>1+000</v>
      </c>
      <c r="H1224" s="145" t="str">
        <f>'HITUNG SEGMEN'!H1753</f>
        <v>B</v>
      </c>
      <c r="I1224" s="137"/>
      <c r="J1224" s="138"/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JALAN'!F1225</f>
        <v>1+000</v>
      </c>
      <c r="G1225" s="145" t="str">
        <f>'3. DATA TEKNIS JALAN'!G1225</f>
        <v>1+200</v>
      </c>
      <c r="H1225" s="145" t="str">
        <f>'HITUNG SEGMEN'!H1754</f>
        <v>B</v>
      </c>
      <c r="I1225" s="137"/>
      <c r="J1225" s="138"/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JALAN'!F1226</f>
        <v>1+200</v>
      </c>
      <c r="G1226" s="145" t="str">
        <f>'3. DATA TEKNIS JALAN'!G1226</f>
        <v>1+400</v>
      </c>
      <c r="H1226" s="145" t="str">
        <f>'HITUNG SEGMEN'!H1755</f>
        <v>B</v>
      </c>
      <c r="I1226" s="137"/>
      <c r="J1226" s="138"/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JALAN'!F1227</f>
        <v>1+400</v>
      </c>
      <c r="G1227" s="145" t="str">
        <f>'3. DATA TEKNIS JALAN'!G1227</f>
        <v>1+600</v>
      </c>
      <c r="H1227" s="145" t="str">
        <f>'HITUNG SEGMEN'!H1756</f>
        <v>B</v>
      </c>
      <c r="I1227" s="137"/>
      <c r="J1227" s="138"/>
      <c r="K1227" s="146"/>
      <c r="L1227" s="146"/>
    </row>
    <row r="1228" spans="2:12" s="141" customFormat="1" ht="20.100000000000001" customHeight="1">
      <c r="B1228" s="142"/>
      <c r="C1228" s="142"/>
      <c r="D1228" s="143"/>
      <c r="E1228" s="144"/>
      <c r="F1228" s="145" t="str">
        <f>'3. DATA TEKNIS JALAN'!F1228</f>
        <v>1+600</v>
      </c>
      <c r="G1228" s="145" t="str">
        <f>'3. DATA TEKNIS JALAN'!G1228</f>
        <v>1+650</v>
      </c>
      <c r="H1228" s="145" t="str">
        <f>'HITUNG SEGMEN'!H1757</f>
        <v>B</v>
      </c>
      <c r="I1228" s="137"/>
      <c r="J1228" s="138"/>
      <c r="K1228" s="146"/>
      <c r="L1228" s="146"/>
    </row>
    <row r="1229" spans="2:12" s="141" customFormat="1" ht="20.100000000000001" customHeight="1">
      <c r="B1229" s="142">
        <f>'3. DATA TEKNIS JALAN'!B1229</f>
        <v>164</v>
      </c>
      <c r="C1229" s="142">
        <f>'3. DATA TEKNIS JALAN'!C1229</f>
        <v>1.1639999999999999</v>
      </c>
      <c r="D1229" s="143" t="str">
        <f>'3. DATA TEKNIS JALAN'!D1229</f>
        <v>Karangmanyar - Grecol</v>
      </c>
      <c r="E1229" s="144">
        <f>'3. DATA TEKNIS JALAN'!E1229</f>
        <v>1.06</v>
      </c>
      <c r="F1229" s="145" t="str">
        <f>'3. DATA TEKNIS JALAN'!F1229</f>
        <v>0+000</v>
      </c>
      <c r="G1229" s="145" t="str">
        <f>'3. DATA TEKNIS JALAN'!G1229</f>
        <v>0+200</v>
      </c>
      <c r="H1229" s="145" t="str">
        <f>'HITUNG SEGMEN'!H1758</f>
        <v>B</v>
      </c>
      <c r="I1229" s="137"/>
      <c r="J1229" s="138"/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JALAN'!F1230</f>
        <v>0+200</v>
      </c>
      <c r="G1230" s="145" t="str">
        <f>'3. DATA TEKNIS JALAN'!G1230</f>
        <v>0+400</v>
      </c>
      <c r="H1230" s="145" t="str">
        <f>'HITUNG SEGMEN'!H1759</f>
        <v>B</v>
      </c>
      <c r="I1230" s="137"/>
      <c r="J1230" s="138"/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JALAN'!F1231</f>
        <v>0+400</v>
      </c>
      <c r="G1231" s="145" t="str">
        <f>'3. DATA TEKNIS JALAN'!G1231</f>
        <v>0+600</v>
      </c>
      <c r="H1231" s="145" t="str">
        <f>'HITUNG SEGMEN'!H1760</f>
        <v>B</v>
      </c>
      <c r="I1231" s="137"/>
      <c r="J1231" s="138"/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JALAN'!F1232</f>
        <v>0+600</v>
      </c>
      <c r="G1232" s="145" t="str">
        <f>'3. DATA TEKNIS JALAN'!G1232</f>
        <v>0+800</v>
      </c>
      <c r="H1232" s="145" t="str">
        <f>'HITUNG SEGMEN'!H1761</f>
        <v>B</v>
      </c>
      <c r="I1232" s="137"/>
      <c r="J1232" s="138"/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JALAN'!F1233</f>
        <v>0+800</v>
      </c>
      <c r="G1233" s="145" t="str">
        <f>'3. DATA TEKNIS JALAN'!G1233</f>
        <v>1+000</v>
      </c>
      <c r="H1233" s="145" t="str">
        <f>'HITUNG SEGMEN'!H1762</f>
        <v>B</v>
      </c>
      <c r="I1233" s="137"/>
      <c r="J1233" s="138"/>
      <c r="K1233" s="146"/>
      <c r="L1233" s="146"/>
    </row>
    <row r="1234" spans="2:12" s="141" customFormat="1" ht="20.100000000000001" customHeight="1">
      <c r="B1234" s="142"/>
      <c r="C1234" s="142"/>
      <c r="D1234" s="143"/>
      <c r="E1234" s="144"/>
      <c r="F1234" s="145" t="str">
        <f>'3. DATA TEKNIS JALAN'!F1234</f>
        <v>1+000</v>
      </c>
      <c r="G1234" s="145" t="str">
        <f>'3. DATA TEKNIS JALAN'!G1234</f>
        <v>1+060</v>
      </c>
      <c r="H1234" s="145" t="str">
        <f>'HITUNG SEGMEN'!H1763</f>
        <v>B</v>
      </c>
      <c r="I1234" s="137"/>
      <c r="J1234" s="138"/>
      <c r="K1234" s="146"/>
      <c r="L1234" s="146"/>
    </row>
    <row r="1235" spans="2:12" s="141" customFormat="1" ht="20.100000000000001" customHeight="1">
      <c r="B1235" s="142">
        <f>'3. DATA TEKNIS JALAN'!B1235</f>
        <v>165</v>
      </c>
      <c r="C1235" s="142">
        <f>'3. DATA TEKNIS JALAN'!C1235</f>
        <v>1.165</v>
      </c>
      <c r="D1235" s="143" t="str">
        <f>'3. DATA TEKNIS JALAN'!D1235</f>
        <v>Karangmanyar - Kalikabong</v>
      </c>
      <c r="E1235" s="144">
        <f>'3. DATA TEKNIS JALAN'!E1235</f>
        <v>0.26</v>
      </c>
      <c r="F1235" s="145" t="str">
        <f>'3. DATA TEKNIS JALAN'!F1235</f>
        <v>0+000</v>
      </c>
      <c r="G1235" s="145" t="str">
        <f>'3. DATA TEKNIS JALAN'!G1235</f>
        <v>0+200</v>
      </c>
      <c r="H1235" s="145" t="str">
        <f>'HITUNG SEGMEN'!H1766</f>
        <v>B</v>
      </c>
      <c r="I1235" s="137"/>
      <c r="J1235" s="138"/>
      <c r="K1235" s="146"/>
      <c r="L1235" s="146"/>
    </row>
    <row r="1236" spans="2:12" s="141" customFormat="1" ht="20.100000000000001" customHeight="1">
      <c r="B1236" s="142"/>
      <c r="C1236" s="142"/>
      <c r="D1236" s="143"/>
      <c r="E1236" s="144"/>
      <c r="F1236" s="145" t="str">
        <f>'3. DATA TEKNIS JALAN'!F1236</f>
        <v>0+200</v>
      </c>
      <c r="G1236" s="145" t="str">
        <f>'3. DATA TEKNIS JALAN'!G1236</f>
        <v>0+260</v>
      </c>
      <c r="H1236" s="145" t="str">
        <f>'HITUNG SEGMEN'!H1767</f>
        <v>B</v>
      </c>
      <c r="I1236" s="137"/>
      <c r="J1236" s="138"/>
      <c r="K1236" s="146"/>
      <c r="L1236" s="146"/>
    </row>
    <row r="1237" spans="2:12" s="141" customFormat="1" ht="20.100000000000001" customHeight="1">
      <c r="B1237" s="142">
        <f>'3. DATA TEKNIS JALAN'!B1237</f>
        <v>166</v>
      </c>
      <c r="C1237" s="142">
        <f>'3. DATA TEKNIS JALAN'!C1237</f>
        <v>1.1659999999999999</v>
      </c>
      <c r="D1237" s="143" t="str">
        <f>'3. DATA TEKNIS JALAN'!D1237</f>
        <v>Puskesmas Kalimanah</v>
      </c>
      <c r="E1237" s="144">
        <f>'3. DATA TEKNIS JALAN'!E1237</f>
        <v>0.34</v>
      </c>
      <c r="F1237" s="145" t="str">
        <f>'3. DATA TEKNIS JALAN'!F1237</f>
        <v>0+000</v>
      </c>
      <c r="G1237" s="145" t="str">
        <f>'3. DATA TEKNIS JALAN'!G1237</f>
        <v>0+200</v>
      </c>
      <c r="H1237" s="145" t="str">
        <f>'HITUNG SEGMEN'!H1773</f>
        <v>RB</v>
      </c>
      <c r="I1237" s="137"/>
      <c r="J1237" s="138"/>
      <c r="K1237" s="146"/>
      <c r="L1237" s="146"/>
    </row>
    <row r="1238" spans="2:12" s="141" customFormat="1" ht="20.100000000000001" customHeight="1">
      <c r="B1238" s="142"/>
      <c r="C1238" s="142"/>
      <c r="D1238" s="143"/>
      <c r="E1238" s="144"/>
      <c r="F1238" s="145" t="str">
        <f>'3. DATA TEKNIS JALAN'!F1238</f>
        <v>0+200</v>
      </c>
      <c r="G1238" s="145" t="str">
        <f>'3. DATA TEKNIS JALAN'!G1238</f>
        <v>0+340</v>
      </c>
      <c r="H1238" s="145" t="str">
        <f>'HITUNG SEGMEN'!H1774</f>
        <v>RR</v>
      </c>
      <c r="I1238" s="137"/>
      <c r="J1238" s="138"/>
      <c r="K1238" s="146"/>
      <c r="L1238" s="146"/>
    </row>
    <row r="1239" spans="2:12" s="141" customFormat="1" ht="20.100000000000001" customHeight="1">
      <c r="B1239" s="142">
        <f>'3. DATA TEKNIS JALAN'!B1239</f>
        <v>167</v>
      </c>
      <c r="C1239" s="142" t="str">
        <f>'3. DATA TEKNIS JALAN'!C1239</f>
        <v>1.167</v>
      </c>
      <c r="D1239" s="143" t="str">
        <f>'3. DATA TEKNIS JALAN'!D1239</f>
        <v>Bojanegara-Prigi</v>
      </c>
      <c r="E1239" s="144">
        <f>'3. DATA TEKNIS JALAN'!E1239</f>
        <v>1.79</v>
      </c>
      <c r="F1239" s="145" t="str">
        <f>'3. DATA TEKNIS JALAN'!F1239</f>
        <v>0+000</v>
      </c>
      <c r="G1239" s="145" t="str">
        <f>'3. DATA TEKNIS JALAN'!G1239</f>
        <v>0+200</v>
      </c>
      <c r="H1239" s="423" t="str">
        <f>'HITUNG SEGMEN'!H1780</f>
        <v>S</v>
      </c>
      <c r="I1239" s="137"/>
      <c r="J1239" s="138"/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JALAN'!F1240</f>
        <v>0+200</v>
      </c>
      <c r="G1240" s="145" t="str">
        <f>'3. DATA TEKNIS JALAN'!G1240</f>
        <v>0+400</v>
      </c>
      <c r="H1240" s="423" t="str">
        <f>'HITUNG SEGMEN'!H1781</f>
        <v>S</v>
      </c>
      <c r="I1240" s="137"/>
      <c r="J1240" s="138"/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JALAN'!F1241</f>
        <v>0+400</v>
      </c>
      <c r="G1241" s="145" t="str">
        <f>'3. DATA TEKNIS JALAN'!G1241</f>
        <v>0+600</v>
      </c>
      <c r="H1241" s="423" t="str">
        <f>'HITUNG SEGMEN'!H1782</f>
        <v>B</v>
      </c>
      <c r="I1241" s="137"/>
      <c r="J1241" s="138"/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JALAN'!F1242</f>
        <v>0+600</v>
      </c>
      <c r="G1242" s="145" t="str">
        <f>'3. DATA TEKNIS JALAN'!G1242</f>
        <v>0+800</v>
      </c>
      <c r="H1242" s="423" t="str">
        <f>'HITUNG SEGMEN'!H1783</f>
        <v>S</v>
      </c>
      <c r="I1242" s="137"/>
      <c r="J1242" s="138"/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JALAN'!F1243</f>
        <v>0+800</v>
      </c>
      <c r="G1243" s="145" t="str">
        <f>'3. DATA TEKNIS JALAN'!G1243</f>
        <v>1+000</v>
      </c>
      <c r="H1243" s="423" t="str">
        <f>'HITUNG SEGMEN'!H1784</f>
        <v>B</v>
      </c>
      <c r="I1243" s="137"/>
      <c r="J1243" s="138"/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JALAN'!F1244</f>
        <v>1+000</v>
      </c>
      <c r="G1244" s="145" t="str">
        <f>'3. DATA TEKNIS JALAN'!G1244</f>
        <v>1+200</v>
      </c>
      <c r="H1244" s="423" t="str">
        <f>'HITUNG SEGMEN'!H1785</f>
        <v>B</v>
      </c>
      <c r="I1244" s="137"/>
      <c r="J1244" s="138"/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JALAN'!F1245</f>
        <v>1+200</v>
      </c>
      <c r="G1245" s="145" t="str">
        <f>'3. DATA TEKNIS JALAN'!G1245</f>
        <v>1+400</v>
      </c>
      <c r="H1245" s="423" t="str">
        <f>'HITUNG SEGMEN'!H1786</f>
        <v>B</v>
      </c>
      <c r="I1245" s="137"/>
      <c r="J1245" s="138"/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JALAN'!F1246</f>
        <v>1+400</v>
      </c>
      <c r="G1246" s="145" t="str">
        <f>'3. DATA TEKNIS JALAN'!G1246</f>
        <v>1+600</v>
      </c>
      <c r="H1246" s="423" t="str">
        <f>'HITUNG SEGMEN'!H1787</f>
        <v>B</v>
      </c>
      <c r="I1246" s="137"/>
      <c r="J1246" s="138"/>
      <c r="K1246" s="146"/>
      <c r="L1246" s="146"/>
    </row>
    <row r="1247" spans="2:12" s="141" customFormat="1" ht="20.100000000000001" customHeight="1">
      <c r="B1247" s="142"/>
      <c r="C1247" s="142"/>
      <c r="D1247" s="143"/>
      <c r="E1247" s="144"/>
      <c r="F1247" s="145" t="str">
        <f>'3. DATA TEKNIS JALAN'!F1247</f>
        <v>1+600</v>
      </c>
      <c r="G1247" s="145" t="str">
        <f>'3. DATA TEKNIS JALAN'!G1247</f>
        <v>1+790</v>
      </c>
      <c r="H1247" s="423" t="str">
        <f>'HITUNG SEGMEN'!H1788</f>
        <v>B</v>
      </c>
      <c r="I1247" s="137"/>
      <c r="J1247" s="138"/>
      <c r="K1247" s="146"/>
      <c r="L1247" s="146"/>
    </row>
    <row r="1248" spans="2:12" s="141" customFormat="1" ht="20.100000000000001" customHeight="1">
      <c r="B1248" s="142">
        <f>'3. DATA TEKNIS JALAN'!B1248</f>
        <v>168</v>
      </c>
      <c r="C1248" s="142" t="str">
        <f>'3. DATA TEKNIS JALAN'!C1248</f>
        <v>1.168</v>
      </c>
      <c r="D1248" s="143" t="str">
        <f>'3. DATA TEKNIS JALAN'!D1248</f>
        <v>Cendana - Sikapat</v>
      </c>
      <c r="E1248" s="144">
        <f>'3. DATA TEKNIS JALAN'!E1248</f>
        <v>0.88</v>
      </c>
      <c r="F1248" s="145" t="str">
        <f>'3. DATA TEKNIS JALAN'!F1248</f>
        <v>0+000</v>
      </c>
      <c r="G1248" s="145" t="str">
        <f>'3. DATA TEKNIS JALAN'!G1248</f>
        <v>0+200</v>
      </c>
      <c r="H1248" s="145" t="str">
        <f>'HITUNG SEGMEN'!H1792</f>
        <v>RB</v>
      </c>
      <c r="I1248" s="137"/>
      <c r="J1248" s="138"/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JALAN'!F1249</f>
        <v>0+200</v>
      </c>
      <c r="G1249" s="145" t="str">
        <f>'3. DATA TEKNIS JALAN'!G1249</f>
        <v>0+400</v>
      </c>
      <c r="H1249" s="145" t="str">
        <f>'HITUNG SEGMEN'!H1793</f>
        <v>RB</v>
      </c>
      <c r="I1249" s="137"/>
      <c r="J1249" s="138"/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JALAN'!F1250</f>
        <v>0+400</v>
      </c>
      <c r="G1250" s="145" t="str">
        <f>'3. DATA TEKNIS JALAN'!G1250</f>
        <v>0+600</v>
      </c>
      <c r="H1250" s="145" t="str">
        <f>'HITUNG SEGMEN'!H1794</f>
        <v>RB</v>
      </c>
      <c r="I1250" s="137"/>
      <c r="J1250" s="138"/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JALAN'!F1251</f>
        <v>0+600</v>
      </c>
      <c r="G1251" s="145" t="str">
        <f>'3. DATA TEKNIS JALAN'!G1251</f>
        <v>0+800</v>
      </c>
      <c r="H1251" s="145" t="str">
        <f>'HITUNG SEGMEN'!H1795</f>
        <v>RB</v>
      </c>
      <c r="I1251" s="137"/>
      <c r="J1251" s="138"/>
      <c r="K1251" s="146"/>
      <c r="L1251" s="146"/>
    </row>
    <row r="1252" spans="2:12" s="141" customFormat="1" ht="20.100000000000001" customHeight="1">
      <c r="B1252" s="142"/>
      <c r="C1252" s="142"/>
      <c r="D1252" s="143"/>
      <c r="E1252" s="144"/>
      <c r="F1252" s="145" t="str">
        <f>'3. DATA TEKNIS JALAN'!F1252</f>
        <v>0+800</v>
      </c>
      <c r="G1252" s="145" t="str">
        <f>'3. DATA TEKNIS JALAN'!G1252</f>
        <v>0+880</v>
      </c>
      <c r="H1252" s="145" t="str">
        <f>'HITUNG SEGMEN'!H1796</f>
        <v>RB</v>
      </c>
      <c r="I1252" s="137"/>
      <c r="J1252" s="138"/>
      <c r="K1252" s="146"/>
      <c r="L1252" s="146"/>
    </row>
    <row r="1253" spans="2:12" s="141" customFormat="1" ht="20.100000000000001" customHeight="1">
      <c r="B1253" s="142" t="s">
        <v>1099</v>
      </c>
      <c r="C1253" s="142">
        <f>'3. DATA TEKNIS JALAN'!C1253</f>
        <v>1.169</v>
      </c>
      <c r="D1253" s="143" t="str">
        <f>'3. DATA TEKNIS JALAN'!D1253</f>
        <v>Karangjengkol - Serang</v>
      </c>
      <c r="E1253" s="144">
        <f>'3. DATA TEKNIS JALAN'!E1253</f>
        <v>1.59</v>
      </c>
      <c r="F1253" s="145" t="str">
        <f>'3. DATA TEKNIS JALAN'!F1253</f>
        <v>0+000</v>
      </c>
      <c r="G1253" s="145" t="str">
        <f>'3. DATA TEKNIS JALAN'!G1253</f>
        <v>0+200</v>
      </c>
      <c r="H1253" s="423" t="str">
        <f>'HITUNG SEGMEN'!H1799</f>
        <v>RB</v>
      </c>
      <c r="I1253" s="137"/>
      <c r="J1253" s="138"/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JALAN'!F1254</f>
        <v>0+200</v>
      </c>
      <c r="G1254" s="145" t="str">
        <f>'3. DATA TEKNIS JALAN'!G1254</f>
        <v>0+400</v>
      </c>
      <c r="H1254" s="423" t="str">
        <f>'HITUNG SEGMEN'!H1800</f>
        <v>RB</v>
      </c>
      <c r="I1254" s="137"/>
      <c r="J1254" s="138"/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JALAN'!F1255</f>
        <v>0+400</v>
      </c>
      <c r="G1255" s="145" t="str">
        <f>'3. DATA TEKNIS JALAN'!G1255</f>
        <v>0+600</v>
      </c>
      <c r="H1255" s="423" t="str">
        <f>'HITUNG SEGMEN'!H1801</f>
        <v>RB</v>
      </c>
      <c r="I1255" s="137"/>
      <c r="J1255" s="138"/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JALAN'!F1256</f>
        <v>0+600</v>
      </c>
      <c r="G1256" s="145" t="str">
        <f>'3. DATA TEKNIS JALAN'!G1256</f>
        <v>0+800</v>
      </c>
      <c r="H1256" s="423" t="str">
        <f>'HITUNG SEGMEN'!H1802</f>
        <v>B</v>
      </c>
      <c r="I1256" s="137"/>
      <c r="J1256" s="138"/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JALAN'!F1257</f>
        <v>0+800</v>
      </c>
      <c r="G1257" s="145" t="str">
        <f>'3. DATA TEKNIS JALAN'!G1257</f>
        <v>1+000</v>
      </c>
      <c r="H1257" s="423" t="str">
        <f>'HITUNG SEGMEN'!H1803</f>
        <v>B</v>
      </c>
      <c r="I1257" s="137"/>
      <c r="J1257" s="138"/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JALAN'!F1258</f>
        <v>1+000</v>
      </c>
      <c r="G1258" s="145" t="str">
        <f>'3. DATA TEKNIS JALAN'!G1258</f>
        <v>1+200</v>
      </c>
      <c r="H1258" s="423" t="str">
        <f>'HITUNG SEGMEN'!H1804</f>
        <v>B</v>
      </c>
      <c r="I1258" s="137"/>
      <c r="J1258" s="138"/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JALAN'!F1259</f>
        <v>1+200</v>
      </c>
      <c r="G1259" s="145" t="str">
        <f>'3. DATA TEKNIS JALAN'!G1259</f>
        <v>1+400</v>
      </c>
      <c r="H1259" s="423" t="str">
        <f>'HITUNG SEGMEN'!H1805</f>
        <v>B</v>
      </c>
      <c r="I1259" s="137"/>
      <c r="J1259" s="138"/>
      <c r="K1259" s="146"/>
      <c r="L1259" s="146"/>
    </row>
    <row r="1260" spans="2:12" s="141" customFormat="1" ht="20.100000000000001" customHeight="1">
      <c r="B1260" s="142"/>
      <c r="C1260" s="142"/>
      <c r="D1260" s="143"/>
      <c r="E1260" s="144"/>
      <c r="F1260" s="145" t="str">
        <f>'3. DATA TEKNIS JALAN'!F1260</f>
        <v>1+400</v>
      </c>
      <c r="G1260" s="145" t="str">
        <f>'3. DATA TEKNIS JALAN'!G1260</f>
        <v>1+590</v>
      </c>
      <c r="H1260" s="423" t="str">
        <f>'HITUNG SEGMEN'!H1806</f>
        <v>B</v>
      </c>
      <c r="I1260" s="137"/>
      <c r="J1260" s="138"/>
      <c r="K1260" s="146"/>
      <c r="L1260" s="146"/>
    </row>
    <row r="1261" spans="2:12" s="141" customFormat="1" ht="20.100000000000001" customHeight="1">
      <c r="B1261" s="142">
        <f>'3. DATA TEKNIS JALAN'!B1261</f>
        <v>170</v>
      </c>
      <c r="C1261" s="142" t="str">
        <f>'3. DATA TEKNIS JALAN'!C1261</f>
        <v>1.170</v>
      </c>
      <c r="D1261" s="143" t="str">
        <f>'3. DATA TEKNIS JALAN'!D1261</f>
        <v>Karangreja - Karangklesem</v>
      </c>
      <c r="E1261" s="144">
        <f>'3. DATA TEKNIS JALAN'!E1261</f>
        <v>0.97</v>
      </c>
      <c r="F1261" s="145" t="str">
        <f>'3. DATA TEKNIS JALAN'!F1261</f>
        <v>0+000</v>
      </c>
      <c r="G1261" s="145" t="str">
        <f>'3. DATA TEKNIS JALAN'!G1261</f>
        <v>0+200</v>
      </c>
      <c r="H1261" s="423" t="str">
        <f>'HITUNG SEGMEN'!H1809</f>
        <v>B</v>
      </c>
      <c r="I1261" s="137"/>
      <c r="J1261" s="138"/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JALAN'!F1262</f>
        <v>0+200</v>
      </c>
      <c r="G1262" s="145" t="str">
        <f>'3. DATA TEKNIS JALAN'!G1262</f>
        <v>0+400</v>
      </c>
      <c r="H1262" s="423" t="str">
        <f>'HITUNG SEGMEN'!H1810</f>
        <v>B</v>
      </c>
      <c r="I1262" s="137"/>
      <c r="J1262" s="138"/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JALAN'!F1263</f>
        <v>0+400</v>
      </c>
      <c r="G1263" s="145" t="str">
        <f>'3. DATA TEKNIS JALAN'!G1263</f>
        <v>0+600</v>
      </c>
      <c r="H1263" s="423" t="str">
        <f>'HITUNG SEGMEN'!H1811</f>
        <v>B</v>
      </c>
      <c r="I1263" s="137"/>
      <c r="J1263" s="138"/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JALAN'!F1264</f>
        <v>0+600</v>
      </c>
      <c r="G1264" s="145" t="str">
        <f>'3. DATA TEKNIS JALAN'!G1264</f>
        <v>0+800</v>
      </c>
      <c r="H1264" s="423" t="str">
        <f>'HITUNG SEGMEN'!H1812</f>
        <v>B</v>
      </c>
      <c r="I1264" s="137"/>
      <c r="J1264" s="138"/>
      <c r="K1264" s="146"/>
      <c r="L1264" s="146"/>
    </row>
    <row r="1265" spans="2:12" s="141" customFormat="1" ht="20.100000000000001" customHeight="1">
      <c r="B1265" s="142"/>
      <c r="C1265" s="142"/>
      <c r="D1265" s="143"/>
      <c r="E1265" s="144"/>
      <c r="F1265" s="145" t="str">
        <f>'3. DATA TEKNIS JALAN'!F1265</f>
        <v>0+800</v>
      </c>
      <c r="G1265" s="145" t="str">
        <f>'3. DATA TEKNIS JALAN'!G1265</f>
        <v>0+970</v>
      </c>
      <c r="H1265" s="423" t="str">
        <f>'HITUNG SEGMEN'!H1813</f>
        <v>B</v>
      </c>
      <c r="I1265" s="137"/>
      <c r="J1265" s="138"/>
      <c r="K1265" s="146"/>
      <c r="L1265" s="146"/>
    </row>
    <row r="1266" spans="2:12" s="141" customFormat="1" ht="20.100000000000001" customHeight="1">
      <c r="B1266" s="142" t="s">
        <v>1098</v>
      </c>
      <c r="C1266" s="142">
        <f>'3. DATA TEKNIS JALAN'!C1266</f>
        <v>1.171</v>
      </c>
      <c r="D1266" s="143" t="str">
        <f>'3. DATA TEKNIS JALAN'!D1266</f>
        <v>Limbangan - Lembuayu</v>
      </c>
      <c r="E1266" s="144">
        <f>'3. DATA TEKNIS JALAN'!E1266</f>
        <v>1</v>
      </c>
      <c r="F1266" s="145" t="str">
        <f>'3. DATA TEKNIS JALAN'!F1266</f>
        <v>0+000</v>
      </c>
      <c r="G1266" s="145" t="str">
        <f>'3. DATA TEKNIS JALAN'!G1266</f>
        <v>0+200</v>
      </c>
      <c r="H1266" s="423" t="str">
        <f>'HITUNG SEGMEN'!H1815</f>
        <v>B</v>
      </c>
      <c r="I1266" s="137"/>
      <c r="J1266" s="138"/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JALAN'!F1267</f>
        <v>0+200</v>
      </c>
      <c r="G1267" s="145" t="str">
        <f>'3. DATA TEKNIS JALAN'!G1267</f>
        <v>0+400</v>
      </c>
      <c r="H1267" s="423" t="str">
        <f>'HITUNG SEGMEN'!H1816</f>
        <v>B</v>
      </c>
      <c r="I1267" s="137"/>
      <c r="J1267" s="138"/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JALAN'!F1268</f>
        <v>0+400</v>
      </c>
      <c r="G1268" s="145" t="str">
        <f>'3. DATA TEKNIS JALAN'!G1268</f>
        <v>0+600</v>
      </c>
      <c r="H1268" s="423" t="str">
        <f>'HITUNG SEGMEN'!H1817</f>
        <v>B</v>
      </c>
      <c r="I1268" s="137"/>
      <c r="J1268" s="138"/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JALAN'!F1269</f>
        <v>0+600</v>
      </c>
      <c r="G1269" s="145" t="str">
        <f>'3. DATA TEKNIS JALAN'!G1269</f>
        <v>0+800</v>
      </c>
      <c r="H1269" s="423" t="str">
        <f>'HITUNG SEGMEN'!H1818</f>
        <v>B</v>
      </c>
      <c r="I1269" s="137"/>
      <c r="J1269" s="138"/>
      <c r="K1269" s="146"/>
      <c r="L1269" s="146"/>
    </row>
    <row r="1270" spans="2:12" s="141" customFormat="1" ht="20.100000000000001" customHeight="1">
      <c r="B1270" s="142"/>
      <c r="C1270" s="142"/>
      <c r="D1270" s="143"/>
      <c r="E1270" s="144"/>
      <c r="F1270" s="145" t="str">
        <f>'3. DATA TEKNIS JALAN'!F1270</f>
        <v>0+800</v>
      </c>
      <c r="G1270" s="145" t="str">
        <f>'3. DATA TEKNIS JALAN'!G1270</f>
        <v>1+000</v>
      </c>
      <c r="H1270" s="423" t="str">
        <f>'HITUNG SEGMEN'!H1819</f>
        <v>B</v>
      </c>
      <c r="I1270" s="137"/>
      <c r="J1270" s="138"/>
      <c r="K1270" s="146"/>
      <c r="L1270" s="146"/>
    </row>
    <row r="1271" spans="2:12" s="141" customFormat="1" ht="20.100000000000001" customHeight="1">
      <c r="B1271" s="142">
        <f>'3. DATA TEKNIS JALAN'!B1271</f>
        <v>172</v>
      </c>
      <c r="C1271" s="142">
        <f>'3. DATA TEKNIS JALAN'!C1271</f>
        <v>1.1719999999999999</v>
      </c>
      <c r="D1271" s="143" t="str">
        <f>'3. DATA TEKNIS JALAN'!D1271</f>
        <v>Meri - Karangcegak</v>
      </c>
      <c r="E1271" s="144">
        <f>'3. DATA TEKNIS JALAN'!E1271</f>
        <v>1.43</v>
      </c>
      <c r="F1271" s="145" t="str">
        <f>'3. DATA TEKNIS JALAN'!F1271</f>
        <v>0+000</v>
      </c>
      <c r="G1271" s="145" t="str">
        <f>'3. DATA TEKNIS JALAN'!G1271</f>
        <v>0+200</v>
      </c>
      <c r="H1271" s="423" t="str">
        <f>'HITUNG SEGMEN'!H1822</f>
        <v>RR</v>
      </c>
      <c r="I1271" s="137"/>
      <c r="J1271" s="138"/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JALAN'!F1272</f>
        <v>0+200</v>
      </c>
      <c r="G1272" s="145" t="str">
        <f>'3. DATA TEKNIS JALAN'!G1272</f>
        <v>0+400</v>
      </c>
      <c r="H1272" s="423" t="str">
        <f>'HITUNG SEGMEN'!H1823</f>
        <v>RR</v>
      </c>
      <c r="I1272" s="137"/>
      <c r="J1272" s="138"/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JALAN'!F1273</f>
        <v>0+400</v>
      </c>
      <c r="G1273" s="145" t="str">
        <f>'3. DATA TEKNIS JALAN'!G1273</f>
        <v>0+600</v>
      </c>
      <c r="H1273" s="423" t="str">
        <f>'HITUNG SEGMEN'!H1824</f>
        <v>B</v>
      </c>
      <c r="I1273" s="137"/>
      <c r="J1273" s="138"/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JALAN'!F1274</f>
        <v>0+600</v>
      </c>
      <c r="G1274" s="145" t="str">
        <f>'3. DATA TEKNIS JALAN'!G1274</f>
        <v>0+800</v>
      </c>
      <c r="H1274" s="423" t="str">
        <f>'HITUNG SEGMEN'!H1825</f>
        <v>B</v>
      </c>
      <c r="I1274" s="137"/>
      <c r="J1274" s="138"/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JALAN'!F1275</f>
        <v>0+800</v>
      </c>
      <c r="G1275" s="145" t="str">
        <f>'3. DATA TEKNIS JALAN'!G1275</f>
        <v>1+000</v>
      </c>
      <c r="H1275" s="423" t="str">
        <f>'HITUNG SEGMEN'!H1826</f>
        <v>S</v>
      </c>
      <c r="I1275" s="137"/>
      <c r="J1275" s="138"/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JALAN'!F1276</f>
        <v>1+000</v>
      </c>
      <c r="G1276" s="145" t="str">
        <f>'3. DATA TEKNIS JALAN'!G1276</f>
        <v>1+200</v>
      </c>
      <c r="H1276" s="423" t="str">
        <f>'HITUNG SEGMEN'!H1827</f>
        <v>S</v>
      </c>
      <c r="I1276" s="137"/>
      <c r="J1276" s="138"/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JALAN'!F1277</f>
        <v>1+200</v>
      </c>
      <c r="G1277" s="145" t="str">
        <f>'3. DATA TEKNIS JALAN'!G1277</f>
        <v>1+400</v>
      </c>
      <c r="H1277" s="423" t="str">
        <f>'HITUNG SEGMEN'!H1828</f>
        <v>S</v>
      </c>
      <c r="I1277" s="137"/>
      <c r="J1277" s="138"/>
      <c r="K1277" s="146"/>
      <c r="L1277" s="146"/>
    </row>
    <row r="1278" spans="2:12" s="141" customFormat="1" ht="20.100000000000001" customHeight="1">
      <c r="B1278" s="142"/>
      <c r="C1278" s="142"/>
      <c r="D1278" s="143"/>
      <c r="E1278" s="144"/>
      <c r="F1278" s="145" t="str">
        <f>'3. DATA TEKNIS JALAN'!F1278</f>
        <v>1+400</v>
      </c>
      <c r="G1278" s="145" t="str">
        <f>'3. DATA TEKNIS JALAN'!G1278</f>
        <v>1+430</v>
      </c>
      <c r="H1278" s="423" t="str">
        <f>'HITUNG SEGMEN'!H1829</f>
        <v>B</v>
      </c>
      <c r="I1278" s="137"/>
      <c r="J1278" s="138"/>
      <c r="K1278" s="146"/>
      <c r="L1278" s="146"/>
    </row>
    <row r="1279" spans="2:12" s="141" customFormat="1" ht="20.100000000000001" customHeight="1">
      <c r="B1279" s="142">
        <f>'3. DATA TEKNIS JALAN'!B1279</f>
        <v>173</v>
      </c>
      <c r="C1279" s="142">
        <f>'3. DATA TEKNIS JALAN'!C1279</f>
        <v>1.173</v>
      </c>
      <c r="D1279" s="143" t="str">
        <f>'3. DATA TEKNIS JALAN'!D1279</f>
        <v>Situ Tirta Marta</v>
      </c>
      <c r="E1279" s="144">
        <f>'3. DATA TEKNIS JALAN'!E1279</f>
        <v>0.24</v>
      </c>
      <c r="F1279" s="145" t="str">
        <f>'3. DATA TEKNIS JALAN'!F1279</f>
        <v>0+000</v>
      </c>
      <c r="G1279" s="145" t="str">
        <f>'3. DATA TEKNIS JALAN'!G1279</f>
        <v>0+200</v>
      </c>
      <c r="H1279" s="145" t="str">
        <f>'HITUNG SEGMEN'!H1831</f>
        <v>RR</v>
      </c>
      <c r="I1279" s="137"/>
      <c r="J1279" s="138"/>
      <c r="K1279" s="146"/>
      <c r="L1279" s="146"/>
    </row>
    <row r="1280" spans="2:12" s="141" customFormat="1" ht="20.100000000000001" customHeight="1">
      <c r="B1280" s="142"/>
      <c r="C1280" s="142"/>
      <c r="D1280" s="143"/>
      <c r="E1280" s="144"/>
      <c r="F1280" s="145" t="str">
        <f>G1279</f>
        <v>0+200</v>
      </c>
      <c r="G1280" s="145" t="str">
        <f>'Template TIPE'!G1279</f>
        <v>0+240</v>
      </c>
      <c r="H1280" s="145" t="str">
        <f>'HITUNG SEGMEN'!H1832</f>
        <v>RR</v>
      </c>
      <c r="I1280" s="137"/>
      <c r="J1280" s="138"/>
      <c r="K1280" s="146"/>
      <c r="L1280" s="146"/>
    </row>
    <row r="1281" spans="2:12" s="141" customFormat="1" ht="20.100000000000001" customHeight="1">
      <c r="B1281" s="142">
        <f>'3. DATA TEKNIS JALAN'!B1281</f>
        <v>174</v>
      </c>
      <c r="C1281" s="142">
        <f>'3. DATA TEKNIS JALAN'!C1281</f>
        <v>1.1739999999999999</v>
      </c>
      <c r="D1281" s="143" t="str">
        <f>'3. DATA TEKNIS JALAN'!D1281</f>
        <v>Bumisari - Cipaku</v>
      </c>
      <c r="E1281" s="144">
        <f>'Template TIPE'!E1280</f>
        <v>0.57999999999999996</v>
      </c>
      <c r="F1281" s="145" t="str">
        <f>'3. DATA TEKNIS JALAN'!F1281</f>
        <v>0+000</v>
      </c>
      <c r="G1281" s="145" t="str">
        <f>'3. DATA TEKNIS JALAN'!G1281</f>
        <v>0+200</v>
      </c>
      <c r="H1281" s="423" t="str">
        <f>'HITUNG SEGMEN'!H1781</f>
        <v>S</v>
      </c>
      <c r="I1281" s="137"/>
      <c r="J1281" s="138"/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JALAN'!F1282</f>
        <v>0+200</v>
      </c>
      <c r="G1282" s="145" t="str">
        <f>'3. DATA TEKNIS JALAN'!G1282</f>
        <v>0+400</v>
      </c>
      <c r="H1282" s="423" t="str">
        <f>'HITUNG SEGMEN'!H1782</f>
        <v>B</v>
      </c>
      <c r="I1282" s="137"/>
      <c r="J1282" s="138"/>
      <c r="K1282" s="146"/>
      <c r="L1282" s="146"/>
    </row>
    <row r="1283" spans="2:12" s="141" customFormat="1" ht="20.100000000000001" customHeight="1">
      <c r="B1283" s="142"/>
      <c r="C1283" s="142"/>
      <c r="D1283" s="143"/>
      <c r="E1283" s="144"/>
      <c r="F1283" s="145" t="str">
        <f>'3. DATA TEKNIS JALAN'!F1283</f>
        <v>0+400</v>
      </c>
      <c r="G1283" s="145" t="str">
        <f>'3. DATA TEKNIS JALAN'!G1283</f>
        <v>0+580</v>
      </c>
      <c r="H1283" s="423" t="str">
        <f>'HITUNG SEGMEN'!H1783</f>
        <v>S</v>
      </c>
      <c r="I1283" s="137"/>
      <c r="J1283" s="138"/>
      <c r="K1283" s="146"/>
      <c r="L1283" s="146"/>
    </row>
    <row r="1284" spans="2:12" s="141" customFormat="1" ht="20.100000000000001" customHeight="1">
      <c r="B1284" s="142"/>
      <c r="C1284" s="142"/>
      <c r="D1284" s="143"/>
      <c r="E1284" s="144"/>
      <c r="F1284" s="145"/>
      <c r="G1284" s="145"/>
      <c r="H1284" s="423"/>
      <c r="I1284" s="137"/>
      <c r="J1284" s="138"/>
      <c r="K1284" s="146"/>
      <c r="L1284" s="146"/>
    </row>
    <row r="1285" spans="2:12" s="141" customFormat="1" ht="20.100000000000001" customHeight="1">
      <c r="B1285" s="438"/>
      <c r="C1285" s="438"/>
      <c r="D1285" s="439"/>
      <c r="E1285" s="440"/>
      <c r="F1285" s="441"/>
      <c r="G1285" s="441"/>
      <c r="H1285" s="443"/>
      <c r="I1285" s="137"/>
      <c r="J1285" s="138"/>
      <c r="K1285" s="146"/>
      <c r="L1285" s="14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442"/>
      <c r="I1286" s="137"/>
      <c r="J1286" s="137"/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442"/>
      <c r="I1287" s="137"/>
      <c r="J1287" s="137"/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442"/>
      <c r="I1288" s="137"/>
      <c r="J1288" s="137"/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442"/>
      <c r="I1289" s="137"/>
      <c r="J1289" s="137"/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442"/>
      <c r="I1290" s="137"/>
      <c r="J1290" s="137"/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442"/>
      <c r="I1291" s="137"/>
      <c r="J1291" s="137"/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442"/>
      <c r="I1292" s="137"/>
      <c r="J1292" s="137"/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442"/>
      <c r="I1293" s="137"/>
      <c r="J1293" s="137"/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442"/>
      <c r="I1294" s="137"/>
      <c r="J1294" s="137"/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442"/>
      <c r="I1295" s="137"/>
      <c r="J1295" s="137"/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442"/>
      <c r="I1296" s="137"/>
      <c r="J1296" s="137"/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442"/>
      <c r="I1297" s="137"/>
      <c r="J1297" s="137"/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442"/>
      <c r="I1298" s="137"/>
      <c r="J1298" s="137"/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442"/>
      <c r="I1299" s="137"/>
      <c r="J1299" s="137"/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7"/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7"/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7"/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7"/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7"/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7"/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7"/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7"/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7"/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7"/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7"/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>
        <f>'3. DATA TEKNIS JALAN'!B1379</f>
        <v>0</v>
      </c>
      <c r="C1334" s="435">
        <f>'3. DATA TEKNIS JALAN'!C1379</f>
        <v>0</v>
      </c>
      <c r="D1334" s="159">
        <f>'3. DATA TEKNIS JALAN'!D1379</f>
        <v>0</v>
      </c>
      <c r="E1334" s="160">
        <f>'3. DATA TEKNIS JALAN'!E1379</f>
        <v>0</v>
      </c>
      <c r="F1334" s="137" t="str">
        <f>'3. DATA TEKNIS JALAN'!F1379</f>
        <v>2+200</v>
      </c>
      <c r="G1334" s="137" t="str">
        <f>'3. DATA TEKNIS JALAN'!G1379</f>
        <v>2+400</v>
      </c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>
        <f>'3. DATA TEKNIS JALAN'!B1380</f>
        <v>0</v>
      </c>
      <c r="C1335" s="435">
        <f>'3. DATA TEKNIS JALAN'!C1380</f>
        <v>0</v>
      </c>
      <c r="D1335" s="159">
        <f>'3. DATA TEKNIS JALAN'!D1380</f>
        <v>0</v>
      </c>
      <c r="E1335" s="160">
        <f>'3. DATA TEKNIS JALAN'!E1380</f>
        <v>0</v>
      </c>
      <c r="F1335" s="137" t="str">
        <f>'3. DATA TEKNIS JALAN'!F1380</f>
        <v>2+400</v>
      </c>
      <c r="G1335" s="137" t="str">
        <f>'3. DATA TEKNIS JALAN'!G1380</f>
        <v>2+600</v>
      </c>
      <c r="H1335" s="137" t="s">
        <v>434</v>
      </c>
      <c r="I1335" s="137"/>
      <c r="J1335" s="137"/>
      <c r="K1335" s="436"/>
      <c r="L1335" s="436"/>
    </row>
    <row r="1336" spans="2:12" s="437" customFormat="1" ht="20.100000000000001" customHeight="1">
      <c r="B1336" s="435">
        <f>'3. DATA TEKNIS JALAN'!B1381</f>
        <v>0</v>
      </c>
      <c r="C1336" s="435">
        <f>'3. DATA TEKNIS JALAN'!C1381</f>
        <v>0</v>
      </c>
      <c r="D1336" s="159">
        <f>'3. DATA TEKNIS JALAN'!D1381</f>
        <v>0</v>
      </c>
      <c r="E1336" s="160">
        <f>'3. DATA TEKNIS JALAN'!E1381</f>
        <v>0</v>
      </c>
      <c r="F1336" s="137" t="str">
        <f>'3. DATA TEKNIS JALAN'!F1381</f>
        <v>2+600</v>
      </c>
      <c r="G1336" s="137" t="str">
        <f>'3. DATA TEKNIS JALAN'!G1381</f>
        <v>2+800</v>
      </c>
      <c r="H1336" s="137" t="s">
        <v>438</v>
      </c>
      <c r="I1336" s="137"/>
      <c r="J1336" s="137"/>
      <c r="K1336" s="436"/>
      <c r="L1336" s="436"/>
    </row>
    <row r="1337" spans="2:12" s="437" customFormat="1" ht="20.100000000000001" customHeight="1">
      <c r="B1337" s="435">
        <f>'3. DATA TEKNIS JALAN'!B1382</f>
        <v>0</v>
      </c>
      <c r="C1337" s="435">
        <f>'3. DATA TEKNIS JALAN'!C1382</f>
        <v>0</v>
      </c>
      <c r="D1337" s="159">
        <f>'3. DATA TEKNIS JALAN'!D1382</f>
        <v>0</v>
      </c>
      <c r="E1337" s="160">
        <f>'3. DATA TEKNIS JALAN'!E1382</f>
        <v>0</v>
      </c>
      <c r="F1337" s="137" t="str">
        <f>'3. DATA TEKNIS JALAN'!F1382</f>
        <v>2+800</v>
      </c>
      <c r="G1337" s="137" t="str">
        <f>'3. DATA TEKNIS JALAN'!G1382</f>
        <v>3+000</v>
      </c>
      <c r="H1337" s="137" t="s">
        <v>440</v>
      </c>
      <c r="I1337" s="137"/>
      <c r="J1337" s="137"/>
      <c r="K1337" s="436"/>
      <c r="L1337" s="436"/>
    </row>
    <row r="1338" spans="2:12" s="437" customFormat="1" ht="20.100000000000001" customHeight="1">
      <c r="B1338" s="435">
        <f>'3. DATA TEKNIS JALAN'!B1383</f>
        <v>0</v>
      </c>
      <c r="C1338" s="435">
        <f>'3. DATA TEKNIS JALAN'!C1383</f>
        <v>0</v>
      </c>
      <c r="D1338" s="159">
        <f>'3. DATA TEKNIS JALAN'!D1383</f>
        <v>0</v>
      </c>
      <c r="E1338" s="160">
        <f>'3. DATA TEKNIS JALAN'!E1383</f>
        <v>0</v>
      </c>
      <c r="F1338" s="137" t="str">
        <f>'3. DATA TEKNIS JALAN'!F1383</f>
        <v>3+000</v>
      </c>
      <c r="G1338" s="137" t="str">
        <f>'3. DATA TEKNIS JALAN'!G1383</f>
        <v>3+200</v>
      </c>
      <c r="H1338" s="137" t="s">
        <v>440</v>
      </c>
      <c r="I1338" s="137"/>
      <c r="J1338" s="137"/>
      <c r="K1338" s="436"/>
      <c r="L1338" s="436"/>
    </row>
    <row r="1339" spans="2:12" s="437" customFormat="1" ht="20.100000000000001" customHeight="1">
      <c r="B1339" s="435">
        <f>'3. DATA TEKNIS JALAN'!B1384</f>
        <v>0</v>
      </c>
      <c r="C1339" s="435">
        <f>'3. DATA TEKNIS JALAN'!C1384</f>
        <v>0</v>
      </c>
      <c r="D1339" s="159">
        <f>'3. DATA TEKNIS JALAN'!D1384</f>
        <v>0</v>
      </c>
      <c r="E1339" s="160">
        <f>'3. DATA TEKNIS JALAN'!E1384</f>
        <v>0</v>
      </c>
      <c r="F1339" s="137" t="str">
        <f>'3. DATA TEKNIS JALAN'!F1384</f>
        <v>3+200</v>
      </c>
      <c r="G1339" s="137" t="str">
        <f>'3. DATA TEKNIS JALAN'!G1384</f>
        <v>3+400</v>
      </c>
      <c r="H1339" s="137" t="s">
        <v>434</v>
      </c>
      <c r="I1339" s="137"/>
      <c r="J1339" s="137"/>
      <c r="K1339" s="436"/>
      <c r="L1339" s="436"/>
    </row>
    <row r="1340" spans="2:12" s="437" customFormat="1" ht="20.100000000000001" customHeight="1">
      <c r="B1340" s="435">
        <f>'3. DATA TEKNIS JALAN'!B1385</f>
        <v>0</v>
      </c>
      <c r="C1340" s="435">
        <f>'3. DATA TEKNIS JALAN'!C1385</f>
        <v>0</v>
      </c>
      <c r="D1340" s="159">
        <f>'3. DATA TEKNIS JALAN'!D1385</f>
        <v>0</v>
      </c>
      <c r="E1340" s="160">
        <f>'3. DATA TEKNIS JALAN'!E1385</f>
        <v>0</v>
      </c>
      <c r="F1340" s="137" t="str">
        <f>'3. DATA TEKNIS JALAN'!F1385</f>
        <v>3+400</v>
      </c>
      <c r="G1340" s="137" t="str">
        <f>'3. DATA TEKNIS JALAN'!G1385</f>
        <v>3+600</v>
      </c>
      <c r="H1340" s="137" t="s">
        <v>434</v>
      </c>
      <c r="I1340" s="137"/>
      <c r="J1340" s="137"/>
      <c r="K1340" s="436"/>
      <c r="L1340" s="436"/>
    </row>
    <row r="1341" spans="2:12" s="437" customFormat="1" ht="20.100000000000001" customHeight="1">
      <c r="B1341" s="435">
        <f>'3. DATA TEKNIS JALAN'!B1386</f>
        <v>0</v>
      </c>
      <c r="C1341" s="435">
        <f>'3. DATA TEKNIS JALAN'!C1386</f>
        <v>0</v>
      </c>
      <c r="D1341" s="159">
        <f>'3. DATA TEKNIS JALAN'!D1386</f>
        <v>0</v>
      </c>
      <c r="E1341" s="160">
        <f>'3. DATA TEKNIS JALAN'!E1386</f>
        <v>0</v>
      </c>
      <c r="F1341" s="137" t="str">
        <f>'3. DATA TEKNIS JALAN'!F1386</f>
        <v>3+600</v>
      </c>
      <c r="G1341" s="137" t="str">
        <f>'3. DATA TEKNIS JALAN'!G1386</f>
        <v>3+800</v>
      </c>
      <c r="H1341" s="137" t="s">
        <v>443</v>
      </c>
      <c r="I1341" s="137"/>
      <c r="J1341" s="137"/>
      <c r="K1341" s="436"/>
      <c r="L1341" s="436"/>
    </row>
    <row r="1342" spans="2:12" s="437" customFormat="1" ht="20.100000000000001" customHeight="1">
      <c r="B1342" s="435">
        <f>'3. DATA TEKNIS JALAN'!B1387</f>
        <v>0</v>
      </c>
      <c r="C1342" s="435">
        <f>'3. DATA TEKNIS JALAN'!C1387</f>
        <v>0</v>
      </c>
      <c r="D1342" s="159">
        <f>'3. DATA TEKNIS JALAN'!D1387</f>
        <v>0</v>
      </c>
      <c r="E1342" s="160">
        <f>'3. DATA TEKNIS JALAN'!E1387</f>
        <v>0</v>
      </c>
      <c r="F1342" s="137" t="str">
        <f>'3. DATA TEKNIS JALAN'!F1387</f>
        <v>3+800</v>
      </c>
      <c r="G1342" s="137" t="str">
        <f>'3. DATA TEKNIS JALAN'!G1387</f>
        <v>4+000</v>
      </c>
      <c r="H1342" s="137" t="s">
        <v>440</v>
      </c>
      <c r="I1342" s="137"/>
      <c r="J1342" s="137"/>
      <c r="K1342" s="436"/>
      <c r="L1342" s="436"/>
    </row>
    <row r="1343" spans="2:12" s="437" customFormat="1" ht="20.100000000000001" customHeight="1">
      <c r="B1343" s="435">
        <f>'3. DATA TEKNIS JALAN'!B1388</f>
        <v>0</v>
      </c>
      <c r="C1343" s="435">
        <f>'3. DATA TEKNIS JALAN'!C1388</f>
        <v>0</v>
      </c>
      <c r="D1343" s="159">
        <f>'3. DATA TEKNIS JALAN'!D1388</f>
        <v>0</v>
      </c>
      <c r="E1343" s="160">
        <f>'3. DATA TEKNIS JALAN'!E1388</f>
        <v>0</v>
      </c>
      <c r="F1343" s="137" t="str">
        <f>'3. DATA TEKNIS JALAN'!F1388</f>
        <v>4+000</v>
      </c>
      <c r="G1343" s="137" t="str">
        <f>'3. DATA TEKNIS JALAN'!G1388</f>
        <v>4+200</v>
      </c>
      <c r="H1343" s="137" t="s">
        <v>438</v>
      </c>
      <c r="I1343" s="137"/>
      <c r="J1343" s="137"/>
      <c r="K1343" s="436"/>
      <c r="L1343" s="436"/>
    </row>
    <row r="1344" spans="2:12" s="437" customFormat="1" ht="20.100000000000001" customHeight="1">
      <c r="B1344" s="435">
        <f>'3. DATA TEKNIS JALAN'!B1389</f>
        <v>0</v>
      </c>
      <c r="C1344" s="435">
        <f>'3. DATA TEKNIS JALAN'!C1389</f>
        <v>0</v>
      </c>
      <c r="D1344" s="159">
        <f>'3. DATA TEKNIS JALAN'!D1389</f>
        <v>0</v>
      </c>
      <c r="E1344" s="160">
        <f>'3. DATA TEKNIS JALAN'!E1389</f>
        <v>0</v>
      </c>
      <c r="F1344" s="137" t="str">
        <f>'3. DATA TEKNIS JALAN'!F1389</f>
        <v>4+200</v>
      </c>
      <c r="G1344" s="137" t="str">
        <f>'3. DATA TEKNIS JALAN'!G1389</f>
        <v>4+400</v>
      </c>
      <c r="H1344" s="137" t="s">
        <v>440</v>
      </c>
      <c r="I1344" s="137"/>
      <c r="J1344" s="137"/>
      <c r="K1344" s="436"/>
      <c r="L1344" s="436"/>
    </row>
    <row r="1345" spans="2:12" s="437" customFormat="1" ht="20.100000000000001" customHeight="1">
      <c r="B1345" s="435">
        <f>'3. DATA TEKNIS JALAN'!B1390</f>
        <v>0</v>
      </c>
      <c r="C1345" s="435">
        <f>'3. DATA TEKNIS JALAN'!C1390</f>
        <v>0</v>
      </c>
      <c r="D1345" s="159">
        <f>'3. DATA TEKNIS JALAN'!D1390</f>
        <v>0</v>
      </c>
      <c r="E1345" s="160">
        <f>'3. DATA TEKNIS JALAN'!E1390</f>
        <v>0</v>
      </c>
      <c r="F1345" s="137" t="str">
        <f>'3. DATA TEKNIS JALAN'!F1390</f>
        <v>4+400</v>
      </c>
      <c r="G1345" s="137" t="str">
        <f>'3. DATA TEKNIS JALAN'!G1390</f>
        <v>4+600</v>
      </c>
      <c r="H1345" s="137" t="s">
        <v>440</v>
      </c>
      <c r="I1345" s="137"/>
      <c r="J1345" s="137"/>
      <c r="K1345" s="436"/>
      <c r="L1345" s="436"/>
    </row>
    <row r="1346" spans="2:12" s="437" customFormat="1" ht="20.100000000000001" customHeight="1">
      <c r="B1346" s="435">
        <f>'3. DATA TEKNIS JALAN'!B1391</f>
        <v>0</v>
      </c>
      <c r="C1346" s="435">
        <f>'3. DATA TEKNIS JALAN'!C1391</f>
        <v>0</v>
      </c>
      <c r="D1346" s="159">
        <f>'3. DATA TEKNIS JALAN'!D1391</f>
        <v>0</v>
      </c>
      <c r="E1346" s="160">
        <f>'3. DATA TEKNIS JALAN'!E1391</f>
        <v>0</v>
      </c>
      <c r="F1346" s="137" t="str">
        <f>'3. DATA TEKNIS JALAN'!F1391</f>
        <v>4+600</v>
      </c>
      <c r="G1346" s="137" t="str">
        <f>'3. DATA TEKNIS JALAN'!G1391</f>
        <v>4+800</v>
      </c>
      <c r="H1346" s="137" t="s">
        <v>440</v>
      </c>
      <c r="I1346" s="137"/>
      <c r="J1346" s="137"/>
      <c r="K1346" s="436"/>
      <c r="L1346" s="436"/>
    </row>
    <row r="1347" spans="2:12" s="437" customFormat="1" ht="20.100000000000001" customHeight="1">
      <c r="B1347" s="435">
        <f>'3. DATA TEKNIS JALAN'!B1392</f>
        <v>0</v>
      </c>
      <c r="C1347" s="435">
        <f>'3. DATA TEKNIS JALAN'!C1392</f>
        <v>0</v>
      </c>
      <c r="D1347" s="159">
        <f>'3. DATA TEKNIS JALAN'!D1392</f>
        <v>0</v>
      </c>
      <c r="E1347" s="160">
        <f>'3. DATA TEKNIS JALAN'!E1392</f>
        <v>0</v>
      </c>
      <c r="F1347" s="137" t="str">
        <f>'3. DATA TEKNIS JALAN'!F1392</f>
        <v>4+800</v>
      </c>
      <c r="G1347" s="137" t="str">
        <f>'3. DATA TEKNIS JALAN'!G1392</f>
        <v>5+000</v>
      </c>
      <c r="H1347" s="137"/>
      <c r="I1347" s="137"/>
      <c r="J1347" s="137"/>
      <c r="K1347" s="436"/>
      <c r="L1347" s="436"/>
    </row>
    <row r="1348" spans="2:12" s="437" customFormat="1" ht="20.100000000000001" customHeight="1">
      <c r="B1348" s="435">
        <f>'3. DATA TEKNIS JALAN'!B1393</f>
        <v>0</v>
      </c>
      <c r="C1348" s="435">
        <f>'3. DATA TEKNIS JALAN'!C1393</f>
        <v>0</v>
      </c>
      <c r="D1348" s="159">
        <f>'3. DATA TEKNIS JALAN'!D1393</f>
        <v>0</v>
      </c>
      <c r="E1348" s="160">
        <f>'3. DATA TEKNIS JALAN'!E1393</f>
        <v>0</v>
      </c>
      <c r="F1348" s="137" t="str">
        <f>'3. DATA TEKNIS JALAN'!F1393</f>
        <v>5+000</v>
      </c>
      <c r="G1348" s="137" t="str">
        <f>'3. DATA TEKNIS JALAN'!G1393</f>
        <v>5+200</v>
      </c>
      <c r="H1348" s="137" t="s">
        <v>443</v>
      </c>
      <c r="I1348" s="137"/>
      <c r="J1348" s="137"/>
      <c r="K1348" s="436"/>
      <c r="L1348" s="436"/>
    </row>
    <row r="1349" spans="2:12" s="437" customFormat="1" ht="20.100000000000001" customHeight="1">
      <c r="B1349" s="435">
        <f>'3. DATA TEKNIS JALAN'!B1394</f>
        <v>0</v>
      </c>
      <c r="C1349" s="435">
        <f>'3. DATA TEKNIS JALAN'!C1394</f>
        <v>0</v>
      </c>
      <c r="D1349" s="159">
        <f>'3. DATA TEKNIS JALAN'!D1394</f>
        <v>0</v>
      </c>
      <c r="E1349" s="160">
        <f>'3. DATA TEKNIS JALAN'!E1394</f>
        <v>0</v>
      </c>
      <c r="F1349" s="137" t="str">
        <f>'3. DATA TEKNIS JALAN'!F1394</f>
        <v>5+200</v>
      </c>
      <c r="G1349" s="137" t="str">
        <f>'3. DATA TEKNIS JALAN'!G1394</f>
        <v>5+400</v>
      </c>
      <c r="H1349" s="137" t="s">
        <v>438</v>
      </c>
      <c r="I1349" s="137"/>
      <c r="J1349" s="137"/>
      <c r="K1349" s="436"/>
      <c r="L1349" s="436"/>
    </row>
    <row r="1350" spans="2:12" s="437" customFormat="1" ht="20.100000000000001" customHeight="1">
      <c r="B1350" s="435">
        <f>'3. DATA TEKNIS JALAN'!B1395</f>
        <v>0</v>
      </c>
      <c r="C1350" s="435">
        <f>'3. DATA TEKNIS JALAN'!C1395</f>
        <v>0</v>
      </c>
      <c r="D1350" s="159">
        <f>'3. DATA TEKNIS JALAN'!D1395</f>
        <v>0</v>
      </c>
      <c r="E1350" s="160">
        <f>'3. DATA TEKNIS JALAN'!E1395</f>
        <v>0</v>
      </c>
      <c r="F1350" s="137" t="str">
        <f>'3. DATA TEKNIS JALAN'!F1395</f>
        <v>5+400</v>
      </c>
      <c r="G1350" s="137" t="str">
        <f>'3. DATA TEKNIS JALAN'!G1395</f>
        <v>5+600</v>
      </c>
      <c r="H1350" s="137" t="s">
        <v>440</v>
      </c>
      <c r="I1350" s="137"/>
      <c r="J1350" s="137"/>
      <c r="K1350" s="436"/>
      <c r="L1350" s="436"/>
    </row>
    <row r="1351" spans="2:12" s="437" customFormat="1" ht="20.100000000000001" customHeight="1">
      <c r="B1351" s="435">
        <f>'3. DATA TEKNIS JALAN'!B1396</f>
        <v>0</v>
      </c>
      <c r="C1351" s="435">
        <f>'3. DATA TEKNIS JALAN'!C1396</f>
        <v>0</v>
      </c>
      <c r="D1351" s="159">
        <f>'3. DATA TEKNIS JALAN'!D1396</f>
        <v>0</v>
      </c>
      <c r="E1351" s="160">
        <f>'3. DATA TEKNIS JALAN'!E1396</f>
        <v>0</v>
      </c>
      <c r="F1351" s="137" t="str">
        <f>'3. DATA TEKNIS JALAN'!F1396</f>
        <v>5+600</v>
      </c>
      <c r="G1351" s="137" t="str">
        <f>'3. DATA TEKNIS JALAN'!G1396</f>
        <v>5+800</v>
      </c>
      <c r="H1351" s="137" t="s">
        <v>443</v>
      </c>
      <c r="I1351" s="137"/>
      <c r="J1351" s="137"/>
      <c r="K1351" s="436"/>
      <c r="L1351" s="436"/>
    </row>
    <row r="1352" spans="2:12" s="437" customFormat="1" ht="20.100000000000001" customHeight="1">
      <c r="B1352" s="435">
        <f>'3. DATA TEKNIS JALAN'!B1397</f>
        <v>0</v>
      </c>
      <c r="C1352" s="435">
        <f>'3. DATA TEKNIS JALAN'!C1397</f>
        <v>0</v>
      </c>
      <c r="D1352" s="159">
        <f>'3. DATA TEKNIS JALAN'!D1397</f>
        <v>0</v>
      </c>
      <c r="E1352" s="160">
        <f>'3. DATA TEKNIS JALAN'!E1397</f>
        <v>0</v>
      </c>
      <c r="F1352" s="137" t="str">
        <f>'3. DATA TEKNIS JALAN'!F1397</f>
        <v>5+800</v>
      </c>
      <c r="G1352" s="137" t="str">
        <f>'3. DATA TEKNIS JALAN'!G1397</f>
        <v>6+000</v>
      </c>
      <c r="H1352" s="137" t="s">
        <v>443</v>
      </c>
      <c r="I1352" s="137"/>
      <c r="J1352" s="137"/>
      <c r="K1352" s="436"/>
      <c r="L1352" s="436"/>
    </row>
    <row r="1353" spans="2:12" s="437" customFormat="1" ht="20.100000000000001" customHeight="1">
      <c r="B1353" s="435">
        <f>'3. DATA TEKNIS JALAN'!B1398</f>
        <v>0</v>
      </c>
      <c r="C1353" s="435">
        <f>'3. DATA TEKNIS JALAN'!C1398</f>
        <v>0</v>
      </c>
      <c r="D1353" s="159">
        <f>'3. DATA TEKNIS JALAN'!D1398</f>
        <v>0</v>
      </c>
      <c r="E1353" s="160">
        <f>'3. DATA TEKNIS JALAN'!E1398</f>
        <v>0</v>
      </c>
      <c r="F1353" s="137" t="str">
        <f>'3. DATA TEKNIS JALAN'!F1398</f>
        <v>6+000</v>
      </c>
      <c r="G1353" s="137" t="str">
        <f>'3. DATA TEKNIS JALAN'!G1398</f>
        <v>6+200</v>
      </c>
      <c r="H1353" s="137" t="s">
        <v>438</v>
      </c>
      <c r="I1353" s="137"/>
      <c r="J1353" s="137"/>
      <c r="K1353" s="436"/>
      <c r="L1353" s="436"/>
    </row>
    <row r="1354" spans="2:12" s="437" customFormat="1" ht="20.100000000000001" customHeight="1">
      <c r="B1354" s="435">
        <f>'3. DATA TEKNIS JALAN'!B1399</f>
        <v>0</v>
      </c>
      <c r="C1354" s="435">
        <f>'3. DATA TEKNIS JALAN'!C1399</f>
        <v>0</v>
      </c>
      <c r="D1354" s="159">
        <f>'3. DATA TEKNIS JALAN'!D1399</f>
        <v>0</v>
      </c>
      <c r="E1354" s="160">
        <f>'3. DATA TEKNIS JALAN'!E1399</f>
        <v>0</v>
      </c>
      <c r="F1354" s="137" t="str">
        <f>'3. DATA TEKNIS JALAN'!F1399</f>
        <v>6+200</v>
      </c>
      <c r="G1354" s="137" t="str">
        <f>'3. DATA TEKNIS JALAN'!G1399</f>
        <v>6+400</v>
      </c>
      <c r="H1354" s="137" t="s">
        <v>440</v>
      </c>
      <c r="I1354" s="137"/>
      <c r="J1354" s="137"/>
      <c r="K1354" s="436"/>
      <c r="L1354" s="436"/>
    </row>
    <row r="1355" spans="2:12" s="437" customFormat="1" ht="20.100000000000001" customHeight="1">
      <c r="B1355" s="435">
        <f>'3. DATA TEKNIS JALAN'!B1400</f>
        <v>0</v>
      </c>
      <c r="C1355" s="435">
        <f>'3. DATA TEKNIS JALAN'!C1400</f>
        <v>0</v>
      </c>
      <c r="D1355" s="159">
        <f>'3. DATA TEKNIS JALAN'!D1400</f>
        <v>0</v>
      </c>
      <c r="E1355" s="160">
        <f>'3. DATA TEKNIS JALAN'!E1400</f>
        <v>0</v>
      </c>
      <c r="F1355" s="137" t="str">
        <f>'3. DATA TEKNIS JALAN'!F1400</f>
        <v>6+400</v>
      </c>
      <c r="G1355" s="137" t="str">
        <f>'3. DATA TEKNIS JALAN'!G1400</f>
        <v>6+600</v>
      </c>
      <c r="H1355" s="137" t="s">
        <v>438</v>
      </c>
      <c r="I1355" s="137"/>
      <c r="J1355" s="137"/>
      <c r="K1355" s="436"/>
      <c r="L1355" s="436"/>
    </row>
    <row r="1356" spans="2:12" s="437" customFormat="1" ht="20.100000000000001" customHeight="1">
      <c r="B1356" s="435">
        <f>'3. DATA TEKNIS JALAN'!B1401</f>
        <v>0</v>
      </c>
      <c r="C1356" s="435">
        <f>'3. DATA TEKNIS JALAN'!C1401</f>
        <v>0</v>
      </c>
      <c r="D1356" s="159">
        <f>'3. DATA TEKNIS JALAN'!D1401</f>
        <v>0</v>
      </c>
      <c r="E1356" s="160">
        <f>'3. DATA TEKNIS JALAN'!E1401</f>
        <v>0</v>
      </c>
      <c r="F1356" s="137" t="str">
        <f>'3. DATA TEKNIS JALAN'!F1401</f>
        <v>6+600</v>
      </c>
      <c r="G1356" s="137" t="str">
        <f>'3. DATA TEKNIS JALAN'!G1401</f>
        <v>6+800</v>
      </c>
      <c r="H1356" s="137" t="s">
        <v>434</v>
      </c>
      <c r="I1356" s="137"/>
      <c r="J1356" s="137"/>
      <c r="K1356" s="436"/>
      <c r="L1356" s="436"/>
    </row>
    <row r="1357" spans="2:12" s="437" customFormat="1" ht="20.100000000000001" customHeight="1">
      <c r="B1357" s="435">
        <f>'3. DATA TEKNIS JALAN'!B1402</f>
        <v>0</v>
      </c>
      <c r="C1357" s="435">
        <f>'3. DATA TEKNIS JALAN'!C1402</f>
        <v>0</v>
      </c>
      <c r="D1357" s="159">
        <f>'3. DATA TEKNIS JALAN'!D1402</f>
        <v>0</v>
      </c>
      <c r="E1357" s="160">
        <f>'3. DATA TEKNIS JALAN'!E1402</f>
        <v>0</v>
      </c>
      <c r="F1357" s="137" t="str">
        <f>'3. DATA TEKNIS JALAN'!F1402</f>
        <v>6+800</v>
      </c>
      <c r="G1357" s="137" t="str">
        <f>'3. DATA TEKNIS JALAN'!G1402</f>
        <v>6+890</v>
      </c>
      <c r="H1357" s="137" t="s">
        <v>434</v>
      </c>
      <c r="I1357" s="137"/>
      <c r="J1357" s="137"/>
      <c r="K1357" s="436"/>
      <c r="L1357" s="436"/>
    </row>
    <row r="1358" spans="2:12" s="437" customFormat="1" ht="20.100000000000001" customHeight="1">
      <c r="B1358" s="435">
        <f>'3. DATA TEKNIS JALAN'!B1403</f>
        <v>0</v>
      </c>
      <c r="C1358" s="435">
        <f>'3. DATA TEKNIS JALAN'!C1403</f>
        <v>0</v>
      </c>
      <c r="D1358" s="159">
        <f>'3. DATA TEKNIS JALAN'!D1403</f>
        <v>0</v>
      </c>
      <c r="E1358" s="160">
        <f>'3. DATA TEKNIS JALAN'!E1403</f>
        <v>0</v>
      </c>
      <c r="F1358" s="137">
        <f>'3. DATA TEKNIS JALAN'!F1403</f>
        <v>0</v>
      </c>
      <c r="G1358" s="137">
        <f>'3. DATA TEKNIS JALAN'!G1403</f>
        <v>0</v>
      </c>
      <c r="H1358" s="137" t="s">
        <v>434</v>
      </c>
      <c r="I1358" s="137"/>
      <c r="J1358" s="137"/>
      <c r="K1358" s="436"/>
      <c r="L1358" s="436"/>
    </row>
    <row r="1359" spans="2:12" s="437" customFormat="1" ht="20.100000000000001" customHeight="1">
      <c r="B1359" s="435">
        <f>'3. DATA TEKNIS JALAN'!B1404</f>
        <v>0</v>
      </c>
      <c r="C1359" s="435">
        <f>'3. DATA TEKNIS JALAN'!C1404</f>
        <v>0</v>
      </c>
      <c r="D1359" s="159">
        <f>'3. DATA TEKNIS JALAN'!D1404</f>
        <v>0</v>
      </c>
      <c r="E1359" s="160">
        <f>'3. DATA TEKNIS JALAN'!E1404</f>
        <v>0</v>
      </c>
      <c r="F1359" s="137">
        <f>'3. DATA TEKNIS JALAN'!F1404</f>
        <v>0</v>
      </c>
      <c r="G1359" s="137">
        <f>'3. DATA TEKNIS JALAN'!G1404</f>
        <v>0</v>
      </c>
      <c r="H1359" s="137" t="s">
        <v>434</v>
      </c>
      <c r="I1359" s="137"/>
      <c r="J1359" s="137"/>
      <c r="K1359" s="436"/>
      <c r="L1359" s="436"/>
    </row>
    <row r="1360" spans="2:12" s="437" customFormat="1" ht="20.100000000000001" customHeight="1">
      <c r="B1360" s="435">
        <f>'3. DATA TEKNIS JALAN'!B1405</f>
        <v>157</v>
      </c>
      <c r="C1360" s="435">
        <f>'3. DATA TEKNIS JALAN'!C1405</f>
        <v>2.0019999999999998</v>
      </c>
      <c r="D1360" s="159" t="str">
        <f>'3. DATA TEKNIS JALAN'!D1405</f>
        <v>Pegembrungan - Bandingan</v>
      </c>
      <c r="E1360" s="160">
        <f>'3. DATA TEKNIS JALAN'!E1405</f>
        <v>2.556</v>
      </c>
      <c r="F1360" s="137" t="str">
        <f>'3. DATA TEKNIS JALAN'!F1405</f>
        <v>0+000</v>
      </c>
      <c r="G1360" s="137" t="str">
        <f>'3. DATA TEKNIS JALAN'!G1405</f>
        <v>0+200</v>
      </c>
      <c r="H1360" s="137" t="s">
        <v>434</v>
      </c>
      <c r="I1360" s="137"/>
      <c r="J1360" s="137"/>
      <c r="K1360" s="436"/>
      <c r="L1360" s="436"/>
    </row>
    <row r="1361" spans="2:12" s="437" customFormat="1" ht="20.100000000000001" customHeight="1">
      <c r="B1361" s="435">
        <f>'3. DATA TEKNIS JALAN'!B1406</f>
        <v>0</v>
      </c>
      <c r="C1361" s="435">
        <f>'3. DATA TEKNIS JALAN'!C1406</f>
        <v>0</v>
      </c>
      <c r="D1361" s="159">
        <f>'3. DATA TEKNIS JALAN'!D1406</f>
        <v>0</v>
      </c>
      <c r="E1361" s="160">
        <f>'3. DATA TEKNIS JALAN'!E1406</f>
        <v>0</v>
      </c>
      <c r="F1361" s="137" t="str">
        <f>'3. DATA TEKNIS JALAN'!F1406</f>
        <v>0+200</v>
      </c>
      <c r="G1361" s="137" t="str">
        <f>'3. DATA TEKNIS JALAN'!G1406</f>
        <v>0+400</v>
      </c>
      <c r="H1361" s="137" t="s">
        <v>434</v>
      </c>
      <c r="I1361" s="137"/>
      <c r="J1361" s="137"/>
      <c r="K1361" s="436"/>
      <c r="L1361" s="436"/>
    </row>
    <row r="1362" spans="2:12" s="437" customFormat="1" ht="20.100000000000001" customHeight="1">
      <c r="B1362" s="435">
        <f>'3. DATA TEKNIS JALAN'!B1407</f>
        <v>0</v>
      </c>
      <c r="C1362" s="435">
        <f>'3. DATA TEKNIS JALAN'!C1407</f>
        <v>0</v>
      </c>
      <c r="D1362" s="159">
        <f>'3. DATA TEKNIS JALAN'!D1407</f>
        <v>0</v>
      </c>
      <c r="E1362" s="160">
        <f>'3. DATA TEKNIS JALAN'!E1407</f>
        <v>0</v>
      </c>
      <c r="F1362" s="137" t="str">
        <f>'3. DATA TEKNIS JALAN'!F1407</f>
        <v>0+400</v>
      </c>
      <c r="G1362" s="137" t="str">
        <f>'3. DATA TEKNIS JALAN'!G1407</f>
        <v>0+600</v>
      </c>
      <c r="H1362" s="137" t="s">
        <v>434</v>
      </c>
      <c r="I1362" s="137"/>
      <c r="J1362" s="137"/>
      <c r="K1362" s="436"/>
      <c r="L1362" s="436"/>
    </row>
    <row r="1363" spans="2:12" s="437" customFormat="1" ht="20.100000000000001" customHeight="1">
      <c r="B1363" s="435">
        <f>'3. DATA TEKNIS JALAN'!B1408</f>
        <v>0</v>
      </c>
      <c r="C1363" s="435">
        <f>'3. DATA TEKNIS JALAN'!C1408</f>
        <v>0</v>
      </c>
      <c r="D1363" s="159">
        <f>'3. DATA TEKNIS JALAN'!D1408</f>
        <v>0</v>
      </c>
      <c r="E1363" s="160">
        <f>'3. DATA TEKNIS JALAN'!E1408</f>
        <v>0</v>
      </c>
      <c r="F1363" s="137" t="str">
        <f>'3. DATA TEKNIS JALAN'!F1408</f>
        <v>0+600</v>
      </c>
      <c r="G1363" s="137" t="str">
        <f>'3. DATA TEKNIS JALAN'!G1408</f>
        <v>0+800</v>
      </c>
      <c r="H1363" s="137" t="s">
        <v>434</v>
      </c>
      <c r="I1363" s="137"/>
      <c r="J1363" s="137"/>
      <c r="K1363" s="436"/>
      <c r="L1363" s="436"/>
    </row>
    <row r="1364" spans="2:12" s="437" customFormat="1" ht="20.100000000000001" customHeight="1">
      <c r="B1364" s="435">
        <f>'3. DATA TEKNIS JALAN'!B1409</f>
        <v>0</v>
      </c>
      <c r="C1364" s="435">
        <f>'3. DATA TEKNIS JALAN'!C1409</f>
        <v>0</v>
      </c>
      <c r="D1364" s="159">
        <f>'3. DATA TEKNIS JALAN'!D1409</f>
        <v>0</v>
      </c>
      <c r="E1364" s="160">
        <f>'3. DATA TEKNIS JALAN'!E1409</f>
        <v>0</v>
      </c>
      <c r="F1364" s="137" t="str">
        <f>'3. DATA TEKNIS JALAN'!F1409</f>
        <v>0+800</v>
      </c>
      <c r="G1364" s="137" t="str">
        <f>'3. DATA TEKNIS JALAN'!G1409</f>
        <v>1+000</v>
      </c>
      <c r="H1364" s="137" t="s">
        <v>434</v>
      </c>
      <c r="I1364" s="137"/>
      <c r="J1364" s="137"/>
      <c r="K1364" s="436"/>
      <c r="L1364" s="436"/>
    </row>
    <row r="1365" spans="2:12" s="437" customFormat="1" ht="20.100000000000001" customHeight="1">
      <c r="B1365" s="435">
        <f>'3. DATA TEKNIS JALAN'!B1410</f>
        <v>0</v>
      </c>
      <c r="C1365" s="435">
        <f>'3. DATA TEKNIS JALAN'!C1410</f>
        <v>0</v>
      </c>
      <c r="D1365" s="159">
        <f>'3. DATA TEKNIS JALAN'!D1410</f>
        <v>0</v>
      </c>
      <c r="E1365" s="160">
        <f>'3. DATA TEKNIS JALAN'!E1410</f>
        <v>0</v>
      </c>
      <c r="F1365" s="137" t="str">
        <f>'3. DATA TEKNIS JALAN'!F1410</f>
        <v>1+000</v>
      </c>
      <c r="G1365" s="137" t="str">
        <f>'3. DATA TEKNIS JALAN'!G1410</f>
        <v>1+200</v>
      </c>
      <c r="H1365" s="137" t="s">
        <v>434</v>
      </c>
      <c r="I1365" s="137"/>
      <c r="J1365" s="137"/>
      <c r="K1365" s="436"/>
      <c r="L1365" s="436"/>
    </row>
    <row r="1366" spans="2:12" s="437" customFormat="1" ht="20.100000000000001" customHeight="1">
      <c r="B1366" s="435">
        <f>'3. DATA TEKNIS JALAN'!B1411</f>
        <v>0</v>
      </c>
      <c r="C1366" s="435">
        <f>'3. DATA TEKNIS JALAN'!C1411</f>
        <v>0</v>
      </c>
      <c r="D1366" s="159">
        <f>'3. DATA TEKNIS JALAN'!D1411</f>
        <v>0</v>
      </c>
      <c r="E1366" s="160">
        <f>'3. DATA TEKNIS JALAN'!E1411</f>
        <v>0</v>
      </c>
      <c r="F1366" s="137" t="str">
        <f>'3. DATA TEKNIS JALAN'!F1411</f>
        <v>1+200</v>
      </c>
      <c r="G1366" s="137" t="str">
        <f>'3. DATA TEKNIS JALAN'!G1411</f>
        <v>1+400</v>
      </c>
      <c r="H1366" s="137"/>
      <c r="I1366" s="137"/>
      <c r="J1366" s="137"/>
      <c r="K1366" s="436"/>
      <c r="L1366" s="436"/>
    </row>
    <row r="1367" spans="2:12" s="437" customFormat="1" ht="20.100000000000001" customHeight="1">
      <c r="B1367" s="435">
        <f>'3. DATA TEKNIS JALAN'!B1412</f>
        <v>0</v>
      </c>
      <c r="C1367" s="435">
        <f>'3. DATA TEKNIS JALAN'!C1412</f>
        <v>0</v>
      </c>
      <c r="D1367" s="159">
        <f>'3. DATA TEKNIS JALAN'!D1412</f>
        <v>0</v>
      </c>
      <c r="E1367" s="160">
        <f>'3. DATA TEKNIS JALAN'!E1412</f>
        <v>0</v>
      </c>
      <c r="F1367" s="137" t="str">
        <f>'3. DATA TEKNIS JALAN'!F1412</f>
        <v>1+400</v>
      </c>
      <c r="G1367" s="137" t="str">
        <f>'3. DATA TEKNIS JALAN'!G1412</f>
        <v>1+600</v>
      </c>
      <c r="H1367" s="137" t="s">
        <v>434</v>
      </c>
      <c r="I1367" s="137"/>
      <c r="J1367" s="137"/>
      <c r="K1367" s="436"/>
      <c r="L1367" s="436"/>
    </row>
    <row r="1368" spans="2:12" s="437" customFormat="1" ht="20.100000000000001" customHeight="1">
      <c r="B1368" s="435">
        <f>'3. DATA TEKNIS JALAN'!B1413</f>
        <v>0</v>
      </c>
      <c r="C1368" s="435">
        <f>'3. DATA TEKNIS JALAN'!C1413</f>
        <v>0</v>
      </c>
      <c r="D1368" s="159">
        <f>'3. DATA TEKNIS JALAN'!D1413</f>
        <v>0</v>
      </c>
      <c r="E1368" s="160">
        <f>'3. DATA TEKNIS JALAN'!E1413</f>
        <v>0</v>
      </c>
      <c r="F1368" s="137" t="str">
        <f>'3. DATA TEKNIS JALAN'!F1413</f>
        <v>1+600</v>
      </c>
      <c r="G1368" s="137" t="str">
        <f>'3. DATA TEKNIS JALAN'!G1413</f>
        <v>1+800</v>
      </c>
      <c r="H1368" s="137" t="s">
        <v>438</v>
      </c>
      <c r="I1368" s="137"/>
      <c r="J1368" s="137"/>
      <c r="K1368" s="436"/>
      <c r="L1368" s="436"/>
    </row>
    <row r="1369" spans="2:12" s="437" customFormat="1" ht="20.100000000000001" customHeight="1">
      <c r="B1369" s="435">
        <f>'3. DATA TEKNIS JALAN'!B1414</f>
        <v>0</v>
      </c>
      <c r="C1369" s="435">
        <f>'3. DATA TEKNIS JALAN'!C1414</f>
        <v>0</v>
      </c>
      <c r="D1369" s="159">
        <f>'3. DATA TEKNIS JALAN'!D1414</f>
        <v>0</v>
      </c>
      <c r="E1369" s="160">
        <f>'3. DATA TEKNIS JALAN'!E1414</f>
        <v>0</v>
      </c>
      <c r="F1369" s="137" t="str">
        <f>'3. DATA TEKNIS JALAN'!F1414</f>
        <v>1+800</v>
      </c>
      <c r="G1369" s="137" t="str">
        <f>'3. DATA TEKNIS JALAN'!G1414</f>
        <v>2+000</v>
      </c>
      <c r="H1369" s="137" t="s">
        <v>443</v>
      </c>
      <c r="I1369" s="137"/>
      <c r="J1369" s="137"/>
      <c r="K1369" s="436"/>
      <c r="L1369" s="436"/>
    </row>
    <row r="1370" spans="2:12" s="437" customFormat="1" ht="20.100000000000001" customHeight="1">
      <c r="B1370" s="435">
        <f>'3. DATA TEKNIS JALAN'!B1415</f>
        <v>0</v>
      </c>
      <c r="C1370" s="435">
        <f>'3. DATA TEKNIS JALAN'!C1415</f>
        <v>0</v>
      </c>
      <c r="D1370" s="159">
        <f>'3. DATA TEKNIS JALAN'!D1415</f>
        <v>0</v>
      </c>
      <c r="E1370" s="160">
        <f>'3. DATA TEKNIS JALAN'!E1415</f>
        <v>0</v>
      </c>
      <c r="F1370" s="137" t="str">
        <f>'3. DATA TEKNIS JALAN'!F1415</f>
        <v>2+000</v>
      </c>
      <c r="G1370" s="137" t="str">
        <f>'3. DATA TEKNIS JALAN'!G1415</f>
        <v>2+200</v>
      </c>
      <c r="H1370" s="137" t="s">
        <v>443</v>
      </c>
      <c r="I1370" s="137"/>
      <c r="J1370" s="137"/>
      <c r="K1370" s="436"/>
      <c r="L1370" s="436"/>
    </row>
    <row r="1371" spans="2:12" s="437" customFormat="1" ht="20.100000000000001" customHeight="1">
      <c r="B1371" s="435">
        <f>'3. DATA TEKNIS JALAN'!B1416</f>
        <v>0</v>
      </c>
      <c r="C1371" s="435">
        <f>'3. DATA TEKNIS JALAN'!C1416</f>
        <v>0</v>
      </c>
      <c r="D1371" s="159">
        <f>'3. DATA TEKNIS JALAN'!D1416</f>
        <v>0</v>
      </c>
      <c r="E1371" s="160">
        <f>'3. DATA TEKNIS JALAN'!E1416</f>
        <v>0</v>
      </c>
      <c r="F1371" s="137" t="str">
        <f>'3. DATA TEKNIS JALAN'!F1416</f>
        <v>2+200</v>
      </c>
      <c r="G1371" s="137" t="str">
        <f>'3. DATA TEKNIS JALAN'!G1416</f>
        <v>2+400</v>
      </c>
      <c r="H1371" s="137" t="s">
        <v>440</v>
      </c>
      <c r="I1371" s="137"/>
      <c r="J1371" s="137"/>
      <c r="K1371" s="436"/>
      <c r="L1371" s="436"/>
    </row>
    <row r="1372" spans="2:12" s="437" customFormat="1" ht="20.100000000000001" customHeight="1">
      <c r="B1372" s="435">
        <f>'3. DATA TEKNIS JALAN'!B1417</f>
        <v>0</v>
      </c>
      <c r="C1372" s="435">
        <f>'3. DATA TEKNIS JALAN'!C1417</f>
        <v>0</v>
      </c>
      <c r="D1372" s="159">
        <f>'3. DATA TEKNIS JALAN'!D1417</f>
        <v>0</v>
      </c>
      <c r="E1372" s="160">
        <f>'3. DATA TEKNIS JALAN'!E1417</f>
        <v>0</v>
      </c>
      <c r="F1372" s="137" t="str">
        <f>'3. DATA TEKNIS JALAN'!F1417</f>
        <v>2+400</v>
      </c>
      <c r="G1372" s="137" t="str">
        <f>'3. DATA TEKNIS JALAN'!G1417</f>
        <v>2+556</v>
      </c>
      <c r="H1372" s="137" t="s">
        <v>438</v>
      </c>
      <c r="I1372" s="137"/>
      <c r="J1372" s="137"/>
      <c r="K1372" s="436"/>
      <c r="L1372" s="436"/>
    </row>
    <row r="1373" spans="2:12" s="437" customFormat="1" ht="20.100000000000001" customHeight="1">
      <c r="B1373" s="435">
        <f>'3. DATA TEKNIS JALAN'!B1418</f>
        <v>0</v>
      </c>
      <c r="C1373" s="435">
        <f>'3. DATA TEKNIS JALAN'!C1418</f>
        <v>0</v>
      </c>
      <c r="D1373" s="159">
        <f>'3. DATA TEKNIS JALAN'!D1418</f>
        <v>0</v>
      </c>
      <c r="E1373" s="160">
        <f>'3. DATA TEKNIS JALAN'!E1418</f>
        <v>0</v>
      </c>
      <c r="F1373" s="137">
        <f>'3. DATA TEKNIS JALAN'!F1418</f>
        <v>0</v>
      </c>
      <c r="G1373" s="137">
        <f>'3. DATA TEKNIS JALAN'!G1418</f>
        <v>0</v>
      </c>
      <c r="H1373" s="137" t="s">
        <v>434</v>
      </c>
      <c r="I1373" s="137"/>
      <c r="J1373" s="137"/>
      <c r="K1373" s="436"/>
      <c r="L1373" s="436"/>
    </row>
    <row r="1374" spans="2:12" s="437" customFormat="1" ht="20.100000000000001" customHeight="1">
      <c r="B1374" s="435">
        <f>'3. DATA TEKNIS JALAN'!B1419</f>
        <v>0</v>
      </c>
      <c r="C1374" s="435">
        <f>'3. DATA TEKNIS JALAN'!C1419</f>
        <v>0</v>
      </c>
      <c r="D1374" s="159">
        <f>'3. DATA TEKNIS JALAN'!D1419</f>
        <v>0</v>
      </c>
      <c r="E1374" s="160">
        <f>'3. DATA TEKNIS JALAN'!E1419</f>
        <v>0</v>
      </c>
      <c r="F1374" s="137">
        <f>'3. DATA TEKNIS JALAN'!F1419</f>
        <v>0</v>
      </c>
      <c r="G1374" s="137">
        <f>'3. DATA TEKNIS JALAN'!G1419</f>
        <v>0</v>
      </c>
      <c r="H1374" s="137"/>
      <c r="I1374" s="137"/>
      <c r="J1374" s="137"/>
      <c r="K1374" s="436"/>
      <c r="L1374" s="436"/>
    </row>
    <row r="1375" spans="2:12" s="437" customFormat="1" ht="20.100000000000001" customHeight="1">
      <c r="B1375" s="435">
        <f>'3. DATA TEKNIS JALAN'!B1420</f>
        <v>158</v>
      </c>
      <c r="C1375" s="435">
        <f>'3. DATA TEKNIS JALAN'!C1420</f>
        <v>2.0030000000000001</v>
      </c>
      <c r="D1375" s="159" t="str">
        <f>'3. DATA TEKNIS JALAN'!D1420</f>
        <v>Lamuk - Tejasari</v>
      </c>
      <c r="E1375" s="160">
        <f>'3. DATA TEKNIS JALAN'!E1420</f>
        <v>0.17399999999999999</v>
      </c>
      <c r="F1375" s="137" t="str">
        <f>'3. DATA TEKNIS JALAN'!F1420</f>
        <v>0+000</v>
      </c>
      <c r="G1375" s="137" t="str">
        <f>'3. DATA TEKNIS JALAN'!G1420</f>
        <v>0+174</v>
      </c>
      <c r="H1375" s="137" t="s">
        <v>434</v>
      </c>
      <c r="I1375" s="137"/>
      <c r="J1375" s="137"/>
      <c r="K1375" s="436"/>
      <c r="L1375" s="436"/>
    </row>
    <row r="1376" spans="2:12" s="437" customFormat="1" ht="20.100000000000001" customHeight="1">
      <c r="B1376" s="435">
        <f>'3. DATA TEKNIS JALAN'!B1421</f>
        <v>0</v>
      </c>
      <c r="C1376" s="435">
        <f>'3. DATA TEKNIS JALAN'!C1421</f>
        <v>0</v>
      </c>
      <c r="D1376" s="159">
        <f>'3. DATA TEKNIS JALAN'!D1421</f>
        <v>0</v>
      </c>
      <c r="E1376" s="160">
        <f>'3. DATA TEKNIS JALAN'!E1421</f>
        <v>0</v>
      </c>
      <c r="F1376" s="137">
        <f>'3. DATA TEKNIS JALAN'!F1421</f>
        <v>0</v>
      </c>
      <c r="G1376" s="137">
        <f>'3. DATA TEKNIS JALAN'!G1421</f>
        <v>0</v>
      </c>
      <c r="H1376" s="137" t="s">
        <v>434</v>
      </c>
      <c r="I1376" s="137"/>
      <c r="J1376" s="137"/>
      <c r="K1376" s="436"/>
      <c r="L1376" s="436"/>
    </row>
    <row r="1377" spans="2:12" s="437" customFormat="1" ht="20.100000000000001" customHeight="1">
      <c r="B1377" s="435">
        <f>'3. DATA TEKNIS JALAN'!B1422</f>
        <v>0</v>
      </c>
      <c r="C1377" s="435">
        <f>'3. DATA TEKNIS JALAN'!C1422</f>
        <v>0</v>
      </c>
      <c r="D1377" s="159">
        <f>'3. DATA TEKNIS JALAN'!D1422</f>
        <v>0</v>
      </c>
      <c r="E1377" s="160">
        <f>'3. DATA TEKNIS JALAN'!E1422</f>
        <v>0</v>
      </c>
      <c r="F1377" s="137">
        <f>'3. DATA TEKNIS JALAN'!F1422</f>
        <v>0</v>
      </c>
      <c r="G1377" s="137">
        <f>'3. DATA TEKNIS JALAN'!G1422</f>
        <v>0</v>
      </c>
      <c r="H1377" s="137" t="s">
        <v>434</v>
      </c>
      <c r="I1377" s="137"/>
      <c r="J1377" s="137"/>
      <c r="K1377" s="436"/>
      <c r="L1377" s="436"/>
    </row>
    <row r="1378" spans="2:12" s="437" customFormat="1" ht="20.100000000000001" customHeight="1">
      <c r="B1378" s="435">
        <f>'3. DATA TEKNIS JALAN'!B1423</f>
        <v>0</v>
      </c>
      <c r="C1378" s="435">
        <f>'3. DATA TEKNIS JALAN'!C1423</f>
        <v>0</v>
      </c>
      <c r="D1378" s="159">
        <f>'3. DATA TEKNIS JALAN'!D1423</f>
        <v>0</v>
      </c>
      <c r="E1378" s="160">
        <f>'3. DATA TEKNIS JALAN'!E1423</f>
        <v>0</v>
      </c>
      <c r="F1378" s="137">
        <f>'3. DATA TEKNIS JALAN'!F1423</f>
        <v>0</v>
      </c>
      <c r="G1378" s="137">
        <f>'3. DATA TEKNIS JALAN'!G1423</f>
        <v>0</v>
      </c>
      <c r="H1378" s="137"/>
      <c r="I1378" s="137"/>
      <c r="J1378" s="137"/>
      <c r="K1378" s="436"/>
      <c r="L1378" s="436"/>
    </row>
    <row r="1379" spans="2:12" s="437" customFormat="1" ht="20.100000000000001" customHeight="1">
      <c r="B1379" s="435">
        <f>'3. DATA TEKNIS JALAN'!B1424</f>
        <v>0</v>
      </c>
      <c r="C1379" s="435">
        <f>'3. DATA TEKNIS JALAN'!C1424</f>
        <v>0</v>
      </c>
      <c r="D1379" s="159">
        <f>'3. DATA TEKNIS JALAN'!D1424</f>
        <v>0</v>
      </c>
      <c r="E1379" s="160">
        <f>'3. DATA TEKNIS JALAN'!E1424</f>
        <v>0</v>
      </c>
      <c r="F1379" s="137">
        <f>'3. DATA TEKNIS JALAN'!F1424</f>
        <v>0</v>
      </c>
      <c r="G1379" s="137">
        <f>'3. DATA TEKNIS JALAN'!G1424</f>
        <v>0</v>
      </c>
      <c r="H1379" s="137" t="s">
        <v>434</v>
      </c>
      <c r="I1379" s="137"/>
      <c r="J1379" s="137"/>
      <c r="K1379" s="436"/>
      <c r="L1379" s="436"/>
    </row>
    <row r="1380" spans="2:12" s="437" customFormat="1" ht="20.100000000000001" customHeight="1">
      <c r="B1380" s="435">
        <f>'3. DATA TEKNIS JALAN'!B1425</f>
        <v>0</v>
      </c>
      <c r="C1380" s="435">
        <f>'3. DATA TEKNIS JALAN'!C1425</f>
        <v>0</v>
      </c>
      <c r="D1380" s="159">
        <f>'3. DATA TEKNIS JALAN'!D1425</f>
        <v>0</v>
      </c>
      <c r="E1380" s="160">
        <f>'3. DATA TEKNIS JALAN'!E1425</f>
        <v>0</v>
      </c>
      <c r="F1380" s="137">
        <f>'3. DATA TEKNIS JALAN'!F1425</f>
        <v>0</v>
      </c>
      <c r="G1380" s="137">
        <f>'3. DATA TEKNIS JALAN'!G1425</f>
        <v>0</v>
      </c>
      <c r="H1380" s="137" t="s">
        <v>434</v>
      </c>
      <c r="I1380" s="137"/>
      <c r="J1380" s="137"/>
      <c r="K1380" s="436"/>
      <c r="L1380" s="436"/>
    </row>
    <row r="1381" spans="2:12" s="437" customFormat="1" ht="20.100000000000001" customHeight="1">
      <c r="B1381" s="435">
        <f>'3. DATA TEKNIS JALAN'!B1426</f>
        <v>0</v>
      </c>
      <c r="C1381" s="435">
        <f>'3. DATA TEKNIS JALAN'!C1426</f>
        <v>0</v>
      </c>
      <c r="D1381" s="159">
        <f>'3. DATA TEKNIS JALAN'!D1426</f>
        <v>0</v>
      </c>
      <c r="E1381" s="160">
        <f>'3. DATA TEKNIS JALAN'!E1426</f>
        <v>0</v>
      </c>
      <c r="F1381" s="137">
        <f>'3. DATA TEKNIS JALAN'!F1426</f>
        <v>0</v>
      </c>
      <c r="G1381" s="137">
        <f>'3. DATA TEKNIS JALAN'!G1426</f>
        <v>0</v>
      </c>
      <c r="H1381" s="137" t="s">
        <v>443</v>
      </c>
      <c r="I1381" s="137"/>
      <c r="J1381" s="137"/>
      <c r="K1381" s="436"/>
      <c r="L1381" s="436"/>
    </row>
    <row r="1382" spans="2:12" s="437" customFormat="1" ht="20.100000000000001" customHeight="1">
      <c r="B1382" s="435">
        <f>'3. DATA TEKNIS JALAN'!B1427</f>
        <v>159</v>
      </c>
      <c r="C1382" s="435">
        <f>'3. DATA TEKNIS JALAN'!C1427</f>
        <v>2.004</v>
      </c>
      <c r="D1382" s="159" t="str">
        <f>'3. DATA TEKNIS JALAN'!D1427</f>
        <v>Lingkar Pasar Sinduraja</v>
      </c>
      <c r="E1382" s="160">
        <f>'3. DATA TEKNIS JALAN'!E1427</f>
        <v>1.2</v>
      </c>
      <c r="F1382" s="137" t="str">
        <f>'3. DATA TEKNIS JALAN'!F1427</f>
        <v>0+000</v>
      </c>
      <c r="G1382" s="137" t="str">
        <f>'3. DATA TEKNIS JALAN'!G1427</f>
        <v>0+200</v>
      </c>
      <c r="H1382" s="137" t="s">
        <v>434</v>
      </c>
      <c r="I1382" s="137"/>
      <c r="J1382" s="137"/>
      <c r="K1382" s="436"/>
      <c r="L1382" s="436"/>
    </row>
    <row r="1383" spans="2:12" s="437" customFormat="1" ht="20.100000000000001" customHeight="1">
      <c r="B1383" s="435">
        <f>'3. DATA TEKNIS JALAN'!B1428</f>
        <v>0</v>
      </c>
      <c r="C1383" s="435">
        <f>'3. DATA TEKNIS JALAN'!C1428</f>
        <v>0</v>
      </c>
      <c r="D1383" s="159">
        <f>'3. DATA TEKNIS JALAN'!D1428</f>
        <v>0</v>
      </c>
      <c r="E1383" s="160">
        <f>'3. DATA TEKNIS JALAN'!E1428</f>
        <v>0</v>
      </c>
      <c r="F1383" s="137" t="str">
        <f>'3. DATA TEKNIS JALAN'!F1428</f>
        <v>0+200</v>
      </c>
      <c r="G1383" s="137" t="str">
        <f>'3. DATA TEKNIS JALAN'!G1428</f>
        <v>0+400</v>
      </c>
      <c r="H1383" s="137"/>
      <c r="I1383" s="137"/>
      <c r="J1383" s="137"/>
      <c r="K1383" s="436"/>
      <c r="L1383" s="436"/>
    </row>
    <row r="1384" spans="2:12" s="437" customFormat="1" ht="20.100000000000001" customHeight="1">
      <c r="B1384" s="435">
        <f>'3. DATA TEKNIS JALAN'!B1429</f>
        <v>0</v>
      </c>
      <c r="C1384" s="435">
        <f>'3. DATA TEKNIS JALAN'!C1429</f>
        <v>0</v>
      </c>
      <c r="D1384" s="159">
        <f>'3. DATA TEKNIS JALAN'!D1429</f>
        <v>0</v>
      </c>
      <c r="E1384" s="160">
        <f>'3. DATA TEKNIS JALAN'!E1429</f>
        <v>0</v>
      </c>
      <c r="F1384" s="137" t="str">
        <f>'3. DATA TEKNIS JALAN'!F1429</f>
        <v>0+400</v>
      </c>
      <c r="G1384" s="137" t="str">
        <f>'3. DATA TEKNIS JALAN'!G1429</f>
        <v>0+600</v>
      </c>
      <c r="H1384" s="137" t="s">
        <v>434</v>
      </c>
      <c r="I1384" s="137"/>
      <c r="J1384" s="137"/>
      <c r="K1384" s="436"/>
      <c r="L1384" s="436"/>
    </row>
    <row r="1385" spans="2:12" s="437" customFormat="1" ht="20.100000000000001" customHeight="1">
      <c r="B1385" s="435">
        <f>'3. DATA TEKNIS JALAN'!B1430</f>
        <v>0</v>
      </c>
      <c r="C1385" s="435">
        <f>'3. DATA TEKNIS JALAN'!C1430</f>
        <v>0</v>
      </c>
      <c r="D1385" s="159">
        <f>'3. DATA TEKNIS JALAN'!D1430</f>
        <v>0</v>
      </c>
      <c r="E1385" s="160">
        <f>'3. DATA TEKNIS JALAN'!E1430</f>
        <v>0</v>
      </c>
      <c r="F1385" s="137" t="str">
        <f>'3. DATA TEKNIS JALAN'!F1430</f>
        <v>0+600</v>
      </c>
      <c r="G1385" s="137" t="str">
        <f>'3. DATA TEKNIS JALAN'!G1430</f>
        <v>0+800</v>
      </c>
      <c r="H1385" s="137" t="s">
        <v>434</v>
      </c>
      <c r="I1385" s="137"/>
      <c r="J1385" s="137"/>
      <c r="K1385" s="436"/>
      <c r="L1385" s="436"/>
    </row>
    <row r="1386" spans="2:12" s="437" customFormat="1" ht="20.100000000000001" customHeight="1">
      <c r="B1386" s="435">
        <f>'3. DATA TEKNIS JALAN'!B1431</f>
        <v>0</v>
      </c>
      <c r="C1386" s="435">
        <f>'3. DATA TEKNIS JALAN'!C1431</f>
        <v>0</v>
      </c>
      <c r="D1386" s="159">
        <f>'3. DATA TEKNIS JALAN'!D1431</f>
        <v>0</v>
      </c>
      <c r="E1386" s="160">
        <f>'3. DATA TEKNIS JALAN'!E1431</f>
        <v>0</v>
      </c>
      <c r="F1386" s="137" t="str">
        <f>'3. DATA TEKNIS JALAN'!F1431</f>
        <v>0+800</v>
      </c>
      <c r="G1386" s="137" t="str">
        <f>'3. DATA TEKNIS JALAN'!G1431</f>
        <v>1+000</v>
      </c>
      <c r="H1386" s="137" t="s">
        <v>438</v>
      </c>
      <c r="I1386" s="137"/>
      <c r="J1386" s="137"/>
      <c r="K1386" s="436"/>
      <c r="L1386" s="436"/>
    </row>
    <row r="1387" spans="2:12" s="437" customFormat="1" ht="20.100000000000001" customHeight="1">
      <c r="B1387" s="435">
        <f>'3. DATA TEKNIS JALAN'!B1432</f>
        <v>0</v>
      </c>
      <c r="C1387" s="435">
        <f>'3. DATA TEKNIS JALAN'!C1432</f>
        <v>0</v>
      </c>
      <c r="D1387" s="159">
        <f>'3. DATA TEKNIS JALAN'!D1432</f>
        <v>0</v>
      </c>
      <c r="E1387" s="160">
        <f>'3. DATA TEKNIS JALAN'!E1432</f>
        <v>0</v>
      </c>
      <c r="F1387" s="137" t="str">
        <f>'3. DATA TEKNIS JALAN'!F1432</f>
        <v>1+000</v>
      </c>
      <c r="G1387" s="137" t="str">
        <f>'3. DATA TEKNIS JALAN'!G1432</f>
        <v>1+200</v>
      </c>
      <c r="H1387" s="137" t="s">
        <v>443</v>
      </c>
      <c r="I1387" s="137"/>
      <c r="J1387" s="137"/>
      <c r="K1387" s="436"/>
      <c r="L1387" s="436"/>
    </row>
    <row r="1388" spans="2:12" s="437" customFormat="1" ht="20.100000000000001" customHeight="1">
      <c r="B1388" s="435">
        <f>'3. DATA TEKNIS JALAN'!B1433</f>
        <v>0</v>
      </c>
      <c r="C1388" s="435">
        <f>'3. DATA TEKNIS JALAN'!C1433</f>
        <v>0</v>
      </c>
      <c r="D1388" s="159">
        <f>'3. DATA TEKNIS JALAN'!D1433</f>
        <v>0</v>
      </c>
      <c r="E1388" s="160">
        <f>'3. DATA TEKNIS JALAN'!E1433</f>
        <v>0</v>
      </c>
      <c r="F1388" s="137">
        <f>'3. DATA TEKNIS JALAN'!F1433</f>
        <v>0</v>
      </c>
      <c r="G1388" s="137">
        <f>'3. DATA TEKNIS JALAN'!G1433</f>
        <v>0</v>
      </c>
      <c r="H1388" s="137" t="s">
        <v>434</v>
      </c>
      <c r="I1388" s="137"/>
      <c r="J1388" s="137"/>
      <c r="K1388" s="436"/>
      <c r="L1388" s="436"/>
    </row>
    <row r="1389" spans="2:12" s="437" customFormat="1" ht="20.100000000000001" customHeight="1">
      <c r="B1389" s="435">
        <f>'3. DATA TEKNIS JALAN'!B1434</f>
        <v>0</v>
      </c>
      <c r="C1389" s="435">
        <f>'3. DATA TEKNIS JALAN'!C1434</f>
        <v>0</v>
      </c>
      <c r="D1389" s="159">
        <f>'3. DATA TEKNIS JALAN'!D1434</f>
        <v>0</v>
      </c>
      <c r="E1389" s="160">
        <f>'3. DATA TEKNIS JALAN'!E1434</f>
        <v>0</v>
      </c>
      <c r="F1389" s="137">
        <f>'3. DATA TEKNIS JALAN'!F1434</f>
        <v>0</v>
      </c>
      <c r="G1389" s="137">
        <f>'3. DATA TEKNIS JALAN'!G1434</f>
        <v>0</v>
      </c>
      <c r="H1389" s="137"/>
      <c r="I1389" s="137"/>
      <c r="J1389" s="137"/>
      <c r="K1389" s="436"/>
      <c r="L1389" s="436"/>
    </row>
    <row r="1390" spans="2:12" s="437" customFormat="1" ht="20.100000000000001" customHeight="1">
      <c r="B1390" s="435">
        <f>'3. DATA TEKNIS JALAN'!B1435</f>
        <v>160</v>
      </c>
      <c r="C1390" s="435">
        <f>'3. DATA TEKNIS JALAN'!C1435</f>
        <v>2.0049999999999999</v>
      </c>
      <c r="D1390" s="159" t="str">
        <f>'3. DATA TEKNIS JALAN'!D1435</f>
        <v>Kalikajar - Sidanegara</v>
      </c>
      <c r="E1390" s="160">
        <f>'3. DATA TEKNIS JALAN'!E1435</f>
        <v>6.0720000000000001</v>
      </c>
      <c r="F1390" s="137" t="str">
        <f>'3. DATA TEKNIS JALAN'!F1435</f>
        <v>0+000</v>
      </c>
      <c r="G1390" s="137" t="str">
        <f>'3. DATA TEKNIS JALAN'!G1435</f>
        <v>0+200</v>
      </c>
      <c r="H1390" s="137" t="s">
        <v>434</v>
      </c>
      <c r="I1390" s="137"/>
      <c r="J1390" s="137"/>
      <c r="K1390" s="436"/>
      <c r="L1390" s="436"/>
    </row>
    <row r="1391" spans="2:12" s="437" customFormat="1" ht="20.100000000000001" customHeight="1">
      <c r="B1391" s="435">
        <f>'3. DATA TEKNIS JALAN'!B1436</f>
        <v>0</v>
      </c>
      <c r="C1391" s="435">
        <f>'3. DATA TEKNIS JALAN'!C1436</f>
        <v>0</v>
      </c>
      <c r="D1391" s="159">
        <f>'3. DATA TEKNIS JALAN'!D1436</f>
        <v>0</v>
      </c>
      <c r="E1391" s="160">
        <f>'3. DATA TEKNIS JALAN'!E1436</f>
        <v>0</v>
      </c>
      <c r="F1391" s="137" t="str">
        <f>'3. DATA TEKNIS JALAN'!F1436</f>
        <v>0+200</v>
      </c>
      <c r="G1391" s="137" t="str">
        <f>'3. DATA TEKNIS JALAN'!G1436</f>
        <v>0+400</v>
      </c>
      <c r="H1391" s="137"/>
      <c r="I1391" s="137"/>
      <c r="J1391" s="137"/>
      <c r="K1391" s="436"/>
      <c r="L1391" s="436"/>
    </row>
    <row r="1392" spans="2:12" s="437" customFormat="1" ht="20.100000000000001" customHeight="1">
      <c r="B1392" s="435">
        <f>'3. DATA TEKNIS JALAN'!B1437</f>
        <v>0</v>
      </c>
      <c r="C1392" s="435">
        <f>'3. DATA TEKNIS JALAN'!C1437</f>
        <v>0</v>
      </c>
      <c r="D1392" s="159">
        <f>'3. DATA TEKNIS JALAN'!D1437</f>
        <v>0</v>
      </c>
      <c r="E1392" s="160">
        <f>'3. DATA TEKNIS JALAN'!E1437</f>
        <v>0</v>
      </c>
      <c r="F1392" s="137" t="str">
        <f>'3. DATA TEKNIS JALAN'!F1437</f>
        <v>0+400</v>
      </c>
      <c r="G1392" s="137" t="str">
        <f>'3. DATA TEKNIS JALAN'!G1437</f>
        <v>0+600</v>
      </c>
      <c r="H1392" s="137" t="s">
        <v>434</v>
      </c>
      <c r="I1392" s="137"/>
      <c r="J1392" s="137"/>
      <c r="K1392" s="436"/>
      <c r="L1392" s="436"/>
    </row>
    <row r="1393" spans="2:12" s="437" customFormat="1" ht="20.100000000000001" customHeight="1">
      <c r="B1393" s="435">
        <f>'3. DATA TEKNIS JALAN'!B1438</f>
        <v>0</v>
      </c>
      <c r="C1393" s="435">
        <f>'3. DATA TEKNIS JALAN'!C1438</f>
        <v>0</v>
      </c>
      <c r="D1393" s="159">
        <f>'3. DATA TEKNIS JALAN'!D1438</f>
        <v>0</v>
      </c>
      <c r="E1393" s="160">
        <f>'3. DATA TEKNIS JALAN'!E1438</f>
        <v>0</v>
      </c>
      <c r="F1393" s="137" t="str">
        <f>'3. DATA TEKNIS JALAN'!F1438</f>
        <v>0+600</v>
      </c>
      <c r="G1393" s="137" t="str">
        <f>'3. DATA TEKNIS JALAN'!G1438</f>
        <v>0+800</v>
      </c>
      <c r="H1393" s="137"/>
      <c r="I1393" s="137"/>
      <c r="J1393" s="137"/>
      <c r="K1393" s="436"/>
      <c r="L1393" s="436"/>
    </row>
    <row r="1394" spans="2:12" s="437" customFormat="1" ht="20.100000000000001" customHeight="1">
      <c r="B1394" s="435">
        <f>'3. DATA TEKNIS JALAN'!B1439</f>
        <v>0</v>
      </c>
      <c r="C1394" s="435">
        <f>'3. DATA TEKNIS JALAN'!C1439</f>
        <v>0</v>
      </c>
      <c r="D1394" s="159">
        <f>'3. DATA TEKNIS JALAN'!D1439</f>
        <v>0</v>
      </c>
      <c r="E1394" s="160">
        <f>'3. DATA TEKNIS JALAN'!E1439</f>
        <v>0</v>
      </c>
      <c r="F1394" s="137" t="str">
        <f>'3. DATA TEKNIS JALAN'!F1439</f>
        <v>0+800</v>
      </c>
      <c r="G1394" s="137" t="str">
        <f>'3. DATA TEKNIS JALAN'!G1439</f>
        <v>1+000</v>
      </c>
      <c r="H1394" s="137" t="s">
        <v>434</v>
      </c>
      <c r="I1394" s="137"/>
      <c r="J1394" s="137"/>
      <c r="K1394" s="436"/>
      <c r="L1394" s="436"/>
    </row>
    <row r="1395" spans="2:12" s="437" customFormat="1" ht="20.100000000000001" customHeight="1">
      <c r="B1395" s="435">
        <f>'3. DATA TEKNIS JALAN'!B1440</f>
        <v>0</v>
      </c>
      <c r="C1395" s="435">
        <f>'3. DATA TEKNIS JALAN'!C1440</f>
        <v>0</v>
      </c>
      <c r="D1395" s="159">
        <f>'3. DATA TEKNIS JALAN'!D1440</f>
        <v>0</v>
      </c>
      <c r="E1395" s="160">
        <f>'3. DATA TEKNIS JALAN'!E1440</f>
        <v>0</v>
      </c>
      <c r="F1395" s="137" t="str">
        <f>'3. DATA TEKNIS JALAN'!F1440</f>
        <v>1+000</v>
      </c>
      <c r="G1395" s="137" t="str">
        <f>'3. DATA TEKNIS JALAN'!G1440</f>
        <v>1+200</v>
      </c>
      <c r="H1395" s="137"/>
      <c r="I1395" s="137"/>
      <c r="J1395" s="137"/>
      <c r="K1395" s="436"/>
      <c r="L1395" s="436"/>
    </row>
    <row r="1396" spans="2:12" s="437" customFormat="1" ht="20.100000000000001" customHeight="1">
      <c r="B1396" s="435">
        <f>'3. DATA TEKNIS JALAN'!B1441</f>
        <v>0</v>
      </c>
      <c r="C1396" s="435">
        <f>'3. DATA TEKNIS JALAN'!C1441</f>
        <v>0</v>
      </c>
      <c r="D1396" s="159">
        <f>'3. DATA TEKNIS JALAN'!D1441</f>
        <v>0</v>
      </c>
      <c r="E1396" s="160">
        <f>'3. DATA TEKNIS JALAN'!E1441</f>
        <v>0</v>
      </c>
      <c r="F1396" s="137" t="str">
        <f>'3. DATA TEKNIS JALAN'!F1441</f>
        <v>1+200</v>
      </c>
      <c r="G1396" s="137" t="str">
        <f>'3. DATA TEKNIS JALAN'!G1441</f>
        <v>1+400</v>
      </c>
      <c r="H1396" s="137" t="s">
        <v>434</v>
      </c>
      <c r="I1396" s="137"/>
      <c r="J1396" s="137"/>
      <c r="K1396" s="436"/>
      <c r="L1396" s="436"/>
    </row>
    <row r="1397" spans="2:12" s="437" customFormat="1" ht="20.100000000000001" customHeight="1">
      <c r="B1397" s="435">
        <f>'3. DATA TEKNIS JALAN'!B1442</f>
        <v>0</v>
      </c>
      <c r="C1397" s="435">
        <f>'3. DATA TEKNIS JALAN'!C1442</f>
        <v>0</v>
      </c>
      <c r="D1397" s="159">
        <f>'3. DATA TEKNIS JALAN'!D1442</f>
        <v>0</v>
      </c>
      <c r="E1397" s="160">
        <f>'3. DATA TEKNIS JALAN'!E1442</f>
        <v>0</v>
      </c>
      <c r="F1397" s="137" t="str">
        <f>'3. DATA TEKNIS JALAN'!F1442</f>
        <v>1+400</v>
      </c>
      <c r="G1397" s="137" t="str">
        <f>'3. DATA TEKNIS JALAN'!G1442</f>
        <v>1+600</v>
      </c>
      <c r="H1397" s="137"/>
      <c r="I1397" s="137"/>
      <c r="J1397" s="137"/>
      <c r="K1397" s="436"/>
      <c r="L1397" s="436"/>
    </row>
    <row r="1398" spans="2:12" s="437" customFormat="1" ht="20.100000000000001" customHeight="1">
      <c r="B1398" s="435">
        <f>'3. DATA TEKNIS JALAN'!B1443</f>
        <v>0</v>
      </c>
      <c r="C1398" s="435">
        <f>'3. DATA TEKNIS JALAN'!C1443</f>
        <v>0</v>
      </c>
      <c r="D1398" s="159">
        <f>'3. DATA TEKNIS JALAN'!D1443</f>
        <v>0</v>
      </c>
      <c r="E1398" s="160">
        <f>'3. DATA TEKNIS JALAN'!E1443</f>
        <v>0</v>
      </c>
      <c r="F1398" s="137" t="str">
        <f>'3. DATA TEKNIS JALAN'!F1443</f>
        <v>1+600</v>
      </c>
      <c r="G1398" s="137" t="str">
        <f>'3. DATA TEKNIS JALAN'!G1443</f>
        <v>1+800</v>
      </c>
      <c r="H1398" s="137" t="s">
        <v>434</v>
      </c>
      <c r="I1398" s="137"/>
      <c r="J1398" s="137"/>
      <c r="K1398" s="436"/>
      <c r="L1398" s="436"/>
    </row>
    <row r="1399" spans="2:12" s="437" customFormat="1" ht="20.100000000000001" customHeight="1">
      <c r="B1399" s="435">
        <f>'3. DATA TEKNIS JALAN'!B1444</f>
        <v>0</v>
      </c>
      <c r="C1399" s="435">
        <f>'3. DATA TEKNIS JALAN'!C1444</f>
        <v>0</v>
      </c>
      <c r="D1399" s="159">
        <f>'3. DATA TEKNIS JALAN'!D1444</f>
        <v>0</v>
      </c>
      <c r="E1399" s="160">
        <f>'3. DATA TEKNIS JALAN'!E1444</f>
        <v>0</v>
      </c>
      <c r="F1399" s="137" t="str">
        <f>'3. DATA TEKNIS JALAN'!F1444</f>
        <v>1+800</v>
      </c>
      <c r="G1399" s="137" t="str">
        <f>'3. DATA TEKNIS JALAN'!G1444</f>
        <v>2+000</v>
      </c>
      <c r="H1399" s="137" t="s">
        <v>434</v>
      </c>
      <c r="I1399" s="137"/>
      <c r="J1399" s="137"/>
      <c r="K1399" s="436"/>
      <c r="L1399" s="436"/>
    </row>
    <row r="1400" spans="2:12" s="437" customFormat="1" ht="20.100000000000001" customHeight="1">
      <c r="B1400" s="435">
        <f>'3. DATA TEKNIS JALAN'!B1445</f>
        <v>0</v>
      </c>
      <c r="C1400" s="435">
        <f>'3. DATA TEKNIS JALAN'!C1445</f>
        <v>0</v>
      </c>
      <c r="D1400" s="159">
        <f>'3. DATA TEKNIS JALAN'!D1445</f>
        <v>0</v>
      </c>
      <c r="E1400" s="160">
        <f>'3. DATA TEKNIS JALAN'!E1445</f>
        <v>0</v>
      </c>
      <c r="F1400" s="137" t="str">
        <f>'3. DATA TEKNIS JALAN'!F1445</f>
        <v>2+000</v>
      </c>
      <c r="G1400" s="137" t="str">
        <f>'3. DATA TEKNIS JALAN'!G1445</f>
        <v>2+200</v>
      </c>
      <c r="H1400" s="137"/>
      <c r="I1400" s="137"/>
      <c r="J1400" s="137"/>
      <c r="K1400" s="436"/>
      <c r="L1400" s="436"/>
    </row>
    <row r="1401" spans="2:12" s="437" customFormat="1" ht="20.100000000000001" customHeight="1">
      <c r="B1401" s="435">
        <f>'3. DATA TEKNIS JALAN'!B1446</f>
        <v>0</v>
      </c>
      <c r="C1401" s="435">
        <f>'3. DATA TEKNIS JALAN'!C1446</f>
        <v>0</v>
      </c>
      <c r="D1401" s="159">
        <f>'3. DATA TEKNIS JALAN'!D1446</f>
        <v>0</v>
      </c>
      <c r="E1401" s="160">
        <f>'3. DATA TEKNIS JALAN'!E1446</f>
        <v>0</v>
      </c>
      <c r="F1401" s="137" t="str">
        <f>'3. DATA TEKNIS JALAN'!F1446</f>
        <v>2+200</v>
      </c>
      <c r="G1401" s="137" t="str">
        <f>'3. DATA TEKNIS JALAN'!G1446</f>
        <v>2+400</v>
      </c>
      <c r="H1401" s="137" t="s">
        <v>443</v>
      </c>
      <c r="I1401" s="137"/>
      <c r="J1401" s="137"/>
      <c r="K1401" s="436"/>
      <c r="L1401" s="436"/>
    </row>
    <row r="1402" spans="2:12" s="437" customFormat="1" ht="20.100000000000001" customHeight="1">
      <c r="B1402" s="435">
        <f>'3. DATA TEKNIS JALAN'!B1447</f>
        <v>0</v>
      </c>
      <c r="C1402" s="435">
        <f>'3. DATA TEKNIS JALAN'!C1447</f>
        <v>0</v>
      </c>
      <c r="D1402" s="159">
        <f>'3. DATA TEKNIS JALAN'!D1447</f>
        <v>0</v>
      </c>
      <c r="E1402" s="160">
        <f>'3. DATA TEKNIS JALAN'!E1447</f>
        <v>0</v>
      </c>
      <c r="F1402" s="137" t="str">
        <f>'3. DATA TEKNIS JALAN'!F1447</f>
        <v>2+400</v>
      </c>
      <c r="G1402" s="137" t="str">
        <f>'3. DATA TEKNIS JALAN'!G1447</f>
        <v>2+600</v>
      </c>
      <c r="H1402" s="137"/>
      <c r="I1402" s="137"/>
      <c r="J1402" s="137"/>
      <c r="K1402" s="436"/>
      <c r="L1402" s="436"/>
    </row>
    <row r="1403" spans="2:12" s="437" customFormat="1" ht="20.100000000000001" customHeight="1">
      <c r="B1403" s="435">
        <f>'3. DATA TEKNIS JALAN'!B1448</f>
        <v>0</v>
      </c>
      <c r="C1403" s="435">
        <f>'3. DATA TEKNIS JALAN'!C1448</f>
        <v>0</v>
      </c>
      <c r="D1403" s="159">
        <f>'3. DATA TEKNIS JALAN'!D1448</f>
        <v>0</v>
      </c>
      <c r="E1403" s="160">
        <f>'3. DATA TEKNIS JALAN'!E1448</f>
        <v>0</v>
      </c>
      <c r="F1403" s="137" t="str">
        <f>'3. DATA TEKNIS JALAN'!F1448</f>
        <v>2+600</v>
      </c>
      <c r="G1403" s="137" t="str">
        <f>'3. DATA TEKNIS JALAN'!G1448</f>
        <v>2+800</v>
      </c>
      <c r="H1403" s="137" t="s">
        <v>434</v>
      </c>
      <c r="I1403" s="137"/>
      <c r="J1403" s="137"/>
      <c r="K1403" s="436"/>
      <c r="L1403" s="436"/>
    </row>
    <row r="1404" spans="2:12" s="437" customFormat="1" ht="20.100000000000001" customHeight="1">
      <c r="B1404" s="435">
        <f>'3. DATA TEKNIS JALAN'!B1449</f>
        <v>0</v>
      </c>
      <c r="C1404" s="435">
        <f>'3. DATA TEKNIS JALAN'!C1449</f>
        <v>0</v>
      </c>
      <c r="D1404" s="159">
        <f>'3. DATA TEKNIS JALAN'!D1449</f>
        <v>0</v>
      </c>
      <c r="E1404" s="160">
        <f>'3. DATA TEKNIS JALAN'!E1449</f>
        <v>0</v>
      </c>
      <c r="F1404" s="137" t="str">
        <f>'3. DATA TEKNIS JALAN'!F1449</f>
        <v>2+800</v>
      </c>
      <c r="G1404" s="137" t="str">
        <f>'3. DATA TEKNIS JALAN'!G1449</f>
        <v>3+000</v>
      </c>
      <c r="H1404" s="137"/>
      <c r="I1404" s="137"/>
      <c r="J1404" s="137"/>
      <c r="K1404" s="436"/>
      <c r="L1404" s="436"/>
    </row>
    <row r="1405" spans="2:12" s="437" customFormat="1" ht="20.100000000000001" customHeight="1">
      <c r="B1405" s="435">
        <f>'3. DATA TEKNIS JALAN'!B1450</f>
        <v>0</v>
      </c>
      <c r="C1405" s="435">
        <f>'3. DATA TEKNIS JALAN'!C1450</f>
        <v>0</v>
      </c>
      <c r="D1405" s="159">
        <f>'3. DATA TEKNIS JALAN'!D1450</f>
        <v>0</v>
      </c>
      <c r="E1405" s="160">
        <f>'3. DATA TEKNIS JALAN'!E1450</f>
        <v>0</v>
      </c>
      <c r="F1405" s="137" t="str">
        <f>'3. DATA TEKNIS JALAN'!F1450</f>
        <v>3+000</v>
      </c>
      <c r="G1405" s="137" t="str">
        <f>'3. DATA TEKNIS JALAN'!G1450</f>
        <v>3+200</v>
      </c>
      <c r="H1405" s="137" t="s">
        <v>434</v>
      </c>
      <c r="I1405" s="137"/>
      <c r="J1405" s="137"/>
      <c r="K1405" s="436"/>
      <c r="L1405" s="436"/>
    </row>
    <row r="1406" spans="2:12" s="437" customFormat="1" ht="20.100000000000001" customHeight="1">
      <c r="B1406" s="435">
        <f>'3. DATA TEKNIS JALAN'!B1451</f>
        <v>0</v>
      </c>
      <c r="C1406" s="435">
        <f>'3. DATA TEKNIS JALAN'!C1451</f>
        <v>0</v>
      </c>
      <c r="D1406" s="159">
        <f>'3. DATA TEKNIS JALAN'!D1451</f>
        <v>0</v>
      </c>
      <c r="E1406" s="160">
        <f>'3. DATA TEKNIS JALAN'!E1451</f>
        <v>0</v>
      </c>
      <c r="F1406" s="137" t="str">
        <f>'3. DATA TEKNIS JALAN'!F1451</f>
        <v>3+200</v>
      </c>
      <c r="G1406" s="137" t="str">
        <f>'3. DATA TEKNIS JALAN'!G1451</f>
        <v>3+400</v>
      </c>
      <c r="H1406" s="137"/>
      <c r="I1406" s="137"/>
      <c r="J1406" s="137"/>
      <c r="K1406" s="436"/>
      <c r="L1406" s="436"/>
    </row>
    <row r="1407" spans="2:12" s="437" customFormat="1" ht="20.100000000000001" customHeight="1">
      <c r="B1407" s="435">
        <f>'3. DATA TEKNIS JALAN'!B1452</f>
        <v>0</v>
      </c>
      <c r="C1407" s="435">
        <f>'3. DATA TEKNIS JALAN'!C1452</f>
        <v>0</v>
      </c>
      <c r="D1407" s="159">
        <f>'3. DATA TEKNIS JALAN'!D1452</f>
        <v>0</v>
      </c>
      <c r="E1407" s="160">
        <f>'3. DATA TEKNIS JALAN'!E1452</f>
        <v>0</v>
      </c>
      <c r="F1407" s="137" t="str">
        <f>'3. DATA TEKNIS JALAN'!F1452</f>
        <v>3+400</v>
      </c>
      <c r="G1407" s="137" t="str">
        <f>'3. DATA TEKNIS JALAN'!G1452</f>
        <v>3+600</v>
      </c>
      <c r="H1407" s="137" t="s">
        <v>434</v>
      </c>
      <c r="I1407" s="137"/>
      <c r="J1407" s="137"/>
      <c r="K1407" s="436"/>
      <c r="L1407" s="436"/>
    </row>
    <row r="1408" spans="2:12" s="437" customFormat="1" ht="20.100000000000001" customHeight="1">
      <c r="B1408" s="435">
        <f>'3. DATA TEKNIS JALAN'!B1453</f>
        <v>0</v>
      </c>
      <c r="C1408" s="435">
        <f>'3. DATA TEKNIS JALAN'!C1453</f>
        <v>0</v>
      </c>
      <c r="D1408" s="159">
        <f>'3. DATA TEKNIS JALAN'!D1453</f>
        <v>0</v>
      </c>
      <c r="E1408" s="160">
        <f>'3. DATA TEKNIS JALAN'!E1453</f>
        <v>0</v>
      </c>
      <c r="F1408" s="137" t="str">
        <f>'3. DATA TEKNIS JALAN'!F1453</f>
        <v>3+600</v>
      </c>
      <c r="G1408" s="137" t="str">
        <f>'3. DATA TEKNIS JALAN'!G1453</f>
        <v>3+800</v>
      </c>
      <c r="H1408" s="137"/>
      <c r="I1408" s="137"/>
      <c r="J1408" s="137"/>
      <c r="K1408" s="436"/>
      <c r="L1408" s="436"/>
    </row>
    <row r="1409" spans="2:12" s="141" customFormat="1" ht="20.100000000000001" customHeight="1">
      <c r="B1409" s="431">
        <f>'3. DATA TEKNIS JALAN'!B1454</f>
        <v>0</v>
      </c>
      <c r="C1409" s="431">
        <f>'3. DATA TEKNIS JALAN'!C1454</f>
        <v>0</v>
      </c>
      <c r="D1409" s="432">
        <f>'3. DATA TEKNIS JALAN'!D1454</f>
        <v>0</v>
      </c>
      <c r="E1409" s="433">
        <f>'3. DATA TEKNIS JALAN'!E1454</f>
        <v>0</v>
      </c>
      <c r="F1409" s="434" t="str">
        <f>'3. DATA TEKNIS JALAN'!F1454</f>
        <v>3+800</v>
      </c>
      <c r="G1409" s="434" t="str">
        <f>'3. DATA TEKNIS JALAN'!G1454</f>
        <v>4+000</v>
      </c>
      <c r="H1409" s="434" t="s">
        <v>434</v>
      </c>
      <c r="I1409" s="137"/>
      <c r="J1409" s="138"/>
      <c r="K1409" s="146"/>
      <c r="L1409" s="146"/>
    </row>
    <row r="1410" spans="2:12" s="141" customFormat="1" ht="20.100000000000001" customHeight="1">
      <c r="B1410" s="142">
        <f>'3. DATA TEKNIS JALAN'!B1455</f>
        <v>0</v>
      </c>
      <c r="C1410" s="142">
        <f>'3. DATA TEKNIS JALAN'!C1455</f>
        <v>0</v>
      </c>
      <c r="D1410" s="143">
        <f>'3. DATA TEKNIS JALAN'!D1455</f>
        <v>0</v>
      </c>
      <c r="E1410" s="144">
        <f>'3. DATA TEKNIS JALAN'!E1455</f>
        <v>0</v>
      </c>
      <c r="F1410" s="145" t="str">
        <f>'3. DATA TEKNIS JALAN'!F1455</f>
        <v>4+000</v>
      </c>
      <c r="G1410" s="145" t="str">
        <f>'3. DATA TEKNIS JALAN'!G1455</f>
        <v>4+200</v>
      </c>
      <c r="H1410" s="145" t="s">
        <v>434</v>
      </c>
      <c r="I1410" s="137"/>
      <c r="J1410" s="138"/>
      <c r="K1410" s="146"/>
      <c r="L1410" s="146"/>
    </row>
    <row r="1411" spans="2:12" s="141" customFormat="1" ht="20.100000000000001" customHeight="1">
      <c r="B1411" s="142">
        <f>'3. DATA TEKNIS JALAN'!B1456</f>
        <v>0</v>
      </c>
      <c r="C1411" s="142">
        <f>'3. DATA TEKNIS JALAN'!C1456</f>
        <v>0</v>
      </c>
      <c r="D1411" s="143">
        <f>'3. DATA TEKNIS JALAN'!D1456</f>
        <v>0</v>
      </c>
      <c r="E1411" s="144">
        <f>'3. DATA TEKNIS JALAN'!E1456</f>
        <v>0</v>
      </c>
      <c r="F1411" s="145" t="str">
        <f>'3. DATA TEKNIS JALAN'!F1456</f>
        <v>4+200</v>
      </c>
      <c r="G1411" s="145" t="str">
        <f>'3. DATA TEKNIS JALAN'!G1456</f>
        <v>4+400</v>
      </c>
      <c r="H1411" s="145" t="s">
        <v>434</v>
      </c>
      <c r="I1411" s="137"/>
      <c r="J1411" s="138"/>
      <c r="K1411" s="146"/>
      <c r="L1411" s="146"/>
    </row>
    <row r="1412" spans="2:12" s="141" customFormat="1" ht="20.100000000000001" customHeight="1">
      <c r="B1412" s="142">
        <f>'3. DATA TEKNIS JALAN'!B1457</f>
        <v>0</v>
      </c>
      <c r="C1412" s="142">
        <f>'3. DATA TEKNIS JALAN'!C1457</f>
        <v>0</v>
      </c>
      <c r="D1412" s="143">
        <f>'3. DATA TEKNIS JALAN'!D1457</f>
        <v>0</v>
      </c>
      <c r="E1412" s="144">
        <f>'3. DATA TEKNIS JALAN'!E1457</f>
        <v>0</v>
      </c>
      <c r="F1412" s="145" t="str">
        <f>'3. DATA TEKNIS JALAN'!F1457</f>
        <v>4+400</v>
      </c>
      <c r="G1412" s="145" t="str">
        <f>'3. DATA TEKNIS JALAN'!G1457</f>
        <v>4+600</v>
      </c>
      <c r="H1412" s="145"/>
      <c r="I1412" s="137"/>
      <c r="J1412" s="138"/>
      <c r="K1412" s="146"/>
      <c r="L1412" s="146"/>
    </row>
    <row r="1413" spans="2:12" s="141" customFormat="1" ht="20.100000000000001" customHeight="1">
      <c r="B1413" s="142">
        <f>'3. DATA TEKNIS JALAN'!B1458</f>
        <v>0</v>
      </c>
      <c r="C1413" s="142">
        <f>'3. DATA TEKNIS JALAN'!C1458</f>
        <v>0</v>
      </c>
      <c r="D1413" s="143">
        <f>'3. DATA TEKNIS JALAN'!D1458</f>
        <v>0</v>
      </c>
      <c r="E1413" s="144">
        <f>'3. DATA TEKNIS JALAN'!E1458</f>
        <v>0</v>
      </c>
      <c r="F1413" s="145" t="str">
        <f>'3. DATA TEKNIS JALAN'!F1458</f>
        <v>4+600</v>
      </c>
      <c r="G1413" s="145" t="str">
        <f>'3. DATA TEKNIS JALAN'!G1458</f>
        <v>4+800</v>
      </c>
      <c r="H1413" s="145" t="s">
        <v>438</v>
      </c>
      <c r="I1413" s="137"/>
      <c r="J1413" s="138"/>
      <c r="K1413" s="146"/>
      <c r="L1413" s="146"/>
    </row>
    <row r="1414" spans="2:12" s="141" customFormat="1" ht="20.100000000000001" customHeight="1">
      <c r="B1414" s="142">
        <f>'3. DATA TEKNIS JALAN'!B1459</f>
        <v>0</v>
      </c>
      <c r="C1414" s="142">
        <f>'3. DATA TEKNIS JALAN'!C1459</f>
        <v>0</v>
      </c>
      <c r="D1414" s="143">
        <f>'3. DATA TEKNIS JALAN'!D1459</f>
        <v>0</v>
      </c>
      <c r="E1414" s="144">
        <f>'3. DATA TEKNIS JALAN'!E1459</f>
        <v>0</v>
      </c>
      <c r="F1414" s="145" t="str">
        <f>'3. DATA TEKNIS JALAN'!F1459</f>
        <v>4+800</v>
      </c>
      <c r="G1414" s="145" t="str">
        <f>'3. DATA TEKNIS JALAN'!G1459</f>
        <v>5+000</v>
      </c>
      <c r="H1414" s="145"/>
      <c r="I1414" s="137"/>
      <c r="J1414" s="138"/>
      <c r="K1414" s="146"/>
      <c r="L1414" s="146"/>
    </row>
    <row r="1415" spans="2:12" s="141" customFormat="1" ht="20.100000000000001" customHeight="1">
      <c r="B1415" s="142">
        <f>'3. DATA TEKNIS JALAN'!B1460</f>
        <v>0</v>
      </c>
      <c r="C1415" s="142">
        <f>'3. DATA TEKNIS JALAN'!C1460</f>
        <v>0</v>
      </c>
      <c r="D1415" s="143">
        <f>'3. DATA TEKNIS JALAN'!D1460</f>
        <v>0</v>
      </c>
      <c r="E1415" s="144">
        <f>'3. DATA TEKNIS JALAN'!E1460</f>
        <v>0</v>
      </c>
      <c r="F1415" s="145" t="str">
        <f>'3. DATA TEKNIS JALAN'!F1460</f>
        <v>5+000</v>
      </c>
      <c r="G1415" s="145" t="str">
        <f>'3. DATA TEKNIS JALAN'!G1460</f>
        <v>5+200</v>
      </c>
      <c r="H1415" s="145" t="s">
        <v>434</v>
      </c>
      <c r="I1415" s="137"/>
      <c r="J1415" s="138"/>
      <c r="K1415" s="146"/>
      <c r="L1415" s="146"/>
    </row>
    <row r="1416" spans="2:12" s="141" customFormat="1" ht="20.100000000000001" customHeight="1">
      <c r="B1416" s="142">
        <f>'3. DATA TEKNIS JALAN'!B1461</f>
        <v>0</v>
      </c>
      <c r="C1416" s="142">
        <f>'3. DATA TEKNIS JALAN'!C1461</f>
        <v>0</v>
      </c>
      <c r="D1416" s="143">
        <f>'3. DATA TEKNIS JALAN'!D1461</f>
        <v>0</v>
      </c>
      <c r="E1416" s="144">
        <f>'3. DATA TEKNIS JALAN'!E1461</f>
        <v>0</v>
      </c>
      <c r="F1416" s="145" t="str">
        <f>'3. DATA TEKNIS JALAN'!F1461</f>
        <v>5+200</v>
      </c>
      <c r="G1416" s="145" t="str">
        <f>'3. DATA TEKNIS JALAN'!G1461</f>
        <v>5+400</v>
      </c>
      <c r="H1416" s="145"/>
      <c r="I1416" s="137"/>
      <c r="J1416" s="138"/>
      <c r="K1416" s="146"/>
      <c r="L1416" s="146"/>
    </row>
    <row r="1417" spans="2:12" s="141" customFormat="1" ht="20.100000000000001" customHeight="1">
      <c r="B1417" s="142">
        <f>'3. DATA TEKNIS JALAN'!B1462</f>
        <v>0</v>
      </c>
      <c r="C1417" s="142">
        <f>'3. DATA TEKNIS JALAN'!C1462</f>
        <v>0</v>
      </c>
      <c r="D1417" s="143">
        <f>'3. DATA TEKNIS JALAN'!D1462</f>
        <v>0</v>
      </c>
      <c r="E1417" s="144">
        <f>'3. DATA TEKNIS JALAN'!E1462</f>
        <v>0</v>
      </c>
      <c r="F1417" s="145" t="str">
        <f>'3. DATA TEKNIS JALAN'!F1462</f>
        <v>5+400</v>
      </c>
      <c r="G1417" s="145" t="str">
        <f>'3. DATA TEKNIS JALAN'!G1462</f>
        <v>5+600</v>
      </c>
      <c r="H1417" s="145" t="s">
        <v>434</v>
      </c>
      <c r="I1417" s="137"/>
      <c r="J1417" s="138"/>
      <c r="K1417" s="146"/>
      <c r="L1417" s="146"/>
    </row>
    <row r="1418" spans="2:12" s="141" customFormat="1" ht="20.100000000000001" customHeight="1">
      <c r="B1418" s="142">
        <f>'3. DATA TEKNIS JALAN'!B1463</f>
        <v>0</v>
      </c>
      <c r="C1418" s="142">
        <f>'3. DATA TEKNIS JALAN'!C1463</f>
        <v>0</v>
      </c>
      <c r="D1418" s="143">
        <f>'3. DATA TEKNIS JALAN'!D1463</f>
        <v>0</v>
      </c>
      <c r="E1418" s="144">
        <f>'3. DATA TEKNIS JALAN'!E1463</f>
        <v>0</v>
      </c>
      <c r="F1418" s="145" t="str">
        <f>'3. DATA TEKNIS JALAN'!F1463</f>
        <v>5+600</v>
      </c>
      <c r="G1418" s="145" t="str">
        <f>'3. DATA TEKNIS JALAN'!G1463</f>
        <v>5+800</v>
      </c>
      <c r="H1418" s="145"/>
      <c r="I1418" s="137"/>
      <c r="J1418" s="138"/>
      <c r="K1418" s="146"/>
      <c r="L1418" s="146"/>
    </row>
    <row r="1419" spans="2:12" s="141" customFormat="1" ht="20.100000000000001" customHeight="1">
      <c r="B1419" s="142">
        <f>'3. DATA TEKNIS JALAN'!B1464</f>
        <v>0</v>
      </c>
      <c r="C1419" s="142">
        <f>'3. DATA TEKNIS JALAN'!C1464</f>
        <v>0</v>
      </c>
      <c r="D1419" s="143">
        <f>'3. DATA TEKNIS JALAN'!D1464</f>
        <v>0</v>
      </c>
      <c r="E1419" s="144">
        <f>'3. DATA TEKNIS JALAN'!E1464</f>
        <v>0</v>
      </c>
      <c r="F1419" s="145" t="str">
        <f>'3. DATA TEKNIS JALAN'!F1464</f>
        <v>5+800</v>
      </c>
      <c r="G1419" s="145" t="str">
        <f>'3. DATA TEKNIS JALAN'!G1464</f>
        <v>6+000</v>
      </c>
      <c r="H1419" s="145" t="s">
        <v>434</v>
      </c>
      <c r="I1419" s="137"/>
      <c r="J1419" s="138"/>
      <c r="K1419" s="146"/>
      <c r="L1419" s="146"/>
    </row>
    <row r="1420" spans="2:12" s="141" customFormat="1" ht="20.100000000000001" customHeight="1">
      <c r="B1420" s="142">
        <f>'3. DATA TEKNIS JALAN'!B1465</f>
        <v>0</v>
      </c>
      <c r="C1420" s="142">
        <f>'3. DATA TEKNIS JALAN'!C1465</f>
        <v>0</v>
      </c>
      <c r="D1420" s="143">
        <f>'3. DATA TEKNIS JALAN'!D1465</f>
        <v>0</v>
      </c>
      <c r="E1420" s="144">
        <f>'3. DATA TEKNIS JALAN'!E1465</f>
        <v>0</v>
      </c>
      <c r="F1420" s="145" t="str">
        <f>'3. DATA TEKNIS JALAN'!F1465</f>
        <v>6+000</v>
      </c>
      <c r="G1420" s="145" t="str">
        <f>'3. DATA TEKNIS JALAN'!G1465</f>
        <v>6+072</v>
      </c>
      <c r="H1420" s="145"/>
      <c r="I1420" s="137"/>
      <c r="J1420" s="138"/>
      <c r="K1420" s="146"/>
      <c r="L1420" s="146"/>
    </row>
    <row r="1421" spans="2:12" s="141" customFormat="1" ht="20.100000000000001" customHeight="1">
      <c r="B1421" s="142">
        <f>'3. DATA TEKNIS JALAN'!B1466</f>
        <v>0</v>
      </c>
      <c r="C1421" s="142">
        <f>'3. DATA TEKNIS JALAN'!C1466</f>
        <v>0</v>
      </c>
      <c r="D1421" s="143">
        <f>'3. DATA TEKNIS JALAN'!D1466</f>
        <v>0</v>
      </c>
      <c r="E1421" s="144">
        <f>'3. DATA TEKNIS JALAN'!E1466</f>
        <v>0</v>
      </c>
      <c r="F1421" s="145">
        <f>'3. DATA TEKNIS JALAN'!F1466</f>
        <v>0</v>
      </c>
      <c r="G1421" s="145">
        <f>'3. DATA TEKNIS JALAN'!G1466</f>
        <v>0</v>
      </c>
      <c r="H1421" s="145" t="s">
        <v>434</v>
      </c>
      <c r="I1421" s="137"/>
      <c r="J1421" s="138"/>
      <c r="K1421" s="146"/>
      <c r="L1421" s="146"/>
    </row>
    <row r="1422" spans="2:12" s="141" customFormat="1" ht="20.100000000000001" customHeight="1">
      <c r="B1422" s="142">
        <f>'3. DATA TEKNIS JALAN'!B1467</f>
        <v>0</v>
      </c>
      <c r="C1422" s="142">
        <f>'3. DATA TEKNIS JALAN'!C1467</f>
        <v>0</v>
      </c>
      <c r="D1422" s="143">
        <f>'3. DATA TEKNIS JALAN'!D1467</f>
        <v>0</v>
      </c>
      <c r="E1422" s="144">
        <f>'3. DATA TEKNIS JALAN'!E1467</f>
        <v>0</v>
      </c>
      <c r="F1422" s="145">
        <f>'3. DATA TEKNIS JALAN'!F1467</f>
        <v>0</v>
      </c>
      <c r="G1422" s="145">
        <f>'3. DATA TEKNIS JALAN'!G1467</f>
        <v>0</v>
      </c>
      <c r="H1422" s="145"/>
      <c r="I1422" s="137"/>
      <c r="J1422" s="138"/>
      <c r="K1422" s="146"/>
      <c r="L1422" s="146"/>
    </row>
    <row r="1423" spans="2:12" s="141" customFormat="1" ht="20.100000000000001" customHeight="1">
      <c r="B1423" s="142">
        <f>'3. DATA TEKNIS JALAN'!B1468</f>
        <v>161</v>
      </c>
      <c r="C1423" s="142">
        <f>'3. DATA TEKNIS JALAN'!C1468</f>
        <v>2.0059999999999998</v>
      </c>
      <c r="D1423" s="143" t="str">
        <f>'3. DATA TEKNIS JALAN'!D1468</f>
        <v>Sidanegara - Sidareja</v>
      </c>
      <c r="E1423" s="144">
        <f>'3. DATA TEKNIS JALAN'!E1468</f>
        <v>3.6339999999999999</v>
      </c>
      <c r="F1423" s="145" t="str">
        <f>'3. DATA TEKNIS JALAN'!F1468</f>
        <v>0+000</v>
      </c>
      <c r="G1423" s="145" t="str">
        <f>'3. DATA TEKNIS JALAN'!G1468</f>
        <v>0+200</v>
      </c>
      <c r="H1423" s="145" t="s">
        <v>434</v>
      </c>
      <c r="I1423" s="137"/>
      <c r="J1423" s="138"/>
      <c r="K1423" s="146"/>
      <c r="L1423" s="146"/>
    </row>
    <row r="1424" spans="2:12" s="141" customFormat="1" ht="20.100000000000001" customHeight="1">
      <c r="B1424" s="142">
        <f>'3. DATA TEKNIS JALAN'!B1469</f>
        <v>0</v>
      </c>
      <c r="C1424" s="142">
        <f>'3. DATA TEKNIS JALAN'!C1469</f>
        <v>0</v>
      </c>
      <c r="D1424" s="143">
        <f>'3. DATA TEKNIS JALAN'!D1469</f>
        <v>0</v>
      </c>
      <c r="E1424" s="144">
        <f>'3. DATA TEKNIS JALAN'!E1469</f>
        <v>0</v>
      </c>
      <c r="F1424" s="145" t="str">
        <f>'3. DATA TEKNIS JALAN'!F1469</f>
        <v>0+200</v>
      </c>
      <c r="G1424" s="145" t="str">
        <f>'3. DATA TEKNIS JALAN'!G1469</f>
        <v>0+400</v>
      </c>
      <c r="H1424" s="145" t="s">
        <v>434</v>
      </c>
      <c r="I1424" s="137"/>
      <c r="J1424" s="138"/>
      <c r="K1424" s="146"/>
      <c r="L1424" s="146"/>
    </row>
    <row r="1425" spans="2:12" s="141" customFormat="1" ht="20.100000000000001" customHeight="1">
      <c r="B1425" s="142">
        <f>'3. DATA TEKNIS JALAN'!B1470</f>
        <v>0</v>
      </c>
      <c r="C1425" s="142">
        <f>'3. DATA TEKNIS JALAN'!C1470</f>
        <v>0</v>
      </c>
      <c r="D1425" s="143">
        <f>'3. DATA TEKNIS JALAN'!D1470</f>
        <v>0</v>
      </c>
      <c r="E1425" s="144">
        <f>'3. DATA TEKNIS JALAN'!E1470</f>
        <v>0</v>
      </c>
      <c r="F1425" s="145" t="str">
        <f>'3. DATA TEKNIS JALAN'!F1470</f>
        <v>0+400</v>
      </c>
      <c r="G1425" s="145" t="str">
        <f>'3. DATA TEKNIS JALAN'!G1470</f>
        <v>0+600</v>
      </c>
      <c r="H1425" s="145" t="s">
        <v>434</v>
      </c>
      <c r="I1425" s="137"/>
      <c r="J1425" s="138"/>
      <c r="K1425" s="146"/>
      <c r="L1425" s="146"/>
    </row>
    <row r="1426" spans="2:12" s="141" customFormat="1" ht="20.100000000000001" customHeight="1">
      <c r="B1426" s="142">
        <f>'3. DATA TEKNIS JALAN'!B1471</f>
        <v>0</v>
      </c>
      <c r="C1426" s="142">
        <f>'3. DATA TEKNIS JALAN'!C1471</f>
        <v>0</v>
      </c>
      <c r="D1426" s="143">
        <f>'3. DATA TEKNIS JALAN'!D1471</f>
        <v>0</v>
      </c>
      <c r="E1426" s="144">
        <f>'3. DATA TEKNIS JALAN'!E1471</f>
        <v>0</v>
      </c>
      <c r="F1426" s="145" t="str">
        <f>'3. DATA TEKNIS JALAN'!F1471</f>
        <v>0+600</v>
      </c>
      <c r="G1426" s="145" t="str">
        <f>'3. DATA TEKNIS JALAN'!G1471</f>
        <v>0+800</v>
      </c>
      <c r="H1426" s="145" t="s">
        <v>434</v>
      </c>
      <c r="I1426" s="137"/>
      <c r="J1426" s="138"/>
      <c r="K1426" s="146"/>
      <c r="L1426" s="146"/>
    </row>
    <row r="1427" spans="2:12" s="141" customFormat="1" ht="20.100000000000001" customHeight="1">
      <c r="B1427" s="142">
        <f>'3. DATA TEKNIS JALAN'!B1472</f>
        <v>0</v>
      </c>
      <c r="C1427" s="142">
        <f>'3. DATA TEKNIS JALAN'!C1472</f>
        <v>0</v>
      </c>
      <c r="D1427" s="143">
        <f>'3. DATA TEKNIS JALAN'!D1472</f>
        <v>0</v>
      </c>
      <c r="E1427" s="144">
        <f>'3. DATA TEKNIS JALAN'!E1472</f>
        <v>0</v>
      </c>
      <c r="F1427" s="145" t="str">
        <f>'3. DATA TEKNIS JALAN'!F1472</f>
        <v>0+800</v>
      </c>
      <c r="G1427" s="145" t="str">
        <f>'3. DATA TEKNIS JALAN'!G1472</f>
        <v>1+000</v>
      </c>
      <c r="H1427" s="145" t="s">
        <v>438</v>
      </c>
      <c r="I1427" s="137"/>
      <c r="J1427" s="138"/>
      <c r="K1427" s="146"/>
      <c r="L1427" s="146"/>
    </row>
    <row r="1428" spans="2:12" s="141" customFormat="1" ht="20.100000000000001" customHeight="1">
      <c r="B1428" s="142">
        <f>'3. DATA TEKNIS JALAN'!B1473</f>
        <v>0</v>
      </c>
      <c r="C1428" s="142">
        <f>'3. DATA TEKNIS JALAN'!C1473</f>
        <v>0</v>
      </c>
      <c r="D1428" s="143">
        <f>'3. DATA TEKNIS JALAN'!D1473</f>
        <v>0</v>
      </c>
      <c r="E1428" s="144">
        <f>'3. DATA TEKNIS JALAN'!E1473</f>
        <v>0</v>
      </c>
      <c r="F1428" s="145" t="str">
        <f>'3. DATA TEKNIS JALAN'!F1473</f>
        <v>1+000</v>
      </c>
      <c r="G1428" s="145" t="str">
        <f>'3. DATA TEKNIS JALAN'!G1473</f>
        <v>1+200</v>
      </c>
      <c r="H1428" s="145" t="s">
        <v>440</v>
      </c>
      <c r="I1428" s="137"/>
      <c r="J1428" s="138"/>
      <c r="K1428" s="146"/>
      <c r="L1428" s="146"/>
    </row>
    <row r="1429" spans="2:12" s="141" customFormat="1" ht="20.100000000000001" customHeight="1">
      <c r="B1429" s="142">
        <f>'3. DATA TEKNIS JALAN'!B1474</f>
        <v>0</v>
      </c>
      <c r="C1429" s="142">
        <f>'3. DATA TEKNIS JALAN'!C1474</f>
        <v>0</v>
      </c>
      <c r="D1429" s="143">
        <f>'3. DATA TEKNIS JALAN'!D1474</f>
        <v>0</v>
      </c>
      <c r="E1429" s="144">
        <f>'3. DATA TEKNIS JALAN'!E1474</f>
        <v>0</v>
      </c>
      <c r="F1429" s="145" t="str">
        <f>'3. DATA TEKNIS JALAN'!F1474</f>
        <v>1+200</v>
      </c>
      <c r="G1429" s="145" t="str">
        <f>'3. DATA TEKNIS JALAN'!G1474</f>
        <v>1+400</v>
      </c>
      <c r="H1429" s="145" t="s">
        <v>438</v>
      </c>
      <c r="I1429" s="137"/>
      <c r="J1429" s="138"/>
      <c r="K1429" s="146"/>
      <c r="L1429" s="146"/>
    </row>
    <row r="1430" spans="2:12" s="141" customFormat="1" ht="20.100000000000001" customHeight="1">
      <c r="B1430" s="142">
        <f>'3. DATA TEKNIS JALAN'!B1475</f>
        <v>0</v>
      </c>
      <c r="C1430" s="142">
        <f>'3. DATA TEKNIS JALAN'!C1475</f>
        <v>0</v>
      </c>
      <c r="D1430" s="143">
        <f>'3. DATA TEKNIS JALAN'!D1475</f>
        <v>0</v>
      </c>
      <c r="E1430" s="144">
        <f>'3. DATA TEKNIS JALAN'!E1475</f>
        <v>0</v>
      </c>
      <c r="F1430" s="145" t="str">
        <f>'3. DATA TEKNIS JALAN'!F1475</f>
        <v>1+400</v>
      </c>
      <c r="G1430" s="145" t="str">
        <f>'3. DATA TEKNIS JALAN'!G1475</f>
        <v>1+600</v>
      </c>
      <c r="H1430" s="145" t="s">
        <v>443</v>
      </c>
      <c r="I1430" s="137"/>
      <c r="J1430" s="138"/>
      <c r="K1430" s="146"/>
      <c r="L1430" s="146"/>
    </row>
    <row r="1431" spans="2:12" s="141" customFormat="1" ht="20.100000000000001" customHeight="1">
      <c r="B1431" s="142">
        <f>'3. DATA TEKNIS JALAN'!B1476</f>
        <v>0</v>
      </c>
      <c r="C1431" s="142">
        <f>'3. DATA TEKNIS JALAN'!C1476</f>
        <v>0</v>
      </c>
      <c r="D1431" s="143">
        <f>'3. DATA TEKNIS JALAN'!D1476</f>
        <v>0</v>
      </c>
      <c r="E1431" s="144">
        <f>'3. DATA TEKNIS JALAN'!E1476</f>
        <v>0</v>
      </c>
      <c r="F1431" s="145" t="str">
        <f>'3. DATA TEKNIS JALAN'!F1476</f>
        <v>1+600</v>
      </c>
      <c r="G1431" s="145" t="str">
        <f>'3. DATA TEKNIS JALAN'!G1476</f>
        <v>1+800</v>
      </c>
      <c r="H1431" s="145" t="s">
        <v>434</v>
      </c>
      <c r="I1431" s="137"/>
      <c r="J1431" s="138"/>
      <c r="K1431" s="146"/>
      <c r="L1431" s="146"/>
    </row>
    <row r="1432" spans="2:12" s="141" customFormat="1" ht="20.100000000000001" customHeight="1">
      <c r="B1432" s="142">
        <f>'3. DATA TEKNIS JALAN'!B1477</f>
        <v>0</v>
      </c>
      <c r="C1432" s="142">
        <f>'3. DATA TEKNIS JALAN'!C1477</f>
        <v>0</v>
      </c>
      <c r="D1432" s="143">
        <f>'3. DATA TEKNIS JALAN'!D1477</f>
        <v>0</v>
      </c>
      <c r="E1432" s="144">
        <f>'3. DATA TEKNIS JALAN'!E1477</f>
        <v>0</v>
      </c>
      <c r="F1432" s="145" t="str">
        <f>'3. DATA TEKNIS JALAN'!F1477</f>
        <v>1+800</v>
      </c>
      <c r="G1432" s="145" t="str">
        <f>'3. DATA TEKNIS JALAN'!G1477</f>
        <v>2+000</v>
      </c>
      <c r="H1432" s="145" t="s">
        <v>443</v>
      </c>
      <c r="I1432" s="137"/>
      <c r="J1432" s="138"/>
      <c r="K1432" s="146"/>
      <c r="L1432" s="146"/>
    </row>
    <row r="1433" spans="2:12" s="141" customFormat="1" ht="20.100000000000001" customHeight="1">
      <c r="B1433" s="142">
        <f>'3. DATA TEKNIS JALAN'!B1478</f>
        <v>0</v>
      </c>
      <c r="C1433" s="142">
        <f>'3. DATA TEKNIS JALAN'!C1478</f>
        <v>0</v>
      </c>
      <c r="D1433" s="143">
        <f>'3. DATA TEKNIS JALAN'!D1478</f>
        <v>0</v>
      </c>
      <c r="E1433" s="144">
        <f>'3. DATA TEKNIS JALAN'!E1478</f>
        <v>0</v>
      </c>
      <c r="F1433" s="145" t="str">
        <f>'3. DATA TEKNIS JALAN'!F1478</f>
        <v>2+000</v>
      </c>
      <c r="G1433" s="145" t="str">
        <f>'3. DATA TEKNIS JALAN'!G1478</f>
        <v>2+200</v>
      </c>
      <c r="H1433" s="145" t="s">
        <v>443</v>
      </c>
      <c r="I1433" s="137"/>
      <c r="J1433" s="138"/>
      <c r="K1433" s="146"/>
      <c r="L1433" s="146"/>
    </row>
    <row r="1434" spans="2:12" s="141" customFormat="1" ht="20.100000000000001" customHeight="1">
      <c r="B1434" s="142">
        <f>'3. DATA TEKNIS JALAN'!B1479</f>
        <v>0</v>
      </c>
      <c r="C1434" s="142">
        <f>'3. DATA TEKNIS JALAN'!C1479</f>
        <v>0</v>
      </c>
      <c r="D1434" s="143">
        <f>'3. DATA TEKNIS JALAN'!D1479</f>
        <v>0</v>
      </c>
      <c r="E1434" s="144">
        <f>'3. DATA TEKNIS JALAN'!E1479</f>
        <v>0</v>
      </c>
      <c r="F1434" s="145" t="str">
        <f>'3. DATA TEKNIS JALAN'!F1479</f>
        <v>2+200</v>
      </c>
      <c r="G1434" s="145" t="str">
        <f>'3. DATA TEKNIS JALAN'!G1479</f>
        <v>2+400</v>
      </c>
      <c r="H1434" s="145"/>
      <c r="I1434" s="137"/>
      <c r="J1434" s="138"/>
      <c r="K1434" s="146"/>
      <c r="L1434" s="146"/>
    </row>
    <row r="1435" spans="2:12" s="141" customFormat="1" ht="20.100000000000001" customHeight="1">
      <c r="B1435" s="142">
        <f>'3. DATA TEKNIS JALAN'!B1480</f>
        <v>0</v>
      </c>
      <c r="C1435" s="142">
        <f>'3. DATA TEKNIS JALAN'!C1480</f>
        <v>0</v>
      </c>
      <c r="D1435" s="143">
        <f>'3. DATA TEKNIS JALAN'!D1480</f>
        <v>0</v>
      </c>
      <c r="E1435" s="144">
        <f>'3. DATA TEKNIS JALAN'!E1480</f>
        <v>0</v>
      </c>
      <c r="F1435" s="145" t="str">
        <f>'3. DATA TEKNIS JALAN'!F1480</f>
        <v>2+400</v>
      </c>
      <c r="G1435" s="145" t="str">
        <f>'3. DATA TEKNIS JALAN'!G1480</f>
        <v>2+600</v>
      </c>
      <c r="H1435" s="145" t="s">
        <v>434</v>
      </c>
      <c r="I1435" s="137"/>
      <c r="J1435" s="138"/>
      <c r="K1435" s="146"/>
      <c r="L1435" s="146"/>
    </row>
    <row r="1436" spans="2:12" s="141" customFormat="1" ht="20.100000000000001" customHeight="1">
      <c r="B1436" s="142">
        <f>'3. DATA TEKNIS JALAN'!B1481</f>
        <v>0</v>
      </c>
      <c r="C1436" s="142">
        <f>'3. DATA TEKNIS JALAN'!C1481</f>
        <v>0</v>
      </c>
      <c r="D1436" s="143">
        <f>'3. DATA TEKNIS JALAN'!D1481</f>
        <v>0</v>
      </c>
      <c r="E1436" s="144">
        <f>'3. DATA TEKNIS JALAN'!E1481</f>
        <v>0</v>
      </c>
      <c r="F1436" s="145" t="str">
        <f>'3. DATA TEKNIS JALAN'!F1481</f>
        <v>2+600</v>
      </c>
      <c r="G1436" s="145" t="str">
        <f>'3. DATA TEKNIS JALAN'!G1481</f>
        <v>2+800</v>
      </c>
      <c r="H1436" s="145" t="s">
        <v>434</v>
      </c>
      <c r="I1436" s="137"/>
      <c r="J1436" s="138"/>
      <c r="K1436" s="146"/>
      <c r="L1436" s="146"/>
    </row>
    <row r="1437" spans="2:12" s="141" customFormat="1" ht="20.100000000000001" customHeight="1">
      <c r="B1437" s="142">
        <f>'3. DATA TEKNIS JALAN'!B1482</f>
        <v>0</v>
      </c>
      <c r="C1437" s="142">
        <f>'3. DATA TEKNIS JALAN'!C1482</f>
        <v>0</v>
      </c>
      <c r="D1437" s="143">
        <f>'3. DATA TEKNIS JALAN'!D1482</f>
        <v>0</v>
      </c>
      <c r="E1437" s="144">
        <f>'3. DATA TEKNIS JALAN'!E1482</f>
        <v>0</v>
      </c>
      <c r="F1437" s="145" t="str">
        <f>'3. DATA TEKNIS JALAN'!F1482</f>
        <v>2+800</v>
      </c>
      <c r="G1437" s="145" t="str">
        <f>'3. DATA TEKNIS JALAN'!G1482</f>
        <v>3+000</v>
      </c>
      <c r="H1437" s="145"/>
      <c r="I1437" s="137"/>
      <c r="J1437" s="138"/>
      <c r="K1437" s="146"/>
      <c r="L1437" s="146"/>
    </row>
    <row r="1438" spans="2:12" s="141" customFormat="1" ht="20.100000000000001" customHeight="1">
      <c r="B1438" s="142">
        <f>'3. DATA TEKNIS JALAN'!B1483</f>
        <v>0</v>
      </c>
      <c r="C1438" s="142">
        <f>'3. DATA TEKNIS JALAN'!C1483</f>
        <v>0</v>
      </c>
      <c r="D1438" s="143">
        <f>'3. DATA TEKNIS JALAN'!D1483</f>
        <v>0</v>
      </c>
      <c r="E1438" s="144">
        <f>'3. DATA TEKNIS JALAN'!E1483</f>
        <v>0</v>
      </c>
      <c r="F1438" s="145" t="str">
        <f>'3. DATA TEKNIS JALAN'!F1483</f>
        <v>3+000</v>
      </c>
      <c r="G1438" s="145" t="str">
        <f>'3. DATA TEKNIS JALAN'!G1483</f>
        <v>3+200</v>
      </c>
      <c r="H1438" s="145" t="s">
        <v>434</v>
      </c>
      <c r="I1438" s="137"/>
      <c r="J1438" s="138"/>
      <c r="K1438" s="146"/>
      <c r="L1438" s="146"/>
    </row>
    <row r="1439" spans="2:12" s="141" customFormat="1" ht="20.100000000000001" customHeight="1">
      <c r="B1439" s="142">
        <f>'3. DATA TEKNIS JALAN'!B1484</f>
        <v>0</v>
      </c>
      <c r="C1439" s="142">
        <f>'3. DATA TEKNIS JALAN'!C1484</f>
        <v>0</v>
      </c>
      <c r="D1439" s="143">
        <f>'3. DATA TEKNIS JALAN'!D1484</f>
        <v>0</v>
      </c>
      <c r="E1439" s="144">
        <f>'3. DATA TEKNIS JALAN'!E1484</f>
        <v>0</v>
      </c>
      <c r="F1439" s="145" t="str">
        <f>'3. DATA TEKNIS JALAN'!F1484</f>
        <v>3+200</v>
      </c>
      <c r="G1439" s="145" t="str">
        <f>'3. DATA TEKNIS JALAN'!G1484</f>
        <v>3+400</v>
      </c>
      <c r="H1439" s="145" t="s">
        <v>434</v>
      </c>
      <c r="I1439" s="137"/>
      <c r="J1439" s="138"/>
      <c r="K1439" s="146"/>
      <c r="L1439" s="146"/>
    </row>
    <row r="1440" spans="2:12" s="141" customFormat="1" ht="20.100000000000001" customHeight="1">
      <c r="B1440" s="142">
        <f>'3. DATA TEKNIS JALAN'!B1485</f>
        <v>0</v>
      </c>
      <c r="C1440" s="142">
        <f>'3. DATA TEKNIS JALAN'!C1485</f>
        <v>0</v>
      </c>
      <c r="D1440" s="143">
        <f>'3. DATA TEKNIS JALAN'!D1485</f>
        <v>0</v>
      </c>
      <c r="E1440" s="144">
        <f>'3. DATA TEKNIS JALAN'!E1485</f>
        <v>0</v>
      </c>
      <c r="F1440" s="145" t="str">
        <f>'3. DATA TEKNIS JALAN'!F1485</f>
        <v>3+400</v>
      </c>
      <c r="G1440" s="145" t="str">
        <f>'3. DATA TEKNIS JALAN'!G1485</f>
        <v>3+600</v>
      </c>
      <c r="H1440" s="145"/>
      <c r="I1440" s="137"/>
      <c r="J1440" s="138"/>
      <c r="K1440" s="146"/>
      <c r="L1440" s="146"/>
    </row>
    <row r="1441" spans="2:12" s="141" customFormat="1" ht="20.100000000000001" customHeight="1">
      <c r="B1441" s="142">
        <f>'3. DATA TEKNIS JALAN'!B1486</f>
        <v>0</v>
      </c>
      <c r="C1441" s="142">
        <f>'3. DATA TEKNIS JALAN'!C1486</f>
        <v>0</v>
      </c>
      <c r="D1441" s="143">
        <f>'3. DATA TEKNIS JALAN'!D1486</f>
        <v>0</v>
      </c>
      <c r="E1441" s="144">
        <f>'3. DATA TEKNIS JALAN'!E1486</f>
        <v>0</v>
      </c>
      <c r="F1441" s="145" t="str">
        <f>'3. DATA TEKNIS JALAN'!F1486</f>
        <v>3+600</v>
      </c>
      <c r="G1441" s="145" t="str">
        <f>'3. DATA TEKNIS JALAN'!G1486</f>
        <v>3+634</v>
      </c>
      <c r="H1441" s="145" t="s">
        <v>434</v>
      </c>
      <c r="I1441" s="137"/>
      <c r="J1441" s="138"/>
      <c r="K1441" s="146"/>
      <c r="L1441" s="146"/>
    </row>
    <row r="1442" spans="2:12" s="141" customFormat="1" ht="20.100000000000001" customHeight="1">
      <c r="B1442" s="142">
        <f>'3. DATA TEKNIS JALAN'!B1487</f>
        <v>0</v>
      </c>
      <c r="C1442" s="142">
        <f>'3. DATA TEKNIS JALAN'!C1487</f>
        <v>0</v>
      </c>
      <c r="D1442" s="143">
        <f>'3. DATA TEKNIS JALAN'!D1487</f>
        <v>0</v>
      </c>
      <c r="E1442" s="144">
        <f>'3. DATA TEKNIS JALAN'!E1487</f>
        <v>0</v>
      </c>
      <c r="F1442" s="145">
        <f>'3. DATA TEKNIS JALAN'!F1487</f>
        <v>0</v>
      </c>
      <c r="G1442" s="145">
        <f>'3. DATA TEKNIS JALAN'!G1487</f>
        <v>0</v>
      </c>
      <c r="H1442" s="145"/>
      <c r="I1442" s="137"/>
      <c r="J1442" s="138"/>
      <c r="K1442" s="146"/>
      <c r="L1442" s="146"/>
    </row>
    <row r="1443" spans="2:12" s="141" customFormat="1" ht="20.100000000000001" customHeight="1">
      <c r="B1443" s="142">
        <f>'3. DATA TEKNIS JALAN'!B1488</f>
        <v>0</v>
      </c>
      <c r="C1443" s="142">
        <f>'3. DATA TEKNIS JALAN'!C1488</f>
        <v>0</v>
      </c>
      <c r="D1443" s="143">
        <f>'3. DATA TEKNIS JALAN'!D1488</f>
        <v>0</v>
      </c>
      <c r="E1443" s="144">
        <f>'3. DATA TEKNIS JALAN'!E1488</f>
        <v>0</v>
      </c>
      <c r="F1443" s="145">
        <f>'3. DATA TEKNIS JALAN'!F1488</f>
        <v>0</v>
      </c>
      <c r="G1443" s="145">
        <f>'3. DATA TEKNIS JALAN'!G1488</f>
        <v>0</v>
      </c>
      <c r="H1443" s="145" t="s">
        <v>434</v>
      </c>
      <c r="I1443" s="137"/>
      <c r="J1443" s="138"/>
      <c r="K1443" s="146"/>
      <c r="L1443" s="146"/>
    </row>
    <row r="1444" spans="2:12" s="141" customFormat="1" ht="20.100000000000001" customHeight="1">
      <c r="B1444" s="142">
        <f>'3. DATA TEKNIS JALAN'!B1489</f>
        <v>162</v>
      </c>
      <c r="C1444" s="142">
        <f>'3. DATA TEKNIS JALAN'!C1489</f>
        <v>2.0070000000000001</v>
      </c>
      <c r="D1444" s="143" t="str">
        <f>'3. DATA TEKNIS JALAN'!D1489</f>
        <v>Sidareja - Selanegara</v>
      </c>
      <c r="E1444" s="144">
        <f>'3. DATA TEKNIS JALAN'!E1489</f>
        <v>6.2460000000000004</v>
      </c>
      <c r="F1444" s="145" t="str">
        <f>'3. DATA TEKNIS JALAN'!F1489</f>
        <v>0+000</v>
      </c>
      <c r="G1444" s="145" t="str">
        <f>'3. DATA TEKNIS JALAN'!G1489</f>
        <v>0+200</v>
      </c>
      <c r="H1444" s="145"/>
      <c r="I1444" s="137"/>
      <c r="J1444" s="138"/>
      <c r="K1444" s="146"/>
      <c r="L1444" s="146"/>
    </row>
    <row r="1445" spans="2:12" s="141" customFormat="1" ht="20.100000000000001" customHeight="1">
      <c r="B1445" s="142">
        <f>'3. DATA TEKNIS JALAN'!B1490</f>
        <v>0</v>
      </c>
      <c r="C1445" s="142">
        <f>'3. DATA TEKNIS JALAN'!C1490</f>
        <v>0</v>
      </c>
      <c r="D1445" s="143">
        <f>'3. DATA TEKNIS JALAN'!D1490</f>
        <v>0</v>
      </c>
      <c r="E1445" s="144">
        <f>'3. DATA TEKNIS JALAN'!E1490</f>
        <v>0</v>
      </c>
      <c r="F1445" s="145" t="str">
        <f>'3. DATA TEKNIS JALAN'!F1490</f>
        <v>0+200</v>
      </c>
      <c r="G1445" s="145" t="str">
        <f>'3. DATA TEKNIS JALAN'!G1490</f>
        <v>0+400</v>
      </c>
      <c r="H1445" s="145" t="s">
        <v>434</v>
      </c>
      <c r="I1445" s="137"/>
      <c r="J1445" s="138"/>
      <c r="K1445" s="146"/>
      <c r="L1445" s="146"/>
    </row>
    <row r="1446" spans="2:12" s="141" customFormat="1" ht="20.100000000000001" customHeight="1">
      <c r="B1446" s="142">
        <f>'3. DATA TEKNIS JALAN'!B1491</f>
        <v>0</v>
      </c>
      <c r="C1446" s="142">
        <f>'3. DATA TEKNIS JALAN'!C1491</f>
        <v>0</v>
      </c>
      <c r="D1446" s="143">
        <f>'3. DATA TEKNIS JALAN'!D1491</f>
        <v>0</v>
      </c>
      <c r="E1446" s="144">
        <f>'3. DATA TEKNIS JALAN'!E1491</f>
        <v>0</v>
      </c>
      <c r="F1446" s="145" t="str">
        <f>'3. DATA TEKNIS JALAN'!F1491</f>
        <v>0+400</v>
      </c>
      <c r="G1446" s="145" t="str">
        <f>'3. DATA TEKNIS JALAN'!G1491</f>
        <v>0+600</v>
      </c>
      <c r="H1446" s="145" t="s">
        <v>434</v>
      </c>
      <c r="I1446" s="137"/>
      <c r="J1446" s="138"/>
      <c r="K1446" s="146"/>
      <c r="L1446" s="146"/>
    </row>
    <row r="1447" spans="2:12" s="141" customFormat="1" ht="20.100000000000001" customHeight="1">
      <c r="B1447" s="142">
        <f>'3. DATA TEKNIS JALAN'!B1492</f>
        <v>0</v>
      </c>
      <c r="C1447" s="142">
        <f>'3. DATA TEKNIS JALAN'!C1492</f>
        <v>0</v>
      </c>
      <c r="D1447" s="143">
        <f>'3. DATA TEKNIS JALAN'!D1492</f>
        <v>0</v>
      </c>
      <c r="E1447" s="144">
        <f>'3. DATA TEKNIS JALAN'!E1492</f>
        <v>0</v>
      </c>
      <c r="F1447" s="145" t="str">
        <f>'3. DATA TEKNIS JALAN'!F1492</f>
        <v>0+600</v>
      </c>
      <c r="G1447" s="145" t="str">
        <f>'3. DATA TEKNIS JALAN'!G1492</f>
        <v>0+800</v>
      </c>
      <c r="H1447" s="145"/>
      <c r="I1447" s="137"/>
      <c r="J1447" s="138"/>
      <c r="K1447" s="146"/>
      <c r="L1447" s="146"/>
    </row>
    <row r="1448" spans="2:12" s="141" customFormat="1" ht="20.100000000000001" customHeight="1">
      <c r="B1448" s="142">
        <f>'3. DATA TEKNIS JALAN'!B1493</f>
        <v>0</v>
      </c>
      <c r="C1448" s="142">
        <f>'3. DATA TEKNIS JALAN'!C1493</f>
        <v>0</v>
      </c>
      <c r="D1448" s="143">
        <f>'3. DATA TEKNIS JALAN'!D1493</f>
        <v>0</v>
      </c>
      <c r="E1448" s="144">
        <f>'3. DATA TEKNIS JALAN'!E1493</f>
        <v>0</v>
      </c>
      <c r="F1448" s="145" t="str">
        <f>'3. DATA TEKNIS JALAN'!F1493</f>
        <v>0+800</v>
      </c>
      <c r="G1448" s="145" t="str">
        <f>'3. DATA TEKNIS JALAN'!G1493</f>
        <v>1+000</v>
      </c>
      <c r="H1448" s="145" t="s">
        <v>434</v>
      </c>
      <c r="I1448" s="137"/>
      <c r="J1448" s="138"/>
      <c r="K1448" s="146"/>
      <c r="L1448" s="146"/>
    </row>
    <row r="1449" spans="2:12" s="141" customFormat="1" ht="20.100000000000001" customHeight="1">
      <c r="B1449" s="142">
        <f>'3. DATA TEKNIS JALAN'!B1494</f>
        <v>0</v>
      </c>
      <c r="C1449" s="142">
        <f>'3. DATA TEKNIS JALAN'!C1494</f>
        <v>0</v>
      </c>
      <c r="D1449" s="143">
        <f>'3. DATA TEKNIS JALAN'!D1494</f>
        <v>0</v>
      </c>
      <c r="E1449" s="144">
        <f>'3. DATA TEKNIS JALAN'!E1494</f>
        <v>0</v>
      </c>
      <c r="F1449" s="145" t="str">
        <f>'3. DATA TEKNIS JALAN'!F1494</f>
        <v>1+000</v>
      </c>
      <c r="G1449" s="145" t="str">
        <f>'3. DATA TEKNIS JALAN'!G1494</f>
        <v>1+200</v>
      </c>
      <c r="H1449" s="145"/>
      <c r="I1449" s="137"/>
      <c r="J1449" s="138"/>
      <c r="K1449" s="146"/>
      <c r="L1449" s="146"/>
    </row>
    <row r="1450" spans="2:12" s="141" customFormat="1" ht="20.100000000000001" customHeight="1">
      <c r="B1450" s="142">
        <f>'3. DATA TEKNIS JALAN'!B1495</f>
        <v>0</v>
      </c>
      <c r="C1450" s="142">
        <f>'3. DATA TEKNIS JALAN'!C1495</f>
        <v>0</v>
      </c>
      <c r="D1450" s="143">
        <f>'3. DATA TEKNIS JALAN'!D1495</f>
        <v>0</v>
      </c>
      <c r="E1450" s="144">
        <f>'3. DATA TEKNIS JALAN'!E1495</f>
        <v>0</v>
      </c>
      <c r="F1450" s="145" t="str">
        <f>'3. DATA TEKNIS JALAN'!F1495</f>
        <v>1+200</v>
      </c>
      <c r="G1450" s="145" t="str">
        <f>'3. DATA TEKNIS JALAN'!G1495</f>
        <v>1+400</v>
      </c>
      <c r="H1450" s="145" t="s">
        <v>434</v>
      </c>
      <c r="I1450" s="137"/>
      <c r="J1450" s="138"/>
      <c r="K1450" s="146"/>
      <c r="L1450" s="146"/>
    </row>
    <row r="1451" spans="2:12" s="141" customFormat="1" ht="20.100000000000001" customHeight="1">
      <c r="B1451" s="142">
        <f>'3. DATA TEKNIS JALAN'!B1496</f>
        <v>0</v>
      </c>
      <c r="C1451" s="142">
        <f>'3. DATA TEKNIS JALAN'!C1496</f>
        <v>0</v>
      </c>
      <c r="D1451" s="143">
        <f>'3. DATA TEKNIS JALAN'!D1496</f>
        <v>0</v>
      </c>
      <c r="E1451" s="144">
        <f>'3. DATA TEKNIS JALAN'!E1496</f>
        <v>0</v>
      </c>
      <c r="F1451" s="145" t="str">
        <f>'3. DATA TEKNIS JALAN'!F1496</f>
        <v>1+400</v>
      </c>
      <c r="G1451" s="145" t="str">
        <f>'3. DATA TEKNIS JALAN'!G1496</f>
        <v>1+600</v>
      </c>
      <c r="H1451" s="145"/>
      <c r="I1451" s="137"/>
      <c r="J1451" s="138"/>
      <c r="K1451" s="146"/>
      <c r="L1451" s="146"/>
    </row>
    <row r="1452" spans="2:12" s="141" customFormat="1" ht="20.100000000000001" customHeight="1">
      <c r="B1452" s="142">
        <f>'3. DATA TEKNIS JALAN'!B1497</f>
        <v>0</v>
      </c>
      <c r="C1452" s="142">
        <f>'3. DATA TEKNIS JALAN'!C1497</f>
        <v>0</v>
      </c>
      <c r="D1452" s="143">
        <f>'3. DATA TEKNIS JALAN'!D1497</f>
        <v>0</v>
      </c>
      <c r="E1452" s="144">
        <f>'3. DATA TEKNIS JALAN'!E1497</f>
        <v>0</v>
      </c>
      <c r="F1452" s="145" t="str">
        <f>'3. DATA TEKNIS JALAN'!F1497</f>
        <v>1+600</v>
      </c>
      <c r="G1452" s="145" t="str">
        <f>'3. DATA TEKNIS JALAN'!G1497</f>
        <v>1+800</v>
      </c>
      <c r="H1452" s="145" t="s">
        <v>434</v>
      </c>
      <c r="I1452" s="137"/>
      <c r="J1452" s="138"/>
      <c r="K1452" s="146"/>
      <c r="L1452" s="146"/>
    </row>
    <row r="1453" spans="2:12" s="141" customFormat="1" ht="20.100000000000001" customHeight="1">
      <c r="B1453" s="142">
        <f>'3. DATA TEKNIS JALAN'!B1498</f>
        <v>0</v>
      </c>
      <c r="C1453" s="142">
        <f>'3. DATA TEKNIS JALAN'!C1498</f>
        <v>0</v>
      </c>
      <c r="D1453" s="143">
        <f>'3. DATA TEKNIS JALAN'!D1498</f>
        <v>0</v>
      </c>
      <c r="E1453" s="144">
        <f>'3. DATA TEKNIS JALAN'!E1498</f>
        <v>0</v>
      </c>
      <c r="F1453" s="145" t="str">
        <f>'3. DATA TEKNIS JALAN'!F1498</f>
        <v>1+800</v>
      </c>
      <c r="G1453" s="145" t="str">
        <f>'3. DATA TEKNIS JALAN'!G1498</f>
        <v>2+000</v>
      </c>
      <c r="H1453" s="145" t="s">
        <v>434</v>
      </c>
      <c r="I1453" s="137"/>
      <c r="J1453" s="138"/>
      <c r="K1453" s="146"/>
      <c r="L1453" s="146"/>
    </row>
    <row r="1454" spans="2:12" s="141" customFormat="1" ht="20.100000000000001" customHeight="1">
      <c r="B1454" s="142">
        <f>'3. DATA TEKNIS JALAN'!B1499</f>
        <v>0</v>
      </c>
      <c r="C1454" s="142">
        <f>'3. DATA TEKNIS JALAN'!C1499</f>
        <v>0</v>
      </c>
      <c r="D1454" s="143">
        <f>'3. DATA TEKNIS JALAN'!D1499</f>
        <v>0</v>
      </c>
      <c r="E1454" s="144">
        <f>'3. DATA TEKNIS JALAN'!E1499</f>
        <v>0</v>
      </c>
      <c r="F1454" s="145" t="str">
        <f>'3. DATA TEKNIS JALAN'!F1499</f>
        <v>2+000</v>
      </c>
      <c r="G1454" s="145" t="str">
        <f>'3. DATA TEKNIS JALAN'!G1499</f>
        <v>2+200</v>
      </c>
      <c r="H1454" s="151"/>
      <c r="I1454" s="137"/>
      <c r="J1454" s="138"/>
      <c r="K1454" s="146"/>
      <c r="L1454" s="146"/>
    </row>
    <row r="1455" spans="2:12" s="141" customFormat="1" ht="20.100000000000001" customHeight="1">
      <c r="B1455" s="142">
        <f>'3. DATA TEKNIS JALAN'!B1500</f>
        <v>0</v>
      </c>
      <c r="C1455" s="142">
        <f>'3. DATA TEKNIS JALAN'!C1500</f>
        <v>0</v>
      </c>
      <c r="D1455" s="143">
        <f>'3. DATA TEKNIS JALAN'!D1500</f>
        <v>0</v>
      </c>
      <c r="E1455" s="144">
        <f>'3. DATA TEKNIS JALAN'!E1500</f>
        <v>0</v>
      </c>
      <c r="F1455" s="145" t="str">
        <f>'3. DATA TEKNIS JALAN'!F1500</f>
        <v>2+200</v>
      </c>
      <c r="G1455" s="145" t="str">
        <f>'3. DATA TEKNIS JALAN'!G1500</f>
        <v>2+400</v>
      </c>
      <c r="H1455" s="151" t="s">
        <v>443</v>
      </c>
      <c r="I1455" s="137"/>
      <c r="J1455" s="138"/>
      <c r="K1455" s="146"/>
      <c r="L1455" s="146"/>
    </row>
    <row r="1456" spans="2:12" s="141" customFormat="1" ht="20.100000000000001" customHeight="1">
      <c r="B1456" s="142">
        <f>'3. DATA TEKNIS JALAN'!B1502</f>
        <v>0</v>
      </c>
      <c r="C1456" s="142">
        <f>'3. DATA TEKNIS JALAN'!C1502</f>
        <v>0</v>
      </c>
      <c r="D1456" s="143">
        <f>'3. DATA TEKNIS JALAN'!D1502</f>
        <v>0</v>
      </c>
      <c r="E1456" s="144">
        <f>'3. DATA TEKNIS JALAN'!E1502</f>
        <v>0</v>
      </c>
      <c r="F1456" s="145" t="str">
        <f>'3. DATA TEKNIS JALAN'!F1502</f>
        <v>2+400</v>
      </c>
      <c r="G1456" s="145" t="str">
        <f>'3. DATA TEKNIS JALAN'!G1502</f>
        <v>2+600</v>
      </c>
      <c r="H1456" s="151"/>
      <c r="I1456" s="137"/>
      <c r="J1456" s="138"/>
      <c r="K1456" s="146"/>
      <c r="L1456" s="146"/>
    </row>
    <row r="1457" spans="2:12" s="141" customFormat="1" ht="20.100000000000001" customHeight="1">
      <c r="B1457" s="142">
        <f>'3. DATA TEKNIS JALAN'!B1503</f>
        <v>0</v>
      </c>
      <c r="C1457" s="142">
        <f>'3. DATA TEKNIS JALAN'!C1503</f>
        <v>0</v>
      </c>
      <c r="D1457" s="143">
        <f>'3. DATA TEKNIS JALAN'!D1503</f>
        <v>0</v>
      </c>
      <c r="E1457" s="144">
        <f>'3. DATA TEKNIS JALAN'!E1503</f>
        <v>0</v>
      </c>
      <c r="F1457" s="145" t="str">
        <f>'3. DATA TEKNIS JALAN'!F1503</f>
        <v>2+600</v>
      </c>
      <c r="G1457" s="145" t="str">
        <f>'3. DATA TEKNIS JALAN'!G1503</f>
        <v>2+800</v>
      </c>
      <c r="H1457" s="151" t="s">
        <v>434</v>
      </c>
      <c r="I1457" s="137"/>
      <c r="J1457" s="138"/>
      <c r="K1457" s="146"/>
      <c r="L1457" s="146"/>
    </row>
    <row r="1458" spans="2:12" s="141" customFormat="1" ht="20.100000000000001" customHeight="1">
      <c r="B1458" s="142">
        <f>'3. DATA TEKNIS JALAN'!B1504</f>
        <v>0</v>
      </c>
      <c r="C1458" s="142">
        <f>'3. DATA TEKNIS JALAN'!C1504</f>
        <v>0</v>
      </c>
      <c r="D1458" s="143">
        <f>'3. DATA TEKNIS JALAN'!D1504</f>
        <v>0</v>
      </c>
      <c r="E1458" s="144">
        <f>'3. DATA TEKNIS JALAN'!E1504</f>
        <v>0</v>
      </c>
      <c r="F1458" s="145" t="str">
        <f>'3. DATA TEKNIS JALAN'!F1504</f>
        <v>2+800</v>
      </c>
      <c r="G1458" s="145" t="str">
        <f>'3. DATA TEKNIS JALAN'!G1504</f>
        <v>3+000</v>
      </c>
      <c r="H1458" s="151"/>
      <c r="I1458" s="137"/>
      <c r="J1458" s="138"/>
      <c r="K1458" s="146"/>
      <c r="L1458" s="146"/>
    </row>
    <row r="1459" spans="2:12" s="141" customFormat="1" ht="20.100000000000001" customHeight="1">
      <c r="B1459" s="142">
        <f>'3. DATA TEKNIS JALAN'!B1505</f>
        <v>0</v>
      </c>
      <c r="C1459" s="142">
        <f>'3. DATA TEKNIS JALAN'!C1505</f>
        <v>0</v>
      </c>
      <c r="D1459" s="143">
        <f>'3. DATA TEKNIS JALAN'!D1505</f>
        <v>0</v>
      </c>
      <c r="E1459" s="144">
        <f>'3. DATA TEKNIS JALAN'!E1505</f>
        <v>0</v>
      </c>
      <c r="F1459" s="145" t="str">
        <f>'3. DATA TEKNIS JALAN'!F1505</f>
        <v>3+000</v>
      </c>
      <c r="G1459" s="145" t="str">
        <f>'3. DATA TEKNIS JALAN'!G1505</f>
        <v>3+200</v>
      </c>
      <c r="H1459" s="151" t="s">
        <v>434</v>
      </c>
      <c r="I1459" s="137"/>
      <c r="J1459" s="138"/>
      <c r="K1459" s="146"/>
      <c r="L1459" s="146"/>
    </row>
    <row r="1460" spans="2:12" s="141" customFormat="1" ht="20.100000000000001" customHeight="1">
      <c r="B1460" s="142">
        <f>'3. DATA TEKNIS JALAN'!B1506</f>
        <v>0</v>
      </c>
      <c r="C1460" s="142">
        <f>'3. DATA TEKNIS JALAN'!C1506</f>
        <v>0</v>
      </c>
      <c r="D1460" s="143">
        <f>'3. DATA TEKNIS JALAN'!D1506</f>
        <v>0</v>
      </c>
      <c r="E1460" s="144">
        <f>'3. DATA TEKNIS JALAN'!E1506</f>
        <v>0</v>
      </c>
      <c r="F1460" s="145" t="str">
        <f>'3. DATA TEKNIS JALAN'!F1506</f>
        <v>3+200</v>
      </c>
      <c r="G1460" s="145" t="str">
        <f>'3. DATA TEKNIS JALAN'!G1506</f>
        <v>3+400</v>
      </c>
      <c r="H1460" s="153"/>
      <c r="I1460" s="132"/>
      <c r="J1460" s="132"/>
      <c r="K1460" s="146"/>
      <c r="L1460" s="146"/>
    </row>
    <row r="1461" spans="2:12" s="141" customFormat="1" ht="20.100000000000001" customHeight="1">
      <c r="B1461" s="142">
        <f>'3. DATA TEKNIS JALAN'!B1507</f>
        <v>0</v>
      </c>
      <c r="C1461" s="142">
        <f>'3. DATA TEKNIS JALAN'!C1507</f>
        <v>0</v>
      </c>
      <c r="D1461" s="143">
        <f>'3. DATA TEKNIS JALAN'!D1507</f>
        <v>0</v>
      </c>
      <c r="E1461" s="144">
        <f>'3. DATA TEKNIS JALAN'!E1507</f>
        <v>0</v>
      </c>
      <c r="F1461" s="145" t="str">
        <f>'3. DATA TEKNIS JALAN'!F1507</f>
        <v>3+400</v>
      </c>
      <c r="G1461" s="145" t="str">
        <f>'3. DATA TEKNIS JALAN'!G1507</f>
        <v>3+600</v>
      </c>
      <c r="H1461" s="151" t="s">
        <v>434</v>
      </c>
      <c r="I1461" s="137"/>
      <c r="J1461" s="138"/>
      <c r="K1461" s="146"/>
      <c r="L1461" s="146"/>
    </row>
    <row r="1462" spans="2:12" s="141" customFormat="1" ht="20.100000000000001" customHeight="1">
      <c r="B1462" s="142">
        <f>'3. DATA TEKNIS JALAN'!B1508</f>
        <v>0</v>
      </c>
      <c r="C1462" s="142">
        <f>'3. DATA TEKNIS JALAN'!C1508</f>
        <v>0</v>
      </c>
      <c r="D1462" s="143">
        <f>'3. DATA TEKNIS JALAN'!D1508</f>
        <v>0</v>
      </c>
      <c r="E1462" s="144">
        <f>'3. DATA TEKNIS JALAN'!E1508</f>
        <v>0</v>
      </c>
      <c r="F1462" s="145" t="str">
        <f>'3. DATA TEKNIS JALAN'!F1508</f>
        <v>3+600</v>
      </c>
      <c r="G1462" s="145" t="str">
        <f>'3. DATA TEKNIS JALAN'!G1508</f>
        <v>3+800</v>
      </c>
      <c r="H1462" s="151" t="s">
        <v>434</v>
      </c>
      <c r="I1462" s="137"/>
      <c r="J1462" s="138"/>
      <c r="K1462" s="146"/>
      <c r="L1462" s="146"/>
    </row>
    <row r="1463" spans="2:12" s="141" customFormat="1" ht="20.100000000000001" customHeight="1">
      <c r="B1463" s="142">
        <f>'3. DATA TEKNIS JALAN'!B1509</f>
        <v>0</v>
      </c>
      <c r="C1463" s="142">
        <f>'3. DATA TEKNIS JALAN'!C1509</f>
        <v>0</v>
      </c>
      <c r="D1463" s="143">
        <f>'3. DATA TEKNIS JALAN'!D1509</f>
        <v>0</v>
      </c>
      <c r="E1463" s="144">
        <f>'3. DATA TEKNIS JALAN'!E1509</f>
        <v>0</v>
      </c>
      <c r="F1463" s="145" t="str">
        <f>'3. DATA TEKNIS JALAN'!F1509</f>
        <v>3+800</v>
      </c>
      <c r="G1463" s="145" t="str">
        <f>'3. DATA TEKNIS JALAN'!G1509</f>
        <v>4+000</v>
      </c>
      <c r="H1463" s="151" t="s">
        <v>434</v>
      </c>
      <c r="I1463" s="137"/>
      <c r="J1463" s="138"/>
      <c r="K1463" s="146"/>
      <c r="L1463" s="146"/>
    </row>
    <row r="1464" spans="2:12" s="141" customFormat="1" ht="20.100000000000001" customHeight="1">
      <c r="B1464" s="142">
        <f>'3. DATA TEKNIS JALAN'!B1510</f>
        <v>0</v>
      </c>
      <c r="C1464" s="142">
        <f>'3. DATA TEKNIS JALAN'!C1510</f>
        <v>0</v>
      </c>
      <c r="D1464" s="143">
        <f>'3. DATA TEKNIS JALAN'!D1510</f>
        <v>0</v>
      </c>
      <c r="E1464" s="144">
        <f>'3. DATA TEKNIS JALAN'!E1510</f>
        <v>0</v>
      </c>
      <c r="F1464" s="145" t="str">
        <f>'3. DATA TEKNIS JALAN'!F1510</f>
        <v>4+000</v>
      </c>
      <c r="G1464" s="145" t="str">
        <f>'3. DATA TEKNIS JALAN'!G1510</f>
        <v>4+200</v>
      </c>
      <c r="H1464" s="151" t="s">
        <v>434</v>
      </c>
      <c r="I1464" s="137"/>
      <c r="J1464" s="138"/>
      <c r="K1464" s="146"/>
      <c r="L1464" s="146"/>
    </row>
    <row r="1465" spans="2:12" s="141" customFormat="1" ht="20.100000000000001" customHeight="1">
      <c r="B1465" s="142">
        <f>'3. DATA TEKNIS JALAN'!B1511</f>
        <v>0</v>
      </c>
      <c r="C1465" s="142">
        <f>'3. DATA TEKNIS JALAN'!C1511</f>
        <v>0</v>
      </c>
      <c r="D1465" s="143">
        <f>'3. DATA TEKNIS JALAN'!D1511</f>
        <v>0</v>
      </c>
      <c r="E1465" s="144">
        <f>'3. DATA TEKNIS JALAN'!E1511</f>
        <v>0</v>
      </c>
      <c r="F1465" s="145" t="str">
        <f>'3. DATA TEKNIS JALAN'!F1511</f>
        <v>4+200</v>
      </c>
      <c r="G1465" s="145" t="str">
        <f>'3. DATA TEKNIS JALAN'!G1511</f>
        <v>4+400</v>
      </c>
      <c r="H1465" s="151" t="s">
        <v>438</v>
      </c>
      <c r="I1465" s="137"/>
      <c r="J1465" s="138"/>
      <c r="K1465" s="146"/>
      <c r="L1465" s="146"/>
    </row>
    <row r="1466" spans="2:12" s="141" customFormat="1" ht="20.100000000000001" customHeight="1">
      <c r="B1466" s="142">
        <f>'3. DATA TEKNIS JALAN'!B1512</f>
        <v>0</v>
      </c>
      <c r="C1466" s="142">
        <f>'3. DATA TEKNIS JALAN'!C1512</f>
        <v>0</v>
      </c>
      <c r="D1466" s="143">
        <f>'3. DATA TEKNIS JALAN'!D1512</f>
        <v>0</v>
      </c>
      <c r="E1466" s="144">
        <f>'3. DATA TEKNIS JALAN'!E1512</f>
        <v>0</v>
      </c>
      <c r="F1466" s="145" t="str">
        <f>'3. DATA TEKNIS JALAN'!F1512</f>
        <v>4+400</v>
      </c>
      <c r="G1466" s="145" t="str">
        <f>'3. DATA TEKNIS JALAN'!G1512</f>
        <v>4+600</v>
      </c>
      <c r="H1466" s="151"/>
      <c r="I1466" s="137"/>
      <c r="J1466" s="138"/>
      <c r="K1466" s="146"/>
      <c r="L1466" s="146"/>
    </row>
    <row r="1467" spans="2:12" s="141" customFormat="1" ht="20.100000000000001" customHeight="1">
      <c r="B1467" s="142">
        <f>'3. DATA TEKNIS JALAN'!B1513</f>
        <v>0</v>
      </c>
      <c r="C1467" s="142">
        <f>'3. DATA TEKNIS JALAN'!C1513</f>
        <v>0</v>
      </c>
      <c r="D1467" s="143">
        <f>'3. DATA TEKNIS JALAN'!D1513</f>
        <v>0</v>
      </c>
      <c r="E1467" s="144">
        <f>'3. DATA TEKNIS JALAN'!E1513</f>
        <v>0</v>
      </c>
      <c r="F1467" s="145" t="str">
        <f>'3. DATA TEKNIS JALAN'!F1513</f>
        <v>4+600</v>
      </c>
      <c r="G1467" s="145" t="str">
        <f>'3. DATA TEKNIS JALAN'!G1513</f>
        <v>4+800</v>
      </c>
      <c r="H1467" s="151" t="s">
        <v>434</v>
      </c>
      <c r="I1467" s="137"/>
      <c r="J1467" s="138"/>
      <c r="K1467" s="146"/>
      <c r="L1467" s="146"/>
    </row>
    <row r="1468" spans="2:12" s="141" customFormat="1" ht="20.100000000000001" customHeight="1">
      <c r="B1468" s="142">
        <f>'3. DATA TEKNIS JALAN'!B1514</f>
        <v>0</v>
      </c>
      <c r="C1468" s="142">
        <f>'3. DATA TEKNIS JALAN'!C1514</f>
        <v>0</v>
      </c>
      <c r="D1468" s="143">
        <f>'3. DATA TEKNIS JALAN'!D1514</f>
        <v>0</v>
      </c>
      <c r="E1468" s="144">
        <f>'3. DATA TEKNIS JALAN'!E1514</f>
        <v>0</v>
      </c>
      <c r="F1468" s="145" t="str">
        <f>'3. DATA TEKNIS JALAN'!F1514</f>
        <v>4+800</v>
      </c>
      <c r="G1468" s="145" t="str">
        <f>'3. DATA TEKNIS JALAN'!G1514</f>
        <v>5+000</v>
      </c>
      <c r="H1468" s="151" t="s">
        <v>434</v>
      </c>
      <c r="I1468" s="137"/>
      <c r="J1468" s="138"/>
      <c r="K1468" s="146"/>
      <c r="L1468" s="146"/>
    </row>
    <row r="1469" spans="2:12" s="141" customFormat="1" ht="20.100000000000001" customHeight="1">
      <c r="B1469" s="142">
        <f>'3. DATA TEKNIS JALAN'!B1515</f>
        <v>0</v>
      </c>
      <c r="C1469" s="142">
        <f>'3. DATA TEKNIS JALAN'!C1515</f>
        <v>0</v>
      </c>
      <c r="D1469" s="143">
        <f>'3. DATA TEKNIS JALAN'!D1515</f>
        <v>0</v>
      </c>
      <c r="E1469" s="144">
        <f>'3. DATA TEKNIS JALAN'!E1515</f>
        <v>0</v>
      </c>
      <c r="F1469" s="145" t="str">
        <f>'3. DATA TEKNIS JALAN'!F1515</f>
        <v>5+000</v>
      </c>
      <c r="G1469" s="145" t="str">
        <f>'3. DATA TEKNIS JALAN'!G1515</f>
        <v>5+200</v>
      </c>
      <c r="H1469" s="151"/>
      <c r="I1469" s="137"/>
      <c r="J1469" s="138"/>
      <c r="K1469" s="146"/>
      <c r="L1469" s="146"/>
    </row>
    <row r="1470" spans="2:12" s="141" customFormat="1" ht="20.100000000000001" customHeight="1">
      <c r="B1470" s="142">
        <f>'3. DATA TEKNIS JALAN'!B1516</f>
        <v>0</v>
      </c>
      <c r="C1470" s="142">
        <f>'3. DATA TEKNIS JALAN'!C1516</f>
        <v>0</v>
      </c>
      <c r="D1470" s="143">
        <f>'3. DATA TEKNIS JALAN'!D1516</f>
        <v>0</v>
      </c>
      <c r="E1470" s="144">
        <f>'3. DATA TEKNIS JALAN'!E1516</f>
        <v>0</v>
      </c>
      <c r="F1470" s="145" t="str">
        <f>'3. DATA TEKNIS JALAN'!F1516</f>
        <v>5+200</v>
      </c>
      <c r="G1470" s="145" t="str">
        <f>'3. DATA TEKNIS JALAN'!G1516</f>
        <v>5+400</v>
      </c>
      <c r="H1470" s="151" t="s">
        <v>434</v>
      </c>
      <c r="I1470" s="137"/>
      <c r="J1470" s="138"/>
      <c r="K1470" s="146"/>
      <c r="L1470" s="146"/>
    </row>
    <row r="1471" spans="2:12" s="141" customFormat="1" ht="20.100000000000001" customHeight="1">
      <c r="B1471" s="142">
        <f>'3. DATA TEKNIS JALAN'!B1517</f>
        <v>0</v>
      </c>
      <c r="C1471" s="142">
        <f>'3. DATA TEKNIS JALAN'!C1517</f>
        <v>0</v>
      </c>
      <c r="D1471" s="143">
        <f>'3. DATA TEKNIS JALAN'!D1517</f>
        <v>0</v>
      </c>
      <c r="E1471" s="144">
        <f>'3. DATA TEKNIS JALAN'!E1517</f>
        <v>0</v>
      </c>
      <c r="F1471" s="145" t="str">
        <f>'3. DATA TEKNIS JALAN'!F1517</f>
        <v>5+400</v>
      </c>
      <c r="G1471" s="145" t="str">
        <f>'3. DATA TEKNIS JALAN'!G1517</f>
        <v>5+600</v>
      </c>
      <c r="H1471" s="151" t="s">
        <v>434</v>
      </c>
      <c r="I1471" s="137"/>
      <c r="J1471" s="138"/>
      <c r="K1471" s="146"/>
      <c r="L1471" s="146"/>
    </row>
    <row r="1472" spans="2:12" s="141" customFormat="1" ht="20.100000000000001" customHeight="1">
      <c r="B1472" s="142">
        <f>'3. DATA TEKNIS JALAN'!B1518</f>
        <v>0</v>
      </c>
      <c r="C1472" s="142">
        <f>'3. DATA TEKNIS JALAN'!C1518</f>
        <v>0</v>
      </c>
      <c r="D1472" s="143">
        <f>'3. DATA TEKNIS JALAN'!D1518</f>
        <v>0</v>
      </c>
      <c r="E1472" s="144">
        <f>'3. DATA TEKNIS JALAN'!E1518</f>
        <v>0</v>
      </c>
      <c r="F1472" s="145" t="str">
        <f>'3. DATA TEKNIS JALAN'!F1518</f>
        <v>5+600</v>
      </c>
      <c r="G1472" s="145" t="str">
        <f>'3. DATA TEKNIS JALAN'!G1518</f>
        <v>5+800</v>
      </c>
      <c r="H1472" s="151" t="s">
        <v>434</v>
      </c>
      <c r="I1472" s="137"/>
      <c r="J1472" s="138"/>
      <c r="K1472" s="146"/>
      <c r="L1472" s="146"/>
    </row>
    <row r="1473" spans="2:12" s="141" customFormat="1" ht="20.100000000000001" customHeight="1">
      <c r="B1473" s="142">
        <f>'3. DATA TEKNIS JALAN'!B1519</f>
        <v>0</v>
      </c>
      <c r="C1473" s="142">
        <f>'3. DATA TEKNIS JALAN'!C1519</f>
        <v>0</v>
      </c>
      <c r="D1473" s="143">
        <f>'3. DATA TEKNIS JALAN'!D1519</f>
        <v>0</v>
      </c>
      <c r="E1473" s="144">
        <f>'3. DATA TEKNIS JALAN'!E1519</f>
        <v>0</v>
      </c>
      <c r="F1473" s="145" t="str">
        <f>'3. DATA TEKNIS JALAN'!F1519</f>
        <v>5+800</v>
      </c>
      <c r="G1473" s="145" t="str">
        <f>'3. DATA TEKNIS JALAN'!G1519</f>
        <v>6+000</v>
      </c>
      <c r="H1473" s="151" t="s">
        <v>434</v>
      </c>
      <c r="I1473" s="137"/>
      <c r="J1473" s="138"/>
      <c r="K1473" s="146"/>
      <c r="L1473" s="146"/>
    </row>
    <row r="1474" spans="2:12" s="141" customFormat="1" ht="20.100000000000001" customHeight="1">
      <c r="B1474" s="142">
        <f>'3. DATA TEKNIS JALAN'!B1520</f>
        <v>0</v>
      </c>
      <c r="C1474" s="142">
        <f>'3. DATA TEKNIS JALAN'!C1520</f>
        <v>0</v>
      </c>
      <c r="D1474" s="143">
        <f>'3. DATA TEKNIS JALAN'!D1520</f>
        <v>0</v>
      </c>
      <c r="E1474" s="144">
        <f>'3. DATA TEKNIS JALAN'!E1520</f>
        <v>0</v>
      </c>
      <c r="F1474" s="145" t="str">
        <f>'3. DATA TEKNIS JALAN'!F1520</f>
        <v>6+000</v>
      </c>
      <c r="G1474" s="145" t="str">
        <f>'3. DATA TEKNIS JALAN'!G1520</f>
        <v>6+200</v>
      </c>
      <c r="H1474" s="151" t="s">
        <v>434</v>
      </c>
      <c r="I1474" s="137"/>
      <c r="J1474" s="138"/>
      <c r="K1474" s="146"/>
      <c r="L1474" s="146"/>
    </row>
    <row r="1475" spans="2:12" s="141" customFormat="1" ht="20.100000000000001" customHeight="1">
      <c r="B1475" s="142">
        <f>'3. DATA TEKNIS JALAN'!B1521</f>
        <v>0</v>
      </c>
      <c r="C1475" s="142">
        <f>'3. DATA TEKNIS JALAN'!C1521</f>
        <v>0</v>
      </c>
      <c r="D1475" s="143">
        <f>'3. DATA TEKNIS JALAN'!D1521</f>
        <v>0</v>
      </c>
      <c r="E1475" s="144">
        <f>'3. DATA TEKNIS JALAN'!E1521</f>
        <v>0</v>
      </c>
      <c r="F1475" s="145" t="str">
        <f>'3. DATA TEKNIS JALAN'!F1521</f>
        <v>6+200</v>
      </c>
      <c r="G1475" s="145" t="str">
        <f>'3. DATA TEKNIS JALAN'!G1521</f>
        <v>6+246</v>
      </c>
      <c r="H1475" s="151" t="s">
        <v>434</v>
      </c>
      <c r="I1475" s="137"/>
      <c r="J1475" s="138"/>
      <c r="K1475" s="146"/>
      <c r="L1475" s="146"/>
    </row>
    <row r="1476" spans="2:12" s="141" customFormat="1" ht="20.100000000000001" customHeight="1">
      <c r="B1476" s="142">
        <f>'3. DATA TEKNIS JALAN'!B1522</f>
        <v>0</v>
      </c>
      <c r="C1476" s="142">
        <f>'3. DATA TEKNIS JALAN'!C1522</f>
        <v>0</v>
      </c>
      <c r="D1476" s="143">
        <f>'3. DATA TEKNIS JALAN'!D1522</f>
        <v>0</v>
      </c>
      <c r="E1476" s="144">
        <f>'3. DATA TEKNIS JALAN'!E1522</f>
        <v>0</v>
      </c>
      <c r="F1476" s="145">
        <f>'3. DATA TEKNIS JALAN'!F1522</f>
        <v>0</v>
      </c>
      <c r="G1476" s="145">
        <f>'3. DATA TEKNIS JALAN'!G1522</f>
        <v>0</v>
      </c>
      <c r="H1476" s="151" t="s">
        <v>434</v>
      </c>
      <c r="I1476" s="137"/>
      <c r="J1476" s="138"/>
      <c r="K1476" s="146"/>
      <c r="L1476" s="146"/>
    </row>
    <row r="1477" spans="2:12" s="141" customFormat="1" ht="20.100000000000001" customHeight="1">
      <c r="B1477" s="142">
        <f>'3. DATA TEKNIS JALAN'!B1523</f>
        <v>0</v>
      </c>
      <c r="C1477" s="142">
        <f>'3. DATA TEKNIS JALAN'!C1523</f>
        <v>0</v>
      </c>
      <c r="D1477" s="143">
        <f>'3. DATA TEKNIS JALAN'!D1523</f>
        <v>0</v>
      </c>
      <c r="E1477" s="144">
        <f>'3. DATA TEKNIS JALAN'!E1523</f>
        <v>0</v>
      </c>
      <c r="F1477" s="145">
        <f>'3. DATA TEKNIS JALAN'!F1523</f>
        <v>0</v>
      </c>
      <c r="G1477" s="145">
        <f>'3. DATA TEKNIS JALAN'!G1523</f>
        <v>0</v>
      </c>
      <c r="H1477" s="151" t="s">
        <v>434</v>
      </c>
      <c r="I1477" s="137"/>
      <c r="J1477" s="138"/>
      <c r="K1477" s="146"/>
      <c r="L1477" s="146"/>
    </row>
    <row r="1478" spans="2:12" s="141" customFormat="1" ht="20.100000000000001" customHeight="1">
      <c r="B1478" s="142">
        <f>'3. DATA TEKNIS JALAN'!B1524</f>
        <v>163</v>
      </c>
      <c r="C1478" s="142">
        <f>'3. DATA TEKNIS JALAN'!C1524</f>
        <v>2.008</v>
      </c>
      <c r="D1478" s="143" t="str">
        <f>'3. DATA TEKNIS JALAN'!D1524</f>
        <v>Sinduraja - Pasunggingan</v>
      </c>
      <c r="E1478" s="144">
        <f>'3. DATA TEKNIS JALAN'!E1524</f>
        <v>4.1429999999999998</v>
      </c>
      <c r="F1478" s="145" t="str">
        <f>'3. DATA TEKNIS JALAN'!F1524</f>
        <v>0+000</v>
      </c>
      <c r="G1478" s="145" t="str">
        <f>'3. DATA TEKNIS JALAN'!G1524</f>
        <v>0+200</v>
      </c>
      <c r="H1478" s="151" t="s">
        <v>434</v>
      </c>
      <c r="I1478" s="137"/>
      <c r="J1478" s="138"/>
      <c r="K1478" s="146"/>
      <c r="L1478" s="146"/>
    </row>
    <row r="1479" spans="2:12" s="141" customFormat="1" ht="20.100000000000001" customHeight="1">
      <c r="B1479" s="142">
        <f>'3. DATA TEKNIS JALAN'!B1525</f>
        <v>0</v>
      </c>
      <c r="C1479" s="142">
        <f>'3. DATA TEKNIS JALAN'!C1525</f>
        <v>0</v>
      </c>
      <c r="D1479" s="143">
        <f>'3. DATA TEKNIS JALAN'!D1525</f>
        <v>0</v>
      </c>
      <c r="E1479" s="144">
        <f>'3. DATA TEKNIS JALAN'!E1525</f>
        <v>0</v>
      </c>
      <c r="F1479" s="145" t="str">
        <f>'3. DATA TEKNIS JALAN'!F1525</f>
        <v>0+200</v>
      </c>
      <c r="G1479" s="145" t="str">
        <f>'3. DATA TEKNIS JALAN'!G1525</f>
        <v>0+400</v>
      </c>
      <c r="H1479" s="151" t="s">
        <v>434</v>
      </c>
      <c r="I1479" s="137"/>
      <c r="J1479" s="138"/>
      <c r="K1479" s="146"/>
      <c r="L1479" s="146"/>
    </row>
    <row r="1480" spans="2:12" s="141" customFormat="1" ht="20.100000000000001" customHeight="1">
      <c r="B1480" s="142">
        <f>'3. DATA TEKNIS JALAN'!B1526</f>
        <v>0</v>
      </c>
      <c r="C1480" s="142">
        <f>'3. DATA TEKNIS JALAN'!C1526</f>
        <v>0</v>
      </c>
      <c r="D1480" s="143">
        <f>'3. DATA TEKNIS JALAN'!D1526</f>
        <v>0</v>
      </c>
      <c r="E1480" s="144">
        <f>'3. DATA TEKNIS JALAN'!E1526</f>
        <v>0</v>
      </c>
      <c r="F1480" s="145" t="str">
        <f>'3. DATA TEKNIS JALAN'!F1526</f>
        <v>0+400</v>
      </c>
      <c r="G1480" s="145" t="str">
        <f>'3. DATA TEKNIS JALAN'!G1526</f>
        <v>0+600</v>
      </c>
      <c r="H1480" s="151" t="s">
        <v>434</v>
      </c>
      <c r="I1480" s="137"/>
      <c r="J1480" s="138"/>
      <c r="K1480" s="146"/>
      <c r="L1480" s="146"/>
    </row>
    <row r="1481" spans="2:12" s="141" customFormat="1" ht="20.100000000000001" customHeight="1">
      <c r="B1481" s="142">
        <f>'3. DATA TEKNIS JALAN'!B1527</f>
        <v>0</v>
      </c>
      <c r="C1481" s="142">
        <f>'3. DATA TEKNIS JALAN'!C1527</f>
        <v>0</v>
      </c>
      <c r="D1481" s="143">
        <f>'3. DATA TEKNIS JALAN'!D1527</f>
        <v>0</v>
      </c>
      <c r="E1481" s="144">
        <f>'3. DATA TEKNIS JALAN'!E1527</f>
        <v>0</v>
      </c>
      <c r="F1481" s="145" t="str">
        <f>'3. DATA TEKNIS JALAN'!F1527</f>
        <v>0+600</v>
      </c>
      <c r="G1481" s="145" t="str">
        <f>'3. DATA TEKNIS JALAN'!G1527</f>
        <v>0+800</v>
      </c>
      <c r="H1481" s="151" t="s">
        <v>434</v>
      </c>
      <c r="I1481" s="137"/>
      <c r="J1481" s="138"/>
      <c r="K1481" s="146"/>
      <c r="L1481" s="146"/>
    </row>
    <row r="1482" spans="2:12" s="141" customFormat="1" ht="20.100000000000001" customHeight="1">
      <c r="B1482" s="142">
        <f>'3. DATA TEKNIS JALAN'!B1528</f>
        <v>0</v>
      </c>
      <c r="C1482" s="142">
        <f>'3. DATA TEKNIS JALAN'!C1528</f>
        <v>0</v>
      </c>
      <c r="D1482" s="143">
        <f>'3. DATA TEKNIS JALAN'!D1528</f>
        <v>0</v>
      </c>
      <c r="E1482" s="144">
        <f>'3. DATA TEKNIS JALAN'!E1528</f>
        <v>0</v>
      </c>
      <c r="F1482" s="145" t="str">
        <f>'3. DATA TEKNIS JALAN'!F1528</f>
        <v>0+800</v>
      </c>
      <c r="G1482" s="145" t="str">
        <f>'3. DATA TEKNIS JALAN'!G1528</f>
        <v>1+000</v>
      </c>
      <c r="H1482" s="151" t="s">
        <v>434</v>
      </c>
      <c r="I1482" s="137"/>
      <c r="J1482" s="138"/>
      <c r="K1482" s="146"/>
      <c r="L1482" s="146"/>
    </row>
    <row r="1483" spans="2:12" s="141" customFormat="1" ht="20.100000000000001" customHeight="1">
      <c r="B1483" s="142">
        <f>'3. DATA TEKNIS JALAN'!B1529</f>
        <v>0</v>
      </c>
      <c r="C1483" s="142">
        <f>'3. DATA TEKNIS JALAN'!C1529</f>
        <v>0</v>
      </c>
      <c r="D1483" s="143">
        <f>'3. DATA TEKNIS JALAN'!D1529</f>
        <v>0</v>
      </c>
      <c r="E1483" s="144">
        <f>'3. DATA TEKNIS JALAN'!E1529</f>
        <v>0</v>
      </c>
      <c r="F1483" s="145" t="str">
        <f>'3. DATA TEKNIS JALAN'!F1529</f>
        <v>1+000</v>
      </c>
      <c r="G1483" s="145" t="str">
        <f>'3. DATA TEKNIS JALAN'!G1529</f>
        <v>1+200</v>
      </c>
      <c r="H1483" s="151" t="s">
        <v>434</v>
      </c>
      <c r="I1483" s="137"/>
      <c r="J1483" s="138"/>
      <c r="K1483" s="146"/>
      <c r="L1483" s="146"/>
    </row>
    <row r="1484" spans="2:12" s="141" customFormat="1" ht="20.100000000000001" customHeight="1">
      <c r="B1484" s="142">
        <f>'3. DATA TEKNIS JALAN'!B1530</f>
        <v>0</v>
      </c>
      <c r="C1484" s="142">
        <f>'3. DATA TEKNIS JALAN'!C1530</f>
        <v>0</v>
      </c>
      <c r="D1484" s="143">
        <f>'3. DATA TEKNIS JALAN'!D1530</f>
        <v>0</v>
      </c>
      <c r="E1484" s="144">
        <f>'3. DATA TEKNIS JALAN'!E1530</f>
        <v>0</v>
      </c>
      <c r="F1484" s="145" t="str">
        <f>'3. DATA TEKNIS JALAN'!F1530</f>
        <v>1+200</v>
      </c>
      <c r="G1484" s="145" t="str">
        <f>'3. DATA TEKNIS JALAN'!G1530</f>
        <v>1+400</v>
      </c>
      <c r="H1484" s="151" t="s">
        <v>434</v>
      </c>
      <c r="I1484" s="137"/>
      <c r="J1484" s="138"/>
      <c r="K1484" s="146"/>
      <c r="L1484" s="146"/>
    </row>
    <row r="1485" spans="2:12" s="141" customFormat="1" ht="20.100000000000001" customHeight="1">
      <c r="B1485" s="142">
        <f>'3. DATA TEKNIS JALAN'!B1531</f>
        <v>0</v>
      </c>
      <c r="C1485" s="142">
        <f>'3. DATA TEKNIS JALAN'!C1531</f>
        <v>0</v>
      </c>
      <c r="D1485" s="143">
        <f>'3. DATA TEKNIS JALAN'!D1531</f>
        <v>0</v>
      </c>
      <c r="E1485" s="144">
        <f>'3. DATA TEKNIS JALAN'!E1531</f>
        <v>0</v>
      </c>
      <c r="F1485" s="145" t="str">
        <f>'3. DATA TEKNIS JALAN'!F1531</f>
        <v>1+400</v>
      </c>
      <c r="G1485" s="145" t="str">
        <f>'3. DATA TEKNIS JALAN'!G1531</f>
        <v>1+600</v>
      </c>
      <c r="H1485" s="151" t="s">
        <v>434</v>
      </c>
      <c r="I1485" s="137"/>
      <c r="J1485" s="138"/>
      <c r="K1485" s="146"/>
      <c r="L1485" s="146"/>
    </row>
    <row r="1486" spans="2:12" s="141" customFormat="1" ht="20.100000000000001" customHeight="1">
      <c r="B1486" s="142">
        <f>'3. DATA TEKNIS JALAN'!B1532</f>
        <v>0</v>
      </c>
      <c r="C1486" s="142">
        <f>'3. DATA TEKNIS JALAN'!C1532</f>
        <v>0</v>
      </c>
      <c r="D1486" s="143">
        <f>'3. DATA TEKNIS JALAN'!D1532</f>
        <v>0</v>
      </c>
      <c r="E1486" s="144">
        <f>'3. DATA TEKNIS JALAN'!E1532</f>
        <v>0</v>
      </c>
      <c r="F1486" s="145" t="str">
        <f>'3. DATA TEKNIS JALAN'!F1532</f>
        <v>1+600</v>
      </c>
      <c r="G1486" s="145" t="str">
        <f>'3. DATA TEKNIS JALAN'!G1532</f>
        <v>1+800</v>
      </c>
      <c r="H1486" s="151" t="s">
        <v>438</v>
      </c>
      <c r="I1486" s="137"/>
      <c r="J1486" s="138"/>
      <c r="K1486" s="146"/>
      <c r="L1486" s="146"/>
    </row>
    <row r="1487" spans="2:12" s="141" customFormat="1" ht="20.100000000000001" customHeight="1">
      <c r="B1487" s="142">
        <f>'3. DATA TEKNIS JALAN'!B1533</f>
        <v>0</v>
      </c>
      <c r="C1487" s="142">
        <f>'3. DATA TEKNIS JALAN'!C1533</f>
        <v>0</v>
      </c>
      <c r="D1487" s="143">
        <f>'3. DATA TEKNIS JALAN'!D1533</f>
        <v>0</v>
      </c>
      <c r="E1487" s="144">
        <f>'3. DATA TEKNIS JALAN'!E1533</f>
        <v>0</v>
      </c>
      <c r="F1487" s="145" t="str">
        <f>'3. DATA TEKNIS JALAN'!F1533</f>
        <v>1+800</v>
      </c>
      <c r="G1487" s="145" t="str">
        <f>'3. DATA TEKNIS JALAN'!G1533</f>
        <v>2+000</v>
      </c>
      <c r="H1487" s="151" t="s">
        <v>434</v>
      </c>
      <c r="I1487" s="137"/>
      <c r="J1487" s="138"/>
      <c r="K1487" s="146"/>
      <c r="L1487" s="146"/>
    </row>
    <row r="1488" spans="2:12" s="141" customFormat="1" ht="20.100000000000001" customHeight="1">
      <c r="B1488" s="142">
        <f>'3. DATA TEKNIS JALAN'!B1534</f>
        <v>0</v>
      </c>
      <c r="C1488" s="142">
        <f>'3. DATA TEKNIS JALAN'!C1534</f>
        <v>0</v>
      </c>
      <c r="D1488" s="143">
        <f>'3. DATA TEKNIS JALAN'!D1534</f>
        <v>0</v>
      </c>
      <c r="E1488" s="144">
        <f>'3. DATA TEKNIS JALAN'!E1534</f>
        <v>0</v>
      </c>
      <c r="F1488" s="145" t="str">
        <f>'3. DATA TEKNIS JALAN'!F1534</f>
        <v>2+000</v>
      </c>
      <c r="G1488" s="145" t="str">
        <f>'3. DATA TEKNIS JALAN'!G1534</f>
        <v>2+200</v>
      </c>
      <c r="H1488" s="151" t="s">
        <v>438</v>
      </c>
      <c r="I1488" s="137"/>
      <c r="J1488" s="138"/>
      <c r="K1488" s="146"/>
      <c r="L1488" s="146"/>
    </row>
    <row r="1489" spans="2:12" s="141" customFormat="1" ht="20.100000000000001" customHeight="1">
      <c r="B1489" s="142">
        <f>'3. DATA TEKNIS JALAN'!B1535</f>
        <v>0</v>
      </c>
      <c r="C1489" s="142">
        <f>'3. DATA TEKNIS JALAN'!C1535</f>
        <v>0</v>
      </c>
      <c r="D1489" s="143">
        <f>'3. DATA TEKNIS JALAN'!D1535</f>
        <v>0</v>
      </c>
      <c r="E1489" s="144">
        <f>'3. DATA TEKNIS JALAN'!E1535</f>
        <v>0</v>
      </c>
      <c r="F1489" s="145" t="str">
        <f>'3. DATA TEKNIS JALAN'!F1535</f>
        <v>2+200</v>
      </c>
      <c r="G1489" s="145" t="str">
        <f>'3. DATA TEKNIS JALAN'!G1535</f>
        <v>2+400</v>
      </c>
      <c r="H1489" s="151" t="s">
        <v>434</v>
      </c>
      <c r="I1489" s="137"/>
      <c r="J1489" s="138"/>
      <c r="K1489" s="146"/>
      <c r="L1489" s="146"/>
    </row>
    <row r="1490" spans="2:12" s="141" customFormat="1" ht="20.100000000000001" customHeight="1">
      <c r="B1490" s="142">
        <f>'3. DATA TEKNIS JALAN'!B1536</f>
        <v>0</v>
      </c>
      <c r="C1490" s="142">
        <f>'3. DATA TEKNIS JALAN'!C1536</f>
        <v>0</v>
      </c>
      <c r="D1490" s="143">
        <f>'3. DATA TEKNIS JALAN'!D1536</f>
        <v>0</v>
      </c>
      <c r="E1490" s="144">
        <f>'3. DATA TEKNIS JALAN'!E1536</f>
        <v>0</v>
      </c>
      <c r="F1490" s="145" t="str">
        <f>'3. DATA TEKNIS JALAN'!F1536</f>
        <v>2+400</v>
      </c>
      <c r="G1490" s="145" t="str">
        <f>'3. DATA TEKNIS JALAN'!G1536</f>
        <v>2+600</v>
      </c>
      <c r="H1490" s="151" t="s">
        <v>438</v>
      </c>
      <c r="I1490" s="137"/>
      <c r="J1490" s="138"/>
      <c r="K1490" s="146"/>
      <c r="L1490" s="146"/>
    </row>
    <row r="1491" spans="2:12" s="141" customFormat="1" ht="20.100000000000001" customHeight="1">
      <c r="B1491" s="142">
        <f>'3. DATA TEKNIS JALAN'!B1537</f>
        <v>0</v>
      </c>
      <c r="C1491" s="142">
        <f>'3. DATA TEKNIS JALAN'!C1537</f>
        <v>0</v>
      </c>
      <c r="D1491" s="143">
        <f>'3. DATA TEKNIS JALAN'!D1537</f>
        <v>0</v>
      </c>
      <c r="E1491" s="144">
        <f>'3. DATA TEKNIS JALAN'!E1537</f>
        <v>0</v>
      </c>
      <c r="F1491" s="145" t="str">
        <f>'3. DATA TEKNIS JALAN'!F1537</f>
        <v>2+600</v>
      </c>
      <c r="G1491" s="145" t="str">
        <f>'3. DATA TEKNIS JALAN'!G1537</f>
        <v>2+800</v>
      </c>
      <c r="H1491" s="151" t="s">
        <v>434</v>
      </c>
      <c r="I1491" s="137"/>
      <c r="J1491" s="138"/>
      <c r="K1491" s="146"/>
      <c r="L1491" s="146"/>
    </row>
    <row r="1492" spans="2:12" s="141" customFormat="1" ht="20.100000000000001" customHeight="1">
      <c r="B1492" s="142">
        <f>'3. DATA TEKNIS JALAN'!B1538</f>
        <v>0</v>
      </c>
      <c r="C1492" s="142">
        <f>'3. DATA TEKNIS JALAN'!C1538</f>
        <v>0</v>
      </c>
      <c r="D1492" s="143">
        <f>'3. DATA TEKNIS JALAN'!D1538</f>
        <v>0</v>
      </c>
      <c r="E1492" s="144">
        <f>'3. DATA TEKNIS JALAN'!E1538</f>
        <v>0</v>
      </c>
      <c r="F1492" s="145" t="str">
        <f>'3. DATA TEKNIS JALAN'!F1538</f>
        <v>2+800</v>
      </c>
      <c r="G1492" s="145" t="str">
        <f>'3. DATA TEKNIS JALAN'!G1538</f>
        <v>3+000</v>
      </c>
      <c r="H1492" s="151" t="s">
        <v>434</v>
      </c>
      <c r="I1492" s="137"/>
      <c r="J1492" s="138"/>
      <c r="K1492" s="146"/>
      <c r="L1492" s="146"/>
    </row>
    <row r="1493" spans="2:12" s="141" customFormat="1" ht="20.100000000000001" customHeight="1">
      <c r="B1493" s="142">
        <f>'3. DATA TEKNIS JALAN'!B1539</f>
        <v>0</v>
      </c>
      <c r="C1493" s="142">
        <f>'3. DATA TEKNIS JALAN'!C1539</f>
        <v>0</v>
      </c>
      <c r="D1493" s="143">
        <f>'3. DATA TEKNIS JALAN'!D1539</f>
        <v>0</v>
      </c>
      <c r="E1493" s="144">
        <f>'3. DATA TEKNIS JALAN'!E1539</f>
        <v>0</v>
      </c>
      <c r="F1493" s="145" t="str">
        <f>'3. DATA TEKNIS JALAN'!F1539</f>
        <v>3+000</v>
      </c>
      <c r="G1493" s="145" t="str">
        <f>'3. DATA TEKNIS JALAN'!G1539</f>
        <v>3+200</v>
      </c>
      <c r="H1493" s="151"/>
      <c r="I1493" s="137"/>
      <c r="J1493" s="138"/>
      <c r="K1493" s="146"/>
      <c r="L1493" s="146"/>
    </row>
    <row r="1494" spans="2:12" s="141" customFormat="1" ht="20.100000000000001" customHeight="1">
      <c r="B1494" s="142">
        <f>'3. DATA TEKNIS JALAN'!B1540</f>
        <v>0</v>
      </c>
      <c r="C1494" s="142">
        <f>'3. DATA TEKNIS JALAN'!C1540</f>
        <v>0</v>
      </c>
      <c r="D1494" s="143">
        <f>'3. DATA TEKNIS JALAN'!D1540</f>
        <v>0</v>
      </c>
      <c r="E1494" s="144">
        <f>'3. DATA TEKNIS JALAN'!E1540</f>
        <v>0</v>
      </c>
      <c r="F1494" s="145" t="str">
        <f>'3. DATA TEKNIS JALAN'!F1540</f>
        <v>3+200</v>
      </c>
      <c r="G1494" s="145" t="str">
        <f>'3. DATA TEKNIS JALAN'!G1540</f>
        <v>3+400</v>
      </c>
      <c r="H1494" s="151" t="s">
        <v>434</v>
      </c>
      <c r="I1494" s="137"/>
      <c r="J1494" s="138"/>
      <c r="K1494" s="146"/>
      <c r="L1494" s="146"/>
    </row>
    <row r="1495" spans="2:12" s="141" customFormat="1" ht="20.100000000000001" customHeight="1">
      <c r="B1495" s="142">
        <f>'3. DATA TEKNIS JALAN'!B1541</f>
        <v>0</v>
      </c>
      <c r="C1495" s="142">
        <f>'3. DATA TEKNIS JALAN'!C1541</f>
        <v>0</v>
      </c>
      <c r="D1495" s="143">
        <f>'3. DATA TEKNIS JALAN'!D1541</f>
        <v>0</v>
      </c>
      <c r="E1495" s="144">
        <f>'3. DATA TEKNIS JALAN'!E1541</f>
        <v>0</v>
      </c>
      <c r="F1495" s="145" t="str">
        <f>'3. DATA TEKNIS JALAN'!F1541</f>
        <v>3+400</v>
      </c>
      <c r="G1495" s="145" t="str">
        <f>'3. DATA TEKNIS JALAN'!G1541</f>
        <v>3+600</v>
      </c>
      <c r="H1495" s="151" t="s">
        <v>434</v>
      </c>
      <c r="I1495" s="137"/>
      <c r="J1495" s="138"/>
      <c r="K1495" s="146"/>
      <c r="L1495" s="146"/>
    </row>
    <row r="1496" spans="2:12" s="141" customFormat="1" ht="20.100000000000001" customHeight="1">
      <c r="B1496" s="142">
        <f>'3. DATA TEKNIS JALAN'!B1542</f>
        <v>0</v>
      </c>
      <c r="C1496" s="142">
        <f>'3. DATA TEKNIS JALAN'!C1542</f>
        <v>0</v>
      </c>
      <c r="D1496" s="143">
        <f>'3. DATA TEKNIS JALAN'!D1542</f>
        <v>0</v>
      </c>
      <c r="E1496" s="144">
        <f>'3. DATA TEKNIS JALAN'!E1542</f>
        <v>0</v>
      </c>
      <c r="F1496" s="145" t="str">
        <f>'3. DATA TEKNIS JALAN'!F1542</f>
        <v>3+600</v>
      </c>
      <c r="G1496" s="145" t="str">
        <f>'3. DATA TEKNIS JALAN'!G1542</f>
        <v>3+800</v>
      </c>
      <c r="H1496" s="151" t="s">
        <v>434</v>
      </c>
      <c r="I1496" s="137"/>
      <c r="J1496" s="138"/>
      <c r="K1496" s="146"/>
      <c r="L1496" s="146"/>
    </row>
    <row r="1497" spans="2:12" s="141" customFormat="1" ht="20.100000000000001" customHeight="1">
      <c r="B1497" s="142">
        <f>'3. DATA TEKNIS JALAN'!B1543</f>
        <v>0</v>
      </c>
      <c r="C1497" s="142">
        <f>'3. DATA TEKNIS JALAN'!C1543</f>
        <v>0</v>
      </c>
      <c r="D1497" s="143">
        <f>'3. DATA TEKNIS JALAN'!D1543</f>
        <v>0</v>
      </c>
      <c r="E1497" s="144">
        <f>'3. DATA TEKNIS JALAN'!E1543</f>
        <v>0</v>
      </c>
      <c r="F1497" s="145" t="str">
        <f>'3. DATA TEKNIS JALAN'!F1543</f>
        <v>3+800</v>
      </c>
      <c r="G1497" s="145" t="str">
        <f>'3. DATA TEKNIS JALAN'!G1543</f>
        <v>4+000</v>
      </c>
      <c r="H1497" s="151" t="s">
        <v>434</v>
      </c>
      <c r="I1497" s="137"/>
      <c r="J1497" s="138"/>
      <c r="K1497" s="146"/>
      <c r="L1497" s="146"/>
    </row>
    <row r="1498" spans="2:12" s="141" customFormat="1" ht="20.100000000000001" customHeight="1">
      <c r="B1498" s="142">
        <f>'3. DATA TEKNIS JALAN'!B1544</f>
        <v>0</v>
      </c>
      <c r="C1498" s="142">
        <f>'3. DATA TEKNIS JALAN'!C1544</f>
        <v>0</v>
      </c>
      <c r="D1498" s="143">
        <f>'3. DATA TEKNIS JALAN'!D1544</f>
        <v>0</v>
      </c>
      <c r="E1498" s="144">
        <f>'3. DATA TEKNIS JALAN'!E1544</f>
        <v>0</v>
      </c>
      <c r="F1498" s="145" t="str">
        <f>'3. DATA TEKNIS JALAN'!F1544</f>
        <v>4+000</v>
      </c>
      <c r="G1498" s="145" t="str">
        <f>'3. DATA TEKNIS JALAN'!G1544</f>
        <v>4+143</v>
      </c>
      <c r="H1498" s="151" t="s">
        <v>434</v>
      </c>
      <c r="I1498" s="137"/>
      <c r="J1498" s="138"/>
      <c r="K1498" s="146"/>
      <c r="L1498" s="146"/>
    </row>
    <row r="1499" spans="2:12" s="141" customFormat="1" ht="20.100000000000001" customHeight="1">
      <c r="B1499" s="142">
        <f>'3. DATA TEKNIS JALAN'!B1545</f>
        <v>0</v>
      </c>
      <c r="C1499" s="142">
        <f>'3. DATA TEKNIS JALAN'!C1545</f>
        <v>0</v>
      </c>
      <c r="D1499" s="143">
        <f>'3. DATA TEKNIS JALAN'!D1545</f>
        <v>0</v>
      </c>
      <c r="E1499" s="144">
        <f>'3. DATA TEKNIS JALAN'!E1545</f>
        <v>0</v>
      </c>
      <c r="F1499" s="145">
        <f>'3. DATA TEKNIS JALAN'!F1545</f>
        <v>0</v>
      </c>
      <c r="G1499" s="145">
        <f>'3. DATA TEKNIS JALAN'!G1545</f>
        <v>0</v>
      </c>
      <c r="H1499" s="151" t="s">
        <v>434</v>
      </c>
      <c r="I1499" s="137"/>
      <c r="J1499" s="138"/>
      <c r="K1499" s="146"/>
      <c r="L1499" s="146"/>
    </row>
    <row r="1500" spans="2:12" s="141" customFormat="1" ht="20.100000000000001" customHeight="1">
      <c r="B1500" s="142">
        <f>'3. DATA TEKNIS JALAN'!B1546</f>
        <v>0</v>
      </c>
      <c r="C1500" s="142">
        <f>'3. DATA TEKNIS JALAN'!C1546</f>
        <v>0</v>
      </c>
      <c r="D1500" s="143">
        <f>'3. DATA TEKNIS JALAN'!D1546</f>
        <v>0</v>
      </c>
      <c r="E1500" s="144">
        <f>'3. DATA TEKNIS JALAN'!E1546</f>
        <v>0</v>
      </c>
      <c r="F1500" s="145">
        <f>'3. DATA TEKNIS JALAN'!F1546</f>
        <v>0</v>
      </c>
      <c r="G1500" s="145">
        <f>'3. DATA TEKNIS JALAN'!G1546</f>
        <v>0</v>
      </c>
      <c r="H1500" s="151" t="s">
        <v>434</v>
      </c>
      <c r="I1500" s="137"/>
      <c r="J1500" s="138"/>
      <c r="K1500" s="146"/>
      <c r="L1500" s="146"/>
    </row>
    <row r="1501" spans="2:12" s="141" customFormat="1" ht="20.100000000000001" customHeight="1">
      <c r="B1501" s="142">
        <f>'3. DATA TEKNIS JALAN'!B1547</f>
        <v>164</v>
      </c>
      <c r="C1501" s="142">
        <f>'3. DATA TEKNIS JALAN'!C1547</f>
        <v>2.0089999999999999</v>
      </c>
      <c r="D1501" s="143" t="str">
        <f>'3. DATA TEKNIS JALAN'!D1547</f>
        <v>Selanegara - Tejasari</v>
      </c>
      <c r="E1501" s="144">
        <f>'3. DATA TEKNIS JALAN'!E1547</f>
        <v>3.423</v>
      </c>
      <c r="F1501" s="145" t="str">
        <f>'3. DATA TEKNIS JALAN'!F1547</f>
        <v>0+000</v>
      </c>
      <c r="G1501" s="145" t="str">
        <f>'3. DATA TEKNIS JALAN'!G1547</f>
        <v>0+200</v>
      </c>
      <c r="H1501" s="151" t="s">
        <v>434</v>
      </c>
      <c r="I1501" s="137"/>
      <c r="J1501" s="138"/>
      <c r="K1501" s="146"/>
      <c r="L1501" s="146"/>
    </row>
    <row r="1502" spans="2:12" s="141" customFormat="1" ht="20.100000000000001" customHeight="1">
      <c r="B1502" s="142">
        <f>'3. DATA TEKNIS JALAN'!B1548</f>
        <v>0</v>
      </c>
      <c r="C1502" s="142">
        <f>'3. DATA TEKNIS JALAN'!C1548</f>
        <v>0</v>
      </c>
      <c r="D1502" s="143">
        <f>'3. DATA TEKNIS JALAN'!D1548</f>
        <v>0</v>
      </c>
      <c r="E1502" s="144">
        <f>'3. DATA TEKNIS JALAN'!E1548</f>
        <v>0</v>
      </c>
      <c r="F1502" s="145" t="str">
        <f>'3. DATA TEKNIS JALAN'!F1548</f>
        <v>0+200</v>
      </c>
      <c r="G1502" s="145" t="str">
        <f>'3. DATA TEKNIS JALAN'!G1548</f>
        <v>0+400</v>
      </c>
      <c r="H1502" s="151" t="s">
        <v>438</v>
      </c>
      <c r="I1502" s="137"/>
      <c r="J1502" s="138"/>
      <c r="K1502" s="146"/>
      <c r="L1502" s="146"/>
    </row>
    <row r="1503" spans="2:12" s="141" customFormat="1" ht="20.100000000000001" customHeight="1">
      <c r="B1503" s="142">
        <f>'3. DATA TEKNIS JALAN'!B1549</f>
        <v>0</v>
      </c>
      <c r="C1503" s="142">
        <f>'3. DATA TEKNIS JALAN'!C1549</f>
        <v>0</v>
      </c>
      <c r="D1503" s="143">
        <f>'3. DATA TEKNIS JALAN'!D1549</f>
        <v>0</v>
      </c>
      <c r="E1503" s="144">
        <f>'3. DATA TEKNIS JALAN'!E1549</f>
        <v>0</v>
      </c>
      <c r="F1503" s="145" t="str">
        <f>'3. DATA TEKNIS JALAN'!F1549</f>
        <v>0+400</v>
      </c>
      <c r="G1503" s="145" t="str">
        <f>'3. DATA TEKNIS JALAN'!G1549</f>
        <v>0+600</v>
      </c>
      <c r="H1503" s="151" t="s">
        <v>440</v>
      </c>
      <c r="I1503" s="137"/>
      <c r="J1503" s="138"/>
      <c r="K1503" s="146"/>
      <c r="L1503" s="146"/>
    </row>
    <row r="1504" spans="2:12" s="141" customFormat="1" ht="20.100000000000001" customHeight="1">
      <c r="B1504" s="142">
        <f>'3. DATA TEKNIS JALAN'!B1550</f>
        <v>0</v>
      </c>
      <c r="C1504" s="142">
        <f>'3. DATA TEKNIS JALAN'!C1550</f>
        <v>0</v>
      </c>
      <c r="D1504" s="143">
        <f>'3. DATA TEKNIS JALAN'!D1550</f>
        <v>0</v>
      </c>
      <c r="E1504" s="144">
        <f>'3. DATA TEKNIS JALAN'!E1550</f>
        <v>0</v>
      </c>
      <c r="F1504" s="145" t="str">
        <f>'3. DATA TEKNIS JALAN'!F1550</f>
        <v>0+600</v>
      </c>
      <c r="G1504" s="145" t="str">
        <f>'3. DATA TEKNIS JALAN'!G1550</f>
        <v>0+800</v>
      </c>
      <c r="H1504" s="151" t="s">
        <v>438</v>
      </c>
      <c r="I1504" s="137"/>
      <c r="J1504" s="138"/>
      <c r="K1504" s="146"/>
      <c r="L1504" s="146"/>
    </row>
    <row r="1505" spans="2:12" s="141" customFormat="1" ht="20.100000000000001" customHeight="1">
      <c r="B1505" s="142">
        <f>'3. DATA TEKNIS JALAN'!B1551</f>
        <v>0</v>
      </c>
      <c r="C1505" s="142">
        <f>'3. DATA TEKNIS JALAN'!C1551</f>
        <v>0</v>
      </c>
      <c r="D1505" s="143">
        <f>'3. DATA TEKNIS JALAN'!D1551</f>
        <v>0</v>
      </c>
      <c r="E1505" s="144">
        <f>'3. DATA TEKNIS JALAN'!E1551</f>
        <v>0</v>
      </c>
      <c r="F1505" s="145" t="str">
        <f>'3. DATA TEKNIS JALAN'!F1551</f>
        <v>0+800</v>
      </c>
      <c r="G1505" s="145" t="str">
        <f>'3. DATA TEKNIS JALAN'!G1551</f>
        <v>1+000</v>
      </c>
      <c r="H1505" s="151" t="s">
        <v>438</v>
      </c>
      <c r="I1505" s="137"/>
      <c r="J1505" s="138"/>
      <c r="K1505" s="146"/>
      <c r="L1505" s="146"/>
    </row>
    <row r="1506" spans="2:12" s="141" customFormat="1" ht="20.100000000000001" customHeight="1">
      <c r="B1506" s="142">
        <f>'3. DATA TEKNIS JALAN'!B1552</f>
        <v>0</v>
      </c>
      <c r="C1506" s="142">
        <f>'3. DATA TEKNIS JALAN'!C1552</f>
        <v>0</v>
      </c>
      <c r="D1506" s="143">
        <f>'3. DATA TEKNIS JALAN'!D1552</f>
        <v>0</v>
      </c>
      <c r="E1506" s="144">
        <f>'3. DATA TEKNIS JALAN'!E1552</f>
        <v>0</v>
      </c>
      <c r="F1506" s="145" t="str">
        <f>'3. DATA TEKNIS JALAN'!F1552</f>
        <v>1+000</v>
      </c>
      <c r="G1506" s="145" t="str">
        <f>'3. DATA TEKNIS JALAN'!G1552</f>
        <v>1+200</v>
      </c>
      <c r="H1506" s="151"/>
      <c r="I1506" s="137"/>
      <c r="J1506" s="138"/>
      <c r="K1506" s="146"/>
      <c r="L1506" s="146"/>
    </row>
    <row r="1507" spans="2:12" s="141" customFormat="1" ht="20.100000000000001" customHeight="1">
      <c r="B1507" s="142">
        <f>'3. DATA TEKNIS JALAN'!B1553</f>
        <v>0</v>
      </c>
      <c r="C1507" s="142">
        <f>'3. DATA TEKNIS JALAN'!C1553</f>
        <v>0</v>
      </c>
      <c r="D1507" s="143">
        <f>'3. DATA TEKNIS JALAN'!D1553</f>
        <v>0</v>
      </c>
      <c r="E1507" s="144">
        <f>'3. DATA TEKNIS JALAN'!E1553</f>
        <v>0</v>
      </c>
      <c r="F1507" s="145" t="str">
        <f>'3. DATA TEKNIS JALAN'!F1553</f>
        <v>1+200</v>
      </c>
      <c r="G1507" s="145" t="str">
        <f>'3. DATA TEKNIS JALAN'!G1553</f>
        <v>1+400</v>
      </c>
      <c r="H1507" s="151" t="s">
        <v>443</v>
      </c>
      <c r="I1507" s="137"/>
      <c r="J1507" s="138"/>
      <c r="K1507" s="146"/>
      <c r="L1507" s="146"/>
    </row>
    <row r="1508" spans="2:12" s="141" customFormat="1" ht="20.100000000000001" customHeight="1">
      <c r="B1508" s="142">
        <f>'3. DATA TEKNIS JALAN'!B1554</f>
        <v>0</v>
      </c>
      <c r="C1508" s="142">
        <f>'3. DATA TEKNIS JALAN'!C1554</f>
        <v>0</v>
      </c>
      <c r="D1508" s="143">
        <f>'3. DATA TEKNIS JALAN'!D1554</f>
        <v>0</v>
      </c>
      <c r="E1508" s="144">
        <f>'3. DATA TEKNIS JALAN'!E1554</f>
        <v>0</v>
      </c>
      <c r="F1508" s="145" t="str">
        <f>'3. DATA TEKNIS JALAN'!F1554</f>
        <v>1+400</v>
      </c>
      <c r="G1508" s="145" t="str">
        <f>'3. DATA TEKNIS JALAN'!G1554</f>
        <v>1+600</v>
      </c>
      <c r="H1508" s="151" t="s">
        <v>443</v>
      </c>
      <c r="I1508" s="137"/>
      <c r="J1508" s="138"/>
      <c r="K1508" s="146"/>
      <c r="L1508" s="146"/>
    </row>
    <row r="1509" spans="2:12" s="141" customFormat="1" ht="20.100000000000001" customHeight="1">
      <c r="B1509" s="142">
        <f>'3. DATA TEKNIS JALAN'!B1555</f>
        <v>0</v>
      </c>
      <c r="C1509" s="142">
        <f>'3. DATA TEKNIS JALAN'!C1555</f>
        <v>0</v>
      </c>
      <c r="D1509" s="143">
        <f>'3. DATA TEKNIS JALAN'!D1555</f>
        <v>0</v>
      </c>
      <c r="E1509" s="144">
        <f>'3. DATA TEKNIS JALAN'!E1555</f>
        <v>0</v>
      </c>
      <c r="F1509" s="145" t="str">
        <f>'3. DATA TEKNIS JALAN'!F1555</f>
        <v>1+600</v>
      </c>
      <c r="G1509" s="145" t="str">
        <f>'3. DATA TEKNIS JALAN'!G1555</f>
        <v>1+800</v>
      </c>
      <c r="H1509" s="151" t="s">
        <v>443</v>
      </c>
      <c r="I1509" s="137"/>
      <c r="J1509" s="138"/>
      <c r="K1509" s="146"/>
      <c r="L1509" s="146"/>
    </row>
    <row r="1510" spans="2:12" s="141" customFormat="1" ht="20.100000000000001" customHeight="1">
      <c r="B1510" s="142">
        <f>'3. DATA TEKNIS JALAN'!B1556</f>
        <v>0</v>
      </c>
      <c r="C1510" s="142">
        <f>'3. DATA TEKNIS JALAN'!C1556</f>
        <v>0</v>
      </c>
      <c r="D1510" s="143">
        <f>'3. DATA TEKNIS JALAN'!D1556</f>
        <v>0</v>
      </c>
      <c r="E1510" s="144">
        <f>'3. DATA TEKNIS JALAN'!E1556</f>
        <v>0</v>
      </c>
      <c r="F1510" s="145" t="str">
        <f>'3. DATA TEKNIS JALAN'!F1556</f>
        <v>1+800</v>
      </c>
      <c r="G1510" s="145" t="str">
        <f>'3. DATA TEKNIS JALAN'!G1556</f>
        <v>2+000</v>
      </c>
      <c r="H1510" s="151" t="s">
        <v>443</v>
      </c>
      <c r="I1510" s="137"/>
      <c r="J1510" s="138"/>
      <c r="K1510" s="146"/>
      <c r="L1510" s="146"/>
    </row>
    <row r="1511" spans="2:12" s="141" customFormat="1" ht="20.100000000000001" customHeight="1">
      <c r="B1511" s="142">
        <f>'3. DATA TEKNIS JALAN'!B1557</f>
        <v>0</v>
      </c>
      <c r="C1511" s="142">
        <f>'3. DATA TEKNIS JALAN'!C1557</f>
        <v>0</v>
      </c>
      <c r="D1511" s="143">
        <f>'3. DATA TEKNIS JALAN'!D1557</f>
        <v>0</v>
      </c>
      <c r="E1511" s="144">
        <f>'3. DATA TEKNIS JALAN'!E1557</f>
        <v>0</v>
      </c>
      <c r="F1511" s="145" t="str">
        <f>'3. DATA TEKNIS JALAN'!F1557</f>
        <v>2+000</v>
      </c>
      <c r="G1511" s="145" t="str">
        <f>'3. DATA TEKNIS JALAN'!G1557</f>
        <v>2+200</v>
      </c>
      <c r="H1511" s="151" t="s">
        <v>443</v>
      </c>
      <c r="I1511" s="137"/>
      <c r="J1511" s="138"/>
      <c r="K1511" s="146"/>
      <c r="L1511" s="146"/>
    </row>
    <row r="1512" spans="2:12" s="141" customFormat="1" ht="20.100000000000001" customHeight="1">
      <c r="B1512" s="142">
        <f>'3. DATA TEKNIS JALAN'!B1558</f>
        <v>0</v>
      </c>
      <c r="C1512" s="142">
        <f>'3. DATA TEKNIS JALAN'!C1558</f>
        <v>0</v>
      </c>
      <c r="D1512" s="143">
        <f>'3. DATA TEKNIS JALAN'!D1558</f>
        <v>0</v>
      </c>
      <c r="E1512" s="144">
        <f>'3. DATA TEKNIS JALAN'!E1558</f>
        <v>0</v>
      </c>
      <c r="F1512" s="145" t="str">
        <f>'3. DATA TEKNIS JALAN'!F1558</f>
        <v>2+200</v>
      </c>
      <c r="G1512" s="145" t="str">
        <f>'3. DATA TEKNIS JALAN'!G1558</f>
        <v>2+400</v>
      </c>
      <c r="H1512" s="151" t="s">
        <v>443</v>
      </c>
      <c r="I1512" s="137"/>
      <c r="J1512" s="138"/>
      <c r="K1512" s="146"/>
      <c r="L1512" s="146"/>
    </row>
    <row r="1513" spans="2:12" s="141" customFormat="1" ht="20.100000000000001" customHeight="1">
      <c r="B1513" s="142">
        <f>'3. DATA TEKNIS JALAN'!B1559</f>
        <v>0</v>
      </c>
      <c r="C1513" s="142">
        <f>'3. DATA TEKNIS JALAN'!C1559</f>
        <v>0</v>
      </c>
      <c r="D1513" s="143">
        <f>'3. DATA TEKNIS JALAN'!D1559</f>
        <v>0</v>
      </c>
      <c r="E1513" s="144">
        <f>'3. DATA TEKNIS JALAN'!E1559</f>
        <v>0</v>
      </c>
      <c r="F1513" s="145" t="str">
        <f>'3. DATA TEKNIS JALAN'!F1559</f>
        <v>2+400</v>
      </c>
      <c r="G1513" s="145" t="str">
        <f>'3. DATA TEKNIS JALAN'!G1559</f>
        <v>2+600</v>
      </c>
      <c r="H1513" s="151" t="s">
        <v>434</v>
      </c>
      <c r="I1513" s="137"/>
      <c r="J1513" s="138"/>
      <c r="K1513" s="146"/>
      <c r="L1513" s="146"/>
    </row>
    <row r="1514" spans="2:12" s="141" customFormat="1" ht="20.100000000000001" customHeight="1">
      <c r="B1514" s="142">
        <f>'3. DATA TEKNIS JALAN'!B1560</f>
        <v>0</v>
      </c>
      <c r="C1514" s="142">
        <f>'3. DATA TEKNIS JALAN'!C1560</f>
        <v>0</v>
      </c>
      <c r="D1514" s="143">
        <f>'3. DATA TEKNIS JALAN'!D1560</f>
        <v>0</v>
      </c>
      <c r="E1514" s="144">
        <f>'3. DATA TEKNIS JALAN'!E1560</f>
        <v>0</v>
      </c>
      <c r="F1514" s="145" t="str">
        <f>'3. DATA TEKNIS JALAN'!F1560</f>
        <v>2+600</v>
      </c>
      <c r="G1514" s="145" t="str">
        <f>'3. DATA TEKNIS JALAN'!G1560</f>
        <v>2+800</v>
      </c>
      <c r="H1514" s="151" t="s">
        <v>434</v>
      </c>
      <c r="I1514" s="137"/>
      <c r="J1514" s="138"/>
      <c r="K1514" s="146"/>
      <c r="L1514" s="146"/>
    </row>
    <row r="1515" spans="2:12" s="141" customFormat="1" ht="20.100000000000001" customHeight="1">
      <c r="B1515" s="142">
        <f>'3. DATA TEKNIS JALAN'!B1561</f>
        <v>0</v>
      </c>
      <c r="C1515" s="142">
        <f>'3. DATA TEKNIS JALAN'!C1561</f>
        <v>0</v>
      </c>
      <c r="D1515" s="143">
        <f>'3. DATA TEKNIS JALAN'!D1561</f>
        <v>0</v>
      </c>
      <c r="E1515" s="144">
        <f>'3. DATA TEKNIS JALAN'!E1561</f>
        <v>0</v>
      </c>
      <c r="F1515" s="145" t="str">
        <f>'3. DATA TEKNIS JALAN'!F1561</f>
        <v>2+800</v>
      </c>
      <c r="G1515" s="145" t="str">
        <f>'3. DATA TEKNIS JALAN'!G1561</f>
        <v>3+000</v>
      </c>
      <c r="H1515" s="151"/>
      <c r="I1515" s="137"/>
      <c r="J1515" s="138"/>
      <c r="K1515" s="146"/>
      <c r="L1515" s="146"/>
    </row>
    <row r="1516" spans="2:12" s="141" customFormat="1" ht="20.100000000000001" customHeight="1">
      <c r="B1516" s="142">
        <f>'3. DATA TEKNIS JALAN'!B1562</f>
        <v>0</v>
      </c>
      <c r="C1516" s="142">
        <f>'3. DATA TEKNIS JALAN'!C1562</f>
        <v>0</v>
      </c>
      <c r="D1516" s="143">
        <f>'3. DATA TEKNIS JALAN'!D1562</f>
        <v>0</v>
      </c>
      <c r="E1516" s="144">
        <f>'3. DATA TEKNIS JALAN'!E1562</f>
        <v>0</v>
      </c>
      <c r="F1516" s="145" t="str">
        <f>'3. DATA TEKNIS JALAN'!F1562</f>
        <v>3+000</v>
      </c>
      <c r="G1516" s="145" t="str">
        <f>'3. DATA TEKNIS JALAN'!G1562</f>
        <v>3+200</v>
      </c>
      <c r="H1516" s="151" t="s">
        <v>438</v>
      </c>
      <c r="I1516" s="137"/>
      <c r="J1516" s="138"/>
      <c r="K1516" s="146"/>
      <c r="L1516" s="146"/>
    </row>
    <row r="1517" spans="2:12" s="141" customFormat="1" ht="20.100000000000001" customHeight="1">
      <c r="B1517" s="142">
        <f>'3. DATA TEKNIS JALAN'!B1563</f>
        <v>0</v>
      </c>
      <c r="C1517" s="142">
        <f>'3. DATA TEKNIS JALAN'!C1563</f>
        <v>0</v>
      </c>
      <c r="D1517" s="143">
        <f>'3. DATA TEKNIS JALAN'!D1563</f>
        <v>0</v>
      </c>
      <c r="E1517" s="144">
        <f>'3. DATA TEKNIS JALAN'!E1563</f>
        <v>0</v>
      </c>
      <c r="F1517" s="145" t="str">
        <f>'3. DATA TEKNIS JALAN'!F1563</f>
        <v>3+200</v>
      </c>
      <c r="G1517" s="145" t="str">
        <f>'3. DATA TEKNIS JALAN'!G1563</f>
        <v>3+400</v>
      </c>
      <c r="H1517" s="151" t="s">
        <v>434</v>
      </c>
      <c r="I1517" s="137"/>
      <c r="J1517" s="138"/>
      <c r="K1517" s="146"/>
      <c r="L1517" s="146"/>
    </row>
    <row r="1518" spans="2:12" s="141" customFormat="1" ht="20.100000000000001" customHeight="1">
      <c r="B1518" s="142">
        <f>'3. DATA TEKNIS JALAN'!B1564</f>
        <v>0</v>
      </c>
      <c r="C1518" s="142">
        <f>'3. DATA TEKNIS JALAN'!C1564</f>
        <v>0</v>
      </c>
      <c r="D1518" s="143">
        <f>'3. DATA TEKNIS JALAN'!D1564</f>
        <v>0</v>
      </c>
      <c r="E1518" s="144">
        <f>'3. DATA TEKNIS JALAN'!E1564</f>
        <v>0</v>
      </c>
      <c r="F1518" s="145" t="str">
        <f>'3. DATA TEKNIS JALAN'!F1564</f>
        <v>3+400</v>
      </c>
      <c r="G1518" s="145" t="str">
        <f>'3. DATA TEKNIS JALAN'!G1564</f>
        <v>3+423</v>
      </c>
      <c r="H1518" s="151" t="s">
        <v>434</v>
      </c>
      <c r="I1518" s="137"/>
      <c r="J1518" s="138"/>
      <c r="K1518" s="146"/>
      <c r="L1518" s="146"/>
    </row>
    <row r="1519" spans="2:12" s="141" customFormat="1" ht="20.100000000000001" customHeight="1">
      <c r="B1519" s="142">
        <f>'3. DATA TEKNIS JALAN'!B1565</f>
        <v>0</v>
      </c>
      <c r="C1519" s="142">
        <f>'3. DATA TEKNIS JALAN'!C1565</f>
        <v>0</v>
      </c>
      <c r="D1519" s="143">
        <f>'3. DATA TEKNIS JALAN'!D1565</f>
        <v>0</v>
      </c>
      <c r="E1519" s="144">
        <f>'3. DATA TEKNIS JALAN'!E1565</f>
        <v>0</v>
      </c>
      <c r="F1519" s="145">
        <f>'3. DATA TEKNIS JALAN'!F1565</f>
        <v>0</v>
      </c>
      <c r="G1519" s="145">
        <f>'3. DATA TEKNIS JALAN'!G1565</f>
        <v>0</v>
      </c>
      <c r="H1519" s="151" t="s">
        <v>434</v>
      </c>
      <c r="I1519" s="137"/>
      <c r="J1519" s="138"/>
      <c r="K1519" s="146"/>
      <c r="L1519" s="146"/>
    </row>
    <row r="1520" spans="2:12" s="141" customFormat="1" ht="20.100000000000001" customHeight="1">
      <c r="B1520" s="142">
        <f>'3. DATA TEKNIS JALAN'!B1566</f>
        <v>0</v>
      </c>
      <c r="C1520" s="142">
        <f>'3. DATA TEKNIS JALAN'!C1566</f>
        <v>0</v>
      </c>
      <c r="D1520" s="143">
        <f>'3. DATA TEKNIS JALAN'!D1566</f>
        <v>0</v>
      </c>
      <c r="E1520" s="144">
        <f>'3. DATA TEKNIS JALAN'!E1566</f>
        <v>0</v>
      </c>
      <c r="F1520" s="145">
        <f>'3. DATA TEKNIS JALAN'!F1566</f>
        <v>0</v>
      </c>
      <c r="G1520" s="145">
        <f>'3. DATA TEKNIS JALAN'!G1566</f>
        <v>0</v>
      </c>
      <c r="H1520" s="151" t="s">
        <v>434</v>
      </c>
      <c r="I1520" s="137"/>
      <c r="J1520" s="138"/>
      <c r="K1520" s="146"/>
      <c r="L1520" s="146"/>
    </row>
    <row r="1521" spans="2:12" s="141" customFormat="1" ht="20.100000000000001" customHeight="1">
      <c r="B1521" s="142">
        <f>'3. DATA TEKNIS JALAN'!B1567</f>
        <v>165</v>
      </c>
      <c r="C1521" s="142">
        <f>'3. DATA TEKNIS JALAN'!C1567</f>
        <v>2.0099999999999998</v>
      </c>
      <c r="D1521" s="143" t="str">
        <f>'3. DATA TEKNIS JALAN'!D1567</f>
        <v>Kaligondang - Arenan</v>
      </c>
      <c r="E1521" s="144">
        <f>'3. DATA TEKNIS JALAN'!E1567</f>
        <v>1.5880000000000001</v>
      </c>
      <c r="F1521" s="145" t="str">
        <f>'3. DATA TEKNIS JALAN'!F1567</f>
        <v>0+000</v>
      </c>
      <c r="G1521" s="145" t="str">
        <f>'3. DATA TEKNIS JALAN'!G1567</f>
        <v>0+200</v>
      </c>
      <c r="H1521" s="151" t="s">
        <v>438</v>
      </c>
      <c r="I1521" s="137"/>
      <c r="J1521" s="138"/>
      <c r="K1521" s="146"/>
      <c r="L1521" s="146"/>
    </row>
    <row r="1522" spans="2:12" s="141" customFormat="1" ht="20.100000000000001" customHeight="1">
      <c r="B1522" s="142">
        <f>'3. DATA TEKNIS JALAN'!B1568</f>
        <v>0</v>
      </c>
      <c r="C1522" s="142">
        <f>'3. DATA TEKNIS JALAN'!C1568</f>
        <v>0</v>
      </c>
      <c r="D1522" s="143">
        <f>'3. DATA TEKNIS JALAN'!D1568</f>
        <v>0</v>
      </c>
      <c r="E1522" s="144">
        <f>'3. DATA TEKNIS JALAN'!E1568</f>
        <v>0</v>
      </c>
      <c r="F1522" s="145" t="str">
        <f>'3. DATA TEKNIS JALAN'!F1568</f>
        <v>0+200</v>
      </c>
      <c r="G1522" s="145" t="str">
        <f>'3. DATA TEKNIS JALAN'!G1568</f>
        <v>0+400</v>
      </c>
      <c r="H1522" s="151" t="s">
        <v>438</v>
      </c>
      <c r="I1522" s="137"/>
      <c r="J1522" s="138"/>
      <c r="K1522" s="146"/>
      <c r="L1522" s="146"/>
    </row>
    <row r="1523" spans="2:12" s="141" customFormat="1" ht="20.100000000000001" customHeight="1">
      <c r="B1523" s="142">
        <f>'3. DATA TEKNIS JALAN'!B1569</f>
        <v>0</v>
      </c>
      <c r="C1523" s="142">
        <f>'3. DATA TEKNIS JALAN'!C1569</f>
        <v>0</v>
      </c>
      <c r="D1523" s="143">
        <f>'3. DATA TEKNIS JALAN'!D1569</f>
        <v>0</v>
      </c>
      <c r="E1523" s="144">
        <f>'3. DATA TEKNIS JALAN'!E1569</f>
        <v>0</v>
      </c>
      <c r="F1523" s="145" t="str">
        <f>'3. DATA TEKNIS JALAN'!F1569</f>
        <v>0+400</v>
      </c>
      <c r="G1523" s="145" t="str">
        <f>'3. DATA TEKNIS JALAN'!G1569</f>
        <v>0+600</v>
      </c>
      <c r="H1523" s="151" t="s">
        <v>438</v>
      </c>
      <c r="I1523" s="137"/>
      <c r="J1523" s="138"/>
      <c r="K1523" s="146"/>
      <c r="L1523" s="146"/>
    </row>
    <row r="1524" spans="2:12" s="141" customFormat="1" ht="20.100000000000001" customHeight="1">
      <c r="B1524" s="142">
        <f>'3. DATA TEKNIS JALAN'!B1570</f>
        <v>0</v>
      </c>
      <c r="C1524" s="142">
        <f>'3. DATA TEKNIS JALAN'!C1570</f>
        <v>0</v>
      </c>
      <c r="D1524" s="143">
        <f>'3. DATA TEKNIS JALAN'!D1570</f>
        <v>0</v>
      </c>
      <c r="E1524" s="144">
        <f>'3. DATA TEKNIS JALAN'!E1570</f>
        <v>0</v>
      </c>
      <c r="F1524" s="145" t="str">
        <f>'3. DATA TEKNIS JALAN'!F1570</f>
        <v>0+600</v>
      </c>
      <c r="G1524" s="145" t="str">
        <f>'3. DATA TEKNIS JALAN'!G1570</f>
        <v>0+800</v>
      </c>
      <c r="H1524" s="151" t="s">
        <v>434</v>
      </c>
      <c r="I1524" s="137"/>
      <c r="J1524" s="138"/>
      <c r="K1524" s="146"/>
      <c r="L1524" s="146"/>
    </row>
    <row r="1525" spans="2:12" s="141" customFormat="1" ht="20.100000000000001" customHeight="1">
      <c r="B1525" s="142">
        <f>'3. DATA TEKNIS JALAN'!B1571</f>
        <v>0</v>
      </c>
      <c r="C1525" s="142">
        <f>'3. DATA TEKNIS JALAN'!C1571</f>
        <v>0</v>
      </c>
      <c r="D1525" s="143">
        <f>'3. DATA TEKNIS JALAN'!D1571</f>
        <v>0</v>
      </c>
      <c r="E1525" s="144">
        <f>'3. DATA TEKNIS JALAN'!E1571</f>
        <v>0</v>
      </c>
      <c r="F1525" s="145" t="str">
        <f>'3. DATA TEKNIS JALAN'!F1571</f>
        <v>0+800</v>
      </c>
      <c r="G1525" s="145" t="str">
        <f>'3. DATA TEKNIS JALAN'!G1571</f>
        <v>1+000</v>
      </c>
      <c r="H1525" s="151" t="s">
        <v>434</v>
      </c>
      <c r="I1525" s="137"/>
      <c r="J1525" s="138"/>
      <c r="K1525" s="146"/>
      <c r="L1525" s="146"/>
    </row>
    <row r="1526" spans="2:12" s="141" customFormat="1" ht="20.100000000000001" customHeight="1">
      <c r="B1526" s="142">
        <f>'3. DATA TEKNIS JALAN'!B1572</f>
        <v>0</v>
      </c>
      <c r="C1526" s="142">
        <f>'3. DATA TEKNIS JALAN'!C1572</f>
        <v>0</v>
      </c>
      <c r="D1526" s="143">
        <f>'3. DATA TEKNIS JALAN'!D1572</f>
        <v>0</v>
      </c>
      <c r="E1526" s="144">
        <f>'3. DATA TEKNIS JALAN'!E1572</f>
        <v>0</v>
      </c>
      <c r="F1526" s="145" t="str">
        <f>'3. DATA TEKNIS JALAN'!F1572</f>
        <v>1+000</v>
      </c>
      <c r="G1526" s="145" t="str">
        <f>'3. DATA TEKNIS JALAN'!G1572</f>
        <v>1+200</v>
      </c>
      <c r="H1526" s="151" t="s">
        <v>434</v>
      </c>
      <c r="I1526" s="137"/>
      <c r="J1526" s="138"/>
      <c r="K1526" s="146"/>
      <c r="L1526" s="146"/>
    </row>
    <row r="1527" spans="2:12" s="141" customFormat="1" ht="20.100000000000001" customHeight="1">
      <c r="B1527" s="142">
        <f>'3. DATA TEKNIS JALAN'!B1573</f>
        <v>0</v>
      </c>
      <c r="C1527" s="142">
        <f>'3. DATA TEKNIS JALAN'!C1573</f>
        <v>0</v>
      </c>
      <c r="D1527" s="143">
        <f>'3. DATA TEKNIS JALAN'!D1573</f>
        <v>0</v>
      </c>
      <c r="E1527" s="144">
        <f>'3. DATA TEKNIS JALAN'!E1573</f>
        <v>0</v>
      </c>
      <c r="F1527" s="145" t="str">
        <f>'3. DATA TEKNIS JALAN'!F1573</f>
        <v>1+200</v>
      </c>
      <c r="G1527" s="145" t="str">
        <f>'3. DATA TEKNIS JALAN'!G1573</f>
        <v>1+400</v>
      </c>
      <c r="H1527" s="151"/>
      <c r="I1527" s="137"/>
      <c r="J1527" s="138"/>
      <c r="K1527" s="146"/>
      <c r="L1527" s="146"/>
    </row>
    <row r="1528" spans="2:12" s="141" customFormat="1" ht="20.100000000000001" customHeight="1">
      <c r="B1528" s="142">
        <f>'3. DATA TEKNIS JALAN'!B1574</f>
        <v>0</v>
      </c>
      <c r="C1528" s="142">
        <f>'3. DATA TEKNIS JALAN'!C1574</f>
        <v>0</v>
      </c>
      <c r="D1528" s="143">
        <f>'3. DATA TEKNIS JALAN'!D1574</f>
        <v>0</v>
      </c>
      <c r="E1528" s="144">
        <f>'3. DATA TEKNIS JALAN'!E1574</f>
        <v>0</v>
      </c>
      <c r="F1528" s="145" t="str">
        <f>'3. DATA TEKNIS JALAN'!F1574</f>
        <v>1+400</v>
      </c>
      <c r="G1528" s="145" t="str">
        <f>'3. DATA TEKNIS JALAN'!G1574</f>
        <v>1+588</v>
      </c>
      <c r="H1528" s="151" t="s">
        <v>434</v>
      </c>
      <c r="I1528" s="137"/>
      <c r="J1528" s="138"/>
      <c r="K1528" s="146"/>
      <c r="L1528" s="146"/>
    </row>
    <row r="1529" spans="2:12" s="141" customFormat="1" ht="20.100000000000001" customHeight="1">
      <c r="B1529" s="142">
        <f>'3. DATA TEKNIS JALAN'!B1575</f>
        <v>0</v>
      </c>
      <c r="C1529" s="142">
        <f>'3. DATA TEKNIS JALAN'!C1575</f>
        <v>0</v>
      </c>
      <c r="D1529" s="143">
        <f>'3. DATA TEKNIS JALAN'!D1575</f>
        <v>0</v>
      </c>
      <c r="E1529" s="144">
        <f>'3. DATA TEKNIS JALAN'!E1575</f>
        <v>0</v>
      </c>
      <c r="F1529" s="145">
        <f>'3. DATA TEKNIS JALAN'!F1575</f>
        <v>0</v>
      </c>
      <c r="G1529" s="145">
        <f>'3. DATA TEKNIS JALAN'!G1575</f>
        <v>0</v>
      </c>
      <c r="H1529" s="151" t="s">
        <v>434</v>
      </c>
      <c r="I1529" s="137"/>
      <c r="J1529" s="138"/>
      <c r="K1529" s="146"/>
      <c r="L1529" s="146"/>
    </row>
    <row r="1530" spans="2:12" s="141" customFormat="1" ht="20.100000000000001" customHeight="1">
      <c r="B1530" s="142">
        <f>'3. DATA TEKNIS JALAN'!B1576</f>
        <v>0</v>
      </c>
      <c r="C1530" s="142">
        <f>'3. DATA TEKNIS JALAN'!C1576</f>
        <v>0</v>
      </c>
      <c r="D1530" s="143">
        <f>'3. DATA TEKNIS JALAN'!D1576</f>
        <v>0</v>
      </c>
      <c r="E1530" s="144">
        <f>'3. DATA TEKNIS JALAN'!E1576</f>
        <v>0</v>
      </c>
      <c r="F1530" s="145">
        <f>'3. DATA TEKNIS JALAN'!F1576</f>
        <v>0</v>
      </c>
      <c r="G1530" s="145">
        <f>'3. DATA TEKNIS JALAN'!G1576</f>
        <v>0</v>
      </c>
      <c r="H1530" s="151" t="s">
        <v>434</v>
      </c>
      <c r="I1530" s="137"/>
      <c r="J1530" s="138"/>
      <c r="K1530" s="146"/>
      <c r="L1530" s="146"/>
    </row>
    <row r="1531" spans="2:12" s="141" customFormat="1" ht="20.100000000000001" customHeight="1">
      <c r="B1531" s="142">
        <f>'3. DATA TEKNIS JALAN'!B1577</f>
        <v>166</v>
      </c>
      <c r="C1531" s="142">
        <f>'3. DATA TEKNIS JALAN'!C1577</f>
        <v>2.0110000000000001</v>
      </c>
      <c r="D1531" s="143" t="str">
        <f>'3. DATA TEKNIS JALAN'!D1577</f>
        <v>Penaruban - Kembaran Wetan</v>
      </c>
      <c r="E1531" s="144">
        <f>'3. DATA TEKNIS JALAN'!E1577</f>
        <v>2.6379999999999999</v>
      </c>
      <c r="F1531" s="145" t="str">
        <f>'3. DATA TEKNIS JALAN'!F1577</f>
        <v>0+000</v>
      </c>
      <c r="G1531" s="145" t="str">
        <f>'3. DATA TEKNIS JALAN'!G1577</f>
        <v>0+200</v>
      </c>
      <c r="H1531" s="151" t="s">
        <v>434</v>
      </c>
      <c r="I1531" s="137"/>
      <c r="J1531" s="138"/>
      <c r="K1531" s="146"/>
      <c r="L1531" s="146"/>
    </row>
    <row r="1532" spans="2:12" s="141" customFormat="1" ht="20.100000000000001" customHeight="1">
      <c r="B1532" s="142">
        <f>'3. DATA TEKNIS JALAN'!B1578</f>
        <v>0</v>
      </c>
      <c r="C1532" s="142">
        <f>'3. DATA TEKNIS JALAN'!C1578</f>
        <v>0</v>
      </c>
      <c r="D1532" s="143">
        <f>'3. DATA TEKNIS JALAN'!D1578</f>
        <v>0</v>
      </c>
      <c r="E1532" s="144">
        <f>'3. DATA TEKNIS JALAN'!E1578</f>
        <v>0</v>
      </c>
      <c r="F1532" s="145" t="str">
        <f>'3. DATA TEKNIS JALAN'!F1578</f>
        <v>0+200</v>
      </c>
      <c r="G1532" s="145" t="str">
        <f>'3. DATA TEKNIS JALAN'!G1578</f>
        <v>0+400</v>
      </c>
      <c r="H1532" s="151" t="s">
        <v>434</v>
      </c>
      <c r="I1532" s="137"/>
      <c r="J1532" s="138"/>
      <c r="K1532" s="146"/>
      <c r="L1532" s="146"/>
    </row>
    <row r="1533" spans="2:12" s="141" customFormat="1" ht="20.100000000000001" customHeight="1">
      <c r="B1533" s="142">
        <f>'3. DATA TEKNIS JALAN'!B1579</f>
        <v>0</v>
      </c>
      <c r="C1533" s="142">
        <f>'3. DATA TEKNIS JALAN'!C1579</f>
        <v>0</v>
      </c>
      <c r="D1533" s="143">
        <f>'3. DATA TEKNIS JALAN'!D1579</f>
        <v>0</v>
      </c>
      <c r="E1533" s="144">
        <f>'3. DATA TEKNIS JALAN'!E1579</f>
        <v>0</v>
      </c>
      <c r="F1533" s="145" t="str">
        <f>'3. DATA TEKNIS JALAN'!F1579</f>
        <v>0+400</v>
      </c>
      <c r="G1533" s="145" t="str">
        <f>'3. DATA TEKNIS JALAN'!G1579</f>
        <v>0+600</v>
      </c>
      <c r="H1533" s="151" t="s">
        <v>434</v>
      </c>
      <c r="I1533" s="137"/>
      <c r="J1533" s="138"/>
      <c r="K1533" s="146"/>
      <c r="L1533" s="146"/>
    </row>
    <row r="1534" spans="2:12" s="141" customFormat="1" ht="20.100000000000001" customHeight="1">
      <c r="B1534" s="142">
        <f>'3. DATA TEKNIS JALAN'!B1580</f>
        <v>0</v>
      </c>
      <c r="C1534" s="142">
        <f>'3. DATA TEKNIS JALAN'!C1580</f>
        <v>0</v>
      </c>
      <c r="D1534" s="143">
        <f>'3. DATA TEKNIS JALAN'!D1580</f>
        <v>0</v>
      </c>
      <c r="E1534" s="144">
        <f>'3. DATA TEKNIS JALAN'!E1580</f>
        <v>0</v>
      </c>
      <c r="F1534" s="145" t="str">
        <f>'3. DATA TEKNIS JALAN'!F1580</f>
        <v>0+600</v>
      </c>
      <c r="G1534" s="145" t="str">
        <f>'3. DATA TEKNIS JALAN'!G1580</f>
        <v>0+800</v>
      </c>
      <c r="H1534" s="151" t="s">
        <v>434</v>
      </c>
      <c r="I1534" s="137"/>
      <c r="J1534" s="138"/>
      <c r="K1534" s="146"/>
      <c r="L1534" s="146"/>
    </row>
    <row r="1535" spans="2:12" s="141" customFormat="1" ht="20.100000000000001" customHeight="1">
      <c r="B1535" s="142">
        <f>'3. DATA TEKNIS JALAN'!B1581</f>
        <v>0</v>
      </c>
      <c r="C1535" s="142">
        <f>'3. DATA TEKNIS JALAN'!C1581</f>
        <v>0</v>
      </c>
      <c r="D1535" s="143">
        <f>'3. DATA TEKNIS JALAN'!D1581</f>
        <v>0</v>
      </c>
      <c r="E1535" s="144">
        <f>'3. DATA TEKNIS JALAN'!E1581</f>
        <v>0</v>
      </c>
      <c r="F1535" s="145" t="str">
        <f>'3. DATA TEKNIS JALAN'!F1581</f>
        <v>0+800</v>
      </c>
      <c r="G1535" s="145" t="str">
        <f>'3. DATA TEKNIS JALAN'!G1581</f>
        <v>1+000</v>
      </c>
      <c r="H1535" s="151" t="s">
        <v>434</v>
      </c>
      <c r="I1535" s="137"/>
      <c r="J1535" s="138"/>
      <c r="K1535" s="146"/>
      <c r="L1535" s="146"/>
    </row>
    <row r="1536" spans="2:12" s="141" customFormat="1" ht="20.100000000000001" customHeight="1">
      <c r="B1536" s="142">
        <f>'3. DATA TEKNIS JALAN'!B1582</f>
        <v>0</v>
      </c>
      <c r="C1536" s="142">
        <f>'3. DATA TEKNIS JALAN'!C1582</f>
        <v>0</v>
      </c>
      <c r="D1536" s="143">
        <f>'3. DATA TEKNIS JALAN'!D1582</f>
        <v>0</v>
      </c>
      <c r="E1536" s="144">
        <f>'3. DATA TEKNIS JALAN'!E1582</f>
        <v>0</v>
      </c>
      <c r="F1536" s="145" t="str">
        <f>'3. DATA TEKNIS JALAN'!F1582</f>
        <v>1+000</v>
      </c>
      <c r="G1536" s="145" t="str">
        <f>'3. DATA TEKNIS JALAN'!G1582</f>
        <v>1+200</v>
      </c>
      <c r="H1536" s="151" t="s">
        <v>434</v>
      </c>
      <c r="I1536" s="137"/>
      <c r="J1536" s="138"/>
      <c r="K1536" s="146"/>
      <c r="L1536" s="146"/>
    </row>
    <row r="1537" spans="2:12" s="141" customFormat="1" ht="20.100000000000001" customHeight="1">
      <c r="B1537" s="142">
        <f>'3. DATA TEKNIS JALAN'!B1583</f>
        <v>0</v>
      </c>
      <c r="C1537" s="142">
        <f>'3. DATA TEKNIS JALAN'!C1583</f>
        <v>0</v>
      </c>
      <c r="D1537" s="143">
        <f>'3. DATA TEKNIS JALAN'!D1583</f>
        <v>0</v>
      </c>
      <c r="E1537" s="144">
        <f>'3. DATA TEKNIS JALAN'!E1583</f>
        <v>0</v>
      </c>
      <c r="F1537" s="145" t="str">
        <f>'3. DATA TEKNIS JALAN'!F1583</f>
        <v>1+200</v>
      </c>
      <c r="G1537" s="145" t="str">
        <f>'3. DATA TEKNIS JALAN'!G1583</f>
        <v>1+400</v>
      </c>
      <c r="H1537" s="151" t="s">
        <v>434</v>
      </c>
      <c r="I1537" s="137"/>
      <c r="J1537" s="138"/>
      <c r="K1537" s="146"/>
      <c r="L1537" s="146"/>
    </row>
    <row r="1538" spans="2:12" s="141" customFormat="1" ht="20.100000000000001" customHeight="1">
      <c r="B1538" s="142">
        <f>'3. DATA TEKNIS JALAN'!B1584</f>
        <v>0</v>
      </c>
      <c r="C1538" s="142">
        <f>'3. DATA TEKNIS JALAN'!C1584</f>
        <v>0</v>
      </c>
      <c r="D1538" s="143">
        <f>'3. DATA TEKNIS JALAN'!D1584</f>
        <v>0</v>
      </c>
      <c r="E1538" s="144">
        <f>'3. DATA TEKNIS JALAN'!E1584</f>
        <v>0</v>
      </c>
      <c r="F1538" s="145" t="str">
        <f>'3. DATA TEKNIS JALAN'!F1584</f>
        <v>1+400</v>
      </c>
      <c r="G1538" s="145" t="str">
        <f>'3. DATA TEKNIS JALAN'!G1584</f>
        <v>1+600</v>
      </c>
      <c r="H1538" s="151" t="s">
        <v>434</v>
      </c>
      <c r="I1538" s="137"/>
      <c r="J1538" s="138"/>
      <c r="K1538" s="146"/>
      <c r="L1538" s="146"/>
    </row>
    <row r="1539" spans="2:12" s="141" customFormat="1" ht="20.100000000000001" customHeight="1">
      <c r="B1539" s="142">
        <f>'3. DATA TEKNIS JALAN'!B1585</f>
        <v>0</v>
      </c>
      <c r="C1539" s="142">
        <f>'3. DATA TEKNIS JALAN'!C1585</f>
        <v>0</v>
      </c>
      <c r="D1539" s="143">
        <f>'3. DATA TEKNIS JALAN'!D1585</f>
        <v>0</v>
      </c>
      <c r="E1539" s="144">
        <f>'3. DATA TEKNIS JALAN'!E1585</f>
        <v>0</v>
      </c>
      <c r="F1539" s="145" t="str">
        <f>'3. DATA TEKNIS JALAN'!F1585</f>
        <v>1+600</v>
      </c>
      <c r="G1539" s="145" t="str">
        <f>'3. DATA TEKNIS JALAN'!G1585</f>
        <v>1+800</v>
      </c>
      <c r="H1539" s="151" t="s">
        <v>440</v>
      </c>
      <c r="I1539" s="137"/>
      <c r="J1539" s="138"/>
      <c r="K1539" s="146"/>
      <c r="L1539" s="146"/>
    </row>
    <row r="1540" spans="2:12" s="141" customFormat="1" ht="20.100000000000001" customHeight="1">
      <c r="B1540" s="142">
        <f>'3. DATA TEKNIS JALAN'!B1586</f>
        <v>0</v>
      </c>
      <c r="C1540" s="142">
        <f>'3. DATA TEKNIS JALAN'!C1586</f>
        <v>0</v>
      </c>
      <c r="D1540" s="143">
        <f>'3. DATA TEKNIS JALAN'!D1586</f>
        <v>0</v>
      </c>
      <c r="E1540" s="144">
        <f>'3. DATA TEKNIS JALAN'!E1586</f>
        <v>0</v>
      </c>
      <c r="F1540" s="145" t="str">
        <f>'3. DATA TEKNIS JALAN'!F1586</f>
        <v>1+800</v>
      </c>
      <c r="G1540" s="145" t="str">
        <f>'3. DATA TEKNIS JALAN'!G1586</f>
        <v>2+000</v>
      </c>
      <c r="H1540" s="151" t="s">
        <v>440</v>
      </c>
      <c r="I1540" s="137"/>
      <c r="J1540" s="138"/>
      <c r="K1540" s="146"/>
      <c r="L1540" s="146"/>
    </row>
    <row r="1541" spans="2:12" s="141" customFormat="1" ht="20.100000000000001" customHeight="1">
      <c r="B1541" s="142">
        <f>'3. DATA TEKNIS JALAN'!B1587</f>
        <v>0</v>
      </c>
      <c r="C1541" s="142">
        <f>'3. DATA TEKNIS JALAN'!C1587</f>
        <v>0</v>
      </c>
      <c r="D1541" s="143">
        <f>'3. DATA TEKNIS JALAN'!D1587</f>
        <v>0</v>
      </c>
      <c r="E1541" s="144">
        <f>'3. DATA TEKNIS JALAN'!E1587</f>
        <v>0</v>
      </c>
      <c r="F1541" s="145" t="str">
        <f>'3. DATA TEKNIS JALAN'!F1587</f>
        <v>2+000</v>
      </c>
      <c r="G1541" s="145" t="str">
        <f>'3. DATA TEKNIS JALAN'!G1587</f>
        <v>2+200</v>
      </c>
      <c r="H1541" s="151" t="s">
        <v>438</v>
      </c>
      <c r="I1541" s="137"/>
      <c r="J1541" s="138"/>
      <c r="K1541" s="146"/>
      <c r="L1541" s="146"/>
    </row>
    <row r="1542" spans="2:12" s="141" customFormat="1" ht="20.100000000000001" customHeight="1">
      <c r="B1542" s="142">
        <f>'3. DATA TEKNIS JALAN'!B1588</f>
        <v>0</v>
      </c>
      <c r="C1542" s="142">
        <f>'3. DATA TEKNIS JALAN'!C1588</f>
        <v>0</v>
      </c>
      <c r="D1542" s="143">
        <f>'3. DATA TEKNIS JALAN'!D1588</f>
        <v>0</v>
      </c>
      <c r="E1542" s="144">
        <f>'3. DATA TEKNIS JALAN'!E1588</f>
        <v>0</v>
      </c>
      <c r="F1542" s="145" t="str">
        <f>'3. DATA TEKNIS JALAN'!F1588</f>
        <v>2+200</v>
      </c>
      <c r="G1542" s="145" t="str">
        <f>'3. DATA TEKNIS JALAN'!G1588</f>
        <v>2+400</v>
      </c>
      <c r="H1542" s="151" t="s">
        <v>434</v>
      </c>
      <c r="I1542" s="137"/>
      <c r="J1542" s="138"/>
      <c r="K1542" s="146"/>
      <c r="L1542" s="146"/>
    </row>
    <row r="1543" spans="2:12" s="141" customFormat="1" ht="20.100000000000001" customHeight="1">
      <c r="B1543" s="142">
        <f>'3. DATA TEKNIS JALAN'!B1589</f>
        <v>0</v>
      </c>
      <c r="C1543" s="142">
        <f>'3. DATA TEKNIS JALAN'!C1589</f>
        <v>0</v>
      </c>
      <c r="D1543" s="143">
        <f>'3. DATA TEKNIS JALAN'!D1589</f>
        <v>0</v>
      </c>
      <c r="E1543" s="144">
        <f>'3. DATA TEKNIS JALAN'!E1589</f>
        <v>0</v>
      </c>
      <c r="F1543" s="145" t="str">
        <f>'3. DATA TEKNIS JALAN'!F1589</f>
        <v>2+400</v>
      </c>
      <c r="G1543" s="145" t="str">
        <f>'3. DATA TEKNIS JALAN'!G1589</f>
        <v>2+600</v>
      </c>
      <c r="H1543" s="151" t="s">
        <v>434</v>
      </c>
      <c r="I1543" s="137"/>
      <c r="J1543" s="138"/>
      <c r="K1543" s="146"/>
      <c r="L1543" s="146"/>
    </row>
    <row r="1544" spans="2:12" s="141" customFormat="1" ht="20.100000000000001" customHeight="1">
      <c r="B1544" s="142">
        <f>'3. DATA TEKNIS JALAN'!B1590</f>
        <v>0</v>
      </c>
      <c r="C1544" s="142">
        <f>'3. DATA TEKNIS JALAN'!C1590</f>
        <v>0</v>
      </c>
      <c r="D1544" s="143">
        <f>'3. DATA TEKNIS JALAN'!D1590</f>
        <v>0</v>
      </c>
      <c r="E1544" s="144">
        <f>'3. DATA TEKNIS JALAN'!E1590</f>
        <v>0</v>
      </c>
      <c r="F1544" s="145" t="str">
        <f>'3. DATA TEKNIS JALAN'!F1590</f>
        <v>2+600</v>
      </c>
      <c r="G1544" s="145" t="str">
        <f>'3. DATA TEKNIS JALAN'!G1590</f>
        <v>2+638</v>
      </c>
      <c r="H1544" s="151"/>
      <c r="I1544" s="137"/>
      <c r="J1544" s="138"/>
      <c r="K1544" s="146"/>
      <c r="L1544" s="146"/>
    </row>
    <row r="1545" spans="2:12" s="141" customFormat="1" ht="20.100000000000001" customHeight="1">
      <c r="B1545" s="142">
        <f>'3. DATA TEKNIS JALAN'!B1591</f>
        <v>0</v>
      </c>
      <c r="C1545" s="142">
        <f>'3. DATA TEKNIS JALAN'!C1591</f>
        <v>0</v>
      </c>
      <c r="D1545" s="143">
        <f>'3. DATA TEKNIS JALAN'!D1591</f>
        <v>0</v>
      </c>
      <c r="E1545" s="144">
        <f>'3. DATA TEKNIS JALAN'!E1591</f>
        <v>0</v>
      </c>
      <c r="F1545" s="145">
        <f>'3. DATA TEKNIS JALAN'!F1591</f>
        <v>0</v>
      </c>
      <c r="G1545" s="145">
        <f>'3. DATA TEKNIS JALAN'!G1591</f>
        <v>0</v>
      </c>
      <c r="H1545" s="151" t="s">
        <v>434</v>
      </c>
      <c r="I1545" s="137"/>
      <c r="J1545" s="138"/>
      <c r="K1545" s="146"/>
      <c r="L1545" s="146"/>
    </row>
    <row r="1546" spans="2:12" s="141" customFormat="1" ht="20.100000000000001" customHeight="1">
      <c r="B1546" s="142">
        <f>'3. DATA TEKNIS JALAN'!B1592</f>
        <v>0</v>
      </c>
      <c r="C1546" s="142">
        <f>'3. DATA TEKNIS JALAN'!C1592</f>
        <v>0</v>
      </c>
      <c r="D1546" s="143">
        <f>'3. DATA TEKNIS JALAN'!D1592</f>
        <v>0</v>
      </c>
      <c r="E1546" s="144">
        <f>'3. DATA TEKNIS JALAN'!E1592</f>
        <v>0</v>
      </c>
      <c r="F1546" s="145">
        <f>'3. DATA TEKNIS JALAN'!F1592</f>
        <v>0</v>
      </c>
      <c r="G1546" s="145">
        <f>'3. DATA TEKNIS JALAN'!G1592</f>
        <v>0</v>
      </c>
      <c r="H1546" s="151" t="s">
        <v>434</v>
      </c>
      <c r="I1546" s="137"/>
      <c r="J1546" s="138"/>
      <c r="K1546" s="146"/>
      <c r="L1546" s="146"/>
    </row>
    <row r="1547" spans="2:12" s="141" customFormat="1" ht="20.100000000000001" customHeight="1">
      <c r="B1547" s="142">
        <f>'3. DATA TEKNIS JALAN'!B1593</f>
        <v>167</v>
      </c>
      <c r="C1547" s="142">
        <f>'3. DATA TEKNIS JALAN'!C1593</f>
        <v>2.012</v>
      </c>
      <c r="D1547" s="143" t="str">
        <f>'3. DATA TEKNIS JALAN'!D1593</f>
        <v>Kaligondang - Sempor Lor</v>
      </c>
      <c r="E1547" s="144">
        <f>'3. DATA TEKNIS JALAN'!E1593</f>
        <v>4.2</v>
      </c>
      <c r="F1547" s="145" t="str">
        <f>'3. DATA TEKNIS JALAN'!F1593</f>
        <v>0+000</v>
      </c>
      <c r="G1547" s="145" t="str">
        <f>'3. DATA TEKNIS JALAN'!G1593</f>
        <v>0+200</v>
      </c>
      <c r="H1547" s="151" t="s">
        <v>434</v>
      </c>
      <c r="I1547" s="137"/>
      <c r="J1547" s="138"/>
      <c r="K1547" s="146"/>
      <c r="L1547" s="146"/>
    </row>
    <row r="1548" spans="2:12" s="141" customFormat="1" ht="20.100000000000001" customHeight="1">
      <c r="B1548" s="142">
        <f>'3. DATA TEKNIS JALAN'!B1594</f>
        <v>0</v>
      </c>
      <c r="C1548" s="142">
        <f>'3. DATA TEKNIS JALAN'!C1594</f>
        <v>0</v>
      </c>
      <c r="D1548" s="143">
        <f>'3. DATA TEKNIS JALAN'!D1594</f>
        <v>0</v>
      </c>
      <c r="E1548" s="144">
        <f>'3. DATA TEKNIS JALAN'!E1594</f>
        <v>0</v>
      </c>
      <c r="F1548" s="145" t="str">
        <f>'3. DATA TEKNIS JALAN'!F1594</f>
        <v>0+200</v>
      </c>
      <c r="G1548" s="145" t="str">
        <f>'3. DATA TEKNIS JALAN'!G1594</f>
        <v>0+400</v>
      </c>
      <c r="H1548" s="151" t="s">
        <v>434</v>
      </c>
      <c r="I1548" s="137"/>
      <c r="J1548" s="138"/>
      <c r="K1548" s="146"/>
      <c r="L1548" s="146"/>
    </row>
    <row r="1549" spans="2:12" s="141" customFormat="1" ht="20.100000000000001" customHeight="1">
      <c r="B1549" s="142">
        <f>'3. DATA TEKNIS JALAN'!B1595</f>
        <v>0</v>
      </c>
      <c r="C1549" s="142">
        <f>'3. DATA TEKNIS JALAN'!C1595</f>
        <v>0</v>
      </c>
      <c r="D1549" s="143">
        <f>'3. DATA TEKNIS JALAN'!D1595</f>
        <v>0</v>
      </c>
      <c r="E1549" s="144">
        <f>'3. DATA TEKNIS JALAN'!E1595</f>
        <v>0</v>
      </c>
      <c r="F1549" s="145" t="str">
        <f>'3. DATA TEKNIS JALAN'!F1595</f>
        <v>0+400</v>
      </c>
      <c r="G1549" s="145" t="str">
        <f>'3. DATA TEKNIS JALAN'!G1595</f>
        <v>0+600</v>
      </c>
      <c r="H1549" s="151" t="s">
        <v>438</v>
      </c>
      <c r="I1549" s="137"/>
      <c r="J1549" s="138"/>
      <c r="K1549" s="146"/>
      <c r="L1549" s="146"/>
    </row>
    <row r="1550" spans="2:12" s="141" customFormat="1" ht="20.100000000000001" customHeight="1">
      <c r="B1550" s="142">
        <f>'3. DATA TEKNIS JALAN'!B1596</f>
        <v>0</v>
      </c>
      <c r="C1550" s="142">
        <f>'3. DATA TEKNIS JALAN'!C1596</f>
        <v>0</v>
      </c>
      <c r="D1550" s="143">
        <f>'3. DATA TEKNIS JALAN'!D1596</f>
        <v>0</v>
      </c>
      <c r="E1550" s="144">
        <f>'3. DATA TEKNIS JALAN'!E1596</f>
        <v>0</v>
      </c>
      <c r="F1550" s="145" t="str">
        <f>'3. DATA TEKNIS JALAN'!F1596</f>
        <v>0+600</v>
      </c>
      <c r="G1550" s="145" t="str">
        <f>'3. DATA TEKNIS JALAN'!G1596</f>
        <v>0+800</v>
      </c>
      <c r="H1550" s="151" t="s">
        <v>434</v>
      </c>
      <c r="I1550" s="137"/>
      <c r="J1550" s="138"/>
      <c r="K1550" s="146"/>
      <c r="L1550" s="146"/>
    </row>
    <row r="1551" spans="2:12" s="141" customFormat="1" ht="20.100000000000001" customHeight="1">
      <c r="B1551" s="142">
        <f>'3. DATA TEKNIS JALAN'!B1597</f>
        <v>0</v>
      </c>
      <c r="C1551" s="142">
        <f>'3. DATA TEKNIS JALAN'!C1597</f>
        <v>0</v>
      </c>
      <c r="D1551" s="143">
        <f>'3. DATA TEKNIS JALAN'!D1597</f>
        <v>0</v>
      </c>
      <c r="E1551" s="144">
        <f>'3. DATA TEKNIS JALAN'!E1597</f>
        <v>0</v>
      </c>
      <c r="F1551" s="145" t="str">
        <f>'3. DATA TEKNIS JALAN'!F1597</f>
        <v>0+800</v>
      </c>
      <c r="G1551" s="145" t="str">
        <f>'3. DATA TEKNIS JALAN'!G1597</f>
        <v>1+000</v>
      </c>
      <c r="H1551" s="151" t="s">
        <v>434</v>
      </c>
      <c r="I1551" s="137"/>
      <c r="J1551" s="138"/>
      <c r="K1551" s="146"/>
      <c r="L1551" s="146"/>
    </row>
    <row r="1552" spans="2:12" s="141" customFormat="1" ht="20.100000000000001" customHeight="1">
      <c r="B1552" s="142">
        <f>'3. DATA TEKNIS JALAN'!B1598</f>
        <v>0</v>
      </c>
      <c r="C1552" s="142">
        <f>'3. DATA TEKNIS JALAN'!C1598</f>
        <v>0</v>
      </c>
      <c r="D1552" s="143">
        <f>'3. DATA TEKNIS JALAN'!D1598</f>
        <v>0</v>
      </c>
      <c r="E1552" s="144">
        <f>'3. DATA TEKNIS JALAN'!E1598</f>
        <v>0</v>
      </c>
      <c r="F1552" s="145" t="str">
        <f>'3. DATA TEKNIS JALAN'!F1598</f>
        <v>1+000</v>
      </c>
      <c r="G1552" s="145" t="str">
        <f>'3. DATA TEKNIS JALAN'!G1598</f>
        <v>1+200</v>
      </c>
      <c r="H1552" s="151" t="s">
        <v>434</v>
      </c>
      <c r="I1552" s="137"/>
      <c r="J1552" s="138"/>
      <c r="K1552" s="146"/>
      <c r="L1552" s="146"/>
    </row>
    <row r="1553" spans="2:12" s="141" customFormat="1" ht="20.100000000000001" customHeight="1">
      <c r="B1553" s="142">
        <f>'3. DATA TEKNIS JALAN'!B1599</f>
        <v>0</v>
      </c>
      <c r="C1553" s="142">
        <f>'3. DATA TEKNIS JALAN'!C1599</f>
        <v>0</v>
      </c>
      <c r="D1553" s="143">
        <f>'3. DATA TEKNIS JALAN'!D1599</f>
        <v>0</v>
      </c>
      <c r="E1553" s="144">
        <f>'3. DATA TEKNIS JALAN'!E1599</f>
        <v>0</v>
      </c>
      <c r="F1553" s="145" t="str">
        <f>'3. DATA TEKNIS JALAN'!F1599</f>
        <v>1+200</v>
      </c>
      <c r="G1553" s="145" t="str">
        <f>'3. DATA TEKNIS JALAN'!G1599</f>
        <v>1+400</v>
      </c>
      <c r="H1553" s="151" t="s">
        <v>434</v>
      </c>
      <c r="I1553" s="137"/>
      <c r="J1553" s="138"/>
      <c r="K1553" s="146"/>
      <c r="L1553" s="146"/>
    </row>
    <row r="1554" spans="2:12" s="141" customFormat="1" ht="20.100000000000001" customHeight="1">
      <c r="B1554" s="142">
        <f>'3. DATA TEKNIS JALAN'!B1600</f>
        <v>0</v>
      </c>
      <c r="C1554" s="142">
        <f>'3. DATA TEKNIS JALAN'!C1600</f>
        <v>0</v>
      </c>
      <c r="D1554" s="143">
        <f>'3. DATA TEKNIS JALAN'!D1600</f>
        <v>0</v>
      </c>
      <c r="E1554" s="144">
        <f>'3. DATA TEKNIS JALAN'!E1600</f>
        <v>0</v>
      </c>
      <c r="F1554" s="145" t="str">
        <f>'3. DATA TEKNIS JALAN'!F1600</f>
        <v>1+400</v>
      </c>
      <c r="G1554" s="145" t="str">
        <f>'3. DATA TEKNIS JALAN'!G1600</f>
        <v>1+600</v>
      </c>
      <c r="H1554" s="151" t="s">
        <v>434</v>
      </c>
      <c r="I1554" s="137"/>
      <c r="J1554" s="138"/>
      <c r="K1554" s="146"/>
      <c r="L1554" s="146"/>
    </row>
    <row r="1555" spans="2:12" s="141" customFormat="1" ht="20.100000000000001" customHeight="1">
      <c r="B1555" s="142">
        <f>'3. DATA TEKNIS JALAN'!B1601</f>
        <v>0</v>
      </c>
      <c r="C1555" s="142">
        <f>'3. DATA TEKNIS JALAN'!C1601</f>
        <v>0</v>
      </c>
      <c r="D1555" s="143">
        <f>'3. DATA TEKNIS JALAN'!D1601</f>
        <v>0</v>
      </c>
      <c r="E1555" s="144">
        <f>'3. DATA TEKNIS JALAN'!E1601</f>
        <v>0</v>
      </c>
      <c r="F1555" s="145" t="str">
        <f>'3. DATA TEKNIS JALAN'!F1601</f>
        <v>1+600</v>
      </c>
      <c r="G1555" s="145" t="str">
        <f>'3. DATA TEKNIS JALAN'!G1601</f>
        <v>1+800</v>
      </c>
      <c r="H1555" s="151"/>
      <c r="I1555" s="137"/>
      <c r="J1555" s="138"/>
      <c r="K1555" s="146"/>
      <c r="L1555" s="146"/>
    </row>
    <row r="1556" spans="2:12" s="141" customFormat="1" ht="20.100000000000001" customHeight="1">
      <c r="B1556" s="142">
        <f>'3. DATA TEKNIS JALAN'!B1602</f>
        <v>0</v>
      </c>
      <c r="C1556" s="142">
        <f>'3. DATA TEKNIS JALAN'!C1602</f>
        <v>0</v>
      </c>
      <c r="D1556" s="143">
        <f>'3. DATA TEKNIS JALAN'!D1602</f>
        <v>0</v>
      </c>
      <c r="E1556" s="144">
        <f>'3. DATA TEKNIS JALAN'!E1602</f>
        <v>0</v>
      </c>
      <c r="F1556" s="145" t="str">
        <f>'3. DATA TEKNIS JALAN'!F1602</f>
        <v>1+800</v>
      </c>
      <c r="G1556" s="145" t="str">
        <f>'3. DATA TEKNIS JALAN'!G1602</f>
        <v>2+000</v>
      </c>
      <c r="H1556" s="154" t="s">
        <v>434</v>
      </c>
      <c r="I1556" s="147"/>
      <c r="J1556" s="148"/>
      <c r="K1556" s="146"/>
      <c r="L1556" s="146"/>
    </row>
    <row r="1557" spans="2:12" s="141" customFormat="1" ht="20.100000000000001" customHeight="1">
      <c r="B1557" s="142">
        <f>'3. DATA TEKNIS JALAN'!B1603</f>
        <v>0</v>
      </c>
      <c r="C1557" s="142">
        <f>'3. DATA TEKNIS JALAN'!C1603</f>
        <v>0</v>
      </c>
      <c r="D1557" s="143">
        <f>'3. DATA TEKNIS JALAN'!D1603</f>
        <v>0</v>
      </c>
      <c r="E1557" s="144">
        <f>'3. DATA TEKNIS JALAN'!E1603</f>
        <v>0</v>
      </c>
      <c r="F1557" s="145" t="str">
        <f>'3. DATA TEKNIS JALAN'!F1603</f>
        <v>2+000</v>
      </c>
      <c r="G1557" s="145" t="str">
        <f>'3. DATA TEKNIS JALAN'!G1603</f>
        <v>2+200</v>
      </c>
      <c r="H1557" s="154" t="s">
        <v>434</v>
      </c>
      <c r="I1557" s="147"/>
      <c r="J1557" s="148"/>
      <c r="K1557" s="146"/>
      <c r="L1557" s="146"/>
    </row>
    <row r="1558" spans="2:12" s="141" customFormat="1" ht="20.100000000000001" customHeight="1">
      <c r="B1558" s="142">
        <f>'3. DATA TEKNIS JALAN'!B1604</f>
        <v>0</v>
      </c>
      <c r="C1558" s="142">
        <f>'3. DATA TEKNIS JALAN'!C1604</f>
        <v>0</v>
      </c>
      <c r="D1558" s="143">
        <f>'3. DATA TEKNIS JALAN'!D1604</f>
        <v>0</v>
      </c>
      <c r="E1558" s="144">
        <f>'3. DATA TEKNIS JALAN'!E1604</f>
        <v>0</v>
      </c>
      <c r="F1558" s="145" t="str">
        <f>'3. DATA TEKNIS JALAN'!F1604</f>
        <v>2+200</v>
      </c>
      <c r="G1558" s="145" t="str">
        <f>'3. DATA TEKNIS JALAN'!G1604</f>
        <v>2+400</v>
      </c>
      <c r="H1558" s="154" t="s">
        <v>434</v>
      </c>
      <c r="I1558" s="147"/>
      <c r="J1558" s="148"/>
      <c r="K1558" s="146"/>
      <c r="L1558" s="146"/>
    </row>
    <row r="1559" spans="2:12" s="141" customFormat="1" ht="20.100000000000001" customHeight="1">
      <c r="B1559" s="142">
        <f>'3. DATA TEKNIS JALAN'!B1605</f>
        <v>0</v>
      </c>
      <c r="C1559" s="142">
        <f>'3. DATA TEKNIS JALAN'!C1605</f>
        <v>0</v>
      </c>
      <c r="D1559" s="143">
        <f>'3. DATA TEKNIS JALAN'!D1605</f>
        <v>0</v>
      </c>
      <c r="E1559" s="144">
        <f>'3. DATA TEKNIS JALAN'!E1605</f>
        <v>0</v>
      </c>
      <c r="F1559" s="145" t="str">
        <f>'3. DATA TEKNIS JALAN'!F1605</f>
        <v>2+400</v>
      </c>
      <c r="G1559" s="145" t="str">
        <f>'3. DATA TEKNIS JALAN'!G1605</f>
        <v>2+600</v>
      </c>
      <c r="H1559" s="154" t="s">
        <v>434</v>
      </c>
      <c r="I1559" s="147"/>
      <c r="J1559" s="148"/>
      <c r="K1559" s="146"/>
      <c r="L1559" s="146"/>
    </row>
    <row r="1560" spans="2:12" s="141" customFormat="1" ht="20.100000000000001" customHeight="1">
      <c r="B1560" s="142">
        <f>'3. DATA TEKNIS JALAN'!B1606</f>
        <v>0</v>
      </c>
      <c r="C1560" s="142">
        <f>'3. DATA TEKNIS JALAN'!C1606</f>
        <v>0</v>
      </c>
      <c r="D1560" s="143">
        <f>'3. DATA TEKNIS JALAN'!D1606</f>
        <v>0</v>
      </c>
      <c r="E1560" s="144">
        <f>'3. DATA TEKNIS JALAN'!E1606</f>
        <v>0</v>
      </c>
      <c r="F1560" s="145" t="str">
        <f>'3. DATA TEKNIS JALAN'!F1606</f>
        <v>2+600</v>
      </c>
      <c r="G1560" s="145" t="str">
        <f>'3. DATA TEKNIS JALAN'!G1606</f>
        <v>2+800</v>
      </c>
      <c r="H1560" s="154" t="s">
        <v>438</v>
      </c>
      <c r="I1560" s="147"/>
      <c r="J1560" s="148"/>
      <c r="K1560" s="146"/>
      <c r="L1560" s="146"/>
    </row>
    <row r="1561" spans="2:12" s="141" customFormat="1" ht="20.100000000000001" customHeight="1">
      <c r="B1561" s="142">
        <f>'3. DATA TEKNIS JALAN'!B1607</f>
        <v>0</v>
      </c>
      <c r="C1561" s="142">
        <f>'3. DATA TEKNIS JALAN'!C1607</f>
        <v>0</v>
      </c>
      <c r="D1561" s="143">
        <f>'3. DATA TEKNIS JALAN'!D1607</f>
        <v>0</v>
      </c>
      <c r="E1561" s="144">
        <f>'3. DATA TEKNIS JALAN'!E1607</f>
        <v>0</v>
      </c>
      <c r="F1561" s="145" t="str">
        <f>'3. DATA TEKNIS JALAN'!F1607</f>
        <v>2+800</v>
      </c>
      <c r="G1561" s="145" t="str">
        <f>'3. DATA TEKNIS JALAN'!G1607</f>
        <v>3+000</v>
      </c>
      <c r="H1561" s="154" t="s">
        <v>434</v>
      </c>
      <c r="I1561" s="147"/>
      <c r="J1561" s="148"/>
      <c r="K1561" s="146"/>
      <c r="L1561" s="146"/>
    </row>
    <row r="1562" spans="2:12" s="141" customFormat="1" ht="20.100000000000001" customHeight="1">
      <c r="B1562" s="142">
        <f>'3. DATA TEKNIS JALAN'!B1608</f>
        <v>0</v>
      </c>
      <c r="C1562" s="142">
        <f>'3. DATA TEKNIS JALAN'!C1608</f>
        <v>0</v>
      </c>
      <c r="D1562" s="143">
        <f>'3. DATA TEKNIS JALAN'!D1608</f>
        <v>0</v>
      </c>
      <c r="E1562" s="144">
        <f>'3. DATA TEKNIS JALAN'!E1608</f>
        <v>0</v>
      </c>
      <c r="F1562" s="145" t="str">
        <f>'3. DATA TEKNIS JALAN'!F1608</f>
        <v>3+000</v>
      </c>
      <c r="G1562" s="145" t="str">
        <f>'3. DATA TEKNIS JALAN'!G1608</f>
        <v>3+200</v>
      </c>
      <c r="H1562" s="154" t="s">
        <v>434</v>
      </c>
      <c r="I1562" s="147"/>
      <c r="J1562" s="148"/>
      <c r="K1562" s="146"/>
      <c r="L1562" s="146"/>
    </row>
    <row r="1563" spans="2:12" s="141" customFormat="1" ht="20.100000000000001" customHeight="1">
      <c r="B1563" s="142">
        <f>'3. DATA TEKNIS JALAN'!B1609</f>
        <v>0</v>
      </c>
      <c r="C1563" s="142">
        <f>'3. DATA TEKNIS JALAN'!C1609</f>
        <v>0</v>
      </c>
      <c r="D1563" s="143">
        <f>'3. DATA TEKNIS JALAN'!D1609</f>
        <v>0</v>
      </c>
      <c r="E1563" s="144">
        <f>'3. DATA TEKNIS JALAN'!E1609</f>
        <v>0</v>
      </c>
      <c r="F1563" s="145" t="str">
        <f>'3. DATA TEKNIS JALAN'!F1609</f>
        <v>3+200</v>
      </c>
      <c r="G1563" s="145" t="str">
        <f>'3. DATA TEKNIS JALAN'!G1609</f>
        <v>3+400</v>
      </c>
      <c r="H1563" s="154" t="s">
        <v>434</v>
      </c>
      <c r="I1563" s="147"/>
      <c r="J1563" s="148"/>
      <c r="K1563" s="146"/>
      <c r="L1563" s="146"/>
    </row>
    <row r="1564" spans="2:12" s="141" customFormat="1" ht="20.100000000000001" customHeight="1">
      <c r="B1564" s="142">
        <f>'3. DATA TEKNIS JALAN'!B1610</f>
        <v>0</v>
      </c>
      <c r="C1564" s="142">
        <f>'3. DATA TEKNIS JALAN'!C1610</f>
        <v>0</v>
      </c>
      <c r="D1564" s="143">
        <f>'3. DATA TEKNIS JALAN'!D1610</f>
        <v>0</v>
      </c>
      <c r="E1564" s="144">
        <f>'3. DATA TEKNIS JALAN'!E1610</f>
        <v>0</v>
      </c>
      <c r="F1564" s="145" t="str">
        <f>'3. DATA TEKNIS JALAN'!F1610</f>
        <v>3+400</v>
      </c>
      <c r="G1564" s="145" t="str">
        <f>'3. DATA TEKNIS JALAN'!G1610</f>
        <v>3+600</v>
      </c>
      <c r="H1564" s="154" t="s">
        <v>434</v>
      </c>
      <c r="I1564" s="147"/>
      <c r="J1564" s="148"/>
      <c r="K1564" s="146"/>
      <c r="L1564" s="146"/>
    </row>
    <row r="1565" spans="2:12" s="141" customFormat="1" ht="20.100000000000001" customHeight="1">
      <c r="B1565" s="142">
        <f>'3. DATA TEKNIS JALAN'!B1611</f>
        <v>0</v>
      </c>
      <c r="C1565" s="142">
        <f>'3. DATA TEKNIS JALAN'!C1611</f>
        <v>0</v>
      </c>
      <c r="D1565" s="143">
        <f>'3. DATA TEKNIS JALAN'!D1611</f>
        <v>0</v>
      </c>
      <c r="E1565" s="144">
        <f>'3. DATA TEKNIS JALAN'!E1611</f>
        <v>0</v>
      </c>
      <c r="F1565" s="145" t="str">
        <f>'3. DATA TEKNIS JALAN'!F1611</f>
        <v>3+600</v>
      </c>
      <c r="G1565" s="145" t="str">
        <f>'3. DATA TEKNIS JALAN'!G1611</f>
        <v>3+800</v>
      </c>
      <c r="H1565" s="154" t="s">
        <v>434</v>
      </c>
      <c r="I1565" s="147"/>
      <c r="J1565" s="148"/>
      <c r="K1565" s="146"/>
      <c r="L1565" s="146"/>
    </row>
    <row r="1566" spans="2:12" s="141" customFormat="1" ht="20.100000000000001" customHeight="1">
      <c r="B1566" s="142">
        <f>'3. DATA TEKNIS JALAN'!B1612</f>
        <v>0</v>
      </c>
      <c r="C1566" s="142">
        <f>'3. DATA TEKNIS JALAN'!C1612</f>
        <v>0</v>
      </c>
      <c r="D1566" s="143">
        <f>'3. DATA TEKNIS JALAN'!D1612</f>
        <v>0</v>
      </c>
      <c r="E1566" s="144">
        <f>'3. DATA TEKNIS JALAN'!E1612</f>
        <v>0</v>
      </c>
      <c r="F1566" s="145" t="str">
        <f>'3. DATA TEKNIS JALAN'!F1612</f>
        <v>3+800</v>
      </c>
      <c r="G1566" s="145" t="str">
        <f>'3. DATA TEKNIS JALAN'!G1612</f>
        <v>4+000</v>
      </c>
      <c r="H1566" s="154" t="s">
        <v>434</v>
      </c>
      <c r="I1566" s="147"/>
      <c r="J1566" s="148"/>
      <c r="K1566" s="146"/>
      <c r="L1566" s="146"/>
    </row>
    <row r="1567" spans="2:12" s="141" customFormat="1" ht="20.100000000000001" customHeight="1">
      <c r="B1567" s="142">
        <f>'3. DATA TEKNIS JALAN'!B1613</f>
        <v>0</v>
      </c>
      <c r="C1567" s="142">
        <f>'3. DATA TEKNIS JALAN'!C1613</f>
        <v>0</v>
      </c>
      <c r="D1567" s="143">
        <f>'3. DATA TEKNIS JALAN'!D1613</f>
        <v>0</v>
      </c>
      <c r="E1567" s="144">
        <f>'3. DATA TEKNIS JALAN'!E1613</f>
        <v>0</v>
      </c>
      <c r="F1567" s="145" t="str">
        <f>'3. DATA TEKNIS JALAN'!F1613</f>
        <v>4+000</v>
      </c>
      <c r="G1567" s="145" t="str">
        <f>'3. DATA TEKNIS JALAN'!G1613</f>
        <v>4+200</v>
      </c>
      <c r="H1567" s="154" t="s">
        <v>434</v>
      </c>
      <c r="I1567" s="147"/>
      <c r="J1567" s="148"/>
      <c r="K1567" s="146"/>
      <c r="L1567" s="146"/>
    </row>
    <row r="1568" spans="2:12" s="141" customFormat="1" ht="20.100000000000001" customHeight="1">
      <c r="B1568" s="142">
        <f>'3. DATA TEKNIS JALAN'!B1614</f>
        <v>0</v>
      </c>
      <c r="C1568" s="142">
        <f>'3. DATA TEKNIS JALAN'!C1614</f>
        <v>0</v>
      </c>
      <c r="D1568" s="143">
        <f>'3. DATA TEKNIS JALAN'!D1614</f>
        <v>0</v>
      </c>
      <c r="E1568" s="144">
        <f>'3. DATA TEKNIS JALAN'!E1614</f>
        <v>0</v>
      </c>
      <c r="F1568" s="145">
        <f>'3. DATA TEKNIS JALAN'!F1614</f>
        <v>0</v>
      </c>
      <c r="G1568" s="145">
        <f>'3. DATA TEKNIS JALAN'!G1614</f>
        <v>0</v>
      </c>
      <c r="H1568" s="151"/>
      <c r="I1568" s="137"/>
      <c r="J1568" s="138"/>
      <c r="K1568" s="146"/>
      <c r="L1568" s="146"/>
    </row>
    <row r="1569" spans="2:12" s="141" customFormat="1" ht="20.100000000000001" customHeight="1">
      <c r="B1569" s="142">
        <f>'3. DATA TEKNIS JALAN'!B1615</f>
        <v>0</v>
      </c>
      <c r="C1569" s="142">
        <f>'3. DATA TEKNIS JALAN'!C1615</f>
        <v>0</v>
      </c>
      <c r="D1569" s="143">
        <f>'3. DATA TEKNIS JALAN'!D1615</f>
        <v>0</v>
      </c>
      <c r="E1569" s="144">
        <f>'3. DATA TEKNIS JALAN'!E1615</f>
        <v>0</v>
      </c>
      <c r="F1569" s="145">
        <f>'3. DATA TEKNIS JALAN'!F1615</f>
        <v>0</v>
      </c>
      <c r="G1569" s="145">
        <f>'3. DATA TEKNIS JALAN'!G1615</f>
        <v>0</v>
      </c>
      <c r="H1569" s="151" t="s">
        <v>434</v>
      </c>
      <c r="I1569" s="137"/>
      <c r="J1569" s="138"/>
      <c r="K1569" s="146"/>
      <c r="L1569" s="146"/>
    </row>
    <row r="1570" spans="2:12" s="141" customFormat="1" ht="20.100000000000001" customHeight="1">
      <c r="B1570" s="142">
        <f>'3. DATA TEKNIS JALAN'!B1616</f>
        <v>168</v>
      </c>
      <c r="C1570" s="142">
        <f>'3. DATA TEKNIS JALAN'!C1616</f>
        <v>2.0129999999999999</v>
      </c>
      <c r="D1570" s="143" t="str">
        <f>'3. DATA TEKNIS JALAN'!D1616</f>
        <v>Penolih - Nangkasawit</v>
      </c>
      <c r="E1570" s="144">
        <f>'3. DATA TEKNIS JALAN'!E1616</f>
        <v>6.056</v>
      </c>
      <c r="F1570" s="145" t="str">
        <f>'3. DATA TEKNIS JALAN'!F1616</f>
        <v>0+000</v>
      </c>
      <c r="G1570" s="145" t="str">
        <f>'3. DATA TEKNIS JALAN'!G1616</f>
        <v>0+200</v>
      </c>
      <c r="H1570" s="151" t="s">
        <v>434</v>
      </c>
      <c r="I1570" s="137"/>
      <c r="J1570" s="138"/>
      <c r="K1570" s="146"/>
      <c r="L1570" s="146"/>
    </row>
    <row r="1571" spans="2:12" s="141" customFormat="1" ht="20.100000000000001" customHeight="1">
      <c r="B1571" s="142">
        <f>'3. DATA TEKNIS JALAN'!B1617</f>
        <v>0</v>
      </c>
      <c r="C1571" s="142">
        <f>'3. DATA TEKNIS JALAN'!C1617</f>
        <v>0</v>
      </c>
      <c r="D1571" s="143">
        <f>'3. DATA TEKNIS JALAN'!D1617</f>
        <v>0</v>
      </c>
      <c r="E1571" s="144">
        <f>'3. DATA TEKNIS JALAN'!E1617</f>
        <v>0</v>
      </c>
      <c r="F1571" s="145" t="str">
        <f>'3. DATA TEKNIS JALAN'!F1617</f>
        <v>0+200</v>
      </c>
      <c r="G1571" s="145" t="str">
        <f>'3. DATA TEKNIS JALAN'!G1617</f>
        <v>0+400</v>
      </c>
      <c r="H1571" s="151" t="s">
        <v>438</v>
      </c>
      <c r="I1571" s="137"/>
      <c r="J1571" s="138"/>
      <c r="K1571" s="146"/>
      <c r="L1571" s="146"/>
    </row>
    <row r="1572" spans="2:12" s="141" customFormat="1" ht="20.100000000000001" customHeight="1">
      <c r="B1572" s="142">
        <f>'3. DATA TEKNIS JALAN'!B1618</f>
        <v>0</v>
      </c>
      <c r="C1572" s="142">
        <f>'3. DATA TEKNIS JALAN'!C1618</f>
        <v>0</v>
      </c>
      <c r="D1572" s="143">
        <f>'3. DATA TEKNIS JALAN'!D1618</f>
        <v>0</v>
      </c>
      <c r="E1572" s="144">
        <f>'3. DATA TEKNIS JALAN'!E1618</f>
        <v>0</v>
      </c>
      <c r="F1572" s="145" t="str">
        <f>'3. DATA TEKNIS JALAN'!F1618</f>
        <v>0+400</v>
      </c>
      <c r="G1572" s="145" t="str">
        <f>'3. DATA TEKNIS JALAN'!G1618</f>
        <v>0+600</v>
      </c>
      <c r="H1572" s="151" t="s">
        <v>438</v>
      </c>
      <c r="I1572" s="137"/>
      <c r="J1572" s="138"/>
      <c r="K1572" s="146"/>
      <c r="L1572" s="146"/>
    </row>
    <row r="1573" spans="2:12" s="141" customFormat="1" ht="20.100000000000001" customHeight="1">
      <c r="B1573" s="142">
        <f>'3. DATA TEKNIS JALAN'!B1619</f>
        <v>0</v>
      </c>
      <c r="C1573" s="142">
        <f>'3. DATA TEKNIS JALAN'!C1619</f>
        <v>0</v>
      </c>
      <c r="D1573" s="143">
        <f>'3. DATA TEKNIS JALAN'!D1619</f>
        <v>0</v>
      </c>
      <c r="E1573" s="144">
        <f>'3. DATA TEKNIS JALAN'!E1619</f>
        <v>0</v>
      </c>
      <c r="F1573" s="145" t="str">
        <f>'3. DATA TEKNIS JALAN'!F1619</f>
        <v>0+600</v>
      </c>
      <c r="G1573" s="145" t="str">
        <f>'3. DATA TEKNIS JALAN'!G1619</f>
        <v>0+800</v>
      </c>
      <c r="H1573" s="151" t="s">
        <v>434</v>
      </c>
      <c r="I1573" s="137"/>
      <c r="J1573" s="138"/>
      <c r="K1573" s="146"/>
      <c r="L1573" s="146"/>
    </row>
    <row r="1574" spans="2:12" s="141" customFormat="1" ht="20.100000000000001" customHeight="1">
      <c r="B1574" s="142">
        <f>'3. DATA TEKNIS JALAN'!B1620</f>
        <v>0</v>
      </c>
      <c r="C1574" s="142">
        <f>'3. DATA TEKNIS JALAN'!C1620</f>
        <v>0</v>
      </c>
      <c r="D1574" s="143">
        <f>'3. DATA TEKNIS JALAN'!D1620</f>
        <v>0</v>
      </c>
      <c r="E1574" s="144">
        <f>'3. DATA TEKNIS JALAN'!E1620</f>
        <v>0</v>
      </c>
      <c r="F1574" s="145" t="str">
        <f>'3. DATA TEKNIS JALAN'!F1620</f>
        <v>0+800</v>
      </c>
      <c r="G1574" s="145" t="str">
        <f>'3. DATA TEKNIS JALAN'!G1620</f>
        <v>1+000</v>
      </c>
      <c r="H1574" s="151" t="s">
        <v>438</v>
      </c>
      <c r="I1574" s="137"/>
      <c r="J1574" s="138"/>
      <c r="K1574" s="146"/>
      <c r="L1574" s="146"/>
    </row>
    <row r="1575" spans="2:12" s="141" customFormat="1" ht="20.100000000000001" customHeight="1">
      <c r="B1575" s="142">
        <f>'3. DATA TEKNIS JALAN'!B1621</f>
        <v>0</v>
      </c>
      <c r="C1575" s="142">
        <f>'3. DATA TEKNIS JALAN'!C1621</f>
        <v>0</v>
      </c>
      <c r="D1575" s="143">
        <f>'3. DATA TEKNIS JALAN'!D1621</f>
        <v>0</v>
      </c>
      <c r="E1575" s="144">
        <f>'3. DATA TEKNIS JALAN'!E1621</f>
        <v>0</v>
      </c>
      <c r="F1575" s="145" t="str">
        <f>'3. DATA TEKNIS JALAN'!F1621</f>
        <v>1+000</v>
      </c>
      <c r="G1575" s="145" t="str">
        <f>'3. DATA TEKNIS JALAN'!G1621</f>
        <v>1+200</v>
      </c>
      <c r="H1575" s="151" t="s">
        <v>434</v>
      </c>
      <c r="I1575" s="137"/>
      <c r="J1575" s="138"/>
      <c r="K1575" s="146"/>
      <c r="L1575" s="146"/>
    </row>
    <row r="1576" spans="2:12" s="141" customFormat="1" ht="20.100000000000001" customHeight="1">
      <c r="B1576" s="142">
        <f>'3. DATA TEKNIS JALAN'!B1622</f>
        <v>0</v>
      </c>
      <c r="C1576" s="142">
        <f>'3. DATA TEKNIS JALAN'!C1622</f>
        <v>0</v>
      </c>
      <c r="D1576" s="143">
        <f>'3. DATA TEKNIS JALAN'!D1622</f>
        <v>0</v>
      </c>
      <c r="E1576" s="144">
        <f>'3. DATA TEKNIS JALAN'!E1622</f>
        <v>0</v>
      </c>
      <c r="F1576" s="145" t="str">
        <f>'3. DATA TEKNIS JALAN'!F1622</f>
        <v>1+200</v>
      </c>
      <c r="G1576" s="145" t="str">
        <f>'3. DATA TEKNIS JALAN'!G1622</f>
        <v>1+400</v>
      </c>
      <c r="H1576" s="151" t="s">
        <v>434</v>
      </c>
      <c r="I1576" s="137"/>
      <c r="J1576" s="138"/>
      <c r="K1576" s="146"/>
      <c r="L1576" s="146"/>
    </row>
    <row r="1577" spans="2:12" s="141" customFormat="1" ht="20.100000000000001" customHeight="1">
      <c r="B1577" s="142">
        <f>'3. DATA TEKNIS JALAN'!B1623</f>
        <v>0</v>
      </c>
      <c r="C1577" s="142">
        <f>'3. DATA TEKNIS JALAN'!C1623</f>
        <v>0</v>
      </c>
      <c r="D1577" s="143">
        <f>'3. DATA TEKNIS JALAN'!D1623</f>
        <v>0</v>
      </c>
      <c r="E1577" s="144">
        <f>'3. DATA TEKNIS JALAN'!E1623</f>
        <v>0</v>
      </c>
      <c r="F1577" s="145" t="str">
        <f>'3. DATA TEKNIS JALAN'!F1623</f>
        <v>1+400</v>
      </c>
      <c r="G1577" s="145" t="str">
        <f>'3. DATA TEKNIS JALAN'!G1623</f>
        <v>1+600</v>
      </c>
      <c r="H1577" s="151" t="s">
        <v>434</v>
      </c>
      <c r="I1577" s="137"/>
      <c r="J1577" s="138"/>
      <c r="K1577" s="146"/>
      <c r="L1577" s="146"/>
    </row>
    <row r="1578" spans="2:12" s="141" customFormat="1" ht="20.100000000000001" customHeight="1">
      <c r="B1578" s="142">
        <f>'3. DATA TEKNIS JALAN'!B1624</f>
        <v>0</v>
      </c>
      <c r="C1578" s="142">
        <f>'3. DATA TEKNIS JALAN'!C1624</f>
        <v>0</v>
      </c>
      <c r="D1578" s="143">
        <f>'3. DATA TEKNIS JALAN'!D1624</f>
        <v>0</v>
      </c>
      <c r="E1578" s="144">
        <f>'3. DATA TEKNIS JALAN'!E1624</f>
        <v>0</v>
      </c>
      <c r="F1578" s="145" t="str">
        <f>'3. DATA TEKNIS JALAN'!F1624</f>
        <v>1+600</v>
      </c>
      <c r="G1578" s="145" t="str">
        <f>'3. DATA TEKNIS JALAN'!G1624</f>
        <v>1+800</v>
      </c>
      <c r="H1578" s="151" t="s">
        <v>434</v>
      </c>
      <c r="I1578" s="137"/>
      <c r="J1578" s="138"/>
      <c r="K1578" s="146"/>
      <c r="L1578" s="146"/>
    </row>
    <row r="1579" spans="2:12" s="141" customFormat="1" ht="20.100000000000001" customHeight="1">
      <c r="B1579" s="142">
        <f>'3. DATA TEKNIS JALAN'!B1625</f>
        <v>0</v>
      </c>
      <c r="C1579" s="142">
        <f>'3. DATA TEKNIS JALAN'!C1625</f>
        <v>0</v>
      </c>
      <c r="D1579" s="143">
        <f>'3. DATA TEKNIS JALAN'!D1625</f>
        <v>0</v>
      </c>
      <c r="E1579" s="144">
        <f>'3. DATA TEKNIS JALAN'!E1625</f>
        <v>0</v>
      </c>
      <c r="F1579" s="145" t="str">
        <f>'3. DATA TEKNIS JALAN'!F1625</f>
        <v>1+800</v>
      </c>
      <c r="G1579" s="145" t="str">
        <f>'3. DATA TEKNIS JALAN'!G1625</f>
        <v>2+000</v>
      </c>
      <c r="H1579" s="151" t="s">
        <v>434</v>
      </c>
      <c r="I1579" s="137"/>
      <c r="J1579" s="138"/>
      <c r="K1579" s="146"/>
      <c r="L1579" s="146"/>
    </row>
    <row r="1580" spans="2:12" s="141" customFormat="1" ht="20.100000000000001" customHeight="1">
      <c r="B1580" s="142">
        <f>'3. DATA TEKNIS JALAN'!B1626</f>
        <v>0</v>
      </c>
      <c r="C1580" s="142">
        <f>'3. DATA TEKNIS JALAN'!C1626</f>
        <v>0</v>
      </c>
      <c r="D1580" s="143">
        <f>'3. DATA TEKNIS JALAN'!D1626</f>
        <v>0</v>
      </c>
      <c r="E1580" s="144">
        <f>'3. DATA TEKNIS JALAN'!E1626</f>
        <v>0</v>
      </c>
      <c r="F1580" s="145" t="str">
        <f>'3. DATA TEKNIS JALAN'!F1626</f>
        <v>2+000</v>
      </c>
      <c r="G1580" s="145" t="str">
        <f>'3. DATA TEKNIS JALAN'!G1626</f>
        <v>2+200</v>
      </c>
      <c r="H1580" s="151" t="s">
        <v>434</v>
      </c>
      <c r="I1580" s="137"/>
      <c r="J1580" s="138"/>
      <c r="K1580" s="146"/>
      <c r="L1580" s="146"/>
    </row>
    <row r="1581" spans="2:12" s="141" customFormat="1" ht="20.100000000000001" customHeight="1">
      <c r="B1581" s="142">
        <f>'3. DATA TEKNIS JALAN'!B1627</f>
        <v>0</v>
      </c>
      <c r="C1581" s="142">
        <f>'3. DATA TEKNIS JALAN'!C1627</f>
        <v>0</v>
      </c>
      <c r="D1581" s="143">
        <f>'3. DATA TEKNIS JALAN'!D1627</f>
        <v>0</v>
      </c>
      <c r="E1581" s="144">
        <f>'3. DATA TEKNIS JALAN'!E1627</f>
        <v>0</v>
      </c>
      <c r="F1581" s="145" t="str">
        <f>'3. DATA TEKNIS JALAN'!F1627</f>
        <v>2+200</v>
      </c>
      <c r="G1581" s="145" t="str">
        <f>'3. DATA TEKNIS JALAN'!G1627</f>
        <v>2+400</v>
      </c>
      <c r="H1581" s="151"/>
      <c r="I1581" s="137"/>
      <c r="J1581" s="138"/>
      <c r="K1581" s="146"/>
      <c r="L1581" s="146"/>
    </row>
    <row r="1582" spans="2:12" s="141" customFormat="1" ht="20.100000000000001" customHeight="1">
      <c r="B1582" s="142">
        <f>'3. DATA TEKNIS JALAN'!B1628</f>
        <v>0</v>
      </c>
      <c r="C1582" s="142">
        <f>'3. DATA TEKNIS JALAN'!C1628</f>
        <v>0</v>
      </c>
      <c r="D1582" s="143">
        <f>'3. DATA TEKNIS JALAN'!D1628</f>
        <v>0</v>
      </c>
      <c r="E1582" s="144">
        <f>'3. DATA TEKNIS JALAN'!E1628</f>
        <v>0</v>
      </c>
      <c r="F1582" s="145" t="str">
        <f>'3. DATA TEKNIS JALAN'!F1628</f>
        <v>2+400</v>
      </c>
      <c r="G1582" s="145" t="str">
        <f>'3. DATA TEKNIS JALAN'!G1628</f>
        <v>2+600</v>
      </c>
      <c r="H1582" s="151" t="s">
        <v>434</v>
      </c>
      <c r="I1582" s="137"/>
      <c r="J1582" s="138"/>
      <c r="K1582" s="146"/>
      <c r="L1582" s="146"/>
    </row>
    <row r="1583" spans="2:12" s="141" customFormat="1" ht="20.100000000000001" customHeight="1">
      <c r="B1583" s="142">
        <f>'3. DATA TEKNIS JALAN'!B1629</f>
        <v>0</v>
      </c>
      <c r="C1583" s="142">
        <f>'3. DATA TEKNIS JALAN'!C1629</f>
        <v>0</v>
      </c>
      <c r="D1583" s="143">
        <f>'3. DATA TEKNIS JALAN'!D1629</f>
        <v>0</v>
      </c>
      <c r="E1583" s="144">
        <f>'3. DATA TEKNIS JALAN'!E1629</f>
        <v>0</v>
      </c>
      <c r="F1583" s="145" t="str">
        <f>'3. DATA TEKNIS JALAN'!F1629</f>
        <v>2+600</v>
      </c>
      <c r="G1583" s="145" t="str">
        <f>'3. DATA TEKNIS JALAN'!G1629</f>
        <v>2+800</v>
      </c>
      <c r="H1583" s="151" t="s">
        <v>434</v>
      </c>
      <c r="I1583" s="137"/>
      <c r="J1583" s="138"/>
      <c r="K1583" s="146"/>
      <c r="L1583" s="146"/>
    </row>
    <row r="1584" spans="2:12" s="141" customFormat="1" ht="20.100000000000001" customHeight="1">
      <c r="B1584" s="142">
        <f>'3. DATA TEKNIS JALAN'!B1630</f>
        <v>0</v>
      </c>
      <c r="C1584" s="142">
        <f>'3. DATA TEKNIS JALAN'!C1630</f>
        <v>0</v>
      </c>
      <c r="D1584" s="143">
        <f>'3. DATA TEKNIS JALAN'!D1630</f>
        <v>0</v>
      </c>
      <c r="E1584" s="144">
        <f>'3. DATA TEKNIS JALAN'!E1630</f>
        <v>0</v>
      </c>
      <c r="F1584" s="145" t="str">
        <f>'3. DATA TEKNIS JALAN'!F1630</f>
        <v>2+800</v>
      </c>
      <c r="G1584" s="145" t="str">
        <f>'3. DATA TEKNIS JALAN'!G1630</f>
        <v>3+000</v>
      </c>
      <c r="H1584" s="151" t="s">
        <v>434</v>
      </c>
      <c r="I1584" s="137"/>
      <c r="J1584" s="138"/>
      <c r="K1584" s="146"/>
      <c r="L1584" s="146"/>
    </row>
    <row r="1585" spans="2:12" s="141" customFormat="1" ht="20.100000000000001" customHeight="1">
      <c r="B1585" s="142">
        <f>'3. DATA TEKNIS JALAN'!B1631</f>
        <v>0</v>
      </c>
      <c r="C1585" s="142">
        <f>'3. DATA TEKNIS JALAN'!C1631</f>
        <v>0</v>
      </c>
      <c r="D1585" s="143">
        <f>'3. DATA TEKNIS JALAN'!D1631</f>
        <v>0</v>
      </c>
      <c r="E1585" s="144">
        <f>'3. DATA TEKNIS JALAN'!E1631</f>
        <v>0</v>
      </c>
      <c r="F1585" s="145" t="str">
        <f>'3. DATA TEKNIS JALAN'!F1631</f>
        <v>3+000</v>
      </c>
      <c r="G1585" s="145" t="str">
        <f>'3. DATA TEKNIS JALAN'!G1631</f>
        <v>3+200</v>
      </c>
      <c r="H1585" s="151" t="s">
        <v>438</v>
      </c>
      <c r="I1585" s="137"/>
      <c r="J1585" s="138"/>
      <c r="K1585" s="146"/>
      <c r="L1585" s="146"/>
    </row>
    <row r="1586" spans="2:12" s="141" customFormat="1" ht="20.100000000000001" customHeight="1">
      <c r="B1586" s="142">
        <f>'3. DATA TEKNIS JALAN'!B1632</f>
        <v>0</v>
      </c>
      <c r="C1586" s="142">
        <f>'3. DATA TEKNIS JALAN'!C1632</f>
        <v>0</v>
      </c>
      <c r="D1586" s="143">
        <f>'3. DATA TEKNIS JALAN'!D1632</f>
        <v>0</v>
      </c>
      <c r="E1586" s="144">
        <f>'3. DATA TEKNIS JALAN'!E1632</f>
        <v>0</v>
      </c>
      <c r="F1586" s="145" t="str">
        <f>'3. DATA TEKNIS JALAN'!F1632</f>
        <v>3+200</v>
      </c>
      <c r="G1586" s="145" t="str">
        <f>'3. DATA TEKNIS JALAN'!G1632</f>
        <v>3+400</v>
      </c>
      <c r="H1586" s="151" t="s">
        <v>438</v>
      </c>
      <c r="I1586" s="137"/>
      <c r="J1586" s="138"/>
      <c r="K1586" s="146"/>
      <c r="L1586" s="146"/>
    </row>
    <row r="1587" spans="2:12" s="141" customFormat="1" ht="20.100000000000001" customHeight="1">
      <c r="B1587" s="142">
        <f>'3. DATA TEKNIS JALAN'!B1633</f>
        <v>0</v>
      </c>
      <c r="C1587" s="142">
        <f>'3. DATA TEKNIS JALAN'!C1633</f>
        <v>0</v>
      </c>
      <c r="D1587" s="143">
        <f>'3. DATA TEKNIS JALAN'!D1633</f>
        <v>0</v>
      </c>
      <c r="E1587" s="144">
        <f>'3. DATA TEKNIS JALAN'!E1633</f>
        <v>0</v>
      </c>
      <c r="F1587" s="145" t="str">
        <f>'3. DATA TEKNIS JALAN'!F1633</f>
        <v>3+400</v>
      </c>
      <c r="G1587" s="145" t="str">
        <f>'3. DATA TEKNIS JALAN'!G1633</f>
        <v>3+600</v>
      </c>
      <c r="H1587" s="151" t="s">
        <v>438</v>
      </c>
      <c r="I1587" s="137"/>
      <c r="J1587" s="138"/>
      <c r="K1587" s="146"/>
      <c r="L1587" s="146"/>
    </row>
    <row r="1588" spans="2:12" s="141" customFormat="1" ht="20.100000000000001" customHeight="1">
      <c r="B1588" s="142">
        <f>'3. DATA TEKNIS JALAN'!B1634</f>
        <v>0</v>
      </c>
      <c r="C1588" s="142">
        <f>'3. DATA TEKNIS JALAN'!C1634</f>
        <v>0</v>
      </c>
      <c r="D1588" s="143">
        <f>'3. DATA TEKNIS JALAN'!D1634</f>
        <v>0</v>
      </c>
      <c r="E1588" s="144">
        <f>'3. DATA TEKNIS JALAN'!E1634</f>
        <v>0</v>
      </c>
      <c r="F1588" s="145" t="str">
        <f>'3. DATA TEKNIS JALAN'!F1634</f>
        <v>3+600</v>
      </c>
      <c r="G1588" s="145" t="str">
        <f>'3. DATA TEKNIS JALAN'!G1634</f>
        <v>3+800</v>
      </c>
      <c r="H1588" s="151" t="s">
        <v>438</v>
      </c>
      <c r="I1588" s="137"/>
      <c r="J1588" s="138"/>
      <c r="K1588" s="146"/>
      <c r="L1588" s="146"/>
    </row>
    <row r="1589" spans="2:12" s="141" customFormat="1" ht="20.100000000000001" customHeight="1">
      <c r="B1589" s="142">
        <f>'3. DATA TEKNIS JALAN'!B1635</f>
        <v>0</v>
      </c>
      <c r="C1589" s="142">
        <f>'3. DATA TEKNIS JALAN'!C1635</f>
        <v>0</v>
      </c>
      <c r="D1589" s="143">
        <f>'3. DATA TEKNIS JALAN'!D1635</f>
        <v>0</v>
      </c>
      <c r="E1589" s="144">
        <f>'3. DATA TEKNIS JALAN'!E1635</f>
        <v>0</v>
      </c>
      <c r="F1589" s="145" t="str">
        <f>'3. DATA TEKNIS JALAN'!F1635</f>
        <v>3+800</v>
      </c>
      <c r="G1589" s="145" t="str">
        <f>'3. DATA TEKNIS JALAN'!G1635</f>
        <v>4+000</v>
      </c>
      <c r="H1589" s="151" t="s">
        <v>434</v>
      </c>
      <c r="I1589" s="137"/>
      <c r="J1589" s="138"/>
      <c r="K1589" s="146"/>
      <c r="L1589" s="146"/>
    </row>
    <row r="1590" spans="2:12" s="141" customFormat="1" ht="20.100000000000001" customHeight="1">
      <c r="B1590" s="142">
        <f>'3. DATA TEKNIS JALAN'!B1636</f>
        <v>0</v>
      </c>
      <c r="C1590" s="142">
        <f>'3. DATA TEKNIS JALAN'!C1636</f>
        <v>0</v>
      </c>
      <c r="D1590" s="143">
        <f>'3. DATA TEKNIS JALAN'!D1636</f>
        <v>0</v>
      </c>
      <c r="E1590" s="144">
        <f>'3. DATA TEKNIS JALAN'!E1636</f>
        <v>0</v>
      </c>
      <c r="F1590" s="145" t="str">
        <f>'3. DATA TEKNIS JALAN'!F1636</f>
        <v>4+000</v>
      </c>
      <c r="G1590" s="145" t="str">
        <f>'3. DATA TEKNIS JALAN'!G1636</f>
        <v>4+200</v>
      </c>
      <c r="H1590" s="151"/>
      <c r="I1590" s="137"/>
      <c r="J1590" s="138"/>
      <c r="K1590" s="146"/>
      <c r="L1590" s="146"/>
    </row>
    <row r="1591" spans="2:12" s="141" customFormat="1" ht="20.100000000000001" customHeight="1">
      <c r="B1591" s="142">
        <f>'3. DATA TEKNIS JALAN'!B1637</f>
        <v>0</v>
      </c>
      <c r="C1591" s="142">
        <f>'3. DATA TEKNIS JALAN'!C1637</f>
        <v>0</v>
      </c>
      <c r="D1591" s="143">
        <f>'3. DATA TEKNIS JALAN'!D1637</f>
        <v>0</v>
      </c>
      <c r="E1591" s="144">
        <f>'3. DATA TEKNIS JALAN'!E1637</f>
        <v>0</v>
      </c>
      <c r="F1591" s="145" t="str">
        <f>'3. DATA TEKNIS JALAN'!F1637</f>
        <v>4+200</v>
      </c>
      <c r="G1591" s="145" t="str">
        <f>'3. DATA TEKNIS JALAN'!G1637</f>
        <v>4+400</v>
      </c>
      <c r="H1591" s="151" t="s">
        <v>434</v>
      </c>
      <c r="I1591" s="137"/>
      <c r="J1591" s="138"/>
      <c r="K1591" s="146"/>
      <c r="L1591" s="146"/>
    </row>
    <row r="1592" spans="2:12" s="141" customFormat="1" ht="20.100000000000001" customHeight="1">
      <c r="B1592" s="142">
        <f>'3. DATA TEKNIS JALAN'!B1638</f>
        <v>0</v>
      </c>
      <c r="C1592" s="142">
        <f>'3. DATA TEKNIS JALAN'!C1638</f>
        <v>0</v>
      </c>
      <c r="D1592" s="143">
        <f>'3. DATA TEKNIS JALAN'!D1638</f>
        <v>0</v>
      </c>
      <c r="E1592" s="144">
        <f>'3. DATA TEKNIS JALAN'!E1638</f>
        <v>0</v>
      </c>
      <c r="F1592" s="145" t="str">
        <f>'3. DATA TEKNIS JALAN'!F1638</f>
        <v>4+400</v>
      </c>
      <c r="G1592" s="145" t="str">
        <f>'3. DATA TEKNIS JALAN'!G1638</f>
        <v>4+600</v>
      </c>
      <c r="H1592" s="151" t="s">
        <v>434</v>
      </c>
      <c r="I1592" s="137"/>
      <c r="J1592" s="138"/>
      <c r="K1592" s="146"/>
      <c r="L1592" s="146"/>
    </row>
    <row r="1593" spans="2:12" s="141" customFormat="1" ht="20.100000000000001" customHeight="1">
      <c r="B1593" s="142">
        <f>'3. DATA TEKNIS JALAN'!B1639</f>
        <v>0</v>
      </c>
      <c r="C1593" s="142">
        <f>'3. DATA TEKNIS JALAN'!C1639</f>
        <v>0</v>
      </c>
      <c r="D1593" s="143">
        <f>'3. DATA TEKNIS JALAN'!D1639</f>
        <v>0</v>
      </c>
      <c r="E1593" s="144">
        <f>'3. DATA TEKNIS JALAN'!E1639</f>
        <v>0</v>
      </c>
      <c r="F1593" s="145" t="str">
        <f>'3. DATA TEKNIS JALAN'!F1639</f>
        <v>4+600</v>
      </c>
      <c r="G1593" s="145" t="str">
        <f>'3. DATA TEKNIS JALAN'!G1639</f>
        <v>4+800</v>
      </c>
      <c r="H1593" s="151" t="s">
        <v>434</v>
      </c>
      <c r="I1593" s="137"/>
      <c r="J1593" s="138"/>
      <c r="K1593" s="146"/>
      <c r="L1593" s="146"/>
    </row>
    <row r="1594" spans="2:12" s="141" customFormat="1" ht="20.100000000000001" customHeight="1">
      <c r="B1594" s="142">
        <f>'3. DATA TEKNIS JALAN'!B1640</f>
        <v>0</v>
      </c>
      <c r="C1594" s="142">
        <f>'3. DATA TEKNIS JALAN'!C1640</f>
        <v>0</v>
      </c>
      <c r="D1594" s="143">
        <f>'3. DATA TEKNIS JALAN'!D1640</f>
        <v>0</v>
      </c>
      <c r="E1594" s="144">
        <f>'3. DATA TEKNIS JALAN'!E1640</f>
        <v>0</v>
      </c>
      <c r="F1594" s="145" t="str">
        <f>'3. DATA TEKNIS JALAN'!F1640</f>
        <v>4+800</v>
      </c>
      <c r="G1594" s="145" t="str">
        <f>'3. DATA TEKNIS JALAN'!G1640</f>
        <v>5+000</v>
      </c>
      <c r="H1594" s="151" t="s">
        <v>434</v>
      </c>
      <c r="I1594" s="137"/>
      <c r="J1594" s="138"/>
      <c r="K1594" s="146"/>
      <c r="L1594" s="146"/>
    </row>
    <row r="1595" spans="2:12" s="141" customFormat="1" ht="20.100000000000001" customHeight="1">
      <c r="B1595" s="142">
        <f>'3. DATA TEKNIS JALAN'!B1641</f>
        <v>0</v>
      </c>
      <c r="C1595" s="142">
        <f>'3. DATA TEKNIS JALAN'!C1641</f>
        <v>0</v>
      </c>
      <c r="D1595" s="143">
        <f>'3. DATA TEKNIS JALAN'!D1641</f>
        <v>0</v>
      </c>
      <c r="E1595" s="144">
        <f>'3. DATA TEKNIS JALAN'!E1641</f>
        <v>0</v>
      </c>
      <c r="F1595" s="145" t="str">
        <f>'3. DATA TEKNIS JALAN'!F1641</f>
        <v>5+000</v>
      </c>
      <c r="G1595" s="145" t="str">
        <f>'3. DATA TEKNIS JALAN'!G1641</f>
        <v>5+200</v>
      </c>
      <c r="H1595" s="151" t="s">
        <v>434</v>
      </c>
      <c r="I1595" s="137"/>
      <c r="J1595" s="138"/>
      <c r="K1595" s="146"/>
      <c r="L1595" s="146"/>
    </row>
    <row r="1596" spans="2:12" s="141" customFormat="1" ht="20.100000000000001" customHeight="1">
      <c r="B1596" s="142">
        <f>'3. DATA TEKNIS JALAN'!B1642</f>
        <v>0</v>
      </c>
      <c r="C1596" s="142">
        <f>'3. DATA TEKNIS JALAN'!C1642</f>
        <v>0</v>
      </c>
      <c r="D1596" s="143">
        <f>'3. DATA TEKNIS JALAN'!D1642</f>
        <v>0</v>
      </c>
      <c r="E1596" s="144">
        <f>'3. DATA TEKNIS JALAN'!E1642</f>
        <v>0</v>
      </c>
      <c r="F1596" s="145" t="str">
        <f>'3. DATA TEKNIS JALAN'!F1642</f>
        <v>5+200</v>
      </c>
      <c r="G1596" s="145" t="str">
        <f>'3. DATA TEKNIS JALAN'!G1642</f>
        <v>5+400</v>
      </c>
      <c r="H1596" s="151" t="s">
        <v>434</v>
      </c>
      <c r="I1596" s="137"/>
      <c r="J1596" s="138"/>
      <c r="K1596" s="146"/>
      <c r="L1596" s="146"/>
    </row>
    <row r="1597" spans="2:12" s="141" customFormat="1" ht="20.100000000000001" customHeight="1">
      <c r="B1597" s="142">
        <f>'3. DATA TEKNIS JALAN'!B1643</f>
        <v>0</v>
      </c>
      <c r="C1597" s="142">
        <f>'3. DATA TEKNIS JALAN'!C1643</f>
        <v>0</v>
      </c>
      <c r="D1597" s="143">
        <f>'3. DATA TEKNIS JALAN'!D1643</f>
        <v>0</v>
      </c>
      <c r="E1597" s="144">
        <f>'3. DATA TEKNIS JALAN'!E1643</f>
        <v>0</v>
      </c>
      <c r="F1597" s="145" t="str">
        <f>'3. DATA TEKNIS JALAN'!F1643</f>
        <v>5+400</v>
      </c>
      <c r="G1597" s="145" t="str">
        <f>'3. DATA TEKNIS JALAN'!G1643</f>
        <v>5+600</v>
      </c>
      <c r="H1597" s="151" t="s">
        <v>434</v>
      </c>
      <c r="I1597" s="137"/>
      <c r="J1597" s="138"/>
      <c r="K1597" s="146"/>
      <c r="L1597" s="146"/>
    </row>
    <row r="1598" spans="2:12" s="141" customFormat="1" ht="20.100000000000001" customHeight="1">
      <c r="B1598" s="142">
        <f>'3. DATA TEKNIS JALAN'!B1644</f>
        <v>0</v>
      </c>
      <c r="C1598" s="142">
        <f>'3. DATA TEKNIS JALAN'!C1644</f>
        <v>0</v>
      </c>
      <c r="D1598" s="143">
        <f>'3. DATA TEKNIS JALAN'!D1644</f>
        <v>0</v>
      </c>
      <c r="E1598" s="144">
        <f>'3. DATA TEKNIS JALAN'!E1644</f>
        <v>0</v>
      </c>
      <c r="F1598" s="145" t="str">
        <f>'3. DATA TEKNIS JALAN'!F1644</f>
        <v>5+600</v>
      </c>
      <c r="G1598" s="145" t="str">
        <f>'3. DATA TEKNIS JALAN'!G1644</f>
        <v>5+800</v>
      </c>
      <c r="H1598" s="151" t="s">
        <v>434</v>
      </c>
      <c r="I1598" s="137"/>
      <c r="J1598" s="138"/>
      <c r="K1598" s="146"/>
      <c r="L1598" s="146"/>
    </row>
    <row r="1599" spans="2:12" s="141" customFormat="1" ht="20.100000000000001" customHeight="1">
      <c r="B1599" s="142">
        <f>'3. DATA TEKNIS JALAN'!B1645</f>
        <v>0</v>
      </c>
      <c r="C1599" s="142">
        <f>'3. DATA TEKNIS JALAN'!C1645</f>
        <v>0</v>
      </c>
      <c r="D1599" s="143">
        <f>'3. DATA TEKNIS JALAN'!D1645</f>
        <v>0</v>
      </c>
      <c r="E1599" s="144">
        <f>'3. DATA TEKNIS JALAN'!E1645</f>
        <v>0</v>
      </c>
      <c r="F1599" s="145" t="str">
        <f>'3. DATA TEKNIS JALAN'!F1645</f>
        <v>5+800</v>
      </c>
      <c r="G1599" s="145" t="str">
        <f>'3. DATA TEKNIS JALAN'!G1645</f>
        <v>6+000</v>
      </c>
      <c r="H1599" s="151" t="s">
        <v>434</v>
      </c>
      <c r="I1599" s="137"/>
      <c r="J1599" s="138"/>
      <c r="K1599" s="146"/>
      <c r="L1599" s="146"/>
    </row>
    <row r="1600" spans="2:12" s="141" customFormat="1" ht="20.100000000000001" customHeight="1">
      <c r="B1600" s="142">
        <f>'3. DATA TEKNIS JALAN'!B1646</f>
        <v>0</v>
      </c>
      <c r="C1600" s="142">
        <f>'3. DATA TEKNIS JALAN'!C1646</f>
        <v>0</v>
      </c>
      <c r="D1600" s="143">
        <f>'3. DATA TEKNIS JALAN'!D1646</f>
        <v>0</v>
      </c>
      <c r="E1600" s="144">
        <f>'3. DATA TEKNIS JALAN'!E1646</f>
        <v>0</v>
      </c>
      <c r="F1600" s="145" t="str">
        <f>'3. DATA TEKNIS JALAN'!F1646</f>
        <v>6+000</v>
      </c>
      <c r="G1600" s="145" t="str">
        <f>'3. DATA TEKNIS JALAN'!G1646</f>
        <v>6+056</v>
      </c>
      <c r="H1600" s="151"/>
      <c r="I1600" s="137"/>
      <c r="J1600" s="138"/>
      <c r="K1600" s="146"/>
      <c r="L1600" s="146"/>
    </row>
    <row r="1601" spans="2:12" s="141" customFormat="1" ht="20.100000000000001" customHeight="1">
      <c r="B1601" s="142">
        <f>'3. DATA TEKNIS JALAN'!B1647</f>
        <v>0</v>
      </c>
      <c r="C1601" s="142">
        <f>'3. DATA TEKNIS JALAN'!C1647</f>
        <v>0</v>
      </c>
      <c r="D1601" s="143">
        <f>'3. DATA TEKNIS JALAN'!D1647</f>
        <v>0</v>
      </c>
      <c r="E1601" s="144">
        <f>'3. DATA TEKNIS JALAN'!E1647</f>
        <v>0</v>
      </c>
      <c r="F1601" s="145">
        <f>'3. DATA TEKNIS JALAN'!F1647</f>
        <v>0</v>
      </c>
      <c r="G1601" s="145">
        <f>'3. DATA TEKNIS JALAN'!G1647</f>
        <v>0</v>
      </c>
      <c r="H1601" s="151" t="s">
        <v>434</v>
      </c>
      <c r="I1601" s="137"/>
      <c r="J1601" s="138"/>
      <c r="K1601" s="146"/>
      <c r="L1601" s="146"/>
    </row>
    <row r="1602" spans="2:12" s="141" customFormat="1" ht="20.100000000000001" customHeight="1">
      <c r="B1602" s="142">
        <f>'3. DATA TEKNIS JALAN'!B1648</f>
        <v>0</v>
      </c>
      <c r="C1602" s="142">
        <f>'3. DATA TEKNIS JALAN'!C1648</f>
        <v>0</v>
      </c>
      <c r="D1602" s="143">
        <f>'3. DATA TEKNIS JALAN'!D1648</f>
        <v>0</v>
      </c>
      <c r="E1602" s="144">
        <f>'3. DATA TEKNIS JALAN'!E1648</f>
        <v>0</v>
      </c>
      <c r="F1602" s="145">
        <f>'3. DATA TEKNIS JALAN'!F1648</f>
        <v>0</v>
      </c>
      <c r="G1602" s="145">
        <f>'3. DATA TEKNIS JALAN'!G1648</f>
        <v>0</v>
      </c>
      <c r="H1602" s="151" t="s">
        <v>434</v>
      </c>
      <c r="I1602" s="137"/>
      <c r="J1602" s="138"/>
      <c r="K1602" s="146"/>
      <c r="L1602" s="146"/>
    </row>
    <row r="1603" spans="2:12" s="141" customFormat="1" ht="20.100000000000001" customHeight="1">
      <c r="B1603" s="142">
        <f>'3. DATA TEKNIS JALAN'!B1649</f>
        <v>169</v>
      </c>
      <c r="C1603" s="142">
        <f>'3. DATA TEKNIS JALAN'!C1649</f>
        <v>2.0139999999999998</v>
      </c>
      <c r="D1603" s="143" t="str">
        <f>'3. DATA TEKNIS JALAN'!D1649</f>
        <v>Penolih - Sinduraja</v>
      </c>
      <c r="E1603" s="144">
        <f>'3. DATA TEKNIS JALAN'!E1649</f>
        <v>1.752</v>
      </c>
      <c r="F1603" s="145" t="str">
        <f>'3. DATA TEKNIS JALAN'!F1649</f>
        <v>0+000</v>
      </c>
      <c r="G1603" s="145" t="str">
        <f>'3. DATA TEKNIS JALAN'!G1649</f>
        <v>0+200</v>
      </c>
      <c r="H1603" s="151" t="s">
        <v>434</v>
      </c>
      <c r="I1603" s="137"/>
      <c r="J1603" s="138"/>
      <c r="K1603" s="146"/>
      <c r="L1603" s="146"/>
    </row>
    <row r="1604" spans="2:12" s="141" customFormat="1" ht="20.100000000000001" customHeight="1">
      <c r="B1604" s="142">
        <f>'3. DATA TEKNIS JALAN'!B1650</f>
        <v>0</v>
      </c>
      <c r="C1604" s="142">
        <f>'3. DATA TEKNIS JALAN'!C1650</f>
        <v>0</v>
      </c>
      <c r="D1604" s="143">
        <f>'3. DATA TEKNIS JALAN'!D1650</f>
        <v>0</v>
      </c>
      <c r="E1604" s="144">
        <f>'3. DATA TEKNIS JALAN'!E1650</f>
        <v>0</v>
      </c>
      <c r="F1604" s="145" t="str">
        <f>'3. DATA TEKNIS JALAN'!F1650</f>
        <v>0+200</v>
      </c>
      <c r="G1604" s="145" t="str">
        <f>'3. DATA TEKNIS JALAN'!G1650</f>
        <v>0+400</v>
      </c>
      <c r="H1604" s="151" t="s">
        <v>434</v>
      </c>
      <c r="I1604" s="137"/>
      <c r="J1604" s="138"/>
      <c r="K1604" s="146"/>
      <c r="L1604" s="146"/>
    </row>
    <row r="1605" spans="2:12" s="141" customFormat="1" ht="20.100000000000001" customHeight="1">
      <c r="B1605" s="142">
        <f>'3. DATA TEKNIS JALAN'!B1651</f>
        <v>0</v>
      </c>
      <c r="C1605" s="142">
        <f>'3. DATA TEKNIS JALAN'!C1651</f>
        <v>0</v>
      </c>
      <c r="D1605" s="143">
        <f>'3. DATA TEKNIS JALAN'!D1651</f>
        <v>0</v>
      </c>
      <c r="E1605" s="144">
        <f>'3. DATA TEKNIS JALAN'!E1651</f>
        <v>0</v>
      </c>
      <c r="F1605" s="145" t="str">
        <f>'3. DATA TEKNIS JALAN'!F1651</f>
        <v>0+400</v>
      </c>
      <c r="G1605" s="145" t="str">
        <f>'3. DATA TEKNIS JALAN'!G1651</f>
        <v>0+600</v>
      </c>
      <c r="H1605" s="151" t="s">
        <v>434</v>
      </c>
      <c r="I1605" s="137"/>
      <c r="J1605" s="138"/>
      <c r="K1605" s="146"/>
      <c r="L1605" s="146"/>
    </row>
    <row r="1606" spans="2:12" s="141" customFormat="1" ht="20.100000000000001" customHeight="1">
      <c r="B1606" s="142">
        <f>'3. DATA TEKNIS JALAN'!B1652</f>
        <v>0</v>
      </c>
      <c r="C1606" s="142">
        <f>'3. DATA TEKNIS JALAN'!C1652</f>
        <v>0</v>
      </c>
      <c r="D1606" s="143">
        <f>'3. DATA TEKNIS JALAN'!D1652</f>
        <v>0</v>
      </c>
      <c r="E1606" s="144">
        <f>'3. DATA TEKNIS JALAN'!E1652</f>
        <v>0</v>
      </c>
      <c r="F1606" s="145" t="str">
        <f>'3. DATA TEKNIS JALAN'!F1652</f>
        <v>0+600</v>
      </c>
      <c r="G1606" s="145" t="str">
        <f>'3. DATA TEKNIS JALAN'!G1652</f>
        <v>0+800</v>
      </c>
      <c r="H1606" s="151" t="s">
        <v>434</v>
      </c>
      <c r="I1606" s="137"/>
      <c r="J1606" s="138"/>
      <c r="K1606" s="146"/>
      <c r="L1606" s="146"/>
    </row>
    <row r="1607" spans="2:12" s="141" customFormat="1" ht="20.100000000000001" customHeight="1">
      <c r="B1607" s="142">
        <f>'3. DATA TEKNIS JALAN'!B1653</f>
        <v>0</v>
      </c>
      <c r="C1607" s="142">
        <f>'3. DATA TEKNIS JALAN'!C1653</f>
        <v>0</v>
      </c>
      <c r="D1607" s="143">
        <f>'3. DATA TEKNIS JALAN'!D1653</f>
        <v>0</v>
      </c>
      <c r="E1607" s="144">
        <f>'3. DATA TEKNIS JALAN'!E1653</f>
        <v>0</v>
      </c>
      <c r="F1607" s="145" t="str">
        <f>'3. DATA TEKNIS JALAN'!F1653</f>
        <v>0+800</v>
      </c>
      <c r="G1607" s="145" t="str">
        <f>'3. DATA TEKNIS JALAN'!G1653</f>
        <v>1+000</v>
      </c>
      <c r="H1607" s="151" t="s">
        <v>434</v>
      </c>
      <c r="I1607" s="137"/>
      <c r="J1607" s="138"/>
      <c r="K1607" s="146"/>
      <c r="L1607" s="146"/>
    </row>
    <row r="1608" spans="2:12" s="141" customFormat="1" ht="20.100000000000001" customHeight="1">
      <c r="B1608" s="142">
        <f>'3. DATA TEKNIS JALAN'!B1654</f>
        <v>0</v>
      </c>
      <c r="C1608" s="142">
        <f>'3. DATA TEKNIS JALAN'!C1654</f>
        <v>0</v>
      </c>
      <c r="D1608" s="143">
        <f>'3. DATA TEKNIS JALAN'!D1654</f>
        <v>0</v>
      </c>
      <c r="E1608" s="144">
        <f>'3. DATA TEKNIS JALAN'!E1654</f>
        <v>0</v>
      </c>
      <c r="F1608" s="145" t="str">
        <f>'3. DATA TEKNIS JALAN'!F1654</f>
        <v>1+000</v>
      </c>
      <c r="G1608" s="145" t="str">
        <f>'3. DATA TEKNIS JALAN'!G1654</f>
        <v>1+200</v>
      </c>
      <c r="H1608" s="151" t="s">
        <v>434</v>
      </c>
      <c r="I1608" s="137"/>
      <c r="J1608" s="138"/>
      <c r="K1608" s="146"/>
      <c r="L1608" s="146"/>
    </row>
    <row r="1609" spans="2:12" s="141" customFormat="1" ht="20.100000000000001" customHeight="1">
      <c r="B1609" s="142">
        <f>'3. DATA TEKNIS JALAN'!B1655</f>
        <v>0</v>
      </c>
      <c r="C1609" s="142">
        <f>'3. DATA TEKNIS JALAN'!C1655</f>
        <v>0</v>
      </c>
      <c r="D1609" s="143">
        <f>'3. DATA TEKNIS JALAN'!D1655</f>
        <v>0</v>
      </c>
      <c r="E1609" s="144">
        <f>'3. DATA TEKNIS JALAN'!E1655</f>
        <v>0</v>
      </c>
      <c r="F1609" s="145" t="str">
        <f>'3. DATA TEKNIS JALAN'!F1655</f>
        <v>1+200</v>
      </c>
      <c r="G1609" s="145" t="str">
        <f>'3. DATA TEKNIS JALAN'!G1655</f>
        <v>1+400</v>
      </c>
      <c r="H1609" s="151" t="s">
        <v>434</v>
      </c>
      <c r="I1609" s="137"/>
      <c r="J1609" s="138"/>
      <c r="K1609" s="146"/>
      <c r="L1609" s="146"/>
    </row>
    <row r="1610" spans="2:12" s="141" customFormat="1" ht="20.100000000000001" customHeight="1">
      <c r="B1610" s="142">
        <f>'3. DATA TEKNIS JALAN'!B1656</f>
        <v>0</v>
      </c>
      <c r="C1610" s="142">
        <f>'3. DATA TEKNIS JALAN'!C1656</f>
        <v>0</v>
      </c>
      <c r="D1610" s="143">
        <f>'3. DATA TEKNIS JALAN'!D1656</f>
        <v>0</v>
      </c>
      <c r="E1610" s="144">
        <f>'3. DATA TEKNIS JALAN'!E1656</f>
        <v>0</v>
      </c>
      <c r="F1610" s="145" t="str">
        <f>'3. DATA TEKNIS JALAN'!F1656</f>
        <v>1+400</v>
      </c>
      <c r="G1610" s="145" t="str">
        <f>'3. DATA TEKNIS JALAN'!G1656</f>
        <v>1+600</v>
      </c>
      <c r="H1610" s="151" t="s">
        <v>434</v>
      </c>
      <c r="I1610" s="137"/>
      <c r="J1610" s="138"/>
      <c r="K1610" s="146"/>
      <c r="L1610" s="146"/>
    </row>
    <row r="1611" spans="2:12" s="141" customFormat="1" ht="20.100000000000001" customHeight="1">
      <c r="B1611" s="142">
        <f>'3. DATA TEKNIS JALAN'!B1657</f>
        <v>0</v>
      </c>
      <c r="C1611" s="142">
        <f>'3. DATA TEKNIS JALAN'!C1657</f>
        <v>0</v>
      </c>
      <c r="D1611" s="143">
        <f>'3. DATA TEKNIS JALAN'!D1657</f>
        <v>0</v>
      </c>
      <c r="E1611" s="144">
        <f>'3. DATA TEKNIS JALAN'!E1657</f>
        <v>0</v>
      </c>
      <c r="F1611" s="145" t="str">
        <f>'3. DATA TEKNIS JALAN'!F1657</f>
        <v>1+600</v>
      </c>
      <c r="G1611" s="145" t="str">
        <f>'3. DATA TEKNIS JALAN'!G1657</f>
        <v>1+752</v>
      </c>
      <c r="H1611" s="151" t="s">
        <v>434</v>
      </c>
      <c r="I1611" s="137"/>
      <c r="J1611" s="138"/>
      <c r="K1611" s="146"/>
      <c r="L1611" s="146"/>
    </row>
    <row r="1612" spans="2:12" s="141" customFormat="1" ht="20.100000000000001" customHeight="1">
      <c r="B1612" s="142">
        <f>'3. DATA TEKNIS JALAN'!B1658</f>
        <v>0</v>
      </c>
      <c r="C1612" s="142">
        <f>'3. DATA TEKNIS JALAN'!C1658</f>
        <v>0</v>
      </c>
      <c r="D1612" s="143">
        <f>'3. DATA TEKNIS JALAN'!D1658</f>
        <v>0</v>
      </c>
      <c r="E1612" s="144">
        <f>'3. DATA TEKNIS JALAN'!E1658</f>
        <v>0</v>
      </c>
      <c r="F1612" s="145">
        <f>'3. DATA TEKNIS JALAN'!F1658</f>
        <v>0</v>
      </c>
      <c r="G1612" s="145">
        <f>'3. DATA TEKNIS JALAN'!G1658</f>
        <v>0</v>
      </c>
      <c r="H1612" s="151" t="s">
        <v>434</v>
      </c>
      <c r="I1612" s="137"/>
      <c r="J1612" s="138"/>
      <c r="K1612" s="146"/>
      <c r="L1612" s="146"/>
    </row>
    <row r="1613" spans="2:12" s="141" customFormat="1" ht="20.100000000000001" customHeight="1">
      <c r="B1613" s="142">
        <f>'3. DATA TEKNIS JALAN'!B1659</f>
        <v>0</v>
      </c>
      <c r="C1613" s="142">
        <f>'3. DATA TEKNIS JALAN'!C1659</f>
        <v>0</v>
      </c>
      <c r="D1613" s="143">
        <f>'3. DATA TEKNIS JALAN'!D1659</f>
        <v>0</v>
      </c>
      <c r="E1613" s="144">
        <f>'3. DATA TEKNIS JALAN'!E1659</f>
        <v>0</v>
      </c>
      <c r="F1613" s="145">
        <f>'3. DATA TEKNIS JALAN'!F1659</f>
        <v>0</v>
      </c>
      <c r="G1613" s="145">
        <f>'3. DATA TEKNIS JALAN'!G1659</f>
        <v>0</v>
      </c>
      <c r="H1613" s="151" t="s">
        <v>434</v>
      </c>
      <c r="I1613" s="137"/>
      <c r="J1613" s="138"/>
      <c r="K1613" s="146"/>
      <c r="L1613" s="146"/>
    </row>
    <row r="1614" spans="2:12" s="141" customFormat="1" ht="20.100000000000001" customHeight="1">
      <c r="B1614" s="142">
        <f>'3. DATA TEKNIS JALAN'!B1660</f>
        <v>170</v>
      </c>
      <c r="C1614" s="142">
        <f>'3. DATA TEKNIS JALAN'!C1660</f>
        <v>2.0150000000000001</v>
      </c>
      <c r="D1614" s="143" t="str">
        <f>'3. DATA TEKNIS JALAN'!D1660</f>
        <v>Sidareja - Tetel</v>
      </c>
      <c r="E1614" s="144">
        <f>'3. DATA TEKNIS JALAN'!E1660</f>
        <v>1.6</v>
      </c>
      <c r="F1614" s="145" t="str">
        <f>'3. DATA TEKNIS JALAN'!F1660</f>
        <v>0+000</v>
      </c>
      <c r="G1614" s="145" t="str">
        <f>'3. DATA TEKNIS JALAN'!G1660</f>
        <v>0+200</v>
      </c>
      <c r="H1614" s="151"/>
      <c r="I1614" s="137"/>
      <c r="J1614" s="138"/>
      <c r="K1614" s="146"/>
      <c r="L1614" s="146"/>
    </row>
    <row r="1615" spans="2:12" s="141" customFormat="1" ht="20.100000000000001" customHeight="1">
      <c r="B1615" s="142">
        <f>'3. DATA TEKNIS JALAN'!B1661</f>
        <v>0</v>
      </c>
      <c r="C1615" s="142">
        <f>'3. DATA TEKNIS JALAN'!C1661</f>
        <v>0</v>
      </c>
      <c r="D1615" s="143">
        <f>'3. DATA TEKNIS JALAN'!D1661</f>
        <v>0</v>
      </c>
      <c r="E1615" s="144">
        <f>'3. DATA TEKNIS JALAN'!E1661</f>
        <v>0</v>
      </c>
      <c r="F1615" s="145" t="str">
        <f>'3. DATA TEKNIS JALAN'!F1661</f>
        <v>0+200</v>
      </c>
      <c r="G1615" s="145" t="str">
        <f>'3. DATA TEKNIS JALAN'!G1661</f>
        <v>0+400</v>
      </c>
      <c r="H1615" s="151" t="s">
        <v>434</v>
      </c>
      <c r="I1615" s="137"/>
      <c r="J1615" s="138"/>
      <c r="K1615" s="146"/>
      <c r="L1615" s="146"/>
    </row>
    <row r="1616" spans="2:12" s="141" customFormat="1" ht="20.100000000000001" customHeight="1">
      <c r="B1616" s="142">
        <f>'3. DATA TEKNIS JALAN'!B1662</f>
        <v>0</v>
      </c>
      <c r="C1616" s="142">
        <f>'3. DATA TEKNIS JALAN'!C1662</f>
        <v>0</v>
      </c>
      <c r="D1616" s="143">
        <f>'3. DATA TEKNIS JALAN'!D1662</f>
        <v>0</v>
      </c>
      <c r="E1616" s="144">
        <f>'3. DATA TEKNIS JALAN'!E1662</f>
        <v>0</v>
      </c>
      <c r="F1616" s="145" t="str">
        <f>'3. DATA TEKNIS JALAN'!F1662</f>
        <v>0+400</v>
      </c>
      <c r="G1616" s="145" t="str">
        <f>'3. DATA TEKNIS JALAN'!G1662</f>
        <v>0+600</v>
      </c>
      <c r="H1616" s="151" t="s">
        <v>438</v>
      </c>
      <c r="I1616" s="137"/>
      <c r="J1616" s="138"/>
      <c r="K1616" s="146"/>
      <c r="L1616" s="146"/>
    </row>
    <row r="1617" spans="2:12" s="141" customFormat="1" ht="20.100000000000001" customHeight="1">
      <c r="B1617" s="142">
        <f>'3. DATA TEKNIS JALAN'!B1663</f>
        <v>0</v>
      </c>
      <c r="C1617" s="142">
        <f>'3. DATA TEKNIS JALAN'!C1663</f>
        <v>0</v>
      </c>
      <c r="D1617" s="143">
        <f>'3. DATA TEKNIS JALAN'!D1663</f>
        <v>0</v>
      </c>
      <c r="E1617" s="144">
        <f>'3. DATA TEKNIS JALAN'!E1663</f>
        <v>0</v>
      </c>
      <c r="F1617" s="145" t="str">
        <f>'3. DATA TEKNIS JALAN'!F1663</f>
        <v>0+600</v>
      </c>
      <c r="G1617" s="145" t="str">
        <f>'3. DATA TEKNIS JALAN'!G1663</f>
        <v>0+800</v>
      </c>
      <c r="H1617" s="151" t="s">
        <v>434</v>
      </c>
      <c r="I1617" s="137"/>
      <c r="J1617" s="138"/>
      <c r="K1617" s="146"/>
      <c r="L1617" s="146"/>
    </row>
    <row r="1618" spans="2:12" s="141" customFormat="1" ht="20.100000000000001" customHeight="1">
      <c r="B1618" s="142">
        <f>'3. DATA TEKNIS JALAN'!B1664</f>
        <v>0</v>
      </c>
      <c r="C1618" s="142">
        <f>'3. DATA TEKNIS JALAN'!C1664</f>
        <v>0</v>
      </c>
      <c r="D1618" s="143">
        <f>'3. DATA TEKNIS JALAN'!D1664</f>
        <v>0</v>
      </c>
      <c r="E1618" s="144">
        <f>'3. DATA TEKNIS JALAN'!E1664</f>
        <v>0</v>
      </c>
      <c r="F1618" s="145" t="str">
        <f>'3. DATA TEKNIS JALAN'!F1664</f>
        <v>0+800</v>
      </c>
      <c r="G1618" s="145" t="str">
        <f>'3. DATA TEKNIS JALAN'!G1664</f>
        <v>1+000</v>
      </c>
      <c r="H1618" s="151" t="s">
        <v>434</v>
      </c>
      <c r="I1618" s="137"/>
      <c r="J1618" s="138"/>
      <c r="K1618" s="146"/>
      <c r="L1618" s="146"/>
    </row>
    <row r="1619" spans="2:12" s="141" customFormat="1" ht="20.100000000000001" customHeight="1">
      <c r="B1619" s="142">
        <f>'3. DATA TEKNIS JALAN'!B1665</f>
        <v>0</v>
      </c>
      <c r="C1619" s="142">
        <f>'3. DATA TEKNIS JALAN'!C1665</f>
        <v>0</v>
      </c>
      <c r="D1619" s="143">
        <f>'3. DATA TEKNIS JALAN'!D1665</f>
        <v>0</v>
      </c>
      <c r="E1619" s="144">
        <f>'3. DATA TEKNIS JALAN'!E1665</f>
        <v>0</v>
      </c>
      <c r="F1619" s="145" t="str">
        <f>'3. DATA TEKNIS JALAN'!F1665</f>
        <v>1+000</v>
      </c>
      <c r="G1619" s="145" t="str">
        <f>'3. DATA TEKNIS JALAN'!G1665</f>
        <v>1+200</v>
      </c>
      <c r="H1619" s="151" t="s">
        <v>434</v>
      </c>
      <c r="I1619" s="137"/>
      <c r="J1619" s="138"/>
      <c r="K1619" s="146"/>
      <c r="L1619" s="146"/>
    </row>
    <row r="1620" spans="2:12" s="141" customFormat="1" ht="20.100000000000001" customHeight="1">
      <c r="B1620" s="142">
        <f>'3. DATA TEKNIS JALAN'!B1666</f>
        <v>0</v>
      </c>
      <c r="C1620" s="142">
        <f>'3. DATA TEKNIS JALAN'!C1666</f>
        <v>0</v>
      </c>
      <c r="D1620" s="143">
        <f>'3. DATA TEKNIS JALAN'!D1666</f>
        <v>0</v>
      </c>
      <c r="E1620" s="144">
        <f>'3. DATA TEKNIS JALAN'!E1666</f>
        <v>0</v>
      </c>
      <c r="F1620" s="145" t="str">
        <f>'3. DATA TEKNIS JALAN'!F1666</f>
        <v>1+200</v>
      </c>
      <c r="G1620" s="145" t="str">
        <f>'3. DATA TEKNIS JALAN'!G1666</f>
        <v>1+400</v>
      </c>
      <c r="H1620" s="151" t="s">
        <v>434</v>
      </c>
      <c r="I1620" s="137"/>
      <c r="J1620" s="138"/>
      <c r="K1620" s="146"/>
      <c r="L1620" s="146"/>
    </row>
    <row r="1621" spans="2:12" s="141" customFormat="1" ht="20.100000000000001" customHeight="1">
      <c r="B1621" s="142">
        <f>'3. DATA TEKNIS JALAN'!B1667</f>
        <v>0</v>
      </c>
      <c r="C1621" s="142">
        <f>'3. DATA TEKNIS JALAN'!C1667</f>
        <v>0</v>
      </c>
      <c r="D1621" s="143">
        <f>'3. DATA TEKNIS JALAN'!D1667</f>
        <v>0</v>
      </c>
      <c r="E1621" s="144">
        <f>'3. DATA TEKNIS JALAN'!E1667</f>
        <v>0</v>
      </c>
      <c r="F1621" s="145" t="str">
        <f>'3. DATA TEKNIS JALAN'!F1667</f>
        <v>1+400</v>
      </c>
      <c r="G1621" s="145" t="str">
        <f>'3. DATA TEKNIS JALAN'!G1667</f>
        <v>1+600</v>
      </c>
      <c r="H1621" s="151" t="s">
        <v>434</v>
      </c>
      <c r="I1621" s="137"/>
      <c r="J1621" s="138"/>
      <c r="K1621" s="146"/>
      <c r="L1621" s="146"/>
    </row>
    <row r="1622" spans="2:12" s="141" customFormat="1" ht="20.100000000000001" customHeight="1">
      <c r="B1622" s="142">
        <f>'3. DATA TEKNIS JALAN'!B1668</f>
        <v>0</v>
      </c>
      <c r="C1622" s="142">
        <f>'3. DATA TEKNIS JALAN'!C1668</f>
        <v>0</v>
      </c>
      <c r="D1622" s="143">
        <f>'3. DATA TEKNIS JALAN'!D1668</f>
        <v>0</v>
      </c>
      <c r="E1622" s="144">
        <f>'3. DATA TEKNIS JALAN'!E1668</f>
        <v>0</v>
      </c>
      <c r="F1622" s="145">
        <f>'3. DATA TEKNIS JALAN'!F1668</f>
        <v>0</v>
      </c>
      <c r="G1622" s="145">
        <f>'3. DATA TEKNIS JALAN'!G1668</f>
        <v>0</v>
      </c>
      <c r="H1622" s="151" t="s">
        <v>434</v>
      </c>
      <c r="I1622" s="137"/>
      <c r="J1622" s="138"/>
      <c r="K1622" s="146"/>
      <c r="L1622" s="146"/>
    </row>
    <row r="1623" spans="2:12" s="141" customFormat="1" ht="20.100000000000001" customHeight="1">
      <c r="B1623" s="142">
        <f>'3. DATA TEKNIS JALAN'!B1669</f>
        <v>0</v>
      </c>
      <c r="C1623" s="142">
        <f>'3. DATA TEKNIS JALAN'!C1669</f>
        <v>0</v>
      </c>
      <c r="D1623" s="143">
        <f>'3. DATA TEKNIS JALAN'!D1669</f>
        <v>0</v>
      </c>
      <c r="E1623" s="144">
        <f>'3. DATA TEKNIS JALAN'!E1669</f>
        <v>0</v>
      </c>
      <c r="F1623" s="145">
        <f>'3. DATA TEKNIS JALAN'!F1669</f>
        <v>0</v>
      </c>
      <c r="G1623" s="145">
        <f>'3. DATA TEKNIS JALAN'!G1669</f>
        <v>0</v>
      </c>
      <c r="H1623" s="151"/>
      <c r="I1623" s="137"/>
      <c r="J1623" s="138"/>
      <c r="K1623" s="146"/>
      <c r="L1623" s="146"/>
    </row>
    <row r="1624" spans="2:12" s="141" customFormat="1" ht="20.100000000000001" customHeight="1">
      <c r="B1624" s="142">
        <f>'3. DATA TEKNIS JALAN'!B1670</f>
        <v>171</v>
      </c>
      <c r="C1624" s="142">
        <f>'3. DATA TEKNIS JALAN'!C1670</f>
        <v>2.016</v>
      </c>
      <c r="D1624" s="143" t="str">
        <f>'3. DATA TEKNIS JALAN'!D1670</f>
        <v>Pagembrungan - Pengadegan</v>
      </c>
      <c r="E1624" s="144">
        <f>'3. DATA TEKNIS JALAN'!E1670</f>
        <v>4.18</v>
      </c>
      <c r="F1624" s="145" t="str">
        <f>'3. DATA TEKNIS JALAN'!F1670</f>
        <v>0+000</v>
      </c>
      <c r="G1624" s="145" t="str">
        <f>'3. DATA TEKNIS JALAN'!G1670</f>
        <v>0+200</v>
      </c>
      <c r="H1624" s="151" t="s">
        <v>438</v>
      </c>
      <c r="I1624" s="137"/>
      <c r="J1624" s="138"/>
      <c r="K1624" s="146"/>
      <c r="L1624" s="146"/>
    </row>
    <row r="1625" spans="2:12" s="141" customFormat="1" ht="20.100000000000001" customHeight="1">
      <c r="B1625" s="142">
        <f>'3. DATA TEKNIS JALAN'!B1671</f>
        <v>0</v>
      </c>
      <c r="C1625" s="142">
        <f>'3. DATA TEKNIS JALAN'!C1671</f>
        <v>0</v>
      </c>
      <c r="D1625" s="143">
        <f>'3. DATA TEKNIS JALAN'!D1671</f>
        <v>0</v>
      </c>
      <c r="E1625" s="144">
        <f>'3. DATA TEKNIS JALAN'!E1671</f>
        <v>0</v>
      </c>
      <c r="F1625" s="145" t="str">
        <f>'3. DATA TEKNIS JALAN'!F1671</f>
        <v>0+200</v>
      </c>
      <c r="G1625" s="145" t="str">
        <f>'3. DATA TEKNIS JALAN'!G1671</f>
        <v>0+400</v>
      </c>
      <c r="H1625" s="151" t="s">
        <v>438</v>
      </c>
      <c r="I1625" s="137"/>
      <c r="J1625" s="138"/>
      <c r="K1625" s="146"/>
      <c r="L1625" s="146"/>
    </row>
    <row r="1626" spans="2:12" s="141" customFormat="1" ht="20.100000000000001" customHeight="1">
      <c r="B1626" s="142">
        <f>'3. DATA TEKNIS JALAN'!B1672</f>
        <v>0</v>
      </c>
      <c r="C1626" s="142">
        <f>'3. DATA TEKNIS JALAN'!C1672</f>
        <v>0</v>
      </c>
      <c r="D1626" s="143">
        <f>'3. DATA TEKNIS JALAN'!D1672</f>
        <v>0</v>
      </c>
      <c r="E1626" s="144">
        <f>'3. DATA TEKNIS JALAN'!E1672</f>
        <v>0</v>
      </c>
      <c r="F1626" s="145" t="str">
        <f>'3. DATA TEKNIS JALAN'!F1672</f>
        <v>0+400</v>
      </c>
      <c r="G1626" s="145" t="str">
        <f>'3. DATA TEKNIS JALAN'!G1672</f>
        <v>0+600</v>
      </c>
      <c r="H1626" s="151" t="s">
        <v>434</v>
      </c>
      <c r="I1626" s="137"/>
      <c r="J1626" s="138"/>
      <c r="K1626" s="146"/>
      <c r="L1626" s="146"/>
    </row>
    <row r="1627" spans="2:12" s="141" customFormat="1" ht="20.100000000000001" customHeight="1">
      <c r="B1627" s="142">
        <f>'3. DATA TEKNIS JALAN'!B1673</f>
        <v>0</v>
      </c>
      <c r="C1627" s="142">
        <f>'3. DATA TEKNIS JALAN'!C1673</f>
        <v>0</v>
      </c>
      <c r="D1627" s="143">
        <f>'3. DATA TEKNIS JALAN'!D1673</f>
        <v>0</v>
      </c>
      <c r="E1627" s="144">
        <f>'3. DATA TEKNIS JALAN'!E1673</f>
        <v>0</v>
      </c>
      <c r="F1627" s="145" t="str">
        <f>'3. DATA TEKNIS JALAN'!F1673</f>
        <v>0+600</v>
      </c>
      <c r="G1627" s="145" t="str">
        <f>'3. DATA TEKNIS JALAN'!G1673</f>
        <v>0+800</v>
      </c>
      <c r="H1627" s="151" t="s">
        <v>434</v>
      </c>
      <c r="I1627" s="137"/>
      <c r="J1627" s="138"/>
      <c r="K1627" s="146"/>
      <c r="L1627" s="146"/>
    </row>
    <row r="1628" spans="2:12" s="141" customFormat="1" ht="20.100000000000001" customHeight="1">
      <c r="B1628" s="142">
        <f>'3. DATA TEKNIS JALAN'!B1674</f>
        <v>0</v>
      </c>
      <c r="C1628" s="142">
        <f>'3. DATA TEKNIS JALAN'!C1674</f>
        <v>0</v>
      </c>
      <c r="D1628" s="143">
        <f>'3. DATA TEKNIS JALAN'!D1674</f>
        <v>0</v>
      </c>
      <c r="E1628" s="144">
        <f>'3. DATA TEKNIS JALAN'!E1674</f>
        <v>0</v>
      </c>
      <c r="F1628" s="145" t="str">
        <f>'3. DATA TEKNIS JALAN'!F1674</f>
        <v>0+800</v>
      </c>
      <c r="G1628" s="145" t="str">
        <f>'3. DATA TEKNIS JALAN'!G1674</f>
        <v>1+000</v>
      </c>
      <c r="H1628" s="151" t="s">
        <v>434</v>
      </c>
      <c r="I1628" s="137"/>
      <c r="J1628" s="138"/>
      <c r="K1628" s="146"/>
      <c r="L1628" s="146"/>
    </row>
    <row r="1629" spans="2:12" s="141" customFormat="1" ht="20.100000000000001" customHeight="1">
      <c r="B1629" s="142">
        <f>'3. DATA TEKNIS JALAN'!B1675</f>
        <v>0</v>
      </c>
      <c r="C1629" s="142">
        <f>'3. DATA TEKNIS JALAN'!C1675</f>
        <v>0</v>
      </c>
      <c r="D1629" s="143">
        <f>'3. DATA TEKNIS JALAN'!D1675</f>
        <v>0</v>
      </c>
      <c r="E1629" s="144">
        <f>'3. DATA TEKNIS JALAN'!E1675</f>
        <v>0</v>
      </c>
      <c r="F1629" s="145" t="str">
        <f>'3. DATA TEKNIS JALAN'!F1675</f>
        <v>1+000</v>
      </c>
      <c r="G1629" s="145" t="str">
        <f>'3. DATA TEKNIS JALAN'!G1675</f>
        <v>1+200</v>
      </c>
      <c r="H1629" s="151" t="s">
        <v>434</v>
      </c>
      <c r="I1629" s="137"/>
      <c r="J1629" s="138"/>
      <c r="K1629" s="146"/>
      <c r="L1629" s="146"/>
    </row>
    <row r="1630" spans="2:12" s="141" customFormat="1" ht="20.100000000000001" customHeight="1">
      <c r="B1630" s="142">
        <f>'3. DATA TEKNIS JALAN'!B1676</f>
        <v>0</v>
      </c>
      <c r="C1630" s="142">
        <f>'3. DATA TEKNIS JALAN'!C1676</f>
        <v>0</v>
      </c>
      <c r="D1630" s="143">
        <f>'3. DATA TEKNIS JALAN'!D1676</f>
        <v>0</v>
      </c>
      <c r="E1630" s="144">
        <f>'3. DATA TEKNIS JALAN'!E1676</f>
        <v>0</v>
      </c>
      <c r="F1630" s="145" t="str">
        <f>'3. DATA TEKNIS JALAN'!F1676</f>
        <v>1+200</v>
      </c>
      <c r="G1630" s="145" t="str">
        <f>'3. DATA TEKNIS JALAN'!G1676</f>
        <v>1+400</v>
      </c>
      <c r="H1630" s="151" t="s">
        <v>434</v>
      </c>
      <c r="I1630" s="137"/>
      <c r="J1630" s="138"/>
      <c r="K1630" s="146"/>
      <c r="L1630" s="146"/>
    </row>
    <row r="1631" spans="2:12" s="141" customFormat="1" ht="20.100000000000001" customHeight="1">
      <c r="B1631" s="142">
        <f>'3. DATA TEKNIS JALAN'!B1677</f>
        <v>0</v>
      </c>
      <c r="C1631" s="142">
        <f>'3. DATA TEKNIS JALAN'!C1677</f>
        <v>0</v>
      </c>
      <c r="D1631" s="143">
        <f>'3. DATA TEKNIS JALAN'!D1677</f>
        <v>0</v>
      </c>
      <c r="E1631" s="144">
        <f>'3. DATA TEKNIS JALAN'!E1677</f>
        <v>0</v>
      </c>
      <c r="F1631" s="145" t="str">
        <f>'3. DATA TEKNIS JALAN'!F1677</f>
        <v>1+400</v>
      </c>
      <c r="G1631" s="145" t="str">
        <f>'3. DATA TEKNIS JALAN'!G1677</f>
        <v>1+600</v>
      </c>
      <c r="H1631" s="151" t="s">
        <v>434</v>
      </c>
      <c r="I1631" s="137"/>
      <c r="J1631" s="138"/>
      <c r="K1631" s="146"/>
      <c r="L1631" s="146"/>
    </row>
    <row r="1632" spans="2:12" s="141" customFormat="1" ht="20.100000000000001" customHeight="1">
      <c r="B1632" s="142">
        <f>'3. DATA TEKNIS JALAN'!B1678</f>
        <v>0</v>
      </c>
      <c r="C1632" s="142">
        <f>'3. DATA TEKNIS JALAN'!C1678</f>
        <v>0</v>
      </c>
      <c r="D1632" s="143">
        <f>'3. DATA TEKNIS JALAN'!D1678</f>
        <v>0</v>
      </c>
      <c r="E1632" s="144">
        <f>'3. DATA TEKNIS JALAN'!E1678</f>
        <v>0</v>
      </c>
      <c r="F1632" s="145" t="str">
        <f>'3. DATA TEKNIS JALAN'!F1678</f>
        <v>1+600</v>
      </c>
      <c r="G1632" s="145" t="str">
        <f>'3. DATA TEKNIS JALAN'!G1678</f>
        <v>1+800</v>
      </c>
      <c r="H1632" s="151" t="s">
        <v>434</v>
      </c>
      <c r="I1632" s="137"/>
      <c r="J1632" s="138"/>
      <c r="K1632" s="146"/>
      <c r="L1632" s="146"/>
    </row>
    <row r="1633" spans="2:12" s="141" customFormat="1" ht="20.100000000000001" customHeight="1">
      <c r="B1633" s="142">
        <f>'3. DATA TEKNIS JALAN'!B1679</f>
        <v>0</v>
      </c>
      <c r="C1633" s="142">
        <f>'3. DATA TEKNIS JALAN'!C1679</f>
        <v>0</v>
      </c>
      <c r="D1633" s="143">
        <f>'3. DATA TEKNIS JALAN'!D1679</f>
        <v>0</v>
      </c>
      <c r="E1633" s="144">
        <f>'3. DATA TEKNIS JALAN'!E1679</f>
        <v>0</v>
      </c>
      <c r="F1633" s="145" t="str">
        <f>'3. DATA TEKNIS JALAN'!F1679</f>
        <v>1+800</v>
      </c>
      <c r="G1633" s="145" t="str">
        <f>'3. DATA TEKNIS JALAN'!G1679</f>
        <v>2+000</v>
      </c>
      <c r="H1633" s="151" t="s">
        <v>434</v>
      </c>
      <c r="I1633" s="137"/>
      <c r="J1633" s="138"/>
      <c r="K1633" s="146"/>
      <c r="L1633" s="146"/>
    </row>
    <row r="1634" spans="2:12" s="141" customFormat="1" ht="20.100000000000001" customHeight="1">
      <c r="B1634" s="142">
        <f>'3. DATA TEKNIS JALAN'!B1680</f>
        <v>0</v>
      </c>
      <c r="C1634" s="142">
        <f>'3. DATA TEKNIS JALAN'!C1680</f>
        <v>0</v>
      </c>
      <c r="D1634" s="143">
        <f>'3. DATA TEKNIS JALAN'!D1680</f>
        <v>0</v>
      </c>
      <c r="E1634" s="144">
        <f>'3. DATA TEKNIS JALAN'!E1680</f>
        <v>0</v>
      </c>
      <c r="F1634" s="145" t="str">
        <f>'3. DATA TEKNIS JALAN'!F1680</f>
        <v>2+000</v>
      </c>
      <c r="G1634" s="145" t="str">
        <f>'3. DATA TEKNIS JALAN'!G1680</f>
        <v>2+200</v>
      </c>
      <c r="H1634" s="151" t="s">
        <v>434</v>
      </c>
      <c r="I1634" s="137"/>
      <c r="J1634" s="138"/>
      <c r="K1634" s="146"/>
      <c r="L1634" s="146"/>
    </row>
    <row r="1635" spans="2:12" s="141" customFormat="1" ht="20.100000000000001" customHeight="1">
      <c r="B1635" s="142">
        <f>'3. DATA TEKNIS JALAN'!B1681</f>
        <v>0</v>
      </c>
      <c r="C1635" s="142">
        <f>'3. DATA TEKNIS JALAN'!C1681</f>
        <v>0</v>
      </c>
      <c r="D1635" s="143">
        <f>'3. DATA TEKNIS JALAN'!D1681</f>
        <v>0</v>
      </c>
      <c r="E1635" s="144">
        <f>'3. DATA TEKNIS JALAN'!E1681</f>
        <v>0</v>
      </c>
      <c r="F1635" s="145" t="str">
        <f>'3. DATA TEKNIS JALAN'!F1681</f>
        <v>2+200</v>
      </c>
      <c r="G1635" s="145" t="str">
        <f>'3. DATA TEKNIS JALAN'!G1681</f>
        <v>2+400</v>
      </c>
      <c r="H1635" s="151" t="s">
        <v>434</v>
      </c>
      <c r="I1635" s="137"/>
      <c r="J1635" s="138"/>
      <c r="K1635" s="146"/>
      <c r="L1635" s="146"/>
    </row>
    <row r="1636" spans="2:12" s="141" customFormat="1" ht="20.100000000000001" customHeight="1">
      <c r="B1636" s="142">
        <f>'3. DATA TEKNIS JALAN'!B1682</f>
        <v>0</v>
      </c>
      <c r="C1636" s="142">
        <f>'3. DATA TEKNIS JALAN'!C1682</f>
        <v>0</v>
      </c>
      <c r="D1636" s="143">
        <f>'3. DATA TEKNIS JALAN'!D1682</f>
        <v>0</v>
      </c>
      <c r="E1636" s="144">
        <f>'3. DATA TEKNIS JALAN'!E1682</f>
        <v>0</v>
      </c>
      <c r="F1636" s="145" t="str">
        <f>'3. DATA TEKNIS JALAN'!F1682</f>
        <v>2+400</v>
      </c>
      <c r="G1636" s="145" t="str">
        <f>'3. DATA TEKNIS JALAN'!G1682</f>
        <v>2+600</v>
      </c>
      <c r="H1636" s="151" t="s">
        <v>434</v>
      </c>
      <c r="I1636" s="137"/>
      <c r="J1636" s="138"/>
      <c r="K1636" s="146"/>
      <c r="L1636" s="146"/>
    </row>
    <row r="1637" spans="2:12" s="141" customFormat="1" ht="20.100000000000001" customHeight="1">
      <c r="B1637" s="142">
        <f>'3. DATA TEKNIS JALAN'!B1683</f>
        <v>0</v>
      </c>
      <c r="C1637" s="142">
        <f>'3. DATA TEKNIS JALAN'!C1683</f>
        <v>0</v>
      </c>
      <c r="D1637" s="143">
        <f>'3. DATA TEKNIS JALAN'!D1683</f>
        <v>0</v>
      </c>
      <c r="E1637" s="144">
        <f>'3. DATA TEKNIS JALAN'!E1683</f>
        <v>0</v>
      </c>
      <c r="F1637" s="145" t="str">
        <f>'3. DATA TEKNIS JALAN'!F1683</f>
        <v>2+600</v>
      </c>
      <c r="G1637" s="145" t="str">
        <f>'3. DATA TEKNIS JALAN'!G1683</f>
        <v>2+800</v>
      </c>
      <c r="H1637" s="151" t="s">
        <v>434</v>
      </c>
      <c r="I1637" s="137"/>
      <c r="J1637" s="138"/>
      <c r="K1637" s="146"/>
      <c r="L1637" s="146"/>
    </row>
    <row r="1638" spans="2:12" s="141" customFormat="1" ht="20.100000000000001" customHeight="1">
      <c r="B1638" s="142">
        <f>'3. DATA TEKNIS JALAN'!B1684</f>
        <v>0</v>
      </c>
      <c r="C1638" s="142">
        <f>'3. DATA TEKNIS JALAN'!C1684</f>
        <v>0</v>
      </c>
      <c r="D1638" s="143">
        <f>'3. DATA TEKNIS JALAN'!D1684</f>
        <v>0</v>
      </c>
      <c r="E1638" s="144">
        <f>'3. DATA TEKNIS JALAN'!E1684</f>
        <v>0</v>
      </c>
      <c r="F1638" s="145" t="str">
        <f>'3. DATA TEKNIS JALAN'!F1684</f>
        <v>2+800</v>
      </c>
      <c r="G1638" s="145" t="str">
        <f>'3. DATA TEKNIS JALAN'!G1684</f>
        <v>3+000</v>
      </c>
      <c r="H1638" s="151" t="s">
        <v>434</v>
      </c>
      <c r="I1638" s="137"/>
      <c r="J1638" s="138"/>
      <c r="K1638" s="146"/>
      <c r="L1638" s="146"/>
    </row>
    <row r="1639" spans="2:12" s="141" customFormat="1" ht="20.100000000000001" customHeight="1">
      <c r="B1639" s="142">
        <f>'3. DATA TEKNIS JALAN'!B1685</f>
        <v>0</v>
      </c>
      <c r="C1639" s="142">
        <f>'3. DATA TEKNIS JALAN'!C1685</f>
        <v>0</v>
      </c>
      <c r="D1639" s="143">
        <f>'3. DATA TEKNIS JALAN'!D1685</f>
        <v>0</v>
      </c>
      <c r="E1639" s="144">
        <f>'3. DATA TEKNIS JALAN'!E1685</f>
        <v>0</v>
      </c>
      <c r="F1639" s="145" t="str">
        <f>'3. DATA TEKNIS JALAN'!F1685</f>
        <v>3+000</v>
      </c>
      <c r="G1639" s="145" t="str">
        <f>'3. DATA TEKNIS JALAN'!G1685</f>
        <v>3+200</v>
      </c>
      <c r="H1639" s="151" t="s">
        <v>434</v>
      </c>
      <c r="I1639" s="137"/>
      <c r="J1639" s="138"/>
      <c r="K1639" s="146"/>
      <c r="L1639" s="146"/>
    </row>
    <row r="1640" spans="2:12" s="141" customFormat="1" ht="20.100000000000001" customHeight="1">
      <c r="B1640" s="142">
        <f>'3. DATA TEKNIS JALAN'!B1686</f>
        <v>0</v>
      </c>
      <c r="C1640" s="142">
        <f>'3. DATA TEKNIS JALAN'!C1686</f>
        <v>0</v>
      </c>
      <c r="D1640" s="143">
        <f>'3. DATA TEKNIS JALAN'!D1686</f>
        <v>0</v>
      </c>
      <c r="E1640" s="144">
        <f>'3. DATA TEKNIS JALAN'!E1686</f>
        <v>0</v>
      </c>
      <c r="F1640" s="145" t="str">
        <f>'3. DATA TEKNIS JALAN'!F1686</f>
        <v>3+200</v>
      </c>
      <c r="G1640" s="145" t="str">
        <f>'3. DATA TEKNIS JALAN'!G1686</f>
        <v>3+400</v>
      </c>
      <c r="H1640" s="151" t="s">
        <v>434</v>
      </c>
      <c r="I1640" s="137"/>
      <c r="J1640" s="138"/>
      <c r="K1640" s="146"/>
      <c r="L1640" s="146"/>
    </row>
    <row r="1641" spans="2:12" s="141" customFormat="1" ht="20.100000000000001" customHeight="1">
      <c r="B1641" s="142">
        <f>'3. DATA TEKNIS JALAN'!B1687</f>
        <v>0</v>
      </c>
      <c r="C1641" s="142">
        <f>'3. DATA TEKNIS JALAN'!C1687</f>
        <v>0</v>
      </c>
      <c r="D1641" s="143">
        <f>'3. DATA TEKNIS JALAN'!D1687</f>
        <v>0</v>
      </c>
      <c r="E1641" s="144">
        <f>'3. DATA TEKNIS JALAN'!E1687</f>
        <v>0</v>
      </c>
      <c r="F1641" s="145" t="str">
        <f>'3. DATA TEKNIS JALAN'!F1687</f>
        <v>3+400</v>
      </c>
      <c r="G1641" s="145" t="str">
        <f>'3. DATA TEKNIS JALAN'!G1687</f>
        <v>3+600</v>
      </c>
      <c r="H1641" s="151" t="s">
        <v>434</v>
      </c>
      <c r="I1641" s="137"/>
      <c r="J1641" s="138"/>
      <c r="K1641" s="146"/>
      <c r="L1641" s="146"/>
    </row>
    <row r="1642" spans="2:12" s="141" customFormat="1" ht="20.100000000000001" customHeight="1">
      <c r="B1642" s="142">
        <f>'3. DATA TEKNIS JALAN'!B1688</f>
        <v>0</v>
      </c>
      <c r="C1642" s="142">
        <f>'3. DATA TEKNIS JALAN'!C1688</f>
        <v>0</v>
      </c>
      <c r="D1642" s="143">
        <f>'3. DATA TEKNIS JALAN'!D1688</f>
        <v>0</v>
      </c>
      <c r="E1642" s="144">
        <f>'3. DATA TEKNIS JALAN'!E1688</f>
        <v>0</v>
      </c>
      <c r="F1642" s="145" t="str">
        <f>'3. DATA TEKNIS JALAN'!F1688</f>
        <v>3+600</v>
      </c>
      <c r="G1642" s="145" t="str">
        <f>'3. DATA TEKNIS JALAN'!G1688</f>
        <v>3+800</v>
      </c>
      <c r="H1642" s="151" t="s">
        <v>440</v>
      </c>
      <c r="I1642" s="137"/>
      <c r="J1642" s="138"/>
      <c r="K1642" s="146"/>
      <c r="L1642" s="146"/>
    </row>
    <row r="1643" spans="2:12" s="141" customFormat="1" ht="20.100000000000001" customHeight="1">
      <c r="B1643" s="142">
        <f>'3. DATA TEKNIS JALAN'!B1689</f>
        <v>0</v>
      </c>
      <c r="C1643" s="142">
        <f>'3. DATA TEKNIS JALAN'!C1689</f>
        <v>0</v>
      </c>
      <c r="D1643" s="143">
        <f>'3. DATA TEKNIS JALAN'!D1689</f>
        <v>0</v>
      </c>
      <c r="E1643" s="144">
        <f>'3. DATA TEKNIS JALAN'!E1689</f>
        <v>0</v>
      </c>
      <c r="F1643" s="145" t="str">
        <f>'3. DATA TEKNIS JALAN'!F1689</f>
        <v>3+800</v>
      </c>
      <c r="G1643" s="145" t="str">
        <f>'3. DATA TEKNIS JALAN'!G1689</f>
        <v>4+000</v>
      </c>
      <c r="H1643" s="151" t="s">
        <v>438</v>
      </c>
      <c r="I1643" s="137"/>
      <c r="J1643" s="138"/>
      <c r="K1643" s="146"/>
      <c r="L1643" s="146"/>
    </row>
    <row r="1644" spans="2:12" s="141" customFormat="1" ht="20.100000000000001" customHeight="1">
      <c r="B1644" s="142">
        <f>'3. DATA TEKNIS JALAN'!B1690</f>
        <v>0</v>
      </c>
      <c r="C1644" s="142">
        <f>'3. DATA TEKNIS JALAN'!C1690</f>
        <v>0</v>
      </c>
      <c r="D1644" s="143">
        <f>'3. DATA TEKNIS JALAN'!D1690</f>
        <v>0</v>
      </c>
      <c r="E1644" s="144">
        <f>'3. DATA TEKNIS JALAN'!E1690</f>
        <v>0</v>
      </c>
      <c r="F1644" s="145" t="str">
        <f>'3. DATA TEKNIS JALAN'!F1690</f>
        <v>4+000</v>
      </c>
      <c r="G1644" s="145" t="str">
        <f>'3. DATA TEKNIS JALAN'!G1690</f>
        <v>4+180</v>
      </c>
      <c r="H1644" s="151" t="s">
        <v>438</v>
      </c>
      <c r="I1644" s="137"/>
      <c r="J1644" s="138"/>
      <c r="K1644" s="146"/>
      <c r="L1644" s="146"/>
    </row>
    <row r="1645" spans="2:12" s="141" customFormat="1" ht="20.100000000000001" customHeight="1">
      <c r="B1645" s="142">
        <f>'3. DATA TEKNIS JALAN'!B1691</f>
        <v>0</v>
      </c>
      <c r="C1645" s="142">
        <f>'3. DATA TEKNIS JALAN'!C1691</f>
        <v>0</v>
      </c>
      <c r="D1645" s="143">
        <f>'3. DATA TEKNIS JALAN'!D1691</f>
        <v>0</v>
      </c>
      <c r="E1645" s="144">
        <f>'3. DATA TEKNIS JALAN'!E1691</f>
        <v>0</v>
      </c>
      <c r="F1645" s="145">
        <f>'3. DATA TEKNIS JALAN'!F1691</f>
        <v>0</v>
      </c>
      <c r="G1645" s="145">
        <f>'3. DATA TEKNIS JALAN'!G1691</f>
        <v>0</v>
      </c>
      <c r="H1645" s="151" t="s">
        <v>438</v>
      </c>
      <c r="I1645" s="137"/>
      <c r="J1645" s="138"/>
      <c r="K1645" s="146"/>
      <c r="L1645" s="146"/>
    </row>
    <row r="1646" spans="2:12" s="141" customFormat="1" ht="20.100000000000001" customHeight="1">
      <c r="B1646" s="142">
        <f>'3. DATA TEKNIS JALAN'!B1692</f>
        <v>0</v>
      </c>
      <c r="C1646" s="142">
        <f>'3. DATA TEKNIS JALAN'!C1692</f>
        <v>0</v>
      </c>
      <c r="D1646" s="143">
        <f>'3. DATA TEKNIS JALAN'!D1692</f>
        <v>0</v>
      </c>
      <c r="E1646" s="144">
        <f>'3. DATA TEKNIS JALAN'!E1692</f>
        <v>0</v>
      </c>
      <c r="F1646" s="145">
        <f>'3. DATA TEKNIS JALAN'!F1692</f>
        <v>0</v>
      </c>
      <c r="G1646" s="145">
        <f>'3. DATA TEKNIS JALAN'!G1692</f>
        <v>0</v>
      </c>
      <c r="H1646" s="151" t="s">
        <v>434</v>
      </c>
      <c r="I1646" s="137"/>
      <c r="J1646" s="138"/>
      <c r="K1646" s="146"/>
      <c r="L1646" s="146"/>
    </row>
    <row r="1647" spans="2:12" s="141" customFormat="1" ht="20.100000000000001" customHeight="1">
      <c r="B1647" s="142">
        <f>'3. DATA TEKNIS JALAN'!B1693</f>
        <v>172</v>
      </c>
      <c r="C1647" s="142">
        <f>'3. DATA TEKNIS JALAN'!C1693</f>
        <v>2.0169999999999999</v>
      </c>
      <c r="D1647" s="143" t="str">
        <f>'3. DATA TEKNIS JALAN'!D1693</f>
        <v>Penolih - Cilapar</v>
      </c>
      <c r="E1647" s="144">
        <f>'3. DATA TEKNIS JALAN'!E1693</f>
        <v>1.946</v>
      </c>
      <c r="F1647" s="145" t="str">
        <f>'3. DATA TEKNIS JALAN'!F1693</f>
        <v>0+000</v>
      </c>
      <c r="G1647" s="145" t="str">
        <f>'3. DATA TEKNIS JALAN'!G1693</f>
        <v>0+200</v>
      </c>
      <c r="H1647" s="151" t="s">
        <v>434</v>
      </c>
      <c r="I1647" s="137"/>
      <c r="J1647" s="138"/>
      <c r="K1647" s="146"/>
      <c r="L1647" s="146"/>
    </row>
    <row r="1648" spans="2:12" s="141" customFormat="1" ht="20.100000000000001" customHeight="1">
      <c r="B1648" s="142">
        <f>'3. DATA TEKNIS JALAN'!B1694</f>
        <v>0</v>
      </c>
      <c r="C1648" s="142">
        <f>'3. DATA TEKNIS JALAN'!C1694</f>
        <v>0</v>
      </c>
      <c r="D1648" s="143">
        <f>'3. DATA TEKNIS JALAN'!D1694</f>
        <v>0</v>
      </c>
      <c r="E1648" s="144">
        <f>'3. DATA TEKNIS JALAN'!E1694</f>
        <v>0</v>
      </c>
      <c r="F1648" s="145" t="str">
        <f>'3. DATA TEKNIS JALAN'!F1694</f>
        <v>0+200</v>
      </c>
      <c r="G1648" s="145" t="str">
        <f>'3. DATA TEKNIS JALAN'!G1694</f>
        <v>0+400</v>
      </c>
      <c r="H1648" s="151" t="s">
        <v>434</v>
      </c>
      <c r="I1648" s="137"/>
      <c r="J1648" s="138"/>
      <c r="K1648" s="146"/>
      <c r="L1648" s="146"/>
    </row>
    <row r="1649" spans="2:12" s="141" customFormat="1" ht="20.100000000000001" customHeight="1">
      <c r="B1649" s="142">
        <f>'3. DATA TEKNIS JALAN'!B1695</f>
        <v>0</v>
      </c>
      <c r="C1649" s="142">
        <f>'3. DATA TEKNIS JALAN'!C1695</f>
        <v>0</v>
      </c>
      <c r="D1649" s="143">
        <f>'3. DATA TEKNIS JALAN'!D1695</f>
        <v>0</v>
      </c>
      <c r="E1649" s="144">
        <f>'3. DATA TEKNIS JALAN'!E1695</f>
        <v>0</v>
      </c>
      <c r="F1649" s="145" t="str">
        <f>'3. DATA TEKNIS JALAN'!F1695</f>
        <v>0+400</v>
      </c>
      <c r="G1649" s="145" t="str">
        <f>'3. DATA TEKNIS JALAN'!G1695</f>
        <v>0+600</v>
      </c>
      <c r="H1649" s="151" t="s">
        <v>434</v>
      </c>
      <c r="I1649" s="137"/>
      <c r="J1649" s="138"/>
      <c r="K1649" s="146"/>
      <c r="L1649" s="146"/>
    </row>
    <row r="1650" spans="2:12" s="141" customFormat="1" ht="20.100000000000001" customHeight="1">
      <c r="B1650" s="142">
        <f>'3. DATA TEKNIS JALAN'!B1696</f>
        <v>0</v>
      </c>
      <c r="C1650" s="142">
        <f>'3. DATA TEKNIS JALAN'!C1696</f>
        <v>0</v>
      </c>
      <c r="D1650" s="143">
        <f>'3. DATA TEKNIS JALAN'!D1696</f>
        <v>0</v>
      </c>
      <c r="E1650" s="144">
        <f>'3. DATA TEKNIS JALAN'!E1696</f>
        <v>0</v>
      </c>
      <c r="F1650" s="145" t="str">
        <f>'3. DATA TEKNIS JALAN'!F1696</f>
        <v>0+600</v>
      </c>
      <c r="G1650" s="145" t="str">
        <f>'3. DATA TEKNIS JALAN'!G1696</f>
        <v>0+800</v>
      </c>
      <c r="H1650" s="151" t="s">
        <v>434</v>
      </c>
      <c r="I1650" s="137"/>
      <c r="J1650" s="138"/>
      <c r="K1650" s="146"/>
      <c r="L1650" s="146"/>
    </row>
    <row r="1651" spans="2:12" s="141" customFormat="1" ht="20.100000000000001" customHeight="1">
      <c r="B1651" s="142">
        <f>'3. DATA TEKNIS JALAN'!B1697</f>
        <v>0</v>
      </c>
      <c r="C1651" s="142">
        <f>'3. DATA TEKNIS JALAN'!C1697</f>
        <v>0</v>
      </c>
      <c r="D1651" s="143">
        <f>'3. DATA TEKNIS JALAN'!D1697</f>
        <v>0</v>
      </c>
      <c r="E1651" s="144">
        <f>'3. DATA TEKNIS JALAN'!E1697</f>
        <v>0</v>
      </c>
      <c r="F1651" s="145" t="str">
        <f>'3. DATA TEKNIS JALAN'!F1697</f>
        <v>0+800</v>
      </c>
      <c r="G1651" s="145" t="str">
        <f>'3. DATA TEKNIS JALAN'!G1697</f>
        <v>1+000</v>
      </c>
      <c r="H1651" s="151" t="s">
        <v>438</v>
      </c>
      <c r="I1651" s="137"/>
      <c r="J1651" s="138"/>
      <c r="K1651" s="146"/>
      <c r="L1651" s="146"/>
    </row>
    <row r="1652" spans="2:12" s="141" customFormat="1" ht="20.100000000000001" customHeight="1">
      <c r="B1652" s="142">
        <f>'3. DATA TEKNIS JALAN'!B1698</f>
        <v>0</v>
      </c>
      <c r="C1652" s="142">
        <f>'3. DATA TEKNIS JALAN'!C1698</f>
        <v>0</v>
      </c>
      <c r="D1652" s="143">
        <f>'3. DATA TEKNIS JALAN'!D1698</f>
        <v>0</v>
      </c>
      <c r="E1652" s="144">
        <f>'3. DATA TEKNIS JALAN'!E1698</f>
        <v>0</v>
      </c>
      <c r="F1652" s="145" t="str">
        <f>'3. DATA TEKNIS JALAN'!F1698</f>
        <v>1+000</v>
      </c>
      <c r="G1652" s="145" t="str">
        <f>'3. DATA TEKNIS JALAN'!G1698</f>
        <v>1+200</v>
      </c>
      <c r="H1652" s="151" t="s">
        <v>434</v>
      </c>
      <c r="I1652" s="137"/>
      <c r="J1652" s="138"/>
      <c r="K1652" s="146"/>
      <c r="L1652" s="146"/>
    </row>
    <row r="1653" spans="2:12" s="141" customFormat="1" ht="20.100000000000001" customHeight="1">
      <c r="B1653" s="142">
        <f>'3. DATA TEKNIS JALAN'!B1699</f>
        <v>0</v>
      </c>
      <c r="C1653" s="142">
        <f>'3. DATA TEKNIS JALAN'!C1699</f>
        <v>0</v>
      </c>
      <c r="D1653" s="143">
        <f>'3. DATA TEKNIS JALAN'!D1699</f>
        <v>0</v>
      </c>
      <c r="E1653" s="144">
        <f>'3. DATA TEKNIS JALAN'!E1699</f>
        <v>0</v>
      </c>
      <c r="F1653" s="145" t="str">
        <f>'3. DATA TEKNIS JALAN'!F1699</f>
        <v>1+200</v>
      </c>
      <c r="G1653" s="145" t="str">
        <f>'3. DATA TEKNIS JALAN'!G1699</f>
        <v>1+400</v>
      </c>
      <c r="H1653" s="151" t="s">
        <v>434</v>
      </c>
      <c r="I1653" s="137"/>
      <c r="J1653" s="138"/>
      <c r="K1653" s="146"/>
      <c r="L1653" s="146"/>
    </row>
    <row r="1654" spans="2:12" s="141" customFormat="1" ht="20.100000000000001" customHeight="1">
      <c r="B1654" s="142">
        <f>'3. DATA TEKNIS JALAN'!B1700</f>
        <v>0</v>
      </c>
      <c r="C1654" s="142">
        <f>'3. DATA TEKNIS JALAN'!C1700</f>
        <v>0</v>
      </c>
      <c r="D1654" s="143">
        <f>'3. DATA TEKNIS JALAN'!D1700</f>
        <v>0</v>
      </c>
      <c r="E1654" s="144">
        <f>'3. DATA TEKNIS JALAN'!E1700</f>
        <v>0</v>
      </c>
      <c r="F1654" s="145" t="str">
        <f>'3. DATA TEKNIS JALAN'!F1700</f>
        <v>1+400</v>
      </c>
      <c r="G1654" s="145" t="str">
        <f>'3. DATA TEKNIS JALAN'!G1700</f>
        <v>1+600</v>
      </c>
      <c r="H1654" s="151" t="s">
        <v>434</v>
      </c>
      <c r="I1654" s="137"/>
      <c r="J1654" s="138"/>
      <c r="K1654" s="146"/>
      <c r="L1654" s="146"/>
    </row>
    <row r="1655" spans="2:12" s="141" customFormat="1" ht="20.100000000000001" customHeight="1">
      <c r="B1655" s="142">
        <f>'3. DATA TEKNIS JALAN'!B1701</f>
        <v>0</v>
      </c>
      <c r="C1655" s="142">
        <f>'3. DATA TEKNIS JALAN'!C1701</f>
        <v>0</v>
      </c>
      <c r="D1655" s="143">
        <f>'3. DATA TEKNIS JALAN'!D1701</f>
        <v>0</v>
      </c>
      <c r="E1655" s="144">
        <f>'3. DATA TEKNIS JALAN'!E1701</f>
        <v>0</v>
      </c>
      <c r="F1655" s="145" t="str">
        <f>'3. DATA TEKNIS JALAN'!F1701</f>
        <v>1+600</v>
      </c>
      <c r="G1655" s="145" t="str">
        <f>'3. DATA TEKNIS JALAN'!G1701</f>
        <v>1+800</v>
      </c>
      <c r="H1655" s="151"/>
      <c r="I1655" s="137"/>
      <c r="J1655" s="138"/>
      <c r="K1655" s="146"/>
      <c r="L1655" s="146"/>
    </row>
    <row r="1656" spans="2:12" s="141" customFormat="1" ht="20.100000000000001" customHeight="1">
      <c r="B1656" s="142">
        <f>'3. DATA TEKNIS JALAN'!B1702</f>
        <v>0</v>
      </c>
      <c r="C1656" s="142">
        <f>'3. DATA TEKNIS JALAN'!C1702</f>
        <v>0</v>
      </c>
      <c r="D1656" s="143">
        <f>'3. DATA TEKNIS JALAN'!D1702</f>
        <v>0</v>
      </c>
      <c r="E1656" s="144">
        <f>'3. DATA TEKNIS JALAN'!E1702</f>
        <v>0</v>
      </c>
      <c r="F1656" s="145" t="str">
        <f>'3. DATA TEKNIS JALAN'!F1702</f>
        <v>1+800</v>
      </c>
      <c r="G1656" s="145" t="str">
        <f>'3. DATA TEKNIS JALAN'!G1702</f>
        <v>1+946</v>
      </c>
      <c r="H1656" s="151" t="s">
        <v>434</v>
      </c>
      <c r="I1656" s="137"/>
      <c r="J1656" s="138"/>
      <c r="K1656" s="146"/>
      <c r="L1656" s="146"/>
    </row>
    <row r="1657" spans="2:12" s="141" customFormat="1" ht="20.100000000000001" customHeight="1">
      <c r="B1657" s="142">
        <f>'3. DATA TEKNIS JALAN'!B1703</f>
        <v>0</v>
      </c>
      <c r="C1657" s="142">
        <f>'3. DATA TEKNIS JALAN'!C1703</f>
        <v>0</v>
      </c>
      <c r="D1657" s="143">
        <f>'3. DATA TEKNIS JALAN'!D1703</f>
        <v>0</v>
      </c>
      <c r="E1657" s="144">
        <f>'3. DATA TEKNIS JALAN'!E1703</f>
        <v>0</v>
      </c>
      <c r="F1657" s="145">
        <f>'3. DATA TEKNIS JALAN'!F1703</f>
        <v>0</v>
      </c>
      <c r="G1657" s="145">
        <f>'3. DATA TEKNIS JALAN'!G1703</f>
        <v>0</v>
      </c>
      <c r="H1657" s="151" t="s">
        <v>434</v>
      </c>
      <c r="I1657" s="137"/>
      <c r="J1657" s="138"/>
      <c r="K1657" s="146"/>
      <c r="L1657" s="146"/>
    </row>
    <row r="1658" spans="2:12" s="141" customFormat="1" ht="20.100000000000001" customHeight="1">
      <c r="B1658" s="142">
        <f>'3. DATA TEKNIS JALAN'!B1704</f>
        <v>0</v>
      </c>
      <c r="C1658" s="142">
        <f>'3. DATA TEKNIS JALAN'!C1704</f>
        <v>0</v>
      </c>
      <c r="D1658" s="143">
        <f>'3. DATA TEKNIS JALAN'!D1704</f>
        <v>0</v>
      </c>
      <c r="E1658" s="144">
        <f>'3. DATA TEKNIS JALAN'!E1704</f>
        <v>0</v>
      </c>
      <c r="F1658" s="145">
        <f>'3. DATA TEKNIS JALAN'!F1704</f>
        <v>0</v>
      </c>
      <c r="G1658" s="145">
        <f>'3. DATA TEKNIS JALAN'!G1704</f>
        <v>0</v>
      </c>
      <c r="H1658" s="151" t="s">
        <v>434</v>
      </c>
      <c r="I1658" s="137"/>
      <c r="J1658" s="138"/>
      <c r="K1658" s="146"/>
      <c r="L1658" s="146"/>
    </row>
    <row r="1659" spans="2:12" s="141" customFormat="1" ht="20.100000000000001" customHeight="1">
      <c r="B1659" s="142">
        <f>'3. DATA TEKNIS JALAN'!B1705</f>
        <v>173</v>
      </c>
      <c r="C1659" s="142">
        <f>'3. DATA TEKNIS JALAN'!C1705</f>
        <v>2.0179999999999998</v>
      </c>
      <c r="D1659" s="143" t="str">
        <f>'3. DATA TEKNIS JALAN'!D1705</f>
        <v>Kalikajar - Slinga</v>
      </c>
      <c r="E1659" s="144">
        <f>'3. DATA TEKNIS JALAN'!E1705</f>
        <v>1.667</v>
      </c>
      <c r="F1659" s="145" t="str">
        <f>'3. DATA TEKNIS JALAN'!F1705</f>
        <v>0+000</v>
      </c>
      <c r="G1659" s="145" t="str">
        <f>'3. DATA TEKNIS JALAN'!G1705</f>
        <v>0+200</v>
      </c>
      <c r="H1659" s="151" t="s">
        <v>434</v>
      </c>
      <c r="I1659" s="137"/>
      <c r="J1659" s="138"/>
      <c r="K1659" s="146"/>
      <c r="L1659" s="146"/>
    </row>
    <row r="1660" spans="2:12" s="141" customFormat="1" ht="20.100000000000001" customHeight="1">
      <c r="B1660" s="142">
        <f>'3. DATA TEKNIS JALAN'!B1706</f>
        <v>0</v>
      </c>
      <c r="C1660" s="142">
        <f>'3. DATA TEKNIS JALAN'!C1706</f>
        <v>0</v>
      </c>
      <c r="D1660" s="143">
        <f>'3. DATA TEKNIS JALAN'!D1706</f>
        <v>0</v>
      </c>
      <c r="E1660" s="144">
        <f>'3. DATA TEKNIS JALAN'!E1706</f>
        <v>0</v>
      </c>
      <c r="F1660" s="145" t="str">
        <f>'3. DATA TEKNIS JALAN'!F1706</f>
        <v>0+200</v>
      </c>
      <c r="G1660" s="145" t="str">
        <f>'3. DATA TEKNIS JALAN'!G1706</f>
        <v>0+400</v>
      </c>
      <c r="H1660" s="151" t="s">
        <v>434</v>
      </c>
      <c r="I1660" s="137"/>
      <c r="J1660" s="138"/>
      <c r="K1660" s="146"/>
      <c r="L1660" s="146"/>
    </row>
    <row r="1661" spans="2:12" s="141" customFormat="1" ht="20.100000000000001" customHeight="1">
      <c r="B1661" s="142">
        <f>'3. DATA TEKNIS JALAN'!B1707</f>
        <v>0</v>
      </c>
      <c r="C1661" s="142">
        <f>'3. DATA TEKNIS JALAN'!C1707</f>
        <v>0</v>
      </c>
      <c r="D1661" s="143">
        <f>'3. DATA TEKNIS JALAN'!D1707</f>
        <v>0</v>
      </c>
      <c r="E1661" s="144">
        <f>'3. DATA TEKNIS JALAN'!E1707</f>
        <v>0</v>
      </c>
      <c r="F1661" s="145" t="str">
        <f>'3. DATA TEKNIS JALAN'!F1707</f>
        <v>0+400</v>
      </c>
      <c r="G1661" s="145" t="str">
        <f>'3. DATA TEKNIS JALAN'!G1707</f>
        <v>0+600</v>
      </c>
      <c r="H1661" s="151" t="s">
        <v>434</v>
      </c>
      <c r="I1661" s="137"/>
      <c r="J1661" s="138"/>
      <c r="K1661" s="146"/>
      <c r="L1661" s="146"/>
    </row>
    <row r="1662" spans="2:12" s="141" customFormat="1" ht="20.100000000000001" customHeight="1">
      <c r="B1662" s="142">
        <f>'3. DATA TEKNIS JALAN'!B1708</f>
        <v>0</v>
      </c>
      <c r="C1662" s="142">
        <f>'3. DATA TEKNIS JALAN'!C1708</f>
        <v>0</v>
      </c>
      <c r="D1662" s="143">
        <f>'3. DATA TEKNIS JALAN'!D1708</f>
        <v>0</v>
      </c>
      <c r="E1662" s="144">
        <f>'3. DATA TEKNIS JALAN'!E1708</f>
        <v>0</v>
      </c>
      <c r="F1662" s="145" t="str">
        <f>'3. DATA TEKNIS JALAN'!F1708</f>
        <v>0+600</v>
      </c>
      <c r="G1662" s="145" t="str">
        <f>'3. DATA TEKNIS JALAN'!G1708</f>
        <v>0+800</v>
      </c>
      <c r="H1662" s="151" t="s">
        <v>434</v>
      </c>
      <c r="I1662" s="137"/>
      <c r="J1662" s="138"/>
      <c r="K1662" s="146"/>
      <c r="L1662" s="146"/>
    </row>
    <row r="1663" spans="2:12" s="141" customFormat="1" ht="20.100000000000001" customHeight="1">
      <c r="B1663" s="142">
        <f>'3. DATA TEKNIS JALAN'!B1709</f>
        <v>0</v>
      </c>
      <c r="C1663" s="142">
        <f>'3. DATA TEKNIS JALAN'!C1709</f>
        <v>0</v>
      </c>
      <c r="D1663" s="143">
        <f>'3. DATA TEKNIS JALAN'!D1709</f>
        <v>0</v>
      </c>
      <c r="E1663" s="144">
        <f>'3. DATA TEKNIS JALAN'!E1709</f>
        <v>0</v>
      </c>
      <c r="F1663" s="145" t="str">
        <f>'3. DATA TEKNIS JALAN'!F1709</f>
        <v>0+800</v>
      </c>
      <c r="G1663" s="145" t="str">
        <f>'3. DATA TEKNIS JALAN'!G1709</f>
        <v>1+000</v>
      </c>
      <c r="H1663" s="151" t="s">
        <v>434</v>
      </c>
      <c r="I1663" s="137"/>
      <c r="J1663" s="138"/>
      <c r="K1663" s="146"/>
      <c r="L1663" s="146"/>
    </row>
    <row r="1664" spans="2:12" s="141" customFormat="1" ht="20.100000000000001" customHeight="1">
      <c r="B1664" s="142">
        <f>'3. DATA TEKNIS JALAN'!B1710</f>
        <v>0</v>
      </c>
      <c r="C1664" s="142">
        <f>'3. DATA TEKNIS JALAN'!C1710</f>
        <v>0</v>
      </c>
      <c r="D1664" s="143">
        <f>'3. DATA TEKNIS JALAN'!D1710</f>
        <v>0</v>
      </c>
      <c r="E1664" s="144">
        <f>'3. DATA TEKNIS JALAN'!E1710</f>
        <v>0</v>
      </c>
      <c r="F1664" s="145" t="str">
        <f>'3. DATA TEKNIS JALAN'!F1710</f>
        <v>1+000</v>
      </c>
      <c r="G1664" s="145" t="str">
        <f>'3. DATA TEKNIS JALAN'!G1710</f>
        <v>1+200</v>
      </c>
      <c r="H1664" s="151" t="s">
        <v>434</v>
      </c>
      <c r="I1664" s="137"/>
      <c r="J1664" s="138"/>
      <c r="K1664" s="146"/>
      <c r="L1664" s="146"/>
    </row>
    <row r="1665" spans="2:12" s="141" customFormat="1" ht="20.100000000000001" customHeight="1">
      <c r="B1665" s="142">
        <f>'3. DATA TEKNIS JALAN'!B1711</f>
        <v>0</v>
      </c>
      <c r="C1665" s="142">
        <f>'3. DATA TEKNIS JALAN'!C1711</f>
        <v>0</v>
      </c>
      <c r="D1665" s="143">
        <f>'3. DATA TEKNIS JALAN'!D1711</f>
        <v>0</v>
      </c>
      <c r="E1665" s="144">
        <f>'3. DATA TEKNIS JALAN'!E1711</f>
        <v>0</v>
      </c>
      <c r="F1665" s="145" t="str">
        <f>'3. DATA TEKNIS JALAN'!F1711</f>
        <v>1+200</v>
      </c>
      <c r="G1665" s="145" t="str">
        <f>'3. DATA TEKNIS JALAN'!G1711</f>
        <v>1+400</v>
      </c>
      <c r="H1665" s="151" t="s">
        <v>434</v>
      </c>
      <c r="I1665" s="137"/>
      <c r="J1665" s="138"/>
      <c r="K1665" s="146"/>
      <c r="L1665" s="146"/>
    </row>
    <row r="1666" spans="2:12" s="141" customFormat="1" ht="20.100000000000001" customHeight="1">
      <c r="B1666" s="142">
        <f>'3. DATA TEKNIS JALAN'!B1712</f>
        <v>0</v>
      </c>
      <c r="C1666" s="142">
        <f>'3. DATA TEKNIS JALAN'!C1712</f>
        <v>0</v>
      </c>
      <c r="D1666" s="143">
        <f>'3. DATA TEKNIS JALAN'!D1712</f>
        <v>0</v>
      </c>
      <c r="E1666" s="144">
        <f>'3. DATA TEKNIS JALAN'!E1712</f>
        <v>0</v>
      </c>
      <c r="F1666" s="145" t="str">
        <f>'3. DATA TEKNIS JALAN'!F1712</f>
        <v>1+400</v>
      </c>
      <c r="G1666" s="145" t="str">
        <f>'3. DATA TEKNIS JALAN'!G1712</f>
        <v>1+600</v>
      </c>
      <c r="H1666" s="151" t="s">
        <v>434</v>
      </c>
      <c r="I1666" s="137"/>
      <c r="J1666" s="138"/>
      <c r="K1666" s="146"/>
      <c r="L1666" s="146"/>
    </row>
    <row r="1667" spans="2:12" s="141" customFormat="1" ht="20.100000000000001" customHeight="1">
      <c r="B1667" s="142">
        <f>'3. DATA TEKNIS JALAN'!B1713</f>
        <v>0</v>
      </c>
      <c r="C1667" s="142">
        <f>'3. DATA TEKNIS JALAN'!C1713</f>
        <v>0</v>
      </c>
      <c r="D1667" s="143">
        <f>'3. DATA TEKNIS JALAN'!D1713</f>
        <v>0</v>
      </c>
      <c r="E1667" s="144">
        <f>'3. DATA TEKNIS JALAN'!E1713</f>
        <v>0</v>
      </c>
      <c r="F1667" s="145" t="str">
        <f>'3. DATA TEKNIS JALAN'!F1713</f>
        <v>1+600</v>
      </c>
      <c r="G1667" s="145" t="str">
        <f>'3. DATA TEKNIS JALAN'!G1713</f>
        <v>1+667</v>
      </c>
      <c r="H1667" s="151" t="s">
        <v>438</v>
      </c>
      <c r="I1667" s="137"/>
      <c r="J1667" s="138"/>
      <c r="K1667" s="146"/>
      <c r="L1667" s="146"/>
    </row>
    <row r="1668" spans="2:12" s="141" customFormat="1" ht="20.100000000000001" customHeight="1">
      <c r="B1668" s="142">
        <f>'3. DATA TEKNIS JALAN'!B1714</f>
        <v>0</v>
      </c>
      <c r="C1668" s="142">
        <f>'3. DATA TEKNIS JALAN'!C1714</f>
        <v>0</v>
      </c>
      <c r="D1668" s="143">
        <f>'3. DATA TEKNIS JALAN'!D1714</f>
        <v>0</v>
      </c>
      <c r="E1668" s="144">
        <f>'3. DATA TEKNIS JALAN'!E1714</f>
        <v>0</v>
      </c>
      <c r="F1668" s="145">
        <f>'3. DATA TEKNIS JALAN'!F1714</f>
        <v>0</v>
      </c>
      <c r="G1668" s="145">
        <f>'3. DATA TEKNIS JALAN'!G1714</f>
        <v>0</v>
      </c>
      <c r="H1668" s="151" t="s">
        <v>438</v>
      </c>
      <c r="I1668" s="137"/>
      <c r="J1668" s="138"/>
      <c r="K1668" s="146"/>
      <c r="L1668" s="146"/>
    </row>
    <row r="1669" spans="2:12" s="141" customFormat="1" ht="20.100000000000001" customHeight="1">
      <c r="B1669" s="142">
        <f>'3. DATA TEKNIS JALAN'!B1715</f>
        <v>0</v>
      </c>
      <c r="C1669" s="142">
        <f>'3. DATA TEKNIS JALAN'!C1715</f>
        <v>0</v>
      </c>
      <c r="D1669" s="143">
        <f>'3. DATA TEKNIS JALAN'!D1715</f>
        <v>0</v>
      </c>
      <c r="E1669" s="144">
        <f>'3. DATA TEKNIS JALAN'!E1715</f>
        <v>0</v>
      </c>
      <c r="F1669" s="145">
        <f>'3. DATA TEKNIS JALAN'!F1715</f>
        <v>0</v>
      </c>
      <c r="G1669" s="145">
        <f>'3. DATA TEKNIS JALAN'!G1715</f>
        <v>0</v>
      </c>
      <c r="H1669" s="151" t="s">
        <v>434</v>
      </c>
      <c r="I1669" s="137"/>
      <c r="J1669" s="138"/>
      <c r="K1669" s="146"/>
      <c r="L1669" s="146"/>
    </row>
    <row r="1670" spans="2:12" s="141" customFormat="1" ht="20.100000000000001" customHeight="1">
      <c r="B1670" s="142">
        <f>'3. DATA TEKNIS JALAN'!B1716</f>
        <v>174</v>
      </c>
      <c r="C1670" s="142">
        <f>'3. DATA TEKNIS JALAN'!C1716</f>
        <v>2.0190000000000001</v>
      </c>
      <c r="D1670" s="143" t="str">
        <f>'3. DATA TEKNIS JALAN'!D1716</f>
        <v>Kalikajar - Penaruban</v>
      </c>
      <c r="E1670" s="144">
        <f>'3. DATA TEKNIS JALAN'!E1716</f>
        <v>2.391</v>
      </c>
      <c r="F1670" s="145" t="str">
        <f>'3. DATA TEKNIS JALAN'!F1716</f>
        <v>0+000</v>
      </c>
      <c r="G1670" s="145" t="str">
        <f>'3. DATA TEKNIS JALAN'!G1716</f>
        <v>0+200</v>
      </c>
      <c r="H1670" s="151" t="s">
        <v>434</v>
      </c>
      <c r="I1670" s="137"/>
      <c r="J1670" s="138"/>
      <c r="K1670" s="146"/>
      <c r="L1670" s="146"/>
    </row>
    <row r="1671" spans="2:12" s="141" customFormat="1" ht="20.100000000000001" customHeight="1">
      <c r="B1671" s="142">
        <f>'3. DATA TEKNIS JALAN'!B1717</f>
        <v>0</v>
      </c>
      <c r="C1671" s="142">
        <f>'3. DATA TEKNIS JALAN'!C1717</f>
        <v>0</v>
      </c>
      <c r="D1671" s="143">
        <f>'3. DATA TEKNIS JALAN'!D1717</f>
        <v>0</v>
      </c>
      <c r="E1671" s="144">
        <f>'3. DATA TEKNIS JALAN'!E1717</f>
        <v>0</v>
      </c>
      <c r="F1671" s="145" t="str">
        <f>'3. DATA TEKNIS JALAN'!F1717</f>
        <v>0+200</v>
      </c>
      <c r="G1671" s="145" t="str">
        <f>'3. DATA TEKNIS JALAN'!G1717</f>
        <v>0+400</v>
      </c>
      <c r="H1671" s="151" t="s">
        <v>434</v>
      </c>
      <c r="I1671" s="137"/>
      <c r="J1671" s="138"/>
      <c r="K1671" s="146"/>
      <c r="L1671" s="146"/>
    </row>
    <row r="1672" spans="2:12" s="141" customFormat="1" ht="20.100000000000001" customHeight="1">
      <c r="B1672" s="142">
        <f>'3. DATA TEKNIS JALAN'!B1718</f>
        <v>0</v>
      </c>
      <c r="C1672" s="142">
        <f>'3. DATA TEKNIS JALAN'!C1718</f>
        <v>0</v>
      </c>
      <c r="D1672" s="143">
        <f>'3. DATA TEKNIS JALAN'!D1718</f>
        <v>0</v>
      </c>
      <c r="E1672" s="144">
        <f>'3. DATA TEKNIS JALAN'!E1718</f>
        <v>0</v>
      </c>
      <c r="F1672" s="145" t="str">
        <f>'3. DATA TEKNIS JALAN'!F1718</f>
        <v>0+400</v>
      </c>
      <c r="G1672" s="145" t="str">
        <f>'3. DATA TEKNIS JALAN'!G1718</f>
        <v>0+600</v>
      </c>
      <c r="H1672" s="151" t="s">
        <v>434</v>
      </c>
      <c r="I1672" s="137"/>
      <c r="J1672" s="138"/>
      <c r="K1672" s="146"/>
      <c r="L1672" s="146"/>
    </row>
    <row r="1673" spans="2:12" s="141" customFormat="1" ht="20.100000000000001" customHeight="1">
      <c r="B1673" s="142">
        <f>'3. DATA TEKNIS JALAN'!B1719</f>
        <v>0</v>
      </c>
      <c r="C1673" s="142">
        <f>'3. DATA TEKNIS JALAN'!C1719</f>
        <v>0</v>
      </c>
      <c r="D1673" s="143">
        <f>'3. DATA TEKNIS JALAN'!D1719</f>
        <v>0</v>
      </c>
      <c r="E1673" s="144">
        <f>'3. DATA TEKNIS JALAN'!E1719</f>
        <v>0</v>
      </c>
      <c r="F1673" s="145" t="str">
        <f>'3. DATA TEKNIS JALAN'!F1719</f>
        <v>0+600</v>
      </c>
      <c r="G1673" s="145" t="str">
        <f>'3. DATA TEKNIS JALAN'!G1719</f>
        <v>0+800</v>
      </c>
      <c r="H1673" s="151" t="s">
        <v>434</v>
      </c>
      <c r="I1673" s="137"/>
      <c r="J1673" s="138"/>
      <c r="K1673" s="146"/>
      <c r="L1673" s="146"/>
    </row>
    <row r="1674" spans="2:12" s="141" customFormat="1" ht="20.100000000000001" customHeight="1">
      <c r="B1674" s="142">
        <f>'3. DATA TEKNIS JALAN'!B1720</f>
        <v>0</v>
      </c>
      <c r="C1674" s="142">
        <f>'3. DATA TEKNIS JALAN'!C1720</f>
        <v>0</v>
      </c>
      <c r="D1674" s="143">
        <f>'3. DATA TEKNIS JALAN'!D1720</f>
        <v>0</v>
      </c>
      <c r="E1674" s="144">
        <f>'3. DATA TEKNIS JALAN'!E1720</f>
        <v>0</v>
      </c>
      <c r="F1674" s="145" t="str">
        <f>'3. DATA TEKNIS JALAN'!F1720</f>
        <v>0+800</v>
      </c>
      <c r="G1674" s="145" t="str">
        <f>'3. DATA TEKNIS JALAN'!G1720</f>
        <v>1+000</v>
      </c>
      <c r="H1674" s="151" t="s">
        <v>434</v>
      </c>
      <c r="I1674" s="137"/>
      <c r="J1674" s="138"/>
      <c r="K1674" s="146"/>
      <c r="L1674" s="146"/>
    </row>
    <row r="1675" spans="2:12" s="141" customFormat="1" ht="20.100000000000001" customHeight="1">
      <c r="B1675" s="142">
        <f>'3. DATA TEKNIS JALAN'!B1721</f>
        <v>0</v>
      </c>
      <c r="C1675" s="142">
        <f>'3. DATA TEKNIS JALAN'!C1721</f>
        <v>0</v>
      </c>
      <c r="D1675" s="143">
        <f>'3. DATA TEKNIS JALAN'!D1721</f>
        <v>0</v>
      </c>
      <c r="E1675" s="144">
        <f>'3. DATA TEKNIS JALAN'!E1721</f>
        <v>0</v>
      </c>
      <c r="F1675" s="145" t="str">
        <f>'3. DATA TEKNIS JALAN'!F1721</f>
        <v>1+000</v>
      </c>
      <c r="G1675" s="145" t="str">
        <f>'3. DATA TEKNIS JALAN'!G1721</f>
        <v>1+200</v>
      </c>
      <c r="H1675" s="151" t="s">
        <v>438</v>
      </c>
      <c r="I1675" s="137"/>
      <c r="J1675" s="138"/>
      <c r="K1675" s="146"/>
      <c r="L1675" s="146"/>
    </row>
    <row r="1676" spans="2:12" s="141" customFormat="1" ht="20.100000000000001" customHeight="1">
      <c r="B1676" s="142">
        <f>'3. DATA TEKNIS JALAN'!B1722</f>
        <v>0</v>
      </c>
      <c r="C1676" s="142">
        <f>'3. DATA TEKNIS JALAN'!C1722</f>
        <v>0</v>
      </c>
      <c r="D1676" s="143">
        <f>'3. DATA TEKNIS JALAN'!D1722</f>
        <v>0</v>
      </c>
      <c r="E1676" s="144">
        <f>'3. DATA TEKNIS JALAN'!E1722</f>
        <v>0</v>
      </c>
      <c r="F1676" s="145" t="str">
        <f>'3. DATA TEKNIS JALAN'!F1722</f>
        <v>1+200</v>
      </c>
      <c r="G1676" s="145" t="str">
        <f>'3. DATA TEKNIS JALAN'!G1722</f>
        <v>1+400</v>
      </c>
      <c r="H1676" s="151" t="s">
        <v>438</v>
      </c>
      <c r="I1676" s="137"/>
      <c r="J1676" s="138"/>
      <c r="K1676" s="146"/>
      <c r="L1676" s="146"/>
    </row>
    <row r="1677" spans="2:12" s="141" customFormat="1" ht="20.100000000000001" customHeight="1">
      <c r="B1677" s="142">
        <f>'3. DATA TEKNIS JALAN'!B1723</f>
        <v>0</v>
      </c>
      <c r="C1677" s="142">
        <f>'3. DATA TEKNIS JALAN'!C1723</f>
        <v>0</v>
      </c>
      <c r="D1677" s="143">
        <f>'3. DATA TEKNIS JALAN'!D1723</f>
        <v>0</v>
      </c>
      <c r="E1677" s="144">
        <f>'3. DATA TEKNIS JALAN'!E1723</f>
        <v>0</v>
      </c>
      <c r="F1677" s="145" t="str">
        <f>'3. DATA TEKNIS JALAN'!F1723</f>
        <v>1+400</v>
      </c>
      <c r="G1677" s="145" t="str">
        <f>'3. DATA TEKNIS JALAN'!G1723</f>
        <v>1+600</v>
      </c>
      <c r="H1677" s="151" t="s">
        <v>434</v>
      </c>
      <c r="I1677" s="137"/>
      <c r="J1677" s="138"/>
      <c r="K1677" s="146"/>
      <c r="L1677" s="146"/>
    </row>
    <row r="1678" spans="2:12" s="141" customFormat="1" ht="20.100000000000001" customHeight="1">
      <c r="B1678" s="142">
        <f>'3. DATA TEKNIS JALAN'!B1724</f>
        <v>0</v>
      </c>
      <c r="C1678" s="142">
        <f>'3. DATA TEKNIS JALAN'!C1724</f>
        <v>0</v>
      </c>
      <c r="D1678" s="143">
        <f>'3. DATA TEKNIS JALAN'!D1724</f>
        <v>0</v>
      </c>
      <c r="E1678" s="144">
        <f>'3. DATA TEKNIS JALAN'!E1724</f>
        <v>0</v>
      </c>
      <c r="F1678" s="145" t="str">
        <f>'3. DATA TEKNIS JALAN'!F1724</f>
        <v>1+600</v>
      </c>
      <c r="G1678" s="145" t="str">
        <f>'3. DATA TEKNIS JALAN'!G1724</f>
        <v>1+800</v>
      </c>
      <c r="H1678" s="151" t="s">
        <v>434</v>
      </c>
      <c r="I1678" s="137"/>
      <c r="J1678" s="138"/>
      <c r="K1678" s="146"/>
      <c r="L1678" s="146"/>
    </row>
    <row r="1679" spans="2:12" s="141" customFormat="1" ht="20.100000000000001" customHeight="1">
      <c r="B1679" s="142">
        <f>'3. DATA TEKNIS JALAN'!B1725</f>
        <v>0</v>
      </c>
      <c r="C1679" s="142">
        <f>'3. DATA TEKNIS JALAN'!C1725</f>
        <v>0</v>
      </c>
      <c r="D1679" s="143">
        <f>'3. DATA TEKNIS JALAN'!D1725</f>
        <v>0</v>
      </c>
      <c r="E1679" s="144">
        <f>'3. DATA TEKNIS JALAN'!E1725</f>
        <v>0</v>
      </c>
      <c r="F1679" s="145" t="str">
        <f>'3. DATA TEKNIS JALAN'!F1725</f>
        <v>1+800</v>
      </c>
      <c r="G1679" s="145" t="str">
        <f>'3. DATA TEKNIS JALAN'!G1725</f>
        <v>2+000</v>
      </c>
      <c r="H1679" s="151" t="s">
        <v>438</v>
      </c>
      <c r="I1679" s="137"/>
      <c r="J1679" s="138"/>
      <c r="K1679" s="146"/>
      <c r="L1679" s="146"/>
    </row>
    <row r="1680" spans="2:12" s="141" customFormat="1" ht="20.100000000000001" customHeight="1">
      <c r="B1680" s="142">
        <f>'3. DATA TEKNIS JALAN'!B1726</f>
        <v>0</v>
      </c>
      <c r="C1680" s="142">
        <f>'3. DATA TEKNIS JALAN'!C1726</f>
        <v>0</v>
      </c>
      <c r="D1680" s="143">
        <f>'3. DATA TEKNIS JALAN'!D1726</f>
        <v>0</v>
      </c>
      <c r="E1680" s="144">
        <f>'3. DATA TEKNIS JALAN'!E1726</f>
        <v>0</v>
      </c>
      <c r="F1680" s="145" t="str">
        <f>'3. DATA TEKNIS JALAN'!F1726</f>
        <v>2+000</v>
      </c>
      <c r="G1680" s="145" t="str">
        <f>'3. DATA TEKNIS JALAN'!G1726</f>
        <v>2+200</v>
      </c>
      <c r="H1680" s="151" t="s">
        <v>438</v>
      </c>
      <c r="I1680" s="137"/>
      <c r="J1680" s="138"/>
      <c r="K1680" s="146"/>
      <c r="L1680" s="146"/>
    </row>
    <row r="1681" spans="2:12" s="141" customFormat="1" ht="20.100000000000001" customHeight="1">
      <c r="B1681" s="142">
        <f>'3. DATA TEKNIS JALAN'!B1727</f>
        <v>0</v>
      </c>
      <c r="C1681" s="142">
        <f>'3. DATA TEKNIS JALAN'!C1727</f>
        <v>0</v>
      </c>
      <c r="D1681" s="143">
        <f>'3. DATA TEKNIS JALAN'!D1727</f>
        <v>0</v>
      </c>
      <c r="E1681" s="144">
        <f>'3. DATA TEKNIS JALAN'!E1727</f>
        <v>0</v>
      </c>
      <c r="F1681" s="145" t="str">
        <f>'3. DATA TEKNIS JALAN'!F1727</f>
        <v>2+200</v>
      </c>
      <c r="G1681" s="145" t="str">
        <f>'3. DATA TEKNIS JALAN'!G1727</f>
        <v>2+391</v>
      </c>
      <c r="H1681" s="151" t="s">
        <v>438</v>
      </c>
      <c r="I1681" s="137"/>
      <c r="J1681" s="138"/>
      <c r="K1681" s="146"/>
      <c r="L1681" s="146"/>
    </row>
    <row r="1682" spans="2:12" s="141" customFormat="1" ht="20.100000000000001" customHeight="1">
      <c r="B1682" s="142">
        <f>'3. DATA TEKNIS JALAN'!B1728</f>
        <v>0</v>
      </c>
      <c r="C1682" s="142">
        <f>'3. DATA TEKNIS JALAN'!C1728</f>
        <v>0</v>
      </c>
      <c r="D1682" s="143">
        <f>'3. DATA TEKNIS JALAN'!D1728</f>
        <v>0</v>
      </c>
      <c r="E1682" s="144">
        <f>'3. DATA TEKNIS JALAN'!E1728</f>
        <v>0</v>
      </c>
      <c r="F1682" s="145">
        <f>'3. DATA TEKNIS JALAN'!F1728</f>
        <v>0</v>
      </c>
      <c r="G1682" s="145">
        <f>'3. DATA TEKNIS JALAN'!G1728</f>
        <v>0</v>
      </c>
      <c r="H1682" s="151" t="s">
        <v>438</v>
      </c>
      <c r="I1682" s="137"/>
      <c r="J1682" s="138"/>
      <c r="K1682" s="146"/>
      <c r="L1682" s="146"/>
    </row>
    <row r="1683" spans="2:12" s="141" customFormat="1" ht="20.100000000000001" customHeight="1">
      <c r="B1683" s="142">
        <f>'3. DATA TEKNIS JALAN'!B1729</f>
        <v>0</v>
      </c>
      <c r="C1683" s="142">
        <f>'3. DATA TEKNIS JALAN'!C1729</f>
        <v>0</v>
      </c>
      <c r="D1683" s="143">
        <f>'3. DATA TEKNIS JALAN'!D1729</f>
        <v>0</v>
      </c>
      <c r="E1683" s="144">
        <f>'3. DATA TEKNIS JALAN'!E1729</f>
        <v>0</v>
      </c>
      <c r="F1683" s="145">
        <f>'3. DATA TEKNIS JALAN'!F1729</f>
        <v>0</v>
      </c>
      <c r="G1683" s="145">
        <f>'3. DATA TEKNIS JALAN'!G1729</f>
        <v>0</v>
      </c>
      <c r="H1683" s="151" t="s">
        <v>438</v>
      </c>
      <c r="I1683" s="137"/>
      <c r="J1683" s="138"/>
      <c r="K1683" s="146"/>
      <c r="L1683" s="146"/>
    </row>
    <row r="1684" spans="2:12" s="141" customFormat="1" ht="20.100000000000001" customHeight="1">
      <c r="B1684" s="142">
        <f>'3. DATA TEKNIS JALAN'!B1730</f>
        <v>175</v>
      </c>
      <c r="C1684" s="142">
        <f>'3. DATA TEKNIS JALAN'!C1730</f>
        <v>2.02</v>
      </c>
      <c r="D1684" s="143" t="str">
        <f>'3. DATA TEKNIS JALAN'!D1730</f>
        <v>Selanegara-Sidareja (SMP Kaligondang - Sidanegara)</v>
      </c>
      <c r="E1684" s="144">
        <f>'3. DATA TEKNIS JALAN'!E1730</f>
        <v>2.3159999999999998</v>
      </c>
      <c r="F1684" s="145" t="str">
        <f>'3. DATA TEKNIS JALAN'!F1730</f>
        <v>0+000</v>
      </c>
      <c r="G1684" s="145" t="str">
        <f>'3. DATA TEKNIS JALAN'!G1730</f>
        <v>0+200</v>
      </c>
      <c r="H1684" s="151" t="s">
        <v>438</v>
      </c>
      <c r="I1684" s="137"/>
      <c r="J1684" s="138"/>
      <c r="K1684" s="146"/>
      <c r="L1684" s="146"/>
    </row>
    <row r="1685" spans="2:12" s="141" customFormat="1" ht="20.100000000000001" customHeight="1">
      <c r="B1685" s="142">
        <f>'3. DATA TEKNIS JALAN'!B1731</f>
        <v>0</v>
      </c>
      <c r="C1685" s="142">
        <f>'3. DATA TEKNIS JALAN'!C1731</f>
        <v>0</v>
      </c>
      <c r="D1685" s="143">
        <f>'3. DATA TEKNIS JALAN'!D1731</f>
        <v>0</v>
      </c>
      <c r="E1685" s="144">
        <f>'3. DATA TEKNIS JALAN'!E1731</f>
        <v>0</v>
      </c>
      <c r="F1685" s="145" t="str">
        <f>'3. DATA TEKNIS JALAN'!F1731</f>
        <v>0+200</v>
      </c>
      <c r="G1685" s="145" t="str">
        <f>'3. DATA TEKNIS JALAN'!G1731</f>
        <v>0+400</v>
      </c>
      <c r="H1685" s="151" t="s">
        <v>438</v>
      </c>
      <c r="I1685" s="137"/>
      <c r="J1685" s="138"/>
      <c r="K1685" s="146"/>
      <c r="L1685" s="146"/>
    </row>
    <row r="1686" spans="2:12" s="141" customFormat="1" ht="20.100000000000001" customHeight="1">
      <c r="B1686" s="142">
        <f>'3. DATA TEKNIS JALAN'!B1732</f>
        <v>0</v>
      </c>
      <c r="C1686" s="142">
        <f>'3. DATA TEKNIS JALAN'!C1732</f>
        <v>0</v>
      </c>
      <c r="D1686" s="143">
        <f>'3. DATA TEKNIS JALAN'!D1732</f>
        <v>0</v>
      </c>
      <c r="E1686" s="144">
        <f>'3. DATA TEKNIS JALAN'!E1732</f>
        <v>0</v>
      </c>
      <c r="F1686" s="145" t="str">
        <f>'3. DATA TEKNIS JALAN'!F1732</f>
        <v>0+400</v>
      </c>
      <c r="G1686" s="145" t="str">
        <f>'3. DATA TEKNIS JALAN'!G1732</f>
        <v>0+600</v>
      </c>
      <c r="H1686" s="151" t="s">
        <v>434</v>
      </c>
      <c r="I1686" s="137"/>
      <c r="J1686" s="138"/>
      <c r="K1686" s="146"/>
      <c r="L1686" s="146"/>
    </row>
    <row r="1687" spans="2:12" s="141" customFormat="1" ht="20.100000000000001" customHeight="1">
      <c r="B1687" s="142">
        <f>'3. DATA TEKNIS JALAN'!B1733</f>
        <v>0</v>
      </c>
      <c r="C1687" s="142">
        <f>'3. DATA TEKNIS JALAN'!C1733</f>
        <v>0</v>
      </c>
      <c r="D1687" s="143">
        <f>'3. DATA TEKNIS JALAN'!D1733</f>
        <v>0</v>
      </c>
      <c r="E1687" s="144">
        <f>'3. DATA TEKNIS JALAN'!E1733</f>
        <v>0</v>
      </c>
      <c r="F1687" s="145" t="str">
        <f>'3. DATA TEKNIS JALAN'!F1733</f>
        <v>0+600</v>
      </c>
      <c r="G1687" s="145" t="str">
        <f>'3. DATA TEKNIS JALAN'!G1733</f>
        <v>0+800</v>
      </c>
      <c r="H1687" s="151" t="s">
        <v>434</v>
      </c>
      <c r="I1687" s="137"/>
      <c r="J1687" s="138"/>
      <c r="K1687" s="146"/>
      <c r="L1687" s="146"/>
    </row>
    <row r="1688" spans="2:12" s="141" customFormat="1" ht="20.100000000000001" customHeight="1">
      <c r="B1688" s="142">
        <f>'3. DATA TEKNIS JALAN'!B1734</f>
        <v>0</v>
      </c>
      <c r="C1688" s="142">
        <f>'3. DATA TEKNIS JALAN'!C1734</f>
        <v>0</v>
      </c>
      <c r="D1688" s="143">
        <f>'3. DATA TEKNIS JALAN'!D1734</f>
        <v>0</v>
      </c>
      <c r="E1688" s="144">
        <f>'3. DATA TEKNIS JALAN'!E1734</f>
        <v>0</v>
      </c>
      <c r="F1688" s="145" t="str">
        <f>'3. DATA TEKNIS JALAN'!F1734</f>
        <v>0+800</v>
      </c>
      <c r="G1688" s="145" t="str">
        <f>'3. DATA TEKNIS JALAN'!G1734</f>
        <v>1+000</v>
      </c>
      <c r="H1688" s="151"/>
      <c r="I1688" s="137"/>
      <c r="J1688" s="138"/>
      <c r="K1688" s="146"/>
      <c r="L1688" s="146"/>
    </row>
    <row r="1689" spans="2:12" s="141" customFormat="1" ht="20.100000000000001" customHeight="1">
      <c r="B1689" s="142">
        <f>'3. DATA TEKNIS JALAN'!B1735</f>
        <v>0</v>
      </c>
      <c r="C1689" s="142">
        <f>'3. DATA TEKNIS JALAN'!C1735</f>
        <v>0</v>
      </c>
      <c r="D1689" s="143">
        <f>'3. DATA TEKNIS JALAN'!D1735</f>
        <v>0</v>
      </c>
      <c r="E1689" s="144">
        <f>'3. DATA TEKNIS JALAN'!E1735</f>
        <v>0</v>
      </c>
      <c r="F1689" s="145" t="str">
        <f>'3. DATA TEKNIS JALAN'!F1735</f>
        <v>1+000</v>
      </c>
      <c r="G1689" s="145" t="str">
        <f>'3. DATA TEKNIS JALAN'!G1735</f>
        <v>1+200</v>
      </c>
      <c r="H1689" s="151" t="s">
        <v>438</v>
      </c>
      <c r="I1689" s="137"/>
      <c r="J1689" s="138"/>
      <c r="K1689" s="146"/>
      <c r="L1689" s="146"/>
    </row>
    <row r="1690" spans="2:12" s="141" customFormat="1" ht="20.100000000000001" customHeight="1">
      <c r="B1690" s="142">
        <f>'3. DATA TEKNIS JALAN'!B1736</f>
        <v>0</v>
      </c>
      <c r="C1690" s="142">
        <f>'3. DATA TEKNIS JALAN'!C1736</f>
        <v>0</v>
      </c>
      <c r="D1690" s="143">
        <f>'3. DATA TEKNIS JALAN'!D1736</f>
        <v>0</v>
      </c>
      <c r="E1690" s="144">
        <f>'3. DATA TEKNIS JALAN'!E1736</f>
        <v>0</v>
      </c>
      <c r="F1690" s="145" t="str">
        <f>'3. DATA TEKNIS JALAN'!F1736</f>
        <v>1+200</v>
      </c>
      <c r="G1690" s="145" t="str">
        <f>'3. DATA TEKNIS JALAN'!G1736</f>
        <v>1+400</v>
      </c>
      <c r="H1690" s="151" t="s">
        <v>434</v>
      </c>
      <c r="I1690" s="137"/>
      <c r="J1690" s="138"/>
      <c r="K1690" s="146"/>
      <c r="L1690" s="146"/>
    </row>
    <row r="1691" spans="2:12" s="141" customFormat="1" ht="20.100000000000001" customHeight="1">
      <c r="B1691" s="142">
        <f>'3. DATA TEKNIS JALAN'!B1737</f>
        <v>0</v>
      </c>
      <c r="C1691" s="142">
        <f>'3. DATA TEKNIS JALAN'!C1737</f>
        <v>0</v>
      </c>
      <c r="D1691" s="143">
        <f>'3. DATA TEKNIS JALAN'!D1737</f>
        <v>0</v>
      </c>
      <c r="E1691" s="144">
        <f>'3. DATA TEKNIS JALAN'!E1737</f>
        <v>0</v>
      </c>
      <c r="F1691" s="145" t="str">
        <f>'3. DATA TEKNIS JALAN'!F1737</f>
        <v>1+400</v>
      </c>
      <c r="G1691" s="145" t="str">
        <f>'3. DATA TEKNIS JALAN'!G1737</f>
        <v>1+600</v>
      </c>
      <c r="H1691" s="151" t="s">
        <v>438</v>
      </c>
      <c r="I1691" s="137"/>
      <c r="J1691" s="138"/>
      <c r="K1691" s="146"/>
      <c r="L1691" s="146"/>
    </row>
    <row r="1692" spans="2:12" s="141" customFormat="1" ht="20.100000000000001" customHeight="1">
      <c r="B1692" s="142">
        <f>'3. DATA TEKNIS JALAN'!B1738</f>
        <v>0</v>
      </c>
      <c r="C1692" s="142">
        <f>'3. DATA TEKNIS JALAN'!C1738</f>
        <v>0</v>
      </c>
      <c r="D1692" s="143">
        <f>'3. DATA TEKNIS JALAN'!D1738</f>
        <v>0</v>
      </c>
      <c r="E1692" s="144">
        <f>'3. DATA TEKNIS JALAN'!E1738</f>
        <v>0</v>
      </c>
      <c r="F1692" s="145" t="str">
        <f>'3. DATA TEKNIS JALAN'!F1738</f>
        <v>1+600</v>
      </c>
      <c r="G1692" s="145" t="str">
        <f>'3. DATA TEKNIS JALAN'!G1738</f>
        <v>1+800</v>
      </c>
      <c r="H1692" s="151" t="s">
        <v>434</v>
      </c>
      <c r="I1692" s="137"/>
      <c r="J1692" s="138"/>
      <c r="K1692" s="146"/>
      <c r="L1692" s="146"/>
    </row>
    <row r="1693" spans="2:12" s="141" customFormat="1" ht="20.100000000000001" customHeight="1">
      <c r="B1693" s="142">
        <f>'3. DATA TEKNIS JALAN'!B1739</f>
        <v>0</v>
      </c>
      <c r="C1693" s="142">
        <f>'3. DATA TEKNIS JALAN'!C1739</f>
        <v>0</v>
      </c>
      <c r="D1693" s="143">
        <f>'3. DATA TEKNIS JALAN'!D1739</f>
        <v>0</v>
      </c>
      <c r="E1693" s="144">
        <f>'3. DATA TEKNIS JALAN'!E1739</f>
        <v>0</v>
      </c>
      <c r="F1693" s="145" t="str">
        <f>'3. DATA TEKNIS JALAN'!F1739</f>
        <v>1+800</v>
      </c>
      <c r="G1693" s="145" t="str">
        <f>'3. DATA TEKNIS JALAN'!G1739</f>
        <v>2+000</v>
      </c>
      <c r="H1693" s="151" t="s">
        <v>434</v>
      </c>
      <c r="I1693" s="137"/>
      <c r="J1693" s="138"/>
      <c r="K1693" s="146"/>
      <c r="L1693" s="146"/>
    </row>
    <row r="1694" spans="2:12" s="141" customFormat="1" ht="20.100000000000001" customHeight="1">
      <c r="B1694" s="142">
        <f>'3. DATA TEKNIS JALAN'!B1740</f>
        <v>0</v>
      </c>
      <c r="C1694" s="142">
        <f>'3. DATA TEKNIS JALAN'!C1740</f>
        <v>0</v>
      </c>
      <c r="D1694" s="143">
        <f>'3. DATA TEKNIS JALAN'!D1740</f>
        <v>0</v>
      </c>
      <c r="E1694" s="144">
        <f>'3. DATA TEKNIS JALAN'!E1740</f>
        <v>0</v>
      </c>
      <c r="F1694" s="145" t="str">
        <f>'3. DATA TEKNIS JALAN'!F1740</f>
        <v>2+000</v>
      </c>
      <c r="G1694" s="145" t="str">
        <f>'3. DATA TEKNIS JALAN'!G1740</f>
        <v>2+200</v>
      </c>
      <c r="H1694" s="151" t="s">
        <v>438</v>
      </c>
      <c r="I1694" s="137"/>
      <c r="J1694" s="138"/>
      <c r="K1694" s="146"/>
      <c r="L1694" s="146"/>
    </row>
    <row r="1695" spans="2:12" s="141" customFormat="1" ht="20.100000000000001" customHeight="1">
      <c r="B1695" s="142">
        <f>'3. DATA TEKNIS JALAN'!B1741</f>
        <v>0</v>
      </c>
      <c r="C1695" s="142">
        <f>'3. DATA TEKNIS JALAN'!C1741</f>
        <v>0</v>
      </c>
      <c r="D1695" s="143">
        <f>'3. DATA TEKNIS JALAN'!D1741</f>
        <v>0</v>
      </c>
      <c r="E1695" s="144">
        <f>'3. DATA TEKNIS JALAN'!E1741</f>
        <v>0</v>
      </c>
      <c r="F1695" s="145" t="str">
        <f>'3. DATA TEKNIS JALAN'!F1741</f>
        <v>2+200</v>
      </c>
      <c r="G1695" s="145" t="str">
        <f>'3. DATA TEKNIS JALAN'!G1741</f>
        <v>2+316</v>
      </c>
      <c r="H1695" s="151" t="s">
        <v>438</v>
      </c>
      <c r="I1695" s="137"/>
      <c r="J1695" s="138"/>
      <c r="K1695" s="146"/>
      <c r="L1695" s="146"/>
    </row>
    <row r="1696" spans="2:12" s="141" customFormat="1" ht="20.100000000000001" customHeight="1">
      <c r="B1696" s="142">
        <f>'3. DATA TEKNIS JALAN'!B1742</f>
        <v>0</v>
      </c>
      <c r="C1696" s="142">
        <f>'3. DATA TEKNIS JALAN'!C1742</f>
        <v>0</v>
      </c>
      <c r="D1696" s="143">
        <f>'3. DATA TEKNIS JALAN'!D1742</f>
        <v>0</v>
      </c>
      <c r="E1696" s="144">
        <f>'3. DATA TEKNIS JALAN'!E1742</f>
        <v>0</v>
      </c>
      <c r="F1696" s="145">
        <f>'3. DATA TEKNIS JALAN'!F1742</f>
        <v>0</v>
      </c>
      <c r="G1696" s="145">
        <f>'3. DATA TEKNIS JALAN'!G1742</f>
        <v>0</v>
      </c>
      <c r="H1696" s="151" t="s">
        <v>434</v>
      </c>
      <c r="I1696" s="137"/>
      <c r="J1696" s="138"/>
      <c r="K1696" s="146"/>
      <c r="L1696" s="146"/>
    </row>
    <row r="1697" spans="2:12" s="141" customFormat="1" ht="20.100000000000001" customHeight="1">
      <c r="B1697" s="142">
        <f>'3. DATA TEKNIS JALAN'!B1743</f>
        <v>0</v>
      </c>
      <c r="C1697" s="142">
        <f>'3. DATA TEKNIS JALAN'!C1743</f>
        <v>0</v>
      </c>
      <c r="D1697" s="143">
        <f>'3. DATA TEKNIS JALAN'!D1743</f>
        <v>0</v>
      </c>
      <c r="E1697" s="144">
        <f>'3. DATA TEKNIS JALAN'!E1743</f>
        <v>0</v>
      </c>
      <c r="F1697" s="145">
        <f>'3. DATA TEKNIS JALAN'!F1743</f>
        <v>0</v>
      </c>
      <c r="G1697" s="145">
        <f>'3. DATA TEKNIS JALAN'!G1743</f>
        <v>0</v>
      </c>
      <c r="H1697" s="151" t="s">
        <v>434</v>
      </c>
      <c r="I1697" s="137"/>
      <c r="J1697" s="138"/>
      <c r="K1697" s="146"/>
      <c r="L1697" s="146"/>
    </row>
    <row r="1698" spans="2:12" s="141" customFormat="1" ht="20.100000000000001" customHeight="1">
      <c r="B1698" s="142">
        <f>'3. DATA TEKNIS JALAN'!B1744</f>
        <v>176</v>
      </c>
      <c r="C1698" s="142">
        <f>'3. DATA TEKNIS JALAN'!C1744</f>
        <v>2.0209999999999999</v>
      </c>
      <c r="D1698" s="143" t="str">
        <f>'3. DATA TEKNIS JALAN'!D1744</f>
        <v xml:space="preserve">Sidanegara - Selanegara </v>
      </c>
      <c r="E1698" s="144">
        <f>'3. DATA TEKNIS JALAN'!E1744</f>
        <v>1.764</v>
      </c>
      <c r="F1698" s="145" t="str">
        <f>'3. DATA TEKNIS JALAN'!F1744</f>
        <v>0+000</v>
      </c>
      <c r="G1698" s="145" t="str">
        <f>'3. DATA TEKNIS JALAN'!G1744</f>
        <v>0+200</v>
      </c>
      <c r="H1698" s="151" t="s">
        <v>434</v>
      </c>
      <c r="I1698" s="137"/>
      <c r="J1698" s="138"/>
      <c r="K1698" s="146"/>
      <c r="L1698" s="146"/>
    </row>
    <row r="1699" spans="2:12" s="141" customFormat="1" ht="20.100000000000001" customHeight="1">
      <c r="B1699" s="142">
        <f>'3. DATA TEKNIS JALAN'!B1745</f>
        <v>0</v>
      </c>
      <c r="C1699" s="142">
        <f>'3. DATA TEKNIS JALAN'!C1745</f>
        <v>0</v>
      </c>
      <c r="D1699" s="143">
        <f>'3. DATA TEKNIS JALAN'!D1745</f>
        <v>0</v>
      </c>
      <c r="E1699" s="144">
        <f>'3. DATA TEKNIS JALAN'!E1745</f>
        <v>0</v>
      </c>
      <c r="F1699" s="145" t="str">
        <f>'3. DATA TEKNIS JALAN'!F1745</f>
        <v>0+200</v>
      </c>
      <c r="G1699" s="145" t="str">
        <f>'3. DATA TEKNIS JALAN'!G1745</f>
        <v>0+400</v>
      </c>
      <c r="H1699" s="151" t="s">
        <v>434</v>
      </c>
      <c r="I1699" s="137"/>
      <c r="J1699" s="138"/>
      <c r="K1699" s="146"/>
      <c r="L1699" s="146"/>
    </row>
    <row r="1700" spans="2:12" s="141" customFormat="1" ht="20.100000000000001" customHeight="1">
      <c r="B1700" s="142">
        <f>'3. DATA TEKNIS JALAN'!B1746</f>
        <v>0</v>
      </c>
      <c r="C1700" s="142">
        <f>'3. DATA TEKNIS JALAN'!C1746</f>
        <v>0</v>
      </c>
      <c r="D1700" s="143">
        <f>'3. DATA TEKNIS JALAN'!D1746</f>
        <v>0</v>
      </c>
      <c r="E1700" s="144">
        <f>'3. DATA TEKNIS JALAN'!E1746</f>
        <v>0</v>
      </c>
      <c r="F1700" s="145" t="str">
        <f>'3. DATA TEKNIS JALAN'!F1746</f>
        <v>0+400</v>
      </c>
      <c r="G1700" s="145" t="str">
        <f>'3. DATA TEKNIS JALAN'!G1746</f>
        <v>0+600</v>
      </c>
      <c r="H1700" s="151" t="s">
        <v>434</v>
      </c>
      <c r="I1700" s="137"/>
      <c r="J1700" s="138"/>
      <c r="K1700" s="146"/>
      <c r="L1700" s="146"/>
    </row>
    <row r="1701" spans="2:12" s="141" customFormat="1" ht="20.100000000000001" customHeight="1">
      <c r="B1701" s="142">
        <f>'3. DATA TEKNIS JALAN'!B1747</f>
        <v>0</v>
      </c>
      <c r="C1701" s="142">
        <f>'3. DATA TEKNIS JALAN'!C1747</f>
        <v>0</v>
      </c>
      <c r="D1701" s="143">
        <f>'3. DATA TEKNIS JALAN'!D1747</f>
        <v>0</v>
      </c>
      <c r="E1701" s="144">
        <f>'3. DATA TEKNIS JALAN'!E1747</f>
        <v>0</v>
      </c>
      <c r="F1701" s="145" t="str">
        <f>'3. DATA TEKNIS JALAN'!F1747</f>
        <v>0+600</v>
      </c>
      <c r="G1701" s="145" t="str">
        <f>'3. DATA TEKNIS JALAN'!G1747</f>
        <v>0+800</v>
      </c>
      <c r="H1701" s="151"/>
      <c r="I1701" s="137"/>
      <c r="J1701" s="138"/>
      <c r="K1701" s="146"/>
      <c r="L1701" s="146"/>
    </row>
    <row r="1702" spans="2:12" s="141" customFormat="1" ht="20.100000000000001" customHeight="1">
      <c r="B1702" s="142">
        <f>'3. DATA TEKNIS JALAN'!B1748</f>
        <v>0</v>
      </c>
      <c r="C1702" s="142">
        <f>'3. DATA TEKNIS JALAN'!C1748</f>
        <v>0</v>
      </c>
      <c r="D1702" s="143">
        <f>'3. DATA TEKNIS JALAN'!D1748</f>
        <v>0</v>
      </c>
      <c r="E1702" s="144">
        <f>'3. DATA TEKNIS JALAN'!E1748</f>
        <v>0</v>
      </c>
      <c r="F1702" s="145" t="str">
        <f>'3. DATA TEKNIS JALAN'!F1748</f>
        <v>0+800</v>
      </c>
      <c r="G1702" s="145" t="str">
        <f>'3. DATA TEKNIS JALAN'!G1748</f>
        <v>1+000</v>
      </c>
      <c r="H1702" s="151" t="s">
        <v>434</v>
      </c>
      <c r="I1702" s="137"/>
      <c r="J1702" s="138"/>
      <c r="K1702" s="146"/>
      <c r="L1702" s="146"/>
    </row>
    <row r="1703" spans="2:12" s="141" customFormat="1" ht="20.100000000000001" customHeight="1">
      <c r="B1703" s="142">
        <f>'3. DATA TEKNIS JALAN'!B1749</f>
        <v>0</v>
      </c>
      <c r="C1703" s="142">
        <f>'3. DATA TEKNIS JALAN'!C1749</f>
        <v>0</v>
      </c>
      <c r="D1703" s="143">
        <f>'3. DATA TEKNIS JALAN'!D1749</f>
        <v>0</v>
      </c>
      <c r="E1703" s="144">
        <f>'3. DATA TEKNIS JALAN'!E1749</f>
        <v>0</v>
      </c>
      <c r="F1703" s="145" t="str">
        <f>'3. DATA TEKNIS JALAN'!F1749</f>
        <v>1+000</v>
      </c>
      <c r="G1703" s="145" t="str">
        <f>'3. DATA TEKNIS JALAN'!G1749</f>
        <v>1+200</v>
      </c>
      <c r="H1703" s="151" t="s">
        <v>438</v>
      </c>
      <c r="I1703" s="137"/>
      <c r="J1703" s="138"/>
      <c r="K1703" s="146"/>
      <c r="L1703" s="146"/>
    </row>
    <row r="1704" spans="2:12" s="141" customFormat="1" ht="20.100000000000001" customHeight="1">
      <c r="B1704" s="142">
        <f>'3. DATA TEKNIS JALAN'!B1750</f>
        <v>0</v>
      </c>
      <c r="C1704" s="142">
        <f>'3. DATA TEKNIS JALAN'!C1750</f>
        <v>0</v>
      </c>
      <c r="D1704" s="143">
        <f>'3. DATA TEKNIS JALAN'!D1750</f>
        <v>0</v>
      </c>
      <c r="E1704" s="144">
        <f>'3. DATA TEKNIS JALAN'!E1750</f>
        <v>0</v>
      </c>
      <c r="F1704" s="145" t="str">
        <f>'3. DATA TEKNIS JALAN'!F1750</f>
        <v>1+200</v>
      </c>
      <c r="G1704" s="145" t="str">
        <f>'3. DATA TEKNIS JALAN'!G1750</f>
        <v>1+400</v>
      </c>
      <c r="H1704" s="151" t="s">
        <v>434</v>
      </c>
      <c r="I1704" s="137"/>
      <c r="J1704" s="138"/>
      <c r="K1704" s="146"/>
      <c r="L1704" s="146"/>
    </row>
    <row r="1705" spans="2:12" s="141" customFormat="1" ht="20.100000000000001" customHeight="1">
      <c r="B1705" s="142">
        <f>'3. DATA TEKNIS JALAN'!B1751</f>
        <v>0</v>
      </c>
      <c r="C1705" s="142">
        <f>'3. DATA TEKNIS JALAN'!C1751</f>
        <v>0</v>
      </c>
      <c r="D1705" s="143">
        <f>'3. DATA TEKNIS JALAN'!D1751</f>
        <v>0</v>
      </c>
      <c r="E1705" s="144">
        <f>'3. DATA TEKNIS JALAN'!E1751</f>
        <v>0</v>
      </c>
      <c r="F1705" s="145" t="str">
        <f>'3. DATA TEKNIS JALAN'!F1751</f>
        <v>1+400</v>
      </c>
      <c r="G1705" s="145" t="str">
        <f>'3. DATA TEKNIS JALAN'!G1751</f>
        <v>1+600</v>
      </c>
      <c r="H1705" s="151" t="s">
        <v>434</v>
      </c>
      <c r="I1705" s="137"/>
      <c r="J1705" s="138"/>
      <c r="K1705" s="146"/>
      <c r="L1705" s="146"/>
    </row>
    <row r="1706" spans="2:12" s="141" customFormat="1" ht="20.100000000000001" customHeight="1">
      <c r="B1706" s="142">
        <f>'3. DATA TEKNIS JALAN'!B1752</f>
        <v>0</v>
      </c>
      <c r="C1706" s="142">
        <f>'3. DATA TEKNIS JALAN'!C1752</f>
        <v>0</v>
      </c>
      <c r="D1706" s="143">
        <f>'3. DATA TEKNIS JALAN'!D1752</f>
        <v>0</v>
      </c>
      <c r="E1706" s="144">
        <f>'3. DATA TEKNIS JALAN'!E1752</f>
        <v>0</v>
      </c>
      <c r="F1706" s="145" t="str">
        <f>'3. DATA TEKNIS JALAN'!F1752</f>
        <v>1+600</v>
      </c>
      <c r="G1706" s="145" t="str">
        <f>'3. DATA TEKNIS JALAN'!G1752</f>
        <v>1+764</v>
      </c>
      <c r="H1706" s="151" t="s">
        <v>434</v>
      </c>
      <c r="I1706" s="137"/>
      <c r="J1706" s="138"/>
      <c r="K1706" s="146"/>
      <c r="L1706" s="146"/>
    </row>
    <row r="1707" spans="2:12" s="141" customFormat="1" ht="20.100000000000001" customHeight="1">
      <c r="B1707" s="142">
        <f>'3. DATA TEKNIS JALAN'!B1753</f>
        <v>0</v>
      </c>
      <c r="C1707" s="142">
        <f>'3. DATA TEKNIS JALAN'!C1753</f>
        <v>0</v>
      </c>
      <c r="D1707" s="143">
        <f>'3. DATA TEKNIS JALAN'!D1753</f>
        <v>0</v>
      </c>
      <c r="E1707" s="144">
        <f>'3. DATA TEKNIS JALAN'!E1753</f>
        <v>0</v>
      </c>
      <c r="F1707" s="145">
        <f>'3. DATA TEKNIS JALAN'!F1753</f>
        <v>0</v>
      </c>
      <c r="G1707" s="145">
        <f>'3. DATA TEKNIS JALAN'!G1753</f>
        <v>0</v>
      </c>
      <c r="H1707" s="151" t="s">
        <v>434</v>
      </c>
      <c r="I1707" s="137"/>
      <c r="J1707" s="138"/>
      <c r="K1707" s="146"/>
      <c r="L1707" s="146"/>
    </row>
    <row r="1708" spans="2:12" s="141" customFormat="1" ht="20.100000000000001" customHeight="1">
      <c r="B1708" s="142">
        <f>'3. DATA TEKNIS JALAN'!B1754</f>
        <v>0</v>
      </c>
      <c r="C1708" s="142">
        <f>'3. DATA TEKNIS JALAN'!C1754</f>
        <v>0</v>
      </c>
      <c r="D1708" s="143">
        <f>'3. DATA TEKNIS JALAN'!D1754</f>
        <v>0</v>
      </c>
      <c r="E1708" s="144">
        <f>'3. DATA TEKNIS JALAN'!E1754</f>
        <v>0</v>
      </c>
      <c r="F1708" s="145">
        <f>'3. DATA TEKNIS JALAN'!F1754</f>
        <v>0</v>
      </c>
      <c r="G1708" s="145">
        <f>'3. DATA TEKNIS JALAN'!G1754</f>
        <v>0</v>
      </c>
      <c r="H1708" s="151" t="s">
        <v>434</v>
      </c>
      <c r="I1708" s="137"/>
      <c r="J1708" s="138"/>
      <c r="K1708" s="146"/>
      <c r="L1708" s="146"/>
    </row>
    <row r="1709" spans="2:12" s="141" customFormat="1" ht="20.100000000000001" customHeight="1">
      <c r="B1709" s="142">
        <f>'3. DATA TEKNIS JALAN'!B1755</f>
        <v>177</v>
      </c>
      <c r="C1709" s="142">
        <f>'3. DATA TEKNIS JALAN'!C1755</f>
        <v>2.0219999999999998</v>
      </c>
      <c r="D1709" s="143" t="str">
        <f>'3. DATA TEKNIS JALAN'!D1755</f>
        <v>Slinga - Kembaran Wetan</v>
      </c>
      <c r="E1709" s="144">
        <f>'3. DATA TEKNIS JALAN'!E1755</f>
        <v>1.1859999999999999</v>
      </c>
      <c r="F1709" s="145" t="str">
        <f>'3. DATA TEKNIS JALAN'!F1755</f>
        <v>0+000</v>
      </c>
      <c r="G1709" s="145" t="str">
        <f>'3. DATA TEKNIS JALAN'!G1755</f>
        <v>0+200</v>
      </c>
      <c r="H1709" s="151" t="s">
        <v>434</v>
      </c>
      <c r="I1709" s="137"/>
      <c r="J1709" s="138"/>
      <c r="K1709" s="146"/>
      <c r="L1709" s="146"/>
    </row>
    <row r="1710" spans="2:12" s="141" customFormat="1" ht="20.100000000000001" customHeight="1">
      <c r="B1710" s="142">
        <f>'3. DATA TEKNIS JALAN'!B1756</f>
        <v>0</v>
      </c>
      <c r="C1710" s="142">
        <f>'3. DATA TEKNIS JALAN'!C1756</f>
        <v>0</v>
      </c>
      <c r="D1710" s="143">
        <f>'3. DATA TEKNIS JALAN'!D1756</f>
        <v>0</v>
      </c>
      <c r="E1710" s="144">
        <f>'3. DATA TEKNIS JALAN'!E1756</f>
        <v>0</v>
      </c>
      <c r="F1710" s="145" t="str">
        <f>'3. DATA TEKNIS JALAN'!F1756</f>
        <v>0+200</v>
      </c>
      <c r="G1710" s="145" t="str">
        <f>'3. DATA TEKNIS JALAN'!G1756</f>
        <v>0+400</v>
      </c>
      <c r="H1710" s="151" t="s">
        <v>434</v>
      </c>
      <c r="I1710" s="137"/>
      <c r="J1710" s="138"/>
      <c r="K1710" s="146"/>
      <c r="L1710" s="146"/>
    </row>
    <row r="1711" spans="2:12" s="141" customFormat="1" ht="20.100000000000001" customHeight="1">
      <c r="B1711" s="142">
        <f>'3. DATA TEKNIS JALAN'!B1757</f>
        <v>0</v>
      </c>
      <c r="C1711" s="142">
        <f>'3. DATA TEKNIS JALAN'!C1757</f>
        <v>0</v>
      </c>
      <c r="D1711" s="143">
        <f>'3. DATA TEKNIS JALAN'!D1757</f>
        <v>0</v>
      </c>
      <c r="E1711" s="144">
        <f>'3. DATA TEKNIS JALAN'!E1757</f>
        <v>0</v>
      </c>
      <c r="F1711" s="145" t="str">
        <f>'3. DATA TEKNIS JALAN'!F1757</f>
        <v>0+400</v>
      </c>
      <c r="G1711" s="145" t="str">
        <f>'3. DATA TEKNIS JALAN'!G1757</f>
        <v>0+600</v>
      </c>
      <c r="H1711" s="151" t="s">
        <v>434</v>
      </c>
      <c r="I1711" s="137"/>
      <c r="J1711" s="138"/>
      <c r="K1711" s="146"/>
      <c r="L1711" s="146"/>
    </row>
    <row r="1712" spans="2:12" s="141" customFormat="1" ht="20.100000000000001" customHeight="1">
      <c r="B1712" s="142">
        <f>'3. DATA TEKNIS JALAN'!B1758</f>
        <v>0</v>
      </c>
      <c r="C1712" s="142">
        <f>'3. DATA TEKNIS JALAN'!C1758</f>
        <v>0</v>
      </c>
      <c r="D1712" s="143">
        <f>'3. DATA TEKNIS JALAN'!D1758</f>
        <v>0</v>
      </c>
      <c r="E1712" s="144">
        <f>'3. DATA TEKNIS JALAN'!E1758</f>
        <v>0</v>
      </c>
      <c r="F1712" s="145" t="str">
        <f>'3. DATA TEKNIS JALAN'!F1758</f>
        <v>0+600</v>
      </c>
      <c r="G1712" s="145" t="str">
        <f>'3. DATA TEKNIS JALAN'!G1758</f>
        <v>0+800</v>
      </c>
      <c r="H1712" s="151" t="s">
        <v>434</v>
      </c>
      <c r="I1712" s="137"/>
      <c r="J1712" s="138"/>
      <c r="K1712" s="146"/>
      <c r="L1712" s="146"/>
    </row>
    <row r="1713" spans="2:12" s="141" customFormat="1" ht="20.100000000000001" customHeight="1">
      <c r="B1713" s="142">
        <f>'3. DATA TEKNIS JALAN'!B1759</f>
        <v>0</v>
      </c>
      <c r="C1713" s="142">
        <f>'3. DATA TEKNIS JALAN'!C1759</f>
        <v>0</v>
      </c>
      <c r="D1713" s="143">
        <f>'3. DATA TEKNIS JALAN'!D1759</f>
        <v>0</v>
      </c>
      <c r="E1713" s="144">
        <f>'3. DATA TEKNIS JALAN'!E1759</f>
        <v>0</v>
      </c>
      <c r="F1713" s="145" t="str">
        <f>'3. DATA TEKNIS JALAN'!F1759</f>
        <v>0+800</v>
      </c>
      <c r="G1713" s="145" t="str">
        <f>'3. DATA TEKNIS JALAN'!G1759</f>
        <v>1+000</v>
      </c>
      <c r="H1713" s="151" t="s">
        <v>434</v>
      </c>
      <c r="I1713" s="137"/>
      <c r="J1713" s="138"/>
      <c r="K1713" s="146"/>
      <c r="L1713" s="146"/>
    </row>
    <row r="1714" spans="2:12" s="141" customFormat="1" ht="20.100000000000001" customHeight="1">
      <c r="B1714" s="142">
        <f>'3. DATA TEKNIS JALAN'!B1760</f>
        <v>0</v>
      </c>
      <c r="C1714" s="142">
        <f>'3. DATA TEKNIS JALAN'!C1760</f>
        <v>0</v>
      </c>
      <c r="D1714" s="143">
        <f>'3. DATA TEKNIS JALAN'!D1760</f>
        <v>0</v>
      </c>
      <c r="E1714" s="144">
        <f>'3. DATA TEKNIS JALAN'!E1760</f>
        <v>0</v>
      </c>
      <c r="F1714" s="145" t="str">
        <f>'3. DATA TEKNIS JALAN'!F1760</f>
        <v>1+000</v>
      </c>
      <c r="G1714" s="145" t="str">
        <f>'3. DATA TEKNIS JALAN'!G1760</f>
        <v>1+186</v>
      </c>
      <c r="H1714" s="151" t="s">
        <v>434</v>
      </c>
      <c r="I1714" s="137"/>
      <c r="J1714" s="138"/>
      <c r="K1714" s="146"/>
      <c r="L1714" s="146"/>
    </row>
    <row r="1715" spans="2:12" s="141" customFormat="1" ht="20.100000000000001" customHeight="1">
      <c r="B1715" s="142">
        <f>'3. DATA TEKNIS JALAN'!B1761</f>
        <v>0</v>
      </c>
      <c r="C1715" s="142">
        <f>'3. DATA TEKNIS JALAN'!C1761</f>
        <v>0</v>
      </c>
      <c r="D1715" s="143">
        <f>'3. DATA TEKNIS JALAN'!D1761</f>
        <v>0</v>
      </c>
      <c r="E1715" s="144">
        <f>'3. DATA TEKNIS JALAN'!E1761</f>
        <v>0</v>
      </c>
      <c r="F1715" s="145">
        <f>'3. DATA TEKNIS JALAN'!F1761</f>
        <v>0</v>
      </c>
      <c r="G1715" s="145">
        <f>'3. DATA TEKNIS JALAN'!G1761</f>
        <v>0</v>
      </c>
      <c r="H1715" s="151" t="s">
        <v>434</v>
      </c>
      <c r="I1715" s="137"/>
      <c r="J1715" s="138"/>
      <c r="K1715" s="146"/>
      <c r="L1715" s="146"/>
    </row>
    <row r="1716" spans="2:12" s="141" customFormat="1" ht="20.100000000000001" customHeight="1">
      <c r="B1716" s="142">
        <f>'3. DATA TEKNIS JALAN'!B1762</f>
        <v>0</v>
      </c>
      <c r="C1716" s="142">
        <f>'3. DATA TEKNIS JALAN'!C1762</f>
        <v>0</v>
      </c>
      <c r="D1716" s="143">
        <f>'3. DATA TEKNIS JALAN'!D1762</f>
        <v>0</v>
      </c>
      <c r="E1716" s="144">
        <f>'3. DATA TEKNIS JALAN'!E1762</f>
        <v>0</v>
      </c>
      <c r="F1716" s="145">
        <f>'3. DATA TEKNIS JALAN'!F1762</f>
        <v>0</v>
      </c>
      <c r="G1716" s="145">
        <f>'3. DATA TEKNIS JALAN'!G1762</f>
        <v>0</v>
      </c>
      <c r="H1716" s="151" t="s">
        <v>434</v>
      </c>
      <c r="I1716" s="137"/>
      <c r="J1716" s="138"/>
      <c r="K1716" s="146"/>
      <c r="L1716" s="146"/>
    </row>
    <row r="1717" spans="2:12" s="141" customFormat="1" ht="20.100000000000001" customHeight="1">
      <c r="B1717" s="142">
        <f>'3. DATA TEKNIS JALAN'!B1763</f>
        <v>178</v>
      </c>
      <c r="C1717" s="142">
        <f>'3. DATA TEKNIS JALAN'!C1763</f>
        <v>2.0230000000000001</v>
      </c>
      <c r="D1717" s="143" t="str">
        <f>'3. DATA TEKNIS JALAN'!D1763</f>
        <v>Wirocondro</v>
      </c>
      <c r="E1717" s="144">
        <f>'3. DATA TEKNIS JALAN'!E1763</f>
        <v>0.51400000000000001</v>
      </c>
      <c r="F1717" s="145" t="str">
        <f>'3. DATA TEKNIS JALAN'!F1763</f>
        <v>0+000</v>
      </c>
      <c r="G1717" s="145" t="str">
        <f>'3. DATA TEKNIS JALAN'!G1763</f>
        <v>0+200</v>
      </c>
      <c r="H1717" s="151" t="s">
        <v>434</v>
      </c>
      <c r="I1717" s="137"/>
      <c r="J1717" s="138"/>
      <c r="K1717" s="146"/>
      <c r="L1717" s="146"/>
    </row>
    <row r="1718" spans="2:12" s="141" customFormat="1" ht="20.100000000000001" customHeight="1">
      <c r="B1718" s="142">
        <f>'3. DATA TEKNIS JALAN'!B1764</f>
        <v>0</v>
      </c>
      <c r="C1718" s="142">
        <f>'3. DATA TEKNIS JALAN'!C1764</f>
        <v>0</v>
      </c>
      <c r="D1718" s="143">
        <f>'3. DATA TEKNIS JALAN'!D1764</f>
        <v>0</v>
      </c>
      <c r="E1718" s="144">
        <f>'3. DATA TEKNIS JALAN'!E1764</f>
        <v>0</v>
      </c>
      <c r="F1718" s="145" t="str">
        <f>'3. DATA TEKNIS JALAN'!F1764</f>
        <v>0+200</v>
      </c>
      <c r="G1718" s="145" t="str">
        <f>'3. DATA TEKNIS JALAN'!G1764</f>
        <v>0+400</v>
      </c>
      <c r="H1718" s="151" t="s">
        <v>438</v>
      </c>
      <c r="I1718" s="137"/>
      <c r="J1718" s="138"/>
      <c r="K1718" s="146"/>
      <c r="L1718" s="146"/>
    </row>
    <row r="1719" spans="2:12" s="141" customFormat="1" ht="20.100000000000001" customHeight="1">
      <c r="B1719" s="142">
        <f>'3. DATA TEKNIS JALAN'!B1765</f>
        <v>0</v>
      </c>
      <c r="C1719" s="142">
        <f>'3. DATA TEKNIS JALAN'!C1765</f>
        <v>0</v>
      </c>
      <c r="D1719" s="143">
        <f>'3. DATA TEKNIS JALAN'!D1765</f>
        <v>0</v>
      </c>
      <c r="E1719" s="144">
        <f>'3. DATA TEKNIS JALAN'!E1765</f>
        <v>0</v>
      </c>
      <c r="F1719" s="145" t="str">
        <f>'3. DATA TEKNIS JALAN'!F1765</f>
        <v>0+400</v>
      </c>
      <c r="G1719" s="145" t="str">
        <f>'3. DATA TEKNIS JALAN'!G1765</f>
        <v>0+514</v>
      </c>
      <c r="H1719" s="151" t="s">
        <v>438</v>
      </c>
      <c r="I1719" s="137"/>
      <c r="J1719" s="138"/>
      <c r="K1719" s="146"/>
      <c r="L1719" s="146"/>
    </row>
    <row r="1720" spans="2:12" s="141" customFormat="1" ht="20.100000000000001" customHeight="1">
      <c r="B1720" s="142">
        <f>'3. DATA TEKNIS JALAN'!B1766</f>
        <v>0</v>
      </c>
      <c r="C1720" s="142">
        <f>'3. DATA TEKNIS JALAN'!C1766</f>
        <v>0</v>
      </c>
      <c r="D1720" s="143">
        <f>'3. DATA TEKNIS JALAN'!D1766</f>
        <v>0</v>
      </c>
      <c r="E1720" s="144">
        <f>'3. DATA TEKNIS JALAN'!E1766</f>
        <v>0</v>
      </c>
      <c r="F1720" s="145">
        <f>'3. DATA TEKNIS JALAN'!F1766</f>
        <v>0</v>
      </c>
      <c r="G1720" s="145">
        <f>'3. DATA TEKNIS JALAN'!G1766</f>
        <v>0</v>
      </c>
      <c r="H1720" s="151" t="s">
        <v>434</v>
      </c>
      <c r="I1720" s="137"/>
      <c r="J1720" s="138"/>
      <c r="K1720" s="146"/>
      <c r="L1720" s="146"/>
    </row>
    <row r="1721" spans="2:12" s="141" customFormat="1" ht="20.100000000000001" customHeight="1">
      <c r="B1721" s="142">
        <f>'3. DATA TEKNIS JALAN'!B1767</f>
        <v>0</v>
      </c>
      <c r="C1721" s="142">
        <f>'3. DATA TEKNIS JALAN'!C1767</f>
        <v>0</v>
      </c>
      <c r="D1721" s="143">
        <f>'3. DATA TEKNIS JALAN'!D1767</f>
        <v>0</v>
      </c>
      <c r="E1721" s="144">
        <f>'3. DATA TEKNIS JALAN'!E1767</f>
        <v>0</v>
      </c>
      <c r="F1721" s="145">
        <f>'3. DATA TEKNIS JALAN'!F1767</f>
        <v>0</v>
      </c>
      <c r="G1721" s="145">
        <f>'3. DATA TEKNIS JALAN'!G1767</f>
        <v>0</v>
      </c>
      <c r="H1721" s="151" t="s">
        <v>438</v>
      </c>
      <c r="I1721" s="137"/>
      <c r="J1721" s="138"/>
      <c r="K1721" s="146"/>
      <c r="L1721" s="146"/>
    </row>
    <row r="1722" spans="2:12" s="141" customFormat="1" ht="20.100000000000001" customHeight="1">
      <c r="B1722" s="142">
        <f>'3. DATA TEKNIS JALAN'!B1768</f>
        <v>0</v>
      </c>
      <c r="C1722" s="142">
        <f>'3. DATA TEKNIS JALAN'!C1768</f>
        <v>0</v>
      </c>
      <c r="D1722" s="143">
        <f>'3. DATA TEKNIS JALAN'!D1768</f>
        <v>0</v>
      </c>
      <c r="E1722" s="144">
        <f>'3. DATA TEKNIS JALAN'!E1768</f>
        <v>0</v>
      </c>
      <c r="F1722" s="145">
        <f>'3. DATA TEKNIS JALAN'!F1768</f>
        <v>0</v>
      </c>
      <c r="G1722" s="145">
        <f>'3. DATA TEKNIS JALAN'!G1768</f>
        <v>0</v>
      </c>
      <c r="H1722" s="151"/>
      <c r="I1722" s="137"/>
      <c r="J1722" s="138"/>
      <c r="K1722" s="146"/>
      <c r="L1722" s="146"/>
    </row>
    <row r="1723" spans="2:12" s="141" customFormat="1" ht="20.100000000000001" customHeight="1">
      <c r="B1723" s="142">
        <f>'3. DATA TEKNIS JALAN'!B1769</f>
        <v>0</v>
      </c>
      <c r="C1723" s="142">
        <f>'3. DATA TEKNIS JALAN'!C1769</f>
        <v>0</v>
      </c>
      <c r="D1723" s="143">
        <f>'3. DATA TEKNIS JALAN'!D1769</f>
        <v>0</v>
      </c>
      <c r="E1723" s="144">
        <f>'3. DATA TEKNIS JALAN'!E1769</f>
        <v>0</v>
      </c>
      <c r="F1723" s="145">
        <f>'3. DATA TEKNIS JALAN'!F1769</f>
        <v>0</v>
      </c>
      <c r="G1723" s="145">
        <f>'3. DATA TEKNIS JALAN'!G1769</f>
        <v>0</v>
      </c>
      <c r="H1723" s="151" t="s">
        <v>443</v>
      </c>
      <c r="I1723" s="137"/>
      <c r="J1723" s="138"/>
      <c r="K1723" s="146"/>
      <c r="L1723" s="146"/>
    </row>
    <row r="1724" spans="2:12" s="141" customFormat="1" ht="20.100000000000001" customHeight="1">
      <c r="B1724" s="142">
        <f>'3. DATA TEKNIS JALAN'!B1770</f>
        <v>179</v>
      </c>
      <c r="C1724" s="142">
        <f>'3. DATA TEKNIS JALAN'!C1770</f>
        <v>2.024</v>
      </c>
      <c r="D1724" s="143" t="str">
        <f>'3. DATA TEKNIS JALAN'!D1770</f>
        <v>Warudoyong</v>
      </c>
      <c r="E1724" s="144">
        <f>'3. DATA TEKNIS JALAN'!E1770</f>
        <v>0.61199999999999999</v>
      </c>
      <c r="F1724" s="145" t="str">
        <f>'3. DATA TEKNIS JALAN'!F1770</f>
        <v>0+000</v>
      </c>
      <c r="G1724" s="145" t="str">
        <f>'3. DATA TEKNIS JALAN'!G1770</f>
        <v>0+200</v>
      </c>
      <c r="H1724" s="151" t="s">
        <v>443</v>
      </c>
      <c r="I1724" s="137"/>
      <c r="J1724" s="138"/>
      <c r="K1724" s="146"/>
      <c r="L1724" s="146"/>
    </row>
    <row r="1725" spans="2:12" s="141" customFormat="1" ht="20.100000000000001" customHeight="1">
      <c r="B1725" s="142">
        <f>'3. DATA TEKNIS JALAN'!B1771</f>
        <v>0</v>
      </c>
      <c r="C1725" s="142">
        <f>'3. DATA TEKNIS JALAN'!C1771</f>
        <v>0</v>
      </c>
      <c r="D1725" s="143">
        <f>'3. DATA TEKNIS JALAN'!D1771</f>
        <v>0</v>
      </c>
      <c r="E1725" s="144">
        <f>'3. DATA TEKNIS JALAN'!E1771</f>
        <v>0</v>
      </c>
      <c r="F1725" s="145" t="str">
        <f>'3. DATA TEKNIS JALAN'!F1771</f>
        <v>0+200</v>
      </c>
      <c r="G1725" s="145" t="str">
        <f>'3. DATA TEKNIS JALAN'!G1771</f>
        <v>0+400</v>
      </c>
      <c r="H1725" s="151" t="s">
        <v>443</v>
      </c>
      <c r="I1725" s="137"/>
      <c r="J1725" s="138"/>
      <c r="K1725" s="146"/>
      <c r="L1725" s="146"/>
    </row>
    <row r="1726" spans="2:12" s="141" customFormat="1" ht="20.100000000000001" customHeight="1">
      <c r="B1726" s="142">
        <f>'3. DATA TEKNIS JALAN'!B1772</f>
        <v>0</v>
      </c>
      <c r="C1726" s="142">
        <f>'3. DATA TEKNIS JALAN'!C1772</f>
        <v>0</v>
      </c>
      <c r="D1726" s="143">
        <f>'3. DATA TEKNIS JALAN'!D1772</f>
        <v>0</v>
      </c>
      <c r="E1726" s="144">
        <f>'3. DATA TEKNIS JALAN'!E1772</f>
        <v>0</v>
      </c>
      <c r="F1726" s="145" t="str">
        <f>'3. DATA TEKNIS JALAN'!F1772</f>
        <v>0+400</v>
      </c>
      <c r="G1726" s="145" t="str">
        <f>'3. DATA TEKNIS JALAN'!G1772</f>
        <v>0+600</v>
      </c>
      <c r="H1726" s="151" t="s">
        <v>443</v>
      </c>
      <c r="I1726" s="137"/>
      <c r="J1726" s="138"/>
      <c r="K1726" s="146"/>
      <c r="L1726" s="146"/>
    </row>
    <row r="1727" spans="2:12" s="141" customFormat="1" ht="20.100000000000001" customHeight="1">
      <c r="B1727" s="142">
        <f>'3. DATA TEKNIS JALAN'!B1773</f>
        <v>0</v>
      </c>
      <c r="C1727" s="142">
        <f>'3. DATA TEKNIS JALAN'!C1773</f>
        <v>0</v>
      </c>
      <c r="D1727" s="143">
        <f>'3. DATA TEKNIS JALAN'!D1773</f>
        <v>0</v>
      </c>
      <c r="E1727" s="144">
        <f>'3. DATA TEKNIS JALAN'!E1773</f>
        <v>0</v>
      </c>
      <c r="F1727" s="145" t="str">
        <f>'3. DATA TEKNIS JALAN'!F1773</f>
        <v>0+600</v>
      </c>
      <c r="G1727" s="145" t="str">
        <f>'3. DATA TEKNIS JALAN'!G1773</f>
        <v>0+612</v>
      </c>
      <c r="H1727" s="151"/>
      <c r="I1727" s="137"/>
      <c r="J1727" s="138"/>
      <c r="K1727" s="146"/>
      <c r="L1727" s="146"/>
    </row>
    <row r="1728" spans="2:12" s="141" customFormat="1" ht="20.100000000000001" customHeight="1">
      <c r="B1728" s="142">
        <f>'3. DATA TEKNIS JALAN'!B1774</f>
        <v>0</v>
      </c>
      <c r="C1728" s="142">
        <f>'3. DATA TEKNIS JALAN'!C1774</f>
        <v>0</v>
      </c>
      <c r="D1728" s="143">
        <f>'3. DATA TEKNIS JALAN'!D1774</f>
        <v>0</v>
      </c>
      <c r="E1728" s="144">
        <f>'3. DATA TEKNIS JALAN'!E1774</f>
        <v>0</v>
      </c>
      <c r="F1728" s="145">
        <f>'3. DATA TEKNIS JALAN'!F1774</f>
        <v>0</v>
      </c>
      <c r="G1728" s="145">
        <f>'3. DATA TEKNIS JALAN'!G1774</f>
        <v>0</v>
      </c>
      <c r="H1728" s="151" t="s">
        <v>438</v>
      </c>
      <c r="I1728" s="137"/>
      <c r="J1728" s="138"/>
      <c r="K1728" s="146"/>
      <c r="L1728" s="146"/>
    </row>
    <row r="1729" spans="2:12" s="141" customFormat="1" ht="20.100000000000001" customHeight="1">
      <c r="B1729" s="142">
        <f>'3. DATA TEKNIS JALAN'!B1775</f>
        <v>0</v>
      </c>
      <c r="C1729" s="142">
        <f>'3. DATA TEKNIS JALAN'!C1775</f>
        <v>0</v>
      </c>
      <c r="D1729" s="143">
        <f>'3. DATA TEKNIS JALAN'!D1775</f>
        <v>0</v>
      </c>
      <c r="E1729" s="144">
        <f>'3. DATA TEKNIS JALAN'!E1775</f>
        <v>0</v>
      </c>
      <c r="F1729" s="145">
        <f>'3. DATA TEKNIS JALAN'!F1775</f>
        <v>0</v>
      </c>
      <c r="G1729" s="145">
        <f>'3. DATA TEKNIS JALAN'!G1775</f>
        <v>0</v>
      </c>
      <c r="H1729" s="151" t="s">
        <v>434</v>
      </c>
      <c r="I1729" s="137"/>
      <c r="J1729" s="138"/>
      <c r="K1729" s="146"/>
      <c r="L1729" s="146"/>
    </row>
    <row r="1730" spans="2:12" s="141" customFormat="1" ht="20.100000000000001" customHeight="1">
      <c r="B1730" s="142">
        <f>'3. DATA TEKNIS JALAN'!B1776</f>
        <v>0</v>
      </c>
      <c r="C1730" s="142">
        <f>'3. DATA TEKNIS JALAN'!C1776</f>
        <v>0</v>
      </c>
      <c r="D1730" s="143">
        <f>'3. DATA TEKNIS JALAN'!D1776</f>
        <v>0</v>
      </c>
      <c r="E1730" s="144">
        <f>'3. DATA TEKNIS JALAN'!E1776</f>
        <v>0</v>
      </c>
      <c r="F1730" s="145">
        <f>'3. DATA TEKNIS JALAN'!F1776</f>
        <v>0</v>
      </c>
      <c r="G1730" s="145">
        <f>'3. DATA TEKNIS JALAN'!G1776</f>
        <v>0</v>
      </c>
      <c r="H1730" s="151" t="s">
        <v>434</v>
      </c>
      <c r="I1730" s="137"/>
      <c r="J1730" s="138"/>
      <c r="K1730" s="146"/>
      <c r="L1730" s="146"/>
    </row>
    <row r="1731" spans="2:12" s="141" customFormat="1" ht="20.100000000000001" customHeight="1">
      <c r="B1731" s="142">
        <f>'3. DATA TEKNIS JALAN'!B1777</f>
        <v>180</v>
      </c>
      <c r="C1731" s="142">
        <f>'3. DATA TEKNIS JALAN'!C1777</f>
        <v>2.0249999999999999</v>
      </c>
      <c r="D1731" s="143" t="str">
        <f>'3. DATA TEKNIS JALAN'!D1777</f>
        <v>Wirojoyo</v>
      </c>
      <c r="E1731" s="144">
        <f>'3. DATA TEKNIS JALAN'!E1777</f>
        <v>0.84699999999999998</v>
      </c>
      <c r="F1731" s="145" t="str">
        <f>'3. DATA TEKNIS JALAN'!F1777</f>
        <v>0+000</v>
      </c>
      <c r="G1731" s="145" t="str">
        <f>'3. DATA TEKNIS JALAN'!G1777</f>
        <v>0+200</v>
      </c>
      <c r="H1731" s="151"/>
      <c r="I1731" s="137"/>
      <c r="J1731" s="138"/>
      <c r="K1731" s="146"/>
      <c r="L1731" s="146"/>
    </row>
    <row r="1732" spans="2:12" s="141" customFormat="1" ht="20.100000000000001" customHeight="1">
      <c r="B1732" s="142">
        <f>'3. DATA TEKNIS JALAN'!B1778</f>
        <v>0</v>
      </c>
      <c r="C1732" s="142">
        <f>'3. DATA TEKNIS JALAN'!C1778</f>
        <v>0</v>
      </c>
      <c r="D1732" s="143">
        <f>'3. DATA TEKNIS JALAN'!D1778</f>
        <v>0</v>
      </c>
      <c r="E1732" s="144">
        <f>'3. DATA TEKNIS JALAN'!E1778</f>
        <v>0</v>
      </c>
      <c r="F1732" s="145" t="str">
        <f>'3. DATA TEKNIS JALAN'!F1778</f>
        <v>0+200</v>
      </c>
      <c r="G1732" s="145" t="str">
        <f>'3. DATA TEKNIS JALAN'!G1778</f>
        <v>0+400</v>
      </c>
      <c r="H1732" s="151" t="s">
        <v>434</v>
      </c>
      <c r="I1732" s="137"/>
      <c r="J1732" s="138"/>
      <c r="K1732" s="146"/>
      <c r="L1732" s="146"/>
    </row>
    <row r="1733" spans="2:12" s="141" customFormat="1" ht="20.100000000000001" customHeight="1">
      <c r="B1733" s="142">
        <f>'3. DATA TEKNIS JALAN'!B1779</f>
        <v>0</v>
      </c>
      <c r="C1733" s="142">
        <f>'3. DATA TEKNIS JALAN'!C1779</f>
        <v>0</v>
      </c>
      <c r="D1733" s="143">
        <f>'3. DATA TEKNIS JALAN'!D1779</f>
        <v>0</v>
      </c>
      <c r="E1733" s="144">
        <f>'3. DATA TEKNIS JALAN'!E1779</f>
        <v>0</v>
      </c>
      <c r="F1733" s="145" t="str">
        <f>'3. DATA TEKNIS JALAN'!F1779</f>
        <v>0+400</v>
      </c>
      <c r="G1733" s="145" t="str">
        <f>'3. DATA TEKNIS JALAN'!G1779</f>
        <v>0+600</v>
      </c>
      <c r="H1733" s="151"/>
      <c r="I1733" s="137"/>
      <c r="J1733" s="138"/>
      <c r="K1733" s="146"/>
      <c r="L1733" s="146"/>
    </row>
    <row r="1734" spans="2:12" s="141" customFormat="1" ht="20.100000000000001" customHeight="1">
      <c r="B1734" s="142">
        <f>'3. DATA TEKNIS JALAN'!B1780</f>
        <v>0</v>
      </c>
      <c r="C1734" s="142">
        <f>'3. DATA TEKNIS JALAN'!C1780</f>
        <v>0</v>
      </c>
      <c r="D1734" s="143">
        <f>'3. DATA TEKNIS JALAN'!D1780</f>
        <v>0</v>
      </c>
      <c r="E1734" s="144">
        <f>'3. DATA TEKNIS JALAN'!E1780</f>
        <v>0</v>
      </c>
      <c r="F1734" s="145" t="str">
        <f>'3. DATA TEKNIS JALAN'!F1780</f>
        <v>0+600</v>
      </c>
      <c r="G1734" s="145" t="str">
        <f>'3. DATA TEKNIS JALAN'!G1780</f>
        <v>0+800</v>
      </c>
      <c r="H1734" s="151" t="s">
        <v>434</v>
      </c>
      <c r="I1734" s="137"/>
      <c r="J1734" s="138"/>
      <c r="K1734" s="146"/>
      <c r="L1734" s="146"/>
    </row>
    <row r="1735" spans="2:12" s="141" customFormat="1" ht="20.100000000000001" customHeight="1">
      <c r="B1735" s="142">
        <f>'3. DATA TEKNIS JALAN'!B1781</f>
        <v>0</v>
      </c>
      <c r="C1735" s="142">
        <f>'3. DATA TEKNIS JALAN'!C1781</f>
        <v>0</v>
      </c>
      <c r="D1735" s="143">
        <f>'3. DATA TEKNIS JALAN'!D1781</f>
        <v>0</v>
      </c>
      <c r="E1735" s="144">
        <f>'3. DATA TEKNIS JALAN'!E1781</f>
        <v>0</v>
      </c>
      <c r="F1735" s="145" t="str">
        <f>'3. DATA TEKNIS JALAN'!F1781</f>
        <v>0+800</v>
      </c>
      <c r="G1735" s="145" t="str">
        <f>'3. DATA TEKNIS JALAN'!G1781</f>
        <v>0+847</v>
      </c>
      <c r="H1735" s="151" t="s">
        <v>438</v>
      </c>
      <c r="I1735" s="137"/>
      <c r="J1735" s="138"/>
      <c r="K1735" s="146"/>
      <c r="L1735" s="146"/>
    </row>
    <row r="1736" spans="2:12" s="141" customFormat="1" ht="20.100000000000001" customHeight="1">
      <c r="B1736" s="142">
        <f>'3. DATA TEKNIS JALAN'!B1782</f>
        <v>0</v>
      </c>
      <c r="C1736" s="142">
        <f>'3. DATA TEKNIS JALAN'!C1782</f>
        <v>0</v>
      </c>
      <c r="D1736" s="143">
        <f>'3. DATA TEKNIS JALAN'!D1782</f>
        <v>0</v>
      </c>
      <c r="E1736" s="144">
        <f>'3. DATA TEKNIS JALAN'!E1782</f>
        <v>0</v>
      </c>
      <c r="F1736" s="145">
        <f>'3. DATA TEKNIS JALAN'!F1782</f>
        <v>0</v>
      </c>
      <c r="G1736" s="145">
        <f>'3. DATA TEKNIS JALAN'!G1782</f>
        <v>0</v>
      </c>
      <c r="H1736" s="151" t="s">
        <v>434</v>
      </c>
      <c r="I1736" s="137"/>
      <c r="J1736" s="138"/>
      <c r="K1736" s="146"/>
      <c r="L1736" s="146"/>
    </row>
    <row r="1737" spans="2:12" s="141" customFormat="1" ht="20.100000000000001" customHeight="1">
      <c r="B1737" s="142">
        <f>'3. DATA TEKNIS JALAN'!B1783</f>
        <v>0</v>
      </c>
      <c r="C1737" s="142">
        <f>'3. DATA TEKNIS JALAN'!C1783</f>
        <v>0</v>
      </c>
      <c r="D1737" s="143">
        <f>'3. DATA TEKNIS JALAN'!D1783</f>
        <v>0</v>
      </c>
      <c r="E1737" s="144">
        <f>'3. DATA TEKNIS JALAN'!E1783</f>
        <v>0</v>
      </c>
      <c r="F1737" s="145">
        <f>'3. DATA TEKNIS JALAN'!F1783</f>
        <v>0</v>
      </c>
      <c r="G1737" s="145">
        <f>'3. DATA TEKNIS JALAN'!G1783</f>
        <v>0</v>
      </c>
      <c r="H1737" s="151" t="s">
        <v>434</v>
      </c>
      <c r="I1737" s="137"/>
      <c r="J1737" s="138"/>
      <c r="K1737" s="146"/>
      <c r="L1737" s="146"/>
    </row>
    <row r="1738" spans="2:12" s="141" customFormat="1" ht="20.100000000000001" customHeight="1">
      <c r="B1738" s="142">
        <f>'3. DATA TEKNIS JALAN'!B1784</f>
        <v>181</v>
      </c>
      <c r="C1738" s="142">
        <f>'3. DATA TEKNIS JALAN'!C1784</f>
        <v>2.0259999999999998</v>
      </c>
      <c r="D1738" s="143" t="str">
        <f>'3. DATA TEKNIS JALAN'!D1784</f>
        <v>Agni</v>
      </c>
      <c r="E1738" s="144">
        <f>'3. DATA TEKNIS JALAN'!E1784</f>
        <v>0.17799999999999999</v>
      </c>
      <c r="F1738" s="145" t="str">
        <f>'3. DATA TEKNIS JALAN'!F1784</f>
        <v>0+000</v>
      </c>
      <c r="G1738" s="145" t="str">
        <f>'3. DATA TEKNIS JALAN'!G1784</f>
        <v>0+178</v>
      </c>
      <c r="H1738" s="151" t="s">
        <v>434</v>
      </c>
      <c r="I1738" s="137"/>
      <c r="J1738" s="138"/>
      <c r="K1738" s="146"/>
      <c r="L1738" s="146"/>
    </row>
    <row r="1739" spans="2:12" s="141" customFormat="1" ht="20.100000000000001" customHeight="1">
      <c r="B1739" s="142">
        <f>'3. DATA TEKNIS JALAN'!B1785</f>
        <v>0</v>
      </c>
      <c r="C1739" s="142">
        <f>'3. DATA TEKNIS JALAN'!C1785</f>
        <v>0</v>
      </c>
      <c r="D1739" s="143">
        <f>'3. DATA TEKNIS JALAN'!D1785</f>
        <v>0</v>
      </c>
      <c r="E1739" s="144">
        <f>'3. DATA TEKNIS JALAN'!E1785</f>
        <v>0</v>
      </c>
      <c r="F1739" s="145">
        <f>'3. DATA TEKNIS JALAN'!F1785</f>
        <v>0</v>
      </c>
      <c r="G1739" s="145">
        <f>'3. DATA TEKNIS JALAN'!G1785</f>
        <v>0</v>
      </c>
      <c r="H1739" s="151" t="s">
        <v>434</v>
      </c>
      <c r="I1739" s="137"/>
      <c r="J1739" s="138"/>
      <c r="K1739" s="146"/>
      <c r="L1739" s="146"/>
    </row>
    <row r="1740" spans="2:12" s="141" customFormat="1" ht="20.100000000000001" customHeight="1">
      <c r="B1740" s="142">
        <f>'3. DATA TEKNIS JALAN'!B1786</f>
        <v>0</v>
      </c>
      <c r="C1740" s="142">
        <f>'3. DATA TEKNIS JALAN'!C1786</f>
        <v>0</v>
      </c>
      <c r="D1740" s="143">
        <f>'3. DATA TEKNIS JALAN'!D1786</f>
        <v>0</v>
      </c>
      <c r="E1740" s="144">
        <f>'3. DATA TEKNIS JALAN'!E1786</f>
        <v>0</v>
      </c>
      <c r="F1740" s="145">
        <f>'3. DATA TEKNIS JALAN'!F1786</f>
        <v>0</v>
      </c>
      <c r="G1740" s="145">
        <f>'3. DATA TEKNIS JALAN'!G1786</f>
        <v>0</v>
      </c>
      <c r="H1740" s="151" t="s">
        <v>434</v>
      </c>
      <c r="I1740" s="137"/>
      <c r="J1740" s="138"/>
      <c r="K1740" s="146"/>
      <c r="L1740" s="146"/>
    </row>
    <row r="1741" spans="2:12" s="141" customFormat="1" ht="20.100000000000001" customHeight="1">
      <c r="B1741" s="142">
        <f>'3. DATA TEKNIS JALAN'!B1787</f>
        <v>0</v>
      </c>
      <c r="C1741" s="142">
        <f>'3. DATA TEKNIS JALAN'!C1787</f>
        <v>0</v>
      </c>
      <c r="D1741" s="143">
        <f>'3. DATA TEKNIS JALAN'!D1787</f>
        <v>0</v>
      </c>
      <c r="E1741" s="144">
        <f>'3. DATA TEKNIS JALAN'!E1787</f>
        <v>0</v>
      </c>
      <c r="F1741" s="145">
        <f>'3. DATA TEKNIS JALAN'!F1787</f>
        <v>0</v>
      </c>
      <c r="G1741" s="145">
        <f>'3. DATA TEKNIS JALAN'!G1787</f>
        <v>0</v>
      </c>
      <c r="H1741" s="151" t="s">
        <v>434</v>
      </c>
      <c r="I1741" s="137"/>
      <c r="J1741" s="138"/>
      <c r="K1741" s="146"/>
      <c r="L1741" s="146"/>
    </row>
    <row r="1742" spans="2:12" s="141" customFormat="1" ht="20.100000000000001" customHeight="1">
      <c r="B1742" s="142">
        <f>'3. DATA TEKNIS JALAN'!B1788</f>
        <v>0</v>
      </c>
      <c r="C1742" s="142">
        <f>'3. DATA TEKNIS JALAN'!C1788</f>
        <v>0</v>
      </c>
      <c r="D1742" s="143">
        <f>'3. DATA TEKNIS JALAN'!D1788</f>
        <v>0</v>
      </c>
      <c r="E1742" s="144">
        <f>'3. DATA TEKNIS JALAN'!E1788</f>
        <v>0</v>
      </c>
      <c r="F1742" s="145">
        <f>'3. DATA TEKNIS JALAN'!F1788</f>
        <v>0</v>
      </c>
      <c r="G1742" s="145">
        <f>'3. DATA TEKNIS JALAN'!G1788</f>
        <v>0</v>
      </c>
      <c r="H1742" s="151" t="s">
        <v>434</v>
      </c>
      <c r="I1742" s="137"/>
      <c r="J1742" s="138"/>
      <c r="K1742" s="146"/>
      <c r="L1742" s="146"/>
    </row>
    <row r="1743" spans="2:12" s="141" customFormat="1" ht="20.100000000000001" customHeight="1">
      <c r="B1743" s="142">
        <f>'3. DATA TEKNIS JALAN'!B1789</f>
        <v>0</v>
      </c>
      <c r="C1743" s="142">
        <f>'3. DATA TEKNIS JALAN'!C1789</f>
        <v>0</v>
      </c>
      <c r="D1743" s="143">
        <f>'3. DATA TEKNIS JALAN'!D1789</f>
        <v>0</v>
      </c>
      <c r="E1743" s="144">
        <f>'3. DATA TEKNIS JALAN'!E1789</f>
        <v>0</v>
      </c>
      <c r="F1743" s="145">
        <f>'3. DATA TEKNIS JALAN'!F1789</f>
        <v>0</v>
      </c>
      <c r="G1743" s="145">
        <f>'3. DATA TEKNIS JALAN'!G1789</f>
        <v>0</v>
      </c>
      <c r="H1743" s="151" t="s">
        <v>434</v>
      </c>
      <c r="I1743" s="137"/>
      <c r="J1743" s="138"/>
      <c r="K1743" s="146"/>
      <c r="L1743" s="146"/>
    </row>
    <row r="1744" spans="2:12" s="141" customFormat="1" ht="20.100000000000001" customHeight="1">
      <c r="B1744" s="142">
        <f>'3. DATA TEKNIS JALAN'!B1790</f>
        <v>0</v>
      </c>
      <c r="C1744" s="142">
        <f>'3. DATA TEKNIS JALAN'!C1790</f>
        <v>0</v>
      </c>
      <c r="D1744" s="143">
        <f>'3. DATA TEKNIS JALAN'!D1790</f>
        <v>0</v>
      </c>
      <c r="E1744" s="144">
        <f>'3. DATA TEKNIS JALAN'!E1790</f>
        <v>0</v>
      </c>
      <c r="F1744" s="145">
        <f>'3. DATA TEKNIS JALAN'!F1790</f>
        <v>0</v>
      </c>
      <c r="G1744" s="145">
        <f>'3. DATA TEKNIS JALAN'!G1790</f>
        <v>0</v>
      </c>
      <c r="H1744" s="151"/>
      <c r="I1744" s="137"/>
      <c r="J1744" s="138"/>
      <c r="K1744" s="146"/>
      <c r="L1744" s="146"/>
    </row>
    <row r="1745" spans="2:12" s="141" customFormat="1" ht="20.100000000000001" customHeight="1">
      <c r="B1745" s="142">
        <f>'3. DATA TEKNIS JALAN'!B1791</f>
        <v>182</v>
      </c>
      <c r="C1745" s="142">
        <f>'3. DATA TEKNIS JALAN'!C1791</f>
        <v>2.0270000000000001</v>
      </c>
      <c r="D1745" s="143" t="str">
        <f>'3. DATA TEKNIS JALAN'!D1791</f>
        <v>Baskoro</v>
      </c>
      <c r="E1745" s="144">
        <f>'3. DATA TEKNIS JALAN'!E1791</f>
        <v>0.11899999999999999</v>
      </c>
      <c r="F1745" s="145" t="str">
        <f>'3. DATA TEKNIS JALAN'!F1791</f>
        <v>0+000</v>
      </c>
      <c r="G1745" s="145" t="str">
        <f>'3. DATA TEKNIS JALAN'!G1791</f>
        <v>0+119</v>
      </c>
      <c r="H1745" s="151" t="s">
        <v>434</v>
      </c>
      <c r="I1745" s="137"/>
      <c r="J1745" s="138"/>
      <c r="K1745" s="146"/>
      <c r="L1745" s="146"/>
    </row>
    <row r="1746" spans="2:12" s="141" customFormat="1" ht="20.100000000000001" customHeight="1">
      <c r="B1746" s="142">
        <f>'3. DATA TEKNIS JALAN'!B1792</f>
        <v>0</v>
      </c>
      <c r="C1746" s="142">
        <f>'3. DATA TEKNIS JALAN'!C1792</f>
        <v>0</v>
      </c>
      <c r="D1746" s="143">
        <f>'3. DATA TEKNIS JALAN'!D1792</f>
        <v>0</v>
      </c>
      <c r="E1746" s="144">
        <f>'3. DATA TEKNIS JALAN'!E1792</f>
        <v>0</v>
      </c>
      <c r="F1746" s="145">
        <f>'3. DATA TEKNIS JALAN'!F1792</f>
        <v>0</v>
      </c>
      <c r="G1746" s="145">
        <f>'3. DATA TEKNIS JALAN'!G1792</f>
        <v>0</v>
      </c>
      <c r="H1746" s="151" t="s">
        <v>434</v>
      </c>
      <c r="I1746" s="137"/>
      <c r="J1746" s="138"/>
      <c r="K1746" s="146"/>
      <c r="L1746" s="146"/>
    </row>
    <row r="1747" spans="2:12" s="141" customFormat="1" ht="20.100000000000001" customHeight="1">
      <c r="B1747" s="142">
        <f>'3. DATA TEKNIS JALAN'!B1793</f>
        <v>0</v>
      </c>
      <c r="C1747" s="142">
        <f>'3. DATA TEKNIS JALAN'!C1793</f>
        <v>0</v>
      </c>
      <c r="D1747" s="143">
        <f>'3. DATA TEKNIS JALAN'!D1793</f>
        <v>0</v>
      </c>
      <c r="E1747" s="144">
        <f>'3. DATA TEKNIS JALAN'!E1793</f>
        <v>0</v>
      </c>
      <c r="F1747" s="145">
        <f>'3. DATA TEKNIS JALAN'!F1793</f>
        <v>0</v>
      </c>
      <c r="G1747" s="145">
        <f>'3. DATA TEKNIS JALAN'!G1793</f>
        <v>0</v>
      </c>
      <c r="H1747" s="151" t="s">
        <v>434</v>
      </c>
      <c r="I1747" s="137"/>
      <c r="J1747" s="138"/>
      <c r="K1747" s="146"/>
      <c r="L1747" s="146"/>
    </row>
    <row r="1748" spans="2:12" s="141" customFormat="1" ht="20.100000000000001" customHeight="1">
      <c r="B1748" s="142">
        <f>'3. DATA TEKNIS JALAN'!B1794</f>
        <v>0</v>
      </c>
      <c r="C1748" s="142">
        <f>'3. DATA TEKNIS JALAN'!C1794</f>
        <v>0</v>
      </c>
      <c r="D1748" s="143">
        <f>'3. DATA TEKNIS JALAN'!D1794</f>
        <v>0</v>
      </c>
      <c r="E1748" s="144">
        <f>'3. DATA TEKNIS JALAN'!E1794</f>
        <v>0</v>
      </c>
      <c r="F1748" s="145">
        <f>'3. DATA TEKNIS JALAN'!F1794</f>
        <v>0</v>
      </c>
      <c r="G1748" s="145">
        <f>'3. DATA TEKNIS JALAN'!G1794</f>
        <v>0</v>
      </c>
      <c r="H1748" s="151" t="s">
        <v>434</v>
      </c>
      <c r="I1748" s="137"/>
      <c r="J1748" s="138"/>
      <c r="K1748" s="146"/>
      <c r="L1748" s="146"/>
    </row>
    <row r="1749" spans="2:12" s="141" customFormat="1" ht="20.100000000000001" customHeight="1">
      <c r="B1749" s="142">
        <f>'3. DATA TEKNIS JALAN'!B1795</f>
        <v>0</v>
      </c>
      <c r="C1749" s="142">
        <f>'3. DATA TEKNIS JALAN'!C1795</f>
        <v>0</v>
      </c>
      <c r="D1749" s="143">
        <f>'3. DATA TEKNIS JALAN'!D1795</f>
        <v>0</v>
      </c>
      <c r="E1749" s="144">
        <f>'3. DATA TEKNIS JALAN'!E1795</f>
        <v>0</v>
      </c>
      <c r="F1749" s="145">
        <f>'3. DATA TEKNIS JALAN'!F1795</f>
        <v>0</v>
      </c>
      <c r="G1749" s="145">
        <f>'3. DATA TEKNIS JALAN'!G1795</f>
        <v>0</v>
      </c>
      <c r="H1749" s="151" t="s">
        <v>434</v>
      </c>
      <c r="I1749" s="137"/>
      <c r="J1749" s="138"/>
      <c r="K1749" s="146"/>
      <c r="L1749" s="146"/>
    </row>
    <row r="1750" spans="2:12" s="141" customFormat="1" ht="20.100000000000001" customHeight="1">
      <c r="B1750" s="142">
        <f>'3. DATA TEKNIS JALAN'!B1796</f>
        <v>0</v>
      </c>
      <c r="C1750" s="142">
        <f>'3. DATA TEKNIS JALAN'!C1796</f>
        <v>0</v>
      </c>
      <c r="D1750" s="143">
        <f>'3. DATA TEKNIS JALAN'!D1796</f>
        <v>0</v>
      </c>
      <c r="E1750" s="144">
        <f>'3. DATA TEKNIS JALAN'!E1796</f>
        <v>0</v>
      </c>
      <c r="F1750" s="145">
        <f>'3. DATA TEKNIS JALAN'!F1796</f>
        <v>0</v>
      </c>
      <c r="G1750" s="145">
        <f>'3. DATA TEKNIS JALAN'!G1796</f>
        <v>0</v>
      </c>
      <c r="H1750" s="151" t="s">
        <v>434</v>
      </c>
      <c r="I1750" s="137"/>
      <c r="J1750" s="138"/>
      <c r="K1750" s="146"/>
      <c r="L1750" s="146"/>
    </row>
    <row r="1751" spans="2:12" s="141" customFormat="1" ht="20.100000000000001" customHeight="1">
      <c r="B1751" s="142">
        <f>'3. DATA TEKNIS JALAN'!B1797</f>
        <v>0</v>
      </c>
      <c r="C1751" s="142">
        <f>'3. DATA TEKNIS JALAN'!C1797</f>
        <v>0</v>
      </c>
      <c r="D1751" s="143">
        <f>'3. DATA TEKNIS JALAN'!D1797</f>
        <v>0</v>
      </c>
      <c r="E1751" s="144">
        <f>'3. DATA TEKNIS JALAN'!E1797</f>
        <v>0</v>
      </c>
      <c r="F1751" s="145">
        <f>'3. DATA TEKNIS JALAN'!F1797</f>
        <v>0</v>
      </c>
      <c r="G1751" s="145">
        <f>'3. DATA TEKNIS JALAN'!G1797</f>
        <v>0</v>
      </c>
      <c r="H1751" s="151" t="s">
        <v>434</v>
      </c>
      <c r="I1751" s="137"/>
      <c r="J1751" s="138"/>
      <c r="K1751" s="146"/>
      <c r="L1751" s="146"/>
    </row>
    <row r="1752" spans="2:12" s="141" customFormat="1" ht="20.100000000000001" customHeight="1">
      <c r="B1752" s="142">
        <f>'3. DATA TEKNIS JALAN'!B1798</f>
        <v>183</v>
      </c>
      <c r="C1752" s="142">
        <f>'3. DATA TEKNIS JALAN'!C1798</f>
        <v>2.028</v>
      </c>
      <c r="D1752" s="143" t="str">
        <f>'3. DATA TEKNIS JALAN'!D1798</f>
        <v>Bayu</v>
      </c>
      <c r="E1752" s="144">
        <f>'3. DATA TEKNIS JALAN'!E1798</f>
        <v>0.09</v>
      </c>
      <c r="F1752" s="145" t="str">
        <f>'3. DATA TEKNIS JALAN'!F1798</f>
        <v>0+000</v>
      </c>
      <c r="G1752" s="145" t="str">
        <f>'3. DATA TEKNIS JALAN'!G1798</f>
        <v>0+090</v>
      </c>
      <c r="H1752" s="151"/>
      <c r="I1752" s="137"/>
      <c r="J1752" s="138"/>
      <c r="K1752" s="146"/>
      <c r="L1752" s="146"/>
    </row>
    <row r="1753" spans="2:12" s="141" customFormat="1" ht="20.100000000000001" customHeight="1">
      <c r="B1753" s="142">
        <f>'3. DATA TEKNIS JALAN'!B1799</f>
        <v>0</v>
      </c>
      <c r="C1753" s="142">
        <f>'3. DATA TEKNIS JALAN'!C1799</f>
        <v>0</v>
      </c>
      <c r="D1753" s="143">
        <f>'3. DATA TEKNIS JALAN'!D1799</f>
        <v>0</v>
      </c>
      <c r="E1753" s="144">
        <f>'3. DATA TEKNIS JALAN'!E1799</f>
        <v>0</v>
      </c>
      <c r="F1753" s="145">
        <f>'3. DATA TEKNIS JALAN'!F1799</f>
        <v>0</v>
      </c>
      <c r="G1753" s="145">
        <f>'3. DATA TEKNIS JALAN'!G1799</f>
        <v>0</v>
      </c>
      <c r="H1753" s="151" t="s">
        <v>434</v>
      </c>
      <c r="I1753" s="137"/>
      <c r="J1753" s="138"/>
      <c r="K1753" s="146"/>
      <c r="L1753" s="146"/>
    </row>
    <row r="1754" spans="2:12" s="141" customFormat="1" ht="20.100000000000001" customHeight="1">
      <c r="B1754" s="142">
        <f>'3. DATA TEKNIS JALAN'!B1800</f>
        <v>0</v>
      </c>
      <c r="C1754" s="142">
        <f>'3. DATA TEKNIS JALAN'!C1800</f>
        <v>0</v>
      </c>
      <c r="D1754" s="143">
        <f>'3. DATA TEKNIS JALAN'!D1800</f>
        <v>0</v>
      </c>
      <c r="E1754" s="144">
        <f>'3. DATA TEKNIS JALAN'!E1800</f>
        <v>0</v>
      </c>
      <c r="F1754" s="145">
        <f>'3. DATA TEKNIS JALAN'!F1800</f>
        <v>0</v>
      </c>
      <c r="G1754" s="145">
        <f>'3. DATA TEKNIS JALAN'!G1800</f>
        <v>0</v>
      </c>
      <c r="H1754" s="151" t="s">
        <v>434</v>
      </c>
      <c r="I1754" s="137"/>
      <c r="J1754" s="138"/>
      <c r="K1754" s="146"/>
      <c r="L1754" s="146"/>
    </row>
    <row r="1755" spans="2:12" s="141" customFormat="1" ht="20.100000000000001" customHeight="1">
      <c r="B1755" s="142">
        <f>'3. DATA TEKNIS JALAN'!B1801</f>
        <v>0</v>
      </c>
      <c r="C1755" s="142">
        <f>'3. DATA TEKNIS JALAN'!C1801</f>
        <v>0</v>
      </c>
      <c r="D1755" s="143">
        <f>'3. DATA TEKNIS JALAN'!D1801</f>
        <v>0</v>
      </c>
      <c r="E1755" s="144">
        <f>'3. DATA TEKNIS JALAN'!E1801</f>
        <v>0</v>
      </c>
      <c r="F1755" s="145">
        <f>'3. DATA TEKNIS JALAN'!F1801</f>
        <v>0</v>
      </c>
      <c r="G1755" s="145">
        <f>'3. DATA TEKNIS JALAN'!G1801</f>
        <v>0</v>
      </c>
      <c r="H1755" s="151" t="s">
        <v>434</v>
      </c>
      <c r="I1755" s="137"/>
      <c r="J1755" s="138"/>
      <c r="K1755" s="146"/>
      <c r="L1755" s="146"/>
    </row>
    <row r="1756" spans="2:12" s="141" customFormat="1" ht="20.100000000000001" customHeight="1">
      <c r="B1756" s="142">
        <f>'3. DATA TEKNIS JALAN'!B1802</f>
        <v>0</v>
      </c>
      <c r="C1756" s="142">
        <f>'3. DATA TEKNIS JALAN'!C1802</f>
        <v>0</v>
      </c>
      <c r="D1756" s="143">
        <f>'3. DATA TEKNIS JALAN'!D1802</f>
        <v>0</v>
      </c>
      <c r="E1756" s="144">
        <f>'3. DATA TEKNIS JALAN'!E1802</f>
        <v>0</v>
      </c>
      <c r="F1756" s="145">
        <f>'3. DATA TEKNIS JALAN'!F1802</f>
        <v>0</v>
      </c>
      <c r="G1756" s="145">
        <f>'3. DATA TEKNIS JALAN'!G1802</f>
        <v>0</v>
      </c>
      <c r="H1756" s="151" t="s">
        <v>434</v>
      </c>
      <c r="I1756" s="137"/>
      <c r="J1756" s="138"/>
      <c r="K1756" s="146"/>
      <c r="L1756" s="146"/>
    </row>
    <row r="1757" spans="2:12" s="141" customFormat="1" ht="20.100000000000001" customHeight="1">
      <c r="B1757" s="142">
        <f>'3. DATA TEKNIS JALAN'!B1803</f>
        <v>0</v>
      </c>
      <c r="C1757" s="142">
        <f>'3. DATA TEKNIS JALAN'!C1803</f>
        <v>0</v>
      </c>
      <c r="D1757" s="143">
        <f>'3. DATA TEKNIS JALAN'!D1803</f>
        <v>0</v>
      </c>
      <c r="E1757" s="144">
        <f>'3. DATA TEKNIS JALAN'!E1803</f>
        <v>0</v>
      </c>
      <c r="F1757" s="145">
        <f>'3. DATA TEKNIS JALAN'!F1803</f>
        <v>0</v>
      </c>
      <c r="G1757" s="145">
        <f>'3. DATA TEKNIS JALAN'!G1803</f>
        <v>0</v>
      </c>
      <c r="H1757" s="151" t="s">
        <v>434</v>
      </c>
      <c r="I1757" s="137"/>
      <c r="J1757" s="138"/>
      <c r="K1757" s="146"/>
      <c r="L1757" s="146"/>
    </row>
    <row r="1758" spans="2:12" s="141" customFormat="1" ht="20.100000000000001" customHeight="1">
      <c r="B1758" s="142">
        <f>'3. DATA TEKNIS JALAN'!B1804</f>
        <v>0</v>
      </c>
      <c r="C1758" s="142">
        <f>'3. DATA TEKNIS JALAN'!C1804</f>
        <v>0</v>
      </c>
      <c r="D1758" s="143">
        <f>'3. DATA TEKNIS JALAN'!D1804</f>
        <v>0</v>
      </c>
      <c r="E1758" s="144">
        <f>'3. DATA TEKNIS JALAN'!E1804</f>
        <v>0</v>
      </c>
      <c r="F1758" s="145">
        <f>'3. DATA TEKNIS JALAN'!F1804</f>
        <v>0</v>
      </c>
      <c r="G1758" s="145">
        <f>'3. DATA TEKNIS JALAN'!G1804</f>
        <v>0</v>
      </c>
      <c r="H1758" s="151" t="s">
        <v>434</v>
      </c>
      <c r="I1758" s="137"/>
      <c r="J1758" s="138"/>
      <c r="K1758" s="146"/>
      <c r="L1758" s="146"/>
    </row>
    <row r="1759" spans="2:12" s="141" customFormat="1" ht="20.100000000000001" customHeight="1">
      <c r="B1759" s="142">
        <f>'3. DATA TEKNIS JALAN'!B1805</f>
        <v>184</v>
      </c>
      <c r="C1759" s="142">
        <f>'3. DATA TEKNIS JALAN'!C1805</f>
        <v>2.0289999999999999</v>
      </c>
      <c r="D1759" s="143" t="str">
        <f>'3. DATA TEKNIS JALAN'!D1805</f>
        <v>Empu</v>
      </c>
      <c r="E1759" s="144">
        <f>'3. DATA TEKNIS JALAN'!E1805</f>
        <v>0.08</v>
      </c>
      <c r="F1759" s="145" t="str">
        <f>'3. DATA TEKNIS JALAN'!F1805</f>
        <v>0+000</v>
      </c>
      <c r="G1759" s="145" t="str">
        <f>'3. DATA TEKNIS JALAN'!G1805</f>
        <v>0+080</v>
      </c>
      <c r="H1759" s="151"/>
      <c r="I1759" s="137"/>
      <c r="J1759" s="138"/>
      <c r="K1759" s="146"/>
      <c r="L1759" s="146"/>
    </row>
    <row r="1760" spans="2:12" s="141" customFormat="1" ht="20.100000000000001" customHeight="1">
      <c r="B1760" s="142">
        <f>'3. DATA TEKNIS JALAN'!B1806</f>
        <v>0</v>
      </c>
      <c r="C1760" s="142">
        <f>'3. DATA TEKNIS JALAN'!C1806</f>
        <v>0</v>
      </c>
      <c r="D1760" s="143">
        <f>'3. DATA TEKNIS JALAN'!D1806</f>
        <v>0</v>
      </c>
      <c r="E1760" s="144">
        <f>'3. DATA TEKNIS JALAN'!E1806</f>
        <v>0</v>
      </c>
      <c r="F1760" s="145">
        <f>'3. DATA TEKNIS JALAN'!F1806</f>
        <v>0</v>
      </c>
      <c r="G1760" s="145">
        <f>'3. DATA TEKNIS JALAN'!G1806</f>
        <v>0</v>
      </c>
      <c r="H1760" s="151" t="s">
        <v>434</v>
      </c>
      <c r="I1760" s="137"/>
      <c r="J1760" s="138"/>
      <c r="K1760" s="146"/>
      <c r="L1760" s="146"/>
    </row>
    <row r="1761" spans="2:12" s="141" customFormat="1" ht="20.100000000000001" customHeight="1">
      <c r="B1761" s="142">
        <f>'3. DATA TEKNIS JALAN'!B1807</f>
        <v>0</v>
      </c>
      <c r="C1761" s="142">
        <f>'3. DATA TEKNIS JALAN'!C1807</f>
        <v>0</v>
      </c>
      <c r="D1761" s="143">
        <f>'3. DATA TEKNIS JALAN'!D1807</f>
        <v>0</v>
      </c>
      <c r="E1761" s="144">
        <f>'3. DATA TEKNIS JALAN'!E1807</f>
        <v>0</v>
      </c>
      <c r="F1761" s="145">
        <f>'3. DATA TEKNIS JALAN'!F1807</f>
        <v>0</v>
      </c>
      <c r="G1761" s="145">
        <f>'3. DATA TEKNIS JALAN'!G1807</f>
        <v>0</v>
      </c>
      <c r="H1761" s="151" t="s">
        <v>434</v>
      </c>
      <c r="I1761" s="137"/>
      <c r="J1761" s="138"/>
      <c r="K1761" s="146"/>
      <c r="L1761" s="146"/>
    </row>
    <row r="1762" spans="2:12" s="141" customFormat="1" ht="20.100000000000001" customHeight="1">
      <c r="B1762" s="142">
        <f>'3. DATA TEKNIS JALAN'!B1808</f>
        <v>0</v>
      </c>
      <c r="C1762" s="142">
        <f>'3. DATA TEKNIS JALAN'!C1808</f>
        <v>0</v>
      </c>
      <c r="D1762" s="143">
        <f>'3. DATA TEKNIS JALAN'!D1808</f>
        <v>0</v>
      </c>
      <c r="E1762" s="144">
        <f>'3. DATA TEKNIS JALAN'!E1808</f>
        <v>0</v>
      </c>
      <c r="F1762" s="145">
        <f>'3. DATA TEKNIS JALAN'!F1808</f>
        <v>0</v>
      </c>
      <c r="G1762" s="145">
        <f>'3. DATA TEKNIS JALAN'!G1808</f>
        <v>0</v>
      </c>
      <c r="H1762" s="151" t="s">
        <v>443</v>
      </c>
      <c r="I1762" s="137"/>
      <c r="J1762" s="138"/>
      <c r="K1762" s="146"/>
      <c r="L1762" s="146"/>
    </row>
    <row r="1763" spans="2:12" s="141" customFormat="1" ht="20.100000000000001" customHeight="1">
      <c r="B1763" s="142">
        <f>'3. DATA TEKNIS JALAN'!B1809</f>
        <v>0</v>
      </c>
      <c r="C1763" s="142">
        <f>'3. DATA TEKNIS JALAN'!C1809</f>
        <v>0</v>
      </c>
      <c r="D1763" s="143">
        <f>'3. DATA TEKNIS JALAN'!D1809</f>
        <v>0</v>
      </c>
      <c r="E1763" s="144">
        <f>'3. DATA TEKNIS JALAN'!E1809</f>
        <v>0</v>
      </c>
      <c r="F1763" s="145">
        <f>'3. DATA TEKNIS JALAN'!F1809</f>
        <v>0</v>
      </c>
      <c r="G1763" s="145">
        <f>'3. DATA TEKNIS JALAN'!G1809</f>
        <v>0</v>
      </c>
      <c r="H1763" s="151" t="s">
        <v>443</v>
      </c>
      <c r="I1763" s="137"/>
      <c r="J1763" s="138"/>
      <c r="K1763" s="146"/>
      <c r="L1763" s="146"/>
    </row>
    <row r="1764" spans="2:12" s="141" customFormat="1" ht="20.100000000000001" customHeight="1">
      <c r="B1764" s="142">
        <f>'3. DATA TEKNIS JALAN'!B1810</f>
        <v>0</v>
      </c>
      <c r="C1764" s="142">
        <f>'3. DATA TEKNIS JALAN'!C1810</f>
        <v>0</v>
      </c>
      <c r="D1764" s="143">
        <f>'3. DATA TEKNIS JALAN'!D1810</f>
        <v>0</v>
      </c>
      <c r="E1764" s="144">
        <f>'3. DATA TEKNIS JALAN'!E1810</f>
        <v>0</v>
      </c>
      <c r="F1764" s="145">
        <f>'3. DATA TEKNIS JALAN'!F1810</f>
        <v>0</v>
      </c>
      <c r="G1764" s="145">
        <f>'3. DATA TEKNIS JALAN'!G1810</f>
        <v>0</v>
      </c>
      <c r="H1764" s="151" t="s">
        <v>434</v>
      </c>
      <c r="I1764" s="137"/>
      <c r="J1764" s="138"/>
      <c r="K1764" s="146"/>
      <c r="L1764" s="146"/>
    </row>
    <row r="1765" spans="2:12" s="141" customFormat="1" ht="20.100000000000001" customHeight="1">
      <c r="B1765" s="142">
        <f>'3. DATA TEKNIS JALAN'!B1811</f>
        <v>0</v>
      </c>
      <c r="C1765" s="142">
        <f>'3. DATA TEKNIS JALAN'!C1811</f>
        <v>0</v>
      </c>
      <c r="D1765" s="143">
        <f>'3. DATA TEKNIS JALAN'!D1811</f>
        <v>0</v>
      </c>
      <c r="E1765" s="144">
        <f>'3. DATA TEKNIS JALAN'!E1811</f>
        <v>0</v>
      </c>
      <c r="F1765" s="145">
        <f>'3. DATA TEKNIS JALAN'!F1811</f>
        <v>0</v>
      </c>
      <c r="G1765" s="145">
        <f>'3. DATA TEKNIS JALAN'!G1811</f>
        <v>0</v>
      </c>
      <c r="H1765" s="151" t="s">
        <v>443</v>
      </c>
      <c r="I1765" s="137"/>
      <c r="J1765" s="138"/>
      <c r="K1765" s="146"/>
      <c r="L1765" s="146"/>
    </row>
    <row r="1766" spans="2:12" s="141" customFormat="1" ht="20.100000000000001" customHeight="1">
      <c r="B1766" s="142">
        <f>'3. DATA TEKNIS JALAN'!B1812</f>
        <v>185</v>
      </c>
      <c r="C1766" s="142">
        <f>'3. DATA TEKNIS JALAN'!C1812</f>
        <v>2.0299999999999998</v>
      </c>
      <c r="D1766" s="143" t="str">
        <f>'3. DATA TEKNIS JALAN'!D1812</f>
        <v>Kedung Brangsong</v>
      </c>
      <c r="E1766" s="144">
        <f>'3. DATA TEKNIS JALAN'!E1812</f>
        <v>0.28899999999999998</v>
      </c>
      <c r="F1766" s="145" t="str">
        <f>'3. DATA TEKNIS JALAN'!F1812</f>
        <v>0+000</v>
      </c>
      <c r="G1766" s="145" t="str">
        <f>'3. DATA TEKNIS JALAN'!G1812</f>
        <v>0+200</v>
      </c>
      <c r="H1766" s="151" t="s">
        <v>438</v>
      </c>
      <c r="I1766" s="137"/>
      <c r="J1766" s="138"/>
      <c r="K1766" s="146"/>
      <c r="L1766" s="146"/>
    </row>
    <row r="1767" spans="2:12" s="141" customFormat="1" ht="20.100000000000001" customHeight="1">
      <c r="B1767" s="142">
        <f>'3. DATA TEKNIS JALAN'!B1813</f>
        <v>0</v>
      </c>
      <c r="C1767" s="142">
        <f>'3. DATA TEKNIS JALAN'!C1813</f>
        <v>0</v>
      </c>
      <c r="D1767" s="143">
        <f>'3. DATA TEKNIS JALAN'!D1813</f>
        <v>0</v>
      </c>
      <c r="E1767" s="144">
        <f>'3. DATA TEKNIS JALAN'!E1813</f>
        <v>0</v>
      </c>
      <c r="F1767" s="145" t="str">
        <f>'3. DATA TEKNIS JALAN'!F1813</f>
        <v>0+200</v>
      </c>
      <c r="G1767" s="145" t="str">
        <f>'3. DATA TEKNIS JALAN'!G1813</f>
        <v>0+289</v>
      </c>
      <c r="H1767" s="151" t="s">
        <v>434</v>
      </c>
      <c r="I1767" s="137"/>
      <c r="J1767" s="138"/>
      <c r="K1767" s="146"/>
      <c r="L1767" s="146"/>
    </row>
    <row r="1768" spans="2:12" s="141" customFormat="1" ht="20.100000000000001" customHeight="1">
      <c r="B1768" s="142">
        <f>'3. DATA TEKNIS JALAN'!B1814</f>
        <v>0</v>
      </c>
      <c r="C1768" s="142">
        <f>'3. DATA TEKNIS JALAN'!C1814</f>
        <v>0</v>
      </c>
      <c r="D1768" s="143">
        <f>'3. DATA TEKNIS JALAN'!D1814</f>
        <v>0</v>
      </c>
      <c r="E1768" s="144">
        <f>'3. DATA TEKNIS JALAN'!E1814</f>
        <v>0</v>
      </c>
      <c r="F1768" s="145">
        <f>'3. DATA TEKNIS JALAN'!F1814</f>
        <v>0</v>
      </c>
      <c r="G1768" s="145">
        <f>'3. DATA TEKNIS JALAN'!G1814</f>
        <v>0</v>
      </c>
      <c r="H1768" s="151" t="s">
        <v>434</v>
      </c>
      <c r="I1768" s="137"/>
      <c r="J1768" s="138"/>
      <c r="K1768" s="146"/>
      <c r="L1768" s="146"/>
    </row>
    <row r="1769" spans="2:12" s="141" customFormat="1" ht="20.100000000000001" customHeight="1">
      <c r="B1769" s="142">
        <f>'3. DATA TEKNIS JALAN'!B1815</f>
        <v>0</v>
      </c>
      <c r="C1769" s="142">
        <f>'3. DATA TEKNIS JALAN'!C1815</f>
        <v>0</v>
      </c>
      <c r="D1769" s="143">
        <f>'3. DATA TEKNIS JALAN'!D1815</f>
        <v>0</v>
      </c>
      <c r="E1769" s="144">
        <f>'3. DATA TEKNIS JALAN'!E1815</f>
        <v>0</v>
      </c>
      <c r="F1769" s="145">
        <f>'3. DATA TEKNIS JALAN'!F1815</f>
        <v>0</v>
      </c>
      <c r="G1769" s="145">
        <f>'3. DATA TEKNIS JALAN'!G1815</f>
        <v>0</v>
      </c>
      <c r="H1769" s="151" t="s">
        <v>434</v>
      </c>
      <c r="I1769" s="137"/>
      <c r="J1769" s="138"/>
      <c r="K1769" s="146"/>
      <c r="L1769" s="146"/>
    </row>
    <row r="1770" spans="2:12" s="141" customFormat="1" ht="20.100000000000001" customHeight="1">
      <c r="B1770" s="142">
        <f>'3. DATA TEKNIS JALAN'!B1816</f>
        <v>0</v>
      </c>
      <c r="C1770" s="142">
        <f>'3. DATA TEKNIS JALAN'!C1816</f>
        <v>0</v>
      </c>
      <c r="D1770" s="143">
        <f>'3. DATA TEKNIS JALAN'!D1816</f>
        <v>0</v>
      </c>
      <c r="E1770" s="144">
        <f>'3. DATA TEKNIS JALAN'!E1816</f>
        <v>0</v>
      </c>
      <c r="F1770" s="145">
        <f>'3. DATA TEKNIS JALAN'!F1816</f>
        <v>0</v>
      </c>
      <c r="G1770" s="145">
        <f>'3. DATA TEKNIS JALAN'!G1816</f>
        <v>0</v>
      </c>
      <c r="H1770" s="151" t="s">
        <v>434</v>
      </c>
      <c r="I1770" s="137"/>
      <c r="J1770" s="138"/>
      <c r="K1770" s="146"/>
      <c r="L1770" s="146"/>
    </row>
    <row r="1771" spans="2:12" s="141" customFormat="1" ht="20.100000000000001" customHeight="1">
      <c r="B1771" s="142">
        <f>'3. DATA TEKNIS JALAN'!B1817</f>
        <v>0</v>
      </c>
      <c r="C1771" s="142">
        <f>'3. DATA TEKNIS JALAN'!C1817</f>
        <v>0</v>
      </c>
      <c r="D1771" s="143">
        <f>'3. DATA TEKNIS JALAN'!D1817</f>
        <v>0</v>
      </c>
      <c r="E1771" s="144">
        <f>'3. DATA TEKNIS JALAN'!E1817</f>
        <v>0</v>
      </c>
      <c r="F1771" s="145">
        <f>'3. DATA TEKNIS JALAN'!F1817</f>
        <v>0</v>
      </c>
      <c r="G1771" s="145">
        <f>'3. DATA TEKNIS JALAN'!G1817</f>
        <v>0</v>
      </c>
      <c r="H1771" s="151" t="s">
        <v>434</v>
      </c>
      <c r="I1771" s="137"/>
      <c r="J1771" s="138"/>
      <c r="K1771" s="146"/>
      <c r="L1771" s="146"/>
    </row>
    <row r="1772" spans="2:12" s="141" customFormat="1" ht="20.100000000000001" customHeight="1">
      <c r="B1772" s="142">
        <f>'3. DATA TEKNIS JALAN'!B1818</f>
        <v>0</v>
      </c>
      <c r="C1772" s="142">
        <f>'3. DATA TEKNIS JALAN'!C1818</f>
        <v>0</v>
      </c>
      <c r="D1772" s="143">
        <f>'3. DATA TEKNIS JALAN'!D1818</f>
        <v>0</v>
      </c>
      <c r="E1772" s="144">
        <f>'3. DATA TEKNIS JALAN'!E1818</f>
        <v>0</v>
      </c>
      <c r="F1772" s="145">
        <f>'3. DATA TEKNIS JALAN'!F1818</f>
        <v>0</v>
      </c>
      <c r="G1772" s="145">
        <f>'3. DATA TEKNIS JALAN'!G1818</f>
        <v>0</v>
      </c>
      <c r="H1772" s="151" t="s">
        <v>434</v>
      </c>
      <c r="I1772" s="137"/>
      <c r="J1772" s="138"/>
      <c r="K1772" s="146"/>
      <c r="L1772" s="146"/>
    </row>
    <row r="1773" spans="2:12" s="141" customFormat="1" ht="20.100000000000001" customHeight="1">
      <c r="B1773" s="142">
        <f>'3. DATA TEKNIS JALAN'!B1819</f>
        <v>186</v>
      </c>
      <c r="C1773" s="142">
        <f>'3. DATA TEKNIS JALAN'!C1819</f>
        <v>2.0310000000000001</v>
      </c>
      <c r="D1773" s="143" t="str">
        <f>'3. DATA TEKNIS JALAN'!D1819</f>
        <v>Kedung Conas</v>
      </c>
      <c r="E1773" s="144">
        <f>'3. DATA TEKNIS JALAN'!E1819</f>
        <v>7.6999999999999999E-2</v>
      </c>
      <c r="F1773" s="145" t="str">
        <f>'3. DATA TEKNIS JALAN'!F1819</f>
        <v>0+000</v>
      </c>
      <c r="G1773" s="145" t="str">
        <f>'3. DATA TEKNIS JALAN'!G1819</f>
        <v>0+077</v>
      </c>
      <c r="H1773" s="151" t="s">
        <v>434</v>
      </c>
      <c r="I1773" s="137"/>
      <c r="J1773" s="138"/>
      <c r="K1773" s="146"/>
      <c r="L1773" s="146"/>
    </row>
    <row r="1774" spans="2:12" s="141" customFormat="1" ht="20.100000000000001" customHeight="1">
      <c r="B1774" s="142">
        <f>'3. DATA TEKNIS JALAN'!B1820</f>
        <v>0</v>
      </c>
      <c r="C1774" s="142">
        <f>'3. DATA TEKNIS JALAN'!C1820</f>
        <v>0</v>
      </c>
      <c r="D1774" s="143">
        <f>'3. DATA TEKNIS JALAN'!D1820</f>
        <v>0</v>
      </c>
      <c r="E1774" s="144">
        <f>'3. DATA TEKNIS JALAN'!E1820</f>
        <v>0</v>
      </c>
      <c r="F1774" s="145">
        <f>'3. DATA TEKNIS JALAN'!F1820</f>
        <v>0</v>
      </c>
      <c r="G1774" s="145">
        <f>'3. DATA TEKNIS JALAN'!G1820</f>
        <v>0</v>
      </c>
      <c r="H1774" s="151" t="s">
        <v>434</v>
      </c>
      <c r="I1774" s="137"/>
      <c r="J1774" s="138"/>
      <c r="K1774" s="146"/>
      <c r="L1774" s="146"/>
    </row>
    <row r="1775" spans="2:12" s="141" customFormat="1" ht="20.100000000000001" customHeight="1">
      <c r="B1775" s="142">
        <f>'3. DATA TEKNIS JALAN'!B1821</f>
        <v>0</v>
      </c>
      <c r="C1775" s="142">
        <f>'3. DATA TEKNIS JALAN'!C1821</f>
        <v>0</v>
      </c>
      <c r="D1775" s="143">
        <f>'3. DATA TEKNIS JALAN'!D1821</f>
        <v>0</v>
      </c>
      <c r="E1775" s="144">
        <f>'3. DATA TEKNIS JALAN'!E1821</f>
        <v>0</v>
      </c>
      <c r="F1775" s="145">
        <f>'3. DATA TEKNIS JALAN'!F1821</f>
        <v>0</v>
      </c>
      <c r="G1775" s="145">
        <f>'3. DATA TEKNIS JALAN'!G1821</f>
        <v>0</v>
      </c>
      <c r="H1775" s="151" t="s">
        <v>434</v>
      </c>
      <c r="I1775" s="137"/>
      <c r="J1775" s="138"/>
      <c r="K1775" s="146"/>
      <c r="L1775" s="146"/>
    </row>
    <row r="1776" spans="2:12" s="141" customFormat="1" ht="20.100000000000001" customHeight="1">
      <c r="B1776" s="142">
        <f>'3. DATA TEKNIS JALAN'!B1822</f>
        <v>0</v>
      </c>
      <c r="C1776" s="142">
        <f>'3. DATA TEKNIS JALAN'!C1822</f>
        <v>0</v>
      </c>
      <c r="D1776" s="143">
        <f>'3. DATA TEKNIS JALAN'!D1822</f>
        <v>0</v>
      </c>
      <c r="E1776" s="144">
        <f>'3. DATA TEKNIS JALAN'!E1822</f>
        <v>0</v>
      </c>
      <c r="F1776" s="145">
        <f>'3. DATA TEKNIS JALAN'!F1822</f>
        <v>0</v>
      </c>
      <c r="G1776" s="145">
        <f>'3. DATA TEKNIS JALAN'!G1822</f>
        <v>0</v>
      </c>
      <c r="H1776" s="151" t="s">
        <v>438</v>
      </c>
      <c r="I1776" s="137"/>
      <c r="J1776" s="138"/>
      <c r="K1776" s="146"/>
      <c r="L1776" s="146"/>
    </row>
    <row r="1777" spans="2:12" s="141" customFormat="1" ht="20.100000000000001" customHeight="1">
      <c r="B1777" s="142">
        <f>'3. DATA TEKNIS JALAN'!B1823</f>
        <v>0</v>
      </c>
      <c r="C1777" s="142">
        <f>'3. DATA TEKNIS JALAN'!C1823</f>
        <v>0</v>
      </c>
      <c r="D1777" s="143">
        <f>'3. DATA TEKNIS JALAN'!D1823</f>
        <v>0</v>
      </c>
      <c r="E1777" s="144">
        <f>'3. DATA TEKNIS JALAN'!E1823</f>
        <v>0</v>
      </c>
      <c r="F1777" s="145">
        <f>'3. DATA TEKNIS JALAN'!F1823</f>
        <v>0</v>
      </c>
      <c r="G1777" s="145">
        <f>'3. DATA TEKNIS JALAN'!G1823</f>
        <v>0</v>
      </c>
      <c r="H1777" s="151" t="s">
        <v>434</v>
      </c>
      <c r="I1777" s="137"/>
      <c r="J1777" s="138"/>
      <c r="K1777" s="146"/>
      <c r="L1777" s="146"/>
    </row>
    <row r="1778" spans="2:12" s="141" customFormat="1" ht="20.100000000000001" customHeight="1">
      <c r="B1778" s="142">
        <f>'3. DATA TEKNIS JALAN'!B1824</f>
        <v>0</v>
      </c>
      <c r="C1778" s="142">
        <f>'3. DATA TEKNIS JALAN'!C1824</f>
        <v>0</v>
      </c>
      <c r="D1778" s="143">
        <f>'3. DATA TEKNIS JALAN'!D1824</f>
        <v>0</v>
      </c>
      <c r="E1778" s="144">
        <f>'3. DATA TEKNIS JALAN'!E1824</f>
        <v>0</v>
      </c>
      <c r="F1778" s="145">
        <f>'3. DATA TEKNIS JALAN'!F1824</f>
        <v>0</v>
      </c>
      <c r="G1778" s="145">
        <f>'3. DATA TEKNIS JALAN'!G1824</f>
        <v>0</v>
      </c>
      <c r="H1778" s="151" t="s">
        <v>434</v>
      </c>
      <c r="I1778" s="137"/>
      <c r="J1778" s="138"/>
      <c r="K1778" s="146"/>
      <c r="L1778" s="146"/>
    </row>
    <row r="1779" spans="2:12" s="141" customFormat="1" ht="20.100000000000001" customHeight="1">
      <c r="B1779" s="142">
        <f>'3. DATA TEKNIS JALAN'!B1825</f>
        <v>0</v>
      </c>
      <c r="C1779" s="142">
        <f>'3. DATA TEKNIS JALAN'!C1825</f>
        <v>0</v>
      </c>
      <c r="D1779" s="143">
        <f>'3. DATA TEKNIS JALAN'!D1825</f>
        <v>0</v>
      </c>
      <c r="E1779" s="144">
        <f>'3. DATA TEKNIS JALAN'!E1825</f>
        <v>0</v>
      </c>
      <c r="F1779" s="145">
        <f>'3. DATA TEKNIS JALAN'!F1825</f>
        <v>0</v>
      </c>
      <c r="G1779" s="145">
        <f>'3. DATA TEKNIS JALAN'!G1825</f>
        <v>0</v>
      </c>
      <c r="H1779" s="151" t="s">
        <v>434</v>
      </c>
      <c r="I1779" s="137"/>
      <c r="J1779" s="138"/>
      <c r="K1779" s="146"/>
      <c r="L1779" s="146"/>
    </row>
    <row r="1780" spans="2:12" s="141" customFormat="1" ht="20.100000000000001" customHeight="1">
      <c r="B1780" s="142">
        <f>'3. DATA TEKNIS JALAN'!B1826</f>
        <v>187</v>
      </c>
      <c r="C1780" s="142">
        <f>'3. DATA TEKNIS JALAN'!C1826</f>
        <v>2.032</v>
      </c>
      <c r="D1780" s="143" t="str">
        <f>'3. DATA TEKNIS JALAN'!D1826</f>
        <v>Kedung Cucruk</v>
      </c>
      <c r="E1780" s="144">
        <f>'3. DATA TEKNIS JALAN'!E1826</f>
        <v>0.09</v>
      </c>
      <c r="F1780" s="145" t="str">
        <f>'3. DATA TEKNIS JALAN'!F1826</f>
        <v>0+000</v>
      </c>
      <c r="G1780" s="145" t="str">
        <f>'3. DATA TEKNIS JALAN'!G1826</f>
        <v>0+090</v>
      </c>
      <c r="H1780" s="151" t="s">
        <v>438</v>
      </c>
      <c r="I1780" s="137"/>
      <c r="J1780" s="138"/>
      <c r="K1780" s="146"/>
      <c r="L1780" s="146"/>
    </row>
    <row r="1781" spans="2:12" s="141" customFormat="1" ht="20.100000000000001" customHeight="1">
      <c r="B1781" s="142">
        <f>'3. DATA TEKNIS JALAN'!B1827</f>
        <v>0</v>
      </c>
      <c r="C1781" s="142">
        <f>'3. DATA TEKNIS JALAN'!C1827</f>
        <v>0</v>
      </c>
      <c r="D1781" s="143">
        <f>'3. DATA TEKNIS JALAN'!D1827</f>
        <v>0</v>
      </c>
      <c r="E1781" s="144">
        <f>'3. DATA TEKNIS JALAN'!E1827</f>
        <v>0</v>
      </c>
      <c r="F1781" s="145">
        <f>'3. DATA TEKNIS JALAN'!F1827</f>
        <v>0</v>
      </c>
      <c r="G1781" s="145">
        <f>'3. DATA TEKNIS JALAN'!G1827</f>
        <v>0</v>
      </c>
      <c r="H1781" s="151" t="s">
        <v>434</v>
      </c>
      <c r="I1781" s="137"/>
      <c r="J1781" s="138"/>
      <c r="K1781" s="146"/>
      <c r="L1781" s="146"/>
    </row>
    <row r="1782" spans="2:12" s="141" customFormat="1" ht="20.100000000000001" customHeight="1">
      <c r="B1782" s="142">
        <f>'3. DATA TEKNIS JALAN'!B1828</f>
        <v>0</v>
      </c>
      <c r="C1782" s="142">
        <f>'3. DATA TEKNIS JALAN'!C1828</f>
        <v>0</v>
      </c>
      <c r="D1782" s="143">
        <f>'3. DATA TEKNIS JALAN'!D1828</f>
        <v>0</v>
      </c>
      <c r="E1782" s="144">
        <f>'3. DATA TEKNIS JALAN'!E1828</f>
        <v>0</v>
      </c>
      <c r="F1782" s="145">
        <f>'3. DATA TEKNIS JALAN'!F1828</f>
        <v>0</v>
      </c>
      <c r="G1782" s="145">
        <f>'3. DATA TEKNIS JALAN'!G1828</f>
        <v>0</v>
      </c>
      <c r="H1782" s="151" t="s">
        <v>434</v>
      </c>
      <c r="I1782" s="137"/>
      <c r="J1782" s="138"/>
      <c r="K1782" s="146"/>
      <c r="L1782" s="146"/>
    </row>
    <row r="1783" spans="2:12" s="141" customFormat="1" ht="20.100000000000001" customHeight="1">
      <c r="B1783" s="142">
        <f>'3. DATA TEKNIS JALAN'!B1829</f>
        <v>0</v>
      </c>
      <c r="C1783" s="142">
        <f>'3. DATA TEKNIS JALAN'!C1829</f>
        <v>0</v>
      </c>
      <c r="D1783" s="143">
        <f>'3. DATA TEKNIS JALAN'!D1829</f>
        <v>0</v>
      </c>
      <c r="E1783" s="144">
        <f>'3. DATA TEKNIS JALAN'!E1829</f>
        <v>0</v>
      </c>
      <c r="F1783" s="145">
        <f>'3. DATA TEKNIS JALAN'!F1829</f>
        <v>0</v>
      </c>
      <c r="G1783" s="145">
        <f>'3. DATA TEKNIS JALAN'!G1829</f>
        <v>0</v>
      </c>
      <c r="H1783" s="151" t="s">
        <v>434</v>
      </c>
      <c r="I1783" s="137"/>
      <c r="J1783" s="138"/>
      <c r="K1783" s="146"/>
      <c r="L1783" s="146"/>
    </row>
    <row r="1784" spans="2:12" s="141" customFormat="1" ht="20.100000000000001" customHeight="1">
      <c r="B1784" s="142">
        <f>'3. DATA TEKNIS JALAN'!B1830</f>
        <v>0</v>
      </c>
      <c r="C1784" s="142">
        <f>'3. DATA TEKNIS JALAN'!C1830</f>
        <v>0</v>
      </c>
      <c r="D1784" s="143">
        <f>'3. DATA TEKNIS JALAN'!D1830</f>
        <v>0</v>
      </c>
      <c r="E1784" s="144">
        <f>'3. DATA TEKNIS JALAN'!E1830</f>
        <v>0</v>
      </c>
      <c r="F1784" s="145">
        <f>'3. DATA TEKNIS JALAN'!F1830</f>
        <v>0</v>
      </c>
      <c r="G1784" s="145">
        <f>'3. DATA TEKNIS JALAN'!G1830</f>
        <v>0</v>
      </c>
      <c r="H1784" s="151" t="s">
        <v>434</v>
      </c>
      <c r="I1784" s="137"/>
      <c r="J1784" s="138"/>
      <c r="K1784" s="146"/>
      <c r="L1784" s="146"/>
    </row>
    <row r="1785" spans="2:12" s="141" customFormat="1" ht="20.100000000000001" customHeight="1">
      <c r="B1785" s="142">
        <f>'3. DATA TEKNIS JALAN'!B1831</f>
        <v>0</v>
      </c>
      <c r="C1785" s="142">
        <f>'3. DATA TEKNIS JALAN'!C1831</f>
        <v>0</v>
      </c>
      <c r="D1785" s="143">
        <f>'3. DATA TEKNIS JALAN'!D1831</f>
        <v>0</v>
      </c>
      <c r="E1785" s="144">
        <f>'3. DATA TEKNIS JALAN'!E1831</f>
        <v>0</v>
      </c>
      <c r="F1785" s="145">
        <f>'3. DATA TEKNIS JALAN'!F1831</f>
        <v>0</v>
      </c>
      <c r="G1785" s="145">
        <f>'3. DATA TEKNIS JALAN'!G1831</f>
        <v>0</v>
      </c>
      <c r="H1785" s="151" t="s">
        <v>434</v>
      </c>
      <c r="I1785" s="137"/>
      <c r="J1785" s="138"/>
      <c r="K1785" s="146"/>
      <c r="L1785" s="146"/>
    </row>
    <row r="1786" spans="2:12" s="141" customFormat="1" ht="20.100000000000001" customHeight="1">
      <c r="B1786" s="142">
        <f>'3. DATA TEKNIS JALAN'!B1832</f>
        <v>0</v>
      </c>
      <c r="C1786" s="142">
        <f>'3. DATA TEKNIS JALAN'!C1832</f>
        <v>0</v>
      </c>
      <c r="D1786" s="143">
        <f>'3. DATA TEKNIS JALAN'!D1832</f>
        <v>0</v>
      </c>
      <c r="E1786" s="144">
        <f>'3. DATA TEKNIS JALAN'!E1832</f>
        <v>0</v>
      </c>
      <c r="F1786" s="145">
        <f>'3. DATA TEKNIS JALAN'!F1832</f>
        <v>0</v>
      </c>
      <c r="G1786" s="145">
        <f>'3. DATA TEKNIS JALAN'!G1832</f>
        <v>0</v>
      </c>
      <c r="H1786" s="151" t="s">
        <v>438</v>
      </c>
      <c r="I1786" s="137"/>
      <c r="J1786" s="138"/>
      <c r="K1786" s="146"/>
      <c r="L1786" s="146"/>
    </row>
    <row r="1787" spans="2:12" s="141" customFormat="1" ht="20.100000000000001" customHeight="1">
      <c r="B1787" s="142">
        <f>'3. DATA TEKNIS JALAN'!B1833</f>
        <v>188</v>
      </c>
      <c r="C1787" s="142">
        <f>'3. DATA TEKNIS JALAN'!C1833</f>
        <v>2.0329999999999999</v>
      </c>
      <c r="D1787" s="143" t="str">
        <f>'3. DATA TEKNIS JALAN'!D1833</f>
        <v>Juala</v>
      </c>
      <c r="E1787" s="144">
        <f>'3. DATA TEKNIS JALAN'!E1833</f>
        <v>7.0999999999999994E-2</v>
      </c>
      <c r="F1787" s="145" t="str">
        <f>'3. DATA TEKNIS JALAN'!F1833</f>
        <v>0+000</v>
      </c>
      <c r="G1787" s="145" t="str">
        <f>'3. DATA TEKNIS JALAN'!G1833</f>
        <v>0+071</v>
      </c>
      <c r="H1787" s="151" t="s">
        <v>438</v>
      </c>
      <c r="I1787" s="137"/>
      <c r="J1787" s="138"/>
      <c r="K1787" s="146"/>
      <c r="L1787" s="146"/>
    </row>
    <row r="1788" spans="2:12" s="141" customFormat="1" ht="20.100000000000001" customHeight="1">
      <c r="B1788" s="142">
        <f>'3. DATA TEKNIS JALAN'!B1834</f>
        <v>0</v>
      </c>
      <c r="C1788" s="142">
        <f>'3. DATA TEKNIS JALAN'!C1834</f>
        <v>0</v>
      </c>
      <c r="D1788" s="143">
        <f>'3. DATA TEKNIS JALAN'!D1834</f>
        <v>0</v>
      </c>
      <c r="E1788" s="144">
        <f>'3. DATA TEKNIS JALAN'!E1834</f>
        <v>0</v>
      </c>
      <c r="F1788" s="145">
        <f>'3. DATA TEKNIS JALAN'!F1834</f>
        <v>0</v>
      </c>
      <c r="G1788" s="145">
        <f>'3. DATA TEKNIS JALAN'!G1834</f>
        <v>0</v>
      </c>
      <c r="H1788" s="151" t="s">
        <v>438</v>
      </c>
      <c r="I1788" s="137"/>
      <c r="J1788" s="138"/>
      <c r="K1788" s="146"/>
      <c r="L1788" s="146"/>
    </row>
    <row r="1789" spans="2:12" s="141" customFormat="1" ht="20.100000000000001" customHeight="1">
      <c r="B1789" s="142">
        <f>'3. DATA TEKNIS JALAN'!B1835</f>
        <v>0</v>
      </c>
      <c r="C1789" s="142">
        <f>'3. DATA TEKNIS JALAN'!C1835</f>
        <v>0</v>
      </c>
      <c r="D1789" s="143">
        <f>'3. DATA TEKNIS JALAN'!D1835</f>
        <v>0</v>
      </c>
      <c r="E1789" s="144">
        <f>'3. DATA TEKNIS JALAN'!E1835</f>
        <v>0</v>
      </c>
      <c r="F1789" s="145">
        <f>'3. DATA TEKNIS JALAN'!F1835</f>
        <v>0</v>
      </c>
      <c r="G1789" s="145">
        <f>'3. DATA TEKNIS JALAN'!G1835</f>
        <v>0</v>
      </c>
      <c r="H1789" s="151" t="s">
        <v>438</v>
      </c>
      <c r="I1789" s="137"/>
      <c r="J1789" s="138"/>
      <c r="K1789" s="146"/>
      <c r="L1789" s="146"/>
    </row>
    <row r="1790" spans="2:12" s="141" customFormat="1" ht="20.100000000000001" customHeight="1">
      <c r="B1790" s="142">
        <f>'3. DATA TEKNIS JALAN'!B1836</f>
        <v>0</v>
      </c>
      <c r="C1790" s="142">
        <f>'3. DATA TEKNIS JALAN'!C1836</f>
        <v>0</v>
      </c>
      <c r="D1790" s="143">
        <f>'3. DATA TEKNIS JALAN'!D1836</f>
        <v>0</v>
      </c>
      <c r="E1790" s="144">
        <f>'3. DATA TEKNIS JALAN'!E1836</f>
        <v>0</v>
      </c>
      <c r="F1790" s="145">
        <f>'3. DATA TEKNIS JALAN'!F1836</f>
        <v>0</v>
      </c>
      <c r="G1790" s="145">
        <f>'3. DATA TEKNIS JALAN'!G1836</f>
        <v>0</v>
      </c>
      <c r="H1790" s="151" t="s">
        <v>434</v>
      </c>
      <c r="I1790" s="137"/>
      <c r="J1790" s="138"/>
      <c r="K1790" s="146"/>
      <c r="L1790" s="146"/>
    </row>
    <row r="1791" spans="2:12" s="141" customFormat="1" ht="20.100000000000001" customHeight="1">
      <c r="B1791" s="142">
        <f>'3. DATA TEKNIS JALAN'!B1837</f>
        <v>0</v>
      </c>
      <c r="C1791" s="142">
        <f>'3. DATA TEKNIS JALAN'!C1837</f>
        <v>0</v>
      </c>
      <c r="D1791" s="143">
        <f>'3. DATA TEKNIS JALAN'!D1837</f>
        <v>0</v>
      </c>
      <c r="E1791" s="144">
        <f>'3. DATA TEKNIS JALAN'!E1837</f>
        <v>0</v>
      </c>
      <c r="F1791" s="145">
        <f>'3. DATA TEKNIS JALAN'!F1837</f>
        <v>0</v>
      </c>
      <c r="G1791" s="145">
        <f>'3. DATA TEKNIS JALAN'!G1837</f>
        <v>0</v>
      </c>
      <c r="H1791" s="151" t="s">
        <v>438</v>
      </c>
      <c r="I1791" s="137"/>
      <c r="J1791" s="138"/>
      <c r="K1791" s="146"/>
      <c r="L1791" s="146"/>
    </row>
    <row r="1792" spans="2:12" s="141" customFormat="1" ht="20.100000000000001" customHeight="1">
      <c r="B1792" s="142">
        <f>'3. DATA TEKNIS JALAN'!B1838</f>
        <v>0</v>
      </c>
      <c r="C1792" s="142">
        <f>'3. DATA TEKNIS JALAN'!C1838</f>
        <v>0</v>
      </c>
      <c r="D1792" s="143">
        <f>'3. DATA TEKNIS JALAN'!D1838</f>
        <v>0</v>
      </c>
      <c r="E1792" s="144">
        <f>'3. DATA TEKNIS JALAN'!E1838</f>
        <v>0</v>
      </c>
      <c r="F1792" s="145">
        <f>'3. DATA TEKNIS JALAN'!F1838</f>
        <v>0</v>
      </c>
      <c r="G1792" s="145">
        <f>'3. DATA TEKNIS JALAN'!G1838</f>
        <v>0</v>
      </c>
      <c r="H1792" s="151" t="s">
        <v>434</v>
      </c>
      <c r="I1792" s="137"/>
      <c r="J1792" s="138"/>
      <c r="K1792" s="146"/>
      <c r="L1792" s="146"/>
    </row>
    <row r="1793" spans="2:12" s="141" customFormat="1" ht="20.100000000000001" customHeight="1">
      <c r="B1793" s="142">
        <f>'3. DATA TEKNIS JALAN'!B1839</f>
        <v>0</v>
      </c>
      <c r="C1793" s="142">
        <f>'3. DATA TEKNIS JALAN'!C1839</f>
        <v>0</v>
      </c>
      <c r="D1793" s="143">
        <f>'3. DATA TEKNIS JALAN'!D1839</f>
        <v>0</v>
      </c>
      <c r="E1793" s="144">
        <f>'3. DATA TEKNIS JALAN'!E1839</f>
        <v>0</v>
      </c>
      <c r="F1793" s="145">
        <f>'3. DATA TEKNIS JALAN'!F1839</f>
        <v>0</v>
      </c>
      <c r="G1793" s="145">
        <f>'3. DATA TEKNIS JALAN'!G1839</f>
        <v>0</v>
      </c>
      <c r="H1793" s="151" t="s">
        <v>434</v>
      </c>
      <c r="I1793" s="137"/>
      <c r="J1793" s="138"/>
      <c r="K1793" s="146"/>
      <c r="L1793" s="146"/>
    </row>
    <row r="1794" spans="2:12" s="141" customFormat="1" ht="20.100000000000001" customHeight="1">
      <c r="B1794" s="142">
        <f>'3. DATA TEKNIS JALAN'!B1840</f>
        <v>189</v>
      </c>
      <c r="C1794" s="142" t="str">
        <f>'3. DATA TEKNIS JALAN'!C1840</f>
        <v>2,034</v>
      </c>
      <c r="D1794" s="143" t="str">
        <f>'3. DATA TEKNIS JALAN'!D1840</f>
        <v>Kedung Tangkil</v>
      </c>
      <c r="E1794" s="144">
        <f>'3. DATA TEKNIS JALAN'!E1840</f>
        <v>0.111</v>
      </c>
      <c r="F1794" s="145" t="str">
        <f>'3. DATA TEKNIS JALAN'!F1840</f>
        <v>0+000</v>
      </c>
      <c r="G1794" s="145" t="str">
        <f>'3. DATA TEKNIS JALAN'!G1840</f>
        <v>0+111</v>
      </c>
      <c r="H1794" s="151" t="s">
        <v>438</v>
      </c>
      <c r="I1794" s="137"/>
      <c r="J1794" s="138"/>
      <c r="K1794" s="146"/>
      <c r="L1794" s="146"/>
    </row>
    <row r="1795" spans="2:12" s="141" customFormat="1" ht="20.100000000000001" customHeight="1">
      <c r="B1795" s="142">
        <f>'3. DATA TEKNIS JALAN'!B1841</f>
        <v>0</v>
      </c>
      <c r="C1795" s="142">
        <f>'3. DATA TEKNIS JALAN'!C1841</f>
        <v>0</v>
      </c>
      <c r="D1795" s="143">
        <f>'3. DATA TEKNIS JALAN'!D1841</f>
        <v>0</v>
      </c>
      <c r="E1795" s="144">
        <f>'3. DATA TEKNIS JALAN'!E1841</f>
        <v>0</v>
      </c>
      <c r="F1795" s="145">
        <f>'3. DATA TEKNIS JALAN'!F1841</f>
        <v>0</v>
      </c>
      <c r="G1795" s="145">
        <f>'3. DATA TEKNIS JALAN'!G1841</f>
        <v>0</v>
      </c>
      <c r="H1795" s="151" t="s">
        <v>434</v>
      </c>
      <c r="I1795" s="137"/>
      <c r="J1795" s="138"/>
      <c r="K1795" s="146"/>
      <c r="L1795" s="146"/>
    </row>
    <row r="1796" spans="2:12" s="141" customFormat="1" ht="20.100000000000001" customHeight="1">
      <c r="B1796" s="142">
        <f>'3. DATA TEKNIS JALAN'!B1842</f>
        <v>0</v>
      </c>
      <c r="C1796" s="142">
        <f>'3. DATA TEKNIS JALAN'!C1842</f>
        <v>0</v>
      </c>
      <c r="D1796" s="143">
        <f>'3. DATA TEKNIS JALAN'!D1842</f>
        <v>0</v>
      </c>
      <c r="E1796" s="144">
        <f>'3. DATA TEKNIS JALAN'!E1842</f>
        <v>0</v>
      </c>
      <c r="F1796" s="145">
        <f>'3. DATA TEKNIS JALAN'!F1842</f>
        <v>0</v>
      </c>
      <c r="G1796" s="145">
        <f>'3. DATA TEKNIS JALAN'!G1842</f>
        <v>0</v>
      </c>
      <c r="H1796" s="151" t="s">
        <v>438</v>
      </c>
      <c r="I1796" s="137"/>
      <c r="J1796" s="138"/>
      <c r="K1796" s="146"/>
      <c r="L1796" s="146"/>
    </row>
    <row r="1797" spans="2:12" s="141" customFormat="1" ht="20.100000000000001" customHeight="1">
      <c r="B1797" s="142">
        <f>'3. DATA TEKNIS JALAN'!B1843</f>
        <v>0</v>
      </c>
      <c r="C1797" s="142">
        <f>'3. DATA TEKNIS JALAN'!C1843</f>
        <v>0</v>
      </c>
      <c r="D1797" s="143">
        <f>'3. DATA TEKNIS JALAN'!D1843</f>
        <v>0</v>
      </c>
      <c r="E1797" s="144">
        <f>'3. DATA TEKNIS JALAN'!E1843</f>
        <v>0</v>
      </c>
      <c r="F1797" s="145">
        <f>'3. DATA TEKNIS JALAN'!F1843</f>
        <v>0</v>
      </c>
      <c r="G1797" s="145">
        <f>'3. DATA TEKNIS JALAN'!G1843</f>
        <v>0</v>
      </c>
      <c r="H1797" s="151" t="s">
        <v>443</v>
      </c>
      <c r="I1797" s="137"/>
      <c r="J1797" s="138"/>
      <c r="K1797" s="146"/>
      <c r="L1797" s="146"/>
    </row>
    <row r="1798" spans="2:12" s="141" customFormat="1" ht="20.100000000000001" customHeight="1">
      <c r="B1798" s="142">
        <f>'3. DATA TEKNIS JALAN'!B1844</f>
        <v>0</v>
      </c>
      <c r="C1798" s="142">
        <f>'3. DATA TEKNIS JALAN'!C1844</f>
        <v>0</v>
      </c>
      <c r="D1798" s="143">
        <f>'3. DATA TEKNIS JALAN'!D1844</f>
        <v>0</v>
      </c>
      <c r="E1798" s="144">
        <f>'3. DATA TEKNIS JALAN'!E1844</f>
        <v>0</v>
      </c>
      <c r="F1798" s="145">
        <f>'3. DATA TEKNIS JALAN'!F1844</f>
        <v>0</v>
      </c>
      <c r="G1798" s="145">
        <f>'3. DATA TEKNIS JALAN'!G1844</f>
        <v>0</v>
      </c>
      <c r="H1798" s="151" t="s">
        <v>438</v>
      </c>
      <c r="I1798" s="137"/>
      <c r="J1798" s="138"/>
      <c r="K1798" s="146"/>
      <c r="L1798" s="146"/>
    </row>
    <row r="1799" spans="2:12" s="141" customFormat="1" ht="20.100000000000001" customHeight="1">
      <c r="B1799" s="142">
        <f>'3. DATA TEKNIS JALAN'!B1845</f>
        <v>0</v>
      </c>
      <c r="C1799" s="142">
        <f>'3. DATA TEKNIS JALAN'!C1845</f>
        <v>0</v>
      </c>
      <c r="D1799" s="143">
        <f>'3. DATA TEKNIS JALAN'!D1845</f>
        <v>0</v>
      </c>
      <c r="E1799" s="144">
        <f>'3. DATA TEKNIS JALAN'!E1845</f>
        <v>0</v>
      </c>
      <c r="F1799" s="145">
        <f>'3. DATA TEKNIS JALAN'!F1845</f>
        <v>0</v>
      </c>
      <c r="G1799" s="145">
        <f>'3. DATA TEKNIS JALAN'!G1845</f>
        <v>0</v>
      </c>
      <c r="H1799" s="151" t="s">
        <v>443</v>
      </c>
      <c r="I1799" s="137"/>
      <c r="J1799" s="138"/>
      <c r="K1799" s="146"/>
      <c r="L1799" s="146"/>
    </row>
    <row r="1800" spans="2:12" s="141" customFormat="1" ht="20.100000000000001" customHeight="1">
      <c r="B1800" s="142">
        <f>'3. DATA TEKNIS JALAN'!B1846</f>
        <v>0</v>
      </c>
      <c r="C1800" s="142">
        <f>'3. DATA TEKNIS JALAN'!C1846</f>
        <v>0</v>
      </c>
      <c r="D1800" s="143">
        <f>'3. DATA TEKNIS JALAN'!D1846</f>
        <v>0</v>
      </c>
      <c r="E1800" s="144">
        <f>'3. DATA TEKNIS JALAN'!E1846</f>
        <v>0</v>
      </c>
      <c r="F1800" s="145">
        <f>'3. DATA TEKNIS JALAN'!F1846</f>
        <v>0</v>
      </c>
      <c r="G1800" s="145">
        <f>'3. DATA TEKNIS JALAN'!G1846</f>
        <v>0</v>
      </c>
      <c r="H1800" s="151" t="s">
        <v>438</v>
      </c>
      <c r="I1800" s="137"/>
      <c r="J1800" s="138"/>
      <c r="K1800" s="146"/>
      <c r="L1800" s="146"/>
    </row>
    <row r="1801" spans="2:12" s="141" customFormat="1" ht="20.100000000000001" customHeight="1">
      <c r="B1801" s="142">
        <f>'3. DATA TEKNIS JALAN'!B1847</f>
        <v>190</v>
      </c>
      <c r="C1801" s="142">
        <f>'3. DATA TEKNIS JALAN'!C1847</f>
        <v>2.0350000000000001</v>
      </c>
      <c r="D1801" s="143" t="str">
        <f>'3. DATA TEKNIS JALAN'!D1847</f>
        <v>Kopral Sumadi</v>
      </c>
      <c r="E1801" s="144">
        <f>'3. DATA TEKNIS JALAN'!E1847</f>
        <v>0.47399999999999998</v>
      </c>
      <c r="F1801" s="145" t="str">
        <f>'3. DATA TEKNIS JALAN'!F1847</f>
        <v>0+000</v>
      </c>
      <c r="G1801" s="145" t="str">
        <f>'3. DATA TEKNIS JALAN'!G1847</f>
        <v>0+200</v>
      </c>
      <c r="H1801" s="151" t="s">
        <v>438</v>
      </c>
      <c r="I1801" s="137"/>
      <c r="J1801" s="138"/>
      <c r="K1801" s="146"/>
      <c r="L1801" s="146"/>
    </row>
    <row r="1802" spans="2:12" s="141" customFormat="1" ht="20.100000000000001" customHeight="1">
      <c r="B1802" s="142">
        <f>'3. DATA TEKNIS JALAN'!B1848</f>
        <v>0</v>
      </c>
      <c r="C1802" s="142">
        <f>'3. DATA TEKNIS JALAN'!C1848</f>
        <v>0</v>
      </c>
      <c r="D1802" s="143">
        <f>'3. DATA TEKNIS JALAN'!D1848</f>
        <v>0</v>
      </c>
      <c r="E1802" s="144">
        <f>'3. DATA TEKNIS JALAN'!E1848</f>
        <v>0</v>
      </c>
      <c r="F1802" s="145" t="str">
        <f>'3. DATA TEKNIS JALAN'!F1848</f>
        <v>0+200</v>
      </c>
      <c r="G1802" s="145" t="str">
        <f>'3. DATA TEKNIS JALAN'!G1848</f>
        <v>0+400</v>
      </c>
      <c r="H1802" s="151" t="s">
        <v>434</v>
      </c>
      <c r="I1802" s="137"/>
      <c r="J1802" s="138"/>
      <c r="K1802" s="146"/>
      <c r="L1802" s="146"/>
    </row>
    <row r="1803" spans="2:12" s="141" customFormat="1" ht="20.100000000000001" customHeight="1">
      <c r="B1803" s="142">
        <f>'3. DATA TEKNIS JALAN'!B1849</f>
        <v>0</v>
      </c>
      <c r="C1803" s="142">
        <f>'3. DATA TEKNIS JALAN'!C1849</f>
        <v>0</v>
      </c>
      <c r="D1803" s="143">
        <f>'3. DATA TEKNIS JALAN'!D1849</f>
        <v>0</v>
      </c>
      <c r="E1803" s="144">
        <f>'3. DATA TEKNIS JALAN'!E1849</f>
        <v>0</v>
      </c>
      <c r="F1803" s="145" t="str">
        <f>'3. DATA TEKNIS JALAN'!F1849</f>
        <v>0+400</v>
      </c>
      <c r="G1803" s="145" t="str">
        <f>'3. DATA TEKNIS JALAN'!G1849</f>
        <v>0+474</v>
      </c>
      <c r="H1803" s="151" t="s">
        <v>434</v>
      </c>
      <c r="I1803" s="137"/>
      <c r="J1803" s="138"/>
      <c r="K1803" s="146"/>
      <c r="L1803" s="146"/>
    </row>
    <row r="1804" spans="2:12" s="141" customFormat="1" ht="20.100000000000001" customHeight="1">
      <c r="B1804" s="142">
        <f>'3. DATA TEKNIS JALAN'!B1850</f>
        <v>190</v>
      </c>
      <c r="C1804" s="142">
        <f>'3. DATA TEKNIS JALAN'!C1850</f>
        <v>2.0350000000000001</v>
      </c>
      <c r="D1804" s="143" t="str">
        <f>'3. DATA TEKNIS JALAN'!D1850</f>
        <v>Kopral Sumadi</v>
      </c>
      <c r="E1804" s="144">
        <f>'3. DATA TEKNIS JALAN'!E1850</f>
        <v>0.47399999999999998</v>
      </c>
      <c r="F1804" s="145" t="str">
        <f>'3. DATA TEKNIS JALAN'!F1850</f>
        <v>0+000</v>
      </c>
      <c r="G1804" s="145" t="str">
        <f>'3. DATA TEKNIS JALAN'!G1850</f>
        <v>0+200</v>
      </c>
      <c r="H1804" s="151" t="s">
        <v>434</v>
      </c>
      <c r="I1804" s="137"/>
      <c r="J1804" s="138"/>
      <c r="K1804" s="146"/>
      <c r="L1804" s="146"/>
    </row>
    <row r="1805" spans="2:12" s="141" customFormat="1" ht="20.100000000000001" customHeight="1">
      <c r="B1805" s="142">
        <f>'3. DATA TEKNIS JALAN'!B1851</f>
        <v>0</v>
      </c>
      <c r="C1805" s="142">
        <f>'3. DATA TEKNIS JALAN'!C1851</f>
        <v>0</v>
      </c>
      <c r="D1805" s="143">
        <f>'3. DATA TEKNIS JALAN'!D1851</f>
        <v>0</v>
      </c>
      <c r="E1805" s="144">
        <f>'3. DATA TEKNIS JALAN'!E1851</f>
        <v>0</v>
      </c>
      <c r="F1805" s="145" t="str">
        <f>'3. DATA TEKNIS JALAN'!F1851</f>
        <v>0+200</v>
      </c>
      <c r="G1805" s="145" t="str">
        <f>'3. DATA TEKNIS JALAN'!G1851</f>
        <v>0+400</v>
      </c>
      <c r="H1805" s="151" t="s">
        <v>434</v>
      </c>
      <c r="I1805" s="137"/>
      <c r="J1805" s="138"/>
      <c r="K1805" s="146"/>
      <c r="L1805" s="146"/>
    </row>
    <row r="1806" spans="2:12" s="141" customFormat="1" ht="20.100000000000001" customHeight="1">
      <c r="B1806" s="142">
        <f>'3. DATA TEKNIS JALAN'!B1852</f>
        <v>0</v>
      </c>
      <c r="C1806" s="142">
        <f>'3. DATA TEKNIS JALAN'!C1852</f>
        <v>0</v>
      </c>
      <c r="D1806" s="143">
        <f>'3. DATA TEKNIS JALAN'!D1852</f>
        <v>0</v>
      </c>
      <c r="E1806" s="144">
        <f>'3. DATA TEKNIS JALAN'!E1852</f>
        <v>0</v>
      </c>
      <c r="F1806" s="145" t="str">
        <f>'3. DATA TEKNIS JALAN'!F1852</f>
        <v>0+400</v>
      </c>
      <c r="G1806" s="145" t="str">
        <f>'3. DATA TEKNIS JALAN'!G1852</f>
        <v>0+474</v>
      </c>
      <c r="H1806" s="151"/>
      <c r="I1806" s="137"/>
      <c r="J1806" s="138"/>
      <c r="K1806" s="146"/>
      <c r="L1806" s="146"/>
    </row>
    <row r="1807" spans="2:12" s="141" customFormat="1" ht="20.100000000000001" customHeight="1">
      <c r="B1807" s="142">
        <f>'3. DATA TEKNIS JALAN'!B1853</f>
        <v>0</v>
      </c>
      <c r="C1807" s="142">
        <f>'3. DATA TEKNIS JALAN'!C1853</f>
        <v>0</v>
      </c>
      <c r="D1807" s="143">
        <f>'3. DATA TEKNIS JALAN'!D1853</f>
        <v>0</v>
      </c>
      <c r="E1807" s="144">
        <f>'3. DATA TEKNIS JALAN'!E1853</f>
        <v>0</v>
      </c>
      <c r="F1807" s="145">
        <f>'3. DATA TEKNIS JALAN'!F1853</f>
        <v>0</v>
      </c>
      <c r="G1807" s="145">
        <f>'3. DATA TEKNIS JALAN'!G1853</f>
        <v>0</v>
      </c>
      <c r="H1807" s="151" t="s">
        <v>440</v>
      </c>
      <c r="I1807" s="137"/>
      <c r="J1807" s="138"/>
      <c r="K1807" s="146"/>
      <c r="L1807" s="146"/>
    </row>
    <row r="1808" spans="2:12" s="141" customFormat="1" ht="20.100000000000001" customHeight="1">
      <c r="B1808" s="142">
        <f>'3. DATA TEKNIS JALAN'!B1854</f>
        <v>0</v>
      </c>
      <c r="C1808" s="142">
        <f>'3. DATA TEKNIS JALAN'!C1854</f>
        <v>0</v>
      </c>
      <c r="D1808" s="143">
        <f>'3. DATA TEKNIS JALAN'!D1854</f>
        <v>0</v>
      </c>
      <c r="E1808" s="144">
        <f>'3. DATA TEKNIS JALAN'!E1854</f>
        <v>0</v>
      </c>
      <c r="F1808" s="145">
        <f>'3. DATA TEKNIS JALAN'!F1854</f>
        <v>0</v>
      </c>
      <c r="G1808" s="145">
        <f>'3. DATA TEKNIS JALAN'!G1854</f>
        <v>0</v>
      </c>
      <c r="H1808" s="151" t="s">
        <v>438</v>
      </c>
      <c r="I1808" s="137"/>
      <c r="J1808" s="138"/>
      <c r="K1808" s="146"/>
      <c r="L1808" s="146"/>
    </row>
    <row r="1809" spans="2:12" s="141" customFormat="1" ht="20.100000000000001" customHeight="1">
      <c r="B1809" s="142">
        <f>'3. DATA TEKNIS JALAN'!B1855</f>
        <v>0</v>
      </c>
      <c r="C1809" s="142">
        <f>'3. DATA TEKNIS JALAN'!C1855</f>
        <v>0</v>
      </c>
      <c r="D1809" s="143">
        <f>'3. DATA TEKNIS JALAN'!D1855</f>
        <v>0</v>
      </c>
      <c r="E1809" s="144">
        <f>'3. DATA TEKNIS JALAN'!E1855</f>
        <v>0</v>
      </c>
      <c r="F1809" s="145">
        <f>'3. DATA TEKNIS JALAN'!F1855</f>
        <v>0</v>
      </c>
      <c r="G1809" s="145">
        <f>'3. DATA TEKNIS JALAN'!G1855</f>
        <v>0</v>
      </c>
      <c r="H1809" s="151" t="s">
        <v>438</v>
      </c>
      <c r="I1809" s="137"/>
      <c r="J1809" s="138"/>
      <c r="K1809" s="146"/>
      <c r="L1809" s="146"/>
    </row>
    <row r="1810" spans="2:12" s="141" customFormat="1" ht="20.100000000000001" customHeight="1">
      <c r="B1810" s="142">
        <f>'3. DATA TEKNIS JALAN'!B1856</f>
        <v>0</v>
      </c>
      <c r="C1810" s="142">
        <f>'3. DATA TEKNIS JALAN'!C1856</f>
        <v>0</v>
      </c>
      <c r="D1810" s="143">
        <f>'3. DATA TEKNIS JALAN'!D1856</f>
        <v>0</v>
      </c>
      <c r="E1810" s="144">
        <f>'3. DATA TEKNIS JALAN'!E1856</f>
        <v>0</v>
      </c>
      <c r="F1810" s="145">
        <f>'3. DATA TEKNIS JALAN'!F1856</f>
        <v>0</v>
      </c>
      <c r="G1810" s="145">
        <f>'3. DATA TEKNIS JALAN'!G1856</f>
        <v>0</v>
      </c>
      <c r="H1810" s="151" t="s">
        <v>438</v>
      </c>
      <c r="I1810" s="137"/>
      <c r="J1810" s="138"/>
      <c r="K1810" s="146"/>
      <c r="L1810" s="146"/>
    </row>
    <row r="1811" spans="2:12" s="141" customFormat="1" ht="20.100000000000001" customHeight="1">
      <c r="B1811" s="142">
        <f>'3. DATA TEKNIS JALAN'!B1857</f>
        <v>191</v>
      </c>
      <c r="C1811" s="142">
        <f>'3. DATA TEKNIS JALAN'!C1857</f>
        <v>2.036</v>
      </c>
      <c r="D1811" s="143" t="str">
        <f>'3. DATA TEKNIS JALAN'!D1857</f>
        <v>Mandrowo</v>
      </c>
      <c r="E1811" s="144">
        <f>'3. DATA TEKNIS JALAN'!E1857</f>
        <v>0.121</v>
      </c>
      <c r="F1811" s="145" t="str">
        <f>'3. DATA TEKNIS JALAN'!F1857</f>
        <v>0+000</v>
      </c>
      <c r="G1811" s="145" t="str">
        <f>'3. DATA TEKNIS JALAN'!G1857</f>
        <v>0+121</v>
      </c>
      <c r="H1811" s="151"/>
      <c r="I1811" s="137"/>
      <c r="J1811" s="138"/>
      <c r="K1811" s="146"/>
      <c r="L1811" s="146"/>
    </row>
    <row r="1812" spans="2:12" s="141" customFormat="1" ht="20.100000000000001" customHeight="1">
      <c r="B1812" s="142">
        <f>'3. DATA TEKNIS JALAN'!B1858</f>
        <v>0</v>
      </c>
      <c r="C1812" s="142">
        <f>'3. DATA TEKNIS JALAN'!C1858</f>
        <v>0</v>
      </c>
      <c r="D1812" s="143">
        <f>'3. DATA TEKNIS JALAN'!D1858</f>
        <v>0</v>
      </c>
      <c r="E1812" s="144">
        <f>'3. DATA TEKNIS JALAN'!E1858</f>
        <v>0</v>
      </c>
      <c r="F1812" s="145">
        <f>'3. DATA TEKNIS JALAN'!F1858</f>
        <v>0</v>
      </c>
      <c r="G1812" s="145">
        <f>'3. DATA TEKNIS JALAN'!G1858</f>
        <v>0</v>
      </c>
      <c r="H1812" s="151" t="s">
        <v>434</v>
      </c>
      <c r="I1812" s="137"/>
      <c r="J1812" s="138"/>
      <c r="K1812" s="146"/>
      <c r="L1812" s="146"/>
    </row>
    <row r="1813" spans="2:12" s="141" customFormat="1" ht="20.100000000000001" customHeight="1">
      <c r="B1813" s="142">
        <f>'3. DATA TEKNIS JALAN'!B1859</f>
        <v>0</v>
      </c>
      <c r="C1813" s="142">
        <f>'3. DATA TEKNIS JALAN'!C1859</f>
        <v>0</v>
      </c>
      <c r="D1813" s="143">
        <f>'3. DATA TEKNIS JALAN'!D1859</f>
        <v>0</v>
      </c>
      <c r="E1813" s="144">
        <f>'3. DATA TEKNIS JALAN'!E1859</f>
        <v>0</v>
      </c>
      <c r="F1813" s="145">
        <f>'3. DATA TEKNIS JALAN'!F1859</f>
        <v>0</v>
      </c>
      <c r="G1813" s="145">
        <f>'3. DATA TEKNIS JALAN'!G1859</f>
        <v>0</v>
      </c>
      <c r="H1813" s="151" t="s">
        <v>434</v>
      </c>
      <c r="I1813" s="137"/>
      <c r="J1813" s="138"/>
      <c r="K1813" s="146"/>
      <c r="L1813" s="146"/>
    </row>
    <row r="1814" spans="2:12" s="141" customFormat="1" ht="20.100000000000001" customHeight="1">
      <c r="B1814" s="142">
        <f>'3. DATA TEKNIS JALAN'!B1860</f>
        <v>0</v>
      </c>
      <c r="C1814" s="142">
        <f>'3. DATA TEKNIS JALAN'!C1860</f>
        <v>0</v>
      </c>
      <c r="D1814" s="143">
        <f>'3. DATA TEKNIS JALAN'!D1860</f>
        <v>0</v>
      </c>
      <c r="E1814" s="144">
        <f>'3. DATA TEKNIS JALAN'!E1860</f>
        <v>0</v>
      </c>
      <c r="F1814" s="145" t="str">
        <f>'3. DATA TEKNIS JALAN'!F1860</f>
        <v>0+400</v>
      </c>
      <c r="G1814" s="145" t="str">
        <f>'3. DATA TEKNIS JALAN'!G1860</f>
        <v>0+600</v>
      </c>
      <c r="H1814" s="151" t="s">
        <v>434</v>
      </c>
      <c r="I1814" s="137"/>
      <c r="J1814" s="138"/>
      <c r="K1814" s="146"/>
      <c r="L1814" s="146"/>
    </row>
    <row r="1815" spans="2:12" s="141" customFormat="1" ht="20.100000000000001" customHeight="1">
      <c r="B1815" s="142">
        <f>'3. DATA TEKNIS JALAN'!B1861</f>
        <v>0</v>
      </c>
      <c r="C1815" s="142">
        <f>'3. DATA TEKNIS JALAN'!C1861</f>
        <v>0</v>
      </c>
      <c r="D1815" s="143">
        <f>'3. DATA TEKNIS JALAN'!D1861</f>
        <v>0</v>
      </c>
      <c r="E1815" s="144">
        <f>'3. DATA TEKNIS JALAN'!E1861</f>
        <v>0</v>
      </c>
      <c r="F1815" s="145" t="str">
        <f>'3. DATA TEKNIS JALAN'!F1861</f>
        <v>0+600</v>
      </c>
      <c r="G1815" s="145" t="str">
        <f>'3. DATA TEKNIS JALAN'!G1861</f>
        <v>0+800</v>
      </c>
      <c r="H1815" s="151" t="s">
        <v>434</v>
      </c>
      <c r="I1815" s="137"/>
      <c r="J1815" s="138"/>
      <c r="K1815" s="146"/>
      <c r="L1815" s="146"/>
    </row>
    <row r="1816" spans="2:12" s="141" customFormat="1" ht="20.100000000000001" customHeight="1">
      <c r="B1816" s="142">
        <f>'3. DATA TEKNIS JALAN'!B1862</f>
        <v>0</v>
      </c>
      <c r="C1816" s="142">
        <f>'3. DATA TEKNIS JALAN'!C1862</f>
        <v>0</v>
      </c>
      <c r="D1816" s="143">
        <f>'3. DATA TEKNIS JALAN'!D1862</f>
        <v>0</v>
      </c>
      <c r="E1816" s="144">
        <f>'3. DATA TEKNIS JALAN'!E1862</f>
        <v>0</v>
      </c>
      <c r="F1816" s="145" t="str">
        <f>'3. DATA TEKNIS JALAN'!F1862</f>
        <v>0+800</v>
      </c>
      <c r="G1816" s="145" t="str">
        <f>'3. DATA TEKNIS JALAN'!G1862</f>
        <v>1+000</v>
      </c>
      <c r="H1816" s="151" t="s">
        <v>434</v>
      </c>
      <c r="I1816" s="137"/>
      <c r="J1816" s="138"/>
      <c r="K1816" s="146"/>
      <c r="L1816" s="146"/>
    </row>
    <row r="1817" spans="2:12" s="141" customFormat="1" ht="20.100000000000001" customHeight="1">
      <c r="B1817" s="142">
        <f>'3. DATA TEKNIS JALAN'!B1863</f>
        <v>0</v>
      </c>
      <c r="C1817" s="142">
        <f>'3. DATA TEKNIS JALAN'!C1863</f>
        <v>0</v>
      </c>
      <c r="D1817" s="143">
        <f>'3. DATA TEKNIS JALAN'!D1863</f>
        <v>0</v>
      </c>
      <c r="E1817" s="144">
        <f>'3. DATA TEKNIS JALAN'!E1863</f>
        <v>0</v>
      </c>
      <c r="F1817" s="145" t="str">
        <f>'3. DATA TEKNIS JALAN'!F1863</f>
        <v>1+000</v>
      </c>
      <c r="G1817" s="145" t="str">
        <f>'3. DATA TEKNIS JALAN'!G1863</f>
        <v>1+200</v>
      </c>
      <c r="H1817" s="151" t="s">
        <v>434</v>
      </c>
      <c r="I1817" s="137"/>
      <c r="J1817" s="138"/>
      <c r="K1817" s="146"/>
      <c r="L1817" s="146"/>
    </row>
    <row r="1818" spans="2:12" s="141" customFormat="1" ht="20.100000000000001" customHeight="1">
      <c r="B1818" s="142">
        <f>'3. DATA TEKNIS JALAN'!B1864</f>
        <v>0</v>
      </c>
      <c r="C1818" s="142">
        <f>'3. DATA TEKNIS JALAN'!C1864</f>
        <v>0</v>
      </c>
      <c r="D1818" s="143">
        <f>'3. DATA TEKNIS JALAN'!D1864</f>
        <v>0</v>
      </c>
      <c r="E1818" s="144">
        <f>'3. DATA TEKNIS JALAN'!E1864</f>
        <v>0</v>
      </c>
      <c r="F1818" s="145" t="str">
        <f>'3. DATA TEKNIS JALAN'!F1864</f>
        <v>1+200</v>
      </c>
      <c r="G1818" s="145" t="str">
        <f>'3. DATA TEKNIS JALAN'!G1864</f>
        <v>1+400</v>
      </c>
      <c r="H1818" s="151" t="s">
        <v>434</v>
      </c>
      <c r="I1818" s="137"/>
      <c r="J1818" s="138"/>
      <c r="K1818" s="146"/>
      <c r="L1818" s="146"/>
    </row>
    <row r="1819" spans="2:12" s="141" customFormat="1" ht="20.100000000000001" customHeight="1">
      <c r="B1819" s="142">
        <f>'3. DATA TEKNIS JALAN'!B1865</f>
        <v>0</v>
      </c>
      <c r="C1819" s="142">
        <f>'3. DATA TEKNIS JALAN'!C1865</f>
        <v>0</v>
      </c>
      <c r="D1819" s="143">
        <f>'3. DATA TEKNIS JALAN'!D1865</f>
        <v>0</v>
      </c>
      <c r="E1819" s="144">
        <f>'3. DATA TEKNIS JALAN'!E1865</f>
        <v>0</v>
      </c>
      <c r="F1819" s="145" t="str">
        <f>'3. DATA TEKNIS JALAN'!F1865</f>
        <v>1+400</v>
      </c>
      <c r="G1819" s="145" t="str">
        <f>'3. DATA TEKNIS JALAN'!G1865</f>
        <v>1+600</v>
      </c>
      <c r="H1819" s="151" t="s">
        <v>434</v>
      </c>
      <c r="I1819" s="137"/>
      <c r="J1819" s="138"/>
      <c r="K1819" s="146"/>
      <c r="L1819" s="146"/>
    </row>
    <row r="1820" spans="2:12" s="141" customFormat="1" ht="20.100000000000001" customHeight="1">
      <c r="B1820" s="142">
        <f>'3. DATA TEKNIS JALAN'!B1866</f>
        <v>0</v>
      </c>
      <c r="C1820" s="142">
        <f>'3. DATA TEKNIS JALAN'!C1866</f>
        <v>0</v>
      </c>
      <c r="D1820" s="143">
        <f>'3. DATA TEKNIS JALAN'!D1866</f>
        <v>0</v>
      </c>
      <c r="E1820" s="144">
        <f>'3. DATA TEKNIS JALAN'!E1866</f>
        <v>0</v>
      </c>
      <c r="F1820" s="145" t="str">
        <f>'3. DATA TEKNIS JALAN'!F1866</f>
        <v>1+600</v>
      </c>
      <c r="G1820" s="145" t="str">
        <f>'3. DATA TEKNIS JALAN'!G1866</f>
        <v>1+800</v>
      </c>
      <c r="H1820" s="151" t="s">
        <v>434</v>
      </c>
      <c r="I1820" s="137"/>
      <c r="J1820" s="138"/>
      <c r="K1820" s="146"/>
      <c r="L1820" s="146"/>
    </row>
    <row r="1821" spans="2:12" s="141" customFormat="1" ht="20.100000000000001" customHeight="1">
      <c r="B1821" s="142">
        <f>'3. DATA TEKNIS JALAN'!B1867</f>
        <v>0</v>
      </c>
      <c r="C1821" s="142">
        <f>'3. DATA TEKNIS JALAN'!C1867</f>
        <v>0</v>
      </c>
      <c r="D1821" s="143">
        <f>'3. DATA TEKNIS JALAN'!D1867</f>
        <v>0</v>
      </c>
      <c r="E1821" s="144">
        <f>'3. DATA TEKNIS JALAN'!E1867</f>
        <v>0</v>
      </c>
      <c r="F1821" s="145" t="str">
        <f>'3. DATA TEKNIS JALAN'!F1867</f>
        <v>1+800</v>
      </c>
      <c r="G1821" s="145" t="str">
        <f>'3. DATA TEKNIS JALAN'!G1867</f>
        <v>2+000</v>
      </c>
      <c r="H1821" s="151" t="s">
        <v>434</v>
      </c>
      <c r="I1821" s="137"/>
      <c r="J1821" s="138"/>
      <c r="K1821" s="146"/>
      <c r="L1821" s="146"/>
    </row>
    <row r="1822" spans="2:12" s="141" customFormat="1" ht="20.100000000000001" customHeight="1">
      <c r="B1822" s="142">
        <f>'3. DATA TEKNIS JALAN'!B1868</f>
        <v>0</v>
      </c>
      <c r="C1822" s="142">
        <f>'3. DATA TEKNIS JALAN'!C1868</f>
        <v>0</v>
      </c>
      <c r="D1822" s="143">
        <f>'3. DATA TEKNIS JALAN'!D1868</f>
        <v>0</v>
      </c>
      <c r="E1822" s="144">
        <f>'3. DATA TEKNIS JALAN'!E1868</f>
        <v>0</v>
      </c>
      <c r="F1822" s="145" t="str">
        <f>'3. DATA TEKNIS JALAN'!F1868</f>
        <v>2+000</v>
      </c>
      <c r="G1822" s="145" t="str">
        <f>'3. DATA TEKNIS JALAN'!G1868</f>
        <v>2+200</v>
      </c>
      <c r="H1822" s="151" t="s">
        <v>434</v>
      </c>
      <c r="I1822" s="137"/>
      <c r="J1822" s="138"/>
      <c r="K1822" s="146"/>
      <c r="L1822" s="146"/>
    </row>
    <row r="1823" spans="2:12" s="141" customFormat="1" ht="20.100000000000001" customHeight="1">
      <c r="B1823" s="142">
        <f>'3. DATA TEKNIS JALAN'!B1869</f>
        <v>0</v>
      </c>
      <c r="C1823" s="142">
        <f>'3. DATA TEKNIS JALAN'!C1869</f>
        <v>0</v>
      </c>
      <c r="D1823" s="143">
        <f>'3. DATA TEKNIS JALAN'!D1869</f>
        <v>0</v>
      </c>
      <c r="E1823" s="144">
        <f>'3. DATA TEKNIS JALAN'!E1869</f>
        <v>0</v>
      </c>
      <c r="F1823" s="145" t="str">
        <f>'3. DATA TEKNIS JALAN'!F1869</f>
        <v>2+200</v>
      </c>
      <c r="G1823" s="145" t="str">
        <f>'3. DATA TEKNIS JALAN'!G1869</f>
        <v>2+400</v>
      </c>
      <c r="H1823" s="151" t="s">
        <v>434</v>
      </c>
      <c r="I1823" s="137"/>
      <c r="J1823" s="138"/>
      <c r="K1823" s="146"/>
      <c r="L1823" s="146"/>
    </row>
    <row r="1824" spans="2:12" s="141" customFormat="1" ht="20.100000000000001" customHeight="1">
      <c r="B1824" s="142">
        <f>'3. DATA TEKNIS JALAN'!B1870</f>
        <v>0</v>
      </c>
      <c r="C1824" s="142">
        <f>'3. DATA TEKNIS JALAN'!C1870</f>
        <v>0</v>
      </c>
      <c r="D1824" s="143">
        <f>'3. DATA TEKNIS JALAN'!D1870</f>
        <v>0</v>
      </c>
      <c r="E1824" s="144">
        <f>'3. DATA TEKNIS JALAN'!E1870</f>
        <v>0</v>
      </c>
      <c r="F1824" s="145" t="str">
        <f>'3. DATA TEKNIS JALAN'!F1870</f>
        <v>2+400</v>
      </c>
      <c r="G1824" s="145" t="str">
        <f>'3. DATA TEKNIS JALAN'!G1870</f>
        <v>2+600</v>
      </c>
      <c r="H1824" s="151" t="s">
        <v>438</v>
      </c>
      <c r="I1824" s="137"/>
      <c r="J1824" s="138"/>
      <c r="K1824" s="146"/>
      <c r="L1824" s="146"/>
    </row>
    <row r="1825" spans="2:12" s="141" customFormat="1" ht="20.100000000000001" customHeight="1">
      <c r="B1825" s="142">
        <f>'3. DATA TEKNIS JALAN'!B1871</f>
        <v>0</v>
      </c>
      <c r="C1825" s="142">
        <f>'3. DATA TEKNIS JALAN'!C1871</f>
        <v>0</v>
      </c>
      <c r="D1825" s="143">
        <f>'3. DATA TEKNIS JALAN'!D1871</f>
        <v>0</v>
      </c>
      <c r="E1825" s="144">
        <f>'3. DATA TEKNIS JALAN'!E1871</f>
        <v>0</v>
      </c>
      <c r="F1825" s="145" t="str">
        <f>'3. DATA TEKNIS JALAN'!F1871</f>
        <v>2+600</v>
      </c>
      <c r="G1825" s="145" t="str">
        <f>'3. DATA TEKNIS JALAN'!G1871</f>
        <v>2+800</v>
      </c>
      <c r="H1825" s="151" t="s">
        <v>434</v>
      </c>
      <c r="I1825" s="137"/>
      <c r="J1825" s="138"/>
      <c r="K1825" s="146"/>
      <c r="L1825" s="146"/>
    </row>
    <row r="1826" spans="2:12" s="141" customFormat="1" ht="20.100000000000001" customHeight="1">
      <c r="B1826" s="142">
        <f>'3. DATA TEKNIS JALAN'!B1872</f>
        <v>0</v>
      </c>
      <c r="C1826" s="142">
        <f>'3. DATA TEKNIS JALAN'!C1872</f>
        <v>0</v>
      </c>
      <c r="D1826" s="143">
        <f>'3. DATA TEKNIS JALAN'!D1872</f>
        <v>0</v>
      </c>
      <c r="E1826" s="144">
        <f>'3. DATA TEKNIS JALAN'!E1872</f>
        <v>0</v>
      </c>
      <c r="F1826" s="145" t="str">
        <f>'3. DATA TEKNIS JALAN'!F1872</f>
        <v>2+800</v>
      </c>
      <c r="G1826" s="145" t="str">
        <f>'3. DATA TEKNIS JALAN'!G1872</f>
        <v>3+000</v>
      </c>
      <c r="H1826" s="151" t="s">
        <v>434</v>
      </c>
      <c r="I1826" s="137"/>
      <c r="J1826" s="138"/>
      <c r="K1826" s="146"/>
      <c r="L1826" s="146"/>
    </row>
    <row r="1827" spans="2:12" s="141" customFormat="1" ht="20.100000000000001" customHeight="1">
      <c r="B1827" s="142">
        <f>'3. DATA TEKNIS JALAN'!B1873</f>
        <v>0</v>
      </c>
      <c r="C1827" s="142">
        <f>'3. DATA TEKNIS JALAN'!C1873</f>
        <v>0</v>
      </c>
      <c r="D1827" s="143">
        <f>'3. DATA TEKNIS JALAN'!D1873</f>
        <v>0</v>
      </c>
      <c r="E1827" s="144">
        <f>'3. DATA TEKNIS JALAN'!E1873</f>
        <v>0</v>
      </c>
      <c r="F1827" s="145" t="str">
        <f>'3. DATA TEKNIS JALAN'!F1873</f>
        <v>3+000</v>
      </c>
      <c r="G1827" s="145" t="str">
        <f>'3. DATA TEKNIS JALAN'!G1873</f>
        <v>3+200</v>
      </c>
      <c r="H1827" s="151" t="s">
        <v>434</v>
      </c>
      <c r="I1827" s="137"/>
      <c r="J1827" s="138"/>
      <c r="K1827" s="146"/>
      <c r="L1827" s="146"/>
    </row>
    <row r="1828" spans="2:12" s="141" customFormat="1" ht="20.100000000000001" customHeight="1">
      <c r="B1828" s="142">
        <f>'3. DATA TEKNIS JALAN'!B1874</f>
        <v>0</v>
      </c>
      <c r="C1828" s="142">
        <f>'3. DATA TEKNIS JALAN'!C1874</f>
        <v>0</v>
      </c>
      <c r="D1828" s="143">
        <f>'3. DATA TEKNIS JALAN'!D1874</f>
        <v>0</v>
      </c>
      <c r="E1828" s="144">
        <f>'3. DATA TEKNIS JALAN'!E1874</f>
        <v>0</v>
      </c>
      <c r="F1828" s="145" t="str">
        <f>'3. DATA TEKNIS JALAN'!F1874</f>
        <v>3+200</v>
      </c>
      <c r="G1828" s="145" t="str">
        <f>'3. DATA TEKNIS JALAN'!G1874</f>
        <v>3+400</v>
      </c>
      <c r="H1828" s="151" t="s">
        <v>434</v>
      </c>
      <c r="I1828" s="137"/>
      <c r="J1828" s="138"/>
      <c r="K1828" s="146"/>
      <c r="L1828" s="146"/>
    </row>
    <row r="1829" spans="2:12" s="141" customFormat="1" ht="20.100000000000001" customHeight="1">
      <c r="B1829" s="142">
        <f>'3. DATA TEKNIS JALAN'!B1875</f>
        <v>0</v>
      </c>
      <c r="C1829" s="142">
        <f>'3. DATA TEKNIS JALAN'!C1875</f>
        <v>0</v>
      </c>
      <c r="D1829" s="143">
        <f>'3. DATA TEKNIS JALAN'!D1875</f>
        <v>0</v>
      </c>
      <c r="E1829" s="144">
        <f>'3. DATA TEKNIS JALAN'!E1875</f>
        <v>0</v>
      </c>
      <c r="F1829" s="145" t="str">
        <f>'3. DATA TEKNIS JALAN'!F1875</f>
        <v>3+400</v>
      </c>
      <c r="G1829" s="145" t="str">
        <f>'3. DATA TEKNIS JALAN'!G1875</f>
        <v>3+600</v>
      </c>
      <c r="H1829" s="151" t="s">
        <v>434</v>
      </c>
      <c r="I1829" s="137"/>
      <c r="J1829" s="138"/>
      <c r="K1829" s="146"/>
      <c r="L1829" s="146"/>
    </row>
    <row r="1830" spans="2:12" s="141" customFormat="1" ht="20.100000000000001" customHeight="1">
      <c r="B1830" s="142">
        <f>'3. DATA TEKNIS JALAN'!B1876</f>
        <v>0</v>
      </c>
      <c r="C1830" s="142">
        <f>'3. DATA TEKNIS JALAN'!C1876</f>
        <v>0</v>
      </c>
      <c r="D1830" s="143">
        <f>'3. DATA TEKNIS JALAN'!D1876</f>
        <v>0</v>
      </c>
      <c r="E1830" s="144">
        <f>'3. DATA TEKNIS JALAN'!E1876</f>
        <v>0</v>
      </c>
      <c r="F1830" s="145" t="str">
        <f>'3. DATA TEKNIS JALAN'!F1876</f>
        <v>3+600</v>
      </c>
      <c r="G1830" s="145" t="str">
        <f>'3. DATA TEKNIS JALAN'!G1876</f>
        <v>3+800</v>
      </c>
      <c r="H1830" s="151" t="s">
        <v>434</v>
      </c>
      <c r="I1830" s="137"/>
      <c r="J1830" s="138"/>
      <c r="K1830" s="146"/>
      <c r="L1830" s="146"/>
    </row>
    <row r="1831" spans="2:12" s="141" customFormat="1" ht="20.100000000000001" customHeight="1">
      <c r="B1831" s="142">
        <f>'3. DATA TEKNIS JALAN'!B1877</f>
        <v>0</v>
      </c>
      <c r="C1831" s="142">
        <f>'3. DATA TEKNIS JALAN'!C1877</f>
        <v>0</v>
      </c>
      <c r="D1831" s="143">
        <f>'3. DATA TEKNIS JALAN'!D1877</f>
        <v>0</v>
      </c>
      <c r="E1831" s="144">
        <f>'3. DATA TEKNIS JALAN'!E1877</f>
        <v>0</v>
      </c>
      <c r="F1831" s="145" t="str">
        <f>'3. DATA TEKNIS JALAN'!F1877</f>
        <v>3+800</v>
      </c>
      <c r="G1831" s="145" t="str">
        <f>'3. DATA TEKNIS JALAN'!G1877</f>
        <v>3+830</v>
      </c>
      <c r="H1831" s="151" t="s">
        <v>434</v>
      </c>
      <c r="I1831" s="137"/>
      <c r="J1831" s="138"/>
      <c r="K1831" s="146"/>
      <c r="L1831" s="146"/>
    </row>
    <row r="1832" spans="2:12" s="141" customFormat="1" ht="20.100000000000001" customHeight="1">
      <c r="B1832" s="142">
        <f>'3. DATA TEKNIS JALAN'!B1878</f>
        <v>0</v>
      </c>
      <c r="C1832" s="142">
        <f>'3. DATA TEKNIS JALAN'!C1878</f>
        <v>0</v>
      </c>
      <c r="D1832" s="143">
        <f>'3. DATA TEKNIS JALAN'!D1878</f>
        <v>0</v>
      </c>
      <c r="E1832" s="144">
        <f>'3. DATA TEKNIS JALAN'!E1878</f>
        <v>0</v>
      </c>
      <c r="F1832" s="145">
        <f>'3. DATA TEKNIS JALAN'!F1878</f>
        <v>0</v>
      </c>
      <c r="G1832" s="145">
        <f>'3. DATA TEKNIS JALAN'!G1878</f>
        <v>0</v>
      </c>
      <c r="H1832" s="151"/>
      <c r="I1832" s="137"/>
      <c r="J1832" s="138"/>
      <c r="K1832" s="146"/>
      <c r="L1832" s="146"/>
    </row>
    <row r="1833" spans="2:12" s="141" customFormat="1" ht="20.100000000000001" customHeight="1">
      <c r="B1833" s="142">
        <f>'3. DATA TEKNIS JALAN'!B1879</f>
        <v>235</v>
      </c>
      <c r="C1833" s="142">
        <f>'3. DATA TEKNIS JALAN'!C1879</f>
        <v>0</v>
      </c>
      <c r="D1833" s="143" t="str">
        <f>'3. DATA TEKNIS JALAN'!D1879</f>
        <v>Kejobong - Timbang</v>
      </c>
      <c r="E1833" s="144">
        <f>'3. DATA TEKNIS JALAN'!E1879</f>
        <v>4.8330000000000002</v>
      </c>
      <c r="F1833" s="145" t="str">
        <f>'3. DATA TEKNIS JALAN'!F1879</f>
        <v>0+000</v>
      </c>
      <c r="G1833" s="145" t="str">
        <f>'3. DATA TEKNIS JALAN'!G1879</f>
        <v>0+200</v>
      </c>
      <c r="H1833" s="151" t="s">
        <v>434</v>
      </c>
      <c r="I1833" s="137"/>
      <c r="J1833" s="138"/>
      <c r="K1833" s="146"/>
      <c r="L1833" s="146"/>
    </row>
    <row r="1834" spans="2:12" s="141" customFormat="1" ht="20.100000000000001" customHeight="1">
      <c r="B1834" s="142">
        <f>'3. DATA TEKNIS JALAN'!B1880</f>
        <v>0</v>
      </c>
      <c r="C1834" s="142">
        <f>'3. DATA TEKNIS JALAN'!C1880</f>
        <v>0</v>
      </c>
      <c r="D1834" s="143">
        <f>'3. DATA TEKNIS JALAN'!D1880</f>
        <v>0</v>
      </c>
      <c r="E1834" s="144">
        <f>'3. DATA TEKNIS JALAN'!E1880</f>
        <v>0</v>
      </c>
      <c r="F1834" s="145" t="str">
        <f>'3. DATA TEKNIS JALAN'!F1880</f>
        <v>0+200</v>
      </c>
      <c r="G1834" s="145" t="str">
        <f>'3. DATA TEKNIS JALAN'!G1880</f>
        <v>0+400</v>
      </c>
      <c r="H1834" s="151" t="s">
        <v>434</v>
      </c>
      <c r="I1834" s="137"/>
      <c r="J1834" s="138"/>
      <c r="K1834" s="146"/>
      <c r="L1834" s="146"/>
    </row>
    <row r="1835" spans="2:12" s="141" customFormat="1" ht="20.100000000000001" customHeight="1">
      <c r="B1835" s="142">
        <f>'3. DATA TEKNIS JALAN'!B1881</f>
        <v>0</v>
      </c>
      <c r="C1835" s="142">
        <f>'3. DATA TEKNIS JALAN'!C1881</f>
        <v>0</v>
      </c>
      <c r="D1835" s="143">
        <f>'3. DATA TEKNIS JALAN'!D1881</f>
        <v>0</v>
      </c>
      <c r="E1835" s="144">
        <f>'3. DATA TEKNIS JALAN'!E1881</f>
        <v>0</v>
      </c>
      <c r="F1835" s="145" t="str">
        <f>'3. DATA TEKNIS JALAN'!F1881</f>
        <v>0+400</v>
      </c>
      <c r="G1835" s="145" t="str">
        <f>'3. DATA TEKNIS JALAN'!G1881</f>
        <v>0+600</v>
      </c>
      <c r="H1835" s="151" t="s">
        <v>434</v>
      </c>
      <c r="I1835" s="137"/>
      <c r="J1835" s="138"/>
      <c r="K1835" s="146"/>
      <c r="L1835" s="146"/>
    </row>
    <row r="1836" spans="2:12" s="141" customFormat="1" ht="20.100000000000001" customHeight="1">
      <c r="B1836" s="142">
        <f>'3. DATA TEKNIS JALAN'!B1882</f>
        <v>0</v>
      </c>
      <c r="C1836" s="142">
        <f>'3. DATA TEKNIS JALAN'!C1882</f>
        <v>0</v>
      </c>
      <c r="D1836" s="143">
        <f>'3. DATA TEKNIS JALAN'!D1882</f>
        <v>0</v>
      </c>
      <c r="E1836" s="144">
        <f>'3. DATA TEKNIS JALAN'!E1882</f>
        <v>0</v>
      </c>
      <c r="F1836" s="145" t="str">
        <f>'3. DATA TEKNIS JALAN'!F1882</f>
        <v>0+600</v>
      </c>
      <c r="G1836" s="145" t="str">
        <f>'3. DATA TEKNIS JALAN'!G1882</f>
        <v>0+800</v>
      </c>
      <c r="H1836" s="151" t="s">
        <v>434</v>
      </c>
      <c r="I1836" s="137"/>
      <c r="J1836" s="138"/>
      <c r="K1836" s="146"/>
      <c r="L1836" s="146"/>
    </row>
    <row r="1837" spans="2:12" s="141" customFormat="1" ht="20.100000000000001" customHeight="1">
      <c r="B1837" s="142">
        <f>'3. DATA TEKNIS JALAN'!B1883</f>
        <v>0</v>
      </c>
      <c r="C1837" s="142">
        <f>'3. DATA TEKNIS JALAN'!C1883</f>
        <v>0</v>
      </c>
      <c r="D1837" s="143">
        <f>'3. DATA TEKNIS JALAN'!D1883</f>
        <v>0</v>
      </c>
      <c r="E1837" s="144">
        <f>'3. DATA TEKNIS JALAN'!E1883</f>
        <v>0</v>
      </c>
      <c r="F1837" s="145" t="str">
        <f>'3. DATA TEKNIS JALAN'!F1883</f>
        <v>0+800</v>
      </c>
      <c r="G1837" s="145" t="str">
        <f>'3. DATA TEKNIS JALAN'!G1883</f>
        <v>1+000</v>
      </c>
      <c r="H1837" s="151" t="s">
        <v>434</v>
      </c>
      <c r="I1837" s="137"/>
      <c r="J1837" s="138"/>
      <c r="K1837" s="146"/>
      <c r="L1837" s="146"/>
    </row>
    <row r="1838" spans="2:12" s="141" customFormat="1" ht="20.100000000000001" customHeight="1">
      <c r="B1838" s="142">
        <f>'3. DATA TEKNIS JALAN'!B1884</f>
        <v>0</v>
      </c>
      <c r="C1838" s="142">
        <f>'3. DATA TEKNIS JALAN'!C1884</f>
        <v>0</v>
      </c>
      <c r="D1838" s="143">
        <f>'3. DATA TEKNIS JALAN'!D1884</f>
        <v>0</v>
      </c>
      <c r="E1838" s="144">
        <f>'3. DATA TEKNIS JALAN'!E1884</f>
        <v>0</v>
      </c>
      <c r="F1838" s="145" t="str">
        <f>'3. DATA TEKNIS JALAN'!F1884</f>
        <v>1+000</v>
      </c>
      <c r="G1838" s="145" t="str">
        <f>'3. DATA TEKNIS JALAN'!G1884</f>
        <v>1+200</v>
      </c>
      <c r="H1838" s="151" t="s">
        <v>434</v>
      </c>
      <c r="I1838" s="137"/>
      <c r="J1838" s="138"/>
      <c r="K1838" s="146"/>
      <c r="L1838" s="146"/>
    </row>
    <row r="1839" spans="2:12" s="141" customFormat="1" ht="20.100000000000001" customHeight="1">
      <c r="B1839" s="142">
        <f>'3. DATA TEKNIS JALAN'!B1885</f>
        <v>0</v>
      </c>
      <c r="C1839" s="142">
        <f>'3. DATA TEKNIS JALAN'!C1885</f>
        <v>0</v>
      </c>
      <c r="D1839" s="143">
        <f>'3. DATA TEKNIS JALAN'!D1885</f>
        <v>0</v>
      </c>
      <c r="E1839" s="144">
        <f>'3. DATA TEKNIS JALAN'!E1885</f>
        <v>0</v>
      </c>
      <c r="F1839" s="145" t="str">
        <f>'3. DATA TEKNIS JALAN'!F1885</f>
        <v>1+200</v>
      </c>
      <c r="G1839" s="145" t="str">
        <f>'3. DATA TEKNIS JALAN'!G1885</f>
        <v>1+400</v>
      </c>
      <c r="H1839" s="151" t="s">
        <v>434</v>
      </c>
      <c r="I1839" s="137"/>
      <c r="J1839" s="138"/>
      <c r="K1839" s="146"/>
      <c r="L1839" s="146"/>
    </row>
    <row r="1840" spans="2:12" s="141" customFormat="1" ht="20.100000000000001" customHeight="1">
      <c r="B1840" s="142">
        <f>'3. DATA TEKNIS JALAN'!B1886</f>
        <v>0</v>
      </c>
      <c r="C1840" s="142">
        <f>'3. DATA TEKNIS JALAN'!C1886</f>
        <v>0</v>
      </c>
      <c r="D1840" s="143">
        <f>'3. DATA TEKNIS JALAN'!D1886</f>
        <v>0</v>
      </c>
      <c r="E1840" s="144">
        <f>'3. DATA TEKNIS JALAN'!E1886</f>
        <v>0</v>
      </c>
      <c r="F1840" s="145" t="str">
        <f>'3. DATA TEKNIS JALAN'!F1886</f>
        <v>1+400</v>
      </c>
      <c r="G1840" s="145" t="str">
        <f>'3. DATA TEKNIS JALAN'!G1886</f>
        <v>1+600</v>
      </c>
      <c r="H1840" s="151" t="s">
        <v>434</v>
      </c>
      <c r="I1840" s="137"/>
      <c r="J1840" s="138"/>
      <c r="K1840" s="146"/>
      <c r="L1840" s="146"/>
    </row>
    <row r="1841" spans="2:12" s="141" customFormat="1" ht="20.100000000000001" customHeight="1">
      <c r="B1841" s="142">
        <f>'3. DATA TEKNIS JALAN'!B1887</f>
        <v>0</v>
      </c>
      <c r="C1841" s="142">
        <f>'3. DATA TEKNIS JALAN'!C1887</f>
        <v>0</v>
      </c>
      <c r="D1841" s="143">
        <f>'3. DATA TEKNIS JALAN'!D1887</f>
        <v>0</v>
      </c>
      <c r="E1841" s="144">
        <f>'3. DATA TEKNIS JALAN'!E1887</f>
        <v>0</v>
      </c>
      <c r="F1841" s="145" t="str">
        <f>'3. DATA TEKNIS JALAN'!F1887</f>
        <v>1+600</v>
      </c>
      <c r="G1841" s="145" t="str">
        <f>'3. DATA TEKNIS JALAN'!G1887</f>
        <v>1+800</v>
      </c>
      <c r="H1841" s="151" t="s">
        <v>434</v>
      </c>
      <c r="I1841" s="137"/>
      <c r="J1841" s="138"/>
      <c r="K1841" s="146"/>
      <c r="L1841" s="146"/>
    </row>
    <row r="1842" spans="2:12" s="141" customFormat="1" ht="20.100000000000001" customHeight="1">
      <c r="B1842" s="142">
        <f>'3. DATA TEKNIS JALAN'!B1888</f>
        <v>0</v>
      </c>
      <c r="C1842" s="142">
        <f>'3. DATA TEKNIS JALAN'!C1888</f>
        <v>0</v>
      </c>
      <c r="D1842" s="143">
        <f>'3. DATA TEKNIS JALAN'!D1888</f>
        <v>0</v>
      </c>
      <c r="E1842" s="144">
        <f>'3. DATA TEKNIS JALAN'!E1888</f>
        <v>0</v>
      </c>
      <c r="F1842" s="145" t="str">
        <f>'3. DATA TEKNIS JALAN'!F1888</f>
        <v>1+800</v>
      </c>
      <c r="G1842" s="145" t="str">
        <f>'3. DATA TEKNIS JALAN'!G1888</f>
        <v>2+000</v>
      </c>
      <c r="H1842" s="151" t="s">
        <v>434</v>
      </c>
      <c r="I1842" s="137"/>
      <c r="J1842" s="138"/>
      <c r="K1842" s="146"/>
      <c r="L1842" s="146"/>
    </row>
    <row r="1843" spans="2:12" s="141" customFormat="1" ht="20.100000000000001" customHeight="1">
      <c r="B1843" s="142">
        <f>'3. DATA TEKNIS JALAN'!B1889</f>
        <v>0</v>
      </c>
      <c r="C1843" s="142">
        <f>'3. DATA TEKNIS JALAN'!C1889</f>
        <v>0</v>
      </c>
      <c r="D1843" s="143">
        <f>'3. DATA TEKNIS JALAN'!D1889</f>
        <v>0</v>
      </c>
      <c r="E1843" s="144">
        <f>'3. DATA TEKNIS JALAN'!E1889</f>
        <v>0</v>
      </c>
      <c r="F1843" s="145" t="str">
        <f>'3. DATA TEKNIS JALAN'!F1889</f>
        <v>2+000</v>
      </c>
      <c r="G1843" s="145" t="str">
        <f>'3. DATA TEKNIS JALAN'!G1889</f>
        <v>2+200</v>
      </c>
      <c r="H1843" s="151" t="s">
        <v>434</v>
      </c>
      <c r="I1843" s="137"/>
      <c r="J1843" s="138"/>
      <c r="K1843" s="146"/>
      <c r="L1843" s="146"/>
    </row>
    <row r="1844" spans="2:12" s="141" customFormat="1" ht="20.100000000000001" customHeight="1">
      <c r="B1844" s="142">
        <f>'3. DATA TEKNIS JALAN'!B1890</f>
        <v>0</v>
      </c>
      <c r="C1844" s="142">
        <f>'3. DATA TEKNIS JALAN'!C1890</f>
        <v>0</v>
      </c>
      <c r="D1844" s="143">
        <f>'3. DATA TEKNIS JALAN'!D1890</f>
        <v>0</v>
      </c>
      <c r="E1844" s="144">
        <f>'3. DATA TEKNIS JALAN'!E1890</f>
        <v>0</v>
      </c>
      <c r="F1844" s="145" t="str">
        <f>'3. DATA TEKNIS JALAN'!F1890</f>
        <v>2+200</v>
      </c>
      <c r="G1844" s="145" t="str">
        <f>'3. DATA TEKNIS JALAN'!G1890</f>
        <v>2+400</v>
      </c>
      <c r="H1844" s="151" t="s">
        <v>434</v>
      </c>
      <c r="I1844" s="137"/>
      <c r="J1844" s="138"/>
      <c r="K1844" s="146"/>
      <c r="L1844" s="146"/>
    </row>
    <row r="1845" spans="2:12" s="141" customFormat="1" ht="20.100000000000001" customHeight="1">
      <c r="B1845" s="142">
        <f>'3. DATA TEKNIS JALAN'!B1891</f>
        <v>0</v>
      </c>
      <c r="C1845" s="142">
        <f>'3. DATA TEKNIS JALAN'!C1891</f>
        <v>0</v>
      </c>
      <c r="D1845" s="143">
        <f>'3. DATA TEKNIS JALAN'!D1891</f>
        <v>0</v>
      </c>
      <c r="E1845" s="144">
        <f>'3. DATA TEKNIS JALAN'!E1891</f>
        <v>0</v>
      </c>
      <c r="F1845" s="145" t="str">
        <f>'3. DATA TEKNIS JALAN'!F1891</f>
        <v>2+400</v>
      </c>
      <c r="G1845" s="145" t="str">
        <f>'3. DATA TEKNIS JALAN'!G1891</f>
        <v>2+600</v>
      </c>
      <c r="H1845" s="151" t="s">
        <v>434</v>
      </c>
      <c r="I1845" s="137"/>
      <c r="J1845" s="138"/>
      <c r="K1845" s="146"/>
      <c r="L1845" s="146"/>
    </row>
    <row r="1846" spans="2:12" s="141" customFormat="1" ht="20.100000000000001" customHeight="1">
      <c r="B1846" s="142">
        <f>'3. DATA TEKNIS JALAN'!B1892</f>
        <v>0</v>
      </c>
      <c r="C1846" s="142">
        <f>'3. DATA TEKNIS JALAN'!C1892</f>
        <v>0</v>
      </c>
      <c r="D1846" s="143">
        <f>'3. DATA TEKNIS JALAN'!D1892</f>
        <v>0</v>
      </c>
      <c r="E1846" s="144">
        <f>'3. DATA TEKNIS JALAN'!E1892</f>
        <v>0</v>
      </c>
      <c r="F1846" s="145" t="str">
        <f>'3. DATA TEKNIS JALAN'!F1892</f>
        <v>2+600</v>
      </c>
      <c r="G1846" s="145" t="str">
        <f>'3. DATA TEKNIS JALAN'!G1892</f>
        <v>2+800</v>
      </c>
      <c r="H1846" s="151" t="s">
        <v>434</v>
      </c>
      <c r="I1846" s="137"/>
      <c r="J1846" s="138"/>
      <c r="K1846" s="146"/>
      <c r="L1846" s="146"/>
    </row>
    <row r="1847" spans="2:12" s="141" customFormat="1" ht="20.100000000000001" customHeight="1">
      <c r="B1847" s="142">
        <f>'3. DATA TEKNIS JALAN'!B1893</f>
        <v>0</v>
      </c>
      <c r="C1847" s="142">
        <f>'3. DATA TEKNIS JALAN'!C1893</f>
        <v>0</v>
      </c>
      <c r="D1847" s="143">
        <f>'3. DATA TEKNIS JALAN'!D1893</f>
        <v>0</v>
      </c>
      <c r="E1847" s="144">
        <f>'3. DATA TEKNIS JALAN'!E1893</f>
        <v>0</v>
      </c>
      <c r="F1847" s="145" t="str">
        <f>'3. DATA TEKNIS JALAN'!F1893</f>
        <v>2+800</v>
      </c>
      <c r="G1847" s="145" t="str">
        <f>'3. DATA TEKNIS JALAN'!G1893</f>
        <v>3+000</v>
      </c>
      <c r="H1847" s="151" t="s">
        <v>434</v>
      </c>
      <c r="I1847" s="137"/>
      <c r="J1847" s="138"/>
      <c r="K1847" s="146"/>
      <c r="L1847" s="146"/>
    </row>
    <row r="1848" spans="2:12" s="141" customFormat="1" ht="20.100000000000001" customHeight="1">
      <c r="B1848" s="142">
        <f>'3. DATA TEKNIS JALAN'!B1894</f>
        <v>0</v>
      </c>
      <c r="C1848" s="142">
        <f>'3. DATA TEKNIS JALAN'!C1894</f>
        <v>0</v>
      </c>
      <c r="D1848" s="143">
        <f>'3. DATA TEKNIS JALAN'!D1894</f>
        <v>0</v>
      </c>
      <c r="E1848" s="144">
        <f>'3. DATA TEKNIS JALAN'!E1894</f>
        <v>0</v>
      </c>
      <c r="F1848" s="145" t="str">
        <f>'3. DATA TEKNIS JALAN'!F1894</f>
        <v>3+000</v>
      </c>
      <c r="G1848" s="145" t="str">
        <f>'3. DATA TEKNIS JALAN'!G1894</f>
        <v>3+200</v>
      </c>
      <c r="H1848" s="151" t="s">
        <v>434</v>
      </c>
      <c r="I1848" s="137"/>
      <c r="J1848" s="138"/>
      <c r="K1848" s="146"/>
      <c r="L1848" s="146"/>
    </row>
    <row r="1849" spans="2:12" s="141" customFormat="1" ht="20.100000000000001" customHeight="1">
      <c r="B1849" s="142">
        <f>'3. DATA TEKNIS JALAN'!B1895</f>
        <v>0</v>
      </c>
      <c r="C1849" s="142">
        <f>'3. DATA TEKNIS JALAN'!C1895</f>
        <v>0</v>
      </c>
      <c r="D1849" s="143">
        <f>'3. DATA TEKNIS JALAN'!D1895</f>
        <v>0</v>
      </c>
      <c r="E1849" s="144">
        <f>'3. DATA TEKNIS JALAN'!E1895</f>
        <v>0</v>
      </c>
      <c r="F1849" s="145" t="str">
        <f>'3. DATA TEKNIS JALAN'!F1895</f>
        <v>3+200</v>
      </c>
      <c r="G1849" s="145" t="str">
        <f>'3. DATA TEKNIS JALAN'!G1895</f>
        <v>3+400</v>
      </c>
      <c r="H1849" s="151" t="s">
        <v>434</v>
      </c>
      <c r="I1849" s="137"/>
      <c r="J1849" s="138"/>
      <c r="K1849" s="146"/>
      <c r="L1849" s="146"/>
    </row>
    <row r="1850" spans="2:12" s="141" customFormat="1" ht="20.100000000000001" customHeight="1">
      <c r="B1850" s="142">
        <f>'3. DATA TEKNIS JALAN'!B1896</f>
        <v>0</v>
      </c>
      <c r="C1850" s="142">
        <f>'3. DATA TEKNIS JALAN'!C1896</f>
        <v>0</v>
      </c>
      <c r="D1850" s="143">
        <f>'3. DATA TEKNIS JALAN'!D1896</f>
        <v>0</v>
      </c>
      <c r="E1850" s="144">
        <f>'3. DATA TEKNIS JALAN'!E1896</f>
        <v>0</v>
      </c>
      <c r="F1850" s="145" t="str">
        <f>'3. DATA TEKNIS JALAN'!F1896</f>
        <v>3+400</v>
      </c>
      <c r="G1850" s="145" t="str">
        <f>'3. DATA TEKNIS JALAN'!G1896</f>
        <v>3+600</v>
      </c>
      <c r="H1850" s="151" t="s">
        <v>434</v>
      </c>
      <c r="I1850" s="137"/>
      <c r="J1850" s="138"/>
      <c r="K1850" s="146"/>
      <c r="L1850" s="146"/>
    </row>
    <row r="1851" spans="2:12" s="141" customFormat="1" ht="20.100000000000001" customHeight="1">
      <c r="B1851" s="142">
        <f>'3. DATA TEKNIS JALAN'!B1897</f>
        <v>0</v>
      </c>
      <c r="C1851" s="142">
        <f>'3. DATA TEKNIS JALAN'!C1897</f>
        <v>0</v>
      </c>
      <c r="D1851" s="143">
        <f>'3. DATA TEKNIS JALAN'!D1897</f>
        <v>0</v>
      </c>
      <c r="E1851" s="144">
        <f>'3. DATA TEKNIS JALAN'!E1897</f>
        <v>0</v>
      </c>
      <c r="F1851" s="145" t="str">
        <f>'3. DATA TEKNIS JALAN'!F1897</f>
        <v>3+600</v>
      </c>
      <c r="G1851" s="145" t="str">
        <f>'3. DATA TEKNIS JALAN'!G1897</f>
        <v>3+800</v>
      </c>
      <c r="H1851" s="151" t="s">
        <v>434</v>
      </c>
      <c r="I1851" s="137"/>
      <c r="J1851" s="138"/>
      <c r="K1851" s="146"/>
      <c r="L1851" s="146"/>
    </row>
    <row r="1852" spans="2:12" s="141" customFormat="1" ht="20.100000000000001" customHeight="1">
      <c r="B1852" s="142">
        <f>'3. DATA TEKNIS JALAN'!B1898</f>
        <v>0</v>
      </c>
      <c r="C1852" s="142">
        <f>'3. DATA TEKNIS JALAN'!C1898</f>
        <v>0</v>
      </c>
      <c r="D1852" s="143">
        <f>'3. DATA TEKNIS JALAN'!D1898</f>
        <v>0</v>
      </c>
      <c r="E1852" s="144">
        <f>'3. DATA TEKNIS JALAN'!E1898</f>
        <v>0</v>
      </c>
      <c r="F1852" s="145" t="str">
        <f>'3. DATA TEKNIS JALAN'!F1898</f>
        <v>3+800</v>
      </c>
      <c r="G1852" s="145" t="str">
        <f>'3. DATA TEKNIS JALAN'!G1898</f>
        <v>4+000</v>
      </c>
      <c r="H1852" s="151" t="s">
        <v>434</v>
      </c>
      <c r="I1852" s="137"/>
      <c r="J1852" s="138"/>
      <c r="K1852" s="146"/>
      <c r="L1852" s="146"/>
    </row>
    <row r="1853" spans="2:12" s="141" customFormat="1" ht="20.100000000000001" customHeight="1">
      <c r="B1853" s="142">
        <f>'3. DATA TEKNIS JALAN'!B1899</f>
        <v>0</v>
      </c>
      <c r="C1853" s="142">
        <f>'3. DATA TEKNIS JALAN'!C1899</f>
        <v>0</v>
      </c>
      <c r="D1853" s="143">
        <f>'3. DATA TEKNIS JALAN'!D1899</f>
        <v>0</v>
      </c>
      <c r="E1853" s="144">
        <f>'3. DATA TEKNIS JALAN'!E1899</f>
        <v>0</v>
      </c>
      <c r="F1853" s="145" t="str">
        <f>'3. DATA TEKNIS JALAN'!F1899</f>
        <v>4+000</v>
      </c>
      <c r="G1853" s="145" t="str">
        <f>'3. DATA TEKNIS JALAN'!G1899</f>
        <v>4+200</v>
      </c>
      <c r="H1853" s="151" t="s">
        <v>434</v>
      </c>
      <c r="I1853" s="137"/>
      <c r="J1853" s="138"/>
      <c r="K1853" s="146"/>
      <c r="L1853" s="146"/>
    </row>
    <row r="1854" spans="2:12" s="141" customFormat="1" ht="20.100000000000001" customHeight="1">
      <c r="B1854" s="142">
        <f>'3. DATA TEKNIS JALAN'!B1900</f>
        <v>0</v>
      </c>
      <c r="C1854" s="142">
        <f>'3. DATA TEKNIS JALAN'!C1900</f>
        <v>0</v>
      </c>
      <c r="D1854" s="143">
        <f>'3. DATA TEKNIS JALAN'!D1900</f>
        <v>0</v>
      </c>
      <c r="E1854" s="144">
        <f>'3. DATA TEKNIS JALAN'!E1900</f>
        <v>0</v>
      </c>
      <c r="F1854" s="145" t="str">
        <f>'3. DATA TEKNIS JALAN'!F1900</f>
        <v>4+200</v>
      </c>
      <c r="G1854" s="145" t="str">
        <f>'3. DATA TEKNIS JALAN'!G1900</f>
        <v>4+400</v>
      </c>
      <c r="H1854" s="151" t="s">
        <v>434</v>
      </c>
      <c r="I1854" s="137"/>
      <c r="J1854" s="138"/>
      <c r="K1854" s="146"/>
      <c r="L1854" s="146"/>
    </row>
    <row r="1855" spans="2:12" s="141" customFormat="1" ht="20.100000000000001" customHeight="1">
      <c r="B1855" s="142">
        <f>'3. DATA TEKNIS JALAN'!B1901</f>
        <v>0</v>
      </c>
      <c r="C1855" s="142">
        <f>'3. DATA TEKNIS JALAN'!C1901</f>
        <v>0</v>
      </c>
      <c r="D1855" s="143">
        <f>'3. DATA TEKNIS JALAN'!D1901</f>
        <v>0</v>
      </c>
      <c r="E1855" s="144">
        <f>'3. DATA TEKNIS JALAN'!E1901</f>
        <v>0</v>
      </c>
      <c r="F1855" s="145" t="str">
        <f>'3. DATA TEKNIS JALAN'!F1901</f>
        <v>4+400</v>
      </c>
      <c r="G1855" s="145" t="str">
        <f>'3. DATA TEKNIS JALAN'!G1901</f>
        <v>4+600</v>
      </c>
      <c r="H1855" s="151" t="s">
        <v>434</v>
      </c>
      <c r="I1855" s="137"/>
      <c r="J1855" s="138"/>
      <c r="K1855" s="146"/>
      <c r="L1855" s="146"/>
    </row>
    <row r="1856" spans="2:12" s="141" customFormat="1" ht="20.100000000000001" customHeight="1">
      <c r="B1856" s="142">
        <f>'3. DATA TEKNIS JALAN'!B1902</f>
        <v>0</v>
      </c>
      <c r="C1856" s="142">
        <f>'3. DATA TEKNIS JALAN'!C1902</f>
        <v>0</v>
      </c>
      <c r="D1856" s="143">
        <f>'3. DATA TEKNIS JALAN'!D1902</f>
        <v>0</v>
      </c>
      <c r="E1856" s="144">
        <f>'3. DATA TEKNIS JALAN'!E1902</f>
        <v>0</v>
      </c>
      <c r="F1856" s="145" t="str">
        <f>'3. DATA TEKNIS JALAN'!F1902</f>
        <v>4+600</v>
      </c>
      <c r="G1856" s="145" t="str">
        <f>'3. DATA TEKNIS JALAN'!G1902</f>
        <v>4+800</v>
      </c>
      <c r="H1856" s="151" t="s">
        <v>434</v>
      </c>
      <c r="I1856" s="137"/>
      <c r="J1856" s="138"/>
      <c r="K1856" s="146"/>
      <c r="L1856" s="146"/>
    </row>
    <row r="1857" spans="2:12" s="141" customFormat="1" ht="20.100000000000001" customHeight="1">
      <c r="B1857" s="142">
        <f>'3. DATA TEKNIS JALAN'!B1903</f>
        <v>0</v>
      </c>
      <c r="C1857" s="142">
        <f>'3. DATA TEKNIS JALAN'!C1903</f>
        <v>0</v>
      </c>
      <c r="D1857" s="143">
        <f>'3. DATA TEKNIS JALAN'!D1903</f>
        <v>0</v>
      </c>
      <c r="E1857" s="144">
        <f>'3. DATA TEKNIS JALAN'!E1903</f>
        <v>0</v>
      </c>
      <c r="F1857" s="145" t="str">
        <f>'3. DATA TEKNIS JALAN'!F1903</f>
        <v>4+800</v>
      </c>
      <c r="G1857" s="145" t="str">
        <f>'3. DATA TEKNIS JALAN'!G1903</f>
        <v>4+833</v>
      </c>
      <c r="H1857" s="151" t="s">
        <v>434</v>
      </c>
      <c r="I1857" s="137"/>
      <c r="J1857" s="138"/>
      <c r="K1857" s="146"/>
      <c r="L1857" s="146"/>
    </row>
    <row r="1858" spans="2:12" s="141" customFormat="1" ht="20.100000000000001" customHeight="1">
      <c r="B1858" s="142">
        <f>'3. DATA TEKNIS JALAN'!B1904</f>
        <v>0</v>
      </c>
      <c r="C1858" s="142">
        <f>'3. DATA TEKNIS JALAN'!C1904</f>
        <v>0</v>
      </c>
      <c r="D1858" s="143">
        <f>'3. DATA TEKNIS JALAN'!D1904</f>
        <v>0</v>
      </c>
      <c r="E1858" s="144">
        <f>'3. DATA TEKNIS JALAN'!E1904</f>
        <v>0</v>
      </c>
      <c r="F1858" s="145">
        <f>'3. DATA TEKNIS JALAN'!F1904</f>
        <v>0</v>
      </c>
      <c r="G1858" s="145">
        <f>'3. DATA TEKNIS JALAN'!G1904</f>
        <v>0</v>
      </c>
      <c r="H1858" s="151"/>
      <c r="I1858" s="137"/>
      <c r="J1858" s="138"/>
      <c r="K1858" s="146"/>
      <c r="L1858" s="146"/>
    </row>
    <row r="1859" spans="2:12" s="141" customFormat="1" ht="20.100000000000001" customHeight="1">
      <c r="B1859" s="142">
        <f>'3. DATA TEKNIS JALAN'!B1905</f>
        <v>236</v>
      </c>
      <c r="C1859" s="142">
        <f>'3. DATA TEKNIS JALAN'!C1905</f>
        <v>0</v>
      </c>
      <c r="D1859" s="143" t="str">
        <f>'3. DATA TEKNIS JALAN'!D1905</f>
        <v>Bandingan</v>
      </c>
      <c r="E1859" s="144">
        <f>'3. DATA TEKNIS JALAN'!E1905</f>
        <v>0.68300000000000005</v>
      </c>
      <c r="F1859" s="145" t="str">
        <f>'3. DATA TEKNIS JALAN'!F1905</f>
        <v>0+000</v>
      </c>
      <c r="G1859" s="145" t="str">
        <f>'3. DATA TEKNIS JALAN'!G1905</f>
        <v>0+200</v>
      </c>
      <c r="H1859" s="151" t="s">
        <v>434</v>
      </c>
      <c r="I1859" s="137"/>
      <c r="J1859" s="138"/>
      <c r="K1859" s="146"/>
      <c r="L1859" s="146"/>
    </row>
    <row r="1860" spans="2:12" s="141" customFormat="1" ht="20.100000000000001" customHeight="1">
      <c r="B1860" s="142">
        <f>'3. DATA TEKNIS JALAN'!B1906</f>
        <v>0</v>
      </c>
      <c r="C1860" s="142">
        <f>'3. DATA TEKNIS JALAN'!C1906</f>
        <v>0</v>
      </c>
      <c r="D1860" s="143">
        <f>'3. DATA TEKNIS JALAN'!D1906</f>
        <v>0</v>
      </c>
      <c r="E1860" s="144">
        <f>'3. DATA TEKNIS JALAN'!E1906</f>
        <v>0</v>
      </c>
      <c r="F1860" s="145" t="str">
        <f>'3. DATA TEKNIS JALAN'!F1906</f>
        <v>0+200</v>
      </c>
      <c r="G1860" s="145" t="str">
        <f>'3. DATA TEKNIS JALAN'!G1906</f>
        <v>0+400</v>
      </c>
      <c r="H1860" s="151" t="s">
        <v>434</v>
      </c>
      <c r="I1860" s="137"/>
      <c r="J1860" s="138"/>
      <c r="K1860" s="146"/>
      <c r="L1860" s="146"/>
    </row>
    <row r="1861" spans="2:12" s="141" customFormat="1" ht="20.100000000000001" customHeight="1">
      <c r="B1861" s="142">
        <f>'3. DATA TEKNIS JALAN'!B1907</f>
        <v>0</v>
      </c>
      <c r="C1861" s="142">
        <f>'3. DATA TEKNIS JALAN'!C1907</f>
        <v>0</v>
      </c>
      <c r="D1861" s="143">
        <f>'3. DATA TEKNIS JALAN'!D1907</f>
        <v>0</v>
      </c>
      <c r="E1861" s="144">
        <f>'3. DATA TEKNIS JALAN'!E1907</f>
        <v>0</v>
      </c>
      <c r="F1861" s="145" t="str">
        <f>'3. DATA TEKNIS JALAN'!F1907</f>
        <v>0+400</v>
      </c>
      <c r="G1861" s="145" t="str">
        <f>'3. DATA TEKNIS JALAN'!G1907</f>
        <v>0+600</v>
      </c>
      <c r="H1861" s="151" t="s">
        <v>434</v>
      </c>
      <c r="I1861" s="137"/>
      <c r="J1861" s="138"/>
      <c r="K1861" s="146"/>
      <c r="L1861" s="146"/>
    </row>
    <row r="1862" spans="2:12" s="141" customFormat="1" ht="20.100000000000001" customHeight="1">
      <c r="B1862" s="142">
        <f>'3. DATA TEKNIS JALAN'!B1908</f>
        <v>0</v>
      </c>
      <c r="C1862" s="142">
        <f>'3. DATA TEKNIS JALAN'!C1908</f>
        <v>0</v>
      </c>
      <c r="D1862" s="143">
        <f>'3. DATA TEKNIS JALAN'!D1908</f>
        <v>0</v>
      </c>
      <c r="E1862" s="144">
        <f>'3. DATA TEKNIS JALAN'!E1908</f>
        <v>0</v>
      </c>
      <c r="F1862" s="145" t="str">
        <f>'3. DATA TEKNIS JALAN'!F1908</f>
        <v>0+600</v>
      </c>
      <c r="G1862" s="145" t="str">
        <f>'3. DATA TEKNIS JALAN'!G1908</f>
        <v>0+683</v>
      </c>
      <c r="H1862" s="151" t="s">
        <v>434</v>
      </c>
      <c r="I1862" s="137"/>
      <c r="J1862" s="138"/>
      <c r="K1862" s="146"/>
      <c r="L1862" s="146"/>
    </row>
    <row r="1863" spans="2:12" s="141" customFormat="1" ht="20.100000000000001" customHeight="1">
      <c r="B1863" s="142">
        <f>'3. DATA TEKNIS JALAN'!B1909</f>
        <v>0</v>
      </c>
      <c r="C1863" s="142">
        <f>'3. DATA TEKNIS JALAN'!C1909</f>
        <v>0</v>
      </c>
      <c r="D1863" s="143">
        <f>'3. DATA TEKNIS JALAN'!D1909</f>
        <v>0</v>
      </c>
      <c r="E1863" s="144">
        <f>'3. DATA TEKNIS JALAN'!E1909</f>
        <v>0</v>
      </c>
      <c r="F1863" s="145">
        <f>'3. DATA TEKNIS JALAN'!F1909</f>
        <v>0</v>
      </c>
      <c r="G1863" s="145">
        <f>'3. DATA TEKNIS JALAN'!G1909</f>
        <v>0</v>
      </c>
      <c r="H1863" s="151"/>
      <c r="I1863" s="137"/>
      <c r="J1863" s="138"/>
      <c r="K1863" s="146"/>
      <c r="L1863" s="146"/>
    </row>
    <row r="1864" spans="2:12" s="141" customFormat="1" ht="20.100000000000001" customHeight="1">
      <c r="B1864" s="142">
        <f>'3. DATA TEKNIS JALAN'!B1910</f>
        <v>237</v>
      </c>
      <c r="C1864" s="142">
        <f>'3. DATA TEKNIS JALAN'!C1910</f>
        <v>0</v>
      </c>
      <c r="D1864" s="143" t="str">
        <f>'3. DATA TEKNIS JALAN'!D1910</f>
        <v>Sinduraja - Pangempon</v>
      </c>
      <c r="E1864" s="144">
        <f>'3. DATA TEKNIS JALAN'!E1910</f>
        <v>6.0670000000000002</v>
      </c>
      <c r="F1864" s="145" t="str">
        <f>'3. DATA TEKNIS JALAN'!F1910</f>
        <v>0+000</v>
      </c>
      <c r="G1864" s="145" t="str">
        <f>'3. DATA TEKNIS JALAN'!G1910</f>
        <v>0+200</v>
      </c>
      <c r="H1864" s="151" t="s">
        <v>438</v>
      </c>
      <c r="I1864" s="137"/>
      <c r="J1864" s="138"/>
      <c r="K1864" s="146"/>
      <c r="L1864" s="146"/>
    </row>
    <row r="1865" spans="2:12" s="141" customFormat="1" ht="20.100000000000001" customHeight="1">
      <c r="B1865" s="142">
        <f>'3. DATA TEKNIS JALAN'!B1911</f>
        <v>0</v>
      </c>
      <c r="C1865" s="142">
        <f>'3. DATA TEKNIS JALAN'!C1911</f>
        <v>0</v>
      </c>
      <c r="D1865" s="143">
        <f>'3. DATA TEKNIS JALAN'!D1911</f>
        <v>0</v>
      </c>
      <c r="E1865" s="144">
        <f>'3. DATA TEKNIS JALAN'!E1911</f>
        <v>0</v>
      </c>
      <c r="F1865" s="145" t="str">
        <f>'3. DATA TEKNIS JALAN'!F1911</f>
        <v>0+200</v>
      </c>
      <c r="G1865" s="145" t="str">
        <f>'3. DATA TEKNIS JALAN'!G1911</f>
        <v>0+400</v>
      </c>
      <c r="H1865" s="151" t="s">
        <v>440</v>
      </c>
      <c r="I1865" s="137"/>
      <c r="J1865" s="138"/>
      <c r="K1865" s="146"/>
      <c r="L1865" s="146"/>
    </row>
    <row r="1866" spans="2:12" s="141" customFormat="1" ht="20.100000000000001" customHeight="1">
      <c r="B1866" s="142">
        <f>'3. DATA TEKNIS JALAN'!B1912</f>
        <v>0</v>
      </c>
      <c r="C1866" s="142">
        <f>'3. DATA TEKNIS JALAN'!C1912</f>
        <v>0</v>
      </c>
      <c r="D1866" s="143">
        <f>'3. DATA TEKNIS JALAN'!D1912</f>
        <v>0</v>
      </c>
      <c r="E1866" s="144">
        <f>'3. DATA TEKNIS JALAN'!E1912</f>
        <v>0</v>
      </c>
      <c r="F1866" s="145" t="str">
        <f>'3. DATA TEKNIS JALAN'!F1912</f>
        <v>0+400</v>
      </c>
      <c r="G1866" s="145" t="str">
        <f>'3. DATA TEKNIS JALAN'!G1912</f>
        <v>0+600</v>
      </c>
      <c r="H1866" s="151" t="s">
        <v>434</v>
      </c>
      <c r="I1866" s="137"/>
      <c r="J1866" s="138"/>
      <c r="K1866" s="146"/>
      <c r="L1866" s="146"/>
    </row>
    <row r="1867" spans="2:12" s="141" customFormat="1" ht="20.100000000000001" customHeight="1">
      <c r="B1867" s="142">
        <f>'3. DATA TEKNIS JALAN'!B1913</f>
        <v>0</v>
      </c>
      <c r="C1867" s="142">
        <f>'3. DATA TEKNIS JALAN'!C1913</f>
        <v>0</v>
      </c>
      <c r="D1867" s="143">
        <f>'3. DATA TEKNIS JALAN'!D1913</f>
        <v>0</v>
      </c>
      <c r="E1867" s="144">
        <f>'3. DATA TEKNIS JALAN'!E1913</f>
        <v>0</v>
      </c>
      <c r="F1867" s="145" t="str">
        <f>'3. DATA TEKNIS JALAN'!F1913</f>
        <v>0+600</v>
      </c>
      <c r="G1867" s="145" t="str">
        <f>'3. DATA TEKNIS JALAN'!G1913</f>
        <v>0+800</v>
      </c>
      <c r="H1867" s="151" t="s">
        <v>434</v>
      </c>
      <c r="I1867" s="137"/>
      <c r="J1867" s="138"/>
      <c r="K1867" s="146"/>
      <c r="L1867" s="146"/>
    </row>
    <row r="1868" spans="2:12" s="141" customFormat="1" ht="20.100000000000001" customHeight="1">
      <c r="B1868" s="142">
        <f>'3. DATA TEKNIS JALAN'!B1914</f>
        <v>0</v>
      </c>
      <c r="C1868" s="142">
        <f>'3. DATA TEKNIS JALAN'!C1914</f>
        <v>0</v>
      </c>
      <c r="D1868" s="143">
        <f>'3. DATA TEKNIS JALAN'!D1914</f>
        <v>0</v>
      </c>
      <c r="E1868" s="144">
        <f>'3. DATA TEKNIS JALAN'!E1914</f>
        <v>0</v>
      </c>
      <c r="F1868" s="145" t="str">
        <f>'3. DATA TEKNIS JALAN'!F1914</f>
        <v>0+800</v>
      </c>
      <c r="G1868" s="145" t="str">
        <f>'3. DATA TEKNIS JALAN'!G1914</f>
        <v>1+000</v>
      </c>
      <c r="H1868" s="151" t="s">
        <v>434</v>
      </c>
      <c r="I1868" s="137"/>
      <c r="J1868" s="138"/>
      <c r="K1868" s="146"/>
      <c r="L1868" s="146"/>
    </row>
    <row r="1869" spans="2:12" s="141" customFormat="1" ht="20.100000000000001" customHeight="1">
      <c r="B1869" s="142">
        <f>'3. DATA TEKNIS JALAN'!B1915</f>
        <v>0</v>
      </c>
      <c r="C1869" s="142">
        <f>'3. DATA TEKNIS JALAN'!C1915</f>
        <v>0</v>
      </c>
      <c r="D1869" s="143">
        <f>'3. DATA TEKNIS JALAN'!D1915</f>
        <v>0</v>
      </c>
      <c r="E1869" s="144">
        <f>'3. DATA TEKNIS JALAN'!E1915</f>
        <v>0</v>
      </c>
      <c r="F1869" s="145" t="str">
        <f>'3. DATA TEKNIS JALAN'!F1915</f>
        <v>1+000</v>
      </c>
      <c r="G1869" s="145" t="str">
        <f>'3. DATA TEKNIS JALAN'!G1915</f>
        <v>1+200</v>
      </c>
      <c r="H1869" s="151" t="s">
        <v>434</v>
      </c>
      <c r="I1869" s="137"/>
      <c r="J1869" s="138"/>
      <c r="K1869" s="146"/>
      <c r="L1869" s="146"/>
    </row>
    <row r="1870" spans="2:12" s="141" customFormat="1" ht="20.100000000000001" customHeight="1">
      <c r="B1870" s="142">
        <f>'3. DATA TEKNIS JALAN'!B1916</f>
        <v>0</v>
      </c>
      <c r="C1870" s="142">
        <f>'3. DATA TEKNIS JALAN'!C1916</f>
        <v>0</v>
      </c>
      <c r="D1870" s="143">
        <f>'3. DATA TEKNIS JALAN'!D1916</f>
        <v>0</v>
      </c>
      <c r="E1870" s="144">
        <f>'3. DATA TEKNIS JALAN'!E1916</f>
        <v>0</v>
      </c>
      <c r="F1870" s="145" t="str">
        <f>'3. DATA TEKNIS JALAN'!F1916</f>
        <v>1+200</v>
      </c>
      <c r="G1870" s="145" t="str">
        <f>'3. DATA TEKNIS JALAN'!G1916</f>
        <v>1+400</v>
      </c>
      <c r="H1870" s="151" t="s">
        <v>434</v>
      </c>
      <c r="I1870" s="137"/>
      <c r="J1870" s="138"/>
      <c r="K1870" s="146"/>
      <c r="L1870" s="146"/>
    </row>
    <row r="1871" spans="2:12" s="141" customFormat="1" ht="20.100000000000001" customHeight="1">
      <c r="B1871" s="142">
        <f>'3. DATA TEKNIS JALAN'!B1917</f>
        <v>0</v>
      </c>
      <c r="C1871" s="142">
        <f>'3. DATA TEKNIS JALAN'!C1917</f>
        <v>0</v>
      </c>
      <c r="D1871" s="143">
        <f>'3. DATA TEKNIS JALAN'!D1917</f>
        <v>0</v>
      </c>
      <c r="E1871" s="144">
        <f>'3. DATA TEKNIS JALAN'!E1917</f>
        <v>0</v>
      </c>
      <c r="F1871" s="145" t="str">
        <f>'3. DATA TEKNIS JALAN'!F1917</f>
        <v>1+400</v>
      </c>
      <c r="G1871" s="145" t="str">
        <f>'3. DATA TEKNIS JALAN'!G1917</f>
        <v>1+600</v>
      </c>
      <c r="H1871" s="151" t="s">
        <v>434</v>
      </c>
      <c r="I1871" s="137"/>
      <c r="J1871" s="138"/>
      <c r="K1871" s="146"/>
      <c r="L1871" s="146"/>
    </row>
    <row r="1872" spans="2:12" s="141" customFormat="1" ht="20.100000000000001" customHeight="1">
      <c r="B1872" s="142">
        <f>'3. DATA TEKNIS JALAN'!B1918</f>
        <v>0</v>
      </c>
      <c r="C1872" s="142">
        <f>'3. DATA TEKNIS JALAN'!C1918</f>
        <v>0</v>
      </c>
      <c r="D1872" s="143">
        <f>'3. DATA TEKNIS JALAN'!D1918</f>
        <v>0</v>
      </c>
      <c r="E1872" s="144">
        <f>'3. DATA TEKNIS JALAN'!E1918</f>
        <v>0</v>
      </c>
      <c r="F1872" s="145" t="str">
        <f>'3. DATA TEKNIS JALAN'!F1918</f>
        <v>1+600</v>
      </c>
      <c r="G1872" s="145" t="str">
        <f>'3. DATA TEKNIS JALAN'!G1918</f>
        <v>1+800</v>
      </c>
      <c r="H1872" s="151" t="s">
        <v>434</v>
      </c>
      <c r="I1872" s="137"/>
      <c r="J1872" s="138"/>
      <c r="K1872" s="146"/>
      <c r="L1872" s="146"/>
    </row>
    <row r="1873" spans="2:12" s="141" customFormat="1" ht="20.100000000000001" customHeight="1">
      <c r="B1873" s="142">
        <f>'3. DATA TEKNIS JALAN'!B1919</f>
        <v>0</v>
      </c>
      <c r="C1873" s="142">
        <f>'3. DATA TEKNIS JALAN'!C1919</f>
        <v>0</v>
      </c>
      <c r="D1873" s="143">
        <f>'3. DATA TEKNIS JALAN'!D1919</f>
        <v>0</v>
      </c>
      <c r="E1873" s="144">
        <f>'3. DATA TEKNIS JALAN'!E1919</f>
        <v>0</v>
      </c>
      <c r="F1873" s="145" t="str">
        <f>'3. DATA TEKNIS JALAN'!F1919</f>
        <v>1+800</v>
      </c>
      <c r="G1873" s="145" t="str">
        <f>'3. DATA TEKNIS JALAN'!G1919</f>
        <v>2+000</v>
      </c>
      <c r="H1873" s="151" t="s">
        <v>438</v>
      </c>
      <c r="I1873" s="137"/>
      <c r="J1873" s="138"/>
      <c r="K1873" s="146"/>
      <c r="L1873" s="146"/>
    </row>
    <row r="1874" spans="2:12" s="141" customFormat="1" ht="20.100000000000001" customHeight="1">
      <c r="B1874" s="142">
        <f>'3. DATA TEKNIS JALAN'!B1920</f>
        <v>0</v>
      </c>
      <c r="C1874" s="142">
        <f>'3. DATA TEKNIS JALAN'!C1920</f>
        <v>0</v>
      </c>
      <c r="D1874" s="143">
        <f>'3. DATA TEKNIS JALAN'!D1920</f>
        <v>0</v>
      </c>
      <c r="E1874" s="144">
        <f>'3. DATA TEKNIS JALAN'!E1920</f>
        <v>0</v>
      </c>
      <c r="F1874" s="145" t="str">
        <f>'3. DATA TEKNIS JALAN'!F1920</f>
        <v>2+000</v>
      </c>
      <c r="G1874" s="145" t="str">
        <f>'3. DATA TEKNIS JALAN'!G1920</f>
        <v>2+200</v>
      </c>
      <c r="H1874" s="151" t="s">
        <v>434</v>
      </c>
      <c r="I1874" s="137"/>
      <c r="J1874" s="138"/>
      <c r="K1874" s="146"/>
      <c r="L1874" s="146"/>
    </row>
    <row r="1875" spans="2:12" s="141" customFormat="1" ht="20.100000000000001" customHeight="1">
      <c r="B1875" s="142">
        <f>'3. DATA TEKNIS JALAN'!B1921</f>
        <v>0</v>
      </c>
      <c r="C1875" s="142">
        <f>'3. DATA TEKNIS JALAN'!C1921</f>
        <v>0</v>
      </c>
      <c r="D1875" s="143">
        <f>'3. DATA TEKNIS JALAN'!D1921</f>
        <v>0</v>
      </c>
      <c r="E1875" s="144">
        <f>'3. DATA TEKNIS JALAN'!E1921</f>
        <v>0</v>
      </c>
      <c r="F1875" s="145" t="str">
        <f>'3. DATA TEKNIS JALAN'!F1921</f>
        <v>2+200</v>
      </c>
      <c r="G1875" s="145" t="str">
        <f>'3. DATA TEKNIS JALAN'!G1921</f>
        <v>2+400</v>
      </c>
      <c r="H1875" s="151" t="s">
        <v>434</v>
      </c>
      <c r="I1875" s="137"/>
      <c r="J1875" s="138"/>
      <c r="K1875" s="146"/>
      <c r="L1875" s="146"/>
    </row>
    <row r="1876" spans="2:12" s="141" customFormat="1" ht="20.100000000000001" customHeight="1">
      <c r="B1876" s="142">
        <f>'3. DATA TEKNIS JALAN'!B1922</f>
        <v>0</v>
      </c>
      <c r="C1876" s="142">
        <f>'3. DATA TEKNIS JALAN'!C1922</f>
        <v>0</v>
      </c>
      <c r="D1876" s="143">
        <f>'3. DATA TEKNIS JALAN'!D1922</f>
        <v>0</v>
      </c>
      <c r="E1876" s="144">
        <f>'3. DATA TEKNIS JALAN'!E1922</f>
        <v>0</v>
      </c>
      <c r="F1876" s="145" t="str">
        <f>'3. DATA TEKNIS JALAN'!F1922</f>
        <v>2+400</v>
      </c>
      <c r="G1876" s="145" t="str">
        <f>'3. DATA TEKNIS JALAN'!G1922</f>
        <v>2+600</v>
      </c>
      <c r="H1876" s="151" t="s">
        <v>438</v>
      </c>
      <c r="I1876" s="137"/>
      <c r="J1876" s="138"/>
      <c r="K1876" s="146"/>
      <c r="L1876" s="146"/>
    </row>
    <row r="1877" spans="2:12" s="141" customFormat="1" ht="20.100000000000001" customHeight="1">
      <c r="B1877" s="142">
        <f>'3. DATA TEKNIS JALAN'!B1923</f>
        <v>0</v>
      </c>
      <c r="C1877" s="142">
        <f>'3. DATA TEKNIS JALAN'!C1923</f>
        <v>0</v>
      </c>
      <c r="D1877" s="143">
        <f>'3. DATA TEKNIS JALAN'!D1923</f>
        <v>0</v>
      </c>
      <c r="E1877" s="144">
        <f>'3. DATA TEKNIS JALAN'!E1923</f>
        <v>0</v>
      </c>
      <c r="F1877" s="145" t="str">
        <f>'3. DATA TEKNIS JALAN'!F1923</f>
        <v>2+600</v>
      </c>
      <c r="G1877" s="145" t="str">
        <f>'3. DATA TEKNIS JALAN'!G1923</f>
        <v>2+800</v>
      </c>
      <c r="H1877" s="151" t="s">
        <v>434</v>
      </c>
      <c r="I1877" s="137"/>
      <c r="J1877" s="138"/>
      <c r="K1877" s="146"/>
      <c r="L1877" s="146"/>
    </row>
    <row r="1878" spans="2:12" s="141" customFormat="1" ht="20.100000000000001" customHeight="1">
      <c r="B1878" s="142">
        <f>'3. DATA TEKNIS JALAN'!B1924</f>
        <v>0</v>
      </c>
      <c r="C1878" s="142">
        <f>'3. DATA TEKNIS JALAN'!C1924</f>
        <v>0</v>
      </c>
      <c r="D1878" s="143">
        <f>'3. DATA TEKNIS JALAN'!D1924</f>
        <v>0</v>
      </c>
      <c r="E1878" s="144">
        <f>'3. DATA TEKNIS JALAN'!E1924</f>
        <v>0</v>
      </c>
      <c r="F1878" s="145" t="str">
        <f>'3. DATA TEKNIS JALAN'!F1924</f>
        <v>2+800</v>
      </c>
      <c r="G1878" s="145" t="str">
        <f>'3. DATA TEKNIS JALAN'!G1924</f>
        <v>3+000</v>
      </c>
      <c r="H1878" s="151" t="s">
        <v>434</v>
      </c>
      <c r="I1878" s="137"/>
      <c r="J1878" s="138"/>
      <c r="K1878" s="146"/>
      <c r="L1878" s="146"/>
    </row>
    <row r="1879" spans="2:12" s="141" customFormat="1" ht="20.100000000000001" customHeight="1">
      <c r="B1879" s="142">
        <f>'3. DATA TEKNIS JALAN'!B1925</f>
        <v>0</v>
      </c>
      <c r="C1879" s="142">
        <f>'3. DATA TEKNIS JALAN'!C1925</f>
        <v>0</v>
      </c>
      <c r="D1879" s="143">
        <f>'3. DATA TEKNIS JALAN'!D1925</f>
        <v>0</v>
      </c>
      <c r="E1879" s="144">
        <f>'3. DATA TEKNIS JALAN'!E1925</f>
        <v>0</v>
      </c>
      <c r="F1879" s="145" t="str">
        <f>'3. DATA TEKNIS JALAN'!F1925</f>
        <v>3+000</v>
      </c>
      <c r="G1879" s="145" t="str">
        <f>'3. DATA TEKNIS JALAN'!G1925</f>
        <v>3+200</v>
      </c>
      <c r="H1879" s="151" t="s">
        <v>440</v>
      </c>
      <c r="I1879" s="137"/>
      <c r="J1879" s="138"/>
      <c r="K1879" s="146"/>
      <c r="L1879" s="146"/>
    </row>
    <row r="1880" spans="2:12" s="141" customFormat="1" ht="20.100000000000001" customHeight="1">
      <c r="B1880" s="142">
        <f>'3. DATA TEKNIS JALAN'!B1926</f>
        <v>0</v>
      </c>
      <c r="C1880" s="142">
        <f>'3. DATA TEKNIS JALAN'!C1926</f>
        <v>0</v>
      </c>
      <c r="D1880" s="143">
        <f>'3. DATA TEKNIS JALAN'!D1926</f>
        <v>0</v>
      </c>
      <c r="E1880" s="144">
        <f>'3. DATA TEKNIS JALAN'!E1926</f>
        <v>0</v>
      </c>
      <c r="F1880" s="145" t="str">
        <f>'3. DATA TEKNIS JALAN'!F1926</f>
        <v>3+200</v>
      </c>
      <c r="G1880" s="145" t="str">
        <f>'3. DATA TEKNIS JALAN'!G1926</f>
        <v>3+400</v>
      </c>
      <c r="H1880" s="151" t="s">
        <v>438</v>
      </c>
      <c r="I1880" s="137"/>
      <c r="J1880" s="138"/>
      <c r="K1880" s="146"/>
      <c r="L1880" s="146"/>
    </row>
    <row r="1881" spans="2:12" s="141" customFormat="1" ht="20.100000000000001" customHeight="1">
      <c r="B1881" s="142">
        <f>'3. DATA TEKNIS JALAN'!B1927</f>
        <v>0</v>
      </c>
      <c r="C1881" s="142">
        <f>'3. DATA TEKNIS JALAN'!C1927</f>
        <v>0</v>
      </c>
      <c r="D1881" s="143">
        <f>'3. DATA TEKNIS JALAN'!D1927</f>
        <v>0</v>
      </c>
      <c r="E1881" s="144">
        <f>'3. DATA TEKNIS JALAN'!E1927</f>
        <v>0</v>
      </c>
      <c r="F1881" s="145" t="str">
        <f>'3. DATA TEKNIS JALAN'!F1927</f>
        <v>3+400</v>
      </c>
      <c r="G1881" s="145" t="str">
        <f>'3. DATA TEKNIS JALAN'!G1927</f>
        <v>3+600</v>
      </c>
      <c r="H1881" s="151" t="s">
        <v>438</v>
      </c>
      <c r="I1881" s="137"/>
      <c r="J1881" s="138"/>
      <c r="K1881" s="146"/>
      <c r="L1881" s="146"/>
    </row>
    <row r="1882" spans="2:12" s="141" customFormat="1" ht="20.100000000000001" customHeight="1">
      <c r="B1882" s="142">
        <f>'3. DATA TEKNIS JALAN'!B1928</f>
        <v>0</v>
      </c>
      <c r="C1882" s="142">
        <f>'3. DATA TEKNIS JALAN'!C1928</f>
        <v>0</v>
      </c>
      <c r="D1882" s="143">
        <f>'3. DATA TEKNIS JALAN'!D1928</f>
        <v>0</v>
      </c>
      <c r="E1882" s="144">
        <f>'3. DATA TEKNIS JALAN'!E1928</f>
        <v>0</v>
      </c>
      <c r="F1882" s="145" t="str">
        <f>'3. DATA TEKNIS JALAN'!F1928</f>
        <v>3+600</v>
      </c>
      <c r="G1882" s="145" t="str">
        <f>'3. DATA TEKNIS JALAN'!G1928</f>
        <v>3+800</v>
      </c>
      <c r="H1882" s="151" t="s">
        <v>434</v>
      </c>
      <c r="I1882" s="137"/>
      <c r="J1882" s="138"/>
      <c r="K1882" s="146"/>
      <c r="L1882" s="146"/>
    </row>
    <row r="1883" spans="2:12" s="141" customFormat="1" ht="20.100000000000001" customHeight="1">
      <c r="B1883" s="142">
        <f>'3. DATA TEKNIS JALAN'!B1929</f>
        <v>0</v>
      </c>
      <c r="C1883" s="142">
        <f>'3. DATA TEKNIS JALAN'!C1929</f>
        <v>0</v>
      </c>
      <c r="D1883" s="143">
        <f>'3. DATA TEKNIS JALAN'!D1929</f>
        <v>0</v>
      </c>
      <c r="E1883" s="144">
        <f>'3. DATA TEKNIS JALAN'!E1929</f>
        <v>0</v>
      </c>
      <c r="F1883" s="145" t="str">
        <f>'3. DATA TEKNIS JALAN'!F1929</f>
        <v>3+800</v>
      </c>
      <c r="G1883" s="145" t="str">
        <f>'3. DATA TEKNIS JALAN'!G1929</f>
        <v>4+000</v>
      </c>
      <c r="H1883" s="151" t="s">
        <v>438</v>
      </c>
      <c r="I1883" s="137"/>
      <c r="J1883" s="138"/>
      <c r="K1883" s="146"/>
      <c r="L1883" s="146"/>
    </row>
    <row r="1884" spans="2:12" s="141" customFormat="1" ht="20.100000000000001" customHeight="1">
      <c r="B1884" s="142">
        <f>'3. DATA TEKNIS JALAN'!B1930</f>
        <v>0</v>
      </c>
      <c r="C1884" s="142">
        <f>'3. DATA TEKNIS JALAN'!C1930</f>
        <v>0</v>
      </c>
      <c r="D1884" s="143">
        <f>'3. DATA TEKNIS JALAN'!D1930</f>
        <v>0</v>
      </c>
      <c r="E1884" s="144">
        <f>'3. DATA TEKNIS JALAN'!E1930</f>
        <v>0</v>
      </c>
      <c r="F1884" s="145" t="str">
        <f>'3. DATA TEKNIS JALAN'!F1930</f>
        <v>4+000</v>
      </c>
      <c r="G1884" s="145" t="str">
        <f>'3. DATA TEKNIS JALAN'!G1930</f>
        <v>4+200</v>
      </c>
      <c r="H1884" s="151" t="s">
        <v>434</v>
      </c>
      <c r="I1884" s="137"/>
      <c r="J1884" s="138"/>
      <c r="K1884" s="146"/>
      <c r="L1884" s="146"/>
    </row>
    <row r="1885" spans="2:12" s="141" customFormat="1" ht="20.100000000000001" customHeight="1">
      <c r="B1885" s="142">
        <f>'3. DATA TEKNIS JALAN'!B1931</f>
        <v>0</v>
      </c>
      <c r="C1885" s="142">
        <f>'3. DATA TEKNIS JALAN'!C1931</f>
        <v>0</v>
      </c>
      <c r="D1885" s="143">
        <f>'3. DATA TEKNIS JALAN'!D1931</f>
        <v>0</v>
      </c>
      <c r="E1885" s="144">
        <f>'3. DATA TEKNIS JALAN'!E1931</f>
        <v>0</v>
      </c>
      <c r="F1885" s="145" t="str">
        <f>'3. DATA TEKNIS JALAN'!F1931</f>
        <v>4+200</v>
      </c>
      <c r="G1885" s="145" t="str">
        <f>'3. DATA TEKNIS JALAN'!G1931</f>
        <v>4+400</v>
      </c>
      <c r="H1885" s="151" t="s">
        <v>434</v>
      </c>
      <c r="I1885" s="137"/>
      <c r="J1885" s="138"/>
      <c r="K1885" s="146"/>
      <c r="L1885" s="146"/>
    </row>
    <row r="1886" spans="2:12" s="141" customFormat="1" ht="20.100000000000001" customHeight="1">
      <c r="B1886" s="142">
        <f>'3. DATA TEKNIS JALAN'!B1932</f>
        <v>0</v>
      </c>
      <c r="C1886" s="142">
        <f>'3. DATA TEKNIS JALAN'!C1932</f>
        <v>0</v>
      </c>
      <c r="D1886" s="143">
        <f>'3. DATA TEKNIS JALAN'!D1932</f>
        <v>0</v>
      </c>
      <c r="E1886" s="144">
        <f>'3. DATA TEKNIS JALAN'!E1932</f>
        <v>0</v>
      </c>
      <c r="F1886" s="145" t="str">
        <f>'3. DATA TEKNIS JALAN'!F1932</f>
        <v>4+400</v>
      </c>
      <c r="G1886" s="145" t="str">
        <f>'3. DATA TEKNIS JALAN'!G1932</f>
        <v>4+600</v>
      </c>
      <c r="H1886" s="151" t="s">
        <v>434</v>
      </c>
      <c r="I1886" s="137"/>
      <c r="J1886" s="138"/>
      <c r="K1886" s="146"/>
      <c r="L1886" s="146"/>
    </row>
    <row r="1887" spans="2:12" s="141" customFormat="1" ht="20.100000000000001" customHeight="1">
      <c r="B1887" s="142">
        <f>'3. DATA TEKNIS JALAN'!B1933</f>
        <v>0</v>
      </c>
      <c r="C1887" s="142">
        <f>'3. DATA TEKNIS JALAN'!C1933</f>
        <v>0</v>
      </c>
      <c r="D1887" s="143">
        <f>'3. DATA TEKNIS JALAN'!D1933</f>
        <v>0</v>
      </c>
      <c r="E1887" s="144">
        <f>'3. DATA TEKNIS JALAN'!E1933</f>
        <v>0</v>
      </c>
      <c r="F1887" s="145" t="str">
        <f>'3. DATA TEKNIS JALAN'!F1933</f>
        <v>4+600</v>
      </c>
      <c r="G1887" s="145" t="str">
        <f>'3. DATA TEKNIS JALAN'!G1933</f>
        <v>4+800</v>
      </c>
      <c r="H1887" s="151" t="s">
        <v>438</v>
      </c>
      <c r="I1887" s="137"/>
      <c r="J1887" s="138"/>
      <c r="K1887" s="146"/>
      <c r="L1887" s="146"/>
    </row>
    <row r="1888" spans="2:12" s="141" customFormat="1" ht="20.100000000000001" customHeight="1">
      <c r="B1888" s="142">
        <f>'3. DATA TEKNIS JALAN'!B1934</f>
        <v>0</v>
      </c>
      <c r="C1888" s="142">
        <f>'3. DATA TEKNIS JALAN'!C1934</f>
        <v>0</v>
      </c>
      <c r="D1888" s="143">
        <f>'3. DATA TEKNIS JALAN'!D1934</f>
        <v>0</v>
      </c>
      <c r="E1888" s="144">
        <f>'3. DATA TEKNIS JALAN'!E1934</f>
        <v>0</v>
      </c>
      <c r="F1888" s="145" t="str">
        <f>'3. DATA TEKNIS JALAN'!F1934</f>
        <v>4+800</v>
      </c>
      <c r="G1888" s="145" t="str">
        <f>'3. DATA TEKNIS JALAN'!G1934</f>
        <v>5+000</v>
      </c>
      <c r="H1888" s="151" t="s">
        <v>434</v>
      </c>
      <c r="I1888" s="137"/>
      <c r="J1888" s="138"/>
      <c r="K1888" s="146"/>
      <c r="L1888" s="146"/>
    </row>
    <row r="1889" spans="2:12" s="141" customFormat="1" ht="20.100000000000001" customHeight="1">
      <c r="B1889" s="142">
        <f>'3. DATA TEKNIS JALAN'!B1935</f>
        <v>0</v>
      </c>
      <c r="C1889" s="142">
        <f>'3. DATA TEKNIS JALAN'!C1935</f>
        <v>0</v>
      </c>
      <c r="D1889" s="143">
        <f>'3. DATA TEKNIS JALAN'!D1935</f>
        <v>0</v>
      </c>
      <c r="E1889" s="144">
        <f>'3. DATA TEKNIS JALAN'!E1935</f>
        <v>0</v>
      </c>
      <c r="F1889" s="145" t="str">
        <f>'3. DATA TEKNIS JALAN'!F1935</f>
        <v>5+000</v>
      </c>
      <c r="G1889" s="145" t="str">
        <f>'3. DATA TEKNIS JALAN'!G1935</f>
        <v>5+200</v>
      </c>
      <c r="H1889" s="151" t="s">
        <v>434</v>
      </c>
      <c r="I1889" s="137"/>
      <c r="J1889" s="138"/>
      <c r="K1889" s="146"/>
      <c r="L1889" s="146"/>
    </row>
    <row r="1890" spans="2:12" s="141" customFormat="1" ht="20.100000000000001" customHeight="1">
      <c r="B1890" s="142">
        <f>'3. DATA TEKNIS JALAN'!B1936</f>
        <v>0</v>
      </c>
      <c r="C1890" s="142">
        <f>'3. DATA TEKNIS JALAN'!C1936</f>
        <v>0</v>
      </c>
      <c r="D1890" s="143">
        <f>'3. DATA TEKNIS JALAN'!D1936</f>
        <v>0</v>
      </c>
      <c r="E1890" s="144">
        <f>'3. DATA TEKNIS JALAN'!E1936</f>
        <v>0</v>
      </c>
      <c r="F1890" s="145" t="str">
        <f>'3. DATA TEKNIS JALAN'!F1936</f>
        <v>5+200</v>
      </c>
      <c r="G1890" s="145" t="str">
        <f>'3. DATA TEKNIS JALAN'!G1936</f>
        <v>5+400</v>
      </c>
      <c r="H1890" s="151" t="s">
        <v>434</v>
      </c>
      <c r="I1890" s="137"/>
      <c r="J1890" s="138"/>
      <c r="K1890" s="146"/>
      <c r="L1890" s="146"/>
    </row>
    <row r="1891" spans="2:12" s="141" customFormat="1" ht="20.100000000000001" customHeight="1">
      <c r="B1891" s="142">
        <f>'3. DATA TEKNIS JALAN'!B1937</f>
        <v>0</v>
      </c>
      <c r="C1891" s="142">
        <f>'3. DATA TEKNIS JALAN'!C1937</f>
        <v>0</v>
      </c>
      <c r="D1891" s="143">
        <f>'3. DATA TEKNIS JALAN'!D1937</f>
        <v>0</v>
      </c>
      <c r="E1891" s="144">
        <f>'3. DATA TEKNIS JALAN'!E1937</f>
        <v>0</v>
      </c>
      <c r="F1891" s="145" t="str">
        <f>'3. DATA TEKNIS JALAN'!F1937</f>
        <v>5+400</v>
      </c>
      <c r="G1891" s="145" t="str">
        <f>'3. DATA TEKNIS JALAN'!G1937</f>
        <v>5+600</v>
      </c>
      <c r="H1891" s="151" t="s">
        <v>434</v>
      </c>
      <c r="I1891" s="137"/>
      <c r="J1891" s="138"/>
      <c r="K1891" s="146"/>
      <c r="L1891" s="146"/>
    </row>
    <row r="1892" spans="2:12" s="141" customFormat="1" ht="20.100000000000001" customHeight="1">
      <c r="B1892" s="142">
        <f>'3. DATA TEKNIS JALAN'!B1938</f>
        <v>0</v>
      </c>
      <c r="C1892" s="142">
        <f>'3. DATA TEKNIS JALAN'!C1938</f>
        <v>0</v>
      </c>
      <c r="D1892" s="143">
        <f>'3. DATA TEKNIS JALAN'!D1938</f>
        <v>0</v>
      </c>
      <c r="E1892" s="144">
        <f>'3. DATA TEKNIS JALAN'!E1938</f>
        <v>0</v>
      </c>
      <c r="F1892" s="145" t="str">
        <f>'3. DATA TEKNIS JALAN'!F1938</f>
        <v>5+600</v>
      </c>
      <c r="G1892" s="145" t="str">
        <f>'3. DATA TEKNIS JALAN'!G1938</f>
        <v>5+800</v>
      </c>
      <c r="H1892" s="151" t="s">
        <v>434</v>
      </c>
      <c r="I1892" s="137"/>
      <c r="J1892" s="138"/>
      <c r="K1892" s="146"/>
      <c r="L1892" s="146"/>
    </row>
    <row r="1893" spans="2:12" s="141" customFormat="1" ht="20.100000000000001" customHeight="1">
      <c r="B1893" s="142">
        <f>'3. DATA TEKNIS JALAN'!B1939</f>
        <v>0</v>
      </c>
      <c r="C1893" s="142">
        <f>'3. DATA TEKNIS JALAN'!C1939</f>
        <v>0</v>
      </c>
      <c r="D1893" s="143">
        <f>'3. DATA TEKNIS JALAN'!D1939</f>
        <v>0</v>
      </c>
      <c r="E1893" s="144">
        <f>'3. DATA TEKNIS JALAN'!E1939</f>
        <v>0</v>
      </c>
      <c r="F1893" s="145" t="str">
        <f>'3. DATA TEKNIS JALAN'!F1939</f>
        <v>5+800</v>
      </c>
      <c r="G1893" s="145" t="str">
        <f>'3. DATA TEKNIS JALAN'!G1939</f>
        <v>6+000</v>
      </c>
      <c r="H1893" s="151" t="s">
        <v>434</v>
      </c>
      <c r="I1893" s="137"/>
      <c r="J1893" s="138"/>
      <c r="K1893" s="146"/>
      <c r="L1893" s="146"/>
    </row>
    <row r="1894" spans="2:12" s="141" customFormat="1" ht="20.100000000000001" customHeight="1">
      <c r="B1894" s="142">
        <f>'3. DATA TEKNIS JALAN'!B1940</f>
        <v>0</v>
      </c>
      <c r="C1894" s="142">
        <f>'3. DATA TEKNIS JALAN'!C1940</f>
        <v>0</v>
      </c>
      <c r="D1894" s="143">
        <f>'3. DATA TEKNIS JALAN'!D1940</f>
        <v>0</v>
      </c>
      <c r="E1894" s="144">
        <f>'3. DATA TEKNIS JALAN'!E1940</f>
        <v>0</v>
      </c>
      <c r="F1894" s="145" t="str">
        <f>'3. DATA TEKNIS JALAN'!F1940</f>
        <v>6+000</v>
      </c>
      <c r="G1894" s="145" t="str">
        <f>'3. DATA TEKNIS JALAN'!G1940</f>
        <v>6+067</v>
      </c>
      <c r="H1894" s="151" t="s">
        <v>434</v>
      </c>
      <c r="I1894" s="137"/>
      <c r="J1894" s="138"/>
      <c r="K1894" s="146"/>
      <c r="L1894" s="146"/>
    </row>
    <row r="1895" spans="2:12" s="141" customFormat="1" ht="20.100000000000001" customHeight="1">
      <c r="B1895" s="142">
        <f>'3. DATA TEKNIS JALAN'!B1941</f>
        <v>0</v>
      </c>
      <c r="C1895" s="142">
        <f>'3. DATA TEKNIS JALAN'!C1941</f>
        <v>0</v>
      </c>
      <c r="D1895" s="143">
        <f>'3. DATA TEKNIS JALAN'!D1941</f>
        <v>0</v>
      </c>
      <c r="E1895" s="144">
        <f>'3. DATA TEKNIS JALAN'!E1941</f>
        <v>0</v>
      </c>
      <c r="F1895" s="145">
        <f>'3. DATA TEKNIS JALAN'!F1941</f>
        <v>0</v>
      </c>
      <c r="G1895" s="145">
        <f>'3. DATA TEKNIS JALAN'!G1941</f>
        <v>0</v>
      </c>
      <c r="H1895" s="151"/>
      <c r="I1895" s="137"/>
      <c r="J1895" s="138"/>
      <c r="K1895" s="146"/>
      <c r="L1895" s="146"/>
    </row>
    <row r="1896" spans="2:12" s="141" customFormat="1" ht="20.100000000000001" customHeight="1">
      <c r="B1896" s="142">
        <f>'3. DATA TEKNIS JALAN'!B1942</f>
        <v>238</v>
      </c>
      <c r="C1896" s="142">
        <f>'3. DATA TEKNIS JALAN'!C1942</f>
        <v>0</v>
      </c>
      <c r="D1896" s="143" t="str">
        <f>'3. DATA TEKNIS JALAN'!D1942</f>
        <v>Karangrandu - Pangempon</v>
      </c>
      <c r="E1896" s="144">
        <f>'3. DATA TEKNIS JALAN'!E1942</f>
        <v>5.0609999999999999</v>
      </c>
      <c r="F1896" s="145" t="str">
        <f>'3. DATA TEKNIS JALAN'!F1942</f>
        <v>0+000</v>
      </c>
      <c r="G1896" s="145" t="str">
        <f>'3. DATA TEKNIS JALAN'!G1942</f>
        <v>0+200</v>
      </c>
      <c r="H1896" s="151" t="s">
        <v>434</v>
      </c>
      <c r="I1896" s="137"/>
      <c r="J1896" s="138"/>
      <c r="K1896" s="146"/>
      <c r="L1896" s="146"/>
    </row>
    <row r="1897" spans="2:12" s="141" customFormat="1" ht="20.100000000000001" customHeight="1">
      <c r="B1897" s="142">
        <f>'3. DATA TEKNIS JALAN'!B1943</f>
        <v>0</v>
      </c>
      <c r="C1897" s="142">
        <f>'3. DATA TEKNIS JALAN'!C1943</f>
        <v>0</v>
      </c>
      <c r="D1897" s="143">
        <f>'3. DATA TEKNIS JALAN'!D1943</f>
        <v>0</v>
      </c>
      <c r="E1897" s="144">
        <f>'3. DATA TEKNIS JALAN'!E1943</f>
        <v>0</v>
      </c>
      <c r="F1897" s="145" t="str">
        <f>'3. DATA TEKNIS JALAN'!F1943</f>
        <v>0+200</v>
      </c>
      <c r="G1897" s="145" t="str">
        <f>'3. DATA TEKNIS JALAN'!G1943</f>
        <v>0+400</v>
      </c>
      <c r="H1897" s="151" t="s">
        <v>434</v>
      </c>
      <c r="I1897" s="137"/>
      <c r="J1897" s="138"/>
      <c r="K1897" s="146"/>
      <c r="L1897" s="146"/>
    </row>
    <row r="1898" spans="2:12" s="141" customFormat="1" ht="20.100000000000001" customHeight="1">
      <c r="B1898" s="142">
        <f>'3. DATA TEKNIS JALAN'!B1944</f>
        <v>0</v>
      </c>
      <c r="C1898" s="142">
        <f>'3. DATA TEKNIS JALAN'!C1944</f>
        <v>0</v>
      </c>
      <c r="D1898" s="143">
        <f>'3. DATA TEKNIS JALAN'!D1944</f>
        <v>0</v>
      </c>
      <c r="E1898" s="144">
        <f>'3. DATA TEKNIS JALAN'!E1944</f>
        <v>0</v>
      </c>
      <c r="F1898" s="145" t="str">
        <f>'3. DATA TEKNIS JALAN'!F1944</f>
        <v>0+400</v>
      </c>
      <c r="G1898" s="145" t="str">
        <f>'3. DATA TEKNIS JALAN'!G1944</f>
        <v>0+600</v>
      </c>
      <c r="H1898" s="151" t="s">
        <v>434</v>
      </c>
      <c r="I1898" s="137"/>
      <c r="J1898" s="138"/>
      <c r="K1898" s="146"/>
      <c r="L1898" s="146"/>
    </row>
    <row r="1899" spans="2:12" s="141" customFormat="1" ht="20.100000000000001" customHeight="1">
      <c r="B1899" s="142">
        <f>'3. DATA TEKNIS JALAN'!B1945</f>
        <v>0</v>
      </c>
      <c r="C1899" s="142">
        <f>'3. DATA TEKNIS JALAN'!C1945</f>
        <v>0</v>
      </c>
      <c r="D1899" s="143">
        <f>'3. DATA TEKNIS JALAN'!D1945</f>
        <v>0</v>
      </c>
      <c r="E1899" s="144">
        <f>'3. DATA TEKNIS JALAN'!E1945</f>
        <v>0</v>
      </c>
      <c r="F1899" s="145" t="str">
        <f>'3. DATA TEKNIS JALAN'!F1945</f>
        <v>0+600</v>
      </c>
      <c r="G1899" s="145" t="str">
        <f>'3. DATA TEKNIS JALAN'!G1945</f>
        <v>0+800</v>
      </c>
      <c r="H1899" s="151" t="s">
        <v>443</v>
      </c>
      <c r="I1899" s="137"/>
      <c r="J1899" s="138"/>
      <c r="K1899" s="146"/>
      <c r="L1899" s="146"/>
    </row>
    <row r="1900" spans="2:12" s="141" customFormat="1" ht="20.100000000000001" customHeight="1">
      <c r="B1900" s="142">
        <f>'3. DATA TEKNIS JALAN'!B1946</f>
        <v>0</v>
      </c>
      <c r="C1900" s="142">
        <f>'3. DATA TEKNIS JALAN'!C1946</f>
        <v>0</v>
      </c>
      <c r="D1900" s="143">
        <f>'3. DATA TEKNIS JALAN'!D1946</f>
        <v>0</v>
      </c>
      <c r="E1900" s="144">
        <f>'3. DATA TEKNIS JALAN'!E1946</f>
        <v>0</v>
      </c>
      <c r="F1900" s="145" t="str">
        <f>'3. DATA TEKNIS JALAN'!F1946</f>
        <v>0+800</v>
      </c>
      <c r="G1900" s="145" t="str">
        <f>'3. DATA TEKNIS JALAN'!G1946</f>
        <v>1+000</v>
      </c>
      <c r="H1900" s="151" t="s">
        <v>443</v>
      </c>
      <c r="I1900" s="137"/>
      <c r="J1900" s="138"/>
      <c r="K1900" s="146"/>
      <c r="L1900" s="146"/>
    </row>
    <row r="1901" spans="2:12" s="141" customFormat="1" ht="20.100000000000001" customHeight="1">
      <c r="B1901" s="142">
        <f>'3. DATA TEKNIS JALAN'!B1947</f>
        <v>0</v>
      </c>
      <c r="C1901" s="142">
        <f>'3. DATA TEKNIS JALAN'!C1947</f>
        <v>0</v>
      </c>
      <c r="D1901" s="143">
        <f>'3. DATA TEKNIS JALAN'!D1947</f>
        <v>0</v>
      </c>
      <c r="E1901" s="144">
        <f>'3. DATA TEKNIS JALAN'!E1947</f>
        <v>0</v>
      </c>
      <c r="F1901" s="145" t="str">
        <f>'3. DATA TEKNIS JALAN'!F1947</f>
        <v>1+000</v>
      </c>
      <c r="G1901" s="145" t="str">
        <f>'3. DATA TEKNIS JALAN'!G1947</f>
        <v>1+200</v>
      </c>
      <c r="H1901" s="151" t="s">
        <v>443</v>
      </c>
      <c r="I1901" s="137"/>
      <c r="J1901" s="138"/>
      <c r="K1901" s="146"/>
      <c r="L1901" s="146"/>
    </row>
    <row r="1902" spans="2:12" s="141" customFormat="1" ht="20.100000000000001" customHeight="1">
      <c r="B1902" s="142">
        <f>'3. DATA TEKNIS JALAN'!B1948</f>
        <v>0</v>
      </c>
      <c r="C1902" s="142">
        <f>'3. DATA TEKNIS JALAN'!C1948</f>
        <v>0</v>
      </c>
      <c r="D1902" s="143">
        <f>'3. DATA TEKNIS JALAN'!D1948</f>
        <v>0</v>
      </c>
      <c r="E1902" s="144">
        <f>'3. DATA TEKNIS JALAN'!E1948</f>
        <v>0</v>
      </c>
      <c r="F1902" s="145" t="str">
        <f>'3. DATA TEKNIS JALAN'!F1948</f>
        <v>1+200</v>
      </c>
      <c r="G1902" s="145" t="str">
        <f>'3. DATA TEKNIS JALAN'!G1948</f>
        <v>1+400</v>
      </c>
      <c r="H1902" s="151" t="s">
        <v>443</v>
      </c>
      <c r="I1902" s="137"/>
      <c r="J1902" s="138"/>
      <c r="K1902" s="146"/>
      <c r="L1902" s="146"/>
    </row>
    <row r="1903" spans="2:12" s="141" customFormat="1" ht="20.100000000000001" customHeight="1">
      <c r="B1903" s="142">
        <f>'3. DATA TEKNIS JALAN'!B1949</f>
        <v>0</v>
      </c>
      <c r="C1903" s="142">
        <f>'3. DATA TEKNIS JALAN'!C1949</f>
        <v>0</v>
      </c>
      <c r="D1903" s="143">
        <f>'3. DATA TEKNIS JALAN'!D1949</f>
        <v>0</v>
      </c>
      <c r="E1903" s="144">
        <f>'3. DATA TEKNIS JALAN'!E1949</f>
        <v>0</v>
      </c>
      <c r="F1903" s="145" t="str">
        <f>'3. DATA TEKNIS JALAN'!F1949</f>
        <v>1+400</v>
      </c>
      <c r="G1903" s="145" t="str">
        <f>'3. DATA TEKNIS JALAN'!G1949</f>
        <v>1+600</v>
      </c>
      <c r="H1903" s="151" t="s">
        <v>443</v>
      </c>
      <c r="I1903" s="137"/>
      <c r="J1903" s="138"/>
      <c r="K1903" s="146"/>
      <c r="L1903" s="146"/>
    </row>
    <row r="1904" spans="2:12" s="141" customFormat="1" ht="20.100000000000001" customHeight="1">
      <c r="B1904" s="142">
        <f>'3. DATA TEKNIS JALAN'!B1950</f>
        <v>0</v>
      </c>
      <c r="C1904" s="142">
        <f>'3. DATA TEKNIS JALAN'!C1950</f>
        <v>0</v>
      </c>
      <c r="D1904" s="143">
        <f>'3. DATA TEKNIS JALAN'!D1950</f>
        <v>0</v>
      </c>
      <c r="E1904" s="144">
        <f>'3. DATA TEKNIS JALAN'!E1950</f>
        <v>0</v>
      </c>
      <c r="F1904" s="145" t="str">
        <f>'3. DATA TEKNIS JALAN'!F1950</f>
        <v>1+600</v>
      </c>
      <c r="G1904" s="145" t="str">
        <f>'3. DATA TEKNIS JALAN'!G1950</f>
        <v>1+800</v>
      </c>
      <c r="H1904" s="151" t="s">
        <v>443</v>
      </c>
      <c r="I1904" s="137"/>
      <c r="J1904" s="138"/>
      <c r="K1904" s="146"/>
      <c r="L1904" s="146"/>
    </row>
    <row r="1905" spans="2:12" s="141" customFormat="1" ht="20.100000000000001" customHeight="1">
      <c r="B1905" s="142">
        <f>'3. DATA TEKNIS JALAN'!B1951</f>
        <v>0</v>
      </c>
      <c r="C1905" s="142">
        <f>'3. DATA TEKNIS JALAN'!C1951</f>
        <v>0</v>
      </c>
      <c r="D1905" s="143">
        <f>'3. DATA TEKNIS JALAN'!D1951</f>
        <v>0</v>
      </c>
      <c r="E1905" s="144">
        <f>'3. DATA TEKNIS JALAN'!E1951</f>
        <v>0</v>
      </c>
      <c r="F1905" s="145" t="str">
        <f>'3. DATA TEKNIS JALAN'!F1951</f>
        <v>1+800</v>
      </c>
      <c r="G1905" s="145" t="str">
        <f>'3. DATA TEKNIS JALAN'!G1951</f>
        <v>2+000</v>
      </c>
      <c r="H1905" s="151" t="s">
        <v>434</v>
      </c>
      <c r="I1905" s="137"/>
      <c r="J1905" s="138"/>
      <c r="K1905" s="146"/>
      <c r="L1905" s="146"/>
    </row>
    <row r="1906" spans="2:12" s="141" customFormat="1" ht="20.100000000000001" customHeight="1">
      <c r="B1906" s="142">
        <f>'3. DATA TEKNIS JALAN'!B1952</f>
        <v>0</v>
      </c>
      <c r="C1906" s="142">
        <f>'3. DATA TEKNIS JALAN'!C1952</f>
        <v>0</v>
      </c>
      <c r="D1906" s="143">
        <f>'3. DATA TEKNIS JALAN'!D1952</f>
        <v>0</v>
      </c>
      <c r="E1906" s="144">
        <f>'3. DATA TEKNIS JALAN'!E1952</f>
        <v>0</v>
      </c>
      <c r="F1906" s="145" t="str">
        <f>'3. DATA TEKNIS JALAN'!F1952</f>
        <v>2+000</v>
      </c>
      <c r="G1906" s="145" t="str">
        <f>'3. DATA TEKNIS JALAN'!G1952</f>
        <v>2+200</v>
      </c>
      <c r="H1906" s="151" t="s">
        <v>434</v>
      </c>
      <c r="I1906" s="137"/>
      <c r="J1906" s="138"/>
      <c r="K1906" s="146"/>
      <c r="L1906" s="146"/>
    </row>
    <row r="1907" spans="2:12" s="141" customFormat="1" ht="20.100000000000001" customHeight="1">
      <c r="B1907" s="142">
        <f>'3. DATA TEKNIS JALAN'!B1953</f>
        <v>0</v>
      </c>
      <c r="C1907" s="142">
        <f>'3. DATA TEKNIS JALAN'!C1953</f>
        <v>0</v>
      </c>
      <c r="D1907" s="143">
        <f>'3. DATA TEKNIS JALAN'!D1953</f>
        <v>0</v>
      </c>
      <c r="E1907" s="144">
        <f>'3. DATA TEKNIS JALAN'!E1953</f>
        <v>0</v>
      </c>
      <c r="F1907" s="145" t="str">
        <f>'3. DATA TEKNIS JALAN'!F1953</f>
        <v>2+200</v>
      </c>
      <c r="G1907" s="145" t="str">
        <f>'3. DATA TEKNIS JALAN'!G1953</f>
        <v>2+400</v>
      </c>
      <c r="H1907" s="151" t="s">
        <v>434</v>
      </c>
      <c r="I1907" s="137"/>
      <c r="J1907" s="138"/>
      <c r="K1907" s="146"/>
      <c r="L1907" s="146"/>
    </row>
    <row r="1908" spans="2:12" s="141" customFormat="1" ht="20.100000000000001" customHeight="1">
      <c r="B1908" s="142">
        <f>'3. DATA TEKNIS JALAN'!B1954</f>
        <v>0</v>
      </c>
      <c r="C1908" s="142">
        <f>'3. DATA TEKNIS JALAN'!C1954</f>
        <v>0</v>
      </c>
      <c r="D1908" s="143">
        <f>'3. DATA TEKNIS JALAN'!D1954</f>
        <v>0</v>
      </c>
      <c r="E1908" s="144">
        <f>'3. DATA TEKNIS JALAN'!E1954</f>
        <v>0</v>
      </c>
      <c r="F1908" s="145" t="str">
        <f>'3. DATA TEKNIS JALAN'!F1954</f>
        <v>2+400</v>
      </c>
      <c r="G1908" s="145" t="str">
        <f>'3. DATA TEKNIS JALAN'!G1954</f>
        <v>2+600</v>
      </c>
      <c r="H1908" s="151" t="s">
        <v>434</v>
      </c>
      <c r="I1908" s="137"/>
      <c r="J1908" s="138"/>
      <c r="K1908" s="146"/>
      <c r="L1908" s="146"/>
    </row>
    <row r="1909" spans="2:12" s="141" customFormat="1" ht="20.100000000000001" customHeight="1">
      <c r="B1909" s="142">
        <f>'3. DATA TEKNIS JALAN'!B1955</f>
        <v>0</v>
      </c>
      <c r="C1909" s="142">
        <f>'3. DATA TEKNIS JALAN'!C1955</f>
        <v>0</v>
      </c>
      <c r="D1909" s="143">
        <f>'3. DATA TEKNIS JALAN'!D1955</f>
        <v>0</v>
      </c>
      <c r="E1909" s="144">
        <f>'3. DATA TEKNIS JALAN'!E1955</f>
        <v>0</v>
      </c>
      <c r="F1909" s="145" t="str">
        <f>'3. DATA TEKNIS JALAN'!F1955</f>
        <v>2+600</v>
      </c>
      <c r="G1909" s="145" t="str">
        <f>'3. DATA TEKNIS JALAN'!G1955</f>
        <v>2+800</v>
      </c>
      <c r="H1909" s="151" t="s">
        <v>434</v>
      </c>
      <c r="I1909" s="137"/>
      <c r="J1909" s="138"/>
      <c r="K1909" s="146"/>
      <c r="L1909" s="146"/>
    </row>
    <row r="1910" spans="2:12" s="141" customFormat="1" ht="20.100000000000001" customHeight="1">
      <c r="B1910" s="142">
        <f>'3. DATA TEKNIS JALAN'!B1956</f>
        <v>0</v>
      </c>
      <c r="C1910" s="142">
        <f>'3. DATA TEKNIS JALAN'!C1956</f>
        <v>0</v>
      </c>
      <c r="D1910" s="143">
        <f>'3. DATA TEKNIS JALAN'!D1956</f>
        <v>0</v>
      </c>
      <c r="E1910" s="144">
        <f>'3. DATA TEKNIS JALAN'!E1956</f>
        <v>0</v>
      </c>
      <c r="F1910" s="145" t="str">
        <f>'3. DATA TEKNIS JALAN'!F1956</f>
        <v>2+800</v>
      </c>
      <c r="G1910" s="145" t="str">
        <f>'3. DATA TEKNIS JALAN'!G1956</f>
        <v>3+000</v>
      </c>
      <c r="H1910" s="151" t="s">
        <v>434</v>
      </c>
      <c r="I1910" s="137"/>
      <c r="J1910" s="138"/>
      <c r="K1910" s="146"/>
      <c r="L1910" s="146"/>
    </row>
    <row r="1911" spans="2:12" s="141" customFormat="1" ht="20.100000000000001" customHeight="1">
      <c r="B1911" s="142">
        <f>'3. DATA TEKNIS JALAN'!B1957</f>
        <v>0</v>
      </c>
      <c r="C1911" s="142">
        <f>'3. DATA TEKNIS JALAN'!C1957</f>
        <v>0</v>
      </c>
      <c r="D1911" s="143">
        <f>'3. DATA TEKNIS JALAN'!D1957</f>
        <v>0</v>
      </c>
      <c r="E1911" s="144">
        <f>'3. DATA TEKNIS JALAN'!E1957</f>
        <v>0</v>
      </c>
      <c r="F1911" s="145" t="str">
        <f>'3. DATA TEKNIS JALAN'!F1957</f>
        <v>3+000</v>
      </c>
      <c r="G1911" s="145" t="str">
        <f>'3. DATA TEKNIS JALAN'!G1957</f>
        <v>3+200</v>
      </c>
      <c r="H1911" s="151" t="s">
        <v>434</v>
      </c>
      <c r="I1911" s="137"/>
      <c r="J1911" s="138"/>
      <c r="K1911" s="146"/>
      <c r="L1911" s="146"/>
    </row>
    <row r="1912" spans="2:12" s="141" customFormat="1" ht="20.100000000000001" customHeight="1">
      <c r="B1912" s="142">
        <f>'3. DATA TEKNIS JALAN'!B1958</f>
        <v>0</v>
      </c>
      <c r="C1912" s="142">
        <f>'3. DATA TEKNIS JALAN'!C1958</f>
        <v>0</v>
      </c>
      <c r="D1912" s="143">
        <f>'3. DATA TEKNIS JALAN'!D1958</f>
        <v>0</v>
      </c>
      <c r="E1912" s="144">
        <f>'3. DATA TEKNIS JALAN'!E1958</f>
        <v>0</v>
      </c>
      <c r="F1912" s="145" t="str">
        <f>'3. DATA TEKNIS JALAN'!F1958</f>
        <v>3+200</v>
      </c>
      <c r="G1912" s="145" t="str">
        <f>'3. DATA TEKNIS JALAN'!G1958</f>
        <v>3+400</v>
      </c>
      <c r="H1912" s="151" t="s">
        <v>434</v>
      </c>
      <c r="I1912" s="137"/>
      <c r="J1912" s="138"/>
      <c r="K1912" s="146"/>
      <c r="L1912" s="146"/>
    </row>
    <row r="1913" spans="2:12" s="141" customFormat="1" ht="20.100000000000001" customHeight="1">
      <c r="B1913" s="142">
        <f>'3. DATA TEKNIS JALAN'!B1959</f>
        <v>0</v>
      </c>
      <c r="C1913" s="142">
        <f>'3. DATA TEKNIS JALAN'!C1959</f>
        <v>0</v>
      </c>
      <c r="D1913" s="143">
        <f>'3. DATA TEKNIS JALAN'!D1959</f>
        <v>0</v>
      </c>
      <c r="E1913" s="144">
        <f>'3. DATA TEKNIS JALAN'!E1959</f>
        <v>0</v>
      </c>
      <c r="F1913" s="145" t="str">
        <f>'3. DATA TEKNIS JALAN'!F1959</f>
        <v>3+400</v>
      </c>
      <c r="G1913" s="145" t="str">
        <f>'3. DATA TEKNIS JALAN'!G1959</f>
        <v>3+600</v>
      </c>
      <c r="H1913" s="151" t="s">
        <v>434</v>
      </c>
      <c r="I1913" s="137"/>
      <c r="J1913" s="138"/>
      <c r="K1913" s="146"/>
      <c r="L1913" s="146"/>
    </row>
    <row r="1914" spans="2:12" s="141" customFormat="1" ht="20.100000000000001" customHeight="1">
      <c r="B1914" s="142">
        <f>'3. DATA TEKNIS JALAN'!B1960</f>
        <v>0</v>
      </c>
      <c r="C1914" s="142">
        <f>'3. DATA TEKNIS JALAN'!C1960</f>
        <v>0</v>
      </c>
      <c r="D1914" s="143">
        <f>'3. DATA TEKNIS JALAN'!D1960</f>
        <v>0</v>
      </c>
      <c r="E1914" s="144">
        <f>'3. DATA TEKNIS JALAN'!E1960</f>
        <v>0</v>
      </c>
      <c r="F1914" s="145" t="str">
        <f>'3. DATA TEKNIS JALAN'!F1960</f>
        <v>3+600</v>
      </c>
      <c r="G1914" s="145" t="str">
        <f>'3. DATA TEKNIS JALAN'!G1960</f>
        <v>3+800</v>
      </c>
      <c r="H1914" s="151" t="s">
        <v>434</v>
      </c>
      <c r="I1914" s="137"/>
      <c r="J1914" s="138"/>
      <c r="K1914" s="146"/>
      <c r="L1914" s="146"/>
    </row>
    <row r="1915" spans="2:12" s="141" customFormat="1" ht="20.100000000000001" customHeight="1">
      <c r="B1915" s="142">
        <f>'3. DATA TEKNIS JALAN'!B1961</f>
        <v>0</v>
      </c>
      <c r="C1915" s="142">
        <f>'3. DATA TEKNIS JALAN'!C1961</f>
        <v>0</v>
      </c>
      <c r="D1915" s="143">
        <f>'3. DATA TEKNIS JALAN'!D1961</f>
        <v>0</v>
      </c>
      <c r="E1915" s="144">
        <f>'3. DATA TEKNIS JALAN'!E1961</f>
        <v>0</v>
      </c>
      <c r="F1915" s="145" t="str">
        <f>'3. DATA TEKNIS JALAN'!F1961</f>
        <v>3+800</v>
      </c>
      <c r="G1915" s="145" t="str">
        <f>'3. DATA TEKNIS JALAN'!G1961</f>
        <v>4+000</v>
      </c>
      <c r="H1915" s="151" t="s">
        <v>434</v>
      </c>
      <c r="I1915" s="137"/>
      <c r="J1915" s="138"/>
      <c r="K1915" s="146"/>
      <c r="L1915" s="146"/>
    </row>
    <row r="1916" spans="2:12" s="141" customFormat="1" ht="20.100000000000001" customHeight="1">
      <c r="B1916" s="142">
        <f>'3. DATA TEKNIS JALAN'!B1962</f>
        <v>0</v>
      </c>
      <c r="C1916" s="142">
        <f>'3. DATA TEKNIS JALAN'!C1962</f>
        <v>0</v>
      </c>
      <c r="D1916" s="143">
        <f>'3. DATA TEKNIS JALAN'!D1962</f>
        <v>0</v>
      </c>
      <c r="E1916" s="144">
        <f>'3. DATA TEKNIS JALAN'!E1962</f>
        <v>0</v>
      </c>
      <c r="F1916" s="145" t="str">
        <f>'3. DATA TEKNIS JALAN'!F1962</f>
        <v>4+000</v>
      </c>
      <c r="G1916" s="145" t="str">
        <f>'3. DATA TEKNIS JALAN'!G1962</f>
        <v>4+200</v>
      </c>
      <c r="H1916" s="151" t="s">
        <v>434</v>
      </c>
      <c r="I1916" s="137"/>
      <c r="J1916" s="138"/>
      <c r="K1916" s="146"/>
      <c r="L1916" s="146"/>
    </row>
    <row r="1917" spans="2:12" s="141" customFormat="1" ht="20.100000000000001" customHeight="1">
      <c r="B1917" s="142">
        <f>'3. DATA TEKNIS JALAN'!B1963</f>
        <v>0</v>
      </c>
      <c r="C1917" s="142">
        <f>'3. DATA TEKNIS JALAN'!C1963</f>
        <v>0</v>
      </c>
      <c r="D1917" s="143">
        <f>'3. DATA TEKNIS JALAN'!D1963</f>
        <v>0</v>
      </c>
      <c r="E1917" s="144">
        <f>'3. DATA TEKNIS JALAN'!E1963</f>
        <v>0</v>
      </c>
      <c r="F1917" s="145" t="str">
        <f>'3. DATA TEKNIS JALAN'!F1963</f>
        <v>4+200</v>
      </c>
      <c r="G1917" s="145" t="str">
        <f>'3. DATA TEKNIS JALAN'!G1963</f>
        <v>4+400</v>
      </c>
      <c r="H1917" s="151" t="s">
        <v>434</v>
      </c>
      <c r="I1917" s="137"/>
      <c r="J1917" s="138"/>
      <c r="K1917" s="146"/>
      <c r="L1917" s="146"/>
    </row>
    <row r="1918" spans="2:12" s="141" customFormat="1" ht="20.100000000000001" customHeight="1">
      <c r="B1918" s="142">
        <f>'3. DATA TEKNIS JALAN'!B1964</f>
        <v>0</v>
      </c>
      <c r="C1918" s="142">
        <f>'3. DATA TEKNIS JALAN'!C1964</f>
        <v>0</v>
      </c>
      <c r="D1918" s="143">
        <f>'3. DATA TEKNIS JALAN'!D1964</f>
        <v>0</v>
      </c>
      <c r="E1918" s="144">
        <f>'3. DATA TEKNIS JALAN'!E1964</f>
        <v>0</v>
      </c>
      <c r="F1918" s="145" t="str">
        <f>'3. DATA TEKNIS JALAN'!F1964</f>
        <v>4+400</v>
      </c>
      <c r="G1918" s="145" t="str">
        <f>'3. DATA TEKNIS JALAN'!G1964</f>
        <v>4+600</v>
      </c>
      <c r="H1918" s="151" t="s">
        <v>438</v>
      </c>
      <c r="I1918" s="137"/>
      <c r="J1918" s="138"/>
      <c r="K1918" s="146"/>
      <c r="L1918" s="146"/>
    </row>
    <row r="1919" spans="2:12" s="141" customFormat="1" ht="20.100000000000001" customHeight="1">
      <c r="B1919" s="142">
        <f>'3. DATA TEKNIS JALAN'!B1965</f>
        <v>0</v>
      </c>
      <c r="C1919" s="142">
        <f>'3. DATA TEKNIS JALAN'!C1965</f>
        <v>0</v>
      </c>
      <c r="D1919" s="143">
        <f>'3. DATA TEKNIS JALAN'!D1965</f>
        <v>0</v>
      </c>
      <c r="E1919" s="144">
        <f>'3. DATA TEKNIS JALAN'!E1965</f>
        <v>0</v>
      </c>
      <c r="F1919" s="145" t="str">
        <f>'3. DATA TEKNIS JALAN'!F1965</f>
        <v>4+600</v>
      </c>
      <c r="G1919" s="145" t="str">
        <f>'3. DATA TEKNIS JALAN'!G1965</f>
        <v>4+800</v>
      </c>
      <c r="H1919" s="151" t="s">
        <v>438</v>
      </c>
      <c r="I1919" s="137"/>
      <c r="J1919" s="138"/>
      <c r="K1919" s="146"/>
      <c r="L1919" s="146"/>
    </row>
    <row r="1920" spans="2:12" s="141" customFormat="1" ht="20.100000000000001" customHeight="1">
      <c r="B1920" s="142">
        <f>'3. DATA TEKNIS JALAN'!B1966</f>
        <v>0</v>
      </c>
      <c r="C1920" s="142">
        <f>'3. DATA TEKNIS JALAN'!C1966</f>
        <v>0</v>
      </c>
      <c r="D1920" s="143">
        <f>'3. DATA TEKNIS JALAN'!D1966</f>
        <v>0</v>
      </c>
      <c r="E1920" s="144">
        <f>'3. DATA TEKNIS JALAN'!E1966</f>
        <v>0</v>
      </c>
      <c r="F1920" s="145" t="str">
        <f>'3. DATA TEKNIS JALAN'!F1966</f>
        <v>4+800</v>
      </c>
      <c r="G1920" s="145" t="str">
        <f>'3. DATA TEKNIS JALAN'!G1966</f>
        <v>5+000</v>
      </c>
      <c r="H1920" s="151" t="s">
        <v>434</v>
      </c>
      <c r="I1920" s="137"/>
      <c r="J1920" s="138"/>
      <c r="K1920" s="146"/>
      <c r="L1920" s="146"/>
    </row>
    <row r="1921" spans="2:12" s="141" customFormat="1" ht="20.100000000000001" customHeight="1">
      <c r="B1921" s="142">
        <f>'3. DATA TEKNIS JALAN'!B1967</f>
        <v>0</v>
      </c>
      <c r="C1921" s="142">
        <f>'3. DATA TEKNIS JALAN'!C1967</f>
        <v>0</v>
      </c>
      <c r="D1921" s="143">
        <f>'3. DATA TEKNIS JALAN'!D1967</f>
        <v>0</v>
      </c>
      <c r="E1921" s="144">
        <f>'3. DATA TEKNIS JALAN'!E1967</f>
        <v>0</v>
      </c>
      <c r="F1921" s="145" t="str">
        <f>'3. DATA TEKNIS JALAN'!F1967</f>
        <v>5+000</v>
      </c>
      <c r="G1921" s="145" t="str">
        <f>'3. DATA TEKNIS JALAN'!G1967</f>
        <v>5+061</v>
      </c>
      <c r="H1921" s="151" t="s">
        <v>434</v>
      </c>
      <c r="I1921" s="137"/>
      <c r="J1921" s="138"/>
      <c r="K1921" s="146"/>
      <c r="L1921" s="146"/>
    </row>
    <row r="1922" spans="2:12" s="141" customFormat="1" ht="20.100000000000001" customHeight="1">
      <c r="B1922" s="142">
        <f>'3. DATA TEKNIS JALAN'!B1968</f>
        <v>0</v>
      </c>
      <c r="C1922" s="142">
        <f>'3. DATA TEKNIS JALAN'!C1968</f>
        <v>0</v>
      </c>
      <c r="D1922" s="143">
        <f>'3. DATA TEKNIS JALAN'!D1968</f>
        <v>0</v>
      </c>
      <c r="E1922" s="144">
        <f>'3. DATA TEKNIS JALAN'!E1968</f>
        <v>0</v>
      </c>
      <c r="F1922" s="145">
        <f>'3. DATA TEKNIS JALAN'!F1968</f>
        <v>0</v>
      </c>
      <c r="G1922" s="145">
        <f>'3. DATA TEKNIS JALAN'!G1968</f>
        <v>0</v>
      </c>
      <c r="H1922" s="151"/>
      <c r="I1922" s="137"/>
      <c r="J1922" s="138"/>
      <c r="K1922" s="146"/>
      <c r="L1922" s="146"/>
    </row>
    <row r="1923" spans="2:12" s="141" customFormat="1" ht="20.100000000000001" customHeight="1">
      <c r="B1923" s="142">
        <f>'3. DATA TEKNIS JALAN'!B1969</f>
        <v>239</v>
      </c>
      <c r="C1923" s="142">
        <f>'3. DATA TEKNIS JALAN'!C1969</f>
        <v>0</v>
      </c>
      <c r="D1923" s="143" t="str">
        <f>'3. DATA TEKNIS JALAN'!D1969</f>
        <v>Gumiwang - Sokanegara</v>
      </c>
      <c r="E1923" s="144">
        <f>'3. DATA TEKNIS JALAN'!E1969</f>
        <v>2.2749999999999999</v>
      </c>
      <c r="F1923" s="145" t="str">
        <f>'3. DATA TEKNIS JALAN'!F1969</f>
        <v>0+000</v>
      </c>
      <c r="G1923" s="145" t="str">
        <f>'3. DATA TEKNIS JALAN'!G1969</f>
        <v>0+200</v>
      </c>
      <c r="H1923" s="151" t="s">
        <v>434</v>
      </c>
      <c r="I1923" s="137"/>
      <c r="J1923" s="138"/>
      <c r="K1923" s="146"/>
      <c r="L1923" s="146"/>
    </row>
    <row r="1924" spans="2:12" s="141" customFormat="1" ht="20.100000000000001" customHeight="1">
      <c r="B1924" s="142">
        <f>'3. DATA TEKNIS JALAN'!B1970</f>
        <v>0</v>
      </c>
      <c r="C1924" s="142">
        <f>'3. DATA TEKNIS JALAN'!C1970</f>
        <v>0</v>
      </c>
      <c r="D1924" s="143">
        <f>'3. DATA TEKNIS JALAN'!D1970</f>
        <v>0</v>
      </c>
      <c r="E1924" s="144">
        <f>'3. DATA TEKNIS JALAN'!E1970</f>
        <v>0</v>
      </c>
      <c r="F1924" s="145" t="str">
        <f>'3. DATA TEKNIS JALAN'!F1970</f>
        <v>0+200</v>
      </c>
      <c r="G1924" s="145" t="str">
        <f>'3. DATA TEKNIS JALAN'!G1970</f>
        <v>0+400</v>
      </c>
      <c r="H1924" s="151" t="s">
        <v>434</v>
      </c>
      <c r="I1924" s="137"/>
      <c r="J1924" s="138"/>
      <c r="K1924" s="146"/>
      <c r="L1924" s="146"/>
    </row>
    <row r="1925" spans="2:12" s="141" customFormat="1" ht="20.100000000000001" customHeight="1">
      <c r="B1925" s="142">
        <f>'3. DATA TEKNIS JALAN'!B1971</f>
        <v>0</v>
      </c>
      <c r="C1925" s="142">
        <f>'3. DATA TEKNIS JALAN'!C1971</f>
        <v>0</v>
      </c>
      <c r="D1925" s="143">
        <f>'3. DATA TEKNIS JALAN'!D1971</f>
        <v>0</v>
      </c>
      <c r="E1925" s="144">
        <f>'3. DATA TEKNIS JALAN'!E1971</f>
        <v>0</v>
      </c>
      <c r="F1925" s="145" t="str">
        <f>'3. DATA TEKNIS JALAN'!F1971</f>
        <v>0+400</v>
      </c>
      <c r="G1925" s="145" t="str">
        <f>'3. DATA TEKNIS JALAN'!G1971</f>
        <v>0+600</v>
      </c>
      <c r="H1925" s="151" t="s">
        <v>434</v>
      </c>
      <c r="I1925" s="137"/>
      <c r="J1925" s="138"/>
      <c r="K1925" s="146"/>
      <c r="L1925" s="146"/>
    </row>
    <row r="1926" spans="2:12" s="141" customFormat="1" ht="20.100000000000001" customHeight="1">
      <c r="B1926" s="142">
        <f>'3. DATA TEKNIS JALAN'!B1972</f>
        <v>0</v>
      </c>
      <c r="C1926" s="142">
        <f>'3. DATA TEKNIS JALAN'!C1972</f>
        <v>0</v>
      </c>
      <c r="D1926" s="143">
        <f>'3. DATA TEKNIS JALAN'!D1972</f>
        <v>0</v>
      </c>
      <c r="E1926" s="144">
        <f>'3. DATA TEKNIS JALAN'!E1972</f>
        <v>0</v>
      </c>
      <c r="F1926" s="145" t="str">
        <f>'3. DATA TEKNIS JALAN'!F1972</f>
        <v>0+600</v>
      </c>
      <c r="G1926" s="145" t="str">
        <f>'3. DATA TEKNIS JALAN'!G1972</f>
        <v>0+800</v>
      </c>
      <c r="H1926" s="151" t="s">
        <v>434</v>
      </c>
      <c r="I1926" s="137"/>
      <c r="J1926" s="138"/>
      <c r="K1926" s="146"/>
      <c r="L1926" s="146"/>
    </row>
    <row r="1927" spans="2:12" s="141" customFormat="1" ht="20.100000000000001" customHeight="1">
      <c r="B1927" s="142">
        <f>'3. DATA TEKNIS JALAN'!B1973</f>
        <v>0</v>
      </c>
      <c r="C1927" s="142">
        <f>'3. DATA TEKNIS JALAN'!C1973</f>
        <v>0</v>
      </c>
      <c r="D1927" s="143">
        <f>'3. DATA TEKNIS JALAN'!D1973</f>
        <v>0</v>
      </c>
      <c r="E1927" s="144">
        <f>'3. DATA TEKNIS JALAN'!E1973</f>
        <v>0</v>
      </c>
      <c r="F1927" s="145" t="str">
        <f>'3. DATA TEKNIS JALAN'!F1973</f>
        <v>0+800</v>
      </c>
      <c r="G1927" s="145" t="str">
        <f>'3. DATA TEKNIS JALAN'!G1973</f>
        <v>1+000</v>
      </c>
      <c r="H1927" s="151" t="s">
        <v>434</v>
      </c>
      <c r="I1927" s="137"/>
      <c r="J1927" s="138"/>
      <c r="K1927" s="146"/>
      <c r="L1927" s="146"/>
    </row>
    <row r="1928" spans="2:12" s="141" customFormat="1" ht="20.100000000000001" customHeight="1">
      <c r="B1928" s="142">
        <f>'3. DATA TEKNIS JALAN'!B1974</f>
        <v>0</v>
      </c>
      <c r="C1928" s="142">
        <f>'3. DATA TEKNIS JALAN'!C1974</f>
        <v>0</v>
      </c>
      <c r="D1928" s="143">
        <f>'3. DATA TEKNIS JALAN'!D1974</f>
        <v>0</v>
      </c>
      <c r="E1928" s="144">
        <f>'3. DATA TEKNIS JALAN'!E1974</f>
        <v>0</v>
      </c>
      <c r="F1928" s="145" t="str">
        <f>'3. DATA TEKNIS JALAN'!F1974</f>
        <v>1+000</v>
      </c>
      <c r="G1928" s="145" t="str">
        <f>'3. DATA TEKNIS JALAN'!G1974</f>
        <v>1+200</v>
      </c>
      <c r="H1928" s="151" t="s">
        <v>434</v>
      </c>
      <c r="I1928" s="137"/>
      <c r="J1928" s="138"/>
      <c r="K1928" s="146"/>
      <c r="L1928" s="146"/>
    </row>
    <row r="1929" spans="2:12" s="141" customFormat="1" ht="20.100000000000001" customHeight="1">
      <c r="B1929" s="142">
        <f>'3. DATA TEKNIS JALAN'!B1975</f>
        <v>0</v>
      </c>
      <c r="C1929" s="142">
        <f>'3. DATA TEKNIS JALAN'!C1975</f>
        <v>0</v>
      </c>
      <c r="D1929" s="143">
        <f>'3. DATA TEKNIS JALAN'!D1975</f>
        <v>0</v>
      </c>
      <c r="E1929" s="144">
        <f>'3. DATA TEKNIS JALAN'!E1975</f>
        <v>0</v>
      </c>
      <c r="F1929" s="145" t="str">
        <f>'3. DATA TEKNIS JALAN'!F1975</f>
        <v>1+200</v>
      </c>
      <c r="G1929" s="145" t="str">
        <f>'3. DATA TEKNIS JALAN'!G1975</f>
        <v>1+400</v>
      </c>
      <c r="H1929" s="151" t="s">
        <v>434</v>
      </c>
      <c r="I1929" s="137"/>
      <c r="J1929" s="138"/>
      <c r="K1929" s="146"/>
      <c r="L1929" s="146"/>
    </row>
    <row r="1930" spans="2:12" s="141" customFormat="1" ht="20.100000000000001" customHeight="1">
      <c r="B1930" s="142">
        <f>'3. DATA TEKNIS JALAN'!B1976</f>
        <v>0</v>
      </c>
      <c r="C1930" s="142">
        <f>'3. DATA TEKNIS JALAN'!C1976</f>
        <v>0</v>
      </c>
      <c r="D1930" s="143">
        <f>'3. DATA TEKNIS JALAN'!D1976</f>
        <v>0</v>
      </c>
      <c r="E1930" s="144">
        <f>'3. DATA TEKNIS JALAN'!E1976</f>
        <v>0</v>
      </c>
      <c r="F1930" s="145" t="str">
        <f>'3. DATA TEKNIS JALAN'!F1976</f>
        <v>1+400</v>
      </c>
      <c r="G1930" s="145" t="str">
        <f>'3. DATA TEKNIS JALAN'!G1976</f>
        <v>1+600</v>
      </c>
      <c r="H1930" s="151" t="s">
        <v>434</v>
      </c>
      <c r="I1930" s="137"/>
      <c r="J1930" s="138"/>
      <c r="K1930" s="146"/>
      <c r="L1930" s="146"/>
    </row>
    <row r="1931" spans="2:12" s="141" customFormat="1" ht="20.100000000000001" customHeight="1">
      <c r="B1931" s="142">
        <f>'3. DATA TEKNIS JALAN'!B1977</f>
        <v>0</v>
      </c>
      <c r="C1931" s="142">
        <f>'3. DATA TEKNIS JALAN'!C1977</f>
        <v>0</v>
      </c>
      <c r="D1931" s="143">
        <f>'3. DATA TEKNIS JALAN'!D1977</f>
        <v>0</v>
      </c>
      <c r="E1931" s="144">
        <f>'3. DATA TEKNIS JALAN'!E1977</f>
        <v>0</v>
      </c>
      <c r="F1931" s="145" t="str">
        <f>'3. DATA TEKNIS JALAN'!F1977</f>
        <v>1+600</v>
      </c>
      <c r="G1931" s="145" t="str">
        <f>'3. DATA TEKNIS JALAN'!G1977</f>
        <v>1+800</v>
      </c>
      <c r="H1931" s="151" t="s">
        <v>434</v>
      </c>
      <c r="I1931" s="137"/>
      <c r="J1931" s="138"/>
      <c r="K1931" s="146"/>
      <c r="L1931" s="146"/>
    </row>
    <row r="1932" spans="2:12" s="141" customFormat="1" ht="20.100000000000001" customHeight="1">
      <c r="B1932" s="142">
        <f>'3. DATA TEKNIS JALAN'!B1978</f>
        <v>0</v>
      </c>
      <c r="C1932" s="142">
        <f>'3. DATA TEKNIS JALAN'!C1978</f>
        <v>0</v>
      </c>
      <c r="D1932" s="143">
        <f>'3. DATA TEKNIS JALAN'!D1978</f>
        <v>0</v>
      </c>
      <c r="E1932" s="144">
        <f>'3. DATA TEKNIS JALAN'!E1978</f>
        <v>0</v>
      </c>
      <c r="F1932" s="145" t="str">
        <f>'3. DATA TEKNIS JALAN'!F1978</f>
        <v>1+800</v>
      </c>
      <c r="G1932" s="145" t="str">
        <f>'3. DATA TEKNIS JALAN'!G1978</f>
        <v>2+000</v>
      </c>
      <c r="H1932" s="151" t="s">
        <v>434</v>
      </c>
      <c r="I1932" s="137"/>
      <c r="J1932" s="138"/>
      <c r="K1932" s="146"/>
      <c r="L1932" s="146"/>
    </row>
    <row r="1933" spans="2:12" s="141" customFormat="1" ht="20.100000000000001" customHeight="1">
      <c r="B1933" s="142">
        <f>'3. DATA TEKNIS JALAN'!B1979</f>
        <v>0</v>
      </c>
      <c r="C1933" s="142">
        <f>'3. DATA TEKNIS JALAN'!C1979</f>
        <v>0</v>
      </c>
      <c r="D1933" s="143">
        <f>'3. DATA TEKNIS JALAN'!D1979</f>
        <v>0</v>
      </c>
      <c r="E1933" s="144">
        <f>'3. DATA TEKNIS JALAN'!E1979</f>
        <v>0</v>
      </c>
      <c r="F1933" s="145" t="str">
        <f>'3. DATA TEKNIS JALAN'!F1979</f>
        <v>2+000</v>
      </c>
      <c r="G1933" s="145" t="str">
        <f>'3. DATA TEKNIS JALAN'!G1979</f>
        <v>2+200</v>
      </c>
      <c r="H1933" s="151" t="s">
        <v>434</v>
      </c>
      <c r="I1933" s="137"/>
      <c r="J1933" s="138"/>
      <c r="K1933" s="146"/>
      <c r="L1933" s="146"/>
    </row>
    <row r="1934" spans="2:12" s="141" customFormat="1" ht="20.100000000000001" customHeight="1">
      <c r="B1934" s="142">
        <f>'3. DATA TEKNIS JALAN'!B1980</f>
        <v>0</v>
      </c>
      <c r="C1934" s="142">
        <f>'3. DATA TEKNIS JALAN'!C1980</f>
        <v>0</v>
      </c>
      <c r="D1934" s="143">
        <f>'3. DATA TEKNIS JALAN'!D1980</f>
        <v>0</v>
      </c>
      <c r="E1934" s="144">
        <f>'3. DATA TEKNIS JALAN'!E1980</f>
        <v>0</v>
      </c>
      <c r="F1934" s="145" t="str">
        <f>'3. DATA TEKNIS JALAN'!F1980</f>
        <v>2+200</v>
      </c>
      <c r="G1934" s="145" t="str">
        <f>'3. DATA TEKNIS JALAN'!G1980</f>
        <v>2+275</v>
      </c>
      <c r="H1934" s="151" t="s">
        <v>434</v>
      </c>
      <c r="I1934" s="137"/>
      <c r="J1934" s="138"/>
      <c r="K1934" s="146"/>
      <c r="L1934" s="146"/>
    </row>
    <row r="1935" spans="2:12" s="141" customFormat="1" ht="20.100000000000001" customHeight="1">
      <c r="B1935" s="142">
        <f>'3. DATA TEKNIS JALAN'!B1981</f>
        <v>0</v>
      </c>
      <c r="C1935" s="142">
        <f>'3. DATA TEKNIS JALAN'!C1981</f>
        <v>0</v>
      </c>
      <c r="D1935" s="143">
        <f>'3. DATA TEKNIS JALAN'!D1981</f>
        <v>0</v>
      </c>
      <c r="E1935" s="144">
        <f>'3. DATA TEKNIS JALAN'!E1981</f>
        <v>0</v>
      </c>
      <c r="F1935" s="145">
        <f>'3. DATA TEKNIS JALAN'!F1981</f>
        <v>0</v>
      </c>
      <c r="G1935" s="145">
        <f>'3. DATA TEKNIS JALAN'!G1981</f>
        <v>0</v>
      </c>
      <c r="H1935" s="151"/>
      <c r="I1935" s="137"/>
      <c r="J1935" s="138"/>
      <c r="K1935" s="146"/>
      <c r="L1935" s="146"/>
    </row>
    <row r="1936" spans="2:12" s="141" customFormat="1" ht="20.100000000000001" customHeight="1">
      <c r="B1936" s="142">
        <f>'3. DATA TEKNIS JALAN'!B1982</f>
        <v>240</v>
      </c>
      <c r="C1936" s="142">
        <f>'3. DATA TEKNIS JALAN'!C1982</f>
        <v>0</v>
      </c>
      <c r="D1936" s="143" t="str">
        <f>'3. DATA TEKNIS JALAN'!D1982</f>
        <v>Sinduraja - Gumiwang</v>
      </c>
      <c r="E1936" s="144">
        <f>'3. DATA TEKNIS JALAN'!E1982</f>
        <v>2.2989999999999999</v>
      </c>
      <c r="F1936" s="145" t="str">
        <f>'3. DATA TEKNIS JALAN'!F1982</f>
        <v>0+000</v>
      </c>
      <c r="G1936" s="145" t="str">
        <f>'3. DATA TEKNIS JALAN'!G1982</f>
        <v>0+200</v>
      </c>
      <c r="H1936" s="151" t="s">
        <v>434</v>
      </c>
      <c r="I1936" s="137"/>
      <c r="J1936" s="138"/>
      <c r="K1936" s="146"/>
      <c r="L1936" s="146"/>
    </row>
    <row r="1937" spans="2:12" s="141" customFormat="1" ht="20.100000000000001" customHeight="1">
      <c r="B1937" s="142">
        <f>'3. DATA TEKNIS JALAN'!B1983</f>
        <v>0</v>
      </c>
      <c r="C1937" s="142">
        <f>'3. DATA TEKNIS JALAN'!C1983</f>
        <v>0</v>
      </c>
      <c r="D1937" s="143">
        <f>'3. DATA TEKNIS JALAN'!D1983</f>
        <v>0</v>
      </c>
      <c r="E1937" s="144">
        <f>'3. DATA TEKNIS JALAN'!E1983</f>
        <v>0</v>
      </c>
      <c r="F1937" s="145" t="str">
        <f>'3. DATA TEKNIS JALAN'!F1983</f>
        <v>0+200</v>
      </c>
      <c r="G1937" s="145" t="str">
        <f>'3. DATA TEKNIS JALAN'!G1983</f>
        <v>0+400</v>
      </c>
      <c r="H1937" s="151" t="s">
        <v>443</v>
      </c>
      <c r="I1937" s="137"/>
      <c r="J1937" s="138"/>
      <c r="K1937" s="146"/>
      <c r="L1937" s="146"/>
    </row>
    <row r="1938" spans="2:12" s="141" customFormat="1" ht="20.100000000000001" customHeight="1">
      <c r="B1938" s="142">
        <f>'3. DATA TEKNIS JALAN'!B1984</f>
        <v>0</v>
      </c>
      <c r="C1938" s="142">
        <f>'3. DATA TEKNIS JALAN'!C1984</f>
        <v>0</v>
      </c>
      <c r="D1938" s="143">
        <f>'3. DATA TEKNIS JALAN'!D1984</f>
        <v>0</v>
      </c>
      <c r="E1938" s="144">
        <f>'3. DATA TEKNIS JALAN'!E1984</f>
        <v>0</v>
      </c>
      <c r="F1938" s="145" t="str">
        <f>'3. DATA TEKNIS JALAN'!F1984</f>
        <v>0+400</v>
      </c>
      <c r="G1938" s="145" t="str">
        <f>'3. DATA TEKNIS JALAN'!G1984</f>
        <v>0+600</v>
      </c>
      <c r="H1938" s="151" t="s">
        <v>438</v>
      </c>
      <c r="I1938" s="137"/>
      <c r="J1938" s="138"/>
      <c r="K1938" s="146"/>
      <c r="L1938" s="146"/>
    </row>
    <row r="1939" spans="2:12" s="141" customFormat="1" ht="20.100000000000001" customHeight="1">
      <c r="B1939" s="142">
        <f>'3. DATA TEKNIS JALAN'!B1985</f>
        <v>0</v>
      </c>
      <c r="C1939" s="142">
        <f>'3. DATA TEKNIS JALAN'!C1985</f>
        <v>0</v>
      </c>
      <c r="D1939" s="143">
        <f>'3. DATA TEKNIS JALAN'!D1985</f>
        <v>0</v>
      </c>
      <c r="E1939" s="144">
        <f>'3. DATA TEKNIS JALAN'!E1985</f>
        <v>0</v>
      </c>
      <c r="F1939" s="145" t="str">
        <f>'3. DATA TEKNIS JALAN'!F1985</f>
        <v>0+600</v>
      </c>
      <c r="G1939" s="145" t="str">
        <f>'3. DATA TEKNIS JALAN'!G1985</f>
        <v>0+800</v>
      </c>
      <c r="H1939" s="151" t="s">
        <v>434</v>
      </c>
      <c r="I1939" s="137"/>
      <c r="J1939" s="138"/>
      <c r="K1939" s="146"/>
      <c r="L1939" s="146"/>
    </row>
    <row r="1940" spans="2:12" s="141" customFormat="1" ht="20.100000000000001" customHeight="1">
      <c r="B1940" s="142">
        <f>'3. DATA TEKNIS JALAN'!B1986</f>
        <v>0</v>
      </c>
      <c r="C1940" s="142">
        <f>'3. DATA TEKNIS JALAN'!C1986</f>
        <v>0</v>
      </c>
      <c r="D1940" s="143">
        <f>'3. DATA TEKNIS JALAN'!D1986</f>
        <v>0</v>
      </c>
      <c r="E1940" s="144">
        <f>'3. DATA TEKNIS JALAN'!E1986</f>
        <v>0</v>
      </c>
      <c r="F1940" s="145" t="str">
        <f>'3. DATA TEKNIS JALAN'!F1986</f>
        <v>0+800</v>
      </c>
      <c r="G1940" s="145" t="str">
        <f>'3. DATA TEKNIS JALAN'!G1986</f>
        <v>1+000</v>
      </c>
      <c r="H1940" s="151" t="s">
        <v>438</v>
      </c>
      <c r="I1940" s="137"/>
      <c r="J1940" s="138"/>
      <c r="K1940" s="146"/>
      <c r="L1940" s="146"/>
    </row>
    <row r="1941" spans="2:12" s="141" customFormat="1" ht="20.100000000000001" customHeight="1">
      <c r="B1941" s="142">
        <f>'3. DATA TEKNIS JALAN'!B1987</f>
        <v>0</v>
      </c>
      <c r="C1941" s="142">
        <f>'3. DATA TEKNIS JALAN'!C1987</f>
        <v>0</v>
      </c>
      <c r="D1941" s="143">
        <f>'3. DATA TEKNIS JALAN'!D1987</f>
        <v>0</v>
      </c>
      <c r="E1941" s="144">
        <f>'3. DATA TEKNIS JALAN'!E1987</f>
        <v>0</v>
      </c>
      <c r="F1941" s="145" t="str">
        <f>'3. DATA TEKNIS JALAN'!F1987</f>
        <v>1+000</v>
      </c>
      <c r="G1941" s="145" t="str">
        <f>'3. DATA TEKNIS JALAN'!G1987</f>
        <v>1+200</v>
      </c>
      <c r="H1941" s="151" t="s">
        <v>438</v>
      </c>
      <c r="I1941" s="137"/>
      <c r="J1941" s="138"/>
      <c r="K1941" s="146"/>
      <c r="L1941" s="146"/>
    </row>
    <row r="1942" spans="2:12" s="141" customFormat="1" ht="20.100000000000001" customHeight="1">
      <c r="B1942" s="142">
        <f>'3. DATA TEKNIS JALAN'!B1988</f>
        <v>0</v>
      </c>
      <c r="C1942" s="142">
        <f>'3. DATA TEKNIS JALAN'!C1988</f>
        <v>0</v>
      </c>
      <c r="D1942" s="143">
        <f>'3. DATA TEKNIS JALAN'!D1988</f>
        <v>0</v>
      </c>
      <c r="E1942" s="144">
        <f>'3. DATA TEKNIS JALAN'!E1988</f>
        <v>0</v>
      </c>
      <c r="F1942" s="145" t="str">
        <f>'3. DATA TEKNIS JALAN'!F1988</f>
        <v>1+200</v>
      </c>
      <c r="G1942" s="145" t="str">
        <f>'3. DATA TEKNIS JALAN'!G1988</f>
        <v>1+400</v>
      </c>
      <c r="H1942" s="151" t="s">
        <v>438</v>
      </c>
      <c r="I1942" s="137"/>
      <c r="J1942" s="138"/>
      <c r="K1942" s="146"/>
      <c r="L1942" s="146"/>
    </row>
    <row r="1943" spans="2:12" s="141" customFormat="1" ht="20.100000000000001" customHeight="1">
      <c r="B1943" s="142">
        <f>'3. DATA TEKNIS JALAN'!B1989</f>
        <v>0</v>
      </c>
      <c r="C1943" s="142">
        <f>'3. DATA TEKNIS JALAN'!C1989</f>
        <v>0</v>
      </c>
      <c r="D1943" s="143">
        <f>'3. DATA TEKNIS JALAN'!D1989</f>
        <v>0</v>
      </c>
      <c r="E1943" s="144">
        <f>'3. DATA TEKNIS JALAN'!E1989</f>
        <v>0</v>
      </c>
      <c r="F1943" s="145" t="str">
        <f>'3. DATA TEKNIS JALAN'!F1989</f>
        <v>1+400</v>
      </c>
      <c r="G1943" s="145" t="str">
        <f>'3. DATA TEKNIS JALAN'!G1989</f>
        <v>1+600</v>
      </c>
      <c r="H1943" s="151" t="s">
        <v>434</v>
      </c>
      <c r="I1943" s="137"/>
      <c r="J1943" s="138"/>
      <c r="K1943" s="146"/>
      <c r="L1943" s="146"/>
    </row>
    <row r="1944" spans="2:12" s="141" customFormat="1" ht="20.100000000000001" customHeight="1">
      <c r="B1944" s="142">
        <f>'3. DATA TEKNIS JALAN'!B1990</f>
        <v>0</v>
      </c>
      <c r="C1944" s="142">
        <f>'3. DATA TEKNIS JALAN'!C1990</f>
        <v>0</v>
      </c>
      <c r="D1944" s="143">
        <f>'3. DATA TEKNIS JALAN'!D1990</f>
        <v>0</v>
      </c>
      <c r="E1944" s="144">
        <f>'3. DATA TEKNIS JALAN'!E1990</f>
        <v>0</v>
      </c>
      <c r="F1944" s="145" t="str">
        <f>'3. DATA TEKNIS JALAN'!F1990</f>
        <v>1+600</v>
      </c>
      <c r="G1944" s="145" t="str">
        <f>'3. DATA TEKNIS JALAN'!G1990</f>
        <v>1+800</v>
      </c>
      <c r="H1944" s="151" t="s">
        <v>434</v>
      </c>
      <c r="I1944" s="137"/>
      <c r="J1944" s="138"/>
      <c r="K1944" s="146"/>
      <c r="L1944" s="146"/>
    </row>
    <row r="1945" spans="2:12" s="141" customFormat="1" ht="20.100000000000001" customHeight="1">
      <c r="B1945" s="142">
        <f>'3. DATA TEKNIS JALAN'!B1991</f>
        <v>0</v>
      </c>
      <c r="C1945" s="142">
        <f>'3. DATA TEKNIS JALAN'!C1991</f>
        <v>0</v>
      </c>
      <c r="D1945" s="143">
        <f>'3. DATA TEKNIS JALAN'!D1991</f>
        <v>0</v>
      </c>
      <c r="E1945" s="144">
        <f>'3. DATA TEKNIS JALAN'!E1991</f>
        <v>0</v>
      </c>
      <c r="F1945" s="145" t="str">
        <f>'3. DATA TEKNIS JALAN'!F1991</f>
        <v>1+800</v>
      </c>
      <c r="G1945" s="145" t="str">
        <f>'3. DATA TEKNIS JALAN'!G1991</f>
        <v>2+000</v>
      </c>
      <c r="H1945" s="151" t="s">
        <v>434</v>
      </c>
      <c r="I1945" s="137"/>
      <c r="J1945" s="138"/>
      <c r="K1945" s="146"/>
      <c r="L1945" s="146"/>
    </row>
    <row r="1946" spans="2:12" s="141" customFormat="1" ht="20.100000000000001" customHeight="1">
      <c r="B1946" s="142">
        <f>'3. DATA TEKNIS JALAN'!B1992</f>
        <v>0</v>
      </c>
      <c r="C1946" s="142">
        <f>'3. DATA TEKNIS JALAN'!C1992</f>
        <v>0</v>
      </c>
      <c r="D1946" s="143">
        <f>'3. DATA TEKNIS JALAN'!D1992</f>
        <v>0</v>
      </c>
      <c r="E1946" s="144">
        <f>'3. DATA TEKNIS JALAN'!E1992</f>
        <v>0</v>
      </c>
      <c r="F1946" s="145" t="str">
        <f>'3. DATA TEKNIS JALAN'!F1992</f>
        <v>2+000</v>
      </c>
      <c r="G1946" s="145" t="str">
        <f>'3. DATA TEKNIS JALAN'!G1992</f>
        <v>2+200</v>
      </c>
      <c r="H1946" s="151" t="s">
        <v>434</v>
      </c>
      <c r="I1946" s="137"/>
      <c r="J1946" s="138"/>
      <c r="K1946" s="146"/>
      <c r="L1946" s="146"/>
    </row>
    <row r="1947" spans="2:12" s="141" customFormat="1" ht="20.100000000000001" customHeight="1">
      <c r="B1947" s="142">
        <f>'3. DATA TEKNIS JALAN'!B1993</f>
        <v>0</v>
      </c>
      <c r="C1947" s="142">
        <f>'3. DATA TEKNIS JALAN'!C1993</f>
        <v>0</v>
      </c>
      <c r="D1947" s="143">
        <f>'3. DATA TEKNIS JALAN'!D1993</f>
        <v>0</v>
      </c>
      <c r="E1947" s="144">
        <f>'3. DATA TEKNIS JALAN'!E1993</f>
        <v>0</v>
      </c>
      <c r="F1947" s="145" t="str">
        <f>'3. DATA TEKNIS JALAN'!F1993</f>
        <v>2+200</v>
      </c>
      <c r="G1947" s="145" t="str">
        <f>'3. DATA TEKNIS JALAN'!G1993</f>
        <v>2+299</v>
      </c>
      <c r="H1947" s="151" t="s">
        <v>434</v>
      </c>
      <c r="I1947" s="137"/>
      <c r="J1947" s="138"/>
      <c r="K1947" s="146"/>
      <c r="L1947" s="146"/>
    </row>
    <row r="1948" spans="2:12" s="141" customFormat="1" ht="20.100000000000001" customHeight="1">
      <c r="B1948" s="142">
        <f>'3. DATA TEKNIS JALAN'!B1994</f>
        <v>0</v>
      </c>
      <c r="C1948" s="142">
        <f>'3. DATA TEKNIS JALAN'!C1994</f>
        <v>0</v>
      </c>
      <c r="D1948" s="143">
        <f>'3. DATA TEKNIS JALAN'!D1994</f>
        <v>0</v>
      </c>
      <c r="E1948" s="144">
        <f>'3. DATA TEKNIS JALAN'!E1994</f>
        <v>0</v>
      </c>
      <c r="F1948" s="145">
        <f>'3. DATA TEKNIS JALAN'!F1994</f>
        <v>0</v>
      </c>
      <c r="G1948" s="145">
        <f>'3. DATA TEKNIS JALAN'!G1994</f>
        <v>0</v>
      </c>
      <c r="H1948" s="151"/>
      <c r="I1948" s="137"/>
      <c r="J1948" s="138"/>
      <c r="K1948" s="146"/>
      <c r="L1948" s="146"/>
    </row>
    <row r="1949" spans="2:12" s="141" customFormat="1" ht="20.100000000000001" customHeight="1">
      <c r="B1949" s="142">
        <f>'3. DATA TEKNIS JALAN'!B1995</f>
        <v>241</v>
      </c>
      <c r="C1949" s="142">
        <f>'3. DATA TEKNIS JALAN'!C1995</f>
        <v>0</v>
      </c>
      <c r="D1949" s="143" t="str">
        <f>'3. DATA TEKNIS JALAN'!D1995</f>
        <v>Bandingan - Lamuk</v>
      </c>
      <c r="E1949" s="144">
        <f>'3. DATA TEKNIS JALAN'!E1995</f>
        <v>2.9089999999999998</v>
      </c>
      <c r="F1949" s="145" t="str">
        <f>'3. DATA TEKNIS JALAN'!F1995</f>
        <v>0+000</v>
      </c>
      <c r="G1949" s="145" t="str">
        <f>'3. DATA TEKNIS JALAN'!G1995</f>
        <v>0+200</v>
      </c>
      <c r="H1949" s="151" t="s">
        <v>438</v>
      </c>
      <c r="I1949" s="137"/>
      <c r="J1949" s="138"/>
      <c r="K1949" s="146"/>
      <c r="L1949" s="146"/>
    </row>
    <row r="1950" spans="2:12" s="141" customFormat="1" ht="20.100000000000001" customHeight="1">
      <c r="B1950" s="142">
        <f>'3. DATA TEKNIS JALAN'!B1996</f>
        <v>0</v>
      </c>
      <c r="C1950" s="142">
        <f>'3. DATA TEKNIS JALAN'!C1996</f>
        <v>0</v>
      </c>
      <c r="D1950" s="143">
        <f>'3. DATA TEKNIS JALAN'!D1996</f>
        <v>0</v>
      </c>
      <c r="E1950" s="144">
        <f>'3. DATA TEKNIS JALAN'!E1996</f>
        <v>0</v>
      </c>
      <c r="F1950" s="145" t="str">
        <f>'3. DATA TEKNIS JALAN'!F1996</f>
        <v>0+200</v>
      </c>
      <c r="G1950" s="145" t="str">
        <f>'3. DATA TEKNIS JALAN'!G1996</f>
        <v>0+400</v>
      </c>
      <c r="H1950" s="151" t="s">
        <v>438</v>
      </c>
      <c r="I1950" s="137"/>
      <c r="J1950" s="138"/>
      <c r="K1950" s="146"/>
      <c r="L1950" s="146"/>
    </row>
    <row r="1951" spans="2:12" s="141" customFormat="1" ht="20.100000000000001" customHeight="1">
      <c r="B1951" s="142">
        <f>'3. DATA TEKNIS JALAN'!B1997</f>
        <v>0</v>
      </c>
      <c r="C1951" s="142">
        <f>'3. DATA TEKNIS JALAN'!C1997</f>
        <v>0</v>
      </c>
      <c r="D1951" s="143">
        <f>'3. DATA TEKNIS JALAN'!D1997</f>
        <v>0</v>
      </c>
      <c r="E1951" s="144">
        <f>'3. DATA TEKNIS JALAN'!E1997</f>
        <v>0</v>
      </c>
      <c r="F1951" s="145" t="str">
        <f>'3. DATA TEKNIS JALAN'!F1997</f>
        <v>0+400</v>
      </c>
      <c r="G1951" s="145" t="str">
        <f>'3. DATA TEKNIS JALAN'!G1997</f>
        <v>0+600</v>
      </c>
      <c r="H1951" s="151" t="s">
        <v>438</v>
      </c>
      <c r="I1951" s="137"/>
      <c r="J1951" s="138"/>
      <c r="K1951" s="146"/>
      <c r="L1951" s="146"/>
    </row>
    <row r="1952" spans="2:12" s="141" customFormat="1" ht="20.100000000000001" customHeight="1">
      <c r="B1952" s="142">
        <f>'3. DATA TEKNIS JALAN'!B1998</f>
        <v>0</v>
      </c>
      <c r="C1952" s="142">
        <f>'3. DATA TEKNIS JALAN'!C1998</f>
        <v>0</v>
      </c>
      <c r="D1952" s="143">
        <f>'3. DATA TEKNIS JALAN'!D1998</f>
        <v>0</v>
      </c>
      <c r="E1952" s="144">
        <f>'3. DATA TEKNIS JALAN'!E1998</f>
        <v>0</v>
      </c>
      <c r="F1952" s="145" t="str">
        <f>'3. DATA TEKNIS JALAN'!F1998</f>
        <v>0+600</v>
      </c>
      <c r="G1952" s="145" t="str">
        <f>'3. DATA TEKNIS JALAN'!G1998</f>
        <v>0+800</v>
      </c>
      <c r="H1952" s="151" t="s">
        <v>438</v>
      </c>
      <c r="I1952" s="137"/>
      <c r="J1952" s="138"/>
      <c r="K1952" s="146"/>
      <c r="L1952" s="146"/>
    </row>
    <row r="1953" spans="2:12" s="141" customFormat="1" ht="20.100000000000001" customHeight="1">
      <c r="B1953" s="142">
        <f>'3. DATA TEKNIS JALAN'!B1999</f>
        <v>0</v>
      </c>
      <c r="C1953" s="142">
        <f>'3. DATA TEKNIS JALAN'!C1999</f>
        <v>0</v>
      </c>
      <c r="D1953" s="143">
        <f>'3. DATA TEKNIS JALAN'!D1999</f>
        <v>0</v>
      </c>
      <c r="E1953" s="144">
        <f>'3. DATA TEKNIS JALAN'!E1999</f>
        <v>0</v>
      </c>
      <c r="F1953" s="145" t="str">
        <f>'3. DATA TEKNIS JALAN'!F1999</f>
        <v>0+800</v>
      </c>
      <c r="G1953" s="145" t="str">
        <f>'3. DATA TEKNIS JALAN'!G1999</f>
        <v>1+000</v>
      </c>
      <c r="H1953" s="151" t="s">
        <v>438</v>
      </c>
      <c r="I1953" s="137"/>
      <c r="J1953" s="138"/>
      <c r="K1953" s="146"/>
      <c r="L1953" s="146"/>
    </row>
    <row r="1954" spans="2:12" s="141" customFormat="1" ht="20.100000000000001" customHeight="1">
      <c r="B1954" s="142">
        <f>'3. DATA TEKNIS JALAN'!B2000</f>
        <v>0</v>
      </c>
      <c r="C1954" s="142">
        <f>'3. DATA TEKNIS JALAN'!C2000</f>
        <v>0</v>
      </c>
      <c r="D1954" s="143">
        <f>'3. DATA TEKNIS JALAN'!D2000</f>
        <v>0</v>
      </c>
      <c r="E1954" s="144">
        <f>'3. DATA TEKNIS JALAN'!E2000</f>
        <v>0</v>
      </c>
      <c r="F1954" s="145" t="str">
        <f>'3. DATA TEKNIS JALAN'!F2000</f>
        <v>1+000</v>
      </c>
      <c r="G1954" s="145" t="str">
        <f>'3. DATA TEKNIS JALAN'!G2000</f>
        <v>1+200</v>
      </c>
      <c r="H1954" s="151" t="s">
        <v>434</v>
      </c>
      <c r="I1954" s="137"/>
      <c r="J1954" s="138"/>
      <c r="K1954" s="146"/>
      <c r="L1954" s="146"/>
    </row>
    <row r="1955" spans="2:12" s="141" customFormat="1" ht="20.100000000000001" customHeight="1">
      <c r="B1955" s="142">
        <f>'3. DATA TEKNIS JALAN'!B2001</f>
        <v>0</v>
      </c>
      <c r="C1955" s="142">
        <f>'3. DATA TEKNIS JALAN'!C2001</f>
        <v>0</v>
      </c>
      <c r="D1955" s="143">
        <f>'3. DATA TEKNIS JALAN'!D2001</f>
        <v>0</v>
      </c>
      <c r="E1955" s="144">
        <f>'3. DATA TEKNIS JALAN'!E2001</f>
        <v>0</v>
      </c>
      <c r="F1955" s="145" t="str">
        <f>'3. DATA TEKNIS JALAN'!F2001</f>
        <v>1+200</v>
      </c>
      <c r="G1955" s="145" t="str">
        <f>'3. DATA TEKNIS JALAN'!G2001</f>
        <v>1+400</v>
      </c>
      <c r="H1955" s="151" t="s">
        <v>434</v>
      </c>
      <c r="I1955" s="137"/>
      <c r="J1955" s="138"/>
      <c r="K1955" s="146"/>
      <c r="L1955" s="146"/>
    </row>
    <row r="1956" spans="2:12" s="141" customFormat="1" ht="20.100000000000001" customHeight="1">
      <c r="B1956" s="142">
        <f>'3. DATA TEKNIS JALAN'!B2002</f>
        <v>0</v>
      </c>
      <c r="C1956" s="142">
        <f>'3. DATA TEKNIS JALAN'!C2002</f>
        <v>0</v>
      </c>
      <c r="D1956" s="143">
        <f>'3. DATA TEKNIS JALAN'!D2002</f>
        <v>0</v>
      </c>
      <c r="E1956" s="144">
        <f>'3. DATA TEKNIS JALAN'!E2002</f>
        <v>0</v>
      </c>
      <c r="F1956" s="145" t="str">
        <f>'3. DATA TEKNIS JALAN'!F2002</f>
        <v>1+400</v>
      </c>
      <c r="G1956" s="145" t="str">
        <f>'3. DATA TEKNIS JALAN'!G2002</f>
        <v>1+600</v>
      </c>
      <c r="H1956" s="151" t="s">
        <v>438</v>
      </c>
      <c r="I1956" s="137"/>
      <c r="J1956" s="138"/>
      <c r="K1956" s="146"/>
      <c r="L1956" s="146"/>
    </row>
    <row r="1957" spans="2:12" s="141" customFormat="1" ht="20.100000000000001" customHeight="1">
      <c r="B1957" s="142">
        <f>'3. DATA TEKNIS JALAN'!B2003</f>
        <v>0</v>
      </c>
      <c r="C1957" s="142">
        <f>'3. DATA TEKNIS JALAN'!C2003</f>
        <v>0</v>
      </c>
      <c r="D1957" s="143">
        <f>'3. DATA TEKNIS JALAN'!D2003</f>
        <v>0</v>
      </c>
      <c r="E1957" s="144">
        <f>'3. DATA TEKNIS JALAN'!E2003</f>
        <v>0</v>
      </c>
      <c r="F1957" s="145" t="str">
        <f>'3. DATA TEKNIS JALAN'!F2003</f>
        <v>1+600</v>
      </c>
      <c r="G1957" s="145" t="str">
        <f>'3. DATA TEKNIS JALAN'!G2003</f>
        <v>1+800</v>
      </c>
      <c r="H1957" s="151" t="s">
        <v>440</v>
      </c>
      <c r="I1957" s="137"/>
      <c r="J1957" s="138"/>
      <c r="K1957" s="146"/>
      <c r="L1957" s="146"/>
    </row>
    <row r="1958" spans="2:12" s="141" customFormat="1" ht="20.100000000000001" customHeight="1">
      <c r="B1958" s="142">
        <f>'3. DATA TEKNIS JALAN'!B2004</f>
        <v>0</v>
      </c>
      <c r="C1958" s="142">
        <f>'3. DATA TEKNIS JALAN'!C2004</f>
        <v>0</v>
      </c>
      <c r="D1958" s="143">
        <f>'3. DATA TEKNIS JALAN'!D2004</f>
        <v>0</v>
      </c>
      <c r="E1958" s="144">
        <f>'3. DATA TEKNIS JALAN'!E2004</f>
        <v>0</v>
      </c>
      <c r="F1958" s="145" t="str">
        <f>'3. DATA TEKNIS JALAN'!F2004</f>
        <v>1+800</v>
      </c>
      <c r="G1958" s="145" t="str">
        <f>'3. DATA TEKNIS JALAN'!G2004</f>
        <v>2+000</v>
      </c>
      <c r="H1958" s="151" t="s">
        <v>438</v>
      </c>
      <c r="I1958" s="137"/>
      <c r="J1958" s="138"/>
      <c r="K1958" s="146"/>
      <c r="L1958" s="146"/>
    </row>
    <row r="1959" spans="2:12" s="141" customFormat="1" ht="20.100000000000001" customHeight="1">
      <c r="B1959" s="142">
        <f>'3. DATA TEKNIS JALAN'!B2005</f>
        <v>0</v>
      </c>
      <c r="C1959" s="142">
        <f>'3. DATA TEKNIS JALAN'!C2005</f>
        <v>0</v>
      </c>
      <c r="D1959" s="143">
        <f>'3. DATA TEKNIS JALAN'!D2005</f>
        <v>0</v>
      </c>
      <c r="E1959" s="144">
        <f>'3. DATA TEKNIS JALAN'!E2005</f>
        <v>0</v>
      </c>
      <c r="F1959" s="145" t="str">
        <f>'3. DATA TEKNIS JALAN'!F2005</f>
        <v>2+000</v>
      </c>
      <c r="G1959" s="145" t="str">
        <f>'3. DATA TEKNIS JALAN'!G2005</f>
        <v>2+200</v>
      </c>
      <c r="H1959" s="151" t="s">
        <v>443</v>
      </c>
      <c r="I1959" s="137"/>
      <c r="J1959" s="138"/>
      <c r="K1959" s="146"/>
      <c r="L1959" s="146"/>
    </row>
    <row r="1960" spans="2:12" s="141" customFormat="1" ht="20.100000000000001" customHeight="1">
      <c r="B1960" s="142">
        <f>'3. DATA TEKNIS JALAN'!B2006</f>
        <v>0</v>
      </c>
      <c r="C1960" s="142">
        <f>'3. DATA TEKNIS JALAN'!C2006</f>
        <v>0</v>
      </c>
      <c r="D1960" s="143">
        <f>'3. DATA TEKNIS JALAN'!D2006</f>
        <v>0</v>
      </c>
      <c r="E1960" s="144">
        <f>'3. DATA TEKNIS JALAN'!E2006</f>
        <v>0</v>
      </c>
      <c r="F1960" s="145" t="str">
        <f>'3. DATA TEKNIS JALAN'!F2006</f>
        <v>2+200</v>
      </c>
      <c r="G1960" s="145" t="str">
        <f>'3. DATA TEKNIS JALAN'!G2006</f>
        <v>2+400</v>
      </c>
      <c r="H1960" s="151" t="s">
        <v>443</v>
      </c>
      <c r="I1960" s="137"/>
      <c r="J1960" s="138"/>
      <c r="K1960" s="146"/>
      <c r="L1960" s="146"/>
    </row>
    <row r="1961" spans="2:12" s="141" customFormat="1" ht="20.100000000000001" customHeight="1">
      <c r="B1961" s="142">
        <f>'3. DATA TEKNIS JALAN'!B2007</f>
        <v>0</v>
      </c>
      <c r="C1961" s="142">
        <f>'3. DATA TEKNIS JALAN'!C2007</f>
        <v>0</v>
      </c>
      <c r="D1961" s="143">
        <f>'3. DATA TEKNIS JALAN'!D2007</f>
        <v>0</v>
      </c>
      <c r="E1961" s="144">
        <f>'3. DATA TEKNIS JALAN'!E2007</f>
        <v>0</v>
      </c>
      <c r="F1961" s="145" t="str">
        <f>'3. DATA TEKNIS JALAN'!F2007</f>
        <v>2+400</v>
      </c>
      <c r="G1961" s="145" t="str">
        <f>'3. DATA TEKNIS JALAN'!G2007</f>
        <v>2+600</v>
      </c>
      <c r="H1961" s="151" t="s">
        <v>443</v>
      </c>
      <c r="I1961" s="137"/>
      <c r="J1961" s="138"/>
      <c r="K1961" s="146"/>
      <c r="L1961" s="146"/>
    </row>
    <row r="1962" spans="2:12" s="141" customFormat="1" ht="20.100000000000001" customHeight="1">
      <c r="B1962" s="142">
        <f>'3. DATA TEKNIS JALAN'!B2008</f>
        <v>0</v>
      </c>
      <c r="C1962" s="142">
        <f>'3. DATA TEKNIS JALAN'!C2008</f>
        <v>0</v>
      </c>
      <c r="D1962" s="143">
        <f>'3. DATA TEKNIS JALAN'!D2008</f>
        <v>0</v>
      </c>
      <c r="E1962" s="144">
        <f>'3. DATA TEKNIS JALAN'!E2008</f>
        <v>0</v>
      </c>
      <c r="F1962" s="145" t="str">
        <f>'3. DATA TEKNIS JALAN'!F2008</f>
        <v>2+600</v>
      </c>
      <c r="G1962" s="145" t="str">
        <f>'3. DATA TEKNIS JALAN'!G2008</f>
        <v>2+800</v>
      </c>
      <c r="H1962" s="151" t="s">
        <v>434</v>
      </c>
      <c r="I1962" s="137"/>
      <c r="J1962" s="138"/>
      <c r="K1962" s="146"/>
      <c r="L1962" s="146"/>
    </row>
    <row r="1963" spans="2:12" s="141" customFormat="1" ht="20.100000000000001" customHeight="1">
      <c r="B1963" s="142">
        <f>'3. DATA TEKNIS JALAN'!B2009</f>
        <v>0</v>
      </c>
      <c r="C1963" s="142">
        <f>'3. DATA TEKNIS JALAN'!C2009</f>
        <v>0</v>
      </c>
      <c r="D1963" s="143">
        <f>'3. DATA TEKNIS JALAN'!D2009</f>
        <v>0</v>
      </c>
      <c r="E1963" s="144">
        <f>'3. DATA TEKNIS JALAN'!E2009</f>
        <v>0</v>
      </c>
      <c r="F1963" s="145" t="str">
        <f>'3. DATA TEKNIS JALAN'!F2009</f>
        <v>2+800</v>
      </c>
      <c r="G1963" s="145" t="str">
        <f>'3. DATA TEKNIS JALAN'!G2009</f>
        <v>2+909</v>
      </c>
      <c r="H1963" s="151" t="s">
        <v>434</v>
      </c>
      <c r="I1963" s="137"/>
      <c r="J1963" s="138"/>
      <c r="K1963" s="146"/>
      <c r="L1963" s="146"/>
    </row>
    <row r="1964" spans="2:12" s="141" customFormat="1" ht="20.100000000000001" customHeight="1">
      <c r="B1964" s="142">
        <f>'3. DATA TEKNIS JALAN'!B2010</f>
        <v>0</v>
      </c>
      <c r="C1964" s="142">
        <f>'3. DATA TEKNIS JALAN'!C2010</f>
        <v>0</v>
      </c>
      <c r="D1964" s="143">
        <f>'3. DATA TEKNIS JALAN'!D2010</f>
        <v>0</v>
      </c>
      <c r="E1964" s="144">
        <f>'3. DATA TEKNIS JALAN'!E2010</f>
        <v>0</v>
      </c>
      <c r="F1964" s="145">
        <f>'3. DATA TEKNIS JALAN'!F2010</f>
        <v>0</v>
      </c>
      <c r="G1964" s="145">
        <f>'3. DATA TEKNIS JALAN'!G2010</f>
        <v>0</v>
      </c>
      <c r="H1964" s="151"/>
      <c r="I1964" s="137"/>
      <c r="J1964" s="138"/>
      <c r="K1964" s="146"/>
      <c r="L1964" s="146"/>
    </row>
    <row r="1965" spans="2:12" s="141" customFormat="1" ht="20.100000000000001" customHeight="1">
      <c r="B1965" s="142">
        <f>'3. DATA TEKNIS JALAN'!B2011</f>
        <v>242</v>
      </c>
      <c r="C1965" s="142">
        <f>'3. DATA TEKNIS JALAN'!C2011</f>
        <v>0</v>
      </c>
      <c r="D1965" s="143" t="str">
        <f>'3. DATA TEKNIS JALAN'!D2011</f>
        <v>Larangan - Pangempon</v>
      </c>
      <c r="E1965" s="144">
        <f>'3. DATA TEKNIS JALAN'!E2011</f>
        <v>3.13</v>
      </c>
      <c r="F1965" s="145" t="str">
        <f>'3. DATA TEKNIS JALAN'!F2011</f>
        <v>0+000</v>
      </c>
      <c r="G1965" s="145" t="str">
        <f>'3. DATA TEKNIS JALAN'!G2011</f>
        <v>0+200</v>
      </c>
      <c r="H1965" s="151" t="s">
        <v>434</v>
      </c>
      <c r="I1965" s="137"/>
      <c r="J1965" s="138"/>
      <c r="K1965" s="146"/>
      <c r="L1965" s="146"/>
    </row>
    <row r="1966" spans="2:12" s="141" customFormat="1" ht="20.100000000000001" customHeight="1">
      <c r="B1966" s="142">
        <f>'3. DATA TEKNIS JALAN'!B2012</f>
        <v>0</v>
      </c>
      <c r="C1966" s="142">
        <f>'3. DATA TEKNIS JALAN'!C2012</f>
        <v>0</v>
      </c>
      <c r="D1966" s="143">
        <f>'3. DATA TEKNIS JALAN'!D2012</f>
        <v>0</v>
      </c>
      <c r="E1966" s="144">
        <f>'3. DATA TEKNIS JALAN'!E2012</f>
        <v>0</v>
      </c>
      <c r="F1966" s="145" t="str">
        <f>'3. DATA TEKNIS JALAN'!F2012</f>
        <v>0+200</v>
      </c>
      <c r="G1966" s="145" t="str">
        <f>'3. DATA TEKNIS JALAN'!G2012</f>
        <v>0+400</v>
      </c>
      <c r="H1966" s="151" t="s">
        <v>434</v>
      </c>
      <c r="I1966" s="137"/>
      <c r="J1966" s="138"/>
      <c r="K1966" s="146"/>
      <c r="L1966" s="146"/>
    </row>
    <row r="1967" spans="2:12" s="141" customFormat="1" ht="20.100000000000001" customHeight="1">
      <c r="B1967" s="142">
        <f>'3. DATA TEKNIS JALAN'!B2013</f>
        <v>0</v>
      </c>
      <c r="C1967" s="142">
        <f>'3. DATA TEKNIS JALAN'!C2013</f>
        <v>0</v>
      </c>
      <c r="D1967" s="143">
        <f>'3. DATA TEKNIS JALAN'!D2013</f>
        <v>0</v>
      </c>
      <c r="E1967" s="144">
        <f>'3. DATA TEKNIS JALAN'!E2013</f>
        <v>0</v>
      </c>
      <c r="F1967" s="145" t="str">
        <f>'3. DATA TEKNIS JALAN'!F2013</f>
        <v>0+400</v>
      </c>
      <c r="G1967" s="145" t="str">
        <f>'3. DATA TEKNIS JALAN'!G2013</f>
        <v>0+600</v>
      </c>
      <c r="H1967" s="151" t="s">
        <v>434</v>
      </c>
      <c r="I1967" s="137"/>
      <c r="J1967" s="138"/>
      <c r="K1967" s="146"/>
      <c r="L1967" s="146"/>
    </row>
    <row r="1968" spans="2:12" s="141" customFormat="1" ht="20.100000000000001" customHeight="1">
      <c r="B1968" s="142">
        <f>'3. DATA TEKNIS JALAN'!B2014</f>
        <v>0</v>
      </c>
      <c r="C1968" s="142">
        <f>'3. DATA TEKNIS JALAN'!C2014</f>
        <v>0</v>
      </c>
      <c r="D1968" s="143">
        <f>'3. DATA TEKNIS JALAN'!D2014</f>
        <v>0</v>
      </c>
      <c r="E1968" s="144">
        <f>'3. DATA TEKNIS JALAN'!E2014</f>
        <v>0</v>
      </c>
      <c r="F1968" s="145" t="str">
        <f>'3. DATA TEKNIS JALAN'!F2014</f>
        <v>0+600</v>
      </c>
      <c r="G1968" s="145" t="str">
        <f>'3. DATA TEKNIS JALAN'!G2014</f>
        <v>0+800</v>
      </c>
      <c r="H1968" s="151" t="s">
        <v>434</v>
      </c>
      <c r="I1968" s="137"/>
      <c r="J1968" s="138"/>
      <c r="K1968" s="146"/>
      <c r="L1968" s="146"/>
    </row>
    <row r="1969" spans="2:12" s="141" customFormat="1" ht="20.100000000000001" customHeight="1">
      <c r="B1969" s="142">
        <f>'3. DATA TEKNIS JALAN'!B2015</f>
        <v>0</v>
      </c>
      <c r="C1969" s="142">
        <f>'3. DATA TEKNIS JALAN'!C2015</f>
        <v>0</v>
      </c>
      <c r="D1969" s="143">
        <f>'3. DATA TEKNIS JALAN'!D2015</f>
        <v>0</v>
      </c>
      <c r="E1969" s="144">
        <f>'3. DATA TEKNIS JALAN'!E2015</f>
        <v>0</v>
      </c>
      <c r="F1969" s="145" t="str">
        <f>'3. DATA TEKNIS JALAN'!F2015</f>
        <v>0+800</v>
      </c>
      <c r="G1969" s="145" t="str">
        <f>'3. DATA TEKNIS JALAN'!G2015</f>
        <v>1+000</v>
      </c>
      <c r="H1969" s="151" t="s">
        <v>434</v>
      </c>
      <c r="I1969" s="137"/>
      <c r="J1969" s="138"/>
      <c r="K1969" s="146"/>
      <c r="L1969" s="146"/>
    </row>
    <row r="1970" spans="2:12" s="141" customFormat="1" ht="20.100000000000001" customHeight="1">
      <c r="B1970" s="142">
        <f>'3. DATA TEKNIS JALAN'!B2016</f>
        <v>0</v>
      </c>
      <c r="C1970" s="142">
        <f>'3. DATA TEKNIS JALAN'!C2016</f>
        <v>0</v>
      </c>
      <c r="D1970" s="143">
        <f>'3. DATA TEKNIS JALAN'!D2016</f>
        <v>0</v>
      </c>
      <c r="E1970" s="144">
        <f>'3. DATA TEKNIS JALAN'!E2016</f>
        <v>0</v>
      </c>
      <c r="F1970" s="145" t="str">
        <f>'3. DATA TEKNIS JALAN'!F2016</f>
        <v>1+000</v>
      </c>
      <c r="G1970" s="145" t="str">
        <f>'3. DATA TEKNIS JALAN'!G2016</f>
        <v>1+200</v>
      </c>
      <c r="H1970" s="151" t="s">
        <v>434</v>
      </c>
      <c r="I1970" s="137"/>
      <c r="J1970" s="138"/>
      <c r="K1970" s="146"/>
      <c r="L1970" s="146"/>
    </row>
    <row r="1971" spans="2:12" s="141" customFormat="1" ht="20.100000000000001" customHeight="1">
      <c r="B1971" s="142">
        <f>'3. DATA TEKNIS JALAN'!B2017</f>
        <v>0</v>
      </c>
      <c r="C1971" s="142">
        <f>'3. DATA TEKNIS JALAN'!C2017</f>
        <v>0</v>
      </c>
      <c r="D1971" s="143">
        <f>'3. DATA TEKNIS JALAN'!D2017</f>
        <v>0</v>
      </c>
      <c r="E1971" s="144">
        <f>'3. DATA TEKNIS JALAN'!E2017</f>
        <v>0</v>
      </c>
      <c r="F1971" s="145" t="str">
        <f>'3. DATA TEKNIS JALAN'!F2017</f>
        <v>1+200</v>
      </c>
      <c r="G1971" s="145" t="str">
        <f>'3. DATA TEKNIS JALAN'!G2017</f>
        <v>1+400</v>
      </c>
      <c r="H1971" s="151" t="s">
        <v>438</v>
      </c>
      <c r="I1971" s="137"/>
      <c r="J1971" s="138"/>
      <c r="K1971" s="146"/>
      <c r="L1971" s="146"/>
    </row>
    <row r="1972" spans="2:12" s="141" customFormat="1" ht="20.100000000000001" customHeight="1">
      <c r="B1972" s="142">
        <f>'3. DATA TEKNIS JALAN'!B2018</f>
        <v>0</v>
      </c>
      <c r="C1972" s="142">
        <f>'3. DATA TEKNIS JALAN'!C2018</f>
        <v>0</v>
      </c>
      <c r="D1972" s="143">
        <f>'3. DATA TEKNIS JALAN'!D2018</f>
        <v>0</v>
      </c>
      <c r="E1972" s="144">
        <f>'3. DATA TEKNIS JALAN'!E2018</f>
        <v>0</v>
      </c>
      <c r="F1972" s="145" t="str">
        <f>'3. DATA TEKNIS JALAN'!F2018</f>
        <v>1+400</v>
      </c>
      <c r="G1972" s="145" t="str">
        <f>'3. DATA TEKNIS JALAN'!G2018</f>
        <v>1+600</v>
      </c>
      <c r="H1972" s="151" t="s">
        <v>434</v>
      </c>
      <c r="I1972" s="137"/>
      <c r="J1972" s="138"/>
      <c r="K1972" s="146"/>
      <c r="L1972" s="146"/>
    </row>
    <row r="1973" spans="2:12" s="141" customFormat="1" ht="20.100000000000001" customHeight="1">
      <c r="B1973" s="142">
        <f>'3. DATA TEKNIS JALAN'!B2019</f>
        <v>0</v>
      </c>
      <c r="C1973" s="142">
        <f>'3. DATA TEKNIS JALAN'!C2019</f>
        <v>0</v>
      </c>
      <c r="D1973" s="143">
        <f>'3. DATA TEKNIS JALAN'!D2019</f>
        <v>0</v>
      </c>
      <c r="E1973" s="144">
        <f>'3. DATA TEKNIS JALAN'!E2019</f>
        <v>0</v>
      </c>
      <c r="F1973" s="145" t="str">
        <f>'3. DATA TEKNIS JALAN'!F2019</f>
        <v>1+600</v>
      </c>
      <c r="G1973" s="145" t="str">
        <f>'3. DATA TEKNIS JALAN'!G2019</f>
        <v>1+800</v>
      </c>
      <c r="H1973" s="151" t="s">
        <v>434</v>
      </c>
      <c r="I1973" s="137"/>
      <c r="J1973" s="138"/>
      <c r="K1973" s="146"/>
      <c r="L1973" s="146"/>
    </row>
    <row r="1974" spans="2:12" s="141" customFormat="1" ht="20.100000000000001" customHeight="1">
      <c r="B1974" s="142">
        <f>'3. DATA TEKNIS JALAN'!B2020</f>
        <v>0</v>
      </c>
      <c r="C1974" s="142">
        <f>'3. DATA TEKNIS JALAN'!C2020</f>
        <v>0</v>
      </c>
      <c r="D1974" s="143">
        <f>'3. DATA TEKNIS JALAN'!D2020</f>
        <v>0</v>
      </c>
      <c r="E1974" s="144">
        <f>'3. DATA TEKNIS JALAN'!E2020</f>
        <v>0</v>
      </c>
      <c r="F1974" s="145" t="str">
        <f>'3. DATA TEKNIS JALAN'!F2020</f>
        <v>1+800</v>
      </c>
      <c r="G1974" s="145" t="str">
        <f>'3. DATA TEKNIS JALAN'!G2020</f>
        <v>2+000</v>
      </c>
      <c r="H1974" s="151" t="s">
        <v>438</v>
      </c>
      <c r="I1974" s="137"/>
      <c r="J1974" s="138"/>
      <c r="K1974" s="146"/>
      <c r="L1974" s="146"/>
    </row>
    <row r="1975" spans="2:12" s="141" customFormat="1" ht="20.100000000000001" customHeight="1">
      <c r="B1975" s="142">
        <f>'3. DATA TEKNIS JALAN'!B2021</f>
        <v>0</v>
      </c>
      <c r="C1975" s="142">
        <f>'3. DATA TEKNIS JALAN'!C2021</f>
        <v>0</v>
      </c>
      <c r="D1975" s="143">
        <f>'3. DATA TEKNIS JALAN'!D2021</f>
        <v>0</v>
      </c>
      <c r="E1975" s="144">
        <f>'3. DATA TEKNIS JALAN'!E2021</f>
        <v>0</v>
      </c>
      <c r="F1975" s="145" t="str">
        <f>'3. DATA TEKNIS JALAN'!F2021</f>
        <v>2+000</v>
      </c>
      <c r="G1975" s="145" t="str">
        <f>'3. DATA TEKNIS JALAN'!G2021</f>
        <v>2+200</v>
      </c>
      <c r="H1975" s="151" t="s">
        <v>434</v>
      </c>
      <c r="I1975" s="137"/>
      <c r="J1975" s="138"/>
      <c r="K1975" s="146"/>
      <c r="L1975" s="146"/>
    </row>
    <row r="1976" spans="2:12" s="141" customFormat="1" ht="20.100000000000001" customHeight="1">
      <c r="B1976" s="142">
        <f>'3. DATA TEKNIS JALAN'!B2022</f>
        <v>0</v>
      </c>
      <c r="C1976" s="142">
        <f>'3. DATA TEKNIS JALAN'!C2022</f>
        <v>0</v>
      </c>
      <c r="D1976" s="143">
        <f>'3. DATA TEKNIS JALAN'!D2022</f>
        <v>0</v>
      </c>
      <c r="E1976" s="144">
        <f>'3. DATA TEKNIS JALAN'!E2022</f>
        <v>0</v>
      </c>
      <c r="F1976" s="145" t="str">
        <f>'3. DATA TEKNIS JALAN'!F2022</f>
        <v>2+200</v>
      </c>
      <c r="G1976" s="145" t="str">
        <f>'3. DATA TEKNIS JALAN'!G2022</f>
        <v>2+400</v>
      </c>
      <c r="H1976" s="151" t="s">
        <v>434</v>
      </c>
      <c r="I1976" s="137"/>
      <c r="J1976" s="138"/>
      <c r="K1976" s="146"/>
      <c r="L1976" s="146"/>
    </row>
    <row r="1977" spans="2:12" s="141" customFormat="1" ht="20.100000000000001" customHeight="1">
      <c r="B1977" s="142">
        <f>'3. DATA TEKNIS JALAN'!B2023</f>
        <v>0</v>
      </c>
      <c r="C1977" s="142">
        <f>'3. DATA TEKNIS JALAN'!C2023</f>
        <v>0</v>
      </c>
      <c r="D1977" s="143">
        <f>'3. DATA TEKNIS JALAN'!D2023</f>
        <v>0</v>
      </c>
      <c r="E1977" s="144">
        <f>'3. DATA TEKNIS JALAN'!E2023</f>
        <v>0</v>
      </c>
      <c r="F1977" s="145" t="str">
        <f>'3. DATA TEKNIS JALAN'!F2023</f>
        <v>2+400</v>
      </c>
      <c r="G1977" s="145" t="str">
        <f>'3. DATA TEKNIS JALAN'!G2023</f>
        <v>2+600</v>
      </c>
      <c r="H1977" s="151" t="s">
        <v>434</v>
      </c>
      <c r="I1977" s="137"/>
      <c r="J1977" s="138"/>
      <c r="K1977" s="146"/>
      <c r="L1977" s="146"/>
    </row>
    <row r="1978" spans="2:12" s="141" customFormat="1" ht="20.100000000000001" customHeight="1">
      <c r="B1978" s="142">
        <f>'3. DATA TEKNIS JALAN'!B2024</f>
        <v>0</v>
      </c>
      <c r="C1978" s="142">
        <f>'3. DATA TEKNIS JALAN'!C2024</f>
        <v>0</v>
      </c>
      <c r="D1978" s="143">
        <f>'3. DATA TEKNIS JALAN'!D2024</f>
        <v>0</v>
      </c>
      <c r="E1978" s="144">
        <f>'3. DATA TEKNIS JALAN'!E2024</f>
        <v>0</v>
      </c>
      <c r="F1978" s="145" t="str">
        <f>'3. DATA TEKNIS JALAN'!F2024</f>
        <v>2+600</v>
      </c>
      <c r="G1978" s="145" t="str">
        <f>'3. DATA TEKNIS JALAN'!G2024</f>
        <v>2+800</v>
      </c>
      <c r="H1978" s="151" t="s">
        <v>434</v>
      </c>
      <c r="I1978" s="137"/>
      <c r="J1978" s="138"/>
      <c r="K1978" s="146"/>
      <c r="L1978" s="146"/>
    </row>
    <row r="1979" spans="2:12" s="141" customFormat="1" ht="20.100000000000001" customHeight="1">
      <c r="B1979" s="142">
        <f>'3. DATA TEKNIS JALAN'!B2025</f>
        <v>0</v>
      </c>
      <c r="C1979" s="142">
        <f>'3. DATA TEKNIS JALAN'!C2025</f>
        <v>0</v>
      </c>
      <c r="D1979" s="143">
        <f>'3. DATA TEKNIS JALAN'!D2025</f>
        <v>0</v>
      </c>
      <c r="E1979" s="144">
        <f>'3. DATA TEKNIS JALAN'!E2025</f>
        <v>0</v>
      </c>
      <c r="F1979" s="145" t="str">
        <f>'3. DATA TEKNIS JALAN'!F2025</f>
        <v>2+800</v>
      </c>
      <c r="G1979" s="145" t="str">
        <f>'3. DATA TEKNIS JALAN'!G2025</f>
        <v>3+000</v>
      </c>
      <c r="H1979" s="151" t="s">
        <v>434</v>
      </c>
      <c r="I1979" s="137"/>
      <c r="J1979" s="138"/>
      <c r="K1979" s="146"/>
      <c r="L1979" s="146"/>
    </row>
    <row r="1980" spans="2:12" s="141" customFormat="1" ht="20.100000000000001" customHeight="1">
      <c r="B1980" s="142">
        <f>'3. DATA TEKNIS JALAN'!B2026</f>
        <v>0</v>
      </c>
      <c r="C1980" s="142">
        <f>'3. DATA TEKNIS JALAN'!C2026</f>
        <v>0</v>
      </c>
      <c r="D1980" s="143">
        <f>'3. DATA TEKNIS JALAN'!D2026</f>
        <v>0</v>
      </c>
      <c r="E1980" s="144">
        <f>'3. DATA TEKNIS JALAN'!E2026</f>
        <v>0</v>
      </c>
      <c r="F1980" s="145" t="str">
        <f>'3. DATA TEKNIS JALAN'!F2026</f>
        <v>3+000</v>
      </c>
      <c r="G1980" s="145" t="str">
        <f>'3. DATA TEKNIS JALAN'!G2026</f>
        <v>3+130</v>
      </c>
      <c r="H1980" s="151" t="s">
        <v>434</v>
      </c>
      <c r="I1980" s="137"/>
      <c r="J1980" s="138"/>
      <c r="K1980" s="146"/>
      <c r="L1980" s="146"/>
    </row>
    <row r="1981" spans="2:12" s="141" customFormat="1" ht="20.100000000000001" customHeight="1">
      <c r="B1981" s="142">
        <f>'3. DATA TEKNIS JALAN'!B2027</f>
        <v>0</v>
      </c>
      <c r="C1981" s="142">
        <f>'3. DATA TEKNIS JALAN'!C2027</f>
        <v>0</v>
      </c>
      <c r="D1981" s="143">
        <f>'3. DATA TEKNIS JALAN'!D2027</f>
        <v>0</v>
      </c>
      <c r="E1981" s="144">
        <f>'3. DATA TEKNIS JALAN'!E2027</f>
        <v>0</v>
      </c>
      <c r="F1981" s="145">
        <f>'3. DATA TEKNIS JALAN'!F2027</f>
        <v>0</v>
      </c>
      <c r="G1981" s="145">
        <f>'3. DATA TEKNIS JALAN'!G2027</f>
        <v>0</v>
      </c>
      <c r="H1981" s="151"/>
      <c r="I1981" s="137"/>
      <c r="J1981" s="138"/>
      <c r="K1981" s="146"/>
      <c r="L1981" s="146"/>
    </row>
    <row r="1982" spans="2:12" s="141" customFormat="1" ht="20.100000000000001" customHeight="1">
      <c r="B1982" s="142">
        <f>'3. DATA TEKNIS JALAN'!B2028</f>
        <v>243</v>
      </c>
      <c r="C1982" s="142">
        <f>'3. DATA TEKNIS JALAN'!C2028</f>
        <v>0</v>
      </c>
      <c r="D1982" s="143" t="str">
        <f>'3. DATA TEKNIS JALAN'!D2028</f>
        <v>Langgar - Punthuksuruh</v>
      </c>
      <c r="E1982" s="144">
        <f>'3. DATA TEKNIS JALAN'!E2028</f>
        <v>2.6970000000000001</v>
      </c>
      <c r="F1982" s="145" t="str">
        <f>'3. DATA TEKNIS JALAN'!F2028</f>
        <v>0+000</v>
      </c>
      <c r="G1982" s="145" t="str">
        <f>'3. DATA TEKNIS JALAN'!G2028</f>
        <v>0+200</v>
      </c>
      <c r="H1982" s="151" t="s">
        <v>434</v>
      </c>
      <c r="I1982" s="137"/>
      <c r="J1982" s="138"/>
      <c r="K1982" s="146"/>
      <c r="L1982" s="146"/>
    </row>
    <row r="1983" spans="2:12" s="141" customFormat="1" ht="20.100000000000001" customHeight="1">
      <c r="B1983" s="142">
        <f>'3. DATA TEKNIS JALAN'!B2029</f>
        <v>0</v>
      </c>
      <c r="C1983" s="142">
        <f>'3. DATA TEKNIS JALAN'!C2029</f>
        <v>0</v>
      </c>
      <c r="D1983" s="143">
        <f>'3. DATA TEKNIS JALAN'!D2029</f>
        <v>0</v>
      </c>
      <c r="E1983" s="144">
        <f>'3. DATA TEKNIS JALAN'!E2029</f>
        <v>0</v>
      </c>
      <c r="F1983" s="145" t="str">
        <f>'3. DATA TEKNIS JALAN'!F2029</f>
        <v>0+200</v>
      </c>
      <c r="G1983" s="145" t="str">
        <f>'3. DATA TEKNIS JALAN'!G2029</f>
        <v>0+400</v>
      </c>
      <c r="H1983" s="151" t="s">
        <v>438</v>
      </c>
      <c r="I1983" s="137"/>
      <c r="J1983" s="138"/>
      <c r="K1983" s="146"/>
      <c r="L1983" s="146"/>
    </row>
    <row r="1984" spans="2:12" s="141" customFormat="1" ht="20.100000000000001" customHeight="1">
      <c r="B1984" s="142">
        <f>'3. DATA TEKNIS JALAN'!B2030</f>
        <v>0</v>
      </c>
      <c r="C1984" s="142">
        <f>'3. DATA TEKNIS JALAN'!C2030</f>
        <v>0</v>
      </c>
      <c r="D1984" s="143">
        <f>'3. DATA TEKNIS JALAN'!D2030</f>
        <v>0</v>
      </c>
      <c r="E1984" s="144">
        <f>'3. DATA TEKNIS JALAN'!E2030</f>
        <v>0</v>
      </c>
      <c r="F1984" s="145" t="str">
        <f>'3. DATA TEKNIS JALAN'!F2030</f>
        <v>0+400</v>
      </c>
      <c r="G1984" s="145" t="str">
        <f>'3. DATA TEKNIS JALAN'!G2030</f>
        <v>0+600</v>
      </c>
      <c r="H1984" s="151" t="s">
        <v>434</v>
      </c>
      <c r="I1984" s="137"/>
      <c r="J1984" s="138"/>
      <c r="K1984" s="146"/>
      <c r="L1984" s="146"/>
    </row>
    <row r="1985" spans="2:12" s="141" customFormat="1" ht="20.100000000000001" customHeight="1">
      <c r="B1985" s="142">
        <f>'3. DATA TEKNIS JALAN'!B2031</f>
        <v>0</v>
      </c>
      <c r="C1985" s="142">
        <f>'3. DATA TEKNIS JALAN'!C2031</f>
        <v>0</v>
      </c>
      <c r="D1985" s="143">
        <f>'3. DATA TEKNIS JALAN'!D2031</f>
        <v>0</v>
      </c>
      <c r="E1985" s="144">
        <f>'3. DATA TEKNIS JALAN'!E2031</f>
        <v>0</v>
      </c>
      <c r="F1985" s="145" t="str">
        <f>'3. DATA TEKNIS JALAN'!F2031</f>
        <v>0+600</v>
      </c>
      <c r="G1985" s="145" t="str">
        <f>'3. DATA TEKNIS JALAN'!G2031</f>
        <v>0+800</v>
      </c>
      <c r="H1985" s="151" t="s">
        <v>434</v>
      </c>
      <c r="I1985" s="137"/>
      <c r="J1985" s="138"/>
      <c r="K1985" s="146"/>
      <c r="L1985" s="146"/>
    </row>
    <row r="1986" spans="2:12" s="141" customFormat="1" ht="20.100000000000001" customHeight="1">
      <c r="B1986" s="142">
        <f>'3. DATA TEKNIS JALAN'!B2032</f>
        <v>0</v>
      </c>
      <c r="C1986" s="142">
        <f>'3. DATA TEKNIS JALAN'!C2032</f>
        <v>0</v>
      </c>
      <c r="D1986" s="143">
        <f>'3. DATA TEKNIS JALAN'!D2032</f>
        <v>0</v>
      </c>
      <c r="E1986" s="144">
        <f>'3. DATA TEKNIS JALAN'!E2032</f>
        <v>0</v>
      </c>
      <c r="F1986" s="145" t="str">
        <f>'3. DATA TEKNIS JALAN'!F2032</f>
        <v>0+800</v>
      </c>
      <c r="G1986" s="145" t="str">
        <f>'3. DATA TEKNIS JALAN'!G2032</f>
        <v>1+000</v>
      </c>
      <c r="H1986" s="151" t="s">
        <v>434</v>
      </c>
      <c r="I1986" s="137"/>
      <c r="J1986" s="138"/>
      <c r="K1986" s="146"/>
      <c r="L1986" s="146"/>
    </row>
    <row r="1987" spans="2:12" s="141" customFormat="1" ht="20.100000000000001" customHeight="1">
      <c r="B1987" s="142">
        <f>'3. DATA TEKNIS JALAN'!B2033</f>
        <v>0</v>
      </c>
      <c r="C1987" s="142">
        <f>'3. DATA TEKNIS JALAN'!C2033</f>
        <v>0</v>
      </c>
      <c r="D1987" s="143">
        <f>'3. DATA TEKNIS JALAN'!D2033</f>
        <v>0</v>
      </c>
      <c r="E1987" s="144">
        <f>'3. DATA TEKNIS JALAN'!E2033</f>
        <v>0</v>
      </c>
      <c r="F1987" s="145" t="str">
        <f>'3. DATA TEKNIS JALAN'!F2033</f>
        <v>1+000</v>
      </c>
      <c r="G1987" s="145" t="str">
        <f>'3. DATA TEKNIS JALAN'!G2033</f>
        <v>1+200</v>
      </c>
      <c r="H1987" s="151" t="s">
        <v>434</v>
      </c>
      <c r="I1987" s="137"/>
      <c r="J1987" s="138"/>
      <c r="K1987" s="146"/>
      <c r="L1987" s="146"/>
    </row>
    <row r="1988" spans="2:12" s="141" customFormat="1" ht="20.100000000000001" customHeight="1">
      <c r="B1988" s="142">
        <f>'3. DATA TEKNIS JALAN'!B2034</f>
        <v>0</v>
      </c>
      <c r="C1988" s="142">
        <f>'3. DATA TEKNIS JALAN'!C2034</f>
        <v>0</v>
      </c>
      <c r="D1988" s="143">
        <f>'3. DATA TEKNIS JALAN'!D2034</f>
        <v>0</v>
      </c>
      <c r="E1988" s="144">
        <f>'3. DATA TEKNIS JALAN'!E2034</f>
        <v>0</v>
      </c>
      <c r="F1988" s="145" t="str">
        <f>'3. DATA TEKNIS JALAN'!F2034</f>
        <v>1+200</v>
      </c>
      <c r="G1988" s="145" t="str">
        <f>'3. DATA TEKNIS JALAN'!G2034</f>
        <v>1+400</v>
      </c>
      <c r="H1988" s="151" t="s">
        <v>434</v>
      </c>
      <c r="I1988" s="137"/>
      <c r="J1988" s="138"/>
      <c r="K1988" s="146"/>
      <c r="L1988" s="146"/>
    </row>
    <row r="1989" spans="2:12" s="141" customFormat="1" ht="20.100000000000001" customHeight="1">
      <c r="B1989" s="142">
        <f>'3. DATA TEKNIS JALAN'!B2035</f>
        <v>0</v>
      </c>
      <c r="C1989" s="142">
        <f>'3. DATA TEKNIS JALAN'!C2035</f>
        <v>0</v>
      </c>
      <c r="D1989" s="143">
        <f>'3. DATA TEKNIS JALAN'!D2035</f>
        <v>0</v>
      </c>
      <c r="E1989" s="144">
        <f>'3. DATA TEKNIS JALAN'!E2035</f>
        <v>0</v>
      </c>
      <c r="F1989" s="145" t="str">
        <f>'3. DATA TEKNIS JALAN'!F2035</f>
        <v>1+400</v>
      </c>
      <c r="G1989" s="145" t="str">
        <f>'3. DATA TEKNIS JALAN'!G2035</f>
        <v>1+600</v>
      </c>
      <c r="H1989" s="151" t="s">
        <v>434</v>
      </c>
      <c r="I1989" s="137"/>
      <c r="J1989" s="138"/>
      <c r="K1989" s="146"/>
      <c r="L1989" s="146"/>
    </row>
    <row r="1990" spans="2:12" s="141" customFormat="1" ht="20.100000000000001" customHeight="1">
      <c r="B1990" s="142">
        <f>'3. DATA TEKNIS JALAN'!B2036</f>
        <v>0</v>
      </c>
      <c r="C1990" s="142">
        <f>'3. DATA TEKNIS JALAN'!C2036</f>
        <v>0</v>
      </c>
      <c r="D1990" s="143">
        <f>'3. DATA TEKNIS JALAN'!D2036</f>
        <v>0</v>
      </c>
      <c r="E1990" s="144">
        <f>'3. DATA TEKNIS JALAN'!E2036</f>
        <v>0</v>
      </c>
      <c r="F1990" s="145" t="str">
        <f>'3. DATA TEKNIS JALAN'!F2036</f>
        <v>1+600</v>
      </c>
      <c r="G1990" s="145" t="str">
        <f>'3. DATA TEKNIS JALAN'!G2036</f>
        <v>1+800</v>
      </c>
      <c r="H1990" s="151" t="s">
        <v>434</v>
      </c>
      <c r="I1990" s="137"/>
      <c r="J1990" s="138"/>
      <c r="K1990" s="146"/>
      <c r="L1990" s="146"/>
    </row>
    <row r="1991" spans="2:12" s="141" customFormat="1" ht="20.100000000000001" customHeight="1">
      <c r="B1991" s="142">
        <f>'3. DATA TEKNIS JALAN'!B2037</f>
        <v>0</v>
      </c>
      <c r="C1991" s="142">
        <f>'3. DATA TEKNIS JALAN'!C2037</f>
        <v>0</v>
      </c>
      <c r="D1991" s="143">
        <f>'3. DATA TEKNIS JALAN'!D2037</f>
        <v>0</v>
      </c>
      <c r="E1991" s="144">
        <f>'3. DATA TEKNIS JALAN'!E2037</f>
        <v>0</v>
      </c>
      <c r="F1991" s="145" t="str">
        <f>'3. DATA TEKNIS JALAN'!F2037</f>
        <v>1+800</v>
      </c>
      <c r="G1991" s="145" t="str">
        <f>'3. DATA TEKNIS JALAN'!G2037</f>
        <v>2+000</v>
      </c>
      <c r="H1991" s="151" t="s">
        <v>434</v>
      </c>
      <c r="I1991" s="137"/>
      <c r="J1991" s="138"/>
      <c r="K1991" s="146"/>
      <c r="L1991" s="146"/>
    </row>
    <row r="1992" spans="2:12" s="141" customFormat="1" ht="20.100000000000001" customHeight="1">
      <c r="B1992" s="142">
        <f>'3. DATA TEKNIS JALAN'!B2038</f>
        <v>0</v>
      </c>
      <c r="C1992" s="142">
        <f>'3. DATA TEKNIS JALAN'!C2038</f>
        <v>0</v>
      </c>
      <c r="D1992" s="143">
        <f>'3. DATA TEKNIS JALAN'!D2038</f>
        <v>0</v>
      </c>
      <c r="E1992" s="144">
        <f>'3. DATA TEKNIS JALAN'!E2038</f>
        <v>0</v>
      </c>
      <c r="F1992" s="145" t="str">
        <f>'3. DATA TEKNIS JALAN'!F2038</f>
        <v>2+000</v>
      </c>
      <c r="G1992" s="145" t="str">
        <f>'3. DATA TEKNIS JALAN'!G2038</f>
        <v>2+200</v>
      </c>
      <c r="H1992" s="151" t="s">
        <v>434</v>
      </c>
      <c r="I1992" s="137"/>
      <c r="J1992" s="138"/>
      <c r="K1992" s="146"/>
      <c r="L1992" s="146"/>
    </row>
    <row r="1993" spans="2:12" s="141" customFormat="1" ht="20.100000000000001" customHeight="1">
      <c r="B1993" s="142">
        <f>'3. DATA TEKNIS JALAN'!B2039</f>
        <v>0</v>
      </c>
      <c r="C1993" s="142">
        <f>'3. DATA TEKNIS JALAN'!C2039</f>
        <v>0</v>
      </c>
      <c r="D1993" s="143">
        <f>'3. DATA TEKNIS JALAN'!D2039</f>
        <v>0</v>
      </c>
      <c r="E1993" s="144">
        <f>'3. DATA TEKNIS JALAN'!E2039</f>
        <v>0</v>
      </c>
      <c r="F1993" s="145" t="str">
        <f>'3. DATA TEKNIS JALAN'!F2039</f>
        <v>2+200</v>
      </c>
      <c r="G1993" s="145" t="str">
        <f>'3. DATA TEKNIS JALAN'!G2039</f>
        <v>2+400</v>
      </c>
      <c r="H1993" s="151" t="s">
        <v>434</v>
      </c>
      <c r="I1993" s="137"/>
      <c r="J1993" s="138"/>
      <c r="K1993" s="146"/>
      <c r="L1993" s="146"/>
    </row>
    <row r="1994" spans="2:12" s="141" customFormat="1" ht="20.100000000000001" customHeight="1">
      <c r="B1994" s="142">
        <f>'3. DATA TEKNIS JALAN'!B2040</f>
        <v>0</v>
      </c>
      <c r="C1994" s="142">
        <f>'3. DATA TEKNIS JALAN'!C2040</f>
        <v>0</v>
      </c>
      <c r="D1994" s="143">
        <f>'3. DATA TEKNIS JALAN'!D2040</f>
        <v>0</v>
      </c>
      <c r="E1994" s="144">
        <f>'3. DATA TEKNIS JALAN'!E2040</f>
        <v>0</v>
      </c>
      <c r="F1994" s="145" t="str">
        <f>'3. DATA TEKNIS JALAN'!F2040</f>
        <v>2+400</v>
      </c>
      <c r="G1994" s="145" t="str">
        <f>'3. DATA TEKNIS JALAN'!G2040</f>
        <v>2+600</v>
      </c>
      <c r="H1994" s="151" t="s">
        <v>434</v>
      </c>
      <c r="I1994" s="137"/>
      <c r="J1994" s="138"/>
      <c r="K1994" s="146"/>
      <c r="L1994" s="146"/>
    </row>
    <row r="1995" spans="2:12" s="141" customFormat="1" ht="20.100000000000001" customHeight="1">
      <c r="B1995" s="142">
        <f>'3. DATA TEKNIS JALAN'!B2041</f>
        <v>0</v>
      </c>
      <c r="C1995" s="142">
        <f>'3. DATA TEKNIS JALAN'!C2041</f>
        <v>0</v>
      </c>
      <c r="D1995" s="143">
        <f>'3. DATA TEKNIS JALAN'!D2041</f>
        <v>0</v>
      </c>
      <c r="E1995" s="144">
        <f>'3. DATA TEKNIS JALAN'!E2041</f>
        <v>0</v>
      </c>
      <c r="F1995" s="145" t="str">
        <f>'3. DATA TEKNIS JALAN'!F2041</f>
        <v>2+600</v>
      </c>
      <c r="G1995" s="145" t="str">
        <f>'3. DATA TEKNIS JALAN'!G2041</f>
        <v>2+697</v>
      </c>
      <c r="H1995" s="151" t="s">
        <v>434</v>
      </c>
      <c r="I1995" s="137"/>
      <c r="J1995" s="138"/>
      <c r="K1995" s="146"/>
      <c r="L1995" s="146"/>
    </row>
    <row r="1996" spans="2:12" s="141" customFormat="1" ht="20.100000000000001" customHeight="1">
      <c r="B1996" s="142">
        <f>'3. DATA TEKNIS JALAN'!B2042</f>
        <v>0</v>
      </c>
      <c r="C1996" s="142">
        <f>'3. DATA TEKNIS JALAN'!C2042</f>
        <v>0</v>
      </c>
      <c r="D1996" s="143">
        <f>'3. DATA TEKNIS JALAN'!D2042</f>
        <v>0</v>
      </c>
      <c r="E1996" s="144">
        <f>'3. DATA TEKNIS JALAN'!E2042</f>
        <v>0</v>
      </c>
      <c r="F1996" s="145">
        <f>'3. DATA TEKNIS JALAN'!F2042</f>
        <v>0</v>
      </c>
      <c r="G1996" s="145">
        <f>'3. DATA TEKNIS JALAN'!G2042</f>
        <v>0</v>
      </c>
      <c r="H1996" s="151"/>
      <c r="I1996" s="137"/>
      <c r="J1996" s="138"/>
      <c r="K1996" s="146"/>
      <c r="L1996" s="146"/>
    </row>
    <row r="1997" spans="2:12" s="141" customFormat="1" ht="20.100000000000001" customHeight="1">
      <c r="B1997" s="142">
        <f>'3. DATA TEKNIS JALAN'!B2043</f>
        <v>244</v>
      </c>
      <c r="C1997" s="142">
        <f>'3. DATA TEKNIS JALAN'!C2043</f>
        <v>0</v>
      </c>
      <c r="D1997" s="143" t="str">
        <f>'3. DATA TEKNIS JALAN'!D2043</f>
        <v>Nangkasawit - Pandansari</v>
      </c>
      <c r="E1997" s="144">
        <f>'3. DATA TEKNIS JALAN'!E2043</f>
        <v>0.56100000000000005</v>
      </c>
      <c r="F1997" s="145" t="str">
        <f>'3. DATA TEKNIS JALAN'!F2043</f>
        <v>0+000</v>
      </c>
      <c r="G1997" s="145" t="str">
        <f>'3. DATA TEKNIS JALAN'!G2043</f>
        <v>0+200</v>
      </c>
      <c r="H1997" s="151" t="s">
        <v>434</v>
      </c>
      <c r="I1997" s="137"/>
      <c r="J1997" s="138"/>
      <c r="K1997" s="146"/>
      <c r="L1997" s="146"/>
    </row>
    <row r="1998" spans="2:12" s="141" customFormat="1" ht="20.100000000000001" customHeight="1">
      <c r="B1998" s="142">
        <f>'3. DATA TEKNIS JALAN'!B2044</f>
        <v>0</v>
      </c>
      <c r="C1998" s="142">
        <f>'3. DATA TEKNIS JALAN'!C2044</f>
        <v>0</v>
      </c>
      <c r="D1998" s="143">
        <f>'3. DATA TEKNIS JALAN'!D2044</f>
        <v>0</v>
      </c>
      <c r="E1998" s="144">
        <f>'3. DATA TEKNIS JALAN'!E2044</f>
        <v>0</v>
      </c>
      <c r="F1998" s="145" t="str">
        <f>'3. DATA TEKNIS JALAN'!F2044</f>
        <v>0+200</v>
      </c>
      <c r="G1998" s="145" t="str">
        <f>'3. DATA TEKNIS JALAN'!G2044</f>
        <v>0+400</v>
      </c>
      <c r="H1998" s="151" t="s">
        <v>438</v>
      </c>
      <c r="I1998" s="137"/>
      <c r="J1998" s="138"/>
      <c r="K1998" s="146"/>
      <c r="L1998" s="146"/>
    </row>
    <row r="1999" spans="2:12" s="141" customFormat="1" ht="20.100000000000001" customHeight="1">
      <c r="B1999" s="142">
        <f>'3. DATA TEKNIS JALAN'!B2045</f>
        <v>0</v>
      </c>
      <c r="C1999" s="142">
        <f>'3. DATA TEKNIS JALAN'!C2045</f>
        <v>0</v>
      </c>
      <c r="D1999" s="143">
        <f>'3. DATA TEKNIS JALAN'!D2045</f>
        <v>0</v>
      </c>
      <c r="E1999" s="144">
        <f>'3. DATA TEKNIS JALAN'!E2045</f>
        <v>0</v>
      </c>
      <c r="F1999" s="145" t="str">
        <f>'3. DATA TEKNIS JALAN'!F2045</f>
        <v>0+400</v>
      </c>
      <c r="G1999" s="145" t="str">
        <f>'3. DATA TEKNIS JALAN'!G2045</f>
        <v>0+561</v>
      </c>
      <c r="H1999" s="151" t="s">
        <v>438</v>
      </c>
      <c r="I1999" s="137"/>
      <c r="J1999" s="138"/>
      <c r="K1999" s="146"/>
      <c r="L1999" s="146"/>
    </row>
    <row r="2000" spans="2:12" s="141" customFormat="1" ht="20.100000000000001" customHeight="1">
      <c r="B2000" s="142">
        <f>'3. DATA TEKNIS JALAN'!B2046</f>
        <v>0</v>
      </c>
      <c r="C2000" s="142">
        <f>'3. DATA TEKNIS JALAN'!C2046</f>
        <v>0</v>
      </c>
      <c r="D2000" s="143">
        <f>'3. DATA TEKNIS JALAN'!D2046</f>
        <v>0</v>
      </c>
      <c r="E2000" s="144">
        <f>'3. DATA TEKNIS JALAN'!E2046</f>
        <v>0</v>
      </c>
      <c r="F2000" s="145">
        <f>'3. DATA TEKNIS JALAN'!F2046</f>
        <v>0</v>
      </c>
      <c r="G2000" s="145">
        <f>'3. DATA TEKNIS JALAN'!G2046</f>
        <v>0</v>
      </c>
      <c r="H2000" s="151"/>
      <c r="I2000" s="137"/>
      <c r="J2000" s="138"/>
      <c r="K2000" s="146"/>
      <c r="L2000" s="146"/>
    </row>
    <row r="2001" spans="2:12" s="141" customFormat="1" ht="20.100000000000001" customHeight="1">
      <c r="B2001" s="142">
        <f>'3. DATA TEKNIS JALAN'!B2047</f>
        <v>245</v>
      </c>
      <c r="C2001" s="142">
        <f>'3. DATA TEKNIS JALAN'!C2047</f>
        <v>0</v>
      </c>
      <c r="D2001" s="143" t="str">
        <f>'3. DATA TEKNIS JALAN'!D2047</f>
        <v>Bandingan - Penolih</v>
      </c>
      <c r="E2001" s="144">
        <f>'3. DATA TEKNIS JALAN'!E2047</f>
        <v>1.2190000000000001</v>
      </c>
      <c r="F2001" s="145" t="str">
        <f>'3. DATA TEKNIS JALAN'!F2047</f>
        <v>0+000</v>
      </c>
      <c r="G2001" s="145" t="str">
        <f>'3. DATA TEKNIS JALAN'!G2047</f>
        <v>0+200</v>
      </c>
      <c r="H2001" s="151" t="s">
        <v>434</v>
      </c>
      <c r="I2001" s="137"/>
      <c r="J2001" s="138"/>
      <c r="K2001" s="146"/>
      <c r="L2001" s="146"/>
    </row>
    <row r="2002" spans="2:12" s="141" customFormat="1" ht="20.100000000000001" customHeight="1">
      <c r="B2002" s="142">
        <f>'3. DATA TEKNIS JALAN'!B2048</f>
        <v>0</v>
      </c>
      <c r="C2002" s="142">
        <f>'3. DATA TEKNIS JALAN'!C2048</f>
        <v>0</v>
      </c>
      <c r="D2002" s="143">
        <f>'3. DATA TEKNIS JALAN'!D2048</f>
        <v>0</v>
      </c>
      <c r="E2002" s="144">
        <f>'3. DATA TEKNIS JALAN'!E2048</f>
        <v>0</v>
      </c>
      <c r="F2002" s="145" t="str">
        <f>'3. DATA TEKNIS JALAN'!F2048</f>
        <v>0+200</v>
      </c>
      <c r="G2002" s="145" t="str">
        <f>'3. DATA TEKNIS JALAN'!G2048</f>
        <v>0+400</v>
      </c>
      <c r="H2002" s="151" t="s">
        <v>434</v>
      </c>
      <c r="I2002" s="137"/>
      <c r="J2002" s="138"/>
      <c r="K2002" s="146"/>
      <c r="L2002" s="146"/>
    </row>
    <row r="2003" spans="2:12" s="141" customFormat="1" ht="20.100000000000001" customHeight="1">
      <c r="B2003" s="142">
        <f>'3. DATA TEKNIS JALAN'!B2049</f>
        <v>0</v>
      </c>
      <c r="C2003" s="142">
        <f>'3. DATA TEKNIS JALAN'!C2049</f>
        <v>0</v>
      </c>
      <c r="D2003" s="143">
        <f>'3. DATA TEKNIS JALAN'!D2049</f>
        <v>0</v>
      </c>
      <c r="E2003" s="144">
        <f>'3. DATA TEKNIS JALAN'!E2049</f>
        <v>0</v>
      </c>
      <c r="F2003" s="145" t="str">
        <f>'3. DATA TEKNIS JALAN'!F2049</f>
        <v>0+400</v>
      </c>
      <c r="G2003" s="145" t="str">
        <f>'3. DATA TEKNIS JALAN'!G2049</f>
        <v>0+600</v>
      </c>
      <c r="H2003" s="151" t="s">
        <v>434</v>
      </c>
      <c r="I2003" s="137"/>
      <c r="J2003" s="138"/>
      <c r="K2003" s="146"/>
      <c r="L2003" s="146"/>
    </row>
    <row r="2004" spans="2:12" s="141" customFormat="1" ht="20.100000000000001" customHeight="1">
      <c r="B2004" s="142">
        <f>'3. DATA TEKNIS JALAN'!B2050</f>
        <v>0</v>
      </c>
      <c r="C2004" s="142">
        <f>'3. DATA TEKNIS JALAN'!C2050</f>
        <v>0</v>
      </c>
      <c r="D2004" s="143">
        <f>'3. DATA TEKNIS JALAN'!D2050</f>
        <v>0</v>
      </c>
      <c r="E2004" s="144">
        <f>'3. DATA TEKNIS JALAN'!E2050</f>
        <v>0</v>
      </c>
      <c r="F2004" s="145" t="str">
        <f>'3. DATA TEKNIS JALAN'!F2050</f>
        <v>0+600</v>
      </c>
      <c r="G2004" s="145" t="str">
        <f>'3. DATA TEKNIS JALAN'!G2050</f>
        <v>0+800</v>
      </c>
      <c r="H2004" s="151" t="s">
        <v>434</v>
      </c>
      <c r="I2004" s="137"/>
      <c r="J2004" s="138"/>
      <c r="K2004" s="146"/>
      <c r="L2004" s="146"/>
    </row>
    <row r="2005" spans="2:12" s="141" customFormat="1" ht="20.100000000000001" customHeight="1">
      <c r="B2005" s="142">
        <f>'3. DATA TEKNIS JALAN'!B2051</f>
        <v>0</v>
      </c>
      <c r="C2005" s="142">
        <f>'3. DATA TEKNIS JALAN'!C2051</f>
        <v>0</v>
      </c>
      <c r="D2005" s="143">
        <f>'3. DATA TEKNIS JALAN'!D2051</f>
        <v>0</v>
      </c>
      <c r="E2005" s="144">
        <f>'3. DATA TEKNIS JALAN'!E2051</f>
        <v>0</v>
      </c>
      <c r="F2005" s="145" t="str">
        <f>'3. DATA TEKNIS JALAN'!F2051</f>
        <v>0+800</v>
      </c>
      <c r="G2005" s="145" t="str">
        <f>'3. DATA TEKNIS JALAN'!G2051</f>
        <v>1+000</v>
      </c>
      <c r="H2005" s="151" t="s">
        <v>438</v>
      </c>
      <c r="I2005" s="137"/>
      <c r="J2005" s="138"/>
      <c r="K2005" s="146"/>
      <c r="L2005" s="146"/>
    </row>
    <row r="2006" spans="2:12" s="141" customFormat="1" ht="20.100000000000001" customHeight="1">
      <c r="B2006" s="142">
        <f>'3. DATA TEKNIS JALAN'!B2052</f>
        <v>0</v>
      </c>
      <c r="C2006" s="142">
        <f>'3. DATA TEKNIS JALAN'!C2052</f>
        <v>0</v>
      </c>
      <c r="D2006" s="143">
        <f>'3. DATA TEKNIS JALAN'!D2052</f>
        <v>0</v>
      </c>
      <c r="E2006" s="144">
        <f>'3. DATA TEKNIS JALAN'!E2052</f>
        <v>0</v>
      </c>
      <c r="F2006" s="145" t="str">
        <f>'3. DATA TEKNIS JALAN'!F2052</f>
        <v>1+000</v>
      </c>
      <c r="G2006" s="145" t="str">
        <f>'3. DATA TEKNIS JALAN'!G2052</f>
        <v>1+200</v>
      </c>
      <c r="H2006" s="151" t="s">
        <v>438</v>
      </c>
      <c r="I2006" s="137"/>
      <c r="J2006" s="138"/>
      <c r="K2006" s="146"/>
      <c r="L2006" s="146"/>
    </row>
    <row r="2007" spans="2:12" s="141" customFormat="1" ht="20.100000000000001" customHeight="1">
      <c r="B2007" s="142">
        <f>'3. DATA TEKNIS JALAN'!B2053</f>
        <v>0</v>
      </c>
      <c r="C2007" s="142">
        <f>'3. DATA TEKNIS JALAN'!C2053</f>
        <v>0</v>
      </c>
      <c r="D2007" s="143">
        <f>'3. DATA TEKNIS JALAN'!D2053</f>
        <v>0</v>
      </c>
      <c r="E2007" s="144">
        <f>'3. DATA TEKNIS JALAN'!E2053</f>
        <v>0</v>
      </c>
      <c r="F2007" s="145" t="str">
        <f>'3. DATA TEKNIS JALAN'!F2053</f>
        <v>1+200</v>
      </c>
      <c r="G2007" s="145" t="str">
        <f>'3. DATA TEKNIS JALAN'!G2053</f>
        <v>1+219</v>
      </c>
      <c r="H2007" s="151" t="s">
        <v>434</v>
      </c>
      <c r="I2007" s="137"/>
      <c r="J2007" s="138"/>
      <c r="K2007" s="146"/>
      <c r="L2007" s="146"/>
    </row>
    <row r="2008" spans="2:12" s="141" customFormat="1" ht="20.100000000000001" customHeight="1">
      <c r="B2008" s="142">
        <f>'3. DATA TEKNIS JALAN'!B2054</f>
        <v>0</v>
      </c>
      <c r="C2008" s="142">
        <f>'3. DATA TEKNIS JALAN'!C2054</f>
        <v>0</v>
      </c>
      <c r="D2008" s="143">
        <f>'3. DATA TEKNIS JALAN'!D2054</f>
        <v>0</v>
      </c>
      <c r="E2008" s="144">
        <f>'3. DATA TEKNIS JALAN'!E2054</f>
        <v>0</v>
      </c>
      <c r="F2008" s="145">
        <f>'3. DATA TEKNIS JALAN'!F2054</f>
        <v>0</v>
      </c>
      <c r="G2008" s="145">
        <f>'3. DATA TEKNIS JALAN'!G2054</f>
        <v>0</v>
      </c>
      <c r="H2008" s="151"/>
      <c r="I2008" s="137"/>
      <c r="J2008" s="138"/>
      <c r="K2008" s="146"/>
      <c r="L2008" s="146"/>
    </row>
    <row r="2009" spans="2:12" s="141" customFormat="1" ht="20.100000000000001" customHeight="1">
      <c r="B2009" s="142">
        <f>'3. DATA TEKNIS JALAN'!B2055</f>
        <v>246</v>
      </c>
      <c r="C2009" s="142">
        <f>'3. DATA TEKNIS JALAN'!C2055</f>
        <v>0</v>
      </c>
      <c r="D2009" s="143" t="str">
        <f>'3. DATA TEKNIS JALAN'!D2055</f>
        <v>Lamuk - Pandansari</v>
      </c>
      <c r="E2009" s="144">
        <f>'3. DATA TEKNIS JALAN'!E2055</f>
        <v>6.8739999999999997</v>
      </c>
      <c r="F2009" s="145" t="str">
        <f>'3. DATA TEKNIS JALAN'!F2055</f>
        <v>0+000</v>
      </c>
      <c r="G2009" s="145" t="str">
        <f>'3. DATA TEKNIS JALAN'!G2055</f>
        <v>0+200</v>
      </c>
      <c r="H2009" s="151" t="s">
        <v>434</v>
      </c>
      <c r="I2009" s="137"/>
      <c r="J2009" s="138"/>
      <c r="K2009" s="146"/>
      <c r="L2009" s="146"/>
    </row>
    <row r="2010" spans="2:12" s="141" customFormat="1" ht="20.100000000000001" customHeight="1">
      <c r="B2010" s="142">
        <f>'3. DATA TEKNIS JALAN'!B2056</f>
        <v>0</v>
      </c>
      <c r="C2010" s="142">
        <f>'3. DATA TEKNIS JALAN'!C2056</f>
        <v>0</v>
      </c>
      <c r="D2010" s="143">
        <f>'3. DATA TEKNIS JALAN'!D2056</f>
        <v>0</v>
      </c>
      <c r="E2010" s="144">
        <f>'3. DATA TEKNIS JALAN'!E2056</f>
        <v>0</v>
      </c>
      <c r="F2010" s="145" t="str">
        <f>'3. DATA TEKNIS JALAN'!F2056</f>
        <v>0+200</v>
      </c>
      <c r="G2010" s="145" t="str">
        <f>'3. DATA TEKNIS JALAN'!G2056</f>
        <v>0+400</v>
      </c>
      <c r="H2010" s="151" t="s">
        <v>434</v>
      </c>
      <c r="I2010" s="137"/>
      <c r="J2010" s="138"/>
      <c r="K2010" s="146"/>
      <c r="L2010" s="146"/>
    </row>
    <row r="2011" spans="2:12" s="141" customFormat="1" ht="20.100000000000001" customHeight="1">
      <c r="B2011" s="142">
        <f>'3. DATA TEKNIS JALAN'!B2057</f>
        <v>0</v>
      </c>
      <c r="C2011" s="142">
        <f>'3. DATA TEKNIS JALAN'!C2057</f>
        <v>0</v>
      </c>
      <c r="D2011" s="143">
        <f>'3. DATA TEKNIS JALAN'!D2057</f>
        <v>0</v>
      </c>
      <c r="E2011" s="144">
        <f>'3. DATA TEKNIS JALAN'!E2057</f>
        <v>0</v>
      </c>
      <c r="F2011" s="145" t="str">
        <f>'3. DATA TEKNIS JALAN'!F2057</f>
        <v>0+400</v>
      </c>
      <c r="G2011" s="145" t="str">
        <f>'3. DATA TEKNIS JALAN'!G2057</f>
        <v>0+600</v>
      </c>
      <c r="H2011" s="151" t="s">
        <v>434</v>
      </c>
      <c r="I2011" s="137"/>
      <c r="J2011" s="138"/>
      <c r="K2011" s="146"/>
      <c r="L2011" s="146"/>
    </row>
    <row r="2012" spans="2:12" s="141" customFormat="1" ht="20.100000000000001" customHeight="1">
      <c r="B2012" s="142">
        <f>'3. DATA TEKNIS JALAN'!B2058</f>
        <v>0</v>
      </c>
      <c r="C2012" s="142">
        <f>'3. DATA TEKNIS JALAN'!C2058</f>
        <v>0</v>
      </c>
      <c r="D2012" s="143">
        <f>'3. DATA TEKNIS JALAN'!D2058</f>
        <v>0</v>
      </c>
      <c r="E2012" s="144">
        <f>'3. DATA TEKNIS JALAN'!E2058</f>
        <v>0</v>
      </c>
      <c r="F2012" s="145" t="str">
        <f>'3. DATA TEKNIS JALAN'!F2058</f>
        <v>0+600</v>
      </c>
      <c r="G2012" s="145" t="str">
        <f>'3. DATA TEKNIS JALAN'!G2058</f>
        <v>0+800</v>
      </c>
      <c r="H2012" s="151" t="s">
        <v>440</v>
      </c>
      <c r="I2012" s="137"/>
      <c r="J2012" s="138"/>
      <c r="K2012" s="146"/>
      <c r="L2012" s="146"/>
    </row>
    <row r="2013" spans="2:12" s="141" customFormat="1" ht="20.100000000000001" customHeight="1">
      <c r="B2013" s="142">
        <f>'3. DATA TEKNIS JALAN'!B2059</f>
        <v>0</v>
      </c>
      <c r="C2013" s="142">
        <f>'3. DATA TEKNIS JALAN'!C2059</f>
        <v>0</v>
      </c>
      <c r="D2013" s="143">
        <f>'3. DATA TEKNIS JALAN'!D2059</f>
        <v>0</v>
      </c>
      <c r="E2013" s="144">
        <f>'3. DATA TEKNIS JALAN'!E2059</f>
        <v>0</v>
      </c>
      <c r="F2013" s="145" t="str">
        <f>'3. DATA TEKNIS JALAN'!F2059</f>
        <v>0+800</v>
      </c>
      <c r="G2013" s="145" t="str">
        <f>'3. DATA TEKNIS JALAN'!G2059</f>
        <v>1+000</v>
      </c>
      <c r="H2013" s="151" t="s">
        <v>438</v>
      </c>
      <c r="I2013" s="137"/>
      <c r="J2013" s="138"/>
      <c r="K2013" s="146"/>
      <c r="L2013" s="146"/>
    </row>
    <row r="2014" spans="2:12" s="141" customFormat="1" ht="20.100000000000001" customHeight="1">
      <c r="B2014" s="142">
        <f>'3. DATA TEKNIS JALAN'!B2060</f>
        <v>0</v>
      </c>
      <c r="C2014" s="142">
        <f>'3. DATA TEKNIS JALAN'!C2060</f>
        <v>0</v>
      </c>
      <c r="D2014" s="143">
        <f>'3. DATA TEKNIS JALAN'!D2060</f>
        <v>0</v>
      </c>
      <c r="E2014" s="144">
        <f>'3. DATA TEKNIS JALAN'!E2060</f>
        <v>0</v>
      </c>
      <c r="F2014" s="145" t="str">
        <f>'3. DATA TEKNIS JALAN'!F2060</f>
        <v>1+000</v>
      </c>
      <c r="G2014" s="145" t="str">
        <f>'3. DATA TEKNIS JALAN'!G2060</f>
        <v>1+200</v>
      </c>
      <c r="H2014" s="151" t="s">
        <v>434</v>
      </c>
      <c r="I2014" s="137"/>
      <c r="J2014" s="138"/>
      <c r="K2014" s="146"/>
      <c r="L2014" s="146"/>
    </row>
    <row r="2015" spans="2:12" s="141" customFormat="1" ht="20.100000000000001" customHeight="1">
      <c r="B2015" s="142">
        <f>'3. DATA TEKNIS JALAN'!B2061</f>
        <v>0</v>
      </c>
      <c r="C2015" s="142">
        <f>'3. DATA TEKNIS JALAN'!C2061</f>
        <v>0</v>
      </c>
      <c r="D2015" s="143">
        <f>'3. DATA TEKNIS JALAN'!D2061</f>
        <v>0</v>
      </c>
      <c r="E2015" s="144">
        <f>'3. DATA TEKNIS JALAN'!E2061</f>
        <v>0</v>
      </c>
      <c r="F2015" s="145" t="str">
        <f>'3. DATA TEKNIS JALAN'!F2061</f>
        <v>1+200</v>
      </c>
      <c r="G2015" s="145" t="str">
        <f>'3. DATA TEKNIS JALAN'!G2061</f>
        <v>1+400</v>
      </c>
      <c r="H2015" s="151" t="s">
        <v>434</v>
      </c>
      <c r="I2015" s="137"/>
      <c r="J2015" s="138"/>
      <c r="K2015" s="146"/>
      <c r="L2015" s="146"/>
    </row>
    <row r="2016" spans="2:12" s="141" customFormat="1" ht="20.100000000000001" customHeight="1">
      <c r="B2016" s="142">
        <f>'3. DATA TEKNIS JALAN'!B2062</f>
        <v>0</v>
      </c>
      <c r="C2016" s="142">
        <f>'3. DATA TEKNIS JALAN'!C2062</f>
        <v>0</v>
      </c>
      <c r="D2016" s="143">
        <f>'3. DATA TEKNIS JALAN'!D2062</f>
        <v>0</v>
      </c>
      <c r="E2016" s="144">
        <f>'3. DATA TEKNIS JALAN'!E2062</f>
        <v>0</v>
      </c>
      <c r="F2016" s="145" t="str">
        <f>'3. DATA TEKNIS JALAN'!F2062</f>
        <v>1+400</v>
      </c>
      <c r="G2016" s="145" t="str">
        <f>'3. DATA TEKNIS JALAN'!G2062</f>
        <v>1+600</v>
      </c>
      <c r="H2016" s="151" t="s">
        <v>434</v>
      </c>
      <c r="I2016" s="137"/>
      <c r="J2016" s="138"/>
      <c r="K2016" s="146"/>
      <c r="L2016" s="146"/>
    </row>
    <row r="2017" spans="2:12" s="141" customFormat="1" ht="20.100000000000001" customHeight="1">
      <c r="B2017" s="142">
        <f>'3. DATA TEKNIS JALAN'!B2063</f>
        <v>0</v>
      </c>
      <c r="C2017" s="142">
        <f>'3. DATA TEKNIS JALAN'!C2063</f>
        <v>0</v>
      </c>
      <c r="D2017" s="143">
        <f>'3. DATA TEKNIS JALAN'!D2063</f>
        <v>0</v>
      </c>
      <c r="E2017" s="144">
        <f>'3. DATA TEKNIS JALAN'!E2063</f>
        <v>0</v>
      </c>
      <c r="F2017" s="145" t="str">
        <f>'3. DATA TEKNIS JALAN'!F2063</f>
        <v>1+600</v>
      </c>
      <c r="G2017" s="145" t="str">
        <f>'3. DATA TEKNIS JALAN'!G2063</f>
        <v>1+800</v>
      </c>
      <c r="H2017" s="151" t="s">
        <v>438</v>
      </c>
      <c r="I2017" s="137"/>
      <c r="J2017" s="138"/>
      <c r="K2017" s="146"/>
      <c r="L2017" s="146"/>
    </row>
    <row r="2018" spans="2:12" s="141" customFormat="1" ht="20.100000000000001" customHeight="1">
      <c r="B2018" s="142">
        <f>'3. DATA TEKNIS JALAN'!B2064</f>
        <v>0</v>
      </c>
      <c r="C2018" s="142">
        <f>'3. DATA TEKNIS JALAN'!C2064</f>
        <v>0</v>
      </c>
      <c r="D2018" s="143">
        <f>'3. DATA TEKNIS JALAN'!D2064</f>
        <v>0</v>
      </c>
      <c r="E2018" s="144">
        <f>'3. DATA TEKNIS JALAN'!E2064</f>
        <v>0</v>
      </c>
      <c r="F2018" s="145" t="str">
        <f>'3. DATA TEKNIS JALAN'!F2064</f>
        <v>1+800</v>
      </c>
      <c r="G2018" s="145" t="str">
        <f>'3. DATA TEKNIS JALAN'!G2064</f>
        <v>2+000</v>
      </c>
      <c r="H2018" s="151" t="s">
        <v>434</v>
      </c>
      <c r="I2018" s="137"/>
      <c r="J2018" s="138"/>
      <c r="K2018" s="146"/>
      <c r="L2018" s="146"/>
    </row>
    <row r="2019" spans="2:12" s="141" customFormat="1" ht="20.100000000000001" customHeight="1">
      <c r="B2019" s="142">
        <f>'3. DATA TEKNIS JALAN'!B2065</f>
        <v>0</v>
      </c>
      <c r="C2019" s="142">
        <f>'3. DATA TEKNIS JALAN'!C2065</f>
        <v>0</v>
      </c>
      <c r="D2019" s="143">
        <f>'3. DATA TEKNIS JALAN'!D2065</f>
        <v>0</v>
      </c>
      <c r="E2019" s="144">
        <f>'3. DATA TEKNIS JALAN'!E2065</f>
        <v>0</v>
      </c>
      <c r="F2019" s="145" t="str">
        <f>'3. DATA TEKNIS JALAN'!F2065</f>
        <v>2+000</v>
      </c>
      <c r="G2019" s="145" t="str">
        <f>'3. DATA TEKNIS JALAN'!G2065</f>
        <v>2+200</v>
      </c>
      <c r="H2019" s="151" t="s">
        <v>434</v>
      </c>
      <c r="I2019" s="137"/>
      <c r="J2019" s="138"/>
      <c r="K2019" s="146"/>
      <c r="L2019" s="146"/>
    </row>
    <row r="2020" spans="2:12" s="141" customFormat="1" ht="20.100000000000001" customHeight="1">
      <c r="B2020" s="142">
        <f>'3. DATA TEKNIS JALAN'!B2066</f>
        <v>0</v>
      </c>
      <c r="C2020" s="142">
        <f>'3. DATA TEKNIS JALAN'!C2066</f>
        <v>0</v>
      </c>
      <c r="D2020" s="143">
        <f>'3. DATA TEKNIS JALAN'!D2066</f>
        <v>0</v>
      </c>
      <c r="E2020" s="144">
        <f>'3. DATA TEKNIS JALAN'!E2066</f>
        <v>0</v>
      </c>
      <c r="F2020" s="145" t="str">
        <f>'3. DATA TEKNIS JALAN'!F2066</f>
        <v>2+200</v>
      </c>
      <c r="G2020" s="145" t="str">
        <f>'3. DATA TEKNIS JALAN'!G2066</f>
        <v>2+400</v>
      </c>
      <c r="H2020" s="151" t="s">
        <v>434</v>
      </c>
      <c r="I2020" s="137"/>
      <c r="J2020" s="138"/>
      <c r="K2020" s="146"/>
      <c r="L2020" s="146"/>
    </row>
    <row r="2021" spans="2:12" s="141" customFormat="1" ht="20.100000000000001" customHeight="1">
      <c r="B2021" s="142">
        <f>'3. DATA TEKNIS JALAN'!B2067</f>
        <v>0</v>
      </c>
      <c r="C2021" s="142">
        <f>'3. DATA TEKNIS JALAN'!C2067</f>
        <v>0</v>
      </c>
      <c r="D2021" s="143">
        <f>'3. DATA TEKNIS JALAN'!D2067</f>
        <v>0</v>
      </c>
      <c r="E2021" s="144">
        <f>'3. DATA TEKNIS JALAN'!E2067</f>
        <v>0</v>
      </c>
      <c r="F2021" s="145" t="str">
        <f>'3. DATA TEKNIS JALAN'!F2067</f>
        <v>2+400</v>
      </c>
      <c r="G2021" s="145" t="str">
        <f>'3. DATA TEKNIS JALAN'!G2067</f>
        <v>2+600</v>
      </c>
      <c r="H2021" s="151" t="s">
        <v>434</v>
      </c>
      <c r="I2021" s="137"/>
      <c r="J2021" s="138"/>
      <c r="K2021" s="146"/>
      <c r="L2021" s="146"/>
    </row>
    <row r="2022" spans="2:12" s="141" customFormat="1" ht="20.100000000000001" customHeight="1">
      <c r="B2022" s="142">
        <f>'3. DATA TEKNIS JALAN'!B2068</f>
        <v>0</v>
      </c>
      <c r="C2022" s="142">
        <f>'3. DATA TEKNIS JALAN'!C2068</f>
        <v>0</v>
      </c>
      <c r="D2022" s="143">
        <f>'3. DATA TEKNIS JALAN'!D2068</f>
        <v>0</v>
      </c>
      <c r="E2022" s="144">
        <f>'3. DATA TEKNIS JALAN'!E2068</f>
        <v>0</v>
      </c>
      <c r="F2022" s="145" t="str">
        <f>'3. DATA TEKNIS JALAN'!F2068</f>
        <v>2+600</v>
      </c>
      <c r="G2022" s="145" t="str">
        <f>'3. DATA TEKNIS JALAN'!G2068</f>
        <v>2+800</v>
      </c>
      <c r="H2022" s="151" t="s">
        <v>434</v>
      </c>
      <c r="I2022" s="137"/>
      <c r="J2022" s="138"/>
      <c r="K2022" s="146"/>
      <c r="L2022" s="146"/>
    </row>
    <row r="2023" spans="2:12" s="141" customFormat="1" ht="20.100000000000001" customHeight="1">
      <c r="B2023" s="142">
        <f>'3. DATA TEKNIS JALAN'!B2069</f>
        <v>0</v>
      </c>
      <c r="C2023" s="142">
        <f>'3. DATA TEKNIS JALAN'!C2069</f>
        <v>0</v>
      </c>
      <c r="D2023" s="143">
        <f>'3. DATA TEKNIS JALAN'!D2069</f>
        <v>0</v>
      </c>
      <c r="E2023" s="144">
        <f>'3. DATA TEKNIS JALAN'!E2069</f>
        <v>0</v>
      </c>
      <c r="F2023" s="145" t="str">
        <f>'3. DATA TEKNIS JALAN'!F2069</f>
        <v>2+800</v>
      </c>
      <c r="G2023" s="145" t="str">
        <f>'3. DATA TEKNIS JALAN'!G2069</f>
        <v>3+000</v>
      </c>
      <c r="H2023" s="151" t="s">
        <v>434</v>
      </c>
      <c r="I2023" s="137"/>
      <c r="J2023" s="138"/>
      <c r="K2023" s="146"/>
      <c r="L2023" s="146"/>
    </row>
    <row r="2024" spans="2:12" s="141" customFormat="1" ht="20.100000000000001" customHeight="1">
      <c r="B2024" s="142">
        <f>'3. DATA TEKNIS JALAN'!B2070</f>
        <v>0</v>
      </c>
      <c r="C2024" s="142">
        <f>'3. DATA TEKNIS JALAN'!C2070</f>
        <v>0</v>
      </c>
      <c r="D2024" s="143">
        <f>'3. DATA TEKNIS JALAN'!D2070</f>
        <v>0</v>
      </c>
      <c r="E2024" s="144">
        <f>'3. DATA TEKNIS JALAN'!E2070</f>
        <v>0</v>
      </c>
      <c r="F2024" s="145" t="str">
        <f>'3. DATA TEKNIS JALAN'!F2070</f>
        <v>3+000</v>
      </c>
      <c r="G2024" s="145" t="str">
        <f>'3. DATA TEKNIS JALAN'!G2070</f>
        <v>3+200</v>
      </c>
      <c r="H2024" s="151" t="s">
        <v>434</v>
      </c>
      <c r="I2024" s="137"/>
      <c r="J2024" s="138"/>
      <c r="K2024" s="146"/>
      <c r="L2024" s="146"/>
    </row>
    <row r="2025" spans="2:12" s="141" customFormat="1" ht="20.100000000000001" customHeight="1">
      <c r="B2025" s="142">
        <f>'3. DATA TEKNIS JALAN'!B2071</f>
        <v>0</v>
      </c>
      <c r="C2025" s="142">
        <f>'3. DATA TEKNIS JALAN'!C2071</f>
        <v>0</v>
      </c>
      <c r="D2025" s="143">
        <f>'3. DATA TEKNIS JALAN'!D2071</f>
        <v>0</v>
      </c>
      <c r="E2025" s="144">
        <f>'3. DATA TEKNIS JALAN'!E2071</f>
        <v>0</v>
      </c>
      <c r="F2025" s="145" t="str">
        <f>'3. DATA TEKNIS JALAN'!F2071</f>
        <v>3+200</v>
      </c>
      <c r="G2025" s="145" t="str">
        <f>'3. DATA TEKNIS JALAN'!G2071</f>
        <v>3+400</v>
      </c>
      <c r="H2025" s="151" t="s">
        <v>434</v>
      </c>
      <c r="I2025" s="137"/>
      <c r="J2025" s="138"/>
      <c r="K2025" s="146"/>
      <c r="L2025" s="146"/>
    </row>
    <row r="2026" spans="2:12" s="141" customFormat="1" ht="20.100000000000001" customHeight="1">
      <c r="B2026" s="142">
        <f>'3. DATA TEKNIS JALAN'!B2072</f>
        <v>0</v>
      </c>
      <c r="C2026" s="142">
        <f>'3. DATA TEKNIS JALAN'!C2072</f>
        <v>0</v>
      </c>
      <c r="D2026" s="143">
        <f>'3. DATA TEKNIS JALAN'!D2072</f>
        <v>0</v>
      </c>
      <c r="E2026" s="144">
        <f>'3. DATA TEKNIS JALAN'!E2072</f>
        <v>0</v>
      </c>
      <c r="F2026" s="145" t="str">
        <f>'3. DATA TEKNIS JALAN'!F2072</f>
        <v>3+400</v>
      </c>
      <c r="G2026" s="145" t="str">
        <f>'3. DATA TEKNIS JALAN'!G2072</f>
        <v>3+600</v>
      </c>
      <c r="H2026" s="151" t="s">
        <v>434</v>
      </c>
      <c r="I2026" s="137"/>
      <c r="J2026" s="138"/>
      <c r="K2026" s="146"/>
      <c r="L2026" s="146"/>
    </row>
    <row r="2027" spans="2:12" s="141" customFormat="1" ht="20.100000000000001" customHeight="1">
      <c r="B2027" s="142">
        <f>'3. DATA TEKNIS JALAN'!B2073</f>
        <v>0</v>
      </c>
      <c r="C2027" s="142">
        <f>'3. DATA TEKNIS JALAN'!C2073</f>
        <v>0</v>
      </c>
      <c r="D2027" s="143">
        <f>'3. DATA TEKNIS JALAN'!D2073</f>
        <v>0</v>
      </c>
      <c r="E2027" s="144">
        <f>'3. DATA TEKNIS JALAN'!E2073</f>
        <v>0</v>
      </c>
      <c r="F2027" s="145" t="str">
        <f>'3. DATA TEKNIS JALAN'!F2073</f>
        <v>3+600</v>
      </c>
      <c r="G2027" s="145" t="str">
        <f>'3. DATA TEKNIS JALAN'!G2073</f>
        <v>3+800</v>
      </c>
      <c r="H2027" s="151" t="s">
        <v>434</v>
      </c>
      <c r="I2027" s="137"/>
      <c r="J2027" s="138"/>
      <c r="K2027" s="146"/>
      <c r="L2027" s="146"/>
    </row>
    <row r="2028" spans="2:12" s="141" customFormat="1" ht="20.100000000000001" customHeight="1">
      <c r="B2028" s="142">
        <f>'3. DATA TEKNIS JALAN'!B2074</f>
        <v>0</v>
      </c>
      <c r="C2028" s="142">
        <f>'3. DATA TEKNIS JALAN'!C2074</f>
        <v>0</v>
      </c>
      <c r="D2028" s="143">
        <f>'3. DATA TEKNIS JALAN'!D2074</f>
        <v>0</v>
      </c>
      <c r="E2028" s="144">
        <f>'3. DATA TEKNIS JALAN'!E2074</f>
        <v>0</v>
      </c>
      <c r="F2028" s="145" t="str">
        <f>'3. DATA TEKNIS JALAN'!F2074</f>
        <v>3+800</v>
      </c>
      <c r="G2028" s="145" t="str">
        <f>'3. DATA TEKNIS JALAN'!G2074</f>
        <v>4+000</v>
      </c>
      <c r="H2028" s="151" t="s">
        <v>434</v>
      </c>
      <c r="I2028" s="137"/>
      <c r="J2028" s="138"/>
      <c r="K2028" s="146"/>
      <c r="L2028" s="146"/>
    </row>
    <row r="2029" spans="2:12" s="141" customFormat="1" ht="20.100000000000001" customHeight="1">
      <c r="B2029" s="142">
        <f>'3. DATA TEKNIS JALAN'!B2075</f>
        <v>0</v>
      </c>
      <c r="C2029" s="142">
        <f>'3. DATA TEKNIS JALAN'!C2075</f>
        <v>0</v>
      </c>
      <c r="D2029" s="143">
        <f>'3. DATA TEKNIS JALAN'!D2075</f>
        <v>0</v>
      </c>
      <c r="E2029" s="144">
        <f>'3. DATA TEKNIS JALAN'!E2075</f>
        <v>0</v>
      </c>
      <c r="F2029" s="145" t="str">
        <f>'3. DATA TEKNIS JALAN'!F2075</f>
        <v>4+000</v>
      </c>
      <c r="G2029" s="145" t="str">
        <f>'3. DATA TEKNIS JALAN'!G2075</f>
        <v>4+200</v>
      </c>
      <c r="H2029" s="151" t="s">
        <v>434</v>
      </c>
      <c r="I2029" s="137"/>
      <c r="J2029" s="138"/>
      <c r="K2029" s="146"/>
      <c r="L2029" s="146"/>
    </row>
    <row r="2030" spans="2:12" s="141" customFormat="1" ht="20.100000000000001" customHeight="1">
      <c r="B2030" s="142">
        <f>'3. DATA TEKNIS JALAN'!B2076</f>
        <v>0</v>
      </c>
      <c r="C2030" s="142">
        <f>'3. DATA TEKNIS JALAN'!C2076</f>
        <v>0</v>
      </c>
      <c r="D2030" s="143">
        <f>'3. DATA TEKNIS JALAN'!D2076</f>
        <v>0</v>
      </c>
      <c r="E2030" s="144">
        <f>'3. DATA TEKNIS JALAN'!E2076</f>
        <v>0</v>
      </c>
      <c r="F2030" s="145" t="str">
        <f>'3. DATA TEKNIS JALAN'!F2076</f>
        <v>4+200</v>
      </c>
      <c r="G2030" s="145" t="str">
        <f>'3. DATA TEKNIS JALAN'!G2076</f>
        <v>4+400</v>
      </c>
      <c r="H2030" s="151" t="s">
        <v>434</v>
      </c>
      <c r="I2030" s="137"/>
      <c r="J2030" s="138"/>
      <c r="K2030" s="146"/>
      <c r="L2030" s="146"/>
    </row>
    <row r="2031" spans="2:12" s="141" customFormat="1" ht="20.100000000000001" customHeight="1">
      <c r="B2031" s="142">
        <f>'3. DATA TEKNIS JALAN'!B2077</f>
        <v>0</v>
      </c>
      <c r="C2031" s="142">
        <f>'3. DATA TEKNIS JALAN'!C2077</f>
        <v>0</v>
      </c>
      <c r="D2031" s="143">
        <f>'3. DATA TEKNIS JALAN'!D2077</f>
        <v>0</v>
      </c>
      <c r="E2031" s="144">
        <f>'3. DATA TEKNIS JALAN'!E2077</f>
        <v>0</v>
      </c>
      <c r="F2031" s="145" t="str">
        <f>'3. DATA TEKNIS JALAN'!F2077</f>
        <v>4+400</v>
      </c>
      <c r="G2031" s="145" t="str">
        <f>'3. DATA TEKNIS JALAN'!G2077</f>
        <v>4+600</v>
      </c>
      <c r="H2031" s="151" t="s">
        <v>434</v>
      </c>
      <c r="I2031" s="137"/>
      <c r="J2031" s="138"/>
      <c r="K2031" s="146"/>
      <c r="L2031" s="146"/>
    </row>
    <row r="2032" spans="2:12" s="141" customFormat="1" ht="20.100000000000001" customHeight="1">
      <c r="B2032" s="142">
        <f>'3. DATA TEKNIS JALAN'!B2078</f>
        <v>0</v>
      </c>
      <c r="C2032" s="142">
        <f>'3. DATA TEKNIS JALAN'!C2078</f>
        <v>0</v>
      </c>
      <c r="D2032" s="143">
        <f>'3. DATA TEKNIS JALAN'!D2078</f>
        <v>0</v>
      </c>
      <c r="E2032" s="144">
        <f>'3. DATA TEKNIS JALAN'!E2078</f>
        <v>0</v>
      </c>
      <c r="F2032" s="145" t="str">
        <f>'3. DATA TEKNIS JALAN'!F2078</f>
        <v>4+600</v>
      </c>
      <c r="G2032" s="145" t="str">
        <f>'3. DATA TEKNIS JALAN'!G2078</f>
        <v>4+800</v>
      </c>
      <c r="H2032" s="151" t="s">
        <v>434</v>
      </c>
      <c r="I2032" s="137"/>
      <c r="J2032" s="138"/>
      <c r="K2032" s="146"/>
      <c r="L2032" s="146"/>
    </row>
    <row r="2033" spans="2:12" s="141" customFormat="1" ht="20.100000000000001" customHeight="1">
      <c r="B2033" s="142">
        <f>'3. DATA TEKNIS JALAN'!B2079</f>
        <v>0</v>
      </c>
      <c r="C2033" s="142">
        <f>'3. DATA TEKNIS JALAN'!C2079</f>
        <v>0</v>
      </c>
      <c r="D2033" s="143">
        <f>'3. DATA TEKNIS JALAN'!D2079</f>
        <v>0</v>
      </c>
      <c r="E2033" s="144">
        <f>'3. DATA TEKNIS JALAN'!E2079</f>
        <v>0</v>
      </c>
      <c r="F2033" s="145" t="str">
        <f>'3. DATA TEKNIS JALAN'!F2079</f>
        <v>4+800</v>
      </c>
      <c r="G2033" s="145" t="str">
        <f>'3. DATA TEKNIS JALAN'!G2079</f>
        <v>5+000</v>
      </c>
      <c r="H2033" s="151" t="s">
        <v>434</v>
      </c>
      <c r="I2033" s="137"/>
      <c r="J2033" s="138"/>
      <c r="K2033" s="146"/>
      <c r="L2033" s="146"/>
    </row>
    <row r="2034" spans="2:12" s="141" customFormat="1" ht="20.100000000000001" customHeight="1">
      <c r="B2034" s="142">
        <f>'3. DATA TEKNIS JALAN'!B2080</f>
        <v>0</v>
      </c>
      <c r="C2034" s="142">
        <f>'3. DATA TEKNIS JALAN'!C2080</f>
        <v>0</v>
      </c>
      <c r="D2034" s="143">
        <f>'3. DATA TEKNIS JALAN'!D2080</f>
        <v>0</v>
      </c>
      <c r="E2034" s="144">
        <f>'3. DATA TEKNIS JALAN'!E2080</f>
        <v>0</v>
      </c>
      <c r="F2034" s="145" t="str">
        <f>'3. DATA TEKNIS JALAN'!F2080</f>
        <v>5+000</v>
      </c>
      <c r="G2034" s="145" t="str">
        <f>'3. DATA TEKNIS JALAN'!G2080</f>
        <v>5+200</v>
      </c>
      <c r="H2034" s="151" t="s">
        <v>434</v>
      </c>
      <c r="I2034" s="137"/>
      <c r="J2034" s="138"/>
      <c r="K2034" s="146"/>
      <c r="L2034" s="146"/>
    </row>
    <row r="2035" spans="2:12" s="141" customFormat="1" ht="20.100000000000001" customHeight="1">
      <c r="B2035" s="142">
        <f>'3. DATA TEKNIS JALAN'!B2081</f>
        <v>0</v>
      </c>
      <c r="C2035" s="142">
        <f>'3. DATA TEKNIS JALAN'!C2081</f>
        <v>0</v>
      </c>
      <c r="D2035" s="143">
        <f>'3. DATA TEKNIS JALAN'!D2081</f>
        <v>0</v>
      </c>
      <c r="E2035" s="144">
        <f>'3. DATA TEKNIS JALAN'!E2081</f>
        <v>0</v>
      </c>
      <c r="F2035" s="145" t="str">
        <f>'3. DATA TEKNIS JALAN'!F2081</f>
        <v>5+200</v>
      </c>
      <c r="G2035" s="145" t="str">
        <f>'3. DATA TEKNIS JALAN'!G2081</f>
        <v>5+400</v>
      </c>
      <c r="H2035" s="151" t="s">
        <v>438</v>
      </c>
      <c r="I2035" s="137"/>
      <c r="J2035" s="138"/>
      <c r="K2035" s="146"/>
      <c r="L2035" s="146"/>
    </row>
    <row r="2036" spans="2:12" s="141" customFormat="1" ht="20.100000000000001" customHeight="1">
      <c r="B2036" s="142">
        <f>'3. DATA TEKNIS JALAN'!B2082</f>
        <v>0</v>
      </c>
      <c r="C2036" s="142">
        <f>'3. DATA TEKNIS JALAN'!C2082</f>
        <v>0</v>
      </c>
      <c r="D2036" s="143">
        <f>'3. DATA TEKNIS JALAN'!D2082</f>
        <v>0</v>
      </c>
      <c r="E2036" s="144">
        <f>'3. DATA TEKNIS JALAN'!E2082</f>
        <v>0</v>
      </c>
      <c r="F2036" s="145" t="str">
        <f>'3. DATA TEKNIS JALAN'!F2082</f>
        <v>5+400</v>
      </c>
      <c r="G2036" s="145" t="str">
        <f>'3. DATA TEKNIS JALAN'!G2082</f>
        <v>5+600</v>
      </c>
      <c r="H2036" s="151" t="s">
        <v>434</v>
      </c>
      <c r="I2036" s="137"/>
      <c r="J2036" s="138"/>
      <c r="K2036" s="146"/>
      <c r="L2036" s="146"/>
    </row>
    <row r="2037" spans="2:12" s="141" customFormat="1" ht="20.100000000000001" customHeight="1">
      <c r="B2037" s="142">
        <f>'3. DATA TEKNIS JALAN'!B2083</f>
        <v>0</v>
      </c>
      <c r="C2037" s="142">
        <f>'3. DATA TEKNIS JALAN'!C2083</f>
        <v>0</v>
      </c>
      <c r="D2037" s="143">
        <f>'3. DATA TEKNIS JALAN'!D2083</f>
        <v>0</v>
      </c>
      <c r="E2037" s="144">
        <f>'3. DATA TEKNIS JALAN'!E2083</f>
        <v>0</v>
      </c>
      <c r="F2037" s="145" t="str">
        <f>'3. DATA TEKNIS JALAN'!F2083</f>
        <v>5+600</v>
      </c>
      <c r="G2037" s="145" t="str">
        <f>'3. DATA TEKNIS JALAN'!G2083</f>
        <v>5+800</v>
      </c>
      <c r="H2037" s="151" t="s">
        <v>434</v>
      </c>
      <c r="I2037" s="137"/>
      <c r="J2037" s="138"/>
      <c r="K2037" s="146"/>
      <c r="L2037" s="146"/>
    </row>
    <row r="2038" spans="2:12" s="141" customFormat="1" ht="20.100000000000001" customHeight="1">
      <c r="B2038" s="142">
        <f>'3. DATA TEKNIS JALAN'!B2084</f>
        <v>0</v>
      </c>
      <c r="C2038" s="142">
        <f>'3. DATA TEKNIS JALAN'!C2084</f>
        <v>0</v>
      </c>
      <c r="D2038" s="143">
        <f>'3. DATA TEKNIS JALAN'!D2084</f>
        <v>0</v>
      </c>
      <c r="E2038" s="144">
        <f>'3. DATA TEKNIS JALAN'!E2084</f>
        <v>0</v>
      </c>
      <c r="F2038" s="145" t="str">
        <f>'3. DATA TEKNIS JALAN'!F2084</f>
        <v>5+800</v>
      </c>
      <c r="G2038" s="145" t="str">
        <f>'3. DATA TEKNIS JALAN'!G2084</f>
        <v>6+000</v>
      </c>
      <c r="H2038" s="151" t="s">
        <v>434</v>
      </c>
      <c r="I2038" s="137"/>
      <c r="J2038" s="138"/>
      <c r="K2038" s="146"/>
      <c r="L2038" s="146"/>
    </row>
    <row r="2039" spans="2:12" s="141" customFormat="1" ht="20.100000000000001" customHeight="1">
      <c r="B2039" s="142">
        <f>'3. DATA TEKNIS JALAN'!B2085</f>
        <v>0</v>
      </c>
      <c r="C2039" s="142">
        <f>'3. DATA TEKNIS JALAN'!C2085</f>
        <v>0</v>
      </c>
      <c r="D2039" s="143">
        <f>'3. DATA TEKNIS JALAN'!D2085</f>
        <v>0</v>
      </c>
      <c r="E2039" s="144">
        <f>'3. DATA TEKNIS JALAN'!E2085</f>
        <v>0</v>
      </c>
      <c r="F2039" s="145" t="str">
        <f>'3. DATA TEKNIS JALAN'!F2085</f>
        <v>6+000</v>
      </c>
      <c r="G2039" s="145" t="str">
        <f>'3. DATA TEKNIS JALAN'!G2085</f>
        <v>6+200</v>
      </c>
      <c r="H2039" s="151" t="s">
        <v>438</v>
      </c>
      <c r="I2039" s="137"/>
      <c r="J2039" s="138"/>
      <c r="K2039" s="146"/>
      <c r="L2039" s="146"/>
    </row>
    <row r="2040" spans="2:12" s="141" customFormat="1" ht="20.100000000000001" customHeight="1">
      <c r="B2040" s="142">
        <f>'3. DATA TEKNIS JALAN'!B2086</f>
        <v>0</v>
      </c>
      <c r="C2040" s="142">
        <f>'3. DATA TEKNIS JALAN'!C2086</f>
        <v>0</v>
      </c>
      <c r="D2040" s="143">
        <f>'3. DATA TEKNIS JALAN'!D2086</f>
        <v>0</v>
      </c>
      <c r="E2040" s="144">
        <f>'3. DATA TEKNIS JALAN'!E2086</f>
        <v>0</v>
      </c>
      <c r="F2040" s="145" t="str">
        <f>'3. DATA TEKNIS JALAN'!F2086</f>
        <v>6+200</v>
      </c>
      <c r="G2040" s="145" t="str">
        <f>'3. DATA TEKNIS JALAN'!G2086</f>
        <v>6+400</v>
      </c>
      <c r="H2040" s="151" t="s">
        <v>438</v>
      </c>
      <c r="I2040" s="137"/>
      <c r="J2040" s="138"/>
      <c r="K2040" s="146"/>
      <c r="L2040" s="146"/>
    </row>
    <row r="2041" spans="2:12" s="141" customFormat="1" ht="20.100000000000001" customHeight="1">
      <c r="B2041" s="142">
        <f>'3. DATA TEKNIS JALAN'!B2087</f>
        <v>0</v>
      </c>
      <c r="C2041" s="142">
        <f>'3. DATA TEKNIS JALAN'!C2087</f>
        <v>0</v>
      </c>
      <c r="D2041" s="143">
        <f>'3. DATA TEKNIS JALAN'!D2087</f>
        <v>0</v>
      </c>
      <c r="E2041" s="144">
        <f>'3. DATA TEKNIS JALAN'!E2087</f>
        <v>0</v>
      </c>
      <c r="F2041" s="145" t="str">
        <f>'3. DATA TEKNIS JALAN'!F2087</f>
        <v>6+400</v>
      </c>
      <c r="G2041" s="145" t="str">
        <f>'3. DATA TEKNIS JALAN'!G2087</f>
        <v>6+600</v>
      </c>
      <c r="H2041" s="151" t="s">
        <v>438</v>
      </c>
      <c r="I2041" s="137"/>
      <c r="J2041" s="138"/>
      <c r="K2041" s="146"/>
      <c r="L2041" s="146"/>
    </row>
    <row r="2042" spans="2:12" s="141" customFormat="1" ht="20.100000000000001" customHeight="1">
      <c r="B2042" s="142">
        <f>'3. DATA TEKNIS JALAN'!B2088</f>
        <v>0</v>
      </c>
      <c r="C2042" s="142">
        <f>'3. DATA TEKNIS JALAN'!C2088</f>
        <v>0</v>
      </c>
      <c r="D2042" s="143">
        <f>'3. DATA TEKNIS JALAN'!D2088</f>
        <v>0</v>
      </c>
      <c r="E2042" s="144">
        <f>'3. DATA TEKNIS JALAN'!E2088</f>
        <v>0</v>
      </c>
      <c r="F2042" s="145" t="str">
        <f>'3. DATA TEKNIS JALAN'!F2088</f>
        <v>6+600</v>
      </c>
      <c r="G2042" s="145" t="str">
        <f>'3. DATA TEKNIS JALAN'!G2088</f>
        <v>6+800</v>
      </c>
      <c r="H2042" s="151" t="s">
        <v>438</v>
      </c>
      <c r="I2042" s="137"/>
      <c r="J2042" s="138"/>
      <c r="K2042" s="146"/>
      <c r="L2042" s="146"/>
    </row>
    <row r="2043" spans="2:12" s="141" customFormat="1" ht="20.100000000000001" customHeight="1">
      <c r="B2043" s="142">
        <f>'3. DATA TEKNIS JALAN'!B2089</f>
        <v>0</v>
      </c>
      <c r="C2043" s="142">
        <f>'3. DATA TEKNIS JALAN'!C2089</f>
        <v>0</v>
      </c>
      <c r="D2043" s="143">
        <f>'3. DATA TEKNIS JALAN'!D2089</f>
        <v>0</v>
      </c>
      <c r="E2043" s="144">
        <f>'3. DATA TEKNIS JALAN'!E2089</f>
        <v>0</v>
      </c>
      <c r="F2043" s="145" t="str">
        <f>'3. DATA TEKNIS JALAN'!F2089</f>
        <v>6+800</v>
      </c>
      <c r="G2043" s="145" t="str">
        <f>'3. DATA TEKNIS JALAN'!G2089</f>
        <v>6+874</v>
      </c>
      <c r="H2043" s="158" t="s">
        <v>438</v>
      </c>
      <c r="I2043" s="137"/>
      <c r="J2043" s="138"/>
      <c r="K2043" s="146"/>
      <c r="L2043" s="146"/>
    </row>
    <row r="2044" spans="2:12" s="141" customFormat="1" ht="20.100000000000001" customHeight="1">
      <c r="B2044" s="142">
        <f>'3. DATA TEKNIS JALAN'!B2090</f>
        <v>0</v>
      </c>
      <c r="C2044" s="142">
        <f>'3. DATA TEKNIS JALAN'!C2090</f>
        <v>0</v>
      </c>
      <c r="D2044" s="143">
        <f>'3. DATA TEKNIS JALAN'!D2090</f>
        <v>0</v>
      </c>
      <c r="E2044" s="144">
        <f>'3. DATA TEKNIS JALAN'!E2090</f>
        <v>0</v>
      </c>
      <c r="F2044" s="145">
        <f>'3. DATA TEKNIS JALAN'!F2090</f>
        <v>0</v>
      </c>
      <c r="G2044" s="145">
        <f>'3. DATA TEKNIS JALAN'!G2090</f>
        <v>0</v>
      </c>
      <c r="H2044" s="137"/>
      <c r="I2044" s="137"/>
      <c r="J2044" s="138"/>
      <c r="K2044" s="146"/>
      <c r="L2044" s="146"/>
    </row>
    <row r="2045" spans="2:12" s="141" customFormat="1" ht="20.100000000000001" customHeight="1">
      <c r="B2045" s="142">
        <f>'3. DATA TEKNIS JALAN'!B2091</f>
        <v>247</v>
      </c>
      <c r="C2045" s="142">
        <f>'3. DATA TEKNIS JALAN'!C2091</f>
        <v>0</v>
      </c>
      <c r="D2045" s="143" t="str">
        <f>'3. DATA TEKNIS JALAN'!D2091</f>
        <v>Langgar-Brangsong</v>
      </c>
      <c r="E2045" s="144">
        <f>'3. DATA TEKNIS JALAN'!E2091</f>
        <v>1.7</v>
      </c>
      <c r="F2045" s="145" t="str">
        <f>'3. DATA TEKNIS JALAN'!F2091</f>
        <v>0+000</v>
      </c>
      <c r="G2045" s="145" t="str">
        <f>'3. DATA TEKNIS JALAN'!G2091</f>
        <v>0+200</v>
      </c>
      <c r="H2045" s="137" t="s">
        <v>434</v>
      </c>
      <c r="I2045" s="137"/>
      <c r="J2045" s="138"/>
      <c r="K2045" s="146"/>
      <c r="L2045" s="146"/>
    </row>
    <row r="2046" spans="2:12" s="141" customFormat="1" ht="20.100000000000001" customHeight="1">
      <c r="B2046" s="142">
        <f>'3. DATA TEKNIS JALAN'!B2092</f>
        <v>0</v>
      </c>
      <c r="C2046" s="142">
        <f>'3. DATA TEKNIS JALAN'!C2092</f>
        <v>0</v>
      </c>
      <c r="D2046" s="143">
        <f>'3. DATA TEKNIS JALAN'!D2092</f>
        <v>0</v>
      </c>
      <c r="E2046" s="144">
        <f>'3. DATA TEKNIS JALAN'!E2092</f>
        <v>0</v>
      </c>
      <c r="F2046" s="145" t="str">
        <f>'3. DATA TEKNIS JALAN'!F2092</f>
        <v>0+200</v>
      </c>
      <c r="G2046" s="145" t="str">
        <f>'3. DATA TEKNIS JALAN'!G2092</f>
        <v>0+400</v>
      </c>
      <c r="H2046" s="137" t="s">
        <v>434</v>
      </c>
      <c r="I2046" s="137"/>
      <c r="J2046" s="138"/>
      <c r="K2046" s="146"/>
      <c r="L2046" s="146"/>
    </row>
    <row r="2047" spans="2:12" s="141" customFormat="1" ht="20.100000000000001" customHeight="1">
      <c r="B2047" s="142">
        <f>'3. DATA TEKNIS JALAN'!B2093</f>
        <v>0</v>
      </c>
      <c r="C2047" s="142">
        <f>'3. DATA TEKNIS JALAN'!C2093</f>
        <v>0</v>
      </c>
      <c r="D2047" s="143">
        <f>'3. DATA TEKNIS JALAN'!D2093</f>
        <v>0</v>
      </c>
      <c r="E2047" s="144">
        <f>'3. DATA TEKNIS JALAN'!E2093</f>
        <v>0</v>
      </c>
      <c r="F2047" s="145" t="str">
        <f>'3. DATA TEKNIS JALAN'!F2093</f>
        <v>0+400</v>
      </c>
      <c r="G2047" s="145" t="str">
        <f>'3. DATA TEKNIS JALAN'!G2093</f>
        <v>0+600</v>
      </c>
      <c r="H2047" s="137" t="s">
        <v>434</v>
      </c>
      <c r="I2047" s="137"/>
      <c r="J2047" s="138"/>
      <c r="K2047" s="146"/>
      <c r="L2047" s="146"/>
    </row>
    <row r="2048" spans="2:12" s="141" customFormat="1" ht="20.100000000000001" customHeight="1">
      <c r="B2048" s="142">
        <f>'3. DATA TEKNIS JALAN'!B2094</f>
        <v>0</v>
      </c>
      <c r="C2048" s="142">
        <f>'3. DATA TEKNIS JALAN'!C2094</f>
        <v>0</v>
      </c>
      <c r="D2048" s="143">
        <f>'3. DATA TEKNIS JALAN'!D2094</f>
        <v>0</v>
      </c>
      <c r="E2048" s="144">
        <f>'3. DATA TEKNIS JALAN'!E2094</f>
        <v>0</v>
      </c>
      <c r="F2048" s="145" t="str">
        <f>'3. DATA TEKNIS JALAN'!F2094</f>
        <v>0+600</v>
      </c>
      <c r="G2048" s="145" t="str">
        <f>'3. DATA TEKNIS JALAN'!G2094</f>
        <v>0+800</v>
      </c>
      <c r="H2048" s="137" t="s">
        <v>434</v>
      </c>
      <c r="I2048" s="137"/>
      <c r="J2048" s="138"/>
      <c r="K2048" s="146"/>
      <c r="L2048" s="146"/>
    </row>
    <row r="2049" spans="2:12" s="141" customFormat="1" ht="20.100000000000001" customHeight="1">
      <c r="B2049" s="142">
        <f>'3. DATA TEKNIS JALAN'!B2095</f>
        <v>0</v>
      </c>
      <c r="C2049" s="142">
        <f>'3. DATA TEKNIS JALAN'!C2095</f>
        <v>0</v>
      </c>
      <c r="D2049" s="143">
        <f>'3. DATA TEKNIS JALAN'!D2095</f>
        <v>0</v>
      </c>
      <c r="E2049" s="144">
        <f>'3. DATA TEKNIS JALAN'!E2095</f>
        <v>0</v>
      </c>
      <c r="F2049" s="145" t="str">
        <f>'3. DATA TEKNIS JALAN'!F2095</f>
        <v>0+800</v>
      </c>
      <c r="G2049" s="145" t="str">
        <f>'3. DATA TEKNIS JALAN'!G2095</f>
        <v>1+000</v>
      </c>
      <c r="H2049" s="137" t="s">
        <v>434</v>
      </c>
      <c r="I2049" s="137"/>
      <c r="J2049" s="138"/>
      <c r="K2049" s="146"/>
      <c r="L2049" s="146"/>
    </row>
    <row r="2050" spans="2:12" s="141" customFormat="1" ht="20.100000000000001" customHeight="1">
      <c r="B2050" s="142">
        <f>'3. DATA TEKNIS JALAN'!B2096</f>
        <v>0</v>
      </c>
      <c r="C2050" s="142">
        <f>'3. DATA TEKNIS JALAN'!C2096</f>
        <v>0</v>
      </c>
      <c r="D2050" s="143">
        <f>'3. DATA TEKNIS JALAN'!D2096</f>
        <v>0</v>
      </c>
      <c r="E2050" s="144">
        <f>'3. DATA TEKNIS JALAN'!E2096</f>
        <v>0</v>
      </c>
      <c r="F2050" s="145" t="str">
        <f>'3. DATA TEKNIS JALAN'!F2096</f>
        <v>1+000</v>
      </c>
      <c r="G2050" s="145" t="str">
        <f>'3. DATA TEKNIS JALAN'!G2096</f>
        <v>1+200</v>
      </c>
      <c r="H2050" s="137" t="s">
        <v>434</v>
      </c>
      <c r="I2050" s="137"/>
      <c r="J2050" s="138"/>
      <c r="K2050" s="146"/>
      <c r="L2050" s="146"/>
    </row>
    <row r="2051" spans="2:12" s="141" customFormat="1" ht="20.100000000000001" customHeight="1">
      <c r="B2051" s="142">
        <f>'3. DATA TEKNIS JALAN'!B2097</f>
        <v>0</v>
      </c>
      <c r="C2051" s="142">
        <f>'3. DATA TEKNIS JALAN'!C2097</f>
        <v>0</v>
      </c>
      <c r="D2051" s="143">
        <f>'3. DATA TEKNIS JALAN'!D2097</f>
        <v>0</v>
      </c>
      <c r="E2051" s="144">
        <f>'3. DATA TEKNIS JALAN'!E2097</f>
        <v>0</v>
      </c>
      <c r="F2051" s="145" t="str">
        <f>'3. DATA TEKNIS JALAN'!F2097</f>
        <v>1+200</v>
      </c>
      <c r="G2051" s="145" t="str">
        <f>'3. DATA TEKNIS JALAN'!G2097</f>
        <v>1+400</v>
      </c>
      <c r="H2051" s="137" t="s">
        <v>434</v>
      </c>
      <c r="I2051" s="137"/>
      <c r="J2051" s="138"/>
      <c r="K2051" s="146"/>
      <c r="L2051" s="146"/>
    </row>
    <row r="2052" spans="2:12" s="141" customFormat="1" ht="20.100000000000001" customHeight="1">
      <c r="B2052" s="142">
        <f>'3. DATA TEKNIS JALAN'!B2098</f>
        <v>0</v>
      </c>
      <c r="C2052" s="142">
        <f>'3. DATA TEKNIS JALAN'!C2098</f>
        <v>0</v>
      </c>
      <c r="D2052" s="143">
        <f>'3. DATA TEKNIS JALAN'!D2098</f>
        <v>0</v>
      </c>
      <c r="E2052" s="144">
        <f>'3. DATA TEKNIS JALAN'!E2098</f>
        <v>0</v>
      </c>
      <c r="F2052" s="145" t="str">
        <f>'3. DATA TEKNIS JALAN'!F2098</f>
        <v>1+400</v>
      </c>
      <c r="G2052" s="145" t="str">
        <f>'3. DATA TEKNIS JALAN'!G2098</f>
        <v>1+600</v>
      </c>
      <c r="H2052" s="137" t="s">
        <v>434</v>
      </c>
      <c r="I2052" s="137"/>
      <c r="J2052" s="138"/>
      <c r="K2052" s="146"/>
      <c r="L2052" s="146"/>
    </row>
    <row r="2053" spans="2:12" s="141" customFormat="1" ht="20.100000000000001" customHeight="1">
      <c r="B2053" s="142">
        <f>'3. DATA TEKNIS JALAN'!B2099</f>
        <v>0</v>
      </c>
      <c r="C2053" s="142">
        <f>'3. DATA TEKNIS JALAN'!C2099</f>
        <v>0</v>
      </c>
      <c r="D2053" s="143">
        <f>'3. DATA TEKNIS JALAN'!D2099</f>
        <v>0</v>
      </c>
      <c r="E2053" s="144">
        <f>'3. DATA TEKNIS JALAN'!E2099</f>
        <v>0</v>
      </c>
      <c r="F2053" s="145" t="str">
        <f>'3. DATA TEKNIS JALAN'!F2099</f>
        <v>1+600</v>
      </c>
      <c r="G2053" s="145" t="str">
        <f>'3. DATA TEKNIS JALAN'!G2099</f>
        <v>1+700</v>
      </c>
      <c r="H2053" s="137" t="s">
        <v>434</v>
      </c>
      <c r="I2053" s="137"/>
      <c r="J2053" s="138"/>
      <c r="K2053" s="146"/>
      <c r="L2053" s="146"/>
    </row>
    <row r="2054" spans="2:12" s="141" customFormat="1" ht="20.100000000000001" customHeight="1">
      <c r="B2054" s="142">
        <f>'3. DATA TEKNIS JALAN'!B2100</f>
        <v>0</v>
      </c>
      <c r="C2054" s="142">
        <f>'3. DATA TEKNIS JALAN'!C2100</f>
        <v>0</v>
      </c>
      <c r="D2054" s="143">
        <f>'3. DATA TEKNIS JALAN'!D2100</f>
        <v>0</v>
      </c>
      <c r="E2054" s="144">
        <f>'3. DATA TEKNIS JALAN'!E2100</f>
        <v>0</v>
      </c>
      <c r="F2054" s="145">
        <f>'3. DATA TEKNIS JALAN'!F2100</f>
        <v>0</v>
      </c>
      <c r="G2054" s="145">
        <f>'3. DATA TEKNIS JALAN'!G2100</f>
        <v>0</v>
      </c>
      <c r="H2054" s="137"/>
      <c r="I2054" s="137"/>
      <c r="J2054" s="138"/>
      <c r="K2054" s="146"/>
      <c r="L2054" s="146"/>
    </row>
    <row r="2055" spans="2:12" s="141" customFormat="1" ht="20.100000000000001" customHeight="1">
      <c r="B2055" s="142">
        <f>'3. DATA TEKNIS JALAN'!B2101</f>
        <v>248</v>
      </c>
      <c r="C2055" s="142">
        <f>'3. DATA TEKNIS JALAN'!C2101</f>
        <v>0</v>
      </c>
      <c r="D2055" s="143" t="str">
        <f>'3. DATA TEKNIS JALAN'!D2101</f>
        <v>Nangkod - Sambong</v>
      </c>
      <c r="E2055" s="144">
        <f>'3. DATA TEKNIS JALAN'!E2101</f>
        <v>1.5</v>
      </c>
      <c r="F2055" s="145" t="str">
        <f>'3. DATA TEKNIS JALAN'!F2101</f>
        <v>0+000</v>
      </c>
      <c r="G2055" s="145" t="str">
        <f>'3. DATA TEKNIS JALAN'!G2101</f>
        <v>0+200</v>
      </c>
      <c r="H2055" s="137" t="s">
        <v>434</v>
      </c>
      <c r="I2055" s="137"/>
      <c r="J2055" s="138"/>
      <c r="K2055" s="146"/>
      <c r="L2055" s="146"/>
    </row>
    <row r="2056" spans="2:12" s="141" customFormat="1" ht="20.100000000000001" customHeight="1">
      <c r="B2056" s="142">
        <f>'3. DATA TEKNIS JALAN'!B2102</f>
        <v>0</v>
      </c>
      <c r="C2056" s="142">
        <f>'3. DATA TEKNIS JALAN'!C2102</f>
        <v>0</v>
      </c>
      <c r="D2056" s="143">
        <f>'3. DATA TEKNIS JALAN'!D2102</f>
        <v>0</v>
      </c>
      <c r="E2056" s="144">
        <f>'3. DATA TEKNIS JALAN'!E2102</f>
        <v>0</v>
      </c>
      <c r="F2056" s="145" t="str">
        <f>'3. DATA TEKNIS JALAN'!F2102</f>
        <v>0+200</v>
      </c>
      <c r="G2056" s="145" t="str">
        <f>'3. DATA TEKNIS JALAN'!G2102</f>
        <v>0+400</v>
      </c>
      <c r="H2056" s="137" t="s">
        <v>434</v>
      </c>
      <c r="I2056" s="137"/>
      <c r="J2056" s="138"/>
      <c r="K2056" s="146"/>
      <c r="L2056" s="146"/>
    </row>
    <row r="2057" spans="2:12" s="141" customFormat="1" ht="20.100000000000001" customHeight="1">
      <c r="B2057" s="142">
        <f>'3. DATA TEKNIS JALAN'!B2103</f>
        <v>0</v>
      </c>
      <c r="C2057" s="142">
        <f>'3. DATA TEKNIS JALAN'!C2103</f>
        <v>0</v>
      </c>
      <c r="D2057" s="143">
        <f>'3. DATA TEKNIS JALAN'!D2103</f>
        <v>0</v>
      </c>
      <c r="E2057" s="144">
        <f>'3. DATA TEKNIS JALAN'!E2103</f>
        <v>0</v>
      </c>
      <c r="F2057" s="145" t="str">
        <f>'3. DATA TEKNIS JALAN'!F2103</f>
        <v>0+400</v>
      </c>
      <c r="G2057" s="145" t="str">
        <f>'3. DATA TEKNIS JALAN'!G2103</f>
        <v>0+600</v>
      </c>
      <c r="H2057" s="137" t="s">
        <v>434</v>
      </c>
      <c r="I2057" s="137"/>
      <c r="J2057" s="138"/>
      <c r="K2057" s="146"/>
      <c r="L2057" s="146"/>
    </row>
    <row r="2058" spans="2:12" s="141" customFormat="1" ht="20.100000000000001" customHeight="1">
      <c r="B2058" s="142">
        <f>'3. DATA TEKNIS JALAN'!B2104</f>
        <v>0</v>
      </c>
      <c r="C2058" s="142">
        <f>'3. DATA TEKNIS JALAN'!C2104</f>
        <v>0</v>
      </c>
      <c r="D2058" s="143">
        <f>'3. DATA TEKNIS JALAN'!D2104</f>
        <v>0</v>
      </c>
      <c r="E2058" s="144">
        <f>'3. DATA TEKNIS JALAN'!E2104</f>
        <v>0</v>
      </c>
      <c r="F2058" s="145" t="str">
        <f>'3. DATA TEKNIS JALAN'!F2104</f>
        <v>0+600</v>
      </c>
      <c r="G2058" s="145" t="str">
        <f>'3. DATA TEKNIS JALAN'!G2104</f>
        <v>0+800</v>
      </c>
      <c r="H2058" s="137" t="s">
        <v>434</v>
      </c>
      <c r="I2058" s="137"/>
      <c r="J2058" s="138"/>
      <c r="K2058" s="146"/>
      <c r="L2058" s="146"/>
    </row>
    <row r="2059" spans="2:12" s="141" customFormat="1" ht="20.100000000000001" customHeight="1">
      <c r="B2059" s="142">
        <f>'3. DATA TEKNIS JALAN'!B2105</f>
        <v>0</v>
      </c>
      <c r="C2059" s="142">
        <f>'3. DATA TEKNIS JALAN'!C2105</f>
        <v>0</v>
      </c>
      <c r="D2059" s="143">
        <f>'3. DATA TEKNIS JALAN'!D2105</f>
        <v>0</v>
      </c>
      <c r="E2059" s="144">
        <f>'3. DATA TEKNIS JALAN'!E2105</f>
        <v>0</v>
      </c>
      <c r="F2059" s="145" t="str">
        <f>'3. DATA TEKNIS JALAN'!F2105</f>
        <v>0+800</v>
      </c>
      <c r="G2059" s="145" t="str">
        <f>'3. DATA TEKNIS JALAN'!G2105</f>
        <v>1+000</v>
      </c>
      <c r="H2059" s="137" t="s">
        <v>443</v>
      </c>
      <c r="I2059" s="137"/>
      <c r="J2059" s="138"/>
      <c r="K2059" s="146"/>
      <c r="L2059" s="146"/>
    </row>
    <row r="2060" spans="2:12" s="141" customFormat="1" ht="20.100000000000001" customHeight="1">
      <c r="B2060" s="142">
        <f>'3. DATA TEKNIS JALAN'!B2106</f>
        <v>0</v>
      </c>
      <c r="C2060" s="142">
        <f>'3. DATA TEKNIS JALAN'!C2106</f>
        <v>0</v>
      </c>
      <c r="D2060" s="143">
        <f>'3. DATA TEKNIS JALAN'!D2106</f>
        <v>0</v>
      </c>
      <c r="E2060" s="144">
        <f>'3. DATA TEKNIS JALAN'!E2106</f>
        <v>0</v>
      </c>
      <c r="F2060" s="145" t="str">
        <f>'3. DATA TEKNIS JALAN'!F2106</f>
        <v>1+000</v>
      </c>
      <c r="G2060" s="145" t="str">
        <f>'3. DATA TEKNIS JALAN'!G2106</f>
        <v>1+200</v>
      </c>
      <c r="H2060" s="137" t="s">
        <v>434</v>
      </c>
      <c r="I2060" s="137"/>
      <c r="J2060" s="138"/>
      <c r="K2060" s="146"/>
      <c r="L2060" s="146"/>
    </row>
    <row r="2061" spans="2:12" s="141" customFormat="1" ht="20.100000000000001" customHeight="1">
      <c r="B2061" s="142">
        <f>'3. DATA TEKNIS JALAN'!B2107</f>
        <v>0</v>
      </c>
      <c r="C2061" s="142">
        <f>'3. DATA TEKNIS JALAN'!C2107</f>
        <v>0</v>
      </c>
      <c r="D2061" s="143">
        <f>'3. DATA TEKNIS JALAN'!D2107</f>
        <v>0</v>
      </c>
      <c r="E2061" s="144">
        <f>'3. DATA TEKNIS JALAN'!E2107</f>
        <v>0</v>
      </c>
      <c r="F2061" s="145" t="str">
        <f>'3. DATA TEKNIS JALAN'!F2107</f>
        <v>1+200</v>
      </c>
      <c r="G2061" s="145" t="str">
        <f>'3. DATA TEKNIS JALAN'!G2107</f>
        <v>1+400</v>
      </c>
      <c r="H2061" s="137" t="s">
        <v>434</v>
      </c>
      <c r="I2061" s="137"/>
      <c r="J2061" s="138"/>
      <c r="K2061" s="146"/>
      <c r="L2061" s="146"/>
    </row>
    <row r="2062" spans="2:12" s="141" customFormat="1" ht="20.100000000000001" customHeight="1">
      <c r="B2062" s="142">
        <f>'3. DATA TEKNIS JALAN'!B2108</f>
        <v>0</v>
      </c>
      <c r="C2062" s="142">
        <f>'3. DATA TEKNIS JALAN'!C2108</f>
        <v>0</v>
      </c>
      <c r="D2062" s="143">
        <f>'3. DATA TEKNIS JALAN'!D2108</f>
        <v>0</v>
      </c>
      <c r="E2062" s="144">
        <f>'3. DATA TEKNIS JALAN'!E2108</f>
        <v>0</v>
      </c>
      <c r="F2062" s="145" t="str">
        <f>'3. DATA TEKNIS JALAN'!F2108</f>
        <v>1+400</v>
      </c>
      <c r="G2062" s="145" t="str">
        <f>'3. DATA TEKNIS JALAN'!G2108</f>
        <v>1+500</v>
      </c>
      <c r="H2062" s="137" t="s">
        <v>434</v>
      </c>
      <c r="I2062" s="137"/>
      <c r="J2062" s="138"/>
      <c r="K2062" s="146"/>
      <c r="L2062" s="146"/>
    </row>
    <row r="2063" spans="2:12" s="141" customFormat="1" ht="20.100000000000001" customHeight="1">
      <c r="B2063" s="142">
        <f>'3. DATA TEKNIS JALAN'!B2109</f>
        <v>0</v>
      </c>
      <c r="C2063" s="142">
        <f>'3. DATA TEKNIS JALAN'!C2109</f>
        <v>0</v>
      </c>
      <c r="D2063" s="143">
        <f>'3. DATA TEKNIS JALAN'!D2109</f>
        <v>0</v>
      </c>
      <c r="E2063" s="144">
        <f>'3. DATA TEKNIS JALAN'!E2109</f>
        <v>0</v>
      </c>
      <c r="F2063" s="145">
        <f>'3. DATA TEKNIS JALAN'!F2109</f>
        <v>0</v>
      </c>
      <c r="G2063" s="145">
        <f>'3. DATA TEKNIS JALAN'!G2109</f>
        <v>0</v>
      </c>
      <c r="H2063" s="137"/>
      <c r="I2063" s="137"/>
      <c r="J2063" s="138"/>
      <c r="K2063" s="146"/>
      <c r="L2063" s="146"/>
    </row>
    <row r="2064" spans="2:12" s="141" customFormat="1" ht="20.100000000000001" customHeight="1">
      <c r="B2064" s="142">
        <f>'3. DATA TEKNIS JALAN'!B2110</f>
        <v>249</v>
      </c>
      <c r="C2064" s="142">
        <f>'3. DATA TEKNIS JALAN'!C2110</f>
        <v>0</v>
      </c>
      <c r="D2064" s="143" t="str">
        <f>'3. DATA TEKNIS JALAN'!D2110</f>
        <v>Lamuk - Bukateja</v>
      </c>
      <c r="E2064" s="144">
        <f>'3. DATA TEKNIS JALAN'!E2110</f>
        <v>1.161</v>
      </c>
      <c r="F2064" s="145" t="str">
        <f>'3. DATA TEKNIS JALAN'!F2110</f>
        <v>0+000</v>
      </c>
      <c r="G2064" s="145" t="str">
        <f>'3. DATA TEKNIS JALAN'!G2110</f>
        <v>0+200</v>
      </c>
      <c r="H2064" s="137" t="s">
        <v>443</v>
      </c>
      <c r="I2064" s="137"/>
      <c r="J2064" s="138"/>
      <c r="K2064" s="146"/>
      <c r="L2064" s="146"/>
    </row>
    <row r="2065" spans="2:12" s="141" customFormat="1" ht="20.100000000000001" customHeight="1">
      <c r="B2065" s="142">
        <f>'3. DATA TEKNIS JALAN'!B2111</f>
        <v>0</v>
      </c>
      <c r="C2065" s="142">
        <f>'3. DATA TEKNIS JALAN'!C2111</f>
        <v>0</v>
      </c>
      <c r="D2065" s="143">
        <f>'3. DATA TEKNIS JALAN'!D2111</f>
        <v>0</v>
      </c>
      <c r="E2065" s="144">
        <f>'3. DATA TEKNIS JALAN'!E2111</f>
        <v>0</v>
      </c>
      <c r="F2065" s="145" t="str">
        <f>'3. DATA TEKNIS JALAN'!F2111</f>
        <v>0+200</v>
      </c>
      <c r="G2065" s="145" t="str">
        <f>'3. DATA TEKNIS JALAN'!G2111</f>
        <v>0+400</v>
      </c>
      <c r="H2065" s="137" t="s">
        <v>443</v>
      </c>
      <c r="I2065" s="137"/>
      <c r="J2065" s="138"/>
      <c r="K2065" s="146"/>
      <c r="L2065" s="146"/>
    </row>
    <row r="2066" spans="2:12" s="141" customFormat="1" ht="20.100000000000001" customHeight="1">
      <c r="B2066" s="142">
        <f>'3. DATA TEKNIS JALAN'!B2112</f>
        <v>0</v>
      </c>
      <c r="C2066" s="142">
        <f>'3. DATA TEKNIS JALAN'!C2112</f>
        <v>0</v>
      </c>
      <c r="D2066" s="143">
        <f>'3. DATA TEKNIS JALAN'!D2112</f>
        <v>0</v>
      </c>
      <c r="E2066" s="144">
        <f>'3. DATA TEKNIS JALAN'!E2112</f>
        <v>0</v>
      </c>
      <c r="F2066" s="145" t="str">
        <f>'3. DATA TEKNIS JALAN'!F2112</f>
        <v>0+400</v>
      </c>
      <c r="G2066" s="145" t="str">
        <f>'3. DATA TEKNIS JALAN'!G2112</f>
        <v>0+600</v>
      </c>
      <c r="H2066" s="137" t="s">
        <v>443</v>
      </c>
      <c r="I2066" s="137"/>
      <c r="J2066" s="138"/>
      <c r="K2066" s="146"/>
      <c r="L2066" s="146"/>
    </row>
    <row r="2067" spans="2:12" s="141" customFormat="1" ht="20.100000000000001" customHeight="1">
      <c r="B2067" s="142">
        <f>'3. DATA TEKNIS JALAN'!B2113</f>
        <v>0</v>
      </c>
      <c r="C2067" s="142">
        <f>'3. DATA TEKNIS JALAN'!C2113</f>
        <v>0</v>
      </c>
      <c r="D2067" s="143">
        <f>'3. DATA TEKNIS JALAN'!D2113</f>
        <v>0</v>
      </c>
      <c r="E2067" s="144">
        <f>'3. DATA TEKNIS JALAN'!E2113</f>
        <v>0</v>
      </c>
      <c r="F2067" s="145" t="str">
        <f>'3. DATA TEKNIS JALAN'!F2113</f>
        <v>0+600</v>
      </c>
      <c r="G2067" s="145" t="str">
        <f>'3. DATA TEKNIS JALAN'!G2113</f>
        <v>0+800</v>
      </c>
      <c r="H2067" s="137" t="s">
        <v>443</v>
      </c>
      <c r="I2067" s="137"/>
      <c r="J2067" s="138"/>
      <c r="K2067" s="146"/>
      <c r="L2067" s="146"/>
    </row>
    <row r="2068" spans="2:12" s="141" customFormat="1" ht="20.100000000000001" customHeight="1">
      <c r="B2068" s="142">
        <f>'3. DATA TEKNIS JALAN'!B2114</f>
        <v>0</v>
      </c>
      <c r="C2068" s="142">
        <f>'3. DATA TEKNIS JALAN'!C2114</f>
        <v>0</v>
      </c>
      <c r="D2068" s="143">
        <f>'3. DATA TEKNIS JALAN'!D2114</f>
        <v>0</v>
      </c>
      <c r="E2068" s="144">
        <f>'3. DATA TEKNIS JALAN'!E2114</f>
        <v>0</v>
      </c>
      <c r="F2068" s="145" t="str">
        <f>'3. DATA TEKNIS JALAN'!F2114</f>
        <v>0+800</v>
      </c>
      <c r="G2068" s="145" t="str">
        <f>'3. DATA TEKNIS JALAN'!G2114</f>
        <v>1+000</v>
      </c>
      <c r="H2068" s="137" t="s">
        <v>443</v>
      </c>
      <c r="I2068" s="137"/>
      <c r="J2068" s="138"/>
      <c r="K2068" s="146"/>
      <c r="L2068" s="146"/>
    </row>
    <row r="2069" spans="2:12" s="141" customFormat="1" ht="20.100000000000001" customHeight="1">
      <c r="B2069" s="142">
        <f>'3. DATA TEKNIS JALAN'!B2115</f>
        <v>0</v>
      </c>
      <c r="C2069" s="142">
        <f>'3. DATA TEKNIS JALAN'!C2115</f>
        <v>0</v>
      </c>
      <c r="D2069" s="143">
        <f>'3. DATA TEKNIS JALAN'!D2115</f>
        <v>0</v>
      </c>
      <c r="E2069" s="144">
        <f>'3. DATA TEKNIS JALAN'!E2115</f>
        <v>0</v>
      </c>
      <c r="F2069" s="145" t="str">
        <f>'3. DATA TEKNIS JALAN'!F2115</f>
        <v>1+000</v>
      </c>
      <c r="G2069" s="145" t="str">
        <f>'3. DATA TEKNIS JALAN'!G2115</f>
        <v>1+161</v>
      </c>
      <c r="H2069" s="137" t="s">
        <v>443</v>
      </c>
      <c r="I2069" s="137"/>
      <c r="J2069" s="138"/>
      <c r="K2069" s="146"/>
      <c r="L2069" s="146"/>
    </row>
    <row r="2070" spans="2:12" s="141" customFormat="1" ht="20.100000000000001" customHeight="1">
      <c r="B2070" s="142">
        <f>'3. DATA TEKNIS JALAN'!B2116</f>
        <v>0</v>
      </c>
      <c r="C2070" s="142">
        <f>'3. DATA TEKNIS JALAN'!C2116</f>
        <v>0</v>
      </c>
      <c r="D2070" s="143">
        <f>'3. DATA TEKNIS JALAN'!D2116</f>
        <v>0</v>
      </c>
      <c r="E2070" s="144">
        <f>'3. DATA TEKNIS JALAN'!E2116</f>
        <v>0</v>
      </c>
      <c r="F2070" s="145">
        <f>'3. DATA TEKNIS JALAN'!F2116</f>
        <v>0</v>
      </c>
      <c r="G2070" s="145">
        <f>'3. DATA TEKNIS JALAN'!G2116</f>
        <v>0</v>
      </c>
      <c r="H2070" s="137"/>
      <c r="I2070" s="137"/>
      <c r="J2070" s="138"/>
      <c r="K2070" s="146"/>
      <c r="L2070" s="146"/>
    </row>
    <row r="2071" spans="2:12" s="141" customFormat="1" ht="20.100000000000001" customHeight="1">
      <c r="B2071" s="142">
        <f>'3. DATA TEKNIS JALAN'!B2117</f>
        <v>250</v>
      </c>
      <c r="C2071" s="142">
        <f>'3. DATA TEKNIS JALAN'!C2117</f>
        <v>0</v>
      </c>
      <c r="D2071" s="143" t="str">
        <f>'3. DATA TEKNIS JALAN'!D2117</f>
        <v>Jalan Lingkar Kecamatan Kejobong</v>
      </c>
      <c r="E2071" s="144">
        <f>'3. DATA TEKNIS JALAN'!E2117</f>
        <v>1.95</v>
      </c>
      <c r="F2071" s="145" t="str">
        <f>'3. DATA TEKNIS JALAN'!F2117</f>
        <v>0+000</v>
      </c>
      <c r="G2071" s="145" t="str">
        <f>'3. DATA TEKNIS JALAN'!G2117</f>
        <v>0+200</v>
      </c>
      <c r="H2071" s="137" t="s">
        <v>434</v>
      </c>
      <c r="I2071" s="137"/>
      <c r="J2071" s="138"/>
      <c r="K2071" s="146"/>
      <c r="L2071" s="146"/>
    </row>
    <row r="2072" spans="2:12" s="141" customFormat="1" ht="20.100000000000001" customHeight="1">
      <c r="B2072" s="142">
        <f>'3. DATA TEKNIS JALAN'!B2118</f>
        <v>0</v>
      </c>
      <c r="C2072" s="142">
        <f>'3. DATA TEKNIS JALAN'!C2118</f>
        <v>0</v>
      </c>
      <c r="D2072" s="143">
        <f>'3. DATA TEKNIS JALAN'!D2118</f>
        <v>0</v>
      </c>
      <c r="E2072" s="144">
        <f>'3. DATA TEKNIS JALAN'!E2118</f>
        <v>0</v>
      </c>
      <c r="F2072" s="145" t="str">
        <f>'3. DATA TEKNIS JALAN'!F2118</f>
        <v>0+200</v>
      </c>
      <c r="G2072" s="145" t="str">
        <f>'3. DATA TEKNIS JALAN'!G2118</f>
        <v>0+400</v>
      </c>
      <c r="H2072" s="137" t="s">
        <v>434</v>
      </c>
      <c r="I2072" s="137"/>
      <c r="J2072" s="138"/>
      <c r="K2072" s="146"/>
      <c r="L2072" s="146"/>
    </row>
    <row r="2073" spans="2:12" s="141" customFormat="1" ht="20.100000000000001" customHeight="1">
      <c r="B2073" s="142">
        <f>'3. DATA TEKNIS JALAN'!B2119</f>
        <v>0</v>
      </c>
      <c r="C2073" s="142">
        <f>'3. DATA TEKNIS JALAN'!C2119</f>
        <v>0</v>
      </c>
      <c r="D2073" s="143">
        <f>'3. DATA TEKNIS JALAN'!D2119</f>
        <v>0</v>
      </c>
      <c r="E2073" s="144">
        <f>'3. DATA TEKNIS JALAN'!E2119</f>
        <v>0</v>
      </c>
      <c r="F2073" s="145" t="str">
        <f>'3. DATA TEKNIS JALAN'!F2119</f>
        <v>0+400</v>
      </c>
      <c r="G2073" s="145" t="str">
        <f>'3. DATA TEKNIS JALAN'!G2119</f>
        <v>0+600</v>
      </c>
      <c r="H2073" s="137" t="s">
        <v>434</v>
      </c>
      <c r="I2073" s="137"/>
      <c r="J2073" s="138"/>
      <c r="K2073" s="146"/>
      <c r="L2073" s="146"/>
    </row>
    <row r="2074" spans="2:12" s="141" customFormat="1" ht="20.100000000000001" customHeight="1">
      <c r="B2074" s="142">
        <f>'3. DATA TEKNIS JALAN'!B2120</f>
        <v>0</v>
      </c>
      <c r="C2074" s="142">
        <f>'3. DATA TEKNIS JALAN'!C2120</f>
        <v>0</v>
      </c>
      <c r="D2074" s="143">
        <f>'3. DATA TEKNIS JALAN'!D2120</f>
        <v>0</v>
      </c>
      <c r="E2074" s="144">
        <f>'3. DATA TEKNIS JALAN'!E2120</f>
        <v>0</v>
      </c>
      <c r="F2074" s="145" t="str">
        <f>'3. DATA TEKNIS JALAN'!F2120</f>
        <v>0+600</v>
      </c>
      <c r="G2074" s="145" t="str">
        <f>'3. DATA TEKNIS JALAN'!G2120</f>
        <v>0+800</v>
      </c>
      <c r="H2074" s="137" t="s">
        <v>434</v>
      </c>
      <c r="I2074" s="137"/>
      <c r="J2074" s="138"/>
      <c r="K2074" s="146"/>
      <c r="L2074" s="146"/>
    </row>
    <row r="2075" spans="2:12" s="141" customFormat="1" ht="20.100000000000001" customHeight="1">
      <c r="B2075" s="142">
        <f>'3. DATA TEKNIS JALAN'!B2121</f>
        <v>0</v>
      </c>
      <c r="C2075" s="142">
        <f>'3. DATA TEKNIS JALAN'!C2121</f>
        <v>0</v>
      </c>
      <c r="D2075" s="143">
        <f>'3. DATA TEKNIS JALAN'!D2121</f>
        <v>0</v>
      </c>
      <c r="E2075" s="144">
        <f>'3. DATA TEKNIS JALAN'!E2121</f>
        <v>0</v>
      </c>
      <c r="F2075" s="145" t="str">
        <f>'3. DATA TEKNIS JALAN'!F2121</f>
        <v>0+800</v>
      </c>
      <c r="G2075" s="145" t="str">
        <f>'3. DATA TEKNIS JALAN'!G2121</f>
        <v>1+000</v>
      </c>
      <c r="H2075" s="137" t="s">
        <v>434</v>
      </c>
      <c r="I2075" s="137"/>
      <c r="J2075" s="138"/>
      <c r="K2075" s="146"/>
      <c r="L2075" s="146"/>
    </row>
    <row r="2076" spans="2:12" s="141" customFormat="1" ht="20.100000000000001" customHeight="1">
      <c r="B2076" s="142">
        <f>'3. DATA TEKNIS JALAN'!B2122</f>
        <v>0</v>
      </c>
      <c r="C2076" s="142">
        <f>'3. DATA TEKNIS JALAN'!C2122</f>
        <v>0</v>
      </c>
      <c r="D2076" s="143">
        <f>'3. DATA TEKNIS JALAN'!D2122</f>
        <v>0</v>
      </c>
      <c r="E2076" s="144">
        <f>'3. DATA TEKNIS JALAN'!E2122</f>
        <v>0</v>
      </c>
      <c r="F2076" s="145" t="str">
        <f>'3. DATA TEKNIS JALAN'!F2122</f>
        <v>1+000</v>
      </c>
      <c r="G2076" s="145" t="str">
        <f>'3. DATA TEKNIS JALAN'!G2122</f>
        <v>1+200</v>
      </c>
      <c r="H2076" s="137" t="s">
        <v>434</v>
      </c>
      <c r="I2076" s="137"/>
      <c r="J2076" s="138"/>
      <c r="K2076" s="146"/>
      <c r="L2076" s="146"/>
    </row>
    <row r="2077" spans="2:12" s="141" customFormat="1" ht="20.100000000000001" customHeight="1">
      <c r="B2077" s="142">
        <f>'3. DATA TEKNIS JALAN'!B2123</f>
        <v>0</v>
      </c>
      <c r="C2077" s="142">
        <f>'3. DATA TEKNIS JALAN'!C2123</f>
        <v>0</v>
      </c>
      <c r="D2077" s="143">
        <f>'3. DATA TEKNIS JALAN'!D2123</f>
        <v>0</v>
      </c>
      <c r="E2077" s="144">
        <f>'3. DATA TEKNIS JALAN'!E2123</f>
        <v>0</v>
      </c>
      <c r="F2077" s="145" t="str">
        <f>'3. DATA TEKNIS JALAN'!F2123</f>
        <v>1+200</v>
      </c>
      <c r="G2077" s="145" t="str">
        <f>'3. DATA TEKNIS JALAN'!G2123</f>
        <v>1+400</v>
      </c>
      <c r="H2077" s="137" t="s">
        <v>434</v>
      </c>
      <c r="I2077" s="137"/>
      <c r="J2077" s="138"/>
      <c r="K2077" s="146"/>
      <c r="L2077" s="146"/>
    </row>
    <row r="2078" spans="2:12" s="141" customFormat="1" ht="20.100000000000001" customHeight="1">
      <c r="B2078" s="142">
        <f>'3. DATA TEKNIS JALAN'!B2124</f>
        <v>0</v>
      </c>
      <c r="C2078" s="142">
        <f>'3. DATA TEKNIS JALAN'!C2124</f>
        <v>0</v>
      </c>
      <c r="D2078" s="143">
        <f>'3. DATA TEKNIS JALAN'!D2124</f>
        <v>0</v>
      </c>
      <c r="E2078" s="144">
        <f>'3. DATA TEKNIS JALAN'!E2124</f>
        <v>0</v>
      </c>
      <c r="F2078" s="145" t="str">
        <f>'3. DATA TEKNIS JALAN'!F2124</f>
        <v>1+400</v>
      </c>
      <c r="G2078" s="145" t="str">
        <f>'3. DATA TEKNIS JALAN'!G2124</f>
        <v>1+600</v>
      </c>
      <c r="H2078" s="137" t="s">
        <v>434</v>
      </c>
      <c r="I2078" s="137"/>
      <c r="J2078" s="138"/>
      <c r="K2078" s="146"/>
      <c r="L2078" s="146"/>
    </row>
    <row r="2079" spans="2:12" s="141" customFormat="1" ht="20.100000000000001" customHeight="1">
      <c r="B2079" s="142">
        <f>'3. DATA TEKNIS JALAN'!B2125</f>
        <v>0</v>
      </c>
      <c r="C2079" s="142">
        <f>'3. DATA TEKNIS JALAN'!C2125</f>
        <v>0</v>
      </c>
      <c r="D2079" s="143">
        <f>'3. DATA TEKNIS JALAN'!D2125</f>
        <v>0</v>
      </c>
      <c r="E2079" s="144">
        <f>'3. DATA TEKNIS JALAN'!E2125</f>
        <v>0</v>
      </c>
      <c r="F2079" s="145" t="str">
        <f>'3. DATA TEKNIS JALAN'!F2125</f>
        <v>1+600</v>
      </c>
      <c r="G2079" s="145" t="str">
        <f>'3. DATA TEKNIS JALAN'!G2125</f>
        <v>1+800</v>
      </c>
      <c r="H2079" s="137" t="s">
        <v>434</v>
      </c>
      <c r="I2079" s="137"/>
      <c r="J2079" s="138"/>
      <c r="K2079" s="146"/>
      <c r="L2079" s="146"/>
    </row>
    <row r="2080" spans="2:12" s="141" customFormat="1" ht="20.100000000000001" customHeight="1">
      <c r="B2080" s="142">
        <f>'3. DATA TEKNIS JALAN'!B2126</f>
        <v>0</v>
      </c>
      <c r="C2080" s="142">
        <f>'3. DATA TEKNIS JALAN'!C2126</f>
        <v>0</v>
      </c>
      <c r="D2080" s="143">
        <f>'3. DATA TEKNIS JALAN'!D2126</f>
        <v>0</v>
      </c>
      <c r="E2080" s="144">
        <f>'3. DATA TEKNIS JALAN'!E2126</f>
        <v>0</v>
      </c>
      <c r="F2080" s="145" t="str">
        <f>'3. DATA TEKNIS JALAN'!F2126</f>
        <v>1+800</v>
      </c>
      <c r="G2080" s="145" t="str">
        <f>'3. DATA TEKNIS JALAN'!G2126</f>
        <v>1+950</v>
      </c>
      <c r="H2080" s="137" t="s">
        <v>434</v>
      </c>
      <c r="I2080" s="137"/>
      <c r="J2080" s="138"/>
      <c r="K2080" s="146"/>
      <c r="L2080" s="146"/>
    </row>
    <row r="2081" spans="2:12" s="141" customFormat="1" ht="20.100000000000001" customHeight="1">
      <c r="B2081" s="142">
        <f>'3. DATA TEKNIS JALAN'!B2127</f>
        <v>0</v>
      </c>
      <c r="C2081" s="142">
        <f>'3. DATA TEKNIS JALAN'!C2127</f>
        <v>0</v>
      </c>
      <c r="D2081" s="143">
        <f>'3. DATA TEKNIS JALAN'!D2127</f>
        <v>0</v>
      </c>
      <c r="E2081" s="144">
        <f>'3. DATA TEKNIS JALAN'!E2127</f>
        <v>0</v>
      </c>
      <c r="F2081" s="145">
        <f>'3. DATA TEKNIS JALAN'!F2127</f>
        <v>0</v>
      </c>
      <c r="G2081" s="145">
        <f>'3. DATA TEKNIS JALAN'!G2127</f>
        <v>0</v>
      </c>
      <c r="H2081" s="137"/>
      <c r="I2081" s="137"/>
      <c r="J2081" s="138"/>
      <c r="K2081" s="146"/>
      <c r="L2081" s="146"/>
    </row>
    <row r="2082" spans="2:12" s="141" customFormat="1" ht="20.100000000000001" customHeight="1">
      <c r="B2082" s="142">
        <f>'3. DATA TEKNIS JALAN'!B2128</f>
        <v>251</v>
      </c>
      <c r="C2082" s="142">
        <f>'3. DATA TEKNIS JALAN'!C2128</f>
        <v>0</v>
      </c>
      <c r="D2082" s="143" t="str">
        <f>'3. DATA TEKNIS JALAN'!D2128</f>
        <v>Nangkod - Kedarpan</v>
      </c>
      <c r="E2082" s="144">
        <f>'3. DATA TEKNIS JALAN'!E2128</f>
        <v>1.3</v>
      </c>
      <c r="F2082" s="145" t="str">
        <f>'3. DATA TEKNIS JALAN'!F2128</f>
        <v>0+000</v>
      </c>
      <c r="G2082" s="145" t="str">
        <f>'3. DATA TEKNIS JALAN'!G2128</f>
        <v>0+200</v>
      </c>
      <c r="H2082" s="137" t="s">
        <v>434</v>
      </c>
      <c r="I2082" s="137"/>
      <c r="J2082" s="138"/>
      <c r="K2082" s="146"/>
      <c r="L2082" s="146"/>
    </row>
    <row r="2083" spans="2:12" s="141" customFormat="1" ht="20.100000000000001" customHeight="1">
      <c r="B2083" s="142">
        <f>'3. DATA TEKNIS JALAN'!B2129</f>
        <v>0</v>
      </c>
      <c r="C2083" s="142">
        <f>'3. DATA TEKNIS JALAN'!C2129</f>
        <v>0</v>
      </c>
      <c r="D2083" s="143">
        <f>'3. DATA TEKNIS JALAN'!D2129</f>
        <v>0</v>
      </c>
      <c r="E2083" s="144">
        <f>'3. DATA TEKNIS JALAN'!E2129</f>
        <v>0</v>
      </c>
      <c r="F2083" s="145" t="str">
        <f>'3. DATA TEKNIS JALAN'!F2129</f>
        <v>0+200</v>
      </c>
      <c r="G2083" s="145" t="str">
        <f>'3. DATA TEKNIS JALAN'!G2129</f>
        <v>0+400</v>
      </c>
      <c r="H2083" s="137" t="s">
        <v>434</v>
      </c>
      <c r="I2083" s="137"/>
      <c r="J2083" s="138"/>
      <c r="K2083" s="146"/>
      <c r="L2083" s="146"/>
    </row>
    <row r="2084" spans="2:12" s="141" customFormat="1" ht="20.100000000000001" customHeight="1">
      <c r="B2084" s="142">
        <f>'3. DATA TEKNIS JALAN'!B2130</f>
        <v>0</v>
      </c>
      <c r="C2084" s="142">
        <f>'3. DATA TEKNIS JALAN'!C2130</f>
        <v>0</v>
      </c>
      <c r="D2084" s="143">
        <f>'3. DATA TEKNIS JALAN'!D2130</f>
        <v>0</v>
      </c>
      <c r="E2084" s="144">
        <f>'3. DATA TEKNIS JALAN'!E2130</f>
        <v>0</v>
      </c>
      <c r="F2084" s="145" t="str">
        <f>'3. DATA TEKNIS JALAN'!F2130</f>
        <v>0+400</v>
      </c>
      <c r="G2084" s="145" t="str">
        <f>'3. DATA TEKNIS JALAN'!G2130</f>
        <v>0+600</v>
      </c>
      <c r="H2084" s="137" t="s">
        <v>443</v>
      </c>
      <c r="I2084" s="137"/>
      <c r="J2084" s="138"/>
      <c r="K2084" s="146"/>
      <c r="L2084" s="146"/>
    </row>
    <row r="2085" spans="2:12" s="141" customFormat="1" ht="20.100000000000001" customHeight="1">
      <c r="B2085" s="142">
        <f>'3. DATA TEKNIS JALAN'!B2131</f>
        <v>0</v>
      </c>
      <c r="C2085" s="142">
        <f>'3. DATA TEKNIS JALAN'!C2131</f>
        <v>0</v>
      </c>
      <c r="D2085" s="143">
        <f>'3. DATA TEKNIS JALAN'!D2131</f>
        <v>0</v>
      </c>
      <c r="E2085" s="144">
        <f>'3. DATA TEKNIS JALAN'!E2131</f>
        <v>0</v>
      </c>
      <c r="F2085" s="145" t="str">
        <f>'3. DATA TEKNIS JALAN'!F2131</f>
        <v>0+600</v>
      </c>
      <c r="G2085" s="145" t="str">
        <f>'3. DATA TEKNIS JALAN'!G2131</f>
        <v>0+800</v>
      </c>
      <c r="H2085" s="137" t="s">
        <v>434</v>
      </c>
      <c r="I2085" s="137"/>
      <c r="J2085" s="138"/>
      <c r="K2085" s="146"/>
      <c r="L2085" s="146"/>
    </row>
    <row r="2086" spans="2:12" s="141" customFormat="1" ht="20.100000000000001" customHeight="1">
      <c r="B2086" s="142">
        <f>'3. DATA TEKNIS JALAN'!B2132</f>
        <v>0</v>
      </c>
      <c r="C2086" s="142">
        <f>'3. DATA TEKNIS JALAN'!C2132</f>
        <v>0</v>
      </c>
      <c r="D2086" s="143">
        <f>'3. DATA TEKNIS JALAN'!D2132</f>
        <v>0</v>
      </c>
      <c r="E2086" s="144">
        <f>'3. DATA TEKNIS JALAN'!E2132</f>
        <v>0</v>
      </c>
      <c r="F2086" s="145" t="str">
        <f>'3. DATA TEKNIS JALAN'!F2132</f>
        <v>0+800</v>
      </c>
      <c r="G2086" s="145" t="str">
        <f>'3. DATA TEKNIS JALAN'!G2132</f>
        <v>1+000</v>
      </c>
      <c r="H2086" s="137" t="s">
        <v>434</v>
      </c>
      <c r="I2086" s="137"/>
      <c r="J2086" s="138"/>
      <c r="K2086" s="146"/>
      <c r="L2086" s="146"/>
    </row>
    <row r="2087" spans="2:12" s="141" customFormat="1" ht="20.100000000000001" customHeight="1">
      <c r="B2087" s="142">
        <f>'3. DATA TEKNIS JALAN'!B2133</f>
        <v>0</v>
      </c>
      <c r="C2087" s="142">
        <f>'3. DATA TEKNIS JALAN'!C2133</f>
        <v>0</v>
      </c>
      <c r="D2087" s="143">
        <f>'3. DATA TEKNIS JALAN'!D2133</f>
        <v>0</v>
      </c>
      <c r="E2087" s="144">
        <f>'3. DATA TEKNIS JALAN'!E2133</f>
        <v>0</v>
      </c>
      <c r="F2087" s="145" t="str">
        <f>'3. DATA TEKNIS JALAN'!F2133</f>
        <v>1+000</v>
      </c>
      <c r="G2087" s="145" t="str">
        <f>'3. DATA TEKNIS JALAN'!G2133</f>
        <v>1+200</v>
      </c>
      <c r="H2087" s="137" t="s">
        <v>434</v>
      </c>
      <c r="I2087" s="137"/>
      <c r="J2087" s="138"/>
      <c r="K2087" s="146"/>
      <c r="L2087" s="146"/>
    </row>
    <row r="2088" spans="2:12" s="141" customFormat="1" ht="20.100000000000001" customHeight="1">
      <c r="B2088" s="142">
        <f>'3. DATA TEKNIS JALAN'!B2134</f>
        <v>0</v>
      </c>
      <c r="C2088" s="142">
        <f>'3. DATA TEKNIS JALAN'!C2134</f>
        <v>0</v>
      </c>
      <c r="D2088" s="143">
        <f>'3. DATA TEKNIS JALAN'!D2134</f>
        <v>0</v>
      </c>
      <c r="E2088" s="144">
        <f>'3. DATA TEKNIS JALAN'!E2134</f>
        <v>0</v>
      </c>
      <c r="F2088" s="145" t="str">
        <f>'3. DATA TEKNIS JALAN'!F2134</f>
        <v>1+200</v>
      </c>
      <c r="G2088" s="145" t="str">
        <f>'3. DATA TEKNIS JALAN'!G2134</f>
        <v>1+300</v>
      </c>
      <c r="H2088" s="137" t="s">
        <v>434</v>
      </c>
      <c r="I2088" s="137"/>
      <c r="J2088" s="138"/>
      <c r="K2088" s="146"/>
      <c r="L2088" s="146"/>
    </row>
    <row r="2089" spans="2:12" s="141" customFormat="1" ht="20.100000000000001" customHeight="1">
      <c r="B2089" s="142">
        <f>'3. DATA TEKNIS JALAN'!B2135</f>
        <v>0</v>
      </c>
      <c r="C2089" s="142">
        <f>'3. DATA TEKNIS JALAN'!C2135</f>
        <v>0</v>
      </c>
      <c r="D2089" s="143">
        <f>'3. DATA TEKNIS JALAN'!D2135</f>
        <v>0</v>
      </c>
      <c r="E2089" s="144">
        <f>'3. DATA TEKNIS JALAN'!E2135</f>
        <v>0</v>
      </c>
      <c r="F2089" s="145">
        <f>'3. DATA TEKNIS JALAN'!F2135</f>
        <v>0</v>
      </c>
      <c r="G2089" s="145">
        <f>'3. DATA TEKNIS JALAN'!G2135</f>
        <v>0</v>
      </c>
      <c r="H2089" s="137"/>
      <c r="I2089" s="137"/>
      <c r="J2089" s="138"/>
      <c r="K2089" s="146"/>
      <c r="L2089" s="146"/>
    </row>
    <row r="2090" spans="2:12" s="141" customFormat="1" ht="20.100000000000001" customHeight="1">
      <c r="B2090" s="142">
        <f>'3. DATA TEKNIS JALAN'!B2136</f>
        <v>252</v>
      </c>
      <c r="C2090" s="142">
        <f>'3. DATA TEKNIS JALAN'!C2136</f>
        <v>0</v>
      </c>
      <c r="D2090" s="143" t="str">
        <f>'3. DATA TEKNIS JALAN'!D2136</f>
        <v>Nangkod - Panunggalan</v>
      </c>
      <c r="E2090" s="144">
        <f>'3. DATA TEKNIS JALAN'!E2136</f>
        <v>0.7</v>
      </c>
      <c r="F2090" s="145" t="str">
        <f>'3. DATA TEKNIS JALAN'!F2136</f>
        <v>0+000</v>
      </c>
      <c r="G2090" s="145" t="str">
        <f>'3. DATA TEKNIS JALAN'!G2136</f>
        <v>0+200</v>
      </c>
      <c r="H2090" s="137" t="s">
        <v>434</v>
      </c>
      <c r="I2090" s="137"/>
      <c r="J2090" s="138"/>
      <c r="K2090" s="146"/>
      <c r="L2090" s="146"/>
    </row>
    <row r="2091" spans="2:12" s="141" customFormat="1" ht="20.100000000000001" customHeight="1">
      <c r="B2091" s="142">
        <f>'3. DATA TEKNIS JALAN'!B2137</f>
        <v>0</v>
      </c>
      <c r="C2091" s="142">
        <f>'3. DATA TEKNIS JALAN'!C2137</f>
        <v>0</v>
      </c>
      <c r="D2091" s="143">
        <f>'3. DATA TEKNIS JALAN'!D2137</f>
        <v>0</v>
      </c>
      <c r="E2091" s="144">
        <f>'3. DATA TEKNIS JALAN'!E2137</f>
        <v>0</v>
      </c>
      <c r="F2091" s="145" t="str">
        <f>'3. DATA TEKNIS JALAN'!F2137</f>
        <v>0+200</v>
      </c>
      <c r="G2091" s="145" t="str">
        <f>'3. DATA TEKNIS JALAN'!G2137</f>
        <v>0+400</v>
      </c>
      <c r="H2091" s="137" t="s">
        <v>434</v>
      </c>
      <c r="I2091" s="137"/>
      <c r="J2091" s="138"/>
      <c r="K2091" s="146"/>
      <c r="L2091" s="146"/>
    </row>
    <row r="2092" spans="2:12" s="141" customFormat="1" ht="20.100000000000001" customHeight="1">
      <c r="B2092" s="142">
        <f>'3. DATA TEKNIS JALAN'!B2138</f>
        <v>0</v>
      </c>
      <c r="C2092" s="142">
        <f>'3. DATA TEKNIS JALAN'!C2138</f>
        <v>0</v>
      </c>
      <c r="D2092" s="143">
        <f>'3. DATA TEKNIS JALAN'!D2138</f>
        <v>0</v>
      </c>
      <c r="E2092" s="144">
        <f>'3. DATA TEKNIS JALAN'!E2138</f>
        <v>0</v>
      </c>
      <c r="F2092" s="145" t="str">
        <f>'3. DATA TEKNIS JALAN'!F2138</f>
        <v>0+400</v>
      </c>
      <c r="G2092" s="145" t="str">
        <f>'3. DATA TEKNIS JALAN'!G2138</f>
        <v>0+700</v>
      </c>
      <c r="H2092" s="137" t="s">
        <v>434</v>
      </c>
      <c r="I2092" s="137"/>
      <c r="J2092" s="138"/>
      <c r="K2092" s="146"/>
      <c r="L2092" s="146"/>
    </row>
    <row r="2093" spans="2:12" s="141" customFormat="1" ht="20.100000000000001" customHeight="1">
      <c r="B2093" s="142">
        <f>'3. DATA TEKNIS JALAN'!B2139</f>
        <v>0</v>
      </c>
      <c r="C2093" s="142">
        <f>'3. DATA TEKNIS JALAN'!C2139</f>
        <v>0</v>
      </c>
      <c r="D2093" s="143">
        <f>'3. DATA TEKNIS JALAN'!D2139</f>
        <v>0</v>
      </c>
      <c r="E2093" s="144">
        <f>'3. DATA TEKNIS JALAN'!E2139</f>
        <v>0</v>
      </c>
      <c r="F2093" s="145">
        <f>'3. DATA TEKNIS JALAN'!F2139</f>
        <v>0</v>
      </c>
      <c r="G2093" s="145">
        <f>'3. DATA TEKNIS JALAN'!G2139</f>
        <v>0</v>
      </c>
      <c r="H2093" s="137"/>
      <c r="I2093" s="137"/>
      <c r="J2093" s="138"/>
      <c r="K2093" s="146"/>
      <c r="L2093" s="146"/>
    </row>
    <row r="2094" spans="2:12" s="141" customFormat="1" ht="20.100000000000001" customHeight="1">
      <c r="B2094" s="142">
        <f>'3. DATA TEKNIS JALAN'!B2140</f>
        <v>253</v>
      </c>
      <c r="C2094" s="142">
        <f>'3. DATA TEKNIS JALAN'!C2140</f>
        <v>0</v>
      </c>
      <c r="D2094" s="143" t="str">
        <f>'3. DATA TEKNIS JALAN'!D2140</f>
        <v>Timbang - Brangsong</v>
      </c>
      <c r="E2094" s="144">
        <f>'3. DATA TEKNIS JALAN'!E2140</f>
        <v>1.3</v>
      </c>
      <c r="F2094" s="145" t="str">
        <f>'3. DATA TEKNIS JALAN'!F2140</f>
        <v>0+000</v>
      </c>
      <c r="G2094" s="145" t="str">
        <f>'3. DATA TEKNIS JALAN'!G2140</f>
        <v>0+200</v>
      </c>
      <c r="H2094" s="137" t="s">
        <v>434</v>
      </c>
      <c r="I2094" s="137"/>
      <c r="J2094" s="138"/>
      <c r="K2094" s="146"/>
      <c r="L2094" s="146"/>
    </row>
    <row r="2095" spans="2:12" s="141" customFormat="1" ht="20.100000000000001" customHeight="1">
      <c r="B2095" s="142">
        <f>'3. DATA TEKNIS JALAN'!B2141</f>
        <v>0</v>
      </c>
      <c r="C2095" s="142">
        <f>'3. DATA TEKNIS JALAN'!C2141</f>
        <v>0</v>
      </c>
      <c r="D2095" s="143">
        <f>'3. DATA TEKNIS JALAN'!D2141</f>
        <v>0</v>
      </c>
      <c r="E2095" s="144">
        <f>'3. DATA TEKNIS JALAN'!E2141</f>
        <v>0</v>
      </c>
      <c r="F2095" s="145" t="str">
        <f>'3. DATA TEKNIS JALAN'!F2141</f>
        <v>0+200</v>
      </c>
      <c r="G2095" s="145" t="str">
        <f>'3. DATA TEKNIS JALAN'!G2141</f>
        <v>0+400</v>
      </c>
      <c r="H2095" s="137" t="s">
        <v>434</v>
      </c>
      <c r="I2095" s="137"/>
      <c r="J2095" s="138"/>
      <c r="K2095" s="146"/>
      <c r="L2095" s="146"/>
    </row>
    <row r="2096" spans="2:12" s="141" customFormat="1" ht="20.100000000000001" customHeight="1">
      <c r="B2096" s="142">
        <f>'3. DATA TEKNIS JALAN'!B2142</f>
        <v>0</v>
      </c>
      <c r="C2096" s="142">
        <f>'3. DATA TEKNIS JALAN'!C2142</f>
        <v>0</v>
      </c>
      <c r="D2096" s="143">
        <f>'3. DATA TEKNIS JALAN'!D2142</f>
        <v>0</v>
      </c>
      <c r="E2096" s="144">
        <f>'3. DATA TEKNIS JALAN'!E2142</f>
        <v>0</v>
      </c>
      <c r="F2096" s="145" t="str">
        <f>'3. DATA TEKNIS JALAN'!F2142</f>
        <v>0+400</v>
      </c>
      <c r="G2096" s="145" t="str">
        <f>'3. DATA TEKNIS JALAN'!G2142</f>
        <v>0+600</v>
      </c>
      <c r="H2096" s="137" t="s">
        <v>434</v>
      </c>
      <c r="I2096" s="137"/>
      <c r="J2096" s="138"/>
      <c r="K2096" s="146"/>
      <c r="L2096" s="146"/>
    </row>
    <row r="2097" spans="2:12" s="141" customFormat="1" ht="20.100000000000001" customHeight="1">
      <c r="B2097" s="142">
        <f>'3. DATA TEKNIS JALAN'!B2143</f>
        <v>0</v>
      </c>
      <c r="C2097" s="142">
        <f>'3. DATA TEKNIS JALAN'!C2143</f>
        <v>0</v>
      </c>
      <c r="D2097" s="143">
        <f>'3. DATA TEKNIS JALAN'!D2143</f>
        <v>0</v>
      </c>
      <c r="E2097" s="144">
        <f>'3. DATA TEKNIS JALAN'!E2143</f>
        <v>0</v>
      </c>
      <c r="F2097" s="145" t="str">
        <f>'3. DATA TEKNIS JALAN'!F2143</f>
        <v>0+600</v>
      </c>
      <c r="G2097" s="145" t="str">
        <f>'3. DATA TEKNIS JALAN'!G2143</f>
        <v>0+800</v>
      </c>
      <c r="H2097" s="137" t="s">
        <v>434</v>
      </c>
      <c r="I2097" s="137"/>
      <c r="J2097" s="138"/>
      <c r="K2097" s="146"/>
      <c r="L2097" s="146"/>
    </row>
    <row r="2098" spans="2:12" s="141" customFormat="1" ht="20.100000000000001" customHeight="1">
      <c r="B2098" s="142">
        <f>'3. DATA TEKNIS JALAN'!B2144</f>
        <v>0</v>
      </c>
      <c r="C2098" s="142">
        <f>'3. DATA TEKNIS JALAN'!C2144</f>
        <v>0</v>
      </c>
      <c r="D2098" s="143">
        <f>'3. DATA TEKNIS JALAN'!D2144</f>
        <v>0</v>
      </c>
      <c r="E2098" s="144">
        <f>'3. DATA TEKNIS JALAN'!E2144</f>
        <v>0</v>
      </c>
      <c r="F2098" s="145" t="str">
        <f>'3. DATA TEKNIS JALAN'!F2144</f>
        <v>0+800</v>
      </c>
      <c r="G2098" s="145" t="str">
        <f>'3. DATA TEKNIS JALAN'!G2144</f>
        <v>1+000</v>
      </c>
      <c r="H2098" s="137" t="s">
        <v>434</v>
      </c>
      <c r="I2098" s="137"/>
      <c r="J2098" s="138"/>
      <c r="K2098" s="146"/>
      <c r="L2098" s="146"/>
    </row>
    <row r="2099" spans="2:12" s="141" customFormat="1" ht="20.100000000000001" customHeight="1">
      <c r="B2099" s="142">
        <f>'3. DATA TEKNIS JALAN'!B2145</f>
        <v>0</v>
      </c>
      <c r="C2099" s="142">
        <f>'3. DATA TEKNIS JALAN'!C2145</f>
        <v>0</v>
      </c>
      <c r="D2099" s="143">
        <f>'3. DATA TEKNIS JALAN'!D2145</f>
        <v>0</v>
      </c>
      <c r="E2099" s="144">
        <f>'3. DATA TEKNIS JALAN'!E2145</f>
        <v>0</v>
      </c>
      <c r="F2099" s="145" t="str">
        <f>'3. DATA TEKNIS JALAN'!F2145</f>
        <v>1+000</v>
      </c>
      <c r="G2099" s="145" t="str">
        <f>'3. DATA TEKNIS JALAN'!G2145</f>
        <v>1+200</v>
      </c>
      <c r="H2099" s="137" t="s">
        <v>434</v>
      </c>
      <c r="I2099" s="137"/>
      <c r="J2099" s="138"/>
      <c r="K2099" s="146"/>
      <c r="L2099" s="146"/>
    </row>
    <row r="2100" spans="2:12" s="141" customFormat="1" ht="20.100000000000001" customHeight="1">
      <c r="B2100" s="142">
        <f>'3. DATA TEKNIS JALAN'!B2146</f>
        <v>0</v>
      </c>
      <c r="C2100" s="142">
        <f>'3. DATA TEKNIS JALAN'!C2146</f>
        <v>0</v>
      </c>
      <c r="D2100" s="143">
        <f>'3. DATA TEKNIS JALAN'!D2146</f>
        <v>0</v>
      </c>
      <c r="E2100" s="144">
        <f>'3. DATA TEKNIS JALAN'!E2146</f>
        <v>0</v>
      </c>
      <c r="F2100" s="145" t="str">
        <f>'3. DATA TEKNIS JALAN'!F2146</f>
        <v>1+200</v>
      </c>
      <c r="G2100" s="145" t="str">
        <f>'3. DATA TEKNIS JALAN'!G2146</f>
        <v>1+300</v>
      </c>
      <c r="H2100" s="137" t="s">
        <v>434</v>
      </c>
      <c r="I2100" s="137"/>
      <c r="J2100" s="138"/>
      <c r="K2100" s="146"/>
      <c r="L2100" s="146"/>
    </row>
    <row r="2101" spans="2:12" s="141" customFormat="1" ht="20.100000000000001" customHeight="1">
      <c r="B2101" s="142">
        <f>'3. DATA TEKNIS JALAN'!B2147</f>
        <v>0</v>
      </c>
      <c r="C2101" s="142">
        <f>'3. DATA TEKNIS JALAN'!C2147</f>
        <v>0</v>
      </c>
      <c r="D2101" s="143">
        <f>'3. DATA TEKNIS JALAN'!D2147</f>
        <v>0</v>
      </c>
      <c r="E2101" s="144">
        <f>'3. DATA TEKNIS JALAN'!E2147</f>
        <v>0</v>
      </c>
      <c r="F2101" s="145">
        <f>'3. DATA TEKNIS JALAN'!F2147</f>
        <v>0</v>
      </c>
      <c r="G2101" s="145">
        <f>'3. DATA TEKNIS JALAN'!G2147</f>
        <v>0</v>
      </c>
      <c r="H2101" s="137"/>
      <c r="I2101" s="137"/>
      <c r="J2101" s="138"/>
      <c r="K2101" s="146"/>
      <c r="L2101" s="146"/>
    </row>
    <row r="2102" spans="2:12" s="141" customFormat="1" ht="20.100000000000001" customHeight="1">
      <c r="B2102" s="142">
        <f>'3. DATA TEKNIS JALAN'!B2148</f>
        <v>254</v>
      </c>
      <c r="C2102" s="142">
        <f>'3. DATA TEKNIS JALAN'!C2148</f>
        <v>0</v>
      </c>
      <c r="D2102" s="143" t="str">
        <f>'3. DATA TEKNIS JALAN'!D2148</f>
        <v>Bojong - Panican</v>
      </c>
      <c r="E2102" s="144">
        <f>'3. DATA TEKNIS JALAN'!E2148</f>
        <v>4.5650000000000004</v>
      </c>
      <c r="F2102" s="145" t="str">
        <f>'3. DATA TEKNIS JALAN'!F2148</f>
        <v>0+000</v>
      </c>
      <c r="G2102" s="145" t="str">
        <f>'3. DATA TEKNIS JALAN'!G2148</f>
        <v>0+200</v>
      </c>
      <c r="H2102" s="137" t="s">
        <v>438</v>
      </c>
      <c r="I2102" s="137"/>
      <c r="J2102" s="138"/>
      <c r="K2102" s="146"/>
      <c r="L2102" s="146"/>
    </row>
    <row r="2103" spans="2:12" s="141" customFormat="1" ht="20.100000000000001" customHeight="1">
      <c r="B2103" s="142">
        <f>'3. DATA TEKNIS JALAN'!B2149</f>
        <v>0</v>
      </c>
      <c r="C2103" s="142">
        <f>'3. DATA TEKNIS JALAN'!C2149</f>
        <v>0</v>
      </c>
      <c r="D2103" s="143">
        <f>'3. DATA TEKNIS JALAN'!D2149</f>
        <v>0</v>
      </c>
      <c r="E2103" s="144">
        <f>'3. DATA TEKNIS JALAN'!E2149</f>
        <v>0</v>
      </c>
      <c r="F2103" s="145" t="str">
        <f>'3. DATA TEKNIS JALAN'!F2149</f>
        <v>0+200</v>
      </c>
      <c r="G2103" s="145" t="str">
        <f>'3. DATA TEKNIS JALAN'!G2149</f>
        <v>0+400</v>
      </c>
      <c r="H2103" s="137" t="s">
        <v>440</v>
      </c>
      <c r="I2103" s="137"/>
      <c r="J2103" s="138"/>
      <c r="K2103" s="146"/>
      <c r="L2103" s="146"/>
    </row>
    <row r="2104" spans="2:12" s="141" customFormat="1" ht="20.100000000000001" customHeight="1">
      <c r="B2104" s="142">
        <f>'3. DATA TEKNIS JALAN'!B2150</f>
        <v>0</v>
      </c>
      <c r="C2104" s="142">
        <f>'3. DATA TEKNIS JALAN'!C2150</f>
        <v>0</v>
      </c>
      <c r="D2104" s="143">
        <f>'3. DATA TEKNIS JALAN'!D2150</f>
        <v>0</v>
      </c>
      <c r="E2104" s="144">
        <f>'3. DATA TEKNIS JALAN'!E2150</f>
        <v>0</v>
      </c>
      <c r="F2104" s="145" t="str">
        <f>'3. DATA TEKNIS JALAN'!F2150</f>
        <v>0+400</v>
      </c>
      <c r="G2104" s="145" t="str">
        <f>'3. DATA TEKNIS JALAN'!G2150</f>
        <v>0+600</v>
      </c>
      <c r="H2104" s="137" t="s">
        <v>440</v>
      </c>
      <c r="I2104" s="137"/>
      <c r="J2104" s="138"/>
      <c r="K2104" s="146"/>
      <c r="L2104" s="146"/>
    </row>
    <row r="2105" spans="2:12" s="141" customFormat="1" ht="20.100000000000001" customHeight="1">
      <c r="B2105" s="142">
        <f>'3. DATA TEKNIS JALAN'!B2151</f>
        <v>0</v>
      </c>
      <c r="C2105" s="142">
        <f>'3. DATA TEKNIS JALAN'!C2151</f>
        <v>0</v>
      </c>
      <c r="D2105" s="143">
        <f>'3. DATA TEKNIS JALAN'!D2151</f>
        <v>0</v>
      </c>
      <c r="E2105" s="144">
        <f>'3. DATA TEKNIS JALAN'!E2151</f>
        <v>0</v>
      </c>
      <c r="F2105" s="145" t="str">
        <f>'3. DATA TEKNIS JALAN'!F2151</f>
        <v>0+600</v>
      </c>
      <c r="G2105" s="145" t="str">
        <f>'3. DATA TEKNIS JALAN'!G2151</f>
        <v>0+800</v>
      </c>
      <c r="H2105" s="137" t="s">
        <v>440</v>
      </c>
      <c r="I2105" s="137"/>
      <c r="J2105" s="138"/>
      <c r="K2105" s="146"/>
      <c r="L2105" s="146"/>
    </row>
    <row r="2106" spans="2:12" s="141" customFormat="1" ht="20.100000000000001" customHeight="1">
      <c r="B2106" s="142">
        <f>'3. DATA TEKNIS JALAN'!B2152</f>
        <v>0</v>
      </c>
      <c r="C2106" s="142">
        <f>'3. DATA TEKNIS JALAN'!C2152</f>
        <v>0</v>
      </c>
      <c r="D2106" s="143">
        <f>'3. DATA TEKNIS JALAN'!D2152</f>
        <v>0</v>
      </c>
      <c r="E2106" s="144">
        <f>'3. DATA TEKNIS JALAN'!E2152</f>
        <v>0</v>
      </c>
      <c r="F2106" s="145" t="str">
        <f>'3. DATA TEKNIS JALAN'!F2152</f>
        <v>0+800</v>
      </c>
      <c r="G2106" s="145" t="str">
        <f>'3. DATA TEKNIS JALAN'!G2152</f>
        <v>1+000</v>
      </c>
      <c r="H2106" s="137" t="s">
        <v>434</v>
      </c>
      <c r="I2106" s="137"/>
      <c r="J2106" s="138"/>
      <c r="K2106" s="146"/>
      <c r="L2106" s="146"/>
    </row>
    <row r="2107" spans="2:12" s="141" customFormat="1" ht="20.100000000000001" customHeight="1">
      <c r="B2107" s="142">
        <f>'3. DATA TEKNIS JALAN'!B2153</f>
        <v>0</v>
      </c>
      <c r="C2107" s="142">
        <f>'3. DATA TEKNIS JALAN'!C2153</f>
        <v>0</v>
      </c>
      <c r="D2107" s="143">
        <f>'3. DATA TEKNIS JALAN'!D2153</f>
        <v>0</v>
      </c>
      <c r="E2107" s="144">
        <f>'3. DATA TEKNIS JALAN'!E2153</f>
        <v>0</v>
      </c>
      <c r="F2107" s="145" t="str">
        <f>'3. DATA TEKNIS JALAN'!F2153</f>
        <v>1+000</v>
      </c>
      <c r="G2107" s="145" t="str">
        <f>'3. DATA TEKNIS JALAN'!G2153</f>
        <v>1+200</v>
      </c>
      <c r="H2107" s="137" t="s">
        <v>440</v>
      </c>
      <c r="I2107" s="137"/>
      <c r="J2107" s="138"/>
      <c r="K2107" s="146"/>
      <c r="L2107" s="146"/>
    </row>
    <row r="2108" spans="2:12" s="141" customFormat="1" ht="20.100000000000001" customHeight="1">
      <c r="B2108" s="142">
        <f>'3. DATA TEKNIS JALAN'!B2154</f>
        <v>0</v>
      </c>
      <c r="C2108" s="142">
        <f>'3. DATA TEKNIS JALAN'!C2154</f>
        <v>0</v>
      </c>
      <c r="D2108" s="143">
        <f>'3. DATA TEKNIS JALAN'!D2154</f>
        <v>0</v>
      </c>
      <c r="E2108" s="144">
        <f>'3. DATA TEKNIS JALAN'!E2154</f>
        <v>0</v>
      </c>
      <c r="F2108" s="145" t="str">
        <f>'3. DATA TEKNIS JALAN'!F2154</f>
        <v>1+200</v>
      </c>
      <c r="G2108" s="145" t="str">
        <f>'3. DATA TEKNIS JALAN'!G2154</f>
        <v>1+400</v>
      </c>
      <c r="H2108" s="137" t="s">
        <v>440</v>
      </c>
      <c r="I2108" s="137"/>
      <c r="J2108" s="138"/>
      <c r="K2108" s="146"/>
      <c r="L2108" s="146"/>
    </row>
    <row r="2109" spans="2:12" s="141" customFormat="1" ht="20.100000000000001" customHeight="1">
      <c r="B2109" s="142">
        <f>'3. DATA TEKNIS JALAN'!B2155</f>
        <v>0</v>
      </c>
      <c r="C2109" s="142">
        <f>'3. DATA TEKNIS JALAN'!C2155</f>
        <v>0</v>
      </c>
      <c r="D2109" s="143">
        <f>'3. DATA TEKNIS JALAN'!D2155</f>
        <v>0</v>
      </c>
      <c r="E2109" s="144">
        <f>'3. DATA TEKNIS JALAN'!E2155</f>
        <v>0</v>
      </c>
      <c r="F2109" s="145" t="str">
        <f>'3. DATA TEKNIS JALAN'!F2155</f>
        <v>1+400</v>
      </c>
      <c r="G2109" s="145" t="str">
        <f>'3. DATA TEKNIS JALAN'!G2155</f>
        <v>1+600</v>
      </c>
      <c r="H2109" s="137" t="s">
        <v>434</v>
      </c>
      <c r="I2109" s="137"/>
      <c r="J2109" s="138"/>
      <c r="K2109" s="146"/>
      <c r="L2109" s="146"/>
    </row>
    <row r="2110" spans="2:12" s="141" customFormat="1" ht="20.100000000000001" customHeight="1">
      <c r="B2110" s="142">
        <f>'3. DATA TEKNIS JALAN'!B2156</f>
        <v>0</v>
      </c>
      <c r="C2110" s="142">
        <f>'3. DATA TEKNIS JALAN'!C2156</f>
        <v>0</v>
      </c>
      <c r="D2110" s="143">
        <f>'3. DATA TEKNIS JALAN'!D2156</f>
        <v>0</v>
      </c>
      <c r="E2110" s="144">
        <f>'3. DATA TEKNIS JALAN'!E2156</f>
        <v>0</v>
      </c>
      <c r="F2110" s="145" t="str">
        <f>'3. DATA TEKNIS JALAN'!F2156</f>
        <v>1+600</v>
      </c>
      <c r="G2110" s="145" t="str">
        <f>'3. DATA TEKNIS JALAN'!G2156</f>
        <v>1+800</v>
      </c>
      <c r="H2110" s="137" t="s">
        <v>434</v>
      </c>
      <c r="I2110" s="137"/>
      <c r="J2110" s="138"/>
      <c r="K2110" s="146"/>
      <c r="L2110" s="146"/>
    </row>
    <row r="2111" spans="2:12" s="141" customFormat="1" ht="20.100000000000001" customHeight="1">
      <c r="B2111" s="142">
        <f>'3. DATA TEKNIS JALAN'!B2157</f>
        <v>0</v>
      </c>
      <c r="C2111" s="142">
        <f>'3. DATA TEKNIS JALAN'!C2157</f>
        <v>0</v>
      </c>
      <c r="D2111" s="143">
        <f>'3. DATA TEKNIS JALAN'!D2157</f>
        <v>0</v>
      </c>
      <c r="E2111" s="144">
        <f>'3. DATA TEKNIS JALAN'!E2157</f>
        <v>0</v>
      </c>
      <c r="F2111" s="145" t="str">
        <f>'3. DATA TEKNIS JALAN'!F2157</f>
        <v>1+800</v>
      </c>
      <c r="G2111" s="145" t="str">
        <f>'3. DATA TEKNIS JALAN'!G2157</f>
        <v>2+000</v>
      </c>
      <c r="H2111" s="137" t="s">
        <v>438</v>
      </c>
      <c r="I2111" s="137"/>
      <c r="J2111" s="138"/>
      <c r="K2111" s="146"/>
      <c r="L2111" s="146"/>
    </row>
    <row r="2112" spans="2:12" s="141" customFormat="1" ht="20.100000000000001" customHeight="1">
      <c r="B2112" s="142">
        <f>'3. DATA TEKNIS JALAN'!B2158</f>
        <v>0</v>
      </c>
      <c r="C2112" s="142">
        <f>'3. DATA TEKNIS JALAN'!C2158</f>
        <v>0</v>
      </c>
      <c r="D2112" s="143">
        <f>'3. DATA TEKNIS JALAN'!D2158</f>
        <v>0</v>
      </c>
      <c r="E2112" s="144">
        <f>'3. DATA TEKNIS JALAN'!E2158</f>
        <v>0</v>
      </c>
      <c r="F2112" s="145" t="str">
        <f>'3. DATA TEKNIS JALAN'!F2158</f>
        <v>2+000</v>
      </c>
      <c r="G2112" s="145" t="str">
        <f>'3. DATA TEKNIS JALAN'!G2158</f>
        <v>2+200</v>
      </c>
      <c r="H2112" s="137" t="s">
        <v>438</v>
      </c>
      <c r="I2112" s="137"/>
      <c r="J2112" s="138"/>
      <c r="K2112" s="146"/>
      <c r="L2112" s="146"/>
    </row>
    <row r="2113" spans="2:12" s="141" customFormat="1" ht="20.100000000000001" customHeight="1">
      <c r="B2113" s="142">
        <f>'3. DATA TEKNIS JALAN'!B2159</f>
        <v>0</v>
      </c>
      <c r="C2113" s="142">
        <f>'3. DATA TEKNIS JALAN'!C2159</f>
        <v>0</v>
      </c>
      <c r="D2113" s="143">
        <f>'3. DATA TEKNIS JALAN'!D2159</f>
        <v>0</v>
      </c>
      <c r="E2113" s="144">
        <f>'3. DATA TEKNIS JALAN'!E2159</f>
        <v>0</v>
      </c>
      <c r="F2113" s="145" t="str">
        <f>'3. DATA TEKNIS JALAN'!F2159</f>
        <v>2+200</v>
      </c>
      <c r="G2113" s="145" t="str">
        <f>'3. DATA TEKNIS JALAN'!G2159</f>
        <v>2+400</v>
      </c>
      <c r="H2113" s="137" t="s">
        <v>440</v>
      </c>
      <c r="I2113" s="137"/>
      <c r="J2113" s="138"/>
      <c r="K2113" s="146"/>
      <c r="L2113" s="146"/>
    </row>
    <row r="2114" spans="2:12" s="141" customFormat="1" ht="20.100000000000001" customHeight="1">
      <c r="B2114" s="142">
        <f>'3. DATA TEKNIS JALAN'!B2160</f>
        <v>0</v>
      </c>
      <c r="C2114" s="142">
        <f>'3. DATA TEKNIS JALAN'!C2160</f>
        <v>0</v>
      </c>
      <c r="D2114" s="143">
        <f>'3. DATA TEKNIS JALAN'!D2160</f>
        <v>0</v>
      </c>
      <c r="E2114" s="144">
        <f>'3. DATA TEKNIS JALAN'!E2160</f>
        <v>0</v>
      </c>
      <c r="F2114" s="145" t="str">
        <f>'3. DATA TEKNIS JALAN'!F2160</f>
        <v>2+400</v>
      </c>
      <c r="G2114" s="145" t="str">
        <f>'3. DATA TEKNIS JALAN'!G2160</f>
        <v>2+600</v>
      </c>
      <c r="H2114" s="137" t="s">
        <v>434</v>
      </c>
      <c r="I2114" s="137"/>
      <c r="J2114" s="138"/>
      <c r="K2114" s="146"/>
      <c r="L2114" s="146"/>
    </row>
    <row r="2115" spans="2:12" s="141" customFormat="1" ht="20.100000000000001" customHeight="1">
      <c r="B2115" s="142">
        <f>'3. DATA TEKNIS JALAN'!B2161</f>
        <v>0</v>
      </c>
      <c r="C2115" s="142">
        <f>'3. DATA TEKNIS JALAN'!C2161</f>
        <v>0</v>
      </c>
      <c r="D2115" s="143">
        <f>'3. DATA TEKNIS JALAN'!D2161</f>
        <v>0</v>
      </c>
      <c r="E2115" s="144">
        <f>'3. DATA TEKNIS JALAN'!E2161</f>
        <v>0</v>
      </c>
      <c r="F2115" s="145" t="str">
        <f>'3. DATA TEKNIS JALAN'!F2161</f>
        <v>2+600</v>
      </c>
      <c r="G2115" s="145" t="str">
        <f>'3. DATA TEKNIS JALAN'!G2161</f>
        <v>2+800</v>
      </c>
      <c r="H2115" s="137" t="s">
        <v>434</v>
      </c>
      <c r="I2115" s="137"/>
      <c r="J2115" s="138"/>
      <c r="K2115" s="146"/>
      <c r="L2115" s="146"/>
    </row>
    <row r="2116" spans="2:12" s="141" customFormat="1" ht="20.100000000000001" customHeight="1">
      <c r="B2116" s="142">
        <f>'3. DATA TEKNIS JALAN'!B2162</f>
        <v>0</v>
      </c>
      <c r="C2116" s="142">
        <f>'3. DATA TEKNIS JALAN'!C2162</f>
        <v>0</v>
      </c>
      <c r="D2116" s="143">
        <f>'3. DATA TEKNIS JALAN'!D2162</f>
        <v>0</v>
      </c>
      <c r="E2116" s="144">
        <f>'3. DATA TEKNIS JALAN'!E2162</f>
        <v>0</v>
      </c>
      <c r="F2116" s="145" t="str">
        <f>'3. DATA TEKNIS JALAN'!F2162</f>
        <v>2+800</v>
      </c>
      <c r="G2116" s="145" t="str">
        <f>'3. DATA TEKNIS JALAN'!G2162</f>
        <v>3+000</v>
      </c>
      <c r="H2116" s="137" t="s">
        <v>438</v>
      </c>
      <c r="I2116" s="137"/>
      <c r="J2116" s="138"/>
      <c r="K2116" s="146"/>
      <c r="L2116" s="146"/>
    </row>
    <row r="2117" spans="2:12" s="141" customFormat="1" ht="20.100000000000001" customHeight="1">
      <c r="B2117" s="142">
        <f>'3. DATA TEKNIS JALAN'!B2163</f>
        <v>0</v>
      </c>
      <c r="C2117" s="142">
        <f>'3. DATA TEKNIS JALAN'!C2163</f>
        <v>0</v>
      </c>
      <c r="D2117" s="143">
        <f>'3. DATA TEKNIS JALAN'!D2163</f>
        <v>0</v>
      </c>
      <c r="E2117" s="144">
        <f>'3. DATA TEKNIS JALAN'!E2163</f>
        <v>0</v>
      </c>
      <c r="F2117" s="145" t="str">
        <f>'3. DATA TEKNIS JALAN'!F2163</f>
        <v>3+000</v>
      </c>
      <c r="G2117" s="145" t="str">
        <f>'3. DATA TEKNIS JALAN'!G2163</f>
        <v>3+200</v>
      </c>
      <c r="H2117" s="137" t="s">
        <v>434</v>
      </c>
      <c r="I2117" s="137"/>
      <c r="J2117" s="138"/>
      <c r="K2117" s="146"/>
      <c r="L2117" s="146"/>
    </row>
    <row r="2118" spans="2:12" s="141" customFormat="1" ht="20.100000000000001" customHeight="1">
      <c r="B2118" s="142">
        <f>'3. DATA TEKNIS JALAN'!B2164</f>
        <v>0</v>
      </c>
      <c r="C2118" s="142">
        <f>'3. DATA TEKNIS JALAN'!C2164</f>
        <v>0</v>
      </c>
      <c r="D2118" s="143">
        <f>'3. DATA TEKNIS JALAN'!D2164</f>
        <v>0</v>
      </c>
      <c r="E2118" s="144">
        <f>'3. DATA TEKNIS JALAN'!E2164</f>
        <v>0</v>
      </c>
      <c r="F2118" s="145" t="str">
        <f>'3. DATA TEKNIS JALAN'!F2164</f>
        <v>3+200</v>
      </c>
      <c r="G2118" s="145" t="str">
        <f>'3. DATA TEKNIS JALAN'!G2164</f>
        <v>3+400</v>
      </c>
      <c r="H2118" s="137" t="s">
        <v>438</v>
      </c>
      <c r="I2118" s="137"/>
      <c r="J2118" s="138"/>
      <c r="K2118" s="146"/>
      <c r="L2118" s="146"/>
    </row>
    <row r="2119" spans="2:12" s="141" customFormat="1" ht="20.100000000000001" customHeight="1">
      <c r="B2119" s="142">
        <f>'3. DATA TEKNIS JALAN'!B2165</f>
        <v>0</v>
      </c>
      <c r="C2119" s="142">
        <f>'3. DATA TEKNIS JALAN'!C2165</f>
        <v>0</v>
      </c>
      <c r="D2119" s="143">
        <f>'3. DATA TEKNIS JALAN'!D2165</f>
        <v>0</v>
      </c>
      <c r="E2119" s="144">
        <f>'3. DATA TEKNIS JALAN'!E2165</f>
        <v>0</v>
      </c>
      <c r="F2119" s="145" t="str">
        <f>'3. DATA TEKNIS JALAN'!F2165</f>
        <v>3+400</v>
      </c>
      <c r="G2119" s="145" t="str">
        <f>'3. DATA TEKNIS JALAN'!G2165</f>
        <v>3+600</v>
      </c>
      <c r="H2119" s="137" t="s">
        <v>434</v>
      </c>
      <c r="I2119" s="137"/>
      <c r="J2119" s="138"/>
      <c r="K2119" s="146"/>
      <c r="L2119" s="146"/>
    </row>
    <row r="2120" spans="2:12" s="141" customFormat="1" ht="20.100000000000001" customHeight="1">
      <c r="B2120" s="142">
        <f>'3. DATA TEKNIS JALAN'!B2166</f>
        <v>0</v>
      </c>
      <c r="C2120" s="142">
        <f>'3. DATA TEKNIS JALAN'!C2166</f>
        <v>0</v>
      </c>
      <c r="D2120" s="143">
        <f>'3. DATA TEKNIS JALAN'!D2166</f>
        <v>0</v>
      </c>
      <c r="E2120" s="144">
        <f>'3. DATA TEKNIS JALAN'!E2166</f>
        <v>0</v>
      </c>
      <c r="F2120" s="145" t="str">
        <f>'3. DATA TEKNIS JALAN'!F2166</f>
        <v>3+600</v>
      </c>
      <c r="G2120" s="145" t="str">
        <f>'3. DATA TEKNIS JALAN'!G2166</f>
        <v>3+800</v>
      </c>
      <c r="H2120" s="137" t="s">
        <v>438</v>
      </c>
      <c r="I2120" s="137"/>
      <c r="J2120" s="138"/>
      <c r="K2120" s="146"/>
      <c r="L2120" s="146"/>
    </row>
    <row r="2121" spans="2:12" s="141" customFormat="1" ht="20.100000000000001" customHeight="1">
      <c r="B2121" s="142">
        <f>'3. DATA TEKNIS JALAN'!B2167</f>
        <v>0</v>
      </c>
      <c r="C2121" s="142">
        <f>'3. DATA TEKNIS JALAN'!C2167</f>
        <v>0</v>
      </c>
      <c r="D2121" s="143">
        <f>'3. DATA TEKNIS JALAN'!D2167</f>
        <v>0</v>
      </c>
      <c r="E2121" s="144">
        <f>'3. DATA TEKNIS JALAN'!E2167</f>
        <v>0</v>
      </c>
      <c r="F2121" s="145" t="str">
        <f>'3. DATA TEKNIS JALAN'!F2167</f>
        <v>3+800</v>
      </c>
      <c r="G2121" s="145" t="str">
        <f>'3. DATA TEKNIS JALAN'!G2167</f>
        <v>4+000</v>
      </c>
      <c r="H2121" s="137" t="s">
        <v>440</v>
      </c>
      <c r="I2121" s="137"/>
      <c r="J2121" s="138"/>
      <c r="K2121" s="146"/>
      <c r="L2121" s="146"/>
    </row>
    <row r="2122" spans="2:12" s="141" customFormat="1" ht="20.100000000000001" customHeight="1">
      <c r="B2122" s="142">
        <f>'3. DATA TEKNIS JALAN'!B2168</f>
        <v>0</v>
      </c>
      <c r="C2122" s="142">
        <f>'3. DATA TEKNIS JALAN'!C2168</f>
        <v>0</v>
      </c>
      <c r="D2122" s="143">
        <f>'3. DATA TEKNIS JALAN'!D2168</f>
        <v>0</v>
      </c>
      <c r="E2122" s="144">
        <f>'3. DATA TEKNIS JALAN'!E2168</f>
        <v>0</v>
      </c>
      <c r="F2122" s="145" t="str">
        <f>'3. DATA TEKNIS JALAN'!F2168</f>
        <v>4+000</v>
      </c>
      <c r="G2122" s="145" t="str">
        <f>'3. DATA TEKNIS JALAN'!G2168</f>
        <v>4+200</v>
      </c>
      <c r="H2122" s="137" t="s">
        <v>438</v>
      </c>
      <c r="I2122" s="137"/>
      <c r="J2122" s="138"/>
      <c r="K2122" s="146"/>
      <c r="L2122" s="146"/>
    </row>
    <row r="2123" spans="2:12" s="141" customFormat="1" ht="20.100000000000001" customHeight="1">
      <c r="B2123" s="142">
        <f>'3. DATA TEKNIS JALAN'!B2169</f>
        <v>0</v>
      </c>
      <c r="C2123" s="142">
        <f>'3. DATA TEKNIS JALAN'!C2169</f>
        <v>0</v>
      </c>
      <c r="D2123" s="143">
        <f>'3. DATA TEKNIS JALAN'!D2169</f>
        <v>0</v>
      </c>
      <c r="E2123" s="144">
        <f>'3. DATA TEKNIS JALAN'!E2169</f>
        <v>0</v>
      </c>
      <c r="F2123" s="145" t="str">
        <f>'3. DATA TEKNIS JALAN'!F2169</f>
        <v>4+200</v>
      </c>
      <c r="G2123" s="145" t="str">
        <f>'3. DATA TEKNIS JALAN'!G2169</f>
        <v>4+400</v>
      </c>
      <c r="H2123" s="137" t="s">
        <v>438</v>
      </c>
      <c r="I2123" s="137"/>
      <c r="J2123" s="138"/>
      <c r="K2123" s="146"/>
      <c r="L2123" s="146"/>
    </row>
    <row r="2124" spans="2:12" s="141" customFormat="1" ht="20.100000000000001" customHeight="1">
      <c r="B2124" s="142">
        <f>'3. DATA TEKNIS JALAN'!B2170</f>
        <v>0</v>
      </c>
      <c r="C2124" s="142">
        <f>'3. DATA TEKNIS JALAN'!C2170</f>
        <v>0</v>
      </c>
      <c r="D2124" s="143">
        <f>'3. DATA TEKNIS JALAN'!D2170</f>
        <v>0</v>
      </c>
      <c r="E2124" s="144">
        <f>'3. DATA TEKNIS JALAN'!E2170</f>
        <v>0</v>
      </c>
      <c r="F2124" s="145" t="str">
        <f>'3. DATA TEKNIS JALAN'!F2170</f>
        <v>4+400</v>
      </c>
      <c r="G2124" s="145" t="str">
        <f>'3. DATA TEKNIS JALAN'!G2170</f>
        <v>4+565</v>
      </c>
      <c r="H2124" s="137" t="s">
        <v>434</v>
      </c>
      <c r="I2124" s="137"/>
      <c r="J2124" s="138"/>
      <c r="K2124" s="146"/>
      <c r="L2124" s="146"/>
    </row>
    <row r="2125" spans="2:12" s="141" customFormat="1" ht="20.100000000000001" customHeight="1">
      <c r="B2125" s="142">
        <f>'3. DATA TEKNIS JALAN'!B2171</f>
        <v>0</v>
      </c>
      <c r="C2125" s="142">
        <f>'3. DATA TEKNIS JALAN'!C2171</f>
        <v>0</v>
      </c>
      <c r="D2125" s="143">
        <f>'3. DATA TEKNIS JALAN'!D2171</f>
        <v>0</v>
      </c>
      <c r="E2125" s="144">
        <f>'3. DATA TEKNIS JALAN'!E2171</f>
        <v>0</v>
      </c>
      <c r="F2125" s="145">
        <f>'3. DATA TEKNIS JALAN'!F2171</f>
        <v>0</v>
      </c>
      <c r="G2125" s="145">
        <f>'3. DATA TEKNIS JALAN'!G2171</f>
        <v>0</v>
      </c>
      <c r="H2125" s="137"/>
      <c r="I2125" s="137"/>
      <c r="J2125" s="138"/>
      <c r="K2125" s="146"/>
      <c r="L2125" s="146"/>
    </row>
    <row r="2126" spans="2:12" s="141" customFormat="1" ht="20.100000000000001" customHeight="1">
      <c r="B2126" s="142">
        <f>'3. DATA TEKNIS JALAN'!B2172</f>
        <v>255</v>
      </c>
      <c r="C2126" s="142">
        <f>'3. DATA TEKNIS JALAN'!C2172</f>
        <v>0</v>
      </c>
      <c r="D2126" s="143" t="str">
        <f>'3. DATA TEKNIS JALAN'!D2172</f>
        <v>Panican - Linggamas</v>
      </c>
      <c r="E2126" s="144">
        <f>'3. DATA TEKNIS JALAN'!E2172</f>
        <v>8.6549999999999994</v>
      </c>
      <c r="F2126" s="145" t="str">
        <f>'3. DATA TEKNIS JALAN'!F2172</f>
        <v>0+000</v>
      </c>
      <c r="G2126" s="145" t="str">
        <f>'3. DATA TEKNIS JALAN'!G2172</f>
        <v>0+200</v>
      </c>
      <c r="H2126" s="137" t="s">
        <v>443</v>
      </c>
      <c r="I2126" s="137"/>
      <c r="J2126" s="138"/>
      <c r="K2126" s="146"/>
      <c r="L2126" s="146"/>
    </row>
    <row r="2127" spans="2:12" s="141" customFormat="1" ht="20.100000000000001" customHeight="1">
      <c r="B2127" s="142">
        <f>'3. DATA TEKNIS JALAN'!B2173</f>
        <v>0</v>
      </c>
      <c r="C2127" s="142">
        <f>'3. DATA TEKNIS JALAN'!C2173</f>
        <v>0</v>
      </c>
      <c r="D2127" s="143">
        <f>'3. DATA TEKNIS JALAN'!D2173</f>
        <v>0</v>
      </c>
      <c r="E2127" s="144">
        <f>'3. DATA TEKNIS JALAN'!E2173</f>
        <v>0</v>
      </c>
      <c r="F2127" s="145" t="str">
        <f>'3. DATA TEKNIS JALAN'!F2173</f>
        <v>0+200</v>
      </c>
      <c r="G2127" s="145" t="str">
        <f>'3. DATA TEKNIS JALAN'!G2173</f>
        <v>0+400</v>
      </c>
      <c r="H2127" s="137" t="s">
        <v>440</v>
      </c>
      <c r="I2127" s="137"/>
      <c r="J2127" s="138"/>
      <c r="K2127" s="146"/>
      <c r="L2127" s="146"/>
    </row>
    <row r="2128" spans="2:12" s="141" customFormat="1" ht="20.100000000000001" customHeight="1">
      <c r="B2128" s="142">
        <f>'3. DATA TEKNIS JALAN'!B2174</f>
        <v>0</v>
      </c>
      <c r="C2128" s="142">
        <f>'3. DATA TEKNIS JALAN'!C2174</f>
        <v>0</v>
      </c>
      <c r="D2128" s="143">
        <f>'3. DATA TEKNIS JALAN'!D2174</f>
        <v>0</v>
      </c>
      <c r="E2128" s="144">
        <f>'3. DATA TEKNIS JALAN'!E2174</f>
        <v>0</v>
      </c>
      <c r="F2128" s="145" t="str">
        <f>'3. DATA TEKNIS JALAN'!F2174</f>
        <v>0+400</v>
      </c>
      <c r="G2128" s="145" t="str">
        <f>'3. DATA TEKNIS JALAN'!G2174</f>
        <v>0+600</v>
      </c>
      <c r="H2128" s="137" t="s">
        <v>434</v>
      </c>
      <c r="I2128" s="137"/>
      <c r="J2128" s="138"/>
      <c r="K2128" s="146"/>
      <c r="L2128" s="146"/>
    </row>
    <row r="2129" spans="2:12" s="141" customFormat="1" ht="20.100000000000001" customHeight="1">
      <c r="B2129" s="142">
        <f>'3. DATA TEKNIS JALAN'!B2175</f>
        <v>0</v>
      </c>
      <c r="C2129" s="142">
        <f>'3. DATA TEKNIS JALAN'!C2175</f>
        <v>0</v>
      </c>
      <c r="D2129" s="143">
        <f>'3. DATA TEKNIS JALAN'!D2175</f>
        <v>0</v>
      </c>
      <c r="E2129" s="144">
        <f>'3. DATA TEKNIS JALAN'!E2175</f>
        <v>0</v>
      </c>
      <c r="F2129" s="145" t="str">
        <f>'3. DATA TEKNIS JALAN'!F2175</f>
        <v>0+600</v>
      </c>
      <c r="G2129" s="145" t="str">
        <f>'3. DATA TEKNIS JALAN'!G2175</f>
        <v>0+800</v>
      </c>
      <c r="H2129" s="137" t="s">
        <v>434</v>
      </c>
      <c r="I2129" s="137"/>
      <c r="J2129" s="138"/>
      <c r="K2129" s="146"/>
      <c r="L2129" s="146"/>
    </row>
    <row r="2130" spans="2:12" s="141" customFormat="1" ht="20.100000000000001" customHeight="1">
      <c r="B2130" s="142">
        <f>'3. DATA TEKNIS JALAN'!B2176</f>
        <v>0</v>
      </c>
      <c r="C2130" s="142">
        <f>'3. DATA TEKNIS JALAN'!C2176</f>
        <v>0</v>
      </c>
      <c r="D2130" s="143">
        <f>'3. DATA TEKNIS JALAN'!D2176</f>
        <v>0</v>
      </c>
      <c r="E2130" s="144">
        <f>'3. DATA TEKNIS JALAN'!E2176</f>
        <v>0</v>
      </c>
      <c r="F2130" s="145" t="str">
        <f>'3. DATA TEKNIS JALAN'!F2176</f>
        <v>0+800</v>
      </c>
      <c r="G2130" s="145" t="str">
        <f>'3. DATA TEKNIS JALAN'!G2176</f>
        <v>1+000</v>
      </c>
      <c r="H2130" s="137" t="s">
        <v>434</v>
      </c>
      <c r="I2130" s="137"/>
      <c r="J2130" s="138"/>
      <c r="K2130" s="146"/>
      <c r="L2130" s="146"/>
    </row>
    <row r="2131" spans="2:12" s="141" customFormat="1" ht="20.100000000000001" customHeight="1">
      <c r="B2131" s="142">
        <f>'3. DATA TEKNIS JALAN'!B2177</f>
        <v>0</v>
      </c>
      <c r="C2131" s="142">
        <f>'3. DATA TEKNIS JALAN'!C2177</f>
        <v>0</v>
      </c>
      <c r="D2131" s="143">
        <f>'3. DATA TEKNIS JALAN'!D2177</f>
        <v>0</v>
      </c>
      <c r="E2131" s="144">
        <f>'3. DATA TEKNIS JALAN'!E2177</f>
        <v>0</v>
      </c>
      <c r="F2131" s="145" t="str">
        <f>'3. DATA TEKNIS JALAN'!F2177</f>
        <v>1+000</v>
      </c>
      <c r="G2131" s="145" t="str">
        <f>'3. DATA TEKNIS JALAN'!G2177</f>
        <v>1+200</v>
      </c>
      <c r="H2131" s="137" t="s">
        <v>434</v>
      </c>
      <c r="I2131" s="137"/>
      <c r="J2131" s="138"/>
      <c r="K2131" s="146"/>
      <c r="L2131" s="146"/>
    </row>
    <row r="2132" spans="2:12" s="141" customFormat="1" ht="20.100000000000001" customHeight="1">
      <c r="B2132" s="142">
        <f>'3. DATA TEKNIS JALAN'!B2178</f>
        <v>0</v>
      </c>
      <c r="C2132" s="142">
        <f>'3. DATA TEKNIS JALAN'!C2178</f>
        <v>0</v>
      </c>
      <c r="D2132" s="143">
        <f>'3. DATA TEKNIS JALAN'!D2178</f>
        <v>0</v>
      </c>
      <c r="E2132" s="144">
        <f>'3. DATA TEKNIS JALAN'!E2178</f>
        <v>0</v>
      </c>
      <c r="F2132" s="145" t="str">
        <f>'3. DATA TEKNIS JALAN'!F2178</f>
        <v>1+200</v>
      </c>
      <c r="G2132" s="145" t="str">
        <f>'3. DATA TEKNIS JALAN'!G2178</f>
        <v>1+400</v>
      </c>
      <c r="H2132" s="137" t="s">
        <v>438</v>
      </c>
      <c r="I2132" s="137"/>
      <c r="J2132" s="138"/>
      <c r="K2132" s="146"/>
      <c r="L2132" s="146"/>
    </row>
    <row r="2133" spans="2:12" s="141" customFormat="1" ht="20.100000000000001" customHeight="1">
      <c r="B2133" s="142">
        <f>'3. DATA TEKNIS JALAN'!B2179</f>
        <v>0</v>
      </c>
      <c r="C2133" s="142">
        <f>'3. DATA TEKNIS JALAN'!C2179</f>
        <v>0</v>
      </c>
      <c r="D2133" s="143">
        <f>'3. DATA TEKNIS JALAN'!D2179</f>
        <v>0</v>
      </c>
      <c r="E2133" s="144">
        <f>'3. DATA TEKNIS JALAN'!E2179</f>
        <v>0</v>
      </c>
      <c r="F2133" s="145" t="str">
        <f>'3. DATA TEKNIS JALAN'!F2179</f>
        <v>1+400</v>
      </c>
      <c r="G2133" s="145" t="str">
        <f>'3. DATA TEKNIS JALAN'!G2179</f>
        <v>1+600</v>
      </c>
      <c r="H2133" s="137" t="s">
        <v>438</v>
      </c>
      <c r="I2133" s="137"/>
      <c r="J2133" s="138"/>
      <c r="K2133" s="146"/>
      <c r="L2133" s="146"/>
    </row>
    <row r="2134" spans="2:12" s="141" customFormat="1" ht="20.100000000000001" customHeight="1">
      <c r="B2134" s="142">
        <f>'3. DATA TEKNIS JALAN'!B2180</f>
        <v>0</v>
      </c>
      <c r="C2134" s="142">
        <f>'3. DATA TEKNIS JALAN'!C2180</f>
        <v>0</v>
      </c>
      <c r="D2134" s="143">
        <f>'3. DATA TEKNIS JALAN'!D2180</f>
        <v>0</v>
      </c>
      <c r="E2134" s="144">
        <f>'3. DATA TEKNIS JALAN'!E2180</f>
        <v>0</v>
      </c>
      <c r="F2134" s="145" t="str">
        <f>'3. DATA TEKNIS JALAN'!F2180</f>
        <v>1+600</v>
      </c>
      <c r="G2134" s="145" t="str">
        <f>'3. DATA TEKNIS JALAN'!G2180</f>
        <v>1+800</v>
      </c>
      <c r="H2134" s="137" t="s">
        <v>438</v>
      </c>
      <c r="I2134" s="137"/>
      <c r="J2134" s="138"/>
      <c r="K2134" s="146"/>
      <c r="L2134" s="146"/>
    </row>
    <row r="2135" spans="2:12" s="141" customFormat="1" ht="20.100000000000001" customHeight="1">
      <c r="B2135" s="142">
        <f>'3. DATA TEKNIS JALAN'!B2181</f>
        <v>0</v>
      </c>
      <c r="C2135" s="142">
        <f>'3. DATA TEKNIS JALAN'!C2181</f>
        <v>0</v>
      </c>
      <c r="D2135" s="143">
        <f>'3. DATA TEKNIS JALAN'!D2181</f>
        <v>0</v>
      </c>
      <c r="E2135" s="144">
        <f>'3. DATA TEKNIS JALAN'!E2181</f>
        <v>0</v>
      </c>
      <c r="F2135" s="145" t="str">
        <f>'3. DATA TEKNIS JALAN'!F2181</f>
        <v>1+800</v>
      </c>
      <c r="G2135" s="145" t="str">
        <f>'3. DATA TEKNIS JALAN'!G2181</f>
        <v>2+000</v>
      </c>
      <c r="H2135" s="137" t="s">
        <v>440</v>
      </c>
      <c r="I2135" s="137"/>
      <c r="J2135" s="138"/>
      <c r="K2135" s="146"/>
      <c r="L2135" s="146"/>
    </row>
    <row r="2136" spans="2:12" s="141" customFormat="1" ht="20.100000000000001" customHeight="1">
      <c r="B2136" s="142">
        <f>'3. DATA TEKNIS JALAN'!B2182</f>
        <v>0</v>
      </c>
      <c r="C2136" s="142">
        <f>'3. DATA TEKNIS JALAN'!C2182</f>
        <v>0</v>
      </c>
      <c r="D2136" s="143">
        <f>'3. DATA TEKNIS JALAN'!D2182</f>
        <v>0</v>
      </c>
      <c r="E2136" s="144">
        <f>'3. DATA TEKNIS JALAN'!E2182</f>
        <v>0</v>
      </c>
      <c r="F2136" s="145" t="str">
        <f>'3. DATA TEKNIS JALAN'!F2182</f>
        <v>2+000</v>
      </c>
      <c r="G2136" s="145" t="str">
        <f>'3. DATA TEKNIS JALAN'!G2182</f>
        <v>2+200</v>
      </c>
      <c r="H2136" s="137" t="s">
        <v>438</v>
      </c>
      <c r="I2136" s="137"/>
      <c r="J2136" s="138"/>
      <c r="K2136" s="146"/>
      <c r="L2136" s="146"/>
    </row>
    <row r="2137" spans="2:12" s="141" customFormat="1" ht="20.100000000000001" customHeight="1">
      <c r="B2137" s="142">
        <f>'3. DATA TEKNIS JALAN'!B2183</f>
        <v>0</v>
      </c>
      <c r="C2137" s="142">
        <f>'3. DATA TEKNIS JALAN'!C2183</f>
        <v>0</v>
      </c>
      <c r="D2137" s="143">
        <f>'3. DATA TEKNIS JALAN'!D2183</f>
        <v>0</v>
      </c>
      <c r="E2137" s="144">
        <f>'3. DATA TEKNIS JALAN'!E2183</f>
        <v>0</v>
      </c>
      <c r="F2137" s="145" t="str">
        <f>'3. DATA TEKNIS JALAN'!F2183</f>
        <v>2+200</v>
      </c>
      <c r="G2137" s="145" t="str">
        <f>'3. DATA TEKNIS JALAN'!G2183</f>
        <v>2+400</v>
      </c>
      <c r="H2137" s="137" t="s">
        <v>440</v>
      </c>
      <c r="I2137" s="137"/>
      <c r="J2137" s="138"/>
      <c r="K2137" s="146"/>
      <c r="L2137" s="146"/>
    </row>
    <row r="2138" spans="2:12" s="141" customFormat="1" ht="20.100000000000001" customHeight="1">
      <c r="B2138" s="142">
        <f>'3. DATA TEKNIS JALAN'!B2184</f>
        <v>0</v>
      </c>
      <c r="C2138" s="142">
        <f>'3. DATA TEKNIS JALAN'!C2184</f>
        <v>0</v>
      </c>
      <c r="D2138" s="143">
        <f>'3. DATA TEKNIS JALAN'!D2184</f>
        <v>0</v>
      </c>
      <c r="E2138" s="144">
        <f>'3. DATA TEKNIS JALAN'!E2184</f>
        <v>0</v>
      </c>
      <c r="F2138" s="145" t="str">
        <f>'3. DATA TEKNIS JALAN'!F2184</f>
        <v>2+400</v>
      </c>
      <c r="G2138" s="145" t="str">
        <f>'3. DATA TEKNIS JALAN'!G2184</f>
        <v>2+600</v>
      </c>
      <c r="H2138" s="137" t="s">
        <v>434</v>
      </c>
      <c r="I2138" s="137"/>
      <c r="J2138" s="138"/>
      <c r="K2138" s="146"/>
      <c r="L2138" s="146"/>
    </row>
    <row r="2139" spans="2:12" s="141" customFormat="1" ht="20.100000000000001" customHeight="1">
      <c r="B2139" s="142">
        <f>'3. DATA TEKNIS JALAN'!B2185</f>
        <v>0</v>
      </c>
      <c r="C2139" s="142">
        <f>'3. DATA TEKNIS JALAN'!C2185</f>
        <v>0</v>
      </c>
      <c r="D2139" s="143">
        <f>'3. DATA TEKNIS JALAN'!D2185</f>
        <v>0</v>
      </c>
      <c r="E2139" s="144">
        <f>'3. DATA TEKNIS JALAN'!E2185</f>
        <v>0</v>
      </c>
      <c r="F2139" s="145" t="str">
        <f>'3. DATA TEKNIS JALAN'!F2185</f>
        <v>2+600</v>
      </c>
      <c r="G2139" s="145" t="str">
        <f>'3. DATA TEKNIS JALAN'!G2185</f>
        <v>2+800</v>
      </c>
      <c r="H2139" s="137" t="s">
        <v>434</v>
      </c>
      <c r="I2139" s="137"/>
      <c r="J2139" s="138"/>
      <c r="K2139" s="146"/>
      <c r="L2139" s="146"/>
    </row>
    <row r="2140" spans="2:12" s="141" customFormat="1" ht="20.100000000000001" customHeight="1">
      <c r="B2140" s="142">
        <f>'3. DATA TEKNIS JALAN'!B2186</f>
        <v>0</v>
      </c>
      <c r="C2140" s="142">
        <f>'3. DATA TEKNIS JALAN'!C2186</f>
        <v>0</v>
      </c>
      <c r="D2140" s="143">
        <f>'3. DATA TEKNIS JALAN'!D2186</f>
        <v>0</v>
      </c>
      <c r="E2140" s="144">
        <f>'3. DATA TEKNIS JALAN'!E2186</f>
        <v>0</v>
      </c>
      <c r="F2140" s="145" t="str">
        <f>'3. DATA TEKNIS JALAN'!F2186</f>
        <v>2+800</v>
      </c>
      <c r="G2140" s="145" t="str">
        <f>'3. DATA TEKNIS JALAN'!G2186</f>
        <v>3+000</v>
      </c>
      <c r="H2140" s="137" t="s">
        <v>434</v>
      </c>
      <c r="I2140" s="137"/>
      <c r="J2140" s="138"/>
      <c r="K2140" s="146"/>
      <c r="L2140" s="146"/>
    </row>
    <row r="2141" spans="2:12" s="141" customFormat="1" ht="20.100000000000001" customHeight="1">
      <c r="B2141" s="142">
        <f>'3. DATA TEKNIS JALAN'!B2187</f>
        <v>0</v>
      </c>
      <c r="C2141" s="142">
        <f>'3. DATA TEKNIS JALAN'!C2187</f>
        <v>0</v>
      </c>
      <c r="D2141" s="143">
        <f>'3. DATA TEKNIS JALAN'!D2187</f>
        <v>0</v>
      </c>
      <c r="E2141" s="144">
        <f>'3. DATA TEKNIS JALAN'!E2187</f>
        <v>0</v>
      </c>
      <c r="F2141" s="145" t="str">
        <f>'3. DATA TEKNIS JALAN'!F2187</f>
        <v>3+000</v>
      </c>
      <c r="G2141" s="145" t="str">
        <f>'3. DATA TEKNIS JALAN'!G2187</f>
        <v>3+200</v>
      </c>
      <c r="H2141" s="137" t="s">
        <v>434</v>
      </c>
      <c r="I2141" s="137"/>
      <c r="J2141" s="138"/>
      <c r="K2141" s="146"/>
      <c r="L2141" s="146"/>
    </row>
    <row r="2142" spans="2:12" s="141" customFormat="1" ht="20.100000000000001" customHeight="1">
      <c r="B2142" s="142">
        <f>'3. DATA TEKNIS JALAN'!B2188</f>
        <v>0</v>
      </c>
      <c r="C2142" s="142">
        <f>'3. DATA TEKNIS JALAN'!C2188</f>
        <v>0</v>
      </c>
      <c r="D2142" s="143">
        <f>'3. DATA TEKNIS JALAN'!D2188</f>
        <v>0</v>
      </c>
      <c r="E2142" s="144">
        <f>'3. DATA TEKNIS JALAN'!E2188</f>
        <v>0</v>
      </c>
      <c r="F2142" s="145" t="str">
        <f>'3. DATA TEKNIS JALAN'!F2188</f>
        <v>3+200</v>
      </c>
      <c r="G2142" s="145" t="str">
        <f>'3. DATA TEKNIS JALAN'!G2188</f>
        <v>3+400</v>
      </c>
      <c r="H2142" s="137" t="s">
        <v>434</v>
      </c>
      <c r="I2142" s="137"/>
      <c r="J2142" s="138"/>
      <c r="K2142" s="146"/>
      <c r="L2142" s="146"/>
    </row>
    <row r="2143" spans="2:12" s="141" customFormat="1" ht="20.100000000000001" customHeight="1">
      <c r="B2143" s="142">
        <f>'3. DATA TEKNIS JALAN'!B2189</f>
        <v>0</v>
      </c>
      <c r="C2143" s="142">
        <f>'3. DATA TEKNIS JALAN'!C2189</f>
        <v>0</v>
      </c>
      <c r="D2143" s="143">
        <f>'3. DATA TEKNIS JALAN'!D2189</f>
        <v>0</v>
      </c>
      <c r="E2143" s="144">
        <f>'3. DATA TEKNIS JALAN'!E2189</f>
        <v>0</v>
      </c>
      <c r="F2143" s="145" t="str">
        <f>'3. DATA TEKNIS JALAN'!F2189</f>
        <v>3+400</v>
      </c>
      <c r="G2143" s="145" t="str">
        <f>'3. DATA TEKNIS JALAN'!G2189</f>
        <v>3+600</v>
      </c>
      <c r="H2143" s="137" t="s">
        <v>434</v>
      </c>
      <c r="I2143" s="137"/>
      <c r="J2143" s="138"/>
      <c r="K2143" s="146"/>
      <c r="L2143" s="146"/>
    </row>
    <row r="2144" spans="2:12" s="141" customFormat="1" ht="20.100000000000001" customHeight="1">
      <c r="B2144" s="142">
        <f>'3. DATA TEKNIS JALAN'!B2190</f>
        <v>0</v>
      </c>
      <c r="C2144" s="142">
        <f>'3. DATA TEKNIS JALAN'!C2190</f>
        <v>0</v>
      </c>
      <c r="D2144" s="143">
        <f>'3. DATA TEKNIS JALAN'!D2190</f>
        <v>0</v>
      </c>
      <c r="E2144" s="144">
        <f>'3. DATA TEKNIS JALAN'!E2190</f>
        <v>0</v>
      </c>
      <c r="F2144" s="145" t="str">
        <f>'3. DATA TEKNIS JALAN'!F2190</f>
        <v>3+600</v>
      </c>
      <c r="G2144" s="145" t="str">
        <f>'3. DATA TEKNIS JALAN'!G2190</f>
        <v>3+800</v>
      </c>
      <c r="H2144" s="137" t="s">
        <v>434</v>
      </c>
      <c r="I2144" s="137"/>
      <c r="J2144" s="138"/>
      <c r="K2144" s="146"/>
      <c r="L2144" s="146"/>
    </row>
    <row r="2145" spans="2:12" s="141" customFormat="1" ht="20.100000000000001" customHeight="1">
      <c r="B2145" s="142">
        <f>'3. DATA TEKNIS JALAN'!B2191</f>
        <v>0</v>
      </c>
      <c r="C2145" s="142">
        <f>'3. DATA TEKNIS JALAN'!C2191</f>
        <v>0</v>
      </c>
      <c r="D2145" s="143">
        <f>'3. DATA TEKNIS JALAN'!D2191</f>
        <v>0</v>
      </c>
      <c r="E2145" s="144">
        <f>'3. DATA TEKNIS JALAN'!E2191</f>
        <v>0</v>
      </c>
      <c r="F2145" s="145" t="str">
        <f>'3. DATA TEKNIS JALAN'!F2191</f>
        <v>3+800</v>
      </c>
      <c r="G2145" s="145" t="str">
        <f>'3. DATA TEKNIS JALAN'!G2191</f>
        <v>4+000</v>
      </c>
      <c r="H2145" s="137" t="s">
        <v>443</v>
      </c>
      <c r="I2145" s="137"/>
      <c r="J2145" s="138"/>
      <c r="K2145" s="146"/>
      <c r="L2145" s="146"/>
    </row>
    <row r="2146" spans="2:12" s="141" customFormat="1" ht="20.100000000000001" customHeight="1">
      <c r="B2146" s="142">
        <f>'3. DATA TEKNIS JALAN'!B2192</f>
        <v>0</v>
      </c>
      <c r="C2146" s="142">
        <f>'3. DATA TEKNIS JALAN'!C2192</f>
        <v>0</v>
      </c>
      <c r="D2146" s="143">
        <f>'3. DATA TEKNIS JALAN'!D2192</f>
        <v>0</v>
      </c>
      <c r="E2146" s="144">
        <f>'3. DATA TEKNIS JALAN'!E2192</f>
        <v>0</v>
      </c>
      <c r="F2146" s="145" t="str">
        <f>'3. DATA TEKNIS JALAN'!F2192</f>
        <v>4+000</v>
      </c>
      <c r="G2146" s="145" t="str">
        <f>'3. DATA TEKNIS JALAN'!G2192</f>
        <v>4+200</v>
      </c>
      <c r="H2146" s="137" t="s">
        <v>434</v>
      </c>
      <c r="I2146" s="137"/>
      <c r="J2146" s="138"/>
      <c r="K2146" s="146"/>
      <c r="L2146" s="146"/>
    </row>
    <row r="2147" spans="2:12" s="141" customFormat="1" ht="20.100000000000001" customHeight="1">
      <c r="B2147" s="142">
        <f>'3. DATA TEKNIS JALAN'!B2193</f>
        <v>0</v>
      </c>
      <c r="C2147" s="142">
        <f>'3. DATA TEKNIS JALAN'!C2193</f>
        <v>0</v>
      </c>
      <c r="D2147" s="143">
        <f>'3. DATA TEKNIS JALAN'!D2193</f>
        <v>0</v>
      </c>
      <c r="E2147" s="144">
        <f>'3. DATA TEKNIS JALAN'!E2193</f>
        <v>0</v>
      </c>
      <c r="F2147" s="145" t="str">
        <f>'3. DATA TEKNIS JALAN'!F2193</f>
        <v>4+200</v>
      </c>
      <c r="G2147" s="145" t="str">
        <f>'3. DATA TEKNIS JALAN'!G2193</f>
        <v>4+400</v>
      </c>
      <c r="H2147" s="137" t="s">
        <v>434</v>
      </c>
      <c r="I2147" s="137"/>
      <c r="J2147" s="138"/>
      <c r="K2147" s="146"/>
      <c r="L2147" s="146"/>
    </row>
    <row r="2148" spans="2:12" s="141" customFormat="1" ht="20.100000000000001" customHeight="1">
      <c r="B2148" s="142">
        <f>'3. DATA TEKNIS JALAN'!B2194</f>
        <v>0</v>
      </c>
      <c r="C2148" s="142">
        <f>'3. DATA TEKNIS JALAN'!C2194</f>
        <v>0</v>
      </c>
      <c r="D2148" s="143">
        <f>'3. DATA TEKNIS JALAN'!D2194</f>
        <v>0</v>
      </c>
      <c r="E2148" s="144">
        <f>'3. DATA TEKNIS JALAN'!E2194</f>
        <v>0</v>
      </c>
      <c r="F2148" s="145" t="str">
        <f>'3. DATA TEKNIS JALAN'!F2194</f>
        <v>4+400</v>
      </c>
      <c r="G2148" s="145" t="str">
        <f>'3. DATA TEKNIS JALAN'!G2194</f>
        <v>4+600</v>
      </c>
      <c r="H2148" s="137" t="s">
        <v>434</v>
      </c>
      <c r="I2148" s="137"/>
      <c r="J2148" s="138"/>
      <c r="K2148" s="146"/>
      <c r="L2148" s="146"/>
    </row>
    <row r="2149" spans="2:12" s="141" customFormat="1" ht="20.100000000000001" customHeight="1">
      <c r="B2149" s="142">
        <f>'3. DATA TEKNIS JALAN'!B2195</f>
        <v>0</v>
      </c>
      <c r="C2149" s="142">
        <f>'3. DATA TEKNIS JALAN'!C2195</f>
        <v>0</v>
      </c>
      <c r="D2149" s="143">
        <f>'3. DATA TEKNIS JALAN'!D2195</f>
        <v>0</v>
      </c>
      <c r="E2149" s="144">
        <f>'3. DATA TEKNIS JALAN'!E2195</f>
        <v>0</v>
      </c>
      <c r="F2149" s="145" t="str">
        <f>'3. DATA TEKNIS JALAN'!F2195</f>
        <v>4+600</v>
      </c>
      <c r="G2149" s="145" t="str">
        <f>'3. DATA TEKNIS JALAN'!G2195</f>
        <v>4+800</v>
      </c>
      <c r="H2149" s="137" t="s">
        <v>440</v>
      </c>
      <c r="I2149" s="137"/>
      <c r="J2149" s="138"/>
      <c r="K2149" s="146"/>
      <c r="L2149" s="146"/>
    </row>
    <row r="2150" spans="2:12" s="141" customFormat="1" ht="20.100000000000001" customHeight="1">
      <c r="B2150" s="142">
        <f>'3. DATA TEKNIS JALAN'!B2196</f>
        <v>0</v>
      </c>
      <c r="C2150" s="142">
        <f>'3. DATA TEKNIS JALAN'!C2196</f>
        <v>0</v>
      </c>
      <c r="D2150" s="143">
        <f>'3. DATA TEKNIS JALAN'!D2196</f>
        <v>0</v>
      </c>
      <c r="E2150" s="144">
        <f>'3. DATA TEKNIS JALAN'!E2196</f>
        <v>0</v>
      </c>
      <c r="F2150" s="145" t="str">
        <f>'3. DATA TEKNIS JALAN'!F2196</f>
        <v>4+800</v>
      </c>
      <c r="G2150" s="145" t="str">
        <f>'3. DATA TEKNIS JALAN'!G2196</f>
        <v>5+000</v>
      </c>
      <c r="H2150" s="137" t="s">
        <v>440</v>
      </c>
      <c r="I2150" s="137"/>
      <c r="J2150" s="138"/>
      <c r="K2150" s="146"/>
      <c r="L2150" s="146"/>
    </row>
    <row r="2151" spans="2:12" s="141" customFormat="1" ht="20.100000000000001" customHeight="1">
      <c r="B2151" s="142">
        <f>'3. DATA TEKNIS JALAN'!B2197</f>
        <v>0</v>
      </c>
      <c r="C2151" s="142">
        <f>'3. DATA TEKNIS JALAN'!C2197</f>
        <v>0</v>
      </c>
      <c r="D2151" s="143">
        <f>'3. DATA TEKNIS JALAN'!D2197</f>
        <v>0</v>
      </c>
      <c r="E2151" s="144">
        <f>'3. DATA TEKNIS JALAN'!E2197</f>
        <v>0</v>
      </c>
      <c r="F2151" s="145" t="str">
        <f>'3. DATA TEKNIS JALAN'!F2197</f>
        <v>5+000</v>
      </c>
      <c r="G2151" s="145" t="str">
        <f>'3. DATA TEKNIS JALAN'!G2197</f>
        <v>5+200</v>
      </c>
      <c r="H2151" s="137" t="s">
        <v>440</v>
      </c>
      <c r="I2151" s="137"/>
      <c r="J2151" s="138"/>
      <c r="K2151" s="146"/>
      <c r="L2151" s="146"/>
    </row>
    <row r="2152" spans="2:12" s="141" customFormat="1" ht="20.100000000000001" customHeight="1">
      <c r="B2152" s="142">
        <f>'3. DATA TEKNIS JALAN'!B2198</f>
        <v>0</v>
      </c>
      <c r="C2152" s="142">
        <f>'3. DATA TEKNIS JALAN'!C2198</f>
        <v>0</v>
      </c>
      <c r="D2152" s="143">
        <f>'3. DATA TEKNIS JALAN'!D2198</f>
        <v>0</v>
      </c>
      <c r="E2152" s="144">
        <f>'3. DATA TEKNIS JALAN'!E2198</f>
        <v>0</v>
      </c>
      <c r="F2152" s="145" t="str">
        <f>'3. DATA TEKNIS JALAN'!F2198</f>
        <v>5+200</v>
      </c>
      <c r="G2152" s="145" t="str">
        <f>'3. DATA TEKNIS JALAN'!G2198</f>
        <v>5+400</v>
      </c>
      <c r="H2152" s="137" t="s">
        <v>434</v>
      </c>
      <c r="I2152" s="137"/>
      <c r="J2152" s="138"/>
      <c r="K2152" s="146"/>
      <c r="L2152" s="146"/>
    </row>
    <row r="2153" spans="2:12" s="141" customFormat="1" ht="20.100000000000001" customHeight="1">
      <c r="B2153" s="142">
        <f>'3. DATA TEKNIS JALAN'!B2199</f>
        <v>0</v>
      </c>
      <c r="C2153" s="142">
        <f>'3. DATA TEKNIS JALAN'!C2199</f>
        <v>0</v>
      </c>
      <c r="D2153" s="143">
        <f>'3. DATA TEKNIS JALAN'!D2199</f>
        <v>0</v>
      </c>
      <c r="E2153" s="144">
        <f>'3. DATA TEKNIS JALAN'!E2199</f>
        <v>0</v>
      </c>
      <c r="F2153" s="145" t="str">
        <f>'3. DATA TEKNIS JALAN'!F2199</f>
        <v>5+400</v>
      </c>
      <c r="G2153" s="145" t="str">
        <f>'3. DATA TEKNIS JALAN'!G2199</f>
        <v>5+600</v>
      </c>
      <c r="H2153" s="137" t="s">
        <v>440</v>
      </c>
      <c r="I2153" s="137"/>
      <c r="J2153" s="138"/>
      <c r="K2153" s="146"/>
      <c r="L2153" s="146"/>
    </row>
    <row r="2154" spans="2:12" s="141" customFormat="1" ht="20.100000000000001" customHeight="1">
      <c r="B2154" s="142">
        <f>'3. DATA TEKNIS JALAN'!B2200</f>
        <v>0</v>
      </c>
      <c r="C2154" s="142">
        <f>'3. DATA TEKNIS JALAN'!C2200</f>
        <v>0</v>
      </c>
      <c r="D2154" s="143">
        <f>'3. DATA TEKNIS JALAN'!D2200</f>
        <v>0</v>
      </c>
      <c r="E2154" s="144">
        <f>'3. DATA TEKNIS JALAN'!E2200</f>
        <v>0</v>
      </c>
      <c r="F2154" s="145" t="str">
        <f>'3. DATA TEKNIS JALAN'!F2200</f>
        <v>5+600</v>
      </c>
      <c r="G2154" s="145" t="str">
        <f>'3. DATA TEKNIS JALAN'!G2200</f>
        <v>5+800</v>
      </c>
      <c r="H2154" s="137" t="s">
        <v>440</v>
      </c>
      <c r="I2154" s="137"/>
      <c r="J2154" s="138"/>
      <c r="K2154" s="146"/>
      <c r="L2154" s="146"/>
    </row>
    <row r="2155" spans="2:12" s="141" customFormat="1" ht="20.100000000000001" customHeight="1">
      <c r="B2155" s="142">
        <f>'3. DATA TEKNIS JALAN'!B2201</f>
        <v>0</v>
      </c>
      <c r="C2155" s="142">
        <f>'3. DATA TEKNIS JALAN'!C2201</f>
        <v>0</v>
      </c>
      <c r="D2155" s="143">
        <f>'3. DATA TEKNIS JALAN'!D2201</f>
        <v>0</v>
      </c>
      <c r="E2155" s="144">
        <f>'3. DATA TEKNIS JALAN'!E2201</f>
        <v>0</v>
      </c>
      <c r="F2155" s="145" t="str">
        <f>'3. DATA TEKNIS JALAN'!F2201</f>
        <v>5+800</v>
      </c>
      <c r="G2155" s="145" t="str">
        <f>'3. DATA TEKNIS JALAN'!G2201</f>
        <v>6+000</v>
      </c>
      <c r="H2155" s="137" t="s">
        <v>434</v>
      </c>
      <c r="I2155" s="137"/>
      <c r="J2155" s="138"/>
      <c r="K2155" s="146"/>
      <c r="L2155" s="146"/>
    </row>
    <row r="2156" spans="2:12" s="141" customFormat="1" ht="20.100000000000001" customHeight="1">
      <c r="B2156" s="142">
        <f>'3. DATA TEKNIS JALAN'!B2202</f>
        <v>0</v>
      </c>
      <c r="C2156" s="142">
        <f>'3. DATA TEKNIS JALAN'!C2202</f>
        <v>0</v>
      </c>
      <c r="D2156" s="143">
        <f>'3. DATA TEKNIS JALAN'!D2202</f>
        <v>0</v>
      </c>
      <c r="E2156" s="144">
        <f>'3. DATA TEKNIS JALAN'!E2202</f>
        <v>0</v>
      </c>
      <c r="F2156" s="145" t="str">
        <f>'3. DATA TEKNIS JALAN'!F2202</f>
        <v>6+000</v>
      </c>
      <c r="G2156" s="145" t="str">
        <f>'3. DATA TEKNIS JALAN'!G2202</f>
        <v>6+200</v>
      </c>
      <c r="H2156" s="137" t="s">
        <v>443</v>
      </c>
      <c r="I2156" s="137"/>
      <c r="J2156" s="138"/>
      <c r="K2156" s="146"/>
      <c r="L2156" s="146"/>
    </row>
    <row r="2157" spans="2:12" s="141" customFormat="1" ht="20.100000000000001" customHeight="1">
      <c r="B2157" s="142">
        <f>'3. DATA TEKNIS JALAN'!B2203</f>
        <v>0</v>
      </c>
      <c r="C2157" s="142">
        <f>'3. DATA TEKNIS JALAN'!C2203</f>
        <v>0</v>
      </c>
      <c r="D2157" s="143">
        <f>'3. DATA TEKNIS JALAN'!D2203</f>
        <v>0</v>
      </c>
      <c r="E2157" s="144">
        <f>'3. DATA TEKNIS JALAN'!E2203</f>
        <v>0</v>
      </c>
      <c r="F2157" s="145" t="str">
        <f>'3. DATA TEKNIS JALAN'!F2203</f>
        <v>6+200</v>
      </c>
      <c r="G2157" s="145" t="str">
        <f>'3. DATA TEKNIS JALAN'!G2203</f>
        <v>6+400</v>
      </c>
      <c r="H2157" s="137" t="s">
        <v>440</v>
      </c>
      <c r="I2157" s="137"/>
      <c r="J2157" s="138"/>
      <c r="K2157" s="146"/>
      <c r="L2157" s="146"/>
    </row>
    <row r="2158" spans="2:12" s="141" customFormat="1" ht="20.100000000000001" customHeight="1">
      <c r="B2158" s="142">
        <f>'3. DATA TEKNIS JALAN'!B2204</f>
        <v>0</v>
      </c>
      <c r="C2158" s="142">
        <f>'3. DATA TEKNIS JALAN'!C2204</f>
        <v>0</v>
      </c>
      <c r="D2158" s="143">
        <f>'3. DATA TEKNIS JALAN'!D2204</f>
        <v>0</v>
      </c>
      <c r="E2158" s="144">
        <f>'3. DATA TEKNIS JALAN'!E2204</f>
        <v>0</v>
      </c>
      <c r="F2158" s="145" t="str">
        <f>'3. DATA TEKNIS JALAN'!F2204</f>
        <v>6+400</v>
      </c>
      <c r="G2158" s="145" t="str">
        <f>'3. DATA TEKNIS JALAN'!G2204</f>
        <v>6+600</v>
      </c>
      <c r="H2158" s="137" t="s">
        <v>434</v>
      </c>
      <c r="I2158" s="137"/>
      <c r="J2158" s="138"/>
      <c r="K2158" s="146"/>
      <c r="L2158" s="146"/>
    </row>
    <row r="2159" spans="2:12" s="141" customFormat="1" ht="20.100000000000001" customHeight="1">
      <c r="B2159" s="142">
        <f>'3. DATA TEKNIS JALAN'!B2205</f>
        <v>0</v>
      </c>
      <c r="C2159" s="142">
        <f>'3. DATA TEKNIS JALAN'!C2205</f>
        <v>0</v>
      </c>
      <c r="D2159" s="143">
        <f>'3. DATA TEKNIS JALAN'!D2205</f>
        <v>0</v>
      </c>
      <c r="E2159" s="144">
        <f>'3. DATA TEKNIS JALAN'!E2205</f>
        <v>0</v>
      </c>
      <c r="F2159" s="145" t="str">
        <f>'3. DATA TEKNIS JALAN'!F2205</f>
        <v>6+600</v>
      </c>
      <c r="G2159" s="145" t="str">
        <f>'3. DATA TEKNIS JALAN'!G2205</f>
        <v>6+800</v>
      </c>
      <c r="H2159" s="137" t="s">
        <v>438</v>
      </c>
      <c r="I2159" s="137"/>
      <c r="J2159" s="138"/>
      <c r="K2159" s="146"/>
      <c r="L2159" s="146"/>
    </row>
    <row r="2160" spans="2:12" s="141" customFormat="1" ht="20.100000000000001" customHeight="1">
      <c r="B2160" s="142">
        <f>'3. DATA TEKNIS JALAN'!B2206</f>
        <v>0</v>
      </c>
      <c r="C2160" s="142">
        <f>'3. DATA TEKNIS JALAN'!C2206</f>
        <v>0</v>
      </c>
      <c r="D2160" s="143">
        <f>'3. DATA TEKNIS JALAN'!D2206</f>
        <v>0</v>
      </c>
      <c r="E2160" s="144">
        <f>'3. DATA TEKNIS JALAN'!E2206</f>
        <v>0</v>
      </c>
      <c r="F2160" s="145" t="str">
        <f>'3. DATA TEKNIS JALAN'!F2206</f>
        <v>6+800</v>
      </c>
      <c r="G2160" s="145" t="str">
        <f>'3. DATA TEKNIS JALAN'!G2206</f>
        <v>7+000</v>
      </c>
      <c r="H2160" s="137" t="s">
        <v>434</v>
      </c>
      <c r="I2160" s="137"/>
      <c r="J2160" s="138"/>
      <c r="K2160" s="146"/>
      <c r="L2160" s="146"/>
    </row>
    <row r="2161" spans="2:12" s="141" customFormat="1" ht="20.100000000000001" customHeight="1">
      <c r="B2161" s="142">
        <f>'3. DATA TEKNIS JALAN'!B2207</f>
        <v>0</v>
      </c>
      <c r="C2161" s="142">
        <f>'3. DATA TEKNIS JALAN'!C2207</f>
        <v>0</v>
      </c>
      <c r="D2161" s="143">
        <f>'3. DATA TEKNIS JALAN'!D2207</f>
        <v>0</v>
      </c>
      <c r="E2161" s="144">
        <f>'3. DATA TEKNIS JALAN'!E2207</f>
        <v>0</v>
      </c>
      <c r="F2161" s="145" t="str">
        <f>'3. DATA TEKNIS JALAN'!F2207</f>
        <v>7+000</v>
      </c>
      <c r="G2161" s="145" t="str">
        <f>'3. DATA TEKNIS JALAN'!G2207</f>
        <v>7+200</v>
      </c>
      <c r="H2161" s="137" t="s">
        <v>434</v>
      </c>
      <c r="I2161" s="137"/>
      <c r="J2161" s="138"/>
      <c r="K2161" s="146"/>
      <c r="L2161" s="146"/>
    </row>
    <row r="2162" spans="2:12" s="141" customFormat="1" ht="20.100000000000001" customHeight="1">
      <c r="B2162" s="142">
        <f>'3. DATA TEKNIS JALAN'!B2208</f>
        <v>0</v>
      </c>
      <c r="C2162" s="142">
        <f>'3. DATA TEKNIS JALAN'!C2208</f>
        <v>0</v>
      </c>
      <c r="D2162" s="143">
        <f>'3. DATA TEKNIS JALAN'!D2208</f>
        <v>0</v>
      </c>
      <c r="E2162" s="144">
        <f>'3. DATA TEKNIS JALAN'!E2208</f>
        <v>0</v>
      </c>
      <c r="F2162" s="145" t="str">
        <f>'3. DATA TEKNIS JALAN'!F2208</f>
        <v>7+200</v>
      </c>
      <c r="G2162" s="145" t="str">
        <f>'3. DATA TEKNIS JALAN'!G2208</f>
        <v>7+400</v>
      </c>
      <c r="H2162" s="137" t="s">
        <v>434</v>
      </c>
      <c r="I2162" s="137"/>
      <c r="J2162" s="138"/>
      <c r="K2162" s="146"/>
      <c r="L2162" s="146"/>
    </row>
    <row r="2163" spans="2:12" s="141" customFormat="1" ht="20.100000000000001" customHeight="1">
      <c r="B2163" s="142">
        <f>'3. DATA TEKNIS JALAN'!B2209</f>
        <v>0</v>
      </c>
      <c r="C2163" s="142">
        <f>'3. DATA TEKNIS JALAN'!C2209</f>
        <v>0</v>
      </c>
      <c r="D2163" s="143">
        <f>'3. DATA TEKNIS JALAN'!D2209</f>
        <v>0</v>
      </c>
      <c r="E2163" s="144">
        <f>'3. DATA TEKNIS JALAN'!E2209</f>
        <v>0</v>
      </c>
      <c r="F2163" s="145" t="str">
        <f>'3. DATA TEKNIS JALAN'!F2209</f>
        <v>7+400</v>
      </c>
      <c r="G2163" s="145" t="str">
        <f>'3. DATA TEKNIS JALAN'!G2209</f>
        <v>7+600</v>
      </c>
      <c r="H2163" s="137" t="s">
        <v>438</v>
      </c>
      <c r="I2163" s="137"/>
      <c r="J2163" s="138"/>
      <c r="K2163" s="146"/>
      <c r="L2163" s="146"/>
    </row>
    <row r="2164" spans="2:12" s="141" customFormat="1" ht="20.100000000000001" customHeight="1">
      <c r="B2164" s="142">
        <f>'3. DATA TEKNIS JALAN'!B2210</f>
        <v>0</v>
      </c>
      <c r="C2164" s="142">
        <f>'3. DATA TEKNIS JALAN'!C2210</f>
        <v>0</v>
      </c>
      <c r="D2164" s="143">
        <f>'3. DATA TEKNIS JALAN'!D2210</f>
        <v>0</v>
      </c>
      <c r="E2164" s="144">
        <f>'3. DATA TEKNIS JALAN'!E2210</f>
        <v>0</v>
      </c>
      <c r="F2164" s="145" t="str">
        <f>'3. DATA TEKNIS JALAN'!F2210</f>
        <v>7+600</v>
      </c>
      <c r="G2164" s="145" t="str">
        <f>'3. DATA TEKNIS JALAN'!G2210</f>
        <v>7+800</v>
      </c>
      <c r="H2164" s="137" t="s">
        <v>440</v>
      </c>
      <c r="I2164" s="137"/>
      <c r="J2164" s="138"/>
      <c r="K2164" s="146"/>
      <c r="L2164" s="146"/>
    </row>
    <row r="2165" spans="2:12" s="141" customFormat="1" ht="20.100000000000001" customHeight="1">
      <c r="B2165" s="142">
        <f>'3. DATA TEKNIS JALAN'!B2211</f>
        <v>0</v>
      </c>
      <c r="C2165" s="142">
        <f>'3. DATA TEKNIS JALAN'!C2211</f>
        <v>0</v>
      </c>
      <c r="D2165" s="143">
        <f>'3. DATA TEKNIS JALAN'!D2211</f>
        <v>0</v>
      </c>
      <c r="E2165" s="144">
        <f>'3. DATA TEKNIS JALAN'!E2211</f>
        <v>0</v>
      </c>
      <c r="F2165" s="145" t="str">
        <f>'3. DATA TEKNIS JALAN'!F2211</f>
        <v>7+800</v>
      </c>
      <c r="G2165" s="145" t="str">
        <f>'3. DATA TEKNIS JALAN'!G2211</f>
        <v>8+000</v>
      </c>
      <c r="H2165" s="137" t="s">
        <v>434</v>
      </c>
      <c r="I2165" s="137"/>
      <c r="J2165" s="138"/>
      <c r="K2165" s="146"/>
      <c r="L2165" s="146"/>
    </row>
    <row r="2166" spans="2:12" s="141" customFormat="1" ht="20.100000000000001" customHeight="1">
      <c r="B2166" s="142">
        <f>'3. DATA TEKNIS JALAN'!B2212</f>
        <v>0</v>
      </c>
      <c r="C2166" s="142">
        <f>'3. DATA TEKNIS JALAN'!C2212</f>
        <v>0</v>
      </c>
      <c r="D2166" s="143">
        <f>'3. DATA TEKNIS JALAN'!D2212</f>
        <v>0</v>
      </c>
      <c r="E2166" s="144">
        <f>'3. DATA TEKNIS JALAN'!E2212</f>
        <v>0</v>
      </c>
      <c r="F2166" s="145" t="str">
        <f>'3. DATA TEKNIS JALAN'!F2212</f>
        <v>8+000</v>
      </c>
      <c r="G2166" s="145" t="str">
        <f>'3. DATA TEKNIS JALAN'!G2212</f>
        <v>8+200</v>
      </c>
      <c r="H2166" s="137" t="s">
        <v>440</v>
      </c>
      <c r="I2166" s="137"/>
      <c r="J2166" s="138"/>
      <c r="K2166" s="146"/>
      <c r="L2166" s="146"/>
    </row>
    <row r="2167" spans="2:12" s="141" customFormat="1" ht="20.100000000000001" customHeight="1">
      <c r="B2167" s="142">
        <f>'3. DATA TEKNIS JALAN'!B2213</f>
        <v>0</v>
      </c>
      <c r="C2167" s="142">
        <f>'3. DATA TEKNIS JALAN'!C2213</f>
        <v>0</v>
      </c>
      <c r="D2167" s="143">
        <f>'3. DATA TEKNIS JALAN'!D2213</f>
        <v>0</v>
      </c>
      <c r="E2167" s="144">
        <f>'3. DATA TEKNIS JALAN'!E2213</f>
        <v>0</v>
      </c>
      <c r="F2167" s="145" t="str">
        <f>'3. DATA TEKNIS JALAN'!F2213</f>
        <v>8+200</v>
      </c>
      <c r="G2167" s="145" t="str">
        <f>'3. DATA TEKNIS JALAN'!G2213</f>
        <v>8+400</v>
      </c>
      <c r="H2167" s="137" t="s">
        <v>434</v>
      </c>
      <c r="I2167" s="137"/>
      <c r="J2167" s="138"/>
      <c r="K2167" s="146"/>
      <c r="L2167" s="146"/>
    </row>
    <row r="2168" spans="2:12" s="141" customFormat="1" ht="20.100000000000001" customHeight="1">
      <c r="B2168" s="142">
        <f>'3. DATA TEKNIS JALAN'!B2214</f>
        <v>0</v>
      </c>
      <c r="C2168" s="142">
        <f>'3. DATA TEKNIS JALAN'!C2214</f>
        <v>0</v>
      </c>
      <c r="D2168" s="143">
        <f>'3. DATA TEKNIS JALAN'!D2214</f>
        <v>0</v>
      </c>
      <c r="E2168" s="144">
        <f>'3. DATA TEKNIS JALAN'!E2214</f>
        <v>0</v>
      </c>
      <c r="F2168" s="145" t="str">
        <f>'3. DATA TEKNIS JALAN'!F2214</f>
        <v>8+400</v>
      </c>
      <c r="G2168" s="145" t="str">
        <f>'3. DATA TEKNIS JALAN'!G2214</f>
        <v>8+600</v>
      </c>
      <c r="H2168" s="137" t="s">
        <v>434</v>
      </c>
      <c r="I2168" s="137"/>
      <c r="J2168" s="138"/>
      <c r="K2168" s="146"/>
      <c r="L2168" s="146"/>
    </row>
    <row r="2169" spans="2:12" s="141" customFormat="1" ht="20.100000000000001" customHeight="1">
      <c r="B2169" s="142">
        <f>'3. DATA TEKNIS JALAN'!B2215</f>
        <v>0</v>
      </c>
      <c r="C2169" s="142">
        <f>'3. DATA TEKNIS JALAN'!C2215</f>
        <v>0</v>
      </c>
      <c r="D2169" s="143">
        <f>'3. DATA TEKNIS JALAN'!D2215</f>
        <v>0</v>
      </c>
      <c r="E2169" s="144">
        <f>'3. DATA TEKNIS JALAN'!E2215</f>
        <v>0</v>
      </c>
      <c r="F2169" s="145" t="str">
        <f>'3. DATA TEKNIS JALAN'!F2215</f>
        <v>8+600</v>
      </c>
      <c r="G2169" s="145" t="str">
        <f>'3. DATA TEKNIS JALAN'!G2215</f>
        <v>8+655</v>
      </c>
      <c r="H2169" s="137" t="s">
        <v>438</v>
      </c>
      <c r="I2169" s="137"/>
      <c r="J2169" s="138"/>
      <c r="K2169" s="146"/>
      <c r="L2169" s="146"/>
    </row>
    <row r="2170" spans="2:12" s="141" customFormat="1" ht="20.100000000000001" customHeight="1">
      <c r="B2170" s="137"/>
      <c r="C2170" s="137"/>
      <c r="D2170" s="159"/>
      <c r="E2170" s="160"/>
      <c r="F2170" s="137"/>
      <c r="G2170" s="137"/>
      <c r="H2170" s="137"/>
      <c r="I2170" s="137"/>
      <c r="J2170" s="138"/>
      <c r="K2170" s="146"/>
      <c r="L2170" s="146"/>
    </row>
    <row r="2171" spans="2:12" s="141" customFormat="1" ht="20.100000000000001" customHeight="1">
      <c r="B2171" s="137">
        <v>256</v>
      </c>
      <c r="C2171" s="137"/>
      <c r="D2171" s="159" t="s">
        <v>270</v>
      </c>
      <c r="E2171" s="160">
        <v>4.3710000000000004</v>
      </c>
      <c r="F2171" s="137" t="s">
        <v>433</v>
      </c>
      <c r="G2171" s="137" t="s">
        <v>447</v>
      </c>
      <c r="H2171" s="137" t="s">
        <v>434</v>
      </c>
      <c r="I2171" s="137"/>
      <c r="J2171" s="138"/>
      <c r="K2171" s="146"/>
      <c r="L2171" s="146"/>
    </row>
    <row r="2172" spans="2:12" s="141" customFormat="1" ht="20.100000000000001" customHeight="1">
      <c r="B2172" s="137"/>
      <c r="C2172" s="137"/>
      <c r="D2172" s="159"/>
      <c r="E2172" s="160"/>
      <c r="F2172" s="137" t="s">
        <v>447</v>
      </c>
      <c r="G2172" s="137" t="s">
        <v>451</v>
      </c>
      <c r="H2172" s="137" t="s">
        <v>434</v>
      </c>
      <c r="I2172" s="137"/>
      <c r="J2172" s="138"/>
      <c r="K2172" s="146"/>
      <c r="L2172" s="146"/>
    </row>
    <row r="2173" spans="2:12" s="141" customFormat="1" ht="20.100000000000001" customHeight="1">
      <c r="B2173" s="137"/>
      <c r="C2173" s="137"/>
      <c r="D2173" s="159"/>
      <c r="E2173" s="160"/>
      <c r="F2173" s="137" t="s">
        <v>451</v>
      </c>
      <c r="G2173" s="137" t="s">
        <v>454</v>
      </c>
      <c r="H2173" s="137" t="s">
        <v>434</v>
      </c>
      <c r="I2173" s="137"/>
      <c r="J2173" s="138"/>
      <c r="K2173" s="146"/>
      <c r="L2173" s="146"/>
    </row>
    <row r="2174" spans="2:12" s="141" customFormat="1" ht="20.100000000000001" customHeight="1">
      <c r="B2174" s="137"/>
      <c r="C2174" s="137"/>
      <c r="D2174" s="159"/>
      <c r="E2174" s="160"/>
      <c r="F2174" s="137" t="s">
        <v>454</v>
      </c>
      <c r="G2174" s="137" t="s">
        <v>455</v>
      </c>
      <c r="H2174" s="137" t="s">
        <v>438</v>
      </c>
      <c r="I2174" s="137"/>
      <c r="J2174" s="138"/>
      <c r="K2174" s="146"/>
      <c r="L2174" s="146"/>
    </row>
    <row r="2175" spans="2:12" s="141" customFormat="1" ht="20.100000000000001" customHeight="1">
      <c r="B2175" s="137"/>
      <c r="C2175" s="137"/>
      <c r="D2175" s="159"/>
      <c r="E2175" s="160"/>
      <c r="F2175" s="137" t="s">
        <v>455</v>
      </c>
      <c r="G2175" s="137" t="s">
        <v>456</v>
      </c>
      <c r="H2175" s="137" t="s">
        <v>438</v>
      </c>
      <c r="I2175" s="137"/>
      <c r="J2175" s="138"/>
      <c r="K2175" s="146"/>
      <c r="L2175" s="146"/>
    </row>
    <row r="2176" spans="2:12" s="141" customFormat="1" ht="20.100000000000001" customHeight="1">
      <c r="B2176" s="137"/>
      <c r="C2176" s="137"/>
      <c r="D2176" s="159"/>
      <c r="E2176" s="160"/>
      <c r="F2176" s="137" t="s">
        <v>456</v>
      </c>
      <c r="G2176" s="137" t="s">
        <v>457</v>
      </c>
      <c r="H2176" s="137" t="s">
        <v>440</v>
      </c>
      <c r="I2176" s="137"/>
      <c r="J2176" s="138"/>
      <c r="K2176" s="146"/>
      <c r="L2176" s="146"/>
    </row>
    <row r="2177" spans="2:12" s="141" customFormat="1" ht="20.100000000000001" customHeight="1">
      <c r="B2177" s="137"/>
      <c r="C2177" s="137"/>
      <c r="D2177" s="159"/>
      <c r="E2177" s="160"/>
      <c r="F2177" s="137" t="s">
        <v>457</v>
      </c>
      <c r="G2177" s="137" t="s">
        <v>460</v>
      </c>
      <c r="H2177" s="137" t="s">
        <v>440</v>
      </c>
      <c r="I2177" s="137"/>
      <c r="J2177" s="138"/>
      <c r="K2177" s="146"/>
      <c r="L2177" s="146"/>
    </row>
    <row r="2178" spans="2:12" s="141" customFormat="1" ht="20.100000000000001" customHeight="1">
      <c r="B2178" s="137"/>
      <c r="C2178" s="137"/>
      <c r="D2178" s="159"/>
      <c r="E2178" s="160"/>
      <c r="F2178" s="137" t="s">
        <v>460</v>
      </c>
      <c r="G2178" s="137" t="s">
        <v>463</v>
      </c>
      <c r="H2178" s="137" t="s">
        <v>440</v>
      </c>
      <c r="I2178" s="137"/>
      <c r="J2178" s="138"/>
      <c r="K2178" s="146"/>
      <c r="L2178" s="146"/>
    </row>
    <row r="2179" spans="2:12" s="141" customFormat="1" ht="20.100000000000001" customHeight="1">
      <c r="B2179" s="137"/>
      <c r="C2179" s="137"/>
      <c r="D2179" s="159"/>
      <c r="E2179" s="160"/>
      <c r="F2179" s="137" t="s">
        <v>463</v>
      </c>
      <c r="G2179" s="137" t="s">
        <v>464</v>
      </c>
      <c r="H2179" s="137" t="s">
        <v>440</v>
      </c>
      <c r="I2179" s="137"/>
      <c r="J2179" s="138"/>
      <c r="K2179" s="146"/>
      <c r="L2179" s="146"/>
    </row>
    <row r="2180" spans="2:12" s="141" customFormat="1" ht="20.100000000000001" customHeight="1">
      <c r="B2180" s="137"/>
      <c r="C2180" s="137"/>
      <c r="D2180" s="159"/>
      <c r="E2180" s="160"/>
      <c r="F2180" s="137" t="s">
        <v>464</v>
      </c>
      <c r="G2180" s="137" t="s">
        <v>465</v>
      </c>
      <c r="H2180" s="137" t="s">
        <v>440</v>
      </c>
      <c r="I2180" s="137"/>
      <c r="J2180" s="138"/>
      <c r="K2180" s="146"/>
      <c r="L2180" s="146"/>
    </row>
    <row r="2181" spans="2:12" s="141" customFormat="1" ht="20.100000000000001" customHeight="1">
      <c r="B2181" s="137"/>
      <c r="C2181" s="137"/>
      <c r="D2181" s="159"/>
      <c r="E2181" s="160"/>
      <c r="F2181" s="137" t="s">
        <v>465</v>
      </c>
      <c r="G2181" s="137" t="s">
        <v>466</v>
      </c>
      <c r="H2181" s="137" t="s">
        <v>443</v>
      </c>
      <c r="I2181" s="137"/>
      <c r="J2181" s="138"/>
      <c r="K2181" s="146"/>
      <c r="L2181" s="146"/>
    </row>
    <row r="2182" spans="2:12" s="141" customFormat="1" ht="20.100000000000001" customHeight="1">
      <c r="B2182" s="137"/>
      <c r="C2182" s="137"/>
      <c r="D2182" s="159"/>
      <c r="E2182" s="160"/>
      <c r="F2182" s="137" t="s">
        <v>466</v>
      </c>
      <c r="G2182" s="137" t="s">
        <v>467</v>
      </c>
      <c r="H2182" s="137" t="s">
        <v>443</v>
      </c>
      <c r="I2182" s="137"/>
      <c r="J2182" s="138"/>
      <c r="K2182" s="146"/>
      <c r="L2182" s="146"/>
    </row>
    <row r="2183" spans="2:12" s="141" customFormat="1" ht="20.100000000000001" customHeight="1">
      <c r="B2183" s="137"/>
      <c r="C2183" s="137"/>
      <c r="D2183" s="159"/>
      <c r="E2183" s="160"/>
      <c r="F2183" s="137" t="s">
        <v>467</v>
      </c>
      <c r="G2183" s="137" t="s">
        <v>468</v>
      </c>
      <c r="H2183" s="137" t="s">
        <v>443</v>
      </c>
      <c r="I2183" s="137"/>
      <c r="J2183" s="138"/>
      <c r="K2183" s="146"/>
      <c r="L2183" s="146"/>
    </row>
    <row r="2184" spans="2:12" s="141" customFormat="1" ht="20.100000000000001" customHeight="1">
      <c r="B2184" s="137"/>
      <c r="C2184" s="137"/>
      <c r="D2184" s="159"/>
      <c r="E2184" s="160"/>
      <c r="F2184" s="137" t="s">
        <v>468</v>
      </c>
      <c r="G2184" s="137" t="s">
        <v>469</v>
      </c>
      <c r="H2184" s="137" t="s">
        <v>443</v>
      </c>
      <c r="I2184" s="137"/>
      <c r="J2184" s="138"/>
      <c r="K2184" s="146"/>
      <c r="L2184" s="146"/>
    </row>
    <row r="2185" spans="2:12" s="141" customFormat="1" ht="20.100000000000001" customHeight="1">
      <c r="B2185" s="137"/>
      <c r="C2185" s="137"/>
      <c r="D2185" s="159"/>
      <c r="E2185" s="160"/>
      <c r="F2185" s="137" t="s">
        <v>469</v>
      </c>
      <c r="G2185" s="137" t="s">
        <v>470</v>
      </c>
      <c r="H2185" s="137" t="s">
        <v>434</v>
      </c>
      <c r="I2185" s="137"/>
      <c r="J2185" s="138"/>
      <c r="K2185" s="146"/>
      <c r="L2185" s="146"/>
    </row>
    <row r="2186" spans="2:12" s="141" customFormat="1" ht="20.100000000000001" customHeight="1">
      <c r="B2186" s="137"/>
      <c r="C2186" s="137"/>
      <c r="D2186" s="159"/>
      <c r="E2186" s="160"/>
      <c r="F2186" s="137" t="s">
        <v>470</v>
      </c>
      <c r="G2186" s="137" t="s">
        <v>471</v>
      </c>
      <c r="H2186" s="137" t="s">
        <v>434</v>
      </c>
      <c r="I2186" s="137"/>
      <c r="J2186" s="138"/>
      <c r="K2186" s="146"/>
      <c r="L2186" s="146"/>
    </row>
    <row r="2187" spans="2:12" s="141" customFormat="1" ht="20.100000000000001" customHeight="1">
      <c r="B2187" s="137"/>
      <c r="C2187" s="137"/>
      <c r="D2187" s="159"/>
      <c r="E2187" s="160"/>
      <c r="F2187" s="137" t="s">
        <v>471</v>
      </c>
      <c r="G2187" s="137" t="s">
        <v>473</v>
      </c>
      <c r="H2187" s="137" t="s">
        <v>443</v>
      </c>
      <c r="I2187" s="137"/>
      <c r="J2187" s="138"/>
      <c r="K2187" s="146"/>
      <c r="L2187" s="146"/>
    </row>
    <row r="2188" spans="2:12" s="141" customFormat="1" ht="20.100000000000001" customHeight="1">
      <c r="B2188" s="137"/>
      <c r="C2188" s="137"/>
      <c r="D2188" s="159"/>
      <c r="E2188" s="160"/>
      <c r="F2188" s="137" t="s">
        <v>473</v>
      </c>
      <c r="G2188" s="137" t="s">
        <v>474</v>
      </c>
      <c r="H2188" s="137" t="s">
        <v>443</v>
      </c>
      <c r="I2188" s="137"/>
      <c r="J2188" s="138"/>
      <c r="K2188" s="146"/>
      <c r="L2188" s="146"/>
    </row>
    <row r="2189" spans="2:12" s="141" customFormat="1" ht="20.100000000000001" customHeight="1">
      <c r="B2189" s="137"/>
      <c r="C2189" s="137"/>
      <c r="D2189" s="159"/>
      <c r="E2189" s="160"/>
      <c r="F2189" s="137" t="s">
        <v>474</v>
      </c>
      <c r="G2189" s="137" t="s">
        <v>475</v>
      </c>
      <c r="H2189" s="137" t="s">
        <v>434</v>
      </c>
      <c r="I2189" s="137"/>
      <c r="J2189" s="138"/>
      <c r="K2189" s="146"/>
      <c r="L2189" s="146"/>
    </row>
    <row r="2190" spans="2:12" s="141" customFormat="1" ht="20.100000000000001" customHeight="1">
      <c r="B2190" s="137"/>
      <c r="C2190" s="137"/>
      <c r="D2190" s="159"/>
      <c r="E2190" s="160"/>
      <c r="F2190" s="137" t="s">
        <v>475</v>
      </c>
      <c r="G2190" s="137" t="s">
        <v>476</v>
      </c>
      <c r="H2190" s="137" t="s">
        <v>443</v>
      </c>
      <c r="I2190" s="137"/>
      <c r="J2190" s="138"/>
      <c r="K2190" s="146"/>
      <c r="L2190" s="146"/>
    </row>
    <row r="2191" spans="2:12" s="141" customFormat="1" ht="20.100000000000001" customHeight="1">
      <c r="B2191" s="137"/>
      <c r="C2191" s="137"/>
      <c r="D2191" s="159"/>
      <c r="E2191" s="160"/>
      <c r="F2191" s="137" t="s">
        <v>476</v>
      </c>
      <c r="G2191" s="137" t="s">
        <v>477</v>
      </c>
      <c r="H2191" s="137" t="s">
        <v>443</v>
      </c>
      <c r="I2191" s="137"/>
      <c r="J2191" s="138"/>
      <c r="K2191" s="146"/>
      <c r="L2191" s="146"/>
    </row>
    <row r="2192" spans="2:12" s="141" customFormat="1" ht="20.100000000000001" customHeight="1">
      <c r="B2192" s="137"/>
      <c r="C2192" s="137"/>
      <c r="D2192" s="159"/>
      <c r="E2192" s="160"/>
      <c r="F2192" s="137" t="s">
        <v>477</v>
      </c>
      <c r="G2192" s="137" t="s">
        <v>915</v>
      </c>
      <c r="H2192" s="137" t="s">
        <v>434</v>
      </c>
      <c r="I2192" s="137"/>
      <c r="J2192" s="138"/>
      <c r="K2192" s="146"/>
      <c r="L2192" s="146"/>
    </row>
    <row r="2193" spans="2:12" s="141" customFormat="1" ht="20.100000000000001" customHeight="1">
      <c r="B2193" s="137"/>
      <c r="C2193" s="137"/>
      <c r="D2193" s="159"/>
      <c r="E2193" s="160"/>
      <c r="F2193" s="137"/>
      <c r="G2193" s="137"/>
      <c r="H2193" s="137"/>
      <c r="I2193" s="137"/>
      <c r="J2193" s="138"/>
      <c r="K2193" s="146"/>
      <c r="L2193" s="146"/>
    </row>
    <row r="2194" spans="2:12" s="141" customFormat="1" ht="20.100000000000001" customHeight="1">
      <c r="B2194" s="137">
        <v>257</v>
      </c>
      <c r="C2194" s="137"/>
      <c r="D2194" s="159" t="s">
        <v>271</v>
      </c>
      <c r="E2194" s="160">
        <v>1.4319999999999999</v>
      </c>
      <c r="F2194" s="137" t="s">
        <v>433</v>
      </c>
      <c r="G2194" s="137" t="s">
        <v>447</v>
      </c>
      <c r="H2194" s="137" t="s">
        <v>434</v>
      </c>
      <c r="I2194" s="137"/>
      <c r="J2194" s="138"/>
      <c r="K2194" s="146"/>
      <c r="L2194" s="146"/>
    </row>
    <row r="2195" spans="2:12" s="141" customFormat="1" ht="20.100000000000001" customHeight="1">
      <c r="B2195" s="137"/>
      <c r="C2195" s="137"/>
      <c r="D2195" s="159"/>
      <c r="E2195" s="160"/>
      <c r="F2195" s="137" t="s">
        <v>447</v>
      </c>
      <c r="G2195" s="137" t="s">
        <v>451</v>
      </c>
      <c r="H2195" s="137" t="s">
        <v>434</v>
      </c>
      <c r="I2195" s="137"/>
      <c r="J2195" s="138"/>
      <c r="K2195" s="146"/>
      <c r="L2195" s="146"/>
    </row>
    <row r="2196" spans="2:12" s="141" customFormat="1" ht="20.100000000000001" customHeight="1">
      <c r="B2196" s="137"/>
      <c r="C2196" s="137"/>
      <c r="D2196" s="159"/>
      <c r="E2196" s="160"/>
      <c r="F2196" s="137" t="s">
        <v>451</v>
      </c>
      <c r="G2196" s="137" t="s">
        <v>454</v>
      </c>
      <c r="H2196" s="137" t="s">
        <v>434</v>
      </c>
      <c r="I2196" s="137"/>
      <c r="J2196" s="138"/>
      <c r="K2196" s="146"/>
      <c r="L2196" s="146"/>
    </row>
    <row r="2197" spans="2:12" s="141" customFormat="1" ht="20.100000000000001" customHeight="1">
      <c r="B2197" s="137"/>
      <c r="C2197" s="137"/>
      <c r="D2197" s="159"/>
      <c r="E2197" s="160"/>
      <c r="F2197" s="137" t="s">
        <v>454</v>
      </c>
      <c r="G2197" s="137" t="s">
        <v>455</v>
      </c>
      <c r="H2197" s="137" t="s">
        <v>434</v>
      </c>
      <c r="I2197" s="137"/>
      <c r="J2197" s="138"/>
      <c r="K2197" s="146"/>
      <c r="L2197" s="146"/>
    </row>
    <row r="2198" spans="2:12" s="141" customFormat="1" ht="20.100000000000001" customHeight="1">
      <c r="B2198" s="137"/>
      <c r="C2198" s="137"/>
      <c r="D2198" s="159"/>
      <c r="E2198" s="160"/>
      <c r="F2198" s="137" t="s">
        <v>455</v>
      </c>
      <c r="G2198" s="137" t="s">
        <v>456</v>
      </c>
      <c r="H2198" s="137" t="s">
        <v>434</v>
      </c>
      <c r="I2198" s="137"/>
      <c r="J2198" s="138"/>
      <c r="K2198" s="146"/>
      <c r="L2198" s="146"/>
    </row>
    <row r="2199" spans="2:12" s="141" customFormat="1" ht="20.100000000000001" customHeight="1">
      <c r="B2199" s="137"/>
      <c r="C2199" s="137"/>
      <c r="D2199" s="159"/>
      <c r="E2199" s="160"/>
      <c r="F2199" s="137" t="s">
        <v>456</v>
      </c>
      <c r="G2199" s="137" t="s">
        <v>457</v>
      </c>
      <c r="H2199" s="137" t="s">
        <v>434</v>
      </c>
      <c r="I2199" s="137"/>
      <c r="J2199" s="138"/>
      <c r="K2199" s="146"/>
      <c r="L2199" s="146"/>
    </row>
    <row r="2200" spans="2:12" s="141" customFormat="1" ht="20.100000000000001" customHeight="1">
      <c r="B2200" s="137"/>
      <c r="C2200" s="137"/>
      <c r="D2200" s="159"/>
      <c r="E2200" s="160"/>
      <c r="F2200" s="137" t="s">
        <v>457</v>
      </c>
      <c r="G2200" s="137" t="s">
        <v>460</v>
      </c>
      <c r="H2200" s="137" t="s">
        <v>434</v>
      </c>
      <c r="I2200" s="137"/>
      <c r="J2200" s="138"/>
      <c r="K2200" s="146"/>
      <c r="L2200" s="146"/>
    </row>
    <row r="2201" spans="2:12" s="141" customFormat="1" ht="20.100000000000001" customHeight="1">
      <c r="B2201" s="137"/>
      <c r="C2201" s="137"/>
      <c r="D2201" s="159"/>
      <c r="E2201" s="160"/>
      <c r="F2201" s="137" t="s">
        <v>460</v>
      </c>
      <c r="G2201" s="137" t="s">
        <v>916</v>
      </c>
      <c r="H2201" s="137" t="s">
        <v>434</v>
      </c>
      <c r="I2201" s="137"/>
      <c r="J2201" s="138"/>
      <c r="K2201" s="146"/>
      <c r="L2201" s="146"/>
    </row>
    <row r="2202" spans="2:12" s="141" customFormat="1" ht="20.100000000000001" customHeight="1">
      <c r="B2202" s="137"/>
      <c r="C2202" s="137"/>
      <c r="D2202" s="159"/>
      <c r="E2202" s="160"/>
      <c r="F2202" s="137"/>
      <c r="G2202" s="137"/>
      <c r="H2202" s="137"/>
      <c r="I2202" s="137"/>
      <c r="J2202" s="138"/>
      <c r="K2202" s="146"/>
      <c r="L2202" s="146"/>
    </row>
    <row r="2203" spans="2:12" s="141" customFormat="1" ht="20.100000000000001" customHeight="1">
      <c r="B2203" s="137">
        <v>258</v>
      </c>
      <c r="C2203" s="137"/>
      <c r="D2203" s="159" t="s">
        <v>272</v>
      </c>
      <c r="E2203" s="160">
        <v>3.2549999999999999</v>
      </c>
      <c r="F2203" s="137" t="s">
        <v>433</v>
      </c>
      <c r="G2203" s="137" t="s">
        <v>447</v>
      </c>
      <c r="H2203" s="137" t="s">
        <v>434</v>
      </c>
      <c r="I2203" s="137"/>
      <c r="J2203" s="138"/>
      <c r="K2203" s="146"/>
      <c r="L2203" s="146"/>
    </row>
    <row r="2204" spans="2:12" s="141" customFormat="1" ht="20.100000000000001" customHeight="1">
      <c r="B2204" s="137"/>
      <c r="C2204" s="137"/>
      <c r="D2204" s="159"/>
      <c r="E2204" s="160"/>
      <c r="F2204" s="137" t="s">
        <v>447</v>
      </c>
      <c r="G2204" s="137" t="s">
        <v>451</v>
      </c>
      <c r="H2204" s="137" t="s">
        <v>434</v>
      </c>
      <c r="I2204" s="137"/>
      <c r="J2204" s="138"/>
      <c r="K2204" s="146"/>
      <c r="L2204" s="146"/>
    </row>
    <row r="2205" spans="2:12" s="141" customFormat="1" ht="20.100000000000001" customHeight="1">
      <c r="B2205" s="137"/>
      <c r="C2205" s="137"/>
      <c r="D2205" s="159"/>
      <c r="E2205" s="160"/>
      <c r="F2205" s="137" t="s">
        <v>451</v>
      </c>
      <c r="G2205" s="137" t="s">
        <v>454</v>
      </c>
      <c r="H2205" s="137" t="s">
        <v>434</v>
      </c>
      <c r="I2205" s="137"/>
      <c r="J2205" s="138"/>
      <c r="K2205" s="146"/>
      <c r="L2205" s="146"/>
    </row>
    <row r="2206" spans="2:12" s="141" customFormat="1" ht="20.100000000000001" customHeight="1">
      <c r="B2206" s="137"/>
      <c r="C2206" s="137"/>
      <c r="D2206" s="159"/>
      <c r="E2206" s="160"/>
      <c r="F2206" s="137" t="s">
        <v>454</v>
      </c>
      <c r="G2206" s="137" t="s">
        <v>455</v>
      </c>
      <c r="H2206" s="137" t="s">
        <v>434</v>
      </c>
      <c r="I2206" s="137"/>
      <c r="J2206" s="138"/>
      <c r="K2206" s="146"/>
      <c r="L2206" s="146"/>
    </row>
    <row r="2207" spans="2:12" s="141" customFormat="1" ht="20.100000000000001" customHeight="1">
      <c r="B2207" s="137"/>
      <c r="C2207" s="137"/>
      <c r="D2207" s="159"/>
      <c r="E2207" s="160"/>
      <c r="F2207" s="137" t="s">
        <v>455</v>
      </c>
      <c r="G2207" s="137" t="s">
        <v>456</v>
      </c>
      <c r="H2207" s="137" t="s">
        <v>434</v>
      </c>
      <c r="I2207" s="137"/>
      <c r="J2207" s="138"/>
      <c r="K2207" s="146"/>
      <c r="L2207" s="146"/>
    </row>
    <row r="2208" spans="2:12" s="141" customFormat="1" ht="20.100000000000001" customHeight="1">
      <c r="B2208" s="137"/>
      <c r="C2208" s="137"/>
      <c r="D2208" s="159"/>
      <c r="E2208" s="160"/>
      <c r="F2208" s="137" t="s">
        <v>456</v>
      </c>
      <c r="G2208" s="137" t="s">
        <v>457</v>
      </c>
      <c r="H2208" s="137" t="s">
        <v>434</v>
      </c>
      <c r="I2208" s="137"/>
      <c r="J2208" s="138"/>
      <c r="K2208" s="146"/>
      <c r="L2208" s="146"/>
    </row>
    <row r="2209" spans="2:12" s="141" customFormat="1" ht="20.100000000000001" customHeight="1">
      <c r="B2209" s="137"/>
      <c r="C2209" s="137"/>
      <c r="D2209" s="159"/>
      <c r="E2209" s="160"/>
      <c r="F2209" s="137" t="s">
        <v>457</v>
      </c>
      <c r="G2209" s="137" t="s">
        <v>460</v>
      </c>
      <c r="H2209" s="137" t="s">
        <v>434</v>
      </c>
      <c r="I2209" s="137"/>
      <c r="J2209" s="138"/>
      <c r="K2209" s="146"/>
      <c r="L2209" s="146"/>
    </row>
    <row r="2210" spans="2:12" s="141" customFormat="1" ht="20.100000000000001" customHeight="1">
      <c r="B2210" s="137"/>
      <c r="C2210" s="137"/>
      <c r="D2210" s="159"/>
      <c r="E2210" s="160"/>
      <c r="F2210" s="137" t="s">
        <v>460</v>
      </c>
      <c r="G2210" s="137" t="s">
        <v>463</v>
      </c>
      <c r="H2210" s="137" t="s">
        <v>434</v>
      </c>
      <c r="I2210" s="137"/>
      <c r="J2210" s="138"/>
      <c r="K2210" s="146"/>
      <c r="L2210" s="146"/>
    </row>
    <row r="2211" spans="2:12" s="141" customFormat="1" ht="20.100000000000001" customHeight="1">
      <c r="B2211" s="137"/>
      <c r="C2211" s="137"/>
      <c r="D2211" s="159"/>
      <c r="E2211" s="160"/>
      <c r="F2211" s="137" t="s">
        <v>463</v>
      </c>
      <c r="G2211" s="137" t="s">
        <v>464</v>
      </c>
      <c r="H2211" s="137" t="s">
        <v>434</v>
      </c>
      <c r="I2211" s="137"/>
      <c r="J2211" s="138"/>
      <c r="K2211" s="146"/>
      <c r="L2211" s="146"/>
    </row>
    <row r="2212" spans="2:12" s="141" customFormat="1" ht="20.100000000000001" customHeight="1">
      <c r="B2212" s="137"/>
      <c r="C2212" s="137"/>
      <c r="D2212" s="159"/>
      <c r="E2212" s="160"/>
      <c r="F2212" s="137" t="s">
        <v>464</v>
      </c>
      <c r="G2212" s="137" t="s">
        <v>465</v>
      </c>
      <c r="H2212" s="137" t="s">
        <v>434</v>
      </c>
      <c r="I2212" s="137"/>
      <c r="J2212" s="138"/>
      <c r="K2212" s="146"/>
      <c r="L2212" s="146"/>
    </row>
    <row r="2213" spans="2:12" s="141" customFormat="1" ht="20.100000000000001" customHeight="1">
      <c r="B2213" s="137"/>
      <c r="C2213" s="137"/>
      <c r="D2213" s="159"/>
      <c r="E2213" s="160"/>
      <c r="F2213" s="137" t="s">
        <v>465</v>
      </c>
      <c r="G2213" s="137" t="s">
        <v>466</v>
      </c>
      <c r="H2213" s="137" t="s">
        <v>434</v>
      </c>
      <c r="I2213" s="137"/>
      <c r="J2213" s="138"/>
      <c r="K2213" s="146"/>
      <c r="L2213" s="146"/>
    </row>
    <row r="2214" spans="2:12" s="141" customFormat="1" ht="20.100000000000001" customHeight="1">
      <c r="B2214" s="137"/>
      <c r="C2214" s="137"/>
      <c r="D2214" s="159"/>
      <c r="E2214" s="160"/>
      <c r="F2214" s="137" t="s">
        <v>466</v>
      </c>
      <c r="G2214" s="137" t="s">
        <v>467</v>
      </c>
      <c r="H2214" s="137" t="s">
        <v>434</v>
      </c>
      <c r="I2214" s="137"/>
      <c r="J2214" s="138"/>
      <c r="K2214" s="146"/>
      <c r="L2214" s="146"/>
    </row>
    <row r="2215" spans="2:12" s="141" customFormat="1" ht="20.100000000000001" customHeight="1">
      <c r="B2215" s="137"/>
      <c r="C2215" s="137"/>
      <c r="D2215" s="159"/>
      <c r="E2215" s="160"/>
      <c r="F2215" s="137" t="s">
        <v>467</v>
      </c>
      <c r="G2215" s="137" t="s">
        <v>468</v>
      </c>
      <c r="H2215" s="137" t="s">
        <v>434</v>
      </c>
      <c r="I2215" s="137"/>
      <c r="J2215" s="138"/>
      <c r="K2215" s="146"/>
      <c r="L2215" s="146"/>
    </row>
    <row r="2216" spans="2:12" s="141" customFormat="1" ht="20.100000000000001" customHeight="1">
      <c r="B2216" s="137"/>
      <c r="C2216" s="137"/>
      <c r="D2216" s="159"/>
      <c r="E2216" s="160"/>
      <c r="F2216" s="137" t="s">
        <v>468</v>
      </c>
      <c r="G2216" s="137" t="s">
        <v>469</v>
      </c>
      <c r="H2216" s="137" t="s">
        <v>434</v>
      </c>
      <c r="I2216" s="137"/>
      <c r="J2216" s="138"/>
      <c r="K2216" s="146"/>
      <c r="L2216" s="146"/>
    </row>
    <row r="2217" spans="2:12" s="141" customFormat="1" ht="20.100000000000001" customHeight="1">
      <c r="B2217" s="137"/>
      <c r="C2217" s="137"/>
      <c r="D2217" s="159"/>
      <c r="E2217" s="160"/>
      <c r="F2217" s="137" t="s">
        <v>469</v>
      </c>
      <c r="G2217" s="137" t="s">
        <v>470</v>
      </c>
      <c r="H2217" s="137" t="s">
        <v>434</v>
      </c>
      <c r="I2217" s="137"/>
      <c r="J2217" s="138"/>
      <c r="K2217" s="146"/>
      <c r="L2217" s="146"/>
    </row>
    <row r="2218" spans="2:12" s="141" customFormat="1" ht="20.100000000000001" customHeight="1">
      <c r="B2218" s="137"/>
      <c r="C2218" s="137"/>
      <c r="D2218" s="159"/>
      <c r="E2218" s="160"/>
      <c r="F2218" s="137" t="s">
        <v>470</v>
      </c>
      <c r="G2218" s="137" t="s">
        <v>471</v>
      </c>
      <c r="H2218" s="137" t="s">
        <v>434</v>
      </c>
      <c r="I2218" s="137"/>
      <c r="J2218" s="138"/>
      <c r="K2218" s="146"/>
      <c r="L2218" s="146"/>
    </row>
    <row r="2219" spans="2:12" s="141" customFormat="1" ht="20.100000000000001" customHeight="1">
      <c r="B2219" s="137"/>
      <c r="C2219" s="137"/>
      <c r="D2219" s="159"/>
      <c r="E2219" s="160"/>
      <c r="F2219" s="137" t="s">
        <v>471</v>
      </c>
      <c r="G2219" s="137" t="s">
        <v>917</v>
      </c>
      <c r="H2219" s="137" t="s">
        <v>434</v>
      </c>
      <c r="I2219" s="137"/>
      <c r="J2219" s="138"/>
      <c r="K2219" s="146"/>
      <c r="L2219" s="146"/>
    </row>
    <row r="2220" spans="2:12" s="141" customFormat="1" ht="20.100000000000001" customHeight="1">
      <c r="B2220" s="137"/>
      <c r="C2220" s="137"/>
      <c r="D2220" s="159"/>
      <c r="E2220" s="160"/>
      <c r="F2220" s="137"/>
      <c r="G2220" s="137"/>
      <c r="H2220" s="137"/>
      <c r="I2220" s="137"/>
      <c r="J2220" s="138"/>
      <c r="K2220" s="146"/>
      <c r="L2220" s="146"/>
    </row>
    <row r="2221" spans="2:12" s="141" customFormat="1" ht="20.100000000000001" customHeight="1">
      <c r="B2221" s="137">
        <v>259</v>
      </c>
      <c r="C2221" s="137"/>
      <c r="D2221" s="159" t="s">
        <v>273</v>
      </c>
      <c r="E2221" s="160">
        <v>2.2240000000000002</v>
      </c>
      <c r="F2221" s="137" t="s">
        <v>433</v>
      </c>
      <c r="G2221" s="137" t="s">
        <v>447</v>
      </c>
      <c r="H2221" s="137" t="s">
        <v>434</v>
      </c>
      <c r="I2221" s="137"/>
      <c r="J2221" s="138"/>
      <c r="K2221" s="146"/>
      <c r="L2221" s="146"/>
    </row>
    <row r="2222" spans="2:12" s="141" customFormat="1" ht="20.100000000000001" customHeight="1">
      <c r="B2222" s="137"/>
      <c r="C2222" s="137"/>
      <c r="D2222" s="159"/>
      <c r="E2222" s="160"/>
      <c r="F2222" s="137" t="s">
        <v>447</v>
      </c>
      <c r="G2222" s="137" t="s">
        <v>451</v>
      </c>
      <c r="H2222" s="137" t="s">
        <v>434</v>
      </c>
      <c r="I2222" s="137"/>
      <c r="J2222" s="138"/>
      <c r="K2222" s="146"/>
      <c r="L2222" s="146"/>
    </row>
    <row r="2223" spans="2:12" s="141" customFormat="1" ht="20.100000000000001" customHeight="1">
      <c r="B2223" s="137"/>
      <c r="C2223" s="137"/>
      <c r="D2223" s="159"/>
      <c r="E2223" s="160"/>
      <c r="F2223" s="137" t="s">
        <v>451</v>
      </c>
      <c r="G2223" s="137" t="s">
        <v>454</v>
      </c>
      <c r="H2223" s="137" t="s">
        <v>434</v>
      </c>
      <c r="I2223" s="137"/>
      <c r="J2223" s="138"/>
      <c r="K2223" s="146"/>
      <c r="L2223" s="146"/>
    </row>
    <row r="2224" spans="2:12" s="141" customFormat="1" ht="20.100000000000001" customHeight="1">
      <c r="B2224" s="137"/>
      <c r="C2224" s="137"/>
      <c r="D2224" s="159"/>
      <c r="E2224" s="160"/>
      <c r="F2224" s="137" t="s">
        <v>454</v>
      </c>
      <c r="G2224" s="137" t="s">
        <v>455</v>
      </c>
      <c r="H2224" s="137" t="s">
        <v>434</v>
      </c>
      <c r="I2224" s="137"/>
      <c r="J2224" s="138"/>
      <c r="K2224" s="146"/>
      <c r="L2224" s="146"/>
    </row>
    <row r="2225" spans="2:12" s="141" customFormat="1" ht="20.100000000000001" customHeight="1">
      <c r="B2225" s="137"/>
      <c r="C2225" s="137"/>
      <c r="D2225" s="159"/>
      <c r="E2225" s="160"/>
      <c r="F2225" s="137" t="s">
        <v>455</v>
      </c>
      <c r="G2225" s="137" t="s">
        <v>456</v>
      </c>
      <c r="H2225" s="137" t="s">
        <v>434</v>
      </c>
      <c r="I2225" s="137"/>
      <c r="J2225" s="138"/>
      <c r="K2225" s="146"/>
      <c r="L2225" s="146"/>
    </row>
    <row r="2226" spans="2:12" s="141" customFormat="1" ht="20.100000000000001" customHeight="1">
      <c r="B2226" s="137"/>
      <c r="C2226" s="137"/>
      <c r="D2226" s="159"/>
      <c r="E2226" s="160"/>
      <c r="F2226" s="137" t="s">
        <v>456</v>
      </c>
      <c r="G2226" s="137" t="s">
        <v>457</v>
      </c>
      <c r="H2226" s="137" t="s">
        <v>434</v>
      </c>
      <c r="I2226" s="137"/>
      <c r="J2226" s="138"/>
      <c r="K2226" s="146"/>
      <c r="L2226" s="146"/>
    </row>
    <row r="2227" spans="2:12" s="141" customFormat="1" ht="20.100000000000001" customHeight="1">
      <c r="B2227" s="137"/>
      <c r="C2227" s="137"/>
      <c r="D2227" s="159"/>
      <c r="E2227" s="160"/>
      <c r="F2227" s="137" t="s">
        <v>457</v>
      </c>
      <c r="G2227" s="137" t="s">
        <v>460</v>
      </c>
      <c r="H2227" s="137" t="s">
        <v>434</v>
      </c>
      <c r="I2227" s="137"/>
      <c r="J2227" s="138"/>
      <c r="K2227" s="146"/>
      <c r="L2227" s="146"/>
    </row>
    <row r="2228" spans="2:12" s="141" customFormat="1" ht="20.100000000000001" customHeight="1">
      <c r="B2228" s="137"/>
      <c r="C2228" s="137"/>
      <c r="D2228" s="159"/>
      <c r="E2228" s="160"/>
      <c r="F2228" s="137" t="s">
        <v>460</v>
      </c>
      <c r="G2228" s="137" t="s">
        <v>463</v>
      </c>
      <c r="H2228" s="137" t="s">
        <v>434</v>
      </c>
      <c r="I2228" s="137"/>
      <c r="J2228" s="138"/>
      <c r="K2228" s="146"/>
      <c r="L2228" s="146"/>
    </row>
    <row r="2229" spans="2:12" s="141" customFormat="1" ht="20.100000000000001" customHeight="1">
      <c r="B2229" s="137"/>
      <c r="C2229" s="137"/>
      <c r="D2229" s="159"/>
      <c r="E2229" s="160"/>
      <c r="F2229" s="137" t="s">
        <v>463</v>
      </c>
      <c r="G2229" s="137" t="s">
        <v>464</v>
      </c>
      <c r="H2229" s="137" t="s">
        <v>434</v>
      </c>
      <c r="I2229" s="137"/>
      <c r="J2229" s="138"/>
      <c r="K2229" s="146"/>
      <c r="L2229" s="146"/>
    </row>
    <row r="2230" spans="2:12" s="141" customFormat="1" ht="20.100000000000001" customHeight="1">
      <c r="B2230" s="137"/>
      <c r="C2230" s="137"/>
      <c r="D2230" s="159"/>
      <c r="E2230" s="160"/>
      <c r="F2230" s="137" t="s">
        <v>464</v>
      </c>
      <c r="G2230" s="137" t="s">
        <v>465</v>
      </c>
      <c r="H2230" s="137" t="s">
        <v>434</v>
      </c>
      <c r="I2230" s="137"/>
      <c r="J2230" s="138"/>
      <c r="K2230" s="146"/>
      <c r="L2230" s="146"/>
    </row>
    <row r="2231" spans="2:12" s="141" customFormat="1" ht="20.100000000000001" customHeight="1">
      <c r="B2231" s="137"/>
      <c r="C2231" s="137"/>
      <c r="D2231" s="159"/>
      <c r="E2231" s="160"/>
      <c r="F2231" s="137" t="s">
        <v>465</v>
      </c>
      <c r="G2231" s="137" t="s">
        <v>466</v>
      </c>
      <c r="H2231" s="137" t="s">
        <v>438</v>
      </c>
      <c r="I2231" s="137"/>
      <c r="J2231" s="138"/>
      <c r="K2231" s="146"/>
      <c r="L2231" s="146"/>
    </row>
    <row r="2232" spans="2:12" s="141" customFormat="1" ht="20.100000000000001" customHeight="1">
      <c r="B2232" s="137"/>
      <c r="C2232" s="137"/>
      <c r="D2232" s="159"/>
      <c r="E2232" s="160"/>
      <c r="F2232" s="137" t="s">
        <v>466</v>
      </c>
      <c r="G2232" s="137" t="s">
        <v>918</v>
      </c>
      <c r="H2232" s="137" t="s">
        <v>434</v>
      </c>
      <c r="I2232" s="137"/>
      <c r="J2232" s="138"/>
      <c r="K2232" s="146"/>
      <c r="L2232" s="146"/>
    </row>
    <row r="2233" spans="2:12" s="141" customFormat="1" ht="20.100000000000001" customHeight="1">
      <c r="B2233" s="137"/>
      <c r="C2233" s="137"/>
      <c r="D2233" s="159"/>
      <c r="E2233" s="160"/>
      <c r="F2233" s="137"/>
      <c r="G2233" s="137"/>
      <c r="H2233" s="137"/>
      <c r="I2233" s="137"/>
      <c r="J2233" s="138"/>
      <c r="K2233" s="146"/>
      <c r="L2233" s="146"/>
    </row>
    <row r="2234" spans="2:12" s="141" customFormat="1" ht="20.100000000000001" customHeight="1">
      <c r="B2234" s="137">
        <v>260</v>
      </c>
      <c r="C2234" s="137"/>
      <c r="D2234" s="159" t="s">
        <v>274</v>
      </c>
      <c r="E2234" s="160">
        <v>5.7549999999999999</v>
      </c>
      <c r="F2234" s="137" t="s">
        <v>433</v>
      </c>
      <c r="G2234" s="137" t="s">
        <v>447</v>
      </c>
      <c r="H2234" s="137" t="s">
        <v>434</v>
      </c>
      <c r="I2234" s="137"/>
      <c r="J2234" s="138"/>
      <c r="K2234" s="146"/>
      <c r="L2234" s="146"/>
    </row>
    <row r="2235" spans="2:12" s="141" customFormat="1" ht="20.100000000000001" customHeight="1">
      <c r="B2235" s="137"/>
      <c r="C2235" s="137"/>
      <c r="D2235" s="159"/>
      <c r="E2235" s="160"/>
      <c r="F2235" s="137" t="s">
        <v>447</v>
      </c>
      <c r="G2235" s="137" t="s">
        <v>451</v>
      </c>
      <c r="H2235" s="137" t="s">
        <v>434</v>
      </c>
      <c r="I2235" s="137"/>
      <c r="J2235" s="138"/>
      <c r="K2235" s="146"/>
      <c r="L2235" s="146"/>
    </row>
    <row r="2236" spans="2:12" s="141" customFormat="1" ht="20.100000000000001" customHeight="1">
      <c r="B2236" s="137"/>
      <c r="C2236" s="137"/>
      <c r="D2236" s="159"/>
      <c r="E2236" s="160"/>
      <c r="F2236" s="137" t="s">
        <v>451</v>
      </c>
      <c r="G2236" s="137" t="s">
        <v>454</v>
      </c>
      <c r="H2236" s="137" t="s">
        <v>434</v>
      </c>
      <c r="I2236" s="137"/>
      <c r="J2236" s="138"/>
      <c r="K2236" s="146"/>
      <c r="L2236" s="146"/>
    </row>
    <row r="2237" spans="2:12" s="141" customFormat="1" ht="20.100000000000001" customHeight="1">
      <c r="B2237" s="137"/>
      <c r="C2237" s="137"/>
      <c r="D2237" s="159"/>
      <c r="E2237" s="160"/>
      <c r="F2237" s="137" t="s">
        <v>454</v>
      </c>
      <c r="G2237" s="137" t="s">
        <v>455</v>
      </c>
      <c r="H2237" s="137" t="s">
        <v>434</v>
      </c>
      <c r="I2237" s="137"/>
      <c r="J2237" s="138"/>
      <c r="K2237" s="146"/>
      <c r="L2237" s="146"/>
    </row>
    <row r="2238" spans="2:12" s="141" customFormat="1" ht="20.100000000000001" customHeight="1">
      <c r="B2238" s="137"/>
      <c r="C2238" s="137"/>
      <c r="D2238" s="159"/>
      <c r="E2238" s="160"/>
      <c r="F2238" s="137" t="s">
        <v>455</v>
      </c>
      <c r="G2238" s="137" t="s">
        <v>456</v>
      </c>
      <c r="H2238" s="137" t="s">
        <v>434</v>
      </c>
      <c r="I2238" s="137"/>
      <c r="J2238" s="138"/>
      <c r="K2238" s="146"/>
      <c r="L2238" s="146"/>
    </row>
    <row r="2239" spans="2:12" s="141" customFormat="1" ht="20.100000000000001" customHeight="1">
      <c r="B2239" s="137"/>
      <c r="C2239" s="137"/>
      <c r="D2239" s="159"/>
      <c r="E2239" s="160"/>
      <c r="F2239" s="137" t="s">
        <v>456</v>
      </c>
      <c r="G2239" s="137" t="s">
        <v>457</v>
      </c>
      <c r="H2239" s="137" t="s">
        <v>434</v>
      </c>
      <c r="I2239" s="137"/>
      <c r="J2239" s="138"/>
      <c r="K2239" s="146"/>
      <c r="L2239" s="146"/>
    </row>
    <row r="2240" spans="2:12" s="141" customFormat="1" ht="20.100000000000001" customHeight="1">
      <c r="B2240" s="137"/>
      <c r="C2240" s="137"/>
      <c r="D2240" s="159"/>
      <c r="E2240" s="160"/>
      <c r="F2240" s="137" t="s">
        <v>457</v>
      </c>
      <c r="G2240" s="137" t="s">
        <v>460</v>
      </c>
      <c r="H2240" s="137" t="s">
        <v>434</v>
      </c>
      <c r="I2240" s="137"/>
      <c r="J2240" s="138"/>
      <c r="K2240" s="146"/>
      <c r="L2240" s="146"/>
    </row>
    <row r="2241" spans="2:12" s="141" customFormat="1" ht="20.100000000000001" customHeight="1">
      <c r="B2241" s="137"/>
      <c r="C2241" s="137"/>
      <c r="D2241" s="159"/>
      <c r="E2241" s="160"/>
      <c r="F2241" s="137" t="s">
        <v>460</v>
      </c>
      <c r="G2241" s="137" t="s">
        <v>463</v>
      </c>
      <c r="H2241" s="137" t="s">
        <v>434</v>
      </c>
      <c r="I2241" s="137"/>
      <c r="J2241" s="138"/>
      <c r="K2241" s="146"/>
      <c r="L2241" s="146"/>
    </row>
    <row r="2242" spans="2:12" s="141" customFormat="1" ht="20.100000000000001" customHeight="1">
      <c r="B2242" s="137"/>
      <c r="C2242" s="137"/>
      <c r="D2242" s="159"/>
      <c r="E2242" s="160"/>
      <c r="F2242" s="137" t="s">
        <v>463</v>
      </c>
      <c r="G2242" s="137" t="s">
        <v>464</v>
      </c>
      <c r="H2242" s="137" t="s">
        <v>434</v>
      </c>
      <c r="I2242" s="137"/>
      <c r="J2242" s="138"/>
      <c r="K2242" s="146"/>
      <c r="L2242" s="146"/>
    </row>
    <row r="2243" spans="2:12" s="141" customFormat="1" ht="20.100000000000001" customHeight="1">
      <c r="B2243" s="137"/>
      <c r="C2243" s="137"/>
      <c r="D2243" s="159"/>
      <c r="E2243" s="160"/>
      <c r="F2243" s="137" t="s">
        <v>464</v>
      </c>
      <c r="G2243" s="137" t="s">
        <v>465</v>
      </c>
      <c r="H2243" s="137" t="s">
        <v>434</v>
      </c>
      <c r="I2243" s="137"/>
      <c r="J2243" s="138"/>
      <c r="K2243" s="146"/>
      <c r="L2243" s="146"/>
    </row>
    <row r="2244" spans="2:12" s="141" customFormat="1" ht="20.100000000000001" customHeight="1">
      <c r="B2244" s="137"/>
      <c r="C2244" s="137"/>
      <c r="D2244" s="159"/>
      <c r="E2244" s="160"/>
      <c r="F2244" s="137" t="s">
        <v>465</v>
      </c>
      <c r="G2244" s="137" t="s">
        <v>466</v>
      </c>
      <c r="H2244" s="137" t="s">
        <v>434</v>
      </c>
      <c r="I2244" s="137"/>
      <c r="J2244" s="138"/>
      <c r="K2244" s="146"/>
      <c r="L2244" s="146"/>
    </row>
    <row r="2245" spans="2:12" s="141" customFormat="1" ht="20.100000000000001" customHeight="1">
      <c r="B2245" s="137"/>
      <c r="C2245" s="137"/>
      <c r="D2245" s="159"/>
      <c r="E2245" s="160"/>
      <c r="F2245" s="137" t="s">
        <v>466</v>
      </c>
      <c r="G2245" s="137" t="s">
        <v>467</v>
      </c>
      <c r="H2245" s="137" t="s">
        <v>434</v>
      </c>
      <c r="I2245" s="137"/>
      <c r="J2245" s="138"/>
      <c r="K2245" s="146"/>
      <c r="L2245" s="146"/>
    </row>
    <row r="2246" spans="2:12" s="141" customFormat="1" ht="20.100000000000001" customHeight="1">
      <c r="B2246" s="137"/>
      <c r="C2246" s="137"/>
      <c r="D2246" s="159"/>
      <c r="E2246" s="160"/>
      <c r="F2246" s="137" t="s">
        <v>467</v>
      </c>
      <c r="G2246" s="137" t="s">
        <v>468</v>
      </c>
      <c r="H2246" s="137" t="s">
        <v>434</v>
      </c>
      <c r="I2246" s="137"/>
      <c r="J2246" s="138"/>
      <c r="K2246" s="146"/>
      <c r="L2246" s="146"/>
    </row>
    <row r="2247" spans="2:12" s="141" customFormat="1" ht="20.100000000000001" customHeight="1">
      <c r="B2247" s="137"/>
      <c r="C2247" s="137"/>
      <c r="D2247" s="159"/>
      <c r="E2247" s="160"/>
      <c r="F2247" s="137" t="s">
        <v>468</v>
      </c>
      <c r="G2247" s="137" t="s">
        <v>469</v>
      </c>
      <c r="H2247" s="137" t="s">
        <v>434</v>
      </c>
      <c r="I2247" s="137"/>
      <c r="J2247" s="138"/>
      <c r="K2247" s="146"/>
      <c r="L2247" s="146"/>
    </row>
    <row r="2248" spans="2:12" s="141" customFormat="1" ht="20.100000000000001" customHeight="1">
      <c r="B2248" s="137"/>
      <c r="C2248" s="137"/>
      <c r="D2248" s="159"/>
      <c r="E2248" s="160"/>
      <c r="F2248" s="137" t="s">
        <v>469</v>
      </c>
      <c r="G2248" s="137" t="s">
        <v>470</v>
      </c>
      <c r="H2248" s="137" t="s">
        <v>438</v>
      </c>
      <c r="I2248" s="137"/>
      <c r="J2248" s="138"/>
      <c r="K2248" s="146"/>
      <c r="L2248" s="146"/>
    </row>
    <row r="2249" spans="2:12" s="141" customFormat="1" ht="20.100000000000001" customHeight="1">
      <c r="B2249" s="137"/>
      <c r="C2249" s="137"/>
      <c r="D2249" s="159"/>
      <c r="E2249" s="160"/>
      <c r="F2249" s="137" t="s">
        <v>470</v>
      </c>
      <c r="G2249" s="137" t="s">
        <v>471</v>
      </c>
      <c r="H2249" s="137" t="s">
        <v>438</v>
      </c>
      <c r="I2249" s="137"/>
      <c r="J2249" s="138"/>
      <c r="K2249" s="146"/>
      <c r="L2249" s="146"/>
    </row>
    <row r="2250" spans="2:12" s="141" customFormat="1" ht="20.100000000000001" customHeight="1">
      <c r="B2250" s="137"/>
      <c r="C2250" s="137"/>
      <c r="D2250" s="159"/>
      <c r="E2250" s="160"/>
      <c r="F2250" s="137" t="s">
        <v>471</v>
      </c>
      <c r="G2250" s="137" t="s">
        <v>473</v>
      </c>
      <c r="H2250" s="137" t="s">
        <v>438</v>
      </c>
      <c r="I2250" s="137"/>
      <c r="J2250" s="138"/>
      <c r="K2250" s="146"/>
      <c r="L2250" s="146"/>
    </row>
    <row r="2251" spans="2:12" s="141" customFormat="1" ht="20.100000000000001" customHeight="1">
      <c r="B2251" s="137"/>
      <c r="C2251" s="137"/>
      <c r="D2251" s="159"/>
      <c r="E2251" s="160"/>
      <c r="F2251" s="137" t="s">
        <v>473</v>
      </c>
      <c r="G2251" s="137" t="s">
        <v>474</v>
      </c>
      <c r="H2251" s="137" t="s">
        <v>438</v>
      </c>
      <c r="I2251" s="137"/>
      <c r="J2251" s="138"/>
      <c r="K2251" s="146"/>
      <c r="L2251" s="146"/>
    </row>
    <row r="2252" spans="2:12" s="141" customFormat="1" ht="20.100000000000001" customHeight="1">
      <c r="B2252" s="137"/>
      <c r="C2252" s="137"/>
      <c r="D2252" s="159"/>
      <c r="E2252" s="160"/>
      <c r="F2252" s="137" t="s">
        <v>474</v>
      </c>
      <c r="G2252" s="137" t="s">
        <v>475</v>
      </c>
      <c r="H2252" s="137" t="s">
        <v>438</v>
      </c>
      <c r="I2252" s="137"/>
      <c r="J2252" s="138"/>
      <c r="K2252" s="146"/>
      <c r="L2252" s="146"/>
    </row>
    <row r="2253" spans="2:12" s="141" customFormat="1" ht="20.100000000000001" customHeight="1">
      <c r="B2253" s="137"/>
      <c r="C2253" s="137"/>
      <c r="D2253" s="159"/>
      <c r="E2253" s="160"/>
      <c r="F2253" s="137" t="s">
        <v>475</v>
      </c>
      <c r="G2253" s="137" t="s">
        <v>476</v>
      </c>
      <c r="H2253" s="137" t="s">
        <v>434</v>
      </c>
      <c r="I2253" s="137"/>
      <c r="J2253" s="138"/>
      <c r="K2253" s="146"/>
      <c r="L2253" s="146"/>
    </row>
    <row r="2254" spans="2:12" s="141" customFormat="1" ht="20.100000000000001" customHeight="1">
      <c r="B2254" s="137"/>
      <c r="C2254" s="137"/>
      <c r="D2254" s="159"/>
      <c r="E2254" s="160"/>
      <c r="F2254" s="137" t="s">
        <v>476</v>
      </c>
      <c r="G2254" s="137" t="s">
        <v>477</v>
      </c>
      <c r="H2254" s="137" t="s">
        <v>438</v>
      </c>
      <c r="I2254" s="137"/>
      <c r="J2254" s="138"/>
      <c r="K2254" s="146"/>
      <c r="L2254" s="146"/>
    </row>
    <row r="2255" spans="2:12" s="141" customFormat="1" ht="20.100000000000001" customHeight="1">
      <c r="B2255" s="137"/>
      <c r="C2255" s="137"/>
      <c r="D2255" s="159"/>
      <c r="E2255" s="160"/>
      <c r="F2255" s="137" t="s">
        <v>477</v>
      </c>
      <c r="G2255" s="137" t="s">
        <v>543</v>
      </c>
      <c r="H2255" s="137" t="s">
        <v>438</v>
      </c>
      <c r="I2255" s="137"/>
      <c r="J2255" s="138"/>
      <c r="K2255" s="146"/>
      <c r="L2255" s="146"/>
    </row>
    <row r="2256" spans="2:12" s="141" customFormat="1" ht="20.100000000000001" customHeight="1">
      <c r="B2256" s="137"/>
      <c r="C2256" s="137"/>
      <c r="D2256" s="159"/>
      <c r="E2256" s="160"/>
      <c r="F2256" s="137" t="s">
        <v>543</v>
      </c>
      <c r="G2256" s="137" t="s">
        <v>550</v>
      </c>
      <c r="H2256" s="137" t="s">
        <v>434</v>
      </c>
      <c r="I2256" s="137"/>
      <c r="J2256" s="138"/>
      <c r="K2256" s="146"/>
      <c r="L2256" s="146"/>
    </row>
    <row r="2257" spans="2:12" s="141" customFormat="1" ht="20.100000000000001" customHeight="1">
      <c r="B2257" s="137"/>
      <c r="C2257" s="137"/>
      <c r="D2257" s="159"/>
      <c r="E2257" s="160"/>
      <c r="F2257" s="137" t="s">
        <v>550</v>
      </c>
      <c r="G2257" s="137" t="s">
        <v>551</v>
      </c>
      <c r="H2257" s="137" t="s">
        <v>434</v>
      </c>
      <c r="I2257" s="137"/>
      <c r="J2257" s="138"/>
      <c r="K2257" s="146"/>
      <c r="L2257" s="146"/>
    </row>
    <row r="2258" spans="2:12" s="141" customFormat="1" ht="20.100000000000001" customHeight="1">
      <c r="B2258" s="137"/>
      <c r="C2258" s="137"/>
      <c r="D2258" s="159"/>
      <c r="E2258" s="160"/>
      <c r="F2258" s="137" t="s">
        <v>551</v>
      </c>
      <c r="G2258" s="137" t="s">
        <v>552</v>
      </c>
      <c r="H2258" s="137" t="s">
        <v>434</v>
      </c>
      <c r="I2258" s="137"/>
      <c r="J2258" s="138"/>
      <c r="K2258" s="146"/>
      <c r="L2258" s="146"/>
    </row>
    <row r="2259" spans="2:12" s="141" customFormat="1" ht="20.100000000000001" customHeight="1">
      <c r="B2259" s="137"/>
      <c r="C2259" s="137"/>
      <c r="D2259" s="159"/>
      <c r="E2259" s="160"/>
      <c r="F2259" s="137" t="s">
        <v>552</v>
      </c>
      <c r="G2259" s="137" t="s">
        <v>553</v>
      </c>
      <c r="H2259" s="137" t="s">
        <v>438</v>
      </c>
      <c r="I2259" s="137"/>
      <c r="J2259" s="138"/>
      <c r="K2259" s="146"/>
      <c r="L2259" s="146"/>
    </row>
    <row r="2260" spans="2:12" s="141" customFormat="1" ht="20.100000000000001" customHeight="1">
      <c r="B2260" s="137"/>
      <c r="C2260" s="137"/>
      <c r="D2260" s="159"/>
      <c r="E2260" s="160"/>
      <c r="F2260" s="137" t="s">
        <v>553</v>
      </c>
      <c r="G2260" s="137" t="s">
        <v>554</v>
      </c>
      <c r="H2260" s="137" t="s">
        <v>438</v>
      </c>
      <c r="I2260" s="137"/>
      <c r="J2260" s="138"/>
      <c r="K2260" s="146"/>
      <c r="L2260" s="146"/>
    </row>
    <row r="2261" spans="2:12" s="141" customFormat="1" ht="20.100000000000001" customHeight="1">
      <c r="B2261" s="137"/>
      <c r="C2261" s="137"/>
      <c r="D2261" s="159"/>
      <c r="E2261" s="160"/>
      <c r="F2261" s="137" t="s">
        <v>554</v>
      </c>
      <c r="G2261" s="137" t="s">
        <v>555</v>
      </c>
      <c r="H2261" s="137" t="s">
        <v>438</v>
      </c>
      <c r="I2261" s="137"/>
      <c r="J2261" s="138"/>
      <c r="K2261" s="146"/>
      <c r="L2261" s="146"/>
    </row>
    <row r="2262" spans="2:12" s="141" customFormat="1" ht="20.100000000000001" customHeight="1">
      <c r="B2262" s="137"/>
      <c r="C2262" s="137"/>
      <c r="D2262" s="159"/>
      <c r="E2262" s="160"/>
      <c r="F2262" s="137" t="s">
        <v>555</v>
      </c>
      <c r="G2262" s="137" t="s">
        <v>674</v>
      </c>
      <c r="H2262" s="137" t="s">
        <v>438</v>
      </c>
      <c r="I2262" s="137"/>
      <c r="J2262" s="138"/>
      <c r="K2262" s="146"/>
      <c r="L2262" s="146"/>
    </row>
    <row r="2263" spans="2:12" s="141" customFormat="1" ht="20.100000000000001" customHeight="1">
      <c r="B2263" s="137"/>
      <c r="C2263" s="137"/>
      <c r="D2263" s="159"/>
      <c r="E2263" s="160"/>
      <c r="F2263" s="137"/>
      <c r="G2263" s="137"/>
      <c r="H2263" s="137"/>
      <c r="I2263" s="137"/>
      <c r="J2263" s="138"/>
      <c r="K2263" s="146"/>
      <c r="L2263" s="146"/>
    </row>
    <row r="2264" spans="2:12" s="141" customFormat="1" ht="20.100000000000001" customHeight="1">
      <c r="B2264" s="137">
        <v>261</v>
      </c>
      <c r="C2264" s="137"/>
      <c r="D2264" s="159" t="s">
        <v>275</v>
      </c>
      <c r="E2264" s="160">
        <v>3.23</v>
      </c>
      <c r="F2264" s="137" t="s">
        <v>433</v>
      </c>
      <c r="G2264" s="137" t="s">
        <v>447</v>
      </c>
      <c r="H2264" s="137" t="s">
        <v>434</v>
      </c>
      <c r="I2264" s="137"/>
      <c r="J2264" s="138"/>
      <c r="K2264" s="146"/>
      <c r="L2264" s="146"/>
    </row>
    <row r="2265" spans="2:12" s="141" customFormat="1" ht="20.100000000000001" customHeight="1">
      <c r="B2265" s="137"/>
      <c r="C2265" s="137"/>
      <c r="D2265" s="159"/>
      <c r="E2265" s="160"/>
      <c r="F2265" s="137" t="s">
        <v>447</v>
      </c>
      <c r="G2265" s="137" t="s">
        <v>451</v>
      </c>
      <c r="H2265" s="137" t="s">
        <v>434</v>
      </c>
      <c r="I2265" s="137"/>
      <c r="J2265" s="138"/>
      <c r="K2265" s="146"/>
      <c r="L2265" s="146"/>
    </row>
    <row r="2266" spans="2:12" s="141" customFormat="1" ht="20.100000000000001" customHeight="1">
      <c r="B2266" s="137"/>
      <c r="C2266" s="137"/>
      <c r="D2266" s="159"/>
      <c r="E2266" s="160"/>
      <c r="F2266" s="137" t="s">
        <v>451</v>
      </c>
      <c r="G2266" s="137" t="s">
        <v>454</v>
      </c>
      <c r="H2266" s="137" t="s">
        <v>443</v>
      </c>
      <c r="I2266" s="137"/>
      <c r="J2266" s="138"/>
      <c r="K2266" s="146"/>
      <c r="L2266" s="146"/>
    </row>
    <row r="2267" spans="2:12" s="141" customFormat="1" ht="20.100000000000001" customHeight="1">
      <c r="B2267" s="137"/>
      <c r="C2267" s="137"/>
      <c r="D2267" s="159"/>
      <c r="E2267" s="160"/>
      <c r="F2267" s="137" t="s">
        <v>454</v>
      </c>
      <c r="G2267" s="137" t="s">
        <v>455</v>
      </c>
      <c r="H2267" s="137" t="s">
        <v>443</v>
      </c>
      <c r="I2267" s="137"/>
      <c r="J2267" s="138"/>
      <c r="K2267" s="146"/>
      <c r="L2267" s="146"/>
    </row>
    <row r="2268" spans="2:12" s="141" customFormat="1" ht="20.100000000000001" customHeight="1">
      <c r="B2268" s="137"/>
      <c r="C2268" s="137"/>
      <c r="D2268" s="159"/>
      <c r="E2268" s="160"/>
      <c r="F2268" s="137" t="s">
        <v>455</v>
      </c>
      <c r="G2268" s="137" t="s">
        <v>456</v>
      </c>
      <c r="H2268" s="137" t="s">
        <v>443</v>
      </c>
      <c r="I2268" s="137"/>
      <c r="J2268" s="138"/>
      <c r="K2268" s="146"/>
      <c r="L2268" s="146"/>
    </row>
    <row r="2269" spans="2:12" s="141" customFormat="1" ht="20.100000000000001" customHeight="1">
      <c r="B2269" s="137"/>
      <c r="C2269" s="137"/>
      <c r="D2269" s="159"/>
      <c r="E2269" s="160"/>
      <c r="F2269" s="137" t="s">
        <v>456</v>
      </c>
      <c r="G2269" s="137" t="s">
        <v>457</v>
      </c>
      <c r="H2269" s="137" t="s">
        <v>443</v>
      </c>
      <c r="I2269" s="137"/>
      <c r="J2269" s="138"/>
      <c r="K2269" s="146"/>
      <c r="L2269" s="146"/>
    </row>
    <row r="2270" spans="2:12" s="141" customFormat="1" ht="20.100000000000001" customHeight="1">
      <c r="B2270" s="137"/>
      <c r="C2270" s="137"/>
      <c r="D2270" s="159"/>
      <c r="E2270" s="160"/>
      <c r="F2270" s="137" t="s">
        <v>457</v>
      </c>
      <c r="G2270" s="137" t="s">
        <v>460</v>
      </c>
      <c r="H2270" s="137" t="s">
        <v>443</v>
      </c>
      <c r="I2270" s="137"/>
      <c r="J2270" s="138"/>
      <c r="K2270" s="146"/>
      <c r="L2270" s="146"/>
    </row>
    <row r="2271" spans="2:12" s="141" customFormat="1" ht="20.100000000000001" customHeight="1">
      <c r="B2271" s="137"/>
      <c r="C2271" s="137"/>
      <c r="D2271" s="159"/>
      <c r="E2271" s="160"/>
      <c r="F2271" s="137" t="s">
        <v>460</v>
      </c>
      <c r="G2271" s="137" t="s">
        <v>463</v>
      </c>
      <c r="H2271" s="137" t="s">
        <v>443</v>
      </c>
      <c r="I2271" s="137"/>
      <c r="J2271" s="138"/>
      <c r="K2271" s="146"/>
      <c r="L2271" s="146"/>
    </row>
    <row r="2272" spans="2:12" s="141" customFormat="1" ht="20.100000000000001" customHeight="1">
      <c r="B2272" s="137"/>
      <c r="C2272" s="137"/>
      <c r="D2272" s="159"/>
      <c r="E2272" s="160"/>
      <c r="F2272" s="137" t="s">
        <v>463</v>
      </c>
      <c r="G2272" s="137" t="s">
        <v>464</v>
      </c>
      <c r="H2272" s="137" t="s">
        <v>443</v>
      </c>
      <c r="I2272" s="137"/>
      <c r="J2272" s="138"/>
      <c r="K2272" s="146"/>
      <c r="L2272" s="146"/>
    </row>
    <row r="2273" spans="2:12" s="141" customFormat="1" ht="20.100000000000001" customHeight="1">
      <c r="B2273" s="137"/>
      <c r="C2273" s="137"/>
      <c r="D2273" s="159"/>
      <c r="E2273" s="160"/>
      <c r="F2273" s="137" t="s">
        <v>464</v>
      </c>
      <c r="G2273" s="137" t="s">
        <v>465</v>
      </c>
      <c r="H2273" s="137" t="s">
        <v>443</v>
      </c>
      <c r="I2273" s="137"/>
      <c r="J2273" s="138"/>
      <c r="K2273" s="146"/>
      <c r="L2273" s="146"/>
    </row>
    <row r="2274" spans="2:12" s="141" customFormat="1" ht="20.100000000000001" customHeight="1">
      <c r="B2274" s="137"/>
      <c r="C2274" s="137"/>
      <c r="D2274" s="159"/>
      <c r="E2274" s="160"/>
      <c r="F2274" s="137" t="s">
        <v>465</v>
      </c>
      <c r="G2274" s="137" t="s">
        <v>466</v>
      </c>
      <c r="H2274" s="137" t="s">
        <v>443</v>
      </c>
      <c r="I2274" s="137"/>
      <c r="J2274" s="138"/>
      <c r="K2274" s="146"/>
      <c r="L2274" s="146"/>
    </row>
    <row r="2275" spans="2:12" s="141" customFormat="1" ht="20.100000000000001" customHeight="1">
      <c r="B2275" s="137"/>
      <c r="C2275" s="137"/>
      <c r="D2275" s="159"/>
      <c r="E2275" s="160"/>
      <c r="F2275" s="137" t="s">
        <v>466</v>
      </c>
      <c r="G2275" s="137" t="s">
        <v>467</v>
      </c>
      <c r="H2275" s="137" t="s">
        <v>443</v>
      </c>
      <c r="I2275" s="137"/>
      <c r="J2275" s="138"/>
      <c r="K2275" s="146"/>
      <c r="L2275" s="146"/>
    </row>
    <row r="2276" spans="2:12" s="141" customFormat="1" ht="20.100000000000001" customHeight="1">
      <c r="B2276" s="137"/>
      <c r="C2276" s="137"/>
      <c r="D2276" s="159"/>
      <c r="E2276" s="160"/>
      <c r="F2276" s="137" t="s">
        <v>467</v>
      </c>
      <c r="G2276" s="137" t="s">
        <v>468</v>
      </c>
      <c r="H2276" s="137" t="s">
        <v>443</v>
      </c>
      <c r="I2276" s="137"/>
      <c r="J2276" s="138"/>
      <c r="K2276" s="146"/>
      <c r="L2276" s="146"/>
    </row>
    <row r="2277" spans="2:12" s="141" customFormat="1" ht="20.100000000000001" customHeight="1">
      <c r="B2277" s="137"/>
      <c r="C2277" s="137"/>
      <c r="D2277" s="159"/>
      <c r="E2277" s="160"/>
      <c r="F2277" s="137" t="s">
        <v>468</v>
      </c>
      <c r="G2277" s="137" t="s">
        <v>469</v>
      </c>
      <c r="H2277" s="137" t="s">
        <v>443</v>
      </c>
      <c r="I2277" s="137"/>
      <c r="J2277" s="138"/>
      <c r="K2277" s="146"/>
      <c r="L2277" s="146"/>
    </row>
    <row r="2278" spans="2:12" s="141" customFormat="1" ht="20.100000000000001" customHeight="1">
      <c r="B2278" s="137"/>
      <c r="C2278" s="137"/>
      <c r="D2278" s="159"/>
      <c r="E2278" s="160"/>
      <c r="F2278" s="137" t="s">
        <v>469</v>
      </c>
      <c r="G2278" s="137" t="s">
        <v>470</v>
      </c>
      <c r="H2278" s="137" t="s">
        <v>443</v>
      </c>
      <c r="I2278" s="137"/>
      <c r="J2278" s="138"/>
      <c r="K2278" s="146"/>
      <c r="L2278" s="146"/>
    </row>
    <row r="2279" spans="2:12" s="141" customFormat="1" ht="20.100000000000001" customHeight="1">
      <c r="B2279" s="137"/>
      <c r="C2279" s="137"/>
      <c r="D2279" s="159"/>
      <c r="E2279" s="160"/>
      <c r="F2279" s="137" t="s">
        <v>470</v>
      </c>
      <c r="G2279" s="137" t="s">
        <v>471</v>
      </c>
      <c r="H2279" s="137" t="s">
        <v>443</v>
      </c>
      <c r="I2279" s="137"/>
      <c r="J2279" s="138"/>
      <c r="K2279" s="146"/>
      <c r="L2279" s="146"/>
    </row>
    <row r="2280" spans="2:12" s="141" customFormat="1" ht="20.100000000000001" customHeight="1">
      <c r="B2280" s="137"/>
      <c r="C2280" s="137"/>
      <c r="D2280" s="159"/>
      <c r="E2280" s="160"/>
      <c r="F2280" s="137" t="s">
        <v>471</v>
      </c>
      <c r="G2280" s="137" t="s">
        <v>919</v>
      </c>
      <c r="H2280" s="137" t="s">
        <v>443</v>
      </c>
      <c r="I2280" s="137"/>
      <c r="J2280" s="138"/>
      <c r="K2280" s="146"/>
      <c r="L2280" s="146"/>
    </row>
    <row r="2281" spans="2:12" s="141" customFormat="1" ht="20.100000000000001" customHeight="1">
      <c r="B2281" s="137"/>
      <c r="C2281" s="137"/>
      <c r="D2281" s="159"/>
      <c r="E2281" s="160"/>
      <c r="F2281" s="137"/>
      <c r="G2281" s="137"/>
      <c r="H2281" s="137"/>
      <c r="I2281" s="137"/>
      <c r="J2281" s="138"/>
      <c r="K2281" s="146"/>
      <c r="L2281" s="146"/>
    </row>
    <row r="2282" spans="2:12" s="141" customFormat="1" ht="20.100000000000001" customHeight="1">
      <c r="B2282" s="137">
        <v>262</v>
      </c>
      <c r="C2282" s="137"/>
      <c r="D2282" s="159" t="s">
        <v>276</v>
      </c>
      <c r="E2282" s="160">
        <v>3.9870000000000001</v>
      </c>
      <c r="F2282" s="137" t="s">
        <v>433</v>
      </c>
      <c r="G2282" s="137" t="s">
        <v>447</v>
      </c>
      <c r="H2282" s="137" t="s">
        <v>443</v>
      </c>
      <c r="I2282" s="137"/>
      <c r="J2282" s="138"/>
      <c r="K2282" s="146"/>
      <c r="L2282" s="146"/>
    </row>
    <row r="2283" spans="2:12" s="141" customFormat="1" ht="20.100000000000001" customHeight="1">
      <c r="B2283" s="137"/>
      <c r="C2283" s="137"/>
      <c r="D2283" s="159"/>
      <c r="E2283" s="160"/>
      <c r="F2283" s="137" t="s">
        <v>447</v>
      </c>
      <c r="G2283" s="137" t="s">
        <v>451</v>
      </c>
      <c r="H2283" s="137" t="s">
        <v>440</v>
      </c>
      <c r="I2283" s="137"/>
      <c r="J2283" s="138"/>
      <c r="K2283" s="146"/>
      <c r="L2283" s="146"/>
    </row>
    <row r="2284" spans="2:12" s="141" customFormat="1" ht="20.100000000000001" customHeight="1">
      <c r="B2284" s="137"/>
      <c r="C2284" s="137"/>
      <c r="D2284" s="159"/>
      <c r="E2284" s="160"/>
      <c r="F2284" s="137" t="s">
        <v>451</v>
      </c>
      <c r="G2284" s="137" t="s">
        <v>454</v>
      </c>
      <c r="H2284" s="137" t="s">
        <v>443</v>
      </c>
      <c r="I2284" s="137"/>
      <c r="J2284" s="138"/>
      <c r="K2284" s="146"/>
      <c r="L2284" s="146"/>
    </row>
    <row r="2285" spans="2:12" s="141" customFormat="1" ht="20.100000000000001" customHeight="1">
      <c r="B2285" s="137"/>
      <c r="C2285" s="137"/>
      <c r="D2285" s="159"/>
      <c r="E2285" s="160"/>
      <c r="F2285" s="137" t="s">
        <v>454</v>
      </c>
      <c r="G2285" s="137" t="s">
        <v>455</v>
      </c>
      <c r="H2285" s="137" t="s">
        <v>440</v>
      </c>
      <c r="I2285" s="137"/>
      <c r="J2285" s="138"/>
      <c r="K2285" s="146"/>
      <c r="L2285" s="146"/>
    </row>
    <row r="2286" spans="2:12" s="141" customFormat="1" ht="20.100000000000001" customHeight="1">
      <c r="B2286" s="137"/>
      <c r="C2286" s="137"/>
      <c r="D2286" s="159"/>
      <c r="E2286" s="160"/>
      <c r="F2286" s="137" t="s">
        <v>455</v>
      </c>
      <c r="G2286" s="137" t="s">
        <v>456</v>
      </c>
      <c r="H2286" s="137" t="s">
        <v>443</v>
      </c>
      <c r="I2286" s="137"/>
      <c r="J2286" s="138"/>
      <c r="K2286" s="146"/>
      <c r="L2286" s="146"/>
    </row>
    <row r="2287" spans="2:12" s="141" customFormat="1" ht="20.100000000000001" customHeight="1">
      <c r="B2287" s="137"/>
      <c r="C2287" s="137"/>
      <c r="D2287" s="159"/>
      <c r="E2287" s="160"/>
      <c r="F2287" s="137" t="s">
        <v>456</v>
      </c>
      <c r="G2287" s="137" t="s">
        <v>457</v>
      </c>
      <c r="H2287" s="137" t="s">
        <v>440</v>
      </c>
      <c r="I2287" s="137"/>
      <c r="J2287" s="138"/>
      <c r="K2287" s="146"/>
      <c r="L2287" s="146"/>
    </row>
    <row r="2288" spans="2:12" s="141" customFormat="1" ht="20.100000000000001" customHeight="1">
      <c r="B2288" s="137"/>
      <c r="C2288" s="137"/>
      <c r="D2288" s="159"/>
      <c r="E2288" s="160"/>
      <c r="F2288" s="137" t="s">
        <v>457</v>
      </c>
      <c r="G2288" s="137" t="s">
        <v>460</v>
      </c>
      <c r="H2288" s="137" t="s">
        <v>434</v>
      </c>
      <c r="I2288" s="137"/>
      <c r="J2288" s="138"/>
      <c r="K2288" s="146"/>
      <c r="L2288" s="146"/>
    </row>
    <row r="2289" spans="2:12" s="141" customFormat="1" ht="20.100000000000001" customHeight="1">
      <c r="B2289" s="137"/>
      <c r="C2289" s="137"/>
      <c r="D2289" s="159"/>
      <c r="E2289" s="160"/>
      <c r="F2289" s="137" t="s">
        <v>460</v>
      </c>
      <c r="G2289" s="137" t="s">
        <v>463</v>
      </c>
      <c r="H2289" s="137" t="s">
        <v>438</v>
      </c>
      <c r="I2289" s="137"/>
      <c r="J2289" s="138"/>
      <c r="K2289" s="146"/>
      <c r="L2289" s="146"/>
    </row>
    <row r="2290" spans="2:12" s="141" customFormat="1" ht="20.100000000000001" customHeight="1">
      <c r="B2290" s="137"/>
      <c r="C2290" s="137"/>
      <c r="D2290" s="159"/>
      <c r="E2290" s="160"/>
      <c r="F2290" s="137" t="s">
        <v>463</v>
      </c>
      <c r="G2290" s="137" t="s">
        <v>464</v>
      </c>
      <c r="H2290" s="137" t="s">
        <v>438</v>
      </c>
      <c r="I2290" s="137"/>
      <c r="J2290" s="138"/>
      <c r="K2290" s="146"/>
      <c r="L2290" s="146"/>
    </row>
    <row r="2291" spans="2:12" s="141" customFormat="1" ht="20.100000000000001" customHeight="1">
      <c r="B2291" s="137"/>
      <c r="C2291" s="137"/>
      <c r="D2291" s="159"/>
      <c r="E2291" s="160"/>
      <c r="F2291" s="137" t="s">
        <v>464</v>
      </c>
      <c r="G2291" s="137" t="s">
        <v>465</v>
      </c>
      <c r="H2291" s="137" t="s">
        <v>434</v>
      </c>
      <c r="I2291" s="137"/>
      <c r="J2291" s="138"/>
      <c r="K2291" s="146"/>
      <c r="L2291" s="146"/>
    </row>
    <row r="2292" spans="2:12" s="141" customFormat="1" ht="20.100000000000001" customHeight="1">
      <c r="B2292" s="137"/>
      <c r="C2292" s="137"/>
      <c r="D2292" s="159"/>
      <c r="E2292" s="160"/>
      <c r="F2292" s="137" t="s">
        <v>465</v>
      </c>
      <c r="G2292" s="137" t="s">
        <v>466</v>
      </c>
      <c r="H2292" s="137" t="s">
        <v>443</v>
      </c>
      <c r="I2292" s="137"/>
      <c r="J2292" s="138"/>
      <c r="K2292" s="146"/>
      <c r="L2292" s="146"/>
    </row>
    <row r="2293" spans="2:12" s="141" customFormat="1" ht="20.100000000000001" customHeight="1">
      <c r="B2293" s="137"/>
      <c r="C2293" s="137"/>
      <c r="D2293" s="159"/>
      <c r="E2293" s="160"/>
      <c r="F2293" s="137" t="s">
        <v>466</v>
      </c>
      <c r="G2293" s="137" t="s">
        <v>467</v>
      </c>
      <c r="H2293" s="137" t="s">
        <v>434</v>
      </c>
      <c r="I2293" s="137"/>
      <c r="J2293" s="138"/>
      <c r="K2293" s="146"/>
      <c r="L2293" s="146"/>
    </row>
    <row r="2294" spans="2:12" s="141" customFormat="1" ht="20.100000000000001" customHeight="1">
      <c r="B2294" s="137"/>
      <c r="C2294" s="137"/>
      <c r="D2294" s="159"/>
      <c r="E2294" s="160"/>
      <c r="F2294" s="137" t="s">
        <v>467</v>
      </c>
      <c r="G2294" s="137" t="s">
        <v>468</v>
      </c>
      <c r="H2294" s="137" t="s">
        <v>434</v>
      </c>
      <c r="I2294" s="137"/>
      <c r="J2294" s="138"/>
      <c r="K2294" s="146"/>
      <c r="L2294" s="146"/>
    </row>
    <row r="2295" spans="2:12" s="141" customFormat="1" ht="20.100000000000001" customHeight="1">
      <c r="B2295" s="137"/>
      <c r="C2295" s="137"/>
      <c r="D2295" s="159"/>
      <c r="E2295" s="160"/>
      <c r="F2295" s="137" t="s">
        <v>468</v>
      </c>
      <c r="G2295" s="137" t="s">
        <v>469</v>
      </c>
      <c r="H2295" s="137" t="s">
        <v>440</v>
      </c>
      <c r="I2295" s="137"/>
      <c r="J2295" s="138"/>
      <c r="K2295" s="146"/>
      <c r="L2295" s="146"/>
    </row>
    <row r="2296" spans="2:12" s="141" customFormat="1" ht="20.100000000000001" customHeight="1">
      <c r="B2296" s="137"/>
      <c r="C2296" s="137"/>
      <c r="D2296" s="159"/>
      <c r="E2296" s="160"/>
      <c r="F2296" s="137" t="s">
        <v>469</v>
      </c>
      <c r="G2296" s="137" t="s">
        <v>470</v>
      </c>
      <c r="H2296" s="137" t="s">
        <v>443</v>
      </c>
      <c r="I2296" s="137"/>
      <c r="J2296" s="138"/>
      <c r="K2296" s="146"/>
      <c r="L2296" s="146"/>
    </row>
    <row r="2297" spans="2:12" s="141" customFormat="1" ht="20.100000000000001" customHeight="1">
      <c r="B2297" s="137"/>
      <c r="C2297" s="137"/>
      <c r="D2297" s="159"/>
      <c r="E2297" s="160"/>
      <c r="F2297" s="137" t="s">
        <v>470</v>
      </c>
      <c r="G2297" s="137" t="s">
        <v>471</v>
      </c>
      <c r="H2297" s="137" t="s">
        <v>443</v>
      </c>
      <c r="I2297" s="137"/>
      <c r="J2297" s="138"/>
      <c r="K2297" s="146"/>
      <c r="L2297" s="146"/>
    </row>
    <row r="2298" spans="2:12" s="141" customFormat="1" ht="20.100000000000001" customHeight="1">
      <c r="B2298" s="137"/>
      <c r="C2298" s="137"/>
      <c r="D2298" s="159"/>
      <c r="E2298" s="160"/>
      <c r="F2298" s="137" t="s">
        <v>471</v>
      </c>
      <c r="G2298" s="137" t="s">
        <v>473</v>
      </c>
      <c r="H2298" s="137" t="s">
        <v>443</v>
      </c>
      <c r="I2298" s="137"/>
      <c r="J2298" s="138"/>
      <c r="K2298" s="146"/>
      <c r="L2298" s="146"/>
    </row>
    <row r="2299" spans="2:12" s="141" customFormat="1" ht="20.100000000000001" customHeight="1">
      <c r="B2299" s="137"/>
      <c r="C2299" s="137"/>
      <c r="D2299" s="159"/>
      <c r="E2299" s="160"/>
      <c r="F2299" s="137" t="s">
        <v>473</v>
      </c>
      <c r="G2299" s="137" t="s">
        <v>474</v>
      </c>
      <c r="H2299" s="137" t="s">
        <v>443</v>
      </c>
      <c r="I2299" s="137"/>
      <c r="J2299" s="138"/>
      <c r="K2299" s="146"/>
      <c r="L2299" s="146"/>
    </row>
    <row r="2300" spans="2:12" s="141" customFormat="1" ht="20.100000000000001" customHeight="1">
      <c r="B2300" s="137"/>
      <c r="C2300" s="137"/>
      <c r="D2300" s="159"/>
      <c r="E2300" s="160"/>
      <c r="F2300" s="137" t="s">
        <v>474</v>
      </c>
      <c r="G2300" s="137" t="s">
        <v>475</v>
      </c>
      <c r="H2300" s="137" t="s">
        <v>438</v>
      </c>
      <c r="I2300" s="137"/>
      <c r="J2300" s="138"/>
      <c r="K2300" s="146"/>
      <c r="L2300" s="146"/>
    </row>
    <row r="2301" spans="2:12" s="141" customFormat="1" ht="20.100000000000001" customHeight="1">
      <c r="B2301" s="137"/>
      <c r="C2301" s="137"/>
      <c r="D2301" s="159"/>
      <c r="E2301" s="160"/>
      <c r="F2301" s="137" t="s">
        <v>475</v>
      </c>
      <c r="G2301" s="137" t="s">
        <v>920</v>
      </c>
      <c r="H2301" s="137" t="s">
        <v>434</v>
      </c>
      <c r="I2301" s="137"/>
      <c r="J2301" s="138"/>
      <c r="K2301" s="146"/>
      <c r="L2301" s="146"/>
    </row>
    <row r="2302" spans="2:12" s="141" customFormat="1" ht="20.100000000000001" customHeight="1">
      <c r="B2302" s="137"/>
      <c r="C2302" s="137"/>
      <c r="D2302" s="159"/>
      <c r="E2302" s="160"/>
      <c r="F2302" s="137"/>
      <c r="G2302" s="137"/>
      <c r="H2302" s="137"/>
      <c r="I2302" s="137"/>
      <c r="J2302" s="138"/>
      <c r="K2302" s="146"/>
      <c r="L2302" s="146"/>
    </row>
    <row r="2303" spans="2:12" s="141" customFormat="1" ht="20.100000000000001" customHeight="1">
      <c r="B2303" s="137">
        <v>263</v>
      </c>
      <c r="C2303" s="137"/>
      <c r="D2303" s="159" t="s">
        <v>277</v>
      </c>
      <c r="E2303" s="160">
        <v>4.4370000000000003</v>
      </c>
      <c r="F2303" s="137" t="s">
        <v>433</v>
      </c>
      <c r="G2303" s="137" t="s">
        <v>447</v>
      </c>
      <c r="H2303" s="137" t="s">
        <v>434</v>
      </c>
      <c r="I2303" s="137"/>
      <c r="J2303" s="138"/>
      <c r="K2303" s="146"/>
      <c r="L2303" s="146"/>
    </row>
    <row r="2304" spans="2:12" s="141" customFormat="1" ht="20.100000000000001" customHeight="1">
      <c r="B2304" s="137"/>
      <c r="C2304" s="137"/>
      <c r="D2304" s="159"/>
      <c r="E2304" s="160"/>
      <c r="F2304" s="137" t="s">
        <v>447</v>
      </c>
      <c r="G2304" s="137" t="s">
        <v>451</v>
      </c>
      <c r="H2304" s="137" t="s">
        <v>434</v>
      </c>
      <c r="I2304" s="137"/>
      <c r="J2304" s="138"/>
      <c r="K2304" s="146"/>
      <c r="L2304" s="146"/>
    </row>
    <row r="2305" spans="2:12" s="141" customFormat="1" ht="20.100000000000001" customHeight="1">
      <c r="B2305" s="137"/>
      <c r="C2305" s="137"/>
      <c r="D2305" s="159"/>
      <c r="E2305" s="160"/>
      <c r="F2305" s="137" t="s">
        <v>451</v>
      </c>
      <c r="G2305" s="137" t="s">
        <v>454</v>
      </c>
      <c r="H2305" s="137" t="s">
        <v>434</v>
      </c>
      <c r="I2305" s="137"/>
      <c r="J2305" s="138"/>
      <c r="K2305" s="146"/>
      <c r="L2305" s="146"/>
    </row>
    <row r="2306" spans="2:12" s="141" customFormat="1" ht="20.100000000000001" customHeight="1">
      <c r="B2306" s="137"/>
      <c r="C2306" s="137"/>
      <c r="D2306" s="159"/>
      <c r="E2306" s="160"/>
      <c r="F2306" s="137" t="s">
        <v>454</v>
      </c>
      <c r="G2306" s="137" t="s">
        <v>455</v>
      </c>
      <c r="H2306" s="137" t="s">
        <v>434</v>
      </c>
      <c r="I2306" s="137"/>
      <c r="J2306" s="138"/>
      <c r="K2306" s="146"/>
      <c r="L2306" s="146"/>
    </row>
    <row r="2307" spans="2:12" s="141" customFormat="1" ht="20.100000000000001" customHeight="1">
      <c r="B2307" s="137"/>
      <c r="C2307" s="137"/>
      <c r="D2307" s="159"/>
      <c r="E2307" s="160"/>
      <c r="F2307" s="137" t="s">
        <v>455</v>
      </c>
      <c r="G2307" s="137" t="s">
        <v>456</v>
      </c>
      <c r="H2307" s="137" t="s">
        <v>434</v>
      </c>
      <c r="I2307" s="137"/>
      <c r="J2307" s="138"/>
      <c r="K2307" s="146"/>
      <c r="L2307" s="146"/>
    </row>
    <row r="2308" spans="2:12" s="141" customFormat="1" ht="20.100000000000001" customHeight="1">
      <c r="B2308" s="137"/>
      <c r="C2308" s="137"/>
      <c r="D2308" s="159"/>
      <c r="E2308" s="160"/>
      <c r="F2308" s="137" t="s">
        <v>456</v>
      </c>
      <c r="G2308" s="137" t="s">
        <v>457</v>
      </c>
      <c r="H2308" s="137" t="s">
        <v>434</v>
      </c>
      <c r="I2308" s="137"/>
      <c r="J2308" s="138"/>
      <c r="K2308" s="146"/>
      <c r="L2308" s="146"/>
    </row>
    <row r="2309" spans="2:12" s="141" customFormat="1" ht="20.100000000000001" customHeight="1">
      <c r="B2309" s="137"/>
      <c r="C2309" s="137"/>
      <c r="D2309" s="159"/>
      <c r="E2309" s="160"/>
      <c r="F2309" s="137" t="s">
        <v>457</v>
      </c>
      <c r="G2309" s="137" t="s">
        <v>460</v>
      </c>
      <c r="H2309" s="137" t="s">
        <v>434</v>
      </c>
      <c r="I2309" s="137"/>
      <c r="J2309" s="138"/>
      <c r="K2309" s="146"/>
      <c r="L2309" s="146"/>
    </row>
    <row r="2310" spans="2:12" s="141" customFormat="1" ht="20.100000000000001" customHeight="1">
      <c r="B2310" s="137"/>
      <c r="C2310" s="137"/>
      <c r="D2310" s="159"/>
      <c r="E2310" s="160"/>
      <c r="F2310" s="137" t="s">
        <v>460</v>
      </c>
      <c r="G2310" s="137" t="s">
        <v>463</v>
      </c>
      <c r="H2310" s="137" t="s">
        <v>434</v>
      </c>
      <c r="I2310" s="137"/>
      <c r="J2310" s="138"/>
      <c r="K2310" s="146"/>
      <c r="L2310" s="146"/>
    </row>
    <row r="2311" spans="2:12" s="141" customFormat="1" ht="20.100000000000001" customHeight="1">
      <c r="B2311" s="137"/>
      <c r="C2311" s="137"/>
      <c r="D2311" s="159"/>
      <c r="E2311" s="160"/>
      <c r="F2311" s="137" t="s">
        <v>463</v>
      </c>
      <c r="G2311" s="137" t="s">
        <v>464</v>
      </c>
      <c r="H2311" s="137" t="s">
        <v>434</v>
      </c>
      <c r="I2311" s="137"/>
      <c r="J2311" s="138"/>
      <c r="K2311" s="146"/>
      <c r="L2311" s="146"/>
    </row>
    <row r="2312" spans="2:12" s="141" customFormat="1" ht="20.100000000000001" customHeight="1">
      <c r="B2312" s="137"/>
      <c r="C2312" s="137"/>
      <c r="D2312" s="159"/>
      <c r="E2312" s="160"/>
      <c r="F2312" s="137" t="s">
        <v>464</v>
      </c>
      <c r="G2312" s="137" t="s">
        <v>465</v>
      </c>
      <c r="H2312" s="137" t="s">
        <v>438</v>
      </c>
      <c r="I2312" s="137"/>
      <c r="J2312" s="138"/>
      <c r="K2312" s="146"/>
      <c r="L2312" s="146"/>
    </row>
    <row r="2313" spans="2:12" s="141" customFormat="1" ht="20.100000000000001" customHeight="1">
      <c r="B2313" s="137"/>
      <c r="C2313" s="137"/>
      <c r="D2313" s="159"/>
      <c r="E2313" s="160"/>
      <c r="F2313" s="137" t="s">
        <v>465</v>
      </c>
      <c r="G2313" s="137" t="s">
        <v>466</v>
      </c>
      <c r="H2313" s="137" t="s">
        <v>434</v>
      </c>
      <c r="I2313" s="137"/>
      <c r="J2313" s="138"/>
      <c r="K2313" s="146"/>
      <c r="L2313" s="146"/>
    </row>
    <row r="2314" spans="2:12" s="141" customFormat="1" ht="20.100000000000001" customHeight="1">
      <c r="B2314" s="137"/>
      <c r="C2314" s="137"/>
      <c r="D2314" s="159"/>
      <c r="E2314" s="160"/>
      <c r="F2314" s="137" t="s">
        <v>466</v>
      </c>
      <c r="G2314" s="137" t="s">
        <v>467</v>
      </c>
      <c r="H2314" s="137" t="s">
        <v>438</v>
      </c>
      <c r="I2314" s="137"/>
      <c r="J2314" s="138"/>
      <c r="K2314" s="146"/>
      <c r="L2314" s="146"/>
    </row>
    <row r="2315" spans="2:12" s="141" customFormat="1" ht="20.100000000000001" customHeight="1">
      <c r="B2315" s="137"/>
      <c r="C2315" s="137"/>
      <c r="D2315" s="159"/>
      <c r="E2315" s="160"/>
      <c r="F2315" s="137" t="s">
        <v>467</v>
      </c>
      <c r="G2315" s="137" t="s">
        <v>468</v>
      </c>
      <c r="H2315" s="137" t="s">
        <v>438</v>
      </c>
      <c r="I2315" s="137"/>
      <c r="J2315" s="138"/>
      <c r="K2315" s="146"/>
      <c r="L2315" s="146"/>
    </row>
    <row r="2316" spans="2:12" s="141" customFormat="1" ht="20.100000000000001" customHeight="1">
      <c r="B2316" s="137"/>
      <c r="C2316" s="137"/>
      <c r="D2316" s="159"/>
      <c r="E2316" s="160"/>
      <c r="F2316" s="137" t="s">
        <v>468</v>
      </c>
      <c r="G2316" s="137" t="s">
        <v>469</v>
      </c>
      <c r="H2316" s="137" t="s">
        <v>438</v>
      </c>
      <c r="I2316" s="137"/>
      <c r="J2316" s="138"/>
      <c r="K2316" s="146"/>
      <c r="L2316" s="146"/>
    </row>
    <row r="2317" spans="2:12" s="141" customFormat="1" ht="20.100000000000001" customHeight="1">
      <c r="B2317" s="137"/>
      <c r="C2317" s="137"/>
      <c r="D2317" s="159"/>
      <c r="E2317" s="160"/>
      <c r="F2317" s="137" t="s">
        <v>469</v>
      </c>
      <c r="G2317" s="137" t="s">
        <v>470</v>
      </c>
      <c r="H2317" s="137" t="s">
        <v>438</v>
      </c>
      <c r="I2317" s="137"/>
      <c r="J2317" s="138"/>
      <c r="K2317" s="146"/>
      <c r="L2317" s="146"/>
    </row>
    <row r="2318" spans="2:12" s="141" customFormat="1" ht="20.100000000000001" customHeight="1">
      <c r="B2318" s="137"/>
      <c r="C2318" s="137"/>
      <c r="D2318" s="159"/>
      <c r="E2318" s="160"/>
      <c r="F2318" s="137" t="s">
        <v>470</v>
      </c>
      <c r="G2318" s="137" t="s">
        <v>471</v>
      </c>
      <c r="H2318" s="137" t="s">
        <v>438</v>
      </c>
      <c r="I2318" s="137"/>
      <c r="J2318" s="138"/>
      <c r="K2318" s="146"/>
      <c r="L2318" s="146"/>
    </row>
    <row r="2319" spans="2:12" s="141" customFormat="1" ht="20.100000000000001" customHeight="1">
      <c r="B2319" s="137"/>
      <c r="C2319" s="137"/>
      <c r="D2319" s="159"/>
      <c r="E2319" s="160"/>
      <c r="F2319" s="137" t="s">
        <v>471</v>
      </c>
      <c r="G2319" s="137" t="s">
        <v>473</v>
      </c>
      <c r="H2319" s="137" t="s">
        <v>438</v>
      </c>
      <c r="I2319" s="137"/>
      <c r="J2319" s="138"/>
      <c r="K2319" s="146"/>
      <c r="L2319" s="146"/>
    </row>
    <row r="2320" spans="2:12" s="141" customFormat="1" ht="20.100000000000001" customHeight="1">
      <c r="B2320" s="137"/>
      <c r="C2320" s="137"/>
      <c r="D2320" s="159"/>
      <c r="E2320" s="160"/>
      <c r="F2320" s="137" t="s">
        <v>473</v>
      </c>
      <c r="G2320" s="137" t="s">
        <v>474</v>
      </c>
      <c r="H2320" s="137" t="s">
        <v>438</v>
      </c>
      <c r="I2320" s="137"/>
      <c r="J2320" s="138"/>
      <c r="K2320" s="146"/>
      <c r="L2320" s="146"/>
    </row>
    <row r="2321" spans="2:12" s="141" customFormat="1" ht="20.100000000000001" customHeight="1">
      <c r="B2321" s="137"/>
      <c r="C2321" s="137"/>
      <c r="D2321" s="159"/>
      <c r="E2321" s="160"/>
      <c r="F2321" s="137" t="s">
        <v>474</v>
      </c>
      <c r="G2321" s="137" t="s">
        <v>475</v>
      </c>
      <c r="H2321" s="137" t="s">
        <v>438</v>
      </c>
      <c r="I2321" s="137"/>
      <c r="J2321" s="138"/>
      <c r="K2321" s="146"/>
      <c r="L2321" s="146"/>
    </row>
    <row r="2322" spans="2:12" s="141" customFormat="1" ht="20.100000000000001" customHeight="1">
      <c r="B2322" s="137"/>
      <c r="C2322" s="137"/>
      <c r="D2322" s="159"/>
      <c r="E2322" s="160"/>
      <c r="F2322" s="137" t="s">
        <v>475</v>
      </c>
      <c r="G2322" s="137" t="s">
        <v>476</v>
      </c>
      <c r="H2322" s="137" t="s">
        <v>438</v>
      </c>
      <c r="I2322" s="137"/>
      <c r="J2322" s="138"/>
      <c r="K2322" s="146"/>
      <c r="L2322" s="146"/>
    </row>
    <row r="2323" spans="2:12" s="141" customFormat="1" ht="20.100000000000001" customHeight="1">
      <c r="B2323" s="137"/>
      <c r="C2323" s="137"/>
      <c r="D2323" s="159"/>
      <c r="E2323" s="160"/>
      <c r="F2323" s="137" t="s">
        <v>476</v>
      </c>
      <c r="G2323" s="137" t="s">
        <v>477</v>
      </c>
      <c r="H2323" s="137" t="s">
        <v>440</v>
      </c>
      <c r="I2323" s="137"/>
      <c r="J2323" s="138"/>
      <c r="K2323" s="146"/>
      <c r="L2323" s="146"/>
    </row>
    <row r="2324" spans="2:12" s="141" customFormat="1" ht="20.100000000000001" customHeight="1">
      <c r="B2324" s="137"/>
      <c r="C2324" s="137"/>
      <c r="D2324" s="159"/>
      <c r="E2324" s="160"/>
      <c r="F2324" s="137" t="s">
        <v>477</v>
      </c>
      <c r="G2324" s="137" t="s">
        <v>543</v>
      </c>
      <c r="H2324" s="137" t="s">
        <v>438</v>
      </c>
      <c r="I2324" s="137"/>
      <c r="J2324" s="138"/>
      <c r="K2324" s="146"/>
      <c r="L2324" s="146"/>
    </row>
    <row r="2325" spans="2:12" s="141" customFormat="1" ht="20.100000000000001" customHeight="1">
      <c r="B2325" s="137"/>
      <c r="C2325" s="137"/>
      <c r="D2325" s="159"/>
      <c r="E2325" s="160"/>
      <c r="F2325" s="137" t="s">
        <v>543</v>
      </c>
      <c r="G2325" s="137" t="s">
        <v>921</v>
      </c>
      <c r="H2325" s="137" t="s">
        <v>438</v>
      </c>
      <c r="I2325" s="137"/>
      <c r="J2325" s="138"/>
      <c r="K2325" s="146"/>
      <c r="L2325" s="146"/>
    </row>
    <row r="2326" spans="2:12" s="141" customFormat="1" ht="20.100000000000001" customHeight="1">
      <c r="B2326" s="137"/>
      <c r="C2326" s="137"/>
      <c r="D2326" s="159"/>
      <c r="E2326" s="160"/>
      <c r="F2326" s="137"/>
      <c r="G2326" s="137"/>
      <c r="H2326" s="137"/>
      <c r="I2326" s="137"/>
      <c r="J2326" s="138"/>
      <c r="K2326" s="146"/>
      <c r="L2326" s="146"/>
    </row>
    <row r="2327" spans="2:12" s="141" customFormat="1" ht="20.100000000000001" customHeight="1">
      <c r="B2327" s="137">
        <v>264</v>
      </c>
      <c r="C2327" s="137"/>
      <c r="D2327" s="159" t="s">
        <v>278</v>
      </c>
      <c r="E2327" s="160">
        <v>4.2729999999999997</v>
      </c>
      <c r="F2327" s="137" t="s">
        <v>433</v>
      </c>
      <c r="G2327" s="137" t="s">
        <v>447</v>
      </c>
      <c r="H2327" s="137" t="s">
        <v>440</v>
      </c>
      <c r="I2327" s="137"/>
      <c r="J2327" s="138"/>
      <c r="K2327" s="146"/>
      <c r="L2327" s="146"/>
    </row>
    <row r="2328" spans="2:12" s="141" customFormat="1" ht="20.100000000000001" customHeight="1">
      <c r="B2328" s="137"/>
      <c r="C2328" s="137"/>
      <c r="D2328" s="159"/>
      <c r="E2328" s="160"/>
      <c r="F2328" s="137" t="s">
        <v>447</v>
      </c>
      <c r="G2328" s="137" t="s">
        <v>451</v>
      </c>
      <c r="H2328" s="137" t="s">
        <v>438</v>
      </c>
      <c r="I2328" s="137"/>
      <c r="J2328" s="138"/>
      <c r="K2328" s="146"/>
      <c r="L2328" s="146"/>
    </row>
    <row r="2329" spans="2:12" s="141" customFormat="1" ht="20.100000000000001" customHeight="1">
      <c r="B2329" s="137"/>
      <c r="C2329" s="137"/>
      <c r="D2329" s="159"/>
      <c r="E2329" s="160"/>
      <c r="F2329" s="137" t="s">
        <v>451</v>
      </c>
      <c r="G2329" s="137" t="s">
        <v>454</v>
      </c>
      <c r="H2329" s="137" t="s">
        <v>438</v>
      </c>
      <c r="I2329" s="137"/>
      <c r="J2329" s="138"/>
      <c r="K2329" s="146"/>
      <c r="L2329" s="146"/>
    </row>
    <row r="2330" spans="2:12" s="141" customFormat="1" ht="20.100000000000001" customHeight="1">
      <c r="B2330" s="137"/>
      <c r="C2330" s="137"/>
      <c r="D2330" s="159"/>
      <c r="E2330" s="160"/>
      <c r="F2330" s="137" t="s">
        <v>454</v>
      </c>
      <c r="G2330" s="137" t="s">
        <v>455</v>
      </c>
      <c r="H2330" s="137" t="s">
        <v>434</v>
      </c>
      <c r="I2330" s="137"/>
      <c r="J2330" s="138"/>
      <c r="K2330" s="146"/>
      <c r="L2330" s="146"/>
    </row>
    <row r="2331" spans="2:12" s="141" customFormat="1" ht="20.100000000000001" customHeight="1">
      <c r="B2331" s="137"/>
      <c r="C2331" s="137"/>
      <c r="D2331" s="159"/>
      <c r="E2331" s="160"/>
      <c r="F2331" s="137" t="s">
        <v>455</v>
      </c>
      <c r="G2331" s="137" t="s">
        <v>456</v>
      </c>
      <c r="H2331" s="137" t="s">
        <v>434</v>
      </c>
      <c r="I2331" s="137"/>
      <c r="J2331" s="138"/>
      <c r="K2331" s="146"/>
      <c r="L2331" s="146"/>
    </row>
    <row r="2332" spans="2:12" s="141" customFormat="1" ht="20.100000000000001" customHeight="1">
      <c r="B2332" s="137"/>
      <c r="C2332" s="137"/>
      <c r="D2332" s="159"/>
      <c r="E2332" s="160"/>
      <c r="F2332" s="137" t="s">
        <v>456</v>
      </c>
      <c r="G2332" s="137" t="s">
        <v>457</v>
      </c>
      <c r="H2332" s="137" t="s">
        <v>434</v>
      </c>
      <c r="I2332" s="137"/>
      <c r="J2332" s="138"/>
      <c r="K2332" s="146"/>
      <c r="L2332" s="146"/>
    </row>
    <row r="2333" spans="2:12" s="141" customFormat="1" ht="20.100000000000001" customHeight="1">
      <c r="B2333" s="137"/>
      <c r="C2333" s="137"/>
      <c r="D2333" s="159"/>
      <c r="E2333" s="160"/>
      <c r="F2333" s="137" t="s">
        <v>457</v>
      </c>
      <c r="G2333" s="137" t="s">
        <v>460</v>
      </c>
      <c r="H2333" s="137" t="s">
        <v>434</v>
      </c>
      <c r="I2333" s="137"/>
      <c r="J2333" s="138"/>
      <c r="K2333" s="146"/>
      <c r="L2333" s="146"/>
    </row>
    <row r="2334" spans="2:12" s="141" customFormat="1" ht="20.100000000000001" customHeight="1">
      <c r="B2334" s="137"/>
      <c r="C2334" s="137"/>
      <c r="D2334" s="159"/>
      <c r="E2334" s="160"/>
      <c r="F2334" s="137" t="s">
        <v>460</v>
      </c>
      <c r="G2334" s="137" t="s">
        <v>463</v>
      </c>
      <c r="H2334" s="137" t="s">
        <v>438</v>
      </c>
      <c r="I2334" s="137"/>
      <c r="J2334" s="138"/>
      <c r="K2334" s="146"/>
      <c r="L2334" s="146"/>
    </row>
    <row r="2335" spans="2:12" s="141" customFormat="1" ht="20.100000000000001" customHeight="1">
      <c r="B2335" s="137"/>
      <c r="C2335" s="137"/>
      <c r="D2335" s="159"/>
      <c r="E2335" s="160"/>
      <c r="F2335" s="137" t="s">
        <v>463</v>
      </c>
      <c r="G2335" s="137" t="s">
        <v>464</v>
      </c>
      <c r="H2335" s="137" t="s">
        <v>434</v>
      </c>
      <c r="I2335" s="137"/>
      <c r="J2335" s="138"/>
      <c r="K2335" s="146"/>
      <c r="L2335" s="146"/>
    </row>
    <row r="2336" spans="2:12" s="141" customFormat="1" ht="20.100000000000001" customHeight="1">
      <c r="B2336" s="137"/>
      <c r="C2336" s="137"/>
      <c r="D2336" s="159"/>
      <c r="E2336" s="160"/>
      <c r="F2336" s="137" t="s">
        <v>464</v>
      </c>
      <c r="G2336" s="137" t="s">
        <v>465</v>
      </c>
      <c r="H2336" s="137" t="s">
        <v>434</v>
      </c>
      <c r="I2336" s="137"/>
      <c r="J2336" s="138"/>
      <c r="K2336" s="146"/>
      <c r="L2336" s="146"/>
    </row>
    <row r="2337" spans="2:12" s="141" customFormat="1" ht="20.100000000000001" customHeight="1">
      <c r="B2337" s="137"/>
      <c r="C2337" s="137"/>
      <c r="D2337" s="159"/>
      <c r="E2337" s="160"/>
      <c r="F2337" s="137" t="s">
        <v>465</v>
      </c>
      <c r="G2337" s="137" t="s">
        <v>466</v>
      </c>
      <c r="H2337" s="137" t="s">
        <v>434</v>
      </c>
      <c r="I2337" s="137"/>
      <c r="J2337" s="138"/>
      <c r="K2337" s="146"/>
      <c r="L2337" s="146"/>
    </row>
    <row r="2338" spans="2:12" s="141" customFormat="1" ht="20.100000000000001" customHeight="1">
      <c r="B2338" s="137"/>
      <c r="C2338" s="137"/>
      <c r="D2338" s="159"/>
      <c r="E2338" s="160"/>
      <c r="F2338" s="137" t="s">
        <v>466</v>
      </c>
      <c r="G2338" s="137" t="s">
        <v>467</v>
      </c>
      <c r="H2338" s="137" t="s">
        <v>434</v>
      </c>
      <c r="I2338" s="137"/>
      <c r="J2338" s="138"/>
      <c r="K2338" s="146"/>
      <c r="L2338" s="146"/>
    </row>
    <row r="2339" spans="2:12" s="141" customFormat="1" ht="20.100000000000001" customHeight="1">
      <c r="B2339" s="137"/>
      <c r="C2339" s="137"/>
      <c r="D2339" s="159"/>
      <c r="E2339" s="160"/>
      <c r="F2339" s="137" t="s">
        <v>467</v>
      </c>
      <c r="G2339" s="137" t="s">
        <v>468</v>
      </c>
      <c r="H2339" s="137" t="s">
        <v>434</v>
      </c>
      <c r="I2339" s="137"/>
      <c r="J2339" s="138"/>
      <c r="K2339" s="146"/>
      <c r="L2339" s="146"/>
    </row>
    <row r="2340" spans="2:12" s="141" customFormat="1" ht="20.100000000000001" customHeight="1">
      <c r="B2340" s="137"/>
      <c r="C2340" s="137"/>
      <c r="D2340" s="159"/>
      <c r="E2340" s="160"/>
      <c r="F2340" s="137" t="s">
        <v>468</v>
      </c>
      <c r="G2340" s="137" t="s">
        <v>469</v>
      </c>
      <c r="H2340" s="137" t="s">
        <v>434</v>
      </c>
      <c r="I2340" s="137"/>
      <c r="J2340" s="138"/>
      <c r="K2340" s="146"/>
      <c r="L2340" s="146"/>
    </row>
    <row r="2341" spans="2:12" s="141" customFormat="1" ht="20.100000000000001" customHeight="1">
      <c r="B2341" s="137"/>
      <c r="C2341" s="137"/>
      <c r="D2341" s="159"/>
      <c r="E2341" s="160"/>
      <c r="F2341" s="137" t="s">
        <v>469</v>
      </c>
      <c r="G2341" s="137" t="s">
        <v>470</v>
      </c>
      <c r="H2341" s="137" t="s">
        <v>434</v>
      </c>
      <c r="I2341" s="137"/>
      <c r="J2341" s="138"/>
      <c r="K2341" s="146"/>
      <c r="L2341" s="146"/>
    </row>
    <row r="2342" spans="2:12" s="141" customFormat="1" ht="20.100000000000001" customHeight="1">
      <c r="B2342" s="137"/>
      <c r="C2342" s="137"/>
      <c r="D2342" s="159"/>
      <c r="E2342" s="160"/>
      <c r="F2342" s="137" t="s">
        <v>470</v>
      </c>
      <c r="G2342" s="137" t="s">
        <v>471</v>
      </c>
      <c r="H2342" s="137" t="s">
        <v>434</v>
      </c>
      <c r="I2342" s="137"/>
      <c r="J2342" s="138"/>
      <c r="K2342" s="146"/>
      <c r="L2342" s="146"/>
    </row>
    <row r="2343" spans="2:12" s="141" customFormat="1" ht="20.100000000000001" customHeight="1">
      <c r="B2343" s="137"/>
      <c r="C2343" s="137"/>
      <c r="D2343" s="159"/>
      <c r="E2343" s="160"/>
      <c r="F2343" s="137" t="s">
        <v>471</v>
      </c>
      <c r="G2343" s="137" t="s">
        <v>473</v>
      </c>
      <c r="H2343" s="137" t="s">
        <v>434</v>
      </c>
      <c r="I2343" s="137"/>
      <c r="J2343" s="138"/>
      <c r="K2343" s="146"/>
      <c r="L2343" s="146"/>
    </row>
    <row r="2344" spans="2:12" s="141" customFormat="1" ht="20.100000000000001" customHeight="1">
      <c r="B2344" s="137"/>
      <c r="C2344" s="137"/>
      <c r="D2344" s="159"/>
      <c r="E2344" s="160"/>
      <c r="F2344" s="137" t="s">
        <v>473</v>
      </c>
      <c r="G2344" s="137" t="s">
        <v>474</v>
      </c>
      <c r="H2344" s="137" t="s">
        <v>434</v>
      </c>
      <c r="I2344" s="137"/>
      <c r="J2344" s="138"/>
      <c r="K2344" s="146"/>
      <c r="L2344" s="146"/>
    </row>
    <row r="2345" spans="2:12" s="141" customFormat="1" ht="20.100000000000001" customHeight="1">
      <c r="B2345" s="137"/>
      <c r="C2345" s="137"/>
      <c r="D2345" s="159"/>
      <c r="E2345" s="160"/>
      <c r="F2345" s="137" t="s">
        <v>474</v>
      </c>
      <c r="G2345" s="137" t="s">
        <v>475</v>
      </c>
      <c r="H2345" s="137" t="s">
        <v>434</v>
      </c>
      <c r="I2345" s="137"/>
      <c r="J2345" s="138"/>
      <c r="K2345" s="146"/>
      <c r="L2345" s="146"/>
    </row>
    <row r="2346" spans="2:12" s="141" customFormat="1" ht="20.100000000000001" customHeight="1">
      <c r="B2346" s="137"/>
      <c r="C2346" s="137"/>
      <c r="D2346" s="159"/>
      <c r="E2346" s="160"/>
      <c r="F2346" s="137" t="s">
        <v>475</v>
      </c>
      <c r="G2346" s="137" t="s">
        <v>476</v>
      </c>
      <c r="H2346" s="137" t="s">
        <v>434</v>
      </c>
      <c r="I2346" s="137"/>
      <c r="J2346" s="138"/>
      <c r="K2346" s="146"/>
      <c r="L2346" s="146"/>
    </row>
    <row r="2347" spans="2:12" s="141" customFormat="1" ht="20.100000000000001" customHeight="1">
      <c r="B2347" s="137"/>
      <c r="C2347" s="137"/>
      <c r="D2347" s="159"/>
      <c r="E2347" s="160"/>
      <c r="F2347" s="137" t="s">
        <v>476</v>
      </c>
      <c r="G2347" s="137" t="s">
        <v>477</v>
      </c>
      <c r="H2347" s="137" t="s">
        <v>434</v>
      </c>
      <c r="I2347" s="137"/>
      <c r="J2347" s="138"/>
      <c r="K2347" s="146"/>
      <c r="L2347" s="146"/>
    </row>
    <row r="2348" spans="2:12" s="141" customFormat="1" ht="20.100000000000001" customHeight="1">
      <c r="B2348" s="137"/>
      <c r="C2348" s="137"/>
      <c r="D2348" s="159"/>
      <c r="E2348" s="160"/>
      <c r="F2348" s="137" t="s">
        <v>477</v>
      </c>
      <c r="G2348" s="137" t="s">
        <v>922</v>
      </c>
      <c r="H2348" s="137" t="s">
        <v>434</v>
      </c>
      <c r="I2348" s="137"/>
      <c r="J2348" s="138"/>
      <c r="K2348" s="146"/>
      <c r="L2348" s="146"/>
    </row>
    <row r="2349" spans="2:12" s="141" customFormat="1" ht="20.100000000000001" customHeight="1">
      <c r="B2349" s="137"/>
      <c r="C2349" s="137"/>
      <c r="D2349" s="159"/>
      <c r="E2349" s="160"/>
      <c r="F2349" s="137"/>
      <c r="G2349" s="137"/>
      <c r="H2349" s="137"/>
      <c r="I2349" s="137"/>
      <c r="J2349" s="138"/>
      <c r="K2349" s="146"/>
      <c r="L2349" s="146"/>
    </row>
    <row r="2350" spans="2:12" s="141" customFormat="1" ht="20.100000000000001" customHeight="1">
      <c r="B2350" s="137">
        <v>265</v>
      </c>
      <c r="C2350" s="137"/>
      <c r="D2350" s="159" t="s">
        <v>279</v>
      </c>
      <c r="E2350" s="160">
        <v>0.95299999999999996</v>
      </c>
      <c r="F2350" s="137" t="s">
        <v>433</v>
      </c>
      <c r="G2350" s="137" t="s">
        <v>447</v>
      </c>
      <c r="H2350" s="137" t="s">
        <v>438</v>
      </c>
      <c r="I2350" s="137"/>
      <c r="J2350" s="138"/>
      <c r="K2350" s="146"/>
      <c r="L2350" s="146"/>
    </row>
    <row r="2351" spans="2:12" s="141" customFormat="1" ht="20.100000000000001" customHeight="1">
      <c r="B2351" s="137"/>
      <c r="C2351" s="137"/>
      <c r="D2351" s="159"/>
      <c r="E2351" s="160"/>
      <c r="F2351" s="137" t="s">
        <v>447</v>
      </c>
      <c r="G2351" s="137" t="s">
        <v>451</v>
      </c>
      <c r="H2351" s="137" t="s">
        <v>434</v>
      </c>
      <c r="I2351" s="137"/>
      <c r="J2351" s="138"/>
      <c r="K2351" s="146"/>
      <c r="L2351" s="146"/>
    </row>
    <row r="2352" spans="2:12" s="141" customFormat="1" ht="20.100000000000001" customHeight="1">
      <c r="B2352" s="137"/>
      <c r="C2352" s="137"/>
      <c r="D2352" s="159"/>
      <c r="E2352" s="160"/>
      <c r="F2352" s="137" t="s">
        <v>451</v>
      </c>
      <c r="G2352" s="137" t="s">
        <v>454</v>
      </c>
      <c r="H2352" s="137" t="s">
        <v>440</v>
      </c>
      <c r="I2352" s="137"/>
      <c r="J2352" s="138"/>
      <c r="K2352" s="146"/>
      <c r="L2352" s="146"/>
    </row>
    <row r="2353" spans="2:12" s="141" customFormat="1" ht="20.100000000000001" customHeight="1">
      <c r="B2353" s="137"/>
      <c r="C2353" s="137"/>
      <c r="D2353" s="159"/>
      <c r="E2353" s="160"/>
      <c r="F2353" s="137" t="s">
        <v>454</v>
      </c>
      <c r="G2353" s="137" t="s">
        <v>455</v>
      </c>
      <c r="H2353" s="137" t="s">
        <v>434</v>
      </c>
      <c r="I2353" s="137"/>
      <c r="J2353" s="138"/>
      <c r="K2353" s="146"/>
      <c r="L2353" s="146"/>
    </row>
    <row r="2354" spans="2:12" s="141" customFormat="1" ht="20.100000000000001" customHeight="1">
      <c r="B2354" s="137"/>
      <c r="C2354" s="137"/>
      <c r="D2354" s="159"/>
      <c r="E2354" s="160"/>
      <c r="F2354" s="137" t="s">
        <v>455</v>
      </c>
      <c r="G2354" s="137" t="s">
        <v>923</v>
      </c>
      <c r="H2354" s="137" t="s">
        <v>440</v>
      </c>
      <c r="I2354" s="137"/>
      <c r="J2354" s="138"/>
      <c r="K2354" s="146"/>
      <c r="L2354" s="146"/>
    </row>
    <row r="2355" spans="2:12" s="141" customFormat="1" ht="20.100000000000001" customHeight="1">
      <c r="B2355" s="137"/>
      <c r="C2355" s="137"/>
      <c r="D2355" s="159"/>
      <c r="E2355" s="160"/>
      <c r="F2355" s="137"/>
      <c r="G2355" s="137"/>
      <c r="H2355" s="137"/>
      <c r="I2355" s="137"/>
      <c r="J2355" s="138"/>
      <c r="K2355" s="146"/>
      <c r="L2355" s="146"/>
    </row>
    <row r="2356" spans="2:12" s="141" customFormat="1" ht="20.100000000000001" customHeight="1">
      <c r="B2356" s="137">
        <v>266</v>
      </c>
      <c r="C2356" s="137"/>
      <c r="D2356" s="159" t="s">
        <v>280</v>
      </c>
      <c r="E2356" s="160">
        <v>3.06</v>
      </c>
      <c r="F2356" s="137" t="s">
        <v>433</v>
      </c>
      <c r="G2356" s="137" t="s">
        <v>447</v>
      </c>
      <c r="H2356" s="137" t="s">
        <v>434</v>
      </c>
      <c r="I2356" s="137"/>
      <c r="J2356" s="138"/>
      <c r="K2356" s="146"/>
      <c r="L2356" s="146"/>
    </row>
    <row r="2357" spans="2:12" s="141" customFormat="1" ht="20.100000000000001" customHeight="1">
      <c r="B2357" s="137"/>
      <c r="C2357" s="137"/>
      <c r="D2357" s="159"/>
      <c r="E2357" s="160"/>
      <c r="F2357" s="137" t="s">
        <v>447</v>
      </c>
      <c r="G2357" s="137" t="s">
        <v>451</v>
      </c>
      <c r="H2357" s="137" t="s">
        <v>434</v>
      </c>
      <c r="I2357" s="137"/>
      <c r="J2357" s="138"/>
      <c r="K2357" s="146"/>
      <c r="L2357" s="146"/>
    </row>
    <row r="2358" spans="2:12" s="141" customFormat="1" ht="20.100000000000001" customHeight="1">
      <c r="B2358" s="137"/>
      <c r="C2358" s="137"/>
      <c r="D2358" s="159"/>
      <c r="E2358" s="160"/>
      <c r="F2358" s="137" t="s">
        <v>451</v>
      </c>
      <c r="G2358" s="137" t="s">
        <v>454</v>
      </c>
      <c r="H2358" s="137" t="s">
        <v>434</v>
      </c>
      <c r="I2358" s="137"/>
      <c r="J2358" s="138"/>
      <c r="K2358" s="146"/>
      <c r="L2358" s="146"/>
    </row>
    <row r="2359" spans="2:12" s="141" customFormat="1" ht="20.100000000000001" customHeight="1">
      <c r="B2359" s="137"/>
      <c r="C2359" s="137"/>
      <c r="D2359" s="159"/>
      <c r="E2359" s="160"/>
      <c r="F2359" s="137" t="s">
        <v>454</v>
      </c>
      <c r="G2359" s="137" t="s">
        <v>455</v>
      </c>
      <c r="H2359" s="137" t="s">
        <v>434</v>
      </c>
      <c r="I2359" s="137"/>
      <c r="J2359" s="138"/>
      <c r="K2359" s="146"/>
      <c r="L2359" s="146"/>
    </row>
    <row r="2360" spans="2:12" s="141" customFormat="1" ht="20.100000000000001" customHeight="1">
      <c r="B2360" s="137"/>
      <c r="C2360" s="137"/>
      <c r="D2360" s="159"/>
      <c r="E2360" s="160"/>
      <c r="F2360" s="137" t="s">
        <v>455</v>
      </c>
      <c r="G2360" s="137" t="s">
        <v>456</v>
      </c>
      <c r="H2360" s="137" t="s">
        <v>434</v>
      </c>
      <c r="I2360" s="137"/>
      <c r="J2360" s="138"/>
      <c r="K2360" s="146"/>
      <c r="L2360" s="146"/>
    </row>
    <row r="2361" spans="2:12" s="141" customFormat="1" ht="20.100000000000001" customHeight="1">
      <c r="B2361" s="137"/>
      <c r="C2361" s="137"/>
      <c r="D2361" s="159"/>
      <c r="E2361" s="160"/>
      <c r="F2361" s="137" t="s">
        <v>456</v>
      </c>
      <c r="G2361" s="137" t="s">
        <v>457</v>
      </c>
      <c r="H2361" s="137" t="s">
        <v>434</v>
      </c>
      <c r="I2361" s="137"/>
      <c r="J2361" s="138"/>
      <c r="K2361" s="146"/>
      <c r="L2361" s="146"/>
    </row>
    <row r="2362" spans="2:12" s="141" customFormat="1" ht="20.100000000000001" customHeight="1">
      <c r="B2362" s="137"/>
      <c r="C2362" s="137"/>
      <c r="D2362" s="159"/>
      <c r="E2362" s="160"/>
      <c r="F2362" s="137" t="s">
        <v>457</v>
      </c>
      <c r="G2362" s="137" t="s">
        <v>460</v>
      </c>
      <c r="H2362" s="137" t="s">
        <v>434</v>
      </c>
      <c r="I2362" s="137"/>
      <c r="J2362" s="138"/>
      <c r="K2362" s="146"/>
      <c r="L2362" s="146"/>
    </row>
    <row r="2363" spans="2:12" s="141" customFormat="1" ht="20.100000000000001" customHeight="1">
      <c r="B2363" s="137"/>
      <c r="C2363" s="137"/>
      <c r="D2363" s="159"/>
      <c r="E2363" s="160"/>
      <c r="F2363" s="137" t="s">
        <v>460</v>
      </c>
      <c r="G2363" s="137" t="s">
        <v>463</v>
      </c>
      <c r="H2363" s="137" t="s">
        <v>434</v>
      </c>
      <c r="I2363" s="137"/>
      <c r="J2363" s="138"/>
      <c r="K2363" s="146"/>
      <c r="L2363" s="146"/>
    </row>
    <row r="2364" spans="2:12" s="141" customFormat="1" ht="20.100000000000001" customHeight="1">
      <c r="B2364" s="137"/>
      <c r="C2364" s="137"/>
      <c r="D2364" s="159"/>
      <c r="E2364" s="160"/>
      <c r="F2364" s="137" t="s">
        <v>463</v>
      </c>
      <c r="G2364" s="137" t="s">
        <v>464</v>
      </c>
      <c r="H2364" s="137" t="s">
        <v>434</v>
      </c>
      <c r="I2364" s="137"/>
      <c r="J2364" s="138"/>
      <c r="K2364" s="146"/>
      <c r="L2364" s="146"/>
    </row>
    <row r="2365" spans="2:12" s="141" customFormat="1" ht="20.100000000000001" customHeight="1">
      <c r="B2365" s="137"/>
      <c r="C2365" s="137"/>
      <c r="D2365" s="159"/>
      <c r="E2365" s="160"/>
      <c r="F2365" s="137" t="s">
        <v>464</v>
      </c>
      <c r="G2365" s="137" t="s">
        <v>465</v>
      </c>
      <c r="H2365" s="137" t="s">
        <v>434</v>
      </c>
      <c r="I2365" s="137"/>
      <c r="J2365" s="138"/>
      <c r="K2365" s="146"/>
      <c r="L2365" s="146"/>
    </row>
    <row r="2366" spans="2:12" s="141" customFormat="1" ht="20.100000000000001" customHeight="1">
      <c r="B2366" s="137"/>
      <c r="C2366" s="137"/>
      <c r="D2366" s="159"/>
      <c r="E2366" s="160"/>
      <c r="F2366" s="137" t="s">
        <v>465</v>
      </c>
      <c r="G2366" s="137" t="s">
        <v>466</v>
      </c>
      <c r="H2366" s="137" t="s">
        <v>434</v>
      </c>
      <c r="I2366" s="137"/>
      <c r="J2366" s="138"/>
      <c r="K2366" s="146"/>
      <c r="L2366" s="146"/>
    </row>
    <row r="2367" spans="2:12" s="141" customFormat="1" ht="20.100000000000001" customHeight="1">
      <c r="B2367" s="137"/>
      <c r="C2367" s="137"/>
      <c r="D2367" s="159"/>
      <c r="E2367" s="160"/>
      <c r="F2367" s="137" t="s">
        <v>466</v>
      </c>
      <c r="G2367" s="137" t="s">
        <v>467</v>
      </c>
      <c r="H2367" s="137" t="s">
        <v>438</v>
      </c>
      <c r="I2367" s="137"/>
      <c r="J2367" s="138"/>
      <c r="K2367" s="146"/>
      <c r="L2367" s="146"/>
    </row>
    <row r="2368" spans="2:12" s="141" customFormat="1" ht="20.100000000000001" customHeight="1">
      <c r="B2368" s="137"/>
      <c r="C2368" s="137"/>
      <c r="D2368" s="159"/>
      <c r="E2368" s="160"/>
      <c r="F2368" s="137" t="s">
        <v>467</v>
      </c>
      <c r="G2368" s="137" t="s">
        <v>468</v>
      </c>
      <c r="H2368" s="137" t="s">
        <v>434</v>
      </c>
      <c r="I2368" s="137"/>
      <c r="J2368" s="138"/>
      <c r="K2368" s="146"/>
      <c r="L2368" s="146"/>
    </row>
    <row r="2369" spans="2:12" s="141" customFormat="1" ht="20.100000000000001" customHeight="1">
      <c r="B2369" s="137"/>
      <c r="C2369" s="137"/>
      <c r="D2369" s="159"/>
      <c r="E2369" s="160"/>
      <c r="F2369" s="137" t="s">
        <v>468</v>
      </c>
      <c r="G2369" s="137" t="s">
        <v>469</v>
      </c>
      <c r="H2369" s="137" t="s">
        <v>438</v>
      </c>
      <c r="I2369" s="137"/>
      <c r="J2369" s="138"/>
      <c r="K2369" s="146"/>
      <c r="L2369" s="146"/>
    </row>
    <row r="2370" spans="2:12" s="141" customFormat="1" ht="20.100000000000001" customHeight="1">
      <c r="B2370" s="137"/>
      <c r="C2370" s="137"/>
      <c r="D2370" s="159"/>
      <c r="E2370" s="160"/>
      <c r="F2370" s="137" t="s">
        <v>469</v>
      </c>
      <c r="G2370" s="137" t="s">
        <v>470</v>
      </c>
      <c r="H2370" s="137" t="s">
        <v>438</v>
      </c>
      <c r="I2370" s="137"/>
      <c r="J2370" s="138"/>
      <c r="K2370" s="146"/>
      <c r="L2370" s="146"/>
    </row>
    <row r="2371" spans="2:12" s="141" customFormat="1" ht="20.100000000000001" customHeight="1">
      <c r="B2371" s="137"/>
      <c r="C2371" s="137"/>
      <c r="D2371" s="159"/>
      <c r="E2371" s="160"/>
      <c r="F2371" s="137" t="s">
        <v>470</v>
      </c>
      <c r="G2371" s="137" t="s">
        <v>924</v>
      </c>
      <c r="H2371" s="137" t="s">
        <v>434</v>
      </c>
      <c r="I2371" s="137"/>
      <c r="J2371" s="138"/>
      <c r="K2371" s="146"/>
      <c r="L2371" s="146"/>
    </row>
    <row r="2372" spans="2:12" s="141" customFormat="1" ht="20.100000000000001" customHeight="1">
      <c r="B2372" s="137"/>
      <c r="C2372" s="137"/>
      <c r="D2372" s="159"/>
      <c r="E2372" s="160"/>
      <c r="F2372" s="137"/>
      <c r="G2372" s="137"/>
      <c r="H2372" s="137"/>
      <c r="I2372" s="137"/>
      <c r="J2372" s="138"/>
      <c r="K2372" s="146"/>
      <c r="L2372" s="146"/>
    </row>
    <row r="2373" spans="2:12" s="141" customFormat="1" ht="20.100000000000001" customHeight="1">
      <c r="B2373" s="137">
        <v>267</v>
      </c>
      <c r="C2373" s="137"/>
      <c r="D2373" s="159" t="s">
        <v>281</v>
      </c>
      <c r="E2373" s="160">
        <v>4.2320000000000002</v>
      </c>
      <c r="F2373" s="137" t="s">
        <v>433</v>
      </c>
      <c r="G2373" s="137" t="s">
        <v>447</v>
      </c>
      <c r="H2373" s="137" t="s">
        <v>434</v>
      </c>
      <c r="I2373" s="137"/>
      <c r="J2373" s="138"/>
      <c r="K2373" s="146"/>
      <c r="L2373" s="146"/>
    </row>
    <row r="2374" spans="2:12" s="141" customFormat="1" ht="20.100000000000001" customHeight="1">
      <c r="B2374" s="137"/>
      <c r="C2374" s="137"/>
      <c r="D2374" s="159"/>
      <c r="E2374" s="160"/>
      <c r="F2374" s="137" t="s">
        <v>447</v>
      </c>
      <c r="G2374" s="137" t="s">
        <v>451</v>
      </c>
      <c r="H2374" s="137" t="s">
        <v>434</v>
      </c>
      <c r="I2374" s="137"/>
      <c r="J2374" s="138"/>
      <c r="K2374" s="146"/>
      <c r="L2374" s="146"/>
    </row>
    <row r="2375" spans="2:12" s="141" customFormat="1" ht="20.100000000000001" customHeight="1">
      <c r="B2375" s="137"/>
      <c r="C2375" s="137"/>
      <c r="D2375" s="159"/>
      <c r="E2375" s="160"/>
      <c r="F2375" s="137" t="s">
        <v>451</v>
      </c>
      <c r="G2375" s="137" t="s">
        <v>454</v>
      </c>
      <c r="H2375" s="137" t="s">
        <v>434</v>
      </c>
      <c r="I2375" s="137"/>
      <c r="J2375" s="138"/>
      <c r="K2375" s="146"/>
      <c r="L2375" s="146"/>
    </row>
    <row r="2376" spans="2:12" s="141" customFormat="1" ht="20.100000000000001" customHeight="1">
      <c r="B2376" s="137"/>
      <c r="C2376" s="137"/>
      <c r="D2376" s="159"/>
      <c r="E2376" s="160"/>
      <c r="F2376" s="137" t="s">
        <v>454</v>
      </c>
      <c r="G2376" s="137" t="s">
        <v>455</v>
      </c>
      <c r="H2376" s="137" t="s">
        <v>434</v>
      </c>
      <c r="I2376" s="137"/>
      <c r="J2376" s="138"/>
      <c r="K2376" s="146"/>
      <c r="L2376" s="146"/>
    </row>
    <row r="2377" spans="2:12" s="141" customFormat="1" ht="20.100000000000001" customHeight="1">
      <c r="B2377" s="137"/>
      <c r="C2377" s="137"/>
      <c r="D2377" s="159"/>
      <c r="E2377" s="160"/>
      <c r="F2377" s="137" t="s">
        <v>455</v>
      </c>
      <c r="G2377" s="137" t="s">
        <v>456</v>
      </c>
      <c r="H2377" s="137" t="s">
        <v>434</v>
      </c>
      <c r="I2377" s="137"/>
      <c r="J2377" s="138"/>
      <c r="K2377" s="146"/>
      <c r="L2377" s="146"/>
    </row>
    <row r="2378" spans="2:12" s="141" customFormat="1" ht="20.100000000000001" customHeight="1">
      <c r="B2378" s="137"/>
      <c r="C2378" s="137"/>
      <c r="D2378" s="159"/>
      <c r="E2378" s="160"/>
      <c r="F2378" s="137" t="s">
        <v>456</v>
      </c>
      <c r="G2378" s="137" t="s">
        <v>457</v>
      </c>
      <c r="H2378" s="137" t="s">
        <v>434</v>
      </c>
      <c r="I2378" s="137"/>
      <c r="J2378" s="138"/>
      <c r="K2378" s="146"/>
      <c r="L2378" s="146"/>
    </row>
    <row r="2379" spans="2:12" s="141" customFormat="1" ht="20.100000000000001" customHeight="1">
      <c r="B2379" s="137"/>
      <c r="C2379" s="137"/>
      <c r="D2379" s="159"/>
      <c r="E2379" s="160"/>
      <c r="F2379" s="137" t="s">
        <v>457</v>
      </c>
      <c r="G2379" s="137" t="s">
        <v>460</v>
      </c>
      <c r="H2379" s="137" t="s">
        <v>434</v>
      </c>
      <c r="I2379" s="137"/>
      <c r="J2379" s="138"/>
      <c r="K2379" s="146"/>
      <c r="L2379" s="146"/>
    </row>
    <row r="2380" spans="2:12" s="141" customFormat="1" ht="20.100000000000001" customHeight="1">
      <c r="B2380" s="137"/>
      <c r="C2380" s="137"/>
      <c r="D2380" s="159"/>
      <c r="E2380" s="160"/>
      <c r="F2380" s="137" t="s">
        <v>460</v>
      </c>
      <c r="G2380" s="137" t="s">
        <v>463</v>
      </c>
      <c r="H2380" s="137" t="s">
        <v>434</v>
      </c>
      <c r="I2380" s="137"/>
      <c r="J2380" s="138"/>
      <c r="K2380" s="146"/>
      <c r="L2380" s="146"/>
    </row>
    <row r="2381" spans="2:12" s="141" customFormat="1" ht="20.100000000000001" customHeight="1">
      <c r="B2381" s="137"/>
      <c r="C2381" s="137"/>
      <c r="D2381" s="159"/>
      <c r="E2381" s="160"/>
      <c r="F2381" s="137" t="s">
        <v>463</v>
      </c>
      <c r="G2381" s="137" t="s">
        <v>464</v>
      </c>
      <c r="H2381" s="137" t="s">
        <v>443</v>
      </c>
      <c r="I2381" s="137"/>
      <c r="J2381" s="138"/>
      <c r="K2381" s="146"/>
      <c r="L2381" s="146"/>
    </row>
    <row r="2382" spans="2:12" s="141" customFormat="1" ht="20.100000000000001" customHeight="1">
      <c r="B2382" s="137"/>
      <c r="C2382" s="137"/>
      <c r="D2382" s="159"/>
      <c r="E2382" s="160"/>
      <c r="F2382" s="137" t="s">
        <v>464</v>
      </c>
      <c r="G2382" s="137" t="s">
        <v>465</v>
      </c>
      <c r="H2382" s="137" t="s">
        <v>443</v>
      </c>
      <c r="I2382" s="137"/>
      <c r="J2382" s="138"/>
      <c r="K2382" s="146"/>
      <c r="L2382" s="146"/>
    </row>
    <row r="2383" spans="2:12" s="141" customFormat="1" ht="20.100000000000001" customHeight="1">
      <c r="B2383" s="137"/>
      <c r="C2383" s="137"/>
      <c r="D2383" s="159"/>
      <c r="E2383" s="160"/>
      <c r="F2383" s="137" t="s">
        <v>465</v>
      </c>
      <c r="G2383" s="137" t="s">
        <v>466</v>
      </c>
      <c r="H2383" s="137" t="s">
        <v>438</v>
      </c>
      <c r="I2383" s="137"/>
      <c r="J2383" s="138"/>
      <c r="K2383" s="146"/>
      <c r="L2383" s="146"/>
    </row>
    <row r="2384" spans="2:12" s="141" customFormat="1" ht="20.100000000000001" customHeight="1">
      <c r="B2384" s="137"/>
      <c r="C2384" s="137"/>
      <c r="D2384" s="159"/>
      <c r="E2384" s="160"/>
      <c r="F2384" s="137" t="s">
        <v>466</v>
      </c>
      <c r="G2384" s="137" t="s">
        <v>467</v>
      </c>
      <c r="H2384" s="137" t="s">
        <v>443</v>
      </c>
      <c r="I2384" s="137"/>
      <c r="J2384" s="138"/>
      <c r="K2384" s="146"/>
      <c r="L2384" s="146"/>
    </row>
    <row r="2385" spans="2:12" s="141" customFormat="1" ht="20.100000000000001" customHeight="1">
      <c r="B2385" s="137"/>
      <c r="C2385" s="137"/>
      <c r="D2385" s="159"/>
      <c r="E2385" s="160"/>
      <c r="F2385" s="137" t="s">
        <v>467</v>
      </c>
      <c r="G2385" s="137" t="s">
        <v>468</v>
      </c>
      <c r="H2385" s="137" t="s">
        <v>438</v>
      </c>
      <c r="I2385" s="137"/>
      <c r="J2385" s="138"/>
      <c r="K2385" s="146"/>
      <c r="L2385" s="146"/>
    </row>
    <row r="2386" spans="2:12" s="141" customFormat="1" ht="20.100000000000001" customHeight="1">
      <c r="B2386" s="137"/>
      <c r="C2386" s="137"/>
      <c r="D2386" s="159"/>
      <c r="E2386" s="160"/>
      <c r="F2386" s="137" t="s">
        <v>468</v>
      </c>
      <c r="G2386" s="137" t="s">
        <v>469</v>
      </c>
      <c r="H2386" s="137" t="s">
        <v>438</v>
      </c>
      <c r="I2386" s="137"/>
      <c r="J2386" s="138"/>
      <c r="K2386" s="146"/>
      <c r="L2386" s="146"/>
    </row>
    <row r="2387" spans="2:12" s="141" customFormat="1" ht="20.100000000000001" customHeight="1">
      <c r="B2387" s="137"/>
      <c r="C2387" s="137"/>
      <c r="D2387" s="159"/>
      <c r="E2387" s="160"/>
      <c r="F2387" s="137" t="s">
        <v>469</v>
      </c>
      <c r="G2387" s="137" t="s">
        <v>470</v>
      </c>
      <c r="H2387" s="137" t="s">
        <v>443</v>
      </c>
      <c r="I2387" s="137"/>
      <c r="J2387" s="138"/>
      <c r="K2387" s="146"/>
      <c r="L2387" s="146"/>
    </row>
    <row r="2388" spans="2:12" s="141" customFormat="1" ht="20.100000000000001" customHeight="1">
      <c r="B2388" s="137"/>
      <c r="C2388" s="137"/>
      <c r="D2388" s="159"/>
      <c r="E2388" s="160"/>
      <c r="F2388" s="137" t="s">
        <v>470</v>
      </c>
      <c r="G2388" s="137" t="s">
        <v>471</v>
      </c>
      <c r="H2388" s="137" t="s">
        <v>443</v>
      </c>
      <c r="I2388" s="137"/>
      <c r="J2388" s="138"/>
      <c r="K2388" s="146"/>
      <c r="L2388" s="146"/>
    </row>
    <row r="2389" spans="2:12" s="141" customFormat="1" ht="20.100000000000001" customHeight="1">
      <c r="B2389" s="137"/>
      <c r="C2389" s="137"/>
      <c r="D2389" s="159"/>
      <c r="E2389" s="160"/>
      <c r="F2389" s="137" t="s">
        <v>471</v>
      </c>
      <c r="G2389" s="137" t="s">
        <v>473</v>
      </c>
      <c r="H2389" s="137" t="s">
        <v>443</v>
      </c>
      <c r="I2389" s="137"/>
      <c r="J2389" s="138"/>
      <c r="K2389" s="146"/>
      <c r="L2389" s="146"/>
    </row>
    <row r="2390" spans="2:12" s="141" customFormat="1" ht="20.100000000000001" customHeight="1">
      <c r="B2390" s="137"/>
      <c r="C2390" s="137"/>
      <c r="D2390" s="159"/>
      <c r="E2390" s="160"/>
      <c r="F2390" s="137" t="s">
        <v>473</v>
      </c>
      <c r="G2390" s="137" t="s">
        <v>474</v>
      </c>
      <c r="H2390" s="137" t="s">
        <v>443</v>
      </c>
      <c r="I2390" s="137"/>
      <c r="J2390" s="138"/>
      <c r="K2390" s="146"/>
      <c r="L2390" s="146"/>
    </row>
    <row r="2391" spans="2:12" s="141" customFormat="1" ht="20.100000000000001" customHeight="1">
      <c r="B2391" s="137"/>
      <c r="C2391" s="137"/>
      <c r="D2391" s="159"/>
      <c r="E2391" s="160"/>
      <c r="F2391" s="137" t="s">
        <v>474</v>
      </c>
      <c r="G2391" s="137" t="s">
        <v>475</v>
      </c>
      <c r="H2391" s="137" t="s">
        <v>443</v>
      </c>
      <c r="I2391" s="137"/>
      <c r="J2391" s="138"/>
      <c r="K2391" s="146"/>
      <c r="L2391" s="146"/>
    </row>
    <row r="2392" spans="2:12" s="141" customFormat="1" ht="20.100000000000001" customHeight="1">
      <c r="B2392" s="137"/>
      <c r="C2392" s="137"/>
      <c r="D2392" s="159"/>
      <c r="E2392" s="160"/>
      <c r="F2392" s="137" t="s">
        <v>475</v>
      </c>
      <c r="G2392" s="137" t="s">
        <v>476</v>
      </c>
      <c r="H2392" s="137" t="s">
        <v>438</v>
      </c>
      <c r="I2392" s="137"/>
      <c r="J2392" s="138"/>
      <c r="K2392" s="146"/>
      <c r="L2392" s="146"/>
    </row>
    <row r="2393" spans="2:12" s="141" customFormat="1" ht="20.100000000000001" customHeight="1">
      <c r="B2393" s="137"/>
      <c r="C2393" s="137"/>
      <c r="D2393" s="159"/>
      <c r="E2393" s="160"/>
      <c r="F2393" s="137" t="s">
        <v>476</v>
      </c>
      <c r="G2393" s="137" t="s">
        <v>477</v>
      </c>
      <c r="H2393" s="137" t="s">
        <v>443</v>
      </c>
      <c r="I2393" s="137"/>
      <c r="J2393" s="138"/>
      <c r="K2393" s="146"/>
      <c r="L2393" s="146"/>
    </row>
    <row r="2394" spans="2:12" s="141" customFormat="1" ht="20.100000000000001" customHeight="1">
      <c r="B2394" s="137"/>
      <c r="C2394" s="137"/>
      <c r="D2394" s="159"/>
      <c r="E2394" s="160"/>
      <c r="F2394" s="137" t="s">
        <v>477</v>
      </c>
      <c r="G2394" s="137" t="s">
        <v>925</v>
      </c>
      <c r="H2394" s="137" t="s">
        <v>443</v>
      </c>
      <c r="I2394" s="137"/>
      <c r="J2394" s="138"/>
      <c r="K2394" s="146"/>
      <c r="L2394" s="146"/>
    </row>
    <row r="2395" spans="2:12" s="141" customFormat="1" ht="20.100000000000001" customHeight="1">
      <c r="B2395" s="137"/>
      <c r="C2395" s="137"/>
      <c r="D2395" s="159"/>
      <c r="E2395" s="160"/>
      <c r="F2395" s="137"/>
      <c r="G2395" s="137"/>
      <c r="H2395" s="137"/>
      <c r="I2395" s="137"/>
      <c r="J2395" s="138"/>
      <c r="K2395" s="146"/>
      <c r="L2395" s="146"/>
    </row>
    <row r="2396" spans="2:12" s="141" customFormat="1" ht="20.100000000000001" customHeight="1">
      <c r="B2396" s="137">
        <v>268</v>
      </c>
      <c r="C2396" s="137"/>
      <c r="D2396" s="159" t="s">
        <v>282</v>
      </c>
      <c r="E2396" s="160">
        <v>2.298</v>
      </c>
      <c r="F2396" s="137" t="s">
        <v>433</v>
      </c>
      <c r="G2396" s="137" t="s">
        <v>447</v>
      </c>
      <c r="H2396" s="137" t="s">
        <v>434</v>
      </c>
      <c r="I2396" s="137"/>
      <c r="J2396" s="138"/>
      <c r="K2396" s="146"/>
      <c r="L2396" s="146"/>
    </row>
    <row r="2397" spans="2:12" s="141" customFormat="1" ht="20.100000000000001" customHeight="1">
      <c r="B2397" s="137"/>
      <c r="C2397" s="137"/>
      <c r="D2397" s="159"/>
      <c r="E2397" s="160"/>
      <c r="F2397" s="137" t="s">
        <v>447</v>
      </c>
      <c r="G2397" s="137" t="s">
        <v>451</v>
      </c>
      <c r="H2397" s="137" t="s">
        <v>434</v>
      </c>
      <c r="I2397" s="137"/>
      <c r="J2397" s="138"/>
      <c r="K2397" s="146"/>
      <c r="L2397" s="146"/>
    </row>
    <row r="2398" spans="2:12" s="141" customFormat="1" ht="20.100000000000001" customHeight="1">
      <c r="B2398" s="137"/>
      <c r="C2398" s="137"/>
      <c r="D2398" s="159"/>
      <c r="E2398" s="160"/>
      <c r="F2398" s="137" t="s">
        <v>451</v>
      </c>
      <c r="G2398" s="137" t="s">
        <v>454</v>
      </c>
      <c r="H2398" s="137" t="s">
        <v>434</v>
      </c>
      <c r="I2398" s="137"/>
      <c r="J2398" s="138"/>
      <c r="K2398" s="146"/>
      <c r="L2398" s="146"/>
    </row>
    <row r="2399" spans="2:12" s="141" customFormat="1" ht="20.100000000000001" customHeight="1">
      <c r="B2399" s="137"/>
      <c r="C2399" s="137"/>
      <c r="D2399" s="159"/>
      <c r="E2399" s="160"/>
      <c r="F2399" s="137" t="s">
        <v>454</v>
      </c>
      <c r="G2399" s="137" t="s">
        <v>455</v>
      </c>
      <c r="H2399" s="137" t="s">
        <v>438</v>
      </c>
      <c r="I2399" s="137"/>
      <c r="J2399" s="138"/>
      <c r="K2399" s="146"/>
      <c r="L2399" s="146"/>
    </row>
    <row r="2400" spans="2:12" s="141" customFormat="1" ht="20.100000000000001" customHeight="1">
      <c r="B2400" s="137"/>
      <c r="C2400" s="137"/>
      <c r="D2400" s="159"/>
      <c r="E2400" s="160"/>
      <c r="F2400" s="137" t="s">
        <v>455</v>
      </c>
      <c r="G2400" s="137" t="s">
        <v>456</v>
      </c>
      <c r="H2400" s="137" t="s">
        <v>438</v>
      </c>
      <c r="I2400" s="137"/>
      <c r="J2400" s="138"/>
      <c r="K2400" s="146"/>
      <c r="L2400" s="146"/>
    </row>
    <row r="2401" spans="2:12" s="141" customFormat="1" ht="20.100000000000001" customHeight="1">
      <c r="B2401" s="137"/>
      <c r="C2401" s="137"/>
      <c r="D2401" s="159"/>
      <c r="E2401" s="160"/>
      <c r="F2401" s="137" t="s">
        <v>456</v>
      </c>
      <c r="G2401" s="137" t="s">
        <v>457</v>
      </c>
      <c r="H2401" s="137" t="s">
        <v>434</v>
      </c>
      <c r="I2401" s="137"/>
      <c r="J2401" s="138"/>
      <c r="K2401" s="146"/>
      <c r="L2401" s="146"/>
    </row>
    <row r="2402" spans="2:12" s="141" customFormat="1" ht="20.100000000000001" customHeight="1">
      <c r="B2402" s="137"/>
      <c r="C2402" s="137"/>
      <c r="D2402" s="159"/>
      <c r="E2402" s="160"/>
      <c r="F2402" s="137" t="s">
        <v>457</v>
      </c>
      <c r="G2402" s="137" t="s">
        <v>460</v>
      </c>
      <c r="H2402" s="137" t="s">
        <v>438</v>
      </c>
      <c r="I2402" s="137"/>
      <c r="J2402" s="138"/>
      <c r="K2402" s="146"/>
      <c r="L2402" s="146"/>
    </row>
    <row r="2403" spans="2:12" s="141" customFormat="1" ht="20.100000000000001" customHeight="1">
      <c r="B2403" s="137"/>
      <c r="C2403" s="137"/>
      <c r="D2403" s="159"/>
      <c r="E2403" s="160"/>
      <c r="F2403" s="137" t="s">
        <v>460</v>
      </c>
      <c r="G2403" s="137" t="s">
        <v>463</v>
      </c>
      <c r="H2403" s="137" t="s">
        <v>434</v>
      </c>
      <c r="I2403" s="137"/>
      <c r="J2403" s="138"/>
      <c r="K2403" s="146"/>
      <c r="L2403" s="146"/>
    </row>
    <row r="2404" spans="2:12" s="141" customFormat="1" ht="20.100000000000001" customHeight="1">
      <c r="B2404" s="137"/>
      <c r="C2404" s="137"/>
      <c r="D2404" s="159"/>
      <c r="E2404" s="160"/>
      <c r="F2404" s="137" t="s">
        <v>463</v>
      </c>
      <c r="G2404" s="137" t="s">
        <v>464</v>
      </c>
      <c r="H2404" s="137" t="s">
        <v>434</v>
      </c>
      <c r="I2404" s="137"/>
      <c r="J2404" s="138"/>
      <c r="K2404" s="146"/>
      <c r="L2404" s="146"/>
    </row>
    <row r="2405" spans="2:12" s="141" customFormat="1" ht="20.100000000000001" customHeight="1">
      <c r="B2405" s="137"/>
      <c r="C2405" s="137"/>
      <c r="D2405" s="159"/>
      <c r="E2405" s="160"/>
      <c r="F2405" s="137" t="s">
        <v>464</v>
      </c>
      <c r="G2405" s="137" t="s">
        <v>465</v>
      </c>
      <c r="H2405" s="137" t="s">
        <v>438</v>
      </c>
      <c r="I2405" s="137"/>
      <c r="J2405" s="138"/>
      <c r="K2405" s="146"/>
      <c r="L2405" s="146"/>
    </row>
    <row r="2406" spans="2:12" s="141" customFormat="1" ht="20.100000000000001" customHeight="1">
      <c r="B2406" s="137"/>
      <c r="C2406" s="137"/>
      <c r="D2406" s="159"/>
      <c r="E2406" s="160"/>
      <c r="F2406" s="137" t="s">
        <v>465</v>
      </c>
      <c r="G2406" s="137" t="s">
        <v>466</v>
      </c>
      <c r="H2406" s="137" t="s">
        <v>434</v>
      </c>
      <c r="I2406" s="137"/>
      <c r="J2406" s="138"/>
      <c r="K2406" s="146"/>
      <c r="L2406" s="146"/>
    </row>
    <row r="2407" spans="2:12" s="141" customFormat="1" ht="20.100000000000001" customHeight="1">
      <c r="B2407" s="137"/>
      <c r="C2407" s="137"/>
      <c r="D2407" s="159"/>
      <c r="E2407" s="160"/>
      <c r="F2407" s="137" t="s">
        <v>466</v>
      </c>
      <c r="G2407" s="137" t="s">
        <v>926</v>
      </c>
      <c r="H2407" s="137" t="s">
        <v>434</v>
      </c>
      <c r="I2407" s="137"/>
      <c r="J2407" s="138"/>
      <c r="K2407" s="146"/>
      <c r="L2407" s="146"/>
    </row>
    <row r="2408" spans="2:12" s="141" customFormat="1" ht="20.100000000000001" customHeight="1">
      <c r="B2408" s="137"/>
      <c r="C2408" s="137"/>
      <c r="D2408" s="159"/>
      <c r="E2408" s="160"/>
      <c r="F2408" s="137"/>
      <c r="G2408" s="137"/>
      <c r="H2408" s="137"/>
      <c r="I2408" s="137"/>
      <c r="J2408" s="138"/>
      <c r="K2408" s="146"/>
      <c r="L2408" s="146"/>
    </row>
    <row r="2409" spans="2:12" s="141" customFormat="1" ht="20.100000000000001" customHeight="1">
      <c r="B2409" s="137">
        <v>269</v>
      </c>
      <c r="C2409" s="137"/>
      <c r="D2409" s="159" t="s">
        <v>283</v>
      </c>
      <c r="E2409" s="160">
        <v>3.2</v>
      </c>
      <c r="F2409" s="137" t="s">
        <v>433</v>
      </c>
      <c r="G2409" s="137" t="s">
        <v>447</v>
      </c>
      <c r="H2409" s="137" t="s">
        <v>438</v>
      </c>
      <c r="I2409" s="137"/>
      <c r="J2409" s="138"/>
      <c r="K2409" s="146"/>
      <c r="L2409" s="146"/>
    </row>
    <row r="2410" spans="2:12" s="141" customFormat="1" ht="20.100000000000001" customHeight="1">
      <c r="B2410" s="137"/>
      <c r="C2410" s="137"/>
      <c r="D2410" s="159"/>
      <c r="E2410" s="160"/>
      <c r="F2410" s="137" t="s">
        <v>447</v>
      </c>
      <c r="G2410" s="137" t="s">
        <v>451</v>
      </c>
      <c r="H2410" s="137" t="s">
        <v>434</v>
      </c>
      <c r="I2410" s="137"/>
      <c r="J2410" s="138"/>
      <c r="K2410" s="146"/>
      <c r="L2410" s="146"/>
    </row>
    <row r="2411" spans="2:12" s="141" customFormat="1" ht="20.100000000000001" customHeight="1">
      <c r="B2411" s="137"/>
      <c r="C2411" s="137"/>
      <c r="D2411" s="159"/>
      <c r="E2411" s="160"/>
      <c r="F2411" s="137" t="s">
        <v>451</v>
      </c>
      <c r="G2411" s="137" t="s">
        <v>454</v>
      </c>
      <c r="H2411" s="137" t="s">
        <v>434</v>
      </c>
      <c r="I2411" s="137"/>
      <c r="J2411" s="138"/>
      <c r="K2411" s="146"/>
      <c r="L2411" s="146"/>
    </row>
    <row r="2412" spans="2:12" s="141" customFormat="1" ht="20.100000000000001" customHeight="1">
      <c r="B2412" s="137"/>
      <c r="C2412" s="137"/>
      <c r="D2412" s="159"/>
      <c r="E2412" s="160"/>
      <c r="F2412" s="137" t="s">
        <v>454</v>
      </c>
      <c r="G2412" s="137" t="s">
        <v>455</v>
      </c>
      <c r="H2412" s="137" t="s">
        <v>434</v>
      </c>
      <c r="I2412" s="137"/>
      <c r="J2412" s="138"/>
      <c r="K2412" s="146"/>
      <c r="L2412" s="146"/>
    </row>
    <row r="2413" spans="2:12" s="141" customFormat="1" ht="20.100000000000001" customHeight="1">
      <c r="B2413" s="137"/>
      <c r="C2413" s="137"/>
      <c r="D2413" s="159"/>
      <c r="E2413" s="160"/>
      <c r="F2413" s="137" t="s">
        <v>455</v>
      </c>
      <c r="G2413" s="137" t="s">
        <v>456</v>
      </c>
      <c r="H2413" s="137" t="s">
        <v>434</v>
      </c>
      <c r="I2413" s="137"/>
      <c r="J2413" s="138"/>
      <c r="K2413" s="146"/>
      <c r="L2413" s="146"/>
    </row>
    <row r="2414" spans="2:12" s="141" customFormat="1" ht="20.100000000000001" customHeight="1">
      <c r="B2414" s="137"/>
      <c r="C2414" s="137"/>
      <c r="D2414" s="159"/>
      <c r="E2414" s="160"/>
      <c r="F2414" s="137" t="s">
        <v>456</v>
      </c>
      <c r="G2414" s="137" t="s">
        <v>457</v>
      </c>
      <c r="H2414" s="137" t="s">
        <v>434</v>
      </c>
      <c r="I2414" s="137"/>
      <c r="J2414" s="138"/>
      <c r="K2414" s="146"/>
      <c r="L2414" s="146"/>
    </row>
    <row r="2415" spans="2:12" s="141" customFormat="1" ht="20.100000000000001" customHeight="1">
      <c r="B2415" s="137"/>
      <c r="C2415" s="137"/>
      <c r="D2415" s="159"/>
      <c r="E2415" s="160"/>
      <c r="F2415" s="137" t="s">
        <v>457</v>
      </c>
      <c r="G2415" s="137" t="s">
        <v>460</v>
      </c>
      <c r="H2415" s="137" t="s">
        <v>438</v>
      </c>
      <c r="I2415" s="137"/>
      <c r="J2415" s="138"/>
      <c r="K2415" s="146"/>
      <c r="L2415" s="146"/>
    </row>
    <row r="2416" spans="2:12" s="141" customFormat="1" ht="20.100000000000001" customHeight="1">
      <c r="B2416" s="137"/>
      <c r="C2416" s="137"/>
      <c r="D2416" s="159"/>
      <c r="E2416" s="160"/>
      <c r="F2416" s="137" t="s">
        <v>460</v>
      </c>
      <c r="G2416" s="137" t="s">
        <v>463</v>
      </c>
      <c r="H2416" s="137" t="s">
        <v>434</v>
      </c>
      <c r="I2416" s="137"/>
      <c r="J2416" s="138"/>
      <c r="K2416" s="146"/>
      <c r="L2416" s="146"/>
    </row>
    <row r="2417" spans="2:12" s="141" customFormat="1" ht="20.100000000000001" customHeight="1">
      <c r="B2417" s="137"/>
      <c r="C2417" s="137"/>
      <c r="D2417" s="159"/>
      <c r="E2417" s="160"/>
      <c r="F2417" s="137" t="s">
        <v>463</v>
      </c>
      <c r="G2417" s="137" t="s">
        <v>464</v>
      </c>
      <c r="H2417" s="137" t="s">
        <v>434</v>
      </c>
      <c r="I2417" s="137"/>
      <c r="J2417" s="138"/>
      <c r="K2417" s="146"/>
      <c r="L2417" s="146"/>
    </row>
    <row r="2418" spans="2:12" s="141" customFormat="1" ht="20.100000000000001" customHeight="1">
      <c r="B2418" s="137"/>
      <c r="C2418" s="137"/>
      <c r="D2418" s="159"/>
      <c r="E2418" s="160"/>
      <c r="F2418" s="137" t="s">
        <v>464</v>
      </c>
      <c r="G2418" s="137" t="s">
        <v>465</v>
      </c>
      <c r="H2418" s="137" t="s">
        <v>434</v>
      </c>
      <c r="I2418" s="137"/>
      <c r="J2418" s="138"/>
      <c r="K2418" s="146"/>
      <c r="L2418" s="146"/>
    </row>
    <row r="2419" spans="2:12" s="141" customFormat="1" ht="20.100000000000001" customHeight="1">
      <c r="B2419" s="137"/>
      <c r="C2419" s="137"/>
      <c r="D2419" s="159"/>
      <c r="E2419" s="160"/>
      <c r="F2419" s="137" t="s">
        <v>465</v>
      </c>
      <c r="G2419" s="137" t="s">
        <v>466</v>
      </c>
      <c r="H2419" s="137" t="s">
        <v>434</v>
      </c>
      <c r="I2419" s="137"/>
      <c r="J2419" s="138"/>
      <c r="K2419" s="146"/>
      <c r="L2419" s="146"/>
    </row>
    <row r="2420" spans="2:12" s="141" customFormat="1" ht="20.100000000000001" customHeight="1">
      <c r="B2420" s="137"/>
      <c r="C2420" s="137"/>
      <c r="D2420" s="159"/>
      <c r="E2420" s="160"/>
      <c r="F2420" s="137" t="s">
        <v>466</v>
      </c>
      <c r="G2420" s="137" t="s">
        <v>467</v>
      </c>
      <c r="H2420" s="137" t="s">
        <v>434</v>
      </c>
      <c r="I2420" s="137"/>
      <c r="J2420" s="138"/>
      <c r="K2420" s="146"/>
      <c r="L2420" s="146"/>
    </row>
    <row r="2421" spans="2:12" s="141" customFormat="1" ht="20.100000000000001" customHeight="1">
      <c r="B2421" s="137"/>
      <c r="C2421" s="137"/>
      <c r="D2421" s="159"/>
      <c r="E2421" s="160"/>
      <c r="F2421" s="137" t="s">
        <v>467</v>
      </c>
      <c r="G2421" s="137" t="s">
        <v>468</v>
      </c>
      <c r="H2421" s="137" t="s">
        <v>434</v>
      </c>
      <c r="I2421" s="137"/>
      <c r="J2421" s="138"/>
      <c r="K2421" s="146"/>
      <c r="L2421" s="146"/>
    </row>
    <row r="2422" spans="2:12" s="141" customFormat="1" ht="20.100000000000001" customHeight="1">
      <c r="B2422" s="137"/>
      <c r="C2422" s="137"/>
      <c r="D2422" s="159"/>
      <c r="E2422" s="160"/>
      <c r="F2422" s="137" t="s">
        <v>468</v>
      </c>
      <c r="G2422" s="137" t="s">
        <v>469</v>
      </c>
      <c r="H2422" s="137" t="s">
        <v>434</v>
      </c>
      <c r="I2422" s="137"/>
      <c r="J2422" s="138"/>
      <c r="K2422" s="146"/>
      <c r="L2422" s="146"/>
    </row>
    <row r="2423" spans="2:12" s="141" customFormat="1" ht="20.100000000000001" customHeight="1">
      <c r="B2423" s="137"/>
      <c r="C2423" s="137"/>
      <c r="D2423" s="159"/>
      <c r="E2423" s="160"/>
      <c r="F2423" s="137" t="s">
        <v>469</v>
      </c>
      <c r="G2423" s="137" t="s">
        <v>470</v>
      </c>
      <c r="H2423" s="137" t="s">
        <v>434</v>
      </c>
      <c r="I2423" s="137"/>
      <c r="J2423" s="138"/>
      <c r="K2423" s="146"/>
      <c r="L2423" s="146"/>
    </row>
    <row r="2424" spans="2:12" s="141" customFormat="1" ht="20.100000000000001" customHeight="1">
      <c r="B2424" s="137"/>
      <c r="C2424" s="137"/>
      <c r="D2424" s="159"/>
      <c r="E2424" s="160"/>
      <c r="F2424" s="137" t="s">
        <v>470</v>
      </c>
      <c r="G2424" s="137" t="s">
        <v>471</v>
      </c>
      <c r="H2424" s="137" t="s">
        <v>434</v>
      </c>
      <c r="I2424" s="137"/>
      <c r="J2424" s="138"/>
      <c r="K2424" s="146"/>
      <c r="L2424" s="146"/>
    </row>
    <row r="2425" spans="2:12" s="141" customFormat="1" ht="20.100000000000001" customHeight="1">
      <c r="B2425" s="137"/>
      <c r="C2425" s="137"/>
      <c r="D2425" s="159"/>
      <c r="E2425" s="160"/>
      <c r="F2425" s="137"/>
      <c r="G2425" s="137"/>
      <c r="H2425" s="137"/>
      <c r="I2425" s="137"/>
      <c r="J2425" s="138"/>
      <c r="K2425" s="146"/>
      <c r="L2425" s="146"/>
    </row>
    <row r="2426" spans="2:12" s="141" customFormat="1" ht="20.100000000000001" customHeight="1">
      <c r="B2426" s="137">
        <v>270</v>
      </c>
      <c r="C2426" s="137"/>
      <c r="D2426" s="159" t="s">
        <v>284</v>
      </c>
      <c r="E2426" s="160">
        <v>4.6639999999999997</v>
      </c>
      <c r="F2426" s="137" t="s">
        <v>433</v>
      </c>
      <c r="G2426" s="137" t="s">
        <v>447</v>
      </c>
      <c r="H2426" s="137" t="s">
        <v>434</v>
      </c>
      <c r="I2426" s="137"/>
      <c r="J2426" s="138"/>
      <c r="K2426" s="146"/>
      <c r="L2426" s="146"/>
    </row>
    <row r="2427" spans="2:12" s="141" customFormat="1" ht="20.100000000000001" customHeight="1">
      <c r="B2427" s="137"/>
      <c r="C2427" s="137"/>
      <c r="D2427" s="159"/>
      <c r="E2427" s="160"/>
      <c r="F2427" s="137" t="s">
        <v>447</v>
      </c>
      <c r="G2427" s="137" t="s">
        <v>451</v>
      </c>
      <c r="H2427" s="137" t="s">
        <v>434</v>
      </c>
      <c r="I2427" s="137"/>
      <c r="J2427" s="138"/>
      <c r="K2427" s="146"/>
      <c r="L2427" s="146"/>
    </row>
    <row r="2428" spans="2:12" s="141" customFormat="1" ht="20.100000000000001" customHeight="1">
      <c r="B2428" s="137"/>
      <c r="C2428" s="137"/>
      <c r="D2428" s="159"/>
      <c r="E2428" s="160"/>
      <c r="F2428" s="137" t="s">
        <v>451</v>
      </c>
      <c r="G2428" s="137" t="s">
        <v>454</v>
      </c>
      <c r="H2428" s="137" t="s">
        <v>434</v>
      </c>
      <c r="I2428" s="137"/>
      <c r="J2428" s="138"/>
      <c r="K2428" s="146"/>
      <c r="L2428" s="146"/>
    </row>
    <row r="2429" spans="2:12" s="141" customFormat="1" ht="20.100000000000001" customHeight="1">
      <c r="B2429" s="137"/>
      <c r="C2429" s="137"/>
      <c r="D2429" s="159"/>
      <c r="E2429" s="160"/>
      <c r="F2429" s="137" t="s">
        <v>454</v>
      </c>
      <c r="G2429" s="137" t="s">
        <v>455</v>
      </c>
      <c r="H2429" s="137" t="s">
        <v>434</v>
      </c>
      <c r="I2429" s="137"/>
      <c r="J2429" s="138"/>
      <c r="K2429" s="146"/>
      <c r="L2429" s="146"/>
    </row>
    <row r="2430" spans="2:12" s="141" customFormat="1" ht="20.100000000000001" customHeight="1">
      <c r="B2430" s="137"/>
      <c r="C2430" s="137"/>
      <c r="D2430" s="159"/>
      <c r="E2430" s="160"/>
      <c r="F2430" s="137" t="s">
        <v>455</v>
      </c>
      <c r="G2430" s="137" t="s">
        <v>456</v>
      </c>
      <c r="H2430" s="137" t="s">
        <v>434</v>
      </c>
      <c r="I2430" s="137"/>
      <c r="J2430" s="138"/>
      <c r="K2430" s="146"/>
      <c r="L2430" s="146"/>
    </row>
    <row r="2431" spans="2:12" s="141" customFormat="1" ht="20.100000000000001" customHeight="1">
      <c r="B2431" s="137"/>
      <c r="C2431" s="137"/>
      <c r="D2431" s="159"/>
      <c r="E2431" s="160"/>
      <c r="F2431" s="137" t="s">
        <v>456</v>
      </c>
      <c r="G2431" s="137" t="s">
        <v>457</v>
      </c>
      <c r="H2431" s="137" t="s">
        <v>434</v>
      </c>
      <c r="I2431" s="137"/>
      <c r="J2431" s="138"/>
      <c r="K2431" s="146"/>
      <c r="L2431" s="146"/>
    </row>
    <row r="2432" spans="2:12" s="141" customFormat="1" ht="20.100000000000001" customHeight="1">
      <c r="B2432" s="137"/>
      <c r="C2432" s="137"/>
      <c r="D2432" s="159"/>
      <c r="E2432" s="160"/>
      <c r="F2432" s="137" t="s">
        <v>457</v>
      </c>
      <c r="G2432" s="137" t="s">
        <v>460</v>
      </c>
      <c r="H2432" s="137" t="s">
        <v>434</v>
      </c>
      <c r="I2432" s="137"/>
      <c r="J2432" s="138"/>
      <c r="K2432" s="146"/>
      <c r="L2432" s="146"/>
    </row>
    <row r="2433" spans="2:12" s="141" customFormat="1" ht="20.100000000000001" customHeight="1">
      <c r="B2433" s="137"/>
      <c r="C2433" s="137"/>
      <c r="D2433" s="159"/>
      <c r="E2433" s="160"/>
      <c r="F2433" s="137" t="s">
        <v>460</v>
      </c>
      <c r="G2433" s="137" t="s">
        <v>463</v>
      </c>
      <c r="H2433" s="137" t="s">
        <v>434</v>
      </c>
      <c r="I2433" s="137"/>
      <c r="J2433" s="138"/>
      <c r="K2433" s="146"/>
      <c r="L2433" s="146"/>
    </row>
    <row r="2434" spans="2:12" s="141" customFormat="1" ht="20.100000000000001" customHeight="1">
      <c r="B2434" s="137"/>
      <c r="C2434" s="137"/>
      <c r="D2434" s="159"/>
      <c r="E2434" s="160"/>
      <c r="F2434" s="137" t="s">
        <v>463</v>
      </c>
      <c r="G2434" s="137" t="s">
        <v>464</v>
      </c>
      <c r="H2434" s="137" t="s">
        <v>434</v>
      </c>
      <c r="I2434" s="137"/>
      <c r="J2434" s="138"/>
      <c r="K2434" s="146"/>
      <c r="L2434" s="146"/>
    </row>
    <row r="2435" spans="2:12" s="141" customFormat="1" ht="20.100000000000001" customHeight="1">
      <c r="B2435" s="137"/>
      <c r="C2435" s="137"/>
      <c r="D2435" s="159"/>
      <c r="E2435" s="160"/>
      <c r="F2435" s="137" t="s">
        <v>464</v>
      </c>
      <c r="G2435" s="137" t="s">
        <v>465</v>
      </c>
      <c r="H2435" s="137" t="s">
        <v>434</v>
      </c>
      <c r="I2435" s="137"/>
      <c r="J2435" s="138"/>
      <c r="K2435" s="146"/>
      <c r="L2435" s="146"/>
    </row>
    <row r="2436" spans="2:12" s="141" customFormat="1" ht="20.100000000000001" customHeight="1">
      <c r="B2436" s="137"/>
      <c r="C2436" s="137"/>
      <c r="D2436" s="159"/>
      <c r="E2436" s="160"/>
      <c r="F2436" s="137" t="s">
        <v>465</v>
      </c>
      <c r="G2436" s="137" t="s">
        <v>466</v>
      </c>
      <c r="H2436" s="137" t="s">
        <v>434</v>
      </c>
      <c r="I2436" s="137"/>
      <c r="J2436" s="138"/>
      <c r="K2436" s="146"/>
      <c r="L2436" s="146"/>
    </row>
    <row r="2437" spans="2:12" s="141" customFormat="1" ht="20.100000000000001" customHeight="1">
      <c r="B2437" s="137"/>
      <c r="C2437" s="137"/>
      <c r="D2437" s="159"/>
      <c r="E2437" s="160"/>
      <c r="F2437" s="137" t="s">
        <v>466</v>
      </c>
      <c r="G2437" s="137" t="s">
        <v>467</v>
      </c>
      <c r="H2437" s="137" t="s">
        <v>434</v>
      </c>
      <c r="I2437" s="137"/>
      <c r="J2437" s="138"/>
      <c r="K2437" s="146"/>
      <c r="L2437" s="146"/>
    </row>
    <row r="2438" spans="2:12" s="141" customFormat="1" ht="20.100000000000001" customHeight="1">
      <c r="B2438" s="137"/>
      <c r="C2438" s="137"/>
      <c r="D2438" s="159"/>
      <c r="E2438" s="160"/>
      <c r="F2438" s="137" t="s">
        <v>467</v>
      </c>
      <c r="G2438" s="137" t="s">
        <v>468</v>
      </c>
      <c r="H2438" s="137" t="s">
        <v>434</v>
      </c>
      <c r="I2438" s="137"/>
      <c r="J2438" s="138"/>
      <c r="K2438" s="146"/>
      <c r="L2438" s="146"/>
    </row>
    <row r="2439" spans="2:12" s="141" customFormat="1" ht="20.100000000000001" customHeight="1">
      <c r="B2439" s="137"/>
      <c r="C2439" s="137"/>
      <c r="D2439" s="159"/>
      <c r="E2439" s="160"/>
      <c r="F2439" s="137" t="s">
        <v>468</v>
      </c>
      <c r="G2439" s="137" t="s">
        <v>469</v>
      </c>
      <c r="H2439" s="137" t="s">
        <v>434</v>
      </c>
      <c r="I2439" s="137"/>
      <c r="J2439" s="138"/>
      <c r="K2439" s="146"/>
      <c r="L2439" s="146"/>
    </row>
    <row r="2440" spans="2:12" s="141" customFormat="1" ht="20.100000000000001" customHeight="1">
      <c r="B2440" s="137"/>
      <c r="C2440" s="137"/>
      <c r="D2440" s="159"/>
      <c r="E2440" s="160"/>
      <c r="F2440" s="137" t="s">
        <v>469</v>
      </c>
      <c r="G2440" s="137" t="s">
        <v>470</v>
      </c>
      <c r="H2440" s="137" t="s">
        <v>434</v>
      </c>
      <c r="I2440" s="137"/>
      <c r="J2440" s="138"/>
      <c r="K2440" s="146"/>
      <c r="L2440" s="146"/>
    </row>
    <row r="2441" spans="2:12" s="141" customFormat="1" ht="20.100000000000001" customHeight="1">
      <c r="B2441" s="137"/>
      <c r="C2441" s="137"/>
      <c r="D2441" s="159"/>
      <c r="E2441" s="160"/>
      <c r="F2441" s="137" t="s">
        <v>470</v>
      </c>
      <c r="G2441" s="137" t="s">
        <v>471</v>
      </c>
      <c r="H2441" s="137" t="s">
        <v>434</v>
      </c>
      <c r="I2441" s="137"/>
      <c r="J2441" s="138"/>
      <c r="K2441" s="146"/>
      <c r="L2441" s="146"/>
    </row>
    <row r="2442" spans="2:12" s="141" customFormat="1" ht="20.100000000000001" customHeight="1">
      <c r="B2442" s="137"/>
      <c r="C2442" s="137"/>
      <c r="D2442" s="159"/>
      <c r="E2442" s="160"/>
      <c r="F2442" s="137" t="s">
        <v>471</v>
      </c>
      <c r="G2442" s="137" t="s">
        <v>473</v>
      </c>
      <c r="H2442" s="137" t="s">
        <v>434</v>
      </c>
      <c r="I2442" s="137"/>
      <c r="J2442" s="138"/>
      <c r="K2442" s="146"/>
      <c r="L2442" s="146"/>
    </row>
    <row r="2443" spans="2:12" s="141" customFormat="1" ht="20.100000000000001" customHeight="1">
      <c r="B2443" s="137"/>
      <c r="C2443" s="137"/>
      <c r="D2443" s="159"/>
      <c r="E2443" s="160"/>
      <c r="F2443" s="137" t="s">
        <v>473</v>
      </c>
      <c r="G2443" s="137" t="s">
        <v>474</v>
      </c>
      <c r="H2443" s="137" t="s">
        <v>434</v>
      </c>
      <c r="I2443" s="137"/>
      <c r="J2443" s="138"/>
      <c r="K2443" s="146"/>
      <c r="L2443" s="146"/>
    </row>
    <row r="2444" spans="2:12" s="141" customFormat="1" ht="20.100000000000001" customHeight="1">
      <c r="B2444" s="137"/>
      <c r="C2444" s="137"/>
      <c r="D2444" s="159"/>
      <c r="E2444" s="160"/>
      <c r="F2444" s="137" t="s">
        <v>474</v>
      </c>
      <c r="G2444" s="137" t="s">
        <v>475</v>
      </c>
      <c r="H2444" s="137" t="s">
        <v>434</v>
      </c>
      <c r="I2444" s="137"/>
      <c r="J2444" s="138"/>
      <c r="K2444" s="146"/>
      <c r="L2444" s="146"/>
    </row>
    <row r="2445" spans="2:12" s="141" customFormat="1" ht="20.100000000000001" customHeight="1">
      <c r="B2445" s="137"/>
      <c r="C2445" s="137"/>
      <c r="D2445" s="159"/>
      <c r="E2445" s="160"/>
      <c r="F2445" s="137" t="s">
        <v>475</v>
      </c>
      <c r="G2445" s="137" t="s">
        <v>476</v>
      </c>
      <c r="H2445" s="137" t="s">
        <v>434</v>
      </c>
      <c r="I2445" s="137"/>
      <c r="J2445" s="138"/>
      <c r="K2445" s="146"/>
      <c r="L2445" s="146"/>
    </row>
    <row r="2446" spans="2:12" s="141" customFormat="1" ht="20.100000000000001" customHeight="1">
      <c r="B2446" s="137"/>
      <c r="C2446" s="137"/>
      <c r="D2446" s="159"/>
      <c r="E2446" s="160"/>
      <c r="F2446" s="137" t="s">
        <v>476</v>
      </c>
      <c r="G2446" s="137" t="s">
        <v>477</v>
      </c>
      <c r="H2446" s="137" t="s">
        <v>434</v>
      </c>
      <c r="I2446" s="137"/>
      <c r="J2446" s="138"/>
      <c r="K2446" s="146"/>
      <c r="L2446" s="146"/>
    </row>
    <row r="2447" spans="2:12" s="141" customFormat="1" ht="20.100000000000001" customHeight="1">
      <c r="B2447" s="137"/>
      <c r="C2447" s="137"/>
      <c r="D2447" s="159"/>
      <c r="E2447" s="160"/>
      <c r="F2447" s="137" t="s">
        <v>477</v>
      </c>
      <c r="G2447" s="137" t="s">
        <v>543</v>
      </c>
      <c r="H2447" s="137" t="s">
        <v>434</v>
      </c>
      <c r="I2447" s="137"/>
      <c r="J2447" s="138"/>
      <c r="K2447" s="146"/>
      <c r="L2447" s="146"/>
    </row>
    <row r="2448" spans="2:12" s="141" customFormat="1" ht="20.100000000000001" customHeight="1">
      <c r="B2448" s="137"/>
      <c r="C2448" s="137"/>
      <c r="D2448" s="159"/>
      <c r="E2448" s="160"/>
      <c r="F2448" s="137" t="s">
        <v>543</v>
      </c>
      <c r="G2448" s="137" t="s">
        <v>550</v>
      </c>
      <c r="H2448" s="137" t="s">
        <v>434</v>
      </c>
      <c r="I2448" s="137"/>
      <c r="J2448" s="138"/>
      <c r="K2448" s="146"/>
      <c r="L2448" s="146"/>
    </row>
    <row r="2449" spans="2:12" s="141" customFormat="1" ht="20.100000000000001" customHeight="1">
      <c r="B2449" s="137"/>
      <c r="C2449" s="137"/>
      <c r="D2449" s="159"/>
      <c r="E2449" s="160"/>
      <c r="F2449" s="137" t="s">
        <v>550</v>
      </c>
      <c r="G2449" s="137" t="s">
        <v>927</v>
      </c>
      <c r="H2449" s="137" t="s">
        <v>434</v>
      </c>
      <c r="I2449" s="137"/>
      <c r="J2449" s="138"/>
      <c r="K2449" s="146"/>
      <c r="L2449" s="146"/>
    </row>
    <row r="2450" spans="2:12" s="141" customFormat="1" ht="20.100000000000001" customHeight="1">
      <c r="B2450" s="137"/>
      <c r="C2450" s="137"/>
      <c r="D2450" s="159"/>
      <c r="E2450" s="160"/>
      <c r="F2450" s="137"/>
      <c r="G2450" s="137"/>
      <c r="H2450" s="137"/>
      <c r="I2450" s="137"/>
      <c r="J2450" s="138"/>
      <c r="K2450" s="146"/>
      <c r="L2450" s="146"/>
    </row>
    <row r="2451" spans="2:12" s="141" customFormat="1" ht="20.100000000000001" customHeight="1">
      <c r="B2451" s="137">
        <v>271</v>
      </c>
      <c r="C2451" s="137"/>
      <c r="D2451" s="159" t="s">
        <v>285</v>
      </c>
      <c r="E2451" s="160">
        <v>4.1950000000000003</v>
      </c>
      <c r="F2451" s="137" t="s">
        <v>433</v>
      </c>
      <c r="G2451" s="137" t="s">
        <v>447</v>
      </c>
      <c r="H2451" s="137" t="s">
        <v>434</v>
      </c>
      <c r="I2451" s="137"/>
      <c r="J2451" s="138"/>
      <c r="K2451" s="146"/>
      <c r="L2451" s="146"/>
    </row>
    <row r="2452" spans="2:12" s="141" customFormat="1" ht="20.100000000000001" customHeight="1">
      <c r="B2452" s="137"/>
      <c r="C2452" s="137"/>
      <c r="D2452" s="159"/>
      <c r="E2452" s="160"/>
      <c r="F2452" s="137" t="s">
        <v>447</v>
      </c>
      <c r="G2452" s="137" t="s">
        <v>451</v>
      </c>
      <c r="H2452" s="137" t="s">
        <v>434</v>
      </c>
      <c r="I2452" s="137"/>
      <c r="J2452" s="138"/>
      <c r="K2452" s="146"/>
      <c r="L2452" s="146"/>
    </row>
    <row r="2453" spans="2:12" s="141" customFormat="1" ht="20.100000000000001" customHeight="1">
      <c r="B2453" s="137"/>
      <c r="C2453" s="137"/>
      <c r="D2453" s="159"/>
      <c r="E2453" s="160"/>
      <c r="F2453" s="137" t="s">
        <v>451</v>
      </c>
      <c r="G2453" s="137" t="s">
        <v>454</v>
      </c>
      <c r="H2453" s="137" t="s">
        <v>434</v>
      </c>
      <c r="I2453" s="137"/>
      <c r="J2453" s="138"/>
      <c r="K2453" s="146"/>
      <c r="L2453" s="146"/>
    </row>
    <row r="2454" spans="2:12" s="141" customFormat="1" ht="20.100000000000001" customHeight="1">
      <c r="B2454" s="137"/>
      <c r="C2454" s="137"/>
      <c r="D2454" s="159"/>
      <c r="E2454" s="160"/>
      <c r="F2454" s="137" t="s">
        <v>454</v>
      </c>
      <c r="G2454" s="137" t="s">
        <v>455</v>
      </c>
      <c r="H2454" s="137" t="s">
        <v>434</v>
      </c>
      <c r="I2454" s="137"/>
      <c r="J2454" s="138"/>
      <c r="K2454" s="146"/>
      <c r="L2454" s="146"/>
    </row>
    <row r="2455" spans="2:12" s="141" customFormat="1" ht="20.100000000000001" customHeight="1">
      <c r="B2455" s="137"/>
      <c r="C2455" s="137"/>
      <c r="D2455" s="159"/>
      <c r="E2455" s="160"/>
      <c r="F2455" s="137" t="s">
        <v>455</v>
      </c>
      <c r="G2455" s="137" t="s">
        <v>456</v>
      </c>
      <c r="H2455" s="137" t="s">
        <v>434</v>
      </c>
      <c r="I2455" s="137"/>
      <c r="J2455" s="138"/>
      <c r="K2455" s="146"/>
      <c r="L2455" s="146"/>
    </row>
    <row r="2456" spans="2:12" s="141" customFormat="1" ht="20.100000000000001" customHeight="1">
      <c r="B2456" s="137"/>
      <c r="C2456" s="137"/>
      <c r="D2456" s="159"/>
      <c r="E2456" s="160"/>
      <c r="F2456" s="137" t="s">
        <v>456</v>
      </c>
      <c r="G2456" s="137" t="s">
        <v>457</v>
      </c>
      <c r="H2456" s="137" t="s">
        <v>434</v>
      </c>
      <c r="I2456" s="137"/>
      <c r="J2456" s="138"/>
      <c r="K2456" s="146"/>
      <c r="L2456" s="146"/>
    </row>
    <row r="2457" spans="2:12" s="141" customFormat="1" ht="20.100000000000001" customHeight="1">
      <c r="B2457" s="137"/>
      <c r="C2457" s="137"/>
      <c r="D2457" s="159"/>
      <c r="E2457" s="160"/>
      <c r="F2457" s="137" t="s">
        <v>457</v>
      </c>
      <c r="G2457" s="137" t="s">
        <v>460</v>
      </c>
      <c r="H2457" s="137" t="s">
        <v>434</v>
      </c>
      <c r="I2457" s="137"/>
      <c r="J2457" s="138"/>
      <c r="K2457" s="146"/>
      <c r="L2457" s="146"/>
    </row>
    <row r="2458" spans="2:12" s="141" customFormat="1" ht="20.100000000000001" customHeight="1">
      <c r="B2458" s="137"/>
      <c r="C2458" s="137"/>
      <c r="D2458" s="159"/>
      <c r="E2458" s="160"/>
      <c r="F2458" s="137" t="s">
        <v>460</v>
      </c>
      <c r="G2458" s="137" t="s">
        <v>463</v>
      </c>
      <c r="H2458" s="137" t="s">
        <v>434</v>
      </c>
      <c r="I2458" s="137"/>
      <c r="J2458" s="138"/>
      <c r="K2458" s="146"/>
      <c r="L2458" s="146"/>
    </row>
    <row r="2459" spans="2:12" s="141" customFormat="1" ht="20.100000000000001" customHeight="1">
      <c r="B2459" s="137"/>
      <c r="C2459" s="137"/>
      <c r="D2459" s="159"/>
      <c r="E2459" s="160"/>
      <c r="F2459" s="137" t="s">
        <v>463</v>
      </c>
      <c r="G2459" s="137" t="s">
        <v>464</v>
      </c>
      <c r="H2459" s="137" t="s">
        <v>434</v>
      </c>
      <c r="I2459" s="137"/>
      <c r="J2459" s="138"/>
      <c r="K2459" s="146"/>
      <c r="L2459" s="146"/>
    </row>
    <row r="2460" spans="2:12" s="141" customFormat="1" ht="20.100000000000001" customHeight="1">
      <c r="B2460" s="137"/>
      <c r="C2460" s="137"/>
      <c r="D2460" s="159"/>
      <c r="E2460" s="160"/>
      <c r="F2460" s="137" t="s">
        <v>464</v>
      </c>
      <c r="G2460" s="137" t="s">
        <v>465</v>
      </c>
      <c r="H2460" s="137" t="s">
        <v>434</v>
      </c>
      <c r="I2460" s="137"/>
      <c r="J2460" s="138"/>
      <c r="K2460" s="146"/>
      <c r="L2460" s="146"/>
    </row>
    <row r="2461" spans="2:12" s="141" customFormat="1" ht="20.100000000000001" customHeight="1">
      <c r="B2461" s="137"/>
      <c r="C2461" s="137"/>
      <c r="D2461" s="159"/>
      <c r="E2461" s="160"/>
      <c r="F2461" s="137" t="s">
        <v>465</v>
      </c>
      <c r="G2461" s="137" t="s">
        <v>466</v>
      </c>
      <c r="H2461" s="137" t="s">
        <v>434</v>
      </c>
      <c r="I2461" s="137"/>
      <c r="J2461" s="138"/>
      <c r="K2461" s="146"/>
      <c r="L2461" s="146"/>
    </row>
    <row r="2462" spans="2:12" s="141" customFormat="1" ht="20.100000000000001" customHeight="1">
      <c r="B2462" s="137"/>
      <c r="C2462" s="137"/>
      <c r="D2462" s="159"/>
      <c r="E2462" s="160"/>
      <c r="F2462" s="137" t="s">
        <v>466</v>
      </c>
      <c r="G2462" s="137" t="s">
        <v>467</v>
      </c>
      <c r="H2462" s="137" t="s">
        <v>434</v>
      </c>
      <c r="I2462" s="137"/>
      <c r="J2462" s="138"/>
      <c r="K2462" s="146"/>
      <c r="L2462" s="146"/>
    </row>
    <row r="2463" spans="2:12" s="141" customFormat="1" ht="20.100000000000001" customHeight="1">
      <c r="B2463" s="137"/>
      <c r="C2463" s="137"/>
      <c r="D2463" s="159"/>
      <c r="E2463" s="160"/>
      <c r="F2463" s="137" t="s">
        <v>467</v>
      </c>
      <c r="G2463" s="137" t="s">
        <v>468</v>
      </c>
      <c r="H2463" s="137" t="s">
        <v>434</v>
      </c>
      <c r="I2463" s="137"/>
      <c r="J2463" s="138"/>
      <c r="K2463" s="146"/>
      <c r="L2463" s="146"/>
    </row>
    <row r="2464" spans="2:12" s="141" customFormat="1" ht="20.100000000000001" customHeight="1">
      <c r="B2464" s="137"/>
      <c r="C2464" s="137"/>
      <c r="D2464" s="159"/>
      <c r="E2464" s="160"/>
      <c r="F2464" s="137" t="s">
        <v>468</v>
      </c>
      <c r="G2464" s="137" t="s">
        <v>469</v>
      </c>
      <c r="H2464" s="137" t="s">
        <v>434</v>
      </c>
      <c r="I2464" s="137"/>
      <c r="J2464" s="138"/>
      <c r="K2464" s="146"/>
      <c r="L2464" s="146"/>
    </row>
    <row r="2465" spans="2:12" s="141" customFormat="1" ht="20.100000000000001" customHeight="1">
      <c r="B2465" s="137"/>
      <c r="C2465" s="137"/>
      <c r="D2465" s="159"/>
      <c r="E2465" s="160"/>
      <c r="F2465" s="137" t="s">
        <v>469</v>
      </c>
      <c r="G2465" s="137" t="s">
        <v>470</v>
      </c>
      <c r="H2465" s="137" t="s">
        <v>434</v>
      </c>
      <c r="I2465" s="137"/>
      <c r="J2465" s="138"/>
      <c r="K2465" s="146"/>
      <c r="L2465" s="146"/>
    </row>
    <row r="2466" spans="2:12" s="141" customFormat="1" ht="20.100000000000001" customHeight="1">
      <c r="B2466" s="137"/>
      <c r="C2466" s="137"/>
      <c r="D2466" s="159"/>
      <c r="E2466" s="160"/>
      <c r="F2466" s="137" t="s">
        <v>470</v>
      </c>
      <c r="G2466" s="137" t="s">
        <v>471</v>
      </c>
      <c r="H2466" s="137" t="s">
        <v>438</v>
      </c>
      <c r="I2466" s="137"/>
      <c r="J2466" s="138"/>
      <c r="K2466" s="146"/>
      <c r="L2466" s="146"/>
    </row>
    <row r="2467" spans="2:12" s="141" customFormat="1" ht="20.100000000000001" customHeight="1">
      <c r="B2467" s="137"/>
      <c r="C2467" s="137"/>
      <c r="D2467" s="159"/>
      <c r="E2467" s="160"/>
      <c r="F2467" s="137" t="s">
        <v>471</v>
      </c>
      <c r="G2467" s="137" t="s">
        <v>473</v>
      </c>
      <c r="H2467" s="137" t="s">
        <v>440</v>
      </c>
      <c r="I2467" s="137"/>
      <c r="J2467" s="138"/>
      <c r="K2467" s="146"/>
      <c r="L2467" s="146"/>
    </row>
    <row r="2468" spans="2:12" s="141" customFormat="1" ht="20.100000000000001" customHeight="1">
      <c r="B2468" s="137"/>
      <c r="C2468" s="137"/>
      <c r="D2468" s="159"/>
      <c r="E2468" s="160"/>
      <c r="F2468" s="137" t="s">
        <v>473</v>
      </c>
      <c r="G2468" s="137" t="s">
        <v>474</v>
      </c>
      <c r="H2468" s="137" t="s">
        <v>440</v>
      </c>
      <c r="I2468" s="137"/>
      <c r="J2468" s="138"/>
      <c r="K2468" s="146"/>
      <c r="L2468" s="146"/>
    </row>
    <row r="2469" spans="2:12" s="141" customFormat="1" ht="20.100000000000001" customHeight="1">
      <c r="B2469" s="137"/>
      <c r="C2469" s="137"/>
      <c r="D2469" s="159"/>
      <c r="E2469" s="160"/>
      <c r="F2469" s="137" t="s">
        <v>474</v>
      </c>
      <c r="G2469" s="137" t="s">
        <v>475</v>
      </c>
      <c r="H2469" s="137" t="s">
        <v>434</v>
      </c>
      <c r="I2469" s="137"/>
      <c r="J2469" s="138"/>
      <c r="K2469" s="146"/>
      <c r="L2469" s="146"/>
    </row>
    <row r="2470" spans="2:12" s="141" customFormat="1" ht="20.100000000000001" customHeight="1">
      <c r="B2470" s="137"/>
      <c r="C2470" s="137"/>
      <c r="D2470" s="159"/>
      <c r="E2470" s="160"/>
      <c r="F2470" s="137" t="s">
        <v>475</v>
      </c>
      <c r="G2470" s="137" t="s">
        <v>476</v>
      </c>
      <c r="H2470" s="137" t="s">
        <v>434</v>
      </c>
      <c r="I2470" s="137"/>
      <c r="J2470" s="138"/>
      <c r="K2470" s="146"/>
      <c r="L2470" s="146"/>
    </row>
    <row r="2471" spans="2:12" s="141" customFormat="1" ht="20.100000000000001" customHeight="1">
      <c r="B2471" s="137"/>
      <c r="C2471" s="137"/>
      <c r="D2471" s="159"/>
      <c r="E2471" s="160"/>
      <c r="F2471" s="137" t="s">
        <v>476</v>
      </c>
      <c r="G2471" s="137" t="s">
        <v>928</v>
      </c>
      <c r="H2471" s="137" t="s">
        <v>438</v>
      </c>
      <c r="I2471" s="137"/>
      <c r="J2471" s="138"/>
      <c r="K2471" s="146"/>
      <c r="L2471" s="146"/>
    </row>
    <row r="2472" spans="2:12" s="141" customFormat="1" ht="20.100000000000001" customHeight="1">
      <c r="B2472" s="137"/>
      <c r="C2472" s="137"/>
      <c r="D2472" s="159"/>
      <c r="E2472" s="160"/>
      <c r="F2472" s="137"/>
      <c r="G2472" s="137"/>
      <c r="H2472" s="137"/>
      <c r="I2472" s="137"/>
      <c r="J2472" s="138"/>
      <c r="K2472" s="146"/>
      <c r="L2472" s="146"/>
    </row>
    <row r="2473" spans="2:12" s="141" customFormat="1" ht="20.100000000000001" customHeight="1">
      <c r="B2473" s="137">
        <v>272</v>
      </c>
      <c r="C2473" s="137"/>
      <c r="D2473" s="159" t="s">
        <v>286</v>
      </c>
      <c r="E2473" s="160">
        <v>3.851</v>
      </c>
      <c r="F2473" s="137" t="s">
        <v>433</v>
      </c>
      <c r="G2473" s="137" t="s">
        <v>447</v>
      </c>
      <c r="H2473" s="137" t="s">
        <v>434</v>
      </c>
      <c r="I2473" s="137"/>
      <c r="J2473" s="138"/>
      <c r="K2473" s="146"/>
      <c r="L2473" s="146"/>
    </row>
    <row r="2474" spans="2:12" s="141" customFormat="1" ht="20.100000000000001" customHeight="1">
      <c r="B2474" s="137"/>
      <c r="C2474" s="137"/>
      <c r="D2474" s="159"/>
      <c r="E2474" s="160"/>
      <c r="F2474" s="137" t="s">
        <v>447</v>
      </c>
      <c r="G2474" s="137" t="s">
        <v>451</v>
      </c>
      <c r="H2474" s="137" t="s">
        <v>434</v>
      </c>
      <c r="I2474" s="137"/>
      <c r="J2474" s="138"/>
      <c r="K2474" s="146"/>
      <c r="L2474" s="146"/>
    </row>
    <row r="2475" spans="2:12" s="141" customFormat="1" ht="20.100000000000001" customHeight="1">
      <c r="B2475" s="137"/>
      <c r="C2475" s="137"/>
      <c r="D2475" s="159"/>
      <c r="E2475" s="160"/>
      <c r="F2475" s="137" t="s">
        <v>451</v>
      </c>
      <c r="G2475" s="137" t="s">
        <v>454</v>
      </c>
      <c r="H2475" s="137" t="s">
        <v>434</v>
      </c>
      <c r="I2475" s="137"/>
      <c r="J2475" s="138"/>
      <c r="K2475" s="146"/>
      <c r="L2475" s="146"/>
    </row>
    <row r="2476" spans="2:12" s="141" customFormat="1" ht="20.100000000000001" customHeight="1">
      <c r="B2476" s="137"/>
      <c r="C2476" s="137"/>
      <c r="D2476" s="159"/>
      <c r="E2476" s="160"/>
      <c r="F2476" s="137" t="s">
        <v>454</v>
      </c>
      <c r="G2476" s="137" t="s">
        <v>455</v>
      </c>
      <c r="H2476" s="137" t="s">
        <v>434</v>
      </c>
      <c r="I2476" s="137"/>
      <c r="J2476" s="138"/>
      <c r="K2476" s="146"/>
      <c r="L2476" s="146"/>
    </row>
    <row r="2477" spans="2:12" s="141" customFormat="1" ht="20.100000000000001" customHeight="1">
      <c r="B2477" s="137"/>
      <c r="C2477" s="137"/>
      <c r="D2477" s="159"/>
      <c r="E2477" s="160"/>
      <c r="F2477" s="137" t="s">
        <v>455</v>
      </c>
      <c r="G2477" s="137" t="s">
        <v>456</v>
      </c>
      <c r="H2477" s="137" t="s">
        <v>434</v>
      </c>
      <c r="I2477" s="137"/>
      <c r="J2477" s="138"/>
      <c r="K2477" s="146"/>
      <c r="L2477" s="146"/>
    </row>
    <row r="2478" spans="2:12" s="141" customFormat="1" ht="20.100000000000001" customHeight="1">
      <c r="B2478" s="137"/>
      <c r="C2478" s="137"/>
      <c r="D2478" s="159"/>
      <c r="E2478" s="160"/>
      <c r="F2478" s="137" t="s">
        <v>456</v>
      </c>
      <c r="G2478" s="137" t="s">
        <v>457</v>
      </c>
      <c r="H2478" s="137" t="s">
        <v>434</v>
      </c>
      <c r="I2478" s="137"/>
      <c r="J2478" s="138"/>
      <c r="K2478" s="146"/>
      <c r="L2478" s="146"/>
    </row>
    <row r="2479" spans="2:12" s="141" customFormat="1" ht="20.100000000000001" customHeight="1">
      <c r="B2479" s="137"/>
      <c r="C2479" s="137"/>
      <c r="D2479" s="159"/>
      <c r="E2479" s="160"/>
      <c r="F2479" s="137" t="s">
        <v>457</v>
      </c>
      <c r="G2479" s="137" t="s">
        <v>460</v>
      </c>
      <c r="H2479" s="137" t="s">
        <v>434</v>
      </c>
      <c r="I2479" s="137"/>
      <c r="J2479" s="138"/>
      <c r="K2479" s="146"/>
      <c r="L2479" s="146"/>
    </row>
    <row r="2480" spans="2:12" s="141" customFormat="1" ht="20.100000000000001" customHeight="1">
      <c r="B2480" s="137"/>
      <c r="C2480" s="137"/>
      <c r="D2480" s="159"/>
      <c r="E2480" s="160"/>
      <c r="F2480" s="137" t="s">
        <v>460</v>
      </c>
      <c r="G2480" s="137" t="s">
        <v>463</v>
      </c>
      <c r="H2480" s="137" t="s">
        <v>434</v>
      </c>
      <c r="I2480" s="137"/>
      <c r="J2480" s="138"/>
      <c r="K2480" s="146"/>
      <c r="L2480" s="146"/>
    </row>
    <row r="2481" spans="2:12" s="141" customFormat="1" ht="20.100000000000001" customHeight="1">
      <c r="B2481" s="137"/>
      <c r="C2481" s="137"/>
      <c r="D2481" s="159"/>
      <c r="E2481" s="160"/>
      <c r="F2481" s="137" t="s">
        <v>463</v>
      </c>
      <c r="G2481" s="137" t="s">
        <v>464</v>
      </c>
      <c r="H2481" s="137" t="s">
        <v>434</v>
      </c>
      <c r="I2481" s="137"/>
      <c r="J2481" s="138"/>
      <c r="K2481" s="146"/>
      <c r="L2481" s="146"/>
    </row>
    <row r="2482" spans="2:12" s="141" customFormat="1" ht="20.100000000000001" customHeight="1">
      <c r="B2482" s="137"/>
      <c r="C2482" s="137"/>
      <c r="D2482" s="159"/>
      <c r="E2482" s="160"/>
      <c r="F2482" s="137" t="s">
        <v>464</v>
      </c>
      <c r="G2482" s="137" t="s">
        <v>465</v>
      </c>
      <c r="H2482" s="137" t="s">
        <v>434</v>
      </c>
      <c r="I2482" s="137"/>
      <c r="J2482" s="138"/>
      <c r="K2482" s="146"/>
      <c r="L2482" s="146"/>
    </row>
    <row r="2483" spans="2:12" s="141" customFormat="1" ht="20.100000000000001" customHeight="1">
      <c r="B2483" s="137"/>
      <c r="C2483" s="137"/>
      <c r="D2483" s="159"/>
      <c r="E2483" s="160"/>
      <c r="F2483" s="137" t="s">
        <v>465</v>
      </c>
      <c r="G2483" s="137" t="s">
        <v>466</v>
      </c>
      <c r="H2483" s="137" t="s">
        <v>434</v>
      </c>
      <c r="I2483" s="137"/>
      <c r="J2483" s="138"/>
      <c r="K2483" s="146"/>
      <c r="L2483" s="146"/>
    </row>
    <row r="2484" spans="2:12" s="141" customFormat="1" ht="20.100000000000001" customHeight="1">
      <c r="B2484" s="137"/>
      <c r="C2484" s="137"/>
      <c r="D2484" s="159"/>
      <c r="E2484" s="160"/>
      <c r="F2484" s="137" t="s">
        <v>466</v>
      </c>
      <c r="G2484" s="137" t="s">
        <v>467</v>
      </c>
      <c r="H2484" s="137" t="s">
        <v>434</v>
      </c>
      <c r="I2484" s="137"/>
      <c r="J2484" s="138"/>
      <c r="K2484" s="146"/>
      <c r="L2484" s="146"/>
    </row>
    <row r="2485" spans="2:12" s="141" customFormat="1" ht="20.100000000000001" customHeight="1">
      <c r="B2485" s="137"/>
      <c r="C2485" s="137"/>
      <c r="D2485" s="159"/>
      <c r="E2485" s="160"/>
      <c r="F2485" s="137" t="s">
        <v>467</v>
      </c>
      <c r="G2485" s="137" t="s">
        <v>468</v>
      </c>
      <c r="H2485" s="137" t="s">
        <v>434</v>
      </c>
      <c r="I2485" s="137"/>
      <c r="J2485" s="138"/>
      <c r="K2485" s="146"/>
      <c r="L2485" s="146"/>
    </row>
    <row r="2486" spans="2:12" s="141" customFormat="1" ht="20.100000000000001" customHeight="1">
      <c r="B2486" s="137"/>
      <c r="C2486" s="137"/>
      <c r="D2486" s="159"/>
      <c r="E2486" s="160"/>
      <c r="F2486" s="137" t="s">
        <v>468</v>
      </c>
      <c r="G2486" s="137" t="s">
        <v>469</v>
      </c>
      <c r="H2486" s="137" t="s">
        <v>434</v>
      </c>
      <c r="I2486" s="137"/>
      <c r="J2486" s="138"/>
      <c r="K2486" s="146"/>
      <c r="L2486" s="146"/>
    </row>
    <row r="2487" spans="2:12" s="141" customFormat="1" ht="20.100000000000001" customHeight="1">
      <c r="B2487" s="137"/>
      <c r="C2487" s="137"/>
      <c r="D2487" s="159"/>
      <c r="E2487" s="160"/>
      <c r="F2487" s="137" t="s">
        <v>469</v>
      </c>
      <c r="G2487" s="137" t="s">
        <v>470</v>
      </c>
      <c r="H2487" s="137" t="s">
        <v>434</v>
      </c>
      <c r="I2487" s="137"/>
      <c r="J2487" s="138"/>
      <c r="K2487" s="146"/>
      <c r="L2487" s="146"/>
    </row>
    <row r="2488" spans="2:12" s="141" customFormat="1" ht="20.100000000000001" customHeight="1">
      <c r="B2488" s="137"/>
      <c r="C2488" s="137"/>
      <c r="D2488" s="159"/>
      <c r="E2488" s="160"/>
      <c r="F2488" s="137" t="s">
        <v>470</v>
      </c>
      <c r="G2488" s="137" t="s">
        <v>471</v>
      </c>
      <c r="H2488" s="137" t="s">
        <v>434</v>
      </c>
      <c r="I2488" s="137"/>
      <c r="J2488" s="138"/>
      <c r="K2488" s="146"/>
      <c r="L2488" s="146"/>
    </row>
    <row r="2489" spans="2:12" s="141" customFormat="1" ht="20.100000000000001" customHeight="1">
      <c r="B2489" s="137"/>
      <c r="C2489" s="137"/>
      <c r="D2489" s="159"/>
      <c r="E2489" s="160"/>
      <c r="F2489" s="137" t="s">
        <v>471</v>
      </c>
      <c r="G2489" s="137" t="s">
        <v>473</v>
      </c>
      <c r="H2489" s="137" t="s">
        <v>434</v>
      </c>
      <c r="I2489" s="137"/>
      <c r="J2489" s="138"/>
      <c r="K2489" s="146"/>
      <c r="L2489" s="146"/>
    </row>
    <row r="2490" spans="2:12" s="141" customFormat="1" ht="20.100000000000001" customHeight="1">
      <c r="B2490" s="137"/>
      <c r="C2490" s="137"/>
      <c r="D2490" s="159"/>
      <c r="E2490" s="160"/>
      <c r="F2490" s="137" t="s">
        <v>473</v>
      </c>
      <c r="G2490" s="137" t="s">
        <v>474</v>
      </c>
      <c r="H2490" s="137" t="s">
        <v>438</v>
      </c>
      <c r="I2490" s="137"/>
      <c r="J2490" s="138"/>
      <c r="K2490" s="146"/>
      <c r="L2490" s="146"/>
    </row>
    <row r="2491" spans="2:12" s="141" customFormat="1" ht="20.100000000000001" customHeight="1">
      <c r="B2491" s="137"/>
      <c r="C2491" s="137"/>
      <c r="D2491" s="159"/>
      <c r="E2491" s="160"/>
      <c r="F2491" s="137" t="s">
        <v>474</v>
      </c>
      <c r="G2491" s="137" t="s">
        <v>475</v>
      </c>
      <c r="H2491" s="137" t="s">
        <v>434</v>
      </c>
      <c r="I2491" s="137"/>
      <c r="J2491" s="138"/>
      <c r="K2491" s="146"/>
      <c r="L2491" s="146"/>
    </row>
    <row r="2492" spans="2:12" s="141" customFormat="1" ht="20.100000000000001" customHeight="1">
      <c r="B2492" s="137"/>
      <c r="C2492" s="137"/>
      <c r="D2492" s="159"/>
      <c r="E2492" s="160"/>
      <c r="F2492" s="137" t="s">
        <v>475</v>
      </c>
      <c r="G2492" s="137" t="s">
        <v>929</v>
      </c>
      <c r="H2492" s="137" t="s">
        <v>434</v>
      </c>
      <c r="I2492" s="137"/>
      <c r="J2492" s="138"/>
      <c r="K2492" s="146"/>
      <c r="L2492" s="146"/>
    </row>
    <row r="2493" spans="2:12" s="141" customFormat="1" ht="20.100000000000001" customHeight="1">
      <c r="B2493" s="137"/>
      <c r="C2493" s="137"/>
      <c r="D2493" s="159"/>
      <c r="E2493" s="160"/>
      <c r="F2493" s="137"/>
      <c r="G2493" s="137"/>
      <c r="H2493" s="137"/>
      <c r="I2493" s="137"/>
      <c r="J2493" s="138"/>
      <c r="K2493" s="146"/>
      <c r="L2493" s="146"/>
    </row>
    <row r="2494" spans="2:12" s="141" customFormat="1" ht="20.100000000000001" customHeight="1">
      <c r="B2494" s="137">
        <v>273</v>
      </c>
      <c r="C2494" s="137"/>
      <c r="D2494" s="159" t="s">
        <v>287</v>
      </c>
      <c r="E2494" s="160">
        <v>6.7240000000000002</v>
      </c>
      <c r="F2494" s="137" t="s">
        <v>433</v>
      </c>
      <c r="G2494" s="137" t="s">
        <v>447</v>
      </c>
      <c r="H2494" s="137" t="s">
        <v>434</v>
      </c>
      <c r="I2494" s="137"/>
      <c r="J2494" s="138"/>
      <c r="K2494" s="146"/>
      <c r="L2494" s="146"/>
    </row>
    <row r="2495" spans="2:12" s="141" customFormat="1" ht="20.100000000000001" customHeight="1">
      <c r="B2495" s="137"/>
      <c r="C2495" s="137"/>
      <c r="D2495" s="159"/>
      <c r="E2495" s="160"/>
      <c r="F2495" s="137" t="s">
        <v>447</v>
      </c>
      <c r="G2495" s="137" t="s">
        <v>451</v>
      </c>
      <c r="H2495" s="137" t="s">
        <v>434</v>
      </c>
      <c r="I2495" s="137"/>
      <c r="J2495" s="138"/>
      <c r="K2495" s="146"/>
      <c r="L2495" s="146"/>
    </row>
    <row r="2496" spans="2:12" s="141" customFormat="1" ht="20.100000000000001" customHeight="1">
      <c r="B2496" s="137"/>
      <c r="C2496" s="137"/>
      <c r="D2496" s="159"/>
      <c r="E2496" s="160"/>
      <c r="F2496" s="137" t="s">
        <v>451</v>
      </c>
      <c r="G2496" s="137" t="s">
        <v>454</v>
      </c>
      <c r="H2496" s="137" t="s">
        <v>434</v>
      </c>
      <c r="I2496" s="137"/>
      <c r="J2496" s="138"/>
      <c r="K2496" s="146"/>
      <c r="L2496" s="146"/>
    </row>
    <row r="2497" spans="2:12" s="141" customFormat="1" ht="20.100000000000001" customHeight="1">
      <c r="B2497" s="137"/>
      <c r="C2497" s="137"/>
      <c r="D2497" s="159"/>
      <c r="E2497" s="160"/>
      <c r="F2497" s="137" t="s">
        <v>454</v>
      </c>
      <c r="G2497" s="137" t="s">
        <v>455</v>
      </c>
      <c r="H2497" s="137" t="s">
        <v>434</v>
      </c>
      <c r="I2497" s="137"/>
      <c r="J2497" s="138"/>
      <c r="K2497" s="146"/>
      <c r="L2497" s="146"/>
    </row>
    <row r="2498" spans="2:12" s="141" customFormat="1" ht="20.100000000000001" customHeight="1">
      <c r="B2498" s="137"/>
      <c r="C2498" s="137"/>
      <c r="D2498" s="159"/>
      <c r="E2498" s="160"/>
      <c r="F2498" s="137" t="s">
        <v>455</v>
      </c>
      <c r="G2498" s="137" t="s">
        <v>456</v>
      </c>
      <c r="H2498" s="137" t="s">
        <v>434</v>
      </c>
      <c r="I2498" s="137"/>
      <c r="J2498" s="138"/>
      <c r="K2498" s="146"/>
      <c r="L2498" s="146"/>
    </row>
    <row r="2499" spans="2:12" s="141" customFormat="1" ht="20.100000000000001" customHeight="1">
      <c r="B2499" s="137"/>
      <c r="C2499" s="137"/>
      <c r="D2499" s="159"/>
      <c r="E2499" s="160"/>
      <c r="F2499" s="137" t="s">
        <v>456</v>
      </c>
      <c r="G2499" s="137" t="s">
        <v>457</v>
      </c>
      <c r="H2499" s="137" t="s">
        <v>434</v>
      </c>
      <c r="I2499" s="137"/>
      <c r="J2499" s="138"/>
      <c r="K2499" s="146"/>
      <c r="L2499" s="146"/>
    </row>
    <row r="2500" spans="2:12" s="141" customFormat="1" ht="20.100000000000001" customHeight="1">
      <c r="B2500" s="137"/>
      <c r="C2500" s="137"/>
      <c r="D2500" s="159"/>
      <c r="E2500" s="160"/>
      <c r="F2500" s="137" t="s">
        <v>457</v>
      </c>
      <c r="G2500" s="137" t="s">
        <v>460</v>
      </c>
      <c r="H2500" s="137" t="s">
        <v>434</v>
      </c>
      <c r="I2500" s="137"/>
      <c r="J2500" s="138"/>
      <c r="K2500" s="146"/>
      <c r="L2500" s="146"/>
    </row>
    <row r="2501" spans="2:12" s="141" customFormat="1" ht="20.100000000000001" customHeight="1">
      <c r="B2501" s="137"/>
      <c r="C2501" s="137"/>
      <c r="D2501" s="159"/>
      <c r="E2501" s="160"/>
      <c r="F2501" s="137" t="s">
        <v>460</v>
      </c>
      <c r="G2501" s="137" t="s">
        <v>463</v>
      </c>
      <c r="H2501" s="137" t="s">
        <v>434</v>
      </c>
      <c r="I2501" s="137"/>
      <c r="J2501" s="138"/>
      <c r="K2501" s="146"/>
      <c r="L2501" s="146"/>
    </row>
    <row r="2502" spans="2:12" s="141" customFormat="1" ht="20.100000000000001" customHeight="1">
      <c r="B2502" s="137"/>
      <c r="C2502" s="137"/>
      <c r="D2502" s="159"/>
      <c r="E2502" s="160"/>
      <c r="F2502" s="137" t="s">
        <v>463</v>
      </c>
      <c r="G2502" s="137" t="s">
        <v>464</v>
      </c>
      <c r="H2502" s="137" t="s">
        <v>434</v>
      </c>
      <c r="I2502" s="137"/>
      <c r="J2502" s="138"/>
      <c r="K2502" s="146"/>
      <c r="L2502" s="146"/>
    </row>
    <row r="2503" spans="2:12" s="141" customFormat="1" ht="20.100000000000001" customHeight="1">
      <c r="B2503" s="137"/>
      <c r="C2503" s="137"/>
      <c r="D2503" s="159"/>
      <c r="E2503" s="160"/>
      <c r="F2503" s="137" t="s">
        <v>464</v>
      </c>
      <c r="G2503" s="137" t="s">
        <v>465</v>
      </c>
      <c r="H2503" s="137" t="s">
        <v>434</v>
      </c>
      <c r="I2503" s="137"/>
      <c r="J2503" s="138"/>
      <c r="K2503" s="146"/>
      <c r="L2503" s="146"/>
    </row>
    <row r="2504" spans="2:12" s="141" customFormat="1" ht="20.100000000000001" customHeight="1">
      <c r="B2504" s="137"/>
      <c r="C2504" s="137"/>
      <c r="D2504" s="159"/>
      <c r="E2504" s="160"/>
      <c r="F2504" s="137" t="s">
        <v>465</v>
      </c>
      <c r="G2504" s="137" t="s">
        <v>466</v>
      </c>
      <c r="H2504" s="137" t="s">
        <v>434</v>
      </c>
      <c r="I2504" s="137"/>
      <c r="J2504" s="138"/>
      <c r="K2504" s="146"/>
      <c r="L2504" s="146"/>
    </row>
    <row r="2505" spans="2:12" s="141" customFormat="1" ht="20.100000000000001" customHeight="1">
      <c r="B2505" s="137"/>
      <c r="C2505" s="137"/>
      <c r="D2505" s="159"/>
      <c r="E2505" s="160"/>
      <c r="F2505" s="137" t="s">
        <v>466</v>
      </c>
      <c r="G2505" s="137" t="s">
        <v>467</v>
      </c>
      <c r="H2505" s="137" t="s">
        <v>434</v>
      </c>
      <c r="I2505" s="137"/>
      <c r="J2505" s="138"/>
      <c r="K2505" s="146"/>
      <c r="L2505" s="146"/>
    </row>
    <row r="2506" spans="2:12" s="141" customFormat="1" ht="20.100000000000001" customHeight="1">
      <c r="B2506" s="137"/>
      <c r="C2506" s="137"/>
      <c r="D2506" s="159"/>
      <c r="E2506" s="160"/>
      <c r="F2506" s="137" t="s">
        <v>467</v>
      </c>
      <c r="G2506" s="137" t="s">
        <v>468</v>
      </c>
      <c r="H2506" s="137" t="s">
        <v>434</v>
      </c>
      <c r="I2506" s="137"/>
      <c r="J2506" s="138"/>
      <c r="K2506" s="146"/>
      <c r="L2506" s="146"/>
    </row>
    <row r="2507" spans="2:12" s="141" customFormat="1" ht="20.100000000000001" customHeight="1">
      <c r="B2507" s="137"/>
      <c r="C2507" s="137"/>
      <c r="D2507" s="159"/>
      <c r="E2507" s="160"/>
      <c r="F2507" s="137" t="s">
        <v>468</v>
      </c>
      <c r="G2507" s="137" t="s">
        <v>469</v>
      </c>
      <c r="H2507" s="137" t="s">
        <v>434</v>
      </c>
      <c r="I2507" s="137"/>
      <c r="J2507" s="138"/>
      <c r="K2507" s="146"/>
      <c r="L2507" s="146"/>
    </row>
    <row r="2508" spans="2:12" s="141" customFormat="1" ht="20.100000000000001" customHeight="1">
      <c r="B2508" s="137"/>
      <c r="C2508" s="137"/>
      <c r="D2508" s="159"/>
      <c r="E2508" s="160"/>
      <c r="F2508" s="137" t="s">
        <v>469</v>
      </c>
      <c r="G2508" s="137" t="s">
        <v>470</v>
      </c>
      <c r="H2508" s="137" t="s">
        <v>434</v>
      </c>
      <c r="I2508" s="137"/>
      <c r="J2508" s="138"/>
      <c r="K2508" s="146"/>
      <c r="L2508" s="146"/>
    </row>
    <row r="2509" spans="2:12" s="141" customFormat="1" ht="20.100000000000001" customHeight="1">
      <c r="B2509" s="137"/>
      <c r="C2509" s="137"/>
      <c r="D2509" s="159"/>
      <c r="E2509" s="160"/>
      <c r="F2509" s="137" t="s">
        <v>470</v>
      </c>
      <c r="G2509" s="137" t="s">
        <v>471</v>
      </c>
      <c r="H2509" s="137" t="s">
        <v>434</v>
      </c>
      <c r="I2509" s="137"/>
      <c r="J2509" s="138"/>
      <c r="K2509" s="146"/>
      <c r="L2509" s="146"/>
    </row>
    <row r="2510" spans="2:12" s="141" customFormat="1" ht="20.100000000000001" customHeight="1">
      <c r="B2510" s="137"/>
      <c r="C2510" s="137"/>
      <c r="D2510" s="159"/>
      <c r="E2510" s="160"/>
      <c r="F2510" s="137" t="s">
        <v>471</v>
      </c>
      <c r="G2510" s="137" t="s">
        <v>473</v>
      </c>
      <c r="H2510" s="137" t="s">
        <v>434</v>
      </c>
      <c r="I2510" s="137"/>
      <c r="J2510" s="138"/>
      <c r="K2510" s="146"/>
      <c r="L2510" s="146"/>
    </row>
    <row r="2511" spans="2:12" s="141" customFormat="1" ht="20.100000000000001" customHeight="1">
      <c r="B2511" s="137"/>
      <c r="C2511" s="137"/>
      <c r="D2511" s="159"/>
      <c r="E2511" s="160"/>
      <c r="F2511" s="137" t="s">
        <v>473</v>
      </c>
      <c r="G2511" s="137" t="s">
        <v>474</v>
      </c>
      <c r="H2511" s="137" t="s">
        <v>434</v>
      </c>
      <c r="I2511" s="137"/>
      <c r="J2511" s="138"/>
      <c r="K2511" s="146"/>
      <c r="L2511" s="146"/>
    </row>
    <row r="2512" spans="2:12" s="141" customFormat="1" ht="20.100000000000001" customHeight="1">
      <c r="B2512" s="137"/>
      <c r="C2512" s="137"/>
      <c r="D2512" s="159"/>
      <c r="E2512" s="160"/>
      <c r="F2512" s="137" t="s">
        <v>474</v>
      </c>
      <c r="G2512" s="137" t="s">
        <v>475</v>
      </c>
      <c r="H2512" s="137" t="s">
        <v>434</v>
      </c>
      <c r="I2512" s="137"/>
      <c r="J2512" s="138"/>
      <c r="K2512" s="146"/>
      <c r="L2512" s="146"/>
    </row>
    <row r="2513" spans="2:12" s="141" customFormat="1" ht="20.100000000000001" customHeight="1">
      <c r="B2513" s="137"/>
      <c r="C2513" s="137"/>
      <c r="D2513" s="159"/>
      <c r="E2513" s="160"/>
      <c r="F2513" s="137" t="s">
        <v>475</v>
      </c>
      <c r="G2513" s="137" t="s">
        <v>476</v>
      </c>
      <c r="H2513" s="137" t="s">
        <v>434</v>
      </c>
      <c r="I2513" s="137"/>
      <c r="J2513" s="138"/>
      <c r="K2513" s="146"/>
      <c r="L2513" s="146"/>
    </row>
    <row r="2514" spans="2:12" s="141" customFormat="1" ht="20.100000000000001" customHeight="1">
      <c r="B2514" s="137"/>
      <c r="C2514" s="137"/>
      <c r="D2514" s="159"/>
      <c r="E2514" s="160"/>
      <c r="F2514" s="137" t="s">
        <v>476</v>
      </c>
      <c r="G2514" s="137" t="s">
        <v>477</v>
      </c>
      <c r="H2514" s="137" t="s">
        <v>434</v>
      </c>
      <c r="I2514" s="137"/>
      <c r="J2514" s="138"/>
      <c r="K2514" s="146"/>
      <c r="L2514" s="146"/>
    </row>
    <row r="2515" spans="2:12" s="141" customFormat="1" ht="20.100000000000001" customHeight="1">
      <c r="B2515" s="137"/>
      <c r="C2515" s="137"/>
      <c r="D2515" s="159"/>
      <c r="E2515" s="160"/>
      <c r="F2515" s="137" t="s">
        <v>477</v>
      </c>
      <c r="G2515" s="137" t="s">
        <v>543</v>
      </c>
      <c r="H2515" s="137" t="s">
        <v>434</v>
      </c>
      <c r="I2515" s="137"/>
      <c r="J2515" s="138"/>
      <c r="K2515" s="146"/>
      <c r="L2515" s="146"/>
    </row>
    <row r="2516" spans="2:12" s="141" customFormat="1" ht="20.100000000000001" customHeight="1">
      <c r="B2516" s="137"/>
      <c r="C2516" s="137"/>
      <c r="D2516" s="159"/>
      <c r="E2516" s="160"/>
      <c r="F2516" s="137" t="s">
        <v>543</v>
      </c>
      <c r="G2516" s="137" t="s">
        <v>550</v>
      </c>
      <c r="H2516" s="137" t="s">
        <v>434</v>
      </c>
      <c r="I2516" s="137"/>
      <c r="J2516" s="138"/>
      <c r="K2516" s="146"/>
      <c r="L2516" s="146"/>
    </row>
    <row r="2517" spans="2:12" s="141" customFormat="1" ht="20.100000000000001" customHeight="1">
      <c r="B2517" s="137"/>
      <c r="C2517" s="137"/>
      <c r="D2517" s="159"/>
      <c r="E2517" s="160"/>
      <c r="F2517" s="137" t="s">
        <v>550</v>
      </c>
      <c r="G2517" s="137" t="s">
        <v>551</v>
      </c>
      <c r="H2517" s="137" t="s">
        <v>434</v>
      </c>
      <c r="I2517" s="137"/>
      <c r="J2517" s="138"/>
      <c r="K2517" s="146"/>
      <c r="L2517" s="146"/>
    </row>
    <row r="2518" spans="2:12" s="141" customFormat="1" ht="20.100000000000001" customHeight="1">
      <c r="B2518" s="137"/>
      <c r="C2518" s="137"/>
      <c r="D2518" s="159"/>
      <c r="E2518" s="160"/>
      <c r="F2518" s="137" t="s">
        <v>551</v>
      </c>
      <c r="G2518" s="137" t="s">
        <v>552</v>
      </c>
      <c r="H2518" s="137" t="s">
        <v>434</v>
      </c>
      <c r="I2518" s="137"/>
      <c r="J2518" s="138"/>
      <c r="K2518" s="146"/>
      <c r="L2518" s="146"/>
    </row>
    <row r="2519" spans="2:12" s="141" customFormat="1" ht="20.100000000000001" customHeight="1">
      <c r="B2519" s="137"/>
      <c r="C2519" s="137"/>
      <c r="D2519" s="159"/>
      <c r="E2519" s="160"/>
      <c r="F2519" s="137" t="s">
        <v>552</v>
      </c>
      <c r="G2519" s="137" t="s">
        <v>553</v>
      </c>
      <c r="H2519" s="137" t="s">
        <v>434</v>
      </c>
      <c r="I2519" s="137"/>
      <c r="J2519" s="138"/>
      <c r="K2519" s="146"/>
      <c r="L2519" s="146"/>
    </row>
    <row r="2520" spans="2:12" s="141" customFormat="1" ht="20.100000000000001" customHeight="1">
      <c r="B2520" s="137"/>
      <c r="C2520" s="137"/>
      <c r="D2520" s="159"/>
      <c r="E2520" s="160"/>
      <c r="F2520" s="137" t="s">
        <v>553</v>
      </c>
      <c r="G2520" s="137" t="s">
        <v>554</v>
      </c>
      <c r="H2520" s="137" t="s">
        <v>434</v>
      </c>
      <c r="I2520" s="137"/>
      <c r="J2520" s="138"/>
      <c r="K2520" s="146"/>
      <c r="L2520" s="146"/>
    </row>
    <row r="2521" spans="2:12" s="141" customFormat="1" ht="20.100000000000001" customHeight="1">
      <c r="B2521" s="137"/>
      <c r="C2521" s="137"/>
      <c r="D2521" s="159"/>
      <c r="E2521" s="160"/>
      <c r="F2521" s="137" t="s">
        <v>554</v>
      </c>
      <c r="G2521" s="137" t="s">
        <v>555</v>
      </c>
      <c r="H2521" s="137" t="s">
        <v>434</v>
      </c>
      <c r="I2521" s="137"/>
      <c r="J2521" s="138"/>
      <c r="K2521" s="146"/>
      <c r="L2521" s="146"/>
    </row>
    <row r="2522" spans="2:12" s="141" customFormat="1" ht="20.100000000000001" customHeight="1">
      <c r="B2522" s="137"/>
      <c r="C2522" s="137"/>
      <c r="D2522" s="159"/>
      <c r="E2522" s="160"/>
      <c r="F2522" s="137" t="s">
        <v>555</v>
      </c>
      <c r="G2522" s="137" t="s">
        <v>556</v>
      </c>
      <c r="H2522" s="137" t="s">
        <v>434</v>
      </c>
      <c r="I2522" s="137"/>
      <c r="J2522" s="138"/>
      <c r="K2522" s="146"/>
      <c r="L2522" s="146"/>
    </row>
    <row r="2523" spans="2:12" s="141" customFormat="1" ht="20.100000000000001" customHeight="1">
      <c r="B2523" s="137"/>
      <c r="C2523" s="137"/>
      <c r="D2523" s="159"/>
      <c r="E2523" s="160"/>
      <c r="F2523" s="137" t="s">
        <v>556</v>
      </c>
      <c r="G2523" s="137" t="s">
        <v>557</v>
      </c>
      <c r="H2523" s="137" t="s">
        <v>434</v>
      </c>
      <c r="I2523" s="137"/>
      <c r="J2523" s="138"/>
      <c r="K2523" s="146"/>
      <c r="L2523" s="146"/>
    </row>
    <row r="2524" spans="2:12" s="141" customFormat="1" ht="20.100000000000001" customHeight="1">
      <c r="B2524" s="137"/>
      <c r="C2524" s="137"/>
      <c r="D2524" s="159"/>
      <c r="E2524" s="160"/>
      <c r="F2524" s="137" t="s">
        <v>557</v>
      </c>
      <c r="G2524" s="137" t="s">
        <v>558</v>
      </c>
      <c r="H2524" s="137" t="s">
        <v>434</v>
      </c>
      <c r="I2524" s="137"/>
      <c r="J2524" s="138"/>
      <c r="K2524" s="146"/>
      <c r="L2524" s="146"/>
    </row>
    <row r="2525" spans="2:12" s="141" customFormat="1" ht="20.100000000000001" customHeight="1">
      <c r="B2525" s="137"/>
      <c r="C2525" s="137"/>
      <c r="D2525" s="159"/>
      <c r="E2525" s="160"/>
      <c r="F2525" s="137" t="s">
        <v>558</v>
      </c>
      <c r="G2525" s="137" t="s">
        <v>559</v>
      </c>
      <c r="H2525" s="137" t="s">
        <v>434</v>
      </c>
      <c r="I2525" s="137"/>
      <c r="J2525" s="138"/>
      <c r="K2525" s="146"/>
      <c r="L2525" s="146"/>
    </row>
    <row r="2526" spans="2:12" s="141" customFormat="1" ht="20.100000000000001" customHeight="1">
      <c r="B2526" s="137"/>
      <c r="C2526" s="137"/>
      <c r="D2526" s="159"/>
      <c r="E2526" s="160"/>
      <c r="F2526" s="137" t="s">
        <v>559</v>
      </c>
      <c r="G2526" s="137" t="s">
        <v>560</v>
      </c>
      <c r="H2526" s="137" t="s">
        <v>434</v>
      </c>
      <c r="I2526" s="137"/>
      <c r="J2526" s="138"/>
      <c r="K2526" s="146"/>
      <c r="L2526" s="146"/>
    </row>
    <row r="2527" spans="2:12" s="141" customFormat="1" ht="20.100000000000001" customHeight="1">
      <c r="B2527" s="137"/>
      <c r="C2527" s="137"/>
      <c r="D2527" s="159"/>
      <c r="E2527" s="160"/>
      <c r="F2527" s="137" t="s">
        <v>560</v>
      </c>
      <c r="G2527" s="137" t="s">
        <v>930</v>
      </c>
      <c r="H2527" s="137" t="s">
        <v>434</v>
      </c>
      <c r="I2527" s="137"/>
      <c r="J2527" s="138"/>
      <c r="K2527" s="146"/>
      <c r="L2527" s="146"/>
    </row>
    <row r="2528" spans="2:12" s="141" customFormat="1" ht="20.100000000000001" customHeight="1">
      <c r="B2528" s="137"/>
      <c r="C2528" s="137"/>
      <c r="D2528" s="159"/>
      <c r="E2528" s="160"/>
      <c r="F2528" s="137"/>
      <c r="G2528" s="137"/>
      <c r="H2528" s="137"/>
      <c r="I2528" s="137"/>
      <c r="J2528" s="138"/>
      <c r="K2528" s="146"/>
      <c r="L2528" s="146"/>
    </row>
    <row r="2529" spans="2:12" s="141" customFormat="1" ht="20.100000000000001" customHeight="1">
      <c r="B2529" s="137">
        <v>274</v>
      </c>
      <c r="C2529" s="137"/>
      <c r="D2529" s="159" t="s">
        <v>288</v>
      </c>
      <c r="E2529" s="160">
        <v>3.77</v>
      </c>
      <c r="F2529" s="137" t="s">
        <v>433</v>
      </c>
      <c r="G2529" s="137" t="s">
        <v>447</v>
      </c>
      <c r="H2529" s="137" t="s">
        <v>434</v>
      </c>
      <c r="I2529" s="137"/>
      <c r="J2529" s="138"/>
      <c r="K2529" s="146"/>
      <c r="L2529" s="146"/>
    </row>
    <row r="2530" spans="2:12" s="141" customFormat="1" ht="20.100000000000001" customHeight="1">
      <c r="B2530" s="137"/>
      <c r="C2530" s="137"/>
      <c r="D2530" s="159"/>
      <c r="E2530" s="160"/>
      <c r="F2530" s="137" t="s">
        <v>447</v>
      </c>
      <c r="G2530" s="137" t="s">
        <v>451</v>
      </c>
      <c r="H2530" s="137" t="s">
        <v>434</v>
      </c>
      <c r="I2530" s="137"/>
      <c r="J2530" s="138"/>
      <c r="K2530" s="146"/>
      <c r="L2530" s="146"/>
    </row>
    <row r="2531" spans="2:12" s="141" customFormat="1" ht="20.100000000000001" customHeight="1">
      <c r="B2531" s="137"/>
      <c r="C2531" s="137"/>
      <c r="D2531" s="159"/>
      <c r="E2531" s="160"/>
      <c r="F2531" s="137" t="s">
        <v>451</v>
      </c>
      <c r="G2531" s="137" t="s">
        <v>454</v>
      </c>
      <c r="H2531" s="137" t="s">
        <v>434</v>
      </c>
      <c r="I2531" s="137"/>
      <c r="J2531" s="138"/>
      <c r="K2531" s="146"/>
      <c r="L2531" s="146"/>
    </row>
    <row r="2532" spans="2:12" s="141" customFormat="1" ht="20.100000000000001" customHeight="1">
      <c r="B2532" s="137"/>
      <c r="C2532" s="137"/>
      <c r="D2532" s="159"/>
      <c r="E2532" s="160"/>
      <c r="F2532" s="137" t="s">
        <v>454</v>
      </c>
      <c r="G2532" s="137" t="s">
        <v>455</v>
      </c>
      <c r="H2532" s="137" t="s">
        <v>434</v>
      </c>
      <c r="I2532" s="137"/>
      <c r="J2532" s="138"/>
      <c r="K2532" s="146"/>
      <c r="L2532" s="146"/>
    </row>
    <row r="2533" spans="2:12" s="141" customFormat="1" ht="20.100000000000001" customHeight="1">
      <c r="B2533" s="137"/>
      <c r="C2533" s="137"/>
      <c r="D2533" s="159"/>
      <c r="E2533" s="160"/>
      <c r="F2533" s="137" t="s">
        <v>455</v>
      </c>
      <c r="G2533" s="137" t="s">
        <v>456</v>
      </c>
      <c r="H2533" s="137" t="s">
        <v>434</v>
      </c>
      <c r="I2533" s="137"/>
      <c r="J2533" s="138"/>
      <c r="K2533" s="146"/>
      <c r="L2533" s="146"/>
    </row>
    <row r="2534" spans="2:12" s="141" customFormat="1" ht="20.100000000000001" customHeight="1">
      <c r="B2534" s="137"/>
      <c r="C2534" s="137"/>
      <c r="D2534" s="159"/>
      <c r="E2534" s="160"/>
      <c r="F2534" s="137" t="s">
        <v>456</v>
      </c>
      <c r="G2534" s="137" t="s">
        <v>457</v>
      </c>
      <c r="H2534" s="137" t="s">
        <v>434</v>
      </c>
      <c r="I2534" s="137"/>
      <c r="J2534" s="138"/>
      <c r="K2534" s="146"/>
      <c r="L2534" s="146"/>
    </row>
    <row r="2535" spans="2:12" s="141" customFormat="1" ht="20.100000000000001" customHeight="1">
      <c r="B2535" s="137"/>
      <c r="C2535" s="137"/>
      <c r="D2535" s="159"/>
      <c r="E2535" s="160"/>
      <c r="F2535" s="137" t="s">
        <v>457</v>
      </c>
      <c r="G2535" s="137" t="s">
        <v>460</v>
      </c>
      <c r="H2535" s="137" t="s">
        <v>434</v>
      </c>
      <c r="I2535" s="137"/>
      <c r="J2535" s="138"/>
      <c r="K2535" s="146"/>
      <c r="L2535" s="146"/>
    </row>
    <row r="2536" spans="2:12" s="141" customFormat="1" ht="20.100000000000001" customHeight="1">
      <c r="B2536" s="137"/>
      <c r="C2536" s="137"/>
      <c r="D2536" s="159"/>
      <c r="E2536" s="160"/>
      <c r="F2536" s="137" t="s">
        <v>460</v>
      </c>
      <c r="G2536" s="137" t="s">
        <v>463</v>
      </c>
      <c r="H2536" s="137" t="s">
        <v>434</v>
      </c>
      <c r="I2536" s="137"/>
      <c r="J2536" s="138"/>
      <c r="K2536" s="146"/>
      <c r="L2536" s="146"/>
    </row>
    <row r="2537" spans="2:12" s="141" customFormat="1" ht="20.100000000000001" customHeight="1">
      <c r="B2537" s="137"/>
      <c r="C2537" s="137"/>
      <c r="D2537" s="159"/>
      <c r="E2537" s="160"/>
      <c r="F2537" s="137" t="s">
        <v>463</v>
      </c>
      <c r="G2537" s="137" t="s">
        <v>464</v>
      </c>
      <c r="H2537" s="137" t="s">
        <v>443</v>
      </c>
      <c r="I2537" s="137"/>
      <c r="J2537" s="138"/>
      <c r="K2537" s="146"/>
      <c r="L2537" s="146"/>
    </row>
    <row r="2538" spans="2:12" s="141" customFormat="1" ht="20.100000000000001" customHeight="1">
      <c r="B2538" s="137"/>
      <c r="C2538" s="137"/>
      <c r="D2538" s="159"/>
      <c r="E2538" s="160"/>
      <c r="F2538" s="137" t="s">
        <v>464</v>
      </c>
      <c r="G2538" s="137" t="s">
        <v>465</v>
      </c>
      <c r="H2538" s="137" t="s">
        <v>443</v>
      </c>
      <c r="I2538" s="137"/>
      <c r="J2538" s="138"/>
      <c r="K2538" s="146"/>
      <c r="L2538" s="146"/>
    </row>
    <row r="2539" spans="2:12" s="141" customFormat="1" ht="20.100000000000001" customHeight="1">
      <c r="B2539" s="137"/>
      <c r="C2539" s="137"/>
      <c r="D2539" s="159"/>
      <c r="E2539" s="160"/>
      <c r="F2539" s="137" t="s">
        <v>465</v>
      </c>
      <c r="G2539" s="137" t="s">
        <v>466</v>
      </c>
      <c r="H2539" s="137" t="s">
        <v>443</v>
      </c>
      <c r="I2539" s="137"/>
      <c r="J2539" s="138"/>
      <c r="K2539" s="146"/>
      <c r="L2539" s="146"/>
    </row>
    <row r="2540" spans="2:12" s="141" customFormat="1" ht="20.100000000000001" customHeight="1">
      <c r="B2540" s="137"/>
      <c r="C2540" s="137"/>
      <c r="D2540" s="159"/>
      <c r="E2540" s="160"/>
      <c r="F2540" s="137" t="s">
        <v>466</v>
      </c>
      <c r="G2540" s="137" t="s">
        <v>467</v>
      </c>
      <c r="H2540" s="137" t="s">
        <v>434</v>
      </c>
      <c r="I2540" s="137"/>
      <c r="J2540" s="138"/>
      <c r="K2540" s="146"/>
      <c r="L2540" s="146"/>
    </row>
    <row r="2541" spans="2:12" s="141" customFormat="1" ht="20.100000000000001" customHeight="1">
      <c r="B2541" s="137"/>
      <c r="C2541" s="137"/>
      <c r="D2541" s="159"/>
      <c r="E2541" s="160"/>
      <c r="F2541" s="137" t="s">
        <v>467</v>
      </c>
      <c r="G2541" s="137" t="s">
        <v>468</v>
      </c>
      <c r="H2541" s="137" t="s">
        <v>434</v>
      </c>
      <c r="I2541" s="137"/>
      <c r="J2541" s="138"/>
      <c r="K2541" s="146"/>
      <c r="L2541" s="146"/>
    </row>
    <row r="2542" spans="2:12" s="141" customFormat="1" ht="20.100000000000001" customHeight="1">
      <c r="B2542" s="137"/>
      <c r="C2542" s="137"/>
      <c r="D2542" s="159"/>
      <c r="E2542" s="160"/>
      <c r="F2542" s="137" t="s">
        <v>468</v>
      </c>
      <c r="G2542" s="137" t="s">
        <v>469</v>
      </c>
      <c r="H2542" s="137" t="s">
        <v>434</v>
      </c>
      <c r="I2542" s="137"/>
      <c r="J2542" s="138"/>
      <c r="K2542" s="146"/>
      <c r="L2542" s="146"/>
    </row>
    <row r="2543" spans="2:12" s="141" customFormat="1" ht="20.100000000000001" customHeight="1">
      <c r="B2543" s="137"/>
      <c r="C2543" s="137"/>
      <c r="D2543" s="159"/>
      <c r="E2543" s="160"/>
      <c r="F2543" s="137" t="s">
        <v>469</v>
      </c>
      <c r="G2543" s="137" t="s">
        <v>470</v>
      </c>
      <c r="H2543" s="137" t="s">
        <v>434</v>
      </c>
      <c r="I2543" s="137"/>
      <c r="J2543" s="138"/>
      <c r="K2543" s="146"/>
      <c r="L2543" s="146"/>
    </row>
    <row r="2544" spans="2:12" s="141" customFormat="1" ht="20.100000000000001" customHeight="1">
      <c r="B2544" s="137"/>
      <c r="C2544" s="137"/>
      <c r="D2544" s="159"/>
      <c r="E2544" s="160"/>
      <c r="F2544" s="137" t="s">
        <v>470</v>
      </c>
      <c r="G2544" s="137" t="s">
        <v>471</v>
      </c>
      <c r="H2544" s="137" t="s">
        <v>434</v>
      </c>
      <c r="I2544" s="137"/>
      <c r="J2544" s="138"/>
      <c r="K2544" s="146"/>
      <c r="L2544" s="146"/>
    </row>
    <row r="2545" spans="2:12" s="141" customFormat="1" ht="20.100000000000001" customHeight="1">
      <c r="B2545" s="137"/>
      <c r="C2545" s="137"/>
      <c r="D2545" s="159"/>
      <c r="E2545" s="160"/>
      <c r="F2545" s="137" t="s">
        <v>471</v>
      </c>
      <c r="G2545" s="137" t="s">
        <v>473</v>
      </c>
      <c r="H2545" s="137" t="s">
        <v>434</v>
      </c>
      <c r="I2545" s="137"/>
      <c r="J2545" s="138"/>
      <c r="K2545" s="146"/>
      <c r="L2545" s="146"/>
    </row>
    <row r="2546" spans="2:12" s="141" customFormat="1" ht="20.100000000000001" customHeight="1">
      <c r="B2546" s="137"/>
      <c r="C2546" s="137"/>
      <c r="D2546" s="159"/>
      <c r="E2546" s="160"/>
      <c r="F2546" s="137" t="s">
        <v>473</v>
      </c>
      <c r="G2546" s="137" t="s">
        <v>474</v>
      </c>
      <c r="H2546" s="137" t="s">
        <v>434</v>
      </c>
      <c r="I2546" s="137"/>
      <c r="J2546" s="138"/>
      <c r="K2546" s="146"/>
      <c r="L2546" s="146"/>
    </row>
    <row r="2547" spans="2:12" s="141" customFormat="1" ht="20.100000000000001" customHeight="1">
      <c r="B2547" s="137"/>
      <c r="C2547" s="137"/>
      <c r="D2547" s="159"/>
      <c r="E2547" s="160"/>
      <c r="F2547" s="137" t="s">
        <v>474</v>
      </c>
      <c r="G2547" s="137" t="s">
        <v>931</v>
      </c>
      <c r="H2547" s="137" t="s">
        <v>443</v>
      </c>
      <c r="I2547" s="137"/>
      <c r="J2547" s="138"/>
      <c r="K2547" s="146"/>
      <c r="L2547" s="146"/>
    </row>
    <row r="2548" spans="2:12" s="141" customFormat="1" ht="20.100000000000001" customHeight="1">
      <c r="B2548" s="137"/>
      <c r="C2548" s="137"/>
      <c r="D2548" s="159"/>
      <c r="E2548" s="160"/>
      <c r="F2548" s="137"/>
      <c r="G2548" s="137"/>
      <c r="H2548" s="137"/>
      <c r="I2548" s="137"/>
      <c r="J2548" s="138"/>
      <c r="K2548" s="146"/>
      <c r="L2548" s="146"/>
    </row>
    <row r="2549" spans="2:12" s="141" customFormat="1" ht="20.100000000000001" customHeight="1">
      <c r="B2549" s="137">
        <v>275</v>
      </c>
      <c r="C2549" s="137"/>
      <c r="D2549" s="159" t="s">
        <v>289</v>
      </c>
      <c r="E2549" s="160">
        <v>2.3220000000000001</v>
      </c>
      <c r="F2549" s="137" t="s">
        <v>433</v>
      </c>
      <c r="G2549" s="137" t="s">
        <v>447</v>
      </c>
      <c r="H2549" s="137" t="s">
        <v>434</v>
      </c>
      <c r="I2549" s="137"/>
      <c r="J2549" s="138"/>
      <c r="K2549" s="146"/>
      <c r="L2549" s="146"/>
    </row>
    <row r="2550" spans="2:12" s="141" customFormat="1" ht="20.100000000000001" customHeight="1">
      <c r="B2550" s="137"/>
      <c r="C2550" s="137"/>
      <c r="D2550" s="159"/>
      <c r="E2550" s="160"/>
      <c r="F2550" s="137" t="s">
        <v>447</v>
      </c>
      <c r="G2550" s="137" t="s">
        <v>451</v>
      </c>
      <c r="H2550" s="137" t="s">
        <v>434</v>
      </c>
      <c r="I2550" s="137"/>
      <c r="J2550" s="138"/>
      <c r="K2550" s="146"/>
      <c r="L2550" s="146"/>
    </row>
    <row r="2551" spans="2:12" s="141" customFormat="1" ht="20.100000000000001" customHeight="1">
      <c r="B2551" s="137"/>
      <c r="C2551" s="137"/>
      <c r="D2551" s="159"/>
      <c r="E2551" s="160"/>
      <c r="F2551" s="137" t="s">
        <v>451</v>
      </c>
      <c r="G2551" s="137" t="s">
        <v>454</v>
      </c>
      <c r="H2551" s="137" t="s">
        <v>434</v>
      </c>
      <c r="I2551" s="137"/>
      <c r="J2551" s="138"/>
      <c r="K2551" s="146"/>
      <c r="L2551" s="146"/>
    </row>
    <row r="2552" spans="2:12" s="141" customFormat="1" ht="20.100000000000001" customHeight="1">
      <c r="B2552" s="137"/>
      <c r="C2552" s="137"/>
      <c r="D2552" s="159"/>
      <c r="E2552" s="160"/>
      <c r="F2552" s="137" t="s">
        <v>454</v>
      </c>
      <c r="G2552" s="137" t="s">
        <v>455</v>
      </c>
      <c r="H2552" s="137" t="s">
        <v>434</v>
      </c>
      <c r="I2552" s="137"/>
      <c r="J2552" s="138"/>
      <c r="K2552" s="146"/>
      <c r="L2552" s="146"/>
    </row>
    <row r="2553" spans="2:12" s="141" customFormat="1" ht="20.100000000000001" customHeight="1">
      <c r="B2553" s="137"/>
      <c r="C2553" s="137"/>
      <c r="D2553" s="159"/>
      <c r="E2553" s="160"/>
      <c r="F2553" s="137" t="s">
        <v>455</v>
      </c>
      <c r="G2553" s="137" t="s">
        <v>456</v>
      </c>
      <c r="H2553" s="137" t="s">
        <v>434</v>
      </c>
      <c r="I2553" s="137"/>
      <c r="J2553" s="138"/>
      <c r="K2553" s="146"/>
      <c r="L2553" s="146"/>
    </row>
    <row r="2554" spans="2:12" s="141" customFormat="1" ht="20.100000000000001" customHeight="1">
      <c r="B2554" s="137"/>
      <c r="C2554" s="137"/>
      <c r="D2554" s="159"/>
      <c r="E2554" s="160"/>
      <c r="F2554" s="137" t="s">
        <v>456</v>
      </c>
      <c r="G2554" s="137" t="s">
        <v>457</v>
      </c>
      <c r="H2554" s="137" t="s">
        <v>434</v>
      </c>
      <c r="I2554" s="137"/>
      <c r="J2554" s="138"/>
      <c r="K2554" s="146"/>
      <c r="L2554" s="146"/>
    </row>
    <row r="2555" spans="2:12" s="141" customFormat="1" ht="20.100000000000001" customHeight="1">
      <c r="B2555" s="137"/>
      <c r="C2555" s="137"/>
      <c r="D2555" s="159"/>
      <c r="E2555" s="160"/>
      <c r="F2555" s="137" t="s">
        <v>457</v>
      </c>
      <c r="G2555" s="137" t="s">
        <v>460</v>
      </c>
      <c r="H2555" s="137" t="s">
        <v>434</v>
      </c>
      <c r="I2555" s="137"/>
      <c r="J2555" s="138"/>
      <c r="K2555" s="146"/>
      <c r="L2555" s="146"/>
    </row>
    <row r="2556" spans="2:12" s="141" customFormat="1" ht="20.100000000000001" customHeight="1">
      <c r="B2556" s="137"/>
      <c r="C2556" s="137"/>
      <c r="D2556" s="159"/>
      <c r="E2556" s="160"/>
      <c r="F2556" s="137" t="s">
        <v>460</v>
      </c>
      <c r="G2556" s="137" t="s">
        <v>463</v>
      </c>
      <c r="H2556" s="137" t="s">
        <v>434</v>
      </c>
      <c r="I2556" s="137"/>
      <c r="J2556" s="138"/>
      <c r="K2556" s="146"/>
      <c r="L2556" s="146"/>
    </row>
    <row r="2557" spans="2:12" s="141" customFormat="1" ht="20.100000000000001" customHeight="1">
      <c r="B2557" s="137"/>
      <c r="C2557" s="137"/>
      <c r="D2557" s="159"/>
      <c r="E2557" s="160"/>
      <c r="F2557" s="137" t="s">
        <v>463</v>
      </c>
      <c r="G2557" s="137" t="s">
        <v>464</v>
      </c>
      <c r="H2557" s="137" t="s">
        <v>434</v>
      </c>
      <c r="I2557" s="137"/>
      <c r="J2557" s="138"/>
      <c r="K2557" s="146"/>
      <c r="L2557" s="146"/>
    </row>
    <row r="2558" spans="2:12" s="141" customFormat="1" ht="20.100000000000001" customHeight="1">
      <c r="B2558" s="137"/>
      <c r="C2558" s="137"/>
      <c r="D2558" s="159"/>
      <c r="E2558" s="160"/>
      <c r="F2558" s="137" t="s">
        <v>464</v>
      </c>
      <c r="G2558" s="137" t="s">
        <v>465</v>
      </c>
      <c r="H2558" s="137" t="s">
        <v>434</v>
      </c>
      <c r="I2558" s="137"/>
      <c r="J2558" s="138"/>
      <c r="K2558" s="146"/>
      <c r="L2558" s="146"/>
    </row>
    <row r="2559" spans="2:12" s="141" customFormat="1" ht="20.100000000000001" customHeight="1">
      <c r="B2559" s="137"/>
      <c r="C2559" s="137"/>
      <c r="D2559" s="159"/>
      <c r="E2559" s="160"/>
      <c r="F2559" s="137" t="s">
        <v>465</v>
      </c>
      <c r="G2559" s="137" t="s">
        <v>466</v>
      </c>
      <c r="H2559" s="137" t="s">
        <v>434</v>
      </c>
      <c r="I2559" s="137"/>
      <c r="J2559" s="138"/>
      <c r="K2559" s="146"/>
      <c r="L2559" s="146"/>
    </row>
    <row r="2560" spans="2:12" s="141" customFormat="1" ht="20.100000000000001" customHeight="1">
      <c r="B2560" s="137"/>
      <c r="C2560" s="137"/>
      <c r="D2560" s="159"/>
      <c r="E2560" s="160"/>
      <c r="F2560" s="137" t="s">
        <v>466</v>
      </c>
      <c r="G2560" s="137" t="s">
        <v>793</v>
      </c>
      <c r="H2560" s="137" t="s">
        <v>434</v>
      </c>
      <c r="I2560" s="137"/>
      <c r="J2560" s="138"/>
      <c r="K2560" s="146"/>
      <c r="L2560" s="146"/>
    </row>
    <row r="2561" spans="2:12" s="141" customFormat="1" ht="20.100000000000001" customHeight="1">
      <c r="B2561" s="137"/>
      <c r="C2561" s="137"/>
      <c r="D2561" s="159"/>
      <c r="E2561" s="160"/>
      <c r="F2561" s="137"/>
      <c r="G2561" s="137"/>
      <c r="H2561" s="137"/>
      <c r="I2561" s="137"/>
      <c r="J2561" s="138"/>
      <c r="K2561" s="146"/>
      <c r="L2561" s="146"/>
    </row>
    <row r="2562" spans="2:12" s="141" customFormat="1" ht="20.100000000000001" customHeight="1">
      <c r="B2562" s="137">
        <v>276</v>
      </c>
      <c r="C2562" s="137"/>
      <c r="D2562" s="159" t="s">
        <v>290</v>
      </c>
      <c r="E2562" s="160">
        <v>3.9020000000000001</v>
      </c>
      <c r="F2562" s="137" t="s">
        <v>433</v>
      </c>
      <c r="G2562" s="137" t="s">
        <v>447</v>
      </c>
      <c r="H2562" s="137" t="s">
        <v>434</v>
      </c>
      <c r="I2562" s="137"/>
      <c r="J2562" s="138"/>
      <c r="K2562" s="146"/>
      <c r="L2562" s="146"/>
    </row>
    <row r="2563" spans="2:12" s="141" customFormat="1" ht="20.100000000000001" customHeight="1">
      <c r="B2563" s="137"/>
      <c r="C2563" s="137"/>
      <c r="D2563" s="159"/>
      <c r="E2563" s="160"/>
      <c r="F2563" s="137" t="s">
        <v>447</v>
      </c>
      <c r="G2563" s="137" t="s">
        <v>451</v>
      </c>
      <c r="H2563" s="137" t="s">
        <v>434</v>
      </c>
      <c r="I2563" s="137"/>
      <c r="J2563" s="138"/>
      <c r="K2563" s="146"/>
      <c r="L2563" s="146"/>
    </row>
    <row r="2564" spans="2:12" s="141" customFormat="1" ht="20.100000000000001" customHeight="1">
      <c r="B2564" s="137"/>
      <c r="C2564" s="137"/>
      <c r="D2564" s="159"/>
      <c r="E2564" s="160"/>
      <c r="F2564" s="137" t="s">
        <v>451</v>
      </c>
      <c r="G2564" s="137" t="s">
        <v>454</v>
      </c>
      <c r="H2564" s="137" t="s">
        <v>434</v>
      </c>
      <c r="I2564" s="137"/>
      <c r="J2564" s="138"/>
      <c r="K2564" s="146"/>
      <c r="L2564" s="146"/>
    </row>
    <row r="2565" spans="2:12" s="141" customFormat="1" ht="20.100000000000001" customHeight="1">
      <c r="B2565" s="137"/>
      <c r="C2565" s="137"/>
      <c r="D2565" s="159"/>
      <c r="E2565" s="160"/>
      <c r="F2565" s="137" t="s">
        <v>454</v>
      </c>
      <c r="G2565" s="137" t="s">
        <v>455</v>
      </c>
      <c r="H2565" s="137" t="s">
        <v>434</v>
      </c>
      <c r="I2565" s="137"/>
      <c r="J2565" s="138"/>
      <c r="K2565" s="146"/>
      <c r="L2565" s="146"/>
    </row>
    <row r="2566" spans="2:12" s="141" customFormat="1" ht="20.100000000000001" customHeight="1">
      <c r="B2566" s="137"/>
      <c r="C2566" s="137"/>
      <c r="D2566" s="159"/>
      <c r="E2566" s="160"/>
      <c r="F2566" s="137" t="s">
        <v>455</v>
      </c>
      <c r="G2566" s="137" t="s">
        <v>456</v>
      </c>
      <c r="H2566" s="137" t="s">
        <v>434</v>
      </c>
      <c r="I2566" s="137"/>
      <c r="J2566" s="138"/>
      <c r="K2566" s="146"/>
      <c r="L2566" s="146"/>
    </row>
    <row r="2567" spans="2:12" s="141" customFormat="1" ht="20.100000000000001" customHeight="1">
      <c r="B2567" s="137"/>
      <c r="C2567" s="137"/>
      <c r="D2567" s="159"/>
      <c r="E2567" s="160"/>
      <c r="F2567" s="137" t="s">
        <v>456</v>
      </c>
      <c r="G2567" s="137" t="s">
        <v>457</v>
      </c>
      <c r="H2567" s="137" t="s">
        <v>434</v>
      </c>
      <c r="I2567" s="137"/>
      <c r="J2567" s="138"/>
      <c r="K2567" s="146"/>
      <c r="L2567" s="146"/>
    </row>
    <row r="2568" spans="2:12" s="141" customFormat="1" ht="20.100000000000001" customHeight="1">
      <c r="B2568" s="137"/>
      <c r="C2568" s="137"/>
      <c r="D2568" s="159"/>
      <c r="E2568" s="160"/>
      <c r="F2568" s="137" t="s">
        <v>457</v>
      </c>
      <c r="G2568" s="137" t="s">
        <v>460</v>
      </c>
      <c r="H2568" s="137" t="s">
        <v>434</v>
      </c>
      <c r="I2568" s="137"/>
      <c r="J2568" s="138"/>
      <c r="K2568" s="146"/>
      <c r="L2568" s="146"/>
    </row>
    <row r="2569" spans="2:12" s="141" customFormat="1" ht="20.100000000000001" customHeight="1">
      <c r="B2569" s="137"/>
      <c r="C2569" s="137"/>
      <c r="D2569" s="159"/>
      <c r="E2569" s="160"/>
      <c r="F2569" s="137" t="s">
        <v>460</v>
      </c>
      <c r="G2569" s="137" t="s">
        <v>463</v>
      </c>
      <c r="H2569" s="137" t="s">
        <v>434</v>
      </c>
      <c r="I2569" s="137"/>
      <c r="J2569" s="138"/>
      <c r="K2569" s="146"/>
      <c r="L2569" s="146"/>
    </row>
    <row r="2570" spans="2:12" s="141" customFormat="1" ht="20.100000000000001" customHeight="1">
      <c r="B2570" s="137"/>
      <c r="C2570" s="137"/>
      <c r="D2570" s="159"/>
      <c r="E2570" s="160"/>
      <c r="F2570" s="137" t="s">
        <v>463</v>
      </c>
      <c r="G2570" s="137" t="s">
        <v>464</v>
      </c>
      <c r="H2570" s="137" t="s">
        <v>434</v>
      </c>
      <c r="I2570" s="137"/>
      <c r="J2570" s="138"/>
      <c r="K2570" s="146"/>
      <c r="L2570" s="146"/>
    </row>
    <row r="2571" spans="2:12" s="141" customFormat="1" ht="20.100000000000001" customHeight="1">
      <c r="B2571" s="137"/>
      <c r="C2571" s="137"/>
      <c r="D2571" s="159"/>
      <c r="E2571" s="160"/>
      <c r="F2571" s="137" t="s">
        <v>464</v>
      </c>
      <c r="G2571" s="137" t="s">
        <v>465</v>
      </c>
      <c r="H2571" s="137" t="s">
        <v>434</v>
      </c>
      <c r="I2571" s="137"/>
      <c r="J2571" s="138"/>
      <c r="K2571" s="146"/>
      <c r="L2571" s="146"/>
    </row>
    <row r="2572" spans="2:12" s="141" customFormat="1" ht="20.100000000000001" customHeight="1">
      <c r="B2572" s="137"/>
      <c r="C2572" s="137"/>
      <c r="D2572" s="159"/>
      <c r="E2572" s="160"/>
      <c r="F2572" s="137" t="s">
        <v>465</v>
      </c>
      <c r="G2572" s="137" t="s">
        <v>466</v>
      </c>
      <c r="H2572" s="137" t="s">
        <v>438</v>
      </c>
      <c r="I2572" s="137"/>
      <c r="J2572" s="138"/>
      <c r="K2572" s="146"/>
      <c r="L2572" s="146"/>
    </row>
    <row r="2573" spans="2:12" s="141" customFormat="1" ht="20.100000000000001" customHeight="1">
      <c r="B2573" s="137"/>
      <c r="C2573" s="137"/>
      <c r="D2573" s="159"/>
      <c r="E2573" s="160"/>
      <c r="F2573" s="137" t="s">
        <v>466</v>
      </c>
      <c r="G2573" s="137" t="s">
        <v>467</v>
      </c>
      <c r="H2573" s="137" t="s">
        <v>438</v>
      </c>
      <c r="I2573" s="137"/>
      <c r="J2573" s="138"/>
      <c r="K2573" s="146"/>
      <c r="L2573" s="146"/>
    </row>
    <row r="2574" spans="2:12" s="141" customFormat="1" ht="20.100000000000001" customHeight="1">
      <c r="B2574" s="137"/>
      <c r="C2574" s="137"/>
      <c r="D2574" s="159"/>
      <c r="E2574" s="160"/>
      <c r="F2574" s="137" t="s">
        <v>467</v>
      </c>
      <c r="G2574" s="137" t="s">
        <v>468</v>
      </c>
      <c r="H2574" s="137" t="s">
        <v>438</v>
      </c>
      <c r="I2574" s="137"/>
      <c r="J2574" s="138"/>
      <c r="K2574" s="146"/>
      <c r="L2574" s="146"/>
    </row>
    <row r="2575" spans="2:12" s="141" customFormat="1" ht="20.100000000000001" customHeight="1">
      <c r="B2575" s="137"/>
      <c r="C2575" s="137"/>
      <c r="D2575" s="159"/>
      <c r="E2575" s="160"/>
      <c r="F2575" s="137" t="s">
        <v>468</v>
      </c>
      <c r="G2575" s="137" t="s">
        <v>469</v>
      </c>
      <c r="H2575" s="137" t="s">
        <v>438</v>
      </c>
      <c r="I2575" s="137"/>
      <c r="J2575" s="138"/>
      <c r="K2575" s="146"/>
      <c r="L2575" s="146"/>
    </row>
    <row r="2576" spans="2:12" s="141" customFormat="1" ht="20.100000000000001" customHeight="1">
      <c r="B2576" s="137"/>
      <c r="C2576" s="137"/>
      <c r="D2576" s="159"/>
      <c r="E2576" s="160"/>
      <c r="F2576" s="137" t="s">
        <v>469</v>
      </c>
      <c r="G2576" s="137" t="s">
        <v>470</v>
      </c>
      <c r="H2576" s="137" t="s">
        <v>434</v>
      </c>
      <c r="I2576" s="137"/>
      <c r="J2576" s="138"/>
      <c r="K2576" s="146"/>
      <c r="L2576" s="146"/>
    </row>
    <row r="2577" spans="2:12" s="141" customFormat="1" ht="20.100000000000001" customHeight="1">
      <c r="B2577" s="137"/>
      <c r="C2577" s="137"/>
      <c r="D2577" s="159"/>
      <c r="E2577" s="160"/>
      <c r="F2577" s="137" t="s">
        <v>470</v>
      </c>
      <c r="G2577" s="137" t="s">
        <v>471</v>
      </c>
      <c r="H2577" s="137" t="s">
        <v>438</v>
      </c>
      <c r="I2577" s="137"/>
      <c r="J2577" s="138"/>
      <c r="K2577" s="146"/>
      <c r="L2577" s="146"/>
    </row>
    <row r="2578" spans="2:12" s="141" customFormat="1" ht="20.100000000000001" customHeight="1">
      <c r="B2578" s="137"/>
      <c r="C2578" s="137"/>
      <c r="D2578" s="159"/>
      <c r="E2578" s="160"/>
      <c r="F2578" s="137" t="s">
        <v>471</v>
      </c>
      <c r="G2578" s="137" t="s">
        <v>473</v>
      </c>
      <c r="H2578" s="137" t="s">
        <v>438</v>
      </c>
      <c r="I2578" s="137"/>
      <c r="J2578" s="138"/>
      <c r="K2578" s="146"/>
      <c r="L2578" s="146"/>
    </row>
    <row r="2579" spans="2:12" s="141" customFormat="1" ht="20.100000000000001" customHeight="1">
      <c r="B2579" s="137"/>
      <c r="C2579" s="137"/>
      <c r="D2579" s="159"/>
      <c r="E2579" s="160"/>
      <c r="F2579" s="137" t="s">
        <v>473</v>
      </c>
      <c r="G2579" s="137" t="s">
        <v>474</v>
      </c>
      <c r="H2579" s="137" t="s">
        <v>438</v>
      </c>
      <c r="I2579" s="137"/>
      <c r="J2579" s="138"/>
      <c r="K2579" s="146"/>
      <c r="L2579" s="146"/>
    </row>
    <row r="2580" spans="2:12" s="141" customFormat="1" ht="20.100000000000001" customHeight="1">
      <c r="B2580" s="137"/>
      <c r="C2580" s="137"/>
      <c r="D2580" s="159"/>
      <c r="E2580" s="160"/>
      <c r="F2580" s="137" t="s">
        <v>474</v>
      </c>
      <c r="G2580" s="137" t="s">
        <v>475</v>
      </c>
      <c r="H2580" s="137" t="s">
        <v>438</v>
      </c>
      <c r="I2580" s="137"/>
      <c r="J2580" s="138"/>
      <c r="K2580" s="146"/>
      <c r="L2580" s="146"/>
    </row>
    <row r="2581" spans="2:12" s="141" customFormat="1" ht="20.100000000000001" customHeight="1">
      <c r="B2581" s="137"/>
      <c r="C2581" s="137"/>
      <c r="D2581" s="159"/>
      <c r="E2581" s="160"/>
      <c r="F2581" s="137" t="s">
        <v>475</v>
      </c>
      <c r="G2581" s="137" t="s">
        <v>932</v>
      </c>
      <c r="H2581" s="137" t="s">
        <v>434</v>
      </c>
      <c r="I2581" s="137"/>
      <c r="J2581" s="138"/>
      <c r="K2581" s="146"/>
      <c r="L2581" s="146"/>
    </row>
    <row r="2582" spans="2:12" s="141" customFormat="1" ht="20.100000000000001" customHeight="1">
      <c r="B2582" s="137"/>
      <c r="C2582" s="137"/>
      <c r="D2582" s="159"/>
      <c r="E2582" s="160"/>
      <c r="F2582" s="137"/>
      <c r="G2582" s="137"/>
      <c r="H2582" s="137"/>
      <c r="I2582" s="137"/>
      <c r="J2582" s="138"/>
      <c r="K2582" s="146"/>
      <c r="L2582" s="146"/>
    </row>
    <row r="2583" spans="2:12" s="141" customFormat="1" ht="20.100000000000001" customHeight="1">
      <c r="B2583" s="137">
        <v>277</v>
      </c>
      <c r="C2583" s="137"/>
      <c r="D2583" s="159" t="s">
        <v>291</v>
      </c>
      <c r="E2583" s="160">
        <v>6.2610000000000001</v>
      </c>
      <c r="F2583" s="137" t="s">
        <v>433</v>
      </c>
      <c r="G2583" s="137" t="s">
        <v>447</v>
      </c>
      <c r="H2583" s="137" t="s">
        <v>438</v>
      </c>
      <c r="I2583" s="137"/>
      <c r="J2583" s="138"/>
      <c r="K2583" s="146"/>
      <c r="L2583" s="146"/>
    </row>
    <row r="2584" spans="2:12" s="141" customFormat="1" ht="20.100000000000001" customHeight="1">
      <c r="B2584" s="137"/>
      <c r="C2584" s="137"/>
      <c r="D2584" s="159"/>
      <c r="E2584" s="160"/>
      <c r="F2584" s="137" t="s">
        <v>447</v>
      </c>
      <c r="G2584" s="137" t="s">
        <v>451</v>
      </c>
      <c r="H2584" s="137" t="s">
        <v>434</v>
      </c>
      <c r="I2584" s="137"/>
      <c r="J2584" s="138"/>
      <c r="K2584" s="146"/>
      <c r="L2584" s="146"/>
    </row>
    <row r="2585" spans="2:12" s="141" customFormat="1" ht="20.100000000000001" customHeight="1">
      <c r="B2585" s="137"/>
      <c r="C2585" s="137"/>
      <c r="D2585" s="159"/>
      <c r="E2585" s="160"/>
      <c r="F2585" s="137" t="s">
        <v>451</v>
      </c>
      <c r="G2585" s="137" t="s">
        <v>454</v>
      </c>
      <c r="H2585" s="137" t="s">
        <v>434</v>
      </c>
      <c r="I2585" s="137"/>
      <c r="J2585" s="138"/>
      <c r="K2585" s="146"/>
      <c r="L2585" s="146"/>
    </row>
    <row r="2586" spans="2:12" s="141" customFormat="1" ht="20.100000000000001" customHeight="1">
      <c r="B2586" s="137"/>
      <c r="C2586" s="137"/>
      <c r="D2586" s="159"/>
      <c r="E2586" s="160"/>
      <c r="F2586" s="137" t="s">
        <v>454</v>
      </c>
      <c r="G2586" s="137" t="s">
        <v>455</v>
      </c>
      <c r="H2586" s="137" t="s">
        <v>438</v>
      </c>
      <c r="I2586" s="137"/>
      <c r="J2586" s="138"/>
      <c r="K2586" s="146"/>
      <c r="L2586" s="146"/>
    </row>
    <row r="2587" spans="2:12" s="141" customFormat="1" ht="20.100000000000001" customHeight="1">
      <c r="B2587" s="137"/>
      <c r="C2587" s="137"/>
      <c r="D2587" s="159"/>
      <c r="E2587" s="160"/>
      <c r="F2587" s="137" t="s">
        <v>455</v>
      </c>
      <c r="G2587" s="137" t="s">
        <v>456</v>
      </c>
      <c r="H2587" s="137" t="s">
        <v>434</v>
      </c>
      <c r="I2587" s="137"/>
      <c r="J2587" s="138"/>
      <c r="K2587" s="146"/>
      <c r="L2587" s="146"/>
    </row>
    <row r="2588" spans="2:12" s="141" customFormat="1" ht="20.100000000000001" customHeight="1">
      <c r="B2588" s="137"/>
      <c r="C2588" s="137"/>
      <c r="D2588" s="159"/>
      <c r="E2588" s="160"/>
      <c r="F2588" s="137" t="s">
        <v>456</v>
      </c>
      <c r="G2588" s="137" t="s">
        <v>457</v>
      </c>
      <c r="H2588" s="137" t="s">
        <v>434</v>
      </c>
      <c r="I2588" s="137"/>
      <c r="J2588" s="138"/>
      <c r="K2588" s="146"/>
      <c r="L2588" s="146"/>
    </row>
    <row r="2589" spans="2:12" s="141" customFormat="1" ht="20.100000000000001" customHeight="1">
      <c r="B2589" s="137"/>
      <c r="C2589" s="137"/>
      <c r="D2589" s="159"/>
      <c r="E2589" s="160"/>
      <c r="F2589" s="137" t="s">
        <v>457</v>
      </c>
      <c r="G2589" s="137" t="s">
        <v>460</v>
      </c>
      <c r="H2589" s="137" t="s">
        <v>434</v>
      </c>
      <c r="I2589" s="137"/>
      <c r="J2589" s="138"/>
      <c r="K2589" s="146"/>
      <c r="L2589" s="146"/>
    </row>
    <row r="2590" spans="2:12" s="141" customFormat="1" ht="20.100000000000001" customHeight="1">
      <c r="B2590" s="137"/>
      <c r="C2590" s="137"/>
      <c r="D2590" s="159"/>
      <c r="E2590" s="160"/>
      <c r="F2590" s="137" t="s">
        <v>460</v>
      </c>
      <c r="G2590" s="137" t="s">
        <v>463</v>
      </c>
      <c r="H2590" s="137" t="s">
        <v>434</v>
      </c>
      <c r="I2590" s="137"/>
      <c r="J2590" s="138"/>
      <c r="K2590" s="146"/>
      <c r="L2590" s="146"/>
    </row>
    <row r="2591" spans="2:12" s="141" customFormat="1" ht="20.100000000000001" customHeight="1">
      <c r="B2591" s="137"/>
      <c r="C2591" s="137"/>
      <c r="D2591" s="159"/>
      <c r="E2591" s="160"/>
      <c r="F2591" s="137" t="s">
        <v>463</v>
      </c>
      <c r="G2591" s="137" t="s">
        <v>464</v>
      </c>
      <c r="H2591" s="137" t="s">
        <v>434</v>
      </c>
      <c r="I2591" s="137"/>
      <c r="J2591" s="138"/>
      <c r="K2591" s="146"/>
      <c r="L2591" s="146"/>
    </row>
    <row r="2592" spans="2:12" s="141" customFormat="1" ht="20.100000000000001" customHeight="1">
      <c r="B2592" s="137"/>
      <c r="C2592" s="137"/>
      <c r="D2592" s="159"/>
      <c r="E2592" s="160"/>
      <c r="F2592" s="137" t="s">
        <v>464</v>
      </c>
      <c r="G2592" s="137" t="s">
        <v>465</v>
      </c>
      <c r="H2592" s="137" t="s">
        <v>434</v>
      </c>
      <c r="I2592" s="137"/>
      <c r="J2592" s="138"/>
      <c r="K2592" s="146"/>
      <c r="L2592" s="146"/>
    </row>
    <row r="2593" spans="2:12" s="141" customFormat="1" ht="20.100000000000001" customHeight="1">
      <c r="B2593" s="137"/>
      <c r="C2593" s="137"/>
      <c r="D2593" s="159"/>
      <c r="E2593" s="160"/>
      <c r="F2593" s="137" t="s">
        <v>465</v>
      </c>
      <c r="G2593" s="137" t="s">
        <v>466</v>
      </c>
      <c r="H2593" s="137" t="s">
        <v>434</v>
      </c>
      <c r="I2593" s="137"/>
      <c r="J2593" s="138"/>
      <c r="K2593" s="146"/>
      <c r="L2593" s="146"/>
    </row>
    <row r="2594" spans="2:12" s="141" customFormat="1" ht="20.100000000000001" customHeight="1">
      <c r="B2594" s="137"/>
      <c r="C2594" s="137"/>
      <c r="D2594" s="159"/>
      <c r="E2594" s="160"/>
      <c r="F2594" s="137" t="s">
        <v>466</v>
      </c>
      <c r="G2594" s="137" t="s">
        <v>467</v>
      </c>
      <c r="H2594" s="137" t="s">
        <v>434</v>
      </c>
      <c r="I2594" s="137"/>
      <c r="J2594" s="138"/>
      <c r="K2594" s="146"/>
      <c r="L2594" s="146"/>
    </row>
    <row r="2595" spans="2:12" s="141" customFormat="1" ht="20.100000000000001" customHeight="1">
      <c r="B2595" s="137"/>
      <c r="C2595" s="137"/>
      <c r="D2595" s="159"/>
      <c r="E2595" s="160"/>
      <c r="F2595" s="137" t="s">
        <v>467</v>
      </c>
      <c r="G2595" s="137" t="s">
        <v>468</v>
      </c>
      <c r="H2595" s="137" t="s">
        <v>434</v>
      </c>
      <c r="I2595" s="137"/>
      <c r="J2595" s="138"/>
      <c r="K2595" s="146"/>
      <c r="L2595" s="146"/>
    </row>
    <row r="2596" spans="2:12" s="141" customFormat="1" ht="20.100000000000001" customHeight="1">
      <c r="B2596" s="137"/>
      <c r="C2596" s="137"/>
      <c r="D2596" s="159"/>
      <c r="E2596" s="160"/>
      <c r="F2596" s="137" t="s">
        <v>468</v>
      </c>
      <c r="G2596" s="137" t="s">
        <v>469</v>
      </c>
      <c r="H2596" s="137" t="s">
        <v>434</v>
      </c>
      <c r="I2596" s="137"/>
      <c r="J2596" s="138"/>
      <c r="K2596" s="146"/>
      <c r="L2596" s="146"/>
    </row>
    <row r="2597" spans="2:12" s="141" customFormat="1" ht="20.100000000000001" customHeight="1">
      <c r="B2597" s="137"/>
      <c r="C2597" s="137"/>
      <c r="D2597" s="159"/>
      <c r="E2597" s="160"/>
      <c r="F2597" s="137" t="s">
        <v>469</v>
      </c>
      <c r="G2597" s="137" t="s">
        <v>470</v>
      </c>
      <c r="H2597" s="137" t="s">
        <v>434</v>
      </c>
      <c r="I2597" s="137"/>
      <c r="J2597" s="138"/>
      <c r="K2597" s="146"/>
      <c r="L2597" s="146"/>
    </row>
    <row r="2598" spans="2:12" s="141" customFormat="1" ht="20.100000000000001" customHeight="1">
      <c r="B2598" s="137"/>
      <c r="C2598" s="137"/>
      <c r="D2598" s="159"/>
      <c r="E2598" s="160"/>
      <c r="F2598" s="137" t="s">
        <v>470</v>
      </c>
      <c r="G2598" s="137" t="s">
        <v>471</v>
      </c>
      <c r="H2598" s="137" t="s">
        <v>434</v>
      </c>
      <c r="I2598" s="137"/>
      <c r="J2598" s="138"/>
      <c r="K2598" s="146"/>
      <c r="L2598" s="146"/>
    </row>
    <row r="2599" spans="2:12" s="141" customFormat="1" ht="20.100000000000001" customHeight="1">
      <c r="B2599" s="137"/>
      <c r="C2599" s="137"/>
      <c r="D2599" s="159"/>
      <c r="E2599" s="160"/>
      <c r="F2599" s="137" t="s">
        <v>471</v>
      </c>
      <c r="G2599" s="137" t="s">
        <v>473</v>
      </c>
      <c r="H2599" s="137" t="s">
        <v>434</v>
      </c>
      <c r="I2599" s="137"/>
      <c r="J2599" s="138"/>
      <c r="K2599" s="146"/>
      <c r="L2599" s="146"/>
    </row>
    <row r="2600" spans="2:12" s="141" customFormat="1" ht="20.100000000000001" customHeight="1">
      <c r="B2600" s="137"/>
      <c r="C2600" s="137"/>
      <c r="D2600" s="159"/>
      <c r="E2600" s="160"/>
      <c r="F2600" s="137" t="s">
        <v>473</v>
      </c>
      <c r="G2600" s="137" t="s">
        <v>474</v>
      </c>
      <c r="H2600" s="137" t="s">
        <v>434</v>
      </c>
      <c r="I2600" s="137"/>
      <c r="J2600" s="138"/>
      <c r="K2600" s="146"/>
      <c r="L2600" s="146"/>
    </row>
    <row r="2601" spans="2:12" s="141" customFormat="1" ht="20.100000000000001" customHeight="1">
      <c r="B2601" s="137"/>
      <c r="C2601" s="137"/>
      <c r="D2601" s="159"/>
      <c r="E2601" s="160"/>
      <c r="F2601" s="137" t="s">
        <v>474</v>
      </c>
      <c r="G2601" s="137" t="s">
        <v>475</v>
      </c>
      <c r="H2601" s="137" t="s">
        <v>434</v>
      </c>
      <c r="I2601" s="137"/>
      <c r="J2601" s="138"/>
      <c r="K2601" s="146"/>
      <c r="L2601" s="146"/>
    </row>
    <row r="2602" spans="2:12" s="141" customFormat="1" ht="20.100000000000001" customHeight="1">
      <c r="B2602" s="137"/>
      <c r="C2602" s="137"/>
      <c r="D2602" s="159"/>
      <c r="E2602" s="160"/>
      <c r="F2602" s="137" t="s">
        <v>475</v>
      </c>
      <c r="G2602" s="137" t="s">
        <v>476</v>
      </c>
      <c r="H2602" s="137" t="s">
        <v>434</v>
      </c>
      <c r="I2602" s="137"/>
      <c r="J2602" s="138"/>
      <c r="K2602" s="146"/>
      <c r="L2602" s="146"/>
    </row>
    <row r="2603" spans="2:12" s="141" customFormat="1" ht="20.100000000000001" customHeight="1">
      <c r="B2603" s="137"/>
      <c r="C2603" s="137"/>
      <c r="D2603" s="159"/>
      <c r="E2603" s="160"/>
      <c r="F2603" s="137" t="s">
        <v>476</v>
      </c>
      <c r="G2603" s="137" t="s">
        <v>477</v>
      </c>
      <c r="H2603" s="137" t="s">
        <v>434</v>
      </c>
      <c r="I2603" s="137"/>
      <c r="J2603" s="138"/>
      <c r="K2603" s="146"/>
      <c r="L2603" s="146"/>
    </row>
    <row r="2604" spans="2:12" s="141" customFormat="1" ht="20.100000000000001" customHeight="1">
      <c r="B2604" s="137"/>
      <c r="C2604" s="137"/>
      <c r="D2604" s="159"/>
      <c r="E2604" s="160"/>
      <c r="F2604" s="137" t="s">
        <v>477</v>
      </c>
      <c r="G2604" s="137" t="s">
        <v>543</v>
      </c>
      <c r="H2604" s="137" t="s">
        <v>434</v>
      </c>
      <c r="I2604" s="137"/>
      <c r="J2604" s="138"/>
      <c r="K2604" s="146"/>
      <c r="L2604" s="146"/>
    </row>
    <row r="2605" spans="2:12" s="141" customFormat="1" ht="20.100000000000001" customHeight="1">
      <c r="B2605" s="137"/>
      <c r="C2605" s="137"/>
      <c r="D2605" s="159"/>
      <c r="E2605" s="160"/>
      <c r="F2605" s="137" t="s">
        <v>543</v>
      </c>
      <c r="G2605" s="137" t="s">
        <v>550</v>
      </c>
      <c r="H2605" s="137" t="s">
        <v>434</v>
      </c>
      <c r="I2605" s="137"/>
      <c r="J2605" s="138"/>
      <c r="K2605" s="146"/>
      <c r="L2605" s="146"/>
    </row>
    <row r="2606" spans="2:12" s="141" customFormat="1" ht="20.100000000000001" customHeight="1">
      <c r="B2606" s="137"/>
      <c r="C2606" s="137"/>
      <c r="D2606" s="159"/>
      <c r="E2606" s="160"/>
      <c r="F2606" s="137" t="s">
        <v>550</v>
      </c>
      <c r="G2606" s="137" t="s">
        <v>551</v>
      </c>
      <c r="H2606" s="137" t="s">
        <v>434</v>
      </c>
      <c r="I2606" s="137"/>
      <c r="J2606" s="138"/>
      <c r="K2606" s="146"/>
      <c r="L2606" s="146"/>
    </row>
    <row r="2607" spans="2:12" s="141" customFormat="1" ht="20.100000000000001" customHeight="1">
      <c r="B2607" s="137"/>
      <c r="C2607" s="137"/>
      <c r="D2607" s="159"/>
      <c r="E2607" s="160"/>
      <c r="F2607" s="137" t="s">
        <v>551</v>
      </c>
      <c r="G2607" s="137" t="s">
        <v>552</v>
      </c>
      <c r="H2607" s="137" t="s">
        <v>434</v>
      </c>
      <c r="I2607" s="137"/>
      <c r="J2607" s="138"/>
      <c r="K2607" s="146"/>
      <c r="L2607" s="146"/>
    </row>
    <row r="2608" spans="2:12" s="141" customFormat="1" ht="20.100000000000001" customHeight="1">
      <c r="B2608" s="137"/>
      <c r="C2608" s="137"/>
      <c r="D2608" s="159"/>
      <c r="E2608" s="160"/>
      <c r="F2608" s="137" t="s">
        <v>552</v>
      </c>
      <c r="G2608" s="137" t="s">
        <v>553</v>
      </c>
      <c r="H2608" s="137" t="s">
        <v>434</v>
      </c>
      <c r="I2608" s="137"/>
      <c r="J2608" s="138"/>
      <c r="K2608" s="146"/>
      <c r="L2608" s="146"/>
    </row>
    <row r="2609" spans="2:12" s="141" customFormat="1" ht="20.100000000000001" customHeight="1">
      <c r="B2609" s="137"/>
      <c r="C2609" s="137"/>
      <c r="D2609" s="159"/>
      <c r="E2609" s="160"/>
      <c r="F2609" s="137" t="s">
        <v>553</v>
      </c>
      <c r="G2609" s="137" t="s">
        <v>554</v>
      </c>
      <c r="H2609" s="137" t="s">
        <v>434</v>
      </c>
      <c r="I2609" s="137"/>
      <c r="J2609" s="138"/>
      <c r="K2609" s="146"/>
      <c r="L2609" s="146"/>
    </row>
    <row r="2610" spans="2:12" s="141" customFormat="1" ht="20.100000000000001" customHeight="1">
      <c r="B2610" s="137"/>
      <c r="C2610" s="137"/>
      <c r="D2610" s="159"/>
      <c r="E2610" s="160"/>
      <c r="F2610" s="137" t="s">
        <v>554</v>
      </c>
      <c r="G2610" s="137" t="s">
        <v>555</v>
      </c>
      <c r="H2610" s="137" t="s">
        <v>434</v>
      </c>
      <c r="I2610" s="137"/>
      <c r="J2610" s="138"/>
      <c r="K2610" s="146"/>
      <c r="L2610" s="146"/>
    </row>
    <row r="2611" spans="2:12" s="141" customFormat="1" ht="20.100000000000001" customHeight="1">
      <c r="B2611" s="137"/>
      <c r="C2611" s="137"/>
      <c r="D2611" s="159"/>
      <c r="E2611" s="160"/>
      <c r="F2611" s="137" t="s">
        <v>555</v>
      </c>
      <c r="G2611" s="137" t="s">
        <v>556</v>
      </c>
      <c r="H2611" s="137" t="s">
        <v>434</v>
      </c>
      <c r="I2611" s="137"/>
      <c r="J2611" s="138"/>
      <c r="K2611" s="146"/>
      <c r="L2611" s="146"/>
    </row>
    <row r="2612" spans="2:12" s="141" customFormat="1" ht="20.100000000000001" customHeight="1">
      <c r="B2612" s="137"/>
      <c r="C2612" s="137"/>
      <c r="D2612" s="159"/>
      <c r="E2612" s="160"/>
      <c r="F2612" s="137" t="s">
        <v>556</v>
      </c>
      <c r="G2612" s="137" t="s">
        <v>557</v>
      </c>
      <c r="H2612" s="137" t="s">
        <v>434</v>
      </c>
      <c r="I2612" s="137"/>
      <c r="J2612" s="138"/>
      <c r="K2612" s="146"/>
      <c r="L2612" s="146"/>
    </row>
    <row r="2613" spans="2:12" s="141" customFormat="1" ht="20.100000000000001" customHeight="1">
      <c r="B2613" s="137"/>
      <c r="C2613" s="137"/>
      <c r="D2613" s="159"/>
      <c r="E2613" s="160"/>
      <c r="F2613" s="137" t="s">
        <v>557</v>
      </c>
      <c r="G2613" s="137" t="s">
        <v>558</v>
      </c>
      <c r="H2613" s="137" t="s">
        <v>434</v>
      </c>
      <c r="I2613" s="137"/>
      <c r="J2613" s="138"/>
      <c r="K2613" s="146"/>
      <c r="L2613" s="146"/>
    </row>
    <row r="2614" spans="2:12" s="141" customFormat="1" ht="20.100000000000001" customHeight="1">
      <c r="B2614" s="137"/>
      <c r="C2614" s="137"/>
      <c r="D2614" s="159"/>
      <c r="E2614" s="160"/>
      <c r="F2614" s="137" t="s">
        <v>558</v>
      </c>
      <c r="G2614" s="137" t="s">
        <v>692</v>
      </c>
      <c r="H2614" s="137" t="s">
        <v>434</v>
      </c>
      <c r="I2614" s="137"/>
      <c r="J2614" s="138"/>
      <c r="K2614" s="146"/>
      <c r="L2614" s="146"/>
    </row>
    <row r="2615" spans="2:12" s="141" customFormat="1" ht="20.100000000000001" customHeight="1">
      <c r="B2615" s="137"/>
      <c r="C2615" s="137"/>
      <c r="D2615" s="159"/>
      <c r="E2615" s="160"/>
      <c r="F2615" s="137"/>
      <c r="G2615" s="137"/>
      <c r="H2615" s="137"/>
      <c r="I2615" s="137"/>
      <c r="J2615" s="138"/>
      <c r="K2615" s="146"/>
      <c r="L2615" s="146"/>
    </row>
    <row r="2616" spans="2:12" s="141" customFormat="1" ht="20.100000000000001" customHeight="1">
      <c r="B2616" s="137">
        <v>278</v>
      </c>
      <c r="C2616" s="137"/>
      <c r="D2616" s="159" t="s">
        <v>292</v>
      </c>
      <c r="E2616" s="160">
        <v>3.472</v>
      </c>
      <c r="F2616" s="137" t="s">
        <v>433</v>
      </c>
      <c r="G2616" s="137" t="s">
        <v>447</v>
      </c>
      <c r="H2616" s="137" t="s">
        <v>434</v>
      </c>
      <c r="I2616" s="137"/>
      <c r="J2616" s="138"/>
      <c r="K2616" s="146"/>
      <c r="L2616" s="146"/>
    </row>
    <row r="2617" spans="2:12" s="141" customFormat="1" ht="20.100000000000001" customHeight="1">
      <c r="B2617" s="137"/>
      <c r="C2617" s="137"/>
      <c r="D2617" s="159"/>
      <c r="E2617" s="160"/>
      <c r="F2617" s="137" t="s">
        <v>447</v>
      </c>
      <c r="G2617" s="137" t="s">
        <v>451</v>
      </c>
      <c r="H2617" s="137" t="s">
        <v>434</v>
      </c>
      <c r="I2617" s="137"/>
      <c r="J2617" s="138"/>
      <c r="K2617" s="146"/>
      <c r="L2617" s="146"/>
    </row>
    <row r="2618" spans="2:12" s="141" customFormat="1" ht="20.100000000000001" customHeight="1">
      <c r="B2618" s="137"/>
      <c r="C2618" s="137"/>
      <c r="D2618" s="159"/>
      <c r="E2618" s="160"/>
      <c r="F2618" s="137" t="s">
        <v>451</v>
      </c>
      <c r="G2618" s="137" t="s">
        <v>454</v>
      </c>
      <c r="H2618" s="137" t="s">
        <v>434</v>
      </c>
      <c r="I2618" s="137"/>
      <c r="J2618" s="138"/>
      <c r="K2618" s="146"/>
      <c r="L2618" s="146"/>
    </row>
    <row r="2619" spans="2:12" s="141" customFormat="1" ht="20.100000000000001" customHeight="1">
      <c r="B2619" s="137"/>
      <c r="C2619" s="137"/>
      <c r="D2619" s="159"/>
      <c r="E2619" s="160"/>
      <c r="F2619" s="137" t="s">
        <v>454</v>
      </c>
      <c r="G2619" s="137" t="s">
        <v>455</v>
      </c>
      <c r="H2619" s="137" t="s">
        <v>434</v>
      </c>
      <c r="I2619" s="137"/>
      <c r="J2619" s="138"/>
      <c r="K2619" s="146"/>
      <c r="L2619" s="146"/>
    </row>
    <row r="2620" spans="2:12" s="141" customFormat="1" ht="20.100000000000001" customHeight="1">
      <c r="B2620" s="137"/>
      <c r="C2620" s="137"/>
      <c r="D2620" s="159"/>
      <c r="E2620" s="160"/>
      <c r="F2620" s="137" t="s">
        <v>455</v>
      </c>
      <c r="G2620" s="137" t="s">
        <v>456</v>
      </c>
      <c r="H2620" s="137" t="s">
        <v>434</v>
      </c>
      <c r="I2620" s="137"/>
      <c r="J2620" s="138"/>
      <c r="K2620" s="146"/>
      <c r="L2620" s="146"/>
    </row>
    <row r="2621" spans="2:12" s="141" customFormat="1" ht="20.100000000000001" customHeight="1">
      <c r="B2621" s="137"/>
      <c r="C2621" s="137"/>
      <c r="D2621" s="159"/>
      <c r="E2621" s="160"/>
      <c r="F2621" s="137" t="s">
        <v>456</v>
      </c>
      <c r="G2621" s="137" t="s">
        <v>457</v>
      </c>
      <c r="H2621" s="137" t="s">
        <v>434</v>
      </c>
      <c r="I2621" s="137"/>
      <c r="J2621" s="138"/>
      <c r="K2621" s="146"/>
      <c r="L2621" s="146"/>
    </row>
    <row r="2622" spans="2:12" s="141" customFormat="1" ht="20.100000000000001" customHeight="1">
      <c r="B2622" s="137"/>
      <c r="C2622" s="137"/>
      <c r="D2622" s="159"/>
      <c r="E2622" s="160"/>
      <c r="F2622" s="137" t="s">
        <v>457</v>
      </c>
      <c r="G2622" s="137" t="s">
        <v>460</v>
      </c>
      <c r="H2622" s="137" t="s">
        <v>434</v>
      </c>
      <c r="I2622" s="137"/>
      <c r="J2622" s="138"/>
      <c r="K2622" s="146"/>
      <c r="L2622" s="146"/>
    </row>
    <row r="2623" spans="2:12" s="141" customFormat="1" ht="20.100000000000001" customHeight="1">
      <c r="B2623" s="137"/>
      <c r="C2623" s="137"/>
      <c r="D2623" s="159"/>
      <c r="E2623" s="160"/>
      <c r="F2623" s="137" t="s">
        <v>460</v>
      </c>
      <c r="G2623" s="137" t="s">
        <v>463</v>
      </c>
      <c r="H2623" s="137" t="s">
        <v>434</v>
      </c>
      <c r="I2623" s="137"/>
      <c r="J2623" s="138"/>
      <c r="K2623" s="146"/>
      <c r="L2623" s="146"/>
    </row>
    <row r="2624" spans="2:12" s="141" customFormat="1" ht="20.100000000000001" customHeight="1">
      <c r="B2624" s="137"/>
      <c r="C2624" s="137"/>
      <c r="D2624" s="159"/>
      <c r="E2624" s="160"/>
      <c r="F2624" s="137" t="s">
        <v>463</v>
      </c>
      <c r="G2624" s="137" t="s">
        <v>464</v>
      </c>
      <c r="H2624" s="137" t="s">
        <v>438</v>
      </c>
      <c r="I2624" s="137"/>
      <c r="J2624" s="138"/>
      <c r="K2624" s="146"/>
      <c r="L2624" s="146"/>
    </row>
    <row r="2625" spans="2:12" s="141" customFormat="1" ht="20.100000000000001" customHeight="1">
      <c r="B2625" s="137"/>
      <c r="C2625" s="137"/>
      <c r="D2625" s="159"/>
      <c r="E2625" s="160"/>
      <c r="F2625" s="137" t="s">
        <v>464</v>
      </c>
      <c r="G2625" s="137" t="s">
        <v>465</v>
      </c>
      <c r="H2625" s="137" t="s">
        <v>438</v>
      </c>
      <c r="I2625" s="137"/>
      <c r="J2625" s="138"/>
      <c r="K2625" s="146"/>
      <c r="L2625" s="146"/>
    </row>
    <row r="2626" spans="2:12" s="141" customFormat="1" ht="20.100000000000001" customHeight="1">
      <c r="B2626" s="137"/>
      <c r="C2626" s="137"/>
      <c r="D2626" s="159"/>
      <c r="E2626" s="160"/>
      <c r="F2626" s="137" t="s">
        <v>465</v>
      </c>
      <c r="G2626" s="137" t="s">
        <v>466</v>
      </c>
      <c r="H2626" s="137" t="s">
        <v>438</v>
      </c>
      <c r="I2626" s="137"/>
      <c r="J2626" s="138"/>
      <c r="K2626" s="146"/>
      <c r="L2626" s="146"/>
    </row>
    <row r="2627" spans="2:12" s="141" customFormat="1" ht="20.100000000000001" customHeight="1">
      <c r="B2627" s="137"/>
      <c r="C2627" s="137"/>
      <c r="D2627" s="159"/>
      <c r="E2627" s="160"/>
      <c r="F2627" s="137" t="s">
        <v>466</v>
      </c>
      <c r="G2627" s="137" t="s">
        <v>467</v>
      </c>
      <c r="H2627" s="137" t="s">
        <v>443</v>
      </c>
      <c r="I2627" s="137"/>
      <c r="J2627" s="138"/>
      <c r="K2627" s="146"/>
      <c r="L2627" s="146"/>
    </row>
    <row r="2628" spans="2:12" s="141" customFormat="1" ht="20.100000000000001" customHeight="1">
      <c r="B2628" s="137"/>
      <c r="C2628" s="137"/>
      <c r="D2628" s="159"/>
      <c r="E2628" s="160"/>
      <c r="F2628" s="137" t="s">
        <v>467</v>
      </c>
      <c r="G2628" s="137" t="s">
        <v>468</v>
      </c>
      <c r="H2628" s="137" t="s">
        <v>434</v>
      </c>
      <c r="I2628" s="137"/>
      <c r="J2628" s="138"/>
      <c r="K2628" s="146"/>
      <c r="L2628" s="146"/>
    </row>
    <row r="2629" spans="2:12" s="141" customFormat="1" ht="20.100000000000001" customHeight="1">
      <c r="B2629" s="137"/>
      <c r="C2629" s="137"/>
      <c r="D2629" s="159"/>
      <c r="E2629" s="160"/>
      <c r="F2629" s="137" t="s">
        <v>468</v>
      </c>
      <c r="G2629" s="137" t="s">
        <v>469</v>
      </c>
      <c r="H2629" s="137" t="s">
        <v>438</v>
      </c>
      <c r="I2629" s="137"/>
      <c r="J2629" s="138"/>
      <c r="K2629" s="146"/>
      <c r="L2629" s="146"/>
    </row>
    <row r="2630" spans="2:12" s="141" customFormat="1" ht="20.100000000000001" customHeight="1">
      <c r="B2630" s="137"/>
      <c r="C2630" s="137"/>
      <c r="D2630" s="159"/>
      <c r="E2630" s="160"/>
      <c r="F2630" s="137" t="s">
        <v>469</v>
      </c>
      <c r="G2630" s="137" t="s">
        <v>470</v>
      </c>
      <c r="H2630" s="137" t="s">
        <v>438</v>
      </c>
      <c r="I2630" s="137"/>
      <c r="J2630" s="138"/>
      <c r="K2630" s="146"/>
      <c r="L2630" s="146"/>
    </row>
    <row r="2631" spans="2:12" s="141" customFormat="1" ht="20.100000000000001" customHeight="1">
      <c r="B2631" s="137"/>
      <c r="C2631" s="137"/>
      <c r="D2631" s="159"/>
      <c r="E2631" s="160"/>
      <c r="F2631" s="137" t="s">
        <v>470</v>
      </c>
      <c r="G2631" s="137" t="s">
        <v>471</v>
      </c>
      <c r="H2631" s="137" t="s">
        <v>438</v>
      </c>
      <c r="I2631" s="137"/>
      <c r="J2631" s="138"/>
      <c r="K2631" s="146"/>
      <c r="L2631" s="146"/>
    </row>
    <row r="2632" spans="2:12" s="141" customFormat="1" ht="20.100000000000001" customHeight="1">
      <c r="B2632" s="137"/>
      <c r="C2632" s="137"/>
      <c r="D2632" s="159"/>
      <c r="E2632" s="160"/>
      <c r="F2632" s="137" t="s">
        <v>471</v>
      </c>
      <c r="G2632" s="137" t="s">
        <v>473</v>
      </c>
      <c r="H2632" s="137" t="s">
        <v>434</v>
      </c>
      <c r="I2632" s="137"/>
      <c r="J2632" s="138"/>
      <c r="K2632" s="146"/>
      <c r="L2632" s="146"/>
    </row>
    <row r="2633" spans="2:12" s="141" customFormat="1" ht="20.100000000000001" customHeight="1">
      <c r="B2633" s="137"/>
      <c r="C2633" s="137"/>
      <c r="D2633" s="159"/>
      <c r="E2633" s="160"/>
      <c r="F2633" s="137" t="s">
        <v>473</v>
      </c>
      <c r="G2633" s="137" t="s">
        <v>933</v>
      </c>
      <c r="H2633" s="137" t="s">
        <v>434</v>
      </c>
      <c r="I2633" s="137"/>
      <c r="J2633" s="138"/>
      <c r="K2633" s="146"/>
      <c r="L2633" s="146"/>
    </row>
    <row r="2634" spans="2:12" s="141" customFormat="1" ht="20.100000000000001" customHeight="1">
      <c r="B2634" s="137"/>
      <c r="C2634" s="137"/>
      <c r="D2634" s="159"/>
      <c r="E2634" s="160"/>
      <c r="F2634" s="137"/>
      <c r="G2634" s="137"/>
      <c r="H2634" s="137"/>
      <c r="I2634" s="137"/>
      <c r="J2634" s="138"/>
      <c r="K2634" s="146"/>
      <c r="L2634" s="146"/>
    </row>
    <row r="2635" spans="2:12" s="141" customFormat="1" ht="20.100000000000001" customHeight="1">
      <c r="B2635" s="137">
        <v>279</v>
      </c>
      <c r="C2635" s="137"/>
      <c r="D2635" s="159" t="s">
        <v>293</v>
      </c>
      <c r="E2635" s="160">
        <v>2.9980000000000002</v>
      </c>
      <c r="F2635" s="137" t="s">
        <v>433</v>
      </c>
      <c r="G2635" s="137" t="s">
        <v>447</v>
      </c>
      <c r="H2635" s="137" t="s">
        <v>434</v>
      </c>
      <c r="I2635" s="137"/>
      <c r="J2635" s="138"/>
      <c r="K2635" s="146"/>
      <c r="L2635" s="146"/>
    </row>
    <row r="2636" spans="2:12" s="141" customFormat="1" ht="20.100000000000001" customHeight="1">
      <c r="B2636" s="137"/>
      <c r="C2636" s="137"/>
      <c r="D2636" s="159"/>
      <c r="E2636" s="160"/>
      <c r="F2636" s="137" t="s">
        <v>447</v>
      </c>
      <c r="G2636" s="137" t="s">
        <v>451</v>
      </c>
      <c r="H2636" s="137" t="s">
        <v>438</v>
      </c>
      <c r="I2636" s="137"/>
      <c r="J2636" s="138"/>
      <c r="K2636" s="146"/>
      <c r="L2636" s="146"/>
    </row>
    <row r="2637" spans="2:12" s="141" customFormat="1" ht="20.100000000000001" customHeight="1">
      <c r="B2637" s="137"/>
      <c r="C2637" s="137"/>
      <c r="D2637" s="159"/>
      <c r="E2637" s="160"/>
      <c r="F2637" s="137" t="s">
        <v>451</v>
      </c>
      <c r="G2637" s="137" t="s">
        <v>454</v>
      </c>
      <c r="H2637" s="137" t="s">
        <v>434</v>
      </c>
      <c r="I2637" s="137"/>
      <c r="J2637" s="138"/>
      <c r="K2637" s="146"/>
      <c r="L2637" s="146"/>
    </row>
    <row r="2638" spans="2:12" s="141" customFormat="1" ht="20.100000000000001" customHeight="1">
      <c r="B2638" s="137"/>
      <c r="C2638" s="137"/>
      <c r="D2638" s="159"/>
      <c r="E2638" s="160"/>
      <c r="F2638" s="137" t="s">
        <v>454</v>
      </c>
      <c r="G2638" s="137" t="s">
        <v>455</v>
      </c>
      <c r="H2638" s="137" t="s">
        <v>438</v>
      </c>
      <c r="I2638" s="137"/>
      <c r="J2638" s="138"/>
      <c r="K2638" s="146"/>
      <c r="L2638" s="146"/>
    </row>
    <row r="2639" spans="2:12" s="141" customFormat="1" ht="20.100000000000001" customHeight="1">
      <c r="B2639" s="137"/>
      <c r="C2639" s="137"/>
      <c r="D2639" s="159"/>
      <c r="E2639" s="160"/>
      <c r="F2639" s="137" t="s">
        <v>455</v>
      </c>
      <c r="G2639" s="137" t="s">
        <v>456</v>
      </c>
      <c r="H2639" s="137" t="s">
        <v>434</v>
      </c>
      <c r="I2639" s="137"/>
      <c r="J2639" s="138"/>
      <c r="K2639" s="146"/>
      <c r="L2639" s="146"/>
    </row>
    <row r="2640" spans="2:12" s="141" customFormat="1" ht="20.100000000000001" customHeight="1">
      <c r="B2640" s="137"/>
      <c r="C2640" s="137"/>
      <c r="D2640" s="159"/>
      <c r="E2640" s="160"/>
      <c r="F2640" s="137" t="s">
        <v>456</v>
      </c>
      <c r="G2640" s="137" t="s">
        <v>457</v>
      </c>
      <c r="H2640" s="137" t="s">
        <v>438</v>
      </c>
      <c r="I2640" s="137"/>
      <c r="J2640" s="138"/>
      <c r="K2640" s="146"/>
      <c r="L2640" s="146"/>
    </row>
    <row r="2641" spans="2:12" s="141" customFormat="1" ht="20.100000000000001" customHeight="1">
      <c r="B2641" s="137"/>
      <c r="C2641" s="137"/>
      <c r="D2641" s="159"/>
      <c r="E2641" s="160"/>
      <c r="F2641" s="137" t="s">
        <v>457</v>
      </c>
      <c r="G2641" s="137" t="s">
        <v>460</v>
      </c>
      <c r="H2641" s="137" t="s">
        <v>434</v>
      </c>
      <c r="I2641" s="137"/>
      <c r="J2641" s="138"/>
      <c r="K2641" s="146"/>
      <c r="L2641" s="146"/>
    </row>
    <row r="2642" spans="2:12" s="141" customFormat="1" ht="20.100000000000001" customHeight="1">
      <c r="B2642" s="137"/>
      <c r="C2642" s="137"/>
      <c r="D2642" s="159"/>
      <c r="E2642" s="160"/>
      <c r="F2642" s="137" t="s">
        <v>460</v>
      </c>
      <c r="G2642" s="137" t="s">
        <v>463</v>
      </c>
      <c r="H2642" s="137" t="s">
        <v>438</v>
      </c>
      <c r="I2642" s="137"/>
      <c r="J2642" s="138"/>
      <c r="K2642" s="146"/>
      <c r="L2642" s="146"/>
    </row>
    <row r="2643" spans="2:12" s="141" customFormat="1" ht="20.100000000000001" customHeight="1">
      <c r="B2643" s="137"/>
      <c r="C2643" s="137"/>
      <c r="D2643" s="159"/>
      <c r="E2643" s="160"/>
      <c r="F2643" s="137" t="s">
        <v>463</v>
      </c>
      <c r="G2643" s="137" t="s">
        <v>464</v>
      </c>
      <c r="H2643" s="137" t="s">
        <v>434</v>
      </c>
      <c r="I2643" s="137"/>
      <c r="J2643" s="138"/>
      <c r="K2643" s="146"/>
      <c r="L2643" s="146"/>
    </row>
    <row r="2644" spans="2:12" s="141" customFormat="1" ht="20.100000000000001" customHeight="1">
      <c r="B2644" s="137"/>
      <c r="C2644" s="137"/>
      <c r="D2644" s="159"/>
      <c r="E2644" s="160"/>
      <c r="F2644" s="137" t="s">
        <v>464</v>
      </c>
      <c r="G2644" s="137" t="s">
        <v>465</v>
      </c>
      <c r="H2644" s="137" t="s">
        <v>434</v>
      </c>
      <c r="I2644" s="137"/>
      <c r="J2644" s="138"/>
      <c r="K2644" s="146"/>
      <c r="L2644" s="146"/>
    </row>
    <row r="2645" spans="2:12" s="141" customFormat="1" ht="20.100000000000001" customHeight="1">
      <c r="B2645" s="137"/>
      <c r="C2645" s="137"/>
      <c r="D2645" s="159"/>
      <c r="E2645" s="160"/>
      <c r="F2645" s="137" t="s">
        <v>465</v>
      </c>
      <c r="G2645" s="137" t="s">
        <v>466</v>
      </c>
      <c r="H2645" s="137" t="s">
        <v>434</v>
      </c>
      <c r="I2645" s="137"/>
      <c r="J2645" s="138"/>
      <c r="K2645" s="146"/>
      <c r="L2645" s="146"/>
    </row>
    <row r="2646" spans="2:12" s="141" customFormat="1" ht="20.100000000000001" customHeight="1">
      <c r="B2646" s="137"/>
      <c r="C2646" s="137"/>
      <c r="D2646" s="159"/>
      <c r="E2646" s="160"/>
      <c r="F2646" s="137" t="s">
        <v>466</v>
      </c>
      <c r="G2646" s="137" t="s">
        <v>467</v>
      </c>
      <c r="H2646" s="137" t="s">
        <v>434</v>
      </c>
      <c r="I2646" s="137"/>
      <c r="J2646" s="138"/>
      <c r="K2646" s="146"/>
      <c r="L2646" s="146"/>
    </row>
    <row r="2647" spans="2:12" s="141" customFormat="1" ht="20.100000000000001" customHeight="1">
      <c r="B2647" s="137"/>
      <c r="C2647" s="137"/>
      <c r="D2647" s="159"/>
      <c r="E2647" s="160"/>
      <c r="F2647" s="137" t="s">
        <v>467</v>
      </c>
      <c r="G2647" s="137" t="s">
        <v>468</v>
      </c>
      <c r="H2647" s="137" t="s">
        <v>438</v>
      </c>
      <c r="I2647" s="137"/>
      <c r="J2647" s="138"/>
      <c r="K2647" s="146"/>
      <c r="L2647" s="146"/>
    </row>
    <row r="2648" spans="2:12" s="141" customFormat="1" ht="20.100000000000001" customHeight="1">
      <c r="B2648" s="137"/>
      <c r="C2648" s="137"/>
      <c r="D2648" s="159"/>
      <c r="E2648" s="160"/>
      <c r="F2648" s="137" t="s">
        <v>468</v>
      </c>
      <c r="G2648" s="137" t="s">
        <v>469</v>
      </c>
      <c r="H2648" s="137" t="s">
        <v>434</v>
      </c>
      <c r="I2648" s="137"/>
      <c r="J2648" s="138"/>
      <c r="K2648" s="146"/>
      <c r="L2648" s="146"/>
    </row>
    <row r="2649" spans="2:12" s="141" customFormat="1" ht="20.100000000000001" customHeight="1">
      <c r="B2649" s="137"/>
      <c r="C2649" s="137"/>
      <c r="D2649" s="159"/>
      <c r="E2649" s="160"/>
      <c r="F2649" s="137" t="s">
        <v>469</v>
      </c>
      <c r="G2649" s="137" t="s">
        <v>934</v>
      </c>
      <c r="H2649" s="137" t="s">
        <v>434</v>
      </c>
      <c r="I2649" s="137"/>
      <c r="J2649" s="138"/>
      <c r="K2649" s="146"/>
      <c r="L2649" s="146"/>
    </row>
    <row r="2650" spans="2:12" s="141" customFormat="1" ht="20.100000000000001" customHeight="1">
      <c r="B2650" s="137"/>
      <c r="C2650" s="137"/>
      <c r="D2650" s="159"/>
      <c r="E2650" s="160"/>
      <c r="F2650" s="137"/>
      <c r="G2650" s="137"/>
      <c r="H2650" s="137"/>
      <c r="I2650" s="137"/>
      <c r="J2650" s="138"/>
      <c r="K2650" s="146"/>
      <c r="L2650" s="146"/>
    </row>
    <row r="2651" spans="2:12" s="141" customFormat="1" ht="20.100000000000001" customHeight="1">
      <c r="B2651" s="137">
        <v>280</v>
      </c>
      <c r="C2651" s="137"/>
      <c r="D2651" s="159" t="s">
        <v>294</v>
      </c>
      <c r="E2651" s="160">
        <v>2.6970000000000001</v>
      </c>
      <c r="F2651" s="137" t="s">
        <v>433</v>
      </c>
      <c r="G2651" s="137" t="s">
        <v>447</v>
      </c>
      <c r="H2651" s="137" t="s">
        <v>434</v>
      </c>
      <c r="I2651" s="137"/>
      <c r="J2651" s="138"/>
      <c r="K2651" s="146"/>
      <c r="L2651" s="146"/>
    </row>
    <row r="2652" spans="2:12" s="141" customFormat="1" ht="20.100000000000001" customHeight="1">
      <c r="B2652" s="137"/>
      <c r="C2652" s="137"/>
      <c r="D2652" s="159"/>
      <c r="E2652" s="160"/>
      <c r="F2652" s="137" t="s">
        <v>447</v>
      </c>
      <c r="G2652" s="137" t="s">
        <v>451</v>
      </c>
      <c r="H2652" s="137" t="s">
        <v>434</v>
      </c>
      <c r="I2652" s="137"/>
      <c r="J2652" s="138"/>
      <c r="K2652" s="146"/>
      <c r="L2652" s="146"/>
    </row>
    <row r="2653" spans="2:12" s="141" customFormat="1" ht="20.100000000000001" customHeight="1">
      <c r="B2653" s="137"/>
      <c r="C2653" s="137"/>
      <c r="D2653" s="159"/>
      <c r="E2653" s="160"/>
      <c r="F2653" s="137" t="s">
        <v>451</v>
      </c>
      <c r="G2653" s="137" t="s">
        <v>454</v>
      </c>
      <c r="H2653" s="137" t="s">
        <v>434</v>
      </c>
      <c r="I2653" s="137"/>
      <c r="J2653" s="138"/>
      <c r="K2653" s="146"/>
      <c r="L2653" s="146"/>
    </row>
    <row r="2654" spans="2:12" s="141" customFormat="1" ht="20.100000000000001" customHeight="1">
      <c r="B2654" s="137"/>
      <c r="C2654" s="137"/>
      <c r="D2654" s="159"/>
      <c r="E2654" s="160"/>
      <c r="F2654" s="137" t="s">
        <v>454</v>
      </c>
      <c r="G2654" s="137" t="s">
        <v>455</v>
      </c>
      <c r="H2654" s="137" t="s">
        <v>434</v>
      </c>
      <c r="I2654" s="137"/>
      <c r="J2654" s="138"/>
      <c r="K2654" s="146"/>
      <c r="L2654" s="146"/>
    </row>
    <row r="2655" spans="2:12" s="141" customFormat="1" ht="20.100000000000001" customHeight="1">
      <c r="B2655" s="137"/>
      <c r="C2655" s="137"/>
      <c r="D2655" s="159"/>
      <c r="E2655" s="160"/>
      <c r="F2655" s="137" t="s">
        <v>455</v>
      </c>
      <c r="G2655" s="137" t="s">
        <v>456</v>
      </c>
      <c r="H2655" s="137" t="s">
        <v>434</v>
      </c>
      <c r="I2655" s="137"/>
      <c r="J2655" s="138"/>
      <c r="K2655" s="146"/>
      <c r="L2655" s="146"/>
    </row>
    <row r="2656" spans="2:12" s="141" customFormat="1" ht="20.100000000000001" customHeight="1">
      <c r="B2656" s="137"/>
      <c r="C2656" s="137"/>
      <c r="D2656" s="159"/>
      <c r="E2656" s="160"/>
      <c r="F2656" s="137" t="s">
        <v>456</v>
      </c>
      <c r="G2656" s="137" t="s">
        <v>457</v>
      </c>
      <c r="H2656" s="137" t="s">
        <v>434</v>
      </c>
      <c r="I2656" s="137"/>
      <c r="J2656" s="138"/>
      <c r="K2656" s="146"/>
      <c r="L2656" s="146"/>
    </row>
    <row r="2657" spans="2:12" s="141" customFormat="1" ht="20.100000000000001" customHeight="1">
      <c r="B2657" s="137"/>
      <c r="C2657" s="137"/>
      <c r="D2657" s="159"/>
      <c r="E2657" s="160"/>
      <c r="F2657" s="137" t="s">
        <v>457</v>
      </c>
      <c r="G2657" s="137" t="s">
        <v>460</v>
      </c>
      <c r="H2657" s="137" t="s">
        <v>434</v>
      </c>
      <c r="I2657" s="137"/>
      <c r="J2657" s="138"/>
      <c r="K2657" s="146"/>
      <c r="L2657" s="146"/>
    </row>
    <row r="2658" spans="2:12" s="141" customFormat="1" ht="20.100000000000001" customHeight="1">
      <c r="B2658" s="137"/>
      <c r="C2658" s="137"/>
      <c r="D2658" s="159"/>
      <c r="E2658" s="160"/>
      <c r="F2658" s="137" t="s">
        <v>460</v>
      </c>
      <c r="G2658" s="137" t="s">
        <v>463</v>
      </c>
      <c r="H2658" s="137" t="s">
        <v>434</v>
      </c>
      <c r="I2658" s="137"/>
      <c r="J2658" s="138"/>
      <c r="K2658" s="146"/>
      <c r="L2658" s="146"/>
    </row>
    <row r="2659" spans="2:12" s="141" customFormat="1" ht="20.100000000000001" customHeight="1">
      <c r="B2659" s="137"/>
      <c r="C2659" s="137"/>
      <c r="D2659" s="159"/>
      <c r="E2659" s="160"/>
      <c r="F2659" s="137" t="s">
        <v>463</v>
      </c>
      <c r="G2659" s="137" t="s">
        <v>464</v>
      </c>
      <c r="H2659" s="137" t="s">
        <v>438</v>
      </c>
      <c r="I2659" s="137"/>
      <c r="J2659" s="138"/>
      <c r="K2659" s="146"/>
      <c r="L2659" s="146"/>
    </row>
    <row r="2660" spans="2:12" s="141" customFormat="1" ht="20.100000000000001" customHeight="1">
      <c r="B2660" s="137"/>
      <c r="C2660" s="137"/>
      <c r="D2660" s="159"/>
      <c r="E2660" s="160"/>
      <c r="F2660" s="137" t="s">
        <v>464</v>
      </c>
      <c r="G2660" s="137" t="s">
        <v>465</v>
      </c>
      <c r="H2660" s="137" t="s">
        <v>438</v>
      </c>
      <c r="I2660" s="137"/>
      <c r="J2660" s="138"/>
      <c r="K2660" s="146"/>
      <c r="L2660" s="146"/>
    </row>
    <row r="2661" spans="2:12" s="141" customFormat="1" ht="20.100000000000001" customHeight="1">
      <c r="B2661" s="137"/>
      <c r="C2661" s="137"/>
      <c r="D2661" s="159"/>
      <c r="E2661" s="160"/>
      <c r="F2661" s="137" t="s">
        <v>465</v>
      </c>
      <c r="G2661" s="137" t="s">
        <v>466</v>
      </c>
      <c r="H2661" s="137" t="s">
        <v>434</v>
      </c>
      <c r="I2661" s="137"/>
      <c r="J2661" s="138"/>
      <c r="K2661" s="146"/>
      <c r="L2661" s="146"/>
    </row>
    <row r="2662" spans="2:12" s="141" customFormat="1" ht="20.100000000000001" customHeight="1">
      <c r="B2662" s="137"/>
      <c r="C2662" s="137"/>
      <c r="D2662" s="159"/>
      <c r="E2662" s="160"/>
      <c r="F2662" s="137" t="s">
        <v>466</v>
      </c>
      <c r="G2662" s="137" t="s">
        <v>467</v>
      </c>
      <c r="H2662" s="137" t="s">
        <v>434</v>
      </c>
      <c r="I2662" s="137"/>
      <c r="J2662" s="138"/>
      <c r="K2662" s="146"/>
      <c r="L2662" s="146"/>
    </row>
    <row r="2663" spans="2:12" s="141" customFormat="1" ht="20.100000000000001" customHeight="1">
      <c r="B2663" s="137"/>
      <c r="C2663" s="137"/>
      <c r="D2663" s="159"/>
      <c r="E2663" s="160"/>
      <c r="F2663" s="137" t="s">
        <v>467</v>
      </c>
      <c r="G2663" s="137" t="s">
        <v>468</v>
      </c>
      <c r="H2663" s="137" t="s">
        <v>434</v>
      </c>
      <c r="I2663" s="137"/>
      <c r="J2663" s="138"/>
      <c r="K2663" s="146"/>
      <c r="L2663" s="146"/>
    </row>
    <row r="2664" spans="2:12" s="141" customFormat="1" ht="20.100000000000001" customHeight="1">
      <c r="B2664" s="137"/>
      <c r="C2664" s="137"/>
      <c r="D2664" s="159"/>
      <c r="E2664" s="160"/>
      <c r="F2664" s="137" t="s">
        <v>468</v>
      </c>
      <c r="G2664" s="137" t="s">
        <v>907</v>
      </c>
      <c r="H2664" s="137" t="s">
        <v>434</v>
      </c>
      <c r="I2664" s="137"/>
      <c r="J2664" s="138"/>
      <c r="K2664" s="146"/>
      <c r="L2664" s="146"/>
    </row>
    <row r="2665" spans="2:12" s="141" customFormat="1" ht="20.100000000000001" customHeight="1">
      <c r="B2665" s="137"/>
      <c r="C2665" s="137"/>
      <c r="D2665" s="159"/>
      <c r="E2665" s="160"/>
      <c r="F2665" s="137"/>
      <c r="G2665" s="137"/>
      <c r="H2665" s="137"/>
      <c r="I2665" s="137"/>
      <c r="J2665" s="138"/>
      <c r="K2665" s="146"/>
      <c r="L2665" s="146"/>
    </row>
    <row r="2666" spans="2:12" s="141" customFormat="1" ht="20.100000000000001" customHeight="1">
      <c r="B2666" s="137">
        <v>281</v>
      </c>
      <c r="C2666" s="137"/>
      <c r="D2666" s="159" t="s">
        <v>295</v>
      </c>
      <c r="E2666" s="160">
        <v>2.1640000000000001</v>
      </c>
      <c r="F2666" s="137" t="s">
        <v>433</v>
      </c>
      <c r="G2666" s="137" t="s">
        <v>447</v>
      </c>
      <c r="H2666" s="137" t="s">
        <v>434</v>
      </c>
      <c r="I2666" s="137"/>
      <c r="J2666" s="138"/>
      <c r="K2666" s="146"/>
      <c r="L2666" s="146"/>
    </row>
    <row r="2667" spans="2:12" s="141" customFormat="1" ht="20.100000000000001" customHeight="1">
      <c r="B2667" s="137"/>
      <c r="C2667" s="137"/>
      <c r="D2667" s="159"/>
      <c r="E2667" s="160"/>
      <c r="F2667" s="137" t="s">
        <v>447</v>
      </c>
      <c r="G2667" s="137" t="s">
        <v>451</v>
      </c>
      <c r="H2667" s="137" t="s">
        <v>438</v>
      </c>
      <c r="I2667" s="137"/>
      <c r="J2667" s="138"/>
      <c r="K2667" s="146"/>
      <c r="L2667" s="146"/>
    </row>
    <row r="2668" spans="2:12" s="141" customFormat="1" ht="20.100000000000001" customHeight="1">
      <c r="B2668" s="137"/>
      <c r="C2668" s="137"/>
      <c r="D2668" s="159"/>
      <c r="E2668" s="160"/>
      <c r="F2668" s="137" t="s">
        <v>451</v>
      </c>
      <c r="G2668" s="137" t="s">
        <v>454</v>
      </c>
      <c r="H2668" s="137" t="s">
        <v>434</v>
      </c>
      <c r="I2668" s="137"/>
      <c r="J2668" s="138"/>
      <c r="K2668" s="146"/>
      <c r="L2668" s="146"/>
    </row>
    <row r="2669" spans="2:12" s="141" customFormat="1" ht="20.100000000000001" customHeight="1">
      <c r="B2669" s="137"/>
      <c r="C2669" s="137"/>
      <c r="D2669" s="159"/>
      <c r="E2669" s="160"/>
      <c r="F2669" s="137" t="s">
        <v>454</v>
      </c>
      <c r="G2669" s="137" t="s">
        <v>455</v>
      </c>
      <c r="H2669" s="137" t="s">
        <v>434</v>
      </c>
      <c r="I2669" s="137"/>
      <c r="J2669" s="138"/>
      <c r="K2669" s="146"/>
      <c r="L2669" s="146"/>
    </row>
    <row r="2670" spans="2:12" s="141" customFormat="1" ht="20.100000000000001" customHeight="1">
      <c r="B2670" s="137"/>
      <c r="C2670" s="137"/>
      <c r="D2670" s="159"/>
      <c r="E2670" s="160"/>
      <c r="F2670" s="137" t="s">
        <v>455</v>
      </c>
      <c r="G2670" s="137" t="s">
        <v>456</v>
      </c>
      <c r="H2670" s="137" t="s">
        <v>434</v>
      </c>
      <c r="I2670" s="137"/>
      <c r="J2670" s="138"/>
      <c r="K2670" s="146"/>
      <c r="L2670" s="146"/>
    </row>
    <row r="2671" spans="2:12" s="141" customFormat="1" ht="20.100000000000001" customHeight="1">
      <c r="B2671" s="137"/>
      <c r="C2671" s="137"/>
      <c r="D2671" s="159"/>
      <c r="E2671" s="160"/>
      <c r="F2671" s="137" t="s">
        <v>456</v>
      </c>
      <c r="G2671" s="137" t="s">
        <v>457</v>
      </c>
      <c r="H2671" s="137" t="s">
        <v>434</v>
      </c>
      <c r="I2671" s="137"/>
      <c r="J2671" s="138"/>
      <c r="K2671" s="146"/>
      <c r="L2671" s="146"/>
    </row>
    <row r="2672" spans="2:12" s="141" customFormat="1" ht="20.100000000000001" customHeight="1">
      <c r="B2672" s="137"/>
      <c r="C2672" s="137"/>
      <c r="D2672" s="159"/>
      <c r="E2672" s="160"/>
      <c r="F2672" s="137" t="s">
        <v>457</v>
      </c>
      <c r="G2672" s="137" t="s">
        <v>460</v>
      </c>
      <c r="H2672" s="137" t="s">
        <v>434</v>
      </c>
      <c r="I2672" s="137"/>
      <c r="J2672" s="138"/>
      <c r="K2672" s="146"/>
      <c r="L2672" s="146"/>
    </row>
    <row r="2673" spans="2:12" s="141" customFormat="1" ht="20.100000000000001" customHeight="1">
      <c r="B2673" s="137"/>
      <c r="C2673" s="137"/>
      <c r="D2673" s="159"/>
      <c r="E2673" s="160"/>
      <c r="F2673" s="137" t="s">
        <v>460</v>
      </c>
      <c r="G2673" s="137" t="s">
        <v>463</v>
      </c>
      <c r="H2673" s="137" t="s">
        <v>434</v>
      </c>
      <c r="I2673" s="137"/>
      <c r="J2673" s="138"/>
      <c r="K2673" s="146"/>
      <c r="L2673" s="146"/>
    </row>
    <row r="2674" spans="2:12" s="141" customFormat="1" ht="20.100000000000001" customHeight="1">
      <c r="B2674" s="137"/>
      <c r="C2674" s="137"/>
      <c r="D2674" s="159"/>
      <c r="E2674" s="160"/>
      <c r="F2674" s="137" t="s">
        <v>463</v>
      </c>
      <c r="G2674" s="137" t="s">
        <v>464</v>
      </c>
      <c r="H2674" s="137" t="s">
        <v>434</v>
      </c>
      <c r="I2674" s="137"/>
      <c r="J2674" s="138"/>
      <c r="K2674" s="146"/>
      <c r="L2674" s="146"/>
    </row>
    <row r="2675" spans="2:12" s="141" customFormat="1" ht="20.100000000000001" customHeight="1">
      <c r="B2675" s="137"/>
      <c r="C2675" s="137"/>
      <c r="D2675" s="159"/>
      <c r="E2675" s="160"/>
      <c r="F2675" s="137" t="s">
        <v>464</v>
      </c>
      <c r="G2675" s="137" t="s">
        <v>465</v>
      </c>
      <c r="H2675" s="137" t="s">
        <v>434</v>
      </c>
      <c r="I2675" s="137"/>
      <c r="J2675" s="138"/>
      <c r="K2675" s="146"/>
      <c r="L2675" s="146"/>
    </row>
    <row r="2676" spans="2:12" s="141" customFormat="1" ht="20.100000000000001" customHeight="1">
      <c r="B2676" s="137"/>
      <c r="C2676" s="137"/>
      <c r="D2676" s="159"/>
      <c r="E2676" s="160"/>
      <c r="F2676" s="137" t="s">
        <v>465</v>
      </c>
      <c r="G2676" s="137" t="s">
        <v>935</v>
      </c>
      <c r="H2676" s="137" t="s">
        <v>434</v>
      </c>
      <c r="I2676" s="137"/>
      <c r="J2676" s="138"/>
      <c r="K2676" s="146"/>
      <c r="L2676" s="146"/>
    </row>
    <row r="2677" spans="2:12" s="141" customFormat="1" ht="20.100000000000001" customHeight="1">
      <c r="B2677" s="137"/>
      <c r="C2677" s="137"/>
      <c r="D2677" s="159"/>
      <c r="E2677" s="160"/>
      <c r="F2677" s="137"/>
      <c r="G2677" s="137"/>
      <c r="H2677" s="137"/>
      <c r="I2677" s="137"/>
      <c r="J2677" s="138"/>
      <c r="K2677" s="146"/>
      <c r="L2677" s="146"/>
    </row>
    <row r="2678" spans="2:12" s="141" customFormat="1" ht="20.100000000000001" customHeight="1">
      <c r="B2678" s="137">
        <v>282</v>
      </c>
      <c r="C2678" s="137"/>
      <c r="D2678" s="159" t="s">
        <v>296</v>
      </c>
      <c r="E2678" s="160">
        <v>1.3069999999999999</v>
      </c>
      <c r="F2678" s="137" t="s">
        <v>433</v>
      </c>
      <c r="G2678" s="137" t="s">
        <v>447</v>
      </c>
      <c r="H2678" s="137" t="s">
        <v>434</v>
      </c>
      <c r="I2678" s="137"/>
      <c r="J2678" s="138"/>
      <c r="K2678" s="146"/>
      <c r="L2678" s="146"/>
    </row>
    <row r="2679" spans="2:12" s="141" customFormat="1" ht="20.100000000000001" customHeight="1">
      <c r="B2679" s="137"/>
      <c r="C2679" s="137"/>
      <c r="D2679" s="159"/>
      <c r="E2679" s="160"/>
      <c r="F2679" s="137" t="s">
        <v>447</v>
      </c>
      <c r="G2679" s="137" t="s">
        <v>451</v>
      </c>
      <c r="H2679" s="137" t="s">
        <v>438</v>
      </c>
      <c r="I2679" s="137"/>
      <c r="J2679" s="138"/>
      <c r="K2679" s="146"/>
      <c r="L2679" s="146"/>
    </row>
    <row r="2680" spans="2:12" s="141" customFormat="1" ht="20.100000000000001" customHeight="1">
      <c r="B2680" s="137"/>
      <c r="C2680" s="137"/>
      <c r="D2680" s="159"/>
      <c r="E2680" s="160"/>
      <c r="F2680" s="137" t="s">
        <v>451</v>
      </c>
      <c r="G2680" s="137" t="s">
        <v>454</v>
      </c>
      <c r="H2680" s="137" t="s">
        <v>434</v>
      </c>
      <c r="I2680" s="137"/>
      <c r="J2680" s="138"/>
      <c r="K2680" s="146"/>
      <c r="L2680" s="146"/>
    </row>
    <row r="2681" spans="2:12" s="141" customFormat="1" ht="20.100000000000001" customHeight="1">
      <c r="B2681" s="137"/>
      <c r="C2681" s="137"/>
      <c r="D2681" s="159"/>
      <c r="E2681" s="160"/>
      <c r="F2681" s="137" t="s">
        <v>454</v>
      </c>
      <c r="G2681" s="137" t="s">
        <v>455</v>
      </c>
      <c r="H2681" s="137" t="s">
        <v>434</v>
      </c>
      <c r="I2681" s="137"/>
      <c r="J2681" s="138"/>
      <c r="K2681" s="146"/>
      <c r="L2681" s="146"/>
    </row>
    <row r="2682" spans="2:12" s="141" customFormat="1" ht="20.100000000000001" customHeight="1">
      <c r="B2682" s="137"/>
      <c r="C2682" s="137"/>
      <c r="D2682" s="159"/>
      <c r="E2682" s="160"/>
      <c r="F2682" s="137" t="s">
        <v>455</v>
      </c>
      <c r="G2682" s="137" t="s">
        <v>456</v>
      </c>
      <c r="H2682" s="137" t="s">
        <v>434</v>
      </c>
      <c r="I2682" s="137"/>
      <c r="J2682" s="138"/>
      <c r="K2682" s="146"/>
      <c r="L2682" s="146"/>
    </row>
    <row r="2683" spans="2:12" s="141" customFormat="1" ht="20.100000000000001" customHeight="1">
      <c r="B2683" s="137"/>
      <c r="C2683" s="137"/>
      <c r="D2683" s="159"/>
      <c r="E2683" s="160"/>
      <c r="F2683" s="137" t="s">
        <v>456</v>
      </c>
      <c r="G2683" s="137" t="s">
        <v>457</v>
      </c>
      <c r="H2683" s="137" t="s">
        <v>434</v>
      </c>
      <c r="I2683" s="137"/>
      <c r="J2683" s="138"/>
      <c r="K2683" s="146"/>
      <c r="L2683" s="146"/>
    </row>
    <row r="2684" spans="2:12" s="141" customFormat="1" ht="20.100000000000001" customHeight="1">
      <c r="B2684" s="137"/>
      <c r="C2684" s="137"/>
      <c r="D2684" s="159"/>
      <c r="E2684" s="160"/>
      <c r="F2684" s="137" t="s">
        <v>457</v>
      </c>
      <c r="G2684" s="137" t="s">
        <v>936</v>
      </c>
      <c r="H2684" s="137" t="s">
        <v>434</v>
      </c>
      <c r="I2684" s="137"/>
      <c r="J2684" s="138"/>
      <c r="K2684" s="146"/>
      <c r="L2684" s="146"/>
    </row>
    <row r="2685" spans="2:12" s="141" customFormat="1" ht="20.100000000000001" customHeight="1">
      <c r="B2685" s="137"/>
      <c r="C2685" s="137"/>
      <c r="D2685" s="159"/>
      <c r="E2685" s="160"/>
      <c r="F2685" s="137"/>
      <c r="G2685" s="137"/>
      <c r="H2685" s="137"/>
      <c r="I2685" s="137"/>
      <c r="J2685" s="138"/>
      <c r="K2685" s="146"/>
      <c r="L2685" s="146"/>
    </row>
    <row r="2686" spans="2:12" s="141" customFormat="1" ht="20.100000000000001" customHeight="1">
      <c r="B2686" s="137">
        <v>283</v>
      </c>
      <c r="C2686" s="137"/>
      <c r="D2686" s="159" t="s">
        <v>297</v>
      </c>
      <c r="E2686" s="160">
        <v>3.0990000000000002</v>
      </c>
      <c r="F2686" s="137" t="s">
        <v>433</v>
      </c>
      <c r="G2686" s="137" t="s">
        <v>447</v>
      </c>
      <c r="H2686" s="137" t="s">
        <v>434</v>
      </c>
      <c r="I2686" s="137"/>
      <c r="J2686" s="138"/>
      <c r="K2686" s="146"/>
      <c r="L2686" s="146"/>
    </row>
    <row r="2687" spans="2:12" s="141" customFormat="1" ht="20.100000000000001" customHeight="1">
      <c r="B2687" s="137"/>
      <c r="C2687" s="137"/>
      <c r="D2687" s="159"/>
      <c r="E2687" s="160"/>
      <c r="F2687" s="137" t="s">
        <v>447</v>
      </c>
      <c r="G2687" s="137" t="s">
        <v>451</v>
      </c>
      <c r="H2687" s="137" t="s">
        <v>434</v>
      </c>
      <c r="I2687" s="137"/>
      <c r="J2687" s="138"/>
      <c r="K2687" s="146"/>
      <c r="L2687" s="146"/>
    </row>
    <row r="2688" spans="2:12" s="141" customFormat="1" ht="20.100000000000001" customHeight="1">
      <c r="B2688" s="137"/>
      <c r="C2688" s="137"/>
      <c r="D2688" s="159"/>
      <c r="E2688" s="160"/>
      <c r="F2688" s="137" t="s">
        <v>451</v>
      </c>
      <c r="G2688" s="137" t="s">
        <v>454</v>
      </c>
      <c r="H2688" s="137" t="s">
        <v>434</v>
      </c>
      <c r="I2688" s="137"/>
      <c r="J2688" s="138"/>
      <c r="K2688" s="146"/>
      <c r="L2688" s="146"/>
    </row>
    <row r="2689" spans="2:12" s="141" customFormat="1" ht="20.100000000000001" customHeight="1">
      <c r="B2689" s="137"/>
      <c r="C2689" s="137"/>
      <c r="D2689" s="159"/>
      <c r="E2689" s="160"/>
      <c r="F2689" s="137" t="s">
        <v>454</v>
      </c>
      <c r="G2689" s="137" t="s">
        <v>455</v>
      </c>
      <c r="H2689" s="137" t="s">
        <v>434</v>
      </c>
      <c r="I2689" s="137"/>
      <c r="J2689" s="138"/>
      <c r="K2689" s="146"/>
      <c r="L2689" s="146"/>
    </row>
    <row r="2690" spans="2:12" s="141" customFormat="1" ht="20.100000000000001" customHeight="1">
      <c r="B2690" s="137"/>
      <c r="C2690" s="137"/>
      <c r="D2690" s="159"/>
      <c r="E2690" s="160"/>
      <c r="F2690" s="137" t="s">
        <v>455</v>
      </c>
      <c r="G2690" s="137" t="s">
        <v>456</v>
      </c>
      <c r="H2690" s="137" t="s">
        <v>434</v>
      </c>
      <c r="I2690" s="137"/>
      <c r="J2690" s="138"/>
      <c r="K2690" s="146"/>
      <c r="L2690" s="146"/>
    </row>
    <row r="2691" spans="2:12" s="141" customFormat="1" ht="20.100000000000001" customHeight="1">
      <c r="B2691" s="137"/>
      <c r="C2691" s="137"/>
      <c r="D2691" s="159"/>
      <c r="E2691" s="160"/>
      <c r="F2691" s="137" t="s">
        <v>456</v>
      </c>
      <c r="G2691" s="137" t="s">
        <v>457</v>
      </c>
      <c r="H2691" s="137" t="s">
        <v>434</v>
      </c>
      <c r="I2691" s="137"/>
      <c r="J2691" s="138"/>
      <c r="K2691" s="146"/>
      <c r="L2691" s="146"/>
    </row>
    <row r="2692" spans="2:12" s="141" customFormat="1" ht="20.100000000000001" customHeight="1">
      <c r="B2692" s="137"/>
      <c r="C2692" s="137"/>
      <c r="D2692" s="159"/>
      <c r="E2692" s="160"/>
      <c r="F2692" s="137" t="s">
        <v>457</v>
      </c>
      <c r="G2692" s="137" t="s">
        <v>460</v>
      </c>
      <c r="H2692" s="137" t="s">
        <v>434</v>
      </c>
      <c r="I2692" s="137"/>
      <c r="J2692" s="138"/>
      <c r="K2692" s="146"/>
      <c r="L2692" s="146"/>
    </row>
    <row r="2693" spans="2:12" s="141" customFormat="1" ht="20.100000000000001" customHeight="1">
      <c r="B2693" s="137"/>
      <c r="C2693" s="137"/>
      <c r="D2693" s="159"/>
      <c r="E2693" s="160"/>
      <c r="F2693" s="137" t="s">
        <v>460</v>
      </c>
      <c r="G2693" s="137" t="s">
        <v>463</v>
      </c>
      <c r="H2693" s="137" t="s">
        <v>434</v>
      </c>
      <c r="I2693" s="137"/>
      <c r="J2693" s="138"/>
      <c r="K2693" s="146"/>
      <c r="L2693" s="146"/>
    </row>
    <row r="2694" spans="2:12" s="141" customFormat="1" ht="20.100000000000001" customHeight="1">
      <c r="B2694" s="137"/>
      <c r="C2694" s="137"/>
      <c r="D2694" s="159"/>
      <c r="E2694" s="160"/>
      <c r="F2694" s="137" t="s">
        <v>463</v>
      </c>
      <c r="G2694" s="137" t="s">
        <v>464</v>
      </c>
      <c r="H2694" s="137" t="s">
        <v>434</v>
      </c>
      <c r="I2694" s="137"/>
      <c r="J2694" s="138"/>
      <c r="K2694" s="146"/>
      <c r="L2694" s="146"/>
    </row>
    <row r="2695" spans="2:12" s="141" customFormat="1" ht="20.100000000000001" customHeight="1">
      <c r="B2695" s="137"/>
      <c r="C2695" s="137"/>
      <c r="D2695" s="159"/>
      <c r="E2695" s="160"/>
      <c r="F2695" s="137" t="s">
        <v>464</v>
      </c>
      <c r="G2695" s="137" t="s">
        <v>465</v>
      </c>
      <c r="H2695" s="137" t="s">
        <v>434</v>
      </c>
      <c r="I2695" s="137"/>
      <c r="J2695" s="138"/>
      <c r="K2695" s="146"/>
      <c r="L2695" s="146"/>
    </row>
    <row r="2696" spans="2:12" s="141" customFormat="1" ht="20.100000000000001" customHeight="1">
      <c r="B2696" s="137"/>
      <c r="C2696" s="137"/>
      <c r="D2696" s="159"/>
      <c r="E2696" s="160"/>
      <c r="F2696" s="137" t="s">
        <v>465</v>
      </c>
      <c r="G2696" s="137" t="s">
        <v>466</v>
      </c>
      <c r="H2696" s="137" t="s">
        <v>434</v>
      </c>
      <c r="I2696" s="137"/>
      <c r="J2696" s="138"/>
      <c r="K2696" s="146"/>
      <c r="L2696" s="146"/>
    </row>
    <row r="2697" spans="2:12" s="141" customFormat="1" ht="20.100000000000001" customHeight="1">
      <c r="B2697" s="137"/>
      <c r="C2697" s="137"/>
      <c r="D2697" s="159"/>
      <c r="E2697" s="160"/>
      <c r="F2697" s="137" t="s">
        <v>466</v>
      </c>
      <c r="G2697" s="137" t="s">
        <v>467</v>
      </c>
      <c r="H2697" s="137" t="s">
        <v>434</v>
      </c>
      <c r="I2697" s="137"/>
      <c r="J2697" s="138"/>
      <c r="K2697" s="146"/>
      <c r="L2697" s="146"/>
    </row>
    <row r="2698" spans="2:12" s="141" customFormat="1" ht="20.100000000000001" customHeight="1">
      <c r="B2698" s="137"/>
      <c r="C2698" s="137"/>
      <c r="D2698" s="159"/>
      <c r="E2698" s="160"/>
      <c r="F2698" s="137" t="s">
        <v>467</v>
      </c>
      <c r="G2698" s="137" t="s">
        <v>468</v>
      </c>
      <c r="H2698" s="137" t="s">
        <v>434</v>
      </c>
      <c r="I2698" s="137"/>
      <c r="J2698" s="138"/>
      <c r="K2698" s="146"/>
      <c r="L2698" s="146"/>
    </row>
    <row r="2699" spans="2:12" s="141" customFormat="1" ht="20.100000000000001" customHeight="1">
      <c r="B2699" s="137"/>
      <c r="C2699" s="137"/>
      <c r="D2699" s="159"/>
      <c r="E2699" s="160"/>
      <c r="F2699" s="137" t="s">
        <v>468</v>
      </c>
      <c r="G2699" s="137" t="s">
        <v>469</v>
      </c>
      <c r="H2699" s="137" t="s">
        <v>434</v>
      </c>
      <c r="I2699" s="137"/>
      <c r="J2699" s="138"/>
      <c r="K2699" s="146"/>
      <c r="L2699" s="146"/>
    </row>
    <row r="2700" spans="2:12" s="141" customFormat="1" ht="20.100000000000001" customHeight="1">
      <c r="B2700" s="137"/>
      <c r="C2700" s="137"/>
      <c r="D2700" s="159"/>
      <c r="E2700" s="160"/>
      <c r="F2700" s="137" t="s">
        <v>469</v>
      </c>
      <c r="G2700" s="137" t="s">
        <v>470</v>
      </c>
      <c r="H2700" s="137" t="s">
        <v>434</v>
      </c>
      <c r="I2700" s="137"/>
      <c r="J2700" s="138"/>
      <c r="K2700" s="146"/>
      <c r="L2700" s="146"/>
    </row>
    <row r="2701" spans="2:12" s="141" customFormat="1" ht="20.100000000000001" customHeight="1">
      <c r="B2701" s="137"/>
      <c r="C2701" s="137"/>
      <c r="D2701" s="159"/>
      <c r="E2701" s="160"/>
      <c r="F2701" s="137" t="s">
        <v>470</v>
      </c>
      <c r="G2701" s="137" t="s">
        <v>937</v>
      </c>
      <c r="H2701" s="137" t="s">
        <v>434</v>
      </c>
      <c r="I2701" s="137"/>
      <c r="J2701" s="138"/>
      <c r="K2701" s="146"/>
      <c r="L2701" s="146"/>
    </row>
    <row r="2702" spans="2:12" s="141" customFormat="1" ht="20.100000000000001" customHeight="1">
      <c r="B2702" s="137"/>
      <c r="C2702" s="137"/>
      <c r="D2702" s="159"/>
      <c r="E2702" s="160"/>
      <c r="F2702" s="137"/>
      <c r="G2702" s="137"/>
      <c r="H2702" s="137"/>
      <c r="I2702" s="137"/>
      <c r="J2702" s="138"/>
      <c r="K2702" s="146"/>
      <c r="L2702" s="146"/>
    </row>
    <row r="2703" spans="2:12" s="141" customFormat="1" ht="20.100000000000001" customHeight="1">
      <c r="B2703" s="137">
        <v>284</v>
      </c>
      <c r="C2703" s="137"/>
      <c r="D2703" s="159" t="s">
        <v>298</v>
      </c>
      <c r="E2703" s="160">
        <v>4.1070000000000002</v>
      </c>
      <c r="F2703" s="137" t="s">
        <v>433</v>
      </c>
      <c r="G2703" s="137" t="s">
        <v>447</v>
      </c>
      <c r="H2703" s="137" t="s">
        <v>434</v>
      </c>
      <c r="I2703" s="137"/>
      <c r="J2703" s="138"/>
      <c r="K2703" s="146"/>
      <c r="L2703" s="146"/>
    </row>
    <row r="2704" spans="2:12" s="141" customFormat="1" ht="20.100000000000001" customHeight="1">
      <c r="B2704" s="137"/>
      <c r="C2704" s="137"/>
      <c r="D2704" s="159"/>
      <c r="E2704" s="160"/>
      <c r="F2704" s="137" t="s">
        <v>447</v>
      </c>
      <c r="G2704" s="137" t="s">
        <v>451</v>
      </c>
      <c r="H2704" s="137" t="s">
        <v>434</v>
      </c>
      <c r="I2704" s="137"/>
      <c r="J2704" s="138"/>
      <c r="K2704" s="146"/>
      <c r="L2704" s="146"/>
    </row>
    <row r="2705" spans="2:12" s="141" customFormat="1" ht="20.100000000000001" customHeight="1">
      <c r="B2705" s="137"/>
      <c r="C2705" s="137"/>
      <c r="D2705" s="159"/>
      <c r="E2705" s="160"/>
      <c r="F2705" s="137" t="s">
        <v>451</v>
      </c>
      <c r="G2705" s="137" t="s">
        <v>454</v>
      </c>
      <c r="H2705" s="137" t="s">
        <v>434</v>
      </c>
      <c r="I2705" s="137"/>
      <c r="J2705" s="138"/>
      <c r="K2705" s="146"/>
      <c r="L2705" s="146"/>
    </row>
    <row r="2706" spans="2:12" s="141" customFormat="1" ht="20.100000000000001" customHeight="1">
      <c r="B2706" s="137"/>
      <c r="C2706" s="137"/>
      <c r="D2706" s="159"/>
      <c r="E2706" s="160"/>
      <c r="F2706" s="137" t="s">
        <v>454</v>
      </c>
      <c r="G2706" s="137" t="s">
        <v>455</v>
      </c>
      <c r="H2706" s="137" t="s">
        <v>434</v>
      </c>
      <c r="I2706" s="137"/>
      <c r="J2706" s="138"/>
      <c r="K2706" s="146"/>
      <c r="L2706" s="146"/>
    </row>
    <row r="2707" spans="2:12" s="141" customFormat="1" ht="20.100000000000001" customHeight="1">
      <c r="B2707" s="137"/>
      <c r="C2707" s="137"/>
      <c r="D2707" s="159"/>
      <c r="E2707" s="160"/>
      <c r="F2707" s="137" t="s">
        <v>455</v>
      </c>
      <c r="G2707" s="137" t="s">
        <v>456</v>
      </c>
      <c r="H2707" s="137" t="s">
        <v>434</v>
      </c>
      <c r="I2707" s="137"/>
      <c r="J2707" s="138"/>
      <c r="K2707" s="146"/>
      <c r="L2707" s="146"/>
    </row>
    <row r="2708" spans="2:12" s="141" customFormat="1" ht="20.100000000000001" customHeight="1">
      <c r="B2708" s="137"/>
      <c r="C2708" s="137"/>
      <c r="D2708" s="159"/>
      <c r="E2708" s="160"/>
      <c r="F2708" s="137" t="s">
        <v>456</v>
      </c>
      <c r="G2708" s="137" t="s">
        <v>457</v>
      </c>
      <c r="H2708" s="137" t="s">
        <v>434</v>
      </c>
      <c r="I2708" s="137"/>
      <c r="J2708" s="138"/>
      <c r="K2708" s="146"/>
      <c r="L2708" s="146"/>
    </row>
    <row r="2709" spans="2:12" s="141" customFormat="1" ht="20.100000000000001" customHeight="1">
      <c r="B2709" s="137"/>
      <c r="C2709" s="137"/>
      <c r="D2709" s="159"/>
      <c r="E2709" s="160"/>
      <c r="F2709" s="137" t="s">
        <v>457</v>
      </c>
      <c r="G2709" s="137" t="s">
        <v>460</v>
      </c>
      <c r="H2709" s="137" t="s">
        <v>434</v>
      </c>
      <c r="I2709" s="137"/>
      <c r="J2709" s="138"/>
      <c r="K2709" s="146"/>
      <c r="L2709" s="146"/>
    </row>
    <row r="2710" spans="2:12" s="141" customFormat="1" ht="20.100000000000001" customHeight="1">
      <c r="B2710" s="137"/>
      <c r="C2710" s="137"/>
      <c r="D2710" s="159"/>
      <c r="E2710" s="160"/>
      <c r="F2710" s="137" t="s">
        <v>460</v>
      </c>
      <c r="G2710" s="137" t="s">
        <v>463</v>
      </c>
      <c r="H2710" s="137" t="s">
        <v>434</v>
      </c>
      <c r="I2710" s="137"/>
      <c r="J2710" s="138"/>
      <c r="K2710" s="146"/>
      <c r="L2710" s="146"/>
    </row>
    <row r="2711" spans="2:12" s="141" customFormat="1" ht="20.100000000000001" customHeight="1">
      <c r="B2711" s="137"/>
      <c r="C2711" s="137"/>
      <c r="D2711" s="159"/>
      <c r="E2711" s="160"/>
      <c r="F2711" s="137" t="s">
        <v>463</v>
      </c>
      <c r="G2711" s="137" t="s">
        <v>464</v>
      </c>
      <c r="H2711" s="137" t="s">
        <v>434</v>
      </c>
      <c r="I2711" s="137"/>
      <c r="J2711" s="138"/>
      <c r="K2711" s="146"/>
      <c r="L2711" s="146"/>
    </row>
    <row r="2712" spans="2:12" s="141" customFormat="1" ht="20.100000000000001" customHeight="1">
      <c r="B2712" s="137"/>
      <c r="C2712" s="137"/>
      <c r="D2712" s="159"/>
      <c r="E2712" s="160"/>
      <c r="F2712" s="137" t="s">
        <v>464</v>
      </c>
      <c r="G2712" s="137" t="s">
        <v>465</v>
      </c>
      <c r="H2712" s="137" t="s">
        <v>434</v>
      </c>
      <c r="I2712" s="137"/>
      <c r="J2712" s="138"/>
      <c r="K2712" s="146"/>
      <c r="L2712" s="146"/>
    </row>
    <row r="2713" spans="2:12" s="141" customFormat="1" ht="20.100000000000001" customHeight="1">
      <c r="B2713" s="137"/>
      <c r="C2713" s="137"/>
      <c r="D2713" s="159"/>
      <c r="E2713" s="160"/>
      <c r="F2713" s="137" t="s">
        <v>465</v>
      </c>
      <c r="G2713" s="137" t="s">
        <v>466</v>
      </c>
      <c r="H2713" s="137" t="s">
        <v>434</v>
      </c>
      <c r="I2713" s="137"/>
      <c r="J2713" s="138"/>
      <c r="K2713" s="146"/>
      <c r="L2713" s="146"/>
    </row>
    <row r="2714" spans="2:12" s="141" customFormat="1" ht="20.100000000000001" customHeight="1">
      <c r="B2714" s="137"/>
      <c r="C2714" s="137"/>
      <c r="D2714" s="159"/>
      <c r="E2714" s="160"/>
      <c r="F2714" s="137" t="s">
        <v>466</v>
      </c>
      <c r="G2714" s="137" t="s">
        <v>467</v>
      </c>
      <c r="H2714" s="137" t="s">
        <v>434</v>
      </c>
      <c r="I2714" s="137"/>
      <c r="J2714" s="138"/>
      <c r="K2714" s="146"/>
      <c r="L2714" s="146"/>
    </row>
    <row r="2715" spans="2:12" s="141" customFormat="1" ht="20.100000000000001" customHeight="1">
      <c r="B2715" s="137"/>
      <c r="C2715" s="137"/>
      <c r="D2715" s="159"/>
      <c r="E2715" s="160"/>
      <c r="F2715" s="137" t="s">
        <v>467</v>
      </c>
      <c r="G2715" s="137" t="s">
        <v>468</v>
      </c>
      <c r="H2715" s="137" t="s">
        <v>434</v>
      </c>
      <c r="I2715" s="137"/>
      <c r="J2715" s="138"/>
      <c r="K2715" s="146"/>
      <c r="L2715" s="146"/>
    </row>
    <row r="2716" spans="2:12" s="141" customFormat="1" ht="20.100000000000001" customHeight="1">
      <c r="B2716" s="137"/>
      <c r="C2716" s="137"/>
      <c r="D2716" s="159"/>
      <c r="E2716" s="160"/>
      <c r="F2716" s="137" t="s">
        <v>468</v>
      </c>
      <c r="G2716" s="137" t="s">
        <v>469</v>
      </c>
      <c r="H2716" s="137" t="s">
        <v>434</v>
      </c>
      <c r="I2716" s="137"/>
      <c r="J2716" s="138"/>
      <c r="K2716" s="146"/>
      <c r="L2716" s="146"/>
    </row>
    <row r="2717" spans="2:12" s="141" customFormat="1" ht="20.100000000000001" customHeight="1">
      <c r="B2717" s="137"/>
      <c r="C2717" s="137"/>
      <c r="D2717" s="159"/>
      <c r="E2717" s="160"/>
      <c r="F2717" s="137" t="s">
        <v>469</v>
      </c>
      <c r="G2717" s="137" t="s">
        <v>470</v>
      </c>
      <c r="H2717" s="137" t="s">
        <v>434</v>
      </c>
      <c r="I2717" s="137"/>
      <c r="J2717" s="138"/>
      <c r="K2717" s="146"/>
      <c r="L2717" s="146"/>
    </row>
    <row r="2718" spans="2:12" s="141" customFormat="1" ht="20.100000000000001" customHeight="1">
      <c r="B2718" s="137"/>
      <c r="C2718" s="137"/>
      <c r="D2718" s="159"/>
      <c r="E2718" s="160"/>
      <c r="F2718" s="137" t="s">
        <v>470</v>
      </c>
      <c r="G2718" s="137" t="s">
        <v>471</v>
      </c>
      <c r="H2718" s="137" t="s">
        <v>434</v>
      </c>
      <c r="I2718" s="137"/>
      <c r="J2718" s="138"/>
      <c r="K2718" s="146"/>
      <c r="L2718" s="146"/>
    </row>
    <row r="2719" spans="2:12" s="141" customFormat="1" ht="20.100000000000001" customHeight="1">
      <c r="B2719" s="137"/>
      <c r="C2719" s="137"/>
      <c r="D2719" s="159"/>
      <c r="E2719" s="160"/>
      <c r="F2719" s="137" t="s">
        <v>471</v>
      </c>
      <c r="G2719" s="137" t="s">
        <v>473</v>
      </c>
      <c r="H2719" s="137" t="s">
        <v>434</v>
      </c>
      <c r="I2719" s="137"/>
      <c r="J2719" s="138"/>
      <c r="K2719" s="146"/>
      <c r="L2719" s="146"/>
    </row>
    <row r="2720" spans="2:12" s="141" customFormat="1" ht="20.100000000000001" customHeight="1">
      <c r="B2720" s="137"/>
      <c r="C2720" s="137"/>
      <c r="D2720" s="159"/>
      <c r="E2720" s="160"/>
      <c r="F2720" s="137" t="s">
        <v>473</v>
      </c>
      <c r="G2720" s="137" t="s">
        <v>474</v>
      </c>
      <c r="H2720" s="137" t="s">
        <v>434</v>
      </c>
      <c r="I2720" s="137"/>
      <c r="J2720" s="138"/>
      <c r="K2720" s="146"/>
      <c r="L2720" s="146"/>
    </row>
    <row r="2721" spans="2:12" s="141" customFormat="1" ht="20.100000000000001" customHeight="1">
      <c r="B2721" s="137"/>
      <c r="C2721" s="137"/>
      <c r="D2721" s="159"/>
      <c r="E2721" s="160"/>
      <c r="F2721" s="137" t="s">
        <v>474</v>
      </c>
      <c r="G2721" s="137" t="s">
        <v>475</v>
      </c>
      <c r="H2721" s="137" t="s">
        <v>434</v>
      </c>
      <c r="I2721" s="137"/>
      <c r="J2721" s="138"/>
      <c r="K2721" s="146"/>
      <c r="L2721" s="146"/>
    </row>
    <row r="2722" spans="2:12" s="141" customFormat="1" ht="20.100000000000001" customHeight="1">
      <c r="B2722" s="137"/>
      <c r="C2722" s="137"/>
      <c r="D2722" s="159"/>
      <c r="E2722" s="160"/>
      <c r="F2722" s="137" t="s">
        <v>475</v>
      </c>
      <c r="G2722" s="137" t="s">
        <v>476</v>
      </c>
      <c r="H2722" s="137" t="s">
        <v>434</v>
      </c>
      <c r="I2722" s="137"/>
      <c r="J2722" s="138"/>
      <c r="K2722" s="146"/>
      <c r="L2722" s="146"/>
    </row>
    <row r="2723" spans="2:12" s="141" customFormat="1" ht="20.100000000000001" customHeight="1">
      <c r="B2723" s="137"/>
      <c r="C2723" s="137"/>
      <c r="D2723" s="159"/>
      <c r="E2723" s="160"/>
      <c r="F2723" s="137" t="s">
        <v>476</v>
      </c>
      <c r="G2723" s="137" t="s">
        <v>938</v>
      </c>
      <c r="H2723" s="137" t="s">
        <v>434</v>
      </c>
      <c r="I2723" s="137"/>
      <c r="J2723" s="138"/>
      <c r="K2723" s="146"/>
      <c r="L2723" s="146"/>
    </row>
    <row r="2724" spans="2:12" s="141" customFormat="1" ht="20.100000000000001" customHeight="1">
      <c r="B2724" s="137"/>
      <c r="C2724" s="137"/>
      <c r="D2724" s="159"/>
      <c r="E2724" s="160"/>
      <c r="F2724" s="137"/>
      <c r="G2724" s="137"/>
      <c r="H2724" s="137"/>
      <c r="I2724" s="137"/>
      <c r="J2724" s="138"/>
      <c r="K2724" s="146"/>
      <c r="L2724" s="146"/>
    </row>
    <row r="2725" spans="2:12" s="141" customFormat="1" ht="20.100000000000001" customHeight="1">
      <c r="B2725" s="137">
        <v>285</v>
      </c>
      <c r="C2725" s="137"/>
      <c r="D2725" s="159" t="s">
        <v>299</v>
      </c>
      <c r="E2725" s="160">
        <v>2.5</v>
      </c>
      <c r="F2725" s="137" t="s">
        <v>433</v>
      </c>
      <c r="G2725" s="137" t="s">
        <v>447</v>
      </c>
      <c r="H2725" s="137" t="s">
        <v>434</v>
      </c>
      <c r="I2725" s="137"/>
      <c r="J2725" s="138"/>
      <c r="K2725" s="146"/>
      <c r="L2725" s="146"/>
    </row>
    <row r="2726" spans="2:12" s="141" customFormat="1" ht="20.100000000000001" customHeight="1">
      <c r="B2726" s="137"/>
      <c r="C2726" s="137"/>
      <c r="D2726" s="159"/>
      <c r="E2726" s="160"/>
      <c r="F2726" s="137" t="s">
        <v>447</v>
      </c>
      <c r="G2726" s="137" t="s">
        <v>451</v>
      </c>
      <c r="H2726" s="137" t="s">
        <v>434</v>
      </c>
      <c r="I2726" s="137"/>
      <c r="J2726" s="138"/>
      <c r="K2726" s="146"/>
      <c r="L2726" s="146"/>
    </row>
    <row r="2727" spans="2:12" s="141" customFormat="1" ht="20.100000000000001" customHeight="1">
      <c r="B2727" s="137"/>
      <c r="C2727" s="137"/>
      <c r="D2727" s="159"/>
      <c r="E2727" s="160"/>
      <c r="F2727" s="137" t="s">
        <v>451</v>
      </c>
      <c r="G2727" s="137" t="s">
        <v>454</v>
      </c>
      <c r="H2727" s="137" t="s">
        <v>434</v>
      </c>
      <c r="I2727" s="137"/>
      <c r="J2727" s="138"/>
      <c r="K2727" s="146"/>
      <c r="L2727" s="146"/>
    </row>
    <row r="2728" spans="2:12" s="141" customFormat="1" ht="20.100000000000001" customHeight="1">
      <c r="B2728" s="137"/>
      <c r="C2728" s="137"/>
      <c r="D2728" s="159"/>
      <c r="E2728" s="160"/>
      <c r="F2728" s="137" t="s">
        <v>454</v>
      </c>
      <c r="G2728" s="137" t="s">
        <v>455</v>
      </c>
      <c r="H2728" s="137" t="s">
        <v>434</v>
      </c>
      <c r="I2728" s="137"/>
      <c r="J2728" s="138"/>
      <c r="K2728" s="146"/>
      <c r="L2728" s="146"/>
    </row>
    <row r="2729" spans="2:12" s="141" customFormat="1" ht="20.100000000000001" customHeight="1">
      <c r="B2729" s="137"/>
      <c r="C2729" s="137"/>
      <c r="D2729" s="159"/>
      <c r="E2729" s="160"/>
      <c r="F2729" s="137" t="s">
        <v>455</v>
      </c>
      <c r="G2729" s="137" t="s">
        <v>456</v>
      </c>
      <c r="H2729" s="137" t="s">
        <v>434</v>
      </c>
      <c r="I2729" s="137"/>
      <c r="J2729" s="138"/>
      <c r="K2729" s="146"/>
      <c r="L2729" s="146"/>
    </row>
    <row r="2730" spans="2:12" s="141" customFormat="1" ht="20.100000000000001" customHeight="1">
      <c r="B2730" s="137"/>
      <c r="C2730" s="137"/>
      <c r="D2730" s="159"/>
      <c r="E2730" s="160"/>
      <c r="F2730" s="137" t="s">
        <v>456</v>
      </c>
      <c r="G2730" s="137" t="s">
        <v>457</v>
      </c>
      <c r="H2730" s="137" t="s">
        <v>434</v>
      </c>
      <c r="I2730" s="137"/>
      <c r="J2730" s="138"/>
      <c r="K2730" s="146"/>
      <c r="L2730" s="146"/>
    </row>
    <row r="2731" spans="2:12" s="141" customFormat="1" ht="20.100000000000001" customHeight="1">
      <c r="B2731" s="137"/>
      <c r="C2731" s="137"/>
      <c r="D2731" s="159"/>
      <c r="E2731" s="160"/>
      <c r="F2731" s="137" t="s">
        <v>457</v>
      </c>
      <c r="G2731" s="137" t="s">
        <v>460</v>
      </c>
      <c r="H2731" s="137" t="s">
        <v>434</v>
      </c>
      <c r="I2731" s="137"/>
      <c r="J2731" s="138"/>
      <c r="K2731" s="146"/>
      <c r="L2731" s="146"/>
    </row>
    <row r="2732" spans="2:12" s="141" customFormat="1" ht="20.100000000000001" customHeight="1">
      <c r="B2732" s="137"/>
      <c r="C2732" s="137"/>
      <c r="D2732" s="159"/>
      <c r="E2732" s="160"/>
      <c r="F2732" s="137" t="s">
        <v>460</v>
      </c>
      <c r="G2732" s="137" t="s">
        <v>463</v>
      </c>
      <c r="H2732" s="137" t="s">
        <v>434</v>
      </c>
      <c r="I2732" s="137"/>
      <c r="J2732" s="138"/>
      <c r="K2732" s="146"/>
      <c r="L2732" s="146"/>
    </row>
    <row r="2733" spans="2:12" s="141" customFormat="1" ht="20.100000000000001" customHeight="1">
      <c r="B2733" s="137"/>
      <c r="C2733" s="137"/>
      <c r="D2733" s="159"/>
      <c r="E2733" s="160"/>
      <c r="F2733" s="137" t="s">
        <v>463</v>
      </c>
      <c r="G2733" s="137" t="s">
        <v>464</v>
      </c>
      <c r="H2733" s="137" t="s">
        <v>434</v>
      </c>
      <c r="I2733" s="137"/>
      <c r="J2733" s="138"/>
      <c r="K2733" s="146"/>
      <c r="L2733" s="146"/>
    </row>
    <row r="2734" spans="2:12" s="141" customFormat="1" ht="20.100000000000001" customHeight="1">
      <c r="B2734" s="137"/>
      <c r="C2734" s="137"/>
      <c r="D2734" s="159"/>
      <c r="E2734" s="160"/>
      <c r="F2734" s="137" t="s">
        <v>464</v>
      </c>
      <c r="G2734" s="137" t="s">
        <v>465</v>
      </c>
      <c r="H2734" s="137" t="s">
        <v>434</v>
      </c>
      <c r="I2734" s="137"/>
      <c r="J2734" s="138"/>
      <c r="K2734" s="146"/>
      <c r="L2734" s="146"/>
    </row>
    <row r="2735" spans="2:12" s="141" customFormat="1" ht="20.100000000000001" customHeight="1">
      <c r="B2735" s="137"/>
      <c r="C2735" s="137"/>
      <c r="D2735" s="159"/>
      <c r="E2735" s="160"/>
      <c r="F2735" s="137" t="s">
        <v>465</v>
      </c>
      <c r="G2735" s="137" t="s">
        <v>466</v>
      </c>
      <c r="H2735" s="137" t="s">
        <v>434</v>
      </c>
      <c r="I2735" s="137"/>
      <c r="J2735" s="138"/>
      <c r="K2735" s="146"/>
      <c r="L2735" s="146"/>
    </row>
    <row r="2736" spans="2:12" s="141" customFormat="1" ht="20.100000000000001" customHeight="1">
      <c r="B2736" s="137"/>
      <c r="C2736" s="137"/>
      <c r="D2736" s="159"/>
      <c r="E2736" s="160"/>
      <c r="F2736" s="137" t="s">
        <v>466</v>
      </c>
      <c r="G2736" s="137" t="s">
        <v>467</v>
      </c>
      <c r="H2736" s="137" t="s">
        <v>434</v>
      </c>
      <c r="I2736" s="137"/>
      <c r="J2736" s="138"/>
      <c r="K2736" s="146"/>
      <c r="L2736" s="146"/>
    </row>
    <row r="2737" spans="2:12" s="141" customFormat="1" ht="20.100000000000001" customHeight="1">
      <c r="B2737" s="137"/>
      <c r="C2737" s="137"/>
      <c r="D2737" s="159"/>
      <c r="E2737" s="160"/>
      <c r="F2737" s="137" t="s">
        <v>467</v>
      </c>
      <c r="G2737" s="137" t="s">
        <v>837</v>
      </c>
      <c r="H2737" s="137" t="s">
        <v>434</v>
      </c>
      <c r="I2737" s="137"/>
      <c r="J2737" s="138"/>
      <c r="K2737" s="146"/>
      <c r="L2737" s="146"/>
    </row>
    <row r="2738" spans="2:12" s="141" customFormat="1" ht="20.100000000000001" customHeight="1">
      <c r="B2738" s="137"/>
      <c r="C2738" s="137"/>
      <c r="D2738" s="159"/>
      <c r="E2738" s="160"/>
      <c r="F2738" s="137"/>
      <c r="G2738" s="137"/>
      <c r="H2738" s="137"/>
      <c r="I2738" s="137"/>
      <c r="J2738" s="138"/>
      <c r="K2738" s="146"/>
      <c r="L2738" s="146"/>
    </row>
    <row r="2739" spans="2:12" s="141" customFormat="1" ht="20.100000000000001" customHeight="1">
      <c r="B2739" s="137">
        <v>286</v>
      </c>
      <c r="C2739" s="137"/>
      <c r="D2739" s="159" t="s">
        <v>300</v>
      </c>
      <c r="E2739" s="160">
        <v>2.7530000000000001</v>
      </c>
      <c r="F2739" s="137" t="s">
        <v>433</v>
      </c>
      <c r="G2739" s="137" t="s">
        <v>447</v>
      </c>
      <c r="H2739" s="137" t="s">
        <v>434</v>
      </c>
      <c r="I2739" s="137"/>
      <c r="J2739" s="138"/>
      <c r="K2739" s="146"/>
      <c r="L2739" s="146"/>
    </row>
    <row r="2740" spans="2:12" s="141" customFormat="1" ht="20.100000000000001" customHeight="1">
      <c r="B2740" s="137"/>
      <c r="C2740" s="137"/>
      <c r="D2740" s="159"/>
      <c r="E2740" s="160"/>
      <c r="F2740" s="137" t="s">
        <v>447</v>
      </c>
      <c r="G2740" s="137" t="s">
        <v>451</v>
      </c>
      <c r="H2740" s="137" t="s">
        <v>434</v>
      </c>
      <c r="I2740" s="137"/>
      <c r="J2740" s="138"/>
      <c r="K2740" s="146"/>
      <c r="L2740" s="146"/>
    </row>
    <row r="2741" spans="2:12" s="141" customFormat="1" ht="20.100000000000001" customHeight="1">
      <c r="B2741" s="137"/>
      <c r="C2741" s="137"/>
      <c r="D2741" s="159"/>
      <c r="E2741" s="160"/>
      <c r="F2741" s="137" t="s">
        <v>451</v>
      </c>
      <c r="G2741" s="137" t="s">
        <v>454</v>
      </c>
      <c r="H2741" s="137" t="s">
        <v>434</v>
      </c>
      <c r="I2741" s="137"/>
      <c r="J2741" s="138"/>
      <c r="K2741" s="146"/>
      <c r="L2741" s="146"/>
    </row>
    <row r="2742" spans="2:12" s="141" customFormat="1" ht="20.100000000000001" customHeight="1">
      <c r="B2742" s="137"/>
      <c r="C2742" s="137"/>
      <c r="D2742" s="159"/>
      <c r="E2742" s="160"/>
      <c r="F2742" s="137" t="s">
        <v>454</v>
      </c>
      <c r="G2742" s="137" t="s">
        <v>455</v>
      </c>
      <c r="H2742" s="137" t="s">
        <v>434</v>
      </c>
      <c r="I2742" s="137"/>
      <c r="J2742" s="138"/>
      <c r="K2742" s="146"/>
      <c r="L2742" s="146"/>
    </row>
    <row r="2743" spans="2:12" s="141" customFormat="1" ht="20.100000000000001" customHeight="1">
      <c r="B2743" s="137"/>
      <c r="C2743" s="137"/>
      <c r="D2743" s="159"/>
      <c r="E2743" s="160"/>
      <c r="F2743" s="137" t="s">
        <v>455</v>
      </c>
      <c r="G2743" s="137" t="s">
        <v>456</v>
      </c>
      <c r="H2743" s="137" t="s">
        <v>434</v>
      </c>
      <c r="I2743" s="137"/>
      <c r="J2743" s="138"/>
      <c r="K2743" s="146"/>
      <c r="L2743" s="146"/>
    </row>
    <row r="2744" spans="2:12" s="141" customFormat="1" ht="20.100000000000001" customHeight="1">
      <c r="B2744" s="137"/>
      <c r="C2744" s="137"/>
      <c r="D2744" s="159"/>
      <c r="E2744" s="160"/>
      <c r="F2744" s="137" t="s">
        <v>456</v>
      </c>
      <c r="G2744" s="137" t="s">
        <v>457</v>
      </c>
      <c r="H2744" s="137" t="s">
        <v>438</v>
      </c>
      <c r="I2744" s="137"/>
      <c r="J2744" s="138"/>
      <c r="K2744" s="146"/>
      <c r="L2744" s="146"/>
    </row>
    <row r="2745" spans="2:12" s="141" customFormat="1" ht="20.100000000000001" customHeight="1">
      <c r="B2745" s="137"/>
      <c r="C2745" s="137"/>
      <c r="D2745" s="159"/>
      <c r="E2745" s="160"/>
      <c r="F2745" s="137" t="s">
        <v>457</v>
      </c>
      <c r="G2745" s="137" t="s">
        <v>460</v>
      </c>
      <c r="H2745" s="137" t="s">
        <v>443</v>
      </c>
      <c r="I2745" s="137"/>
      <c r="J2745" s="138"/>
      <c r="K2745" s="146"/>
      <c r="L2745" s="146"/>
    </row>
    <row r="2746" spans="2:12" s="141" customFormat="1" ht="20.100000000000001" customHeight="1">
      <c r="B2746" s="137"/>
      <c r="C2746" s="137"/>
      <c r="D2746" s="159"/>
      <c r="E2746" s="160"/>
      <c r="F2746" s="137" t="s">
        <v>460</v>
      </c>
      <c r="G2746" s="137" t="s">
        <v>463</v>
      </c>
      <c r="H2746" s="137" t="s">
        <v>438</v>
      </c>
      <c r="I2746" s="137"/>
      <c r="J2746" s="138"/>
      <c r="K2746" s="146"/>
      <c r="L2746" s="146"/>
    </row>
    <row r="2747" spans="2:12" s="141" customFormat="1" ht="20.100000000000001" customHeight="1">
      <c r="B2747" s="137"/>
      <c r="C2747" s="137"/>
      <c r="D2747" s="159"/>
      <c r="E2747" s="160"/>
      <c r="F2747" s="137" t="s">
        <v>463</v>
      </c>
      <c r="G2747" s="137" t="s">
        <v>464</v>
      </c>
      <c r="H2747" s="137" t="s">
        <v>438</v>
      </c>
      <c r="I2747" s="137"/>
      <c r="J2747" s="138"/>
      <c r="K2747" s="146"/>
      <c r="L2747" s="146"/>
    </row>
    <row r="2748" spans="2:12" s="141" customFormat="1" ht="20.100000000000001" customHeight="1">
      <c r="B2748" s="137"/>
      <c r="C2748" s="137"/>
      <c r="D2748" s="159"/>
      <c r="E2748" s="160"/>
      <c r="F2748" s="137" t="s">
        <v>464</v>
      </c>
      <c r="G2748" s="137" t="s">
        <v>465</v>
      </c>
      <c r="H2748" s="137" t="s">
        <v>434</v>
      </c>
      <c r="I2748" s="137"/>
      <c r="J2748" s="138"/>
      <c r="K2748" s="146"/>
      <c r="L2748" s="146"/>
    </row>
    <row r="2749" spans="2:12" s="141" customFormat="1" ht="20.100000000000001" customHeight="1">
      <c r="B2749" s="137"/>
      <c r="C2749" s="137"/>
      <c r="D2749" s="159"/>
      <c r="E2749" s="160"/>
      <c r="F2749" s="137" t="s">
        <v>465</v>
      </c>
      <c r="G2749" s="137" t="s">
        <v>466</v>
      </c>
      <c r="H2749" s="137" t="s">
        <v>438</v>
      </c>
      <c r="I2749" s="137"/>
      <c r="J2749" s="138"/>
      <c r="K2749" s="146"/>
      <c r="L2749" s="146"/>
    </row>
    <row r="2750" spans="2:12" s="141" customFormat="1" ht="20.100000000000001" customHeight="1">
      <c r="B2750" s="137"/>
      <c r="C2750" s="137"/>
      <c r="D2750" s="159"/>
      <c r="E2750" s="160"/>
      <c r="F2750" s="137" t="s">
        <v>466</v>
      </c>
      <c r="G2750" s="137" t="s">
        <v>467</v>
      </c>
      <c r="H2750" s="137" t="s">
        <v>434</v>
      </c>
      <c r="I2750" s="137"/>
      <c r="J2750" s="138"/>
      <c r="K2750" s="146"/>
      <c r="L2750" s="146"/>
    </row>
    <row r="2751" spans="2:12" s="141" customFormat="1" ht="20.100000000000001" customHeight="1">
      <c r="B2751" s="137"/>
      <c r="C2751" s="137"/>
      <c r="D2751" s="159"/>
      <c r="E2751" s="160"/>
      <c r="F2751" s="137" t="s">
        <v>467</v>
      </c>
      <c r="G2751" s="137" t="s">
        <v>468</v>
      </c>
      <c r="H2751" s="137" t="s">
        <v>434</v>
      </c>
      <c r="I2751" s="137"/>
      <c r="J2751" s="138"/>
      <c r="K2751" s="146"/>
      <c r="L2751" s="146"/>
    </row>
    <row r="2752" spans="2:12" s="141" customFormat="1" ht="20.100000000000001" customHeight="1">
      <c r="B2752" s="137"/>
      <c r="C2752" s="137"/>
      <c r="D2752" s="159"/>
      <c r="E2752" s="160"/>
      <c r="F2752" s="137" t="s">
        <v>468</v>
      </c>
      <c r="G2752" s="137" t="s">
        <v>939</v>
      </c>
      <c r="H2752" s="137" t="s">
        <v>434</v>
      </c>
      <c r="I2752" s="137"/>
      <c r="J2752" s="138"/>
      <c r="K2752" s="146"/>
      <c r="L2752" s="146"/>
    </row>
    <row r="2753" spans="2:12" s="141" customFormat="1" ht="20.100000000000001" customHeight="1">
      <c r="B2753" s="137"/>
      <c r="C2753" s="137"/>
      <c r="D2753" s="159"/>
      <c r="E2753" s="160"/>
      <c r="F2753" s="137"/>
      <c r="G2753" s="137"/>
      <c r="H2753" s="137"/>
      <c r="I2753" s="137"/>
      <c r="J2753" s="138"/>
      <c r="K2753" s="146"/>
      <c r="L2753" s="146"/>
    </row>
    <row r="2754" spans="2:12" s="141" customFormat="1" ht="20.100000000000001" customHeight="1">
      <c r="B2754" s="137">
        <v>287</v>
      </c>
      <c r="C2754" s="137"/>
      <c r="D2754" s="159" t="s">
        <v>301</v>
      </c>
      <c r="E2754" s="160">
        <v>3.55</v>
      </c>
      <c r="F2754" s="137" t="s">
        <v>433</v>
      </c>
      <c r="G2754" s="137" t="s">
        <v>447</v>
      </c>
      <c r="H2754" s="137" t="s">
        <v>434</v>
      </c>
      <c r="I2754" s="137"/>
      <c r="J2754" s="138"/>
      <c r="K2754" s="146"/>
      <c r="L2754" s="146"/>
    </row>
    <row r="2755" spans="2:12" s="141" customFormat="1" ht="20.100000000000001" customHeight="1">
      <c r="B2755" s="137"/>
      <c r="C2755" s="137"/>
      <c r="D2755" s="159"/>
      <c r="E2755" s="160"/>
      <c r="F2755" s="137" t="s">
        <v>447</v>
      </c>
      <c r="G2755" s="137" t="s">
        <v>451</v>
      </c>
      <c r="H2755" s="137" t="s">
        <v>434</v>
      </c>
      <c r="I2755" s="137"/>
      <c r="J2755" s="138"/>
      <c r="K2755" s="146"/>
      <c r="L2755" s="146"/>
    </row>
    <row r="2756" spans="2:12" s="141" customFormat="1" ht="20.100000000000001" customHeight="1">
      <c r="B2756" s="137"/>
      <c r="C2756" s="137"/>
      <c r="D2756" s="159"/>
      <c r="E2756" s="160"/>
      <c r="F2756" s="137" t="s">
        <v>451</v>
      </c>
      <c r="G2756" s="137" t="s">
        <v>454</v>
      </c>
      <c r="H2756" s="137" t="s">
        <v>438</v>
      </c>
      <c r="I2756" s="137"/>
      <c r="J2756" s="138"/>
      <c r="K2756" s="146"/>
      <c r="L2756" s="146"/>
    </row>
    <row r="2757" spans="2:12" s="141" customFormat="1" ht="20.100000000000001" customHeight="1">
      <c r="B2757" s="137"/>
      <c r="C2757" s="137"/>
      <c r="D2757" s="159"/>
      <c r="E2757" s="160"/>
      <c r="F2757" s="137" t="s">
        <v>454</v>
      </c>
      <c r="G2757" s="137" t="s">
        <v>455</v>
      </c>
      <c r="H2757" s="137" t="s">
        <v>434</v>
      </c>
      <c r="I2757" s="137"/>
      <c r="J2757" s="138"/>
      <c r="K2757" s="146"/>
      <c r="L2757" s="146"/>
    </row>
    <row r="2758" spans="2:12" s="141" customFormat="1" ht="20.100000000000001" customHeight="1">
      <c r="B2758" s="137"/>
      <c r="C2758" s="137"/>
      <c r="D2758" s="159"/>
      <c r="E2758" s="160"/>
      <c r="F2758" s="137" t="s">
        <v>455</v>
      </c>
      <c r="G2758" s="137" t="s">
        <v>456</v>
      </c>
      <c r="H2758" s="137" t="s">
        <v>434</v>
      </c>
      <c r="I2758" s="137"/>
      <c r="J2758" s="138"/>
      <c r="K2758" s="146"/>
      <c r="L2758" s="146"/>
    </row>
    <row r="2759" spans="2:12" s="141" customFormat="1" ht="20.100000000000001" customHeight="1">
      <c r="B2759" s="137"/>
      <c r="C2759" s="137"/>
      <c r="D2759" s="159"/>
      <c r="E2759" s="160"/>
      <c r="F2759" s="137" t="s">
        <v>456</v>
      </c>
      <c r="G2759" s="137" t="s">
        <v>457</v>
      </c>
      <c r="H2759" s="137" t="s">
        <v>434</v>
      </c>
      <c r="I2759" s="137"/>
      <c r="J2759" s="138"/>
      <c r="K2759" s="146"/>
      <c r="L2759" s="146"/>
    </row>
    <row r="2760" spans="2:12" s="141" customFormat="1" ht="20.100000000000001" customHeight="1">
      <c r="B2760" s="137"/>
      <c r="C2760" s="137"/>
      <c r="D2760" s="159"/>
      <c r="E2760" s="160"/>
      <c r="F2760" s="137" t="s">
        <v>457</v>
      </c>
      <c r="G2760" s="137" t="s">
        <v>460</v>
      </c>
      <c r="H2760" s="137" t="s">
        <v>438</v>
      </c>
      <c r="I2760" s="137"/>
      <c r="J2760" s="138"/>
      <c r="K2760" s="146"/>
      <c r="L2760" s="146"/>
    </row>
    <row r="2761" spans="2:12" s="141" customFormat="1" ht="20.100000000000001" customHeight="1">
      <c r="B2761" s="137"/>
      <c r="C2761" s="137"/>
      <c r="D2761" s="159"/>
      <c r="E2761" s="160"/>
      <c r="F2761" s="137" t="s">
        <v>460</v>
      </c>
      <c r="G2761" s="137" t="s">
        <v>463</v>
      </c>
      <c r="H2761" s="137" t="s">
        <v>434</v>
      </c>
      <c r="I2761" s="137"/>
      <c r="J2761" s="138"/>
      <c r="K2761" s="146"/>
      <c r="L2761" s="146"/>
    </row>
    <row r="2762" spans="2:12" s="141" customFormat="1" ht="20.100000000000001" customHeight="1">
      <c r="B2762" s="137"/>
      <c r="C2762" s="137"/>
      <c r="D2762" s="159"/>
      <c r="E2762" s="160"/>
      <c r="F2762" s="137" t="s">
        <v>463</v>
      </c>
      <c r="G2762" s="137" t="s">
        <v>464</v>
      </c>
      <c r="H2762" s="137" t="s">
        <v>434</v>
      </c>
      <c r="I2762" s="137"/>
      <c r="J2762" s="138"/>
      <c r="K2762" s="146"/>
      <c r="L2762" s="146"/>
    </row>
    <row r="2763" spans="2:12" s="141" customFormat="1" ht="20.100000000000001" customHeight="1">
      <c r="B2763" s="137"/>
      <c r="C2763" s="137"/>
      <c r="D2763" s="159"/>
      <c r="E2763" s="160"/>
      <c r="F2763" s="137" t="s">
        <v>464</v>
      </c>
      <c r="G2763" s="137" t="s">
        <v>465</v>
      </c>
      <c r="H2763" s="137" t="s">
        <v>434</v>
      </c>
      <c r="I2763" s="137"/>
      <c r="J2763" s="138"/>
      <c r="K2763" s="146"/>
      <c r="L2763" s="146"/>
    </row>
    <row r="2764" spans="2:12" s="141" customFormat="1" ht="20.100000000000001" customHeight="1">
      <c r="B2764" s="137"/>
      <c r="C2764" s="137"/>
      <c r="D2764" s="159"/>
      <c r="E2764" s="160"/>
      <c r="F2764" s="137" t="s">
        <v>465</v>
      </c>
      <c r="G2764" s="137" t="s">
        <v>466</v>
      </c>
      <c r="H2764" s="137" t="s">
        <v>438</v>
      </c>
      <c r="I2764" s="137"/>
      <c r="J2764" s="138"/>
      <c r="K2764" s="146"/>
      <c r="L2764" s="146"/>
    </row>
    <row r="2765" spans="2:12" s="141" customFormat="1" ht="20.100000000000001" customHeight="1">
      <c r="B2765" s="137"/>
      <c r="C2765" s="137"/>
      <c r="D2765" s="159"/>
      <c r="E2765" s="160"/>
      <c r="F2765" s="137" t="s">
        <v>466</v>
      </c>
      <c r="G2765" s="137" t="s">
        <v>467</v>
      </c>
      <c r="H2765" s="137" t="s">
        <v>434</v>
      </c>
      <c r="I2765" s="137"/>
      <c r="J2765" s="138"/>
      <c r="K2765" s="146"/>
      <c r="L2765" s="146"/>
    </row>
    <row r="2766" spans="2:12" s="141" customFormat="1" ht="20.100000000000001" customHeight="1">
      <c r="B2766" s="137"/>
      <c r="C2766" s="137"/>
      <c r="D2766" s="159"/>
      <c r="E2766" s="160"/>
      <c r="F2766" s="137" t="s">
        <v>467</v>
      </c>
      <c r="G2766" s="137" t="s">
        <v>468</v>
      </c>
      <c r="H2766" s="137" t="s">
        <v>434</v>
      </c>
      <c r="I2766" s="137"/>
      <c r="J2766" s="138"/>
      <c r="K2766" s="146"/>
      <c r="L2766" s="146"/>
    </row>
    <row r="2767" spans="2:12" s="141" customFormat="1" ht="20.100000000000001" customHeight="1">
      <c r="B2767" s="137"/>
      <c r="C2767" s="137"/>
      <c r="D2767" s="159"/>
      <c r="E2767" s="160"/>
      <c r="F2767" s="137" t="s">
        <v>468</v>
      </c>
      <c r="G2767" s="137" t="s">
        <v>469</v>
      </c>
      <c r="H2767" s="137" t="s">
        <v>434</v>
      </c>
      <c r="I2767" s="137"/>
      <c r="J2767" s="138"/>
      <c r="K2767" s="146"/>
      <c r="L2767" s="146"/>
    </row>
    <row r="2768" spans="2:12" s="141" customFormat="1" ht="20.100000000000001" customHeight="1">
      <c r="B2768" s="137"/>
      <c r="C2768" s="137"/>
      <c r="D2768" s="159"/>
      <c r="E2768" s="160"/>
      <c r="F2768" s="137" t="s">
        <v>469</v>
      </c>
      <c r="G2768" s="137" t="s">
        <v>470</v>
      </c>
      <c r="H2768" s="137" t="s">
        <v>434</v>
      </c>
      <c r="I2768" s="137"/>
      <c r="J2768" s="138"/>
      <c r="K2768" s="146"/>
      <c r="L2768" s="146"/>
    </row>
    <row r="2769" spans="2:12" s="141" customFormat="1" ht="20.100000000000001" customHeight="1">
      <c r="B2769" s="137"/>
      <c r="C2769" s="137"/>
      <c r="D2769" s="159"/>
      <c r="E2769" s="160"/>
      <c r="F2769" s="137" t="s">
        <v>470</v>
      </c>
      <c r="G2769" s="137" t="s">
        <v>471</v>
      </c>
      <c r="H2769" s="137" t="s">
        <v>434</v>
      </c>
      <c r="I2769" s="137"/>
      <c r="J2769" s="138"/>
      <c r="K2769" s="146"/>
      <c r="L2769" s="146"/>
    </row>
    <row r="2770" spans="2:12" s="141" customFormat="1" ht="20.100000000000001" customHeight="1">
      <c r="B2770" s="137"/>
      <c r="C2770" s="137"/>
      <c r="D2770" s="159"/>
      <c r="E2770" s="160"/>
      <c r="F2770" s="137" t="s">
        <v>471</v>
      </c>
      <c r="G2770" s="137" t="s">
        <v>473</v>
      </c>
      <c r="H2770" s="137" t="s">
        <v>434</v>
      </c>
      <c r="I2770" s="137"/>
      <c r="J2770" s="138"/>
      <c r="K2770" s="146"/>
      <c r="L2770" s="146"/>
    </row>
    <row r="2771" spans="2:12" s="141" customFormat="1" ht="20.100000000000001" customHeight="1">
      <c r="B2771" s="137"/>
      <c r="C2771" s="137"/>
      <c r="D2771" s="159"/>
      <c r="E2771" s="160"/>
      <c r="F2771" s="137" t="s">
        <v>473</v>
      </c>
      <c r="G2771" s="137" t="s">
        <v>940</v>
      </c>
      <c r="H2771" s="137" t="s">
        <v>438</v>
      </c>
      <c r="I2771" s="137"/>
      <c r="J2771" s="138"/>
      <c r="K2771" s="146"/>
      <c r="L2771" s="146"/>
    </row>
    <row r="2772" spans="2:12" s="141" customFormat="1" ht="20.100000000000001" customHeight="1">
      <c r="B2772" s="137"/>
      <c r="C2772" s="137"/>
      <c r="D2772" s="159"/>
      <c r="E2772" s="160"/>
      <c r="F2772" s="137"/>
      <c r="G2772" s="137"/>
      <c r="H2772" s="137"/>
      <c r="I2772" s="137"/>
      <c r="J2772" s="138"/>
      <c r="K2772" s="146"/>
      <c r="L2772" s="146"/>
    </row>
    <row r="2773" spans="2:12" s="141" customFormat="1" ht="20.100000000000001" customHeight="1">
      <c r="B2773" s="137">
        <v>288</v>
      </c>
      <c r="C2773" s="137"/>
      <c r="D2773" s="159" t="s">
        <v>302</v>
      </c>
      <c r="E2773" s="160">
        <v>0.68200000000000005</v>
      </c>
      <c r="F2773" s="137" t="s">
        <v>433</v>
      </c>
      <c r="G2773" s="137" t="s">
        <v>447</v>
      </c>
      <c r="H2773" s="137" t="s">
        <v>434</v>
      </c>
      <c r="I2773" s="137"/>
      <c r="J2773" s="138"/>
      <c r="K2773" s="146"/>
      <c r="L2773" s="146"/>
    </row>
    <row r="2774" spans="2:12" s="141" customFormat="1" ht="20.100000000000001" customHeight="1">
      <c r="B2774" s="137"/>
      <c r="C2774" s="137"/>
      <c r="D2774" s="159"/>
      <c r="E2774" s="160"/>
      <c r="F2774" s="137" t="s">
        <v>447</v>
      </c>
      <c r="G2774" s="137" t="s">
        <v>451</v>
      </c>
      <c r="H2774" s="137" t="s">
        <v>434</v>
      </c>
      <c r="I2774" s="137"/>
      <c r="J2774" s="138"/>
      <c r="K2774" s="146"/>
      <c r="L2774" s="146"/>
    </row>
    <row r="2775" spans="2:12" s="141" customFormat="1" ht="20.100000000000001" customHeight="1">
      <c r="B2775" s="137"/>
      <c r="C2775" s="137"/>
      <c r="D2775" s="159"/>
      <c r="E2775" s="160"/>
      <c r="F2775" s="137" t="s">
        <v>451</v>
      </c>
      <c r="G2775" s="137" t="s">
        <v>454</v>
      </c>
      <c r="H2775" s="137" t="s">
        <v>434</v>
      </c>
      <c r="I2775" s="137"/>
      <c r="J2775" s="138"/>
      <c r="K2775" s="146"/>
      <c r="L2775" s="146"/>
    </row>
    <row r="2776" spans="2:12" s="141" customFormat="1" ht="20.100000000000001" customHeight="1">
      <c r="B2776" s="137"/>
      <c r="C2776" s="137"/>
      <c r="D2776" s="159"/>
      <c r="E2776" s="160"/>
      <c r="F2776" s="137" t="s">
        <v>454</v>
      </c>
      <c r="G2776" s="137" t="s">
        <v>941</v>
      </c>
      <c r="H2776" s="137" t="s">
        <v>434</v>
      </c>
      <c r="I2776" s="137"/>
      <c r="J2776" s="138"/>
      <c r="K2776" s="146"/>
      <c r="L2776" s="146"/>
    </row>
    <row r="2777" spans="2:12" s="141" customFormat="1" ht="20.100000000000001" customHeight="1">
      <c r="B2777" s="137"/>
      <c r="C2777" s="137"/>
      <c r="D2777" s="159"/>
      <c r="E2777" s="160"/>
      <c r="F2777" s="137"/>
      <c r="G2777" s="137"/>
      <c r="H2777" s="137"/>
      <c r="I2777" s="137"/>
      <c r="J2777" s="138"/>
      <c r="K2777" s="146"/>
      <c r="L2777" s="146"/>
    </row>
    <row r="2778" spans="2:12" s="141" customFormat="1" ht="20.100000000000001" customHeight="1">
      <c r="B2778" s="137">
        <v>289</v>
      </c>
      <c r="C2778" s="137"/>
      <c r="D2778" s="159" t="s">
        <v>303</v>
      </c>
      <c r="E2778" s="160">
        <v>0.14499999999999999</v>
      </c>
      <c r="F2778" s="137" t="s">
        <v>433</v>
      </c>
      <c r="G2778" s="137" t="s">
        <v>717</v>
      </c>
      <c r="H2778" s="137" t="s">
        <v>434</v>
      </c>
      <c r="I2778" s="137"/>
      <c r="J2778" s="138"/>
      <c r="K2778" s="146"/>
      <c r="L2778" s="146"/>
    </row>
    <row r="2779" spans="2:12" s="141" customFormat="1" ht="20.100000000000001" customHeight="1">
      <c r="B2779" s="137"/>
      <c r="C2779" s="137"/>
      <c r="D2779" s="159"/>
      <c r="E2779" s="160"/>
      <c r="F2779" s="137"/>
      <c r="G2779" s="137"/>
      <c r="H2779" s="137"/>
      <c r="I2779" s="137"/>
      <c r="J2779" s="138"/>
      <c r="K2779" s="146"/>
      <c r="L2779" s="146"/>
    </row>
    <row r="2780" spans="2:12" s="141" customFormat="1" ht="20.100000000000001" customHeight="1">
      <c r="B2780" s="137">
        <v>290</v>
      </c>
      <c r="C2780" s="137"/>
      <c r="D2780" s="159" t="s">
        <v>304</v>
      </c>
      <c r="E2780" s="160">
        <v>0.58899999999999997</v>
      </c>
      <c r="F2780" s="137" t="s">
        <v>433</v>
      </c>
      <c r="G2780" s="137" t="s">
        <v>447</v>
      </c>
      <c r="H2780" s="137" t="s">
        <v>434</v>
      </c>
      <c r="I2780" s="137"/>
      <c r="J2780" s="138"/>
      <c r="K2780" s="146"/>
      <c r="L2780" s="146"/>
    </row>
    <row r="2781" spans="2:12" s="141" customFormat="1" ht="20.100000000000001" customHeight="1">
      <c r="B2781" s="137"/>
      <c r="C2781" s="137"/>
      <c r="D2781" s="159"/>
      <c r="E2781" s="160"/>
      <c r="F2781" s="137" t="s">
        <v>447</v>
      </c>
      <c r="G2781" s="137" t="s">
        <v>451</v>
      </c>
      <c r="H2781" s="137" t="s">
        <v>434</v>
      </c>
      <c r="I2781" s="137"/>
      <c r="J2781" s="138"/>
      <c r="K2781" s="146"/>
      <c r="L2781" s="146"/>
    </row>
    <row r="2782" spans="2:12" s="141" customFormat="1" ht="20.100000000000001" customHeight="1">
      <c r="B2782" s="137"/>
      <c r="C2782" s="137"/>
      <c r="D2782" s="159"/>
      <c r="E2782" s="160"/>
      <c r="F2782" s="137" t="s">
        <v>451</v>
      </c>
      <c r="G2782" s="137" t="s">
        <v>942</v>
      </c>
      <c r="H2782" s="137" t="s">
        <v>434</v>
      </c>
      <c r="I2782" s="137"/>
      <c r="J2782" s="138"/>
      <c r="K2782" s="146"/>
      <c r="L2782" s="146"/>
    </row>
    <row r="2783" spans="2:12" s="141" customFormat="1" ht="20.100000000000001" customHeight="1">
      <c r="B2783" s="137"/>
      <c r="C2783" s="137"/>
      <c r="D2783" s="159"/>
      <c r="E2783" s="160"/>
      <c r="F2783" s="137"/>
      <c r="G2783" s="137"/>
      <c r="H2783" s="137"/>
      <c r="I2783" s="137"/>
      <c r="J2783" s="138"/>
      <c r="K2783" s="146"/>
      <c r="L2783" s="146"/>
    </row>
    <row r="2784" spans="2:12" s="141" customFormat="1" ht="20.100000000000001" customHeight="1">
      <c r="B2784" s="137">
        <v>291</v>
      </c>
      <c r="C2784" s="137"/>
      <c r="D2784" s="159" t="s">
        <v>305</v>
      </c>
      <c r="E2784" s="160">
        <v>0.371</v>
      </c>
      <c r="F2784" s="137" t="s">
        <v>433</v>
      </c>
      <c r="G2784" s="137" t="s">
        <v>447</v>
      </c>
      <c r="H2784" s="137" t="s">
        <v>434</v>
      </c>
      <c r="I2784" s="137"/>
      <c r="J2784" s="138"/>
      <c r="K2784" s="146"/>
      <c r="L2784" s="146"/>
    </row>
    <row r="2785" spans="2:12" s="141" customFormat="1" ht="20.100000000000001" customHeight="1">
      <c r="B2785" s="137"/>
      <c r="C2785" s="137"/>
      <c r="D2785" s="159"/>
      <c r="E2785" s="160"/>
      <c r="F2785" s="137" t="s">
        <v>447</v>
      </c>
      <c r="G2785" s="137" t="s">
        <v>943</v>
      </c>
      <c r="H2785" s="137" t="s">
        <v>434</v>
      </c>
      <c r="I2785" s="137"/>
      <c r="J2785" s="138"/>
      <c r="K2785" s="146"/>
      <c r="L2785" s="146"/>
    </row>
    <row r="2786" spans="2:12" s="141" customFormat="1" ht="20.100000000000001" customHeight="1">
      <c r="B2786" s="137"/>
      <c r="C2786" s="137"/>
      <c r="D2786" s="159"/>
      <c r="E2786" s="160"/>
      <c r="F2786" s="137"/>
      <c r="G2786" s="137"/>
      <c r="H2786" s="137"/>
      <c r="I2786" s="137"/>
      <c r="J2786" s="138"/>
      <c r="K2786" s="146"/>
      <c r="L2786" s="146"/>
    </row>
    <row r="2787" spans="2:12" s="141" customFormat="1" ht="20.100000000000001" customHeight="1">
      <c r="B2787" s="137">
        <v>292</v>
      </c>
      <c r="C2787" s="137"/>
      <c r="D2787" s="159" t="s">
        <v>306</v>
      </c>
      <c r="E2787" s="160">
        <v>0.51300000000000001</v>
      </c>
      <c r="F2787" s="137" t="s">
        <v>433</v>
      </c>
      <c r="G2787" s="137" t="s">
        <v>447</v>
      </c>
      <c r="H2787" s="137" t="s">
        <v>434</v>
      </c>
      <c r="I2787" s="137"/>
      <c r="J2787" s="138"/>
      <c r="K2787" s="146"/>
      <c r="L2787" s="146"/>
    </row>
    <row r="2788" spans="2:12" s="141" customFormat="1" ht="20.100000000000001" customHeight="1">
      <c r="B2788" s="137"/>
      <c r="C2788" s="137"/>
      <c r="D2788" s="159"/>
      <c r="E2788" s="160"/>
      <c r="F2788" s="137" t="s">
        <v>447</v>
      </c>
      <c r="G2788" s="137" t="s">
        <v>451</v>
      </c>
      <c r="H2788" s="137" t="s">
        <v>434</v>
      </c>
      <c r="I2788" s="137"/>
      <c r="J2788" s="138"/>
      <c r="K2788" s="146"/>
      <c r="L2788" s="146"/>
    </row>
    <row r="2789" spans="2:12" s="141" customFormat="1" ht="20.100000000000001" customHeight="1">
      <c r="B2789" s="137"/>
      <c r="C2789" s="137"/>
      <c r="D2789" s="159"/>
      <c r="E2789" s="160"/>
      <c r="F2789" s="137" t="s">
        <v>451</v>
      </c>
      <c r="G2789" s="137" t="s">
        <v>838</v>
      </c>
      <c r="H2789" s="137" t="s">
        <v>434</v>
      </c>
      <c r="I2789" s="137"/>
      <c r="J2789" s="138"/>
      <c r="K2789" s="146"/>
      <c r="L2789" s="146"/>
    </row>
    <row r="2790" spans="2:12" s="141" customFormat="1" ht="20.100000000000001" customHeight="1">
      <c r="B2790" s="137"/>
      <c r="C2790" s="137"/>
      <c r="D2790" s="159"/>
      <c r="E2790" s="160"/>
      <c r="F2790" s="137"/>
      <c r="G2790" s="137"/>
      <c r="H2790" s="137"/>
      <c r="I2790" s="137"/>
      <c r="J2790" s="138"/>
      <c r="K2790" s="146"/>
      <c r="L2790" s="146"/>
    </row>
    <row r="2791" spans="2:12" s="141" customFormat="1" ht="20.100000000000001" customHeight="1">
      <c r="B2791" s="137">
        <v>293</v>
      </c>
      <c r="C2791" s="137"/>
      <c r="D2791" s="159" t="s">
        <v>307</v>
      </c>
      <c r="E2791" s="160">
        <v>0.14399999999999999</v>
      </c>
      <c r="F2791" s="137" t="s">
        <v>433</v>
      </c>
      <c r="G2791" s="137" t="s">
        <v>602</v>
      </c>
      <c r="H2791" s="137" t="s">
        <v>434</v>
      </c>
      <c r="I2791" s="137"/>
      <c r="J2791" s="138"/>
      <c r="K2791" s="146"/>
      <c r="L2791" s="146"/>
    </row>
    <row r="2792" spans="2:12" s="141" customFormat="1" ht="20.100000000000001" customHeight="1">
      <c r="B2792" s="137"/>
      <c r="C2792" s="137"/>
      <c r="D2792" s="159"/>
      <c r="E2792" s="160"/>
      <c r="F2792" s="137"/>
      <c r="G2792" s="137"/>
      <c r="H2792" s="137"/>
      <c r="I2792" s="137"/>
      <c r="J2792" s="138"/>
      <c r="K2792" s="146"/>
      <c r="L2792" s="146"/>
    </row>
    <row r="2793" spans="2:12" s="141" customFormat="1" ht="20.100000000000001" customHeight="1">
      <c r="B2793" s="137">
        <v>294</v>
      </c>
      <c r="C2793" s="137"/>
      <c r="D2793" s="159" t="s">
        <v>308</v>
      </c>
      <c r="E2793" s="160">
        <v>0.161</v>
      </c>
      <c r="F2793" s="137" t="s">
        <v>433</v>
      </c>
      <c r="G2793" s="137" t="s">
        <v>944</v>
      </c>
      <c r="H2793" s="137" t="s">
        <v>434</v>
      </c>
      <c r="I2793" s="137"/>
      <c r="J2793" s="138"/>
      <c r="K2793" s="146"/>
      <c r="L2793" s="146"/>
    </row>
    <row r="2794" spans="2:12" s="141" customFormat="1" ht="20.100000000000001" customHeight="1">
      <c r="B2794" s="137"/>
      <c r="C2794" s="137"/>
      <c r="D2794" s="159"/>
      <c r="E2794" s="160"/>
      <c r="F2794" s="137"/>
      <c r="G2794" s="137"/>
      <c r="H2794" s="137"/>
      <c r="I2794" s="137"/>
      <c r="J2794" s="138"/>
      <c r="K2794" s="146"/>
      <c r="L2794" s="146"/>
    </row>
    <row r="2795" spans="2:12" s="141" customFormat="1" ht="20.100000000000001" customHeight="1">
      <c r="B2795" s="137">
        <v>295</v>
      </c>
      <c r="C2795" s="137"/>
      <c r="D2795" s="159" t="s">
        <v>309</v>
      </c>
      <c r="E2795" s="160">
        <v>0.255</v>
      </c>
      <c r="F2795" s="137" t="s">
        <v>433</v>
      </c>
      <c r="G2795" s="137" t="s">
        <v>447</v>
      </c>
      <c r="H2795" s="137" t="s">
        <v>434</v>
      </c>
      <c r="I2795" s="137"/>
      <c r="J2795" s="138"/>
      <c r="K2795" s="146"/>
      <c r="L2795" s="146"/>
    </row>
    <row r="2796" spans="2:12" s="141" customFormat="1" ht="20.100000000000001" customHeight="1">
      <c r="B2796" s="137"/>
      <c r="C2796" s="137"/>
      <c r="D2796" s="159"/>
      <c r="E2796" s="160"/>
      <c r="F2796" s="137" t="s">
        <v>447</v>
      </c>
      <c r="G2796" s="137" t="s">
        <v>507</v>
      </c>
      <c r="H2796" s="137" t="s">
        <v>434</v>
      </c>
      <c r="I2796" s="137"/>
      <c r="J2796" s="138"/>
      <c r="K2796" s="146"/>
      <c r="L2796" s="146"/>
    </row>
    <row r="2797" spans="2:12" s="141" customFormat="1" ht="20.100000000000001" customHeight="1">
      <c r="B2797" s="137"/>
      <c r="C2797" s="137"/>
      <c r="D2797" s="159"/>
      <c r="E2797" s="160"/>
      <c r="F2797" s="137"/>
      <c r="G2797" s="137"/>
      <c r="H2797" s="137"/>
      <c r="I2797" s="137"/>
      <c r="J2797" s="138"/>
      <c r="K2797" s="146"/>
      <c r="L2797" s="146"/>
    </row>
    <row r="2798" spans="2:12" s="141" customFormat="1" ht="20.100000000000001" customHeight="1">
      <c r="B2798" s="137">
        <v>296</v>
      </c>
      <c r="C2798" s="137"/>
      <c r="D2798" s="159" t="s">
        <v>310</v>
      </c>
      <c r="E2798" s="160">
        <v>0.46500000000000002</v>
      </c>
      <c r="F2798" s="137" t="s">
        <v>433</v>
      </c>
      <c r="G2798" s="137" t="s">
        <v>447</v>
      </c>
      <c r="H2798" s="137" t="s">
        <v>434</v>
      </c>
      <c r="I2798" s="137"/>
      <c r="J2798" s="138"/>
      <c r="K2798" s="146"/>
      <c r="L2798" s="146"/>
    </row>
    <row r="2799" spans="2:12" s="141" customFormat="1" ht="20.100000000000001" customHeight="1">
      <c r="B2799" s="137"/>
      <c r="C2799" s="137"/>
      <c r="D2799" s="159"/>
      <c r="E2799" s="160"/>
      <c r="F2799" s="137" t="s">
        <v>447</v>
      </c>
      <c r="G2799" s="137" t="s">
        <v>451</v>
      </c>
      <c r="H2799" s="137" t="s">
        <v>434</v>
      </c>
      <c r="I2799" s="137"/>
      <c r="J2799" s="138"/>
      <c r="K2799" s="146"/>
      <c r="L2799" s="146"/>
    </row>
    <row r="2800" spans="2:12" s="141" customFormat="1" ht="20.100000000000001" customHeight="1">
      <c r="B2800" s="137"/>
      <c r="C2800" s="137"/>
      <c r="D2800" s="159"/>
      <c r="E2800" s="160"/>
      <c r="F2800" s="137" t="s">
        <v>451</v>
      </c>
      <c r="G2800" s="137" t="s">
        <v>945</v>
      </c>
      <c r="H2800" s="137" t="s">
        <v>438</v>
      </c>
      <c r="I2800" s="137"/>
      <c r="J2800" s="138"/>
      <c r="K2800" s="146"/>
      <c r="L2800" s="146"/>
    </row>
    <row r="2801" spans="2:12" s="141" customFormat="1" ht="20.100000000000001" customHeight="1">
      <c r="B2801" s="137"/>
      <c r="C2801" s="137"/>
      <c r="D2801" s="159"/>
      <c r="E2801" s="160"/>
      <c r="F2801" s="137"/>
      <c r="G2801" s="137"/>
      <c r="H2801" s="137"/>
      <c r="I2801" s="137"/>
      <c r="J2801" s="138"/>
      <c r="K2801" s="146"/>
      <c r="L2801" s="146"/>
    </row>
    <row r="2802" spans="2:12" s="141" customFormat="1" ht="20.100000000000001" customHeight="1">
      <c r="B2802" s="137">
        <v>297</v>
      </c>
      <c r="C2802" s="137"/>
      <c r="D2802" s="159" t="s">
        <v>311</v>
      </c>
      <c r="E2802" s="160">
        <v>0.441</v>
      </c>
      <c r="F2802" s="137" t="s">
        <v>433</v>
      </c>
      <c r="G2802" s="137" t="s">
        <v>447</v>
      </c>
      <c r="H2802" s="137" t="s">
        <v>434</v>
      </c>
      <c r="I2802" s="137"/>
      <c r="J2802" s="138"/>
      <c r="K2802" s="146"/>
      <c r="L2802" s="146"/>
    </row>
    <row r="2803" spans="2:12" s="141" customFormat="1" ht="20.100000000000001" customHeight="1">
      <c r="B2803" s="137"/>
      <c r="C2803" s="137"/>
      <c r="D2803" s="159"/>
      <c r="E2803" s="160"/>
      <c r="F2803" s="137" t="s">
        <v>447</v>
      </c>
      <c r="G2803" s="137" t="s">
        <v>451</v>
      </c>
      <c r="H2803" s="137" t="s">
        <v>434</v>
      </c>
      <c r="I2803" s="137"/>
      <c r="J2803" s="138"/>
      <c r="K2803" s="146"/>
      <c r="L2803" s="146"/>
    </row>
    <row r="2804" spans="2:12" s="141" customFormat="1" ht="20.100000000000001" customHeight="1">
      <c r="B2804" s="137"/>
      <c r="C2804" s="137"/>
      <c r="D2804" s="159"/>
      <c r="E2804" s="160"/>
      <c r="F2804" s="137" t="s">
        <v>451</v>
      </c>
      <c r="G2804" s="137" t="s">
        <v>946</v>
      </c>
      <c r="H2804" s="137" t="s">
        <v>434</v>
      </c>
      <c r="I2804" s="137"/>
      <c r="J2804" s="138"/>
      <c r="K2804" s="146"/>
      <c r="L2804" s="146"/>
    </row>
    <row r="2805" spans="2:12" s="141" customFormat="1" ht="20.100000000000001" customHeight="1">
      <c r="B2805" s="137"/>
      <c r="C2805" s="137"/>
      <c r="D2805" s="159"/>
      <c r="E2805" s="160"/>
      <c r="F2805" s="137"/>
      <c r="G2805" s="137"/>
      <c r="H2805" s="137"/>
      <c r="I2805" s="137"/>
      <c r="J2805" s="138"/>
      <c r="K2805" s="146"/>
      <c r="L2805" s="146"/>
    </row>
    <row r="2806" spans="2:12" s="141" customFormat="1" ht="20.100000000000001" customHeight="1">
      <c r="B2806" s="137">
        <v>298</v>
      </c>
      <c r="C2806" s="137"/>
      <c r="D2806" s="159" t="s">
        <v>312</v>
      </c>
      <c r="E2806" s="160">
        <v>1.76</v>
      </c>
      <c r="F2806" s="137" t="s">
        <v>433</v>
      </c>
      <c r="G2806" s="137" t="s">
        <v>447</v>
      </c>
      <c r="H2806" s="137" t="s">
        <v>434</v>
      </c>
      <c r="I2806" s="137"/>
      <c r="J2806" s="138"/>
      <c r="K2806" s="146"/>
      <c r="L2806" s="146"/>
    </row>
    <row r="2807" spans="2:12" s="141" customFormat="1" ht="20.100000000000001" customHeight="1">
      <c r="B2807" s="137"/>
      <c r="C2807" s="137"/>
      <c r="D2807" s="159"/>
      <c r="E2807" s="160"/>
      <c r="F2807" s="137" t="s">
        <v>447</v>
      </c>
      <c r="G2807" s="137" t="s">
        <v>451</v>
      </c>
      <c r="H2807" s="137" t="s">
        <v>434</v>
      </c>
      <c r="I2807" s="137"/>
      <c r="J2807" s="138"/>
      <c r="K2807" s="146"/>
      <c r="L2807" s="146"/>
    </row>
    <row r="2808" spans="2:12" s="141" customFormat="1" ht="20.100000000000001" customHeight="1">
      <c r="B2808" s="137"/>
      <c r="C2808" s="137"/>
      <c r="D2808" s="159"/>
      <c r="E2808" s="160"/>
      <c r="F2808" s="137" t="s">
        <v>451</v>
      </c>
      <c r="G2808" s="137" t="s">
        <v>454</v>
      </c>
      <c r="H2808" s="137" t="s">
        <v>434</v>
      </c>
      <c r="I2808" s="137"/>
      <c r="J2808" s="138"/>
      <c r="K2808" s="146"/>
      <c r="L2808" s="146"/>
    </row>
    <row r="2809" spans="2:12" s="141" customFormat="1" ht="20.100000000000001" customHeight="1">
      <c r="B2809" s="137"/>
      <c r="C2809" s="137"/>
      <c r="D2809" s="159"/>
      <c r="E2809" s="160"/>
      <c r="F2809" s="137" t="s">
        <v>454</v>
      </c>
      <c r="G2809" s="137" t="s">
        <v>455</v>
      </c>
      <c r="H2809" s="137" t="s">
        <v>434</v>
      </c>
      <c r="I2809" s="137"/>
      <c r="J2809" s="138"/>
      <c r="K2809" s="146"/>
      <c r="L2809" s="146"/>
    </row>
    <row r="2810" spans="2:12" s="141" customFormat="1" ht="20.100000000000001" customHeight="1">
      <c r="B2810" s="137"/>
      <c r="C2810" s="137"/>
      <c r="D2810" s="159"/>
      <c r="E2810" s="160"/>
      <c r="F2810" s="137" t="s">
        <v>455</v>
      </c>
      <c r="G2810" s="137" t="s">
        <v>456</v>
      </c>
      <c r="H2810" s="137" t="s">
        <v>434</v>
      </c>
      <c r="I2810" s="137"/>
      <c r="J2810" s="138"/>
      <c r="K2810" s="146"/>
      <c r="L2810" s="146"/>
    </row>
    <row r="2811" spans="2:12" s="141" customFormat="1" ht="20.100000000000001" customHeight="1">
      <c r="B2811" s="137"/>
      <c r="C2811" s="137"/>
      <c r="D2811" s="159"/>
      <c r="E2811" s="160"/>
      <c r="F2811" s="137" t="s">
        <v>456</v>
      </c>
      <c r="G2811" s="137" t="s">
        <v>457</v>
      </c>
      <c r="H2811" s="137" t="s">
        <v>434</v>
      </c>
      <c r="I2811" s="137"/>
      <c r="J2811" s="138"/>
      <c r="K2811" s="146"/>
      <c r="L2811" s="146"/>
    </row>
    <row r="2812" spans="2:12" s="141" customFormat="1" ht="20.100000000000001" customHeight="1">
      <c r="B2812" s="137"/>
      <c r="C2812" s="137"/>
      <c r="D2812" s="159"/>
      <c r="E2812" s="160"/>
      <c r="F2812" s="137" t="s">
        <v>457</v>
      </c>
      <c r="G2812" s="137" t="s">
        <v>460</v>
      </c>
      <c r="H2812" s="137" t="s">
        <v>440</v>
      </c>
      <c r="I2812" s="137"/>
      <c r="J2812" s="138"/>
      <c r="K2812" s="146"/>
      <c r="L2812" s="146"/>
    </row>
    <row r="2813" spans="2:12" s="141" customFormat="1" ht="20.100000000000001" customHeight="1">
      <c r="B2813" s="137"/>
      <c r="C2813" s="137"/>
      <c r="D2813" s="159"/>
      <c r="E2813" s="160"/>
      <c r="F2813" s="137" t="s">
        <v>460</v>
      </c>
      <c r="G2813" s="137" t="s">
        <v>463</v>
      </c>
      <c r="H2813" s="137" t="s">
        <v>438</v>
      </c>
      <c r="I2813" s="137"/>
      <c r="J2813" s="138"/>
      <c r="K2813" s="146"/>
      <c r="L2813" s="146"/>
    </row>
    <row r="2814" spans="2:12" s="141" customFormat="1" ht="20.100000000000001" customHeight="1">
      <c r="B2814" s="137"/>
      <c r="C2814" s="137"/>
      <c r="D2814" s="159"/>
      <c r="E2814" s="160"/>
      <c r="F2814" s="137" t="s">
        <v>463</v>
      </c>
      <c r="G2814" s="137" t="s">
        <v>947</v>
      </c>
      <c r="H2814" s="137" t="s">
        <v>434</v>
      </c>
      <c r="I2814" s="137"/>
      <c r="J2814" s="138"/>
      <c r="K2814" s="146"/>
      <c r="L2814" s="146"/>
    </row>
    <row r="2815" spans="2:12" s="141" customFormat="1" ht="20.100000000000001" customHeight="1">
      <c r="B2815" s="137"/>
      <c r="C2815" s="137"/>
      <c r="D2815" s="159"/>
      <c r="E2815" s="160"/>
      <c r="F2815" s="137"/>
      <c r="G2815" s="137"/>
      <c r="H2815" s="137"/>
      <c r="I2815" s="137"/>
      <c r="J2815" s="138"/>
      <c r="K2815" s="146"/>
      <c r="L2815" s="146"/>
    </row>
    <row r="2816" spans="2:12" s="141" customFormat="1" ht="20.100000000000001" customHeight="1">
      <c r="B2816" s="137">
        <v>299</v>
      </c>
      <c r="C2816" s="137"/>
      <c r="D2816" s="159" t="s">
        <v>313</v>
      </c>
      <c r="E2816" s="160">
        <v>0.33700000000000002</v>
      </c>
      <c r="F2816" s="137" t="s">
        <v>433</v>
      </c>
      <c r="G2816" s="137" t="s">
        <v>447</v>
      </c>
      <c r="H2816" s="137" t="s">
        <v>438</v>
      </c>
      <c r="I2816" s="137"/>
      <c r="J2816" s="138"/>
      <c r="K2816" s="146"/>
      <c r="L2816" s="146"/>
    </row>
    <row r="2817" spans="2:12" s="141" customFormat="1" ht="20.100000000000001" customHeight="1">
      <c r="B2817" s="137"/>
      <c r="C2817" s="137"/>
      <c r="D2817" s="159"/>
      <c r="E2817" s="160"/>
      <c r="F2817" s="137" t="s">
        <v>447</v>
      </c>
      <c r="G2817" s="137" t="s">
        <v>948</v>
      </c>
      <c r="H2817" s="137" t="s">
        <v>434</v>
      </c>
      <c r="I2817" s="137"/>
      <c r="J2817" s="138"/>
      <c r="K2817" s="146"/>
      <c r="L2817" s="146"/>
    </row>
    <row r="2818" spans="2:12" s="141" customFormat="1" ht="20.100000000000001" customHeight="1">
      <c r="B2818" s="137"/>
      <c r="C2818" s="137"/>
      <c r="D2818" s="159"/>
      <c r="E2818" s="160"/>
      <c r="F2818" s="137"/>
      <c r="G2818" s="137"/>
      <c r="H2818" s="137"/>
      <c r="I2818" s="137"/>
      <c r="J2818" s="138"/>
      <c r="K2818" s="146"/>
      <c r="L2818" s="146"/>
    </row>
    <row r="2819" spans="2:12" s="141" customFormat="1" ht="20.100000000000001" customHeight="1">
      <c r="B2819" s="137">
        <v>300</v>
      </c>
      <c r="C2819" s="137"/>
      <c r="D2819" s="159" t="s">
        <v>314</v>
      </c>
      <c r="E2819" s="160">
        <v>0.93300000000000005</v>
      </c>
      <c r="F2819" s="137" t="s">
        <v>433</v>
      </c>
      <c r="G2819" s="137" t="s">
        <v>447</v>
      </c>
      <c r="H2819" s="137" t="s">
        <v>434</v>
      </c>
      <c r="I2819" s="137"/>
      <c r="J2819" s="138"/>
      <c r="K2819" s="146"/>
      <c r="L2819" s="146"/>
    </row>
    <row r="2820" spans="2:12" s="141" customFormat="1" ht="20.100000000000001" customHeight="1">
      <c r="B2820" s="137"/>
      <c r="C2820" s="137"/>
      <c r="D2820" s="159"/>
      <c r="E2820" s="160"/>
      <c r="F2820" s="137" t="s">
        <v>447</v>
      </c>
      <c r="G2820" s="137" t="s">
        <v>451</v>
      </c>
      <c r="H2820" s="137" t="s">
        <v>434</v>
      </c>
      <c r="I2820" s="137"/>
      <c r="J2820" s="138"/>
      <c r="K2820" s="146"/>
      <c r="L2820" s="146"/>
    </row>
    <row r="2821" spans="2:12" s="141" customFormat="1" ht="20.100000000000001" customHeight="1">
      <c r="B2821" s="137"/>
      <c r="C2821" s="137"/>
      <c r="D2821" s="159"/>
      <c r="E2821" s="160"/>
      <c r="F2821" s="137" t="s">
        <v>451</v>
      </c>
      <c r="G2821" s="137" t="s">
        <v>454</v>
      </c>
      <c r="H2821" s="137" t="s">
        <v>434</v>
      </c>
      <c r="I2821" s="137"/>
      <c r="J2821" s="138"/>
      <c r="K2821" s="146"/>
      <c r="L2821" s="146"/>
    </row>
    <row r="2822" spans="2:12" s="141" customFormat="1" ht="20.100000000000001" customHeight="1">
      <c r="B2822" s="137"/>
      <c r="C2822" s="137"/>
      <c r="D2822" s="159"/>
      <c r="E2822" s="160"/>
      <c r="F2822" s="137" t="s">
        <v>454</v>
      </c>
      <c r="G2822" s="137" t="s">
        <v>455</v>
      </c>
      <c r="H2822" s="137" t="s">
        <v>434</v>
      </c>
      <c r="I2822" s="137"/>
      <c r="J2822" s="138"/>
      <c r="K2822" s="146"/>
      <c r="L2822" s="146"/>
    </row>
    <row r="2823" spans="2:12" s="141" customFormat="1" ht="20.100000000000001" customHeight="1">
      <c r="B2823" s="137"/>
      <c r="C2823" s="137"/>
      <c r="D2823" s="159"/>
      <c r="E2823" s="160"/>
      <c r="F2823" s="137" t="s">
        <v>455</v>
      </c>
      <c r="G2823" s="137" t="s">
        <v>949</v>
      </c>
      <c r="H2823" s="137" t="s">
        <v>434</v>
      </c>
      <c r="I2823" s="137"/>
      <c r="J2823" s="138"/>
      <c r="K2823" s="146"/>
      <c r="L2823" s="146"/>
    </row>
    <row r="2824" spans="2:12" s="141" customFormat="1" ht="20.100000000000001" customHeight="1">
      <c r="B2824" s="137"/>
      <c r="C2824" s="137"/>
      <c r="D2824" s="159"/>
      <c r="E2824" s="160"/>
      <c r="F2824" s="137"/>
      <c r="G2824" s="137"/>
      <c r="H2824" s="137"/>
      <c r="I2824" s="137"/>
      <c r="J2824" s="138"/>
      <c r="K2824" s="146"/>
      <c r="L2824" s="146"/>
    </row>
    <row r="2825" spans="2:12" s="141" customFormat="1" ht="20.100000000000001" customHeight="1">
      <c r="B2825" s="137">
        <v>301</v>
      </c>
      <c r="C2825" s="137"/>
      <c r="D2825" s="159" t="s">
        <v>315</v>
      </c>
      <c r="E2825" s="160">
        <v>0.36499999999999999</v>
      </c>
      <c r="F2825" s="137" t="s">
        <v>433</v>
      </c>
      <c r="G2825" s="137" t="s">
        <v>447</v>
      </c>
      <c r="H2825" s="137" t="s">
        <v>438</v>
      </c>
      <c r="I2825" s="137"/>
      <c r="J2825" s="138"/>
      <c r="K2825" s="146"/>
      <c r="L2825" s="146"/>
    </row>
    <row r="2826" spans="2:12" s="141" customFormat="1" ht="20.100000000000001" customHeight="1">
      <c r="B2826" s="137"/>
      <c r="C2826" s="137"/>
      <c r="D2826" s="159"/>
      <c r="E2826" s="160"/>
      <c r="F2826" s="137" t="s">
        <v>447</v>
      </c>
      <c r="G2826" s="137" t="s">
        <v>950</v>
      </c>
      <c r="H2826" s="137" t="s">
        <v>434</v>
      </c>
      <c r="I2826" s="137"/>
      <c r="J2826" s="138"/>
      <c r="K2826" s="146"/>
      <c r="L2826" s="146"/>
    </row>
    <row r="2827" spans="2:12" s="141" customFormat="1" ht="20.100000000000001" customHeight="1">
      <c r="B2827" s="137"/>
      <c r="C2827" s="137"/>
      <c r="D2827" s="159"/>
      <c r="E2827" s="160"/>
      <c r="F2827" s="137"/>
      <c r="G2827" s="137"/>
      <c r="H2827" s="137"/>
      <c r="I2827" s="137"/>
      <c r="J2827" s="138"/>
      <c r="K2827" s="146"/>
      <c r="L2827" s="146"/>
    </row>
    <row r="2828" spans="2:12" s="141" customFormat="1" ht="20.100000000000001" customHeight="1">
      <c r="B2828" s="137">
        <v>302</v>
      </c>
      <c r="C2828" s="137"/>
      <c r="D2828" s="159" t="s">
        <v>316</v>
      </c>
      <c r="E2828" s="160">
        <v>0.54800000000000004</v>
      </c>
      <c r="F2828" s="137" t="s">
        <v>433</v>
      </c>
      <c r="G2828" s="137" t="s">
        <v>447</v>
      </c>
      <c r="H2828" s="137" t="s">
        <v>434</v>
      </c>
      <c r="I2828" s="137"/>
      <c r="J2828" s="138"/>
      <c r="K2828" s="146"/>
      <c r="L2828" s="146"/>
    </row>
    <row r="2829" spans="2:12" s="141" customFormat="1" ht="20.100000000000001" customHeight="1">
      <c r="B2829" s="137"/>
      <c r="C2829" s="137"/>
      <c r="D2829" s="159"/>
      <c r="E2829" s="160"/>
      <c r="F2829" s="137" t="s">
        <v>447</v>
      </c>
      <c r="G2829" s="137" t="s">
        <v>451</v>
      </c>
      <c r="H2829" s="137" t="s">
        <v>434</v>
      </c>
      <c r="I2829" s="137"/>
      <c r="J2829" s="138"/>
      <c r="K2829" s="146"/>
      <c r="L2829" s="146"/>
    </row>
    <row r="2830" spans="2:12" s="141" customFormat="1" ht="20.100000000000001" customHeight="1">
      <c r="B2830" s="137"/>
      <c r="C2830" s="137"/>
      <c r="D2830" s="159"/>
      <c r="E2830" s="160"/>
      <c r="F2830" s="137" t="s">
        <v>451</v>
      </c>
      <c r="G2830" s="137" t="s">
        <v>951</v>
      </c>
      <c r="H2830" s="137" t="s">
        <v>434</v>
      </c>
      <c r="I2830" s="137"/>
      <c r="J2830" s="138"/>
      <c r="K2830" s="146"/>
      <c r="L2830" s="146"/>
    </row>
    <row r="2831" spans="2:12" s="141" customFormat="1" ht="20.100000000000001" customHeight="1">
      <c r="B2831" s="137"/>
      <c r="C2831" s="137"/>
      <c r="D2831" s="159"/>
      <c r="E2831" s="160"/>
      <c r="F2831" s="137"/>
      <c r="G2831" s="137"/>
      <c r="H2831" s="137"/>
      <c r="I2831" s="137"/>
      <c r="J2831" s="138"/>
      <c r="K2831" s="146"/>
      <c r="L2831" s="146"/>
    </row>
    <row r="2832" spans="2:12" s="141" customFormat="1" ht="20.100000000000001" customHeight="1">
      <c r="B2832" s="137">
        <v>303</v>
      </c>
      <c r="C2832" s="137"/>
      <c r="D2832" s="159" t="s">
        <v>317</v>
      </c>
      <c r="E2832" s="160">
        <v>0.43099999999999999</v>
      </c>
      <c r="F2832" s="137" t="s">
        <v>433</v>
      </c>
      <c r="G2832" s="137" t="s">
        <v>447</v>
      </c>
      <c r="H2832" s="137" t="s">
        <v>434</v>
      </c>
      <c r="I2832" s="137"/>
      <c r="J2832" s="138"/>
      <c r="K2832" s="146"/>
      <c r="L2832" s="146"/>
    </row>
    <row r="2833" spans="2:12" s="141" customFormat="1" ht="20.100000000000001" customHeight="1">
      <c r="B2833" s="137"/>
      <c r="C2833" s="137"/>
      <c r="D2833" s="159"/>
      <c r="E2833" s="160"/>
      <c r="F2833" s="137" t="s">
        <v>447</v>
      </c>
      <c r="G2833" s="137" t="s">
        <v>451</v>
      </c>
      <c r="H2833" s="137" t="s">
        <v>434</v>
      </c>
      <c r="I2833" s="137"/>
      <c r="J2833" s="138"/>
      <c r="K2833" s="146"/>
      <c r="L2833" s="146"/>
    </row>
    <row r="2834" spans="2:12" s="141" customFormat="1" ht="20.100000000000001" customHeight="1">
      <c r="B2834" s="137"/>
      <c r="C2834" s="137"/>
      <c r="D2834" s="159"/>
      <c r="E2834" s="160"/>
      <c r="F2834" s="137" t="s">
        <v>451</v>
      </c>
      <c r="G2834" s="137" t="s">
        <v>952</v>
      </c>
      <c r="H2834" s="137" t="s">
        <v>438</v>
      </c>
      <c r="I2834" s="137"/>
      <c r="J2834" s="138"/>
      <c r="K2834" s="146"/>
      <c r="L2834" s="146"/>
    </row>
    <row r="2835" spans="2:12" s="141" customFormat="1" ht="20.100000000000001" customHeight="1">
      <c r="B2835" s="137"/>
      <c r="C2835" s="137"/>
      <c r="D2835" s="159"/>
      <c r="E2835" s="160"/>
      <c r="F2835" s="137"/>
      <c r="G2835" s="137"/>
      <c r="H2835" s="137"/>
      <c r="I2835" s="137"/>
      <c r="J2835" s="138"/>
      <c r="K2835" s="146"/>
      <c r="L2835" s="146"/>
    </row>
    <row r="2836" spans="2:12" s="141" customFormat="1" ht="20.100000000000001" customHeight="1">
      <c r="B2836" s="137">
        <v>304</v>
      </c>
      <c r="C2836" s="137"/>
      <c r="D2836" s="159" t="s">
        <v>318</v>
      </c>
      <c r="E2836" s="160">
        <v>1.0629999999999999</v>
      </c>
      <c r="F2836" s="137" t="s">
        <v>433</v>
      </c>
      <c r="G2836" s="137" t="s">
        <v>447</v>
      </c>
      <c r="H2836" s="137" t="s">
        <v>434</v>
      </c>
      <c r="I2836" s="137"/>
      <c r="J2836" s="138"/>
      <c r="K2836" s="146"/>
      <c r="L2836" s="146"/>
    </row>
    <row r="2837" spans="2:12" s="141" customFormat="1" ht="20.100000000000001" customHeight="1">
      <c r="B2837" s="137"/>
      <c r="C2837" s="137"/>
      <c r="D2837" s="159"/>
      <c r="E2837" s="160"/>
      <c r="F2837" s="137" t="s">
        <v>447</v>
      </c>
      <c r="G2837" s="137" t="s">
        <v>451</v>
      </c>
      <c r="H2837" s="137" t="s">
        <v>434</v>
      </c>
      <c r="I2837" s="137"/>
      <c r="J2837" s="138"/>
      <c r="K2837" s="146"/>
      <c r="L2837" s="146"/>
    </row>
    <row r="2838" spans="2:12" s="141" customFormat="1" ht="20.100000000000001" customHeight="1">
      <c r="B2838" s="137"/>
      <c r="C2838" s="137"/>
      <c r="D2838" s="159"/>
      <c r="E2838" s="160"/>
      <c r="F2838" s="137" t="s">
        <v>451</v>
      </c>
      <c r="G2838" s="137" t="s">
        <v>454</v>
      </c>
      <c r="H2838" s="137" t="s">
        <v>434</v>
      </c>
      <c r="I2838" s="137"/>
      <c r="J2838" s="138"/>
      <c r="K2838" s="146"/>
      <c r="L2838" s="146"/>
    </row>
    <row r="2839" spans="2:12" s="141" customFormat="1" ht="20.100000000000001" customHeight="1">
      <c r="B2839" s="137"/>
      <c r="C2839" s="137"/>
      <c r="D2839" s="159"/>
      <c r="E2839" s="160"/>
      <c r="F2839" s="137" t="s">
        <v>454</v>
      </c>
      <c r="G2839" s="137" t="s">
        <v>455</v>
      </c>
      <c r="H2839" s="137" t="s">
        <v>434</v>
      </c>
      <c r="I2839" s="137"/>
      <c r="J2839" s="138"/>
      <c r="K2839" s="146"/>
      <c r="L2839" s="146"/>
    </row>
    <row r="2840" spans="2:12" s="141" customFormat="1" ht="20.100000000000001" customHeight="1">
      <c r="B2840" s="137"/>
      <c r="C2840" s="137"/>
      <c r="D2840" s="159"/>
      <c r="E2840" s="160"/>
      <c r="F2840" s="137" t="s">
        <v>455</v>
      </c>
      <c r="G2840" s="137" t="s">
        <v>456</v>
      </c>
      <c r="H2840" s="137" t="s">
        <v>434</v>
      </c>
      <c r="I2840" s="137"/>
      <c r="J2840" s="138"/>
      <c r="K2840" s="146"/>
      <c r="L2840" s="146"/>
    </row>
    <row r="2841" spans="2:12" s="141" customFormat="1" ht="20.100000000000001" customHeight="1">
      <c r="B2841" s="137"/>
      <c r="C2841" s="137"/>
      <c r="D2841" s="159"/>
      <c r="E2841" s="160"/>
      <c r="F2841" s="137" t="s">
        <v>456</v>
      </c>
      <c r="G2841" s="137" t="s">
        <v>953</v>
      </c>
      <c r="H2841" s="137" t="s">
        <v>434</v>
      </c>
      <c r="I2841" s="137"/>
      <c r="J2841" s="138"/>
      <c r="K2841" s="146"/>
      <c r="L2841" s="146"/>
    </row>
    <row r="2842" spans="2:12" s="141" customFormat="1" ht="20.100000000000001" customHeight="1">
      <c r="B2842" s="137"/>
      <c r="C2842" s="137"/>
      <c r="D2842" s="159"/>
      <c r="E2842" s="160"/>
      <c r="F2842" s="137"/>
      <c r="G2842" s="137"/>
      <c r="H2842" s="137"/>
      <c r="I2842" s="137"/>
      <c r="J2842" s="138"/>
      <c r="K2842" s="146"/>
      <c r="L2842" s="146"/>
    </row>
    <row r="2843" spans="2:12" s="141" customFormat="1" ht="20.100000000000001" customHeight="1">
      <c r="B2843" s="137">
        <v>305</v>
      </c>
      <c r="C2843" s="137"/>
      <c r="D2843" s="159" t="s">
        <v>319</v>
      </c>
      <c r="E2843" s="160">
        <v>0.14899999999999999</v>
      </c>
      <c r="F2843" s="137" t="s">
        <v>433</v>
      </c>
      <c r="G2843" s="137" t="s">
        <v>954</v>
      </c>
      <c r="H2843" s="137" t="s">
        <v>434</v>
      </c>
      <c r="I2843" s="137"/>
      <c r="J2843" s="138"/>
      <c r="K2843" s="146"/>
      <c r="L2843" s="146"/>
    </row>
    <row r="2844" spans="2:12" s="141" customFormat="1" ht="20.100000000000001" customHeight="1">
      <c r="B2844" s="137"/>
      <c r="C2844" s="137"/>
      <c r="D2844" s="159"/>
      <c r="E2844" s="160"/>
      <c r="F2844" s="137"/>
      <c r="G2844" s="137"/>
      <c r="H2844" s="137"/>
      <c r="I2844" s="137"/>
      <c r="J2844" s="138"/>
      <c r="K2844" s="146"/>
      <c r="L2844" s="146"/>
    </row>
    <row r="2845" spans="2:12" s="141" customFormat="1" ht="20.100000000000001" customHeight="1">
      <c r="B2845" s="137">
        <v>306</v>
      </c>
      <c r="C2845" s="137"/>
      <c r="D2845" s="159" t="s">
        <v>320</v>
      </c>
      <c r="E2845" s="160">
        <v>0.17199999999999999</v>
      </c>
      <c r="F2845" s="137" t="s">
        <v>433</v>
      </c>
      <c r="G2845" s="137" t="s">
        <v>608</v>
      </c>
      <c r="H2845" s="137" t="s">
        <v>434</v>
      </c>
      <c r="I2845" s="137"/>
      <c r="J2845" s="138"/>
      <c r="K2845" s="146"/>
      <c r="L2845" s="146"/>
    </row>
    <row r="2846" spans="2:12" s="141" customFormat="1" ht="20.100000000000001" customHeight="1">
      <c r="B2846" s="137"/>
      <c r="C2846" s="137"/>
      <c r="D2846" s="159"/>
      <c r="E2846" s="160"/>
      <c r="F2846" s="137"/>
      <c r="G2846" s="137"/>
      <c r="H2846" s="137"/>
      <c r="I2846" s="137"/>
      <c r="J2846" s="138"/>
      <c r="K2846" s="146"/>
      <c r="L2846" s="146"/>
    </row>
    <row r="2847" spans="2:12" s="141" customFormat="1" ht="20.100000000000001" customHeight="1">
      <c r="B2847" s="137">
        <v>307</v>
      </c>
      <c r="C2847" s="137"/>
      <c r="D2847" s="159" t="s">
        <v>321</v>
      </c>
      <c r="E2847" s="160">
        <v>0.22</v>
      </c>
      <c r="F2847" s="137" t="s">
        <v>433</v>
      </c>
      <c r="G2847" s="137" t="s">
        <v>447</v>
      </c>
      <c r="H2847" s="137" t="s">
        <v>438</v>
      </c>
      <c r="I2847" s="137"/>
      <c r="J2847" s="138"/>
      <c r="K2847" s="146"/>
      <c r="L2847" s="146"/>
    </row>
    <row r="2848" spans="2:12" s="141" customFormat="1" ht="20.100000000000001" customHeight="1">
      <c r="B2848" s="137"/>
      <c r="C2848" s="137"/>
      <c r="D2848" s="159"/>
      <c r="E2848" s="160"/>
      <c r="F2848" s="137" t="s">
        <v>447</v>
      </c>
      <c r="G2848" s="137" t="s">
        <v>955</v>
      </c>
      <c r="H2848" s="137" t="s">
        <v>434</v>
      </c>
      <c r="I2848" s="137"/>
      <c r="J2848" s="138"/>
      <c r="K2848" s="146"/>
      <c r="L2848" s="146"/>
    </row>
    <row r="2849" spans="2:12" s="141" customFormat="1" ht="20.100000000000001" customHeight="1">
      <c r="B2849" s="137"/>
      <c r="C2849" s="137"/>
      <c r="D2849" s="159"/>
      <c r="E2849" s="160"/>
      <c r="F2849" s="137"/>
      <c r="G2849" s="137"/>
      <c r="H2849" s="137"/>
      <c r="I2849" s="137"/>
      <c r="J2849" s="138"/>
      <c r="K2849" s="146"/>
      <c r="L2849" s="146"/>
    </row>
    <row r="2850" spans="2:12" s="141" customFormat="1" ht="20.100000000000001" customHeight="1">
      <c r="B2850" s="137">
        <v>308</v>
      </c>
      <c r="C2850" s="137"/>
      <c r="D2850" s="159" t="s">
        <v>322</v>
      </c>
      <c r="E2850" s="160">
        <v>0.14299999999999999</v>
      </c>
      <c r="F2850" s="137" t="s">
        <v>433</v>
      </c>
      <c r="G2850" s="137" t="s">
        <v>604</v>
      </c>
      <c r="H2850" s="137" t="s">
        <v>438</v>
      </c>
      <c r="I2850" s="137"/>
      <c r="J2850" s="138"/>
      <c r="K2850" s="146"/>
      <c r="L2850" s="146"/>
    </row>
    <row r="2851" spans="2:12" s="141" customFormat="1" ht="20.100000000000001" customHeight="1">
      <c r="B2851" s="137"/>
      <c r="C2851" s="137"/>
      <c r="D2851" s="159"/>
      <c r="E2851" s="160"/>
      <c r="F2851" s="137"/>
      <c r="G2851" s="137"/>
      <c r="H2851" s="137"/>
      <c r="I2851" s="137"/>
      <c r="J2851" s="138"/>
      <c r="K2851" s="146"/>
      <c r="L2851" s="146"/>
    </row>
    <row r="2852" spans="2:12" s="141" customFormat="1" ht="20.100000000000001" customHeight="1">
      <c r="B2852" s="137">
        <v>309</v>
      </c>
      <c r="C2852" s="137"/>
      <c r="D2852" s="159" t="s">
        <v>323</v>
      </c>
      <c r="E2852" s="160">
        <v>0.13600000000000001</v>
      </c>
      <c r="F2852" s="137" t="s">
        <v>433</v>
      </c>
      <c r="G2852" s="137" t="s">
        <v>956</v>
      </c>
      <c r="H2852" s="137" t="s">
        <v>434</v>
      </c>
      <c r="I2852" s="137"/>
      <c r="J2852" s="138"/>
      <c r="K2852" s="146"/>
      <c r="L2852" s="146"/>
    </row>
    <row r="2853" spans="2:12" s="141" customFormat="1" ht="20.100000000000001" customHeight="1">
      <c r="B2853" s="137"/>
      <c r="C2853" s="137"/>
      <c r="D2853" s="159"/>
      <c r="E2853" s="160"/>
      <c r="F2853" s="137"/>
      <c r="G2853" s="137"/>
      <c r="H2853" s="137"/>
      <c r="I2853" s="137"/>
      <c r="J2853" s="138"/>
      <c r="K2853" s="146"/>
      <c r="L2853" s="146"/>
    </row>
    <row r="2854" spans="2:12" s="141" customFormat="1" ht="20.100000000000001" customHeight="1">
      <c r="B2854" s="137">
        <v>310</v>
      </c>
      <c r="C2854" s="137"/>
      <c r="D2854" s="159" t="s">
        <v>324</v>
      </c>
      <c r="E2854" s="160">
        <v>1.071</v>
      </c>
      <c r="F2854" s="137" t="s">
        <v>433</v>
      </c>
      <c r="G2854" s="137" t="s">
        <v>447</v>
      </c>
      <c r="H2854" s="137" t="s">
        <v>438</v>
      </c>
      <c r="I2854" s="137"/>
      <c r="J2854" s="138"/>
      <c r="K2854" s="146"/>
      <c r="L2854" s="146"/>
    </row>
    <row r="2855" spans="2:12" s="141" customFormat="1" ht="20.100000000000001" customHeight="1">
      <c r="B2855" s="137"/>
      <c r="C2855" s="137"/>
      <c r="D2855" s="159"/>
      <c r="E2855" s="160"/>
      <c r="F2855" s="137" t="s">
        <v>447</v>
      </c>
      <c r="G2855" s="137" t="s">
        <v>451</v>
      </c>
      <c r="H2855" s="137" t="s">
        <v>434</v>
      </c>
      <c r="I2855" s="137"/>
      <c r="J2855" s="138"/>
      <c r="K2855" s="146"/>
      <c r="L2855" s="146"/>
    </row>
    <row r="2856" spans="2:12" s="141" customFormat="1" ht="20.100000000000001" customHeight="1">
      <c r="B2856" s="137"/>
      <c r="C2856" s="137"/>
      <c r="D2856" s="159"/>
      <c r="E2856" s="160"/>
      <c r="F2856" s="137" t="s">
        <v>451</v>
      </c>
      <c r="G2856" s="137" t="s">
        <v>454</v>
      </c>
      <c r="H2856" s="137" t="s">
        <v>434</v>
      </c>
      <c r="I2856" s="137"/>
      <c r="J2856" s="138"/>
      <c r="K2856" s="146"/>
      <c r="L2856" s="146"/>
    </row>
    <row r="2857" spans="2:12" s="141" customFormat="1" ht="20.100000000000001" customHeight="1">
      <c r="B2857" s="137"/>
      <c r="C2857" s="137"/>
      <c r="D2857" s="159"/>
      <c r="E2857" s="160"/>
      <c r="F2857" s="137" t="s">
        <v>454</v>
      </c>
      <c r="G2857" s="137" t="s">
        <v>455</v>
      </c>
      <c r="H2857" s="137" t="s">
        <v>434</v>
      </c>
      <c r="I2857" s="137"/>
      <c r="J2857" s="138"/>
      <c r="K2857" s="146"/>
      <c r="L2857" s="146"/>
    </row>
    <row r="2858" spans="2:12" s="141" customFormat="1" ht="20.100000000000001" customHeight="1">
      <c r="B2858" s="137"/>
      <c r="C2858" s="137"/>
      <c r="D2858" s="159"/>
      <c r="E2858" s="160"/>
      <c r="F2858" s="137" t="s">
        <v>455</v>
      </c>
      <c r="G2858" s="137" t="s">
        <v>456</v>
      </c>
      <c r="H2858" s="137" t="s">
        <v>434</v>
      </c>
      <c r="I2858" s="137"/>
      <c r="J2858" s="138"/>
      <c r="K2858" s="146"/>
      <c r="L2858" s="146"/>
    </row>
    <row r="2859" spans="2:12" s="141" customFormat="1" ht="20.100000000000001" customHeight="1">
      <c r="B2859" s="137"/>
      <c r="C2859" s="137"/>
      <c r="D2859" s="159"/>
      <c r="E2859" s="160"/>
      <c r="F2859" s="137" t="s">
        <v>456</v>
      </c>
      <c r="G2859" s="137" t="s">
        <v>957</v>
      </c>
      <c r="H2859" s="137" t="s">
        <v>434</v>
      </c>
      <c r="I2859" s="137"/>
      <c r="J2859" s="138"/>
      <c r="K2859" s="146"/>
      <c r="L2859" s="146"/>
    </row>
    <row r="2860" spans="2:12" s="141" customFormat="1" ht="20.100000000000001" customHeight="1">
      <c r="B2860" s="137"/>
      <c r="C2860" s="137"/>
      <c r="D2860" s="159"/>
      <c r="E2860" s="160"/>
      <c r="F2860" s="137"/>
      <c r="G2860" s="137"/>
      <c r="H2860" s="137"/>
      <c r="I2860" s="137"/>
      <c r="J2860" s="138"/>
      <c r="K2860" s="146"/>
      <c r="L2860" s="146"/>
    </row>
    <row r="2861" spans="2:12" s="141" customFormat="1" ht="20.100000000000001" customHeight="1">
      <c r="B2861" s="137">
        <v>311</v>
      </c>
      <c r="C2861" s="137"/>
      <c r="D2861" s="159" t="s">
        <v>325</v>
      </c>
      <c r="E2861" s="160">
        <v>0.47</v>
      </c>
      <c r="F2861" s="137" t="s">
        <v>433</v>
      </c>
      <c r="G2861" s="137" t="s">
        <v>447</v>
      </c>
      <c r="H2861" s="137" t="s">
        <v>434</v>
      </c>
      <c r="I2861" s="137"/>
      <c r="J2861" s="138"/>
      <c r="K2861" s="146"/>
      <c r="L2861" s="146"/>
    </row>
    <row r="2862" spans="2:12" s="141" customFormat="1" ht="20.100000000000001" customHeight="1">
      <c r="B2862" s="137"/>
      <c r="C2862" s="137"/>
      <c r="D2862" s="159"/>
      <c r="E2862" s="160"/>
      <c r="F2862" s="137" t="s">
        <v>447</v>
      </c>
      <c r="G2862" s="137" t="s">
        <v>451</v>
      </c>
      <c r="H2862" s="137" t="s">
        <v>434</v>
      </c>
      <c r="I2862" s="137"/>
      <c r="J2862" s="138"/>
      <c r="K2862" s="146"/>
      <c r="L2862" s="146"/>
    </row>
    <row r="2863" spans="2:12" s="141" customFormat="1" ht="20.100000000000001" customHeight="1">
      <c r="B2863" s="137"/>
      <c r="C2863" s="137"/>
      <c r="D2863" s="159"/>
      <c r="E2863" s="160"/>
      <c r="F2863" s="137" t="s">
        <v>451</v>
      </c>
      <c r="G2863" s="137" t="s">
        <v>720</v>
      </c>
      <c r="H2863" s="137" t="s">
        <v>434</v>
      </c>
      <c r="I2863" s="137"/>
      <c r="J2863" s="138"/>
      <c r="K2863" s="146"/>
      <c r="L2863" s="146"/>
    </row>
    <row r="2864" spans="2:12" s="141" customFormat="1" ht="20.100000000000001" customHeight="1">
      <c r="B2864" s="137"/>
      <c r="C2864" s="137"/>
      <c r="D2864" s="159"/>
      <c r="E2864" s="160"/>
      <c r="F2864" s="137"/>
      <c r="G2864" s="137"/>
      <c r="H2864" s="137"/>
      <c r="I2864" s="137"/>
      <c r="J2864" s="138"/>
      <c r="K2864" s="146"/>
      <c r="L2864" s="146"/>
    </row>
    <row r="2865" spans="2:12" s="141" customFormat="1" ht="20.100000000000001" customHeight="1">
      <c r="B2865" s="137">
        <v>312</v>
      </c>
      <c r="C2865" s="137"/>
      <c r="D2865" s="159" t="s">
        <v>326</v>
      </c>
      <c r="E2865" s="160">
        <v>4.1500000000000004</v>
      </c>
      <c r="F2865" s="137" t="s">
        <v>433</v>
      </c>
      <c r="G2865" s="137" t="s">
        <v>447</v>
      </c>
      <c r="H2865" s="137" t="s">
        <v>434</v>
      </c>
      <c r="I2865" s="137"/>
      <c r="J2865" s="138"/>
      <c r="K2865" s="146"/>
      <c r="L2865" s="146"/>
    </row>
    <row r="2866" spans="2:12" s="141" customFormat="1" ht="20.100000000000001" customHeight="1">
      <c r="B2866" s="137"/>
      <c r="C2866" s="137"/>
      <c r="D2866" s="159"/>
      <c r="E2866" s="160"/>
      <c r="F2866" s="137" t="s">
        <v>447</v>
      </c>
      <c r="G2866" s="137" t="s">
        <v>451</v>
      </c>
      <c r="H2866" s="137" t="s">
        <v>434</v>
      </c>
      <c r="I2866" s="137"/>
      <c r="J2866" s="138"/>
      <c r="K2866" s="146"/>
      <c r="L2866" s="146"/>
    </row>
    <row r="2867" spans="2:12" s="141" customFormat="1" ht="20.100000000000001" customHeight="1">
      <c r="B2867" s="137"/>
      <c r="C2867" s="137"/>
      <c r="D2867" s="159"/>
      <c r="E2867" s="160"/>
      <c r="F2867" s="137" t="s">
        <v>451</v>
      </c>
      <c r="G2867" s="137" t="s">
        <v>454</v>
      </c>
      <c r="H2867" s="137" t="s">
        <v>434</v>
      </c>
      <c r="I2867" s="137"/>
      <c r="J2867" s="138"/>
      <c r="K2867" s="146"/>
      <c r="L2867" s="146"/>
    </row>
    <row r="2868" spans="2:12" s="141" customFormat="1" ht="20.100000000000001" customHeight="1">
      <c r="B2868" s="137"/>
      <c r="C2868" s="137"/>
      <c r="D2868" s="159"/>
      <c r="E2868" s="160"/>
      <c r="F2868" s="137" t="s">
        <v>454</v>
      </c>
      <c r="G2868" s="137" t="s">
        <v>455</v>
      </c>
      <c r="H2868" s="137" t="s">
        <v>438</v>
      </c>
      <c r="I2868" s="137"/>
      <c r="J2868" s="138"/>
      <c r="K2868" s="146"/>
      <c r="L2868" s="146"/>
    </row>
    <row r="2869" spans="2:12" s="141" customFormat="1" ht="20.100000000000001" customHeight="1">
      <c r="B2869" s="137"/>
      <c r="C2869" s="137"/>
      <c r="D2869" s="159"/>
      <c r="E2869" s="160"/>
      <c r="F2869" s="137" t="s">
        <v>455</v>
      </c>
      <c r="G2869" s="137" t="s">
        <v>456</v>
      </c>
      <c r="H2869" s="137" t="s">
        <v>438</v>
      </c>
      <c r="I2869" s="137"/>
      <c r="J2869" s="138"/>
      <c r="K2869" s="146"/>
      <c r="L2869" s="146"/>
    </row>
    <row r="2870" spans="2:12" s="141" customFormat="1" ht="20.100000000000001" customHeight="1">
      <c r="B2870" s="137"/>
      <c r="C2870" s="137"/>
      <c r="D2870" s="159"/>
      <c r="E2870" s="160"/>
      <c r="F2870" s="137" t="s">
        <v>456</v>
      </c>
      <c r="G2870" s="137" t="s">
        <v>457</v>
      </c>
      <c r="H2870" s="137" t="s">
        <v>434</v>
      </c>
      <c r="I2870" s="137"/>
      <c r="J2870" s="138"/>
      <c r="K2870" s="146"/>
      <c r="L2870" s="146"/>
    </row>
    <row r="2871" spans="2:12" s="141" customFormat="1" ht="20.100000000000001" customHeight="1">
      <c r="B2871" s="137"/>
      <c r="C2871" s="137"/>
      <c r="D2871" s="159"/>
      <c r="E2871" s="160"/>
      <c r="F2871" s="137" t="s">
        <v>457</v>
      </c>
      <c r="G2871" s="137" t="s">
        <v>460</v>
      </c>
      <c r="H2871" s="137" t="s">
        <v>434</v>
      </c>
      <c r="I2871" s="137"/>
      <c r="J2871" s="138"/>
      <c r="K2871" s="146"/>
      <c r="L2871" s="146"/>
    </row>
    <row r="2872" spans="2:12" s="141" customFormat="1" ht="20.100000000000001" customHeight="1">
      <c r="B2872" s="137"/>
      <c r="C2872" s="137"/>
      <c r="D2872" s="159"/>
      <c r="E2872" s="160"/>
      <c r="F2872" s="137" t="s">
        <v>460</v>
      </c>
      <c r="G2872" s="137" t="s">
        <v>463</v>
      </c>
      <c r="H2872" s="137" t="s">
        <v>434</v>
      </c>
      <c r="I2872" s="137"/>
      <c r="J2872" s="138"/>
      <c r="K2872" s="146"/>
      <c r="L2872" s="146"/>
    </row>
    <row r="2873" spans="2:12" s="141" customFormat="1" ht="20.100000000000001" customHeight="1">
      <c r="B2873" s="137"/>
      <c r="C2873" s="137"/>
      <c r="D2873" s="159"/>
      <c r="E2873" s="160"/>
      <c r="F2873" s="137" t="s">
        <v>463</v>
      </c>
      <c r="G2873" s="137" t="s">
        <v>464</v>
      </c>
      <c r="H2873" s="137" t="s">
        <v>434</v>
      </c>
      <c r="I2873" s="137"/>
      <c r="J2873" s="138"/>
      <c r="K2873" s="146"/>
      <c r="L2873" s="146"/>
    </row>
    <row r="2874" spans="2:12" s="141" customFormat="1" ht="20.100000000000001" customHeight="1">
      <c r="B2874" s="137"/>
      <c r="C2874" s="137"/>
      <c r="D2874" s="159"/>
      <c r="E2874" s="160"/>
      <c r="F2874" s="137" t="s">
        <v>464</v>
      </c>
      <c r="G2874" s="137" t="s">
        <v>465</v>
      </c>
      <c r="H2874" s="137" t="s">
        <v>438</v>
      </c>
      <c r="I2874" s="137"/>
      <c r="J2874" s="138"/>
      <c r="K2874" s="146"/>
      <c r="L2874" s="146"/>
    </row>
    <row r="2875" spans="2:12" s="141" customFormat="1" ht="20.100000000000001" customHeight="1">
      <c r="B2875" s="137"/>
      <c r="C2875" s="137"/>
      <c r="D2875" s="159"/>
      <c r="E2875" s="160"/>
      <c r="F2875" s="137" t="s">
        <v>465</v>
      </c>
      <c r="G2875" s="137" t="s">
        <v>466</v>
      </c>
      <c r="H2875" s="137" t="s">
        <v>438</v>
      </c>
      <c r="I2875" s="137"/>
      <c r="J2875" s="138"/>
      <c r="K2875" s="146"/>
      <c r="L2875" s="146"/>
    </row>
    <row r="2876" spans="2:12" s="141" customFormat="1" ht="20.100000000000001" customHeight="1">
      <c r="B2876" s="137"/>
      <c r="C2876" s="137"/>
      <c r="D2876" s="159"/>
      <c r="E2876" s="160"/>
      <c r="F2876" s="137" t="s">
        <v>466</v>
      </c>
      <c r="G2876" s="137" t="s">
        <v>467</v>
      </c>
      <c r="H2876" s="137" t="s">
        <v>438</v>
      </c>
      <c r="I2876" s="137"/>
      <c r="J2876" s="138"/>
      <c r="K2876" s="146"/>
      <c r="L2876" s="146"/>
    </row>
    <row r="2877" spans="2:12" s="141" customFormat="1" ht="20.100000000000001" customHeight="1">
      <c r="B2877" s="137"/>
      <c r="C2877" s="137"/>
      <c r="D2877" s="159"/>
      <c r="E2877" s="160"/>
      <c r="F2877" s="137" t="s">
        <v>467</v>
      </c>
      <c r="G2877" s="137" t="s">
        <v>468</v>
      </c>
      <c r="H2877" s="137" t="s">
        <v>434</v>
      </c>
      <c r="I2877" s="137"/>
      <c r="J2877" s="138"/>
      <c r="K2877" s="146"/>
      <c r="L2877" s="146"/>
    </row>
    <row r="2878" spans="2:12" s="141" customFormat="1" ht="20.100000000000001" customHeight="1">
      <c r="B2878" s="137"/>
      <c r="C2878" s="137"/>
      <c r="D2878" s="159"/>
      <c r="E2878" s="160"/>
      <c r="F2878" s="137" t="s">
        <v>468</v>
      </c>
      <c r="G2878" s="137" t="s">
        <v>469</v>
      </c>
      <c r="H2878" s="137" t="s">
        <v>434</v>
      </c>
      <c r="I2878" s="137"/>
      <c r="J2878" s="138"/>
      <c r="K2878" s="146"/>
      <c r="L2878" s="146"/>
    </row>
    <row r="2879" spans="2:12" s="141" customFormat="1" ht="20.100000000000001" customHeight="1">
      <c r="B2879" s="137"/>
      <c r="C2879" s="137"/>
      <c r="D2879" s="159"/>
      <c r="E2879" s="160"/>
      <c r="F2879" s="137" t="s">
        <v>469</v>
      </c>
      <c r="G2879" s="137" t="s">
        <v>470</v>
      </c>
      <c r="H2879" s="137" t="s">
        <v>434</v>
      </c>
      <c r="I2879" s="137"/>
      <c r="J2879" s="138"/>
      <c r="K2879" s="146"/>
      <c r="L2879" s="146"/>
    </row>
    <row r="2880" spans="2:12" s="141" customFormat="1" ht="20.100000000000001" customHeight="1">
      <c r="B2880" s="137"/>
      <c r="C2880" s="137"/>
      <c r="D2880" s="159"/>
      <c r="E2880" s="160"/>
      <c r="F2880" s="137" t="s">
        <v>470</v>
      </c>
      <c r="G2880" s="137" t="s">
        <v>471</v>
      </c>
      <c r="H2880" s="137" t="s">
        <v>434</v>
      </c>
      <c r="I2880" s="137"/>
      <c r="J2880" s="138"/>
      <c r="K2880" s="146"/>
      <c r="L2880" s="146"/>
    </row>
    <row r="2881" spans="2:12" s="141" customFormat="1" ht="20.100000000000001" customHeight="1">
      <c r="B2881" s="137"/>
      <c r="C2881" s="137"/>
      <c r="D2881" s="159"/>
      <c r="E2881" s="160"/>
      <c r="F2881" s="137" t="s">
        <v>471</v>
      </c>
      <c r="G2881" s="137" t="s">
        <v>473</v>
      </c>
      <c r="H2881" s="137" t="s">
        <v>434</v>
      </c>
      <c r="I2881" s="137"/>
      <c r="J2881" s="138"/>
      <c r="K2881" s="146"/>
      <c r="L2881" s="146"/>
    </row>
    <row r="2882" spans="2:12" s="141" customFormat="1" ht="20.100000000000001" customHeight="1">
      <c r="B2882" s="137"/>
      <c r="C2882" s="137"/>
      <c r="D2882" s="159"/>
      <c r="E2882" s="160"/>
      <c r="F2882" s="137" t="s">
        <v>473</v>
      </c>
      <c r="G2882" s="137" t="s">
        <v>474</v>
      </c>
      <c r="H2882" s="137" t="s">
        <v>434</v>
      </c>
      <c r="I2882" s="137"/>
      <c r="J2882" s="138"/>
      <c r="K2882" s="146"/>
      <c r="L2882" s="146"/>
    </row>
    <row r="2883" spans="2:12" s="141" customFormat="1" ht="20.100000000000001" customHeight="1">
      <c r="B2883" s="137"/>
      <c r="C2883" s="137"/>
      <c r="D2883" s="159"/>
      <c r="E2883" s="160"/>
      <c r="F2883" s="137" t="s">
        <v>474</v>
      </c>
      <c r="G2883" s="137" t="s">
        <v>475</v>
      </c>
      <c r="H2883" s="137" t="s">
        <v>434</v>
      </c>
      <c r="I2883" s="137"/>
      <c r="J2883" s="138"/>
      <c r="K2883" s="146"/>
      <c r="L2883" s="146"/>
    </row>
    <row r="2884" spans="2:12" s="141" customFormat="1" ht="20.100000000000001" customHeight="1">
      <c r="B2884" s="137"/>
      <c r="C2884" s="137"/>
      <c r="D2884" s="159"/>
      <c r="E2884" s="160"/>
      <c r="F2884" s="137" t="s">
        <v>475</v>
      </c>
      <c r="G2884" s="137" t="s">
        <v>476</v>
      </c>
      <c r="H2884" s="137" t="s">
        <v>434</v>
      </c>
      <c r="I2884" s="137"/>
      <c r="J2884" s="138"/>
      <c r="K2884" s="146"/>
      <c r="L2884" s="146"/>
    </row>
    <row r="2885" spans="2:12" s="141" customFormat="1" ht="20.100000000000001" customHeight="1">
      <c r="B2885" s="137"/>
      <c r="C2885" s="137"/>
      <c r="D2885" s="159"/>
      <c r="E2885" s="160"/>
      <c r="F2885" s="137" t="s">
        <v>476</v>
      </c>
      <c r="G2885" s="137" t="s">
        <v>958</v>
      </c>
      <c r="H2885" s="137" t="s">
        <v>434</v>
      </c>
      <c r="I2885" s="137"/>
      <c r="J2885" s="138"/>
      <c r="K2885" s="146"/>
      <c r="L2885" s="146"/>
    </row>
    <row r="2886" spans="2:12" s="141" customFormat="1" ht="20.100000000000001" customHeight="1">
      <c r="B2886" s="137"/>
      <c r="C2886" s="137"/>
      <c r="D2886" s="159"/>
      <c r="E2886" s="160"/>
      <c r="F2886" s="137"/>
      <c r="G2886" s="137"/>
      <c r="H2886" s="137"/>
      <c r="I2886" s="137"/>
      <c r="J2886" s="138"/>
      <c r="K2886" s="146"/>
      <c r="L2886" s="146"/>
    </row>
    <row r="2887" spans="2:12" s="141" customFormat="1" ht="20.100000000000001" customHeight="1">
      <c r="B2887" s="137">
        <v>313</v>
      </c>
      <c r="C2887" s="137"/>
      <c r="D2887" s="159" t="s">
        <v>327</v>
      </c>
      <c r="E2887" s="160">
        <v>2.4809999999999999</v>
      </c>
      <c r="F2887" s="137" t="s">
        <v>433</v>
      </c>
      <c r="G2887" s="137" t="s">
        <v>447</v>
      </c>
      <c r="H2887" s="137" t="s">
        <v>438</v>
      </c>
      <c r="I2887" s="137"/>
      <c r="J2887" s="138"/>
      <c r="K2887" s="146"/>
      <c r="L2887" s="146"/>
    </row>
    <row r="2888" spans="2:12" s="141" customFormat="1" ht="20.100000000000001" customHeight="1">
      <c r="B2888" s="137"/>
      <c r="C2888" s="137"/>
      <c r="D2888" s="159"/>
      <c r="E2888" s="160"/>
      <c r="F2888" s="137" t="s">
        <v>447</v>
      </c>
      <c r="G2888" s="137" t="s">
        <v>451</v>
      </c>
      <c r="H2888" s="137" t="s">
        <v>434</v>
      </c>
      <c r="I2888" s="137"/>
      <c r="J2888" s="138"/>
      <c r="K2888" s="146"/>
      <c r="L2888" s="146"/>
    </row>
    <row r="2889" spans="2:12" s="141" customFormat="1" ht="20.100000000000001" customHeight="1">
      <c r="B2889" s="137"/>
      <c r="C2889" s="137"/>
      <c r="D2889" s="159"/>
      <c r="E2889" s="160"/>
      <c r="F2889" s="137" t="s">
        <v>451</v>
      </c>
      <c r="G2889" s="137" t="s">
        <v>454</v>
      </c>
      <c r="H2889" s="137" t="s">
        <v>434</v>
      </c>
      <c r="I2889" s="137"/>
      <c r="J2889" s="138"/>
      <c r="K2889" s="146"/>
      <c r="L2889" s="146"/>
    </row>
    <row r="2890" spans="2:12" s="141" customFormat="1" ht="20.100000000000001" customHeight="1">
      <c r="B2890" s="137"/>
      <c r="C2890" s="137"/>
      <c r="D2890" s="159"/>
      <c r="E2890" s="160"/>
      <c r="F2890" s="137" t="s">
        <v>454</v>
      </c>
      <c r="G2890" s="137" t="s">
        <v>455</v>
      </c>
      <c r="H2890" s="137" t="s">
        <v>434</v>
      </c>
      <c r="I2890" s="137"/>
      <c r="J2890" s="138"/>
      <c r="K2890" s="146"/>
      <c r="L2890" s="146"/>
    </row>
    <row r="2891" spans="2:12" s="141" customFormat="1" ht="20.100000000000001" customHeight="1">
      <c r="B2891" s="137"/>
      <c r="C2891" s="137"/>
      <c r="D2891" s="159"/>
      <c r="E2891" s="160"/>
      <c r="F2891" s="137" t="s">
        <v>455</v>
      </c>
      <c r="G2891" s="137" t="s">
        <v>456</v>
      </c>
      <c r="H2891" s="137" t="s">
        <v>434</v>
      </c>
      <c r="I2891" s="137"/>
      <c r="J2891" s="138"/>
      <c r="K2891" s="146"/>
      <c r="L2891" s="146"/>
    </row>
    <row r="2892" spans="2:12" s="141" customFormat="1" ht="20.100000000000001" customHeight="1">
      <c r="B2892" s="137"/>
      <c r="C2892" s="137"/>
      <c r="D2892" s="159"/>
      <c r="E2892" s="160"/>
      <c r="F2892" s="137" t="s">
        <v>456</v>
      </c>
      <c r="G2892" s="137" t="s">
        <v>457</v>
      </c>
      <c r="H2892" s="137" t="s">
        <v>434</v>
      </c>
      <c r="I2892" s="137"/>
      <c r="J2892" s="138"/>
      <c r="K2892" s="146"/>
      <c r="L2892" s="146"/>
    </row>
    <row r="2893" spans="2:12" s="141" customFormat="1" ht="20.100000000000001" customHeight="1">
      <c r="B2893" s="137"/>
      <c r="C2893" s="137"/>
      <c r="D2893" s="159"/>
      <c r="E2893" s="160"/>
      <c r="F2893" s="137" t="s">
        <v>457</v>
      </c>
      <c r="G2893" s="137" t="s">
        <v>460</v>
      </c>
      <c r="H2893" s="137" t="s">
        <v>434</v>
      </c>
      <c r="I2893" s="137"/>
      <c r="J2893" s="138"/>
      <c r="K2893" s="146"/>
      <c r="L2893" s="146"/>
    </row>
    <row r="2894" spans="2:12" s="141" customFormat="1" ht="20.100000000000001" customHeight="1">
      <c r="B2894" s="137"/>
      <c r="C2894" s="137"/>
      <c r="D2894" s="159"/>
      <c r="E2894" s="160"/>
      <c r="F2894" s="137" t="s">
        <v>460</v>
      </c>
      <c r="G2894" s="137" t="s">
        <v>463</v>
      </c>
      <c r="H2894" s="137" t="s">
        <v>434</v>
      </c>
      <c r="I2894" s="137"/>
      <c r="J2894" s="138"/>
      <c r="K2894" s="146"/>
      <c r="L2894" s="146"/>
    </row>
    <row r="2895" spans="2:12" s="141" customFormat="1" ht="20.100000000000001" customHeight="1">
      <c r="B2895" s="137"/>
      <c r="C2895" s="137"/>
      <c r="D2895" s="159"/>
      <c r="E2895" s="160"/>
      <c r="F2895" s="137" t="s">
        <v>463</v>
      </c>
      <c r="G2895" s="137" t="s">
        <v>464</v>
      </c>
      <c r="H2895" s="137" t="s">
        <v>434</v>
      </c>
      <c r="I2895" s="137"/>
      <c r="J2895" s="138"/>
      <c r="K2895" s="146"/>
      <c r="L2895" s="146"/>
    </row>
    <row r="2896" spans="2:12" s="141" customFormat="1" ht="20.100000000000001" customHeight="1">
      <c r="B2896" s="137"/>
      <c r="C2896" s="137"/>
      <c r="D2896" s="159"/>
      <c r="E2896" s="160"/>
      <c r="F2896" s="137" t="s">
        <v>464</v>
      </c>
      <c r="G2896" s="137" t="s">
        <v>465</v>
      </c>
      <c r="H2896" s="137" t="s">
        <v>434</v>
      </c>
      <c r="I2896" s="137"/>
      <c r="J2896" s="138"/>
      <c r="K2896" s="146"/>
      <c r="L2896" s="146"/>
    </row>
    <row r="2897" spans="2:12" s="141" customFormat="1" ht="20.100000000000001" customHeight="1">
      <c r="B2897" s="137"/>
      <c r="C2897" s="137"/>
      <c r="D2897" s="159"/>
      <c r="E2897" s="160"/>
      <c r="F2897" s="137" t="s">
        <v>465</v>
      </c>
      <c r="G2897" s="137" t="s">
        <v>466</v>
      </c>
      <c r="H2897" s="137" t="s">
        <v>434</v>
      </c>
      <c r="I2897" s="137"/>
      <c r="J2897" s="138"/>
      <c r="K2897" s="146"/>
      <c r="L2897" s="146"/>
    </row>
    <row r="2898" spans="2:12" s="141" customFormat="1" ht="20.100000000000001" customHeight="1">
      <c r="B2898" s="137"/>
      <c r="C2898" s="137"/>
      <c r="D2898" s="159"/>
      <c r="E2898" s="160"/>
      <c r="F2898" s="137" t="s">
        <v>466</v>
      </c>
      <c r="G2898" s="137" t="s">
        <v>467</v>
      </c>
      <c r="H2898" s="137" t="s">
        <v>434</v>
      </c>
      <c r="I2898" s="137"/>
      <c r="J2898" s="138"/>
      <c r="K2898" s="146"/>
      <c r="L2898" s="146"/>
    </row>
    <row r="2899" spans="2:12" s="141" customFormat="1" ht="20.100000000000001" customHeight="1">
      <c r="B2899" s="137"/>
      <c r="C2899" s="137"/>
      <c r="D2899" s="159"/>
      <c r="E2899" s="160"/>
      <c r="F2899" s="137" t="s">
        <v>467</v>
      </c>
      <c r="G2899" s="137" t="s">
        <v>959</v>
      </c>
      <c r="H2899" s="137" t="s">
        <v>434</v>
      </c>
      <c r="I2899" s="137"/>
      <c r="J2899" s="138"/>
      <c r="K2899" s="146"/>
      <c r="L2899" s="146"/>
    </row>
    <row r="2900" spans="2:12" s="141" customFormat="1" ht="20.100000000000001" customHeight="1">
      <c r="B2900" s="137"/>
      <c r="C2900" s="137"/>
      <c r="D2900" s="159"/>
      <c r="E2900" s="160"/>
      <c r="F2900" s="137"/>
      <c r="G2900" s="137"/>
      <c r="H2900" s="137"/>
      <c r="I2900" s="137"/>
      <c r="J2900" s="138"/>
      <c r="K2900" s="146"/>
      <c r="L2900" s="146"/>
    </row>
    <row r="2901" spans="2:12" s="141" customFormat="1" ht="20.100000000000001" customHeight="1">
      <c r="B2901" s="137">
        <v>314</v>
      </c>
      <c r="C2901" s="137"/>
      <c r="D2901" s="159" t="s">
        <v>328</v>
      </c>
      <c r="E2901" s="160">
        <v>2</v>
      </c>
      <c r="F2901" s="137" t="s">
        <v>433</v>
      </c>
      <c r="G2901" s="137" t="s">
        <v>447</v>
      </c>
      <c r="H2901" s="137" t="s">
        <v>443</v>
      </c>
      <c r="I2901" s="137"/>
      <c r="J2901" s="138"/>
      <c r="K2901" s="146"/>
      <c r="L2901" s="146"/>
    </row>
    <row r="2902" spans="2:12" s="141" customFormat="1" ht="20.100000000000001" customHeight="1">
      <c r="B2902" s="137"/>
      <c r="C2902" s="137"/>
      <c r="D2902" s="159"/>
      <c r="E2902" s="160"/>
      <c r="F2902" s="137" t="s">
        <v>447</v>
      </c>
      <c r="G2902" s="137" t="s">
        <v>451</v>
      </c>
      <c r="H2902" s="137" t="s">
        <v>443</v>
      </c>
      <c r="I2902" s="137"/>
      <c r="J2902" s="138"/>
      <c r="K2902" s="146"/>
      <c r="L2902" s="146"/>
    </row>
    <row r="2903" spans="2:12" s="141" customFormat="1" ht="20.100000000000001" customHeight="1">
      <c r="B2903" s="137"/>
      <c r="C2903" s="137"/>
      <c r="D2903" s="159"/>
      <c r="E2903" s="160"/>
      <c r="F2903" s="137" t="s">
        <v>451</v>
      </c>
      <c r="G2903" s="137" t="s">
        <v>454</v>
      </c>
      <c r="H2903" s="137" t="s">
        <v>438</v>
      </c>
      <c r="I2903" s="137"/>
      <c r="J2903" s="138"/>
      <c r="K2903" s="146"/>
      <c r="L2903" s="146"/>
    </row>
    <row r="2904" spans="2:12" s="141" customFormat="1" ht="20.100000000000001" customHeight="1">
      <c r="B2904" s="137"/>
      <c r="C2904" s="137"/>
      <c r="D2904" s="159"/>
      <c r="E2904" s="160"/>
      <c r="F2904" s="137" t="s">
        <v>454</v>
      </c>
      <c r="G2904" s="137" t="s">
        <v>455</v>
      </c>
      <c r="H2904" s="137" t="s">
        <v>443</v>
      </c>
      <c r="I2904" s="137"/>
      <c r="J2904" s="138"/>
      <c r="K2904" s="146"/>
      <c r="L2904" s="146"/>
    </row>
    <row r="2905" spans="2:12" s="141" customFormat="1" ht="20.100000000000001" customHeight="1">
      <c r="B2905" s="137"/>
      <c r="C2905" s="137"/>
      <c r="D2905" s="159"/>
      <c r="E2905" s="160"/>
      <c r="F2905" s="137" t="s">
        <v>455</v>
      </c>
      <c r="G2905" s="137" t="s">
        <v>456</v>
      </c>
      <c r="H2905" s="137" t="s">
        <v>443</v>
      </c>
      <c r="I2905" s="137"/>
      <c r="J2905" s="138"/>
      <c r="K2905" s="146"/>
      <c r="L2905" s="146"/>
    </row>
    <row r="2906" spans="2:12" s="141" customFormat="1" ht="20.100000000000001" customHeight="1">
      <c r="B2906" s="137"/>
      <c r="C2906" s="137"/>
      <c r="D2906" s="159"/>
      <c r="E2906" s="160"/>
      <c r="F2906" s="137" t="s">
        <v>456</v>
      </c>
      <c r="G2906" s="137" t="s">
        <v>457</v>
      </c>
      <c r="H2906" s="137" t="s">
        <v>438</v>
      </c>
      <c r="I2906" s="137"/>
      <c r="J2906" s="138"/>
      <c r="K2906" s="146"/>
      <c r="L2906" s="146"/>
    </row>
    <row r="2907" spans="2:12" s="141" customFormat="1" ht="20.100000000000001" customHeight="1">
      <c r="B2907" s="137"/>
      <c r="C2907" s="137"/>
      <c r="D2907" s="159"/>
      <c r="E2907" s="160"/>
      <c r="F2907" s="137" t="s">
        <v>457</v>
      </c>
      <c r="G2907" s="137" t="s">
        <v>460</v>
      </c>
      <c r="H2907" s="137" t="s">
        <v>438</v>
      </c>
      <c r="I2907" s="137"/>
      <c r="J2907" s="138"/>
      <c r="K2907" s="146"/>
      <c r="L2907" s="146"/>
    </row>
    <row r="2908" spans="2:12" s="141" customFormat="1" ht="20.100000000000001" customHeight="1">
      <c r="B2908" s="137"/>
      <c r="C2908" s="137"/>
      <c r="D2908" s="159"/>
      <c r="E2908" s="160"/>
      <c r="F2908" s="137" t="s">
        <v>460</v>
      </c>
      <c r="G2908" s="137" t="s">
        <v>463</v>
      </c>
      <c r="H2908" s="137" t="s">
        <v>438</v>
      </c>
      <c r="I2908" s="137"/>
      <c r="J2908" s="138"/>
      <c r="K2908" s="146"/>
      <c r="L2908" s="146"/>
    </row>
    <row r="2909" spans="2:12" s="141" customFormat="1" ht="20.100000000000001" customHeight="1">
      <c r="B2909" s="137"/>
      <c r="C2909" s="137"/>
      <c r="D2909" s="159"/>
      <c r="E2909" s="160"/>
      <c r="F2909" s="137" t="s">
        <v>463</v>
      </c>
      <c r="G2909" s="137" t="s">
        <v>464</v>
      </c>
      <c r="H2909" s="137" t="s">
        <v>438</v>
      </c>
      <c r="I2909" s="137"/>
      <c r="J2909" s="138"/>
      <c r="K2909" s="146"/>
      <c r="L2909" s="146"/>
    </row>
    <row r="2910" spans="2:12" s="141" customFormat="1" ht="20.100000000000001" customHeight="1">
      <c r="B2910" s="137"/>
      <c r="C2910" s="137"/>
      <c r="D2910" s="159"/>
      <c r="E2910" s="160"/>
      <c r="F2910" s="137" t="s">
        <v>464</v>
      </c>
      <c r="G2910" s="137" t="s">
        <v>465</v>
      </c>
      <c r="H2910" s="137" t="s">
        <v>438</v>
      </c>
      <c r="I2910" s="137"/>
      <c r="J2910" s="138"/>
      <c r="K2910" s="146"/>
      <c r="L2910" s="146"/>
    </row>
    <row r="2911" spans="2:12" s="141" customFormat="1" ht="20.100000000000001" customHeight="1">
      <c r="B2911" s="137"/>
      <c r="C2911" s="137"/>
      <c r="D2911" s="159"/>
      <c r="E2911" s="160"/>
      <c r="F2911" s="137"/>
      <c r="G2911" s="137"/>
      <c r="H2911" s="137"/>
      <c r="I2911" s="137"/>
      <c r="J2911" s="138"/>
      <c r="K2911" s="146"/>
      <c r="L2911" s="146"/>
    </row>
    <row r="2912" spans="2:12" s="141" customFormat="1" ht="20.100000000000001" customHeight="1">
      <c r="B2912" s="137">
        <v>315</v>
      </c>
      <c r="C2912" s="137"/>
      <c r="D2912" s="159" t="s">
        <v>329</v>
      </c>
      <c r="E2912" s="160">
        <v>7.9000000000000001E-2</v>
      </c>
      <c r="F2912" s="137" t="s">
        <v>433</v>
      </c>
      <c r="G2912" s="137" t="s">
        <v>603</v>
      </c>
      <c r="H2912" s="137" t="s">
        <v>443</v>
      </c>
      <c r="I2912" s="137"/>
      <c r="J2912" s="138"/>
      <c r="K2912" s="146"/>
      <c r="L2912" s="146"/>
    </row>
    <row r="2913" spans="2:12" s="141" customFormat="1" ht="20.100000000000001" customHeight="1">
      <c r="B2913" s="137"/>
      <c r="C2913" s="137"/>
      <c r="D2913" s="159"/>
      <c r="E2913" s="160"/>
      <c r="F2913" s="137"/>
      <c r="G2913" s="137"/>
      <c r="H2913" s="137"/>
      <c r="I2913" s="137"/>
      <c r="J2913" s="138"/>
      <c r="K2913" s="146"/>
      <c r="L2913" s="146"/>
    </row>
    <row r="2914" spans="2:12" s="141" customFormat="1" ht="20.100000000000001" customHeight="1">
      <c r="B2914" s="137">
        <v>316</v>
      </c>
      <c r="C2914" s="137"/>
      <c r="D2914" s="159" t="s">
        <v>725</v>
      </c>
      <c r="E2914" s="160">
        <v>1.3</v>
      </c>
      <c r="F2914" s="137" t="s">
        <v>433</v>
      </c>
      <c r="G2914" s="137" t="s">
        <v>447</v>
      </c>
      <c r="H2914" s="137" t="s">
        <v>443</v>
      </c>
      <c r="I2914" s="137"/>
      <c r="J2914" s="138"/>
      <c r="K2914" s="146"/>
      <c r="L2914" s="146"/>
    </row>
    <row r="2915" spans="2:12" s="141" customFormat="1" ht="20.100000000000001" customHeight="1">
      <c r="B2915" s="137"/>
      <c r="C2915" s="137"/>
      <c r="D2915" s="159"/>
      <c r="E2915" s="160"/>
      <c r="F2915" s="137" t="s">
        <v>447</v>
      </c>
      <c r="G2915" s="137" t="s">
        <v>451</v>
      </c>
      <c r="H2915" s="137" t="s">
        <v>443</v>
      </c>
      <c r="I2915" s="137"/>
      <c r="J2915" s="138"/>
      <c r="K2915" s="146"/>
      <c r="L2915" s="146"/>
    </row>
    <row r="2916" spans="2:12" s="141" customFormat="1" ht="20.100000000000001" customHeight="1">
      <c r="B2916" s="137"/>
      <c r="C2916" s="137"/>
      <c r="D2916" s="159"/>
      <c r="E2916" s="160"/>
      <c r="F2916" s="137" t="s">
        <v>451</v>
      </c>
      <c r="G2916" s="137" t="s">
        <v>454</v>
      </c>
      <c r="H2916" s="137" t="s">
        <v>438</v>
      </c>
      <c r="I2916" s="137"/>
      <c r="J2916" s="138"/>
      <c r="K2916" s="146"/>
      <c r="L2916" s="146"/>
    </row>
    <row r="2917" spans="2:12" s="141" customFormat="1" ht="20.100000000000001" customHeight="1">
      <c r="B2917" s="137"/>
      <c r="C2917" s="137"/>
      <c r="D2917" s="159"/>
      <c r="E2917" s="160"/>
      <c r="F2917" s="137" t="s">
        <v>454</v>
      </c>
      <c r="G2917" s="137" t="s">
        <v>455</v>
      </c>
      <c r="H2917" s="137" t="s">
        <v>443</v>
      </c>
      <c r="I2917" s="137"/>
      <c r="J2917" s="138"/>
      <c r="K2917" s="146"/>
      <c r="L2917" s="146"/>
    </row>
    <row r="2918" spans="2:12" s="141" customFormat="1" ht="20.100000000000001" customHeight="1">
      <c r="B2918" s="137"/>
      <c r="C2918" s="137"/>
      <c r="D2918" s="159"/>
      <c r="E2918" s="160"/>
      <c r="F2918" s="137" t="s">
        <v>455</v>
      </c>
      <c r="G2918" s="137" t="s">
        <v>456</v>
      </c>
      <c r="H2918" s="137" t="s">
        <v>438</v>
      </c>
      <c r="I2918" s="137"/>
      <c r="J2918" s="138"/>
      <c r="K2918" s="146"/>
      <c r="L2918" s="146"/>
    </row>
    <row r="2919" spans="2:12" s="141" customFormat="1" ht="20.100000000000001" customHeight="1">
      <c r="B2919" s="137"/>
      <c r="C2919" s="137"/>
      <c r="D2919" s="159"/>
      <c r="E2919" s="160"/>
      <c r="F2919" s="137" t="s">
        <v>456</v>
      </c>
      <c r="G2919" s="137" t="s">
        <v>457</v>
      </c>
      <c r="H2919" s="137" t="s">
        <v>434</v>
      </c>
      <c r="I2919" s="137"/>
      <c r="J2919" s="138"/>
      <c r="K2919" s="146"/>
      <c r="L2919" s="146"/>
    </row>
    <row r="2920" spans="2:12" s="141" customFormat="1" ht="20.100000000000001" customHeight="1">
      <c r="B2920" s="137"/>
      <c r="C2920" s="137"/>
      <c r="D2920" s="159"/>
      <c r="E2920" s="160"/>
      <c r="F2920" s="137" t="s">
        <v>457</v>
      </c>
      <c r="G2920" s="137" t="s">
        <v>569</v>
      </c>
      <c r="H2920" s="137" t="s">
        <v>434</v>
      </c>
      <c r="I2920" s="137"/>
      <c r="J2920" s="138"/>
      <c r="K2920" s="146"/>
      <c r="L2920" s="146"/>
    </row>
    <row r="2921" spans="2:12" s="141" customFormat="1" ht="20.100000000000001" customHeight="1">
      <c r="B2921" s="137"/>
      <c r="C2921" s="137"/>
      <c r="D2921" s="159"/>
      <c r="E2921" s="160"/>
      <c r="F2921" s="137"/>
      <c r="G2921" s="137"/>
      <c r="H2921" s="137"/>
      <c r="I2921" s="137"/>
      <c r="J2921" s="138"/>
      <c r="K2921" s="146"/>
      <c r="L2921" s="146"/>
    </row>
    <row r="2922" spans="2:12" s="141" customFormat="1" ht="20.100000000000001" customHeight="1">
      <c r="B2922" s="137">
        <v>317</v>
      </c>
      <c r="C2922" s="137"/>
      <c r="D2922" s="159" t="s">
        <v>330</v>
      </c>
      <c r="E2922" s="160">
        <v>2.52</v>
      </c>
      <c r="F2922" s="137" t="s">
        <v>433</v>
      </c>
      <c r="G2922" s="137" t="s">
        <v>447</v>
      </c>
      <c r="H2922" s="137" t="s">
        <v>438</v>
      </c>
      <c r="I2922" s="137"/>
      <c r="J2922" s="138"/>
      <c r="K2922" s="146"/>
      <c r="L2922" s="146"/>
    </row>
    <row r="2923" spans="2:12" s="141" customFormat="1" ht="20.100000000000001" customHeight="1">
      <c r="B2923" s="137"/>
      <c r="C2923" s="137"/>
      <c r="D2923" s="159"/>
      <c r="E2923" s="160"/>
      <c r="F2923" s="137" t="s">
        <v>447</v>
      </c>
      <c r="G2923" s="137" t="s">
        <v>451</v>
      </c>
      <c r="H2923" s="137" t="s">
        <v>434</v>
      </c>
      <c r="I2923" s="137"/>
      <c r="J2923" s="138"/>
      <c r="K2923" s="146"/>
      <c r="L2923" s="146"/>
    </row>
    <row r="2924" spans="2:12" s="141" customFormat="1" ht="20.100000000000001" customHeight="1">
      <c r="B2924" s="137"/>
      <c r="C2924" s="137"/>
      <c r="D2924" s="159"/>
      <c r="E2924" s="160"/>
      <c r="F2924" s="137" t="s">
        <v>451</v>
      </c>
      <c r="G2924" s="137" t="s">
        <v>454</v>
      </c>
      <c r="H2924" s="137" t="s">
        <v>434</v>
      </c>
      <c r="I2924" s="137"/>
      <c r="J2924" s="138"/>
      <c r="K2924" s="146"/>
      <c r="L2924" s="146"/>
    </row>
    <row r="2925" spans="2:12" s="141" customFormat="1" ht="20.100000000000001" customHeight="1">
      <c r="B2925" s="137"/>
      <c r="C2925" s="137"/>
      <c r="D2925" s="159"/>
      <c r="E2925" s="160"/>
      <c r="F2925" s="137" t="s">
        <v>454</v>
      </c>
      <c r="G2925" s="137" t="s">
        <v>455</v>
      </c>
      <c r="H2925" s="137" t="s">
        <v>434</v>
      </c>
      <c r="I2925" s="137"/>
      <c r="J2925" s="138"/>
      <c r="K2925" s="146"/>
      <c r="L2925" s="146"/>
    </row>
    <row r="2926" spans="2:12" s="141" customFormat="1" ht="20.100000000000001" customHeight="1">
      <c r="B2926" s="137"/>
      <c r="C2926" s="137"/>
      <c r="D2926" s="159"/>
      <c r="E2926" s="160"/>
      <c r="F2926" s="137" t="s">
        <v>455</v>
      </c>
      <c r="G2926" s="137" t="s">
        <v>456</v>
      </c>
      <c r="H2926" s="137" t="s">
        <v>434</v>
      </c>
      <c r="I2926" s="137"/>
      <c r="J2926" s="138"/>
      <c r="K2926" s="146"/>
      <c r="L2926" s="146"/>
    </row>
    <row r="2927" spans="2:12" s="141" customFormat="1" ht="20.100000000000001" customHeight="1">
      <c r="B2927" s="137"/>
      <c r="C2927" s="137"/>
      <c r="D2927" s="159"/>
      <c r="E2927" s="160"/>
      <c r="F2927" s="137" t="s">
        <v>456</v>
      </c>
      <c r="G2927" s="137" t="s">
        <v>457</v>
      </c>
      <c r="H2927" s="137" t="s">
        <v>434</v>
      </c>
      <c r="I2927" s="137"/>
      <c r="J2927" s="138"/>
      <c r="K2927" s="146"/>
      <c r="L2927" s="146"/>
    </row>
    <row r="2928" spans="2:12" s="141" customFormat="1" ht="20.100000000000001" customHeight="1">
      <c r="B2928" s="137"/>
      <c r="C2928" s="137"/>
      <c r="D2928" s="159"/>
      <c r="E2928" s="160"/>
      <c r="F2928" s="137" t="s">
        <v>457</v>
      </c>
      <c r="G2928" s="137" t="s">
        <v>460</v>
      </c>
      <c r="H2928" s="137" t="s">
        <v>434</v>
      </c>
      <c r="I2928" s="137"/>
      <c r="J2928" s="138"/>
      <c r="K2928" s="146"/>
      <c r="L2928" s="146"/>
    </row>
    <row r="2929" spans="2:12" s="141" customFormat="1" ht="20.100000000000001" customHeight="1">
      <c r="B2929" s="137"/>
      <c r="C2929" s="137"/>
      <c r="D2929" s="159"/>
      <c r="E2929" s="160"/>
      <c r="F2929" s="137" t="s">
        <v>460</v>
      </c>
      <c r="G2929" s="137" t="s">
        <v>463</v>
      </c>
      <c r="H2929" s="137" t="s">
        <v>434</v>
      </c>
      <c r="I2929" s="137"/>
      <c r="J2929" s="138"/>
      <c r="K2929" s="146"/>
      <c r="L2929" s="146"/>
    </row>
    <row r="2930" spans="2:12" s="141" customFormat="1" ht="20.100000000000001" customHeight="1">
      <c r="B2930" s="137"/>
      <c r="C2930" s="137"/>
      <c r="D2930" s="159"/>
      <c r="E2930" s="160"/>
      <c r="F2930" s="137" t="s">
        <v>463</v>
      </c>
      <c r="G2930" s="137" t="s">
        <v>464</v>
      </c>
      <c r="H2930" s="137" t="s">
        <v>434</v>
      </c>
      <c r="I2930" s="137"/>
      <c r="J2930" s="138"/>
      <c r="K2930" s="146"/>
      <c r="L2930" s="146"/>
    </row>
    <row r="2931" spans="2:12" s="141" customFormat="1" ht="20.100000000000001" customHeight="1">
      <c r="B2931" s="137"/>
      <c r="C2931" s="137"/>
      <c r="D2931" s="159"/>
      <c r="E2931" s="160"/>
      <c r="F2931" s="137" t="s">
        <v>464</v>
      </c>
      <c r="G2931" s="137" t="s">
        <v>465</v>
      </c>
      <c r="H2931" s="137" t="s">
        <v>434</v>
      </c>
      <c r="I2931" s="137"/>
      <c r="J2931" s="138"/>
      <c r="K2931" s="146"/>
      <c r="L2931" s="146"/>
    </row>
    <row r="2932" spans="2:12" s="141" customFormat="1" ht="20.100000000000001" customHeight="1">
      <c r="B2932" s="137"/>
      <c r="C2932" s="137"/>
      <c r="D2932" s="159"/>
      <c r="E2932" s="160"/>
      <c r="F2932" s="137" t="s">
        <v>465</v>
      </c>
      <c r="G2932" s="137" t="s">
        <v>465</v>
      </c>
      <c r="H2932" s="137" t="s">
        <v>434</v>
      </c>
      <c r="I2932" s="137"/>
      <c r="J2932" s="138"/>
      <c r="K2932" s="146"/>
      <c r="L2932" s="146"/>
    </row>
    <row r="2933" spans="2:12" s="141" customFormat="1" ht="20.100000000000001" customHeight="1">
      <c r="B2933" s="137"/>
      <c r="C2933" s="137"/>
      <c r="D2933" s="159"/>
      <c r="E2933" s="160"/>
      <c r="F2933" s="137" t="s">
        <v>465</v>
      </c>
      <c r="G2933" s="137" t="s">
        <v>467</v>
      </c>
      <c r="H2933" s="137" t="s">
        <v>434</v>
      </c>
      <c r="I2933" s="137"/>
      <c r="J2933" s="138"/>
      <c r="K2933" s="146"/>
      <c r="L2933" s="146"/>
    </row>
    <row r="2934" spans="2:12" s="141" customFormat="1" ht="20.100000000000001" customHeight="1">
      <c r="B2934" s="137"/>
      <c r="C2934" s="137"/>
      <c r="D2934" s="159"/>
      <c r="E2934" s="160"/>
      <c r="F2934" s="137" t="s">
        <v>467</v>
      </c>
      <c r="G2934" s="137" t="s">
        <v>960</v>
      </c>
      <c r="H2934" s="137" t="s">
        <v>434</v>
      </c>
      <c r="I2934" s="137"/>
      <c r="J2934" s="138"/>
      <c r="K2934" s="146"/>
      <c r="L2934" s="146"/>
    </row>
    <row r="2935" spans="2:12" s="141" customFormat="1" ht="20.100000000000001" customHeight="1">
      <c r="B2935" s="137"/>
      <c r="C2935" s="137"/>
      <c r="D2935" s="159"/>
      <c r="E2935" s="160"/>
      <c r="F2935" s="137"/>
      <c r="G2935" s="137"/>
      <c r="H2935" s="137"/>
      <c r="I2935" s="137"/>
      <c r="J2935" s="138"/>
      <c r="K2935" s="146"/>
      <c r="L2935" s="146"/>
    </row>
    <row r="2936" spans="2:12" s="141" customFormat="1" ht="20.100000000000001" customHeight="1">
      <c r="B2936" s="137">
        <v>318</v>
      </c>
      <c r="C2936" s="137"/>
      <c r="D2936" s="159" t="s">
        <v>331</v>
      </c>
      <c r="E2936" s="160">
        <v>1.57</v>
      </c>
      <c r="F2936" s="137" t="s">
        <v>433</v>
      </c>
      <c r="G2936" s="137" t="s">
        <v>447</v>
      </c>
      <c r="H2936" s="137" t="s">
        <v>434</v>
      </c>
      <c r="I2936" s="137"/>
      <c r="J2936" s="138"/>
      <c r="K2936" s="146"/>
      <c r="L2936" s="146"/>
    </row>
    <row r="2937" spans="2:12" s="141" customFormat="1" ht="20.100000000000001" customHeight="1">
      <c r="B2937" s="137"/>
      <c r="C2937" s="137"/>
      <c r="D2937" s="159"/>
      <c r="E2937" s="160"/>
      <c r="F2937" s="137" t="s">
        <v>447</v>
      </c>
      <c r="G2937" s="137" t="s">
        <v>451</v>
      </c>
      <c r="H2937" s="137" t="s">
        <v>434</v>
      </c>
      <c r="I2937" s="137"/>
      <c r="J2937" s="138"/>
      <c r="K2937" s="146"/>
      <c r="L2937" s="146"/>
    </row>
    <row r="2938" spans="2:12" s="141" customFormat="1" ht="20.100000000000001" customHeight="1">
      <c r="B2938" s="137"/>
      <c r="C2938" s="137"/>
      <c r="D2938" s="159"/>
      <c r="E2938" s="160"/>
      <c r="F2938" s="137" t="s">
        <v>451</v>
      </c>
      <c r="G2938" s="137" t="s">
        <v>454</v>
      </c>
      <c r="H2938" s="137" t="s">
        <v>434</v>
      </c>
      <c r="I2938" s="137"/>
      <c r="J2938" s="138"/>
      <c r="K2938" s="146"/>
      <c r="L2938" s="146"/>
    </row>
    <row r="2939" spans="2:12" s="141" customFormat="1" ht="20.100000000000001" customHeight="1">
      <c r="B2939" s="137"/>
      <c r="C2939" s="137"/>
      <c r="D2939" s="159"/>
      <c r="E2939" s="160"/>
      <c r="F2939" s="137" t="s">
        <v>454</v>
      </c>
      <c r="G2939" s="137" t="s">
        <v>455</v>
      </c>
      <c r="H2939" s="137" t="s">
        <v>434</v>
      </c>
      <c r="I2939" s="137"/>
      <c r="J2939" s="138"/>
      <c r="K2939" s="146"/>
      <c r="L2939" s="146"/>
    </row>
    <row r="2940" spans="2:12" s="141" customFormat="1" ht="20.100000000000001" customHeight="1">
      <c r="B2940" s="137"/>
      <c r="C2940" s="137"/>
      <c r="D2940" s="159"/>
      <c r="E2940" s="160"/>
      <c r="F2940" s="137" t="s">
        <v>455</v>
      </c>
      <c r="G2940" s="137" t="s">
        <v>456</v>
      </c>
      <c r="H2940" s="137" t="s">
        <v>434</v>
      </c>
      <c r="I2940" s="137"/>
      <c r="J2940" s="138"/>
      <c r="K2940" s="146"/>
      <c r="L2940" s="146"/>
    </row>
    <row r="2941" spans="2:12" s="141" customFormat="1" ht="20.100000000000001" customHeight="1">
      <c r="B2941" s="137"/>
      <c r="C2941" s="137"/>
      <c r="D2941" s="159"/>
      <c r="E2941" s="160"/>
      <c r="F2941" s="137" t="s">
        <v>456</v>
      </c>
      <c r="G2941" s="137" t="s">
        <v>457</v>
      </c>
      <c r="H2941" s="137" t="s">
        <v>443</v>
      </c>
      <c r="I2941" s="137"/>
      <c r="J2941" s="138"/>
      <c r="K2941" s="146"/>
      <c r="L2941" s="146"/>
    </row>
    <row r="2942" spans="2:12" s="141" customFormat="1" ht="20.100000000000001" customHeight="1">
      <c r="B2942" s="137"/>
      <c r="C2942" s="137"/>
      <c r="D2942" s="159"/>
      <c r="E2942" s="160"/>
      <c r="F2942" s="137" t="s">
        <v>457</v>
      </c>
      <c r="G2942" s="137" t="s">
        <v>460</v>
      </c>
      <c r="H2942" s="137" t="s">
        <v>443</v>
      </c>
      <c r="I2942" s="137"/>
      <c r="J2942" s="138"/>
      <c r="K2942" s="146"/>
      <c r="L2942" s="146"/>
    </row>
    <row r="2943" spans="2:12" s="141" customFormat="1" ht="20.100000000000001" customHeight="1">
      <c r="B2943" s="137"/>
      <c r="C2943" s="137"/>
      <c r="D2943" s="159"/>
      <c r="E2943" s="160"/>
      <c r="F2943" s="137" t="s">
        <v>460</v>
      </c>
      <c r="G2943" s="137" t="s">
        <v>961</v>
      </c>
      <c r="H2943" s="137" t="s">
        <v>438</v>
      </c>
      <c r="I2943" s="137"/>
      <c r="J2943" s="138"/>
      <c r="K2943" s="146"/>
      <c r="L2943" s="146"/>
    </row>
    <row r="2944" spans="2:12" s="141" customFormat="1" ht="20.100000000000001" customHeight="1">
      <c r="B2944" s="137"/>
      <c r="C2944" s="137"/>
      <c r="D2944" s="159"/>
      <c r="E2944" s="160"/>
      <c r="F2944" s="137"/>
      <c r="G2944" s="137"/>
      <c r="H2944" s="137"/>
      <c r="I2944" s="137"/>
      <c r="J2944" s="138"/>
      <c r="K2944" s="146"/>
      <c r="L2944" s="146"/>
    </row>
    <row r="2945" spans="2:12" s="141" customFormat="1" ht="20.100000000000001" customHeight="1">
      <c r="B2945" s="137">
        <v>319</v>
      </c>
      <c r="C2945" s="137"/>
      <c r="D2945" s="159" t="s">
        <v>332</v>
      </c>
      <c r="E2945" s="160">
        <v>0.42599999999999999</v>
      </c>
      <c r="F2945" s="137" t="s">
        <v>433</v>
      </c>
      <c r="G2945" s="137" t="s">
        <v>447</v>
      </c>
      <c r="H2945" s="137" t="s">
        <v>440</v>
      </c>
      <c r="I2945" s="137"/>
      <c r="J2945" s="138"/>
      <c r="K2945" s="146"/>
      <c r="L2945" s="146"/>
    </row>
    <row r="2946" spans="2:12" s="141" customFormat="1" ht="20.100000000000001" customHeight="1">
      <c r="B2946" s="137"/>
      <c r="C2946" s="137"/>
      <c r="D2946" s="159"/>
      <c r="E2946" s="160"/>
      <c r="F2946" s="137" t="s">
        <v>447</v>
      </c>
      <c r="G2946" s="137" t="s">
        <v>451</v>
      </c>
      <c r="H2946" s="137" t="s">
        <v>438</v>
      </c>
      <c r="I2946" s="137"/>
      <c r="J2946" s="138"/>
      <c r="K2946" s="146"/>
      <c r="L2946" s="146"/>
    </row>
    <row r="2947" spans="2:12" s="141" customFormat="1" ht="20.100000000000001" customHeight="1">
      <c r="B2947" s="137"/>
      <c r="C2947" s="137"/>
      <c r="D2947" s="159"/>
      <c r="E2947" s="160"/>
      <c r="F2947" s="137" t="s">
        <v>451</v>
      </c>
      <c r="G2947" s="137" t="s">
        <v>962</v>
      </c>
      <c r="H2947" s="137" t="s">
        <v>434</v>
      </c>
      <c r="I2947" s="137"/>
      <c r="J2947" s="138"/>
      <c r="K2947" s="146"/>
      <c r="L2947" s="146"/>
    </row>
    <row r="2948" spans="2:12" s="141" customFormat="1" ht="20.100000000000001" customHeight="1">
      <c r="B2948" s="137"/>
      <c r="C2948" s="137"/>
      <c r="D2948" s="159"/>
      <c r="E2948" s="160"/>
      <c r="F2948" s="137"/>
      <c r="G2948" s="137"/>
      <c r="H2948" s="137"/>
      <c r="I2948" s="137"/>
      <c r="J2948" s="138"/>
      <c r="K2948" s="146"/>
      <c r="L2948" s="146"/>
    </row>
    <row r="2949" spans="2:12" s="141" customFormat="1" ht="20.100000000000001" customHeight="1">
      <c r="B2949" s="137">
        <v>320</v>
      </c>
      <c r="C2949" s="137"/>
      <c r="D2949" s="159" t="s">
        <v>333</v>
      </c>
      <c r="E2949" s="160">
        <v>4.6719999999999997</v>
      </c>
      <c r="F2949" s="137" t="s">
        <v>433</v>
      </c>
      <c r="G2949" s="137" t="s">
        <v>447</v>
      </c>
      <c r="H2949" s="137" t="s">
        <v>443</v>
      </c>
      <c r="I2949" s="137"/>
      <c r="J2949" s="138"/>
      <c r="K2949" s="146"/>
      <c r="L2949" s="146"/>
    </row>
    <row r="2950" spans="2:12" s="141" customFormat="1" ht="20.100000000000001" customHeight="1">
      <c r="B2950" s="137"/>
      <c r="C2950" s="137"/>
      <c r="D2950" s="159"/>
      <c r="E2950" s="160"/>
      <c r="F2950" s="137" t="s">
        <v>447</v>
      </c>
      <c r="G2950" s="137" t="s">
        <v>451</v>
      </c>
      <c r="H2950" s="137" t="s">
        <v>434</v>
      </c>
      <c r="I2950" s="137"/>
      <c r="J2950" s="138"/>
      <c r="K2950" s="146"/>
      <c r="L2950" s="146"/>
    </row>
    <row r="2951" spans="2:12" s="141" customFormat="1" ht="20.100000000000001" customHeight="1">
      <c r="B2951" s="137"/>
      <c r="C2951" s="137"/>
      <c r="D2951" s="159"/>
      <c r="E2951" s="160"/>
      <c r="F2951" s="137" t="s">
        <v>451</v>
      </c>
      <c r="G2951" s="137" t="s">
        <v>454</v>
      </c>
      <c r="H2951" s="137" t="s">
        <v>443</v>
      </c>
      <c r="I2951" s="137"/>
      <c r="J2951" s="138"/>
      <c r="K2951" s="146"/>
      <c r="L2951" s="146"/>
    </row>
    <row r="2952" spans="2:12" s="141" customFormat="1" ht="20.100000000000001" customHeight="1">
      <c r="B2952" s="137"/>
      <c r="C2952" s="137"/>
      <c r="D2952" s="159"/>
      <c r="E2952" s="160"/>
      <c r="F2952" s="137" t="s">
        <v>454</v>
      </c>
      <c r="G2952" s="137" t="s">
        <v>455</v>
      </c>
      <c r="H2952" s="137" t="s">
        <v>434</v>
      </c>
      <c r="I2952" s="137"/>
      <c r="J2952" s="138"/>
      <c r="K2952" s="146"/>
      <c r="L2952" s="146"/>
    </row>
    <row r="2953" spans="2:12" s="141" customFormat="1" ht="20.100000000000001" customHeight="1">
      <c r="B2953" s="137"/>
      <c r="C2953" s="137"/>
      <c r="D2953" s="159"/>
      <c r="E2953" s="160"/>
      <c r="F2953" s="137" t="s">
        <v>455</v>
      </c>
      <c r="G2953" s="137" t="s">
        <v>456</v>
      </c>
      <c r="H2953" s="137" t="s">
        <v>434</v>
      </c>
      <c r="I2953" s="137"/>
      <c r="J2953" s="138"/>
      <c r="K2953" s="146"/>
      <c r="L2953" s="146"/>
    </row>
    <row r="2954" spans="2:12" s="141" customFormat="1" ht="20.100000000000001" customHeight="1">
      <c r="B2954" s="137"/>
      <c r="C2954" s="137"/>
      <c r="D2954" s="159"/>
      <c r="E2954" s="160"/>
      <c r="F2954" s="137" t="s">
        <v>456</v>
      </c>
      <c r="G2954" s="137" t="s">
        <v>457</v>
      </c>
      <c r="H2954" s="137" t="s">
        <v>443</v>
      </c>
      <c r="I2954" s="137"/>
      <c r="J2954" s="138"/>
      <c r="K2954" s="146"/>
      <c r="L2954" s="146"/>
    </row>
    <row r="2955" spans="2:12" s="141" customFormat="1" ht="20.100000000000001" customHeight="1">
      <c r="B2955" s="137"/>
      <c r="C2955" s="137"/>
      <c r="D2955" s="159"/>
      <c r="E2955" s="160"/>
      <c r="F2955" s="137" t="s">
        <v>457</v>
      </c>
      <c r="G2955" s="137" t="s">
        <v>460</v>
      </c>
      <c r="H2955" s="137" t="s">
        <v>434</v>
      </c>
      <c r="I2955" s="137"/>
      <c r="J2955" s="138"/>
      <c r="K2955" s="146"/>
      <c r="L2955" s="146"/>
    </row>
    <row r="2956" spans="2:12" s="141" customFormat="1" ht="20.100000000000001" customHeight="1">
      <c r="B2956" s="137"/>
      <c r="C2956" s="137"/>
      <c r="D2956" s="159"/>
      <c r="E2956" s="160"/>
      <c r="F2956" s="137" t="s">
        <v>460</v>
      </c>
      <c r="G2956" s="137" t="s">
        <v>463</v>
      </c>
      <c r="H2956" s="137" t="s">
        <v>438</v>
      </c>
      <c r="I2956" s="137"/>
      <c r="J2956" s="138"/>
      <c r="K2956" s="146"/>
      <c r="L2956" s="146"/>
    </row>
    <row r="2957" spans="2:12" s="141" customFormat="1" ht="20.100000000000001" customHeight="1">
      <c r="B2957" s="137"/>
      <c r="C2957" s="137"/>
      <c r="D2957" s="159"/>
      <c r="E2957" s="160"/>
      <c r="F2957" s="137" t="s">
        <v>463</v>
      </c>
      <c r="G2957" s="137" t="s">
        <v>464</v>
      </c>
      <c r="H2957" s="137" t="s">
        <v>434</v>
      </c>
      <c r="I2957" s="137"/>
      <c r="J2957" s="138"/>
      <c r="K2957" s="146"/>
      <c r="L2957" s="146"/>
    </row>
    <row r="2958" spans="2:12" s="141" customFormat="1" ht="20.100000000000001" customHeight="1">
      <c r="B2958" s="137"/>
      <c r="C2958" s="137"/>
      <c r="D2958" s="159"/>
      <c r="E2958" s="160"/>
      <c r="F2958" s="137" t="s">
        <v>464</v>
      </c>
      <c r="G2958" s="137" t="s">
        <v>465</v>
      </c>
      <c r="H2958" s="137" t="s">
        <v>434</v>
      </c>
      <c r="I2958" s="137"/>
      <c r="J2958" s="138"/>
      <c r="K2958" s="146"/>
      <c r="L2958" s="146"/>
    </row>
    <row r="2959" spans="2:12" s="141" customFormat="1" ht="20.100000000000001" customHeight="1">
      <c r="B2959" s="137"/>
      <c r="C2959" s="137"/>
      <c r="D2959" s="159"/>
      <c r="E2959" s="160"/>
      <c r="F2959" s="137" t="s">
        <v>465</v>
      </c>
      <c r="G2959" s="137" t="s">
        <v>466</v>
      </c>
      <c r="H2959" s="137" t="s">
        <v>434</v>
      </c>
      <c r="I2959" s="137"/>
      <c r="J2959" s="138"/>
      <c r="K2959" s="146"/>
      <c r="L2959" s="146"/>
    </row>
    <row r="2960" spans="2:12" s="141" customFormat="1" ht="20.100000000000001" customHeight="1">
      <c r="B2960" s="137"/>
      <c r="C2960" s="137"/>
      <c r="D2960" s="159"/>
      <c r="E2960" s="160"/>
      <c r="F2960" s="137" t="s">
        <v>466</v>
      </c>
      <c r="G2960" s="137" t="s">
        <v>467</v>
      </c>
      <c r="H2960" s="137" t="s">
        <v>434</v>
      </c>
      <c r="I2960" s="137"/>
      <c r="J2960" s="138"/>
      <c r="K2960" s="146"/>
      <c r="L2960" s="146"/>
    </row>
    <row r="2961" spans="2:12" s="141" customFormat="1" ht="20.100000000000001" customHeight="1">
      <c r="B2961" s="137"/>
      <c r="C2961" s="137"/>
      <c r="D2961" s="159"/>
      <c r="E2961" s="160"/>
      <c r="F2961" s="137" t="s">
        <v>467</v>
      </c>
      <c r="G2961" s="137" t="s">
        <v>468</v>
      </c>
      <c r="H2961" s="137" t="s">
        <v>434</v>
      </c>
      <c r="I2961" s="137"/>
      <c r="J2961" s="138"/>
      <c r="K2961" s="146"/>
      <c r="L2961" s="146"/>
    </row>
    <row r="2962" spans="2:12" s="141" customFormat="1" ht="20.100000000000001" customHeight="1">
      <c r="B2962" s="137"/>
      <c r="C2962" s="137"/>
      <c r="D2962" s="159"/>
      <c r="E2962" s="160"/>
      <c r="F2962" s="137" t="s">
        <v>468</v>
      </c>
      <c r="G2962" s="137" t="s">
        <v>469</v>
      </c>
      <c r="H2962" s="137" t="s">
        <v>434</v>
      </c>
      <c r="I2962" s="137"/>
      <c r="J2962" s="138"/>
      <c r="K2962" s="146"/>
      <c r="L2962" s="146"/>
    </row>
    <row r="2963" spans="2:12" s="141" customFormat="1" ht="20.100000000000001" customHeight="1">
      <c r="B2963" s="137"/>
      <c r="C2963" s="137"/>
      <c r="D2963" s="159"/>
      <c r="E2963" s="160"/>
      <c r="F2963" s="137" t="s">
        <v>469</v>
      </c>
      <c r="G2963" s="137" t="s">
        <v>470</v>
      </c>
      <c r="H2963" s="137" t="s">
        <v>434</v>
      </c>
      <c r="I2963" s="137"/>
      <c r="J2963" s="138"/>
      <c r="K2963" s="146"/>
      <c r="L2963" s="146"/>
    </row>
    <row r="2964" spans="2:12" s="141" customFormat="1" ht="20.100000000000001" customHeight="1">
      <c r="B2964" s="137"/>
      <c r="C2964" s="137"/>
      <c r="D2964" s="159"/>
      <c r="E2964" s="160"/>
      <c r="F2964" s="137" t="s">
        <v>470</v>
      </c>
      <c r="G2964" s="137" t="s">
        <v>471</v>
      </c>
      <c r="H2964" s="137" t="s">
        <v>434</v>
      </c>
      <c r="I2964" s="137"/>
      <c r="J2964" s="138"/>
      <c r="K2964" s="146"/>
      <c r="L2964" s="146"/>
    </row>
    <row r="2965" spans="2:12" s="141" customFormat="1" ht="20.100000000000001" customHeight="1">
      <c r="B2965" s="137"/>
      <c r="C2965" s="137"/>
      <c r="D2965" s="159"/>
      <c r="E2965" s="160"/>
      <c r="F2965" s="137" t="s">
        <v>471</v>
      </c>
      <c r="G2965" s="137" t="s">
        <v>473</v>
      </c>
      <c r="H2965" s="137" t="s">
        <v>434</v>
      </c>
      <c r="I2965" s="137"/>
      <c r="J2965" s="138"/>
      <c r="K2965" s="146"/>
      <c r="L2965" s="146"/>
    </row>
    <row r="2966" spans="2:12" s="141" customFormat="1" ht="20.100000000000001" customHeight="1">
      <c r="B2966" s="137"/>
      <c r="C2966" s="137"/>
      <c r="D2966" s="159"/>
      <c r="E2966" s="160"/>
      <c r="F2966" s="137" t="s">
        <v>473</v>
      </c>
      <c r="G2966" s="137" t="s">
        <v>474</v>
      </c>
      <c r="H2966" s="137" t="s">
        <v>434</v>
      </c>
      <c r="I2966" s="137"/>
      <c r="J2966" s="138"/>
      <c r="K2966" s="146"/>
      <c r="L2966" s="146"/>
    </row>
    <row r="2967" spans="2:12" s="141" customFormat="1" ht="20.100000000000001" customHeight="1">
      <c r="B2967" s="137"/>
      <c r="C2967" s="137"/>
      <c r="D2967" s="159"/>
      <c r="E2967" s="160"/>
      <c r="F2967" s="137" t="s">
        <v>474</v>
      </c>
      <c r="G2967" s="137" t="s">
        <v>475</v>
      </c>
      <c r="H2967" s="137" t="s">
        <v>434</v>
      </c>
      <c r="I2967" s="137"/>
      <c r="J2967" s="138"/>
      <c r="K2967" s="146"/>
      <c r="L2967" s="146"/>
    </row>
    <row r="2968" spans="2:12" s="141" customFormat="1" ht="20.100000000000001" customHeight="1">
      <c r="B2968" s="137"/>
      <c r="C2968" s="137"/>
      <c r="D2968" s="159"/>
      <c r="E2968" s="160"/>
      <c r="F2968" s="137" t="s">
        <v>475</v>
      </c>
      <c r="G2968" s="137" t="s">
        <v>476</v>
      </c>
      <c r="H2968" s="137" t="s">
        <v>434</v>
      </c>
      <c r="I2968" s="137"/>
      <c r="J2968" s="138"/>
      <c r="K2968" s="146"/>
      <c r="L2968" s="146"/>
    </row>
    <row r="2969" spans="2:12" s="141" customFormat="1" ht="20.100000000000001" customHeight="1">
      <c r="B2969" s="137"/>
      <c r="C2969" s="137"/>
      <c r="D2969" s="159"/>
      <c r="E2969" s="160"/>
      <c r="F2969" s="137" t="s">
        <v>476</v>
      </c>
      <c r="G2969" s="137" t="s">
        <v>477</v>
      </c>
      <c r="H2969" s="137" t="s">
        <v>443</v>
      </c>
      <c r="I2969" s="137"/>
      <c r="J2969" s="138"/>
      <c r="K2969" s="146"/>
      <c r="L2969" s="146"/>
    </row>
    <row r="2970" spans="2:12" s="141" customFormat="1" ht="20.100000000000001" customHeight="1">
      <c r="B2970" s="137"/>
      <c r="C2970" s="137"/>
      <c r="D2970" s="159"/>
      <c r="E2970" s="160"/>
      <c r="F2970" s="137" t="s">
        <v>477</v>
      </c>
      <c r="G2970" s="137" t="s">
        <v>543</v>
      </c>
      <c r="H2970" s="137" t="s">
        <v>434</v>
      </c>
      <c r="I2970" s="137"/>
      <c r="J2970" s="138"/>
      <c r="K2970" s="146"/>
      <c r="L2970" s="146"/>
    </row>
    <row r="2971" spans="2:12" s="141" customFormat="1" ht="20.100000000000001" customHeight="1">
      <c r="B2971" s="137"/>
      <c r="C2971" s="137"/>
      <c r="D2971" s="159"/>
      <c r="E2971" s="160"/>
      <c r="F2971" s="137" t="s">
        <v>543</v>
      </c>
      <c r="G2971" s="137" t="s">
        <v>550</v>
      </c>
      <c r="H2971" s="137" t="s">
        <v>438</v>
      </c>
      <c r="I2971" s="137"/>
      <c r="J2971" s="138"/>
      <c r="K2971" s="146"/>
      <c r="L2971" s="146"/>
    </row>
    <row r="2972" spans="2:12" s="141" customFormat="1" ht="20.100000000000001" customHeight="1">
      <c r="B2972" s="137"/>
      <c r="C2972" s="137"/>
      <c r="D2972" s="159"/>
      <c r="E2972" s="160"/>
      <c r="F2972" s="137" t="s">
        <v>550</v>
      </c>
      <c r="G2972" s="137" t="s">
        <v>963</v>
      </c>
      <c r="H2972" s="137" t="s">
        <v>434</v>
      </c>
      <c r="I2972" s="137"/>
      <c r="J2972" s="138"/>
      <c r="K2972" s="146"/>
      <c r="L2972" s="146"/>
    </row>
    <row r="2973" spans="2:12" s="141" customFormat="1" ht="20.100000000000001" customHeight="1">
      <c r="B2973" s="137"/>
      <c r="C2973" s="137"/>
      <c r="D2973" s="159"/>
      <c r="E2973" s="160"/>
      <c r="F2973" s="137"/>
      <c r="G2973" s="137"/>
      <c r="H2973" s="137"/>
      <c r="I2973" s="137"/>
      <c r="J2973" s="138"/>
      <c r="K2973" s="146"/>
      <c r="L2973" s="146"/>
    </row>
    <row r="2974" spans="2:12" s="141" customFormat="1" ht="20.100000000000001" customHeight="1">
      <c r="B2974" s="137">
        <v>321</v>
      </c>
      <c r="C2974" s="137"/>
      <c r="D2974" s="159" t="s">
        <v>334</v>
      </c>
      <c r="E2974" s="160">
        <v>4.1310000000000002</v>
      </c>
      <c r="F2974" s="137" t="s">
        <v>433</v>
      </c>
      <c r="G2974" s="137" t="s">
        <v>447</v>
      </c>
      <c r="H2974" s="137" t="s">
        <v>438</v>
      </c>
      <c r="I2974" s="137"/>
      <c r="J2974" s="138"/>
      <c r="K2974" s="146"/>
      <c r="L2974" s="146"/>
    </row>
    <row r="2975" spans="2:12" s="141" customFormat="1" ht="20.100000000000001" customHeight="1">
      <c r="B2975" s="137"/>
      <c r="C2975" s="137"/>
      <c r="D2975" s="159"/>
      <c r="E2975" s="160"/>
      <c r="F2975" s="137" t="s">
        <v>447</v>
      </c>
      <c r="G2975" s="137" t="s">
        <v>451</v>
      </c>
      <c r="H2975" s="137" t="s">
        <v>434</v>
      </c>
      <c r="I2975" s="137"/>
      <c r="J2975" s="138"/>
      <c r="K2975" s="146"/>
      <c r="L2975" s="146"/>
    </row>
    <row r="2976" spans="2:12" s="141" customFormat="1" ht="20.100000000000001" customHeight="1">
      <c r="B2976" s="137"/>
      <c r="C2976" s="137"/>
      <c r="D2976" s="159"/>
      <c r="E2976" s="160"/>
      <c r="F2976" s="137" t="s">
        <v>451</v>
      </c>
      <c r="G2976" s="137" t="s">
        <v>454</v>
      </c>
      <c r="H2976" s="137" t="s">
        <v>434</v>
      </c>
      <c r="I2976" s="137"/>
      <c r="J2976" s="138"/>
      <c r="K2976" s="146"/>
      <c r="L2976" s="146"/>
    </row>
    <row r="2977" spans="2:12" s="141" customFormat="1" ht="20.100000000000001" customHeight="1">
      <c r="B2977" s="137"/>
      <c r="C2977" s="137"/>
      <c r="D2977" s="159"/>
      <c r="E2977" s="160"/>
      <c r="F2977" s="137" t="s">
        <v>454</v>
      </c>
      <c r="G2977" s="137" t="s">
        <v>455</v>
      </c>
      <c r="H2977" s="137" t="s">
        <v>438</v>
      </c>
      <c r="I2977" s="137"/>
      <c r="J2977" s="138"/>
      <c r="K2977" s="146"/>
      <c r="L2977" s="146"/>
    </row>
    <row r="2978" spans="2:12" s="141" customFormat="1" ht="20.100000000000001" customHeight="1">
      <c r="B2978" s="137"/>
      <c r="C2978" s="137"/>
      <c r="D2978" s="159"/>
      <c r="E2978" s="160"/>
      <c r="F2978" s="137" t="s">
        <v>455</v>
      </c>
      <c r="G2978" s="137" t="s">
        <v>456</v>
      </c>
      <c r="H2978" s="137" t="s">
        <v>438</v>
      </c>
      <c r="I2978" s="137"/>
      <c r="J2978" s="138"/>
      <c r="K2978" s="146"/>
      <c r="L2978" s="146"/>
    </row>
    <row r="2979" spans="2:12" s="141" customFormat="1" ht="20.100000000000001" customHeight="1">
      <c r="B2979" s="137"/>
      <c r="C2979" s="137"/>
      <c r="D2979" s="159"/>
      <c r="E2979" s="160"/>
      <c r="F2979" s="137" t="s">
        <v>456</v>
      </c>
      <c r="G2979" s="137" t="s">
        <v>457</v>
      </c>
      <c r="H2979" s="137" t="s">
        <v>434</v>
      </c>
      <c r="I2979" s="137"/>
      <c r="J2979" s="138"/>
      <c r="K2979" s="146"/>
      <c r="L2979" s="146"/>
    </row>
    <row r="2980" spans="2:12" s="141" customFormat="1" ht="20.100000000000001" customHeight="1">
      <c r="B2980" s="137"/>
      <c r="C2980" s="137"/>
      <c r="D2980" s="159"/>
      <c r="E2980" s="160"/>
      <c r="F2980" s="137" t="s">
        <v>457</v>
      </c>
      <c r="G2980" s="137" t="s">
        <v>460</v>
      </c>
      <c r="H2980" s="137" t="s">
        <v>438</v>
      </c>
      <c r="I2980" s="137"/>
      <c r="J2980" s="138"/>
      <c r="K2980" s="146"/>
      <c r="L2980" s="146"/>
    </row>
    <row r="2981" spans="2:12" s="141" customFormat="1" ht="20.100000000000001" customHeight="1">
      <c r="B2981" s="137"/>
      <c r="C2981" s="137"/>
      <c r="D2981" s="159"/>
      <c r="E2981" s="160"/>
      <c r="F2981" s="137" t="s">
        <v>460</v>
      </c>
      <c r="G2981" s="137" t="s">
        <v>463</v>
      </c>
      <c r="H2981" s="137" t="s">
        <v>438</v>
      </c>
      <c r="I2981" s="137"/>
      <c r="J2981" s="138"/>
      <c r="K2981" s="146"/>
      <c r="L2981" s="146"/>
    </row>
    <row r="2982" spans="2:12" s="141" customFormat="1" ht="20.100000000000001" customHeight="1">
      <c r="B2982" s="137"/>
      <c r="C2982" s="137"/>
      <c r="D2982" s="159"/>
      <c r="E2982" s="160"/>
      <c r="F2982" s="137" t="s">
        <v>463</v>
      </c>
      <c r="G2982" s="137" t="s">
        <v>464</v>
      </c>
      <c r="H2982" s="137" t="s">
        <v>438</v>
      </c>
      <c r="I2982" s="137"/>
      <c r="J2982" s="138"/>
      <c r="K2982" s="146"/>
      <c r="L2982" s="146"/>
    </row>
    <row r="2983" spans="2:12" s="141" customFormat="1" ht="20.100000000000001" customHeight="1">
      <c r="B2983" s="137"/>
      <c r="C2983" s="137"/>
      <c r="D2983" s="159"/>
      <c r="E2983" s="160"/>
      <c r="F2983" s="137" t="s">
        <v>464</v>
      </c>
      <c r="G2983" s="137" t="s">
        <v>465</v>
      </c>
      <c r="H2983" s="137" t="s">
        <v>438</v>
      </c>
      <c r="I2983" s="137"/>
      <c r="J2983" s="138"/>
      <c r="K2983" s="146"/>
      <c r="L2983" s="146"/>
    </row>
    <row r="2984" spans="2:12" s="141" customFormat="1" ht="20.100000000000001" customHeight="1">
      <c r="B2984" s="137"/>
      <c r="C2984" s="137"/>
      <c r="D2984" s="159"/>
      <c r="E2984" s="160"/>
      <c r="F2984" s="137" t="s">
        <v>465</v>
      </c>
      <c r="G2984" s="137" t="s">
        <v>466</v>
      </c>
      <c r="H2984" s="137" t="s">
        <v>434</v>
      </c>
      <c r="I2984" s="137"/>
      <c r="J2984" s="138"/>
      <c r="K2984" s="146"/>
      <c r="L2984" s="146"/>
    </row>
    <row r="2985" spans="2:12" s="141" customFormat="1" ht="20.100000000000001" customHeight="1">
      <c r="B2985" s="137"/>
      <c r="C2985" s="137"/>
      <c r="D2985" s="159"/>
      <c r="E2985" s="160"/>
      <c r="F2985" s="137" t="s">
        <v>466</v>
      </c>
      <c r="G2985" s="137" t="s">
        <v>467</v>
      </c>
      <c r="H2985" s="137" t="s">
        <v>434</v>
      </c>
      <c r="I2985" s="137"/>
      <c r="J2985" s="138"/>
      <c r="K2985" s="146"/>
      <c r="L2985" s="146"/>
    </row>
    <row r="2986" spans="2:12" s="141" customFormat="1" ht="20.100000000000001" customHeight="1">
      <c r="B2986" s="137"/>
      <c r="C2986" s="137"/>
      <c r="D2986" s="159"/>
      <c r="E2986" s="160"/>
      <c r="F2986" s="137" t="s">
        <v>467</v>
      </c>
      <c r="G2986" s="137" t="s">
        <v>468</v>
      </c>
      <c r="H2986" s="137" t="s">
        <v>434</v>
      </c>
      <c r="I2986" s="137"/>
      <c r="J2986" s="138"/>
      <c r="K2986" s="146"/>
      <c r="L2986" s="146"/>
    </row>
    <row r="2987" spans="2:12" s="141" customFormat="1" ht="20.100000000000001" customHeight="1">
      <c r="B2987" s="137"/>
      <c r="C2987" s="137"/>
      <c r="D2987" s="159"/>
      <c r="E2987" s="160"/>
      <c r="F2987" s="137" t="s">
        <v>468</v>
      </c>
      <c r="G2987" s="137" t="s">
        <v>469</v>
      </c>
      <c r="H2987" s="137" t="s">
        <v>434</v>
      </c>
      <c r="I2987" s="137"/>
      <c r="J2987" s="138"/>
      <c r="K2987" s="146"/>
      <c r="L2987" s="146"/>
    </row>
    <row r="2988" spans="2:12" s="141" customFormat="1" ht="20.100000000000001" customHeight="1">
      <c r="B2988" s="137"/>
      <c r="C2988" s="137"/>
      <c r="D2988" s="159"/>
      <c r="E2988" s="160"/>
      <c r="F2988" s="137" t="s">
        <v>469</v>
      </c>
      <c r="G2988" s="137" t="s">
        <v>470</v>
      </c>
      <c r="H2988" s="137" t="s">
        <v>434</v>
      </c>
      <c r="I2988" s="137"/>
      <c r="J2988" s="138"/>
      <c r="K2988" s="146"/>
      <c r="L2988" s="146"/>
    </row>
    <row r="2989" spans="2:12" s="141" customFormat="1" ht="20.100000000000001" customHeight="1">
      <c r="B2989" s="137"/>
      <c r="C2989" s="137"/>
      <c r="D2989" s="159"/>
      <c r="E2989" s="160"/>
      <c r="F2989" s="137" t="s">
        <v>470</v>
      </c>
      <c r="G2989" s="137" t="s">
        <v>471</v>
      </c>
      <c r="H2989" s="137" t="s">
        <v>434</v>
      </c>
      <c r="I2989" s="137"/>
      <c r="J2989" s="138"/>
      <c r="K2989" s="146"/>
      <c r="L2989" s="146"/>
    </row>
    <row r="2990" spans="2:12" s="141" customFormat="1" ht="20.100000000000001" customHeight="1">
      <c r="B2990" s="137"/>
      <c r="C2990" s="137"/>
      <c r="D2990" s="159"/>
      <c r="E2990" s="160"/>
      <c r="F2990" s="137" t="s">
        <v>471</v>
      </c>
      <c r="G2990" s="137" t="s">
        <v>473</v>
      </c>
      <c r="H2990" s="137" t="s">
        <v>434</v>
      </c>
      <c r="I2990" s="137"/>
      <c r="J2990" s="138"/>
      <c r="K2990" s="146"/>
      <c r="L2990" s="146"/>
    </row>
    <row r="2991" spans="2:12" s="141" customFormat="1" ht="20.100000000000001" customHeight="1">
      <c r="B2991" s="137"/>
      <c r="C2991" s="137"/>
      <c r="D2991" s="159"/>
      <c r="E2991" s="160"/>
      <c r="F2991" s="137" t="s">
        <v>473</v>
      </c>
      <c r="G2991" s="137" t="s">
        <v>474</v>
      </c>
      <c r="H2991" s="137" t="s">
        <v>434</v>
      </c>
      <c r="I2991" s="137"/>
      <c r="J2991" s="138"/>
      <c r="K2991" s="146"/>
      <c r="L2991" s="146"/>
    </row>
    <row r="2992" spans="2:12" s="141" customFormat="1" ht="20.100000000000001" customHeight="1">
      <c r="B2992" s="137"/>
      <c r="C2992" s="137"/>
      <c r="D2992" s="159"/>
      <c r="E2992" s="160"/>
      <c r="F2992" s="137" t="s">
        <v>474</v>
      </c>
      <c r="G2992" s="137" t="s">
        <v>475</v>
      </c>
      <c r="H2992" s="137" t="s">
        <v>434</v>
      </c>
      <c r="I2992" s="137"/>
      <c r="J2992" s="138"/>
      <c r="K2992" s="146"/>
      <c r="L2992" s="146"/>
    </row>
    <row r="2993" spans="2:12" s="141" customFormat="1" ht="20.100000000000001" customHeight="1">
      <c r="B2993" s="137"/>
      <c r="C2993" s="137"/>
      <c r="D2993" s="159"/>
      <c r="E2993" s="160"/>
      <c r="F2993" s="137" t="s">
        <v>475</v>
      </c>
      <c r="G2993" s="137" t="s">
        <v>476</v>
      </c>
      <c r="H2993" s="137" t="s">
        <v>434</v>
      </c>
      <c r="I2993" s="137"/>
      <c r="J2993" s="138"/>
      <c r="K2993" s="146"/>
      <c r="L2993" s="146"/>
    </row>
    <row r="2994" spans="2:12" s="141" customFormat="1" ht="20.100000000000001" customHeight="1">
      <c r="B2994" s="137"/>
      <c r="C2994" s="137"/>
      <c r="D2994" s="159"/>
      <c r="E2994" s="160"/>
      <c r="F2994" s="137" t="s">
        <v>476</v>
      </c>
      <c r="G2994" s="137" t="s">
        <v>964</v>
      </c>
      <c r="H2994" s="137" t="s">
        <v>434</v>
      </c>
      <c r="I2994" s="137"/>
      <c r="J2994" s="138"/>
      <c r="K2994" s="146"/>
      <c r="L2994" s="146"/>
    </row>
    <row r="2995" spans="2:12" s="141" customFormat="1" ht="20.100000000000001" customHeight="1">
      <c r="B2995" s="137"/>
      <c r="C2995" s="137"/>
      <c r="D2995" s="159"/>
      <c r="E2995" s="160"/>
      <c r="F2995" s="137"/>
      <c r="G2995" s="137"/>
      <c r="H2995" s="137"/>
      <c r="I2995" s="137"/>
      <c r="J2995" s="138"/>
      <c r="K2995" s="146"/>
      <c r="L2995" s="146"/>
    </row>
    <row r="2996" spans="2:12" s="141" customFormat="1" ht="20.100000000000001" customHeight="1">
      <c r="B2996" s="137">
        <v>322</v>
      </c>
      <c r="C2996" s="137"/>
      <c r="D2996" s="159" t="s">
        <v>335</v>
      </c>
      <c r="E2996" s="160">
        <v>5.87</v>
      </c>
      <c r="F2996" s="137" t="s">
        <v>433</v>
      </c>
      <c r="G2996" s="137" t="s">
        <v>447</v>
      </c>
      <c r="H2996" s="137" t="s">
        <v>443</v>
      </c>
      <c r="I2996" s="137"/>
      <c r="J2996" s="138"/>
      <c r="K2996" s="146"/>
      <c r="L2996" s="146"/>
    </row>
    <row r="2997" spans="2:12" s="141" customFormat="1" ht="20.100000000000001" customHeight="1">
      <c r="B2997" s="137"/>
      <c r="C2997" s="137"/>
      <c r="D2997" s="159"/>
      <c r="E2997" s="160"/>
      <c r="F2997" s="137" t="s">
        <v>447</v>
      </c>
      <c r="G2997" s="137" t="s">
        <v>451</v>
      </c>
      <c r="H2997" s="137" t="s">
        <v>443</v>
      </c>
      <c r="I2997" s="137"/>
      <c r="J2997" s="138"/>
      <c r="K2997" s="146"/>
      <c r="L2997" s="146"/>
    </row>
    <row r="2998" spans="2:12" s="141" customFormat="1" ht="20.100000000000001" customHeight="1">
      <c r="B2998" s="137"/>
      <c r="C2998" s="137"/>
      <c r="D2998" s="159"/>
      <c r="E2998" s="160"/>
      <c r="F2998" s="137" t="s">
        <v>451</v>
      </c>
      <c r="G2998" s="137" t="s">
        <v>454</v>
      </c>
      <c r="H2998" s="137" t="s">
        <v>443</v>
      </c>
      <c r="I2998" s="137"/>
      <c r="J2998" s="138"/>
      <c r="K2998" s="146"/>
      <c r="L2998" s="146"/>
    </row>
    <row r="2999" spans="2:12" s="141" customFormat="1" ht="20.100000000000001" customHeight="1">
      <c r="B2999" s="137"/>
      <c r="C2999" s="137"/>
      <c r="D2999" s="159"/>
      <c r="E2999" s="160"/>
      <c r="F2999" s="137" t="s">
        <v>454</v>
      </c>
      <c r="G2999" s="137" t="s">
        <v>455</v>
      </c>
      <c r="H2999" s="137" t="s">
        <v>443</v>
      </c>
      <c r="I2999" s="137"/>
      <c r="J2999" s="138"/>
      <c r="K2999" s="146"/>
      <c r="L2999" s="146"/>
    </row>
    <row r="3000" spans="2:12" s="141" customFormat="1" ht="20.100000000000001" customHeight="1">
      <c r="B3000" s="137"/>
      <c r="C3000" s="137"/>
      <c r="D3000" s="159"/>
      <c r="E3000" s="160"/>
      <c r="F3000" s="137" t="s">
        <v>455</v>
      </c>
      <c r="G3000" s="137" t="s">
        <v>456</v>
      </c>
      <c r="H3000" s="137" t="s">
        <v>443</v>
      </c>
      <c r="I3000" s="137"/>
      <c r="J3000" s="138"/>
      <c r="K3000" s="146"/>
      <c r="L3000" s="146"/>
    </row>
    <row r="3001" spans="2:12" s="141" customFormat="1" ht="20.100000000000001" customHeight="1">
      <c r="B3001" s="137"/>
      <c r="C3001" s="137"/>
      <c r="D3001" s="159"/>
      <c r="E3001" s="160"/>
      <c r="F3001" s="137" t="s">
        <v>456</v>
      </c>
      <c r="G3001" s="137" t="s">
        <v>457</v>
      </c>
      <c r="H3001" s="137" t="s">
        <v>443</v>
      </c>
      <c r="I3001" s="137"/>
      <c r="J3001" s="138"/>
      <c r="K3001" s="146"/>
      <c r="L3001" s="146"/>
    </row>
    <row r="3002" spans="2:12" s="141" customFormat="1" ht="20.100000000000001" customHeight="1">
      <c r="B3002" s="137"/>
      <c r="C3002" s="137"/>
      <c r="D3002" s="159"/>
      <c r="E3002" s="160"/>
      <c r="F3002" s="137" t="s">
        <v>457</v>
      </c>
      <c r="G3002" s="137" t="s">
        <v>460</v>
      </c>
      <c r="H3002" s="137" t="s">
        <v>443</v>
      </c>
      <c r="I3002" s="137"/>
      <c r="J3002" s="138"/>
      <c r="K3002" s="146"/>
      <c r="L3002" s="146"/>
    </row>
    <row r="3003" spans="2:12" s="141" customFormat="1" ht="20.100000000000001" customHeight="1">
      <c r="B3003" s="137"/>
      <c r="C3003" s="137"/>
      <c r="D3003" s="159"/>
      <c r="E3003" s="160"/>
      <c r="F3003" s="137" t="s">
        <v>460</v>
      </c>
      <c r="G3003" s="137" t="s">
        <v>463</v>
      </c>
      <c r="H3003" s="137" t="s">
        <v>443</v>
      </c>
      <c r="I3003" s="137"/>
      <c r="J3003" s="138"/>
      <c r="K3003" s="146"/>
      <c r="L3003" s="146"/>
    </row>
    <row r="3004" spans="2:12" s="141" customFormat="1" ht="20.100000000000001" customHeight="1">
      <c r="B3004" s="137"/>
      <c r="C3004" s="137"/>
      <c r="D3004" s="159"/>
      <c r="E3004" s="160"/>
      <c r="F3004" s="137" t="s">
        <v>463</v>
      </c>
      <c r="G3004" s="137" t="s">
        <v>464</v>
      </c>
      <c r="H3004" s="137" t="s">
        <v>443</v>
      </c>
      <c r="I3004" s="137"/>
      <c r="J3004" s="138"/>
      <c r="K3004" s="146"/>
      <c r="L3004" s="146"/>
    </row>
    <row r="3005" spans="2:12" s="141" customFormat="1" ht="20.100000000000001" customHeight="1">
      <c r="B3005" s="137"/>
      <c r="C3005" s="137"/>
      <c r="D3005" s="159"/>
      <c r="E3005" s="160"/>
      <c r="F3005" s="137" t="s">
        <v>464</v>
      </c>
      <c r="G3005" s="137" t="s">
        <v>465</v>
      </c>
      <c r="H3005" s="137" t="s">
        <v>443</v>
      </c>
      <c r="I3005" s="137"/>
      <c r="J3005" s="138"/>
      <c r="K3005" s="146"/>
      <c r="L3005" s="146"/>
    </row>
    <row r="3006" spans="2:12" s="141" customFormat="1" ht="20.100000000000001" customHeight="1">
      <c r="B3006" s="137"/>
      <c r="C3006" s="137"/>
      <c r="D3006" s="159"/>
      <c r="E3006" s="160"/>
      <c r="F3006" s="137" t="s">
        <v>465</v>
      </c>
      <c r="G3006" s="137" t="s">
        <v>466</v>
      </c>
      <c r="H3006" s="137" t="s">
        <v>443</v>
      </c>
      <c r="I3006" s="137"/>
      <c r="J3006" s="138"/>
      <c r="K3006" s="146"/>
      <c r="L3006" s="146"/>
    </row>
    <row r="3007" spans="2:12" s="141" customFormat="1" ht="20.100000000000001" customHeight="1">
      <c r="B3007" s="137"/>
      <c r="C3007" s="137"/>
      <c r="D3007" s="159"/>
      <c r="E3007" s="160"/>
      <c r="F3007" s="137" t="s">
        <v>466</v>
      </c>
      <c r="G3007" s="137" t="s">
        <v>467</v>
      </c>
      <c r="H3007" s="137" t="s">
        <v>443</v>
      </c>
      <c r="I3007" s="137"/>
      <c r="J3007" s="138"/>
      <c r="K3007" s="146"/>
      <c r="L3007" s="146"/>
    </row>
    <row r="3008" spans="2:12" s="141" customFormat="1" ht="20.100000000000001" customHeight="1">
      <c r="B3008" s="137"/>
      <c r="C3008" s="137"/>
      <c r="D3008" s="159"/>
      <c r="E3008" s="160"/>
      <c r="F3008" s="137" t="s">
        <v>467</v>
      </c>
      <c r="G3008" s="137" t="s">
        <v>468</v>
      </c>
      <c r="H3008" s="137" t="s">
        <v>443</v>
      </c>
      <c r="I3008" s="137"/>
      <c r="J3008" s="138"/>
      <c r="K3008" s="146"/>
      <c r="L3008" s="146"/>
    </row>
    <row r="3009" spans="2:12" s="141" customFormat="1" ht="20.100000000000001" customHeight="1">
      <c r="B3009" s="137"/>
      <c r="C3009" s="137"/>
      <c r="D3009" s="159"/>
      <c r="E3009" s="160"/>
      <c r="F3009" s="137" t="s">
        <v>468</v>
      </c>
      <c r="G3009" s="137" t="s">
        <v>469</v>
      </c>
      <c r="H3009" s="137" t="s">
        <v>443</v>
      </c>
      <c r="I3009" s="137"/>
      <c r="J3009" s="138"/>
      <c r="K3009" s="146"/>
      <c r="L3009" s="146"/>
    </row>
    <row r="3010" spans="2:12" s="141" customFormat="1" ht="20.100000000000001" customHeight="1">
      <c r="B3010" s="137"/>
      <c r="C3010" s="137"/>
      <c r="D3010" s="159"/>
      <c r="E3010" s="160"/>
      <c r="F3010" s="137" t="s">
        <v>469</v>
      </c>
      <c r="G3010" s="137" t="s">
        <v>470</v>
      </c>
      <c r="H3010" s="137" t="s">
        <v>443</v>
      </c>
      <c r="I3010" s="137"/>
      <c r="J3010" s="138"/>
      <c r="K3010" s="146"/>
      <c r="L3010" s="146"/>
    </row>
    <row r="3011" spans="2:12" s="141" customFormat="1" ht="20.100000000000001" customHeight="1">
      <c r="B3011" s="137"/>
      <c r="C3011" s="137"/>
      <c r="D3011" s="159"/>
      <c r="E3011" s="160"/>
      <c r="F3011" s="137" t="s">
        <v>470</v>
      </c>
      <c r="G3011" s="137" t="s">
        <v>471</v>
      </c>
      <c r="H3011" s="137" t="s">
        <v>443</v>
      </c>
      <c r="I3011" s="137"/>
      <c r="J3011" s="138"/>
      <c r="K3011" s="146"/>
      <c r="L3011" s="146"/>
    </row>
    <row r="3012" spans="2:12" s="141" customFormat="1" ht="20.100000000000001" customHeight="1">
      <c r="B3012" s="137"/>
      <c r="C3012" s="137"/>
      <c r="D3012" s="159"/>
      <c r="E3012" s="160"/>
      <c r="F3012" s="137" t="s">
        <v>471</v>
      </c>
      <c r="G3012" s="137" t="s">
        <v>473</v>
      </c>
      <c r="H3012" s="137" t="s">
        <v>443</v>
      </c>
      <c r="I3012" s="137"/>
      <c r="J3012" s="138"/>
      <c r="K3012" s="146"/>
      <c r="L3012" s="146"/>
    </row>
    <row r="3013" spans="2:12" s="141" customFormat="1" ht="20.100000000000001" customHeight="1">
      <c r="B3013" s="137"/>
      <c r="C3013" s="137"/>
      <c r="D3013" s="159"/>
      <c r="E3013" s="160"/>
      <c r="F3013" s="137" t="s">
        <v>473</v>
      </c>
      <c r="G3013" s="137" t="s">
        <v>474</v>
      </c>
      <c r="H3013" s="137" t="s">
        <v>443</v>
      </c>
      <c r="I3013" s="137"/>
      <c r="J3013" s="138"/>
      <c r="K3013" s="146"/>
      <c r="L3013" s="146"/>
    </row>
    <row r="3014" spans="2:12" s="141" customFormat="1" ht="20.100000000000001" customHeight="1">
      <c r="B3014" s="137"/>
      <c r="C3014" s="137"/>
      <c r="D3014" s="159"/>
      <c r="E3014" s="160"/>
      <c r="F3014" s="137" t="s">
        <v>474</v>
      </c>
      <c r="G3014" s="137" t="s">
        <v>475</v>
      </c>
      <c r="H3014" s="137" t="s">
        <v>443</v>
      </c>
      <c r="I3014" s="137"/>
      <c r="J3014" s="138"/>
      <c r="K3014" s="146"/>
      <c r="L3014" s="146"/>
    </row>
    <row r="3015" spans="2:12" s="141" customFormat="1" ht="20.100000000000001" customHeight="1">
      <c r="B3015" s="137"/>
      <c r="C3015" s="137"/>
      <c r="D3015" s="159"/>
      <c r="E3015" s="160"/>
      <c r="F3015" s="137" t="s">
        <v>475</v>
      </c>
      <c r="G3015" s="137" t="s">
        <v>476</v>
      </c>
      <c r="H3015" s="137" t="s">
        <v>443</v>
      </c>
      <c r="I3015" s="137"/>
      <c r="J3015" s="138"/>
      <c r="K3015" s="146"/>
      <c r="L3015" s="146"/>
    </row>
    <row r="3016" spans="2:12" s="141" customFormat="1" ht="20.100000000000001" customHeight="1">
      <c r="B3016" s="137"/>
      <c r="C3016" s="137"/>
      <c r="D3016" s="159"/>
      <c r="E3016" s="160"/>
      <c r="F3016" s="137" t="s">
        <v>476</v>
      </c>
      <c r="G3016" s="137" t="s">
        <v>477</v>
      </c>
      <c r="H3016" s="137" t="s">
        <v>443</v>
      </c>
      <c r="I3016" s="137"/>
      <c r="J3016" s="138"/>
      <c r="K3016" s="146"/>
      <c r="L3016" s="146"/>
    </row>
    <row r="3017" spans="2:12" s="141" customFormat="1" ht="20.100000000000001" customHeight="1">
      <c r="B3017" s="137"/>
      <c r="C3017" s="137"/>
      <c r="D3017" s="159"/>
      <c r="E3017" s="160"/>
      <c r="F3017" s="137" t="s">
        <v>477</v>
      </c>
      <c r="G3017" s="137" t="s">
        <v>543</v>
      </c>
      <c r="H3017" s="137" t="s">
        <v>443</v>
      </c>
      <c r="I3017" s="137"/>
      <c r="J3017" s="138"/>
      <c r="K3017" s="146"/>
      <c r="L3017" s="146"/>
    </row>
    <row r="3018" spans="2:12" s="141" customFormat="1" ht="20.100000000000001" customHeight="1">
      <c r="B3018" s="137"/>
      <c r="C3018" s="137"/>
      <c r="D3018" s="159"/>
      <c r="E3018" s="160"/>
      <c r="F3018" s="137" t="s">
        <v>543</v>
      </c>
      <c r="G3018" s="137" t="s">
        <v>550</v>
      </c>
      <c r="H3018" s="137" t="s">
        <v>443</v>
      </c>
      <c r="I3018" s="137"/>
      <c r="J3018" s="138"/>
      <c r="K3018" s="146"/>
      <c r="L3018" s="146"/>
    </row>
    <row r="3019" spans="2:12" s="141" customFormat="1" ht="20.100000000000001" customHeight="1">
      <c r="B3019" s="137"/>
      <c r="C3019" s="137"/>
      <c r="D3019" s="159"/>
      <c r="E3019" s="160"/>
      <c r="F3019" s="137" t="s">
        <v>550</v>
      </c>
      <c r="G3019" s="137" t="s">
        <v>551</v>
      </c>
      <c r="H3019" s="137" t="s">
        <v>443</v>
      </c>
      <c r="I3019" s="137"/>
      <c r="J3019" s="138"/>
      <c r="K3019" s="146"/>
      <c r="L3019" s="146"/>
    </row>
    <row r="3020" spans="2:12" s="141" customFormat="1" ht="20.100000000000001" customHeight="1">
      <c r="B3020" s="137"/>
      <c r="C3020" s="137"/>
      <c r="D3020" s="159"/>
      <c r="E3020" s="160"/>
      <c r="F3020" s="137" t="s">
        <v>551</v>
      </c>
      <c r="G3020" s="137" t="s">
        <v>552</v>
      </c>
      <c r="H3020" s="137" t="s">
        <v>443</v>
      </c>
      <c r="I3020" s="137"/>
      <c r="J3020" s="138"/>
      <c r="K3020" s="146"/>
      <c r="L3020" s="146"/>
    </row>
    <row r="3021" spans="2:12" s="141" customFormat="1" ht="20.100000000000001" customHeight="1">
      <c r="B3021" s="137"/>
      <c r="C3021" s="137"/>
      <c r="D3021" s="159"/>
      <c r="E3021" s="160"/>
      <c r="F3021" s="137" t="s">
        <v>552</v>
      </c>
      <c r="G3021" s="137" t="s">
        <v>553</v>
      </c>
      <c r="H3021" s="137" t="s">
        <v>443</v>
      </c>
      <c r="I3021" s="137"/>
      <c r="J3021" s="138"/>
      <c r="K3021" s="146"/>
      <c r="L3021" s="146"/>
    </row>
    <row r="3022" spans="2:12" s="141" customFormat="1" ht="20.100000000000001" customHeight="1">
      <c r="B3022" s="137"/>
      <c r="C3022" s="137"/>
      <c r="D3022" s="159"/>
      <c r="E3022" s="160"/>
      <c r="F3022" s="137" t="s">
        <v>553</v>
      </c>
      <c r="G3022" s="137" t="s">
        <v>554</v>
      </c>
      <c r="H3022" s="137" t="s">
        <v>443</v>
      </c>
      <c r="I3022" s="137"/>
      <c r="J3022" s="138"/>
      <c r="K3022" s="146"/>
      <c r="L3022" s="146"/>
    </row>
    <row r="3023" spans="2:12" s="141" customFormat="1" ht="20.100000000000001" customHeight="1">
      <c r="B3023" s="137"/>
      <c r="C3023" s="137"/>
      <c r="D3023" s="159"/>
      <c r="E3023" s="160"/>
      <c r="F3023" s="137" t="s">
        <v>554</v>
      </c>
      <c r="G3023" s="137" t="s">
        <v>555</v>
      </c>
      <c r="H3023" s="137" t="s">
        <v>443</v>
      </c>
      <c r="I3023" s="137"/>
      <c r="J3023" s="138"/>
      <c r="K3023" s="146"/>
      <c r="L3023" s="146"/>
    </row>
    <row r="3024" spans="2:12" s="141" customFormat="1" ht="20.100000000000001" customHeight="1">
      <c r="B3024" s="137"/>
      <c r="C3024" s="137"/>
      <c r="D3024" s="159"/>
      <c r="E3024" s="160"/>
      <c r="F3024" s="137" t="s">
        <v>555</v>
      </c>
      <c r="G3024" s="137" t="s">
        <v>556</v>
      </c>
      <c r="H3024" s="137" t="s">
        <v>443</v>
      </c>
      <c r="I3024" s="137"/>
      <c r="J3024" s="138"/>
      <c r="K3024" s="146"/>
      <c r="L3024" s="146"/>
    </row>
    <row r="3025" spans="2:12" s="141" customFormat="1" ht="20.100000000000001" customHeight="1">
      <c r="B3025" s="137"/>
      <c r="C3025" s="137"/>
      <c r="D3025" s="159"/>
      <c r="E3025" s="160"/>
      <c r="F3025" s="137" t="s">
        <v>556</v>
      </c>
      <c r="G3025" s="137" t="s">
        <v>732</v>
      </c>
      <c r="H3025" s="137" t="s">
        <v>443</v>
      </c>
      <c r="I3025" s="137"/>
      <c r="J3025" s="138"/>
      <c r="K3025" s="146"/>
      <c r="L3025" s="146"/>
    </row>
    <row r="3026" spans="2:12" s="141" customFormat="1" ht="20.100000000000001" customHeight="1">
      <c r="B3026" s="137"/>
      <c r="C3026" s="137"/>
      <c r="D3026" s="159"/>
      <c r="E3026" s="160"/>
      <c r="F3026" s="137"/>
      <c r="G3026" s="137"/>
      <c r="H3026" s="137"/>
      <c r="I3026" s="137"/>
      <c r="J3026" s="138"/>
      <c r="K3026" s="146"/>
      <c r="L3026" s="146"/>
    </row>
    <row r="3027" spans="2:12" s="141" customFormat="1" ht="20.100000000000001" customHeight="1">
      <c r="B3027" s="137">
        <v>323</v>
      </c>
      <c r="C3027" s="137"/>
      <c r="D3027" s="159" t="s">
        <v>336</v>
      </c>
      <c r="E3027" s="160">
        <v>5.2089999999999996</v>
      </c>
      <c r="F3027" s="137" t="s">
        <v>433</v>
      </c>
      <c r="G3027" s="137" t="s">
        <v>447</v>
      </c>
      <c r="H3027" s="137" t="s">
        <v>434</v>
      </c>
      <c r="I3027" s="137"/>
      <c r="J3027" s="138"/>
      <c r="K3027" s="146"/>
      <c r="L3027" s="146"/>
    </row>
    <row r="3028" spans="2:12" s="141" customFormat="1" ht="20.100000000000001" customHeight="1">
      <c r="B3028" s="137"/>
      <c r="C3028" s="137"/>
      <c r="D3028" s="159"/>
      <c r="E3028" s="160"/>
      <c r="F3028" s="137" t="s">
        <v>447</v>
      </c>
      <c r="G3028" s="137" t="s">
        <v>451</v>
      </c>
      <c r="H3028" s="137" t="s">
        <v>434</v>
      </c>
      <c r="I3028" s="137"/>
      <c r="J3028" s="138"/>
      <c r="K3028" s="146"/>
      <c r="L3028" s="146"/>
    </row>
    <row r="3029" spans="2:12" s="141" customFormat="1" ht="20.100000000000001" customHeight="1">
      <c r="B3029" s="137"/>
      <c r="C3029" s="137"/>
      <c r="D3029" s="159"/>
      <c r="E3029" s="160"/>
      <c r="F3029" s="137" t="s">
        <v>451</v>
      </c>
      <c r="G3029" s="137" t="s">
        <v>454</v>
      </c>
      <c r="H3029" s="137" t="s">
        <v>434</v>
      </c>
      <c r="I3029" s="137"/>
      <c r="J3029" s="138"/>
      <c r="K3029" s="146"/>
      <c r="L3029" s="146"/>
    </row>
    <row r="3030" spans="2:12" s="141" customFormat="1" ht="20.100000000000001" customHeight="1">
      <c r="B3030" s="137"/>
      <c r="C3030" s="137"/>
      <c r="D3030" s="159"/>
      <c r="E3030" s="160"/>
      <c r="F3030" s="137" t="s">
        <v>454</v>
      </c>
      <c r="G3030" s="137" t="s">
        <v>455</v>
      </c>
      <c r="H3030" s="137" t="s">
        <v>434</v>
      </c>
      <c r="I3030" s="137"/>
      <c r="J3030" s="138"/>
      <c r="K3030" s="146"/>
      <c r="L3030" s="146"/>
    </row>
    <row r="3031" spans="2:12" s="141" customFormat="1" ht="20.100000000000001" customHeight="1">
      <c r="B3031" s="137"/>
      <c r="C3031" s="137"/>
      <c r="D3031" s="159"/>
      <c r="E3031" s="160"/>
      <c r="F3031" s="137" t="s">
        <v>455</v>
      </c>
      <c r="G3031" s="137" t="s">
        <v>456</v>
      </c>
      <c r="H3031" s="137" t="s">
        <v>434</v>
      </c>
      <c r="I3031" s="137"/>
      <c r="J3031" s="138"/>
      <c r="K3031" s="146"/>
      <c r="L3031" s="146"/>
    </row>
    <row r="3032" spans="2:12" s="141" customFormat="1" ht="20.100000000000001" customHeight="1">
      <c r="B3032" s="137"/>
      <c r="C3032" s="137"/>
      <c r="D3032" s="159"/>
      <c r="E3032" s="160"/>
      <c r="F3032" s="137" t="s">
        <v>456</v>
      </c>
      <c r="G3032" s="137" t="s">
        <v>457</v>
      </c>
      <c r="H3032" s="137" t="s">
        <v>434</v>
      </c>
      <c r="I3032" s="137"/>
      <c r="J3032" s="138"/>
      <c r="K3032" s="146"/>
      <c r="L3032" s="146"/>
    </row>
    <row r="3033" spans="2:12" s="141" customFormat="1" ht="20.100000000000001" customHeight="1">
      <c r="B3033" s="137"/>
      <c r="C3033" s="137"/>
      <c r="D3033" s="159"/>
      <c r="E3033" s="160"/>
      <c r="F3033" s="137" t="s">
        <v>457</v>
      </c>
      <c r="G3033" s="137" t="s">
        <v>460</v>
      </c>
      <c r="H3033" s="137" t="s">
        <v>434</v>
      </c>
      <c r="I3033" s="137"/>
      <c r="J3033" s="138"/>
      <c r="K3033" s="146"/>
      <c r="L3033" s="146"/>
    </row>
    <row r="3034" spans="2:12" s="141" customFormat="1" ht="20.100000000000001" customHeight="1">
      <c r="B3034" s="137"/>
      <c r="C3034" s="137"/>
      <c r="D3034" s="159"/>
      <c r="E3034" s="160"/>
      <c r="F3034" s="137" t="s">
        <v>460</v>
      </c>
      <c r="G3034" s="137" t="s">
        <v>463</v>
      </c>
      <c r="H3034" s="137" t="s">
        <v>434</v>
      </c>
      <c r="I3034" s="137"/>
      <c r="J3034" s="138"/>
      <c r="K3034" s="146"/>
      <c r="L3034" s="146"/>
    </row>
    <row r="3035" spans="2:12" s="141" customFormat="1" ht="20.100000000000001" customHeight="1">
      <c r="B3035" s="137"/>
      <c r="C3035" s="137"/>
      <c r="D3035" s="159"/>
      <c r="E3035" s="160"/>
      <c r="F3035" s="137" t="s">
        <v>463</v>
      </c>
      <c r="G3035" s="137" t="s">
        <v>464</v>
      </c>
      <c r="H3035" s="137" t="s">
        <v>434</v>
      </c>
      <c r="I3035" s="137"/>
      <c r="J3035" s="138"/>
      <c r="K3035" s="146"/>
      <c r="L3035" s="146"/>
    </row>
    <row r="3036" spans="2:12" s="141" customFormat="1" ht="20.100000000000001" customHeight="1">
      <c r="B3036" s="137"/>
      <c r="C3036" s="137"/>
      <c r="D3036" s="159"/>
      <c r="E3036" s="160"/>
      <c r="F3036" s="137" t="s">
        <v>464</v>
      </c>
      <c r="G3036" s="137" t="s">
        <v>465</v>
      </c>
      <c r="H3036" s="137" t="s">
        <v>434</v>
      </c>
      <c r="I3036" s="137"/>
      <c r="J3036" s="138"/>
      <c r="K3036" s="146"/>
      <c r="L3036" s="146"/>
    </row>
    <row r="3037" spans="2:12" s="141" customFormat="1" ht="20.100000000000001" customHeight="1">
      <c r="B3037" s="137"/>
      <c r="C3037" s="137"/>
      <c r="D3037" s="159"/>
      <c r="E3037" s="160"/>
      <c r="F3037" s="137" t="s">
        <v>465</v>
      </c>
      <c r="G3037" s="137" t="s">
        <v>466</v>
      </c>
      <c r="H3037" s="137" t="s">
        <v>434</v>
      </c>
      <c r="I3037" s="137"/>
      <c r="J3037" s="138"/>
      <c r="K3037" s="146"/>
      <c r="L3037" s="146"/>
    </row>
    <row r="3038" spans="2:12" s="141" customFormat="1" ht="20.100000000000001" customHeight="1">
      <c r="B3038" s="137"/>
      <c r="C3038" s="137"/>
      <c r="D3038" s="159"/>
      <c r="E3038" s="160"/>
      <c r="F3038" s="137" t="s">
        <v>466</v>
      </c>
      <c r="G3038" s="137" t="s">
        <v>467</v>
      </c>
      <c r="H3038" s="137" t="s">
        <v>434</v>
      </c>
      <c r="I3038" s="137"/>
      <c r="J3038" s="138"/>
      <c r="K3038" s="146"/>
      <c r="L3038" s="146"/>
    </row>
    <row r="3039" spans="2:12" s="141" customFormat="1" ht="20.100000000000001" customHeight="1">
      <c r="B3039" s="137"/>
      <c r="C3039" s="137"/>
      <c r="D3039" s="159"/>
      <c r="E3039" s="160"/>
      <c r="F3039" s="137" t="s">
        <v>467</v>
      </c>
      <c r="G3039" s="137" t="s">
        <v>468</v>
      </c>
      <c r="H3039" s="137" t="s">
        <v>434</v>
      </c>
      <c r="I3039" s="137"/>
      <c r="J3039" s="138"/>
      <c r="K3039" s="146"/>
      <c r="L3039" s="146"/>
    </row>
    <row r="3040" spans="2:12" s="141" customFormat="1" ht="20.100000000000001" customHeight="1">
      <c r="B3040" s="137"/>
      <c r="C3040" s="137"/>
      <c r="D3040" s="159"/>
      <c r="E3040" s="160"/>
      <c r="F3040" s="137" t="s">
        <v>468</v>
      </c>
      <c r="G3040" s="137" t="s">
        <v>469</v>
      </c>
      <c r="H3040" s="137" t="s">
        <v>434</v>
      </c>
      <c r="I3040" s="137"/>
      <c r="J3040" s="138"/>
      <c r="K3040" s="146"/>
      <c r="L3040" s="146"/>
    </row>
    <row r="3041" spans="2:12" s="141" customFormat="1" ht="20.100000000000001" customHeight="1">
      <c r="B3041" s="137"/>
      <c r="C3041" s="137"/>
      <c r="D3041" s="159"/>
      <c r="E3041" s="160"/>
      <c r="F3041" s="137" t="s">
        <v>469</v>
      </c>
      <c r="G3041" s="137" t="s">
        <v>470</v>
      </c>
      <c r="H3041" s="137" t="s">
        <v>434</v>
      </c>
      <c r="I3041" s="137"/>
      <c r="J3041" s="138"/>
      <c r="K3041" s="146"/>
      <c r="L3041" s="146"/>
    </row>
    <row r="3042" spans="2:12" s="141" customFormat="1" ht="20.100000000000001" customHeight="1">
      <c r="B3042" s="137"/>
      <c r="C3042" s="137"/>
      <c r="D3042" s="159"/>
      <c r="E3042" s="160"/>
      <c r="F3042" s="137" t="s">
        <v>470</v>
      </c>
      <c r="G3042" s="137" t="s">
        <v>471</v>
      </c>
      <c r="H3042" s="137" t="s">
        <v>434</v>
      </c>
      <c r="I3042" s="137"/>
      <c r="J3042" s="138"/>
      <c r="K3042" s="146"/>
      <c r="L3042" s="146"/>
    </row>
    <row r="3043" spans="2:12" s="141" customFormat="1" ht="20.100000000000001" customHeight="1">
      <c r="B3043" s="137"/>
      <c r="C3043" s="137"/>
      <c r="D3043" s="159"/>
      <c r="E3043" s="160"/>
      <c r="F3043" s="137" t="s">
        <v>471</v>
      </c>
      <c r="G3043" s="137" t="s">
        <v>473</v>
      </c>
      <c r="H3043" s="137" t="s">
        <v>434</v>
      </c>
      <c r="I3043" s="137"/>
      <c r="J3043" s="138"/>
      <c r="K3043" s="146"/>
      <c r="L3043" s="146"/>
    </row>
    <row r="3044" spans="2:12" s="141" customFormat="1" ht="20.100000000000001" customHeight="1">
      <c r="B3044" s="137"/>
      <c r="C3044" s="137"/>
      <c r="D3044" s="159"/>
      <c r="E3044" s="160"/>
      <c r="F3044" s="137" t="s">
        <v>473</v>
      </c>
      <c r="G3044" s="137" t="s">
        <v>474</v>
      </c>
      <c r="H3044" s="137" t="s">
        <v>434</v>
      </c>
      <c r="I3044" s="137"/>
      <c r="J3044" s="138"/>
      <c r="K3044" s="146"/>
      <c r="L3044" s="146"/>
    </row>
    <row r="3045" spans="2:12" s="141" customFormat="1" ht="20.100000000000001" customHeight="1">
      <c r="B3045" s="137"/>
      <c r="C3045" s="137"/>
      <c r="D3045" s="159"/>
      <c r="E3045" s="160"/>
      <c r="F3045" s="137" t="s">
        <v>474</v>
      </c>
      <c r="G3045" s="137" t="s">
        <v>475</v>
      </c>
      <c r="H3045" s="137" t="s">
        <v>434</v>
      </c>
      <c r="I3045" s="137"/>
      <c r="J3045" s="138"/>
      <c r="K3045" s="146"/>
      <c r="L3045" s="146"/>
    </row>
    <row r="3046" spans="2:12" s="141" customFormat="1" ht="20.100000000000001" customHeight="1">
      <c r="B3046" s="137"/>
      <c r="C3046" s="137"/>
      <c r="D3046" s="159"/>
      <c r="E3046" s="160"/>
      <c r="F3046" s="137" t="s">
        <v>475</v>
      </c>
      <c r="G3046" s="137" t="s">
        <v>476</v>
      </c>
      <c r="H3046" s="137" t="s">
        <v>434</v>
      </c>
      <c r="I3046" s="137"/>
      <c r="J3046" s="138"/>
      <c r="K3046" s="146"/>
      <c r="L3046" s="146"/>
    </row>
    <row r="3047" spans="2:12" s="141" customFormat="1" ht="20.100000000000001" customHeight="1">
      <c r="B3047" s="137"/>
      <c r="C3047" s="137"/>
      <c r="D3047" s="159"/>
      <c r="E3047" s="160"/>
      <c r="F3047" s="137" t="s">
        <v>476</v>
      </c>
      <c r="G3047" s="137" t="s">
        <v>477</v>
      </c>
      <c r="H3047" s="137" t="s">
        <v>434</v>
      </c>
      <c r="I3047" s="137"/>
      <c r="J3047" s="138"/>
      <c r="K3047" s="146"/>
      <c r="L3047" s="146"/>
    </row>
    <row r="3048" spans="2:12" s="141" customFormat="1" ht="20.100000000000001" customHeight="1">
      <c r="B3048" s="137"/>
      <c r="C3048" s="137"/>
      <c r="D3048" s="159"/>
      <c r="E3048" s="160"/>
      <c r="F3048" s="137" t="s">
        <v>477</v>
      </c>
      <c r="G3048" s="137" t="s">
        <v>543</v>
      </c>
      <c r="H3048" s="137" t="s">
        <v>434</v>
      </c>
      <c r="I3048" s="137"/>
      <c r="J3048" s="138"/>
      <c r="K3048" s="146"/>
      <c r="L3048" s="146"/>
    </row>
    <row r="3049" spans="2:12" s="141" customFormat="1" ht="20.100000000000001" customHeight="1">
      <c r="B3049" s="137"/>
      <c r="C3049" s="137"/>
      <c r="D3049" s="159"/>
      <c r="E3049" s="160"/>
      <c r="F3049" s="137" t="s">
        <v>543</v>
      </c>
      <c r="G3049" s="137" t="s">
        <v>550</v>
      </c>
      <c r="H3049" s="137" t="s">
        <v>434</v>
      </c>
      <c r="I3049" s="137"/>
      <c r="J3049" s="138"/>
      <c r="K3049" s="146"/>
      <c r="L3049" s="146"/>
    </row>
    <row r="3050" spans="2:12" s="141" customFormat="1" ht="20.100000000000001" customHeight="1">
      <c r="B3050" s="137"/>
      <c r="C3050" s="137"/>
      <c r="D3050" s="159"/>
      <c r="E3050" s="160"/>
      <c r="F3050" s="137" t="s">
        <v>550</v>
      </c>
      <c r="G3050" s="137" t="s">
        <v>551</v>
      </c>
      <c r="H3050" s="137" t="s">
        <v>434</v>
      </c>
      <c r="I3050" s="137"/>
      <c r="J3050" s="138"/>
      <c r="K3050" s="146"/>
      <c r="L3050" s="146"/>
    </row>
    <row r="3051" spans="2:12" s="141" customFormat="1" ht="20.100000000000001" customHeight="1">
      <c r="B3051" s="137"/>
      <c r="C3051" s="137"/>
      <c r="D3051" s="159"/>
      <c r="E3051" s="160"/>
      <c r="F3051" s="137" t="s">
        <v>551</v>
      </c>
      <c r="G3051" s="137" t="s">
        <v>552</v>
      </c>
      <c r="H3051" s="137" t="s">
        <v>434</v>
      </c>
      <c r="I3051" s="137"/>
      <c r="J3051" s="138"/>
      <c r="K3051" s="146"/>
      <c r="L3051" s="146"/>
    </row>
    <row r="3052" spans="2:12" s="141" customFormat="1" ht="20.100000000000001" customHeight="1">
      <c r="B3052" s="137"/>
      <c r="C3052" s="137"/>
      <c r="D3052" s="159"/>
      <c r="E3052" s="160"/>
      <c r="F3052" s="137" t="s">
        <v>552</v>
      </c>
      <c r="G3052" s="137" t="s">
        <v>553</v>
      </c>
      <c r="H3052" s="137" t="s">
        <v>434</v>
      </c>
      <c r="I3052" s="137"/>
      <c r="J3052" s="138"/>
      <c r="K3052" s="146"/>
      <c r="L3052" s="146"/>
    </row>
    <row r="3053" spans="2:12" s="141" customFormat="1" ht="20.100000000000001" customHeight="1">
      <c r="B3053" s="137"/>
      <c r="C3053" s="137"/>
      <c r="D3053" s="159"/>
      <c r="E3053" s="160"/>
      <c r="F3053" s="137" t="s">
        <v>553</v>
      </c>
      <c r="G3053" s="137" t="s">
        <v>965</v>
      </c>
      <c r="H3053" s="137" t="s">
        <v>434</v>
      </c>
      <c r="I3053" s="137"/>
      <c r="J3053" s="138"/>
      <c r="K3053" s="146"/>
      <c r="L3053" s="146"/>
    </row>
    <row r="3054" spans="2:12" s="141" customFormat="1" ht="20.100000000000001" customHeight="1">
      <c r="B3054" s="137"/>
      <c r="C3054" s="137"/>
      <c r="D3054" s="159"/>
      <c r="E3054" s="160"/>
      <c r="F3054" s="137"/>
      <c r="G3054" s="137"/>
      <c r="H3054" s="137"/>
      <c r="I3054" s="137"/>
      <c r="J3054" s="138"/>
      <c r="K3054" s="146"/>
      <c r="L3054" s="146"/>
    </row>
    <row r="3055" spans="2:12" s="141" customFormat="1" ht="20.100000000000001" customHeight="1">
      <c r="B3055" s="137">
        <v>324</v>
      </c>
      <c r="C3055" s="137"/>
      <c r="D3055" s="159" t="s">
        <v>337</v>
      </c>
      <c r="E3055" s="160">
        <v>3.8149999999999999</v>
      </c>
      <c r="F3055" s="137" t="s">
        <v>433</v>
      </c>
      <c r="G3055" s="137" t="s">
        <v>447</v>
      </c>
      <c r="H3055" s="137" t="s">
        <v>443</v>
      </c>
      <c r="I3055" s="137"/>
      <c r="J3055" s="138"/>
      <c r="K3055" s="146"/>
      <c r="L3055" s="146"/>
    </row>
    <row r="3056" spans="2:12" s="141" customFormat="1" ht="20.100000000000001" customHeight="1">
      <c r="B3056" s="137"/>
      <c r="C3056" s="137"/>
      <c r="D3056" s="159"/>
      <c r="E3056" s="160"/>
      <c r="F3056" s="137" t="s">
        <v>447</v>
      </c>
      <c r="G3056" s="137" t="s">
        <v>451</v>
      </c>
      <c r="H3056" s="137" t="s">
        <v>443</v>
      </c>
      <c r="I3056" s="137"/>
      <c r="J3056" s="138"/>
      <c r="K3056" s="146"/>
      <c r="L3056" s="146"/>
    </row>
    <row r="3057" spans="2:12" s="141" customFormat="1" ht="20.100000000000001" customHeight="1">
      <c r="B3057" s="137"/>
      <c r="C3057" s="137"/>
      <c r="D3057" s="159"/>
      <c r="E3057" s="160"/>
      <c r="F3057" s="137" t="s">
        <v>451</v>
      </c>
      <c r="G3057" s="137" t="s">
        <v>454</v>
      </c>
      <c r="H3057" s="137" t="s">
        <v>434</v>
      </c>
      <c r="I3057" s="137"/>
      <c r="J3057" s="138"/>
      <c r="K3057" s="146"/>
      <c r="L3057" s="146"/>
    </row>
    <row r="3058" spans="2:12" s="141" customFormat="1" ht="20.100000000000001" customHeight="1">
      <c r="B3058" s="137"/>
      <c r="C3058" s="137"/>
      <c r="D3058" s="159"/>
      <c r="E3058" s="160"/>
      <c r="F3058" s="137" t="s">
        <v>454</v>
      </c>
      <c r="G3058" s="137" t="s">
        <v>455</v>
      </c>
      <c r="H3058" s="137" t="s">
        <v>443</v>
      </c>
      <c r="I3058" s="137"/>
      <c r="J3058" s="138"/>
      <c r="K3058" s="146"/>
      <c r="L3058" s="146"/>
    </row>
    <row r="3059" spans="2:12" s="141" customFormat="1" ht="20.100000000000001" customHeight="1">
      <c r="B3059" s="137"/>
      <c r="C3059" s="137"/>
      <c r="D3059" s="159"/>
      <c r="E3059" s="160"/>
      <c r="F3059" s="137" t="s">
        <v>455</v>
      </c>
      <c r="G3059" s="137" t="s">
        <v>456</v>
      </c>
      <c r="H3059" s="137" t="s">
        <v>443</v>
      </c>
      <c r="I3059" s="137"/>
      <c r="J3059" s="138"/>
      <c r="K3059" s="146"/>
      <c r="L3059" s="146"/>
    </row>
    <row r="3060" spans="2:12" s="141" customFormat="1" ht="20.100000000000001" customHeight="1">
      <c r="B3060" s="137"/>
      <c r="C3060" s="137"/>
      <c r="D3060" s="159"/>
      <c r="E3060" s="160"/>
      <c r="F3060" s="137" t="s">
        <v>456</v>
      </c>
      <c r="G3060" s="137" t="s">
        <v>457</v>
      </c>
      <c r="H3060" s="137" t="s">
        <v>434</v>
      </c>
      <c r="I3060" s="137"/>
      <c r="J3060" s="138"/>
      <c r="K3060" s="146"/>
      <c r="L3060" s="146"/>
    </row>
    <row r="3061" spans="2:12" s="141" customFormat="1" ht="20.100000000000001" customHeight="1">
      <c r="B3061" s="137"/>
      <c r="C3061" s="137"/>
      <c r="D3061" s="159"/>
      <c r="E3061" s="160"/>
      <c r="F3061" s="137" t="s">
        <v>457</v>
      </c>
      <c r="G3061" s="137" t="s">
        <v>460</v>
      </c>
      <c r="H3061" s="137" t="s">
        <v>438</v>
      </c>
      <c r="I3061" s="137"/>
      <c r="J3061" s="138"/>
      <c r="K3061" s="146"/>
      <c r="L3061" s="146"/>
    </row>
    <row r="3062" spans="2:12" s="141" customFormat="1" ht="20.100000000000001" customHeight="1">
      <c r="B3062" s="137"/>
      <c r="C3062" s="137"/>
      <c r="D3062" s="159"/>
      <c r="E3062" s="160"/>
      <c r="F3062" s="137" t="s">
        <v>460</v>
      </c>
      <c r="G3062" s="137" t="s">
        <v>463</v>
      </c>
      <c r="H3062" s="137" t="s">
        <v>443</v>
      </c>
      <c r="I3062" s="137"/>
      <c r="J3062" s="138"/>
      <c r="K3062" s="146"/>
      <c r="L3062" s="146"/>
    </row>
    <row r="3063" spans="2:12" s="141" customFormat="1" ht="20.100000000000001" customHeight="1">
      <c r="B3063" s="137"/>
      <c r="C3063" s="137"/>
      <c r="D3063" s="159"/>
      <c r="E3063" s="160"/>
      <c r="F3063" s="137" t="s">
        <v>463</v>
      </c>
      <c r="G3063" s="137" t="s">
        <v>464</v>
      </c>
      <c r="H3063" s="137" t="s">
        <v>443</v>
      </c>
      <c r="I3063" s="137"/>
      <c r="J3063" s="138"/>
      <c r="K3063" s="146"/>
      <c r="L3063" s="146"/>
    </row>
    <row r="3064" spans="2:12" s="141" customFormat="1" ht="20.100000000000001" customHeight="1">
      <c r="B3064" s="137"/>
      <c r="C3064" s="137"/>
      <c r="D3064" s="159"/>
      <c r="E3064" s="160"/>
      <c r="F3064" s="137" t="s">
        <v>464</v>
      </c>
      <c r="G3064" s="137" t="s">
        <v>465</v>
      </c>
      <c r="H3064" s="137" t="s">
        <v>443</v>
      </c>
      <c r="I3064" s="137"/>
      <c r="J3064" s="138"/>
      <c r="K3064" s="146"/>
      <c r="L3064" s="146"/>
    </row>
    <row r="3065" spans="2:12" s="141" customFormat="1" ht="20.100000000000001" customHeight="1">
      <c r="B3065" s="137"/>
      <c r="C3065" s="137"/>
      <c r="D3065" s="159"/>
      <c r="E3065" s="160"/>
      <c r="F3065" s="137" t="s">
        <v>465</v>
      </c>
      <c r="G3065" s="137" t="s">
        <v>466</v>
      </c>
      <c r="H3065" s="137" t="s">
        <v>434</v>
      </c>
      <c r="I3065" s="137"/>
      <c r="J3065" s="138"/>
      <c r="K3065" s="146"/>
      <c r="L3065" s="146"/>
    </row>
    <row r="3066" spans="2:12" s="141" customFormat="1" ht="20.100000000000001" customHeight="1">
      <c r="B3066" s="137"/>
      <c r="C3066" s="137"/>
      <c r="D3066" s="159"/>
      <c r="E3066" s="160"/>
      <c r="F3066" s="137" t="s">
        <v>466</v>
      </c>
      <c r="G3066" s="137" t="s">
        <v>467</v>
      </c>
      <c r="H3066" s="137" t="s">
        <v>443</v>
      </c>
      <c r="I3066" s="137"/>
      <c r="J3066" s="138"/>
      <c r="K3066" s="146"/>
      <c r="L3066" s="146"/>
    </row>
    <row r="3067" spans="2:12" s="141" customFormat="1" ht="20.100000000000001" customHeight="1">
      <c r="B3067" s="137"/>
      <c r="C3067" s="137"/>
      <c r="D3067" s="159"/>
      <c r="E3067" s="160"/>
      <c r="F3067" s="137" t="s">
        <v>467</v>
      </c>
      <c r="G3067" s="137" t="s">
        <v>468</v>
      </c>
      <c r="H3067" s="137" t="s">
        <v>443</v>
      </c>
      <c r="I3067" s="137"/>
      <c r="J3067" s="138"/>
      <c r="K3067" s="146"/>
      <c r="L3067" s="146"/>
    </row>
    <row r="3068" spans="2:12" s="141" customFormat="1" ht="20.100000000000001" customHeight="1">
      <c r="B3068" s="137"/>
      <c r="C3068" s="137"/>
      <c r="D3068" s="159"/>
      <c r="E3068" s="160"/>
      <c r="F3068" s="137" t="s">
        <v>468</v>
      </c>
      <c r="G3068" s="137" t="s">
        <v>469</v>
      </c>
      <c r="H3068" s="137" t="s">
        <v>434</v>
      </c>
      <c r="I3068" s="137"/>
      <c r="J3068" s="138"/>
      <c r="K3068" s="146"/>
      <c r="L3068" s="146"/>
    </row>
    <row r="3069" spans="2:12" s="141" customFormat="1" ht="20.100000000000001" customHeight="1">
      <c r="B3069" s="137"/>
      <c r="C3069" s="137"/>
      <c r="D3069" s="159"/>
      <c r="E3069" s="160"/>
      <c r="F3069" s="137" t="s">
        <v>469</v>
      </c>
      <c r="G3069" s="137" t="s">
        <v>470</v>
      </c>
      <c r="H3069" s="137" t="s">
        <v>443</v>
      </c>
      <c r="I3069" s="137"/>
      <c r="J3069" s="138"/>
      <c r="K3069" s="146"/>
      <c r="L3069" s="146"/>
    </row>
    <row r="3070" spans="2:12" s="141" customFormat="1" ht="20.100000000000001" customHeight="1">
      <c r="B3070" s="137"/>
      <c r="C3070" s="137"/>
      <c r="D3070" s="159"/>
      <c r="E3070" s="160"/>
      <c r="F3070" s="137" t="s">
        <v>470</v>
      </c>
      <c r="G3070" s="137" t="s">
        <v>471</v>
      </c>
      <c r="H3070" s="137" t="s">
        <v>443</v>
      </c>
      <c r="I3070" s="137"/>
      <c r="J3070" s="138"/>
      <c r="K3070" s="146"/>
      <c r="L3070" s="146"/>
    </row>
    <row r="3071" spans="2:12" s="141" customFormat="1" ht="20.100000000000001" customHeight="1">
      <c r="B3071" s="137"/>
      <c r="C3071" s="137"/>
      <c r="D3071" s="159"/>
      <c r="E3071" s="160"/>
      <c r="F3071" s="137" t="s">
        <v>471</v>
      </c>
      <c r="G3071" s="137" t="s">
        <v>473</v>
      </c>
      <c r="H3071" s="137" t="s">
        <v>443</v>
      </c>
      <c r="I3071" s="137"/>
      <c r="J3071" s="138"/>
      <c r="K3071" s="146"/>
      <c r="L3071" s="146"/>
    </row>
    <row r="3072" spans="2:12" s="141" customFormat="1" ht="20.100000000000001" customHeight="1">
      <c r="B3072" s="137"/>
      <c r="C3072" s="137"/>
      <c r="D3072" s="159"/>
      <c r="E3072" s="160"/>
      <c r="F3072" s="137" t="s">
        <v>473</v>
      </c>
      <c r="G3072" s="137" t="s">
        <v>474</v>
      </c>
      <c r="H3072" s="137" t="s">
        <v>443</v>
      </c>
      <c r="I3072" s="137"/>
      <c r="J3072" s="138"/>
      <c r="K3072" s="146"/>
      <c r="L3072" s="146"/>
    </row>
    <row r="3073" spans="2:12" s="141" customFormat="1" ht="20.100000000000001" customHeight="1">
      <c r="B3073" s="137"/>
      <c r="C3073" s="137"/>
      <c r="D3073" s="159"/>
      <c r="E3073" s="160"/>
      <c r="F3073" s="137" t="s">
        <v>474</v>
      </c>
      <c r="G3073" s="137" t="s">
        <v>475</v>
      </c>
      <c r="H3073" s="137" t="s">
        <v>434</v>
      </c>
      <c r="I3073" s="137"/>
      <c r="J3073" s="138"/>
      <c r="K3073" s="146"/>
      <c r="L3073" s="146"/>
    </row>
    <row r="3074" spans="2:12" s="141" customFormat="1" ht="20.100000000000001" customHeight="1">
      <c r="B3074" s="137"/>
      <c r="C3074" s="137"/>
      <c r="D3074" s="159"/>
      <c r="E3074" s="160"/>
      <c r="F3074" s="137" t="s">
        <v>475</v>
      </c>
      <c r="G3074" s="137" t="s">
        <v>966</v>
      </c>
      <c r="H3074" s="137" t="s">
        <v>434</v>
      </c>
      <c r="I3074" s="137"/>
      <c r="J3074" s="138"/>
      <c r="K3074" s="146"/>
      <c r="L3074" s="146"/>
    </row>
    <row r="3075" spans="2:12" s="141" customFormat="1" ht="20.100000000000001" customHeight="1">
      <c r="B3075" s="137"/>
      <c r="C3075" s="137"/>
      <c r="D3075" s="159"/>
      <c r="E3075" s="160"/>
      <c r="F3075" s="137"/>
      <c r="G3075" s="137"/>
      <c r="H3075" s="137"/>
      <c r="I3075" s="137"/>
      <c r="J3075" s="138"/>
      <c r="K3075" s="146"/>
      <c r="L3075" s="146"/>
    </row>
    <row r="3076" spans="2:12" s="141" customFormat="1" ht="20.100000000000001" customHeight="1">
      <c r="B3076" s="137">
        <v>325</v>
      </c>
      <c r="C3076" s="137"/>
      <c r="D3076" s="159" t="s">
        <v>338</v>
      </c>
      <c r="E3076" s="160">
        <v>4.3929999999999998</v>
      </c>
      <c r="F3076" s="137" t="s">
        <v>433</v>
      </c>
      <c r="G3076" s="137" t="s">
        <v>447</v>
      </c>
      <c r="H3076" s="137" t="s">
        <v>434</v>
      </c>
      <c r="I3076" s="137"/>
      <c r="J3076" s="138"/>
      <c r="K3076" s="146"/>
      <c r="L3076" s="146"/>
    </row>
    <row r="3077" spans="2:12" s="141" customFormat="1" ht="20.100000000000001" customHeight="1">
      <c r="B3077" s="137"/>
      <c r="C3077" s="137"/>
      <c r="D3077" s="159"/>
      <c r="E3077" s="160"/>
      <c r="F3077" s="137" t="s">
        <v>447</v>
      </c>
      <c r="G3077" s="137" t="s">
        <v>451</v>
      </c>
      <c r="H3077" s="137" t="s">
        <v>443</v>
      </c>
      <c r="I3077" s="137"/>
      <c r="J3077" s="138"/>
      <c r="K3077" s="146"/>
      <c r="L3077" s="146"/>
    </row>
    <row r="3078" spans="2:12" s="141" customFormat="1" ht="20.100000000000001" customHeight="1">
      <c r="B3078" s="137"/>
      <c r="C3078" s="137"/>
      <c r="D3078" s="159"/>
      <c r="E3078" s="160"/>
      <c r="F3078" s="137" t="s">
        <v>451</v>
      </c>
      <c r="G3078" s="137" t="s">
        <v>454</v>
      </c>
      <c r="H3078" s="137" t="s">
        <v>438</v>
      </c>
      <c r="I3078" s="137"/>
      <c r="J3078" s="138"/>
      <c r="K3078" s="146"/>
      <c r="L3078" s="146"/>
    </row>
    <row r="3079" spans="2:12" s="141" customFormat="1" ht="20.100000000000001" customHeight="1">
      <c r="B3079" s="137"/>
      <c r="C3079" s="137"/>
      <c r="D3079" s="159"/>
      <c r="E3079" s="160"/>
      <c r="F3079" s="137" t="s">
        <v>454</v>
      </c>
      <c r="G3079" s="137" t="s">
        <v>455</v>
      </c>
      <c r="H3079" s="137" t="s">
        <v>438</v>
      </c>
      <c r="I3079" s="137"/>
      <c r="J3079" s="138"/>
      <c r="K3079" s="146"/>
      <c r="L3079" s="146"/>
    </row>
    <row r="3080" spans="2:12" s="141" customFormat="1" ht="20.100000000000001" customHeight="1">
      <c r="B3080" s="137"/>
      <c r="C3080" s="137"/>
      <c r="D3080" s="159"/>
      <c r="E3080" s="160"/>
      <c r="F3080" s="137" t="s">
        <v>455</v>
      </c>
      <c r="G3080" s="137" t="s">
        <v>456</v>
      </c>
      <c r="H3080" s="137" t="s">
        <v>443</v>
      </c>
      <c r="I3080" s="137"/>
      <c r="J3080" s="138"/>
      <c r="K3080" s="146"/>
      <c r="L3080" s="146"/>
    </row>
    <row r="3081" spans="2:12" s="141" customFormat="1" ht="20.100000000000001" customHeight="1">
      <c r="B3081" s="137"/>
      <c r="C3081" s="137"/>
      <c r="D3081" s="159"/>
      <c r="E3081" s="160"/>
      <c r="F3081" s="137" t="s">
        <v>456</v>
      </c>
      <c r="G3081" s="137" t="s">
        <v>457</v>
      </c>
      <c r="H3081" s="137" t="s">
        <v>443</v>
      </c>
      <c r="I3081" s="137"/>
      <c r="J3081" s="138"/>
      <c r="K3081" s="146"/>
      <c r="L3081" s="146"/>
    </row>
    <row r="3082" spans="2:12" s="141" customFormat="1" ht="20.100000000000001" customHeight="1">
      <c r="B3082" s="137"/>
      <c r="C3082" s="137"/>
      <c r="D3082" s="159"/>
      <c r="E3082" s="160"/>
      <c r="F3082" s="137" t="s">
        <v>457</v>
      </c>
      <c r="G3082" s="137" t="s">
        <v>460</v>
      </c>
      <c r="H3082" s="137" t="s">
        <v>438</v>
      </c>
      <c r="I3082" s="137"/>
      <c r="J3082" s="138"/>
      <c r="K3082" s="146"/>
      <c r="L3082" s="146"/>
    </row>
    <row r="3083" spans="2:12" s="141" customFormat="1" ht="20.100000000000001" customHeight="1">
      <c r="B3083" s="137"/>
      <c r="C3083" s="137"/>
      <c r="D3083" s="159"/>
      <c r="E3083" s="160"/>
      <c r="F3083" s="137" t="s">
        <v>460</v>
      </c>
      <c r="G3083" s="137" t="s">
        <v>463</v>
      </c>
      <c r="H3083" s="137" t="s">
        <v>434</v>
      </c>
      <c r="I3083" s="137"/>
      <c r="J3083" s="138"/>
      <c r="K3083" s="146"/>
      <c r="L3083" s="146"/>
    </row>
    <row r="3084" spans="2:12" s="141" customFormat="1" ht="20.100000000000001" customHeight="1">
      <c r="B3084" s="137"/>
      <c r="C3084" s="137"/>
      <c r="D3084" s="159"/>
      <c r="E3084" s="160"/>
      <c r="F3084" s="137" t="s">
        <v>463</v>
      </c>
      <c r="G3084" s="137" t="s">
        <v>464</v>
      </c>
      <c r="H3084" s="137" t="s">
        <v>443</v>
      </c>
      <c r="I3084" s="137"/>
      <c r="J3084" s="138"/>
      <c r="K3084" s="146"/>
      <c r="L3084" s="146"/>
    </row>
    <row r="3085" spans="2:12" s="141" customFormat="1" ht="20.100000000000001" customHeight="1">
      <c r="B3085" s="137"/>
      <c r="C3085" s="137"/>
      <c r="D3085" s="159"/>
      <c r="E3085" s="160"/>
      <c r="F3085" s="137" t="s">
        <v>464</v>
      </c>
      <c r="G3085" s="137" t="s">
        <v>465</v>
      </c>
      <c r="H3085" s="137" t="s">
        <v>434</v>
      </c>
      <c r="I3085" s="137"/>
      <c r="J3085" s="138"/>
      <c r="K3085" s="146"/>
      <c r="L3085" s="146"/>
    </row>
    <row r="3086" spans="2:12" s="141" customFormat="1" ht="20.100000000000001" customHeight="1">
      <c r="B3086" s="137"/>
      <c r="C3086" s="137"/>
      <c r="D3086" s="159"/>
      <c r="E3086" s="160"/>
      <c r="F3086" s="137" t="s">
        <v>465</v>
      </c>
      <c r="G3086" s="137" t="s">
        <v>466</v>
      </c>
      <c r="H3086" s="137" t="s">
        <v>443</v>
      </c>
      <c r="I3086" s="137"/>
      <c r="J3086" s="138"/>
      <c r="K3086" s="146"/>
      <c r="L3086" s="146"/>
    </row>
    <row r="3087" spans="2:12" s="141" customFormat="1" ht="20.100000000000001" customHeight="1">
      <c r="B3087" s="137"/>
      <c r="C3087" s="137"/>
      <c r="D3087" s="159"/>
      <c r="E3087" s="160"/>
      <c r="F3087" s="137" t="s">
        <v>466</v>
      </c>
      <c r="G3087" s="137" t="s">
        <v>467</v>
      </c>
      <c r="H3087" s="137" t="s">
        <v>434</v>
      </c>
      <c r="I3087" s="137"/>
      <c r="J3087" s="138"/>
      <c r="K3087" s="146"/>
      <c r="L3087" s="146"/>
    </row>
    <row r="3088" spans="2:12" s="141" customFormat="1" ht="20.100000000000001" customHeight="1">
      <c r="B3088" s="137"/>
      <c r="C3088" s="137"/>
      <c r="D3088" s="159"/>
      <c r="E3088" s="160"/>
      <c r="F3088" s="137" t="s">
        <v>467</v>
      </c>
      <c r="G3088" s="137" t="s">
        <v>468</v>
      </c>
      <c r="H3088" s="137" t="s">
        <v>434</v>
      </c>
      <c r="I3088" s="137"/>
      <c r="J3088" s="138"/>
      <c r="K3088" s="146"/>
      <c r="L3088" s="146"/>
    </row>
    <row r="3089" spans="2:12" s="141" customFormat="1" ht="20.100000000000001" customHeight="1">
      <c r="B3089" s="137"/>
      <c r="C3089" s="137"/>
      <c r="D3089" s="159"/>
      <c r="E3089" s="160"/>
      <c r="F3089" s="137" t="s">
        <v>468</v>
      </c>
      <c r="G3089" s="137" t="s">
        <v>469</v>
      </c>
      <c r="H3089" s="137" t="s">
        <v>434</v>
      </c>
      <c r="I3089" s="137"/>
      <c r="J3089" s="138"/>
      <c r="K3089" s="146"/>
      <c r="L3089" s="146"/>
    </row>
    <row r="3090" spans="2:12" s="141" customFormat="1" ht="20.100000000000001" customHeight="1">
      <c r="B3090" s="137"/>
      <c r="C3090" s="137"/>
      <c r="D3090" s="159"/>
      <c r="E3090" s="160"/>
      <c r="F3090" s="137" t="s">
        <v>469</v>
      </c>
      <c r="G3090" s="137" t="s">
        <v>470</v>
      </c>
      <c r="H3090" s="137" t="s">
        <v>434</v>
      </c>
      <c r="I3090" s="137"/>
      <c r="J3090" s="138"/>
      <c r="K3090" s="146"/>
      <c r="L3090" s="146"/>
    </row>
    <row r="3091" spans="2:12" s="141" customFormat="1" ht="20.100000000000001" customHeight="1">
      <c r="B3091" s="137"/>
      <c r="C3091" s="137"/>
      <c r="D3091" s="159"/>
      <c r="E3091" s="160"/>
      <c r="F3091" s="137" t="s">
        <v>470</v>
      </c>
      <c r="G3091" s="137" t="s">
        <v>471</v>
      </c>
      <c r="H3091" s="137" t="s">
        <v>443</v>
      </c>
      <c r="I3091" s="137"/>
      <c r="J3091" s="138"/>
      <c r="K3091" s="146"/>
      <c r="L3091" s="146"/>
    </row>
    <row r="3092" spans="2:12" s="141" customFormat="1" ht="20.100000000000001" customHeight="1">
      <c r="B3092" s="137"/>
      <c r="C3092" s="137"/>
      <c r="D3092" s="159"/>
      <c r="E3092" s="160"/>
      <c r="F3092" s="137" t="s">
        <v>471</v>
      </c>
      <c r="G3092" s="137" t="s">
        <v>473</v>
      </c>
      <c r="H3092" s="137" t="s">
        <v>443</v>
      </c>
      <c r="I3092" s="137"/>
      <c r="J3092" s="138"/>
      <c r="K3092" s="146"/>
      <c r="L3092" s="146"/>
    </row>
    <row r="3093" spans="2:12" s="141" customFormat="1" ht="20.100000000000001" customHeight="1">
      <c r="B3093" s="137"/>
      <c r="C3093" s="137"/>
      <c r="D3093" s="159"/>
      <c r="E3093" s="160"/>
      <c r="F3093" s="137" t="s">
        <v>473</v>
      </c>
      <c r="G3093" s="137" t="s">
        <v>474</v>
      </c>
      <c r="H3093" s="137" t="s">
        <v>443</v>
      </c>
      <c r="I3093" s="137"/>
      <c r="J3093" s="138"/>
      <c r="K3093" s="146"/>
      <c r="L3093" s="146"/>
    </row>
    <row r="3094" spans="2:12" s="141" customFormat="1" ht="20.100000000000001" customHeight="1">
      <c r="B3094" s="137"/>
      <c r="C3094" s="137"/>
      <c r="D3094" s="159"/>
      <c r="E3094" s="160"/>
      <c r="F3094" s="137" t="s">
        <v>474</v>
      </c>
      <c r="G3094" s="137" t="s">
        <v>475</v>
      </c>
      <c r="H3094" s="137" t="s">
        <v>440</v>
      </c>
      <c r="I3094" s="137"/>
      <c r="J3094" s="138"/>
      <c r="K3094" s="146"/>
      <c r="L3094" s="146"/>
    </row>
    <row r="3095" spans="2:12" s="141" customFormat="1" ht="20.100000000000001" customHeight="1">
      <c r="B3095" s="137"/>
      <c r="C3095" s="137"/>
      <c r="D3095" s="159"/>
      <c r="E3095" s="160"/>
      <c r="F3095" s="137" t="s">
        <v>475</v>
      </c>
      <c r="G3095" s="137" t="s">
        <v>476</v>
      </c>
      <c r="H3095" s="137" t="s">
        <v>438</v>
      </c>
      <c r="I3095" s="137"/>
      <c r="J3095" s="138"/>
      <c r="K3095" s="146"/>
      <c r="L3095" s="146"/>
    </row>
    <row r="3096" spans="2:12" s="141" customFormat="1" ht="20.100000000000001" customHeight="1">
      <c r="B3096" s="137"/>
      <c r="C3096" s="137"/>
      <c r="D3096" s="159"/>
      <c r="E3096" s="160"/>
      <c r="F3096" s="137" t="s">
        <v>476</v>
      </c>
      <c r="G3096" s="137" t="s">
        <v>477</v>
      </c>
      <c r="H3096" s="137" t="s">
        <v>434</v>
      </c>
      <c r="I3096" s="137"/>
      <c r="J3096" s="138"/>
      <c r="K3096" s="146"/>
      <c r="L3096" s="146"/>
    </row>
    <row r="3097" spans="2:12" s="141" customFormat="1" ht="20.100000000000001" customHeight="1">
      <c r="B3097" s="137"/>
      <c r="C3097" s="137"/>
      <c r="D3097" s="159"/>
      <c r="E3097" s="160"/>
      <c r="F3097" s="137" t="s">
        <v>477</v>
      </c>
      <c r="G3097" s="137" t="s">
        <v>967</v>
      </c>
      <c r="H3097" s="137" t="s">
        <v>434</v>
      </c>
      <c r="I3097" s="137"/>
      <c r="J3097" s="138"/>
      <c r="K3097" s="146"/>
      <c r="L3097" s="146"/>
    </row>
    <row r="3098" spans="2:12" s="141" customFormat="1" ht="20.100000000000001" customHeight="1">
      <c r="B3098" s="137"/>
      <c r="C3098" s="137"/>
      <c r="D3098" s="159"/>
      <c r="E3098" s="160"/>
      <c r="F3098" s="137"/>
      <c r="G3098" s="137"/>
      <c r="H3098" s="137"/>
      <c r="I3098" s="137"/>
      <c r="J3098" s="138"/>
      <c r="K3098" s="146"/>
      <c r="L3098" s="146"/>
    </row>
    <row r="3099" spans="2:12" s="141" customFormat="1" ht="20.100000000000001" customHeight="1">
      <c r="B3099" s="137">
        <v>326</v>
      </c>
      <c r="C3099" s="137"/>
      <c r="D3099" s="159" t="s">
        <v>339</v>
      </c>
      <c r="E3099" s="160">
        <v>1.6850000000000001</v>
      </c>
      <c r="F3099" s="137" t="s">
        <v>433</v>
      </c>
      <c r="G3099" s="137" t="s">
        <v>447</v>
      </c>
      <c r="H3099" s="137" t="s">
        <v>443</v>
      </c>
      <c r="I3099" s="137"/>
      <c r="J3099" s="138"/>
      <c r="K3099" s="146"/>
      <c r="L3099" s="146"/>
    </row>
    <row r="3100" spans="2:12" s="141" customFormat="1" ht="20.100000000000001" customHeight="1">
      <c r="B3100" s="137"/>
      <c r="C3100" s="137"/>
      <c r="D3100" s="159"/>
      <c r="E3100" s="160"/>
      <c r="F3100" s="137" t="s">
        <v>447</v>
      </c>
      <c r="G3100" s="137" t="s">
        <v>451</v>
      </c>
      <c r="H3100" s="137" t="s">
        <v>443</v>
      </c>
      <c r="I3100" s="137"/>
      <c r="J3100" s="138"/>
      <c r="K3100" s="146"/>
      <c r="L3100" s="146"/>
    </row>
    <row r="3101" spans="2:12" s="141" customFormat="1" ht="20.100000000000001" customHeight="1">
      <c r="B3101" s="137"/>
      <c r="C3101" s="137"/>
      <c r="D3101" s="159"/>
      <c r="E3101" s="160"/>
      <c r="F3101" s="137" t="s">
        <v>451</v>
      </c>
      <c r="G3101" s="137" t="s">
        <v>454</v>
      </c>
      <c r="H3101" s="137" t="s">
        <v>434</v>
      </c>
      <c r="I3101" s="137"/>
      <c r="J3101" s="138"/>
      <c r="K3101" s="146"/>
      <c r="L3101" s="146"/>
    </row>
    <row r="3102" spans="2:12" s="141" customFormat="1" ht="20.100000000000001" customHeight="1">
      <c r="B3102" s="137"/>
      <c r="C3102" s="137"/>
      <c r="D3102" s="159"/>
      <c r="E3102" s="160"/>
      <c r="F3102" s="137" t="s">
        <v>454</v>
      </c>
      <c r="G3102" s="137" t="s">
        <v>455</v>
      </c>
      <c r="H3102" s="137" t="s">
        <v>443</v>
      </c>
      <c r="I3102" s="137"/>
      <c r="J3102" s="138"/>
      <c r="K3102" s="146"/>
      <c r="L3102" s="146"/>
    </row>
    <row r="3103" spans="2:12" s="141" customFormat="1" ht="20.100000000000001" customHeight="1">
      <c r="B3103" s="137"/>
      <c r="C3103" s="137"/>
      <c r="D3103" s="159"/>
      <c r="E3103" s="160"/>
      <c r="F3103" s="137" t="s">
        <v>455</v>
      </c>
      <c r="G3103" s="137" t="s">
        <v>456</v>
      </c>
      <c r="H3103" s="137" t="s">
        <v>434</v>
      </c>
      <c r="I3103" s="137"/>
      <c r="J3103" s="138"/>
      <c r="K3103" s="146"/>
      <c r="L3103" s="146"/>
    </row>
    <row r="3104" spans="2:12" s="141" customFormat="1" ht="20.100000000000001" customHeight="1">
      <c r="B3104" s="137"/>
      <c r="C3104" s="137"/>
      <c r="D3104" s="159"/>
      <c r="E3104" s="160"/>
      <c r="F3104" s="137" t="s">
        <v>456</v>
      </c>
      <c r="G3104" s="137" t="s">
        <v>457</v>
      </c>
      <c r="H3104" s="137" t="s">
        <v>438</v>
      </c>
      <c r="I3104" s="137"/>
      <c r="J3104" s="138"/>
      <c r="K3104" s="146"/>
      <c r="L3104" s="146"/>
    </row>
    <row r="3105" spans="2:12" s="141" customFormat="1" ht="20.100000000000001" customHeight="1">
      <c r="B3105" s="137"/>
      <c r="C3105" s="137"/>
      <c r="D3105" s="159"/>
      <c r="E3105" s="160"/>
      <c r="F3105" s="137" t="s">
        <v>457</v>
      </c>
      <c r="G3105" s="137" t="s">
        <v>460</v>
      </c>
      <c r="H3105" s="137" t="s">
        <v>434</v>
      </c>
      <c r="I3105" s="137"/>
      <c r="J3105" s="138"/>
      <c r="K3105" s="146"/>
      <c r="L3105" s="146"/>
    </row>
    <row r="3106" spans="2:12" s="141" customFormat="1" ht="20.100000000000001" customHeight="1">
      <c r="B3106" s="137"/>
      <c r="C3106" s="137"/>
      <c r="D3106" s="159"/>
      <c r="E3106" s="160"/>
      <c r="F3106" s="137" t="s">
        <v>460</v>
      </c>
      <c r="G3106" s="137" t="s">
        <v>463</v>
      </c>
      <c r="H3106" s="137" t="s">
        <v>443</v>
      </c>
      <c r="I3106" s="137"/>
      <c r="J3106" s="138"/>
      <c r="K3106" s="146"/>
      <c r="L3106" s="146"/>
    </row>
    <row r="3107" spans="2:12" s="141" customFormat="1" ht="20.100000000000001" customHeight="1">
      <c r="B3107" s="137"/>
      <c r="C3107" s="137"/>
      <c r="D3107" s="159"/>
      <c r="E3107" s="160"/>
      <c r="F3107" s="137" t="s">
        <v>463</v>
      </c>
      <c r="G3107" s="137" t="s">
        <v>968</v>
      </c>
      <c r="H3107" s="137" t="s">
        <v>434</v>
      </c>
      <c r="I3107" s="137"/>
      <c r="J3107" s="138"/>
      <c r="K3107" s="146"/>
      <c r="L3107" s="146"/>
    </row>
    <row r="3108" spans="2:12" s="141" customFormat="1" ht="20.100000000000001" customHeight="1">
      <c r="B3108" s="137"/>
      <c r="C3108" s="137"/>
      <c r="D3108" s="159"/>
      <c r="E3108" s="160"/>
      <c r="F3108" s="137"/>
      <c r="G3108" s="137"/>
      <c r="H3108" s="137"/>
      <c r="I3108" s="137"/>
      <c r="J3108" s="138"/>
      <c r="K3108" s="146"/>
      <c r="L3108" s="146"/>
    </row>
    <row r="3109" spans="2:12" s="141" customFormat="1" ht="20.100000000000001" customHeight="1">
      <c r="B3109" s="137">
        <v>327</v>
      </c>
      <c r="C3109" s="137"/>
      <c r="D3109" s="159" t="s">
        <v>340</v>
      </c>
      <c r="E3109" s="160">
        <v>3.7</v>
      </c>
      <c r="F3109" s="137" t="s">
        <v>433</v>
      </c>
      <c r="G3109" s="137" t="s">
        <v>447</v>
      </c>
      <c r="H3109" s="137" t="s">
        <v>440</v>
      </c>
      <c r="I3109" s="137"/>
      <c r="J3109" s="138"/>
      <c r="K3109" s="146"/>
      <c r="L3109" s="146"/>
    </row>
    <row r="3110" spans="2:12" s="141" customFormat="1" ht="20.100000000000001" customHeight="1">
      <c r="B3110" s="137"/>
      <c r="C3110" s="137"/>
      <c r="D3110" s="159"/>
      <c r="E3110" s="160"/>
      <c r="F3110" s="137" t="s">
        <v>447</v>
      </c>
      <c r="G3110" s="137" t="s">
        <v>451</v>
      </c>
      <c r="H3110" s="137" t="s">
        <v>440</v>
      </c>
      <c r="I3110" s="137"/>
      <c r="J3110" s="138"/>
      <c r="K3110" s="146"/>
      <c r="L3110" s="146"/>
    </row>
    <row r="3111" spans="2:12" s="141" customFormat="1" ht="20.100000000000001" customHeight="1">
      <c r="B3111" s="137"/>
      <c r="C3111" s="137"/>
      <c r="D3111" s="159"/>
      <c r="E3111" s="160"/>
      <c r="F3111" s="137" t="s">
        <v>451</v>
      </c>
      <c r="G3111" s="137" t="s">
        <v>454</v>
      </c>
      <c r="H3111" s="137" t="s">
        <v>438</v>
      </c>
      <c r="I3111" s="137"/>
      <c r="J3111" s="138"/>
      <c r="K3111" s="146"/>
      <c r="L3111" s="146"/>
    </row>
    <row r="3112" spans="2:12" s="141" customFormat="1" ht="20.100000000000001" customHeight="1">
      <c r="B3112" s="137"/>
      <c r="C3112" s="137"/>
      <c r="D3112" s="159"/>
      <c r="E3112" s="160"/>
      <c r="F3112" s="137" t="s">
        <v>454</v>
      </c>
      <c r="G3112" s="137" t="s">
        <v>455</v>
      </c>
      <c r="H3112" s="137" t="s">
        <v>443</v>
      </c>
      <c r="I3112" s="137"/>
      <c r="J3112" s="138"/>
      <c r="K3112" s="146"/>
      <c r="L3112" s="146"/>
    </row>
    <row r="3113" spans="2:12" s="141" customFormat="1" ht="20.100000000000001" customHeight="1">
      <c r="B3113" s="137"/>
      <c r="C3113" s="137"/>
      <c r="D3113" s="159"/>
      <c r="E3113" s="160"/>
      <c r="F3113" s="137" t="s">
        <v>455</v>
      </c>
      <c r="G3113" s="137" t="s">
        <v>456</v>
      </c>
      <c r="H3113" s="137" t="s">
        <v>443</v>
      </c>
      <c r="I3113" s="137"/>
      <c r="J3113" s="138"/>
      <c r="K3113" s="146"/>
      <c r="L3113" s="146"/>
    </row>
    <row r="3114" spans="2:12" s="141" customFormat="1" ht="20.100000000000001" customHeight="1">
      <c r="B3114" s="137"/>
      <c r="C3114" s="137"/>
      <c r="D3114" s="159"/>
      <c r="E3114" s="160"/>
      <c r="F3114" s="137" t="s">
        <v>456</v>
      </c>
      <c r="G3114" s="137" t="s">
        <v>457</v>
      </c>
      <c r="H3114" s="137" t="s">
        <v>440</v>
      </c>
      <c r="I3114" s="137"/>
      <c r="J3114" s="138"/>
      <c r="K3114" s="146"/>
      <c r="L3114" s="146"/>
    </row>
    <row r="3115" spans="2:12" s="141" customFormat="1" ht="20.100000000000001" customHeight="1">
      <c r="B3115" s="137"/>
      <c r="C3115" s="137"/>
      <c r="D3115" s="159"/>
      <c r="E3115" s="160"/>
      <c r="F3115" s="137" t="s">
        <v>457</v>
      </c>
      <c r="G3115" s="137" t="s">
        <v>460</v>
      </c>
      <c r="H3115" s="137" t="s">
        <v>440</v>
      </c>
      <c r="I3115" s="137"/>
      <c r="J3115" s="138"/>
      <c r="K3115" s="146"/>
      <c r="L3115" s="146"/>
    </row>
    <row r="3116" spans="2:12" s="141" customFormat="1" ht="20.100000000000001" customHeight="1">
      <c r="B3116" s="137"/>
      <c r="C3116" s="137"/>
      <c r="D3116" s="159"/>
      <c r="E3116" s="160"/>
      <c r="F3116" s="137" t="s">
        <v>460</v>
      </c>
      <c r="G3116" s="137" t="s">
        <v>463</v>
      </c>
      <c r="H3116" s="137" t="s">
        <v>434</v>
      </c>
      <c r="I3116" s="137"/>
      <c r="J3116" s="138"/>
      <c r="K3116" s="146"/>
      <c r="L3116" s="146"/>
    </row>
    <row r="3117" spans="2:12" s="141" customFormat="1" ht="20.100000000000001" customHeight="1">
      <c r="B3117" s="137"/>
      <c r="C3117" s="137"/>
      <c r="D3117" s="159"/>
      <c r="E3117" s="160"/>
      <c r="F3117" s="137" t="s">
        <v>463</v>
      </c>
      <c r="G3117" s="137" t="s">
        <v>464</v>
      </c>
      <c r="H3117" s="137" t="s">
        <v>443</v>
      </c>
      <c r="I3117" s="137"/>
      <c r="J3117" s="138"/>
      <c r="K3117" s="146"/>
      <c r="L3117" s="146"/>
    </row>
    <row r="3118" spans="2:12" s="141" customFormat="1" ht="20.100000000000001" customHeight="1">
      <c r="B3118" s="137"/>
      <c r="C3118" s="137"/>
      <c r="D3118" s="159"/>
      <c r="E3118" s="160"/>
      <c r="F3118" s="137" t="s">
        <v>464</v>
      </c>
      <c r="G3118" s="137" t="s">
        <v>465</v>
      </c>
      <c r="H3118" s="137" t="s">
        <v>434</v>
      </c>
      <c r="I3118" s="137"/>
      <c r="J3118" s="138"/>
      <c r="K3118" s="146"/>
      <c r="L3118" s="146"/>
    </row>
    <row r="3119" spans="2:12" s="141" customFormat="1" ht="20.100000000000001" customHeight="1">
      <c r="B3119" s="137"/>
      <c r="C3119" s="137"/>
      <c r="D3119" s="159"/>
      <c r="E3119" s="160"/>
      <c r="F3119" s="137" t="s">
        <v>465</v>
      </c>
      <c r="G3119" s="137" t="s">
        <v>466</v>
      </c>
      <c r="H3119" s="137" t="s">
        <v>434</v>
      </c>
      <c r="I3119" s="137"/>
      <c r="J3119" s="138"/>
      <c r="K3119" s="146"/>
      <c r="L3119" s="146"/>
    </row>
    <row r="3120" spans="2:12" s="141" customFormat="1" ht="20.100000000000001" customHeight="1">
      <c r="B3120" s="137"/>
      <c r="C3120" s="137"/>
      <c r="D3120" s="159"/>
      <c r="E3120" s="160"/>
      <c r="F3120" s="137" t="s">
        <v>466</v>
      </c>
      <c r="G3120" s="137" t="s">
        <v>467</v>
      </c>
      <c r="H3120" s="137" t="s">
        <v>440</v>
      </c>
      <c r="I3120" s="137"/>
      <c r="J3120" s="138"/>
      <c r="K3120" s="146"/>
      <c r="L3120" s="146"/>
    </row>
    <row r="3121" spans="2:12" s="141" customFormat="1" ht="20.100000000000001" customHeight="1">
      <c r="B3121" s="137"/>
      <c r="C3121" s="137"/>
      <c r="D3121" s="159"/>
      <c r="E3121" s="160"/>
      <c r="F3121" s="137" t="s">
        <v>467</v>
      </c>
      <c r="G3121" s="137" t="s">
        <v>468</v>
      </c>
      <c r="H3121" s="137" t="s">
        <v>440</v>
      </c>
      <c r="I3121" s="137"/>
      <c r="J3121" s="138"/>
      <c r="K3121" s="146"/>
      <c r="L3121" s="146"/>
    </row>
    <row r="3122" spans="2:12" s="141" customFormat="1" ht="20.100000000000001" customHeight="1">
      <c r="B3122" s="137"/>
      <c r="C3122" s="137"/>
      <c r="D3122" s="159"/>
      <c r="E3122" s="160"/>
      <c r="F3122" s="137" t="s">
        <v>468</v>
      </c>
      <c r="G3122" s="137" t="s">
        <v>469</v>
      </c>
      <c r="H3122" s="137" t="s">
        <v>443</v>
      </c>
      <c r="I3122" s="137"/>
      <c r="J3122" s="138"/>
      <c r="K3122" s="146"/>
      <c r="L3122" s="146"/>
    </row>
    <row r="3123" spans="2:12" s="141" customFormat="1" ht="20.100000000000001" customHeight="1">
      <c r="B3123" s="137"/>
      <c r="C3123" s="137"/>
      <c r="D3123" s="159"/>
      <c r="E3123" s="160"/>
      <c r="F3123" s="137" t="s">
        <v>469</v>
      </c>
      <c r="G3123" s="137" t="s">
        <v>470</v>
      </c>
      <c r="H3123" s="137" t="s">
        <v>434</v>
      </c>
      <c r="I3123" s="137"/>
      <c r="J3123" s="138"/>
      <c r="K3123" s="146"/>
      <c r="L3123" s="146"/>
    </row>
    <row r="3124" spans="2:12" s="141" customFormat="1" ht="20.100000000000001" customHeight="1">
      <c r="B3124" s="137"/>
      <c r="C3124" s="137"/>
      <c r="D3124" s="159"/>
      <c r="E3124" s="160"/>
      <c r="F3124" s="137" t="s">
        <v>470</v>
      </c>
      <c r="G3124" s="137" t="s">
        <v>471</v>
      </c>
      <c r="H3124" s="137" t="s">
        <v>438</v>
      </c>
      <c r="I3124" s="137"/>
      <c r="J3124" s="138"/>
      <c r="K3124" s="146"/>
      <c r="L3124" s="146"/>
    </row>
    <row r="3125" spans="2:12" s="141" customFormat="1" ht="20.100000000000001" customHeight="1">
      <c r="B3125" s="137"/>
      <c r="C3125" s="137"/>
      <c r="D3125" s="159"/>
      <c r="E3125" s="160"/>
      <c r="F3125" s="137" t="s">
        <v>471</v>
      </c>
      <c r="G3125" s="137" t="s">
        <v>473</v>
      </c>
      <c r="H3125" s="137" t="s">
        <v>434</v>
      </c>
      <c r="I3125" s="137"/>
      <c r="J3125" s="138"/>
      <c r="K3125" s="146"/>
      <c r="L3125" s="146"/>
    </row>
    <row r="3126" spans="2:12" s="141" customFormat="1" ht="20.100000000000001" customHeight="1">
      <c r="B3126" s="137"/>
      <c r="C3126" s="137"/>
      <c r="D3126" s="159"/>
      <c r="E3126" s="160"/>
      <c r="F3126" s="137" t="s">
        <v>473</v>
      </c>
      <c r="G3126" s="137" t="s">
        <v>474</v>
      </c>
      <c r="H3126" s="137" t="s">
        <v>434</v>
      </c>
      <c r="I3126" s="137"/>
      <c r="J3126" s="138"/>
      <c r="K3126" s="146"/>
      <c r="L3126" s="146"/>
    </row>
    <row r="3127" spans="2:12" s="141" customFormat="1" ht="20.100000000000001" customHeight="1">
      <c r="B3127" s="137"/>
      <c r="C3127" s="137"/>
      <c r="D3127" s="159"/>
      <c r="E3127" s="160"/>
      <c r="F3127" s="137" t="s">
        <v>474</v>
      </c>
      <c r="G3127" s="137" t="s">
        <v>969</v>
      </c>
      <c r="H3127" s="137" t="s">
        <v>434</v>
      </c>
      <c r="I3127" s="137"/>
      <c r="J3127" s="138"/>
      <c r="K3127" s="146"/>
      <c r="L3127" s="146"/>
    </row>
    <row r="3128" spans="2:12" s="141" customFormat="1" ht="20.100000000000001" customHeight="1">
      <c r="B3128" s="137"/>
      <c r="C3128" s="137"/>
      <c r="D3128" s="159"/>
      <c r="E3128" s="160"/>
      <c r="F3128" s="137"/>
      <c r="G3128" s="137"/>
      <c r="H3128" s="137"/>
      <c r="I3128" s="137"/>
      <c r="J3128" s="138"/>
      <c r="K3128" s="146"/>
      <c r="L3128" s="146"/>
    </row>
    <row r="3129" spans="2:12" s="141" customFormat="1" ht="20.100000000000001" customHeight="1">
      <c r="B3129" s="137">
        <v>328</v>
      </c>
      <c r="C3129" s="137"/>
      <c r="D3129" s="159" t="s">
        <v>341</v>
      </c>
      <c r="E3129" s="160">
        <v>0.92200000000000004</v>
      </c>
      <c r="F3129" s="137" t="s">
        <v>433</v>
      </c>
      <c r="G3129" s="137" t="s">
        <v>447</v>
      </c>
      <c r="H3129" s="137" t="s">
        <v>443</v>
      </c>
      <c r="I3129" s="137"/>
      <c r="J3129" s="138"/>
      <c r="K3129" s="146"/>
      <c r="L3129" s="146"/>
    </row>
    <row r="3130" spans="2:12" s="141" customFormat="1" ht="20.100000000000001" customHeight="1">
      <c r="B3130" s="137"/>
      <c r="C3130" s="137"/>
      <c r="D3130" s="159"/>
      <c r="E3130" s="160"/>
      <c r="F3130" s="137" t="s">
        <v>447</v>
      </c>
      <c r="G3130" s="137" t="s">
        <v>451</v>
      </c>
      <c r="H3130" s="137" t="s">
        <v>443</v>
      </c>
      <c r="I3130" s="137"/>
      <c r="J3130" s="138"/>
      <c r="K3130" s="146"/>
      <c r="L3130" s="146"/>
    </row>
    <row r="3131" spans="2:12" s="141" customFormat="1" ht="20.100000000000001" customHeight="1">
      <c r="B3131" s="137"/>
      <c r="C3131" s="137"/>
      <c r="D3131" s="159"/>
      <c r="E3131" s="160"/>
      <c r="F3131" s="137" t="s">
        <v>451</v>
      </c>
      <c r="G3131" s="137" t="s">
        <v>454</v>
      </c>
      <c r="H3131" s="137" t="s">
        <v>434</v>
      </c>
      <c r="I3131" s="137"/>
      <c r="J3131" s="138"/>
      <c r="K3131" s="146"/>
      <c r="L3131" s="146"/>
    </row>
    <row r="3132" spans="2:12" s="141" customFormat="1" ht="20.100000000000001" customHeight="1">
      <c r="B3132" s="137"/>
      <c r="C3132" s="137"/>
      <c r="D3132" s="159"/>
      <c r="E3132" s="160"/>
      <c r="F3132" s="137" t="s">
        <v>454</v>
      </c>
      <c r="G3132" s="137" t="s">
        <v>455</v>
      </c>
      <c r="H3132" s="137" t="s">
        <v>434</v>
      </c>
      <c r="I3132" s="137"/>
      <c r="J3132" s="138"/>
      <c r="K3132" s="146"/>
      <c r="L3132" s="146"/>
    </row>
    <row r="3133" spans="2:12" s="141" customFormat="1" ht="20.100000000000001" customHeight="1">
      <c r="B3133" s="137"/>
      <c r="C3133" s="137"/>
      <c r="D3133" s="159"/>
      <c r="E3133" s="160"/>
      <c r="F3133" s="137" t="s">
        <v>455</v>
      </c>
      <c r="G3133" s="137" t="s">
        <v>970</v>
      </c>
      <c r="H3133" s="137" t="s">
        <v>434</v>
      </c>
      <c r="I3133" s="137"/>
      <c r="J3133" s="138"/>
      <c r="K3133" s="146"/>
      <c r="L3133" s="146"/>
    </row>
    <row r="3134" spans="2:12" s="141" customFormat="1" ht="20.100000000000001" customHeight="1">
      <c r="B3134" s="138"/>
      <c r="C3134" s="138"/>
      <c r="D3134" s="161"/>
      <c r="E3134" s="138"/>
      <c r="F3134" s="132"/>
      <c r="G3134" s="132"/>
      <c r="H3134" s="132"/>
      <c r="I3134" s="132"/>
      <c r="J3134" s="132"/>
      <c r="K3134" s="146"/>
      <c r="L3134" s="146"/>
    </row>
    <row r="3135" spans="2:12" s="141" customFormat="1" ht="20.100000000000001" customHeight="1">
      <c r="B3135" s="137">
        <v>329</v>
      </c>
      <c r="C3135" s="137"/>
      <c r="D3135" s="159" t="s">
        <v>342</v>
      </c>
      <c r="E3135" s="160">
        <v>2.7</v>
      </c>
      <c r="F3135" s="137" t="s">
        <v>433</v>
      </c>
      <c r="G3135" s="137" t="s">
        <v>447</v>
      </c>
      <c r="H3135" s="137" t="s">
        <v>434</v>
      </c>
      <c r="I3135" s="137"/>
      <c r="J3135" s="138"/>
      <c r="K3135" s="146"/>
      <c r="L3135" s="146"/>
    </row>
    <row r="3136" spans="2:12" s="141" customFormat="1" ht="20.100000000000001" customHeight="1">
      <c r="B3136" s="137"/>
      <c r="C3136" s="137"/>
      <c r="D3136" s="159"/>
      <c r="E3136" s="160"/>
      <c r="F3136" s="137" t="s">
        <v>447</v>
      </c>
      <c r="G3136" s="137" t="s">
        <v>451</v>
      </c>
      <c r="H3136" s="137" t="s">
        <v>434</v>
      </c>
      <c r="I3136" s="137"/>
      <c r="J3136" s="138"/>
      <c r="K3136" s="146"/>
      <c r="L3136" s="146"/>
    </row>
    <row r="3137" spans="2:12" s="141" customFormat="1" ht="20.100000000000001" customHeight="1">
      <c r="B3137" s="137"/>
      <c r="C3137" s="137"/>
      <c r="D3137" s="159"/>
      <c r="E3137" s="160"/>
      <c r="F3137" s="137" t="s">
        <v>451</v>
      </c>
      <c r="G3137" s="137" t="s">
        <v>454</v>
      </c>
      <c r="H3137" s="137" t="s">
        <v>438</v>
      </c>
      <c r="I3137" s="137"/>
      <c r="J3137" s="138"/>
      <c r="K3137" s="146"/>
      <c r="L3137" s="146"/>
    </row>
    <row r="3138" spans="2:12" s="141" customFormat="1" ht="20.100000000000001" customHeight="1">
      <c r="B3138" s="137"/>
      <c r="C3138" s="137"/>
      <c r="D3138" s="159"/>
      <c r="E3138" s="160"/>
      <c r="F3138" s="137" t="s">
        <v>454</v>
      </c>
      <c r="G3138" s="137" t="s">
        <v>455</v>
      </c>
      <c r="H3138" s="137" t="s">
        <v>438</v>
      </c>
      <c r="I3138" s="137"/>
      <c r="J3138" s="138"/>
      <c r="K3138" s="146"/>
      <c r="L3138" s="146"/>
    </row>
    <row r="3139" spans="2:12" s="141" customFormat="1" ht="20.100000000000001" customHeight="1">
      <c r="B3139" s="137"/>
      <c r="C3139" s="137"/>
      <c r="D3139" s="159"/>
      <c r="E3139" s="160"/>
      <c r="F3139" s="137" t="s">
        <v>455</v>
      </c>
      <c r="G3139" s="137" t="s">
        <v>456</v>
      </c>
      <c r="H3139" s="137" t="s">
        <v>443</v>
      </c>
      <c r="I3139" s="137"/>
      <c r="J3139" s="138"/>
      <c r="K3139" s="146"/>
      <c r="L3139" s="146"/>
    </row>
    <row r="3140" spans="2:12" s="141" customFormat="1" ht="20.100000000000001" customHeight="1">
      <c r="B3140" s="137"/>
      <c r="C3140" s="137"/>
      <c r="D3140" s="159"/>
      <c r="E3140" s="160"/>
      <c r="F3140" s="137" t="s">
        <v>456</v>
      </c>
      <c r="G3140" s="137" t="s">
        <v>457</v>
      </c>
      <c r="H3140" s="137" t="s">
        <v>440</v>
      </c>
      <c r="I3140" s="137"/>
      <c r="J3140" s="138"/>
      <c r="K3140" s="146"/>
      <c r="L3140" s="146"/>
    </row>
    <row r="3141" spans="2:12" s="141" customFormat="1" ht="20.100000000000001" customHeight="1">
      <c r="B3141" s="137"/>
      <c r="C3141" s="137"/>
      <c r="D3141" s="159"/>
      <c r="E3141" s="160"/>
      <c r="F3141" s="137" t="s">
        <v>457</v>
      </c>
      <c r="G3141" s="137" t="s">
        <v>460</v>
      </c>
      <c r="H3141" s="137" t="s">
        <v>438</v>
      </c>
      <c r="I3141" s="137"/>
      <c r="J3141" s="138"/>
      <c r="K3141" s="146"/>
      <c r="L3141" s="146"/>
    </row>
    <row r="3142" spans="2:12" s="141" customFormat="1" ht="20.100000000000001" customHeight="1">
      <c r="B3142" s="137"/>
      <c r="C3142" s="137"/>
      <c r="D3142" s="159"/>
      <c r="E3142" s="160"/>
      <c r="F3142" s="137" t="s">
        <v>460</v>
      </c>
      <c r="G3142" s="137" t="s">
        <v>463</v>
      </c>
      <c r="H3142" s="137" t="s">
        <v>438</v>
      </c>
      <c r="I3142" s="137"/>
      <c r="J3142" s="138"/>
      <c r="K3142" s="146"/>
      <c r="L3142" s="146"/>
    </row>
    <row r="3143" spans="2:12" s="141" customFormat="1" ht="20.100000000000001" customHeight="1">
      <c r="B3143" s="137"/>
      <c r="C3143" s="137"/>
      <c r="D3143" s="159"/>
      <c r="E3143" s="160"/>
      <c r="F3143" s="137" t="s">
        <v>463</v>
      </c>
      <c r="G3143" s="137" t="s">
        <v>464</v>
      </c>
      <c r="H3143" s="137" t="s">
        <v>438</v>
      </c>
      <c r="I3143" s="137"/>
      <c r="J3143" s="138"/>
      <c r="K3143" s="146"/>
      <c r="L3143" s="146"/>
    </row>
    <row r="3144" spans="2:12" s="141" customFormat="1" ht="20.100000000000001" customHeight="1">
      <c r="B3144" s="137"/>
      <c r="C3144" s="137"/>
      <c r="D3144" s="159"/>
      <c r="E3144" s="160"/>
      <c r="F3144" s="137" t="s">
        <v>464</v>
      </c>
      <c r="G3144" s="137" t="s">
        <v>465</v>
      </c>
      <c r="H3144" s="137" t="s">
        <v>443</v>
      </c>
      <c r="I3144" s="137"/>
      <c r="J3144" s="138"/>
      <c r="K3144" s="146"/>
      <c r="L3144" s="146"/>
    </row>
    <row r="3145" spans="2:12" s="141" customFormat="1" ht="20.100000000000001" customHeight="1">
      <c r="B3145" s="137"/>
      <c r="C3145" s="137"/>
      <c r="D3145" s="159"/>
      <c r="E3145" s="160"/>
      <c r="F3145" s="137" t="s">
        <v>465</v>
      </c>
      <c r="G3145" s="137" t="s">
        <v>466</v>
      </c>
      <c r="H3145" s="137" t="s">
        <v>443</v>
      </c>
      <c r="I3145" s="137"/>
      <c r="J3145" s="138"/>
      <c r="K3145" s="146"/>
      <c r="L3145" s="146"/>
    </row>
    <row r="3146" spans="2:12" s="141" customFormat="1" ht="20.100000000000001" customHeight="1">
      <c r="B3146" s="137"/>
      <c r="C3146" s="137"/>
      <c r="D3146" s="159"/>
      <c r="E3146" s="160"/>
      <c r="F3146" s="137" t="s">
        <v>466</v>
      </c>
      <c r="G3146" s="137" t="s">
        <v>467</v>
      </c>
      <c r="H3146" s="137" t="s">
        <v>443</v>
      </c>
      <c r="I3146" s="137"/>
      <c r="J3146" s="138"/>
      <c r="K3146" s="146"/>
      <c r="L3146" s="146"/>
    </row>
    <row r="3147" spans="2:12" s="141" customFormat="1" ht="20.100000000000001" customHeight="1">
      <c r="B3147" s="137"/>
      <c r="C3147" s="137"/>
      <c r="D3147" s="159"/>
      <c r="E3147" s="160"/>
      <c r="F3147" s="137" t="s">
        <v>467</v>
      </c>
      <c r="G3147" s="137" t="s">
        <v>468</v>
      </c>
      <c r="H3147" s="137" t="s">
        <v>443</v>
      </c>
      <c r="I3147" s="137"/>
      <c r="J3147" s="138"/>
      <c r="K3147" s="146"/>
      <c r="L3147" s="146"/>
    </row>
    <row r="3148" spans="2:12" s="141" customFormat="1" ht="20.100000000000001" customHeight="1">
      <c r="B3148" s="137"/>
      <c r="C3148" s="137"/>
      <c r="D3148" s="159"/>
      <c r="E3148" s="160"/>
      <c r="F3148" s="137" t="s">
        <v>468</v>
      </c>
      <c r="G3148" s="137" t="s">
        <v>971</v>
      </c>
      <c r="H3148" s="137" t="s">
        <v>440</v>
      </c>
      <c r="I3148" s="137"/>
      <c r="J3148" s="138"/>
      <c r="K3148" s="146"/>
      <c r="L3148" s="146"/>
    </row>
    <row r="3149" spans="2:12" s="141" customFormat="1" ht="20.100000000000001" customHeight="1">
      <c r="B3149" s="137"/>
      <c r="C3149" s="137"/>
      <c r="D3149" s="159"/>
      <c r="E3149" s="160"/>
      <c r="F3149" s="137"/>
      <c r="G3149" s="137"/>
      <c r="H3149" s="137"/>
      <c r="I3149" s="137"/>
      <c r="J3149" s="138"/>
      <c r="K3149" s="146"/>
      <c r="L3149" s="146"/>
    </row>
    <row r="3150" spans="2:12" s="141" customFormat="1" ht="20.100000000000001" customHeight="1">
      <c r="B3150" s="137">
        <v>330</v>
      </c>
      <c r="C3150" s="137"/>
      <c r="D3150" s="159" t="s">
        <v>343</v>
      </c>
      <c r="E3150" s="160">
        <v>1.8859999999999999</v>
      </c>
      <c r="F3150" s="137" t="s">
        <v>433</v>
      </c>
      <c r="G3150" s="137" t="s">
        <v>447</v>
      </c>
      <c r="H3150" s="137" t="s">
        <v>440</v>
      </c>
      <c r="I3150" s="137"/>
      <c r="J3150" s="138"/>
      <c r="K3150" s="146"/>
      <c r="L3150" s="146"/>
    </row>
    <row r="3151" spans="2:12" s="141" customFormat="1" ht="20.100000000000001" customHeight="1">
      <c r="B3151" s="137"/>
      <c r="C3151" s="137"/>
      <c r="D3151" s="159"/>
      <c r="E3151" s="160"/>
      <c r="F3151" s="137" t="s">
        <v>447</v>
      </c>
      <c r="G3151" s="137" t="s">
        <v>451</v>
      </c>
      <c r="H3151" s="137" t="s">
        <v>440</v>
      </c>
      <c r="I3151" s="137"/>
      <c r="J3151" s="138"/>
      <c r="K3151" s="146"/>
      <c r="L3151" s="146"/>
    </row>
    <row r="3152" spans="2:12" s="141" customFormat="1" ht="20.100000000000001" customHeight="1">
      <c r="B3152" s="137"/>
      <c r="C3152" s="137"/>
      <c r="D3152" s="159"/>
      <c r="E3152" s="160"/>
      <c r="F3152" s="137" t="s">
        <v>451</v>
      </c>
      <c r="G3152" s="137" t="s">
        <v>454</v>
      </c>
      <c r="H3152" s="137" t="s">
        <v>434</v>
      </c>
      <c r="I3152" s="137"/>
      <c r="J3152" s="138"/>
      <c r="K3152" s="146"/>
      <c r="L3152" s="146"/>
    </row>
    <row r="3153" spans="2:12" s="141" customFormat="1" ht="20.100000000000001" customHeight="1">
      <c r="B3153" s="137"/>
      <c r="C3153" s="137"/>
      <c r="D3153" s="159"/>
      <c r="E3153" s="160"/>
      <c r="F3153" s="137" t="s">
        <v>454</v>
      </c>
      <c r="G3153" s="137" t="s">
        <v>455</v>
      </c>
      <c r="H3153" s="137" t="s">
        <v>434</v>
      </c>
      <c r="I3153" s="137"/>
      <c r="J3153" s="138"/>
      <c r="K3153" s="146"/>
      <c r="L3153" s="146"/>
    </row>
    <row r="3154" spans="2:12" s="141" customFormat="1" ht="20.100000000000001" customHeight="1">
      <c r="B3154" s="137"/>
      <c r="C3154" s="137"/>
      <c r="D3154" s="159"/>
      <c r="E3154" s="160"/>
      <c r="F3154" s="137" t="s">
        <v>455</v>
      </c>
      <c r="G3154" s="137" t="s">
        <v>456</v>
      </c>
      <c r="H3154" s="137" t="s">
        <v>434</v>
      </c>
      <c r="I3154" s="137"/>
      <c r="J3154" s="138"/>
      <c r="K3154" s="146"/>
      <c r="L3154" s="146"/>
    </row>
    <row r="3155" spans="2:12" s="141" customFormat="1" ht="20.100000000000001" customHeight="1">
      <c r="B3155" s="137"/>
      <c r="C3155" s="137"/>
      <c r="D3155" s="159"/>
      <c r="E3155" s="160"/>
      <c r="F3155" s="137" t="s">
        <v>456</v>
      </c>
      <c r="G3155" s="137" t="s">
        <v>457</v>
      </c>
      <c r="H3155" s="137" t="s">
        <v>434</v>
      </c>
      <c r="I3155" s="137"/>
      <c r="J3155" s="138"/>
      <c r="K3155" s="146"/>
      <c r="L3155" s="146"/>
    </row>
    <row r="3156" spans="2:12" s="141" customFormat="1" ht="20.100000000000001" customHeight="1">
      <c r="B3156" s="137"/>
      <c r="C3156" s="137"/>
      <c r="D3156" s="159"/>
      <c r="E3156" s="160"/>
      <c r="F3156" s="137" t="s">
        <v>457</v>
      </c>
      <c r="G3156" s="137" t="s">
        <v>460</v>
      </c>
      <c r="H3156" s="137" t="s">
        <v>434</v>
      </c>
      <c r="I3156" s="137"/>
      <c r="J3156" s="138"/>
      <c r="K3156" s="146"/>
      <c r="L3156" s="146"/>
    </row>
    <row r="3157" spans="2:12" s="141" customFormat="1" ht="20.100000000000001" customHeight="1">
      <c r="B3157" s="137"/>
      <c r="C3157" s="137"/>
      <c r="D3157" s="159"/>
      <c r="E3157" s="160"/>
      <c r="F3157" s="137" t="s">
        <v>460</v>
      </c>
      <c r="G3157" s="137" t="s">
        <v>463</v>
      </c>
      <c r="H3157" s="137" t="s">
        <v>434</v>
      </c>
      <c r="I3157" s="137"/>
      <c r="J3157" s="138"/>
      <c r="K3157" s="146"/>
      <c r="L3157" s="146"/>
    </row>
    <row r="3158" spans="2:12" s="141" customFormat="1" ht="20.100000000000001" customHeight="1">
      <c r="B3158" s="137"/>
      <c r="C3158" s="137"/>
      <c r="D3158" s="159"/>
      <c r="E3158" s="160"/>
      <c r="F3158" s="137" t="s">
        <v>463</v>
      </c>
      <c r="G3158" s="137" t="s">
        <v>464</v>
      </c>
      <c r="H3158" s="137" t="s">
        <v>443</v>
      </c>
      <c r="I3158" s="137"/>
      <c r="J3158" s="138"/>
      <c r="K3158" s="146"/>
      <c r="L3158" s="146"/>
    </row>
    <row r="3159" spans="2:12" s="141" customFormat="1" ht="20.100000000000001" customHeight="1">
      <c r="B3159" s="137"/>
      <c r="C3159" s="137"/>
      <c r="D3159" s="159"/>
      <c r="E3159" s="160"/>
      <c r="F3159" s="137" t="s">
        <v>464</v>
      </c>
      <c r="G3159" s="137" t="s">
        <v>972</v>
      </c>
      <c r="H3159" s="137" t="s">
        <v>434</v>
      </c>
      <c r="I3159" s="137"/>
      <c r="J3159" s="138"/>
      <c r="K3159" s="146"/>
      <c r="L3159" s="146"/>
    </row>
    <row r="3160" spans="2:12" s="141" customFormat="1" ht="20.100000000000001" customHeight="1">
      <c r="B3160" s="137"/>
      <c r="C3160" s="137"/>
      <c r="D3160" s="159"/>
      <c r="E3160" s="160"/>
      <c r="F3160" s="137"/>
      <c r="G3160" s="137"/>
      <c r="H3160" s="137"/>
      <c r="I3160" s="137"/>
      <c r="J3160" s="138"/>
      <c r="K3160" s="146"/>
      <c r="L3160" s="146"/>
    </row>
    <row r="3161" spans="2:12" s="141" customFormat="1" ht="20.100000000000001" customHeight="1">
      <c r="B3161" s="137">
        <v>331</v>
      </c>
      <c r="C3161" s="137"/>
      <c r="D3161" s="159" t="s">
        <v>344</v>
      </c>
      <c r="E3161" s="160">
        <v>6.6420000000000003</v>
      </c>
      <c r="F3161" s="137" t="s">
        <v>433</v>
      </c>
      <c r="G3161" s="137" t="s">
        <v>447</v>
      </c>
      <c r="H3161" s="137" t="s">
        <v>443</v>
      </c>
      <c r="I3161" s="137"/>
      <c r="J3161" s="138"/>
      <c r="K3161" s="146"/>
      <c r="L3161" s="146"/>
    </row>
    <row r="3162" spans="2:12" s="141" customFormat="1" ht="20.100000000000001" customHeight="1">
      <c r="B3162" s="137"/>
      <c r="C3162" s="137"/>
      <c r="D3162" s="159"/>
      <c r="E3162" s="160"/>
      <c r="F3162" s="137" t="s">
        <v>447</v>
      </c>
      <c r="G3162" s="137" t="s">
        <v>451</v>
      </c>
      <c r="H3162" s="137" t="s">
        <v>443</v>
      </c>
      <c r="I3162" s="137"/>
      <c r="J3162" s="138"/>
      <c r="K3162" s="146"/>
      <c r="L3162" s="146"/>
    </row>
    <row r="3163" spans="2:12" s="141" customFormat="1" ht="20.100000000000001" customHeight="1">
      <c r="B3163" s="137"/>
      <c r="C3163" s="137"/>
      <c r="D3163" s="159"/>
      <c r="E3163" s="160"/>
      <c r="F3163" s="137" t="s">
        <v>451</v>
      </c>
      <c r="G3163" s="137" t="s">
        <v>454</v>
      </c>
      <c r="H3163" s="137" t="s">
        <v>440</v>
      </c>
      <c r="I3163" s="137"/>
      <c r="J3163" s="138"/>
      <c r="K3163" s="146"/>
      <c r="L3163" s="146"/>
    </row>
    <row r="3164" spans="2:12" s="141" customFormat="1" ht="20.100000000000001" customHeight="1">
      <c r="B3164" s="137"/>
      <c r="C3164" s="137"/>
      <c r="D3164" s="159"/>
      <c r="E3164" s="160"/>
      <c r="F3164" s="137" t="s">
        <v>454</v>
      </c>
      <c r="G3164" s="137" t="s">
        <v>455</v>
      </c>
      <c r="H3164" s="137" t="s">
        <v>440</v>
      </c>
      <c r="I3164" s="137"/>
      <c r="J3164" s="138"/>
      <c r="K3164" s="146"/>
      <c r="L3164" s="146"/>
    </row>
    <row r="3165" spans="2:12" s="141" customFormat="1" ht="20.100000000000001" customHeight="1">
      <c r="B3165" s="137"/>
      <c r="C3165" s="137"/>
      <c r="D3165" s="159"/>
      <c r="E3165" s="160"/>
      <c r="F3165" s="137" t="s">
        <v>455</v>
      </c>
      <c r="G3165" s="137" t="s">
        <v>456</v>
      </c>
      <c r="H3165" s="137" t="s">
        <v>440</v>
      </c>
      <c r="I3165" s="137"/>
      <c r="J3165" s="138"/>
      <c r="K3165" s="146"/>
      <c r="L3165" s="146"/>
    </row>
    <row r="3166" spans="2:12" s="141" customFormat="1" ht="20.100000000000001" customHeight="1">
      <c r="B3166" s="137"/>
      <c r="C3166" s="137"/>
      <c r="D3166" s="159"/>
      <c r="E3166" s="160"/>
      <c r="F3166" s="137" t="s">
        <v>456</v>
      </c>
      <c r="G3166" s="137" t="s">
        <v>457</v>
      </c>
      <c r="H3166" s="137" t="s">
        <v>438</v>
      </c>
      <c r="I3166" s="137"/>
      <c r="J3166" s="138"/>
      <c r="K3166" s="146"/>
      <c r="L3166" s="146"/>
    </row>
    <row r="3167" spans="2:12" s="141" customFormat="1" ht="20.100000000000001" customHeight="1">
      <c r="B3167" s="137"/>
      <c r="C3167" s="137"/>
      <c r="D3167" s="159"/>
      <c r="E3167" s="160"/>
      <c r="F3167" s="137" t="s">
        <v>457</v>
      </c>
      <c r="G3167" s="137" t="s">
        <v>460</v>
      </c>
      <c r="H3167" s="137" t="s">
        <v>440</v>
      </c>
      <c r="I3167" s="137"/>
      <c r="J3167" s="138"/>
      <c r="K3167" s="146"/>
      <c r="L3167" s="146"/>
    </row>
    <row r="3168" spans="2:12" s="141" customFormat="1" ht="20.100000000000001" customHeight="1">
      <c r="B3168" s="137"/>
      <c r="C3168" s="137"/>
      <c r="D3168" s="159"/>
      <c r="E3168" s="160"/>
      <c r="F3168" s="137" t="s">
        <v>460</v>
      </c>
      <c r="G3168" s="137" t="s">
        <v>463</v>
      </c>
      <c r="H3168" s="137" t="s">
        <v>440</v>
      </c>
      <c r="I3168" s="137"/>
      <c r="J3168" s="138"/>
      <c r="K3168" s="146"/>
      <c r="L3168" s="146"/>
    </row>
    <row r="3169" spans="2:12" s="141" customFormat="1" ht="20.100000000000001" customHeight="1">
      <c r="B3169" s="137"/>
      <c r="C3169" s="137"/>
      <c r="D3169" s="159"/>
      <c r="E3169" s="160"/>
      <c r="F3169" s="137" t="s">
        <v>463</v>
      </c>
      <c r="G3169" s="137" t="s">
        <v>464</v>
      </c>
      <c r="H3169" s="137" t="s">
        <v>440</v>
      </c>
      <c r="I3169" s="137"/>
      <c r="J3169" s="138"/>
      <c r="K3169" s="146"/>
      <c r="L3169" s="146"/>
    </row>
    <row r="3170" spans="2:12" s="141" customFormat="1" ht="20.100000000000001" customHeight="1">
      <c r="B3170" s="137"/>
      <c r="C3170" s="137"/>
      <c r="D3170" s="159"/>
      <c r="E3170" s="160"/>
      <c r="F3170" s="137" t="s">
        <v>464</v>
      </c>
      <c r="G3170" s="137" t="s">
        <v>465</v>
      </c>
      <c r="H3170" s="137" t="s">
        <v>438</v>
      </c>
      <c r="I3170" s="137"/>
      <c r="J3170" s="138"/>
      <c r="K3170" s="146"/>
      <c r="L3170" s="146"/>
    </row>
    <row r="3171" spans="2:12" s="141" customFormat="1" ht="20.100000000000001" customHeight="1">
      <c r="B3171" s="137"/>
      <c r="C3171" s="137"/>
      <c r="D3171" s="159"/>
      <c r="E3171" s="160"/>
      <c r="F3171" s="137" t="s">
        <v>465</v>
      </c>
      <c r="G3171" s="137" t="s">
        <v>466</v>
      </c>
      <c r="H3171" s="137" t="s">
        <v>438</v>
      </c>
      <c r="I3171" s="137"/>
      <c r="J3171" s="138"/>
      <c r="K3171" s="146"/>
      <c r="L3171" s="146"/>
    </row>
    <row r="3172" spans="2:12" s="141" customFormat="1" ht="20.100000000000001" customHeight="1">
      <c r="B3172" s="137"/>
      <c r="C3172" s="137"/>
      <c r="D3172" s="159"/>
      <c r="E3172" s="160"/>
      <c r="F3172" s="137" t="s">
        <v>466</v>
      </c>
      <c r="G3172" s="137" t="s">
        <v>467</v>
      </c>
      <c r="H3172" s="137" t="s">
        <v>438</v>
      </c>
      <c r="I3172" s="137"/>
      <c r="J3172" s="138"/>
      <c r="K3172" s="146"/>
      <c r="L3172" s="146"/>
    </row>
    <row r="3173" spans="2:12" s="141" customFormat="1" ht="20.100000000000001" customHeight="1">
      <c r="B3173" s="137"/>
      <c r="C3173" s="137"/>
      <c r="D3173" s="159"/>
      <c r="E3173" s="160"/>
      <c r="F3173" s="137" t="s">
        <v>467</v>
      </c>
      <c r="G3173" s="137" t="s">
        <v>468</v>
      </c>
      <c r="H3173" s="137" t="s">
        <v>438</v>
      </c>
      <c r="I3173" s="137"/>
      <c r="J3173" s="138"/>
      <c r="K3173" s="146"/>
      <c r="L3173" s="146"/>
    </row>
    <row r="3174" spans="2:12" s="141" customFormat="1" ht="20.100000000000001" customHeight="1">
      <c r="B3174" s="137"/>
      <c r="C3174" s="137"/>
      <c r="D3174" s="159"/>
      <c r="E3174" s="160"/>
      <c r="F3174" s="137" t="s">
        <v>468</v>
      </c>
      <c r="G3174" s="137" t="s">
        <v>469</v>
      </c>
      <c r="H3174" s="137" t="s">
        <v>443</v>
      </c>
      <c r="I3174" s="137"/>
      <c r="J3174" s="138"/>
      <c r="K3174" s="146"/>
      <c r="L3174" s="146"/>
    </row>
    <row r="3175" spans="2:12" s="141" customFormat="1" ht="20.100000000000001" customHeight="1">
      <c r="B3175" s="137"/>
      <c r="C3175" s="137"/>
      <c r="D3175" s="159"/>
      <c r="E3175" s="160"/>
      <c r="F3175" s="137" t="s">
        <v>469</v>
      </c>
      <c r="G3175" s="137" t="s">
        <v>470</v>
      </c>
      <c r="H3175" s="137" t="s">
        <v>443</v>
      </c>
      <c r="I3175" s="137"/>
      <c r="J3175" s="138"/>
      <c r="K3175" s="146"/>
      <c r="L3175" s="146"/>
    </row>
    <row r="3176" spans="2:12" s="141" customFormat="1" ht="20.100000000000001" customHeight="1">
      <c r="B3176" s="137"/>
      <c r="C3176" s="137"/>
      <c r="D3176" s="159"/>
      <c r="E3176" s="160"/>
      <c r="F3176" s="137" t="s">
        <v>470</v>
      </c>
      <c r="G3176" s="137" t="s">
        <v>471</v>
      </c>
      <c r="H3176" s="137" t="s">
        <v>434</v>
      </c>
      <c r="I3176" s="137"/>
      <c r="J3176" s="138"/>
      <c r="K3176" s="146"/>
      <c r="L3176" s="146"/>
    </row>
    <row r="3177" spans="2:12" s="141" customFormat="1" ht="20.100000000000001" customHeight="1">
      <c r="B3177" s="137"/>
      <c r="C3177" s="137"/>
      <c r="D3177" s="159"/>
      <c r="E3177" s="160"/>
      <c r="F3177" s="137" t="s">
        <v>471</v>
      </c>
      <c r="G3177" s="137" t="s">
        <v>473</v>
      </c>
      <c r="H3177" s="137" t="s">
        <v>434</v>
      </c>
      <c r="I3177" s="137"/>
      <c r="J3177" s="138"/>
      <c r="K3177" s="146"/>
      <c r="L3177" s="146"/>
    </row>
    <row r="3178" spans="2:12" s="141" customFormat="1" ht="20.100000000000001" customHeight="1">
      <c r="B3178" s="137"/>
      <c r="C3178" s="137"/>
      <c r="D3178" s="159"/>
      <c r="E3178" s="160"/>
      <c r="F3178" s="137" t="s">
        <v>473</v>
      </c>
      <c r="G3178" s="137" t="s">
        <v>474</v>
      </c>
      <c r="H3178" s="137" t="s">
        <v>434</v>
      </c>
      <c r="I3178" s="137"/>
      <c r="J3178" s="138"/>
      <c r="K3178" s="146"/>
      <c r="L3178" s="146"/>
    </row>
    <row r="3179" spans="2:12" s="141" customFormat="1" ht="20.100000000000001" customHeight="1">
      <c r="B3179" s="137"/>
      <c r="C3179" s="137"/>
      <c r="D3179" s="159"/>
      <c r="E3179" s="160"/>
      <c r="F3179" s="137" t="s">
        <v>474</v>
      </c>
      <c r="G3179" s="137" t="s">
        <v>475</v>
      </c>
      <c r="H3179" s="137" t="s">
        <v>434</v>
      </c>
      <c r="I3179" s="137"/>
      <c r="J3179" s="138"/>
      <c r="K3179" s="146"/>
      <c r="L3179" s="146"/>
    </row>
    <row r="3180" spans="2:12" s="141" customFormat="1" ht="20.100000000000001" customHeight="1">
      <c r="B3180" s="137"/>
      <c r="C3180" s="137"/>
      <c r="D3180" s="159"/>
      <c r="E3180" s="160"/>
      <c r="F3180" s="137" t="s">
        <v>475</v>
      </c>
      <c r="G3180" s="137" t="s">
        <v>476</v>
      </c>
      <c r="H3180" s="137" t="s">
        <v>434</v>
      </c>
      <c r="I3180" s="137"/>
      <c r="J3180" s="138"/>
      <c r="K3180" s="146"/>
      <c r="L3180" s="146"/>
    </row>
    <row r="3181" spans="2:12" s="141" customFormat="1" ht="20.100000000000001" customHeight="1">
      <c r="B3181" s="137"/>
      <c r="C3181" s="137"/>
      <c r="D3181" s="159"/>
      <c r="E3181" s="160"/>
      <c r="F3181" s="137" t="s">
        <v>476</v>
      </c>
      <c r="G3181" s="137" t="s">
        <v>477</v>
      </c>
      <c r="H3181" s="137" t="s">
        <v>434</v>
      </c>
      <c r="I3181" s="137"/>
      <c r="J3181" s="138"/>
      <c r="K3181" s="146"/>
      <c r="L3181" s="146"/>
    </row>
    <row r="3182" spans="2:12" s="141" customFormat="1" ht="20.100000000000001" customHeight="1">
      <c r="B3182" s="137"/>
      <c r="C3182" s="137"/>
      <c r="D3182" s="159"/>
      <c r="E3182" s="160"/>
      <c r="F3182" s="137" t="s">
        <v>477</v>
      </c>
      <c r="G3182" s="137" t="s">
        <v>543</v>
      </c>
      <c r="H3182" s="137" t="s">
        <v>434</v>
      </c>
      <c r="I3182" s="137"/>
      <c r="J3182" s="138"/>
      <c r="K3182" s="146"/>
      <c r="L3182" s="146"/>
    </row>
    <row r="3183" spans="2:12" s="141" customFormat="1" ht="20.100000000000001" customHeight="1">
      <c r="B3183" s="137"/>
      <c r="C3183" s="137"/>
      <c r="D3183" s="159"/>
      <c r="E3183" s="160"/>
      <c r="F3183" s="137" t="s">
        <v>543</v>
      </c>
      <c r="G3183" s="137" t="s">
        <v>550</v>
      </c>
      <c r="H3183" s="137" t="s">
        <v>434</v>
      </c>
      <c r="I3183" s="137"/>
      <c r="J3183" s="138"/>
      <c r="K3183" s="146"/>
      <c r="L3183" s="146"/>
    </row>
    <row r="3184" spans="2:12" s="141" customFormat="1" ht="20.100000000000001" customHeight="1">
      <c r="B3184" s="137"/>
      <c r="C3184" s="137"/>
      <c r="D3184" s="159"/>
      <c r="E3184" s="160"/>
      <c r="F3184" s="137" t="s">
        <v>550</v>
      </c>
      <c r="G3184" s="137" t="s">
        <v>551</v>
      </c>
      <c r="H3184" s="137" t="s">
        <v>434</v>
      </c>
      <c r="I3184" s="137"/>
      <c r="J3184" s="138"/>
      <c r="K3184" s="146"/>
      <c r="L3184" s="146"/>
    </row>
    <row r="3185" spans="1:18" s="141" customFormat="1" ht="20.100000000000001" customHeight="1">
      <c r="B3185" s="137"/>
      <c r="C3185" s="137"/>
      <c r="D3185" s="159"/>
      <c r="E3185" s="160"/>
      <c r="F3185" s="137" t="s">
        <v>551</v>
      </c>
      <c r="G3185" s="137" t="s">
        <v>552</v>
      </c>
      <c r="H3185" s="137" t="s">
        <v>434</v>
      </c>
      <c r="I3185" s="137"/>
      <c r="J3185" s="138"/>
      <c r="K3185" s="146"/>
      <c r="L3185" s="146"/>
    </row>
    <row r="3186" spans="1:18" s="141" customFormat="1" ht="20.100000000000001" customHeight="1">
      <c r="B3186" s="137"/>
      <c r="C3186" s="137"/>
      <c r="D3186" s="159"/>
      <c r="E3186" s="160"/>
      <c r="F3186" s="137" t="s">
        <v>552</v>
      </c>
      <c r="G3186" s="137" t="s">
        <v>553</v>
      </c>
      <c r="H3186" s="137" t="s">
        <v>434</v>
      </c>
      <c r="I3186" s="137"/>
      <c r="J3186" s="138"/>
      <c r="K3186" s="146"/>
      <c r="L3186" s="146"/>
    </row>
    <row r="3187" spans="1:18" s="141" customFormat="1" ht="20.100000000000001" customHeight="1">
      <c r="B3187" s="137"/>
      <c r="C3187" s="137"/>
      <c r="D3187" s="159"/>
      <c r="E3187" s="160"/>
      <c r="F3187" s="137" t="s">
        <v>553</v>
      </c>
      <c r="G3187" s="137" t="s">
        <v>554</v>
      </c>
      <c r="H3187" s="137" t="s">
        <v>434</v>
      </c>
      <c r="I3187" s="137"/>
      <c r="J3187" s="138"/>
      <c r="K3187" s="146"/>
      <c r="L3187" s="146"/>
    </row>
    <row r="3188" spans="1:18" s="141" customFormat="1" ht="20.100000000000001" customHeight="1">
      <c r="B3188" s="137"/>
      <c r="C3188" s="137"/>
      <c r="D3188" s="159"/>
      <c r="E3188" s="160"/>
      <c r="F3188" s="137" t="s">
        <v>554</v>
      </c>
      <c r="G3188" s="137" t="s">
        <v>555</v>
      </c>
      <c r="H3188" s="137" t="s">
        <v>438</v>
      </c>
      <c r="I3188" s="137"/>
      <c r="J3188" s="138"/>
      <c r="K3188" s="146"/>
      <c r="L3188" s="146"/>
    </row>
    <row r="3189" spans="1:18" s="141" customFormat="1" ht="20.100000000000001" customHeight="1">
      <c r="B3189" s="137"/>
      <c r="C3189" s="137"/>
      <c r="D3189" s="159"/>
      <c r="E3189" s="160"/>
      <c r="F3189" s="137" t="s">
        <v>555</v>
      </c>
      <c r="G3189" s="137" t="s">
        <v>556</v>
      </c>
      <c r="H3189" s="137" t="s">
        <v>443</v>
      </c>
      <c r="I3189" s="137"/>
      <c r="J3189" s="138"/>
      <c r="K3189" s="146"/>
      <c r="L3189" s="146"/>
    </row>
    <row r="3190" spans="1:18" s="141" customFormat="1" ht="20.100000000000001" customHeight="1">
      <c r="B3190" s="137"/>
      <c r="C3190" s="137"/>
      <c r="D3190" s="159"/>
      <c r="E3190" s="160"/>
      <c r="F3190" s="137" t="s">
        <v>556</v>
      </c>
      <c r="G3190" s="137" t="s">
        <v>557</v>
      </c>
      <c r="H3190" s="137" t="s">
        <v>443</v>
      </c>
      <c r="I3190" s="137"/>
      <c r="J3190" s="138"/>
      <c r="K3190" s="146"/>
      <c r="L3190" s="146"/>
    </row>
    <row r="3191" spans="1:18" s="141" customFormat="1" ht="20.100000000000001" customHeight="1">
      <c r="B3191" s="137"/>
      <c r="C3191" s="137"/>
      <c r="D3191" s="159"/>
      <c r="E3191" s="160"/>
      <c r="F3191" s="137" t="s">
        <v>557</v>
      </c>
      <c r="G3191" s="137" t="s">
        <v>558</v>
      </c>
      <c r="H3191" s="137" t="s">
        <v>443</v>
      </c>
      <c r="I3191" s="137"/>
      <c r="J3191" s="138"/>
      <c r="K3191" s="146"/>
      <c r="L3191" s="146"/>
    </row>
    <row r="3192" spans="1:18" s="141" customFormat="1" ht="20.100000000000001" customHeight="1">
      <c r="B3192" s="137"/>
      <c r="C3192" s="137"/>
      <c r="D3192" s="159"/>
      <c r="E3192" s="160"/>
      <c r="F3192" s="137" t="s">
        <v>558</v>
      </c>
      <c r="G3192" s="137" t="s">
        <v>559</v>
      </c>
      <c r="H3192" s="137" t="s">
        <v>443</v>
      </c>
      <c r="I3192" s="137"/>
      <c r="J3192" s="138"/>
      <c r="K3192" s="146"/>
      <c r="L3192" s="146"/>
    </row>
    <row r="3193" spans="1:18" s="141" customFormat="1" ht="20.100000000000001" customHeight="1">
      <c r="B3193" s="137"/>
      <c r="C3193" s="137"/>
      <c r="D3193" s="159"/>
      <c r="E3193" s="160"/>
      <c r="F3193" s="137" t="s">
        <v>559</v>
      </c>
      <c r="G3193" s="137" t="s">
        <v>560</v>
      </c>
      <c r="H3193" s="137" t="s">
        <v>443</v>
      </c>
      <c r="I3193" s="137"/>
      <c r="J3193" s="138"/>
      <c r="K3193" s="146"/>
      <c r="L3193" s="146"/>
    </row>
    <row r="3194" spans="1:18" s="141" customFormat="1" ht="20.100000000000001" customHeight="1">
      <c r="B3194" s="137"/>
      <c r="C3194" s="137"/>
      <c r="D3194" s="159"/>
      <c r="E3194" s="160"/>
      <c r="F3194" s="137" t="s">
        <v>560</v>
      </c>
      <c r="G3194" s="137" t="s">
        <v>973</v>
      </c>
      <c r="H3194" s="137" t="s">
        <v>438</v>
      </c>
      <c r="I3194" s="137"/>
      <c r="J3194" s="138"/>
      <c r="K3194" s="146"/>
      <c r="L3194" s="146"/>
    </row>
    <row r="3195" spans="1:18" s="141" customFormat="1" ht="20.100000000000001" customHeight="1">
      <c r="B3195" s="137"/>
      <c r="C3195" s="137"/>
      <c r="D3195" s="159"/>
      <c r="E3195" s="160"/>
      <c r="F3195" s="137"/>
      <c r="G3195" s="137"/>
      <c r="H3195" s="137"/>
      <c r="I3195" s="137"/>
      <c r="J3195" s="138"/>
      <c r="K3195" s="146"/>
      <c r="L3195" s="146"/>
    </row>
    <row r="3196" spans="1:18" s="162" customFormat="1" ht="20.100000000000001" customHeight="1">
      <c r="A3196" s="141"/>
      <c r="B3196" s="137">
        <v>332</v>
      </c>
      <c r="C3196" s="137"/>
      <c r="D3196" s="159" t="s">
        <v>345</v>
      </c>
      <c r="E3196" s="160">
        <v>6.0380000000000003</v>
      </c>
      <c r="F3196" s="137" t="s">
        <v>433</v>
      </c>
      <c r="G3196" s="137" t="s">
        <v>447</v>
      </c>
      <c r="H3196" s="137" t="s">
        <v>434</v>
      </c>
      <c r="I3196" s="137"/>
      <c r="J3196" s="138"/>
      <c r="K3196" s="138"/>
      <c r="L3196" s="141"/>
      <c r="M3196" s="141"/>
      <c r="N3196" s="141"/>
      <c r="R3196" s="163"/>
    </row>
    <row r="3197" spans="1:18" s="162" customFormat="1" ht="20.100000000000001" customHeight="1">
      <c r="A3197" s="141"/>
      <c r="B3197" s="137"/>
      <c r="C3197" s="137"/>
      <c r="D3197" s="159"/>
      <c r="E3197" s="160"/>
      <c r="F3197" s="137" t="s">
        <v>447</v>
      </c>
      <c r="G3197" s="137" t="s">
        <v>451</v>
      </c>
      <c r="H3197" s="137" t="s">
        <v>434</v>
      </c>
      <c r="I3197" s="137"/>
      <c r="J3197" s="138"/>
      <c r="K3197" s="138"/>
      <c r="L3197" s="141"/>
      <c r="M3197" s="141"/>
      <c r="N3197" s="141"/>
      <c r="R3197" s="163"/>
    </row>
    <row r="3198" spans="1:18" s="162" customFormat="1" ht="20.100000000000001" customHeight="1">
      <c r="A3198" s="141"/>
      <c r="B3198" s="137"/>
      <c r="C3198" s="137"/>
      <c r="D3198" s="159"/>
      <c r="E3198" s="160"/>
      <c r="F3198" s="137" t="s">
        <v>451</v>
      </c>
      <c r="G3198" s="137" t="s">
        <v>454</v>
      </c>
      <c r="H3198" s="137" t="s">
        <v>434</v>
      </c>
      <c r="I3198" s="137"/>
      <c r="J3198" s="138"/>
      <c r="K3198" s="138"/>
      <c r="L3198" s="141"/>
      <c r="M3198" s="141"/>
      <c r="N3198" s="141"/>
      <c r="R3198" s="163"/>
    </row>
    <row r="3199" spans="1:18" s="162" customFormat="1" ht="20.100000000000001" customHeight="1">
      <c r="A3199" s="141"/>
      <c r="B3199" s="137"/>
      <c r="C3199" s="137"/>
      <c r="D3199" s="159"/>
      <c r="E3199" s="160"/>
      <c r="F3199" s="137" t="s">
        <v>454</v>
      </c>
      <c r="G3199" s="137" t="s">
        <v>455</v>
      </c>
      <c r="H3199" s="137" t="s">
        <v>434</v>
      </c>
      <c r="I3199" s="137"/>
      <c r="J3199" s="138"/>
      <c r="K3199" s="138"/>
      <c r="L3199" s="141"/>
      <c r="M3199" s="141"/>
      <c r="N3199" s="141"/>
      <c r="R3199" s="163"/>
    </row>
    <row r="3200" spans="1:18" s="162" customFormat="1" ht="20.100000000000001" customHeight="1">
      <c r="A3200" s="141"/>
      <c r="B3200" s="137"/>
      <c r="C3200" s="137"/>
      <c r="D3200" s="159"/>
      <c r="E3200" s="160"/>
      <c r="F3200" s="137" t="s">
        <v>455</v>
      </c>
      <c r="G3200" s="137" t="s">
        <v>456</v>
      </c>
      <c r="H3200" s="137" t="s">
        <v>434</v>
      </c>
      <c r="I3200" s="137"/>
      <c r="J3200" s="138"/>
      <c r="K3200" s="138"/>
      <c r="L3200" s="141"/>
      <c r="M3200" s="141"/>
      <c r="N3200" s="141"/>
      <c r="R3200" s="163"/>
    </row>
    <row r="3201" spans="1:14" s="162" customFormat="1" ht="20.100000000000001" customHeight="1">
      <c r="A3201" s="141"/>
      <c r="B3201" s="137"/>
      <c r="C3201" s="137"/>
      <c r="D3201" s="159"/>
      <c r="E3201" s="160"/>
      <c r="F3201" s="137" t="s">
        <v>456</v>
      </c>
      <c r="G3201" s="137" t="s">
        <v>457</v>
      </c>
      <c r="H3201" s="137" t="s">
        <v>434</v>
      </c>
      <c r="I3201" s="137"/>
      <c r="J3201" s="138"/>
      <c r="K3201" s="138"/>
      <c r="L3201" s="141"/>
      <c r="M3201" s="141"/>
      <c r="N3201" s="141"/>
    </row>
    <row r="3202" spans="1:14" s="162" customFormat="1" ht="20.100000000000001" customHeight="1">
      <c r="A3202" s="141"/>
      <c r="B3202" s="137"/>
      <c r="C3202" s="137"/>
      <c r="D3202" s="159"/>
      <c r="E3202" s="160"/>
      <c r="F3202" s="137" t="s">
        <v>457</v>
      </c>
      <c r="G3202" s="137" t="s">
        <v>460</v>
      </c>
      <c r="H3202" s="137" t="s">
        <v>434</v>
      </c>
      <c r="I3202" s="137"/>
      <c r="J3202" s="138"/>
      <c r="K3202" s="138"/>
      <c r="L3202" s="141"/>
      <c r="M3202" s="141"/>
      <c r="N3202" s="141"/>
    </row>
    <row r="3203" spans="1:14" s="162" customFormat="1" ht="20.100000000000001" customHeight="1">
      <c r="A3203" s="141"/>
      <c r="B3203" s="137"/>
      <c r="C3203" s="137"/>
      <c r="D3203" s="159"/>
      <c r="E3203" s="160"/>
      <c r="F3203" s="137" t="s">
        <v>460</v>
      </c>
      <c r="G3203" s="137" t="s">
        <v>463</v>
      </c>
      <c r="H3203" s="137" t="s">
        <v>440</v>
      </c>
      <c r="I3203" s="137"/>
      <c r="J3203" s="138"/>
      <c r="K3203" s="138"/>
      <c r="L3203" s="141"/>
      <c r="M3203" s="141"/>
      <c r="N3203" s="141"/>
    </row>
    <row r="3204" spans="1:14" s="162" customFormat="1" ht="20.100000000000001" customHeight="1">
      <c r="A3204" s="141"/>
      <c r="B3204" s="137"/>
      <c r="C3204" s="137"/>
      <c r="D3204" s="159"/>
      <c r="E3204" s="160"/>
      <c r="F3204" s="137" t="s">
        <v>463</v>
      </c>
      <c r="G3204" s="137" t="s">
        <v>464</v>
      </c>
      <c r="H3204" s="137" t="s">
        <v>440</v>
      </c>
      <c r="I3204" s="137"/>
      <c r="J3204" s="138"/>
      <c r="K3204" s="138"/>
      <c r="L3204" s="141"/>
      <c r="M3204" s="141"/>
      <c r="N3204" s="141"/>
    </row>
    <row r="3205" spans="1:14" s="162" customFormat="1" ht="20.100000000000001" customHeight="1">
      <c r="A3205" s="141"/>
      <c r="B3205" s="137"/>
      <c r="C3205" s="137"/>
      <c r="D3205" s="159"/>
      <c r="E3205" s="160"/>
      <c r="F3205" s="137" t="s">
        <v>464</v>
      </c>
      <c r="G3205" s="137" t="s">
        <v>465</v>
      </c>
      <c r="H3205" s="137" t="s">
        <v>440</v>
      </c>
      <c r="I3205" s="137"/>
      <c r="J3205" s="138"/>
      <c r="K3205" s="138"/>
      <c r="L3205" s="141"/>
      <c r="M3205" s="141"/>
      <c r="N3205" s="141"/>
    </row>
    <row r="3206" spans="1:14" s="162" customFormat="1" ht="20.100000000000001" customHeight="1">
      <c r="A3206" s="141"/>
      <c r="B3206" s="137"/>
      <c r="C3206" s="137"/>
      <c r="D3206" s="159"/>
      <c r="E3206" s="160"/>
      <c r="F3206" s="137" t="s">
        <v>465</v>
      </c>
      <c r="G3206" s="137" t="s">
        <v>466</v>
      </c>
      <c r="H3206" s="137" t="s">
        <v>440</v>
      </c>
      <c r="I3206" s="137"/>
      <c r="J3206" s="138"/>
      <c r="K3206" s="138"/>
      <c r="L3206" s="141"/>
      <c r="M3206" s="141"/>
      <c r="N3206" s="141"/>
    </row>
    <row r="3207" spans="1:14" s="162" customFormat="1" ht="20.100000000000001" customHeight="1">
      <c r="A3207" s="141"/>
      <c r="B3207" s="137"/>
      <c r="C3207" s="137"/>
      <c r="D3207" s="159"/>
      <c r="E3207" s="160"/>
      <c r="F3207" s="137" t="s">
        <v>466</v>
      </c>
      <c r="G3207" s="137" t="s">
        <v>467</v>
      </c>
      <c r="H3207" s="137" t="s">
        <v>440</v>
      </c>
      <c r="I3207" s="137"/>
      <c r="J3207" s="138"/>
      <c r="K3207" s="138"/>
      <c r="L3207" s="141"/>
      <c r="M3207" s="141"/>
      <c r="N3207" s="141"/>
    </row>
    <row r="3208" spans="1:14" s="162" customFormat="1" ht="20.100000000000001" customHeight="1">
      <c r="A3208" s="141"/>
      <c r="B3208" s="137"/>
      <c r="C3208" s="137"/>
      <c r="D3208" s="159"/>
      <c r="E3208" s="160"/>
      <c r="F3208" s="137" t="s">
        <v>467</v>
      </c>
      <c r="G3208" s="137" t="s">
        <v>468</v>
      </c>
      <c r="H3208" s="137" t="s">
        <v>440</v>
      </c>
      <c r="I3208" s="137"/>
      <c r="J3208" s="138"/>
      <c r="K3208" s="138"/>
      <c r="L3208" s="141"/>
      <c r="M3208" s="141"/>
      <c r="N3208" s="141"/>
    </row>
    <row r="3209" spans="1:14" s="162" customFormat="1" ht="20.100000000000001" customHeight="1">
      <c r="A3209" s="141"/>
      <c r="B3209" s="137"/>
      <c r="C3209" s="137"/>
      <c r="D3209" s="159"/>
      <c r="E3209" s="160"/>
      <c r="F3209" s="137" t="s">
        <v>468</v>
      </c>
      <c r="G3209" s="137" t="s">
        <v>469</v>
      </c>
      <c r="H3209" s="137" t="s">
        <v>440</v>
      </c>
      <c r="I3209" s="137"/>
      <c r="J3209" s="138"/>
      <c r="K3209" s="138"/>
      <c r="L3209" s="141"/>
      <c r="M3209" s="141"/>
      <c r="N3209" s="141"/>
    </row>
    <row r="3210" spans="1:14" s="162" customFormat="1" ht="20.100000000000001" customHeight="1">
      <c r="A3210" s="141"/>
      <c r="B3210" s="137"/>
      <c r="C3210" s="137"/>
      <c r="D3210" s="159"/>
      <c r="E3210" s="160"/>
      <c r="F3210" s="137" t="s">
        <v>469</v>
      </c>
      <c r="G3210" s="137" t="s">
        <v>470</v>
      </c>
      <c r="H3210" s="137" t="s">
        <v>440</v>
      </c>
      <c r="I3210" s="137"/>
      <c r="J3210" s="138"/>
      <c r="K3210" s="138"/>
      <c r="L3210" s="141"/>
      <c r="M3210" s="141"/>
      <c r="N3210" s="141"/>
    </row>
    <row r="3211" spans="1:14" s="162" customFormat="1" ht="20.100000000000001" customHeight="1">
      <c r="A3211" s="141"/>
      <c r="B3211" s="137"/>
      <c r="C3211" s="137"/>
      <c r="D3211" s="159"/>
      <c r="E3211" s="160"/>
      <c r="F3211" s="137" t="s">
        <v>470</v>
      </c>
      <c r="G3211" s="137" t="s">
        <v>471</v>
      </c>
      <c r="H3211" s="137" t="s">
        <v>440</v>
      </c>
      <c r="I3211" s="137"/>
      <c r="J3211" s="138"/>
      <c r="K3211" s="138"/>
      <c r="L3211" s="141"/>
      <c r="M3211" s="141"/>
      <c r="N3211" s="141"/>
    </row>
    <row r="3212" spans="1:14" s="162" customFormat="1" ht="20.100000000000001" customHeight="1">
      <c r="A3212" s="141"/>
      <c r="B3212" s="137"/>
      <c r="C3212" s="137"/>
      <c r="D3212" s="159"/>
      <c r="E3212" s="160"/>
      <c r="F3212" s="137" t="s">
        <v>471</v>
      </c>
      <c r="G3212" s="137" t="s">
        <v>473</v>
      </c>
      <c r="H3212" s="137" t="s">
        <v>440</v>
      </c>
      <c r="I3212" s="137"/>
      <c r="J3212" s="138"/>
      <c r="K3212" s="138"/>
      <c r="L3212" s="141"/>
      <c r="M3212" s="141"/>
      <c r="N3212" s="141"/>
    </row>
    <row r="3213" spans="1:14" s="162" customFormat="1" ht="20.100000000000001" customHeight="1">
      <c r="A3213" s="141"/>
      <c r="B3213" s="137"/>
      <c r="C3213" s="137"/>
      <c r="D3213" s="159"/>
      <c r="E3213" s="160"/>
      <c r="F3213" s="137" t="s">
        <v>473</v>
      </c>
      <c r="G3213" s="137" t="s">
        <v>474</v>
      </c>
      <c r="H3213" s="137" t="s">
        <v>440</v>
      </c>
      <c r="I3213" s="137"/>
      <c r="J3213" s="138"/>
      <c r="K3213" s="138"/>
      <c r="L3213" s="141"/>
      <c r="M3213" s="141"/>
      <c r="N3213" s="141"/>
    </row>
    <row r="3214" spans="1:14" s="162" customFormat="1" ht="20.100000000000001" customHeight="1">
      <c r="A3214" s="141"/>
      <c r="B3214" s="137"/>
      <c r="C3214" s="137"/>
      <c r="D3214" s="159"/>
      <c r="E3214" s="160"/>
      <c r="F3214" s="137" t="s">
        <v>474</v>
      </c>
      <c r="G3214" s="137" t="s">
        <v>475</v>
      </c>
      <c r="H3214" s="137" t="s">
        <v>440</v>
      </c>
      <c r="I3214" s="137"/>
      <c r="J3214" s="138"/>
      <c r="K3214" s="138"/>
      <c r="L3214" s="141"/>
      <c r="M3214" s="141"/>
      <c r="N3214" s="141"/>
    </row>
    <row r="3215" spans="1:14" s="162" customFormat="1" ht="20.100000000000001" customHeight="1">
      <c r="A3215" s="141"/>
      <c r="B3215" s="137"/>
      <c r="C3215" s="137"/>
      <c r="D3215" s="159"/>
      <c r="E3215" s="160"/>
      <c r="F3215" s="137" t="s">
        <v>475</v>
      </c>
      <c r="G3215" s="137" t="s">
        <v>476</v>
      </c>
      <c r="H3215" s="137" t="s">
        <v>440</v>
      </c>
      <c r="I3215" s="137"/>
      <c r="J3215" s="138"/>
      <c r="K3215" s="138"/>
      <c r="L3215" s="141"/>
      <c r="M3215" s="141"/>
      <c r="N3215" s="141"/>
    </row>
    <row r="3216" spans="1:14" s="162" customFormat="1" ht="20.100000000000001" customHeight="1">
      <c r="A3216" s="141"/>
      <c r="B3216" s="137"/>
      <c r="C3216" s="137"/>
      <c r="D3216" s="159"/>
      <c r="E3216" s="160"/>
      <c r="F3216" s="137" t="s">
        <v>476</v>
      </c>
      <c r="G3216" s="137" t="s">
        <v>477</v>
      </c>
      <c r="H3216" s="137" t="s">
        <v>440</v>
      </c>
      <c r="I3216" s="137"/>
      <c r="J3216" s="138"/>
      <c r="K3216" s="138"/>
      <c r="L3216" s="141"/>
      <c r="M3216" s="141"/>
      <c r="N3216" s="141"/>
    </row>
    <row r="3217" spans="1:14" s="162" customFormat="1" ht="20.100000000000001" customHeight="1">
      <c r="A3217" s="141"/>
      <c r="B3217" s="137"/>
      <c r="C3217" s="137"/>
      <c r="D3217" s="159"/>
      <c r="E3217" s="160"/>
      <c r="F3217" s="137" t="s">
        <v>477</v>
      </c>
      <c r="G3217" s="137" t="s">
        <v>543</v>
      </c>
      <c r="H3217" s="137" t="s">
        <v>440</v>
      </c>
      <c r="I3217" s="137"/>
      <c r="J3217" s="138"/>
      <c r="K3217" s="138"/>
      <c r="L3217" s="141"/>
      <c r="M3217" s="141"/>
      <c r="N3217" s="141"/>
    </row>
    <row r="3218" spans="1:14" s="162" customFormat="1" ht="20.100000000000001" customHeight="1">
      <c r="A3218" s="141"/>
      <c r="B3218" s="137"/>
      <c r="C3218" s="137"/>
      <c r="D3218" s="159"/>
      <c r="E3218" s="160"/>
      <c r="F3218" s="137" t="s">
        <v>543</v>
      </c>
      <c r="G3218" s="137" t="s">
        <v>550</v>
      </c>
      <c r="H3218" s="137" t="s">
        <v>440</v>
      </c>
      <c r="I3218" s="137"/>
      <c r="J3218" s="138"/>
      <c r="K3218" s="138"/>
      <c r="L3218" s="141"/>
      <c r="M3218" s="141"/>
      <c r="N3218" s="141"/>
    </row>
    <row r="3219" spans="1:14" s="162" customFormat="1" ht="20.100000000000001" customHeight="1">
      <c r="A3219" s="141"/>
      <c r="B3219" s="137"/>
      <c r="C3219" s="137"/>
      <c r="D3219" s="159"/>
      <c r="E3219" s="160"/>
      <c r="F3219" s="137" t="s">
        <v>550</v>
      </c>
      <c r="G3219" s="137" t="s">
        <v>551</v>
      </c>
      <c r="H3219" s="137" t="s">
        <v>440</v>
      </c>
      <c r="I3219" s="137"/>
      <c r="J3219" s="138"/>
      <c r="K3219" s="138"/>
      <c r="L3219" s="141"/>
      <c r="M3219" s="141"/>
      <c r="N3219" s="141"/>
    </row>
    <row r="3220" spans="1:14" s="162" customFormat="1" ht="20.100000000000001" customHeight="1">
      <c r="A3220" s="141"/>
      <c r="B3220" s="137"/>
      <c r="C3220" s="137"/>
      <c r="D3220" s="159"/>
      <c r="E3220" s="160"/>
      <c r="F3220" s="137" t="s">
        <v>551</v>
      </c>
      <c r="G3220" s="137" t="s">
        <v>552</v>
      </c>
      <c r="H3220" s="137" t="s">
        <v>440</v>
      </c>
      <c r="I3220" s="137"/>
      <c r="J3220" s="138"/>
      <c r="K3220" s="138"/>
      <c r="L3220" s="141"/>
      <c r="M3220" s="141"/>
      <c r="N3220" s="141"/>
    </row>
    <row r="3221" spans="1:14" s="162" customFormat="1" ht="20.100000000000001" customHeight="1">
      <c r="A3221" s="141"/>
      <c r="B3221" s="137"/>
      <c r="C3221" s="137"/>
      <c r="D3221" s="159"/>
      <c r="E3221" s="160"/>
      <c r="F3221" s="137" t="s">
        <v>552</v>
      </c>
      <c r="G3221" s="137" t="s">
        <v>553</v>
      </c>
      <c r="H3221" s="137" t="s">
        <v>440</v>
      </c>
      <c r="I3221" s="137"/>
      <c r="J3221" s="138"/>
      <c r="K3221" s="138"/>
      <c r="L3221" s="141"/>
      <c r="M3221" s="141"/>
      <c r="N3221" s="141"/>
    </row>
    <row r="3222" spans="1:14" s="162" customFormat="1" ht="20.100000000000001" customHeight="1">
      <c r="A3222" s="141"/>
      <c r="B3222" s="137"/>
      <c r="C3222" s="137"/>
      <c r="D3222" s="159"/>
      <c r="E3222" s="160"/>
      <c r="F3222" s="137" t="s">
        <v>553</v>
      </c>
      <c r="G3222" s="137" t="s">
        <v>554</v>
      </c>
      <c r="H3222" s="137" t="s">
        <v>440</v>
      </c>
      <c r="I3222" s="137"/>
      <c r="J3222" s="138"/>
      <c r="K3222" s="138"/>
      <c r="L3222" s="141"/>
      <c r="M3222" s="141"/>
      <c r="N3222" s="141"/>
    </row>
    <row r="3223" spans="1:14" s="162" customFormat="1" ht="20.100000000000001" customHeight="1">
      <c r="A3223" s="141"/>
      <c r="B3223" s="137"/>
      <c r="C3223" s="137"/>
      <c r="D3223" s="159"/>
      <c r="E3223" s="160"/>
      <c r="F3223" s="137" t="s">
        <v>554</v>
      </c>
      <c r="G3223" s="137" t="s">
        <v>555</v>
      </c>
      <c r="H3223" s="137" t="s">
        <v>440</v>
      </c>
      <c r="I3223" s="137"/>
      <c r="J3223" s="138"/>
      <c r="K3223" s="138"/>
      <c r="L3223" s="141"/>
      <c r="M3223" s="141"/>
      <c r="N3223" s="141"/>
    </row>
    <row r="3224" spans="1:14" s="162" customFormat="1" ht="20.100000000000001" customHeight="1">
      <c r="A3224" s="141"/>
      <c r="B3224" s="137"/>
      <c r="C3224" s="137"/>
      <c r="D3224" s="159"/>
      <c r="E3224" s="160"/>
      <c r="F3224" s="137" t="s">
        <v>555</v>
      </c>
      <c r="G3224" s="137" t="s">
        <v>556</v>
      </c>
      <c r="H3224" s="137" t="s">
        <v>440</v>
      </c>
      <c r="I3224" s="137"/>
      <c r="J3224" s="138"/>
      <c r="K3224" s="138"/>
      <c r="L3224" s="141"/>
      <c r="M3224" s="141"/>
      <c r="N3224" s="141"/>
    </row>
    <row r="3225" spans="1:14" s="162" customFormat="1" ht="20.100000000000001" customHeight="1">
      <c r="A3225" s="141"/>
      <c r="B3225" s="137"/>
      <c r="C3225" s="137"/>
      <c r="D3225" s="159"/>
      <c r="E3225" s="160"/>
      <c r="F3225" s="137" t="s">
        <v>556</v>
      </c>
      <c r="G3225" s="137" t="s">
        <v>557</v>
      </c>
      <c r="H3225" s="137" t="s">
        <v>440</v>
      </c>
      <c r="I3225" s="137"/>
      <c r="J3225" s="138"/>
      <c r="K3225" s="138"/>
      <c r="L3225" s="141"/>
      <c r="M3225" s="141"/>
      <c r="N3225" s="141"/>
    </row>
    <row r="3226" spans="1:14" s="141" customFormat="1" ht="20.100000000000001" customHeight="1">
      <c r="B3226" s="137"/>
      <c r="C3226" s="137"/>
      <c r="D3226" s="159"/>
      <c r="E3226" s="160"/>
      <c r="F3226" s="137" t="s">
        <v>557</v>
      </c>
      <c r="G3226" s="137" t="s">
        <v>974</v>
      </c>
      <c r="H3226" s="137" t="s">
        <v>440</v>
      </c>
      <c r="I3226" s="137"/>
      <c r="J3226" s="138"/>
      <c r="K3226" s="146"/>
      <c r="L3226" s="146"/>
    </row>
    <row r="3227" spans="1:14" s="141" customFormat="1" ht="20.100000000000001" customHeight="1">
      <c r="B3227" s="137"/>
      <c r="C3227" s="137"/>
      <c r="D3227" s="159"/>
      <c r="E3227" s="160"/>
      <c r="F3227" s="137"/>
      <c r="G3227" s="137"/>
      <c r="H3227" s="137"/>
      <c r="I3227" s="137"/>
      <c r="J3227" s="138"/>
      <c r="K3227" s="146"/>
      <c r="L3227" s="146"/>
    </row>
    <row r="3228" spans="1:14" s="141" customFormat="1" ht="20.100000000000001" customHeight="1">
      <c r="B3228" s="137">
        <v>333</v>
      </c>
      <c r="C3228" s="137"/>
      <c r="D3228" s="159" t="s">
        <v>346</v>
      </c>
      <c r="E3228" s="160">
        <v>0.68500000000000005</v>
      </c>
      <c r="F3228" s="137" t="s">
        <v>433</v>
      </c>
      <c r="G3228" s="137" t="s">
        <v>447</v>
      </c>
      <c r="H3228" s="137" t="s">
        <v>434</v>
      </c>
      <c r="I3228" s="137"/>
      <c r="J3228" s="138"/>
      <c r="K3228" s="146"/>
      <c r="L3228" s="146"/>
    </row>
    <row r="3229" spans="1:14" s="141" customFormat="1" ht="20.100000000000001" customHeight="1">
      <c r="B3229" s="137"/>
      <c r="C3229" s="137"/>
      <c r="D3229" s="159"/>
      <c r="E3229" s="160"/>
      <c r="F3229" s="137" t="s">
        <v>447</v>
      </c>
      <c r="G3229" s="137" t="s">
        <v>451</v>
      </c>
      <c r="H3229" s="137" t="s">
        <v>434</v>
      </c>
      <c r="I3229" s="137"/>
      <c r="J3229" s="138"/>
      <c r="K3229" s="146"/>
      <c r="L3229" s="146"/>
    </row>
    <row r="3230" spans="1:14" s="141" customFormat="1" ht="20.100000000000001" customHeight="1">
      <c r="B3230" s="137"/>
      <c r="C3230" s="137"/>
      <c r="D3230" s="159"/>
      <c r="E3230" s="160"/>
      <c r="F3230" s="137" t="s">
        <v>451</v>
      </c>
      <c r="G3230" s="137" t="s">
        <v>454</v>
      </c>
      <c r="H3230" s="137" t="s">
        <v>434</v>
      </c>
      <c r="I3230" s="137"/>
      <c r="J3230" s="138"/>
      <c r="K3230" s="146"/>
      <c r="L3230" s="146"/>
    </row>
    <row r="3231" spans="1:14" s="141" customFormat="1" ht="20.100000000000001" customHeight="1">
      <c r="B3231" s="137"/>
      <c r="C3231" s="137"/>
      <c r="D3231" s="159"/>
      <c r="E3231" s="160"/>
      <c r="F3231" s="137" t="s">
        <v>454</v>
      </c>
      <c r="G3231" s="137" t="s">
        <v>975</v>
      </c>
      <c r="H3231" s="137" t="s">
        <v>434</v>
      </c>
      <c r="I3231" s="137"/>
      <c r="J3231" s="138"/>
      <c r="K3231" s="146"/>
      <c r="L3231" s="146"/>
    </row>
    <row r="3232" spans="1:14" s="141" customFormat="1" ht="20.100000000000001" customHeight="1">
      <c r="B3232" s="137"/>
      <c r="C3232" s="137"/>
      <c r="D3232" s="159"/>
      <c r="E3232" s="160"/>
      <c r="F3232" s="137"/>
      <c r="G3232" s="137"/>
      <c r="H3232" s="137"/>
      <c r="I3232" s="137"/>
      <c r="J3232" s="138"/>
      <c r="K3232" s="146"/>
      <c r="L3232" s="146"/>
    </row>
    <row r="3233" spans="1:18" s="162" customFormat="1" ht="20.100000000000001" customHeight="1">
      <c r="A3233" s="141"/>
      <c r="B3233" s="137">
        <v>334</v>
      </c>
      <c r="C3233" s="137"/>
      <c r="D3233" s="159" t="s">
        <v>347</v>
      </c>
      <c r="E3233" s="160">
        <v>7.7229999999999999</v>
      </c>
      <c r="F3233" s="137" t="s">
        <v>433</v>
      </c>
      <c r="G3233" s="137" t="s">
        <v>447</v>
      </c>
      <c r="H3233" s="137" t="s">
        <v>443</v>
      </c>
      <c r="I3233" s="137"/>
      <c r="J3233" s="164"/>
      <c r="K3233" s="138"/>
      <c r="L3233" s="141"/>
      <c r="M3233" s="141"/>
      <c r="N3233" s="141"/>
      <c r="R3233" s="163"/>
    </row>
    <row r="3234" spans="1:18" s="162" customFormat="1" ht="20.100000000000001" customHeight="1">
      <c r="A3234" s="141"/>
      <c r="B3234" s="137"/>
      <c r="C3234" s="137"/>
      <c r="D3234" s="159"/>
      <c r="E3234" s="160"/>
      <c r="F3234" s="137" t="s">
        <v>447</v>
      </c>
      <c r="G3234" s="137" t="s">
        <v>451</v>
      </c>
      <c r="H3234" s="137" t="s">
        <v>440</v>
      </c>
      <c r="I3234" s="137"/>
      <c r="J3234" s="164"/>
      <c r="K3234" s="138"/>
      <c r="L3234" s="141"/>
      <c r="M3234" s="141"/>
      <c r="N3234" s="141"/>
      <c r="R3234" s="163"/>
    </row>
    <row r="3235" spans="1:18" s="162" customFormat="1" ht="20.100000000000001" customHeight="1">
      <c r="A3235" s="141"/>
      <c r="B3235" s="137"/>
      <c r="C3235" s="137"/>
      <c r="D3235" s="159"/>
      <c r="E3235" s="160"/>
      <c r="F3235" s="137" t="s">
        <v>451</v>
      </c>
      <c r="G3235" s="137" t="s">
        <v>454</v>
      </c>
      <c r="H3235" s="137" t="s">
        <v>440</v>
      </c>
      <c r="I3235" s="137"/>
      <c r="J3235" s="164"/>
      <c r="K3235" s="138"/>
      <c r="L3235" s="141"/>
      <c r="M3235" s="141"/>
      <c r="N3235" s="141"/>
      <c r="R3235" s="163"/>
    </row>
    <row r="3236" spans="1:18" s="162" customFormat="1" ht="20.100000000000001" customHeight="1">
      <c r="A3236" s="141"/>
      <c r="B3236" s="137"/>
      <c r="C3236" s="137"/>
      <c r="D3236" s="159"/>
      <c r="E3236" s="160"/>
      <c r="F3236" s="137" t="s">
        <v>454</v>
      </c>
      <c r="G3236" s="137" t="s">
        <v>455</v>
      </c>
      <c r="H3236" s="137" t="s">
        <v>443</v>
      </c>
      <c r="I3236" s="137"/>
      <c r="J3236" s="164"/>
      <c r="K3236" s="138"/>
      <c r="L3236" s="141"/>
      <c r="M3236" s="141"/>
      <c r="N3236" s="141"/>
      <c r="R3236" s="163"/>
    </row>
    <row r="3237" spans="1:18" s="162" customFormat="1" ht="20.100000000000001" customHeight="1">
      <c r="A3237" s="141"/>
      <c r="B3237" s="137"/>
      <c r="C3237" s="137"/>
      <c r="D3237" s="159"/>
      <c r="E3237" s="160"/>
      <c r="F3237" s="137" t="s">
        <v>455</v>
      </c>
      <c r="G3237" s="137" t="s">
        <v>456</v>
      </c>
      <c r="H3237" s="137" t="s">
        <v>440</v>
      </c>
      <c r="I3237" s="137"/>
      <c r="J3237" s="164"/>
      <c r="K3237" s="138"/>
      <c r="L3237" s="141"/>
      <c r="M3237" s="141"/>
      <c r="N3237" s="141"/>
      <c r="R3237" s="163"/>
    </row>
    <row r="3238" spans="1:18" s="162" customFormat="1" ht="20.100000000000001" customHeight="1">
      <c r="A3238" s="141"/>
      <c r="B3238" s="137"/>
      <c r="C3238" s="137"/>
      <c r="D3238" s="159"/>
      <c r="E3238" s="160"/>
      <c r="F3238" s="137" t="s">
        <v>456</v>
      </c>
      <c r="G3238" s="137" t="s">
        <v>457</v>
      </c>
      <c r="H3238" s="137" t="s">
        <v>440</v>
      </c>
      <c r="I3238" s="137"/>
      <c r="J3238" s="164"/>
      <c r="K3238" s="138"/>
      <c r="L3238" s="141"/>
      <c r="M3238" s="141"/>
      <c r="N3238" s="141"/>
    </row>
    <row r="3239" spans="1:18" s="162" customFormat="1" ht="20.100000000000001" customHeight="1">
      <c r="A3239" s="141"/>
      <c r="B3239" s="137"/>
      <c r="C3239" s="137"/>
      <c r="D3239" s="159"/>
      <c r="E3239" s="160"/>
      <c r="F3239" s="137" t="s">
        <v>457</v>
      </c>
      <c r="G3239" s="137" t="s">
        <v>460</v>
      </c>
      <c r="H3239" s="137" t="s">
        <v>440</v>
      </c>
      <c r="I3239" s="137"/>
      <c r="J3239" s="164"/>
      <c r="K3239" s="138"/>
      <c r="L3239" s="141"/>
      <c r="M3239" s="141"/>
      <c r="N3239" s="141"/>
    </row>
    <row r="3240" spans="1:18" s="162" customFormat="1" ht="20.100000000000001" customHeight="1">
      <c r="A3240" s="141"/>
      <c r="B3240" s="137"/>
      <c r="C3240" s="137"/>
      <c r="D3240" s="159"/>
      <c r="E3240" s="160"/>
      <c r="F3240" s="137" t="s">
        <v>460</v>
      </c>
      <c r="G3240" s="137" t="s">
        <v>463</v>
      </c>
      <c r="H3240" s="137" t="s">
        <v>440</v>
      </c>
      <c r="I3240" s="137"/>
      <c r="J3240" s="164"/>
      <c r="K3240" s="138"/>
      <c r="L3240" s="141"/>
      <c r="M3240" s="141"/>
      <c r="N3240" s="141"/>
    </row>
    <row r="3241" spans="1:18" s="162" customFormat="1" ht="20.100000000000001" customHeight="1">
      <c r="A3241" s="141"/>
      <c r="B3241" s="137"/>
      <c r="C3241" s="137"/>
      <c r="D3241" s="159"/>
      <c r="E3241" s="160"/>
      <c r="F3241" s="137" t="s">
        <v>463</v>
      </c>
      <c r="G3241" s="137" t="s">
        <v>464</v>
      </c>
      <c r="H3241" s="137" t="s">
        <v>440</v>
      </c>
      <c r="I3241" s="137"/>
      <c r="J3241" s="164"/>
      <c r="K3241" s="138"/>
      <c r="L3241" s="141"/>
      <c r="M3241" s="141"/>
      <c r="N3241" s="141"/>
    </row>
    <row r="3242" spans="1:18" s="162" customFormat="1" ht="20.100000000000001" customHeight="1">
      <c r="A3242" s="141"/>
      <c r="B3242" s="137"/>
      <c r="C3242" s="137"/>
      <c r="D3242" s="159"/>
      <c r="E3242" s="160"/>
      <c r="F3242" s="137" t="s">
        <v>464</v>
      </c>
      <c r="G3242" s="137" t="s">
        <v>465</v>
      </c>
      <c r="H3242" s="137" t="s">
        <v>440</v>
      </c>
      <c r="I3242" s="137"/>
      <c r="J3242" s="164"/>
      <c r="K3242" s="138"/>
      <c r="L3242" s="141"/>
      <c r="M3242" s="141"/>
      <c r="N3242" s="141"/>
    </row>
    <row r="3243" spans="1:18" s="162" customFormat="1" ht="20.100000000000001" customHeight="1">
      <c r="A3243" s="141"/>
      <c r="B3243" s="137"/>
      <c r="C3243" s="137"/>
      <c r="D3243" s="159"/>
      <c r="E3243" s="160"/>
      <c r="F3243" s="137" t="s">
        <v>465</v>
      </c>
      <c r="G3243" s="137" t="s">
        <v>466</v>
      </c>
      <c r="H3243" s="137" t="s">
        <v>443</v>
      </c>
      <c r="I3243" s="137"/>
      <c r="J3243" s="164"/>
      <c r="K3243" s="138"/>
      <c r="L3243" s="141"/>
      <c r="M3243" s="141"/>
      <c r="N3243" s="141"/>
    </row>
    <row r="3244" spans="1:18" s="162" customFormat="1" ht="20.100000000000001" customHeight="1">
      <c r="A3244" s="141"/>
      <c r="B3244" s="137"/>
      <c r="C3244" s="137"/>
      <c r="D3244" s="159"/>
      <c r="E3244" s="160"/>
      <c r="F3244" s="137" t="s">
        <v>466</v>
      </c>
      <c r="G3244" s="137" t="s">
        <v>467</v>
      </c>
      <c r="H3244" s="137" t="s">
        <v>443</v>
      </c>
      <c r="I3244" s="137"/>
      <c r="J3244" s="164"/>
      <c r="K3244" s="138"/>
      <c r="L3244" s="141"/>
      <c r="M3244" s="141"/>
      <c r="N3244" s="141"/>
    </row>
    <row r="3245" spans="1:18" s="162" customFormat="1" ht="20.100000000000001" customHeight="1">
      <c r="A3245" s="141"/>
      <c r="B3245" s="137"/>
      <c r="C3245" s="137"/>
      <c r="D3245" s="159"/>
      <c r="E3245" s="160"/>
      <c r="F3245" s="137" t="s">
        <v>467</v>
      </c>
      <c r="G3245" s="137" t="s">
        <v>468</v>
      </c>
      <c r="H3245" s="137" t="s">
        <v>443</v>
      </c>
      <c r="I3245" s="137"/>
      <c r="J3245" s="164"/>
      <c r="K3245" s="138"/>
      <c r="L3245" s="141"/>
      <c r="M3245" s="141"/>
      <c r="N3245" s="141"/>
    </row>
    <row r="3246" spans="1:18" s="162" customFormat="1" ht="20.100000000000001" customHeight="1">
      <c r="A3246" s="141"/>
      <c r="B3246" s="137"/>
      <c r="C3246" s="137"/>
      <c r="D3246" s="159"/>
      <c r="E3246" s="160"/>
      <c r="F3246" s="137" t="s">
        <v>468</v>
      </c>
      <c r="G3246" s="137" t="s">
        <v>469</v>
      </c>
      <c r="H3246" s="137" t="s">
        <v>440</v>
      </c>
      <c r="I3246" s="137"/>
      <c r="J3246" s="164"/>
      <c r="K3246" s="138"/>
      <c r="L3246" s="141"/>
      <c r="M3246" s="141"/>
      <c r="N3246" s="141"/>
    </row>
    <row r="3247" spans="1:18" s="162" customFormat="1" ht="20.100000000000001" customHeight="1">
      <c r="A3247" s="141"/>
      <c r="B3247" s="137"/>
      <c r="C3247" s="137"/>
      <c r="D3247" s="159"/>
      <c r="E3247" s="160"/>
      <c r="F3247" s="137" t="s">
        <v>469</v>
      </c>
      <c r="G3247" s="137" t="s">
        <v>470</v>
      </c>
      <c r="H3247" s="137" t="s">
        <v>443</v>
      </c>
      <c r="I3247" s="137"/>
      <c r="J3247" s="164"/>
      <c r="K3247" s="138"/>
      <c r="L3247" s="141"/>
      <c r="M3247" s="141"/>
      <c r="N3247" s="141"/>
    </row>
    <row r="3248" spans="1:18" s="162" customFormat="1" ht="20.100000000000001" customHeight="1">
      <c r="A3248" s="141"/>
      <c r="B3248" s="137"/>
      <c r="C3248" s="137"/>
      <c r="D3248" s="159"/>
      <c r="E3248" s="160"/>
      <c r="F3248" s="137" t="s">
        <v>470</v>
      </c>
      <c r="G3248" s="137" t="s">
        <v>471</v>
      </c>
      <c r="H3248" s="137" t="s">
        <v>443</v>
      </c>
      <c r="I3248" s="137"/>
      <c r="J3248" s="164"/>
      <c r="K3248" s="138"/>
      <c r="L3248" s="141"/>
      <c r="M3248" s="141"/>
      <c r="N3248" s="141"/>
    </row>
    <row r="3249" spans="1:14" s="162" customFormat="1" ht="20.100000000000001" customHeight="1">
      <c r="A3249" s="141"/>
      <c r="B3249" s="137"/>
      <c r="C3249" s="137"/>
      <c r="D3249" s="159"/>
      <c r="E3249" s="160"/>
      <c r="F3249" s="137" t="s">
        <v>471</v>
      </c>
      <c r="G3249" s="137" t="s">
        <v>473</v>
      </c>
      <c r="H3249" s="137" t="s">
        <v>440</v>
      </c>
      <c r="I3249" s="137"/>
      <c r="J3249" s="164"/>
      <c r="K3249" s="138"/>
      <c r="L3249" s="141"/>
      <c r="M3249" s="141"/>
      <c r="N3249" s="141"/>
    </row>
    <row r="3250" spans="1:14" s="162" customFormat="1" ht="20.100000000000001" customHeight="1">
      <c r="A3250" s="141"/>
      <c r="B3250" s="137"/>
      <c r="C3250" s="137"/>
      <c r="D3250" s="159"/>
      <c r="E3250" s="160"/>
      <c r="F3250" s="137" t="s">
        <v>473</v>
      </c>
      <c r="G3250" s="137" t="s">
        <v>474</v>
      </c>
      <c r="H3250" s="137" t="s">
        <v>440</v>
      </c>
      <c r="I3250" s="137"/>
      <c r="J3250" s="164"/>
      <c r="K3250" s="138"/>
      <c r="L3250" s="141"/>
      <c r="M3250" s="141"/>
      <c r="N3250" s="141"/>
    </row>
    <row r="3251" spans="1:14" s="162" customFormat="1" ht="20.100000000000001" customHeight="1">
      <c r="A3251" s="141"/>
      <c r="B3251" s="137"/>
      <c r="C3251" s="137"/>
      <c r="D3251" s="159"/>
      <c r="E3251" s="160"/>
      <c r="F3251" s="137" t="s">
        <v>474</v>
      </c>
      <c r="G3251" s="137" t="s">
        <v>475</v>
      </c>
      <c r="H3251" s="137" t="s">
        <v>440</v>
      </c>
      <c r="I3251" s="137"/>
      <c r="J3251" s="164"/>
      <c r="K3251" s="138"/>
      <c r="L3251" s="141"/>
      <c r="M3251" s="141"/>
      <c r="N3251" s="141"/>
    </row>
    <row r="3252" spans="1:14" s="162" customFormat="1" ht="20.100000000000001" customHeight="1">
      <c r="A3252" s="141"/>
      <c r="B3252" s="137"/>
      <c r="C3252" s="137"/>
      <c r="D3252" s="159"/>
      <c r="E3252" s="160"/>
      <c r="F3252" s="137" t="s">
        <v>475</v>
      </c>
      <c r="G3252" s="137" t="s">
        <v>476</v>
      </c>
      <c r="H3252" s="137" t="s">
        <v>440</v>
      </c>
      <c r="I3252" s="137"/>
      <c r="J3252" s="164"/>
      <c r="K3252" s="138"/>
      <c r="L3252" s="141"/>
      <c r="M3252" s="141"/>
      <c r="N3252" s="141"/>
    </row>
    <row r="3253" spans="1:14" s="162" customFormat="1" ht="20.100000000000001" customHeight="1">
      <c r="A3253" s="141"/>
      <c r="B3253" s="137"/>
      <c r="C3253" s="137"/>
      <c r="D3253" s="159"/>
      <c r="E3253" s="160"/>
      <c r="F3253" s="137" t="s">
        <v>476</v>
      </c>
      <c r="G3253" s="137" t="s">
        <v>477</v>
      </c>
      <c r="H3253" s="137" t="s">
        <v>440</v>
      </c>
      <c r="I3253" s="137"/>
      <c r="J3253" s="164"/>
      <c r="K3253" s="138"/>
      <c r="L3253" s="141"/>
      <c r="M3253" s="141"/>
      <c r="N3253" s="141"/>
    </row>
    <row r="3254" spans="1:14" s="162" customFormat="1" ht="20.100000000000001" customHeight="1">
      <c r="A3254" s="141"/>
      <c r="B3254" s="137"/>
      <c r="C3254" s="137"/>
      <c r="D3254" s="159"/>
      <c r="E3254" s="160"/>
      <c r="F3254" s="137" t="s">
        <v>477</v>
      </c>
      <c r="G3254" s="137" t="s">
        <v>543</v>
      </c>
      <c r="H3254" s="137" t="s">
        <v>438</v>
      </c>
      <c r="I3254" s="137"/>
      <c r="J3254" s="164"/>
      <c r="K3254" s="138"/>
      <c r="L3254" s="141"/>
      <c r="M3254" s="141"/>
      <c r="N3254" s="141"/>
    </row>
    <row r="3255" spans="1:14" s="162" customFormat="1" ht="20.100000000000001" customHeight="1">
      <c r="A3255" s="141"/>
      <c r="B3255" s="137"/>
      <c r="C3255" s="137"/>
      <c r="D3255" s="159"/>
      <c r="E3255" s="160"/>
      <c r="F3255" s="137" t="s">
        <v>543</v>
      </c>
      <c r="G3255" s="137" t="s">
        <v>550</v>
      </c>
      <c r="H3255" s="137" t="s">
        <v>438</v>
      </c>
      <c r="I3255" s="137"/>
      <c r="J3255" s="164"/>
      <c r="K3255" s="138"/>
      <c r="L3255" s="141"/>
      <c r="M3255" s="141"/>
      <c r="N3255" s="141"/>
    </row>
    <row r="3256" spans="1:14" s="162" customFormat="1" ht="20.100000000000001" customHeight="1">
      <c r="A3256" s="141"/>
      <c r="B3256" s="137"/>
      <c r="C3256" s="137"/>
      <c r="D3256" s="159"/>
      <c r="E3256" s="160"/>
      <c r="F3256" s="137" t="s">
        <v>550</v>
      </c>
      <c r="G3256" s="137" t="s">
        <v>551</v>
      </c>
      <c r="H3256" s="137" t="s">
        <v>438</v>
      </c>
      <c r="I3256" s="137"/>
      <c r="J3256" s="164"/>
      <c r="K3256" s="138"/>
      <c r="L3256" s="141"/>
      <c r="M3256" s="141"/>
      <c r="N3256" s="141"/>
    </row>
    <row r="3257" spans="1:14" s="162" customFormat="1" ht="20.100000000000001" customHeight="1">
      <c r="A3257" s="141"/>
      <c r="B3257" s="137"/>
      <c r="C3257" s="137"/>
      <c r="D3257" s="159"/>
      <c r="E3257" s="160"/>
      <c r="F3257" s="137" t="s">
        <v>551</v>
      </c>
      <c r="G3257" s="137" t="s">
        <v>552</v>
      </c>
      <c r="H3257" s="137" t="s">
        <v>440</v>
      </c>
      <c r="I3257" s="137"/>
      <c r="J3257" s="164"/>
      <c r="K3257" s="138"/>
      <c r="L3257" s="141"/>
      <c r="M3257" s="141"/>
      <c r="N3257" s="141"/>
    </row>
    <row r="3258" spans="1:14" s="162" customFormat="1" ht="20.100000000000001" customHeight="1">
      <c r="A3258" s="141"/>
      <c r="B3258" s="137"/>
      <c r="C3258" s="137"/>
      <c r="D3258" s="159"/>
      <c r="E3258" s="160"/>
      <c r="F3258" s="137" t="s">
        <v>552</v>
      </c>
      <c r="G3258" s="137" t="s">
        <v>553</v>
      </c>
      <c r="H3258" s="137" t="s">
        <v>440</v>
      </c>
      <c r="I3258" s="137"/>
      <c r="J3258" s="164"/>
      <c r="K3258" s="138"/>
      <c r="L3258" s="141"/>
      <c r="M3258" s="141"/>
      <c r="N3258" s="141"/>
    </row>
    <row r="3259" spans="1:14" s="162" customFormat="1" ht="20.100000000000001" customHeight="1">
      <c r="A3259" s="141"/>
      <c r="B3259" s="137"/>
      <c r="C3259" s="137"/>
      <c r="D3259" s="159"/>
      <c r="E3259" s="160"/>
      <c r="F3259" s="137" t="s">
        <v>553</v>
      </c>
      <c r="G3259" s="137" t="s">
        <v>554</v>
      </c>
      <c r="H3259" s="137" t="s">
        <v>440</v>
      </c>
      <c r="I3259" s="137"/>
      <c r="J3259" s="164"/>
      <c r="K3259" s="138"/>
      <c r="L3259" s="141"/>
      <c r="M3259" s="141"/>
      <c r="N3259" s="141"/>
    </row>
    <row r="3260" spans="1:14" s="162" customFormat="1" ht="20.100000000000001" customHeight="1">
      <c r="A3260" s="141"/>
      <c r="B3260" s="137"/>
      <c r="C3260" s="137"/>
      <c r="D3260" s="159"/>
      <c r="E3260" s="160"/>
      <c r="F3260" s="137" t="s">
        <v>554</v>
      </c>
      <c r="G3260" s="137" t="s">
        <v>555</v>
      </c>
      <c r="H3260" s="137" t="s">
        <v>443</v>
      </c>
      <c r="I3260" s="137"/>
      <c r="J3260" s="164"/>
      <c r="K3260" s="138"/>
      <c r="L3260" s="141"/>
      <c r="M3260" s="141"/>
      <c r="N3260" s="141"/>
    </row>
    <row r="3261" spans="1:14" s="162" customFormat="1" ht="20.100000000000001" customHeight="1">
      <c r="A3261" s="141"/>
      <c r="B3261" s="137"/>
      <c r="C3261" s="137"/>
      <c r="D3261" s="159"/>
      <c r="E3261" s="160"/>
      <c r="F3261" s="137" t="s">
        <v>555</v>
      </c>
      <c r="G3261" s="137" t="s">
        <v>556</v>
      </c>
      <c r="H3261" s="137" t="s">
        <v>440</v>
      </c>
      <c r="I3261" s="137"/>
      <c r="J3261" s="164"/>
      <c r="K3261" s="138"/>
      <c r="L3261" s="141"/>
      <c r="M3261" s="141"/>
      <c r="N3261" s="141"/>
    </row>
    <row r="3262" spans="1:14" s="162" customFormat="1" ht="20.100000000000001" customHeight="1">
      <c r="A3262" s="141"/>
      <c r="B3262" s="137"/>
      <c r="C3262" s="137"/>
      <c r="D3262" s="159"/>
      <c r="E3262" s="160"/>
      <c r="F3262" s="137" t="s">
        <v>556</v>
      </c>
      <c r="G3262" s="137" t="s">
        <v>557</v>
      </c>
      <c r="H3262" s="137" t="s">
        <v>440</v>
      </c>
      <c r="I3262" s="137"/>
      <c r="J3262" s="164"/>
      <c r="K3262" s="138"/>
      <c r="L3262" s="141"/>
      <c r="M3262" s="141"/>
      <c r="N3262" s="141"/>
    </row>
    <row r="3263" spans="1:14" s="162" customFormat="1" ht="20.100000000000001" customHeight="1">
      <c r="A3263" s="141"/>
      <c r="B3263" s="137"/>
      <c r="C3263" s="137"/>
      <c r="D3263" s="159"/>
      <c r="E3263" s="160"/>
      <c r="F3263" s="137" t="s">
        <v>557</v>
      </c>
      <c r="G3263" s="137" t="s">
        <v>558</v>
      </c>
      <c r="H3263" s="137" t="s">
        <v>440</v>
      </c>
      <c r="I3263" s="137"/>
      <c r="J3263" s="164"/>
      <c r="K3263" s="138"/>
      <c r="L3263" s="141"/>
      <c r="M3263" s="141"/>
      <c r="N3263" s="141"/>
    </row>
    <row r="3264" spans="1:14" s="162" customFormat="1" ht="20.100000000000001" customHeight="1">
      <c r="A3264" s="141"/>
      <c r="B3264" s="137"/>
      <c r="C3264" s="137"/>
      <c r="D3264" s="159"/>
      <c r="E3264" s="160"/>
      <c r="F3264" s="137" t="s">
        <v>558</v>
      </c>
      <c r="G3264" s="137" t="s">
        <v>559</v>
      </c>
      <c r="H3264" s="137" t="s">
        <v>440</v>
      </c>
      <c r="I3264" s="137"/>
      <c r="J3264" s="164"/>
      <c r="K3264" s="138"/>
      <c r="L3264" s="141"/>
      <c r="M3264" s="141"/>
      <c r="N3264" s="141"/>
    </row>
    <row r="3265" spans="1:14" s="162" customFormat="1" ht="20.100000000000001" customHeight="1">
      <c r="A3265" s="141"/>
      <c r="B3265" s="137"/>
      <c r="C3265" s="137"/>
      <c r="D3265" s="159"/>
      <c r="E3265" s="160"/>
      <c r="F3265" s="137" t="s">
        <v>559</v>
      </c>
      <c r="G3265" s="137" t="s">
        <v>560</v>
      </c>
      <c r="H3265" s="137" t="s">
        <v>440</v>
      </c>
      <c r="I3265" s="137"/>
      <c r="J3265" s="164"/>
      <c r="K3265" s="138"/>
      <c r="L3265" s="141"/>
      <c r="M3265" s="141"/>
      <c r="N3265" s="141"/>
    </row>
    <row r="3266" spans="1:14" s="162" customFormat="1" ht="20.100000000000001" customHeight="1">
      <c r="A3266" s="141"/>
      <c r="B3266" s="137"/>
      <c r="C3266" s="137"/>
      <c r="D3266" s="159"/>
      <c r="E3266" s="160"/>
      <c r="F3266" s="137" t="s">
        <v>560</v>
      </c>
      <c r="G3266" s="137" t="s">
        <v>561</v>
      </c>
      <c r="H3266" s="137" t="s">
        <v>438</v>
      </c>
      <c r="I3266" s="137"/>
      <c r="J3266" s="164"/>
      <c r="K3266" s="138"/>
      <c r="L3266" s="141"/>
      <c r="M3266" s="141"/>
      <c r="N3266" s="141"/>
    </row>
    <row r="3267" spans="1:14" s="162" customFormat="1" ht="20.100000000000001" customHeight="1">
      <c r="A3267" s="141"/>
      <c r="B3267" s="137"/>
      <c r="C3267" s="137"/>
      <c r="D3267" s="159"/>
      <c r="E3267" s="160"/>
      <c r="F3267" s="137" t="s">
        <v>561</v>
      </c>
      <c r="G3267" s="137" t="s">
        <v>562</v>
      </c>
      <c r="H3267" s="137" t="s">
        <v>440</v>
      </c>
      <c r="I3267" s="137"/>
      <c r="J3267" s="164"/>
      <c r="K3267" s="138"/>
      <c r="L3267" s="141"/>
      <c r="M3267" s="141"/>
      <c r="N3267" s="141"/>
    </row>
    <row r="3268" spans="1:14" s="162" customFormat="1" ht="20.100000000000001" customHeight="1">
      <c r="A3268" s="141"/>
      <c r="B3268" s="137"/>
      <c r="C3268" s="137"/>
      <c r="D3268" s="159"/>
      <c r="E3268" s="160"/>
      <c r="F3268" s="137" t="s">
        <v>562</v>
      </c>
      <c r="G3268" s="137" t="s">
        <v>563</v>
      </c>
      <c r="H3268" s="137" t="s">
        <v>443</v>
      </c>
      <c r="I3268" s="137"/>
      <c r="J3268" s="164"/>
      <c r="K3268" s="138"/>
      <c r="L3268" s="141"/>
      <c r="M3268" s="141"/>
      <c r="N3268" s="141"/>
    </row>
    <row r="3269" spans="1:14" s="162" customFormat="1" ht="20.100000000000001" customHeight="1">
      <c r="A3269" s="141"/>
      <c r="B3269" s="137"/>
      <c r="C3269" s="137"/>
      <c r="D3269" s="159"/>
      <c r="E3269" s="160"/>
      <c r="F3269" s="137" t="s">
        <v>563</v>
      </c>
      <c r="G3269" s="137" t="s">
        <v>564</v>
      </c>
      <c r="H3269" s="137" t="s">
        <v>438</v>
      </c>
      <c r="I3269" s="137"/>
      <c r="J3269" s="164"/>
      <c r="K3269" s="138"/>
      <c r="L3269" s="141"/>
      <c r="M3269" s="141"/>
      <c r="N3269" s="141"/>
    </row>
    <row r="3270" spans="1:14" s="162" customFormat="1" ht="20.100000000000001" customHeight="1">
      <c r="A3270" s="141"/>
      <c r="B3270" s="137"/>
      <c r="C3270" s="137"/>
      <c r="D3270" s="159"/>
      <c r="E3270" s="160"/>
      <c r="F3270" s="137" t="s">
        <v>564</v>
      </c>
      <c r="G3270" s="137" t="s">
        <v>565</v>
      </c>
      <c r="H3270" s="137" t="s">
        <v>438</v>
      </c>
      <c r="I3270" s="137"/>
      <c r="J3270" s="164"/>
      <c r="K3270" s="138"/>
      <c r="L3270" s="141"/>
      <c r="M3270" s="141"/>
      <c r="N3270" s="141"/>
    </row>
    <row r="3271" spans="1:14" s="162" customFormat="1" ht="20.100000000000001" customHeight="1">
      <c r="A3271" s="141"/>
      <c r="B3271" s="137"/>
      <c r="C3271" s="137"/>
      <c r="D3271" s="159"/>
      <c r="E3271" s="160"/>
      <c r="F3271" s="137" t="s">
        <v>565</v>
      </c>
      <c r="G3271" s="137" t="s">
        <v>976</v>
      </c>
      <c r="H3271" s="137" t="s">
        <v>440</v>
      </c>
      <c r="I3271" s="137"/>
      <c r="J3271" s="164"/>
      <c r="K3271" s="138"/>
      <c r="L3271" s="141"/>
      <c r="M3271" s="141"/>
      <c r="N3271" s="141"/>
    </row>
    <row r="3272" spans="1:14" s="141" customFormat="1" ht="20.100000000000001" customHeight="1">
      <c r="B3272" s="137"/>
      <c r="C3272" s="137"/>
      <c r="D3272" s="159"/>
      <c r="E3272" s="160"/>
      <c r="F3272" s="137"/>
      <c r="G3272" s="137"/>
      <c r="H3272" s="137"/>
      <c r="I3272" s="137"/>
      <c r="J3272" s="137"/>
      <c r="K3272" s="146"/>
      <c r="L3272" s="146"/>
    </row>
    <row r="3273" spans="1:14" s="141" customFormat="1" ht="20.100000000000001" customHeight="1">
      <c r="B3273" s="137">
        <v>335</v>
      </c>
      <c r="C3273" s="137"/>
      <c r="D3273" s="159" t="s">
        <v>348</v>
      </c>
      <c r="E3273" s="160">
        <v>5.85</v>
      </c>
      <c r="F3273" s="137" t="s">
        <v>433</v>
      </c>
      <c r="G3273" s="137" t="s">
        <v>447</v>
      </c>
      <c r="H3273" s="137" t="s">
        <v>434</v>
      </c>
      <c r="I3273" s="137"/>
      <c r="J3273" s="138"/>
      <c r="K3273" s="146"/>
      <c r="L3273" s="146"/>
    </row>
    <row r="3274" spans="1:14" s="141" customFormat="1" ht="20.100000000000001" customHeight="1">
      <c r="B3274" s="137"/>
      <c r="C3274" s="137"/>
      <c r="D3274" s="159"/>
      <c r="E3274" s="160"/>
      <c r="F3274" s="137" t="s">
        <v>447</v>
      </c>
      <c r="G3274" s="137" t="s">
        <v>451</v>
      </c>
      <c r="H3274" s="137" t="s">
        <v>434</v>
      </c>
      <c r="I3274" s="137"/>
      <c r="J3274" s="138"/>
      <c r="K3274" s="146"/>
      <c r="L3274" s="146"/>
    </row>
    <row r="3275" spans="1:14" s="141" customFormat="1" ht="20.100000000000001" customHeight="1">
      <c r="B3275" s="137"/>
      <c r="C3275" s="137"/>
      <c r="D3275" s="159"/>
      <c r="E3275" s="160"/>
      <c r="F3275" s="137" t="s">
        <v>451</v>
      </c>
      <c r="G3275" s="137" t="s">
        <v>454</v>
      </c>
      <c r="H3275" s="137" t="s">
        <v>434</v>
      </c>
      <c r="I3275" s="137"/>
      <c r="J3275" s="138"/>
      <c r="K3275" s="146"/>
      <c r="L3275" s="146"/>
    </row>
    <row r="3276" spans="1:14" s="141" customFormat="1" ht="20.100000000000001" customHeight="1">
      <c r="B3276" s="137"/>
      <c r="C3276" s="137"/>
      <c r="D3276" s="159"/>
      <c r="E3276" s="160"/>
      <c r="F3276" s="137" t="s">
        <v>454</v>
      </c>
      <c r="G3276" s="137" t="s">
        <v>455</v>
      </c>
      <c r="H3276" s="137" t="s">
        <v>438</v>
      </c>
      <c r="I3276" s="137"/>
      <c r="J3276" s="138"/>
      <c r="K3276" s="146"/>
      <c r="L3276" s="146"/>
    </row>
    <row r="3277" spans="1:14" s="141" customFormat="1" ht="20.100000000000001" customHeight="1">
      <c r="B3277" s="137"/>
      <c r="C3277" s="137"/>
      <c r="D3277" s="159"/>
      <c r="E3277" s="160"/>
      <c r="F3277" s="137" t="s">
        <v>455</v>
      </c>
      <c r="G3277" s="137" t="s">
        <v>456</v>
      </c>
      <c r="H3277" s="137" t="s">
        <v>438</v>
      </c>
      <c r="I3277" s="137"/>
      <c r="J3277" s="138"/>
      <c r="K3277" s="146"/>
      <c r="L3277" s="146"/>
    </row>
    <row r="3278" spans="1:14" s="141" customFormat="1" ht="20.100000000000001" customHeight="1">
      <c r="B3278" s="137"/>
      <c r="C3278" s="137"/>
      <c r="D3278" s="159"/>
      <c r="E3278" s="160"/>
      <c r="F3278" s="137" t="s">
        <v>456</v>
      </c>
      <c r="G3278" s="137" t="s">
        <v>457</v>
      </c>
      <c r="H3278" s="137" t="s">
        <v>443</v>
      </c>
      <c r="I3278" s="137"/>
      <c r="J3278" s="138"/>
      <c r="K3278" s="146"/>
      <c r="L3278" s="146"/>
    </row>
    <row r="3279" spans="1:14" s="141" customFormat="1" ht="20.100000000000001" customHeight="1">
      <c r="B3279" s="137"/>
      <c r="C3279" s="137"/>
      <c r="D3279" s="159"/>
      <c r="E3279" s="160"/>
      <c r="F3279" s="137" t="s">
        <v>457</v>
      </c>
      <c r="G3279" s="137" t="s">
        <v>460</v>
      </c>
      <c r="H3279" s="137" t="s">
        <v>438</v>
      </c>
      <c r="I3279" s="137"/>
      <c r="J3279" s="138"/>
      <c r="K3279" s="146"/>
      <c r="L3279" s="146"/>
    </row>
    <row r="3280" spans="1:14" s="141" customFormat="1" ht="20.100000000000001" customHeight="1">
      <c r="B3280" s="137"/>
      <c r="C3280" s="137"/>
      <c r="D3280" s="159"/>
      <c r="E3280" s="160"/>
      <c r="F3280" s="137" t="s">
        <v>460</v>
      </c>
      <c r="G3280" s="137" t="s">
        <v>463</v>
      </c>
      <c r="H3280" s="137" t="s">
        <v>438</v>
      </c>
      <c r="I3280" s="137"/>
      <c r="J3280" s="138"/>
      <c r="K3280" s="146"/>
      <c r="L3280" s="146"/>
    </row>
    <row r="3281" spans="2:12" s="141" customFormat="1" ht="20.100000000000001" customHeight="1">
      <c r="B3281" s="137"/>
      <c r="C3281" s="137"/>
      <c r="D3281" s="159"/>
      <c r="E3281" s="160"/>
      <c r="F3281" s="137" t="s">
        <v>463</v>
      </c>
      <c r="G3281" s="137" t="s">
        <v>464</v>
      </c>
      <c r="H3281" s="137" t="s">
        <v>438</v>
      </c>
      <c r="I3281" s="137"/>
      <c r="J3281" s="138"/>
      <c r="K3281" s="146"/>
      <c r="L3281" s="146"/>
    </row>
    <row r="3282" spans="2:12" s="141" customFormat="1" ht="20.100000000000001" customHeight="1">
      <c r="B3282" s="137"/>
      <c r="C3282" s="137"/>
      <c r="D3282" s="159"/>
      <c r="E3282" s="160"/>
      <c r="F3282" s="137" t="s">
        <v>464</v>
      </c>
      <c r="G3282" s="137" t="s">
        <v>465</v>
      </c>
      <c r="H3282" s="137" t="s">
        <v>438</v>
      </c>
      <c r="I3282" s="137"/>
      <c r="J3282" s="138"/>
      <c r="K3282" s="146"/>
      <c r="L3282" s="146"/>
    </row>
    <row r="3283" spans="2:12" s="141" customFormat="1" ht="20.100000000000001" customHeight="1">
      <c r="B3283" s="137"/>
      <c r="C3283" s="137"/>
      <c r="D3283" s="159"/>
      <c r="E3283" s="160"/>
      <c r="F3283" s="137" t="s">
        <v>465</v>
      </c>
      <c r="G3283" s="137" t="s">
        <v>466</v>
      </c>
      <c r="H3283" s="137" t="s">
        <v>438</v>
      </c>
      <c r="I3283" s="137"/>
      <c r="J3283" s="138"/>
      <c r="K3283" s="146"/>
      <c r="L3283" s="146"/>
    </row>
    <row r="3284" spans="2:12" s="141" customFormat="1" ht="20.100000000000001" customHeight="1">
      <c r="B3284" s="137"/>
      <c r="C3284" s="137"/>
      <c r="D3284" s="159"/>
      <c r="E3284" s="160"/>
      <c r="F3284" s="137" t="s">
        <v>466</v>
      </c>
      <c r="G3284" s="137" t="s">
        <v>467</v>
      </c>
      <c r="H3284" s="137" t="s">
        <v>434</v>
      </c>
      <c r="I3284" s="137"/>
      <c r="J3284" s="138"/>
      <c r="K3284" s="146"/>
      <c r="L3284" s="146"/>
    </row>
    <row r="3285" spans="2:12" s="141" customFormat="1" ht="20.100000000000001" customHeight="1">
      <c r="B3285" s="137"/>
      <c r="C3285" s="137"/>
      <c r="D3285" s="159"/>
      <c r="E3285" s="160"/>
      <c r="F3285" s="137" t="s">
        <v>467</v>
      </c>
      <c r="G3285" s="137" t="s">
        <v>468</v>
      </c>
      <c r="H3285" s="137" t="s">
        <v>434</v>
      </c>
      <c r="I3285" s="137"/>
      <c r="J3285" s="138"/>
      <c r="K3285" s="146"/>
      <c r="L3285" s="146"/>
    </row>
    <row r="3286" spans="2:12" s="141" customFormat="1" ht="20.100000000000001" customHeight="1">
      <c r="B3286" s="137"/>
      <c r="C3286" s="137"/>
      <c r="D3286" s="159"/>
      <c r="E3286" s="160"/>
      <c r="F3286" s="137" t="s">
        <v>468</v>
      </c>
      <c r="G3286" s="137" t="s">
        <v>469</v>
      </c>
      <c r="H3286" s="137" t="s">
        <v>434</v>
      </c>
      <c r="I3286" s="137"/>
      <c r="J3286" s="138"/>
      <c r="K3286" s="146"/>
      <c r="L3286" s="146"/>
    </row>
    <row r="3287" spans="2:12" s="141" customFormat="1" ht="20.100000000000001" customHeight="1">
      <c r="B3287" s="137"/>
      <c r="C3287" s="137"/>
      <c r="D3287" s="159"/>
      <c r="E3287" s="160"/>
      <c r="F3287" s="137" t="s">
        <v>469</v>
      </c>
      <c r="G3287" s="137" t="s">
        <v>470</v>
      </c>
      <c r="H3287" s="137" t="s">
        <v>434</v>
      </c>
      <c r="I3287" s="137"/>
      <c r="J3287" s="138"/>
      <c r="K3287" s="146"/>
      <c r="L3287" s="146"/>
    </row>
    <row r="3288" spans="2:12" s="141" customFormat="1" ht="20.100000000000001" customHeight="1">
      <c r="B3288" s="137"/>
      <c r="C3288" s="137"/>
      <c r="D3288" s="159"/>
      <c r="E3288" s="160"/>
      <c r="F3288" s="137" t="s">
        <v>470</v>
      </c>
      <c r="G3288" s="137" t="s">
        <v>471</v>
      </c>
      <c r="H3288" s="137" t="s">
        <v>434</v>
      </c>
      <c r="I3288" s="137"/>
      <c r="J3288" s="138"/>
      <c r="K3288" s="146"/>
      <c r="L3288" s="146"/>
    </row>
    <row r="3289" spans="2:12" s="141" customFormat="1" ht="20.100000000000001" customHeight="1">
      <c r="B3289" s="137"/>
      <c r="C3289" s="137"/>
      <c r="D3289" s="159"/>
      <c r="E3289" s="160"/>
      <c r="F3289" s="137" t="s">
        <v>471</v>
      </c>
      <c r="G3289" s="137" t="s">
        <v>473</v>
      </c>
      <c r="H3289" s="137" t="s">
        <v>434</v>
      </c>
      <c r="I3289" s="137"/>
      <c r="J3289" s="138"/>
      <c r="K3289" s="146"/>
      <c r="L3289" s="146"/>
    </row>
    <row r="3290" spans="2:12" s="141" customFormat="1" ht="20.100000000000001" customHeight="1">
      <c r="B3290" s="137"/>
      <c r="C3290" s="137"/>
      <c r="D3290" s="159"/>
      <c r="E3290" s="160"/>
      <c r="F3290" s="137" t="s">
        <v>473</v>
      </c>
      <c r="G3290" s="137" t="s">
        <v>474</v>
      </c>
      <c r="H3290" s="137" t="s">
        <v>434</v>
      </c>
      <c r="I3290" s="137"/>
      <c r="J3290" s="138"/>
      <c r="K3290" s="146"/>
      <c r="L3290" s="146"/>
    </row>
    <row r="3291" spans="2:12" s="141" customFormat="1" ht="20.100000000000001" customHeight="1">
      <c r="B3291" s="137"/>
      <c r="C3291" s="137"/>
      <c r="D3291" s="159"/>
      <c r="E3291" s="160"/>
      <c r="F3291" s="137" t="s">
        <v>474</v>
      </c>
      <c r="G3291" s="137" t="s">
        <v>475</v>
      </c>
      <c r="H3291" s="137" t="s">
        <v>443</v>
      </c>
      <c r="I3291" s="137"/>
      <c r="J3291" s="138"/>
      <c r="K3291" s="146"/>
      <c r="L3291" s="146"/>
    </row>
    <row r="3292" spans="2:12" s="141" customFormat="1" ht="20.100000000000001" customHeight="1">
      <c r="B3292" s="137"/>
      <c r="C3292" s="137"/>
      <c r="D3292" s="159"/>
      <c r="E3292" s="160"/>
      <c r="F3292" s="137" t="s">
        <v>475</v>
      </c>
      <c r="G3292" s="137" t="s">
        <v>476</v>
      </c>
      <c r="H3292" s="137" t="s">
        <v>443</v>
      </c>
      <c r="I3292" s="137"/>
      <c r="J3292" s="138"/>
      <c r="K3292" s="146"/>
      <c r="L3292" s="146"/>
    </row>
    <row r="3293" spans="2:12" s="141" customFormat="1" ht="20.100000000000001" customHeight="1">
      <c r="B3293" s="137"/>
      <c r="C3293" s="137"/>
      <c r="D3293" s="159"/>
      <c r="E3293" s="160"/>
      <c r="F3293" s="137" t="s">
        <v>476</v>
      </c>
      <c r="G3293" s="137" t="s">
        <v>477</v>
      </c>
      <c r="H3293" s="137" t="s">
        <v>443</v>
      </c>
      <c r="I3293" s="137"/>
      <c r="J3293" s="138"/>
      <c r="K3293" s="146"/>
      <c r="L3293" s="146"/>
    </row>
    <row r="3294" spans="2:12" s="141" customFormat="1" ht="20.100000000000001" customHeight="1">
      <c r="B3294" s="137"/>
      <c r="C3294" s="137"/>
      <c r="D3294" s="159"/>
      <c r="E3294" s="160"/>
      <c r="F3294" s="137" t="s">
        <v>477</v>
      </c>
      <c r="G3294" s="137" t="s">
        <v>543</v>
      </c>
      <c r="H3294" s="137" t="s">
        <v>443</v>
      </c>
      <c r="I3294" s="137"/>
      <c r="J3294" s="138"/>
      <c r="K3294" s="146"/>
      <c r="L3294" s="146"/>
    </row>
    <row r="3295" spans="2:12" s="141" customFormat="1" ht="20.100000000000001" customHeight="1">
      <c r="B3295" s="137"/>
      <c r="C3295" s="137"/>
      <c r="D3295" s="159"/>
      <c r="E3295" s="160"/>
      <c r="F3295" s="137" t="s">
        <v>543</v>
      </c>
      <c r="G3295" s="137" t="s">
        <v>550</v>
      </c>
      <c r="H3295" s="137" t="s">
        <v>434</v>
      </c>
      <c r="I3295" s="137"/>
      <c r="J3295" s="138"/>
      <c r="K3295" s="146"/>
      <c r="L3295" s="146"/>
    </row>
    <row r="3296" spans="2:12" s="141" customFormat="1" ht="20.100000000000001" customHeight="1">
      <c r="B3296" s="137"/>
      <c r="C3296" s="137"/>
      <c r="D3296" s="159"/>
      <c r="E3296" s="160"/>
      <c r="F3296" s="137" t="s">
        <v>550</v>
      </c>
      <c r="G3296" s="137" t="s">
        <v>551</v>
      </c>
      <c r="H3296" s="137" t="s">
        <v>434</v>
      </c>
      <c r="I3296" s="137"/>
      <c r="J3296" s="138"/>
      <c r="K3296" s="146"/>
      <c r="L3296" s="146"/>
    </row>
    <row r="3297" spans="2:12" s="141" customFormat="1" ht="20.100000000000001" customHeight="1">
      <c r="B3297" s="137"/>
      <c r="C3297" s="137"/>
      <c r="D3297" s="159"/>
      <c r="E3297" s="160"/>
      <c r="F3297" s="137" t="s">
        <v>551</v>
      </c>
      <c r="G3297" s="137" t="s">
        <v>552</v>
      </c>
      <c r="H3297" s="137" t="s">
        <v>434</v>
      </c>
      <c r="I3297" s="137"/>
      <c r="J3297" s="138"/>
      <c r="K3297" s="146"/>
      <c r="L3297" s="146"/>
    </row>
    <row r="3298" spans="2:12" s="141" customFormat="1" ht="20.100000000000001" customHeight="1">
      <c r="B3298" s="137"/>
      <c r="C3298" s="137"/>
      <c r="D3298" s="159"/>
      <c r="E3298" s="160"/>
      <c r="F3298" s="137" t="s">
        <v>552</v>
      </c>
      <c r="G3298" s="137" t="s">
        <v>553</v>
      </c>
      <c r="H3298" s="137" t="s">
        <v>434</v>
      </c>
      <c r="I3298" s="137"/>
      <c r="J3298" s="138"/>
      <c r="K3298" s="146"/>
      <c r="L3298" s="146"/>
    </row>
    <row r="3299" spans="2:12" s="141" customFormat="1" ht="20.100000000000001" customHeight="1">
      <c r="B3299" s="137"/>
      <c r="C3299" s="137"/>
      <c r="D3299" s="159"/>
      <c r="E3299" s="160"/>
      <c r="F3299" s="137" t="s">
        <v>553</v>
      </c>
      <c r="G3299" s="137" t="s">
        <v>554</v>
      </c>
      <c r="H3299" s="137" t="s">
        <v>434</v>
      </c>
      <c r="I3299" s="137"/>
      <c r="J3299" s="138"/>
      <c r="K3299" s="146"/>
      <c r="L3299" s="146"/>
    </row>
    <row r="3300" spans="2:12" s="141" customFormat="1" ht="20.100000000000001" customHeight="1">
      <c r="B3300" s="137"/>
      <c r="C3300" s="137"/>
      <c r="D3300" s="159"/>
      <c r="E3300" s="160"/>
      <c r="F3300" s="137" t="s">
        <v>554</v>
      </c>
      <c r="G3300" s="137" t="s">
        <v>555</v>
      </c>
      <c r="H3300" s="137" t="s">
        <v>434</v>
      </c>
      <c r="I3300" s="137"/>
      <c r="J3300" s="138"/>
      <c r="K3300" s="146"/>
      <c r="L3300" s="146"/>
    </row>
    <row r="3301" spans="2:12" s="141" customFormat="1" ht="20.100000000000001" customHeight="1">
      <c r="B3301" s="137"/>
      <c r="C3301" s="137"/>
      <c r="D3301" s="159"/>
      <c r="E3301" s="160"/>
      <c r="F3301" s="137" t="s">
        <v>555</v>
      </c>
      <c r="G3301" s="137" t="s">
        <v>556</v>
      </c>
      <c r="H3301" s="137" t="s">
        <v>434</v>
      </c>
      <c r="I3301" s="137"/>
      <c r="J3301" s="138"/>
      <c r="K3301" s="146"/>
      <c r="L3301" s="146"/>
    </row>
    <row r="3302" spans="2:12" s="141" customFormat="1" ht="20.100000000000001" customHeight="1">
      <c r="B3302" s="137"/>
      <c r="C3302" s="137"/>
      <c r="D3302" s="159"/>
      <c r="E3302" s="160"/>
      <c r="F3302" s="137" t="s">
        <v>556</v>
      </c>
      <c r="G3302" s="137" t="s">
        <v>977</v>
      </c>
      <c r="H3302" s="137" t="s">
        <v>434</v>
      </c>
      <c r="I3302" s="137"/>
      <c r="J3302" s="138"/>
      <c r="K3302" s="146"/>
      <c r="L3302" s="146"/>
    </row>
    <row r="3303" spans="2:12" s="141" customFormat="1" ht="20.100000000000001" customHeight="1">
      <c r="B3303" s="137"/>
      <c r="C3303" s="137"/>
      <c r="D3303" s="159"/>
      <c r="E3303" s="160"/>
      <c r="F3303" s="137"/>
      <c r="G3303" s="137"/>
      <c r="H3303" s="137"/>
      <c r="I3303" s="137"/>
      <c r="J3303" s="138"/>
      <c r="K3303" s="146"/>
      <c r="L3303" s="146"/>
    </row>
    <row r="3304" spans="2:12" s="141" customFormat="1" ht="20.100000000000001" customHeight="1">
      <c r="B3304" s="137">
        <v>336</v>
      </c>
      <c r="C3304" s="137"/>
      <c r="D3304" s="159" t="s">
        <v>349</v>
      </c>
      <c r="E3304" s="160">
        <v>4.6070000000000002</v>
      </c>
      <c r="F3304" s="137" t="s">
        <v>433</v>
      </c>
      <c r="G3304" s="137" t="s">
        <v>447</v>
      </c>
      <c r="H3304" s="137" t="s">
        <v>434</v>
      </c>
      <c r="I3304" s="137"/>
      <c r="J3304" s="138"/>
      <c r="K3304" s="146"/>
      <c r="L3304" s="146"/>
    </row>
    <row r="3305" spans="2:12" s="141" customFormat="1" ht="20.100000000000001" customHeight="1">
      <c r="B3305" s="137"/>
      <c r="C3305" s="137"/>
      <c r="D3305" s="159"/>
      <c r="E3305" s="160"/>
      <c r="F3305" s="137" t="s">
        <v>447</v>
      </c>
      <c r="G3305" s="137" t="s">
        <v>451</v>
      </c>
      <c r="H3305" s="137" t="s">
        <v>434</v>
      </c>
      <c r="I3305" s="137"/>
      <c r="J3305" s="138"/>
      <c r="K3305" s="146"/>
      <c r="L3305" s="146"/>
    </row>
    <row r="3306" spans="2:12" s="141" customFormat="1" ht="20.100000000000001" customHeight="1">
      <c r="B3306" s="137"/>
      <c r="C3306" s="137"/>
      <c r="D3306" s="159"/>
      <c r="E3306" s="160"/>
      <c r="F3306" s="137" t="s">
        <v>451</v>
      </c>
      <c r="G3306" s="137" t="s">
        <v>454</v>
      </c>
      <c r="H3306" s="137" t="s">
        <v>434</v>
      </c>
      <c r="I3306" s="137"/>
      <c r="J3306" s="138"/>
      <c r="K3306" s="146"/>
      <c r="L3306" s="146"/>
    </row>
    <row r="3307" spans="2:12" s="141" customFormat="1" ht="20.100000000000001" customHeight="1">
      <c r="B3307" s="137"/>
      <c r="C3307" s="137"/>
      <c r="D3307" s="159"/>
      <c r="E3307" s="160"/>
      <c r="F3307" s="137" t="s">
        <v>454</v>
      </c>
      <c r="G3307" s="137" t="s">
        <v>455</v>
      </c>
      <c r="H3307" s="137" t="s">
        <v>434</v>
      </c>
      <c r="I3307" s="137"/>
      <c r="J3307" s="138"/>
      <c r="K3307" s="146"/>
      <c r="L3307" s="146"/>
    </row>
    <row r="3308" spans="2:12" s="141" customFormat="1" ht="20.100000000000001" customHeight="1">
      <c r="B3308" s="137"/>
      <c r="C3308" s="137"/>
      <c r="D3308" s="159"/>
      <c r="E3308" s="160"/>
      <c r="F3308" s="137" t="s">
        <v>455</v>
      </c>
      <c r="G3308" s="137" t="s">
        <v>456</v>
      </c>
      <c r="H3308" s="137" t="s">
        <v>434</v>
      </c>
      <c r="I3308" s="137"/>
      <c r="J3308" s="138"/>
      <c r="K3308" s="146"/>
      <c r="L3308" s="146"/>
    </row>
    <row r="3309" spans="2:12" s="141" customFormat="1" ht="20.100000000000001" customHeight="1">
      <c r="B3309" s="137"/>
      <c r="C3309" s="137"/>
      <c r="D3309" s="159"/>
      <c r="E3309" s="160"/>
      <c r="F3309" s="137" t="s">
        <v>456</v>
      </c>
      <c r="G3309" s="137" t="s">
        <v>457</v>
      </c>
      <c r="H3309" s="137" t="s">
        <v>434</v>
      </c>
      <c r="I3309" s="137"/>
      <c r="J3309" s="138"/>
      <c r="K3309" s="146"/>
      <c r="L3309" s="146"/>
    </row>
    <row r="3310" spans="2:12" s="141" customFormat="1" ht="20.100000000000001" customHeight="1">
      <c r="B3310" s="137"/>
      <c r="C3310" s="137"/>
      <c r="D3310" s="159"/>
      <c r="E3310" s="160"/>
      <c r="F3310" s="137" t="s">
        <v>457</v>
      </c>
      <c r="G3310" s="137" t="s">
        <v>460</v>
      </c>
      <c r="H3310" s="137" t="s">
        <v>443</v>
      </c>
      <c r="I3310" s="137"/>
      <c r="J3310" s="138"/>
      <c r="K3310" s="146"/>
      <c r="L3310" s="146"/>
    </row>
    <row r="3311" spans="2:12" s="141" customFormat="1" ht="20.100000000000001" customHeight="1">
      <c r="B3311" s="137"/>
      <c r="C3311" s="137"/>
      <c r="D3311" s="159"/>
      <c r="E3311" s="160"/>
      <c r="F3311" s="137" t="s">
        <v>460</v>
      </c>
      <c r="G3311" s="137" t="s">
        <v>463</v>
      </c>
      <c r="H3311" s="137" t="s">
        <v>443</v>
      </c>
      <c r="I3311" s="137"/>
      <c r="J3311" s="138"/>
      <c r="K3311" s="146"/>
      <c r="L3311" s="146"/>
    </row>
    <row r="3312" spans="2:12" s="141" customFormat="1" ht="20.100000000000001" customHeight="1">
      <c r="B3312" s="137"/>
      <c r="C3312" s="137"/>
      <c r="D3312" s="159"/>
      <c r="E3312" s="160"/>
      <c r="F3312" s="137" t="s">
        <v>463</v>
      </c>
      <c r="G3312" s="137" t="s">
        <v>464</v>
      </c>
      <c r="H3312" s="137" t="s">
        <v>443</v>
      </c>
      <c r="I3312" s="137"/>
      <c r="J3312" s="138"/>
      <c r="K3312" s="146"/>
      <c r="L3312" s="146"/>
    </row>
    <row r="3313" spans="2:12" s="141" customFormat="1" ht="20.100000000000001" customHeight="1">
      <c r="B3313" s="137"/>
      <c r="C3313" s="137"/>
      <c r="D3313" s="159"/>
      <c r="E3313" s="160"/>
      <c r="F3313" s="137" t="s">
        <v>464</v>
      </c>
      <c r="G3313" s="137" t="s">
        <v>465</v>
      </c>
      <c r="H3313" s="137" t="s">
        <v>443</v>
      </c>
      <c r="I3313" s="137"/>
      <c r="J3313" s="138"/>
      <c r="K3313" s="146"/>
      <c r="L3313" s="146"/>
    </row>
    <row r="3314" spans="2:12" s="141" customFormat="1" ht="20.100000000000001" customHeight="1">
      <c r="B3314" s="137"/>
      <c r="C3314" s="137"/>
      <c r="D3314" s="159"/>
      <c r="E3314" s="160"/>
      <c r="F3314" s="137" t="s">
        <v>465</v>
      </c>
      <c r="G3314" s="137" t="s">
        <v>466</v>
      </c>
      <c r="H3314" s="137" t="s">
        <v>443</v>
      </c>
      <c r="I3314" s="137"/>
      <c r="J3314" s="138"/>
      <c r="K3314" s="146"/>
      <c r="L3314" s="146"/>
    </row>
    <row r="3315" spans="2:12" s="141" customFormat="1" ht="20.100000000000001" customHeight="1">
      <c r="B3315" s="137"/>
      <c r="C3315" s="137"/>
      <c r="D3315" s="159"/>
      <c r="E3315" s="160"/>
      <c r="F3315" s="137" t="s">
        <v>466</v>
      </c>
      <c r="G3315" s="137" t="s">
        <v>467</v>
      </c>
      <c r="H3315" s="137" t="s">
        <v>443</v>
      </c>
      <c r="I3315" s="137"/>
      <c r="J3315" s="138"/>
      <c r="K3315" s="146"/>
      <c r="L3315" s="146"/>
    </row>
    <row r="3316" spans="2:12" s="141" customFormat="1" ht="20.100000000000001" customHeight="1">
      <c r="B3316" s="137"/>
      <c r="C3316" s="137"/>
      <c r="D3316" s="159"/>
      <c r="E3316" s="160"/>
      <c r="F3316" s="137" t="s">
        <v>467</v>
      </c>
      <c r="G3316" s="137" t="s">
        <v>468</v>
      </c>
      <c r="H3316" s="137" t="s">
        <v>443</v>
      </c>
      <c r="I3316" s="137"/>
      <c r="J3316" s="138"/>
      <c r="K3316" s="146"/>
      <c r="L3316" s="146"/>
    </row>
    <row r="3317" spans="2:12" s="141" customFormat="1" ht="20.100000000000001" customHeight="1">
      <c r="B3317" s="137"/>
      <c r="C3317" s="137"/>
      <c r="D3317" s="159"/>
      <c r="E3317" s="160"/>
      <c r="F3317" s="137" t="s">
        <v>468</v>
      </c>
      <c r="G3317" s="137" t="s">
        <v>469</v>
      </c>
      <c r="H3317" s="137" t="s">
        <v>443</v>
      </c>
      <c r="I3317" s="137"/>
      <c r="J3317" s="138"/>
      <c r="K3317" s="146"/>
      <c r="L3317" s="146"/>
    </row>
    <row r="3318" spans="2:12" s="141" customFormat="1" ht="20.100000000000001" customHeight="1">
      <c r="B3318" s="137"/>
      <c r="C3318" s="137"/>
      <c r="D3318" s="159"/>
      <c r="E3318" s="160"/>
      <c r="F3318" s="137" t="s">
        <v>469</v>
      </c>
      <c r="G3318" s="137" t="s">
        <v>470</v>
      </c>
      <c r="H3318" s="137" t="s">
        <v>443</v>
      </c>
      <c r="I3318" s="137"/>
      <c r="J3318" s="138"/>
      <c r="K3318" s="146"/>
      <c r="L3318" s="146"/>
    </row>
    <row r="3319" spans="2:12" s="141" customFormat="1" ht="20.100000000000001" customHeight="1">
      <c r="B3319" s="137"/>
      <c r="C3319" s="137"/>
      <c r="D3319" s="159"/>
      <c r="E3319" s="160"/>
      <c r="F3319" s="137" t="s">
        <v>470</v>
      </c>
      <c r="G3319" s="137" t="s">
        <v>471</v>
      </c>
      <c r="H3319" s="137" t="s">
        <v>443</v>
      </c>
      <c r="I3319" s="137"/>
      <c r="J3319" s="138"/>
      <c r="K3319" s="146"/>
      <c r="L3319" s="146"/>
    </row>
    <row r="3320" spans="2:12" s="141" customFormat="1" ht="20.100000000000001" customHeight="1">
      <c r="B3320" s="137"/>
      <c r="C3320" s="137"/>
      <c r="D3320" s="159"/>
      <c r="E3320" s="160"/>
      <c r="F3320" s="137" t="s">
        <v>471</v>
      </c>
      <c r="G3320" s="137" t="s">
        <v>473</v>
      </c>
      <c r="H3320" s="137" t="s">
        <v>443</v>
      </c>
      <c r="I3320" s="137"/>
      <c r="J3320" s="138"/>
      <c r="K3320" s="146"/>
      <c r="L3320" s="146"/>
    </row>
    <row r="3321" spans="2:12" s="141" customFormat="1" ht="20.100000000000001" customHeight="1">
      <c r="B3321" s="137"/>
      <c r="C3321" s="137"/>
      <c r="D3321" s="159"/>
      <c r="E3321" s="160"/>
      <c r="F3321" s="137" t="s">
        <v>473</v>
      </c>
      <c r="G3321" s="137" t="s">
        <v>474</v>
      </c>
      <c r="H3321" s="137" t="s">
        <v>440</v>
      </c>
      <c r="I3321" s="137"/>
      <c r="J3321" s="138"/>
      <c r="K3321" s="146"/>
      <c r="L3321" s="146"/>
    </row>
    <row r="3322" spans="2:12" s="141" customFormat="1" ht="20.100000000000001" customHeight="1">
      <c r="B3322" s="137"/>
      <c r="C3322" s="137"/>
      <c r="D3322" s="159"/>
      <c r="E3322" s="160"/>
      <c r="F3322" s="137" t="s">
        <v>474</v>
      </c>
      <c r="G3322" s="137" t="s">
        <v>475</v>
      </c>
      <c r="H3322" s="137" t="s">
        <v>443</v>
      </c>
      <c r="I3322" s="137"/>
      <c r="J3322" s="138"/>
      <c r="K3322" s="146"/>
      <c r="L3322" s="146"/>
    </row>
    <row r="3323" spans="2:12" s="141" customFormat="1" ht="20.100000000000001" customHeight="1">
      <c r="B3323" s="137"/>
      <c r="C3323" s="137"/>
      <c r="D3323" s="159"/>
      <c r="E3323" s="160"/>
      <c r="F3323" s="137" t="s">
        <v>475</v>
      </c>
      <c r="G3323" s="137" t="s">
        <v>476</v>
      </c>
      <c r="H3323" s="137" t="s">
        <v>443</v>
      </c>
      <c r="I3323" s="137"/>
      <c r="J3323" s="138"/>
      <c r="K3323" s="146"/>
      <c r="L3323" s="146"/>
    </row>
    <row r="3324" spans="2:12" s="141" customFormat="1" ht="20.100000000000001" customHeight="1">
      <c r="B3324" s="137"/>
      <c r="C3324" s="137"/>
      <c r="D3324" s="159"/>
      <c r="E3324" s="160"/>
      <c r="F3324" s="137" t="s">
        <v>476</v>
      </c>
      <c r="G3324" s="137" t="s">
        <v>477</v>
      </c>
      <c r="H3324" s="137" t="s">
        <v>443</v>
      </c>
      <c r="I3324" s="137"/>
      <c r="J3324" s="138"/>
      <c r="K3324" s="146"/>
      <c r="L3324" s="146"/>
    </row>
    <row r="3325" spans="2:12" s="141" customFormat="1" ht="20.100000000000001" customHeight="1">
      <c r="B3325" s="137"/>
      <c r="C3325" s="137"/>
      <c r="D3325" s="159"/>
      <c r="E3325" s="160"/>
      <c r="F3325" s="137" t="s">
        <v>477</v>
      </c>
      <c r="G3325" s="137" t="s">
        <v>543</v>
      </c>
      <c r="H3325" s="137" t="s">
        <v>443</v>
      </c>
      <c r="I3325" s="137"/>
      <c r="J3325" s="138"/>
      <c r="K3325" s="146"/>
      <c r="L3325" s="146"/>
    </row>
    <row r="3326" spans="2:12" s="141" customFormat="1" ht="20.100000000000001" customHeight="1">
      <c r="B3326" s="137"/>
      <c r="C3326" s="137"/>
      <c r="D3326" s="159"/>
      <c r="E3326" s="160"/>
      <c r="F3326" s="137" t="s">
        <v>543</v>
      </c>
      <c r="G3326" s="137" t="s">
        <v>550</v>
      </c>
      <c r="H3326" s="137" t="s">
        <v>443</v>
      </c>
      <c r="I3326" s="137"/>
      <c r="J3326" s="138"/>
      <c r="K3326" s="146"/>
      <c r="L3326" s="146"/>
    </row>
    <row r="3327" spans="2:12" s="141" customFormat="1" ht="20.100000000000001" customHeight="1">
      <c r="B3327" s="137"/>
      <c r="C3327" s="137"/>
      <c r="D3327" s="159"/>
      <c r="E3327" s="160"/>
      <c r="F3327" s="137" t="s">
        <v>550</v>
      </c>
      <c r="G3327" s="137" t="s">
        <v>978</v>
      </c>
      <c r="H3327" s="137" t="s">
        <v>443</v>
      </c>
      <c r="I3327" s="137"/>
      <c r="J3327" s="138"/>
      <c r="K3327" s="146"/>
      <c r="L3327" s="146"/>
    </row>
    <row r="3328" spans="2:12" s="141" customFormat="1" ht="20.100000000000001" customHeight="1">
      <c r="B3328" s="137"/>
      <c r="C3328" s="137"/>
      <c r="D3328" s="159"/>
      <c r="E3328" s="160"/>
      <c r="F3328" s="137"/>
      <c r="G3328" s="137"/>
      <c r="H3328" s="137"/>
      <c r="I3328" s="137"/>
      <c r="J3328" s="138"/>
      <c r="K3328" s="146"/>
      <c r="L3328" s="146"/>
    </row>
    <row r="3329" spans="2:12" s="141" customFormat="1" ht="20.100000000000001" customHeight="1">
      <c r="B3329" s="137">
        <v>337</v>
      </c>
      <c r="C3329" s="137"/>
      <c r="D3329" s="159" t="s">
        <v>350</v>
      </c>
      <c r="E3329" s="160">
        <v>3.6</v>
      </c>
      <c r="F3329" s="137" t="s">
        <v>433</v>
      </c>
      <c r="G3329" s="137" t="s">
        <v>447</v>
      </c>
      <c r="H3329" s="137" t="s">
        <v>443</v>
      </c>
      <c r="I3329" s="137"/>
      <c r="J3329" s="138"/>
      <c r="K3329" s="146"/>
      <c r="L3329" s="146"/>
    </row>
    <row r="3330" spans="2:12" s="141" customFormat="1" ht="20.100000000000001" customHeight="1">
      <c r="B3330" s="137"/>
      <c r="C3330" s="137"/>
      <c r="D3330" s="159"/>
      <c r="E3330" s="160"/>
      <c r="F3330" s="137" t="s">
        <v>447</v>
      </c>
      <c r="G3330" s="137" t="s">
        <v>451</v>
      </c>
      <c r="H3330" s="137" t="s">
        <v>443</v>
      </c>
      <c r="I3330" s="137"/>
      <c r="J3330" s="138"/>
      <c r="K3330" s="146"/>
      <c r="L3330" s="146"/>
    </row>
    <row r="3331" spans="2:12" s="141" customFormat="1" ht="20.100000000000001" customHeight="1">
      <c r="B3331" s="137"/>
      <c r="C3331" s="137"/>
      <c r="D3331" s="159"/>
      <c r="E3331" s="160"/>
      <c r="F3331" s="137" t="s">
        <v>451</v>
      </c>
      <c r="G3331" s="137" t="s">
        <v>454</v>
      </c>
      <c r="H3331" s="137" t="s">
        <v>438</v>
      </c>
      <c r="I3331" s="137"/>
      <c r="J3331" s="138"/>
      <c r="K3331" s="146"/>
      <c r="L3331" s="146"/>
    </row>
    <row r="3332" spans="2:12" s="141" customFormat="1" ht="20.100000000000001" customHeight="1">
      <c r="B3332" s="137"/>
      <c r="C3332" s="137"/>
      <c r="D3332" s="159"/>
      <c r="E3332" s="160"/>
      <c r="F3332" s="137" t="s">
        <v>454</v>
      </c>
      <c r="G3332" s="137" t="s">
        <v>455</v>
      </c>
      <c r="H3332" s="137" t="s">
        <v>438</v>
      </c>
      <c r="I3332" s="137"/>
      <c r="J3332" s="138"/>
      <c r="K3332" s="146"/>
      <c r="L3332" s="146"/>
    </row>
    <row r="3333" spans="2:12" s="141" customFormat="1" ht="20.100000000000001" customHeight="1">
      <c r="B3333" s="137"/>
      <c r="C3333" s="137"/>
      <c r="D3333" s="159"/>
      <c r="E3333" s="160"/>
      <c r="F3333" s="137" t="s">
        <v>455</v>
      </c>
      <c r="G3333" s="137" t="s">
        <v>456</v>
      </c>
      <c r="H3333" s="137" t="s">
        <v>438</v>
      </c>
      <c r="I3333" s="137"/>
      <c r="J3333" s="138"/>
      <c r="K3333" s="146"/>
      <c r="L3333" s="146"/>
    </row>
    <row r="3334" spans="2:12" s="141" customFormat="1" ht="20.100000000000001" customHeight="1">
      <c r="B3334" s="137"/>
      <c r="C3334" s="137"/>
      <c r="D3334" s="159"/>
      <c r="E3334" s="160"/>
      <c r="F3334" s="137" t="s">
        <v>456</v>
      </c>
      <c r="G3334" s="137" t="s">
        <v>457</v>
      </c>
      <c r="H3334" s="137" t="s">
        <v>438</v>
      </c>
      <c r="I3334" s="137"/>
      <c r="J3334" s="138"/>
      <c r="K3334" s="146"/>
      <c r="L3334" s="146"/>
    </row>
    <row r="3335" spans="2:12" s="141" customFormat="1" ht="20.100000000000001" customHeight="1">
      <c r="B3335" s="137"/>
      <c r="C3335" s="137"/>
      <c r="D3335" s="159"/>
      <c r="E3335" s="160"/>
      <c r="F3335" s="137" t="s">
        <v>457</v>
      </c>
      <c r="G3335" s="137" t="s">
        <v>460</v>
      </c>
      <c r="H3335" s="137" t="s">
        <v>434</v>
      </c>
      <c r="I3335" s="137"/>
      <c r="J3335" s="138"/>
      <c r="K3335" s="146"/>
      <c r="L3335" s="146"/>
    </row>
    <row r="3336" spans="2:12" s="141" customFormat="1" ht="20.100000000000001" customHeight="1">
      <c r="B3336" s="137"/>
      <c r="C3336" s="137"/>
      <c r="D3336" s="159"/>
      <c r="E3336" s="160"/>
      <c r="F3336" s="137" t="s">
        <v>460</v>
      </c>
      <c r="G3336" s="137" t="s">
        <v>463</v>
      </c>
      <c r="H3336" s="137" t="s">
        <v>438</v>
      </c>
      <c r="I3336" s="137"/>
      <c r="J3336" s="138"/>
      <c r="K3336" s="146"/>
      <c r="L3336" s="146"/>
    </row>
    <row r="3337" spans="2:12" s="141" customFormat="1" ht="20.100000000000001" customHeight="1">
      <c r="B3337" s="137"/>
      <c r="C3337" s="137"/>
      <c r="D3337" s="159"/>
      <c r="E3337" s="160"/>
      <c r="F3337" s="137" t="s">
        <v>463</v>
      </c>
      <c r="G3337" s="137" t="s">
        <v>464</v>
      </c>
      <c r="H3337" s="137" t="s">
        <v>438</v>
      </c>
      <c r="I3337" s="137"/>
      <c r="J3337" s="138"/>
      <c r="K3337" s="146"/>
      <c r="L3337" s="146"/>
    </row>
    <row r="3338" spans="2:12" s="141" customFormat="1" ht="20.100000000000001" customHeight="1">
      <c r="B3338" s="137"/>
      <c r="C3338" s="137"/>
      <c r="D3338" s="159"/>
      <c r="E3338" s="160"/>
      <c r="F3338" s="137" t="s">
        <v>464</v>
      </c>
      <c r="G3338" s="137" t="s">
        <v>465</v>
      </c>
      <c r="H3338" s="137" t="s">
        <v>438</v>
      </c>
      <c r="I3338" s="137"/>
      <c r="J3338" s="138"/>
      <c r="K3338" s="146"/>
      <c r="L3338" s="146"/>
    </row>
    <row r="3339" spans="2:12" s="141" customFormat="1" ht="20.100000000000001" customHeight="1">
      <c r="B3339" s="137"/>
      <c r="C3339" s="137"/>
      <c r="D3339" s="159"/>
      <c r="E3339" s="160"/>
      <c r="F3339" s="137" t="s">
        <v>465</v>
      </c>
      <c r="G3339" s="137" t="s">
        <v>466</v>
      </c>
      <c r="H3339" s="137" t="s">
        <v>438</v>
      </c>
      <c r="I3339" s="137"/>
      <c r="J3339" s="138"/>
      <c r="K3339" s="146"/>
      <c r="L3339" s="146"/>
    </row>
    <row r="3340" spans="2:12" s="141" customFormat="1" ht="20.100000000000001" customHeight="1">
      <c r="B3340" s="137"/>
      <c r="C3340" s="137"/>
      <c r="D3340" s="159"/>
      <c r="E3340" s="160"/>
      <c r="F3340" s="137" t="s">
        <v>466</v>
      </c>
      <c r="G3340" s="137" t="s">
        <v>467</v>
      </c>
      <c r="H3340" s="137" t="s">
        <v>443</v>
      </c>
      <c r="I3340" s="137"/>
      <c r="J3340" s="138"/>
      <c r="K3340" s="146"/>
      <c r="L3340" s="146"/>
    </row>
    <row r="3341" spans="2:12" s="141" customFormat="1" ht="20.100000000000001" customHeight="1">
      <c r="B3341" s="137"/>
      <c r="C3341" s="137"/>
      <c r="D3341" s="159"/>
      <c r="E3341" s="160"/>
      <c r="F3341" s="137" t="s">
        <v>467</v>
      </c>
      <c r="G3341" s="137" t="s">
        <v>468</v>
      </c>
      <c r="H3341" s="137" t="s">
        <v>443</v>
      </c>
      <c r="I3341" s="137"/>
      <c r="J3341" s="138"/>
      <c r="K3341" s="146"/>
      <c r="L3341" s="146"/>
    </row>
    <row r="3342" spans="2:12" s="141" customFormat="1" ht="20.100000000000001" customHeight="1">
      <c r="B3342" s="137"/>
      <c r="C3342" s="137"/>
      <c r="D3342" s="159"/>
      <c r="E3342" s="160"/>
      <c r="F3342" s="137" t="s">
        <v>468</v>
      </c>
      <c r="G3342" s="137" t="s">
        <v>469</v>
      </c>
      <c r="H3342" s="137" t="s">
        <v>443</v>
      </c>
      <c r="I3342" s="137"/>
      <c r="J3342" s="138"/>
      <c r="K3342" s="146"/>
      <c r="L3342" s="146"/>
    </row>
    <row r="3343" spans="2:12" s="141" customFormat="1" ht="20.100000000000001" customHeight="1">
      <c r="B3343" s="137"/>
      <c r="C3343" s="137"/>
      <c r="D3343" s="159"/>
      <c r="E3343" s="160"/>
      <c r="F3343" s="137" t="s">
        <v>469</v>
      </c>
      <c r="G3343" s="137" t="s">
        <v>470</v>
      </c>
      <c r="H3343" s="137" t="s">
        <v>443</v>
      </c>
      <c r="I3343" s="137"/>
      <c r="J3343" s="138"/>
      <c r="K3343" s="146"/>
      <c r="L3343" s="146"/>
    </row>
    <row r="3344" spans="2:12" s="141" customFormat="1" ht="20.100000000000001" customHeight="1">
      <c r="B3344" s="137"/>
      <c r="C3344" s="137"/>
      <c r="D3344" s="159"/>
      <c r="E3344" s="160"/>
      <c r="F3344" s="137" t="s">
        <v>470</v>
      </c>
      <c r="G3344" s="137" t="s">
        <v>471</v>
      </c>
      <c r="H3344" s="137" t="s">
        <v>443</v>
      </c>
      <c r="I3344" s="137"/>
      <c r="J3344" s="138"/>
      <c r="K3344" s="146"/>
      <c r="L3344" s="146"/>
    </row>
    <row r="3345" spans="2:12" s="141" customFormat="1" ht="20.100000000000001" customHeight="1">
      <c r="B3345" s="137"/>
      <c r="C3345" s="137"/>
      <c r="D3345" s="159"/>
      <c r="E3345" s="160"/>
      <c r="F3345" s="137" t="s">
        <v>471</v>
      </c>
      <c r="G3345" s="137" t="s">
        <v>473</v>
      </c>
      <c r="H3345" s="137" t="s">
        <v>443</v>
      </c>
      <c r="I3345" s="137"/>
      <c r="J3345" s="138"/>
      <c r="K3345" s="146"/>
      <c r="L3345" s="146"/>
    </row>
    <row r="3346" spans="2:12" s="141" customFormat="1" ht="20.100000000000001" customHeight="1">
      <c r="B3346" s="137"/>
      <c r="C3346" s="137"/>
      <c r="D3346" s="159"/>
      <c r="E3346" s="160"/>
      <c r="F3346" s="137" t="s">
        <v>473</v>
      </c>
      <c r="G3346" s="137" t="s">
        <v>474</v>
      </c>
      <c r="H3346" s="137" t="s">
        <v>443</v>
      </c>
      <c r="I3346" s="137"/>
      <c r="J3346" s="138"/>
      <c r="K3346" s="146"/>
      <c r="L3346" s="146"/>
    </row>
    <row r="3347" spans="2:12" s="141" customFormat="1" ht="20.100000000000001" customHeight="1">
      <c r="B3347" s="137"/>
      <c r="C3347" s="137"/>
      <c r="D3347" s="159"/>
      <c r="E3347" s="160"/>
      <c r="F3347" s="137"/>
      <c r="G3347" s="137"/>
      <c r="H3347" s="137"/>
      <c r="I3347" s="137"/>
      <c r="J3347" s="138"/>
      <c r="K3347" s="146"/>
      <c r="L3347" s="146"/>
    </row>
    <row r="3348" spans="2:12" s="141" customFormat="1" ht="20.100000000000001" customHeight="1">
      <c r="B3348" s="137">
        <v>338</v>
      </c>
      <c r="C3348" s="137"/>
      <c r="D3348" s="159" t="s">
        <v>351</v>
      </c>
      <c r="E3348" s="160">
        <v>5.6840000000000002</v>
      </c>
      <c r="F3348" s="137" t="s">
        <v>433</v>
      </c>
      <c r="G3348" s="137" t="s">
        <v>447</v>
      </c>
      <c r="H3348" s="137" t="s">
        <v>438</v>
      </c>
      <c r="I3348" s="137"/>
      <c r="J3348" s="138"/>
      <c r="K3348" s="146"/>
      <c r="L3348" s="146"/>
    </row>
    <row r="3349" spans="2:12" s="141" customFormat="1" ht="20.100000000000001" customHeight="1">
      <c r="B3349" s="137"/>
      <c r="C3349" s="137"/>
      <c r="D3349" s="159"/>
      <c r="E3349" s="160"/>
      <c r="F3349" s="137" t="s">
        <v>447</v>
      </c>
      <c r="G3349" s="137" t="s">
        <v>451</v>
      </c>
      <c r="H3349" s="137" t="s">
        <v>438</v>
      </c>
      <c r="I3349" s="137"/>
      <c r="J3349" s="138"/>
      <c r="K3349" s="146"/>
      <c r="L3349" s="146"/>
    </row>
    <row r="3350" spans="2:12" s="141" customFormat="1" ht="20.100000000000001" customHeight="1">
      <c r="B3350" s="137"/>
      <c r="C3350" s="137"/>
      <c r="D3350" s="159"/>
      <c r="E3350" s="160"/>
      <c r="F3350" s="137" t="s">
        <v>451</v>
      </c>
      <c r="G3350" s="137" t="s">
        <v>454</v>
      </c>
      <c r="H3350" s="137" t="s">
        <v>434</v>
      </c>
      <c r="I3350" s="137"/>
      <c r="J3350" s="138"/>
      <c r="K3350" s="146"/>
      <c r="L3350" s="146"/>
    </row>
    <row r="3351" spans="2:12" s="141" customFormat="1" ht="20.100000000000001" customHeight="1">
      <c r="B3351" s="137"/>
      <c r="C3351" s="137"/>
      <c r="D3351" s="159"/>
      <c r="E3351" s="160"/>
      <c r="F3351" s="137" t="s">
        <v>454</v>
      </c>
      <c r="G3351" s="137" t="s">
        <v>455</v>
      </c>
      <c r="H3351" s="137" t="s">
        <v>434</v>
      </c>
      <c r="I3351" s="137"/>
      <c r="J3351" s="138"/>
      <c r="K3351" s="146"/>
      <c r="L3351" s="146"/>
    </row>
    <row r="3352" spans="2:12" s="141" customFormat="1" ht="20.100000000000001" customHeight="1">
      <c r="B3352" s="137"/>
      <c r="C3352" s="137"/>
      <c r="D3352" s="159"/>
      <c r="E3352" s="160"/>
      <c r="F3352" s="137" t="s">
        <v>455</v>
      </c>
      <c r="G3352" s="137" t="s">
        <v>456</v>
      </c>
      <c r="H3352" s="137" t="s">
        <v>434</v>
      </c>
      <c r="I3352" s="137"/>
      <c r="J3352" s="138"/>
      <c r="K3352" s="146"/>
      <c r="L3352" s="146"/>
    </row>
    <row r="3353" spans="2:12" s="141" customFormat="1" ht="20.100000000000001" customHeight="1">
      <c r="B3353" s="137"/>
      <c r="C3353" s="137"/>
      <c r="D3353" s="159"/>
      <c r="E3353" s="160"/>
      <c r="F3353" s="137" t="s">
        <v>456</v>
      </c>
      <c r="G3353" s="137" t="s">
        <v>457</v>
      </c>
      <c r="H3353" s="137" t="s">
        <v>434</v>
      </c>
      <c r="I3353" s="137"/>
      <c r="J3353" s="138"/>
      <c r="K3353" s="146"/>
      <c r="L3353" s="146"/>
    </row>
    <row r="3354" spans="2:12" s="141" customFormat="1" ht="20.100000000000001" customHeight="1">
      <c r="B3354" s="137"/>
      <c r="C3354" s="137"/>
      <c r="D3354" s="159"/>
      <c r="E3354" s="160"/>
      <c r="F3354" s="137" t="s">
        <v>457</v>
      </c>
      <c r="G3354" s="137" t="s">
        <v>460</v>
      </c>
      <c r="H3354" s="137" t="s">
        <v>434</v>
      </c>
      <c r="I3354" s="137"/>
      <c r="J3354" s="138"/>
      <c r="K3354" s="146"/>
      <c r="L3354" s="146"/>
    </row>
    <row r="3355" spans="2:12" s="141" customFormat="1" ht="20.100000000000001" customHeight="1">
      <c r="B3355" s="137"/>
      <c r="C3355" s="137"/>
      <c r="D3355" s="159"/>
      <c r="E3355" s="160"/>
      <c r="F3355" s="137" t="s">
        <v>460</v>
      </c>
      <c r="G3355" s="137" t="s">
        <v>463</v>
      </c>
      <c r="H3355" s="137" t="s">
        <v>434</v>
      </c>
      <c r="I3355" s="137"/>
      <c r="J3355" s="138"/>
      <c r="K3355" s="146"/>
      <c r="L3355" s="146"/>
    </row>
    <row r="3356" spans="2:12" s="141" customFormat="1" ht="20.100000000000001" customHeight="1">
      <c r="B3356" s="137"/>
      <c r="C3356" s="137"/>
      <c r="D3356" s="159"/>
      <c r="E3356" s="160"/>
      <c r="F3356" s="137" t="s">
        <v>463</v>
      </c>
      <c r="G3356" s="137" t="s">
        <v>464</v>
      </c>
      <c r="H3356" s="137" t="s">
        <v>434</v>
      </c>
      <c r="I3356" s="137"/>
      <c r="J3356" s="138"/>
      <c r="K3356" s="146"/>
      <c r="L3356" s="146"/>
    </row>
    <row r="3357" spans="2:12" s="141" customFormat="1" ht="20.100000000000001" customHeight="1">
      <c r="B3357" s="137"/>
      <c r="C3357" s="137"/>
      <c r="D3357" s="159"/>
      <c r="E3357" s="160"/>
      <c r="F3357" s="137" t="s">
        <v>464</v>
      </c>
      <c r="G3357" s="137" t="s">
        <v>465</v>
      </c>
      <c r="H3357" s="137" t="s">
        <v>434</v>
      </c>
      <c r="I3357" s="137"/>
      <c r="J3357" s="138"/>
      <c r="K3357" s="146"/>
      <c r="L3357" s="146"/>
    </row>
    <row r="3358" spans="2:12" s="141" customFormat="1" ht="20.100000000000001" customHeight="1">
      <c r="B3358" s="137"/>
      <c r="C3358" s="137"/>
      <c r="D3358" s="159"/>
      <c r="E3358" s="160"/>
      <c r="F3358" s="137" t="s">
        <v>465</v>
      </c>
      <c r="G3358" s="137" t="s">
        <v>466</v>
      </c>
      <c r="H3358" s="137" t="s">
        <v>434</v>
      </c>
      <c r="I3358" s="137"/>
      <c r="J3358" s="138"/>
      <c r="K3358" s="146"/>
      <c r="L3358" s="146"/>
    </row>
    <row r="3359" spans="2:12" s="141" customFormat="1" ht="20.100000000000001" customHeight="1">
      <c r="B3359" s="137"/>
      <c r="C3359" s="137"/>
      <c r="D3359" s="159"/>
      <c r="E3359" s="160"/>
      <c r="F3359" s="137" t="s">
        <v>466</v>
      </c>
      <c r="G3359" s="137" t="s">
        <v>467</v>
      </c>
      <c r="H3359" s="137" t="s">
        <v>434</v>
      </c>
      <c r="I3359" s="137"/>
      <c r="J3359" s="138"/>
      <c r="K3359" s="146"/>
      <c r="L3359" s="146"/>
    </row>
    <row r="3360" spans="2:12" s="141" customFormat="1" ht="20.100000000000001" customHeight="1">
      <c r="B3360" s="137"/>
      <c r="C3360" s="137"/>
      <c r="D3360" s="159"/>
      <c r="E3360" s="160"/>
      <c r="F3360" s="137" t="s">
        <v>467</v>
      </c>
      <c r="G3360" s="137" t="s">
        <v>468</v>
      </c>
      <c r="H3360" s="137" t="s">
        <v>434</v>
      </c>
      <c r="I3360" s="137"/>
      <c r="J3360" s="138"/>
      <c r="K3360" s="146"/>
      <c r="L3360" s="146"/>
    </row>
    <row r="3361" spans="2:12" s="141" customFormat="1" ht="20.100000000000001" customHeight="1">
      <c r="B3361" s="137"/>
      <c r="C3361" s="137"/>
      <c r="D3361" s="159"/>
      <c r="E3361" s="160"/>
      <c r="F3361" s="137" t="s">
        <v>468</v>
      </c>
      <c r="G3361" s="137" t="s">
        <v>469</v>
      </c>
      <c r="H3361" s="137" t="s">
        <v>434</v>
      </c>
      <c r="I3361" s="137"/>
      <c r="J3361" s="138"/>
      <c r="K3361" s="146"/>
      <c r="L3361" s="146"/>
    </row>
    <row r="3362" spans="2:12" s="141" customFormat="1" ht="20.100000000000001" customHeight="1">
      <c r="B3362" s="137"/>
      <c r="C3362" s="137"/>
      <c r="D3362" s="159"/>
      <c r="E3362" s="160"/>
      <c r="F3362" s="137" t="s">
        <v>469</v>
      </c>
      <c r="G3362" s="137" t="s">
        <v>470</v>
      </c>
      <c r="H3362" s="137" t="s">
        <v>434</v>
      </c>
      <c r="I3362" s="137"/>
      <c r="J3362" s="138"/>
      <c r="K3362" s="146"/>
      <c r="L3362" s="146"/>
    </row>
    <row r="3363" spans="2:12" s="141" customFormat="1" ht="20.100000000000001" customHeight="1">
      <c r="B3363" s="137"/>
      <c r="C3363" s="137"/>
      <c r="D3363" s="159"/>
      <c r="E3363" s="160"/>
      <c r="F3363" s="137" t="s">
        <v>470</v>
      </c>
      <c r="G3363" s="137" t="s">
        <v>471</v>
      </c>
      <c r="H3363" s="137" t="s">
        <v>434</v>
      </c>
      <c r="I3363" s="137"/>
      <c r="J3363" s="138"/>
      <c r="K3363" s="146"/>
      <c r="L3363" s="146"/>
    </row>
    <row r="3364" spans="2:12" s="141" customFormat="1" ht="20.100000000000001" customHeight="1">
      <c r="B3364" s="137"/>
      <c r="C3364" s="137"/>
      <c r="D3364" s="159"/>
      <c r="E3364" s="160"/>
      <c r="F3364" s="137" t="s">
        <v>471</v>
      </c>
      <c r="G3364" s="137" t="s">
        <v>473</v>
      </c>
      <c r="H3364" s="137" t="s">
        <v>434</v>
      </c>
      <c r="I3364" s="137"/>
      <c r="J3364" s="138"/>
      <c r="K3364" s="146"/>
      <c r="L3364" s="146"/>
    </row>
    <row r="3365" spans="2:12" s="141" customFormat="1" ht="20.100000000000001" customHeight="1">
      <c r="B3365" s="137"/>
      <c r="C3365" s="137"/>
      <c r="D3365" s="159"/>
      <c r="E3365" s="160"/>
      <c r="F3365" s="137" t="s">
        <v>473</v>
      </c>
      <c r="G3365" s="137" t="s">
        <v>474</v>
      </c>
      <c r="H3365" s="137" t="s">
        <v>434</v>
      </c>
      <c r="I3365" s="137"/>
      <c r="J3365" s="138"/>
      <c r="K3365" s="146"/>
      <c r="L3365" s="146"/>
    </row>
    <row r="3366" spans="2:12" s="141" customFormat="1" ht="20.100000000000001" customHeight="1">
      <c r="B3366" s="137"/>
      <c r="C3366" s="137"/>
      <c r="D3366" s="159"/>
      <c r="E3366" s="160"/>
      <c r="F3366" s="137" t="s">
        <v>474</v>
      </c>
      <c r="G3366" s="137" t="s">
        <v>475</v>
      </c>
      <c r="H3366" s="137" t="s">
        <v>434</v>
      </c>
      <c r="I3366" s="137"/>
      <c r="J3366" s="138"/>
      <c r="K3366" s="146"/>
      <c r="L3366" s="146"/>
    </row>
    <row r="3367" spans="2:12" s="141" customFormat="1" ht="20.100000000000001" customHeight="1">
      <c r="B3367" s="137"/>
      <c r="C3367" s="137"/>
      <c r="D3367" s="159"/>
      <c r="E3367" s="160"/>
      <c r="F3367" s="137" t="s">
        <v>475</v>
      </c>
      <c r="G3367" s="137" t="s">
        <v>476</v>
      </c>
      <c r="H3367" s="137" t="s">
        <v>434</v>
      </c>
      <c r="I3367" s="137"/>
      <c r="J3367" s="138"/>
      <c r="K3367" s="146"/>
      <c r="L3367" s="146"/>
    </row>
    <row r="3368" spans="2:12" s="141" customFormat="1" ht="20.100000000000001" customHeight="1">
      <c r="B3368" s="137"/>
      <c r="C3368" s="137"/>
      <c r="D3368" s="159"/>
      <c r="E3368" s="160"/>
      <c r="F3368" s="137" t="s">
        <v>476</v>
      </c>
      <c r="G3368" s="137" t="s">
        <v>477</v>
      </c>
      <c r="H3368" s="137" t="s">
        <v>434</v>
      </c>
      <c r="I3368" s="137"/>
      <c r="J3368" s="138"/>
      <c r="K3368" s="146"/>
      <c r="L3368" s="146"/>
    </row>
    <row r="3369" spans="2:12" s="141" customFormat="1" ht="20.100000000000001" customHeight="1">
      <c r="B3369" s="137"/>
      <c r="C3369" s="137"/>
      <c r="D3369" s="159"/>
      <c r="E3369" s="160"/>
      <c r="F3369" s="137" t="s">
        <v>477</v>
      </c>
      <c r="G3369" s="137" t="s">
        <v>543</v>
      </c>
      <c r="H3369" s="137" t="s">
        <v>434</v>
      </c>
      <c r="I3369" s="137"/>
      <c r="J3369" s="138"/>
      <c r="K3369" s="146"/>
      <c r="L3369" s="146"/>
    </row>
    <row r="3370" spans="2:12" s="141" customFormat="1" ht="20.100000000000001" customHeight="1">
      <c r="B3370" s="137"/>
      <c r="C3370" s="137"/>
      <c r="D3370" s="159"/>
      <c r="E3370" s="160"/>
      <c r="F3370" s="137" t="s">
        <v>543</v>
      </c>
      <c r="G3370" s="137" t="s">
        <v>550</v>
      </c>
      <c r="H3370" s="137" t="s">
        <v>434</v>
      </c>
      <c r="I3370" s="137"/>
      <c r="J3370" s="138"/>
      <c r="K3370" s="146"/>
      <c r="L3370" s="146"/>
    </row>
    <row r="3371" spans="2:12" s="141" customFormat="1" ht="20.100000000000001" customHeight="1">
      <c r="B3371" s="137"/>
      <c r="C3371" s="137"/>
      <c r="D3371" s="159"/>
      <c r="E3371" s="160"/>
      <c r="F3371" s="137" t="s">
        <v>550</v>
      </c>
      <c r="G3371" s="137" t="s">
        <v>551</v>
      </c>
      <c r="H3371" s="137" t="s">
        <v>434</v>
      </c>
      <c r="I3371" s="137"/>
      <c r="J3371" s="138"/>
      <c r="K3371" s="146"/>
      <c r="L3371" s="146"/>
    </row>
    <row r="3372" spans="2:12" s="141" customFormat="1" ht="20.100000000000001" customHeight="1">
      <c r="B3372" s="137"/>
      <c r="C3372" s="137"/>
      <c r="D3372" s="159"/>
      <c r="E3372" s="160"/>
      <c r="F3372" s="137" t="s">
        <v>551</v>
      </c>
      <c r="G3372" s="137" t="s">
        <v>552</v>
      </c>
      <c r="H3372" s="137" t="s">
        <v>434</v>
      </c>
      <c r="I3372" s="137"/>
      <c r="J3372" s="138"/>
      <c r="K3372" s="146"/>
      <c r="L3372" s="146"/>
    </row>
    <row r="3373" spans="2:12" s="141" customFormat="1" ht="20.100000000000001" customHeight="1">
      <c r="B3373" s="137"/>
      <c r="C3373" s="137"/>
      <c r="D3373" s="159"/>
      <c r="E3373" s="160"/>
      <c r="F3373" s="137" t="s">
        <v>552</v>
      </c>
      <c r="G3373" s="137" t="s">
        <v>553</v>
      </c>
      <c r="H3373" s="137" t="s">
        <v>434</v>
      </c>
      <c r="I3373" s="137"/>
      <c r="J3373" s="138"/>
      <c r="K3373" s="146"/>
      <c r="L3373" s="146"/>
    </row>
    <row r="3374" spans="2:12" s="141" customFormat="1" ht="20.100000000000001" customHeight="1">
      <c r="B3374" s="137"/>
      <c r="C3374" s="137"/>
      <c r="D3374" s="159"/>
      <c r="E3374" s="160"/>
      <c r="F3374" s="137" t="s">
        <v>553</v>
      </c>
      <c r="G3374" s="137" t="s">
        <v>554</v>
      </c>
      <c r="H3374" s="137" t="s">
        <v>443</v>
      </c>
      <c r="I3374" s="137"/>
      <c r="J3374" s="138"/>
      <c r="K3374" s="146"/>
      <c r="L3374" s="146"/>
    </row>
    <row r="3375" spans="2:12" s="141" customFormat="1" ht="20.100000000000001" customHeight="1">
      <c r="B3375" s="137"/>
      <c r="C3375" s="137"/>
      <c r="D3375" s="159"/>
      <c r="E3375" s="160"/>
      <c r="F3375" s="137" t="s">
        <v>554</v>
      </c>
      <c r="G3375" s="137" t="s">
        <v>555</v>
      </c>
      <c r="H3375" s="137" t="s">
        <v>434</v>
      </c>
      <c r="I3375" s="137"/>
      <c r="J3375" s="138"/>
      <c r="K3375" s="146"/>
      <c r="L3375" s="146"/>
    </row>
    <row r="3376" spans="2:12" s="141" customFormat="1" ht="20.100000000000001" customHeight="1">
      <c r="B3376" s="137"/>
      <c r="C3376" s="137"/>
      <c r="D3376" s="159"/>
      <c r="E3376" s="160"/>
      <c r="F3376" s="137" t="s">
        <v>555</v>
      </c>
      <c r="G3376" s="137" t="s">
        <v>979</v>
      </c>
      <c r="H3376" s="137" t="s">
        <v>438</v>
      </c>
      <c r="I3376" s="137"/>
      <c r="J3376" s="138"/>
      <c r="K3376" s="146"/>
      <c r="L3376" s="146"/>
    </row>
    <row r="3377" spans="1:18" s="141" customFormat="1" ht="20.100000000000001" customHeight="1">
      <c r="B3377" s="137"/>
      <c r="C3377" s="137"/>
      <c r="D3377" s="159"/>
      <c r="E3377" s="160"/>
      <c r="F3377" s="137"/>
      <c r="G3377" s="137"/>
      <c r="H3377" s="137"/>
      <c r="I3377" s="137"/>
      <c r="J3377" s="138"/>
      <c r="K3377" s="146"/>
      <c r="L3377" s="146"/>
    </row>
    <row r="3378" spans="1:18" s="141" customFormat="1" ht="20.100000000000001" customHeight="1">
      <c r="B3378" s="137">
        <v>339</v>
      </c>
      <c r="C3378" s="137"/>
      <c r="D3378" s="159" t="s">
        <v>980</v>
      </c>
      <c r="E3378" s="160">
        <v>1.3</v>
      </c>
      <c r="F3378" s="137" t="s">
        <v>433</v>
      </c>
      <c r="G3378" s="137" t="s">
        <v>447</v>
      </c>
      <c r="H3378" s="137" t="s">
        <v>434</v>
      </c>
      <c r="I3378" s="137"/>
      <c r="J3378" s="138"/>
      <c r="K3378" s="146"/>
      <c r="L3378" s="146"/>
    </row>
    <row r="3379" spans="1:18" s="141" customFormat="1" ht="20.100000000000001" customHeight="1">
      <c r="B3379" s="137"/>
      <c r="C3379" s="137"/>
      <c r="D3379" s="159"/>
      <c r="E3379" s="160"/>
      <c r="F3379" s="137" t="s">
        <v>447</v>
      </c>
      <c r="G3379" s="137" t="s">
        <v>451</v>
      </c>
      <c r="H3379" s="137" t="s">
        <v>434</v>
      </c>
      <c r="I3379" s="137"/>
      <c r="J3379" s="138"/>
      <c r="K3379" s="146"/>
      <c r="L3379" s="146"/>
    </row>
    <row r="3380" spans="1:18" s="141" customFormat="1" ht="20.100000000000001" customHeight="1">
      <c r="B3380" s="137"/>
      <c r="C3380" s="137"/>
      <c r="D3380" s="159"/>
      <c r="E3380" s="160"/>
      <c r="F3380" s="137" t="s">
        <v>451</v>
      </c>
      <c r="G3380" s="137" t="s">
        <v>454</v>
      </c>
      <c r="H3380" s="137" t="s">
        <v>434</v>
      </c>
      <c r="I3380" s="137"/>
      <c r="J3380" s="138"/>
      <c r="K3380" s="146"/>
      <c r="L3380" s="146"/>
    </row>
    <row r="3381" spans="1:18" s="141" customFormat="1" ht="20.100000000000001" customHeight="1">
      <c r="B3381" s="137"/>
      <c r="C3381" s="137"/>
      <c r="D3381" s="159"/>
      <c r="E3381" s="160"/>
      <c r="F3381" s="137" t="s">
        <v>454</v>
      </c>
      <c r="G3381" s="137" t="s">
        <v>455</v>
      </c>
      <c r="H3381" s="137" t="s">
        <v>434</v>
      </c>
      <c r="I3381" s="137"/>
      <c r="J3381" s="138"/>
      <c r="K3381" s="146"/>
      <c r="L3381" s="146"/>
    </row>
    <row r="3382" spans="1:18" s="141" customFormat="1" ht="20.100000000000001" customHeight="1">
      <c r="B3382" s="137"/>
      <c r="C3382" s="137"/>
      <c r="D3382" s="159"/>
      <c r="E3382" s="160"/>
      <c r="F3382" s="137" t="s">
        <v>455</v>
      </c>
      <c r="G3382" s="137" t="s">
        <v>456</v>
      </c>
      <c r="H3382" s="137" t="s">
        <v>434</v>
      </c>
      <c r="I3382" s="137"/>
      <c r="J3382" s="138"/>
      <c r="K3382" s="146"/>
      <c r="L3382" s="146"/>
    </row>
    <row r="3383" spans="1:18" s="141" customFormat="1" ht="20.100000000000001" customHeight="1">
      <c r="B3383" s="137"/>
      <c r="C3383" s="137"/>
      <c r="D3383" s="159"/>
      <c r="E3383" s="160"/>
      <c r="F3383" s="137" t="s">
        <v>456</v>
      </c>
      <c r="G3383" s="137" t="s">
        <v>457</v>
      </c>
      <c r="H3383" s="137" t="s">
        <v>438</v>
      </c>
      <c r="I3383" s="137"/>
      <c r="J3383" s="138"/>
      <c r="K3383" s="146"/>
      <c r="L3383" s="146"/>
    </row>
    <row r="3384" spans="1:18" s="141" customFormat="1" ht="20.100000000000001" customHeight="1">
      <c r="B3384" s="137"/>
      <c r="C3384" s="137"/>
      <c r="D3384" s="159"/>
      <c r="E3384" s="160"/>
      <c r="F3384" s="137" t="s">
        <v>457</v>
      </c>
      <c r="G3384" s="137" t="s">
        <v>569</v>
      </c>
      <c r="H3384" s="137" t="s">
        <v>443</v>
      </c>
      <c r="I3384" s="137"/>
      <c r="J3384" s="138"/>
      <c r="K3384" s="146"/>
      <c r="L3384" s="146"/>
    </row>
    <row r="3385" spans="1:18" s="141" customFormat="1" ht="20.100000000000001" customHeight="1">
      <c r="B3385" s="137"/>
      <c r="C3385" s="137"/>
      <c r="D3385" s="159"/>
      <c r="E3385" s="160"/>
      <c r="F3385" s="137"/>
      <c r="G3385" s="137"/>
      <c r="H3385" s="137"/>
      <c r="I3385" s="137"/>
      <c r="J3385" s="138"/>
      <c r="K3385" s="146"/>
      <c r="L3385" s="146"/>
    </row>
    <row r="3386" spans="1:18" s="162" customFormat="1" ht="20.100000000000001" customHeight="1">
      <c r="A3386" s="141"/>
      <c r="B3386" s="137">
        <v>340</v>
      </c>
      <c r="C3386" s="137"/>
      <c r="D3386" s="159" t="s">
        <v>750</v>
      </c>
      <c r="E3386" s="160">
        <v>1.19</v>
      </c>
      <c r="F3386" s="137" t="s">
        <v>433</v>
      </c>
      <c r="G3386" s="137" t="s">
        <v>447</v>
      </c>
      <c r="H3386" s="137" t="s">
        <v>434</v>
      </c>
      <c r="I3386" s="137"/>
      <c r="J3386" s="138"/>
      <c r="K3386" s="138"/>
      <c r="L3386" s="141"/>
      <c r="M3386" s="141"/>
      <c r="N3386" s="141"/>
      <c r="R3386" s="163"/>
    </row>
    <row r="3387" spans="1:18" s="162" customFormat="1" ht="20.100000000000001" customHeight="1">
      <c r="A3387" s="141"/>
      <c r="B3387" s="137"/>
      <c r="C3387" s="137"/>
      <c r="D3387" s="159"/>
      <c r="E3387" s="160"/>
      <c r="F3387" s="137" t="s">
        <v>447</v>
      </c>
      <c r="G3387" s="137" t="s">
        <v>451</v>
      </c>
      <c r="H3387" s="137" t="s">
        <v>434</v>
      </c>
      <c r="I3387" s="137"/>
      <c r="J3387" s="138"/>
      <c r="K3387" s="138"/>
      <c r="L3387" s="141"/>
      <c r="M3387" s="141"/>
      <c r="N3387" s="141"/>
      <c r="R3387" s="163"/>
    </row>
    <row r="3388" spans="1:18" s="162" customFormat="1" ht="20.100000000000001" customHeight="1">
      <c r="A3388" s="141"/>
      <c r="B3388" s="137"/>
      <c r="C3388" s="137"/>
      <c r="D3388" s="159"/>
      <c r="E3388" s="160"/>
      <c r="F3388" s="137" t="s">
        <v>451</v>
      </c>
      <c r="G3388" s="137" t="s">
        <v>454</v>
      </c>
      <c r="H3388" s="137" t="s">
        <v>438</v>
      </c>
      <c r="I3388" s="137"/>
      <c r="J3388" s="138"/>
      <c r="K3388" s="138"/>
      <c r="L3388" s="141"/>
      <c r="M3388" s="141"/>
      <c r="N3388" s="141"/>
      <c r="R3388" s="163"/>
    </row>
    <row r="3389" spans="1:18" s="162" customFormat="1" ht="20.100000000000001" customHeight="1">
      <c r="A3389" s="141"/>
      <c r="B3389" s="137"/>
      <c r="C3389" s="137"/>
      <c r="D3389" s="159"/>
      <c r="E3389" s="160"/>
      <c r="F3389" s="137" t="s">
        <v>454</v>
      </c>
      <c r="G3389" s="137" t="s">
        <v>455</v>
      </c>
      <c r="H3389" s="137" t="s">
        <v>438</v>
      </c>
      <c r="I3389" s="137"/>
      <c r="J3389" s="138"/>
      <c r="K3389" s="138"/>
      <c r="L3389" s="141"/>
      <c r="M3389" s="141"/>
      <c r="N3389" s="141"/>
      <c r="R3389" s="163"/>
    </row>
    <row r="3390" spans="1:18" s="162" customFormat="1" ht="20.100000000000001" customHeight="1">
      <c r="A3390" s="141"/>
      <c r="B3390" s="137"/>
      <c r="C3390" s="137"/>
      <c r="D3390" s="159"/>
      <c r="E3390" s="160"/>
      <c r="F3390" s="137" t="s">
        <v>455</v>
      </c>
      <c r="G3390" s="137" t="s">
        <v>456</v>
      </c>
      <c r="H3390" s="137" t="s">
        <v>438</v>
      </c>
      <c r="I3390" s="137"/>
      <c r="J3390" s="138"/>
      <c r="K3390" s="138"/>
      <c r="L3390" s="141"/>
      <c r="M3390" s="141"/>
      <c r="N3390" s="141"/>
      <c r="R3390" s="163"/>
    </row>
    <row r="3391" spans="1:18" s="162" customFormat="1" ht="20.100000000000001" customHeight="1">
      <c r="A3391" s="141"/>
      <c r="B3391" s="137"/>
      <c r="C3391" s="137"/>
      <c r="D3391" s="159"/>
      <c r="E3391" s="160"/>
      <c r="F3391" s="137" t="s">
        <v>456</v>
      </c>
      <c r="G3391" s="137" t="s">
        <v>749</v>
      </c>
      <c r="H3391" s="137" t="s">
        <v>438</v>
      </c>
      <c r="I3391" s="137"/>
      <c r="J3391" s="138"/>
      <c r="K3391" s="138"/>
      <c r="L3391" s="141"/>
      <c r="M3391" s="141"/>
      <c r="N3391" s="141"/>
    </row>
    <row r="3392" spans="1:18" s="162" customFormat="1" ht="20.100000000000001" customHeight="1">
      <c r="A3392" s="141"/>
      <c r="B3392" s="137"/>
      <c r="C3392" s="137"/>
      <c r="D3392" s="159"/>
      <c r="E3392" s="160"/>
      <c r="F3392" s="137"/>
      <c r="G3392" s="137"/>
      <c r="H3392" s="137"/>
      <c r="I3392" s="137"/>
      <c r="J3392" s="137"/>
      <c r="K3392" s="138"/>
      <c r="L3392" s="141"/>
      <c r="M3392" s="141"/>
      <c r="N3392" s="141"/>
    </row>
    <row r="3393" spans="1:18" s="162" customFormat="1" ht="20.100000000000001" customHeight="1">
      <c r="A3393" s="141"/>
      <c r="B3393" s="137">
        <v>341</v>
      </c>
      <c r="C3393" s="137"/>
      <c r="D3393" s="159" t="s">
        <v>352</v>
      </c>
      <c r="E3393" s="160">
        <v>6.5620000000000003</v>
      </c>
      <c r="F3393" s="137" t="s">
        <v>433</v>
      </c>
      <c r="G3393" s="137" t="s">
        <v>447</v>
      </c>
      <c r="H3393" s="137" t="s">
        <v>434</v>
      </c>
      <c r="I3393" s="137"/>
      <c r="J3393" s="138"/>
      <c r="K3393" s="138"/>
      <c r="L3393" s="141"/>
      <c r="M3393" s="141"/>
      <c r="N3393" s="141"/>
      <c r="R3393" s="163"/>
    </row>
    <row r="3394" spans="1:18" s="162" customFormat="1" ht="20.100000000000001" customHeight="1">
      <c r="A3394" s="141"/>
      <c r="B3394" s="137"/>
      <c r="C3394" s="137"/>
      <c r="D3394" s="159"/>
      <c r="E3394" s="160"/>
      <c r="F3394" s="137" t="s">
        <v>447</v>
      </c>
      <c r="G3394" s="137" t="s">
        <v>451</v>
      </c>
      <c r="H3394" s="137" t="s">
        <v>434</v>
      </c>
      <c r="I3394" s="137"/>
      <c r="J3394" s="138"/>
      <c r="K3394" s="138"/>
      <c r="L3394" s="141"/>
      <c r="M3394" s="141"/>
      <c r="N3394" s="141"/>
      <c r="R3394" s="163"/>
    </row>
    <row r="3395" spans="1:18" s="162" customFormat="1" ht="20.100000000000001" customHeight="1">
      <c r="A3395" s="141"/>
      <c r="B3395" s="137"/>
      <c r="C3395" s="137"/>
      <c r="D3395" s="159"/>
      <c r="E3395" s="160"/>
      <c r="F3395" s="137" t="s">
        <v>451</v>
      </c>
      <c r="G3395" s="137" t="s">
        <v>454</v>
      </c>
      <c r="H3395" s="137" t="s">
        <v>434</v>
      </c>
      <c r="I3395" s="137"/>
      <c r="J3395" s="138"/>
      <c r="K3395" s="138"/>
      <c r="L3395" s="141"/>
      <c r="M3395" s="141"/>
      <c r="N3395" s="141"/>
      <c r="R3395" s="163"/>
    </row>
    <row r="3396" spans="1:18" s="162" customFormat="1" ht="20.100000000000001" customHeight="1">
      <c r="A3396" s="141"/>
      <c r="B3396" s="137"/>
      <c r="C3396" s="137"/>
      <c r="D3396" s="159"/>
      <c r="E3396" s="160"/>
      <c r="F3396" s="137" t="s">
        <v>454</v>
      </c>
      <c r="G3396" s="137" t="s">
        <v>455</v>
      </c>
      <c r="H3396" s="137" t="s">
        <v>434</v>
      </c>
      <c r="I3396" s="137"/>
      <c r="J3396" s="138"/>
      <c r="K3396" s="138"/>
      <c r="L3396" s="141"/>
      <c r="M3396" s="141"/>
      <c r="N3396" s="141"/>
      <c r="R3396" s="163"/>
    </row>
    <row r="3397" spans="1:18" s="162" customFormat="1" ht="20.100000000000001" customHeight="1">
      <c r="A3397" s="141"/>
      <c r="B3397" s="137"/>
      <c r="C3397" s="137"/>
      <c r="D3397" s="159"/>
      <c r="E3397" s="160"/>
      <c r="F3397" s="137" t="s">
        <v>455</v>
      </c>
      <c r="G3397" s="137" t="s">
        <v>456</v>
      </c>
      <c r="H3397" s="137" t="s">
        <v>434</v>
      </c>
      <c r="I3397" s="137"/>
      <c r="J3397" s="138"/>
      <c r="K3397" s="138"/>
      <c r="L3397" s="141"/>
      <c r="M3397" s="141"/>
      <c r="N3397" s="141"/>
      <c r="R3397" s="163"/>
    </row>
    <row r="3398" spans="1:18" s="162" customFormat="1" ht="20.100000000000001" customHeight="1">
      <c r="A3398" s="141"/>
      <c r="B3398" s="137"/>
      <c r="C3398" s="137"/>
      <c r="D3398" s="159"/>
      <c r="E3398" s="160"/>
      <c r="F3398" s="137" t="s">
        <v>456</v>
      </c>
      <c r="G3398" s="137" t="s">
        <v>457</v>
      </c>
      <c r="H3398" s="137" t="s">
        <v>434</v>
      </c>
      <c r="I3398" s="137"/>
      <c r="J3398" s="138"/>
      <c r="K3398" s="138"/>
      <c r="L3398" s="141"/>
      <c r="M3398" s="141"/>
      <c r="N3398" s="141"/>
    </row>
    <row r="3399" spans="1:18" s="162" customFormat="1" ht="20.100000000000001" customHeight="1">
      <c r="A3399" s="141"/>
      <c r="B3399" s="137"/>
      <c r="C3399" s="137"/>
      <c r="D3399" s="159"/>
      <c r="E3399" s="160"/>
      <c r="F3399" s="137" t="s">
        <v>457</v>
      </c>
      <c r="G3399" s="137" t="s">
        <v>460</v>
      </c>
      <c r="H3399" s="137" t="s">
        <v>434</v>
      </c>
      <c r="I3399" s="137"/>
      <c r="J3399" s="138"/>
      <c r="K3399" s="138"/>
      <c r="L3399" s="141"/>
      <c r="M3399" s="141"/>
      <c r="N3399" s="141"/>
    </row>
    <row r="3400" spans="1:18" s="162" customFormat="1" ht="20.100000000000001" customHeight="1">
      <c r="A3400" s="141"/>
      <c r="B3400" s="137"/>
      <c r="C3400" s="137"/>
      <c r="D3400" s="159"/>
      <c r="E3400" s="160"/>
      <c r="F3400" s="137" t="s">
        <v>460</v>
      </c>
      <c r="G3400" s="137" t="s">
        <v>463</v>
      </c>
      <c r="H3400" s="137" t="s">
        <v>434</v>
      </c>
      <c r="I3400" s="137"/>
      <c r="J3400" s="138"/>
      <c r="K3400" s="138"/>
      <c r="L3400" s="141"/>
      <c r="M3400" s="141"/>
      <c r="N3400" s="141"/>
    </row>
    <row r="3401" spans="1:18" s="162" customFormat="1" ht="20.100000000000001" customHeight="1">
      <c r="A3401" s="141"/>
      <c r="B3401" s="137"/>
      <c r="C3401" s="137"/>
      <c r="D3401" s="159"/>
      <c r="E3401" s="160"/>
      <c r="F3401" s="137" t="s">
        <v>463</v>
      </c>
      <c r="G3401" s="137" t="s">
        <v>464</v>
      </c>
      <c r="H3401" s="137" t="s">
        <v>434</v>
      </c>
      <c r="I3401" s="137"/>
      <c r="J3401" s="138"/>
      <c r="K3401" s="138"/>
      <c r="L3401" s="141"/>
      <c r="M3401" s="141"/>
      <c r="N3401" s="141"/>
    </row>
    <row r="3402" spans="1:18" s="162" customFormat="1" ht="20.100000000000001" customHeight="1">
      <c r="A3402" s="141"/>
      <c r="B3402" s="137"/>
      <c r="C3402" s="137"/>
      <c r="D3402" s="159"/>
      <c r="E3402" s="160"/>
      <c r="F3402" s="137" t="s">
        <v>464</v>
      </c>
      <c r="G3402" s="137" t="s">
        <v>465</v>
      </c>
      <c r="H3402" s="137" t="s">
        <v>434</v>
      </c>
      <c r="I3402" s="137"/>
      <c r="J3402" s="138"/>
      <c r="K3402" s="138"/>
      <c r="L3402" s="141"/>
      <c r="M3402" s="141"/>
      <c r="N3402" s="141"/>
    </row>
    <row r="3403" spans="1:18" s="162" customFormat="1" ht="20.100000000000001" customHeight="1">
      <c r="A3403" s="141"/>
      <c r="B3403" s="137"/>
      <c r="C3403" s="137"/>
      <c r="D3403" s="159"/>
      <c r="E3403" s="160"/>
      <c r="F3403" s="137" t="s">
        <v>465</v>
      </c>
      <c r="G3403" s="137" t="s">
        <v>466</v>
      </c>
      <c r="H3403" s="137" t="s">
        <v>434</v>
      </c>
      <c r="I3403" s="137"/>
      <c r="J3403" s="138"/>
      <c r="K3403" s="138"/>
      <c r="L3403" s="141"/>
      <c r="M3403" s="141"/>
      <c r="N3403" s="141"/>
    </row>
    <row r="3404" spans="1:18" s="162" customFormat="1" ht="20.100000000000001" customHeight="1">
      <c r="A3404" s="141"/>
      <c r="B3404" s="137"/>
      <c r="C3404" s="137"/>
      <c r="D3404" s="159"/>
      <c r="E3404" s="160"/>
      <c r="F3404" s="137" t="s">
        <v>466</v>
      </c>
      <c r="G3404" s="137" t="s">
        <v>467</v>
      </c>
      <c r="H3404" s="137" t="s">
        <v>434</v>
      </c>
      <c r="I3404" s="137"/>
      <c r="J3404" s="138"/>
      <c r="K3404" s="138"/>
      <c r="L3404" s="141"/>
      <c r="M3404" s="141"/>
      <c r="N3404" s="141"/>
    </row>
    <row r="3405" spans="1:18" s="162" customFormat="1" ht="20.100000000000001" customHeight="1">
      <c r="A3405" s="141"/>
      <c r="B3405" s="137"/>
      <c r="C3405" s="137"/>
      <c r="D3405" s="159"/>
      <c r="E3405" s="160"/>
      <c r="F3405" s="137" t="s">
        <v>467</v>
      </c>
      <c r="G3405" s="137" t="s">
        <v>468</v>
      </c>
      <c r="H3405" s="137" t="s">
        <v>434</v>
      </c>
      <c r="I3405" s="137"/>
      <c r="J3405" s="138"/>
      <c r="K3405" s="138"/>
      <c r="L3405" s="141"/>
      <c r="M3405" s="141"/>
      <c r="N3405" s="141"/>
    </row>
    <row r="3406" spans="1:18" s="162" customFormat="1" ht="20.100000000000001" customHeight="1">
      <c r="A3406" s="141"/>
      <c r="B3406" s="137"/>
      <c r="C3406" s="137"/>
      <c r="D3406" s="159"/>
      <c r="E3406" s="160"/>
      <c r="F3406" s="137" t="s">
        <v>468</v>
      </c>
      <c r="G3406" s="137" t="s">
        <v>469</v>
      </c>
      <c r="H3406" s="137" t="s">
        <v>434</v>
      </c>
      <c r="I3406" s="137"/>
      <c r="J3406" s="138"/>
      <c r="K3406" s="138"/>
      <c r="L3406" s="141"/>
      <c r="M3406" s="141"/>
      <c r="N3406" s="141"/>
    </row>
    <row r="3407" spans="1:18" s="162" customFormat="1" ht="20.100000000000001" customHeight="1">
      <c r="A3407" s="141"/>
      <c r="B3407" s="137"/>
      <c r="C3407" s="137"/>
      <c r="D3407" s="159"/>
      <c r="E3407" s="160"/>
      <c r="F3407" s="137" t="s">
        <v>469</v>
      </c>
      <c r="G3407" s="137" t="s">
        <v>470</v>
      </c>
      <c r="H3407" s="137" t="s">
        <v>434</v>
      </c>
      <c r="I3407" s="137"/>
      <c r="J3407" s="138"/>
      <c r="K3407" s="138"/>
      <c r="L3407" s="141"/>
      <c r="M3407" s="141"/>
      <c r="N3407" s="141"/>
    </row>
    <row r="3408" spans="1:18" s="162" customFormat="1" ht="20.100000000000001" customHeight="1">
      <c r="A3408" s="141"/>
      <c r="B3408" s="137"/>
      <c r="C3408" s="137"/>
      <c r="D3408" s="159"/>
      <c r="E3408" s="160"/>
      <c r="F3408" s="137" t="s">
        <v>470</v>
      </c>
      <c r="G3408" s="137" t="s">
        <v>471</v>
      </c>
      <c r="H3408" s="137" t="s">
        <v>434</v>
      </c>
      <c r="I3408" s="137"/>
      <c r="J3408" s="138"/>
      <c r="K3408" s="138"/>
      <c r="L3408" s="141"/>
      <c r="M3408" s="141"/>
      <c r="N3408" s="141"/>
    </row>
    <row r="3409" spans="1:14" s="162" customFormat="1" ht="20.100000000000001" customHeight="1">
      <c r="A3409" s="141"/>
      <c r="B3409" s="137"/>
      <c r="C3409" s="137"/>
      <c r="D3409" s="159"/>
      <c r="E3409" s="160"/>
      <c r="F3409" s="137" t="s">
        <v>471</v>
      </c>
      <c r="G3409" s="137" t="s">
        <v>473</v>
      </c>
      <c r="H3409" s="137" t="s">
        <v>438</v>
      </c>
      <c r="I3409" s="137"/>
      <c r="J3409" s="138"/>
      <c r="K3409" s="138"/>
      <c r="L3409" s="141"/>
      <c r="M3409" s="141"/>
      <c r="N3409" s="141"/>
    </row>
    <row r="3410" spans="1:14" s="162" customFormat="1" ht="20.100000000000001" customHeight="1">
      <c r="A3410" s="141"/>
      <c r="B3410" s="137"/>
      <c r="C3410" s="137"/>
      <c r="D3410" s="159"/>
      <c r="E3410" s="160"/>
      <c r="F3410" s="137" t="s">
        <v>473</v>
      </c>
      <c r="G3410" s="137" t="s">
        <v>474</v>
      </c>
      <c r="H3410" s="137" t="s">
        <v>434</v>
      </c>
      <c r="I3410" s="137"/>
      <c r="J3410" s="138"/>
      <c r="K3410" s="138"/>
      <c r="L3410" s="141"/>
      <c r="M3410" s="141"/>
      <c r="N3410" s="141"/>
    </row>
    <row r="3411" spans="1:14" s="162" customFormat="1" ht="20.100000000000001" customHeight="1">
      <c r="A3411" s="141"/>
      <c r="B3411" s="137"/>
      <c r="C3411" s="137"/>
      <c r="D3411" s="159"/>
      <c r="E3411" s="160"/>
      <c r="F3411" s="137" t="s">
        <v>474</v>
      </c>
      <c r="G3411" s="137" t="s">
        <v>475</v>
      </c>
      <c r="H3411" s="137" t="s">
        <v>438</v>
      </c>
      <c r="I3411" s="137"/>
      <c r="J3411" s="138"/>
      <c r="K3411" s="138"/>
      <c r="L3411" s="141"/>
      <c r="M3411" s="141"/>
      <c r="N3411" s="141"/>
    </row>
    <row r="3412" spans="1:14" s="162" customFormat="1" ht="20.100000000000001" customHeight="1">
      <c r="A3412" s="141"/>
      <c r="B3412" s="137"/>
      <c r="C3412" s="137"/>
      <c r="D3412" s="159"/>
      <c r="E3412" s="160"/>
      <c r="F3412" s="137" t="s">
        <v>475</v>
      </c>
      <c r="G3412" s="137" t="s">
        <v>476</v>
      </c>
      <c r="H3412" s="137" t="s">
        <v>434</v>
      </c>
      <c r="I3412" s="137"/>
      <c r="J3412" s="138"/>
      <c r="K3412" s="138"/>
      <c r="L3412" s="141"/>
      <c r="M3412" s="141"/>
      <c r="N3412" s="141"/>
    </row>
    <row r="3413" spans="1:14" s="162" customFormat="1" ht="20.100000000000001" customHeight="1">
      <c r="A3413" s="141"/>
      <c r="B3413" s="137"/>
      <c r="C3413" s="137"/>
      <c r="D3413" s="159"/>
      <c r="E3413" s="160"/>
      <c r="F3413" s="137" t="s">
        <v>476</v>
      </c>
      <c r="G3413" s="137" t="s">
        <v>477</v>
      </c>
      <c r="H3413" s="137" t="s">
        <v>434</v>
      </c>
      <c r="I3413" s="137"/>
      <c r="J3413" s="138"/>
      <c r="K3413" s="138"/>
      <c r="L3413" s="141"/>
      <c r="M3413" s="141"/>
      <c r="N3413" s="141"/>
    </row>
    <row r="3414" spans="1:14" s="162" customFormat="1" ht="20.100000000000001" customHeight="1">
      <c r="A3414" s="141"/>
      <c r="B3414" s="137"/>
      <c r="C3414" s="137"/>
      <c r="D3414" s="159"/>
      <c r="E3414" s="160"/>
      <c r="F3414" s="137" t="s">
        <v>477</v>
      </c>
      <c r="G3414" s="137" t="s">
        <v>543</v>
      </c>
      <c r="H3414" s="137" t="s">
        <v>434</v>
      </c>
      <c r="I3414" s="137"/>
      <c r="J3414" s="138"/>
      <c r="K3414" s="138"/>
      <c r="L3414" s="141"/>
      <c r="M3414" s="141"/>
      <c r="N3414" s="141"/>
    </row>
    <row r="3415" spans="1:14" s="162" customFormat="1" ht="20.100000000000001" customHeight="1">
      <c r="A3415" s="141"/>
      <c r="B3415" s="137"/>
      <c r="C3415" s="137"/>
      <c r="D3415" s="159"/>
      <c r="E3415" s="160"/>
      <c r="F3415" s="137" t="s">
        <v>543</v>
      </c>
      <c r="G3415" s="137" t="s">
        <v>550</v>
      </c>
      <c r="H3415" s="137" t="s">
        <v>434</v>
      </c>
      <c r="I3415" s="137"/>
      <c r="J3415" s="138"/>
      <c r="K3415" s="138"/>
      <c r="L3415" s="141"/>
      <c r="M3415" s="141"/>
      <c r="N3415" s="141"/>
    </row>
    <row r="3416" spans="1:14" s="162" customFormat="1" ht="20.100000000000001" customHeight="1">
      <c r="A3416" s="141"/>
      <c r="B3416" s="137"/>
      <c r="C3416" s="137"/>
      <c r="D3416" s="159"/>
      <c r="E3416" s="160"/>
      <c r="F3416" s="137" t="s">
        <v>550</v>
      </c>
      <c r="G3416" s="137" t="s">
        <v>551</v>
      </c>
      <c r="H3416" s="137" t="s">
        <v>434</v>
      </c>
      <c r="I3416" s="137"/>
      <c r="J3416" s="138"/>
      <c r="K3416" s="138"/>
      <c r="L3416" s="141"/>
      <c r="M3416" s="141"/>
      <c r="N3416" s="141"/>
    </row>
    <row r="3417" spans="1:14" s="162" customFormat="1" ht="20.100000000000001" customHeight="1">
      <c r="A3417" s="141"/>
      <c r="B3417" s="137"/>
      <c r="C3417" s="137"/>
      <c r="D3417" s="159"/>
      <c r="E3417" s="160"/>
      <c r="F3417" s="137" t="s">
        <v>551</v>
      </c>
      <c r="G3417" s="137" t="s">
        <v>552</v>
      </c>
      <c r="H3417" s="137" t="s">
        <v>434</v>
      </c>
      <c r="I3417" s="137"/>
      <c r="J3417" s="138"/>
      <c r="K3417" s="138"/>
      <c r="L3417" s="141"/>
      <c r="M3417" s="141"/>
      <c r="N3417" s="141"/>
    </row>
    <row r="3418" spans="1:14" s="162" customFormat="1" ht="20.100000000000001" customHeight="1">
      <c r="A3418" s="141"/>
      <c r="B3418" s="137"/>
      <c r="C3418" s="137"/>
      <c r="D3418" s="159"/>
      <c r="E3418" s="160"/>
      <c r="F3418" s="137" t="s">
        <v>552</v>
      </c>
      <c r="G3418" s="137" t="s">
        <v>553</v>
      </c>
      <c r="H3418" s="137" t="s">
        <v>434</v>
      </c>
      <c r="I3418" s="137"/>
      <c r="J3418" s="138"/>
      <c r="K3418" s="138"/>
      <c r="L3418" s="141"/>
      <c r="M3418" s="141"/>
      <c r="N3418" s="141"/>
    </row>
    <row r="3419" spans="1:14" s="162" customFormat="1" ht="20.100000000000001" customHeight="1">
      <c r="A3419" s="141"/>
      <c r="B3419" s="137"/>
      <c r="C3419" s="137"/>
      <c r="D3419" s="159"/>
      <c r="E3419" s="160"/>
      <c r="F3419" s="137" t="s">
        <v>553</v>
      </c>
      <c r="G3419" s="137" t="s">
        <v>554</v>
      </c>
      <c r="H3419" s="137" t="s">
        <v>434</v>
      </c>
      <c r="I3419" s="137"/>
      <c r="J3419" s="138"/>
      <c r="K3419" s="138"/>
      <c r="L3419" s="141"/>
      <c r="M3419" s="141"/>
      <c r="N3419" s="141"/>
    </row>
    <row r="3420" spans="1:14" s="162" customFormat="1" ht="20.100000000000001" customHeight="1">
      <c r="A3420" s="141"/>
      <c r="B3420" s="137"/>
      <c r="C3420" s="137"/>
      <c r="D3420" s="159"/>
      <c r="E3420" s="160"/>
      <c r="F3420" s="137" t="s">
        <v>554</v>
      </c>
      <c r="G3420" s="137" t="s">
        <v>555</v>
      </c>
      <c r="H3420" s="137" t="s">
        <v>434</v>
      </c>
      <c r="I3420" s="137"/>
      <c r="J3420" s="138"/>
      <c r="K3420" s="138"/>
      <c r="L3420" s="141"/>
      <c r="M3420" s="141"/>
      <c r="N3420" s="141"/>
    </row>
    <row r="3421" spans="1:14" s="162" customFormat="1" ht="20.100000000000001" customHeight="1">
      <c r="A3421" s="141"/>
      <c r="B3421" s="137"/>
      <c r="C3421" s="137"/>
      <c r="D3421" s="159"/>
      <c r="E3421" s="160"/>
      <c r="F3421" s="137" t="s">
        <v>555</v>
      </c>
      <c r="G3421" s="137" t="s">
        <v>556</v>
      </c>
      <c r="H3421" s="137" t="s">
        <v>434</v>
      </c>
      <c r="I3421" s="137"/>
      <c r="J3421" s="138"/>
      <c r="K3421" s="138"/>
      <c r="L3421" s="141"/>
      <c r="M3421" s="141"/>
      <c r="N3421" s="141"/>
    </row>
    <row r="3422" spans="1:14" s="162" customFormat="1" ht="20.100000000000001" customHeight="1">
      <c r="A3422" s="141"/>
      <c r="B3422" s="137"/>
      <c r="C3422" s="137"/>
      <c r="D3422" s="159"/>
      <c r="E3422" s="160"/>
      <c r="F3422" s="137" t="s">
        <v>556</v>
      </c>
      <c r="G3422" s="137" t="s">
        <v>557</v>
      </c>
      <c r="H3422" s="137" t="s">
        <v>434</v>
      </c>
      <c r="I3422" s="137"/>
      <c r="J3422" s="138"/>
      <c r="K3422" s="138"/>
      <c r="L3422" s="141"/>
      <c r="M3422" s="141"/>
      <c r="N3422" s="141"/>
    </row>
    <row r="3423" spans="1:14" s="162" customFormat="1" ht="20.100000000000001" customHeight="1">
      <c r="A3423" s="141"/>
      <c r="B3423" s="137"/>
      <c r="C3423" s="137"/>
      <c r="D3423" s="159"/>
      <c r="E3423" s="160"/>
      <c r="F3423" s="137" t="s">
        <v>557</v>
      </c>
      <c r="G3423" s="137" t="s">
        <v>558</v>
      </c>
      <c r="H3423" s="137" t="s">
        <v>434</v>
      </c>
      <c r="I3423" s="137"/>
      <c r="J3423" s="138"/>
      <c r="K3423" s="138"/>
      <c r="L3423" s="141"/>
      <c r="M3423" s="141"/>
      <c r="N3423" s="141"/>
    </row>
    <row r="3424" spans="1:14" s="162" customFormat="1" ht="20.100000000000001" customHeight="1">
      <c r="A3424" s="141"/>
      <c r="B3424" s="137"/>
      <c r="C3424" s="137"/>
      <c r="D3424" s="159"/>
      <c r="E3424" s="160"/>
      <c r="F3424" s="137" t="s">
        <v>558</v>
      </c>
      <c r="G3424" s="137" t="s">
        <v>559</v>
      </c>
      <c r="H3424" s="137" t="s">
        <v>434</v>
      </c>
      <c r="I3424" s="137"/>
      <c r="J3424" s="138"/>
      <c r="K3424" s="138"/>
      <c r="L3424" s="141"/>
      <c r="M3424" s="141"/>
      <c r="N3424" s="141"/>
    </row>
    <row r="3425" spans="1:18" s="162" customFormat="1" ht="20.100000000000001" customHeight="1">
      <c r="A3425" s="141"/>
      <c r="B3425" s="137"/>
      <c r="C3425" s="137"/>
      <c r="D3425" s="159"/>
      <c r="E3425" s="160"/>
      <c r="F3425" s="137" t="s">
        <v>559</v>
      </c>
      <c r="G3425" s="137" t="s">
        <v>981</v>
      </c>
      <c r="H3425" s="137" t="s">
        <v>434</v>
      </c>
      <c r="I3425" s="137"/>
      <c r="J3425" s="138"/>
      <c r="K3425" s="138"/>
      <c r="L3425" s="141"/>
      <c r="M3425" s="141"/>
      <c r="N3425" s="141"/>
    </row>
    <row r="3426" spans="1:18" s="162" customFormat="1" ht="20.100000000000001" customHeight="1">
      <c r="A3426" s="141"/>
      <c r="B3426" s="137"/>
      <c r="C3426" s="137"/>
      <c r="D3426" s="159"/>
      <c r="E3426" s="160"/>
      <c r="F3426" s="137"/>
      <c r="G3426" s="137"/>
      <c r="H3426" s="137"/>
      <c r="I3426" s="137"/>
      <c r="J3426" s="137"/>
      <c r="K3426" s="138"/>
      <c r="L3426" s="141"/>
      <c r="M3426" s="141"/>
      <c r="N3426" s="141"/>
    </row>
    <row r="3427" spans="1:18" s="162" customFormat="1" ht="20.100000000000001" customHeight="1">
      <c r="A3427" s="141"/>
      <c r="B3427" s="137">
        <v>342</v>
      </c>
      <c r="C3427" s="137"/>
      <c r="D3427" s="159" t="s">
        <v>353</v>
      </c>
      <c r="E3427" s="160">
        <v>10.757999999999999</v>
      </c>
      <c r="F3427" s="137" t="s">
        <v>433</v>
      </c>
      <c r="G3427" s="137" t="s">
        <v>447</v>
      </c>
      <c r="H3427" s="137" t="s">
        <v>438</v>
      </c>
      <c r="I3427" s="137"/>
      <c r="J3427" s="138"/>
      <c r="K3427" s="138"/>
      <c r="L3427" s="141"/>
      <c r="M3427" s="141"/>
      <c r="N3427" s="141"/>
      <c r="R3427" s="163"/>
    </row>
    <row r="3428" spans="1:18" s="162" customFormat="1" ht="20.100000000000001" customHeight="1">
      <c r="A3428" s="141"/>
      <c r="B3428" s="137"/>
      <c r="C3428" s="137"/>
      <c r="D3428" s="159"/>
      <c r="E3428" s="160"/>
      <c r="F3428" s="137" t="s">
        <v>447</v>
      </c>
      <c r="G3428" s="137" t="s">
        <v>451</v>
      </c>
      <c r="H3428" s="137" t="s">
        <v>438</v>
      </c>
      <c r="I3428" s="137"/>
      <c r="J3428" s="138"/>
      <c r="K3428" s="138"/>
      <c r="L3428" s="141"/>
      <c r="M3428" s="141"/>
      <c r="N3428" s="141"/>
      <c r="R3428" s="163"/>
    </row>
    <row r="3429" spans="1:18" s="162" customFormat="1" ht="20.100000000000001" customHeight="1">
      <c r="A3429" s="141"/>
      <c r="B3429" s="137"/>
      <c r="C3429" s="137"/>
      <c r="D3429" s="159"/>
      <c r="E3429" s="160"/>
      <c r="F3429" s="137" t="s">
        <v>451</v>
      </c>
      <c r="G3429" s="137" t="s">
        <v>454</v>
      </c>
      <c r="H3429" s="137" t="s">
        <v>438</v>
      </c>
      <c r="I3429" s="137"/>
      <c r="J3429" s="138"/>
      <c r="K3429" s="138"/>
      <c r="L3429" s="141"/>
      <c r="M3429" s="141"/>
      <c r="N3429" s="141"/>
      <c r="R3429" s="163"/>
    </row>
    <row r="3430" spans="1:18" s="162" customFormat="1" ht="20.100000000000001" customHeight="1">
      <c r="A3430" s="141"/>
      <c r="B3430" s="137"/>
      <c r="C3430" s="137"/>
      <c r="D3430" s="159"/>
      <c r="E3430" s="160"/>
      <c r="F3430" s="137" t="s">
        <v>454</v>
      </c>
      <c r="G3430" s="137" t="s">
        <v>455</v>
      </c>
      <c r="H3430" s="137" t="s">
        <v>434</v>
      </c>
      <c r="I3430" s="137"/>
      <c r="J3430" s="138"/>
      <c r="K3430" s="138"/>
      <c r="L3430" s="141"/>
      <c r="M3430" s="141"/>
      <c r="N3430" s="141"/>
      <c r="R3430" s="163"/>
    </row>
    <row r="3431" spans="1:18" s="162" customFormat="1" ht="20.100000000000001" customHeight="1">
      <c r="A3431" s="141"/>
      <c r="B3431" s="137"/>
      <c r="C3431" s="137"/>
      <c r="D3431" s="159"/>
      <c r="E3431" s="160"/>
      <c r="F3431" s="137" t="s">
        <v>455</v>
      </c>
      <c r="G3431" s="137" t="s">
        <v>456</v>
      </c>
      <c r="H3431" s="137" t="s">
        <v>434</v>
      </c>
      <c r="I3431" s="137"/>
      <c r="J3431" s="138"/>
      <c r="K3431" s="138"/>
      <c r="L3431" s="141"/>
      <c r="M3431" s="141"/>
      <c r="N3431" s="141"/>
      <c r="R3431" s="163"/>
    </row>
    <row r="3432" spans="1:18" s="162" customFormat="1" ht="20.100000000000001" customHeight="1">
      <c r="A3432" s="141"/>
      <c r="B3432" s="137"/>
      <c r="C3432" s="137"/>
      <c r="D3432" s="159"/>
      <c r="E3432" s="160"/>
      <c r="F3432" s="137" t="s">
        <v>456</v>
      </c>
      <c r="G3432" s="137" t="s">
        <v>457</v>
      </c>
      <c r="H3432" s="137" t="s">
        <v>434</v>
      </c>
      <c r="I3432" s="137"/>
      <c r="J3432" s="138"/>
      <c r="K3432" s="138"/>
      <c r="L3432" s="141"/>
      <c r="M3432" s="141"/>
      <c r="N3432" s="141"/>
    </row>
    <row r="3433" spans="1:18" s="162" customFormat="1" ht="20.100000000000001" customHeight="1">
      <c r="A3433" s="141"/>
      <c r="B3433" s="137"/>
      <c r="C3433" s="137"/>
      <c r="D3433" s="159"/>
      <c r="E3433" s="160"/>
      <c r="F3433" s="137" t="s">
        <v>457</v>
      </c>
      <c r="G3433" s="137" t="s">
        <v>460</v>
      </c>
      <c r="H3433" s="137" t="s">
        <v>434</v>
      </c>
      <c r="I3433" s="137"/>
      <c r="J3433" s="138"/>
      <c r="K3433" s="138"/>
      <c r="L3433" s="141"/>
      <c r="M3433" s="141"/>
      <c r="N3433" s="141"/>
    </row>
    <row r="3434" spans="1:18" s="162" customFormat="1" ht="20.100000000000001" customHeight="1">
      <c r="A3434" s="141"/>
      <c r="B3434" s="137"/>
      <c r="C3434" s="137"/>
      <c r="D3434" s="159"/>
      <c r="E3434" s="160"/>
      <c r="F3434" s="137" t="s">
        <v>460</v>
      </c>
      <c r="G3434" s="137" t="s">
        <v>463</v>
      </c>
      <c r="H3434" s="137" t="s">
        <v>434</v>
      </c>
      <c r="I3434" s="137"/>
      <c r="J3434" s="138"/>
      <c r="K3434" s="138"/>
      <c r="L3434" s="141"/>
      <c r="M3434" s="141"/>
      <c r="N3434" s="141"/>
    </row>
    <row r="3435" spans="1:18" s="162" customFormat="1" ht="20.100000000000001" customHeight="1">
      <c r="A3435" s="141"/>
      <c r="B3435" s="137"/>
      <c r="C3435" s="137"/>
      <c r="D3435" s="159"/>
      <c r="E3435" s="160"/>
      <c r="F3435" s="137" t="s">
        <v>463</v>
      </c>
      <c r="G3435" s="137" t="s">
        <v>464</v>
      </c>
      <c r="H3435" s="137" t="s">
        <v>434</v>
      </c>
      <c r="I3435" s="137"/>
      <c r="J3435" s="138"/>
      <c r="K3435" s="138"/>
      <c r="L3435" s="141"/>
      <c r="M3435" s="141"/>
      <c r="N3435" s="141"/>
    </row>
    <row r="3436" spans="1:18" s="162" customFormat="1" ht="20.100000000000001" customHeight="1">
      <c r="A3436" s="141"/>
      <c r="B3436" s="137"/>
      <c r="C3436" s="137"/>
      <c r="D3436" s="159"/>
      <c r="E3436" s="160"/>
      <c r="F3436" s="137" t="s">
        <v>464</v>
      </c>
      <c r="G3436" s="137" t="s">
        <v>465</v>
      </c>
      <c r="H3436" s="137" t="s">
        <v>434</v>
      </c>
      <c r="I3436" s="137"/>
      <c r="J3436" s="138"/>
      <c r="K3436" s="138"/>
      <c r="L3436" s="141"/>
      <c r="M3436" s="141"/>
      <c r="N3436" s="141"/>
    </row>
    <row r="3437" spans="1:18" s="162" customFormat="1" ht="20.100000000000001" customHeight="1">
      <c r="A3437" s="141"/>
      <c r="B3437" s="137"/>
      <c r="C3437" s="137"/>
      <c r="D3437" s="159"/>
      <c r="E3437" s="160"/>
      <c r="F3437" s="137" t="s">
        <v>465</v>
      </c>
      <c r="G3437" s="137" t="s">
        <v>466</v>
      </c>
      <c r="H3437" s="137" t="s">
        <v>434</v>
      </c>
      <c r="I3437" s="137"/>
      <c r="J3437" s="138"/>
      <c r="K3437" s="138"/>
      <c r="L3437" s="141"/>
      <c r="M3437" s="141"/>
      <c r="N3437" s="141"/>
    </row>
    <row r="3438" spans="1:18" s="162" customFormat="1" ht="20.100000000000001" customHeight="1">
      <c r="A3438" s="141"/>
      <c r="B3438" s="137"/>
      <c r="C3438" s="137"/>
      <c r="D3438" s="159"/>
      <c r="E3438" s="160"/>
      <c r="F3438" s="137" t="s">
        <v>466</v>
      </c>
      <c r="G3438" s="137" t="s">
        <v>467</v>
      </c>
      <c r="H3438" s="137" t="s">
        <v>434</v>
      </c>
      <c r="I3438" s="137"/>
      <c r="J3438" s="138"/>
      <c r="K3438" s="138"/>
      <c r="L3438" s="141"/>
      <c r="M3438" s="141"/>
      <c r="N3438" s="141"/>
    </row>
    <row r="3439" spans="1:18" s="162" customFormat="1" ht="20.100000000000001" customHeight="1">
      <c r="A3439" s="141"/>
      <c r="B3439" s="137"/>
      <c r="C3439" s="137"/>
      <c r="D3439" s="159"/>
      <c r="E3439" s="160"/>
      <c r="F3439" s="137" t="s">
        <v>467</v>
      </c>
      <c r="G3439" s="137" t="s">
        <v>468</v>
      </c>
      <c r="H3439" s="137" t="s">
        <v>438</v>
      </c>
      <c r="I3439" s="137"/>
      <c r="J3439" s="138"/>
      <c r="K3439" s="138"/>
      <c r="L3439" s="141"/>
      <c r="M3439" s="141"/>
      <c r="N3439" s="141"/>
    </row>
    <row r="3440" spans="1:18" s="162" customFormat="1" ht="20.100000000000001" customHeight="1">
      <c r="A3440" s="141"/>
      <c r="B3440" s="137"/>
      <c r="C3440" s="137"/>
      <c r="D3440" s="159"/>
      <c r="E3440" s="160"/>
      <c r="F3440" s="137" t="s">
        <v>468</v>
      </c>
      <c r="G3440" s="137" t="s">
        <v>469</v>
      </c>
      <c r="H3440" s="137" t="s">
        <v>438</v>
      </c>
      <c r="I3440" s="137"/>
      <c r="J3440" s="138"/>
      <c r="K3440" s="138"/>
      <c r="L3440" s="141"/>
      <c r="M3440" s="141"/>
      <c r="N3440" s="141"/>
    </row>
    <row r="3441" spans="1:14" s="162" customFormat="1" ht="20.100000000000001" customHeight="1">
      <c r="A3441" s="141"/>
      <c r="B3441" s="137"/>
      <c r="C3441" s="137"/>
      <c r="D3441" s="159"/>
      <c r="E3441" s="160"/>
      <c r="F3441" s="137" t="s">
        <v>469</v>
      </c>
      <c r="G3441" s="137" t="s">
        <v>470</v>
      </c>
      <c r="H3441" s="137" t="s">
        <v>443</v>
      </c>
      <c r="I3441" s="137"/>
      <c r="J3441" s="138"/>
      <c r="K3441" s="138"/>
      <c r="L3441" s="141"/>
      <c r="M3441" s="141"/>
      <c r="N3441" s="141"/>
    </row>
    <row r="3442" spans="1:14" s="162" customFormat="1" ht="20.100000000000001" customHeight="1">
      <c r="A3442" s="141"/>
      <c r="B3442" s="137"/>
      <c r="C3442" s="137"/>
      <c r="D3442" s="159"/>
      <c r="E3442" s="160"/>
      <c r="F3442" s="137" t="s">
        <v>470</v>
      </c>
      <c r="G3442" s="137" t="s">
        <v>471</v>
      </c>
      <c r="H3442" s="137" t="s">
        <v>443</v>
      </c>
      <c r="I3442" s="137"/>
      <c r="J3442" s="138"/>
      <c r="K3442" s="138"/>
      <c r="L3442" s="141"/>
      <c r="M3442" s="141"/>
      <c r="N3442" s="141"/>
    </row>
    <row r="3443" spans="1:14" s="162" customFormat="1" ht="20.100000000000001" customHeight="1">
      <c r="A3443" s="141"/>
      <c r="B3443" s="137"/>
      <c r="C3443" s="137"/>
      <c r="D3443" s="159"/>
      <c r="E3443" s="160"/>
      <c r="F3443" s="137" t="s">
        <v>471</v>
      </c>
      <c r="G3443" s="137" t="s">
        <v>473</v>
      </c>
      <c r="H3443" s="137" t="s">
        <v>434</v>
      </c>
      <c r="I3443" s="137"/>
      <c r="J3443" s="138"/>
      <c r="K3443" s="138"/>
      <c r="L3443" s="141"/>
      <c r="M3443" s="141"/>
      <c r="N3443" s="141"/>
    </row>
    <row r="3444" spans="1:14" s="162" customFormat="1" ht="20.100000000000001" customHeight="1">
      <c r="A3444" s="141"/>
      <c r="B3444" s="137"/>
      <c r="C3444" s="137"/>
      <c r="D3444" s="159"/>
      <c r="E3444" s="160"/>
      <c r="F3444" s="137" t="s">
        <v>473</v>
      </c>
      <c r="G3444" s="137" t="s">
        <v>474</v>
      </c>
      <c r="H3444" s="137" t="s">
        <v>438</v>
      </c>
      <c r="I3444" s="137"/>
      <c r="J3444" s="138"/>
      <c r="K3444" s="138"/>
      <c r="L3444" s="141"/>
      <c r="M3444" s="141"/>
      <c r="N3444" s="141"/>
    </row>
    <row r="3445" spans="1:14" s="162" customFormat="1" ht="20.100000000000001" customHeight="1">
      <c r="A3445" s="141"/>
      <c r="B3445" s="137"/>
      <c r="C3445" s="137"/>
      <c r="D3445" s="159"/>
      <c r="E3445" s="160"/>
      <c r="F3445" s="137" t="s">
        <v>474</v>
      </c>
      <c r="G3445" s="137" t="s">
        <v>475</v>
      </c>
      <c r="H3445" s="137" t="s">
        <v>438</v>
      </c>
      <c r="I3445" s="137"/>
      <c r="J3445" s="138"/>
      <c r="K3445" s="138"/>
      <c r="L3445" s="141"/>
      <c r="M3445" s="141"/>
      <c r="N3445" s="141"/>
    </row>
    <row r="3446" spans="1:14" s="162" customFormat="1" ht="20.100000000000001" customHeight="1">
      <c r="A3446" s="141"/>
      <c r="B3446" s="137"/>
      <c r="C3446" s="137"/>
      <c r="D3446" s="159"/>
      <c r="E3446" s="160"/>
      <c r="F3446" s="137" t="s">
        <v>475</v>
      </c>
      <c r="G3446" s="137" t="s">
        <v>476</v>
      </c>
      <c r="H3446" s="137" t="s">
        <v>434</v>
      </c>
      <c r="I3446" s="137"/>
      <c r="J3446" s="138"/>
      <c r="K3446" s="138"/>
      <c r="L3446" s="141"/>
      <c r="M3446" s="141"/>
      <c r="N3446" s="141"/>
    </row>
    <row r="3447" spans="1:14" s="162" customFormat="1" ht="20.100000000000001" customHeight="1">
      <c r="A3447" s="141"/>
      <c r="B3447" s="137"/>
      <c r="C3447" s="137"/>
      <c r="D3447" s="159"/>
      <c r="E3447" s="160"/>
      <c r="F3447" s="137" t="s">
        <v>476</v>
      </c>
      <c r="G3447" s="137" t="s">
        <v>477</v>
      </c>
      <c r="H3447" s="137" t="s">
        <v>434</v>
      </c>
      <c r="I3447" s="137"/>
      <c r="J3447" s="138"/>
      <c r="K3447" s="138"/>
      <c r="L3447" s="141"/>
      <c r="M3447" s="141"/>
      <c r="N3447" s="141"/>
    </row>
    <row r="3448" spans="1:14" s="162" customFormat="1" ht="20.100000000000001" customHeight="1">
      <c r="A3448" s="141"/>
      <c r="B3448" s="137"/>
      <c r="C3448" s="137"/>
      <c r="D3448" s="159"/>
      <c r="E3448" s="160"/>
      <c r="F3448" s="137" t="s">
        <v>477</v>
      </c>
      <c r="G3448" s="137" t="s">
        <v>543</v>
      </c>
      <c r="H3448" s="137" t="s">
        <v>434</v>
      </c>
      <c r="I3448" s="137"/>
      <c r="J3448" s="138"/>
      <c r="K3448" s="138"/>
      <c r="L3448" s="141"/>
      <c r="M3448" s="141"/>
      <c r="N3448" s="141"/>
    </row>
    <row r="3449" spans="1:14" s="162" customFormat="1" ht="20.100000000000001" customHeight="1">
      <c r="A3449" s="141"/>
      <c r="B3449" s="137"/>
      <c r="C3449" s="137"/>
      <c r="D3449" s="159"/>
      <c r="E3449" s="160"/>
      <c r="F3449" s="137" t="s">
        <v>543</v>
      </c>
      <c r="G3449" s="137" t="s">
        <v>550</v>
      </c>
      <c r="H3449" s="137" t="s">
        <v>434</v>
      </c>
      <c r="I3449" s="137"/>
      <c r="J3449" s="138"/>
      <c r="K3449" s="138"/>
      <c r="L3449" s="141"/>
      <c r="M3449" s="141"/>
      <c r="N3449" s="141"/>
    </row>
    <row r="3450" spans="1:14" s="162" customFormat="1" ht="20.100000000000001" customHeight="1">
      <c r="A3450" s="141"/>
      <c r="B3450" s="137"/>
      <c r="C3450" s="137"/>
      <c r="D3450" s="159"/>
      <c r="E3450" s="160"/>
      <c r="F3450" s="137" t="s">
        <v>550</v>
      </c>
      <c r="G3450" s="137" t="s">
        <v>551</v>
      </c>
      <c r="H3450" s="137" t="s">
        <v>434</v>
      </c>
      <c r="I3450" s="137"/>
      <c r="J3450" s="138"/>
      <c r="K3450" s="138"/>
      <c r="L3450" s="141"/>
      <c r="M3450" s="141"/>
      <c r="N3450" s="141"/>
    </row>
    <row r="3451" spans="1:14" s="162" customFormat="1" ht="20.100000000000001" customHeight="1">
      <c r="A3451" s="141"/>
      <c r="B3451" s="137"/>
      <c r="C3451" s="137"/>
      <c r="D3451" s="159"/>
      <c r="E3451" s="160"/>
      <c r="F3451" s="137" t="s">
        <v>551</v>
      </c>
      <c r="G3451" s="137" t="s">
        <v>552</v>
      </c>
      <c r="H3451" s="137" t="s">
        <v>434</v>
      </c>
      <c r="I3451" s="137"/>
      <c r="J3451" s="138"/>
      <c r="K3451" s="138"/>
      <c r="L3451" s="141"/>
      <c r="M3451" s="141"/>
      <c r="N3451" s="141"/>
    </row>
    <row r="3452" spans="1:14" s="162" customFormat="1" ht="20.100000000000001" customHeight="1">
      <c r="A3452" s="141"/>
      <c r="B3452" s="137"/>
      <c r="C3452" s="137"/>
      <c r="D3452" s="159"/>
      <c r="E3452" s="160"/>
      <c r="F3452" s="137" t="s">
        <v>552</v>
      </c>
      <c r="G3452" s="137" t="s">
        <v>553</v>
      </c>
      <c r="H3452" s="137" t="s">
        <v>434</v>
      </c>
      <c r="I3452" s="137"/>
      <c r="J3452" s="138"/>
      <c r="K3452" s="138"/>
      <c r="L3452" s="141"/>
      <c r="M3452" s="141"/>
      <c r="N3452" s="141"/>
    </row>
    <row r="3453" spans="1:14" s="162" customFormat="1" ht="20.100000000000001" customHeight="1">
      <c r="A3453" s="141"/>
      <c r="B3453" s="137"/>
      <c r="C3453" s="137"/>
      <c r="D3453" s="159"/>
      <c r="E3453" s="160"/>
      <c r="F3453" s="137" t="s">
        <v>553</v>
      </c>
      <c r="G3453" s="137" t="s">
        <v>554</v>
      </c>
      <c r="H3453" s="137" t="s">
        <v>434</v>
      </c>
      <c r="I3453" s="137"/>
      <c r="J3453" s="138"/>
      <c r="K3453" s="138"/>
      <c r="L3453" s="141"/>
      <c r="M3453" s="141"/>
      <c r="N3453" s="141"/>
    </row>
    <row r="3454" spans="1:14" s="162" customFormat="1" ht="20.100000000000001" customHeight="1">
      <c r="A3454" s="141"/>
      <c r="B3454" s="137"/>
      <c r="C3454" s="137"/>
      <c r="D3454" s="159"/>
      <c r="E3454" s="160"/>
      <c r="F3454" s="137" t="s">
        <v>554</v>
      </c>
      <c r="G3454" s="137" t="s">
        <v>555</v>
      </c>
      <c r="H3454" s="137" t="s">
        <v>434</v>
      </c>
      <c r="I3454" s="137"/>
      <c r="J3454" s="138"/>
      <c r="K3454" s="138"/>
      <c r="L3454" s="141"/>
      <c r="M3454" s="141"/>
      <c r="N3454" s="141"/>
    </row>
    <row r="3455" spans="1:14" s="162" customFormat="1" ht="20.100000000000001" customHeight="1">
      <c r="A3455" s="141"/>
      <c r="B3455" s="137"/>
      <c r="C3455" s="137"/>
      <c r="D3455" s="159"/>
      <c r="E3455" s="160"/>
      <c r="F3455" s="137" t="s">
        <v>555</v>
      </c>
      <c r="G3455" s="137" t="s">
        <v>556</v>
      </c>
      <c r="H3455" s="137" t="s">
        <v>443</v>
      </c>
      <c r="I3455" s="137"/>
      <c r="J3455" s="138"/>
      <c r="K3455" s="138"/>
      <c r="L3455" s="141"/>
      <c r="M3455" s="141"/>
      <c r="N3455" s="141"/>
    </row>
    <row r="3456" spans="1:14" s="162" customFormat="1" ht="20.100000000000001" customHeight="1">
      <c r="A3456" s="141"/>
      <c r="B3456" s="137"/>
      <c r="C3456" s="137"/>
      <c r="D3456" s="159"/>
      <c r="E3456" s="160"/>
      <c r="F3456" s="137" t="s">
        <v>556</v>
      </c>
      <c r="G3456" s="137" t="s">
        <v>557</v>
      </c>
      <c r="H3456" s="137" t="s">
        <v>443</v>
      </c>
      <c r="I3456" s="137"/>
      <c r="J3456" s="138"/>
      <c r="K3456" s="138"/>
      <c r="L3456" s="141"/>
      <c r="M3456" s="141"/>
      <c r="N3456" s="141"/>
    </row>
    <row r="3457" spans="1:14" s="162" customFormat="1" ht="20.100000000000001" customHeight="1">
      <c r="A3457" s="141"/>
      <c r="B3457" s="137"/>
      <c r="C3457" s="137"/>
      <c r="D3457" s="159"/>
      <c r="E3457" s="160"/>
      <c r="F3457" s="137" t="s">
        <v>557</v>
      </c>
      <c r="G3457" s="137" t="s">
        <v>558</v>
      </c>
      <c r="H3457" s="137" t="s">
        <v>443</v>
      </c>
      <c r="I3457" s="137"/>
      <c r="J3457" s="138"/>
      <c r="K3457" s="138"/>
      <c r="L3457" s="141"/>
      <c r="M3457" s="141"/>
      <c r="N3457" s="141"/>
    </row>
    <row r="3458" spans="1:14" s="162" customFormat="1" ht="20.100000000000001" customHeight="1">
      <c r="A3458" s="141"/>
      <c r="B3458" s="137"/>
      <c r="C3458" s="137"/>
      <c r="D3458" s="159"/>
      <c r="E3458" s="160"/>
      <c r="F3458" s="137" t="s">
        <v>558</v>
      </c>
      <c r="G3458" s="137" t="s">
        <v>559</v>
      </c>
      <c r="H3458" s="137" t="s">
        <v>443</v>
      </c>
      <c r="I3458" s="137"/>
      <c r="J3458" s="138"/>
      <c r="K3458" s="138"/>
      <c r="L3458" s="141"/>
      <c r="M3458" s="141"/>
      <c r="N3458" s="141"/>
    </row>
    <row r="3459" spans="1:14" s="162" customFormat="1" ht="20.100000000000001" customHeight="1">
      <c r="A3459" s="141"/>
      <c r="B3459" s="137"/>
      <c r="C3459" s="137"/>
      <c r="D3459" s="159"/>
      <c r="E3459" s="160"/>
      <c r="F3459" s="137" t="s">
        <v>559</v>
      </c>
      <c r="G3459" s="137" t="s">
        <v>560</v>
      </c>
      <c r="H3459" s="137" t="s">
        <v>443</v>
      </c>
      <c r="I3459" s="137"/>
      <c r="J3459" s="138"/>
      <c r="K3459" s="138"/>
      <c r="L3459" s="141"/>
      <c r="M3459" s="141"/>
      <c r="N3459" s="141"/>
    </row>
    <row r="3460" spans="1:14" s="162" customFormat="1" ht="20.100000000000001" customHeight="1">
      <c r="A3460" s="141"/>
      <c r="B3460" s="137"/>
      <c r="C3460" s="137"/>
      <c r="D3460" s="159"/>
      <c r="E3460" s="160"/>
      <c r="F3460" s="137" t="s">
        <v>560</v>
      </c>
      <c r="G3460" s="137" t="s">
        <v>561</v>
      </c>
      <c r="H3460" s="137" t="s">
        <v>443</v>
      </c>
      <c r="I3460" s="137"/>
      <c r="J3460" s="138"/>
      <c r="K3460" s="138"/>
      <c r="L3460" s="141"/>
      <c r="M3460" s="141"/>
      <c r="N3460" s="141"/>
    </row>
    <row r="3461" spans="1:14" s="162" customFormat="1" ht="20.100000000000001" customHeight="1">
      <c r="A3461" s="141"/>
      <c r="B3461" s="137"/>
      <c r="C3461" s="137"/>
      <c r="D3461" s="159"/>
      <c r="E3461" s="160"/>
      <c r="F3461" s="137" t="s">
        <v>561</v>
      </c>
      <c r="G3461" s="137" t="s">
        <v>562</v>
      </c>
      <c r="H3461" s="137" t="s">
        <v>443</v>
      </c>
      <c r="I3461" s="137"/>
      <c r="J3461" s="138"/>
      <c r="K3461" s="138"/>
      <c r="L3461" s="141"/>
      <c r="M3461" s="141"/>
      <c r="N3461" s="141"/>
    </row>
    <row r="3462" spans="1:14" s="162" customFormat="1" ht="20.100000000000001" customHeight="1">
      <c r="A3462" s="141"/>
      <c r="B3462" s="137"/>
      <c r="C3462" s="137"/>
      <c r="D3462" s="159"/>
      <c r="E3462" s="160"/>
      <c r="F3462" s="137" t="s">
        <v>562</v>
      </c>
      <c r="G3462" s="137" t="s">
        <v>563</v>
      </c>
      <c r="H3462" s="137" t="s">
        <v>443</v>
      </c>
      <c r="I3462" s="137"/>
      <c r="J3462" s="138"/>
      <c r="K3462" s="138"/>
      <c r="L3462" s="141"/>
      <c r="M3462" s="141"/>
      <c r="N3462" s="141"/>
    </row>
    <row r="3463" spans="1:14" s="162" customFormat="1" ht="20.100000000000001" customHeight="1">
      <c r="A3463" s="141"/>
      <c r="B3463" s="137"/>
      <c r="C3463" s="137"/>
      <c r="D3463" s="159"/>
      <c r="E3463" s="160"/>
      <c r="F3463" s="137" t="s">
        <v>563</v>
      </c>
      <c r="G3463" s="137" t="s">
        <v>564</v>
      </c>
      <c r="H3463" s="137" t="s">
        <v>443</v>
      </c>
      <c r="I3463" s="137"/>
      <c r="J3463" s="138"/>
      <c r="K3463" s="138"/>
      <c r="L3463" s="141"/>
      <c r="M3463" s="141"/>
      <c r="N3463" s="141"/>
    </row>
    <row r="3464" spans="1:14" s="162" customFormat="1" ht="20.100000000000001" customHeight="1">
      <c r="A3464" s="141"/>
      <c r="B3464" s="137"/>
      <c r="C3464" s="137"/>
      <c r="D3464" s="159"/>
      <c r="E3464" s="160"/>
      <c r="F3464" s="137" t="s">
        <v>564</v>
      </c>
      <c r="G3464" s="137" t="s">
        <v>565</v>
      </c>
      <c r="H3464" s="137" t="s">
        <v>443</v>
      </c>
      <c r="I3464" s="137"/>
      <c r="J3464" s="138"/>
      <c r="K3464" s="138"/>
      <c r="L3464" s="141"/>
      <c r="M3464" s="141"/>
      <c r="N3464" s="141"/>
    </row>
    <row r="3465" spans="1:14" s="162" customFormat="1" ht="20.100000000000001" customHeight="1">
      <c r="A3465" s="141"/>
      <c r="B3465" s="137"/>
      <c r="C3465" s="137"/>
      <c r="D3465" s="159"/>
      <c r="E3465" s="160"/>
      <c r="F3465" s="137" t="s">
        <v>565</v>
      </c>
      <c r="G3465" s="137" t="s">
        <v>566</v>
      </c>
      <c r="H3465" s="137" t="s">
        <v>443</v>
      </c>
      <c r="I3465" s="137"/>
      <c r="J3465" s="138"/>
      <c r="K3465" s="138"/>
      <c r="L3465" s="141"/>
      <c r="M3465" s="141"/>
      <c r="N3465" s="141"/>
    </row>
    <row r="3466" spans="1:14" s="162" customFormat="1" ht="20.100000000000001" customHeight="1">
      <c r="A3466" s="141"/>
      <c r="B3466" s="137"/>
      <c r="C3466" s="137"/>
      <c r="D3466" s="159"/>
      <c r="E3466" s="160"/>
      <c r="F3466" s="137" t="s">
        <v>566</v>
      </c>
      <c r="G3466" s="137" t="s">
        <v>567</v>
      </c>
      <c r="H3466" s="137" t="s">
        <v>443</v>
      </c>
      <c r="I3466" s="137"/>
      <c r="J3466" s="138"/>
      <c r="K3466" s="138"/>
      <c r="L3466" s="141"/>
      <c r="M3466" s="141"/>
      <c r="N3466" s="141"/>
    </row>
    <row r="3467" spans="1:14" s="162" customFormat="1" ht="20.100000000000001" customHeight="1">
      <c r="A3467" s="141"/>
      <c r="B3467" s="137"/>
      <c r="C3467" s="137"/>
      <c r="D3467" s="159"/>
      <c r="E3467" s="160"/>
      <c r="F3467" s="137" t="s">
        <v>567</v>
      </c>
      <c r="G3467" s="137" t="s">
        <v>642</v>
      </c>
      <c r="H3467" s="137" t="s">
        <v>443</v>
      </c>
      <c r="I3467" s="137"/>
      <c r="J3467" s="138"/>
      <c r="K3467" s="138"/>
      <c r="L3467" s="141"/>
      <c r="M3467" s="141"/>
      <c r="N3467" s="141"/>
    </row>
    <row r="3468" spans="1:14" s="162" customFormat="1" ht="20.100000000000001" customHeight="1">
      <c r="A3468" s="141"/>
      <c r="B3468" s="137"/>
      <c r="C3468" s="137"/>
      <c r="D3468" s="159"/>
      <c r="E3468" s="160"/>
      <c r="F3468" s="137" t="s">
        <v>642</v>
      </c>
      <c r="G3468" s="137" t="s">
        <v>643</v>
      </c>
      <c r="H3468" s="137" t="s">
        <v>443</v>
      </c>
      <c r="I3468" s="137"/>
      <c r="J3468" s="138"/>
      <c r="K3468" s="138"/>
      <c r="L3468" s="141"/>
      <c r="M3468" s="141"/>
      <c r="N3468" s="141"/>
    </row>
    <row r="3469" spans="1:14" s="162" customFormat="1" ht="20.100000000000001" customHeight="1">
      <c r="A3469" s="141"/>
      <c r="B3469" s="137"/>
      <c r="C3469" s="137"/>
      <c r="D3469" s="159"/>
      <c r="E3469" s="160"/>
      <c r="F3469" s="137" t="s">
        <v>643</v>
      </c>
      <c r="G3469" s="137" t="s">
        <v>644</v>
      </c>
      <c r="H3469" s="137" t="s">
        <v>443</v>
      </c>
      <c r="I3469" s="137"/>
      <c r="J3469" s="138"/>
      <c r="K3469" s="138"/>
      <c r="L3469" s="141"/>
      <c r="M3469" s="141"/>
      <c r="N3469" s="141"/>
    </row>
    <row r="3470" spans="1:14" s="162" customFormat="1" ht="20.100000000000001" customHeight="1">
      <c r="A3470" s="141"/>
      <c r="B3470" s="137"/>
      <c r="C3470" s="137"/>
      <c r="D3470" s="159"/>
      <c r="E3470" s="160"/>
      <c r="F3470" s="137" t="s">
        <v>644</v>
      </c>
      <c r="G3470" s="137" t="s">
        <v>645</v>
      </c>
      <c r="H3470" s="137" t="s">
        <v>443</v>
      </c>
      <c r="I3470" s="137"/>
      <c r="J3470" s="138"/>
      <c r="K3470" s="138"/>
      <c r="L3470" s="141"/>
      <c r="M3470" s="141"/>
      <c r="N3470" s="141"/>
    </row>
    <row r="3471" spans="1:14" s="162" customFormat="1" ht="20.100000000000001" customHeight="1">
      <c r="A3471" s="141"/>
      <c r="B3471" s="137"/>
      <c r="C3471" s="137"/>
      <c r="D3471" s="159"/>
      <c r="E3471" s="160"/>
      <c r="F3471" s="137" t="s">
        <v>645</v>
      </c>
      <c r="G3471" s="137" t="s">
        <v>767</v>
      </c>
      <c r="H3471" s="137" t="s">
        <v>443</v>
      </c>
      <c r="I3471" s="137"/>
      <c r="J3471" s="138"/>
      <c r="K3471" s="138"/>
      <c r="L3471" s="141"/>
      <c r="M3471" s="141"/>
      <c r="N3471" s="141"/>
    </row>
    <row r="3472" spans="1:14" s="162" customFormat="1" ht="20.100000000000001" customHeight="1">
      <c r="A3472" s="141"/>
      <c r="B3472" s="137"/>
      <c r="C3472" s="137"/>
      <c r="D3472" s="159"/>
      <c r="E3472" s="160"/>
      <c r="F3472" s="137" t="s">
        <v>767</v>
      </c>
      <c r="G3472" s="137" t="s">
        <v>768</v>
      </c>
      <c r="H3472" s="137" t="s">
        <v>443</v>
      </c>
      <c r="I3472" s="137"/>
      <c r="J3472" s="138"/>
      <c r="K3472" s="138"/>
      <c r="L3472" s="141"/>
      <c r="M3472" s="141"/>
      <c r="N3472" s="141"/>
    </row>
    <row r="3473" spans="1:18" s="162" customFormat="1" ht="20.100000000000001" customHeight="1">
      <c r="A3473" s="141"/>
      <c r="B3473" s="137"/>
      <c r="C3473" s="137"/>
      <c r="D3473" s="159"/>
      <c r="E3473" s="160"/>
      <c r="F3473" s="137" t="s">
        <v>768</v>
      </c>
      <c r="G3473" s="137" t="s">
        <v>769</v>
      </c>
      <c r="H3473" s="137" t="s">
        <v>443</v>
      </c>
      <c r="I3473" s="137"/>
      <c r="J3473" s="138"/>
      <c r="K3473" s="138"/>
      <c r="L3473" s="141"/>
      <c r="M3473" s="141"/>
      <c r="N3473" s="141"/>
    </row>
    <row r="3474" spans="1:18" s="162" customFormat="1" ht="20.100000000000001" customHeight="1">
      <c r="A3474" s="141"/>
      <c r="B3474" s="137"/>
      <c r="C3474" s="137"/>
      <c r="D3474" s="159"/>
      <c r="E3474" s="160"/>
      <c r="F3474" s="137" t="s">
        <v>769</v>
      </c>
      <c r="G3474" s="137" t="s">
        <v>770</v>
      </c>
      <c r="H3474" s="137" t="s">
        <v>443</v>
      </c>
      <c r="I3474" s="137"/>
      <c r="J3474" s="138"/>
      <c r="K3474" s="138"/>
      <c r="L3474" s="141"/>
      <c r="M3474" s="141"/>
      <c r="N3474" s="141"/>
    </row>
    <row r="3475" spans="1:18" s="162" customFormat="1" ht="20.100000000000001" customHeight="1">
      <c r="A3475" s="141"/>
      <c r="B3475" s="137"/>
      <c r="C3475" s="137"/>
      <c r="D3475" s="159"/>
      <c r="E3475" s="160"/>
      <c r="F3475" s="137" t="s">
        <v>770</v>
      </c>
      <c r="G3475" s="137" t="s">
        <v>771</v>
      </c>
      <c r="H3475" s="137" t="s">
        <v>443</v>
      </c>
      <c r="I3475" s="137"/>
      <c r="J3475" s="138"/>
      <c r="K3475" s="138"/>
      <c r="L3475" s="141"/>
      <c r="M3475" s="141"/>
      <c r="N3475" s="141"/>
    </row>
    <row r="3476" spans="1:18" s="162" customFormat="1" ht="20.100000000000001" customHeight="1">
      <c r="A3476" s="141"/>
      <c r="B3476" s="137"/>
      <c r="C3476" s="137"/>
      <c r="D3476" s="159"/>
      <c r="E3476" s="160"/>
      <c r="F3476" s="137" t="s">
        <v>771</v>
      </c>
      <c r="G3476" s="137" t="s">
        <v>772</v>
      </c>
      <c r="H3476" s="137" t="s">
        <v>443</v>
      </c>
      <c r="I3476" s="137"/>
      <c r="J3476" s="138"/>
      <c r="K3476" s="138"/>
      <c r="L3476" s="141"/>
      <c r="M3476" s="141"/>
      <c r="N3476" s="141"/>
    </row>
    <row r="3477" spans="1:18" s="162" customFormat="1" ht="20.100000000000001" customHeight="1">
      <c r="A3477" s="141"/>
      <c r="B3477" s="137"/>
      <c r="C3477" s="137"/>
      <c r="D3477" s="159"/>
      <c r="E3477" s="160"/>
      <c r="F3477" s="137" t="s">
        <v>772</v>
      </c>
      <c r="G3477" s="137" t="s">
        <v>773</v>
      </c>
      <c r="H3477" s="137" t="s">
        <v>443</v>
      </c>
      <c r="I3477" s="137"/>
      <c r="J3477" s="138"/>
      <c r="K3477" s="138"/>
      <c r="L3477" s="141"/>
      <c r="M3477" s="141"/>
      <c r="N3477" s="141"/>
    </row>
    <row r="3478" spans="1:18" s="162" customFormat="1" ht="20.100000000000001" customHeight="1">
      <c r="A3478" s="141"/>
      <c r="B3478" s="137"/>
      <c r="C3478" s="137"/>
      <c r="D3478" s="159"/>
      <c r="E3478" s="160"/>
      <c r="F3478" s="137" t="s">
        <v>773</v>
      </c>
      <c r="G3478" s="137" t="s">
        <v>774</v>
      </c>
      <c r="H3478" s="137" t="s">
        <v>443</v>
      </c>
      <c r="I3478" s="137"/>
      <c r="J3478" s="138"/>
      <c r="K3478" s="138"/>
      <c r="L3478" s="141"/>
      <c r="M3478" s="141"/>
      <c r="N3478" s="141"/>
    </row>
    <row r="3479" spans="1:18" s="162" customFormat="1" ht="20.100000000000001" customHeight="1">
      <c r="A3479" s="141"/>
      <c r="B3479" s="137"/>
      <c r="C3479" s="137"/>
      <c r="D3479" s="159"/>
      <c r="E3479" s="160"/>
      <c r="F3479" s="137" t="s">
        <v>774</v>
      </c>
      <c r="G3479" s="137" t="s">
        <v>775</v>
      </c>
      <c r="H3479" s="137" t="s">
        <v>443</v>
      </c>
      <c r="I3479" s="137"/>
      <c r="J3479" s="138"/>
      <c r="K3479" s="138"/>
      <c r="L3479" s="141"/>
      <c r="M3479" s="141"/>
      <c r="N3479" s="141"/>
    </row>
    <row r="3480" spans="1:18" s="162" customFormat="1" ht="20.100000000000001" customHeight="1">
      <c r="A3480" s="141"/>
      <c r="B3480" s="137"/>
      <c r="C3480" s="137"/>
      <c r="D3480" s="159"/>
      <c r="E3480" s="160"/>
      <c r="F3480" s="137" t="s">
        <v>775</v>
      </c>
      <c r="G3480" s="137" t="s">
        <v>982</v>
      </c>
      <c r="H3480" s="137" t="s">
        <v>443</v>
      </c>
      <c r="I3480" s="137"/>
      <c r="J3480" s="138"/>
      <c r="K3480" s="138"/>
      <c r="L3480" s="141"/>
      <c r="M3480" s="141"/>
      <c r="N3480" s="141"/>
    </row>
    <row r="3481" spans="1:18" s="162" customFormat="1" ht="20.100000000000001" customHeight="1">
      <c r="A3481" s="141"/>
      <c r="B3481" s="137"/>
      <c r="C3481" s="137"/>
      <c r="D3481" s="159"/>
      <c r="E3481" s="160"/>
      <c r="F3481" s="137"/>
      <c r="G3481" s="137"/>
      <c r="H3481" s="137"/>
      <c r="I3481" s="137"/>
      <c r="J3481" s="137"/>
      <c r="K3481" s="138"/>
      <c r="L3481" s="141"/>
      <c r="M3481" s="141"/>
      <c r="N3481" s="141"/>
    </row>
    <row r="3482" spans="1:18" s="162" customFormat="1" ht="20.100000000000001" customHeight="1">
      <c r="A3482" s="141"/>
      <c r="B3482" s="137">
        <v>343</v>
      </c>
      <c r="C3482" s="137"/>
      <c r="D3482" s="159" t="s">
        <v>755</v>
      </c>
      <c r="E3482" s="160">
        <v>2.1070000000000002</v>
      </c>
      <c r="F3482" s="137" t="s">
        <v>433</v>
      </c>
      <c r="G3482" s="137" t="s">
        <v>447</v>
      </c>
      <c r="H3482" s="137" t="s">
        <v>434</v>
      </c>
      <c r="I3482" s="137"/>
      <c r="J3482" s="138"/>
      <c r="K3482" s="138"/>
      <c r="L3482" s="141"/>
      <c r="M3482" s="141"/>
      <c r="N3482" s="141"/>
      <c r="R3482" s="163"/>
    </row>
    <row r="3483" spans="1:18" s="162" customFormat="1" ht="20.100000000000001" customHeight="1">
      <c r="A3483" s="141"/>
      <c r="B3483" s="137"/>
      <c r="C3483" s="137"/>
      <c r="D3483" s="159"/>
      <c r="E3483" s="160"/>
      <c r="F3483" s="137" t="s">
        <v>447</v>
      </c>
      <c r="G3483" s="137" t="s">
        <v>451</v>
      </c>
      <c r="H3483" s="137" t="s">
        <v>434</v>
      </c>
      <c r="I3483" s="137"/>
      <c r="J3483" s="138"/>
      <c r="K3483" s="138"/>
      <c r="L3483" s="141"/>
      <c r="M3483" s="141"/>
      <c r="N3483" s="141"/>
      <c r="R3483" s="163"/>
    </row>
    <row r="3484" spans="1:18" s="162" customFormat="1" ht="20.100000000000001" customHeight="1">
      <c r="A3484" s="141"/>
      <c r="B3484" s="137"/>
      <c r="C3484" s="137"/>
      <c r="D3484" s="159"/>
      <c r="E3484" s="160"/>
      <c r="F3484" s="137" t="s">
        <v>451</v>
      </c>
      <c r="G3484" s="137" t="s">
        <v>454</v>
      </c>
      <c r="H3484" s="137" t="s">
        <v>438</v>
      </c>
      <c r="I3484" s="137"/>
      <c r="J3484" s="138"/>
      <c r="K3484" s="138"/>
      <c r="L3484" s="141"/>
      <c r="M3484" s="141"/>
      <c r="N3484" s="141"/>
      <c r="R3484" s="163"/>
    </row>
    <row r="3485" spans="1:18" s="162" customFormat="1" ht="20.100000000000001" customHeight="1">
      <c r="A3485" s="141"/>
      <c r="B3485" s="137"/>
      <c r="C3485" s="137"/>
      <c r="D3485" s="159"/>
      <c r="E3485" s="160"/>
      <c r="F3485" s="137" t="s">
        <v>454</v>
      </c>
      <c r="G3485" s="137" t="s">
        <v>455</v>
      </c>
      <c r="H3485" s="137" t="s">
        <v>438</v>
      </c>
      <c r="I3485" s="137"/>
      <c r="J3485" s="138"/>
      <c r="K3485" s="138"/>
      <c r="L3485" s="141"/>
      <c r="M3485" s="141"/>
      <c r="N3485" s="141"/>
      <c r="R3485" s="163"/>
    </row>
    <row r="3486" spans="1:18" s="162" customFormat="1" ht="20.100000000000001" customHeight="1">
      <c r="A3486" s="141"/>
      <c r="B3486" s="137"/>
      <c r="C3486" s="137"/>
      <c r="D3486" s="159"/>
      <c r="E3486" s="160"/>
      <c r="F3486" s="137" t="s">
        <v>455</v>
      </c>
      <c r="G3486" s="137" t="s">
        <v>456</v>
      </c>
      <c r="H3486" s="137" t="s">
        <v>443</v>
      </c>
      <c r="I3486" s="137"/>
      <c r="J3486" s="138"/>
      <c r="K3486" s="138"/>
      <c r="L3486" s="141"/>
      <c r="M3486" s="141"/>
      <c r="N3486" s="141"/>
      <c r="R3486" s="163"/>
    </row>
    <row r="3487" spans="1:18" s="162" customFormat="1" ht="20.100000000000001" customHeight="1">
      <c r="A3487" s="141"/>
      <c r="B3487" s="137"/>
      <c r="C3487" s="137"/>
      <c r="D3487" s="159"/>
      <c r="E3487" s="160"/>
      <c r="F3487" s="137" t="s">
        <v>456</v>
      </c>
      <c r="G3487" s="137" t="s">
        <v>457</v>
      </c>
      <c r="H3487" s="137" t="s">
        <v>438</v>
      </c>
      <c r="I3487" s="137"/>
      <c r="J3487" s="138"/>
      <c r="K3487" s="138"/>
      <c r="L3487" s="141"/>
      <c r="M3487" s="141"/>
      <c r="N3487" s="141"/>
    </row>
    <row r="3488" spans="1:18" s="162" customFormat="1" ht="20.100000000000001" customHeight="1">
      <c r="A3488" s="141"/>
      <c r="B3488" s="137"/>
      <c r="C3488" s="137"/>
      <c r="D3488" s="159"/>
      <c r="E3488" s="160"/>
      <c r="F3488" s="137" t="s">
        <v>457</v>
      </c>
      <c r="G3488" s="137" t="s">
        <v>460</v>
      </c>
      <c r="H3488" s="137" t="s">
        <v>438</v>
      </c>
      <c r="I3488" s="137"/>
      <c r="J3488" s="138"/>
      <c r="K3488" s="138"/>
      <c r="L3488" s="141"/>
      <c r="M3488" s="141"/>
      <c r="N3488" s="141"/>
    </row>
    <row r="3489" spans="1:18" s="162" customFormat="1" ht="20.100000000000001" customHeight="1">
      <c r="A3489" s="141"/>
      <c r="B3489" s="137"/>
      <c r="C3489" s="137"/>
      <c r="D3489" s="159"/>
      <c r="E3489" s="160"/>
      <c r="F3489" s="137" t="s">
        <v>460</v>
      </c>
      <c r="G3489" s="137" t="s">
        <v>463</v>
      </c>
      <c r="H3489" s="137" t="s">
        <v>438</v>
      </c>
      <c r="I3489" s="137"/>
      <c r="J3489" s="138"/>
      <c r="K3489" s="138"/>
      <c r="L3489" s="141"/>
      <c r="M3489" s="141"/>
      <c r="N3489" s="141"/>
    </row>
    <row r="3490" spans="1:18" s="162" customFormat="1" ht="20.100000000000001" customHeight="1">
      <c r="A3490" s="141"/>
      <c r="B3490" s="137"/>
      <c r="C3490" s="137"/>
      <c r="D3490" s="159"/>
      <c r="E3490" s="160"/>
      <c r="F3490" s="137" t="s">
        <v>463</v>
      </c>
      <c r="G3490" s="137" t="s">
        <v>464</v>
      </c>
      <c r="H3490" s="137" t="s">
        <v>438</v>
      </c>
      <c r="I3490" s="137"/>
      <c r="J3490" s="138"/>
      <c r="K3490" s="138"/>
      <c r="L3490" s="141"/>
      <c r="M3490" s="141"/>
      <c r="N3490" s="141"/>
    </row>
    <row r="3491" spans="1:18" s="162" customFormat="1" ht="20.100000000000001" customHeight="1">
      <c r="A3491" s="141"/>
      <c r="B3491" s="137"/>
      <c r="C3491" s="137"/>
      <c r="D3491" s="159"/>
      <c r="E3491" s="160"/>
      <c r="F3491" s="137" t="s">
        <v>464</v>
      </c>
      <c r="G3491" s="137" t="s">
        <v>465</v>
      </c>
      <c r="H3491" s="137" t="s">
        <v>438</v>
      </c>
      <c r="I3491" s="137"/>
      <c r="J3491" s="138"/>
      <c r="K3491" s="138"/>
      <c r="L3491" s="141"/>
      <c r="M3491" s="141"/>
      <c r="N3491" s="141"/>
    </row>
    <row r="3492" spans="1:18" s="162" customFormat="1" ht="20.100000000000001" customHeight="1">
      <c r="A3492" s="141"/>
      <c r="B3492" s="137"/>
      <c r="C3492" s="137"/>
      <c r="D3492" s="159"/>
      <c r="E3492" s="160"/>
      <c r="F3492" s="137" t="s">
        <v>465</v>
      </c>
      <c r="G3492" s="137" t="s">
        <v>983</v>
      </c>
      <c r="H3492" s="137" t="s">
        <v>438</v>
      </c>
      <c r="I3492" s="137"/>
      <c r="J3492" s="138"/>
      <c r="K3492" s="138"/>
      <c r="L3492" s="141"/>
      <c r="M3492" s="141"/>
      <c r="N3492" s="141"/>
    </row>
    <row r="3493" spans="1:18" s="162" customFormat="1" ht="20.100000000000001" customHeight="1">
      <c r="A3493" s="141"/>
      <c r="B3493" s="137"/>
      <c r="C3493" s="137"/>
      <c r="D3493" s="159"/>
      <c r="E3493" s="160"/>
      <c r="F3493" s="137"/>
      <c r="G3493" s="137"/>
      <c r="H3493" s="137"/>
      <c r="I3493" s="137"/>
      <c r="J3493" s="137"/>
      <c r="K3493" s="138"/>
      <c r="L3493" s="141"/>
      <c r="M3493" s="141"/>
      <c r="N3493" s="141"/>
    </row>
    <row r="3494" spans="1:18" s="162" customFormat="1" ht="20.100000000000001" customHeight="1">
      <c r="A3494" s="141"/>
      <c r="B3494" s="137">
        <v>344</v>
      </c>
      <c r="C3494" s="137"/>
      <c r="D3494" s="159" t="s">
        <v>354</v>
      </c>
      <c r="E3494" s="160">
        <v>5.5830000000000002</v>
      </c>
      <c r="F3494" s="137" t="s">
        <v>433</v>
      </c>
      <c r="G3494" s="137" t="s">
        <v>447</v>
      </c>
      <c r="H3494" s="137" t="s">
        <v>434</v>
      </c>
      <c r="I3494" s="137"/>
      <c r="J3494" s="138"/>
      <c r="K3494" s="138"/>
      <c r="L3494" s="141"/>
      <c r="M3494" s="141"/>
      <c r="N3494" s="141"/>
      <c r="R3494" s="163"/>
    </row>
    <row r="3495" spans="1:18" s="162" customFormat="1" ht="20.100000000000001" customHeight="1">
      <c r="A3495" s="141"/>
      <c r="B3495" s="137"/>
      <c r="C3495" s="137"/>
      <c r="D3495" s="159"/>
      <c r="E3495" s="160"/>
      <c r="F3495" s="137" t="s">
        <v>447</v>
      </c>
      <c r="G3495" s="137" t="s">
        <v>451</v>
      </c>
      <c r="H3495" s="137" t="s">
        <v>434</v>
      </c>
      <c r="I3495" s="137"/>
      <c r="J3495" s="138"/>
      <c r="K3495" s="138"/>
      <c r="L3495" s="141"/>
      <c r="M3495" s="141"/>
      <c r="N3495" s="141"/>
      <c r="R3495" s="163"/>
    </row>
    <row r="3496" spans="1:18" s="162" customFormat="1" ht="20.100000000000001" customHeight="1">
      <c r="A3496" s="141"/>
      <c r="B3496" s="137"/>
      <c r="C3496" s="137"/>
      <c r="D3496" s="159"/>
      <c r="E3496" s="160"/>
      <c r="F3496" s="137" t="s">
        <v>451</v>
      </c>
      <c r="G3496" s="137" t="s">
        <v>454</v>
      </c>
      <c r="H3496" s="137" t="s">
        <v>434</v>
      </c>
      <c r="I3496" s="137"/>
      <c r="J3496" s="138"/>
      <c r="K3496" s="138"/>
      <c r="L3496" s="141"/>
      <c r="M3496" s="141"/>
      <c r="N3496" s="141"/>
      <c r="R3496" s="163"/>
    </row>
    <row r="3497" spans="1:18" s="162" customFormat="1" ht="20.100000000000001" customHeight="1">
      <c r="A3497" s="141"/>
      <c r="B3497" s="137"/>
      <c r="C3497" s="137"/>
      <c r="D3497" s="159"/>
      <c r="E3497" s="160"/>
      <c r="F3497" s="137" t="s">
        <v>454</v>
      </c>
      <c r="G3497" s="137" t="s">
        <v>455</v>
      </c>
      <c r="H3497" s="137" t="s">
        <v>434</v>
      </c>
      <c r="I3497" s="137"/>
      <c r="J3497" s="138"/>
      <c r="K3497" s="138"/>
      <c r="L3497" s="141"/>
      <c r="M3497" s="141"/>
      <c r="N3497" s="141"/>
      <c r="R3497" s="163"/>
    </row>
    <row r="3498" spans="1:18" s="162" customFormat="1" ht="20.100000000000001" customHeight="1">
      <c r="A3498" s="141"/>
      <c r="B3498" s="137"/>
      <c r="C3498" s="137"/>
      <c r="D3498" s="159"/>
      <c r="E3498" s="160"/>
      <c r="F3498" s="137" t="s">
        <v>455</v>
      </c>
      <c r="G3498" s="137" t="s">
        <v>456</v>
      </c>
      <c r="H3498" s="137" t="s">
        <v>434</v>
      </c>
      <c r="I3498" s="137"/>
      <c r="J3498" s="138"/>
      <c r="K3498" s="138"/>
      <c r="L3498" s="141"/>
      <c r="M3498" s="141"/>
      <c r="N3498" s="141"/>
      <c r="R3498" s="163"/>
    </row>
    <row r="3499" spans="1:18" s="162" customFormat="1" ht="20.100000000000001" customHeight="1">
      <c r="A3499" s="141"/>
      <c r="B3499" s="137"/>
      <c r="C3499" s="137"/>
      <c r="D3499" s="159"/>
      <c r="E3499" s="160"/>
      <c r="F3499" s="137" t="s">
        <v>456</v>
      </c>
      <c r="G3499" s="137" t="s">
        <v>457</v>
      </c>
      <c r="H3499" s="137" t="s">
        <v>434</v>
      </c>
      <c r="I3499" s="137"/>
      <c r="J3499" s="138"/>
      <c r="K3499" s="138"/>
      <c r="L3499" s="141"/>
      <c r="M3499" s="141"/>
      <c r="N3499" s="141"/>
    </row>
    <row r="3500" spans="1:18" s="162" customFormat="1" ht="20.100000000000001" customHeight="1">
      <c r="A3500" s="141"/>
      <c r="B3500" s="137"/>
      <c r="C3500" s="137"/>
      <c r="D3500" s="159"/>
      <c r="E3500" s="160"/>
      <c r="F3500" s="137" t="s">
        <v>457</v>
      </c>
      <c r="G3500" s="137" t="s">
        <v>460</v>
      </c>
      <c r="H3500" s="137" t="s">
        <v>434</v>
      </c>
      <c r="I3500" s="137"/>
      <c r="J3500" s="138"/>
      <c r="K3500" s="138"/>
      <c r="L3500" s="141"/>
      <c r="M3500" s="141"/>
      <c r="N3500" s="141"/>
    </row>
    <row r="3501" spans="1:18" s="162" customFormat="1" ht="20.100000000000001" customHeight="1">
      <c r="A3501" s="141"/>
      <c r="B3501" s="137"/>
      <c r="C3501" s="137"/>
      <c r="D3501" s="159"/>
      <c r="E3501" s="160"/>
      <c r="F3501" s="137" t="s">
        <v>460</v>
      </c>
      <c r="G3501" s="137" t="s">
        <v>463</v>
      </c>
      <c r="H3501" s="137" t="s">
        <v>434</v>
      </c>
      <c r="I3501" s="137"/>
      <c r="J3501" s="138"/>
      <c r="K3501" s="138"/>
      <c r="L3501" s="141"/>
      <c r="M3501" s="141"/>
      <c r="N3501" s="141"/>
    </row>
    <row r="3502" spans="1:18" s="162" customFormat="1" ht="20.100000000000001" customHeight="1">
      <c r="A3502" s="141"/>
      <c r="B3502" s="137"/>
      <c r="C3502" s="137"/>
      <c r="D3502" s="159"/>
      <c r="E3502" s="160"/>
      <c r="F3502" s="137" t="s">
        <v>463</v>
      </c>
      <c r="G3502" s="137" t="s">
        <v>464</v>
      </c>
      <c r="H3502" s="137" t="s">
        <v>434</v>
      </c>
      <c r="I3502" s="137"/>
      <c r="J3502" s="138"/>
      <c r="K3502" s="138"/>
      <c r="L3502" s="141"/>
      <c r="M3502" s="141"/>
      <c r="N3502" s="141"/>
    </row>
    <row r="3503" spans="1:18" s="162" customFormat="1" ht="20.100000000000001" customHeight="1">
      <c r="A3503" s="141"/>
      <c r="B3503" s="137"/>
      <c r="C3503" s="137"/>
      <c r="D3503" s="159"/>
      <c r="E3503" s="160"/>
      <c r="F3503" s="137" t="s">
        <v>464</v>
      </c>
      <c r="G3503" s="137" t="s">
        <v>465</v>
      </c>
      <c r="H3503" s="137" t="s">
        <v>434</v>
      </c>
      <c r="I3503" s="137"/>
      <c r="J3503" s="138"/>
      <c r="K3503" s="138"/>
      <c r="L3503" s="141"/>
      <c r="M3503" s="141"/>
      <c r="N3503" s="141"/>
    </row>
    <row r="3504" spans="1:18" s="162" customFormat="1" ht="20.100000000000001" customHeight="1">
      <c r="A3504" s="141"/>
      <c r="B3504" s="137"/>
      <c r="C3504" s="137"/>
      <c r="D3504" s="159"/>
      <c r="E3504" s="160"/>
      <c r="F3504" s="137" t="s">
        <v>465</v>
      </c>
      <c r="G3504" s="137" t="s">
        <v>466</v>
      </c>
      <c r="H3504" s="137" t="s">
        <v>434</v>
      </c>
      <c r="I3504" s="137"/>
      <c r="J3504" s="138"/>
      <c r="K3504" s="138"/>
      <c r="L3504" s="141"/>
      <c r="M3504" s="141"/>
      <c r="N3504" s="141"/>
    </row>
    <row r="3505" spans="1:14" s="162" customFormat="1" ht="20.100000000000001" customHeight="1">
      <c r="A3505" s="141"/>
      <c r="B3505" s="137"/>
      <c r="C3505" s="137"/>
      <c r="D3505" s="159"/>
      <c r="E3505" s="160"/>
      <c r="F3505" s="137" t="s">
        <v>466</v>
      </c>
      <c r="G3505" s="137" t="s">
        <v>467</v>
      </c>
      <c r="H3505" s="137" t="s">
        <v>434</v>
      </c>
      <c r="I3505" s="137"/>
      <c r="J3505" s="138"/>
      <c r="K3505" s="138"/>
      <c r="L3505" s="141"/>
      <c r="M3505" s="141"/>
      <c r="N3505" s="141"/>
    </row>
    <row r="3506" spans="1:14" s="162" customFormat="1" ht="20.100000000000001" customHeight="1">
      <c r="A3506" s="141"/>
      <c r="B3506" s="137"/>
      <c r="C3506" s="137"/>
      <c r="D3506" s="159"/>
      <c r="E3506" s="160"/>
      <c r="F3506" s="137" t="s">
        <v>467</v>
      </c>
      <c r="G3506" s="137" t="s">
        <v>468</v>
      </c>
      <c r="H3506" s="137" t="s">
        <v>438</v>
      </c>
      <c r="I3506" s="137"/>
      <c r="J3506" s="138"/>
      <c r="K3506" s="138"/>
      <c r="L3506" s="141"/>
      <c r="M3506" s="141"/>
      <c r="N3506" s="141"/>
    </row>
    <row r="3507" spans="1:14" s="162" customFormat="1" ht="20.100000000000001" customHeight="1">
      <c r="A3507" s="141"/>
      <c r="B3507" s="137"/>
      <c r="C3507" s="137"/>
      <c r="D3507" s="159"/>
      <c r="E3507" s="160"/>
      <c r="F3507" s="137" t="s">
        <v>468</v>
      </c>
      <c r="G3507" s="137" t="s">
        <v>469</v>
      </c>
      <c r="H3507" s="137" t="s">
        <v>434</v>
      </c>
      <c r="I3507" s="137"/>
      <c r="J3507" s="138"/>
      <c r="K3507" s="138"/>
      <c r="L3507" s="141"/>
      <c r="M3507" s="141"/>
      <c r="N3507" s="141"/>
    </row>
    <row r="3508" spans="1:14" s="162" customFormat="1" ht="20.100000000000001" customHeight="1">
      <c r="A3508" s="141"/>
      <c r="B3508" s="137"/>
      <c r="C3508" s="137"/>
      <c r="D3508" s="159"/>
      <c r="E3508" s="160"/>
      <c r="F3508" s="137" t="s">
        <v>469</v>
      </c>
      <c r="G3508" s="137" t="s">
        <v>470</v>
      </c>
      <c r="H3508" s="137" t="s">
        <v>434</v>
      </c>
      <c r="I3508" s="137"/>
      <c r="J3508" s="138"/>
      <c r="K3508" s="138"/>
      <c r="L3508" s="141"/>
      <c r="M3508" s="141"/>
      <c r="N3508" s="141"/>
    </row>
    <row r="3509" spans="1:14" s="162" customFormat="1" ht="20.100000000000001" customHeight="1">
      <c r="A3509" s="141"/>
      <c r="B3509" s="137"/>
      <c r="C3509" s="137"/>
      <c r="D3509" s="159"/>
      <c r="E3509" s="160"/>
      <c r="F3509" s="137" t="s">
        <v>470</v>
      </c>
      <c r="G3509" s="137" t="s">
        <v>471</v>
      </c>
      <c r="H3509" s="137" t="s">
        <v>434</v>
      </c>
      <c r="I3509" s="137"/>
      <c r="J3509" s="138"/>
      <c r="K3509" s="138"/>
      <c r="L3509" s="141"/>
      <c r="M3509" s="141"/>
      <c r="N3509" s="141"/>
    </row>
    <row r="3510" spans="1:14" s="162" customFormat="1" ht="20.100000000000001" customHeight="1">
      <c r="A3510" s="141"/>
      <c r="B3510" s="137"/>
      <c r="C3510" s="137"/>
      <c r="D3510" s="159"/>
      <c r="E3510" s="160"/>
      <c r="F3510" s="137" t="s">
        <v>471</v>
      </c>
      <c r="G3510" s="137" t="s">
        <v>473</v>
      </c>
      <c r="H3510" s="137" t="s">
        <v>438</v>
      </c>
      <c r="I3510" s="137"/>
      <c r="J3510" s="138"/>
      <c r="K3510" s="138"/>
      <c r="L3510" s="141"/>
      <c r="M3510" s="141"/>
      <c r="N3510" s="141"/>
    </row>
    <row r="3511" spans="1:14" s="162" customFormat="1" ht="20.100000000000001" customHeight="1">
      <c r="A3511" s="141"/>
      <c r="B3511" s="137"/>
      <c r="C3511" s="137"/>
      <c r="D3511" s="159"/>
      <c r="E3511" s="160"/>
      <c r="F3511" s="137" t="s">
        <v>473</v>
      </c>
      <c r="G3511" s="137" t="s">
        <v>474</v>
      </c>
      <c r="H3511" s="137" t="s">
        <v>434</v>
      </c>
      <c r="I3511" s="137"/>
      <c r="J3511" s="138"/>
      <c r="K3511" s="138"/>
      <c r="L3511" s="141"/>
      <c r="M3511" s="141"/>
      <c r="N3511" s="141"/>
    </row>
    <row r="3512" spans="1:14" s="162" customFormat="1" ht="20.100000000000001" customHeight="1">
      <c r="A3512" s="141"/>
      <c r="B3512" s="137"/>
      <c r="C3512" s="137"/>
      <c r="D3512" s="159"/>
      <c r="E3512" s="160"/>
      <c r="F3512" s="137" t="s">
        <v>474</v>
      </c>
      <c r="G3512" s="137" t="s">
        <v>475</v>
      </c>
      <c r="H3512" s="137" t="s">
        <v>434</v>
      </c>
      <c r="I3512" s="137"/>
      <c r="J3512" s="138"/>
      <c r="K3512" s="138"/>
      <c r="L3512" s="141"/>
      <c r="M3512" s="141"/>
      <c r="N3512" s="141"/>
    </row>
    <row r="3513" spans="1:14" s="162" customFormat="1" ht="20.100000000000001" customHeight="1">
      <c r="A3513" s="141"/>
      <c r="B3513" s="137"/>
      <c r="C3513" s="137"/>
      <c r="D3513" s="159"/>
      <c r="E3513" s="160"/>
      <c r="F3513" s="137" t="s">
        <v>475</v>
      </c>
      <c r="G3513" s="137" t="s">
        <v>476</v>
      </c>
      <c r="H3513" s="137" t="s">
        <v>438</v>
      </c>
      <c r="I3513" s="137"/>
      <c r="J3513" s="138"/>
      <c r="K3513" s="138"/>
      <c r="L3513" s="141"/>
      <c r="M3513" s="141"/>
      <c r="N3513" s="141"/>
    </row>
    <row r="3514" spans="1:14" s="162" customFormat="1" ht="20.100000000000001" customHeight="1">
      <c r="A3514" s="141"/>
      <c r="B3514" s="137"/>
      <c r="C3514" s="137"/>
      <c r="D3514" s="159"/>
      <c r="E3514" s="160"/>
      <c r="F3514" s="137" t="s">
        <v>476</v>
      </c>
      <c r="G3514" s="137" t="s">
        <v>477</v>
      </c>
      <c r="H3514" s="137" t="s">
        <v>434</v>
      </c>
      <c r="I3514" s="137"/>
      <c r="J3514" s="138"/>
      <c r="K3514" s="138"/>
      <c r="L3514" s="141"/>
      <c r="M3514" s="141"/>
      <c r="N3514" s="141"/>
    </row>
    <row r="3515" spans="1:14" s="162" customFormat="1" ht="20.100000000000001" customHeight="1">
      <c r="A3515" s="141"/>
      <c r="B3515" s="137"/>
      <c r="C3515" s="137"/>
      <c r="D3515" s="159"/>
      <c r="E3515" s="160"/>
      <c r="F3515" s="137" t="s">
        <v>477</v>
      </c>
      <c r="G3515" s="137" t="s">
        <v>543</v>
      </c>
      <c r="H3515" s="137" t="s">
        <v>434</v>
      </c>
      <c r="I3515" s="137"/>
      <c r="J3515" s="138"/>
      <c r="K3515" s="138"/>
      <c r="L3515" s="141"/>
      <c r="M3515" s="141"/>
      <c r="N3515" s="141"/>
    </row>
    <row r="3516" spans="1:14" s="162" customFormat="1" ht="20.100000000000001" customHeight="1">
      <c r="A3516" s="141"/>
      <c r="B3516" s="137"/>
      <c r="C3516" s="137"/>
      <c r="D3516" s="159"/>
      <c r="E3516" s="160"/>
      <c r="F3516" s="137" t="s">
        <v>543</v>
      </c>
      <c r="G3516" s="137" t="s">
        <v>550</v>
      </c>
      <c r="H3516" s="137" t="s">
        <v>434</v>
      </c>
      <c r="I3516" s="137"/>
      <c r="J3516" s="138"/>
      <c r="K3516" s="138"/>
      <c r="L3516" s="141"/>
      <c r="M3516" s="141"/>
      <c r="N3516" s="141"/>
    </row>
    <row r="3517" spans="1:14" s="162" customFormat="1" ht="20.100000000000001" customHeight="1">
      <c r="A3517" s="141"/>
      <c r="B3517" s="137"/>
      <c r="C3517" s="137"/>
      <c r="D3517" s="159"/>
      <c r="E3517" s="160"/>
      <c r="F3517" s="137" t="s">
        <v>550</v>
      </c>
      <c r="G3517" s="137" t="s">
        <v>551</v>
      </c>
      <c r="H3517" s="137" t="s">
        <v>434</v>
      </c>
      <c r="I3517" s="137"/>
      <c r="J3517" s="138"/>
      <c r="K3517" s="138"/>
      <c r="L3517" s="141"/>
      <c r="M3517" s="141"/>
      <c r="N3517" s="141"/>
    </row>
    <row r="3518" spans="1:14" s="162" customFormat="1" ht="20.100000000000001" customHeight="1">
      <c r="A3518" s="141"/>
      <c r="B3518" s="137"/>
      <c r="C3518" s="137"/>
      <c r="D3518" s="159"/>
      <c r="E3518" s="160"/>
      <c r="F3518" s="137" t="s">
        <v>551</v>
      </c>
      <c r="G3518" s="137" t="s">
        <v>552</v>
      </c>
      <c r="H3518" s="137" t="s">
        <v>438</v>
      </c>
      <c r="I3518" s="137"/>
      <c r="J3518" s="138"/>
      <c r="K3518" s="138"/>
      <c r="L3518" s="141"/>
      <c r="M3518" s="141"/>
      <c r="N3518" s="141"/>
    </row>
    <row r="3519" spans="1:14" s="162" customFormat="1" ht="20.100000000000001" customHeight="1">
      <c r="A3519" s="141"/>
      <c r="B3519" s="137"/>
      <c r="C3519" s="137"/>
      <c r="D3519" s="159"/>
      <c r="E3519" s="160"/>
      <c r="F3519" s="137" t="s">
        <v>552</v>
      </c>
      <c r="G3519" s="137" t="s">
        <v>553</v>
      </c>
      <c r="H3519" s="137" t="s">
        <v>438</v>
      </c>
      <c r="I3519" s="137"/>
      <c r="J3519" s="138"/>
      <c r="K3519" s="138"/>
      <c r="L3519" s="141"/>
      <c r="M3519" s="141"/>
      <c r="N3519" s="141"/>
    </row>
    <row r="3520" spans="1:14" s="162" customFormat="1" ht="20.100000000000001" customHeight="1">
      <c r="A3520" s="141"/>
      <c r="B3520" s="137"/>
      <c r="C3520" s="137"/>
      <c r="D3520" s="159"/>
      <c r="E3520" s="160"/>
      <c r="F3520" s="137" t="s">
        <v>553</v>
      </c>
      <c r="G3520" s="137" t="s">
        <v>554</v>
      </c>
      <c r="H3520" s="137" t="s">
        <v>438</v>
      </c>
      <c r="I3520" s="137"/>
      <c r="J3520" s="138"/>
      <c r="K3520" s="138"/>
      <c r="L3520" s="141"/>
      <c r="M3520" s="141"/>
      <c r="N3520" s="141"/>
    </row>
    <row r="3521" spans="1:18" s="162" customFormat="1" ht="20.100000000000001" customHeight="1">
      <c r="A3521" s="141"/>
      <c r="B3521" s="137"/>
      <c r="C3521" s="137"/>
      <c r="D3521" s="159"/>
      <c r="E3521" s="160"/>
      <c r="F3521" s="137" t="s">
        <v>554</v>
      </c>
      <c r="G3521" s="137" t="s">
        <v>984</v>
      </c>
      <c r="H3521" s="137" t="s">
        <v>434</v>
      </c>
      <c r="I3521" s="137"/>
      <c r="J3521" s="138"/>
      <c r="K3521" s="138"/>
      <c r="L3521" s="141"/>
      <c r="M3521" s="141"/>
      <c r="N3521" s="141"/>
    </row>
    <row r="3522" spans="1:18" s="162" customFormat="1" ht="20.100000000000001" customHeight="1">
      <c r="A3522" s="141"/>
      <c r="B3522" s="137"/>
      <c r="C3522" s="137"/>
      <c r="D3522" s="159"/>
      <c r="E3522" s="160"/>
      <c r="F3522" s="137"/>
      <c r="G3522" s="137"/>
      <c r="H3522" s="137"/>
      <c r="I3522" s="137"/>
      <c r="J3522" s="137"/>
      <c r="K3522" s="138"/>
      <c r="L3522" s="141"/>
      <c r="M3522" s="141"/>
      <c r="N3522" s="141"/>
    </row>
    <row r="3523" spans="1:18" s="162" customFormat="1" ht="20.100000000000001" customHeight="1">
      <c r="A3523" s="141"/>
      <c r="B3523" s="137">
        <v>345</v>
      </c>
      <c r="C3523" s="137"/>
      <c r="D3523" s="159" t="s">
        <v>355</v>
      </c>
      <c r="E3523" s="160">
        <v>2.6440000000000001</v>
      </c>
      <c r="F3523" s="137" t="s">
        <v>433</v>
      </c>
      <c r="G3523" s="137" t="s">
        <v>447</v>
      </c>
      <c r="H3523" s="137" t="s">
        <v>443</v>
      </c>
      <c r="I3523" s="137"/>
      <c r="J3523" s="138"/>
      <c r="K3523" s="138"/>
      <c r="L3523" s="141"/>
      <c r="M3523" s="141"/>
      <c r="N3523" s="141"/>
      <c r="R3523" s="163"/>
    </row>
    <row r="3524" spans="1:18" s="162" customFormat="1" ht="20.100000000000001" customHeight="1">
      <c r="A3524" s="141"/>
      <c r="B3524" s="137"/>
      <c r="C3524" s="137"/>
      <c r="D3524" s="159"/>
      <c r="E3524" s="160"/>
      <c r="F3524" s="137" t="s">
        <v>447</v>
      </c>
      <c r="G3524" s="137" t="s">
        <v>451</v>
      </c>
      <c r="H3524" s="137" t="s">
        <v>443</v>
      </c>
      <c r="I3524" s="137"/>
      <c r="J3524" s="138"/>
      <c r="K3524" s="138"/>
      <c r="L3524" s="141"/>
      <c r="M3524" s="141"/>
      <c r="N3524" s="141"/>
      <c r="R3524" s="163"/>
    </row>
    <row r="3525" spans="1:18" s="162" customFormat="1" ht="20.100000000000001" customHeight="1">
      <c r="A3525" s="141"/>
      <c r="B3525" s="137"/>
      <c r="C3525" s="137"/>
      <c r="D3525" s="159"/>
      <c r="E3525" s="160"/>
      <c r="F3525" s="137" t="s">
        <v>451</v>
      </c>
      <c r="G3525" s="137" t="s">
        <v>454</v>
      </c>
      <c r="H3525" s="137" t="s">
        <v>443</v>
      </c>
      <c r="I3525" s="137"/>
      <c r="J3525" s="138"/>
      <c r="K3525" s="138"/>
      <c r="L3525" s="141"/>
      <c r="M3525" s="141"/>
      <c r="N3525" s="141"/>
      <c r="R3525" s="163"/>
    </row>
    <row r="3526" spans="1:18" s="162" customFormat="1" ht="20.100000000000001" customHeight="1">
      <c r="A3526" s="141"/>
      <c r="B3526" s="137"/>
      <c r="C3526" s="137"/>
      <c r="D3526" s="159"/>
      <c r="E3526" s="160"/>
      <c r="F3526" s="137" t="s">
        <v>454</v>
      </c>
      <c r="G3526" s="137" t="s">
        <v>455</v>
      </c>
      <c r="H3526" s="137" t="s">
        <v>443</v>
      </c>
      <c r="I3526" s="137"/>
      <c r="J3526" s="138"/>
      <c r="K3526" s="138"/>
      <c r="L3526" s="141"/>
      <c r="M3526" s="141"/>
      <c r="N3526" s="141"/>
      <c r="R3526" s="163"/>
    </row>
    <row r="3527" spans="1:18" s="162" customFormat="1" ht="20.100000000000001" customHeight="1">
      <c r="A3527" s="141"/>
      <c r="B3527" s="137"/>
      <c r="C3527" s="137"/>
      <c r="D3527" s="159"/>
      <c r="E3527" s="160"/>
      <c r="F3527" s="137" t="s">
        <v>455</v>
      </c>
      <c r="G3527" s="137" t="s">
        <v>456</v>
      </c>
      <c r="H3527" s="137" t="s">
        <v>443</v>
      </c>
      <c r="I3527" s="137"/>
      <c r="J3527" s="138"/>
      <c r="K3527" s="138"/>
      <c r="L3527" s="141"/>
      <c r="M3527" s="141"/>
      <c r="N3527" s="141"/>
      <c r="R3527" s="163"/>
    </row>
    <row r="3528" spans="1:18" s="162" customFormat="1" ht="20.100000000000001" customHeight="1">
      <c r="A3528" s="141"/>
      <c r="B3528" s="137"/>
      <c r="C3528" s="137"/>
      <c r="D3528" s="159"/>
      <c r="E3528" s="160"/>
      <c r="F3528" s="137" t="s">
        <v>456</v>
      </c>
      <c r="G3528" s="137" t="s">
        <v>457</v>
      </c>
      <c r="H3528" s="137" t="s">
        <v>443</v>
      </c>
      <c r="I3528" s="137"/>
      <c r="J3528" s="138"/>
      <c r="K3528" s="138"/>
      <c r="L3528" s="141"/>
      <c r="M3528" s="141"/>
      <c r="N3528" s="141"/>
    </row>
    <row r="3529" spans="1:18" s="162" customFormat="1" ht="20.100000000000001" customHeight="1">
      <c r="A3529" s="141"/>
      <c r="B3529" s="137"/>
      <c r="C3529" s="137"/>
      <c r="D3529" s="159"/>
      <c r="E3529" s="160"/>
      <c r="F3529" s="137" t="s">
        <v>457</v>
      </c>
      <c r="G3529" s="137" t="s">
        <v>460</v>
      </c>
      <c r="H3529" s="137" t="s">
        <v>443</v>
      </c>
      <c r="I3529" s="137"/>
      <c r="J3529" s="138"/>
      <c r="K3529" s="138"/>
      <c r="L3529" s="141"/>
      <c r="M3529" s="141"/>
      <c r="N3529" s="141"/>
    </row>
    <row r="3530" spans="1:18" s="162" customFormat="1" ht="20.100000000000001" customHeight="1">
      <c r="A3530" s="141"/>
      <c r="B3530" s="137"/>
      <c r="C3530" s="137"/>
      <c r="D3530" s="159"/>
      <c r="E3530" s="160"/>
      <c r="F3530" s="137" t="s">
        <v>460</v>
      </c>
      <c r="G3530" s="137" t="s">
        <v>463</v>
      </c>
      <c r="H3530" s="137" t="s">
        <v>443</v>
      </c>
      <c r="I3530" s="137"/>
      <c r="J3530" s="138"/>
      <c r="K3530" s="138"/>
      <c r="L3530" s="141"/>
      <c r="M3530" s="141"/>
      <c r="N3530" s="141"/>
    </row>
    <row r="3531" spans="1:18" s="162" customFormat="1" ht="20.100000000000001" customHeight="1">
      <c r="A3531" s="141"/>
      <c r="B3531" s="137"/>
      <c r="C3531" s="137"/>
      <c r="D3531" s="159"/>
      <c r="E3531" s="160"/>
      <c r="F3531" s="137" t="s">
        <v>463</v>
      </c>
      <c r="G3531" s="137" t="s">
        <v>464</v>
      </c>
      <c r="H3531" s="137" t="s">
        <v>443</v>
      </c>
      <c r="I3531" s="137"/>
      <c r="J3531" s="138"/>
      <c r="K3531" s="138"/>
      <c r="L3531" s="141"/>
      <c r="M3531" s="141"/>
      <c r="N3531" s="141"/>
    </row>
    <row r="3532" spans="1:18" s="162" customFormat="1" ht="20.100000000000001" customHeight="1">
      <c r="A3532" s="141"/>
      <c r="B3532" s="137"/>
      <c r="C3532" s="137"/>
      <c r="D3532" s="159"/>
      <c r="E3532" s="160"/>
      <c r="F3532" s="137" t="s">
        <v>464</v>
      </c>
      <c r="G3532" s="137" t="s">
        <v>465</v>
      </c>
      <c r="H3532" s="137" t="s">
        <v>443</v>
      </c>
      <c r="I3532" s="137"/>
      <c r="J3532" s="138"/>
      <c r="K3532" s="138"/>
      <c r="L3532" s="141"/>
      <c r="M3532" s="141"/>
      <c r="N3532" s="141"/>
    </row>
    <row r="3533" spans="1:18" s="162" customFormat="1" ht="20.100000000000001" customHeight="1">
      <c r="A3533" s="141"/>
      <c r="B3533" s="137"/>
      <c r="C3533" s="137"/>
      <c r="D3533" s="159"/>
      <c r="E3533" s="160"/>
      <c r="F3533" s="137" t="s">
        <v>465</v>
      </c>
      <c r="G3533" s="137" t="s">
        <v>466</v>
      </c>
      <c r="H3533" s="137" t="s">
        <v>443</v>
      </c>
      <c r="I3533" s="137"/>
      <c r="J3533" s="138"/>
      <c r="K3533" s="138"/>
      <c r="L3533" s="141"/>
      <c r="M3533" s="141"/>
      <c r="N3533" s="141"/>
    </row>
    <row r="3534" spans="1:18" s="162" customFormat="1" ht="20.100000000000001" customHeight="1">
      <c r="A3534" s="141"/>
      <c r="B3534" s="137"/>
      <c r="C3534" s="137"/>
      <c r="D3534" s="159"/>
      <c r="E3534" s="160"/>
      <c r="F3534" s="137" t="s">
        <v>466</v>
      </c>
      <c r="G3534" s="137" t="s">
        <v>467</v>
      </c>
      <c r="H3534" s="137" t="s">
        <v>443</v>
      </c>
      <c r="I3534" s="137"/>
      <c r="J3534" s="138"/>
      <c r="K3534" s="138"/>
      <c r="L3534" s="141"/>
      <c r="M3534" s="141"/>
      <c r="N3534" s="141"/>
    </row>
    <row r="3535" spans="1:18" s="162" customFormat="1" ht="20.100000000000001" customHeight="1">
      <c r="A3535" s="141"/>
      <c r="B3535" s="137"/>
      <c r="C3535" s="137"/>
      <c r="D3535" s="159"/>
      <c r="E3535" s="160"/>
      <c r="F3535" s="137" t="s">
        <v>467</v>
      </c>
      <c r="G3535" s="137" t="s">
        <v>468</v>
      </c>
      <c r="H3535" s="137" t="s">
        <v>443</v>
      </c>
      <c r="I3535" s="137"/>
      <c r="J3535" s="138"/>
      <c r="K3535" s="138"/>
      <c r="L3535" s="141"/>
      <c r="M3535" s="141"/>
      <c r="N3535" s="141"/>
    </row>
    <row r="3536" spans="1:18" s="141" customFormat="1" ht="20.100000000000001" customHeight="1">
      <c r="B3536" s="137"/>
      <c r="C3536" s="137"/>
      <c r="D3536" s="159"/>
      <c r="E3536" s="160"/>
      <c r="F3536" s="137" t="s">
        <v>468</v>
      </c>
      <c r="G3536" s="137" t="s">
        <v>985</v>
      </c>
      <c r="H3536" s="137" t="s">
        <v>443</v>
      </c>
      <c r="I3536" s="137"/>
      <c r="J3536" s="138"/>
      <c r="K3536" s="146"/>
      <c r="L3536" s="146"/>
    </row>
    <row r="3537" spans="1:18" s="141" customFormat="1" ht="20.100000000000001" customHeight="1">
      <c r="B3537" s="137"/>
      <c r="C3537" s="137"/>
      <c r="D3537" s="159"/>
      <c r="E3537" s="160"/>
      <c r="F3537" s="137"/>
      <c r="G3537" s="137"/>
      <c r="H3537" s="137"/>
      <c r="I3537" s="137"/>
      <c r="J3537" s="138"/>
      <c r="K3537" s="146"/>
      <c r="L3537" s="146"/>
    </row>
    <row r="3538" spans="1:18" s="162" customFormat="1" ht="20.100000000000001" customHeight="1">
      <c r="A3538" s="141"/>
      <c r="B3538" s="137">
        <v>346</v>
      </c>
      <c r="C3538" s="137"/>
      <c r="D3538" s="159" t="s">
        <v>755</v>
      </c>
      <c r="E3538" s="160">
        <v>6.6669999999999998</v>
      </c>
      <c r="F3538" s="137" t="s">
        <v>433</v>
      </c>
      <c r="G3538" s="137" t="s">
        <v>447</v>
      </c>
      <c r="H3538" s="137" t="s">
        <v>443</v>
      </c>
      <c r="I3538" s="137"/>
      <c r="J3538" s="138"/>
      <c r="K3538" s="138"/>
      <c r="L3538" s="141"/>
      <c r="M3538" s="141"/>
      <c r="N3538" s="141"/>
      <c r="R3538" s="163"/>
    </row>
    <row r="3539" spans="1:18" s="162" customFormat="1" ht="20.100000000000001" customHeight="1">
      <c r="A3539" s="141"/>
      <c r="B3539" s="137"/>
      <c r="C3539" s="137"/>
      <c r="D3539" s="159"/>
      <c r="E3539" s="160"/>
      <c r="F3539" s="137" t="s">
        <v>447</v>
      </c>
      <c r="G3539" s="137" t="s">
        <v>451</v>
      </c>
      <c r="H3539" s="137" t="s">
        <v>440</v>
      </c>
      <c r="I3539" s="137"/>
      <c r="J3539" s="138"/>
      <c r="K3539" s="138"/>
      <c r="L3539" s="141"/>
      <c r="M3539" s="141"/>
      <c r="N3539" s="141"/>
      <c r="R3539" s="163"/>
    </row>
    <row r="3540" spans="1:18" s="162" customFormat="1" ht="20.100000000000001" customHeight="1">
      <c r="A3540" s="141"/>
      <c r="B3540" s="137"/>
      <c r="C3540" s="137"/>
      <c r="D3540" s="159"/>
      <c r="E3540" s="160"/>
      <c r="F3540" s="137" t="s">
        <v>451</v>
      </c>
      <c r="G3540" s="137" t="s">
        <v>454</v>
      </c>
      <c r="H3540" s="137" t="s">
        <v>443</v>
      </c>
      <c r="I3540" s="137"/>
      <c r="J3540" s="138"/>
      <c r="K3540" s="138"/>
      <c r="L3540" s="141"/>
      <c r="M3540" s="141"/>
      <c r="N3540" s="141"/>
      <c r="R3540" s="163"/>
    </row>
    <row r="3541" spans="1:18" s="162" customFormat="1" ht="20.100000000000001" customHeight="1">
      <c r="A3541" s="141"/>
      <c r="B3541" s="137"/>
      <c r="C3541" s="137"/>
      <c r="D3541" s="159"/>
      <c r="E3541" s="160"/>
      <c r="F3541" s="137" t="s">
        <v>454</v>
      </c>
      <c r="G3541" s="137" t="s">
        <v>455</v>
      </c>
      <c r="H3541" s="137" t="s">
        <v>443</v>
      </c>
      <c r="I3541" s="137"/>
      <c r="J3541" s="138"/>
      <c r="K3541" s="138"/>
      <c r="L3541" s="141"/>
      <c r="M3541" s="141"/>
      <c r="N3541" s="141"/>
      <c r="R3541" s="163"/>
    </row>
    <row r="3542" spans="1:18" s="162" customFormat="1" ht="20.100000000000001" customHeight="1">
      <c r="A3542" s="141"/>
      <c r="B3542" s="137"/>
      <c r="C3542" s="137"/>
      <c r="D3542" s="159"/>
      <c r="E3542" s="160"/>
      <c r="F3542" s="137" t="s">
        <v>455</v>
      </c>
      <c r="G3542" s="137" t="s">
        <v>456</v>
      </c>
      <c r="H3542" s="137" t="s">
        <v>443</v>
      </c>
      <c r="I3542" s="137"/>
      <c r="J3542" s="138"/>
      <c r="K3542" s="138"/>
      <c r="L3542" s="141"/>
      <c r="M3542" s="141"/>
      <c r="N3542" s="141"/>
      <c r="R3542" s="163"/>
    </row>
    <row r="3543" spans="1:18" s="162" customFormat="1" ht="20.100000000000001" customHeight="1">
      <c r="A3543" s="141"/>
      <c r="B3543" s="137"/>
      <c r="C3543" s="137"/>
      <c r="D3543" s="159"/>
      <c r="E3543" s="160"/>
      <c r="F3543" s="137" t="s">
        <v>456</v>
      </c>
      <c r="G3543" s="137" t="s">
        <v>457</v>
      </c>
      <c r="H3543" s="137" t="s">
        <v>443</v>
      </c>
      <c r="I3543" s="137"/>
      <c r="J3543" s="138"/>
      <c r="K3543" s="138"/>
      <c r="L3543" s="141"/>
      <c r="M3543" s="141"/>
      <c r="N3543" s="141"/>
    </row>
    <row r="3544" spans="1:18" s="162" customFormat="1" ht="20.100000000000001" customHeight="1">
      <c r="A3544" s="141"/>
      <c r="B3544" s="137"/>
      <c r="C3544" s="137"/>
      <c r="D3544" s="159"/>
      <c r="E3544" s="160"/>
      <c r="F3544" s="137" t="s">
        <v>457</v>
      </c>
      <c r="G3544" s="137" t="s">
        <v>460</v>
      </c>
      <c r="H3544" s="137" t="s">
        <v>443</v>
      </c>
      <c r="I3544" s="137"/>
      <c r="J3544" s="138"/>
      <c r="K3544" s="138"/>
      <c r="L3544" s="141"/>
      <c r="M3544" s="141"/>
      <c r="N3544" s="141"/>
    </row>
    <row r="3545" spans="1:18" s="162" customFormat="1" ht="20.100000000000001" customHeight="1">
      <c r="A3545" s="141"/>
      <c r="B3545" s="137"/>
      <c r="C3545" s="137"/>
      <c r="D3545" s="159"/>
      <c r="E3545" s="160"/>
      <c r="F3545" s="137" t="s">
        <v>460</v>
      </c>
      <c r="G3545" s="137" t="s">
        <v>463</v>
      </c>
      <c r="H3545" s="137" t="s">
        <v>440</v>
      </c>
      <c r="I3545" s="137"/>
      <c r="J3545" s="138"/>
      <c r="K3545" s="138"/>
      <c r="L3545" s="141"/>
      <c r="M3545" s="141"/>
      <c r="N3545" s="141"/>
    </row>
    <row r="3546" spans="1:18" s="162" customFormat="1" ht="20.100000000000001" customHeight="1">
      <c r="A3546" s="141"/>
      <c r="B3546" s="137"/>
      <c r="C3546" s="137"/>
      <c r="D3546" s="159"/>
      <c r="E3546" s="160"/>
      <c r="F3546" s="137" t="s">
        <v>463</v>
      </c>
      <c r="G3546" s="137" t="s">
        <v>464</v>
      </c>
      <c r="H3546" s="137" t="s">
        <v>443</v>
      </c>
      <c r="I3546" s="137"/>
      <c r="J3546" s="138"/>
      <c r="K3546" s="138"/>
      <c r="L3546" s="141"/>
      <c r="M3546" s="141"/>
      <c r="N3546" s="141"/>
    </row>
    <row r="3547" spans="1:18" s="162" customFormat="1" ht="20.100000000000001" customHeight="1">
      <c r="A3547" s="141"/>
      <c r="B3547" s="137"/>
      <c r="C3547" s="137"/>
      <c r="D3547" s="159"/>
      <c r="E3547" s="160"/>
      <c r="F3547" s="137" t="s">
        <v>464</v>
      </c>
      <c r="G3547" s="137" t="s">
        <v>465</v>
      </c>
      <c r="H3547" s="137" t="s">
        <v>443</v>
      </c>
      <c r="I3547" s="137"/>
      <c r="J3547" s="138"/>
      <c r="K3547" s="138"/>
      <c r="L3547" s="141"/>
      <c r="M3547" s="141"/>
      <c r="N3547" s="141"/>
    </row>
    <row r="3548" spans="1:18" s="162" customFormat="1" ht="20.100000000000001" customHeight="1">
      <c r="A3548" s="141"/>
      <c r="B3548" s="137"/>
      <c r="C3548" s="137"/>
      <c r="D3548" s="159"/>
      <c r="E3548" s="160"/>
      <c r="F3548" s="137" t="s">
        <v>465</v>
      </c>
      <c r="G3548" s="137" t="s">
        <v>466</v>
      </c>
      <c r="H3548" s="137" t="s">
        <v>443</v>
      </c>
      <c r="I3548" s="137"/>
      <c r="J3548" s="138"/>
      <c r="K3548" s="138"/>
      <c r="L3548" s="141"/>
      <c r="M3548" s="141"/>
      <c r="N3548" s="141"/>
    </row>
    <row r="3549" spans="1:18" s="162" customFormat="1" ht="20.100000000000001" customHeight="1">
      <c r="A3549" s="141"/>
      <c r="B3549" s="137"/>
      <c r="C3549" s="137"/>
      <c r="D3549" s="159"/>
      <c r="E3549" s="160"/>
      <c r="F3549" s="137" t="s">
        <v>466</v>
      </c>
      <c r="G3549" s="137" t="s">
        <v>467</v>
      </c>
      <c r="H3549" s="137" t="s">
        <v>443</v>
      </c>
      <c r="I3549" s="137"/>
      <c r="J3549" s="138"/>
      <c r="K3549" s="138"/>
      <c r="L3549" s="141"/>
      <c r="M3549" s="141"/>
      <c r="N3549" s="141"/>
    </row>
    <row r="3550" spans="1:18" s="162" customFormat="1" ht="20.100000000000001" customHeight="1">
      <c r="A3550" s="141"/>
      <c r="B3550" s="137"/>
      <c r="C3550" s="137"/>
      <c r="D3550" s="159"/>
      <c r="E3550" s="160"/>
      <c r="F3550" s="137" t="s">
        <v>467</v>
      </c>
      <c r="G3550" s="137" t="s">
        <v>468</v>
      </c>
      <c r="H3550" s="137" t="s">
        <v>443</v>
      </c>
      <c r="I3550" s="137"/>
      <c r="J3550" s="138"/>
      <c r="K3550" s="138"/>
      <c r="L3550" s="141"/>
      <c r="M3550" s="141"/>
      <c r="N3550" s="141"/>
    </row>
    <row r="3551" spans="1:18" s="162" customFormat="1" ht="20.100000000000001" customHeight="1">
      <c r="A3551" s="141"/>
      <c r="B3551" s="137"/>
      <c r="C3551" s="137"/>
      <c r="D3551" s="159"/>
      <c r="E3551" s="160"/>
      <c r="F3551" s="137" t="s">
        <v>468</v>
      </c>
      <c r="G3551" s="137" t="s">
        <v>469</v>
      </c>
      <c r="H3551" s="137" t="s">
        <v>443</v>
      </c>
      <c r="I3551" s="137"/>
      <c r="J3551" s="138"/>
      <c r="K3551" s="138"/>
      <c r="L3551" s="141"/>
      <c r="M3551" s="141"/>
      <c r="N3551" s="141"/>
    </row>
    <row r="3552" spans="1:18" s="162" customFormat="1" ht="20.100000000000001" customHeight="1">
      <c r="A3552" s="141"/>
      <c r="B3552" s="137"/>
      <c r="C3552" s="137"/>
      <c r="D3552" s="159"/>
      <c r="E3552" s="160"/>
      <c r="F3552" s="137" t="s">
        <v>469</v>
      </c>
      <c r="G3552" s="137" t="s">
        <v>470</v>
      </c>
      <c r="H3552" s="137" t="s">
        <v>434</v>
      </c>
      <c r="I3552" s="137"/>
      <c r="J3552" s="138"/>
      <c r="K3552" s="138"/>
      <c r="L3552" s="141"/>
      <c r="M3552" s="141"/>
      <c r="N3552" s="141"/>
    </row>
    <row r="3553" spans="1:14" s="162" customFormat="1" ht="20.100000000000001" customHeight="1">
      <c r="A3553" s="141"/>
      <c r="B3553" s="137"/>
      <c r="C3553" s="137"/>
      <c r="D3553" s="159"/>
      <c r="E3553" s="160"/>
      <c r="F3553" s="137" t="s">
        <v>470</v>
      </c>
      <c r="G3553" s="137" t="s">
        <v>471</v>
      </c>
      <c r="H3553" s="137" t="s">
        <v>434</v>
      </c>
      <c r="I3553" s="137"/>
      <c r="J3553" s="138"/>
      <c r="K3553" s="138"/>
      <c r="L3553" s="141"/>
      <c r="M3553" s="141"/>
      <c r="N3553" s="141"/>
    </row>
    <row r="3554" spans="1:14" s="162" customFormat="1" ht="20.100000000000001" customHeight="1">
      <c r="A3554" s="141"/>
      <c r="B3554" s="137"/>
      <c r="C3554" s="137"/>
      <c r="D3554" s="159"/>
      <c r="E3554" s="160"/>
      <c r="F3554" s="137" t="s">
        <v>471</v>
      </c>
      <c r="G3554" s="137" t="s">
        <v>473</v>
      </c>
      <c r="H3554" s="137" t="s">
        <v>434</v>
      </c>
      <c r="I3554" s="137"/>
      <c r="J3554" s="138"/>
      <c r="K3554" s="138"/>
      <c r="L3554" s="141"/>
      <c r="M3554" s="141"/>
      <c r="N3554" s="141"/>
    </row>
    <row r="3555" spans="1:14" s="162" customFormat="1" ht="20.100000000000001" customHeight="1">
      <c r="A3555" s="141"/>
      <c r="B3555" s="137"/>
      <c r="C3555" s="137"/>
      <c r="D3555" s="159"/>
      <c r="E3555" s="160"/>
      <c r="F3555" s="137" t="s">
        <v>473</v>
      </c>
      <c r="G3555" s="137" t="s">
        <v>474</v>
      </c>
      <c r="H3555" s="137" t="s">
        <v>434</v>
      </c>
      <c r="I3555" s="137"/>
      <c r="J3555" s="138"/>
      <c r="K3555" s="138"/>
      <c r="L3555" s="141"/>
      <c r="M3555" s="141"/>
      <c r="N3555" s="141"/>
    </row>
    <row r="3556" spans="1:14" s="162" customFormat="1" ht="20.100000000000001" customHeight="1">
      <c r="A3556" s="141"/>
      <c r="B3556" s="137"/>
      <c r="C3556" s="137"/>
      <c r="D3556" s="159"/>
      <c r="E3556" s="160"/>
      <c r="F3556" s="137" t="s">
        <v>474</v>
      </c>
      <c r="G3556" s="137" t="s">
        <v>475</v>
      </c>
      <c r="H3556" s="137" t="s">
        <v>434</v>
      </c>
      <c r="I3556" s="137"/>
      <c r="J3556" s="138"/>
      <c r="K3556" s="138"/>
      <c r="L3556" s="141"/>
      <c r="M3556" s="141"/>
      <c r="N3556" s="141"/>
    </row>
    <row r="3557" spans="1:14" s="162" customFormat="1" ht="20.100000000000001" customHeight="1">
      <c r="A3557" s="141"/>
      <c r="B3557" s="137"/>
      <c r="C3557" s="137"/>
      <c r="D3557" s="159"/>
      <c r="E3557" s="160"/>
      <c r="F3557" s="137" t="s">
        <v>475</v>
      </c>
      <c r="G3557" s="137" t="s">
        <v>476</v>
      </c>
      <c r="H3557" s="137" t="s">
        <v>434</v>
      </c>
      <c r="I3557" s="137"/>
      <c r="J3557" s="138"/>
      <c r="K3557" s="138"/>
      <c r="L3557" s="141"/>
      <c r="M3557" s="141"/>
      <c r="N3557" s="141"/>
    </row>
    <row r="3558" spans="1:14" s="162" customFormat="1" ht="20.100000000000001" customHeight="1">
      <c r="A3558" s="141"/>
      <c r="B3558" s="137"/>
      <c r="C3558" s="137"/>
      <c r="D3558" s="159"/>
      <c r="E3558" s="160"/>
      <c r="F3558" s="137" t="s">
        <v>476</v>
      </c>
      <c r="G3558" s="137" t="s">
        <v>477</v>
      </c>
      <c r="H3558" s="137" t="s">
        <v>443</v>
      </c>
      <c r="I3558" s="137"/>
      <c r="J3558" s="138"/>
      <c r="K3558" s="138"/>
      <c r="L3558" s="141"/>
      <c r="M3558" s="141"/>
      <c r="N3558" s="141"/>
    </row>
    <row r="3559" spans="1:14" s="162" customFormat="1" ht="20.100000000000001" customHeight="1">
      <c r="A3559" s="141"/>
      <c r="B3559" s="137"/>
      <c r="C3559" s="137"/>
      <c r="D3559" s="159"/>
      <c r="E3559" s="160"/>
      <c r="F3559" s="137" t="s">
        <v>477</v>
      </c>
      <c r="G3559" s="137" t="s">
        <v>543</v>
      </c>
      <c r="H3559" s="137" t="s">
        <v>443</v>
      </c>
      <c r="I3559" s="137"/>
      <c r="J3559" s="138"/>
      <c r="K3559" s="138"/>
      <c r="L3559" s="141"/>
      <c r="M3559" s="141"/>
      <c r="N3559" s="141"/>
    </row>
    <row r="3560" spans="1:14" s="162" customFormat="1" ht="20.100000000000001" customHeight="1">
      <c r="A3560" s="141"/>
      <c r="B3560" s="137"/>
      <c r="C3560" s="137"/>
      <c r="D3560" s="159"/>
      <c r="E3560" s="160"/>
      <c r="F3560" s="137" t="s">
        <v>543</v>
      </c>
      <c r="G3560" s="137" t="s">
        <v>550</v>
      </c>
      <c r="H3560" s="137" t="s">
        <v>443</v>
      </c>
      <c r="I3560" s="137"/>
      <c r="J3560" s="138"/>
      <c r="K3560" s="138"/>
      <c r="L3560" s="141"/>
      <c r="M3560" s="141"/>
      <c r="N3560" s="141"/>
    </row>
    <row r="3561" spans="1:14" s="162" customFormat="1" ht="20.100000000000001" customHeight="1">
      <c r="A3561" s="141"/>
      <c r="B3561" s="137"/>
      <c r="C3561" s="137"/>
      <c r="D3561" s="159"/>
      <c r="E3561" s="160"/>
      <c r="F3561" s="137" t="s">
        <v>550</v>
      </c>
      <c r="G3561" s="137" t="s">
        <v>551</v>
      </c>
      <c r="H3561" s="137" t="s">
        <v>443</v>
      </c>
      <c r="I3561" s="137"/>
      <c r="J3561" s="138"/>
      <c r="K3561" s="138"/>
      <c r="L3561" s="141"/>
      <c r="M3561" s="141"/>
      <c r="N3561" s="141"/>
    </row>
    <row r="3562" spans="1:14" s="162" customFormat="1" ht="20.100000000000001" customHeight="1">
      <c r="A3562" s="141"/>
      <c r="B3562" s="137"/>
      <c r="C3562" s="137"/>
      <c r="D3562" s="159"/>
      <c r="E3562" s="160"/>
      <c r="F3562" s="137" t="s">
        <v>551</v>
      </c>
      <c r="G3562" s="137" t="s">
        <v>552</v>
      </c>
      <c r="H3562" s="137" t="s">
        <v>443</v>
      </c>
      <c r="I3562" s="137"/>
      <c r="J3562" s="138"/>
      <c r="K3562" s="138"/>
      <c r="L3562" s="141"/>
      <c r="M3562" s="141"/>
      <c r="N3562" s="141"/>
    </row>
    <row r="3563" spans="1:14" s="162" customFormat="1" ht="20.100000000000001" customHeight="1">
      <c r="A3563" s="141"/>
      <c r="B3563" s="137"/>
      <c r="C3563" s="137"/>
      <c r="D3563" s="159"/>
      <c r="E3563" s="160"/>
      <c r="F3563" s="137" t="s">
        <v>552</v>
      </c>
      <c r="G3563" s="137" t="s">
        <v>553</v>
      </c>
      <c r="H3563" s="137" t="s">
        <v>443</v>
      </c>
      <c r="I3563" s="137"/>
      <c r="J3563" s="138"/>
      <c r="K3563" s="138"/>
      <c r="L3563" s="141"/>
      <c r="M3563" s="141"/>
      <c r="N3563" s="141"/>
    </row>
    <row r="3564" spans="1:14" s="162" customFormat="1" ht="20.100000000000001" customHeight="1">
      <c r="A3564" s="141"/>
      <c r="B3564" s="137"/>
      <c r="C3564" s="137"/>
      <c r="D3564" s="159"/>
      <c r="E3564" s="160"/>
      <c r="F3564" s="137" t="s">
        <v>553</v>
      </c>
      <c r="G3564" s="137" t="s">
        <v>554</v>
      </c>
      <c r="H3564" s="137" t="s">
        <v>443</v>
      </c>
      <c r="I3564" s="137"/>
      <c r="J3564" s="138"/>
      <c r="K3564" s="138"/>
      <c r="L3564" s="141"/>
      <c r="M3564" s="141"/>
      <c r="N3564" s="141"/>
    </row>
    <row r="3565" spans="1:14" s="162" customFormat="1" ht="20.100000000000001" customHeight="1">
      <c r="A3565" s="141"/>
      <c r="B3565" s="137"/>
      <c r="C3565" s="137"/>
      <c r="D3565" s="159"/>
      <c r="E3565" s="160"/>
      <c r="F3565" s="137" t="s">
        <v>554</v>
      </c>
      <c r="G3565" s="137" t="s">
        <v>555</v>
      </c>
      <c r="H3565" s="137" t="s">
        <v>443</v>
      </c>
      <c r="I3565" s="137"/>
      <c r="J3565" s="138"/>
      <c r="K3565" s="138"/>
      <c r="L3565" s="141"/>
      <c r="M3565" s="141"/>
      <c r="N3565" s="141"/>
    </row>
    <row r="3566" spans="1:14" s="162" customFormat="1" ht="20.100000000000001" customHeight="1">
      <c r="A3566" s="141"/>
      <c r="B3566" s="137"/>
      <c r="C3566" s="137"/>
      <c r="D3566" s="159"/>
      <c r="E3566" s="160"/>
      <c r="F3566" s="137" t="s">
        <v>555</v>
      </c>
      <c r="G3566" s="137" t="s">
        <v>556</v>
      </c>
      <c r="H3566" s="137" t="s">
        <v>443</v>
      </c>
      <c r="I3566" s="137"/>
      <c r="J3566" s="138"/>
      <c r="K3566" s="138"/>
      <c r="L3566" s="141"/>
      <c r="M3566" s="141"/>
      <c r="N3566" s="141"/>
    </row>
    <row r="3567" spans="1:14" s="162" customFormat="1" ht="20.100000000000001" customHeight="1">
      <c r="A3567" s="141"/>
      <c r="B3567" s="137"/>
      <c r="C3567" s="137"/>
      <c r="D3567" s="159"/>
      <c r="E3567" s="160"/>
      <c r="F3567" s="137" t="s">
        <v>556</v>
      </c>
      <c r="G3567" s="137" t="s">
        <v>557</v>
      </c>
      <c r="H3567" s="137" t="s">
        <v>443</v>
      </c>
      <c r="I3567" s="137"/>
      <c r="J3567" s="138"/>
      <c r="K3567" s="138"/>
      <c r="L3567" s="141"/>
      <c r="M3567" s="141"/>
      <c r="N3567" s="141"/>
    </row>
    <row r="3568" spans="1:14" s="162" customFormat="1" ht="20.100000000000001" customHeight="1">
      <c r="A3568" s="141"/>
      <c r="B3568" s="137"/>
      <c r="C3568" s="137"/>
      <c r="D3568" s="159"/>
      <c r="E3568" s="160"/>
      <c r="F3568" s="137" t="s">
        <v>557</v>
      </c>
      <c r="G3568" s="137" t="s">
        <v>558</v>
      </c>
      <c r="H3568" s="137" t="s">
        <v>443</v>
      </c>
      <c r="I3568" s="137"/>
      <c r="J3568" s="138"/>
      <c r="K3568" s="138"/>
      <c r="L3568" s="141"/>
      <c r="M3568" s="141"/>
      <c r="N3568" s="141"/>
    </row>
    <row r="3569" spans="1:14" s="162" customFormat="1" ht="20.100000000000001" customHeight="1">
      <c r="A3569" s="141"/>
      <c r="B3569" s="137"/>
      <c r="C3569" s="137"/>
      <c r="D3569" s="159"/>
      <c r="E3569" s="160"/>
      <c r="F3569" s="137" t="s">
        <v>558</v>
      </c>
      <c r="G3569" s="137" t="s">
        <v>559</v>
      </c>
      <c r="H3569" s="137" t="s">
        <v>443</v>
      </c>
      <c r="I3569" s="137"/>
      <c r="J3569" s="138"/>
      <c r="K3569" s="138"/>
      <c r="L3569" s="141"/>
      <c r="M3569" s="141"/>
      <c r="N3569" s="141"/>
    </row>
    <row r="3570" spans="1:14" s="162" customFormat="1" ht="20.100000000000001" customHeight="1">
      <c r="A3570" s="141"/>
      <c r="B3570" s="137"/>
      <c r="C3570" s="137"/>
      <c r="D3570" s="159"/>
      <c r="E3570" s="160"/>
      <c r="F3570" s="137" t="s">
        <v>559</v>
      </c>
      <c r="G3570" s="137" t="s">
        <v>560</v>
      </c>
      <c r="H3570" s="137" t="s">
        <v>443</v>
      </c>
      <c r="I3570" s="137"/>
      <c r="J3570" s="138"/>
      <c r="K3570" s="138"/>
      <c r="L3570" s="141"/>
      <c r="M3570" s="141"/>
      <c r="N3570" s="141"/>
    </row>
    <row r="3571" spans="1:14" s="162" customFormat="1" ht="20.100000000000001" customHeight="1">
      <c r="A3571" s="141"/>
      <c r="B3571" s="137"/>
      <c r="C3571" s="137"/>
      <c r="D3571" s="159"/>
      <c r="E3571" s="160"/>
      <c r="F3571" s="137" t="s">
        <v>560</v>
      </c>
      <c r="G3571" s="137" t="s">
        <v>986</v>
      </c>
      <c r="H3571" s="137" t="s">
        <v>443</v>
      </c>
      <c r="I3571" s="137"/>
      <c r="J3571" s="138"/>
      <c r="K3571" s="138"/>
      <c r="L3571" s="141"/>
      <c r="M3571" s="141"/>
      <c r="N3571" s="141"/>
    </row>
    <row r="3572" spans="1:14" s="141" customFormat="1" ht="20.100000000000001" customHeight="1">
      <c r="B3572" s="137"/>
      <c r="C3572" s="137"/>
      <c r="D3572" s="159"/>
      <c r="E3572" s="160"/>
      <c r="F3572" s="137"/>
      <c r="G3572" s="137"/>
      <c r="H3572" s="137"/>
      <c r="I3572" s="137"/>
      <c r="J3572" s="138"/>
      <c r="K3572" s="146"/>
      <c r="L3572" s="146"/>
    </row>
    <row r="3573" spans="1:14" s="141" customFormat="1" ht="20.100000000000001" customHeight="1">
      <c r="B3573" s="137">
        <v>347</v>
      </c>
      <c r="C3573" s="137"/>
      <c r="D3573" s="159" t="s">
        <v>356</v>
      </c>
      <c r="E3573" s="160">
        <v>3.9790000000000001</v>
      </c>
      <c r="F3573" s="137" t="s">
        <v>433</v>
      </c>
      <c r="G3573" s="137" t="s">
        <v>447</v>
      </c>
      <c r="H3573" s="137" t="s">
        <v>434</v>
      </c>
      <c r="I3573" s="137"/>
      <c r="J3573" s="138"/>
      <c r="K3573" s="146"/>
      <c r="L3573" s="146"/>
    </row>
    <row r="3574" spans="1:14" s="141" customFormat="1" ht="20.100000000000001" customHeight="1">
      <c r="B3574" s="137"/>
      <c r="C3574" s="137"/>
      <c r="D3574" s="159"/>
      <c r="E3574" s="160"/>
      <c r="F3574" s="137" t="s">
        <v>447</v>
      </c>
      <c r="G3574" s="137" t="s">
        <v>451</v>
      </c>
      <c r="H3574" s="137" t="s">
        <v>434</v>
      </c>
      <c r="I3574" s="137"/>
      <c r="J3574" s="138"/>
      <c r="K3574" s="146"/>
      <c r="L3574" s="146"/>
    </row>
    <row r="3575" spans="1:14" s="141" customFormat="1" ht="20.100000000000001" customHeight="1">
      <c r="B3575" s="137"/>
      <c r="C3575" s="137"/>
      <c r="D3575" s="159"/>
      <c r="E3575" s="160"/>
      <c r="F3575" s="137" t="s">
        <v>451</v>
      </c>
      <c r="G3575" s="137" t="s">
        <v>454</v>
      </c>
      <c r="H3575" s="137" t="s">
        <v>434</v>
      </c>
      <c r="I3575" s="137"/>
      <c r="J3575" s="138"/>
      <c r="K3575" s="146"/>
      <c r="L3575" s="146"/>
    </row>
    <row r="3576" spans="1:14" s="141" customFormat="1" ht="20.100000000000001" customHeight="1">
      <c r="B3576" s="137"/>
      <c r="C3576" s="137"/>
      <c r="D3576" s="159"/>
      <c r="E3576" s="160"/>
      <c r="F3576" s="137" t="s">
        <v>454</v>
      </c>
      <c r="G3576" s="137" t="s">
        <v>455</v>
      </c>
      <c r="H3576" s="137" t="s">
        <v>434</v>
      </c>
      <c r="I3576" s="137"/>
      <c r="J3576" s="138"/>
      <c r="K3576" s="146"/>
      <c r="L3576" s="146"/>
    </row>
    <row r="3577" spans="1:14" s="141" customFormat="1" ht="20.100000000000001" customHeight="1">
      <c r="B3577" s="137"/>
      <c r="C3577" s="137"/>
      <c r="D3577" s="159"/>
      <c r="E3577" s="160"/>
      <c r="F3577" s="137" t="s">
        <v>455</v>
      </c>
      <c r="G3577" s="137" t="s">
        <v>456</v>
      </c>
      <c r="H3577" s="137" t="s">
        <v>434</v>
      </c>
      <c r="I3577" s="137"/>
      <c r="J3577" s="138"/>
      <c r="K3577" s="146"/>
      <c r="L3577" s="146"/>
    </row>
    <row r="3578" spans="1:14" s="141" customFormat="1" ht="20.100000000000001" customHeight="1">
      <c r="B3578" s="137"/>
      <c r="C3578" s="137"/>
      <c r="D3578" s="159"/>
      <c r="E3578" s="160"/>
      <c r="F3578" s="137" t="s">
        <v>456</v>
      </c>
      <c r="G3578" s="137" t="s">
        <v>457</v>
      </c>
      <c r="H3578" s="137" t="s">
        <v>438</v>
      </c>
      <c r="I3578" s="137"/>
      <c r="J3578" s="138"/>
      <c r="K3578" s="146"/>
      <c r="L3578" s="146"/>
    </row>
    <row r="3579" spans="1:14" s="141" customFormat="1" ht="20.100000000000001" customHeight="1">
      <c r="B3579" s="137"/>
      <c r="C3579" s="137"/>
      <c r="D3579" s="159"/>
      <c r="E3579" s="160"/>
      <c r="F3579" s="137" t="s">
        <v>457</v>
      </c>
      <c r="G3579" s="137" t="s">
        <v>460</v>
      </c>
      <c r="H3579" s="137" t="s">
        <v>434</v>
      </c>
      <c r="I3579" s="137"/>
      <c r="J3579" s="138"/>
      <c r="K3579" s="146"/>
      <c r="L3579" s="146"/>
    </row>
    <row r="3580" spans="1:14" s="141" customFormat="1" ht="20.100000000000001" customHeight="1">
      <c r="B3580" s="137"/>
      <c r="C3580" s="137"/>
      <c r="D3580" s="159"/>
      <c r="E3580" s="160"/>
      <c r="F3580" s="137" t="s">
        <v>460</v>
      </c>
      <c r="G3580" s="137" t="s">
        <v>463</v>
      </c>
      <c r="H3580" s="137" t="s">
        <v>434</v>
      </c>
      <c r="I3580" s="137"/>
      <c r="J3580" s="138"/>
      <c r="K3580" s="146"/>
      <c r="L3580" s="146"/>
    </row>
    <row r="3581" spans="1:14" s="141" customFormat="1" ht="20.100000000000001" customHeight="1">
      <c r="B3581" s="137"/>
      <c r="C3581" s="137"/>
      <c r="D3581" s="159"/>
      <c r="E3581" s="160"/>
      <c r="F3581" s="137" t="s">
        <v>463</v>
      </c>
      <c r="G3581" s="137" t="s">
        <v>464</v>
      </c>
      <c r="H3581" s="137" t="s">
        <v>434</v>
      </c>
      <c r="I3581" s="137"/>
      <c r="J3581" s="138"/>
      <c r="K3581" s="146"/>
      <c r="L3581" s="146"/>
    </row>
    <row r="3582" spans="1:14" s="141" customFormat="1" ht="20.100000000000001" customHeight="1">
      <c r="B3582" s="137"/>
      <c r="C3582" s="137"/>
      <c r="D3582" s="159"/>
      <c r="E3582" s="160"/>
      <c r="F3582" s="137" t="s">
        <v>464</v>
      </c>
      <c r="G3582" s="137" t="s">
        <v>465</v>
      </c>
      <c r="H3582" s="137" t="s">
        <v>434</v>
      </c>
      <c r="I3582" s="137"/>
      <c r="J3582" s="138"/>
      <c r="K3582" s="146"/>
      <c r="L3582" s="146"/>
    </row>
    <row r="3583" spans="1:14" s="141" customFormat="1" ht="20.100000000000001" customHeight="1">
      <c r="B3583" s="137"/>
      <c r="C3583" s="137"/>
      <c r="D3583" s="159"/>
      <c r="E3583" s="160"/>
      <c r="F3583" s="137" t="s">
        <v>465</v>
      </c>
      <c r="G3583" s="137" t="s">
        <v>466</v>
      </c>
      <c r="H3583" s="137" t="s">
        <v>434</v>
      </c>
      <c r="I3583" s="137"/>
      <c r="J3583" s="138"/>
      <c r="K3583" s="146"/>
      <c r="L3583" s="146"/>
    </row>
    <row r="3584" spans="1:14" s="141" customFormat="1" ht="20.100000000000001" customHeight="1">
      <c r="B3584" s="137"/>
      <c r="C3584" s="137"/>
      <c r="D3584" s="159"/>
      <c r="E3584" s="160"/>
      <c r="F3584" s="137" t="s">
        <v>466</v>
      </c>
      <c r="G3584" s="137" t="s">
        <v>467</v>
      </c>
      <c r="H3584" s="137" t="s">
        <v>434</v>
      </c>
      <c r="I3584" s="137"/>
      <c r="J3584" s="138"/>
      <c r="K3584" s="146"/>
      <c r="L3584" s="146"/>
    </row>
    <row r="3585" spans="2:12" s="141" customFormat="1" ht="20.100000000000001" customHeight="1">
      <c r="B3585" s="137"/>
      <c r="C3585" s="137"/>
      <c r="D3585" s="159"/>
      <c r="E3585" s="160"/>
      <c r="F3585" s="137" t="s">
        <v>467</v>
      </c>
      <c r="G3585" s="137" t="s">
        <v>468</v>
      </c>
      <c r="H3585" s="137" t="s">
        <v>434</v>
      </c>
      <c r="I3585" s="137"/>
      <c r="J3585" s="138"/>
      <c r="K3585" s="146"/>
      <c r="L3585" s="146"/>
    </row>
    <row r="3586" spans="2:12" s="141" customFormat="1" ht="20.100000000000001" customHeight="1">
      <c r="B3586" s="137"/>
      <c r="C3586" s="137"/>
      <c r="D3586" s="159"/>
      <c r="E3586" s="160"/>
      <c r="F3586" s="137" t="s">
        <v>468</v>
      </c>
      <c r="G3586" s="137" t="s">
        <v>469</v>
      </c>
      <c r="H3586" s="137" t="s">
        <v>434</v>
      </c>
      <c r="I3586" s="137"/>
      <c r="J3586" s="138"/>
      <c r="K3586" s="146"/>
      <c r="L3586" s="146"/>
    </row>
    <row r="3587" spans="2:12" s="141" customFormat="1" ht="20.100000000000001" customHeight="1">
      <c r="B3587" s="137"/>
      <c r="C3587" s="137"/>
      <c r="D3587" s="159"/>
      <c r="E3587" s="160"/>
      <c r="F3587" s="137" t="s">
        <v>469</v>
      </c>
      <c r="G3587" s="137" t="s">
        <v>470</v>
      </c>
      <c r="H3587" s="137" t="s">
        <v>434</v>
      </c>
      <c r="I3587" s="137"/>
      <c r="J3587" s="138"/>
      <c r="K3587" s="146"/>
      <c r="L3587" s="146"/>
    </row>
    <row r="3588" spans="2:12" s="141" customFormat="1" ht="20.100000000000001" customHeight="1">
      <c r="B3588" s="137"/>
      <c r="C3588" s="137"/>
      <c r="D3588" s="159"/>
      <c r="E3588" s="160"/>
      <c r="F3588" s="137" t="s">
        <v>470</v>
      </c>
      <c r="G3588" s="137" t="s">
        <v>471</v>
      </c>
      <c r="H3588" s="137" t="s">
        <v>434</v>
      </c>
      <c r="I3588" s="137"/>
      <c r="J3588" s="138"/>
      <c r="K3588" s="146"/>
      <c r="L3588" s="146"/>
    </row>
    <row r="3589" spans="2:12" s="141" customFormat="1" ht="20.100000000000001" customHeight="1">
      <c r="B3589" s="137"/>
      <c r="C3589" s="137"/>
      <c r="D3589" s="159"/>
      <c r="E3589" s="160"/>
      <c r="F3589" s="137" t="s">
        <v>471</v>
      </c>
      <c r="G3589" s="137" t="s">
        <v>473</v>
      </c>
      <c r="H3589" s="137" t="s">
        <v>434</v>
      </c>
      <c r="I3589" s="137"/>
      <c r="J3589" s="138"/>
      <c r="K3589" s="146"/>
      <c r="L3589" s="146"/>
    </row>
    <row r="3590" spans="2:12" s="141" customFormat="1" ht="20.100000000000001" customHeight="1">
      <c r="B3590" s="137"/>
      <c r="C3590" s="137"/>
      <c r="D3590" s="159"/>
      <c r="E3590" s="160"/>
      <c r="F3590" s="137" t="s">
        <v>473</v>
      </c>
      <c r="G3590" s="137" t="s">
        <v>474</v>
      </c>
      <c r="H3590" s="137" t="s">
        <v>434</v>
      </c>
      <c r="I3590" s="137"/>
      <c r="J3590" s="138"/>
      <c r="K3590" s="146"/>
      <c r="L3590" s="146"/>
    </row>
    <row r="3591" spans="2:12" s="141" customFormat="1" ht="20.100000000000001" customHeight="1">
      <c r="B3591" s="137"/>
      <c r="C3591" s="137"/>
      <c r="D3591" s="159"/>
      <c r="E3591" s="160"/>
      <c r="F3591" s="137" t="s">
        <v>474</v>
      </c>
      <c r="G3591" s="137" t="s">
        <v>475</v>
      </c>
      <c r="H3591" s="137" t="s">
        <v>438</v>
      </c>
      <c r="I3591" s="137"/>
      <c r="J3591" s="138"/>
      <c r="K3591" s="146"/>
      <c r="L3591" s="146"/>
    </row>
    <row r="3592" spans="2:12" s="141" customFormat="1" ht="20.100000000000001" customHeight="1">
      <c r="B3592" s="137"/>
      <c r="C3592" s="137"/>
      <c r="D3592" s="159"/>
      <c r="E3592" s="160"/>
      <c r="F3592" s="137" t="s">
        <v>475</v>
      </c>
      <c r="G3592" s="137" t="s">
        <v>987</v>
      </c>
      <c r="H3592" s="137" t="s">
        <v>434</v>
      </c>
      <c r="I3592" s="137"/>
      <c r="J3592" s="138"/>
      <c r="K3592" s="146"/>
      <c r="L3592" s="146"/>
    </row>
    <row r="3593" spans="2:12" s="141" customFormat="1" ht="20.100000000000001" customHeight="1">
      <c r="B3593" s="137"/>
      <c r="C3593" s="137"/>
      <c r="D3593" s="159"/>
      <c r="E3593" s="160"/>
      <c r="F3593" s="137"/>
      <c r="G3593" s="137"/>
      <c r="H3593" s="137"/>
      <c r="I3593" s="137"/>
      <c r="J3593" s="138"/>
      <c r="K3593" s="146"/>
      <c r="L3593" s="146"/>
    </row>
    <row r="3594" spans="2:12" s="141" customFormat="1" ht="20.100000000000001" customHeight="1">
      <c r="B3594" s="137">
        <v>348</v>
      </c>
      <c r="C3594" s="137"/>
      <c r="D3594" s="159" t="s">
        <v>357</v>
      </c>
      <c r="E3594" s="160">
        <v>2.8570000000000002</v>
      </c>
      <c r="F3594" s="137" t="s">
        <v>433</v>
      </c>
      <c r="G3594" s="137" t="s">
        <v>447</v>
      </c>
      <c r="H3594" s="137" t="s">
        <v>434</v>
      </c>
      <c r="I3594" s="137"/>
      <c r="J3594" s="138"/>
      <c r="K3594" s="146"/>
      <c r="L3594" s="146"/>
    </row>
    <row r="3595" spans="2:12" s="141" customFormat="1" ht="20.100000000000001" customHeight="1">
      <c r="B3595" s="137"/>
      <c r="C3595" s="137"/>
      <c r="D3595" s="159"/>
      <c r="E3595" s="160"/>
      <c r="F3595" s="137" t="s">
        <v>447</v>
      </c>
      <c r="G3595" s="137" t="s">
        <v>451</v>
      </c>
      <c r="H3595" s="137" t="s">
        <v>434</v>
      </c>
      <c r="I3595" s="137"/>
      <c r="J3595" s="138"/>
      <c r="K3595" s="146"/>
      <c r="L3595" s="146"/>
    </row>
    <row r="3596" spans="2:12" s="141" customFormat="1" ht="20.100000000000001" customHeight="1">
      <c r="B3596" s="137"/>
      <c r="C3596" s="137"/>
      <c r="D3596" s="159"/>
      <c r="E3596" s="160"/>
      <c r="F3596" s="137" t="s">
        <v>451</v>
      </c>
      <c r="G3596" s="137" t="s">
        <v>454</v>
      </c>
      <c r="H3596" s="137" t="s">
        <v>434</v>
      </c>
      <c r="I3596" s="137"/>
      <c r="J3596" s="138"/>
      <c r="K3596" s="146"/>
      <c r="L3596" s="146"/>
    </row>
    <row r="3597" spans="2:12" s="141" customFormat="1" ht="20.100000000000001" customHeight="1">
      <c r="B3597" s="137"/>
      <c r="C3597" s="137"/>
      <c r="D3597" s="159"/>
      <c r="E3597" s="160"/>
      <c r="F3597" s="137" t="s">
        <v>454</v>
      </c>
      <c r="G3597" s="137" t="s">
        <v>455</v>
      </c>
      <c r="H3597" s="137" t="s">
        <v>434</v>
      </c>
      <c r="I3597" s="137"/>
      <c r="J3597" s="138"/>
      <c r="K3597" s="146"/>
      <c r="L3597" s="146"/>
    </row>
    <row r="3598" spans="2:12" s="141" customFormat="1" ht="20.100000000000001" customHeight="1">
      <c r="B3598" s="137"/>
      <c r="C3598" s="137"/>
      <c r="D3598" s="159"/>
      <c r="E3598" s="160"/>
      <c r="F3598" s="137" t="s">
        <v>455</v>
      </c>
      <c r="G3598" s="137" t="s">
        <v>456</v>
      </c>
      <c r="H3598" s="137" t="s">
        <v>434</v>
      </c>
      <c r="I3598" s="137"/>
      <c r="J3598" s="138"/>
      <c r="K3598" s="146"/>
      <c r="L3598" s="146"/>
    </row>
    <row r="3599" spans="2:12" s="141" customFormat="1" ht="20.100000000000001" customHeight="1">
      <c r="B3599" s="137"/>
      <c r="C3599" s="137"/>
      <c r="D3599" s="159"/>
      <c r="E3599" s="160"/>
      <c r="F3599" s="137" t="s">
        <v>456</v>
      </c>
      <c r="G3599" s="137" t="s">
        <v>457</v>
      </c>
      <c r="H3599" s="137" t="s">
        <v>434</v>
      </c>
      <c r="I3599" s="137"/>
      <c r="J3599" s="138"/>
      <c r="K3599" s="146"/>
      <c r="L3599" s="146"/>
    </row>
    <row r="3600" spans="2:12" s="141" customFormat="1" ht="20.100000000000001" customHeight="1">
      <c r="B3600" s="137"/>
      <c r="C3600" s="137"/>
      <c r="D3600" s="159"/>
      <c r="E3600" s="160"/>
      <c r="F3600" s="137" t="s">
        <v>457</v>
      </c>
      <c r="G3600" s="137" t="s">
        <v>460</v>
      </c>
      <c r="H3600" s="137" t="s">
        <v>434</v>
      </c>
      <c r="I3600" s="137"/>
      <c r="J3600" s="138"/>
      <c r="K3600" s="146"/>
      <c r="L3600" s="146"/>
    </row>
    <row r="3601" spans="2:12" s="141" customFormat="1" ht="20.100000000000001" customHeight="1">
      <c r="B3601" s="137"/>
      <c r="C3601" s="137"/>
      <c r="D3601" s="159"/>
      <c r="E3601" s="160"/>
      <c r="F3601" s="137" t="s">
        <v>460</v>
      </c>
      <c r="G3601" s="137" t="s">
        <v>463</v>
      </c>
      <c r="H3601" s="137" t="s">
        <v>434</v>
      </c>
      <c r="I3601" s="137"/>
      <c r="J3601" s="138"/>
      <c r="K3601" s="146"/>
      <c r="L3601" s="146"/>
    </row>
    <row r="3602" spans="2:12" s="141" customFormat="1" ht="20.100000000000001" customHeight="1">
      <c r="B3602" s="137"/>
      <c r="C3602" s="137"/>
      <c r="D3602" s="159"/>
      <c r="E3602" s="160"/>
      <c r="F3602" s="137" t="s">
        <v>463</v>
      </c>
      <c r="G3602" s="137" t="s">
        <v>464</v>
      </c>
      <c r="H3602" s="137" t="s">
        <v>434</v>
      </c>
      <c r="I3602" s="137"/>
      <c r="J3602" s="138"/>
      <c r="K3602" s="146"/>
      <c r="L3602" s="146"/>
    </row>
    <row r="3603" spans="2:12" s="141" customFormat="1" ht="20.100000000000001" customHeight="1">
      <c r="B3603" s="137"/>
      <c r="C3603" s="137"/>
      <c r="D3603" s="159"/>
      <c r="E3603" s="160"/>
      <c r="F3603" s="137" t="s">
        <v>464</v>
      </c>
      <c r="G3603" s="137" t="s">
        <v>465</v>
      </c>
      <c r="H3603" s="137" t="s">
        <v>438</v>
      </c>
      <c r="I3603" s="137"/>
      <c r="J3603" s="138"/>
      <c r="K3603" s="146"/>
      <c r="L3603" s="146"/>
    </row>
    <row r="3604" spans="2:12" s="141" customFormat="1" ht="20.100000000000001" customHeight="1">
      <c r="B3604" s="137"/>
      <c r="C3604" s="137"/>
      <c r="D3604" s="159"/>
      <c r="E3604" s="160"/>
      <c r="F3604" s="137" t="s">
        <v>465</v>
      </c>
      <c r="G3604" s="137" t="s">
        <v>466</v>
      </c>
      <c r="H3604" s="137" t="s">
        <v>438</v>
      </c>
      <c r="I3604" s="137"/>
      <c r="J3604" s="138"/>
      <c r="K3604" s="146"/>
      <c r="L3604" s="146"/>
    </row>
    <row r="3605" spans="2:12" s="141" customFormat="1" ht="20.100000000000001" customHeight="1">
      <c r="B3605" s="137"/>
      <c r="C3605" s="137"/>
      <c r="D3605" s="159"/>
      <c r="E3605" s="160"/>
      <c r="F3605" s="137" t="s">
        <v>466</v>
      </c>
      <c r="G3605" s="137" t="s">
        <v>467</v>
      </c>
      <c r="H3605" s="137" t="s">
        <v>434</v>
      </c>
      <c r="I3605" s="137"/>
      <c r="J3605" s="138"/>
      <c r="K3605" s="146"/>
      <c r="L3605" s="146"/>
    </row>
    <row r="3606" spans="2:12" s="141" customFormat="1" ht="20.100000000000001" customHeight="1">
      <c r="B3606" s="137"/>
      <c r="C3606" s="137"/>
      <c r="D3606" s="159"/>
      <c r="E3606" s="160"/>
      <c r="F3606" s="137" t="s">
        <v>467</v>
      </c>
      <c r="G3606" s="137" t="s">
        <v>468</v>
      </c>
      <c r="H3606" s="137" t="s">
        <v>434</v>
      </c>
      <c r="I3606" s="137"/>
      <c r="J3606" s="138"/>
      <c r="K3606" s="146"/>
      <c r="L3606" s="146"/>
    </row>
    <row r="3607" spans="2:12" s="141" customFormat="1" ht="20.100000000000001" customHeight="1">
      <c r="B3607" s="137"/>
      <c r="C3607" s="137"/>
      <c r="D3607" s="159"/>
      <c r="E3607" s="160"/>
      <c r="F3607" s="137" t="s">
        <v>468</v>
      </c>
      <c r="G3607" s="137" t="s">
        <v>469</v>
      </c>
      <c r="H3607" s="137" t="s">
        <v>434</v>
      </c>
      <c r="I3607" s="137"/>
      <c r="J3607" s="138"/>
      <c r="K3607" s="146"/>
      <c r="L3607" s="146"/>
    </row>
    <row r="3608" spans="2:12" s="141" customFormat="1" ht="20.100000000000001" customHeight="1">
      <c r="B3608" s="137"/>
      <c r="C3608" s="137"/>
      <c r="D3608" s="159"/>
      <c r="E3608" s="160"/>
      <c r="F3608" s="137" t="s">
        <v>469</v>
      </c>
      <c r="G3608" s="137" t="s">
        <v>988</v>
      </c>
      <c r="H3608" s="137" t="s">
        <v>434</v>
      </c>
      <c r="I3608" s="137"/>
      <c r="J3608" s="138"/>
      <c r="K3608" s="146"/>
      <c r="L3608" s="146"/>
    </row>
    <row r="3609" spans="2:12" s="141" customFormat="1" ht="20.100000000000001" customHeight="1">
      <c r="B3609" s="137"/>
      <c r="C3609" s="137"/>
      <c r="D3609" s="159"/>
      <c r="E3609" s="160"/>
      <c r="F3609" s="137"/>
      <c r="G3609" s="137"/>
      <c r="H3609" s="137"/>
      <c r="I3609" s="137"/>
      <c r="J3609" s="138"/>
      <c r="K3609" s="146"/>
      <c r="L3609" s="146"/>
    </row>
    <row r="3610" spans="2:12" s="141" customFormat="1" ht="20.100000000000001" customHeight="1">
      <c r="B3610" s="137">
        <v>349</v>
      </c>
      <c r="C3610" s="137"/>
      <c r="D3610" s="159" t="s">
        <v>358</v>
      </c>
      <c r="E3610" s="160">
        <v>5.4329999999999998</v>
      </c>
      <c r="F3610" s="137" t="s">
        <v>433</v>
      </c>
      <c r="G3610" s="137" t="s">
        <v>447</v>
      </c>
      <c r="H3610" s="137" t="s">
        <v>434</v>
      </c>
      <c r="I3610" s="137"/>
      <c r="J3610" s="138"/>
      <c r="K3610" s="146"/>
      <c r="L3610" s="146"/>
    </row>
    <row r="3611" spans="2:12" s="141" customFormat="1" ht="20.100000000000001" customHeight="1">
      <c r="B3611" s="137"/>
      <c r="C3611" s="137"/>
      <c r="D3611" s="159"/>
      <c r="E3611" s="160"/>
      <c r="F3611" s="137" t="s">
        <v>447</v>
      </c>
      <c r="G3611" s="137" t="s">
        <v>451</v>
      </c>
      <c r="H3611" s="137" t="s">
        <v>434</v>
      </c>
      <c r="I3611" s="137"/>
      <c r="J3611" s="138"/>
      <c r="K3611" s="146"/>
      <c r="L3611" s="146"/>
    </row>
    <row r="3612" spans="2:12" s="141" customFormat="1" ht="20.100000000000001" customHeight="1">
      <c r="B3612" s="137"/>
      <c r="C3612" s="137"/>
      <c r="D3612" s="159"/>
      <c r="E3612" s="160"/>
      <c r="F3612" s="137" t="s">
        <v>451</v>
      </c>
      <c r="G3612" s="137" t="s">
        <v>454</v>
      </c>
      <c r="H3612" s="137" t="s">
        <v>434</v>
      </c>
      <c r="I3612" s="137"/>
      <c r="J3612" s="138"/>
      <c r="K3612" s="146"/>
      <c r="L3612" s="146"/>
    </row>
    <row r="3613" spans="2:12" s="141" customFormat="1" ht="20.100000000000001" customHeight="1">
      <c r="B3613" s="137"/>
      <c r="C3613" s="137"/>
      <c r="D3613" s="159"/>
      <c r="E3613" s="160"/>
      <c r="F3613" s="137" t="s">
        <v>454</v>
      </c>
      <c r="G3613" s="137" t="s">
        <v>455</v>
      </c>
      <c r="H3613" s="137" t="s">
        <v>434</v>
      </c>
      <c r="I3613" s="137"/>
      <c r="J3613" s="138"/>
      <c r="K3613" s="146"/>
      <c r="L3613" s="146"/>
    </row>
    <row r="3614" spans="2:12" s="141" customFormat="1" ht="20.100000000000001" customHeight="1">
      <c r="B3614" s="137"/>
      <c r="C3614" s="137"/>
      <c r="D3614" s="159"/>
      <c r="E3614" s="160"/>
      <c r="F3614" s="137" t="s">
        <v>455</v>
      </c>
      <c r="G3614" s="137" t="s">
        <v>456</v>
      </c>
      <c r="H3614" s="137" t="s">
        <v>434</v>
      </c>
      <c r="I3614" s="137"/>
      <c r="J3614" s="138"/>
      <c r="K3614" s="146"/>
      <c r="L3614" s="146"/>
    </row>
    <row r="3615" spans="2:12" s="141" customFormat="1" ht="20.100000000000001" customHeight="1">
      <c r="B3615" s="137"/>
      <c r="C3615" s="137"/>
      <c r="D3615" s="159"/>
      <c r="E3615" s="160"/>
      <c r="F3615" s="137" t="s">
        <v>456</v>
      </c>
      <c r="G3615" s="137" t="s">
        <v>457</v>
      </c>
      <c r="H3615" s="137" t="s">
        <v>438</v>
      </c>
      <c r="I3615" s="137"/>
      <c r="J3615" s="138"/>
      <c r="K3615" s="146"/>
      <c r="L3615" s="146"/>
    </row>
    <row r="3616" spans="2:12" s="141" customFormat="1" ht="20.100000000000001" customHeight="1">
      <c r="B3616" s="137"/>
      <c r="C3616" s="137"/>
      <c r="D3616" s="159"/>
      <c r="E3616" s="160"/>
      <c r="F3616" s="137" t="s">
        <v>457</v>
      </c>
      <c r="G3616" s="137" t="s">
        <v>460</v>
      </c>
      <c r="H3616" s="137" t="s">
        <v>434</v>
      </c>
      <c r="I3616" s="137"/>
      <c r="J3616" s="138"/>
      <c r="K3616" s="146"/>
      <c r="L3616" s="146"/>
    </row>
    <row r="3617" spans="2:12" s="141" customFormat="1" ht="20.100000000000001" customHeight="1">
      <c r="B3617" s="137"/>
      <c r="C3617" s="137"/>
      <c r="D3617" s="159"/>
      <c r="E3617" s="160"/>
      <c r="F3617" s="137" t="s">
        <v>460</v>
      </c>
      <c r="G3617" s="137" t="s">
        <v>463</v>
      </c>
      <c r="H3617" s="137" t="s">
        <v>434</v>
      </c>
      <c r="I3617" s="137"/>
      <c r="J3617" s="138"/>
      <c r="K3617" s="146"/>
      <c r="L3617" s="146"/>
    </row>
    <row r="3618" spans="2:12" s="141" customFormat="1" ht="20.100000000000001" customHeight="1">
      <c r="B3618" s="137"/>
      <c r="C3618" s="137"/>
      <c r="D3618" s="159"/>
      <c r="E3618" s="160"/>
      <c r="F3618" s="137" t="s">
        <v>463</v>
      </c>
      <c r="G3618" s="137" t="s">
        <v>464</v>
      </c>
      <c r="H3618" s="137" t="s">
        <v>434</v>
      </c>
      <c r="I3618" s="137"/>
      <c r="J3618" s="138"/>
      <c r="K3618" s="146"/>
      <c r="L3618" s="146"/>
    </row>
    <row r="3619" spans="2:12" s="141" customFormat="1" ht="20.100000000000001" customHeight="1">
      <c r="B3619" s="137"/>
      <c r="C3619" s="137"/>
      <c r="D3619" s="159"/>
      <c r="E3619" s="160"/>
      <c r="F3619" s="137" t="s">
        <v>464</v>
      </c>
      <c r="G3619" s="137" t="s">
        <v>465</v>
      </c>
      <c r="H3619" s="137" t="s">
        <v>434</v>
      </c>
      <c r="I3619" s="137"/>
      <c r="J3619" s="138"/>
      <c r="K3619" s="146"/>
      <c r="L3619" s="146"/>
    </row>
    <row r="3620" spans="2:12" s="141" customFormat="1" ht="20.100000000000001" customHeight="1">
      <c r="B3620" s="137"/>
      <c r="C3620" s="137"/>
      <c r="D3620" s="159"/>
      <c r="E3620" s="160"/>
      <c r="F3620" s="137" t="s">
        <v>465</v>
      </c>
      <c r="G3620" s="137" t="s">
        <v>466</v>
      </c>
      <c r="H3620" s="137" t="s">
        <v>434</v>
      </c>
      <c r="I3620" s="137"/>
      <c r="J3620" s="138"/>
      <c r="K3620" s="146"/>
      <c r="L3620" s="146"/>
    </row>
    <row r="3621" spans="2:12" s="141" customFormat="1" ht="20.100000000000001" customHeight="1">
      <c r="B3621" s="137"/>
      <c r="C3621" s="137"/>
      <c r="D3621" s="159"/>
      <c r="E3621" s="160"/>
      <c r="F3621" s="137" t="s">
        <v>466</v>
      </c>
      <c r="G3621" s="137" t="s">
        <v>467</v>
      </c>
      <c r="H3621" s="137" t="s">
        <v>434</v>
      </c>
      <c r="I3621" s="137"/>
      <c r="J3621" s="138"/>
      <c r="K3621" s="146"/>
      <c r="L3621" s="146"/>
    </row>
    <row r="3622" spans="2:12" s="141" customFormat="1" ht="20.100000000000001" customHeight="1">
      <c r="B3622" s="137"/>
      <c r="C3622" s="137"/>
      <c r="D3622" s="159"/>
      <c r="E3622" s="160"/>
      <c r="F3622" s="137" t="s">
        <v>467</v>
      </c>
      <c r="G3622" s="137" t="s">
        <v>468</v>
      </c>
      <c r="H3622" s="137" t="s">
        <v>434</v>
      </c>
      <c r="I3622" s="137"/>
      <c r="J3622" s="138"/>
      <c r="K3622" s="146"/>
      <c r="L3622" s="146"/>
    </row>
    <row r="3623" spans="2:12" s="141" customFormat="1" ht="20.100000000000001" customHeight="1">
      <c r="B3623" s="137"/>
      <c r="C3623" s="137"/>
      <c r="D3623" s="159"/>
      <c r="E3623" s="160"/>
      <c r="F3623" s="137" t="s">
        <v>468</v>
      </c>
      <c r="G3623" s="137" t="s">
        <v>469</v>
      </c>
      <c r="H3623" s="137" t="s">
        <v>434</v>
      </c>
      <c r="I3623" s="137"/>
      <c r="J3623" s="138"/>
      <c r="K3623" s="146"/>
      <c r="L3623" s="146"/>
    </row>
    <row r="3624" spans="2:12" s="141" customFormat="1" ht="20.100000000000001" customHeight="1">
      <c r="B3624" s="137"/>
      <c r="C3624" s="137"/>
      <c r="D3624" s="159"/>
      <c r="E3624" s="160"/>
      <c r="F3624" s="137" t="s">
        <v>469</v>
      </c>
      <c r="G3624" s="137" t="s">
        <v>470</v>
      </c>
      <c r="H3624" s="137" t="s">
        <v>434</v>
      </c>
      <c r="I3624" s="137"/>
      <c r="J3624" s="138"/>
      <c r="K3624" s="146"/>
      <c r="L3624" s="146"/>
    </row>
    <row r="3625" spans="2:12" s="141" customFormat="1" ht="20.100000000000001" customHeight="1">
      <c r="B3625" s="137"/>
      <c r="C3625" s="137"/>
      <c r="D3625" s="159"/>
      <c r="E3625" s="160"/>
      <c r="F3625" s="137" t="s">
        <v>470</v>
      </c>
      <c r="G3625" s="137" t="s">
        <v>471</v>
      </c>
      <c r="H3625" s="137" t="s">
        <v>434</v>
      </c>
      <c r="I3625" s="137"/>
      <c r="J3625" s="138"/>
      <c r="K3625" s="146"/>
      <c r="L3625" s="146"/>
    </row>
    <row r="3626" spans="2:12" s="141" customFormat="1" ht="20.100000000000001" customHeight="1">
      <c r="B3626" s="137"/>
      <c r="C3626" s="137"/>
      <c r="D3626" s="159"/>
      <c r="E3626" s="160"/>
      <c r="F3626" s="137" t="s">
        <v>471</v>
      </c>
      <c r="G3626" s="137" t="s">
        <v>473</v>
      </c>
      <c r="H3626" s="137" t="s">
        <v>434</v>
      </c>
      <c r="I3626" s="137"/>
      <c r="J3626" s="138"/>
      <c r="K3626" s="146"/>
      <c r="L3626" s="146"/>
    </row>
    <row r="3627" spans="2:12" s="141" customFormat="1" ht="20.100000000000001" customHeight="1">
      <c r="B3627" s="137"/>
      <c r="C3627" s="137"/>
      <c r="D3627" s="159"/>
      <c r="E3627" s="160"/>
      <c r="F3627" s="137" t="s">
        <v>473</v>
      </c>
      <c r="G3627" s="137" t="s">
        <v>474</v>
      </c>
      <c r="H3627" s="137" t="s">
        <v>434</v>
      </c>
      <c r="I3627" s="137"/>
      <c r="J3627" s="138"/>
      <c r="K3627" s="146"/>
      <c r="L3627" s="146"/>
    </row>
    <row r="3628" spans="2:12" s="141" customFormat="1" ht="20.100000000000001" customHeight="1">
      <c r="B3628" s="137"/>
      <c r="C3628" s="137"/>
      <c r="D3628" s="159"/>
      <c r="E3628" s="160"/>
      <c r="F3628" s="137" t="s">
        <v>474</v>
      </c>
      <c r="G3628" s="137" t="s">
        <v>475</v>
      </c>
      <c r="H3628" s="137" t="s">
        <v>434</v>
      </c>
      <c r="I3628" s="137"/>
      <c r="J3628" s="138"/>
      <c r="K3628" s="146"/>
      <c r="L3628" s="146"/>
    </row>
    <row r="3629" spans="2:12" s="141" customFormat="1" ht="20.100000000000001" customHeight="1">
      <c r="B3629" s="137"/>
      <c r="C3629" s="137"/>
      <c r="D3629" s="159"/>
      <c r="E3629" s="160"/>
      <c r="F3629" s="137" t="s">
        <v>475</v>
      </c>
      <c r="G3629" s="137" t="s">
        <v>476</v>
      </c>
      <c r="H3629" s="137" t="s">
        <v>434</v>
      </c>
      <c r="I3629" s="137"/>
      <c r="J3629" s="138"/>
      <c r="K3629" s="146"/>
      <c r="L3629" s="146"/>
    </row>
    <row r="3630" spans="2:12" s="141" customFormat="1" ht="20.100000000000001" customHeight="1">
      <c r="B3630" s="137"/>
      <c r="C3630" s="137"/>
      <c r="D3630" s="159"/>
      <c r="E3630" s="160"/>
      <c r="F3630" s="137" t="s">
        <v>476</v>
      </c>
      <c r="G3630" s="137" t="s">
        <v>477</v>
      </c>
      <c r="H3630" s="137" t="s">
        <v>434</v>
      </c>
      <c r="I3630" s="137"/>
      <c r="J3630" s="138"/>
      <c r="K3630" s="146"/>
      <c r="L3630" s="146"/>
    </row>
    <row r="3631" spans="2:12" s="141" customFormat="1" ht="20.100000000000001" customHeight="1">
      <c r="B3631" s="137"/>
      <c r="C3631" s="137"/>
      <c r="D3631" s="159"/>
      <c r="E3631" s="160"/>
      <c r="F3631" s="137" t="s">
        <v>477</v>
      </c>
      <c r="G3631" s="137" t="s">
        <v>543</v>
      </c>
      <c r="H3631" s="137" t="s">
        <v>434</v>
      </c>
      <c r="I3631" s="137"/>
      <c r="J3631" s="138"/>
      <c r="K3631" s="146"/>
      <c r="L3631" s="146"/>
    </row>
    <row r="3632" spans="2:12" s="141" customFormat="1" ht="20.100000000000001" customHeight="1">
      <c r="B3632" s="137"/>
      <c r="C3632" s="137"/>
      <c r="D3632" s="159"/>
      <c r="E3632" s="160"/>
      <c r="F3632" s="137" t="s">
        <v>543</v>
      </c>
      <c r="G3632" s="137" t="s">
        <v>550</v>
      </c>
      <c r="H3632" s="137" t="s">
        <v>434</v>
      </c>
      <c r="I3632" s="137"/>
      <c r="J3632" s="138"/>
      <c r="K3632" s="146"/>
      <c r="L3632" s="146"/>
    </row>
    <row r="3633" spans="2:12" s="141" customFormat="1" ht="20.100000000000001" customHeight="1">
      <c r="B3633" s="137"/>
      <c r="C3633" s="137"/>
      <c r="D3633" s="159"/>
      <c r="E3633" s="160"/>
      <c r="F3633" s="137" t="s">
        <v>550</v>
      </c>
      <c r="G3633" s="137" t="s">
        <v>551</v>
      </c>
      <c r="H3633" s="137" t="s">
        <v>434</v>
      </c>
      <c r="I3633" s="137"/>
      <c r="J3633" s="138"/>
      <c r="K3633" s="146"/>
      <c r="L3633" s="146"/>
    </row>
    <row r="3634" spans="2:12" s="141" customFormat="1" ht="20.100000000000001" customHeight="1">
      <c r="B3634" s="137"/>
      <c r="C3634" s="137"/>
      <c r="D3634" s="159"/>
      <c r="E3634" s="160"/>
      <c r="F3634" s="137" t="s">
        <v>551</v>
      </c>
      <c r="G3634" s="137" t="s">
        <v>552</v>
      </c>
      <c r="H3634" s="137" t="s">
        <v>434</v>
      </c>
      <c r="I3634" s="137"/>
      <c r="J3634" s="138"/>
      <c r="K3634" s="146"/>
      <c r="L3634" s="146"/>
    </row>
    <row r="3635" spans="2:12" s="141" customFormat="1" ht="20.100000000000001" customHeight="1">
      <c r="B3635" s="137"/>
      <c r="C3635" s="137"/>
      <c r="D3635" s="159"/>
      <c r="E3635" s="160"/>
      <c r="F3635" s="137" t="s">
        <v>552</v>
      </c>
      <c r="G3635" s="137" t="s">
        <v>553</v>
      </c>
      <c r="H3635" s="137" t="s">
        <v>434</v>
      </c>
      <c r="I3635" s="137"/>
      <c r="J3635" s="138"/>
      <c r="K3635" s="146"/>
      <c r="L3635" s="146"/>
    </row>
    <row r="3636" spans="2:12" s="141" customFormat="1" ht="20.100000000000001" customHeight="1">
      <c r="B3636" s="137"/>
      <c r="C3636" s="137"/>
      <c r="D3636" s="159"/>
      <c r="E3636" s="160"/>
      <c r="F3636" s="137" t="s">
        <v>553</v>
      </c>
      <c r="G3636" s="137" t="s">
        <v>554</v>
      </c>
      <c r="H3636" s="137" t="s">
        <v>434</v>
      </c>
      <c r="I3636" s="137"/>
      <c r="J3636" s="138"/>
      <c r="K3636" s="146"/>
      <c r="L3636" s="146"/>
    </row>
    <row r="3637" spans="2:12" s="141" customFormat="1" ht="20.100000000000001" customHeight="1">
      <c r="B3637" s="137"/>
      <c r="C3637" s="137"/>
      <c r="D3637" s="159"/>
      <c r="E3637" s="160"/>
      <c r="F3637" s="137" t="s">
        <v>554</v>
      </c>
      <c r="G3637" s="137" t="s">
        <v>989</v>
      </c>
      <c r="H3637" s="137" t="s">
        <v>434</v>
      </c>
      <c r="I3637" s="137"/>
      <c r="J3637" s="138"/>
      <c r="K3637" s="146"/>
      <c r="L3637" s="146"/>
    </row>
    <row r="3638" spans="2:12" s="141" customFormat="1" ht="20.100000000000001" customHeight="1">
      <c r="B3638" s="137"/>
      <c r="C3638" s="137"/>
      <c r="D3638" s="159"/>
      <c r="E3638" s="160"/>
      <c r="F3638" s="137"/>
      <c r="G3638" s="137"/>
      <c r="H3638" s="137"/>
      <c r="I3638" s="137"/>
      <c r="J3638" s="138"/>
      <c r="K3638" s="146"/>
      <c r="L3638" s="146"/>
    </row>
    <row r="3639" spans="2:12" s="141" customFormat="1" ht="20.100000000000001" customHeight="1">
      <c r="B3639" s="137">
        <v>350</v>
      </c>
      <c r="C3639" s="137"/>
      <c r="D3639" s="159" t="s">
        <v>359</v>
      </c>
      <c r="E3639" s="160">
        <v>2.2570000000000001</v>
      </c>
      <c r="F3639" s="137" t="s">
        <v>433</v>
      </c>
      <c r="G3639" s="137" t="s">
        <v>447</v>
      </c>
      <c r="H3639" s="137" t="s">
        <v>434</v>
      </c>
      <c r="I3639" s="137"/>
      <c r="J3639" s="138"/>
      <c r="K3639" s="146"/>
      <c r="L3639" s="146"/>
    </row>
    <row r="3640" spans="2:12" s="141" customFormat="1" ht="20.100000000000001" customHeight="1">
      <c r="B3640" s="137"/>
      <c r="C3640" s="137"/>
      <c r="D3640" s="159"/>
      <c r="E3640" s="160"/>
      <c r="F3640" s="137" t="s">
        <v>447</v>
      </c>
      <c r="G3640" s="137" t="s">
        <v>451</v>
      </c>
      <c r="H3640" s="137" t="s">
        <v>434</v>
      </c>
      <c r="I3640" s="137"/>
      <c r="J3640" s="138"/>
      <c r="K3640" s="146"/>
      <c r="L3640" s="146"/>
    </row>
    <row r="3641" spans="2:12" s="141" customFormat="1" ht="20.100000000000001" customHeight="1">
      <c r="B3641" s="137"/>
      <c r="C3641" s="137"/>
      <c r="D3641" s="159"/>
      <c r="E3641" s="160"/>
      <c r="F3641" s="137" t="s">
        <v>451</v>
      </c>
      <c r="G3641" s="137" t="s">
        <v>454</v>
      </c>
      <c r="H3641" s="137" t="s">
        <v>434</v>
      </c>
      <c r="I3641" s="137"/>
      <c r="J3641" s="138"/>
      <c r="K3641" s="146"/>
      <c r="L3641" s="146"/>
    </row>
    <row r="3642" spans="2:12" s="141" customFormat="1" ht="20.100000000000001" customHeight="1">
      <c r="B3642" s="137"/>
      <c r="C3642" s="137"/>
      <c r="D3642" s="159"/>
      <c r="E3642" s="160"/>
      <c r="F3642" s="137" t="s">
        <v>454</v>
      </c>
      <c r="G3642" s="137" t="s">
        <v>455</v>
      </c>
      <c r="H3642" s="137" t="s">
        <v>438</v>
      </c>
      <c r="I3642" s="137"/>
      <c r="J3642" s="138"/>
      <c r="K3642" s="146"/>
      <c r="L3642" s="146"/>
    </row>
    <row r="3643" spans="2:12" s="141" customFormat="1" ht="20.100000000000001" customHeight="1">
      <c r="B3643" s="137"/>
      <c r="C3643" s="137"/>
      <c r="D3643" s="159"/>
      <c r="E3643" s="160"/>
      <c r="F3643" s="137" t="s">
        <v>455</v>
      </c>
      <c r="G3643" s="137" t="s">
        <v>456</v>
      </c>
      <c r="H3643" s="137" t="s">
        <v>434</v>
      </c>
      <c r="I3643" s="137"/>
      <c r="J3643" s="138"/>
      <c r="K3643" s="146"/>
      <c r="L3643" s="146"/>
    </row>
    <row r="3644" spans="2:12" s="141" customFormat="1" ht="20.100000000000001" customHeight="1">
      <c r="B3644" s="137"/>
      <c r="C3644" s="137"/>
      <c r="D3644" s="159"/>
      <c r="E3644" s="160"/>
      <c r="F3644" s="137" t="s">
        <v>456</v>
      </c>
      <c r="G3644" s="137" t="s">
        <v>457</v>
      </c>
      <c r="H3644" s="137" t="s">
        <v>434</v>
      </c>
      <c r="I3644" s="137"/>
      <c r="J3644" s="138"/>
      <c r="K3644" s="146"/>
      <c r="L3644" s="146"/>
    </row>
    <row r="3645" spans="2:12" s="141" customFormat="1" ht="20.100000000000001" customHeight="1">
      <c r="B3645" s="137"/>
      <c r="C3645" s="137"/>
      <c r="D3645" s="159"/>
      <c r="E3645" s="160"/>
      <c r="F3645" s="137" t="s">
        <v>457</v>
      </c>
      <c r="G3645" s="137" t="s">
        <v>460</v>
      </c>
      <c r="H3645" s="137" t="s">
        <v>434</v>
      </c>
      <c r="I3645" s="137"/>
      <c r="J3645" s="138"/>
      <c r="K3645" s="146"/>
      <c r="L3645" s="146"/>
    </row>
    <row r="3646" spans="2:12" s="141" customFormat="1" ht="20.100000000000001" customHeight="1">
      <c r="B3646" s="137"/>
      <c r="C3646" s="137"/>
      <c r="D3646" s="159"/>
      <c r="E3646" s="160"/>
      <c r="F3646" s="137" t="s">
        <v>460</v>
      </c>
      <c r="G3646" s="137" t="s">
        <v>463</v>
      </c>
      <c r="H3646" s="137" t="s">
        <v>438</v>
      </c>
      <c r="I3646" s="137"/>
      <c r="J3646" s="138"/>
      <c r="K3646" s="146"/>
      <c r="L3646" s="146"/>
    </row>
    <row r="3647" spans="2:12" s="141" customFormat="1" ht="20.100000000000001" customHeight="1">
      <c r="B3647" s="137"/>
      <c r="C3647" s="137"/>
      <c r="D3647" s="159"/>
      <c r="E3647" s="160"/>
      <c r="F3647" s="137" t="s">
        <v>463</v>
      </c>
      <c r="G3647" s="137" t="s">
        <v>464</v>
      </c>
      <c r="H3647" s="137" t="s">
        <v>434</v>
      </c>
      <c r="I3647" s="137"/>
      <c r="J3647" s="138"/>
      <c r="K3647" s="146"/>
      <c r="L3647" s="146"/>
    </row>
    <row r="3648" spans="2:12" s="141" customFormat="1" ht="20.100000000000001" customHeight="1">
      <c r="B3648" s="137"/>
      <c r="C3648" s="137"/>
      <c r="D3648" s="159"/>
      <c r="E3648" s="160"/>
      <c r="F3648" s="137" t="s">
        <v>464</v>
      </c>
      <c r="G3648" s="137" t="s">
        <v>465</v>
      </c>
      <c r="H3648" s="137" t="s">
        <v>434</v>
      </c>
      <c r="I3648" s="137"/>
      <c r="J3648" s="138"/>
      <c r="K3648" s="146"/>
      <c r="L3648" s="146"/>
    </row>
    <row r="3649" spans="2:12" s="141" customFormat="1" ht="20.100000000000001" customHeight="1">
      <c r="B3649" s="137"/>
      <c r="C3649" s="137"/>
      <c r="D3649" s="159"/>
      <c r="E3649" s="160"/>
      <c r="F3649" s="137" t="s">
        <v>465</v>
      </c>
      <c r="G3649" s="137" t="s">
        <v>466</v>
      </c>
      <c r="H3649" s="137" t="s">
        <v>434</v>
      </c>
      <c r="I3649" s="137"/>
      <c r="J3649" s="138"/>
      <c r="K3649" s="146"/>
      <c r="L3649" s="146"/>
    </row>
    <row r="3650" spans="2:12" s="141" customFormat="1" ht="20.100000000000001" customHeight="1">
      <c r="B3650" s="137"/>
      <c r="C3650" s="137"/>
      <c r="D3650" s="159"/>
      <c r="E3650" s="160"/>
      <c r="F3650" s="137" t="s">
        <v>466</v>
      </c>
      <c r="G3650" s="137" t="s">
        <v>990</v>
      </c>
      <c r="H3650" s="137" t="s">
        <v>440</v>
      </c>
      <c r="I3650" s="137"/>
      <c r="J3650" s="138"/>
      <c r="K3650" s="146"/>
      <c r="L3650" s="146"/>
    </row>
    <row r="3651" spans="2:12" s="141" customFormat="1" ht="20.100000000000001" customHeight="1">
      <c r="B3651" s="137"/>
      <c r="C3651" s="137"/>
      <c r="D3651" s="159"/>
      <c r="E3651" s="160"/>
      <c r="F3651" s="137"/>
      <c r="G3651" s="137"/>
      <c r="H3651" s="137"/>
      <c r="I3651" s="137"/>
      <c r="J3651" s="138"/>
      <c r="K3651" s="146"/>
      <c r="L3651" s="146"/>
    </row>
    <row r="3652" spans="2:12" s="141" customFormat="1" ht="20.100000000000001" customHeight="1">
      <c r="B3652" s="137">
        <v>351</v>
      </c>
      <c r="C3652" s="137"/>
      <c r="D3652" s="159" t="s">
        <v>360</v>
      </c>
      <c r="E3652" s="160">
        <v>3.3719999999999999</v>
      </c>
      <c r="F3652" s="137" t="s">
        <v>433</v>
      </c>
      <c r="G3652" s="137" t="s">
        <v>447</v>
      </c>
      <c r="H3652" s="137" t="s">
        <v>438</v>
      </c>
      <c r="I3652" s="137"/>
      <c r="J3652" s="138"/>
      <c r="K3652" s="146"/>
      <c r="L3652" s="146"/>
    </row>
    <row r="3653" spans="2:12" s="141" customFormat="1" ht="20.100000000000001" customHeight="1">
      <c r="B3653" s="137"/>
      <c r="C3653" s="137"/>
      <c r="D3653" s="159"/>
      <c r="E3653" s="160"/>
      <c r="F3653" s="137" t="s">
        <v>447</v>
      </c>
      <c r="G3653" s="137" t="s">
        <v>451</v>
      </c>
      <c r="H3653" s="137" t="s">
        <v>438</v>
      </c>
      <c r="I3653" s="137"/>
      <c r="J3653" s="138"/>
      <c r="K3653" s="146"/>
      <c r="L3653" s="146"/>
    </row>
    <row r="3654" spans="2:12" s="141" customFormat="1" ht="20.100000000000001" customHeight="1">
      <c r="B3654" s="137"/>
      <c r="C3654" s="137"/>
      <c r="D3654" s="159"/>
      <c r="E3654" s="160"/>
      <c r="F3654" s="137" t="s">
        <v>451</v>
      </c>
      <c r="G3654" s="137" t="s">
        <v>454</v>
      </c>
      <c r="H3654" s="137" t="s">
        <v>440</v>
      </c>
      <c r="I3654" s="137"/>
      <c r="J3654" s="138"/>
      <c r="K3654" s="146"/>
      <c r="L3654" s="146"/>
    </row>
    <row r="3655" spans="2:12" s="141" customFormat="1" ht="20.100000000000001" customHeight="1">
      <c r="B3655" s="137"/>
      <c r="C3655" s="137"/>
      <c r="D3655" s="159"/>
      <c r="E3655" s="160"/>
      <c r="F3655" s="137" t="s">
        <v>454</v>
      </c>
      <c r="G3655" s="137" t="s">
        <v>455</v>
      </c>
      <c r="H3655" s="137" t="s">
        <v>438</v>
      </c>
      <c r="I3655" s="137"/>
      <c r="J3655" s="138"/>
      <c r="K3655" s="146"/>
      <c r="L3655" s="146"/>
    </row>
    <row r="3656" spans="2:12" s="141" customFormat="1" ht="20.100000000000001" customHeight="1">
      <c r="B3656" s="137"/>
      <c r="C3656" s="137"/>
      <c r="D3656" s="159"/>
      <c r="E3656" s="160"/>
      <c r="F3656" s="137" t="s">
        <v>455</v>
      </c>
      <c r="G3656" s="137" t="s">
        <v>456</v>
      </c>
      <c r="H3656" s="137" t="s">
        <v>434</v>
      </c>
      <c r="I3656" s="137"/>
      <c r="J3656" s="138"/>
      <c r="K3656" s="146"/>
      <c r="L3656" s="146"/>
    </row>
    <row r="3657" spans="2:12" s="141" customFormat="1" ht="20.100000000000001" customHeight="1">
      <c r="B3657" s="137"/>
      <c r="C3657" s="137"/>
      <c r="D3657" s="159"/>
      <c r="E3657" s="160"/>
      <c r="F3657" s="137" t="s">
        <v>456</v>
      </c>
      <c r="G3657" s="137" t="s">
        <v>457</v>
      </c>
      <c r="H3657" s="137" t="s">
        <v>438</v>
      </c>
      <c r="I3657" s="137"/>
      <c r="J3657" s="138"/>
      <c r="K3657" s="146"/>
      <c r="L3657" s="146"/>
    </row>
    <row r="3658" spans="2:12" s="141" customFormat="1" ht="20.100000000000001" customHeight="1">
      <c r="B3658" s="137"/>
      <c r="C3658" s="137"/>
      <c r="D3658" s="159"/>
      <c r="E3658" s="160"/>
      <c r="F3658" s="137" t="s">
        <v>457</v>
      </c>
      <c r="G3658" s="137" t="s">
        <v>460</v>
      </c>
      <c r="H3658" s="137" t="s">
        <v>440</v>
      </c>
      <c r="I3658" s="137"/>
      <c r="J3658" s="138"/>
      <c r="K3658" s="146"/>
      <c r="L3658" s="146"/>
    </row>
    <row r="3659" spans="2:12" s="141" customFormat="1" ht="20.100000000000001" customHeight="1">
      <c r="B3659" s="137"/>
      <c r="C3659" s="137"/>
      <c r="D3659" s="159"/>
      <c r="E3659" s="160"/>
      <c r="F3659" s="137" t="s">
        <v>460</v>
      </c>
      <c r="G3659" s="137" t="s">
        <v>463</v>
      </c>
      <c r="H3659" s="137" t="s">
        <v>440</v>
      </c>
      <c r="I3659" s="137"/>
      <c r="J3659" s="138"/>
      <c r="K3659" s="146"/>
      <c r="L3659" s="146"/>
    </row>
    <row r="3660" spans="2:12" s="141" customFormat="1" ht="20.100000000000001" customHeight="1">
      <c r="B3660" s="137"/>
      <c r="C3660" s="137"/>
      <c r="D3660" s="159"/>
      <c r="E3660" s="160"/>
      <c r="F3660" s="137" t="s">
        <v>463</v>
      </c>
      <c r="G3660" s="137" t="s">
        <v>464</v>
      </c>
      <c r="H3660" s="137" t="s">
        <v>434</v>
      </c>
      <c r="I3660" s="137"/>
      <c r="J3660" s="138"/>
      <c r="K3660" s="146"/>
      <c r="L3660" s="146"/>
    </row>
    <row r="3661" spans="2:12" s="141" customFormat="1" ht="20.100000000000001" customHeight="1">
      <c r="B3661" s="137"/>
      <c r="C3661" s="137"/>
      <c r="D3661" s="159"/>
      <c r="E3661" s="160"/>
      <c r="F3661" s="137" t="s">
        <v>464</v>
      </c>
      <c r="G3661" s="137" t="s">
        <v>465</v>
      </c>
      <c r="H3661" s="137" t="s">
        <v>434</v>
      </c>
      <c r="I3661" s="137"/>
      <c r="J3661" s="138"/>
      <c r="K3661" s="146"/>
      <c r="L3661" s="146"/>
    </row>
    <row r="3662" spans="2:12" s="141" customFormat="1" ht="20.100000000000001" customHeight="1">
      <c r="B3662" s="137"/>
      <c r="C3662" s="137"/>
      <c r="D3662" s="159"/>
      <c r="E3662" s="160"/>
      <c r="F3662" s="137" t="s">
        <v>465</v>
      </c>
      <c r="G3662" s="137" t="s">
        <v>466</v>
      </c>
      <c r="H3662" s="137" t="s">
        <v>434</v>
      </c>
      <c r="I3662" s="137"/>
      <c r="J3662" s="138"/>
      <c r="K3662" s="146"/>
      <c r="L3662" s="146"/>
    </row>
    <row r="3663" spans="2:12" s="141" customFormat="1" ht="20.100000000000001" customHeight="1">
      <c r="B3663" s="137"/>
      <c r="C3663" s="137"/>
      <c r="D3663" s="159"/>
      <c r="E3663" s="160"/>
      <c r="F3663" s="137" t="s">
        <v>466</v>
      </c>
      <c r="G3663" s="137" t="s">
        <v>467</v>
      </c>
      <c r="H3663" s="137" t="s">
        <v>438</v>
      </c>
      <c r="I3663" s="137"/>
      <c r="J3663" s="138"/>
      <c r="K3663" s="146"/>
      <c r="L3663" s="146"/>
    </row>
    <row r="3664" spans="2:12" s="141" customFormat="1" ht="20.100000000000001" customHeight="1">
      <c r="B3664" s="137"/>
      <c r="C3664" s="137"/>
      <c r="D3664" s="159"/>
      <c r="E3664" s="160"/>
      <c r="F3664" s="137" t="s">
        <v>467</v>
      </c>
      <c r="G3664" s="137" t="s">
        <v>468</v>
      </c>
      <c r="H3664" s="137" t="s">
        <v>438</v>
      </c>
      <c r="I3664" s="137"/>
      <c r="J3664" s="138"/>
      <c r="K3664" s="146"/>
      <c r="L3664" s="146"/>
    </row>
    <row r="3665" spans="2:12" s="141" customFormat="1" ht="20.100000000000001" customHeight="1">
      <c r="B3665" s="137"/>
      <c r="C3665" s="137"/>
      <c r="D3665" s="159"/>
      <c r="E3665" s="160"/>
      <c r="F3665" s="137" t="s">
        <v>468</v>
      </c>
      <c r="G3665" s="137" t="s">
        <v>469</v>
      </c>
      <c r="H3665" s="137" t="s">
        <v>438</v>
      </c>
      <c r="I3665" s="137"/>
      <c r="J3665" s="138"/>
      <c r="K3665" s="146"/>
      <c r="L3665" s="146"/>
    </row>
    <row r="3666" spans="2:12" s="141" customFormat="1" ht="20.100000000000001" customHeight="1">
      <c r="B3666" s="137"/>
      <c r="C3666" s="137"/>
      <c r="D3666" s="159"/>
      <c r="E3666" s="160"/>
      <c r="F3666" s="137" t="s">
        <v>469</v>
      </c>
      <c r="G3666" s="137" t="s">
        <v>470</v>
      </c>
      <c r="H3666" s="137" t="s">
        <v>434</v>
      </c>
      <c r="I3666" s="137"/>
      <c r="J3666" s="138"/>
      <c r="K3666" s="146"/>
      <c r="L3666" s="146"/>
    </row>
    <row r="3667" spans="2:12" s="141" customFormat="1" ht="20.100000000000001" customHeight="1">
      <c r="B3667" s="137"/>
      <c r="C3667" s="137"/>
      <c r="D3667" s="159"/>
      <c r="E3667" s="160"/>
      <c r="F3667" s="137" t="s">
        <v>470</v>
      </c>
      <c r="G3667" s="137" t="s">
        <v>471</v>
      </c>
      <c r="H3667" s="137" t="s">
        <v>434</v>
      </c>
      <c r="I3667" s="137"/>
      <c r="J3667" s="138"/>
      <c r="K3667" s="146"/>
      <c r="L3667" s="146"/>
    </row>
    <row r="3668" spans="2:12" s="141" customFormat="1" ht="20.100000000000001" customHeight="1">
      <c r="B3668" s="137"/>
      <c r="C3668" s="137"/>
      <c r="D3668" s="159"/>
      <c r="E3668" s="160"/>
      <c r="F3668" s="137" t="s">
        <v>471</v>
      </c>
      <c r="G3668" s="137" t="s">
        <v>991</v>
      </c>
      <c r="H3668" s="137" t="s">
        <v>434</v>
      </c>
      <c r="I3668" s="137"/>
      <c r="J3668" s="138"/>
      <c r="K3668" s="146"/>
      <c r="L3668" s="146"/>
    </row>
    <row r="3669" spans="2:12" s="141" customFormat="1" ht="20.100000000000001" customHeight="1">
      <c r="B3669" s="137"/>
      <c r="C3669" s="137"/>
      <c r="D3669" s="159"/>
      <c r="E3669" s="160"/>
      <c r="F3669" s="137"/>
      <c r="G3669" s="137"/>
      <c r="H3669" s="137"/>
      <c r="I3669" s="137"/>
      <c r="J3669" s="138"/>
      <c r="K3669" s="146"/>
      <c r="L3669" s="146"/>
    </row>
    <row r="3670" spans="2:12" s="141" customFormat="1" ht="20.100000000000001" customHeight="1">
      <c r="B3670" s="137">
        <v>352</v>
      </c>
      <c r="C3670" s="137"/>
      <c r="D3670" s="159" t="s">
        <v>361</v>
      </c>
      <c r="E3670" s="160">
        <v>2.0499999999999998</v>
      </c>
      <c r="F3670" s="137" t="s">
        <v>433</v>
      </c>
      <c r="G3670" s="137" t="s">
        <v>447</v>
      </c>
      <c r="H3670" s="137" t="s">
        <v>443</v>
      </c>
      <c r="I3670" s="137"/>
      <c r="J3670" s="138"/>
      <c r="K3670" s="146"/>
      <c r="L3670" s="146"/>
    </row>
    <row r="3671" spans="2:12" s="141" customFormat="1" ht="20.100000000000001" customHeight="1">
      <c r="B3671" s="137"/>
      <c r="C3671" s="137"/>
      <c r="D3671" s="159"/>
      <c r="E3671" s="160"/>
      <c r="F3671" s="137" t="s">
        <v>447</v>
      </c>
      <c r="G3671" s="137" t="s">
        <v>451</v>
      </c>
      <c r="H3671" s="137" t="s">
        <v>443</v>
      </c>
      <c r="I3671" s="137"/>
      <c r="J3671" s="138"/>
      <c r="K3671" s="146"/>
      <c r="L3671" s="146"/>
    </row>
    <row r="3672" spans="2:12" s="141" customFormat="1" ht="20.100000000000001" customHeight="1">
      <c r="B3672" s="137"/>
      <c r="C3672" s="137"/>
      <c r="D3672" s="159"/>
      <c r="E3672" s="160"/>
      <c r="F3672" s="137" t="s">
        <v>451</v>
      </c>
      <c r="G3672" s="137" t="s">
        <v>454</v>
      </c>
      <c r="H3672" s="137" t="s">
        <v>443</v>
      </c>
      <c r="I3672" s="137"/>
      <c r="J3672" s="138"/>
      <c r="K3672" s="146"/>
      <c r="L3672" s="146"/>
    </row>
    <row r="3673" spans="2:12" s="141" customFormat="1" ht="20.100000000000001" customHeight="1">
      <c r="B3673" s="137"/>
      <c r="C3673" s="137"/>
      <c r="D3673" s="159"/>
      <c r="E3673" s="160"/>
      <c r="F3673" s="137" t="s">
        <v>454</v>
      </c>
      <c r="G3673" s="137" t="s">
        <v>455</v>
      </c>
      <c r="H3673" s="137" t="s">
        <v>434</v>
      </c>
      <c r="I3673" s="137"/>
      <c r="J3673" s="138"/>
      <c r="K3673" s="146"/>
      <c r="L3673" s="146"/>
    </row>
    <row r="3674" spans="2:12" s="141" customFormat="1" ht="20.100000000000001" customHeight="1">
      <c r="B3674" s="137"/>
      <c r="C3674" s="137"/>
      <c r="D3674" s="159"/>
      <c r="E3674" s="160"/>
      <c r="F3674" s="137" t="s">
        <v>455</v>
      </c>
      <c r="G3674" s="137" t="s">
        <v>456</v>
      </c>
      <c r="H3674" s="137" t="s">
        <v>434</v>
      </c>
      <c r="I3674" s="137"/>
      <c r="J3674" s="138"/>
      <c r="K3674" s="146"/>
      <c r="L3674" s="146"/>
    </row>
    <row r="3675" spans="2:12" s="141" customFormat="1" ht="20.100000000000001" customHeight="1">
      <c r="B3675" s="137"/>
      <c r="C3675" s="137"/>
      <c r="D3675" s="159"/>
      <c r="E3675" s="160"/>
      <c r="F3675" s="137" t="s">
        <v>456</v>
      </c>
      <c r="G3675" s="137" t="s">
        <v>457</v>
      </c>
      <c r="H3675" s="137" t="s">
        <v>434</v>
      </c>
      <c r="I3675" s="137"/>
      <c r="J3675" s="138"/>
      <c r="K3675" s="146"/>
      <c r="L3675" s="146"/>
    </row>
    <row r="3676" spans="2:12" s="141" customFormat="1" ht="20.100000000000001" customHeight="1">
      <c r="B3676" s="137"/>
      <c r="C3676" s="137"/>
      <c r="D3676" s="159"/>
      <c r="E3676" s="160"/>
      <c r="F3676" s="137" t="s">
        <v>457</v>
      </c>
      <c r="G3676" s="137" t="s">
        <v>460</v>
      </c>
      <c r="H3676" s="137" t="s">
        <v>438</v>
      </c>
      <c r="I3676" s="137"/>
      <c r="J3676" s="138"/>
      <c r="K3676" s="146"/>
      <c r="L3676" s="146"/>
    </row>
    <row r="3677" spans="2:12" s="141" customFormat="1" ht="20.100000000000001" customHeight="1">
      <c r="B3677" s="137"/>
      <c r="C3677" s="137"/>
      <c r="D3677" s="159"/>
      <c r="E3677" s="160"/>
      <c r="F3677" s="137" t="s">
        <v>460</v>
      </c>
      <c r="G3677" s="137" t="s">
        <v>463</v>
      </c>
      <c r="H3677" s="137" t="s">
        <v>443</v>
      </c>
      <c r="I3677" s="137"/>
      <c r="J3677" s="138"/>
      <c r="K3677" s="146"/>
      <c r="L3677" s="146"/>
    </row>
    <row r="3678" spans="2:12" s="141" customFormat="1" ht="20.100000000000001" customHeight="1">
      <c r="B3678" s="137"/>
      <c r="C3678" s="137"/>
      <c r="D3678" s="159"/>
      <c r="E3678" s="160"/>
      <c r="F3678" s="137" t="s">
        <v>463</v>
      </c>
      <c r="G3678" s="137" t="s">
        <v>464</v>
      </c>
      <c r="H3678" s="137" t="s">
        <v>434</v>
      </c>
      <c r="I3678" s="137"/>
      <c r="J3678" s="138"/>
      <c r="K3678" s="146"/>
      <c r="L3678" s="146"/>
    </row>
    <row r="3679" spans="2:12" s="141" customFormat="1" ht="20.100000000000001" customHeight="1">
      <c r="B3679" s="137"/>
      <c r="C3679" s="137"/>
      <c r="D3679" s="159"/>
      <c r="E3679" s="160"/>
      <c r="F3679" s="137" t="s">
        <v>464</v>
      </c>
      <c r="G3679" s="137" t="s">
        <v>465</v>
      </c>
      <c r="H3679" s="137" t="s">
        <v>434</v>
      </c>
      <c r="I3679" s="137"/>
      <c r="J3679" s="138"/>
      <c r="K3679" s="146"/>
      <c r="L3679" s="146"/>
    </row>
    <row r="3680" spans="2:12" s="141" customFormat="1" ht="20.100000000000001" customHeight="1">
      <c r="B3680" s="137"/>
      <c r="C3680" s="137"/>
      <c r="D3680" s="159"/>
      <c r="E3680" s="160"/>
      <c r="F3680" s="137" t="s">
        <v>465</v>
      </c>
      <c r="G3680" s="137" t="s">
        <v>992</v>
      </c>
      <c r="H3680" s="137" t="s">
        <v>434</v>
      </c>
      <c r="I3680" s="137"/>
      <c r="J3680" s="138"/>
      <c r="K3680" s="146"/>
      <c r="L3680" s="146"/>
    </row>
    <row r="3681" spans="2:12" s="141" customFormat="1" ht="20.100000000000001" customHeight="1">
      <c r="B3681" s="137"/>
      <c r="C3681" s="137"/>
      <c r="D3681" s="159"/>
      <c r="E3681" s="160"/>
      <c r="F3681" s="137"/>
      <c r="G3681" s="137"/>
      <c r="H3681" s="137"/>
      <c r="I3681" s="137"/>
      <c r="J3681" s="138"/>
      <c r="K3681" s="146"/>
      <c r="L3681" s="146"/>
    </row>
    <row r="3682" spans="2:12" s="141" customFormat="1" ht="20.100000000000001" customHeight="1">
      <c r="B3682" s="137">
        <v>353</v>
      </c>
      <c r="C3682" s="137"/>
      <c r="D3682" s="159" t="s">
        <v>362</v>
      </c>
      <c r="E3682" s="160">
        <v>0.84499999999999997</v>
      </c>
      <c r="F3682" s="137" t="s">
        <v>433</v>
      </c>
      <c r="G3682" s="137" t="s">
        <v>447</v>
      </c>
      <c r="H3682" s="137" t="s">
        <v>440</v>
      </c>
      <c r="I3682" s="137"/>
      <c r="J3682" s="138"/>
      <c r="K3682" s="146"/>
      <c r="L3682" s="146"/>
    </row>
    <row r="3683" spans="2:12" s="141" customFormat="1" ht="20.100000000000001" customHeight="1">
      <c r="B3683" s="137"/>
      <c r="C3683" s="137"/>
      <c r="D3683" s="159"/>
      <c r="E3683" s="160"/>
      <c r="F3683" s="137" t="s">
        <v>447</v>
      </c>
      <c r="G3683" s="137" t="s">
        <v>451</v>
      </c>
      <c r="H3683" s="137" t="s">
        <v>440</v>
      </c>
      <c r="I3683" s="137"/>
      <c r="J3683" s="138"/>
      <c r="K3683" s="146"/>
      <c r="L3683" s="146"/>
    </row>
    <row r="3684" spans="2:12" s="141" customFormat="1" ht="20.100000000000001" customHeight="1">
      <c r="B3684" s="137"/>
      <c r="C3684" s="137"/>
      <c r="D3684" s="159"/>
      <c r="E3684" s="160"/>
      <c r="F3684" s="137" t="s">
        <v>451</v>
      </c>
      <c r="G3684" s="137" t="s">
        <v>454</v>
      </c>
      <c r="H3684" s="137" t="s">
        <v>434</v>
      </c>
      <c r="I3684" s="137"/>
      <c r="J3684" s="138"/>
      <c r="K3684" s="146"/>
      <c r="L3684" s="146"/>
    </row>
    <row r="3685" spans="2:12" s="141" customFormat="1" ht="20.100000000000001" customHeight="1">
      <c r="B3685" s="137"/>
      <c r="C3685" s="137"/>
      <c r="D3685" s="159"/>
      <c r="E3685" s="160"/>
      <c r="F3685" s="137" t="s">
        <v>454</v>
      </c>
      <c r="G3685" s="137" t="s">
        <v>455</v>
      </c>
      <c r="H3685" s="137" t="s">
        <v>434</v>
      </c>
      <c r="I3685" s="137"/>
      <c r="J3685" s="138"/>
      <c r="K3685" s="146"/>
      <c r="L3685" s="146"/>
    </row>
    <row r="3686" spans="2:12" s="141" customFormat="1" ht="20.100000000000001" customHeight="1">
      <c r="B3686" s="137"/>
      <c r="C3686" s="137"/>
      <c r="D3686" s="159"/>
      <c r="E3686" s="160"/>
      <c r="F3686" s="137" t="s">
        <v>455</v>
      </c>
      <c r="G3686" s="137" t="s">
        <v>737</v>
      </c>
      <c r="H3686" s="137" t="s">
        <v>434</v>
      </c>
      <c r="I3686" s="137"/>
      <c r="J3686" s="138"/>
      <c r="K3686" s="146"/>
      <c r="L3686" s="146"/>
    </row>
    <row r="3687" spans="2:12" s="141" customFormat="1" ht="20.100000000000001" customHeight="1">
      <c r="B3687" s="137"/>
      <c r="C3687" s="137"/>
      <c r="D3687" s="159"/>
      <c r="E3687" s="160"/>
      <c r="F3687" s="137"/>
      <c r="G3687" s="137"/>
      <c r="H3687" s="137"/>
      <c r="I3687" s="137"/>
      <c r="J3687" s="138"/>
      <c r="K3687" s="146"/>
      <c r="L3687" s="146"/>
    </row>
    <row r="3688" spans="2:12" s="141" customFormat="1" ht="20.100000000000001" customHeight="1">
      <c r="B3688" s="137">
        <v>354</v>
      </c>
      <c r="C3688" s="137"/>
      <c r="D3688" s="159" t="s">
        <v>363</v>
      </c>
      <c r="E3688" s="160">
        <v>7.8440000000000003</v>
      </c>
      <c r="F3688" s="137" t="s">
        <v>433</v>
      </c>
      <c r="G3688" s="137" t="s">
        <v>447</v>
      </c>
      <c r="H3688" s="137" t="s">
        <v>434</v>
      </c>
      <c r="I3688" s="137"/>
      <c r="J3688" s="138"/>
      <c r="K3688" s="146"/>
      <c r="L3688" s="146"/>
    </row>
    <row r="3689" spans="2:12" s="141" customFormat="1" ht="20.100000000000001" customHeight="1">
      <c r="B3689" s="137"/>
      <c r="C3689" s="137"/>
      <c r="D3689" s="159"/>
      <c r="E3689" s="160"/>
      <c r="F3689" s="137" t="s">
        <v>447</v>
      </c>
      <c r="G3689" s="137" t="s">
        <v>451</v>
      </c>
      <c r="H3689" s="137" t="s">
        <v>434</v>
      </c>
      <c r="I3689" s="137"/>
      <c r="J3689" s="138"/>
      <c r="K3689" s="146"/>
      <c r="L3689" s="146"/>
    </row>
    <row r="3690" spans="2:12" s="141" customFormat="1" ht="20.100000000000001" customHeight="1">
      <c r="B3690" s="137"/>
      <c r="C3690" s="137"/>
      <c r="D3690" s="159"/>
      <c r="E3690" s="160"/>
      <c r="F3690" s="137" t="s">
        <v>451</v>
      </c>
      <c r="G3690" s="137" t="s">
        <v>454</v>
      </c>
      <c r="H3690" s="137" t="s">
        <v>434</v>
      </c>
      <c r="I3690" s="137"/>
      <c r="J3690" s="138"/>
      <c r="K3690" s="146"/>
      <c r="L3690" s="146"/>
    </row>
    <row r="3691" spans="2:12" s="141" customFormat="1" ht="20.100000000000001" customHeight="1">
      <c r="B3691" s="137"/>
      <c r="C3691" s="137"/>
      <c r="D3691" s="159"/>
      <c r="E3691" s="160"/>
      <c r="F3691" s="137" t="s">
        <v>454</v>
      </c>
      <c r="G3691" s="137" t="s">
        <v>455</v>
      </c>
      <c r="H3691" s="137" t="s">
        <v>434</v>
      </c>
      <c r="I3691" s="137"/>
      <c r="J3691" s="138"/>
      <c r="K3691" s="146"/>
      <c r="L3691" s="146"/>
    </row>
    <row r="3692" spans="2:12" s="141" customFormat="1" ht="20.100000000000001" customHeight="1">
      <c r="B3692" s="137"/>
      <c r="C3692" s="137"/>
      <c r="D3692" s="159"/>
      <c r="E3692" s="160"/>
      <c r="F3692" s="137" t="s">
        <v>455</v>
      </c>
      <c r="G3692" s="137" t="s">
        <v>456</v>
      </c>
      <c r="H3692" s="137" t="s">
        <v>434</v>
      </c>
      <c r="I3692" s="137"/>
      <c r="J3692" s="138"/>
      <c r="K3692" s="146"/>
      <c r="L3692" s="146"/>
    </row>
    <row r="3693" spans="2:12" s="141" customFormat="1" ht="20.100000000000001" customHeight="1">
      <c r="B3693" s="137"/>
      <c r="C3693" s="137"/>
      <c r="D3693" s="159"/>
      <c r="E3693" s="160"/>
      <c r="F3693" s="137" t="s">
        <v>456</v>
      </c>
      <c r="G3693" s="137" t="s">
        <v>457</v>
      </c>
      <c r="H3693" s="137" t="s">
        <v>434</v>
      </c>
      <c r="I3693" s="137"/>
      <c r="J3693" s="138"/>
      <c r="K3693" s="146"/>
      <c r="L3693" s="146"/>
    </row>
    <row r="3694" spans="2:12" s="141" customFormat="1" ht="20.100000000000001" customHeight="1">
      <c r="B3694" s="137"/>
      <c r="C3694" s="137"/>
      <c r="D3694" s="159"/>
      <c r="E3694" s="160"/>
      <c r="F3694" s="137" t="s">
        <v>457</v>
      </c>
      <c r="G3694" s="137" t="s">
        <v>460</v>
      </c>
      <c r="H3694" s="137" t="s">
        <v>434</v>
      </c>
      <c r="I3694" s="137"/>
      <c r="J3694" s="138"/>
      <c r="K3694" s="146"/>
      <c r="L3694" s="146"/>
    </row>
    <row r="3695" spans="2:12" s="141" customFormat="1" ht="20.100000000000001" customHeight="1">
      <c r="B3695" s="137"/>
      <c r="C3695" s="137"/>
      <c r="D3695" s="159"/>
      <c r="E3695" s="160"/>
      <c r="F3695" s="137" t="s">
        <v>460</v>
      </c>
      <c r="G3695" s="137" t="s">
        <v>463</v>
      </c>
      <c r="H3695" s="137" t="s">
        <v>434</v>
      </c>
      <c r="I3695" s="137"/>
      <c r="J3695" s="138"/>
      <c r="K3695" s="146"/>
      <c r="L3695" s="146"/>
    </row>
    <row r="3696" spans="2:12" s="141" customFormat="1" ht="20.100000000000001" customHeight="1">
      <c r="B3696" s="137"/>
      <c r="C3696" s="137"/>
      <c r="D3696" s="159"/>
      <c r="E3696" s="160"/>
      <c r="F3696" s="137" t="s">
        <v>463</v>
      </c>
      <c r="G3696" s="137" t="s">
        <v>464</v>
      </c>
      <c r="H3696" s="137" t="s">
        <v>434</v>
      </c>
      <c r="I3696" s="137"/>
      <c r="J3696" s="138"/>
      <c r="K3696" s="146"/>
      <c r="L3696" s="146"/>
    </row>
    <row r="3697" spans="2:12" s="141" customFormat="1" ht="20.100000000000001" customHeight="1">
      <c r="B3697" s="137"/>
      <c r="C3697" s="137"/>
      <c r="D3697" s="159"/>
      <c r="E3697" s="160"/>
      <c r="F3697" s="137" t="s">
        <v>464</v>
      </c>
      <c r="G3697" s="137" t="s">
        <v>465</v>
      </c>
      <c r="H3697" s="137" t="s">
        <v>434</v>
      </c>
      <c r="I3697" s="137"/>
      <c r="J3697" s="138"/>
      <c r="K3697" s="146"/>
      <c r="L3697" s="146"/>
    </row>
    <row r="3698" spans="2:12" s="141" customFormat="1" ht="20.100000000000001" customHeight="1">
      <c r="B3698" s="137"/>
      <c r="C3698" s="137"/>
      <c r="D3698" s="159"/>
      <c r="E3698" s="160"/>
      <c r="F3698" s="137" t="s">
        <v>465</v>
      </c>
      <c r="G3698" s="137" t="s">
        <v>466</v>
      </c>
      <c r="H3698" s="137" t="s">
        <v>434</v>
      </c>
      <c r="I3698" s="137"/>
      <c r="J3698" s="138"/>
      <c r="K3698" s="146"/>
      <c r="L3698" s="146"/>
    </row>
    <row r="3699" spans="2:12" s="141" customFormat="1" ht="20.100000000000001" customHeight="1">
      <c r="B3699" s="137"/>
      <c r="C3699" s="137"/>
      <c r="D3699" s="159"/>
      <c r="E3699" s="160"/>
      <c r="F3699" s="137" t="s">
        <v>466</v>
      </c>
      <c r="G3699" s="137" t="s">
        <v>467</v>
      </c>
      <c r="H3699" s="137" t="s">
        <v>434</v>
      </c>
      <c r="I3699" s="137"/>
      <c r="J3699" s="138"/>
      <c r="K3699" s="146"/>
      <c r="L3699" s="146"/>
    </row>
    <row r="3700" spans="2:12" s="141" customFormat="1" ht="20.100000000000001" customHeight="1">
      <c r="B3700" s="137"/>
      <c r="C3700" s="137"/>
      <c r="D3700" s="159"/>
      <c r="E3700" s="160"/>
      <c r="F3700" s="137" t="s">
        <v>467</v>
      </c>
      <c r="G3700" s="137" t="s">
        <v>468</v>
      </c>
      <c r="H3700" s="137" t="s">
        <v>434</v>
      </c>
      <c r="I3700" s="137"/>
      <c r="J3700" s="138"/>
      <c r="K3700" s="146"/>
      <c r="L3700" s="146"/>
    </row>
    <row r="3701" spans="2:12" s="141" customFormat="1" ht="20.100000000000001" customHeight="1">
      <c r="B3701" s="137"/>
      <c r="C3701" s="137"/>
      <c r="D3701" s="159"/>
      <c r="E3701" s="160"/>
      <c r="F3701" s="137" t="s">
        <v>468</v>
      </c>
      <c r="G3701" s="137" t="s">
        <v>469</v>
      </c>
      <c r="H3701" s="137" t="s">
        <v>434</v>
      </c>
      <c r="I3701" s="137"/>
      <c r="J3701" s="138"/>
      <c r="K3701" s="146"/>
      <c r="L3701" s="146"/>
    </row>
    <row r="3702" spans="2:12" s="141" customFormat="1" ht="20.100000000000001" customHeight="1">
      <c r="B3702" s="137"/>
      <c r="C3702" s="137"/>
      <c r="D3702" s="159"/>
      <c r="E3702" s="160"/>
      <c r="F3702" s="137" t="s">
        <v>469</v>
      </c>
      <c r="G3702" s="137" t="s">
        <v>470</v>
      </c>
      <c r="H3702" s="137" t="s">
        <v>434</v>
      </c>
      <c r="I3702" s="137"/>
      <c r="J3702" s="138"/>
      <c r="K3702" s="146"/>
      <c r="L3702" s="146"/>
    </row>
    <row r="3703" spans="2:12" s="141" customFormat="1" ht="20.100000000000001" customHeight="1">
      <c r="B3703" s="137"/>
      <c r="C3703" s="137"/>
      <c r="D3703" s="159"/>
      <c r="E3703" s="160"/>
      <c r="F3703" s="137" t="s">
        <v>470</v>
      </c>
      <c r="G3703" s="137" t="s">
        <v>471</v>
      </c>
      <c r="H3703" s="137" t="s">
        <v>434</v>
      </c>
      <c r="I3703" s="137"/>
      <c r="J3703" s="138"/>
      <c r="K3703" s="146"/>
      <c r="L3703" s="146"/>
    </row>
    <row r="3704" spans="2:12" s="141" customFormat="1" ht="20.100000000000001" customHeight="1">
      <c r="B3704" s="137"/>
      <c r="C3704" s="137"/>
      <c r="D3704" s="159"/>
      <c r="E3704" s="160"/>
      <c r="F3704" s="137" t="s">
        <v>471</v>
      </c>
      <c r="G3704" s="137" t="s">
        <v>473</v>
      </c>
      <c r="H3704" s="137" t="s">
        <v>434</v>
      </c>
      <c r="I3704" s="137"/>
      <c r="J3704" s="138"/>
      <c r="K3704" s="146"/>
      <c r="L3704" s="146"/>
    </row>
    <row r="3705" spans="2:12" s="141" customFormat="1" ht="20.100000000000001" customHeight="1">
      <c r="B3705" s="137"/>
      <c r="C3705" s="137"/>
      <c r="D3705" s="159"/>
      <c r="E3705" s="160"/>
      <c r="F3705" s="137" t="s">
        <v>473</v>
      </c>
      <c r="G3705" s="137" t="s">
        <v>474</v>
      </c>
      <c r="H3705" s="137" t="s">
        <v>438</v>
      </c>
      <c r="I3705" s="137"/>
      <c r="J3705" s="138"/>
      <c r="K3705" s="146"/>
      <c r="L3705" s="146"/>
    </row>
    <row r="3706" spans="2:12" s="141" customFormat="1" ht="20.100000000000001" customHeight="1">
      <c r="B3706" s="137"/>
      <c r="C3706" s="137"/>
      <c r="D3706" s="159"/>
      <c r="E3706" s="160"/>
      <c r="F3706" s="137" t="s">
        <v>474</v>
      </c>
      <c r="G3706" s="137" t="s">
        <v>475</v>
      </c>
      <c r="H3706" s="137" t="s">
        <v>434</v>
      </c>
      <c r="I3706" s="137"/>
      <c r="J3706" s="138"/>
      <c r="K3706" s="146"/>
      <c r="L3706" s="146"/>
    </row>
    <row r="3707" spans="2:12" s="141" customFormat="1" ht="20.100000000000001" customHeight="1">
      <c r="B3707" s="137"/>
      <c r="C3707" s="137"/>
      <c r="D3707" s="159"/>
      <c r="E3707" s="160"/>
      <c r="F3707" s="137" t="s">
        <v>475</v>
      </c>
      <c r="G3707" s="137" t="s">
        <v>476</v>
      </c>
      <c r="H3707" s="137" t="s">
        <v>438</v>
      </c>
      <c r="I3707" s="137"/>
      <c r="J3707" s="138"/>
      <c r="K3707" s="146"/>
      <c r="L3707" s="146"/>
    </row>
    <row r="3708" spans="2:12" s="141" customFormat="1" ht="20.100000000000001" customHeight="1">
      <c r="B3708" s="137"/>
      <c r="C3708" s="137"/>
      <c r="D3708" s="159"/>
      <c r="E3708" s="160"/>
      <c r="F3708" s="137" t="s">
        <v>476</v>
      </c>
      <c r="G3708" s="137" t="s">
        <v>477</v>
      </c>
      <c r="H3708" s="137" t="s">
        <v>434</v>
      </c>
      <c r="I3708" s="137"/>
      <c r="J3708" s="138"/>
      <c r="K3708" s="146"/>
      <c r="L3708" s="146"/>
    </row>
    <row r="3709" spans="2:12" s="141" customFormat="1" ht="20.100000000000001" customHeight="1">
      <c r="B3709" s="137"/>
      <c r="C3709" s="137"/>
      <c r="D3709" s="159"/>
      <c r="E3709" s="160"/>
      <c r="F3709" s="137" t="s">
        <v>477</v>
      </c>
      <c r="G3709" s="137" t="s">
        <v>543</v>
      </c>
      <c r="H3709" s="137" t="s">
        <v>434</v>
      </c>
      <c r="I3709" s="137"/>
      <c r="J3709" s="138"/>
      <c r="K3709" s="146"/>
      <c r="L3709" s="146"/>
    </row>
    <row r="3710" spans="2:12" s="141" customFormat="1" ht="20.100000000000001" customHeight="1">
      <c r="B3710" s="137"/>
      <c r="C3710" s="137"/>
      <c r="D3710" s="159"/>
      <c r="E3710" s="160"/>
      <c r="F3710" s="137" t="s">
        <v>543</v>
      </c>
      <c r="G3710" s="137" t="s">
        <v>550</v>
      </c>
      <c r="H3710" s="137" t="s">
        <v>434</v>
      </c>
      <c r="I3710" s="137"/>
      <c r="J3710" s="138"/>
      <c r="K3710" s="146"/>
      <c r="L3710" s="146"/>
    </row>
    <row r="3711" spans="2:12" s="141" customFormat="1" ht="20.100000000000001" customHeight="1">
      <c r="B3711" s="137"/>
      <c r="C3711" s="137"/>
      <c r="D3711" s="159"/>
      <c r="E3711" s="160"/>
      <c r="F3711" s="137" t="s">
        <v>550</v>
      </c>
      <c r="G3711" s="137" t="s">
        <v>551</v>
      </c>
      <c r="H3711" s="137" t="s">
        <v>438</v>
      </c>
      <c r="I3711" s="137"/>
      <c r="J3711" s="138"/>
      <c r="K3711" s="146"/>
      <c r="L3711" s="146"/>
    </row>
    <row r="3712" spans="2:12" s="141" customFormat="1" ht="20.100000000000001" customHeight="1">
      <c r="B3712" s="137"/>
      <c r="C3712" s="137"/>
      <c r="D3712" s="159"/>
      <c r="E3712" s="160"/>
      <c r="F3712" s="137" t="s">
        <v>551</v>
      </c>
      <c r="G3712" s="137" t="s">
        <v>552</v>
      </c>
      <c r="H3712" s="137" t="s">
        <v>434</v>
      </c>
      <c r="I3712" s="137"/>
      <c r="J3712" s="138"/>
      <c r="K3712" s="146"/>
      <c r="L3712" s="146"/>
    </row>
    <row r="3713" spans="2:12" s="141" customFormat="1" ht="20.100000000000001" customHeight="1">
      <c r="B3713" s="137"/>
      <c r="C3713" s="137"/>
      <c r="D3713" s="159"/>
      <c r="E3713" s="160"/>
      <c r="F3713" s="137" t="s">
        <v>552</v>
      </c>
      <c r="G3713" s="137" t="s">
        <v>553</v>
      </c>
      <c r="H3713" s="137" t="s">
        <v>438</v>
      </c>
      <c r="I3713" s="137"/>
      <c r="J3713" s="138"/>
      <c r="K3713" s="146"/>
      <c r="L3713" s="146"/>
    </row>
    <row r="3714" spans="2:12" s="141" customFormat="1" ht="20.100000000000001" customHeight="1">
      <c r="B3714" s="137"/>
      <c r="C3714" s="137"/>
      <c r="D3714" s="159"/>
      <c r="E3714" s="160"/>
      <c r="F3714" s="137" t="s">
        <v>553</v>
      </c>
      <c r="G3714" s="137" t="s">
        <v>554</v>
      </c>
      <c r="H3714" s="137" t="s">
        <v>434</v>
      </c>
      <c r="I3714" s="137"/>
      <c r="J3714" s="138"/>
      <c r="K3714" s="146"/>
      <c r="L3714" s="146"/>
    </row>
    <row r="3715" spans="2:12" s="141" customFormat="1" ht="20.100000000000001" customHeight="1">
      <c r="B3715" s="137"/>
      <c r="C3715" s="137"/>
      <c r="D3715" s="159"/>
      <c r="E3715" s="160"/>
      <c r="F3715" s="137" t="s">
        <v>554</v>
      </c>
      <c r="G3715" s="137" t="s">
        <v>555</v>
      </c>
      <c r="H3715" s="137" t="s">
        <v>434</v>
      </c>
      <c r="I3715" s="137"/>
      <c r="J3715" s="138"/>
      <c r="K3715" s="146"/>
      <c r="L3715" s="146"/>
    </row>
    <row r="3716" spans="2:12" s="141" customFormat="1" ht="20.100000000000001" customHeight="1">
      <c r="B3716" s="137"/>
      <c r="C3716" s="137"/>
      <c r="D3716" s="159"/>
      <c r="E3716" s="160"/>
      <c r="F3716" s="137" t="s">
        <v>555</v>
      </c>
      <c r="G3716" s="137" t="s">
        <v>556</v>
      </c>
      <c r="H3716" s="137" t="s">
        <v>434</v>
      </c>
      <c r="I3716" s="137"/>
      <c r="J3716" s="138"/>
      <c r="K3716" s="146"/>
      <c r="L3716" s="146"/>
    </row>
    <row r="3717" spans="2:12" s="141" customFormat="1" ht="20.100000000000001" customHeight="1">
      <c r="B3717" s="137"/>
      <c r="C3717" s="137"/>
      <c r="D3717" s="159"/>
      <c r="E3717" s="160"/>
      <c r="F3717" s="137" t="s">
        <v>556</v>
      </c>
      <c r="G3717" s="137" t="s">
        <v>557</v>
      </c>
      <c r="H3717" s="137" t="s">
        <v>434</v>
      </c>
      <c r="I3717" s="137"/>
      <c r="J3717" s="138"/>
      <c r="K3717" s="146"/>
      <c r="L3717" s="146"/>
    </row>
    <row r="3718" spans="2:12" s="141" customFormat="1" ht="20.100000000000001" customHeight="1">
      <c r="B3718" s="137"/>
      <c r="C3718" s="137"/>
      <c r="D3718" s="159"/>
      <c r="E3718" s="160"/>
      <c r="F3718" s="137" t="s">
        <v>557</v>
      </c>
      <c r="G3718" s="137" t="s">
        <v>558</v>
      </c>
      <c r="H3718" s="137" t="s">
        <v>434</v>
      </c>
      <c r="I3718" s="137"/>
      <c r="J3718" s="138"/>
      <c r="K3718" s="146"/>
      <c r="L3718" s="146"/>
    </row>
    <row r="3719" spans="2:12" s="141" customFormat="1" ht="20.100000000000001" customHeight="1">
      <c r="B3719" s="137"/>
      <c r="C3719" s="137"/>
      <c r="D3719" s="159"/>
      <c r="E3719" s="160"/>
      <c r="F3719" s="137" t="s">
        <v>558</v>
      </c>
      <c r="G3719" s="137" t="s">
        <v>559</v>
      </c>
      <c r="H3719" s="137" t="s">
        <v>434</v>
      </c>
      <c r="I3719" s="137"/>
      <c r="J3719" s="138"/>
      <c r="K3719" s="146"/>
      <c r="L3719" s="146"/>
    </row>
    <row r="3720" spans="2:12" s="141" customFormat="1" ht="20.100000000000001" customHeight="1">
      <c r="B3720" s="137"/>
      <c r="C3720" s="137"/>
      <c r="D3720" s="159"/>
      <c r="E3720" s="160"/>
      <c r="F3720" s="137" t="s">
        <v>559</v>
      </c>
      <c r="G3720" s="137" t="s">
        <v>560</v>
      </c>
      <c r="H3720" s="137" t="s">
        <v>434</v>
      </c>
      <c r="I3720" s="137"/>
      <c r="J3720" s="138"/>
      <c r="K3720" s="146"/>
      <c r="L3720" s="146"/>
    </row>
    <row r="3721" spans="2:12" s="141" customFormat="1" ht="20.100000000000001" customHeight="1">
      <c r="B3721" s="137"/>
      <c r="C3721" s="137"/>
      <c r="D3721" s="159"/>
      <c r="E3721" s="160"/>
      <c r="F3721" s="137" t="s">
        <v>560</v>
      </c>
      <c r="G3721" s="137" t="s">
        <v>561</v>
      </c>
      <c r="H3721" s="137" t="s">
        <v>434</v>
      </c>
      <c r="I3721" s="137"/>
      <c r="J3721" s="138"/>
      <c r="K3721" s="146"/>
      <c r="L3721" s="146"/>
    </row>
    <row r="3722" spans="2:12" s="141" customFormat="1" ht="20.100000000000001" customHeight="1">
      <c r="B3722" s="137"/>
      <c r="C3722" s="137"/>
      <c r="D3722" s="159"/>
      <c r="E3722" s="160"/>
      <c r="F3722" s="137" t="s">
        <v>561</v>
      </c>
      <c r="G3722" s="137" t="s">
        <v>562</v>
      </c>
      <c r="H3722" s="137" t="s">
        <v>434</v>
      </c>
      <c r="I3722" s="137"/>
      <c r="J3722" s="138"/>
      <c r="K3722" s="146"/>
      <c r="L3722" s="146"/>
    </row>
    <row r="3723" spans="2:12" s="141" customFormat="1" ht="20.100000000000001" customHeight="1">
      <c r="B3723" s="137"/>
      <c r="C3723" s="137"/>
      <c r="D3723" s="159"/>
      <c r="E3723" s="160"/>
      <c r="F3723" s="137" t="s">
        <v>562</v>
      </c>
      <c r="G3723" s="137" t="s">
        <v>563</v>
      </c>
      <c r="H3723" s="137" t="s">
        <v>434</v>
      </c>
      <c r="I3723" s="137"/>
      <c r="J3723" s="138"/>
      <c r="K3723" s="146"/>
      <c r="L3723" s="146"/>
    </row>
    <row r="3724" spans="2:12" s="141" customFormat="1" ht="20.100000000000001" customHeight="1">
      <c r="B3724" s="137"/>
      <c r="C3724" s="137"/>
      <c r="D3724" s="159"/>
      <c r="E3724" s="160"/>
      <c r="F3724" s="137" t="s">
        <v>563</v>
      </c>
      <c r="G3724" s="137" t="s">
        <v>564</v>
      </c>
      <c r="H3724" s="137" t="s">
        <v>434</v>
      </c>
      <c r="I3724" s="137"/>
      <c r="J3724" s="138"/>
      <c r="K3724" s="146"/>
      <c r="L3724" s="146"/>
    </row>
    <row r="3725" spans="2:12" s="141" customFormat="1" ht="20.100000000000001" customHeight="1">
      <c r="B3725" s="137"/>
      <c r="C3725" s="137"/>
      <c r="D3725" s="159"/>
      <c r="E3725" s="160"/>
      <c r="F3725" s="137" t="s">
        <v>564</v>
      </c>
      <c r="G3725" s="137" t="s">
        <v>565</v>
      </c>
      <c r="H3725" s="137" t="s">
        <v>434</v>
      </c>
      <c r="I3725" s="137"/>
      <c r="J3725" s="138"/>
      <c r="K3725" s="146"/>
      <c r="L3725" s="146"/>
    </row>
    <row r="3726" spans="2:12" s="141" customFormat="1" ht="20.100000000000001" customHeight="1">
      <c r="B3726" s="137"/>
      <c r="C3726" s="137"/>
      <c r="D3726" s="159"/>
      <c r="E3726" s="160"/>
      <c r="F3726" s="137" t="s">
        <v>565</v>
      </c>
      <c r="G3726" s="137" t="s">
        <v>993</v>
      </c>
      <c r="H3726" s="137" t="s">
        <v>434</v>
      </c>
      <c r="I3726" s="137"/>
      <c r="J3726" s="138"/>
      <c r="K3726" s="146"/>
      <c r="L3726" s="146"/>
    </row>
    <row r="3727" spans="2:12" s="141" customFormat="1" ht="20.100000000000001" customHeight="1">
      <c r="B3727" s="137"/>
      <c r="C3727" s="137"/>
      <c r="D3727" s="159"/>
      <c r="E3727" s="160"/>
      <c r="F3727" s="137"/>
      <c r="G3727" s="137"/>
      <c r="H3727" s="137"/>
      <c r="I3727" s="137"/>
      <c r="J3727" s="138"/>
      <c r="K3727" s="146"/>
      <c r="L3727" s="146"/>
    </row>
    <row r="3728" spans="2:12" s="141" customFormat="1" ht="20.100000000000001" customHeight="1">
      <c r="B3728" s="137">
        <v>355</v>
      </c>
      <c r="C3728" s="137"/>
      <c r="D3728" s="159" t="s">
        <v>364</v>
      </c>
      <c r="E3728" s="160">
        <v>5.7460000000000004</v>
      </c>
      <c r="F3728" s="137" t="s">
        <v>433</v>
      </c>
      <c r="G3728" s="137" t="s">
        <v>447</v>
      </c>
      <c r="H3728" s="137" t="s">
        <v>434</v>
      </c>
      <c r="I3728" s="137"/>
      <c r="J3728" s="138"/>
      <c r="K3728" s="146"/>
      <c r="L3728" s="146"/>
    </row>
    <row r="3729" spans="2:12" s="141" customFormat="1" ht="20.10000000000000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37" t="s">
        <v>434</v>
      </c>
      <c r="I3729" s="137"/>
      <c r="J3729" s="138"/>
      <c r="K3729" s="146"/>
      <c r="L3729" s="146"/>
    </row>
    <row r="3730" spans="2:12" s="141" customFormat="1" ht="20.10000000000000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37" t="s">
        <v>434</v>
      </c>
      <c r="I3730" s="137"/>
      <c r="J3730" s="138"/>
      <c r="K3730" s="146"/>
      <c r="L3730" s="146"/>
    </row>
    <row r="3731" spans="2:12" s="141" customFormat="1" ht="20.10000000000000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37" t="s">
        <v>434</v>
      </c>
      <c r="I3731" s="137"/>
      <c r="J3731" s="138"/>
      <c r="K3731" s="146"/>
      <c r="L3731" s="146"/>
    </row>
    <row r="3732" spans="2:12" s="141" customFormat="1" ht="20.100000000000001" customHeight="1">
      <c r="B3732" s="137"/>
      <c r="C3732" s="137"/>
      <c r="D3732" s="159"/>
      <c r="E3732" s="160"/>
      <c r="F3732" s="137" t="s">
        <v>455</v>
      </c>
      <c r="G3732" s="137" t="s">
        <v>456</v>
      </c>
      <c r="H3732" s="137" t="s">
        <v>434</v>
      </c>
      <c r="I3732" s="137"/>
      <c r="J3732" s="138"/>
      <c r="K3732" s="146"/>
      <c r="L3732" s="146"/>
    </row>
    <row r="3733" spans="2:12" s="141" customFormat="1" ht="20.100000000000001" customHeight="1">
      <c r="B3733" s="137"/>
      <c r="C3733" s="137"/>
      <c r="D3733" s="159"/>
      <c r="E3733" s="160"/>
      <c r="F3733" s="137" t="s">
        <v>456</v>
      </c>
      <c r="G3733" s="137" t="s">
        <v>457</v>
      </c>
      <c r="H3733" s="137" t="s">
        <v>434</v>
      </c>
      <c r="I3733" s="137"/>
      <c r="J3733" s="138"/>
      <c r="K3733" s="146"/>
      <c r="L3733" s="146"/>
    </row>
    <row r="3734" spans="2:12" s="141" customFormat="1" ht="20.100000000000001" customHeight="1">
      <c r="B3734" s="137"/>
      <c r="C3734" s="137"/>
      <c r="D3734" s="159"/>
      <c r="E3734" s="160"/>
      <c r="F3734" s="137" t="s">
        <v>457</v>
      </c>
      <c r="G3734" s="137" t="s">
        <v>460</v>
      </c>
      <c r="H3734" s="137" t="s">
        <v>434</v>
      </c>
      <c r="I3734" s="137"/>
      <c r="J3734" s="138"/>
      <c r="K3734" s="146"/>
      <c r="L3734" s="146"/>
    </row>
    <row r="3735" spans="2:12" s="141" customFormat="1" ht="20.100000000000001" customHeight="1">
      <c r="B3735" s="137"/>
      <c r="C3735" s="137"/>
      <c r="D3735" s="159"/>
      <c r="E3735" s="160"/>
      <c r="F3735" s="137" t="s">
        <v>460</v>
      </c>
      <c r="G3735" s="137" t="s">
        <v>463</v>
      </c>
      <c r="H3735" s="137" t="s">
        <v>434</v>
      </c>
      <c r="I3735" s="137"/>
      <c r="J3735" s="138"/>
      <c r="K3735" s="146"/>
      <c r="L3735" s="146"/>
    </row>
    <row r="3736" spans="2:12" s="141" customFormat="1" ht="20.100000000000001" customHeight="1">
      <c r="B3736" s="137"/>
      <c r="C3736" s="137"/>
      <c r="D3736" s="159"/>
      <c r="E3736" s="160"/>
      <c r="F3736" s="137" t="s">
        <v>463</v>
      </c>
      <c r="G3736" s="137" t="s">
        <v>464</v>
      </c>
      <c r="H3736" s="137" t="s">
        <v>434</v>
      </c>
      <c r="I3736" s="137"/>
      <c r="J3736" s="138"/>
      <c r="K3736" s="146"/>
      <c r="L3736" s="146"/>
    </row>
    <row r="3737" spans="2:12" s="141" customFormat="1" ht="20.100000000000001" customHeight="1">
      <c r="B3737" s="137"/>
      <c r="C3737" s="137"/>
      <c r="D3737" s="159"/>
      <c r="E3737" s="160"/>
      <c r="F3737" s="137" t="s">
        <v>464</v>
      </c>
      <c r="G3737" s="137" t="s">
        <v>465</v>
      </c>
      <c r="H3737" s="137" t="s">
        <v>434</v>
      </c>
      <c r="I3737" s="137"/>
      <c r="J3737" s="138"/>
      <c r="K3737" s="146"/>
      <c r="L3737" s="146"/>
    </row>
    <row r="3738" spans="2:12" s="141" customFormat="1" ht="20.100000000000001" customHeight="1">
      <c r="B3738" s="137"/>
      <c r="C3738" s="137"/>
      <c r="D3738" s="159"/>
      <c r="E3738" s="160"/>
      <c r="F3738" s="137" t="s">
        <v>465</v>
      </c>
      <c r="G3738" s="137" t="s">
        <v>466</v>
      </c>
      <c r="H3738" s="137" t="s">
        <v>434</v>
      </c>
      <c r="I3738" s="137"/>
      <c r="J3738" s="138"/>
      <c r="K3738" s="146"/>
      <c r="L3738" s="146"/>
    </row>
    <row r="3739" spans="2:12" s="141" customFormat="1" ht="20.100000000000001" customHeight="1">
      <c r="B3739" s="137"/>
      <c r="C3739" s="137"/>
      <c r="D3739" s="159"/>
      <c r="E3739" s="160"/>
      <c r="F3739" s="137" t="s">
        <v>466</v>
      </c>
      <c r="G3739" s="137" t="s">
        <v>467</v>
      </c>
      <c r="H3739" s="137" t="s">
        <v>434</v>
      </c>
      <c r="I3739" s="137"/>
      <c r="J3739" s="138"/>
      <c r="K3739" s="146"/>
      <c r="L3739" s="146"/>
    </row>
    <row r="3740" spans="2:12" s="141" customFormat="1" ht="20.100000000000001" customHeight="1">
      <c r="B3740" s="137"/>
      <c r="C3740" s="137"/>
      <c r="D3740" s="159"/>
      <c r="E3740" s="160"/>
      <c r="F3740" s="137" t="s">
        <v>467</v>
      </c>
      <c r="G3740" s="137" t="s">
        <v>468</v>
      </c>
      <c r="H3740" s="137" t="s">
        <v>434</v>
      </c>
      <c r="I3740" s="137"/>
      <c r="J3740" s="138"/>
      <c r="K3740" s="146"/>
      <c r="L3740" s="146"/>
    </row>
    <row r="3741" spans="2:12" s="141" customFormat="1" ht="20.100000000000001" customHeight="1">
      <c r="B3741" s="137"/>
      <c r="C3741" s="137"/>
      <c r="D3741" s="159"/>
      <c r="E3741" s="160"/>
      <c r="F3741" s="137" t="s">
        <v>468</v>
      </c>
      <c r="G3741" s="137" t="s">
        <v>469</v>
      </c>
      <c r="H3741" s="137" t="s">
        <v>434</v>
      </c>
      <c r="I3741" s="137"/>
      <c r="J3741" s="138"/>
      <c r="K3741" s="146"/>
      <c r="L3741" s="146"/>
    </row>
    <row r="3742" spans="2:12" s="141" customFormat="1" ht="20.100000000000001" customHeight="1">
      <c r="B3742" s="137"/>
      <c r="C3742" s="137"/>
      <c r="D3742" s="159"/>
      <c r="E3742" s="160"/>
      <c r="F3742" s="137" t="s">
        <v>469</v>
      </c>
      <c r="G3742" s="137" t="s">
        <v>470</v>
      </c>
      <c r="H3742" s="137" t="s">
        <v>434</v>
      </c>
      <c r="I3742" s="137"/>
      <c r="J3742" s="138"/>
      <c r="K3742" s="146"/>
      <c r="L3742" s="146"/>
    </row>
    <row r="3743" spans="2:12" s="141" customFormat="1" ht="20.100000000000001" customHeight="1">
      <c r="B3743" s="137"/>
      <c r="C3743" s="137"/>
      <c r="D3743" s="159"/>
      <c r="E3743" s="160"/>
      <c r="F3743" s="137" t="s">
        <v>470</v>
      </c>
      <c r="G3743" s="137" t="s">
        <v>471</v>
      </c>
      <c r="H3743" s="137" t="s">
        <v>434</v>
      </c>
      <c r="I3743" s="137"/>
      <c r="J3743" s="138"/>
      <c r="K3743" s="146"/>
      <c r="L3743" s="146"/>
    </row>
    <row r="3744" spans="2:12" s="141" customFormat="1" ht="20.100000000000001" customHeight="1">
      <c r="B3744" s="137"/>
      <c r="C3744" s="137"/>
      <c r="D3744" s="159"/>
      <c r="E3744" s="160"/>
      <c r="F3744" s="137" t="s">
        <v>471</v>
      </c>
      <c r="G3744" s="137" t="s">
        <v>473</v>
      </c>
      <c r="H3744" s="137" t="s">
        <v>434</v>
      </c>
      <c r="I3744" s="137"/>
      <c r="J3744" s="138"/>
      <c r="K3744" s="146"/>
      <c r="L3744" s="146"/>
    </row>
    <row r="3745" spans="2:12" s="141" customFormat="1" ht="20.100000000000001" customHeight="1">
      <c r="B3745" s="137"/>
      <c r="C3745" s="137"/>
      <c r="D3745" s="159"/>
      <c r="E3745" s="160"/>
      <c r="F3745" s="137" t="s">
        <v>473</v>
      </c>
      <c r="G3745" s="137" t="s">
        <v>474</v>
      </c>
      <c r="H3745" s="137" t="s">
        <v>434</v>
      </c>
      <c r="I3745" s="137"/>
      <c r="J3745" s="138"/>
      <c r="K3745" s="146"/>
      <c r="L3745" s="146"/>
    </row>
    <row r="3746" spans="2:12" s="141" customFormat="1" ht="20.100000000000001" customHeight="1">
      <c r="B3746" s="137"/>
      <c r="C3746" s="137"/>
      <c r="D3746" s="159"/>
      <c r="E3746" s="160"/>
      <c r="F3746" s="137" t="s">
        <v>474</v>
      </c>
      <c r="G3746" s="137" t="s">
        <v>475</v>
      </c>
      <c r="H3746" s="137" t="s">
        <v>434</v>
      </c>
      <c r="I3746" s="137"/>
      <c r="J3746" s="138"/>
      <c r="K3746" s="146"/>
      <c r="L3746" s="146"/>
    </row>
    <row r="3747" spans="2:12" s="141" customFormat="1" ht="20.100000000000001" customHeight="1">
      <c r="B3747" s="137"/>
      <c r="C3747" s="137"/>
      <c r="D3747" s="159"/>
      <c r="E3747" s="160"/>
      <c r="F3747" s="137" t="s">
        <v>475</v>
      </c>
      <c r="G3747" s="137" t="s">
        <v>476</v>
      </c>
      <c r="H3747" s="137" t="s">
        <v>434</v>
      </c>
      <c r="I3747" s="137"/>
      <c r="J3747" s="138"/>
      <c r="K3747" s="146"/>
      <c r="L3747" s="146"/>
    </row>
    <row r="3748" spans="2:12" s="141" customFormat="1" ht="20.100000000000001" customHeight="1">
      <c r="B3748" s="137"/>
      <c r="C3748" s="137"/>
      <c r="D3748" s="159"/>
      <c r="E3748" s="160"/>
      <c r="F3748" s="137" t="s">
        <v>476</v>
      </c>
      <c r="G3748" s="137" t="s">
        <v>477</v>
      </c>
      <c r="H3748" s="137" t="s">
        <v>434</v>
      </c>
      <c r="I3748" s="137"/>
      <c r="J3748" s="138"/>
      <c r="K3748" s="146"/>
      <c r="L3748" s="146"/>
    </row>
    <row r="3749" spans="2:12" s="141" customFormat="1" ht="20.100000000000001" customHeight="1">
      <c r="B3749" s="137"/>
      <c r="C3749" s="137"/>
      <c r="D3749" s="159"/>
      <c r="E3749" s="160"/>
      <c r="F3749" s="137" t="s">
        <v>477</v>
      </c>
      <c r="G3749" s="137" t="s">
        <v>543</v>
      </c>
      <c r="H3749" s="137" t="s">
        <v>434</v>
      </c>
      <c r="I3749" s="137"/>
      <c r="J3749" s="138"/>
      <c r="K3749" s="146"/>
      <c r="L3749" s="146"/>
    </row>
    <row r="3750" spans="2:12" s="141" customFormat="1" ht="20.100000000000001" customHeight="1">
      <c r="B3750" s="137"/>
      <c r="C3750" s="137"/>
      <c r="D3750" s="159"/>
      <c r="E3750" s="160"/>
      <c r="F3750" s="137" t="s">
        <v>543</v>
      </c>
      <c r="G3750" s="137" t="s">
        <v>550</v>
      </c>
      <c r="H3750" s="137" t="s">
        <v>434</v>
      </c>
      <c r="I3750" s="137"/>
      <c r="J3750" s="138"/>
      <c r="K3750" s="146"/>
      <c r="L3750" s="146"/>
    </row>
    <row r="3751" spans="2:12" s="141" customFormat="1" ht="20.100000000000001" customHeight="1">
      <c r="B3751" s="137"/>
      <c r="C3751" s="137"/>
      <c r="D3751" s="159"/>
      <c r="E3751" s="160"/>
      <c r="F3751" s="137" t="s">
        <v>550</v>
      </c>
      <c r="G3751" s="137" t="s">
        <v>551</v>
      </c>
      <c r="H3751" s="137" t="s">
        <v>434</v>
      </c>
      <c r="I3751" s="137"/>
      <c r="J3751" s="138"/>
      <c r="K3751" s="146"/>
      <c r="L3751" s="146"/>
    </row>
    <row r="3752" spans="2:12" s="141" customFormat="1" ht="20.100000000000001" customHeight="1">
      <c r="B3752" s="137"/>
      <c r="C3752" s="137"/>
      <c r="D3752" s="159"/>
      <c r="E3752" s="160"/>
      <c r="F3752" s="137" t="s">
        <v>551</v>
      </c>
      <c r="G3752" s="137" t="s">
        <v>552</v>
      </c>
      <c r="H3752" s="137" t="s">
        <v>434</v>
      </c>
      <c r="I3752" s="137"/>
      <c r="J3752" s="138"/>
      <c r="K3752" s="146"/>
      <c r="L3752" s="146"/>
    </row>
    <row r="3753" spans="2:12" s="141" customFormat="1" ht="20.100000000000001" customHeight="1">
      <c r="B3753" s="137"/>
      <c r="C3753" s="137"/>
      <c r="D3753" s="159"/>
      <c r="E3753" s="160"/>
      <c r="F3753" s="137" t="s">
        <v>552</v>
      </c>
      <c r="G3753" s="137" t="s">
        <v>553</v>
      </c>
      <c r="H3753" s="137" t="s">
        <v>434</v>
      </c>
      <c r="I3753" s="137"/>
      <c r="J3753" s="138"/>
      <c r="K3753" s="146"/>
      <c r="L3753" s="146"/>
    </row>
    <row r="3754" spans="2:12" s="141" customFormat="1" ht="20.100000000000001" customHeight="1">
      <c r="B3754" s="137"/>
      <c r="C3754" s="137"/>
      <c r="D3754" s="159"/>
      <c r="E3754" s="160"/>
      <c r="F3754" s="137" t="s">
        <v>553</v>
      </c>
      <c r="G3754" s="137" t="s">
        <v>554</v>
      </c>
      <c r="H3754" s="137" t="s">
        <v>434</v>
      </c>
      <c r="I3754" s="137"/>
      <c r="J3754" s="138"/>
      <c r="K3754" s="146"/>
      <c r="L3754" s="146"/>
    </row>
    <row r="3755" spans="2:12" s="141" customFormat="1" ht="20.100000000000001" customHeight="1">
      <c r="B3755" s="137"/>
      <c r="C3755" s="137"/>
      <c r="D3755" s="159"/>
      <c r="E3755" s="160"/>
      <c r="F3755" s="137" t="s">
        <v>554</v>
      </c>
      <c r="G3755" s="137" t="s">
        <v>555</v>
      </c>
      <c r="H3755" s="137" t="s">
        <v>434</v>
      </c>
      <c r="I3755" s="137"/>
      <c r="J3755" s="138"/>
      <c r="K3755" s="146"/>
      <c r="L3755" s="146"/>
    </row>
    <row r="3756" spans="2:12" s="141" customFormat="1" ht="20.100000000000001" customHeight="1">
      <c r="B3756" s="137"/>
      <c r="C3756" s="137"/>
      <c r="D3756" s="159"/>
      <c r="E3756" s="160"/>
      <c r="F3756" s="137" t="s">
        <v>555</v>
      </c>
      <c r="G3756" s="137" t="s">
        <v>765</v>
      </c>
      <c r="H3756" s="137" t="s">
        <v>434</v>
      </c>
      <c r="I3756" s="137"/>
      <c r="J3756" s="138"/>
      <c r="K3756" s="146"/>
      <c r="L3756" s="146"/>
    </row>
    <row r="3757" spans="2:12" s="141" customFormat="1" ht="20.100000000000001" customHeight="1">
      <c r="B3757" s="137"/>
      <c r="C3757" s="137"/>
      <c r="D3757" s="159"/>
      <c r="E3757" s="160"/>
      <c r="F3757" s="137"/>
      <c r="G3757" s="137"/>
      <c r="H3757" s="137"/>
      <c r="I3757" s="137"/>
      <c r="J3757" s="138"/>
      <c r="K3757" s="146"/>
      <c r="L3757" s="146"/>
    </row>
    <row r="3758" spans="2:12" s="141" customFormat="1" ht="20.100000000000001" customHeight="1">
      <c r="B3758" s="137">
        <v>356</v>
      </c>
      <c r="C3758" s="137"/>
      <c r="D3758" s="159" t="s">
        <v>365</v>
      </c>
      <c r="E3758" s="160">
        <v>5.359</v>
      </c>
      <c r="F3758" s="137" t="s">
        <v>433</v>
      </c>
      <c r="G3758" s="137" t="s">
        <v>447</v>
      </c>
      <c r="H3758" s="137" t="s">
        <v>434</v>
      </c>
      <c r="I3758" s="137"/>
      <c r="J3758" s="138"/>
      <c r="K3758" s="146"/>
      <c r="L3758" s="146"/>
    </row>
    <row r="3759" spans="2:12" s="141" customFormat="1" ht="20.100000000000001" customHeight="1">
      <c r="B3759" s="137"/>
      <c r="C3759" s="137"/>
      <c r="D3759" s="159"/>
      <c r="E3759" s="160"/>
      <c r="F3759" s="137" t="s">
        <v>447</v>
      </c>
      <c r="G3759" s="137" t="s">
        <v>451</v>
      </c>
      <c r="H3759" s="137" t="s">
        <v>434</v>
      </c>
      <c r="I3759" s="137"/>
      <c r="J3759" s="138"/>
      <c r="K3759" s="146"/>
      <c r="L3759" s="146"/>
    </row>
    <row r="3760" spans="2:12" s="141" customFormat="1" ht="20.100000000000001" customHeight="1">
      <c r="B3760" s="137"/>
      <c r="C3760" s="137"/>
      <c r="D3760" s="159"/>
      <c r="E3760" s="160"/>
      <c r="F3760" s="137" t="s">
        <v>451</v>
      </c>
      <c r="G3760" s="137" t="s">
        <v>454</v>
      </c>
      <c r="H3760" s="137" t="s">
        <v>434</v>
      </c>
      <c r="I3760" s="137"/>
      <c r="J3760" s="138"/>
      <c r="K3760" s="146"/>
      <c r="L3760" s="146"/>
    </row>
    <row r="3761" spans="2:12" s="141" customFormat="1" ht="20.100000000000001" customHeight="1">
      <c r="B3761" s="137"/>
      <c r="C3761" s="137"/>
      <c r="D3761" s="159"/>
      <c r="E3761" s="160"/>
      <c r="F3761" s="137" t="s">
        <v>454</v>
      </c>
      <c r="G3761" s="137" t="s">
        <v>455</v>
      </c>
      <c r="H3761" s="137" t="s">
        <v>434</v>
      </c>
      <c r="I3761" s="137"/>
      <c r="J3761" s="138"/>
      <c r="K3761" s="146"/>
      <c r="L3761" s="146"/>
    </row>
    <row r="3762" spans="2:12" s="141" customFormat="1" ht="20.100000000000001" customHeight="1">
      <c r="B3762" s="137"/>
      <c r="C3762" s="137"/>
      <c r="D3762" s="159"/>
      <c r="E3762" s="160"/>
      <c r="F3762" s="137" t="s">
        <v>455</v>
      </c>
      <c r="G3762" s="137" t="s">
        <v>456</v>
      </c>
      <c r="H3762" s="137" t="s">
        <v>440</v>
      </c>
      <c r="I3762" s="137"/>
      <c r="J3762" s="138"/>
      <c r="K3762" s="146"/>
      <c r="L3762" s="146"/>
    </row>
    <row r="3763" spans="2:12" s="141" customFormat="1" ht="20.100000000000001" customHeight="1">
      <c r="B3763" s="137"/>
      <c r="C3763" s="137"/>
      <c r="D3763" s="159"/>
      <c r="E3763" s="160"/>
      <c r="F3763" s="137" t="s">
        <v>456</v>
      </c>
      <c r="G3763" s="137" t="s">
        <v>457</v>
      </c>
      <c r="H3763" s="137" t="s">
        <v>434</v>
      </c>
      <c r="I3763" s="137"/>
      <c r="J3763" s="138"/>
      <c r="K3763" s="146"/>
      <c r="L3763" s="146"/>
    </row>
    <row r="3764" spans="2:12" s="141" customFormat="1" ht="20.100000000000001" customHeight="1">
      <c r="B3764" s="137"/>
      <c r="C3764" s="137"/>
      <c r="D3764" s="159"/>
      <c r="E3764" s="160"/>
      <c r="F3764" s="137" t="s">
        <v>457</v>
      </c>
      <c r="G3764" s="137" t="s">
        <v>460</v>
      </c>
      <c r="H3764" s="137" t="s">
        <v>434</v>
      </c>
      <c r="I3764" s="137"/>
      <c r="J3764" s="138"/>
      <c r="K3764" s="146"/>
      <c r="L3764" s="146"/>
    </row>
    <row r="3765" spans="2:12" s="141" customFormat="1" ht="20.100000000000001" customHeight="1">
      <c r="B3765" s="137"/>
      <c r="C3765" s="137"/>
      <c r="D3765" s="159"/>
      <c r="E3765" s="160"/>
      <c r="F3765" s="137" t="s">
        <v>460</v>
      </c>
      <c r="G3765" s="137" t="s">
        <v>463</v>
      </c>
      <c r="H3765" s="137" t="s">
        <v>440</v>
      </c>
      <c r="I3765" s="137"/>
      <c r="J3765" s="138"/>
      <c r="K3765" s="146"/>
      <c r="L3765" s="146"/>
    </row>
    <row r="3766" spans="2:12" s="141" customFormat="1" ht="20.100000000000001" customHeight="1">
      <c r="B3766" s="137"/>
      <c r="C3766" s="137"/>
      <c r="D3766" s="159"/>
      <c r="E3766" s="160"/>
      <c r="F3766" s="137" t="s">
        <v>463</v>
      </c>
      <c r="G3766" s="137" t="s">
        <v>464</v>
      </c>
      <c r="H3766" s="137" t="s">
        <v>434</v>
      </c>
      <c r="I3766" s="137"/>
      <c r="J3766" s="138"/>
      <c r="K3766" s="146"/>
      <c r="L3766" s="146"/>
    </row>
    <row r="3767" spans="2:12" s="141" customFormat="1" ht="20.100000000000001" customHeight="1">
      <c r="B3767" s="137"/>
      <c r="C3767" s="137"/>
      <c r="D3767" s="159"/>
      <c r="E3767" s="160"/>
      <c r="F3767" s="137" t="s">
        <v>464</v>
      </c>
      <c r="G3767" s="137" t="s">
        <v>465</v>
      </c>
      <c r="H3767" s="137" t="s">
        <v>434</v>
      </c>
      <c r="I3767" s="137"/>
      <c r="J3767" s="138"/>
      <c r="K3767" s="146"/>
      <c r="L3767" s="146"/>
    </row>
    <row r="3768" spans="2:12" s="141" customFormat="1" ht="20.100000000000001" customHeight="1">
      <c r="B3768" s="137"/>
      <c r="C3768" s="137"/>
      <c r="D3768" s="159"/>
      <c r="E3768" s="160"/>
      <c r="F3768" s="137" t="s">
        <v>465</v>
      </c>
      <c r="G3768" s="137" t="s">
        <v>466</v>
      </c>
      <c r="H3768" s="137" t="s">
        <v>438</v>
      </c>
      <c r="I3768" s="137"/>
      <c r="J3768" s="138"/>
      <c r="K3768" s="146"/>
      <c r="L3768" s="146"/>
    </row>
    <row r="3769" spans="2:12" s="141" customFormat="1" ht="20.100000000000001" customHeight="1">
      <c r="B3769" s="137"/>
      <c r="C3769" s="137"/>
      <c r="D3769" s="159"/>
      <c r="E3769" s="160"/>
      <c r="F3769" s="137" t="s">
        <v>466</v>
      </c>
      <c r="G3769" s="137" t="s">
        <v>467</v>
      </c>
      <c r="H3769" s="137" t="s">
        <v>440</v>
      </c>
      <c r="I3769" s="137"/>
      <c r="J3769" s="138"/>
      <c r="K3769" s="146"/>
      <c r="L3769" s="146"/>
    </row>
    <row r="3770" spans="2:12" s="141" customFormat="1" ht="20.100000000000001" customHeight="1">
      <c r="B3770" s="137"/>
      <c r="C3770" s="137"/>
      <c r="D3770" s="159"/>
      <c r="E3770" s="160"/>
      <c r="F3770" s="137" t="s">
        <v>467</v>
      </c>
      <c r="G3770" s="137" t="s">
        <v>468</v>
      </c>
      <c r="H3770" s="137" t="s">
        <v>434</v>
      </c>
      <c r="I3770" s="137"/>
      <c r="J3770" s="138"/>
      <c r="K3770" s="146"/>
      <c r="L3770" s="146"/>
    </row>
    <row r="3771" spans="2:12" s="141" customFormat="1" ht="20.100000000000001" customHeight="1">
      <c r="B3771" s="137"/>
      <c r="C3771" s="137"/>
      <c r="D3771" s="159"/>
      <c r="E3771" s="160"/>
      <c r="F3771" s="137" t="s">
        <v>468</v>
      </c>
      <c r="G3771" s="137" t="s">
        <v>469</v>
      </c>
      <c r="H3771" s="137" t="s">
        <v>434</v>
      </c>
      <c r="I3771" s="137"/>
      <c r="J3771" s="138"/>
      <c r="K3771" s="146"/>
      <c r="L3771" s="146"/>
    </row>
    <row r="3772" spans="2:12" s="141" customFormat="1" ht="20.100000000000001" customHeight="1">
      <c r="B3772" s="137"/>
      <c r="C3772" s="137"/>
      <c r="D3772" s="159"/>
      <c r="E3772" s="160"/>
      <c r="F3772" s="137" t="s">
        <v>469</v>
      </c>
      <c r="G3772" s="137" t="s">
        <v>470</v>
      </c>
      <c r="H3772" s="137" t="s">
        <v>434</v>
      </c>
      <c r="I3772" s="137"/>
      <c r="J3772" s="138"/>
      <c r="K3772" s="146"/>
      <c r="L3772" s="146"/>
    </row>
    <row r="3773" spans="2:12" s="141" customFormat="1" ht="20.100000000000001" customHeight="1">
      <c r="B3773" s="137"/>
      <c r="C3773" s="137"/>
      <c r="D3773" s="159"/>
      <c r="E3773" s="160"/>
      <c r="F3773" s="137" t="s">
        <v>470</v>
      </c>
      <c r="G3773" s="137" t="s">
        <v>471</v>
      </c>
      <c r="H3773" s="137" t="s">
        <v>434</v>
      </c>
      <c r="I3773" s="137"/>
      <c r="J3773" s="138"/>
      <c r="K3773" s="146"/>
      <c r="L3773" s="146"/>
    </row>
    <row r="3774" spans="2:12" s="141" customFormat="1" ht="20.100000000000001" customHeight="1">
      <c r="B3774" s="137"/>
      <c r="C3774" s="137"/>
      <c r="D3774" s="159"/>
      <c r="E3774" s="160"/>
      <c r="F3774" s="137" t="s">
        <v>471</v>
      </c>
      <c r="G3774" s="137" t="s">
        <v>473</v>
      </c>
      <c r="H3774" s="137" t="s">
        <v>434</v>
      </c>
      <c r="I3774" s="137"/>
      <c r="J3774" s="138"/>
      <c r="K3774" s="146"/>
      <c r="L3774" s="146"/>
    </row>
    <row r="3775" spans="2:12" s="141" customFormat="1" ht="20.100000000000001" customHeight="1">
      <c r="B3775" s="137"/>
      <c r="C3775" s="137"/>
      <c r="D3775" s="159"/>
      <c r="E3775" s="160"/>
      <c r="F3775" s="137" t="s">
        <v>473</v>
      </c>
      <c r="G3775" s="137" t="s">
        <v>474</v>
      </c>
      <c r="H3775" s="137" t="s">
        <v>434</v>
      </c>
      <c r="I3775" s="137"/>
      <c r="J3775" s="138"/>
      <c r="K3775" s="146"/>
      <c r="L3775" s="146"/>
    </row>
    <row r="3776" spans="2:12" s="141" customFormat="1" ht="20.100000000000001" customHeight="1">
      <c r="B3776" s="137"/>
      <c r="C3776" s="137"/>
      <c r="D3776" s="159"/>
      <c r="E3776" s="160"/>
      <c r="F3776" s="137" t="s">
        <v>474</v>
      </c>
      <c r="G3776" s="137" t="s">
        <v>475</v>
      </c>
      <c r="H3776" s="137" t="s">
        <v>434</v>
      </c>
      <c r="I3776" s="137"/>
      <c r="J3776" s="138"/>
      <c r="K3776" s="146"/>
      <c r="L3776" s="146"/>
    </row>
    <row r="3777" spans="2:12" s="141" customFormat="1" ht="20.100000000000001" customHeight="1">
      <c r="B3777" s="137"/>
      <c r="C3777" s="137"/>
      <c r="D3777" s="159"/>
      <c r="E3777" s="160"/>
      <c r="F3777" s="137" t="s">
        <v>475</v>
      </c>
      <c r="G3777" s="137" t="s">
        <v>476</v>
      </c>
      <c r="H3777" s="137" t="s">
        <v>434</v>
      </c>
      <c r="I3777" s="137"/>
      <c r="J3777" s="138"/>
      <c r="K3777" s="146"/>
      <c r="L3777" s="146"/>
    </row>
    <row r="3778" spans="2:12" s="141" customFormat="1" ht="20.100000000000001" customHeight="1">
      <c r="B3778" s="137"/>
      <c r="C3778" s="137"/>
      <c r="D3778" s="159"/>
      <c r="E3778" s="160"/>
      <c r="F3778" s="137" t="s">
        <v>476</v>
      </c>
      <c r="G3778" s="137" t="s">
        <v>477</v>
      </c>
      <c r="H3778" s="137" t="s">
        <v>434</v>
      </c>
      <c r="I3778" s="137"/>
      <c r="J3778" s="138"/>
      <c r="K3778" s="146"/>
      <c r="L3778" s="146"/>
    </row>
    <row r="3779" spans="2:12" s="141" customFormat="1" ht="20.100000000000001" customHeight="1">
      <c r="B3779" s="137"/>
      <c r="C3779" s="137"/>
      <c r="D3779" s="159"/>
      <c r="E3779" s="160"/>
      <c r="F3779" s="137" t="s">
        <v>477</v>
      </c>
      <c r="G3779" s="137" t="s">
        <v>543</v>
      </c>
      <c r="H3779" s="137" t="s">
        <v>434</v>
      </c>
      <c r="I3779" s="137"/>
      <c r="J3779" s="138"/>
      <c r="K3779" s="146"/>
      <c r="L3779" s="146"/>
    </row>
    <row r="3780" spans="2:12" s="141" customFormat="1" ht="20.100000000000001" customHeight="1">
      <c r="B3780" s="137"/>
      <c r="C3780" s="137"/>
      <c r="D3780" s="159"/>
      <c r="E3780" s="160"/>
      <c r="F3780" s="137" t="s">
        <v>543</v>
      </c>
      <c r="G3780" s="137" t="s">
        <v>550</v>
      </c>
      <c r="H3780" s="137" t="s">
        <v>434</v>
      </c>
      <c r="I3780" s="137"/>
      <c r="J3780" s="138"/>
      <c r="K3780" s="146"/>
      <c r="L3780" s="146"/>
    </row>
    <row r="3781" spans="2:12" s="141" customFormat="1" ht="20.100000000000001" customHeight="1">
      <c r="B3781" s="137"/>
      <c r="C3781" s="137"/>
      <c r="D3781" s="159"/>
      <c r="E3781" s="160"/>
      <c r="F3781" s="137" t="s">
        <v>550</v>
      </c>
      <c r="G3781" s="137" t="s">
        <v>551</v>
      </c>
      <c r="H3781" s="137" t="s">
        <v>434</v>
      </c>
      <c r="I3781" s="137"/>
      <c r="J3781" s="138"/>
      <c r="K3781" s="146"/>
      <c r="L3781" s="146"/>
    </row>
    <row r="3782" spans="2:12" s="141" customFormat="1" ht="20.100000000000001" customHeight="1">
      <c r="B3782" s="137"/>
      <c r="C3782" s="137"/>
      <c r="D3782" s="159"/>
      <c r="E3782" s="160"/>
      <c r="F3782" s="137" t="s">
        <v>551</v>
      </c>
      <c r="G3782" s="137" t="s">
        <v>552</v>
      </c>
      <c r="H3782" s="137" t="s">
        <v>434</v>
      </c>
      <c r="I3782" s="137"/>
      <c r="J3782" s="138"/>
      <c r="K3782" s="146"/>
      <c r="L3782" s="146"/>
    </row>
    <row r="3783" spans="2:12" s="141" customFormat="1" ht="20.100000000000001" customHeight="1">
      <c r="B3783" s="137"/>
      <c r="C3783" s="137"/>
      <c r="D3783" s="159"/>
      <c r="E3783" s="160"/>
      <c r="F3783" s="137" t="s">
        <v>552</v>
      </c>
      <c r="G3783" s="137" t="s">
        <v>553</v>
      </c>
      <c r="H3783" s="137" t="s">
        <v>434</v>
      </c>
      <c r="I3783" s="137"/>
      <c r="J3783" s="138"/>
      <c r="K3783" s="146"/>
      <c r="L3783" s="146"/>
    </row>
    <row r="3784" spans="2:12" s="141" customFormat="1" ht="20.100000000000001" customHeight="1">
      <c r="B3784" s="137"/>
      <c r="C3784" s="137"/>
      <c r="D3784" s="159"/>
      <c r="E3784" s="160"/>
      <c r="F3784" s="137" t="s">
        <v>553</v>
      </c>
      <c r="G3784" s="137" t="s">
        <v>994</v>
      </c>
      <c r="H3784" s="137" t="s">
        <v>434</v>
      </c>
      <c r="I3784" s="137"/>
      <c r="J3784" s="138"/>
      <c r="K3784" s="146"/>
      <c r="L3784" s="146"/>
    </row>
    <row r="3785" spans="2:12" s="141" customFormat="1" ht="20.100000000000001" customHeight="1">
      <c r="B3785" s="137"/>
      <c r="C3785" s="137"/>
      <c r="D3785" s="159"/>
      <c r="E3785" s="160"/>
      <c r="F3785" s="137"/>
      <c r="G3785" s="137"/>
      <c r="H3785" s="137"/>
      <c r="I3785" s="137"/>
      <c r="J3785" s="138"/>
      <c r="K3785" s="146"/>
      <c r="L3785" s="146"/>
    </row>
    <row r="3786" spans="2:12" s="141" customFormat="1" ht="20.100000000000001" customHeight="1">
      <c r="B3786" s="137">
        <v>357</v>
      </c>
      <c r="C3786" s="137"/>
      <c r="D3786" s="159" t="s">
        <v>366</v>
      </c>
      <c r="E3786" s="160">
        <v>7.2939999999999996</v>
      </c>
      <c r="F3786" s="137" t="s">
        <v>433</v>
      </c>
      <c r="G3786" s="137" t="s">
        <v>447</v>
      </c>
      <c r="H3786" s="137" t="s">
        <v>438</v>
      </c>
      <c r="I3786" s="137"/>
      <c r="J3786" s="138"/>
      <c r="K3786" s="146"/>
      <c r="L3786" s="146"/>
    </row>
    <row r="3787" spans="2:12" s="141" customFormat="1" ht="20.100000000000001" customHeight="1">
      <c r="B3787" s="137"/>
      <c r="C3787" s="137"/>
      <c r="D3787" s="159"/>
      <c r="E3787" s="160"/>
      <c r="F3787" s="137" t="s">
        <v>447</v>
      </c>
      <c r="G3787" s="137" t="s">
        <v>451</v>
      </c>
      <c r="H3787" s="137" t="s">
        <v>438</v>
      </c>
      <c r="I3787" s="137"/>
      <c r="J3787" s="138"/>
      <c r="K3787" s="146"/>
      <c r="L3787" s="146"/>
    </row>
    <row r="3788" spans="2:12" s="141" customFormat="1" ht="20.100000000000001" customHeight="1">
      <c r="B3788" s="137"/>
      <c r="C3788" s="137"/>
      <c r="D3788" s="159"/>
      <c r="E3788" s="160"/>
      <c r="F3788" s="137" t="s">
        <v>451</v>
      </c>
      <c r="G3788" s="137" t="s">
        <v>454</v>
      </c>
      <c r="H3788" s="137" t="s">
        <v>443</v>
      </c>
      <c r="I3788" s="137"/>
      <c r="J3788" s="138"/>
      <c r="K3788" s="146"/>
      <c r="L3788" s="146"/>
    </row>
    <row r="3789" spans="2:12" s="141" customFormat="1" ht="20.100000000000001" customHeight="1">
      <c r="B3789" s="137"/>
      <c r="C3789" s="137"/>
      <c r="D3789" s="159"/>
      <c r="E3789" s="160"/>
      <c r="F3789" s="137" t="s">
        <v>454</v>
      </c>
      <c r="G3789" s="137" t="s">
        <v>455</v>
      </c>
      <c r="H3789" s="137" t="s">
        <v>443</v>
      </c>
      <c r="I3789" s="137"/>
      <c r="J3789" s="138"/>
      <c r="K3789" s="146"/>
      <c r="L3789" s="146"/>
    </row>
    <row r="3790" spans="2:12" s="141" customFormat="1" ht="20.100000000000001" customHeight="1">
      <c r="B3790" s="137"/>
      <c r="C3790" s="137"/>
      <c r="D3790" s="159"/>
      <c r="E3790" s="160"/>
      <c r="F3790" s="137" t="s">
        <v>455</v>
      </c>
      <c r="G3790" s="137" t="s">
        <v>456</v>
      </c>
      <c r="H3790" s="137" t="s">
        <v>443</v>
      </c>
      <c r="I3790" s="137"/>
      <c r="J3790" s="138"/>
      <c r="K3790" s="146"/>
      <c r="L3790" s="146"/>
    </row>
    <row r="3791" spans="2:12" s="141" customFormat="1" ht="20.100000000000001" customHeight="1">
      <c r="B3791" s="137"/>
      <c r="C3791" s="137"/>
      <c r="D3791" s="159"/>
      <c r="E3791" s="160"/>
      <c r="F3791" s="137" t="s">
        <v>456</v>
      </c>
      <c r="G3791" s="137" t="s">
        <v>457</v>
      </c>
      <c r="H3791" s="137" t="s">
        <v>443</v>
      </c>
      <c r="I3791" s="137"/>
      <c r="J3791" s="138"/>
      <c r="K3791" s="146"/>
      <c r="L3791" s="146"/>
    </row>
    <row r="3792" spans="2:12" s="141" customFormat="1" ht="20.100000000000001" customHeight="1">
      <c r="B3792" s="137"/>
      <c r="C3792" s="137"/>
      <c r="D3792" s="159"/>
      <c r="E3792" s="160"/>
      <c r="F3792" s="137" t="s">
        <v>457</v>
      </c>
      <c r="G3792" s="137" t="s">
        <v>460</v>
      </c>
      <c r="H3792" s="137" t="s">
        <v>443</v>
      </c>
      <c r="I3792" s="137"/>
      <c r="J3792" s="138"/>
      <c r="K3792" s="146"/>
      <c r="L3792" s="146"/>
    </row>
    <row r="3793" spans="2:12" s="141" customFormat="1" ht="20.100000000000001" customHeight="1">
      <c r="B3793" s="137"/>
      <c r="C3793" s="137"/>
      <c r="D3793" s="159"/>
      <c r="E3793" s="160"/>
      <c r="F3793" s="137" t="s">
        <v>460</v>
      </c>
      <c r="G3793" s="137" t="s">
        <v>463</v>
      </c>
      <c r="H3793" s="137" t="s">
        <v>443</v>
      </c>
      <c r="I3793" s="137"/>
      <c r="J3793" s="138"/>
      <c r="K3793" s="146"/>
      <c r="L3793" s="146"/>
    </row>
    <row r="3794" spans="2:12" s="141" customFormat="1" ht="20.100000000000001" customHeight="1">
      <c r="B3794" s="137"/>
      <c r="C3794" s="137"/>
      <c r="D3794" s="159"/>
      <c r="E3794" s="160"/>
      <c r="F3794" s="137" t="s">
        <v>463</v>
      </c>
      <c r="G3794" s="137" t="s">
        <v>464</v>
      </c>
      <c r="H3794" s="137" t="s">
        <v>443</v>
      </c>
      <c r="I3794" s="137"/>
      <c r="J3794" s="138"/>
      <c r="K3794" s="146"/>
      <c r="L3794" s="146"/>
    </row>
    <row r="3795" spans="2:12" s="141" customFormat="1" ht="20.100000000000001" customHeight="1">
      <c r="B3795" s="137"/>
      <c r="C3795" s="137"/>
      <c r="D3795" s="159"/>
      <c r="E3795" s="160"/>
      <c r="F3795" s="137" t="s">
        <v>464</v>
      </c>
      <c r="G3795" s="137" t="s">
        <v>465</v>
      </c>
      <c r="H3795" s="137" t="s">
        <v>443</v>
      </c>
      <c r="I3795" s="137"/>
      <c r="J3795" s="138"/>
      <c r="K3795" s="146"/>
      <c r="L3795" s="146"/>
    </row>
    <row r="3796" spans="2:12" s="141" customFormat="1" ht="20.100000000000001" customHeight="1">
      <c r="B3796" s="137"/>
      <c r="C3796" s="137"/>
      <c r="D3796" s="159"/>
      <c r="E3796" s="160"/>
      <c r="F3796" s="137" t="s">
        <v>465</v>
      </c>
      <c r="G3796" s="137" t="s">
        <v>466</v>
      </c>
      <c r="H3796" s="137" t="s">
        <v>438</v>
      </c>
      <c r="I3796" s="137"/>
      <c r="J3796" s="138"/>
      <c r="K3796" s="146"/>
      <c r="L3796" s="146"/>
    </row>
    <row r="3797" spans="2:12" s="141" customFormat="1" ht="20.100000000000001" customHeight="1">
      <c r="B3797" s="137"/>
      <c r="C3797" s="137"/>
      <c r="D3797" s="159"/>
      <c r="E3797" s="160"/>
      <c r="F3797" s="137" t="s">
        <v>466</v>
      </c>
      <c r="G3797" s="137" t="s">
        <v>467</v>
      </c>
      <c r="H3797" s="137" t="s">
        <v>434</v>
      </c>
      <c r="I3797" s="137"/>
      <c r="J3797" s="138"/>
      <c r="K3797" s="146"/>
      <c r="L3797" s="146"/>
    </row>
    <row r="3798" spans="2:12" s="141" customFormat="1" ht="20.100000000000001" customHeight="1">
      <c r="B3798" s="137"/>
      <c r="C3798" s="137"/>
      <c r="D3798" s="159"/>
      <c r="E3798" s="160"/>
      <c r="F3798" s="137" t="s">
        <v>467</v>
      </c>
      <c r="G3798" s="137" t="s">
        <v>468</v>
      </c>
      <c r="H3798" s="137" t="s">
        <v>434</v>
      </c>
      <c r="I3798" s="137"/>
      <c r="J3798" s="138"/>
      <c r="K3798" s="146"/>
      <c r="L3798" s="146"/>
    </row>
    <row r="3799" spans="2:12" s="141" customFormat="1" ht="20.100000000000001" customHeight="1">
      <c r="B3799" s="137"/>
      <c r="C3799" s="137"/>
      <c r="D3799" s="159"/>
      <c r="E3799" s="160"/>
      <c r="F3799" s="137" t="s">
        <v>468</v>
      </c>
      <c r="G3799" s="137" t="s">
        <v>469</v>
      </c>
      <c r="H3799" s="137" t="s">
        <v>434</v>
      </c>
      <c r="I3799" s="137"/>
      <c r="J3799" s="138"/>
      <c r="K3799" s="146"/>
      <c r="L3799" s="146"/>
    </row>
    <row r="3800" spans="2:12" s="141" customFormat="1" ht="20.100000000000001" customHeight="1">
      <c r="B3800" s="137"/>
      <c r="C3800" s="137"/>
      <c r="D3800" s="159"/>
      <c r="E3800" s="160"/>
      <c r="F3800" s="137" t="s">
        <v>469</v>
      </c>
      <c r="G3800" s="137" t="s">
        <v>470</v>
      </c>
      <c r="H3800" s="137" t="s">
        <v>434</v>
      </c>
      <c r="I3800" s="137"/>
      <c r="J3800" s="138"/>
      <c r="K3800" s="146"/>
      <c r="L3800" s="146"/>
    </row>
    <row r="3801" spans="2:12" s="141" customFormat="1" ht="20.100000000000001" customHeight="1">
      <c r="B3801" s="137"/>
      <c r="C3801" s="137"/>
      <c r="D3801" s="159"/>
      <c r="E3801" s="160"/>
      <c r="F3801" s="137" t="s">
        <v>470</v>
      </c>
      <c r="G3801" s="137" t="s">
        <v>471</v>
      </c>
      <c r="H3801" s="137" t="s">
        <v>434</v>
      </c>
      <c r="I3801" s="137"/>
      <c r="J3801" s="138"/>
      <c r="K3801" s="146"/>
      <c r="L3801" s="146"/>
    </row>
    <row r="3802" spans="2:12" s="141" customFormat="1" ht="20.100000000000001" customHeight="1">
      <c r="B3802" s="137"/>
      <c r="C3802" s="137"/>
      <c r="D3802" s="159"/>
      <c r="E3802" s="160"/>
      <c r="F3802" s="137" t="s">
        <v>471</v>
      </c>
      <c r="G3802" s="137" t="s">
        <v>473</v>
      </c>
      <c r="H3802" s="137" t="s">
        <v>434</v>
      </c>
      <c r="I3802" s="137"/>
      <c r="J3802" s="138"/>
      <c r="K3802" s="146"/>
      <c r="L3802" s="146"/>
    </row>
    <row r="3803" spans="2:12" s="141" customFormat="1" ht="20.100000000000001" customHeight="1">
      <c r="B3803" s="137"/>
      <c r="C3803" s="137"/>
      <c r="D3803" s="159"/>
      <c r="E3803" s="160"/>
      <c r="F3803" s="137" t="s">
        <v>473</v>
      </c>
      <c r="G3803" s="137" t="s">
        <v>474</v>
      </c>
      <c r="H3803" s="137" t="s">
        <v>434</v>
      </c>
      <c r="I3803" s="137"/>
      <c r="J3803" s="138"/>
      <c r="K3803" s="146"/>
      <c r="L3803" s="146"/>
    </row>
    <row r="3804" spans="2:12" s="141" customFormat="1" ht="20.100000000000001" customHeight="1">
      <c r="B3804" s="137"/>
      <c r="C3804" s="137"/>
      <c r="D3804" s="159"/>
      <c r="E3804" s="160"/>
      <c r="F3804" s="137" t="s">
        <v>474</v>
      </c>
      <c r="G3804" s="137" t="s">
        <v>475</v>
      </c>
      <c r="H3804" s="137" t="s">
        <v>434</v>
      </c>
      <c r="I3804" s="137"/>
      <c r="J3804" s="138"/>
      <c r="K3804" s="146"/>
      <c r="L3804" s="146"/>
    </row>
    <row r="3805" spans="2:12" s="141" customFormat="1" ht="20.100000000000001" customHeight="1">
      <c r="B3805" s="137"/>
      <c r="C3805" s="137"/>
      <c r="D3805" s="159"/>
      <c r="E3805" s="160"/>
      <c r="F3805" s="137" t="s">
        <v>475</v>
      </c>
      <c r="G3805" s="137" t="s">
        <v>476</v>
      </c>
      <c r="H3805" s="137" t="s">
        <v>434</v>
      </c>
      <c r="I3805" s="137"/>
      <c r="J3805" s="138"/>
      <c r="K3805" s="146"/>
      <c r="L3805" s="146"/>
    </row>
    <row r="3806" spans="2:12" s="141" customFormat="1" ht="20.100000000000001" customHeight="1">
      <c r="B3806" s="137"/>
      <c r="C3806" s="137"/>
      <c r="D3806" s="159"/>
      <c r="E3806" s="160"/>
      <c r="F3806" s="137" t="s">
        <v>476</v>
      </c>
      <c r="G3806" s="137" t="s">
        <v>477</v>
      </c>
      <c r="H3806" s="137" t="s">
        <v>434</v>
      </c>
      <c r="I3806" s="137"/>
      <c r="J3806" s="138"/>
      <c r="K3806" s="146"/>
      <c r="L3806" s="146"/>
    </row>
    <row r="3807" spans="2:12" s="141" customFormat="1" ht="20.100000000000001" customHeight="1">
      <c r="B3807" s="137"/>
      <c r="C3807" s="137"/>
      <c r="D3807" s="159"/>
      <c r="E3807" s="160"/>
      <c r="F3807" s="137" t="s">
        <v>477</v>
      </c>
      <c r="G3807" s="137" t="s">
        <v>543</v>
      </c>
      <c r="H3807" s="137" t="s">
        <v>434</v>
      </c>
      <c r="I3807" s="137"/>
      <c r="J3807" s="138"/>
      <c r="K3807" s="146"/>
      <c r="L3807" s="146"/>
    </row>
    <row r="3808" spans="2:12" s="141" customFormat="1" ht="20.100000000000001" customHeight="1">
      <c r="B3808" s="137"/>
      <c r="C3808" s="137"/>
      <c r="D3808" s="159"/>
      <c r="E3808" s="160"/>
      <c r="F3808" s="137" t="s">
        <v>543</v>
      </c>
      <c r="G3808" s="137" t="s">
        <v>550</v>
      </c>
      <c r="H3808" s="137" t="s">
        <v>434</v>
      </c>
      <c r="I3808" s="137"/>
      <c r="J3808" s="138"/>
      <c r="K3808" s="146"/>
      <c r="L3808" s="146"/>
    </row>
    <row r="3809" spans="2:12" s="141" customFormat="1" ht="20.100000000000001" customHeight="1">
      <c r="B3809" s="137"/>
      <c r="C3809" s="137"/>
      <c r="D3809" s="159"/>
      <c r="E3809" s="160"/>
      <c r="F3809" s="137" t="s">
        <v>550</v>
      </c>
      <c r="G3809" s="137" t="s">
        <v>551</v>
      </c>
      <c r="H3809" s="137" t="s">
        <v>434</v>
      </c>
      <c r="I3809" s="137"/>
      <c r="J3809" s="138"/>
      <c r="K3809" s="146"/>
      <c r="L3809" s="146"/>
    </row>
    <row r="3810" spans="2:12" s="141" customFormat="1" ht="20.100000000000001" customHeight="1">
      <c r="B3810" s="137"/>
      <c r="C3810" s="137"/>
      <c r="D3810" s="159"/>
      <c r="E3810" s="160"/>
      <c r="F3810" s="137" t="s">
        <v>551</v>
      </c>
      <c r="G3810" s="137" t="s">
        <v>552</v>
      </c>
      <c r="H3810" s="137" t="s">
        <v>434</v>
      </c>
      <c r="I3810" s="137"/>
      <c r="J3810" s="138"/>
      <c r="K3810" s="146"/>
      <c r="L3810" s="146"/>
    </row>
    <row r="3811" spans="2:12" s="141" customFormat="1" ht="20.100000000000001" customHeight="1">
      <c r="B3811" s="137"/>
      <c r="C3811" s="137"/>
      <c r="D3811" s="159"/>
      <c r="E3811" s="160"/>
      <c r="F3811" s="137" t="s">
        <v>552</v>
      </c>
      <c r="G3811" s="137" t="s">
        <v>553</v>
      </c>
      <c r="H3811" s="137" t="s">
        <v>434</v>
      </c>
      <c r="I3811" s="137"/>
      <c r="J3811" s="138"/>
      <c r="K3811" s="146"/>
      <c r="L3811" s="146"/>
    </row>
    <row r="3812" spans="2:12" s="141" customFormat="1" ht="20.100000000000001" customHeight="1">
      <c r="B3812" s="137"/>
      <c r="C3812" s="137"/>
      <c r="D3812" s="159"/>
      <c r="E3812" s="160"/>
      <c r="F3812" s="137" t="s">
        <v>553</v>
      </c>
      <c r="G3812" s="137" t="s">
        <v>554</v>
      </c>
      <c r="H3812" s="137" t="s">
        <v>434</v>
      </c>
      <c r="I3812" s="137"/>
      <c r="J3812" s="138"/>
      <c r="K3812" s="146"/>
      <c r="L3812" s="146"/>
    </row>
    <row r="3813" spans="2:12" s="141" customFormat="1" ht="20.100000000000001" customHeight="1">
      <c r="B3813" s="137"/>
      <c r="C3813" s="137"/>
      <c r="D3813" s="159"/>
      <c r="E3813" s="160"/>
      <c r="F3813" s="137" t="s">
        <v>554</v>
      </c>
      <c r="G3813" s="137" t="s">
        <v>555</v>
      </c>
      <c r="H3813" s="137" t="s">
        <v>434</v>
      </c>
      <c r="I3813" s="137"/>
      <c r="J3813" s="138"/>
      <c r="K3813" s="146"/>
      <c r="L3813" s="146"/>
    </row>
    <row r="3814" spans="2:12" s="141" customFormat="1" ht="20.100000000000001" customHeight="1">
      <c r="B3814" s="137"/>
      <c r="C3814" s="137"/>
      <c r="D3814" s="159"/>
      <c r="E3814" s="160"/>
      <c r="F3814" s="137" t="s">
        <v>555</v>
      </c>
      <c r="G3814" s="137" t="s">
        <v>556</v>
      </c>
      <c r="H3814" s="137" t="s">
        <v>434</v>
      </c>
      <c r="I3814" s="137"/>
      <c r="J3814" s="138"/>
      <c r="K3814" s="146"/>
      <c r="L3814" s="146"/>
    </row>
    <row r="3815" spans="2:12" s="141" customFormat="1" ht="20.100000000000001" customHeight="1">
      <c r="B3815" s="137"/>
      <c r="C3815" s="137"/>
      <c r="D3815" s="159"/>
      <c r="E3815" s="160"/>
      <c r="F3815" s="137" t="s">
        <v>556</v>
      </c>
      <c r="G3815" s="137" t="s">
        <v>557</v>
      </c>
      <c r="H3815" s="137" t="s">
        <v>438</v>
      </c>
      <c r="I3815" s="137"/>
      <c r="J3815" s="138"/>
      <c r="K3815" s="146"/>
      <c r="L3815" s="146"/>
    </row>
    <row r="3816" spans="2:12" s="141" customFormat="1" ht="20.100000000000001" customHeight="1">
      <c r="B3816" s="137"/>
      <c r="C3816" s="137"/>
      <c r="D3816" s="159"/>
      <c r="E3816" s="160"/>
      <c r="F3816" s="137" t="s">
        <v>557</v>
      </c>
      <c r="G3816" s="137" t="s">
        <v>558</v>
      </c>
      <c r="H3816" s="137" t="s">
        <v>434</v>
      </c>
      <c r="I3816" s="137"/>
      <c r="J3816" s="138"/>
      <c r="K3816" s="146"/>
      <c r="L3816" s="146"/>
    </row>
    <row r="3817" spans="2:12" s="141" customFormat="1" ht="20.100000000000001" customHeight="1">
      <c r="B3817" s="137"/>
      <c r="C3817" s="137"/>
      <c r="D3817" s="159"/>
      <c r="E3817" s="160"/>
      <c r="F3817" s="137" t="s">
        <v>558</v>
      </c>
      <c r="G3817" s="137" t="s">
        <v>559</v>
      </c>
      <c r="H3817" s="137" t="s">
        <v>434</v>
      </c>
      <c r="I3817" s="137"/>
      <c r="J3817" s="138"/>
      <c r="K3817" s="146"/>
      <c r="L3817" s="146"/>
    </row>
    <row r="3818" spans="2:12" s="141" customFormat="1" ht="20.100000000000001" customHeight="1">
      <c r="B3818" s="137"/>
      <c r="C3818" s="137"/>
      <c r="D3818" s="159"/>
      <c r="E3818" s="160"/>
      <c r="F3818" s="137" t="s">
        <v>559</v>
      </c>
      <c r="G3818" s="137" t="s">
        <v>560</v>
      </c>
      <c r="H3818" s="137" t="s">
        <v>434</v>
      </c>
      <c r="I3818" s="137"/>
      <c r="J3818" s="138"/>
      <c r="K3818" s="146"/>
      <c r="L3818" s="146"/>
    </row>
    <row r="3819" spans="2:12" s="141" customFormat="1" ht="20.100000000000001" customHeight="1">
      <c r="B3819" s="137"/>
      <c r="C3819" s="137"/>
      <c r="D3819" s="159"/>
      <c r="E3819" s="160"/>
      <c r="F3819" s="137" t="s">
        <v>560</v>
      </c>
      <c r="G3819" s="137" t="s">
        <v>561</v>
      </c>
      <c r="H3819" s="137" t="s">
        <v>434</v>
      </c>
      <c r="I3819" s="137"/>
      <c r="J3819" s="138"/>
      <c r="K3819" s="146"/>
      <c r="L3819" s="146"/>
    </row>
    <row r="3820" spans="2:12" s="141" customFormat="1" ht="20.100000000000001" customHeight="1">
      <c r="B3820" s="137"/>
      <c r="C3820" s="137"/>
      <c r="D3820" s="159"/>
      <c r="E3820" s="160"/>
      <c r="F3820" s="137" t="s">
        <v>561</v>
      </c>
      <c r="G3820" s="137" t="s">
        <v>562</v>
      </c>
      <c r="H3820" s="137" t="s">
        <v>434</v>
      </c>
      <c r="I3820" s="137"/>
      <c r="J3820" s="138"/>
      <c r="K3820" s="146"/>
      <c r="L3820" s="146"/>
    </row>
    <row r="3821" spans="2:12" s="141" customFormat="1" ht="20.100000000000001" customHeight="1">
      <c r="B3821" s="137"/>
      <c r="C3821" s="137"/>
      <c r="D3821" s="159"/>
      <c r="E3821" s="160"/>
      <c r="F3821" s="137" t="s">
        <v>562</v>
      </c>
      <c r="G3821" s="137" t="s">
        <v>563</v>
      </c>
      <c r="H3821" s="137" t="s">
        <v>434</v>
      </c>
      <c r="I3821" s="137"/>
      <c r="J3821" s="138"/>
      <c r="K3821" s="146"/>
      <c r="L3821" s="146"/>
    </row>
    <row r="3822" spans="2:12" s="141" customFormat="1" ht="20.100000000000001" customHeight="1">
      <c r="B3822" s="137"/>
      <c r="C3822" s="137"/>
      <c r="D3822" s="159"/>
      <c r="E3822" s="160"/>
      <c r="F3822" s="137" t="s">
        <v>563</v>
      </c>
      <c r="G3822" s="137" t="s">
        <v>995</v>
      </c>
      <c r="H3822" s="137" t="s">
        <v>434</v>
      </c>
      <c r="I3822" s="137"/>
      <c r="J3822" s="138"/>
      <c r="K3822" s="146"/>
      <c r="L3822" s="146"/>
    </row>
    <row r="3823" spans="2:12" s="141" customFormat="1" ht="20.100000000000001" customHeight="1">
      <c r="B3823" s="137"/>
      <c r="C3823" s="137"/>
      <c r="D3823" s="159"/>
      <c r="E3823" s="160"/>
      <c r="F3823" s="137"/>
      <c r="G3823" s="137"/>
      <c r="H3823" s="137"/>
      <c r="I3823" s="137"/>
      <c r="J3823" s="138"/>
      <c r="K3823" s="146"/>
      <c r="L3823" s="146"/>
    </row>
    <row r="3824" spans="2:12" s="141" customFormat="1" ht="20.100000000000001" customHeight="1">
      <c r="B3824" s="137">
        <v>358</v>
      </c>
      <c r="C3824" s="137"/>
      <c r="D3824" s="159" t="s">
        <v>367</v>
      </c>
      <c r="E3824" s="160">
        <v>2.1219999999999999</v>
      </c>
      <c r="F3824" s="137" t="s">
        <v>433</v>
      </c>
      <c r="G3824" s="137" t="s">
        <v>447</v>
      </c>
      <c r="H3824" s="137" t="s">
        <v>434</v>
      </c>
      <c r="I3824" s="137"/>
      <c r="J3824" s="138"/>
      <c r="K3824" s="146"/>
      <c r="L3824" s="146"/>
    </row>
    <row r="3825" spans="2:12" s="141" customFormat="1" ht="20.100000000000001" customHeight="1">
      <c r="B3825" s="137"/>
      <c r="C3825" s="137"/>
      <c r="D3825" s="159"/>
      <c r="E3825" s="160"/>
      <c r="F3825" s="137" t="s">
        <v>447</v>
      </c>
      <c r="G3825" s="137" t="s">
        <v>451</v>
      </c>
      <c r="H3825" s="137" t="s">
        <v>434</v>
      </c>
      <c r="I3825" s="137"/>
      <c r="J3825" s="138"/>
      <c r="K3825" s="146"/>
      <c r="L3825" s="146"/>
    </row>
    <row r="3826" spans="2:12" s="141" customFormat="1" ht="20.100000000000001" customHeight="1">
      <c r="B3826" s="137"/>
      <c r="C3826" s="137"/>
      <c r="D3826" s="159"/>
      <c r="E3826" s="160"/>
      <c r="F3826" s="137" t="s">
        <v>451</v>
      </c>
      <c r="G3826" s="137" t="s">
        <v>454</v>
      </c>
      <c r="H3826" s="137" t="s">
        <v>434</v>
      </c>
      <c r="I3826" s="137"/>
      <c r="J3826" s="138"/>
      <c r="K3826" s="146"/>
      <c r="L3826" s="146"/>
    </row>
    <row r="3827" spans="2:12" s="141" customFormat="1" ht="20.100000000000001" customHeight="1">
      <c r="B3827" s="137"/>
      <c r="C3827" s="137"/>
      <c r="D3827" s="159"/>
      <c r="E3827" s="160"/>
      <c r="F3827" s="137" t="s">
        <v>454</v>
      </c>
      <c r="G3827" s="137" t="s">
        <v>455</v>
      </c>
      <c r="H3827" s="137" t="s">
        <v>434</v>
      </c>
      <c r="I3827" s="137"/>
      <c r="J3827" s="138"/>
      <c r="K3827" s="146"/>
      <c r="L3827" s="146"/>
    </row>
    <row r="3828" spans="2:12" s="141" customFormat="1" ht="20.100000000000001" customHeight="1">
      <c r="B3828" s="137"/>
      <c r="C3828" s="137"/>
      <c r="D3828" s="159"/>
      <c r="E3828" s="160"/>
      <c r="F3828" s="137" t="s">
        <v>455</v>
      </c>
      <c r="G3828" s="137" t="s">
        <v>456</v>
      </c>
      <c r="H3828" s="137" t="s">
        <v>438</v>
      </c>
      <c r="I3828" s="137"/>
      <c r="J3828" s="138"/>
      <c r="K3828" s="146"/>
      <c r="L3828" s="146"/>
    </row>
    <row r="3829" spans="2:12" s="141" customFormat="1" ht="20.100000000000001" customHeight="1">
      <c r="B3829" s="137"/>
      <c r="C3829" s="137"/>
      <c r="D3829" s="159"/>
      <c r="E3829" s="160"/>
      <c r="F3829" s="137" t="s">
        <v>456</v>
      </c>
      <c r="G3829" s="137" t="s">
        <v>457</v>
      </c>
      <c r="H3829" s="137" t="s">
        <v>434</v>
      </c>
      <c r="I3829" s="137"/>
      <c r="J3829" s="138"/>
      <c r="K3829" s="146"/>
      <c r="L3829" s="146"/>
    </row>
    <row r="3830" spans="2:12" s="141" customFormat="1" ht="20.100000000000001" customHeight="1">
      <c r="B3830" s="137"/>
      <c r="C3830" s="137"/>
      <c r="D3830" s="159"/>
      <c r="E3830" s="160"/>
      <c r="F3830" s="137" t="s">
        <v>457</v>
      </c>
      <c r="G3830" s="137" t="s">
        <v>460</v>
      </c>
      <c r="H3830" s="137" t="s">
        <v>434</v>
      </c>
      <c r="I3830" s="137"/>
      <c r="J3830" s="138"/>
      <c r="K3830" s="146"/>
      <c r="L3830" s="146"/>
    </row>
    <row r="3831" spans="2:12" s="141" customFormat="1" ht="20.100000000000001" customHeight="1">
      <c r="B3831" s="137"/>
      <c r="C3831" s="137"/>
      <c r="D3831" s="159"/>
      <c r="E3831" s="160"/>
      <c r="F3831" s="137" t="s">
        <v>460</v>
      </c>
      <c r="G3831" s="137" t="s">
        <v>463</v>
      </c>
      <c r="H3831" s="137" t="s">
        <v>434</v>
      </c>
      <c r="I3831" s="137"/>
      <c r="J3831" s="138"/>
      <c r="K3831" s="146"/>
      <c r="L3831" s="146"/>
    </row>
    <row r="3832" spans="2:12" s="141" customFormat="1" ht="20.100000000000001" customHeight="1">
      <c r="B3832" s="137"/>
      <c r="C3832" s="137"/>
      <c r="D3832" s="159"/>
      <c r="E3832" s="160"/>
      <c r="F3832" s="137" t="s">
        <v>463</v>
      </c>
      <c r="G3832" s="137" t="s">
        <v>464</v>
      </c>
      <c r="H3832" s="137" t="s">
        <v>438</v>
      </c>
      <c r="I3832" s="137"/>
      <c r="J3832" s="138"/>
      <c r="K3832" s="146"/>
      <c r="L3832" s="146"/>
    </row>
    <row r="3833" spans="2:12" s="141" customFormat="1" ht="20.100000000000001" customHeight="1">
      <c r="B3833" s="137"/>
      <c r="C3833" s="137"/>
      <c r="D3833" s="159"/>
      <c r="E3833" s="160"/>
      <c r="F3833" s="137" t="s">
        <v>464</v>
      </c>
      <c r="G3833" s="137" t="s">
        <v>465</v>
      </c>
      <c r="H3833" s="137" t="s">
        <v>434</v>
      </c>
      <c r="I3833" s="137"/>
      <c r="J3833" s="138"/>
      <c r="K3833" s="146"/>
      <c r="L3833" s="146"/>
    </row>
    <row r="3834" spans="2:12" s="141" customFormat="1" ht="20.100000000000001" customHeight="1">
      <c r="B3834" s="137"/>
      <c r="C3834" s="137"/>
      <c r="D3834" s="159"/>
      <c r="E3834" s="160"/>
      <c r="F3834" s="137" t="s">
        <v>465</v>
      </c>
      <c r="G3834" s="137" t="s">
        <v>883</v>
      </c>
      <c r="H3834" s="137" t="s">
        <v>434</v>
      </c>
      <c r="I3834" s="137"/>
      <c r="J3834" s="138"/>
      <c r="K3834" s="146"/>
      <c r="L3834" s="146"/>
    </row>
    <row r="3835" spans="2:12" s="141" customFormat="1" ht="20.100000000000001" customHeight="1">
      <c r="B3835" s="137"/>
      <c r="C3835" s="137"/>
      <c r="D3835" s="159"/>
      <c r="E3835" s="160"/>
      <c r="F3835" s="137"/>
      <c r="G3835" s="137"/>
      <c r="H3835" s="137"/>
      <c r="I3835" s="137"/>
      <c r="J3835" s="138"/>
      <c r="K3835" s="146"/>
      <c r="L3835" s="146"/>
    </row>
    <row r="3836" spans="2:12" s="141" customFormat="1" ht="20.100000000000001" customHeight="1">
      <c r="B3836" s="137">
        <v>359</v>
      </c>
      <c r="C3836" s="137"/>
      <c r="D3836" s="159" t="s">
        <v>368</v>
      </c>
      <c r="E3836" s="160">
        <v>4.6040000000000001</v>
      </c>
      <c r="F3836" s="137" t="s">
        <v>433</v>
      </c>
      <c r="G3836" s="137" t="s">
        <v>447</v>
      </c>
      <c r="H3836" s="137" t="s">
        <v>434</v>
      </c>
      <c r="I3836" s="137"/>
      <c r="J3836" s="138"/>
      <c r="K3836" s="146"/>
      <c r="L3836" s="146"/>
    </row>
    <row r="3837" spans="2:12" s="141" customFormat="1" ht="20.100000000000001" customHeight="1">
      <c r="B3837" s="137"/>
      <c r="C3837" s="137"/>
      <c r="D3837" s="159"/>
      <c r="E3837" s="160"/>
      <c r="F3837" s="137" t="s">
        <v>447</v>
      </c>
      <c r="G3837" s="137" t="s">
        <v>451</v>
      </c>
      <c r="H3837" s="137" t="s">
        <v>434</v>
      </c>
      <c r="I3837" s="137"/>
      <c r="J3837" s="138"/>
      <c r="K3837" s="146"/>
      <c r="L3837" s="146"/>
    </row>
    <row r="3838" spans="2:12" s="141" customFormat="1" ht="20.100000000000001" customHeight="1">
      <c r="B3838" s="137"/>
      <c r="C3838" s="137"/>
      <c r="D3838" s="159"/>
      <c r="E3838" s="160"/>
      <c r="F3838" s="137" t="s">
        <v>451</v>
      </c>
      <c r="G3838" s="137" t="s">
        <v>454</v>
      </c>
      <c r="H3838" s="137" t="s">
        <v>434</v>
      </c>
      <c r="I3838" s="137"/>
      <c r="J3838" s="138"/>
      <c r="K3838" s="146"/>
      <c r="L3838" s="146"/>
    </row>
    <row r="3839" spans="2:12" s="141" customFormat="1" ht="20.100000000000001" customHeight="1">
      <c r="B3839" s="137"/>
      <c r="C3839" s="137"/>
      <c r="D3839" s="159"/>
      <c r="E3839" s="160"/>
      <c r="F3839" s="137" t="s">
        <v>454</v>
      </c>
      <c r="G3839" s="137" t="s">
        <v>455</v>
      </c>
      <c r="H3839" s="137" t="s">
        <v>438</v>
      </c>
      <c r="I3839" s="137"/>
      <c r="J3839" s="138"/>
      <c r="K3839" s="146"/>
      <c r="L3839" s="146"/>
    </row>
    <row r="3840" spans="2:12" s="141" customFormat="1" ht="20.100000000000001" customHeight="1">
      <c r="B3840" s="137"/>
      <c r="C3840" s="137"/>
      <c r="D3840" s="159"/>
      <c r="E3840" s="160"/>
      <c r="F3840" s="137" t="s">
        <v>455</v>
      </c>
      <c r="G3840" s="137" t="s">
        <v>456</v>
      </c>
      <c r="H3840" s="137" t="s">
        <v>438</v>
      </c>
      <c r="I3840" s="137"/>
      <c r="J3840" s="138"/>
      <c r="K3840" s="146"/>
      <c r="L3840" s="146"/>
    </row>
    <row r="3841" spans="2:12" s="141" customFormat="1" ht="20.100000000000001" customHeight="1">
      <c r="B3841" s="137"/>
      <c r="C3841" s="137"/>
      <c r="D3841" s="159"/>
      <c r="E3841" s="160"/>
      <c r="F3841" s="137" t="s">
        <v>456</v>
      </c>
      <c r="G3841" s="137" t="s">
        <v>457</v>
      </c>
      <c r="H3841" s="137" t="s">
        <v>438</v>
      </c>
      <c r="I3841" s="137"/>
      <c r="J3841" s="138"/>
      <c r="K3841" s="146"/>
      <c r="L3841" s="146"/>
    </row>
    <row r="3842" spans="2:12" s="141" customFormat="1" ht="20.100000000000001" customHeight="1">
      <c r="B3842" s="137"/>
      <c r="C3842" s="137"/>
      <c r="D3842" s="159"/>
      <c r="E3842" s="160"/>
      <c r="F3842" s="137" t="s">
        <v>457</v>
      </c>
      <c r="G3842" s="137" t="s">
        <v>460</v>
      </c>
      <c r="H3842" s="137" t="s">
        <v>434</v>
      </c>
      <c r="I3842" s="137"/>
      <c r="J3842" s="138"/>
      <c r="K3842" s="146"/>
      <c r="L3842" s="146"/>
    </row>
    <row r="3843" spans="2:12" s="141" customFormat="1" ht="20.100000000000001" customHeight="1">
      <c r="B3843" s="137"/>
      <c r="C3843" s="137"/>
      <c r="D3843" s="159"/>
      <c r="E3843" s="160"/>
      <c r="F3843" s="137" t="s">
        <v>460</v>
      </c>
      <c r="G3843" s="137" t="s">
        <v>463</v>
      </c>
      <c r="H3843" s="137" t="s">
        <v>438</v>
      </c>
      <c r="I3843" s="137"/>
      <c r="J3843" s="138"/>
      <c r="K3843" s="146"/>
      <c r="L3843" s="146"/>
    </row>
    <row r="3844" spans="2:12" s="141" customFormat="1" ht="20.100000000000001" customHeight="1">
      <c r="B3844" s="137"/>
      <c r="C3844" s="137"/>
      <c r="D3844" s="159"/>
      <c r="E3844" s="160"/>
      <c r="F3844" s="137" t="s">
        <v>463</v>
      </c>
      <c r="G3844" s="137" t="s">
        <v>464</v>
      </c>
      <c r="H3844" s="137" t="s">
        <v>438</v>
      </c>
      <c r="I3844" s="137"/>
      <c r="J3844" s="138"/>
      <c r="K3844" s="146"/>
      <c r="L3844" s="146"/>
    </row>
    <row r="3845" spans="2:12" s="141" customFormat="1" ht="20.100000000000001" customHeight="1">
      <c r="B3845" s="137"/>
      <c r="C3845" s="137"/>
      <c r="D3845" s="159"/>
      <c r="E3845" s="160"/>
      <c r="F3845" s="137" t="s">
        <v>464</v>
      </c>
      <c r="G3845" s="137" t="s">
        <v>465</v>
      </c>
      <c r="H3845" s="137" t="s">
        <v>438</v>
      </c>
      <c r="I3845" s="137"/>
      <c r="J3845" s="138"/>
      <c r="K3845" s="146"/>
      <c r="L3845" s="146"/>
    </row>
    <row r="3846" spans="2:12" s="141" customFormat="1" ht="20.100000000000001" customHeight="1">
      <c r="B3846" s="137"/>
      <c r="C3846" s="137"/>
      <c r="D3846" s="159"/>
      <c r="E3846" s="160"/>
      <c r="F3846" s="137" t="s">
        <v>465</v>
      </c>
      <c r="G3846" s="137" t="s">
        <v>466</v>
      </c>
      <c r="H3846" s="137" t="s">
        <v>438</v>
      </c>
      <c r="I3846" s="137"/>
      <c r="J3846" s="138"/>
      <c r="K3846" s="146"/>
      <c r="L3846" s="146"/>
    </row>
    <row r="3847" spans="2:12" s="141" customFormat="1" ht="20.100000000000001" customHeight="1">
      <c r="B3847" s="137"/>
      <c r="C3847" s="137"/>
      <c r="D3847" s="159"/>
      <c r="E3847" s="160"/>
      <c r="F3847" s="137" t="s">
        <v>466</v>
      </c>
      <c r="G3847" s="137" t="s">
        <v>467</v>
      </c>
      <c r="H3847" s="137" t="s">
        <v>434</v>
      </c>
      <c r="I3847" s="137"/>
      <c r="J3847" s="138"/>
      <c r="K3847" s="146"/>
      <c r="L3847" s="146"/>
    </row>
    <row r="3848" spans="2:12" s="141" customFormat="1" ht="20.100000000000001" customHeight="1">
      <c r="B3848" s="137"/>
      <c r="C3848" s="137"/>
      <c r="D3848" s="159"/>
      <c r="E3848" s="160"/>
      <c r="F3848" s="137" t="s">
        <v>467</v>
      </c>
      <c r="G3848" s="137" t="s">
        <v>468</v>
      </c>
      <c r="H3848" s="137" t="s">
        <v>438</v>
      </c>
      <c r="I3848" s="137"/>
      <c r="J3848" s="138"/>
      <c r="K3848" s="146"/>
      <c r="L3848" s="146"/>
    </row>
    <row r="3849" spans="2:12" s="141" customFormat="1" ht="20.100000000000001" customHeight="1">
      <c r="B3849" s="137"/>
      <c r="C3849" s="137"/>
      <c r="D3849" s="159"/>
      <c r="E3849" s="160"/>
      <c r="F3849" s="137" t="s">
        <v>468</v>
      </c>
      <c r="G3849" s="137" t="s">
        <v>469</v>
      </c>
      <c r="H3849" s="137" t="s">
        <v>438</v>
      </c>
      <c r="I3849" s="137"/>
      <c r="J3849" s="138"/>
      <c r="K3849" s="146"/>
      <c r="L3849" s="146"/>
    </row>
    <row r="3850" spans="2:12" s="141" customFormat="1" ht="20.100000000000001" customHeight="1">
      <c r="B3850" s="137"/>
      <c r="C3850" s="137"/>
      <c r="D3850" s="159"/>
      <c r="E3850" s="160"/>
      <c r="F3850" s="137" t="s">
        <v>469</v>
      </c>
      <c r="G3850" s="137" t="s">
        <v>470</v>
      </c>
      <c r="H3850" s="137" t="s">
        <v>434</v>
      </c>
      <c r="I3850" s="137"/>
      <c r="J3850" s="138"/>
      <c r="K3850" s="146"/>
      <c r="L3850" s="146"/>
    </row>
    <row r="3851" spans="2:12" s="141" customFormat="1" ht="20.100000000000001" customHeight="1">
      <c r="B3851" s="137"/>
      <c r="C3851" s="137"/>
      <c r="D3851" s="159"/>
      <c r="E3851" s="160"/>
      <c r="F3851" s="137" t="s">
        <v>470</v>
      </c>
      <c r="G3851" s="137" t="s">
        <v>471</v>
      </c>
      <c r="H3851" s="137" t="s">
        <v>443</v>
      </c>
      <c r="I3851" s="137"/>
      <c r="J3851" s="138"/>
      <c r="K3851" s="146"/>
      <c r="L3851" s="146"/>
    </row>
    <row r="3852" spans="2:12" s="141" customFormat="1" ht="20.100000000000001" customHeight="1">
      <c r="B3852" s="137"/>
      <c r="C3852" s="137"/>
      <c r="D3852" s="159"/>
      <c r="E3852" s="160"/>
      <c r="F3852" s="137" t="s">
        <v>471</v>
      </c>
      <c r="G3852" s="137" t="s">
        <v>473</v>
      </c>
      <c r="H3852" s="137" t="s">
        <v>443</v>
      </c>
      <c r="I3852" s="137"/>
      <c r="J3852" s="138"/>
      <c r="K3852" s="146"/>
      <c r="L3852" s="146"/>
    </row>
    <row r="3853" spans="2:12" s="141" customFormat="1" ht="20.100000000000001" customHeight="1">
      <c r="B3853" s="137"/>
      <c r="C3853" s="137"/>
      <c r="D3853" s="159"/>
      <c r="E3853" s="160"/>
      <c r="F3853" s="137" t="s">
        <v>473</v>
      </c>
      <c r="G3853" s="137" t="s">
        <v>474</v>
      </c>
      <c r="H3853" s="137" t="s">
        <v>438</v>
      </c>
      <c r="I3853" s="137"/>
      <c r="J3853" s="138"/>
      <c r="K3853" s="146"/>
      <c r="L3853" s="146"/>
    </row>
    <row r="3854" spans="2:12" s="141" customFormat="1" ht="20.100000000000001" customHeight="1">
      <c r="B3854" s="137"/>
      <c r="C3854" s="137"/>
      <c r="D3854" s="159"/>
      <c r="E3854" s="160"/>
      <c r="F3854" s="137" t="s">
        <v>474</v>
      </c>
      <c r="G3854" s="137" t="s">
        <v>475</v>
      </c>
      <c r="H3854" s="137" t="s">
        <v>434</v>
      </c>
      <c r="I3854" s="137"/>
      <c r="J3854" s="138"/>
      <c r="K3854" s="146"/>
      <c r="L3854" s="146"/>
    </row>
    <row r="3855" spans="2:12" s="141" customFormat="1" ht="20.100000000000001" customHeight="1">
      <c r="B3855" s="137"/>
      <c r="C3855" s="137"/>
      <c r="D3855" s="159"/>
      <c r="E3855" s="160"/>
      <c r="F3855" s="137" t="s">
        <v>475</v>
      </c>
      <c r="G3855" s="137" t="s">
        <v>476</v>
      </c>
      <c r="H3855" s="137" t="s">
        <v>438</v>
      </c>
      <c r="I3855" s="137"/>
      <c r="J3855" s="138"/>
      <c r="K3855" s="146"/>
      <c r="L3855" s="146"/>
    </row>
    <row r="3856" spans="2:12" s="141" customFormat="1" ht="20.100000000000001" customHeight="1">
      <c r="B3856" s="137"/>
      <c r="C3856" s="137"/>
      <c r="D3856" s="159"/>
      <c r="E3856" s="160"/>
      <c r="F3856" s="137" t="s">
        <v>476</v>
      </c>
      <c r="G3856" s="137" t="s">
        <v>477</v>
      </c>
      <c r="H3856" s="137" t="s">
        <v>434</v>
      </c>
      <c r="I3856" s="137"/>
      <c r="J3856" s="138"/>
      <c r="K3856" s="146"/>
      <c r="L3856" s="146"/>
    </row>
    <row r="3857" spans="2:12" s="141" customFormat="1" ht="20.100000000000001" customHeight="1">
      <c r="B3857" s="137"/>
      <c r="C3857" s="137"/>
      <c r="D3857" s="159"/>
      <c r="E3857" s="160"/>
      <c r="F3857" s="137" t="s">
        <v>477</v>
      </c>
      <c r="G3857" s="137" t="s">
        <v>543</v>
      </c>
      <c r="H3857" s="137" t="s">
        <v>434</v>
      </c>
      <c r="I3857" s="137"/>
      <c r="J3857" s="138"/>
      <c r="K3857" s="146"/>
      <c r="L3857" s="146"/>
    </row>
    <row r="3858" spans="2:12" s="141" customFormat="1" ht="20.100000000000001" customHeight="1">
      <c r="B3858" s="137"/>
      <c r="C3858" s="137"/>
      <c r="D3858" s="159"/>
      <c r="E3858" s="160"/>
      <c r="F3858" s="137" t="s">
        <v>543</v>
      </c>
      <c r="G3858" s="137" t="s">
        <v>550</v>
      </c>
      <c r="H3858" s="137" t="s">
        <v>434</v>
      </c>
      <c r="I3858" s="137"/>
      <c r="J3858" s="138"/>
      <c r="K3858" s="146"/>
      <c r="L3858" s="146"/>
    </row>
    <row r="3859" spans="2:12" s="141" customFormat="1" ht="20.100000000000001" customHeight="1">
      <c r="B3859" s="137"/>
      <c r="C3859" s="137"/>
      <c r="D3859" s="159"/>
      <c r="E3859" s="160"/>
      <c r="F3859" s="137" t="s">
        <v>550</v>
      </c>
      <c r="G3859" s="137" t="s">
        <v>779</v>
      </c>
      <c r="H3859" s="137" t="s">
        <v>434</v>
      </c>
      <c r="I3859" s="137"/>
      <c r="J3859" s="138"/>
      <c r="K3859" s="146"/>
      <c r="L3859" s="146"/>
    </row>
    <row r="3860" spans="2:12" s="141" customFormat="1" ht="20.100000000000001" customHeight="1">
      <c r="B3860" s="137"/>
      <c r="C3860" s="137"/>
      <c r="D3860" s="159"/>
      <c r="E3860" s="160"/>
      <c r="F3860" s="137"/>
      <c r="G3860" s="137"/>
      <c r="H3860" s="137"/>
      <c r="I3860" s="137"/>
      <c r="J3860" s="138"/>
      <c r="K3860" s="146"/>
      <c r="L3860" s="146"/>
    </row>
    <row r="3861" spans="2:12" s="141" customFormat="1" ht="20.100000000000001" customHeight="1">
      <c r="B3861" s="137">
        <v>360</v>
      </c>
      <c r="C3861" s="137"/>
      <c r="D3861" s="159" t="s">
        <v>369</v>
      </c>
      <c r="E3861" s="160">
        <v>2.1070000000000002</v>
      </c>
      <c r="F3861" s="137" t="s">
        <v>433</v>
      </c>
      <c r="G3861" s="137" t="s">
        <v>447</v>
      </c>
      <c r="H3861" s="137" t="s">
        <v>434</v>
      </c>
      <c r="I3861" s="137"/>
      <c r="J3861" s="138"/>
      <c r="K3861" s="146"/>
      <c r="L3861" s="146"/>
    </row>
    <row r="3862" spans="2:12" s="141" customFormat="1" ht="20.100000000000001" customHeight="1">
      <c r="B3862" s="137"/>
      <c r="C3862" s="137"/>
      <c r="D3862" s="159"/>
      <c r="E3862" s="160"/>
      <c r="F3862" s="137" t="s">
        <v>447</v>
      </c>
      <c r="G3862" s="137" t="s">
        <v>451</v>
      </c>
      <c r="H3862" s="137" t="s">
        <v>434</v>
      </c>
      <c r="I3862" s="137"/>
      <c r="J3862" s="138"/>
      <c r="K3862" s="146"/>
      <c r="L3862" s="146"/>
    </row>
    <row r="3863" spans="2:12" s="141" customFormat="1" ht="20.100000000000001" customHeight="1">
      <c r="B3863" s="137"/>
      <c r="C3863" s="137"/>
      <c r="D3863" s="159"/>
      <c r="E3863" s="160"/>
      <c r="F3863" s="137" t="s">
        <v>451</v>
      </c>
      <c r="G3863" s="137" t="s">
        <v>454</v>
      </c>
      <c r="H3863" s="137" t="s">
        <v>438</v>
      </c>
      <c r="I3863" s="137"/>
      <c r="J3863" s="138"/>
      <c r="K3863" s="146"/>
      <c r="L3863" s="146"/>
    </row>
    <row r="3864" spans="2:12" s="141" customFormat="1" ht="20.100000000000001" customHeight="1">
      <c r="B3864" s="137"/>
      <c r="C3864" s="137"/>
      <c r="D3864" s="159"/>
      <c r="E3864" s="160"/>
      <c r="F3864" s="137" t="s">
        <v>454</v>
      </c>
      <c r="G3864" s="137" t="s">
        <v>455</v>
      </c>
      <c r="H3864" s="137" t="s">
        <v>434</v>
      </c>
      <c r="I3864" s="137"/>
      <c r="J3864" s="138"/>
      <c r="K3864" s="146"/>
      <c r="L3864" s="146"/>
    </row>
    <row r="3865" spans="2:12" s="141" customFormat="1" ht="20.100000000000001" customHeight="1">
      <c r="B3865" s="137"/>
      <c r="C3865" s="137"/>
      <c r="D3865" s="159"/>
      <c r="E3865" s="160"/>
      <c r="F3865" s="137" t="s">
        <v>455</v>
      </c>
      <c r="G3865" s="137" t="s">
        <v>456</v>
      </c>
      <c r="H3865" s="137" t="s">
        <v>434</v>
      </c>
      <c r="I3865" s="137"/>
      <c r="J3865" s="138"/>
      <c r="K3865" s="146"/>
      <c r="L3865" s="146"/>
    </row>
    <row r="3866" spans="2:12" s="141" customFormat="1" ht="20.100000000000001" customHeight="1">
      <c r="B3866" s="137"/>
      <c r="C3866" s="137"/>
      <c r="D3866" s="159"/>
      <c r="E3866" s="160"/>
      <c r="F3866" s="137" t="s">
        <v>456</v>
      </c>
      <c r="G3866" s="137" t="s">
        <v>457</v>
      </c>
      <c r="H3866" s="137" t="s">
        <v>434</v>
      </c>
      <c r="I3866" s="137"/>
      <c r="J3866" s="138"/>
      <c r="K3866" s="146"/>
      <c r="L3866" s="146"/>
    </row>
    <row r="3867" spans="2:12" s="141" customFormat="1" ht="20.100000000000001" customHeight="1">
      <c r="B3867" s="137"/>
      <c r="C3867" s="137"/>
      <c r="D3867" s="159"/>
      <c r="E3867" s="160"/>
      <c r="F3867" s="137" t="s">
        <v>457</v>
      </c>
      <c r="G3867" s="137" t="s">
        <v>460</v>
      </c>
      <c r="H3867" s="137" t="s">
        <v>434</v>
      </c>
      <c r="I3867" s="137"/>
      <c r="J3867" s="138"/>
      <c r="K3867" s="146"/>
      <c r="L3867" s="146"/>
    </row>
    <row r="3868" spans="2:12" s="141" customFormat="1" ht="20.100000000000001" customHeight="1">
      <c r="B3868" s="137"/>
      <c r="C3868" s="137"/>
      <c r="D3868" s="159"/>
      <c r="E3868" s="160"/>
      <c r="F3868" s="137" t="s">
        <v>460</v>
      </c>
      <c r="G3868" s="137" t="s">
        <v>463</v>
      </c>
      <c r="H3868" s="137" t="s">
        <v>434</v>
      </c>
      <c r="I3868" s="137"/>
      <c r="J3868" s="138"/>
      <c r="K3868" s="146"/>
      <c r="L3868" s="146"/>
    </row>
    <row r="3869" spans="2:12" s="141" customFormat="1" ht="20.100000000000001" customHeight="1">
      <c r="B3869" s="137"/>
      <c r="C3869" s="137"/>
      <c r="D3869" s="159"/>
      <c r="E3869" s="160"/>
      <c r="F3869" s="137" t="s">
        <v>463</v>
      </c>
      <c r="G3869" s="137" t="s">
        <v>464</v>
      </c>
      <c r="H3869" s="137" t="s">
        <v>434</v>
      </c>
      <c r="I3869" s="137"/>
      <c r="J3869" s="138"/>
      <c r="K3869" s="146"/>
      <c r="L3869" s="146"/>
    </row>
    <row r="3870" spans="2:12" s="141" customFormat="1" ht="20.100000000000001" customHeight="1">
      <c r="B3870" s="137"/>
      <c r="C3870" s="137"/>
      <c r="D3870" s="159"/>
      <c r="E3870" s="160"/>
      <c r="F3870" s="137" t="s">
        <v>464</v>
      </c>
      <c r="G3870" s="137" t="s">
        <v>465</v>
      </c>
      <c r="H3870" s="137" t="s">
        <v>434</v>
      </c>
      <c r="I3870" s="137"/>
      <c r="J3870" s="138"/>
      <c r="K3870" s="146"/>
      <c r="L3870" s="146"/>
    </row>
    <row r="3871" spans="2:12" s="141" customFormat="1" ht="20.100000000000001" customHeight="1">
      <c r="B3871" s="137"/>
      <c r="C3871" s="137"/>
      <c r="D3871" s="159"/>
      <c r="E3871" s="160"/>
      <c r="F3871" s="137" t="s">
        <v>465</v>
      </c>
      <c r="G3871" s="137" t="s">
        <v>983</v>
      </c>
      <c r="H3871" s="137" t="s">
        <v>434</v>
      </c>
      <c r="I3871" s="137"/>
      <c r="J3871" s="138"/>
      <c r="K3871" s="146"/>
      <c r="L3871" s="146"/>
    </row>
    <row r="3872" spans="2:12" s="141" customFormat="1" ht="20.100000000000001" customHeight="1">
      <c r="B3872" s="137"/>
      <c r="C3872" s="137"/>
      <c r="D3872" s="159"/>
      <c r="E3872" s="160"/>
      <c r="F3872" s="137"/>
      <c r="G3872" s="137"/>
      <c r="H3872" s="137"/>
      <c r="I3872" s="137"/>
      <c r="J3872" s="138"/>
      <c r="K3872" s="146"/>
      <c r="L3872" s="146"/>
    </row>
    <row r="3873" spans="1:18" s="141" customFormat="1" ht="20.100000000000001" customHeight="1">
      <c r="B3873" s="137">
        <v>361</v>
      </c>
      <c r="C3873" s="137"/>
      <c r="D3873" s="159" t="s">
        <v>370</v>
      </c>
      <c r="E3873" s="160">
        <v>1.502</v>
      </c>
      <c r="F3873" s="137" t="s">
        <v>433</v>
      </c>
      <c r="G3873" s="137" t="s">
        <v>447</v>
      </c>
      <c r="H3873" s="137" t="s">
        <v>434</v>
      </c>
      <c r="I3873" s="137"/>
      <c r="J3873" s="138"/>
      <c r="K3873" s="146"/>
      <c r="L3873" s="146"/>
    </row>
    <row r="3874" spans="1:18" s="141" customFormat="1" ht="20.100000000000001" customHeight="1">
      <c r="B3874" s="137"/>
      <c r="C3874" s="137"/>
      <c r="D3874" s="159"/>
      <c r="E3874" s="160"/>
      <c r="F3874" s="137" t="s">
        <v>447</v>
      </c>
      <c r="G3874" s="137" t="s">
        <v>451</v>
      </c>
      <c r="H3874" s="137" t="s">
        <v>434</v>
      </c>
      <c r="I3874" s="137"/>
      <c r="J3874" s="138"/>
      <c r="K3874" s="146"/>
      <c r="L3874" s="146"/>
    </row>
    <row r="3875" spans="1:18" s="141" customFormat="1" ht="20.100000000000001" customHeight="1">
      <c r="B3875" s="137"/>
      <c r="C3875" s="137"/>
      <c r="D3875" s="159"/>
      <c r="E3875" s="160"/>
      <c r="F3875" s="137" t="s">
        <v>451</v>
      </c>
      <c r="G3875" s="137" t="s">
        <v>454</v>
      </c>
      <c r="H3875" s="137" t="s">
        <v>434</v>
      </c>
      <c r="I3875" s="137"/>
      <c r="J3875" s="138"/>
      <c r="K3875" s="146"/>
      <c r="L3875" s="146"/>
    </row>
    <row r="3876" spans="1:18" s="141" customFormat="1" ht="20.100000000000001" customHeight="1">
      <c r="B3876" s="137"/>
      <c r="C3876" s="137"/>
      <c r="D3876" s="159"/>
      <c r="E3876" s="160"/>
      <c r="F3876" s="137" t="s">
        <v>454</v>
      </c>
      <c r="G3876" s="137" t="s">
        <v>455</v>
      </c>
      <c r="H3876" s="137" t="s">
        <v>434</v>
      </c>
      <c r="I3876" s="137"/>
      <c r="J3876" s="138"/>
      <c r="K3876" s="146"/>
      <c r="L3876" s="146"/>
    </row>
    <row r="3877" spans="1:18" s="141" customFormat="1" ht="20.100000000000001" customHeight="1">
      <c r="B3877" s="137"/>
      <c r="C3877" s="137"/>
      <c r="D3877" s="159"/>
      <c r="E3877" s="160"/>
      <c r="F3877" s="137" t="s">
        <v>455</v>
      </c>
      <c r="G3877" s="137" t="s">
        <v>456</v>
      </c>
      <c r="H3877" s="137" t="s">
        <v>434</v>
      </c>
      <c r="I3877" s="137"/>
      <c r="J3877" s="138"/>
      <c r="K3877" s="146"/>
      <c r="L3877" s="146"/>
    </row>
    <row r="3878" spans="1:18" s="141" customFormat="1" ht="20.100000000000001" customHeight="1">
      <c r="B3878" s="137"/>
      <c r="C3878" s="137"/>
      <c r="D3878" s="159"/>
      <c r="E3878" s="160"/>
      <c r="F3878" s="137" t="s">
        <v>456</v>
      </c>
      <c r="G3878" s="137" t="s">
        <v>457</v>
      </c>
      <c r="H3878" s="137" t="s">
        <v>434</v>
      </c>
      <c r="I3878" s="137"/>
      <c r="J3878" s="138"/>
      <c r="K3878" s="146"/>
      <c r="L3878" s="146"/>
    </row>
    <row r="3879" spans="1:18" s="141" customFormat="1" ht="20.100000000000001" customHeight="1">
      <c r="B3879" s="137"/>
      <c r="C3879" s="137"/>
      <c r="D3879" s="159"/>
      <c r="E3879" s="160"/>
      <c r="F3879" s="137" t="s">
        <v>457</v>
      </c>
      <c r="G3879" s="137" t="s">
        <v>460</v>
      </c>
      <c r="H3879" s="137" t="s">
        <v>434</v>
      </c>
      <c r="I3879" s="137"/>
      <c r="J3879" s="138"/>
      <c r="K3879" s="146"/>
      <c r="L3879" s="146"/>
    </row>
    <row r="3880" spans="1:18" s="141" customFormat="1" ht="20.100000000000001" customHeight="1">
      <c r="B3880" s="137"/>
      <c r="C3880" s="137"/>
      <c r="D3880" s="159"/>
      <c r="E3880" s="160"/>
      <c r="F3880" s="137" t="s">
        <v>460</v>
      </c>
      <c r="G3880" s="137" t="s">
        <v>996</v>
      </c>
      <c r="H3880" s="137" t="s">
        <v>434</v>
      </c>
      <c r="I3880" s="137"/>
      <c r="J3880" s="138"/>
      <c r="K3880" s="146"/>
      <c r="L3880" s="146"/>
    </row>
    <row r="3881" spans="1:18" s="141" customFormat="1" ht="20.100000000000001" customHeight="1">
      <c r="B3881" s="137"/>
      <c r="C3881" s="137"/>
      <c r="D3881" s="159"/>
      <c r="E3881" s="160"/>
      <c r="F3881" s="137"/>
      <c r="G3881" s="137"/>
      <c r="H3881" s="137"/>
      <c r="I3881" s="137"/>
      <c r="J3881" s="138"/>
      <c r="K3881" s="146"/>
      <c r="L3881" s="146"/>
    </row>
    <row r="3882" spans="1:18" s="162" customFormat="1" ht="20.100000000000001" customHeight="1">
      <c r="A3882" s="141"/>
      <c r="B3882" s="137">
        <v>362</v>
      </c>
      <c r="C3882" s="137"/>
      <c r="D3882" s="159" t="s">
        <v>371</v>
      </c>
      <c r="E3882" s="160">
        <v>2.84</v>
      </c>
      <c r="F3882" s="137" t="s">
        <v>433</v>
      </c>
      <c r="G3882" s="137" t="s">
        <v>447</v>
      </c>
      <c r="H3882" s="137" t="s">
        <v>443</v>
      </c>
      <c r="I3882" s="137"/>
      <c r="J3882" s="138"/>
      <c r="K3882" s="138"/>
      <c r="L3882" s="141"/>
      <c r="M3882" s="141"/>
      <c r="N3882" s="141"/>
      <c r="R3882" s="163"/>
    </row>
    <row r="3883" spans="1:18" s="162" customFormat="1" ht="20.100000000000001" customHeight="1">
      <c r="A3883" s="141"/>
      <c r="B3883" s="137"/>
      <c r="C3883" s="137"/>
      <c r="D3883" s="159"/>
      <c r="E3883" s="160"/>
      <c r="F3883" s="137" t="s">
        <v>447</v>
      </c>
      <c r="G3883" s="137" t="s">
        <v>451</v>
      </c>
      <c r="H3883" s="137" t="s">
        <v>440</v>
      </c>
      <c r="I3883" s="137"/>
      <c r="J3883" s="138"/>
      <c r="K3883" s="138"/>
      <c r="L3883" s="141"/>
      <c r="M3883" s="141"/>
      <c r="N3883" s="141"/>
      <c r="R3883" s="163"/>
    </row>
    <row r="3884" spans="1:18" s="162" customFormat="1" ht="20.100000000000001" customHeight="1">
      <c r="A3884" s="141"/>
      <c r="B3884" s="137"/>
      <c r="C3884" s="137"/>
      <c r="D3884" s="159"/>
      <c r="E3884" s="160"/>
      <c r="F3884" s="137" t="s">
        <v>451</v>
      </c>
      <c r="G3884" s="137" t="s">
        <v>454</v>
      </c>
      <c r="H3884" s="137" t="s">
        <v>443</v>
      </c>
      <c r="I3884" s="137"/>
      <c r="J3884" s="138"/>
      <c r="K3884" s="138"/>
      <c r="L3884" s="141"/>
      <c r="M3884" s="141"/>
      <c r="N3884" s="141"/>
      <c r="R3884" s="163"/>
    </row>
    <row r="3885" spans="1:18" s="162" customFormat="1" ht="20.100000000000001" customHeight="1">
      <c r="A3885" s="141"/>
      <c r="B3885" s="137"/>
      <c r="C3885" s="137"/>
      <c r="D3885" s="159"/>
      <c r="E3885" s="160"/>
      <c r="F3885" s="137" t="s">
        <v>454</v>
      </c>
      <c r="G3885" s="137" t="s">
        <v>455</v>
      </c>
      <c r="H3885" s="137" t="s">
        <v>443</v>
      </c>
      <c r="I3885" s="137"/>
      <c r="J3885" s="138"/>
      <c r="K3885" s="138"/>
      <c r="L3885" s="141"/>
      <c r="M3885" s="141"/>
      <c r="N3885" s="141"/>
      <c r="R3885" s="163"/>
    </row>
    <row r="3886" spans="1:18" s="162" customFormat="1" ht="20.100000000000001" customHeight="1">
      <c r="A3886" s="141"/>
      <c r="B3886" s="137"/>
      <c r="C3886" s="137"/>
      <c r="D3886" s="159"/>
      <c r="E3886" s="160"/>
      <c r="F3886" s="137" t="s">
        <v>455</v>
      </c>
      <c r="G3886" s="137" t="s">
        <v>456</v>
      </c>
      <c r="H3886" s="137" t="s">
        <v>443</v>
      </c>
      <c r="I3886" s="137"/>
      <c r="J3886" s="138"/>
      <c r="K3886" s="138"/>
      <c r="L3886" s="141"/>
      <c r="M3886" s="141"/>
      <c r="N3886" s="141"/>
      <c r="R3886" s="163"/>
    </row>
    <row r="3887" spans="1:18" s="162" customFormat="1" ht="20.100000000000001" customHeight="1">
      <c r="A3887" s="141"/>
      <c r="B3887" s="137"/>
      <c r="C3887" s="137"/>
      <c r="D3887" s="159"/>
      <c r="E3887" s="160"/>
      <c r="F3887" s="137" t="s">
        <v>456</v>
      </c>
      <c r="G3887" s="137" t="s">
        <v>457</v>
      </c>
      <c r="H3887" s="137" t="s">
        <v>434</v>
      </c>
      <c r="I3887" s="137"/>
      <c r="J3887" s="138"/>
      <c r="K3887" s="138"/>
      <c r="L3887" s="141"/>
      <c r="M3887" s="141"/>
      <c r="N3887" s="141"/>
    </row>
    <row r="3888" spans="1:18" s="162" customFormat="1" ht="20.100000000000001" customHeight="1">
      <c r="A3888" s="141"/>
      <c r="B3888" s="137"/>
      <c r="C3888" s="137"/>
      <c r="D3888" s="159"/>
      <c r="E3888" s="160"/>
      <c r="F3888" s="137" t="s">
        <v>457</v>
      </c>
      <c r="G3888" s="137" t="s">
        <v>460</v>
      </c>
      <c r="H3888" s="137" t="s">
        <v>434</v>
      </c>
      <c r="I3888" s="137"/>
      <c r="J3888" s="138"/>
      <c r="K3888" s="138"/>
      <c r="L3888" s="141"/>
      <c r="M3888" s="141"/>
      <c r="N3888" s="141"/>
    </row>
    <row r="3889" spans="1:18" s="162" customFormat="1" ht="20.100000000000001" customHeight="1">
      <c r="A3889" s="141"/>
      <c r="B3889" s="137"/>
      <c r="C3889" s="137"/>
      <c r="D3889" s="159"/>
      <c r="E3889" s="160"/>
      <c r="F3889" s="137" t="s">
        <v>460</v>
      </c>
      <c r="G3889" s="137" t="s">
        <v>463</v>
      </c>
      <c r="H3889" s="137" t="s">
        <v>443</v>
      </c>
      <c r="I3889" s="137"/>
      <c r="J3889" s="138"/>
      <c r="K3889" s="138"/>
      <c r="L3889" s="141"/>
      <c r="M3889" s="141"/>
      <c r="N3889" s="141"/>
    </row>
    <row r="3890" spans="1:18" s="162" customFormat="1" ht="20.100000000000001" customHeight="1">
      <c r="A3890" s="141"/>
      <c r="B3890" s="137"/>
      <c r="C3890" s="137"/>
      <c r="D3890" s="159"/>
      <c r="E3890" s="160"/>
      <c r="F3890" s="137" t="s">
        <v>463</v>
      </c>
      <c r="G3890" s="137" t="s">
        <v>464</v>
      </c>
      <c r="H3890" s="137" t="s">
        <v>443</v>
      </c>
      <c r="I3890" s="137"/>
      <c r="J3890" s="138"/>
      <c r="K3890" s="138"/>
      <c r="L3890" s="141"/>
      <c r="M3890" s="141"/>
      <c r="N3890" s="141"/>
    </row>
    <row r="3891" spans="1:18" s="162" customFormat="1" ht="20.100000000000001" customHeight="1">
      <c r="A3891" s="141"/>
      <c r="B3891" s="137"/>
      <c r="C3891" s="137"/>
      <c r="D3891" s="159"/>
      <c r="E3891" s="160"/>
      <c r="F3891" s="137" t="s">
        <v>464</v>
      </c>
      <c r="G3891" s="137" t="s">
        <v>465</v>
      </c>
      <c r="H3891" s="137" t="s">
        <v>443</v>
      </c>
      <c r="I3891" s="137"/>
      <c r="J3891" s="138"/>
      <c r="K3891" s="138"/>
      <c r="L3891" s="141"/>
      <c r="M3891" s="141"/>
      <c r="N3891" s="141"/>
    </row>
    <row r="3892" spans="1:18" s="162" customFormat="1" ht="20.100000000000001" customHeight="1">
      <c r="A3892" s="141"/>
      <c r="B3892" s="137"/>
      <c r="C3892" s="137"/>
      <c r="D3892" s="159"/>
      <c r="E3892" s="160"/>
      <c r="F3892" s="137" t="s">
        <v>465</v>
      </c>
      <c r="G3892" s="137" t="s">
        <v>466</v>
      </c>
      <c r="H3892" s="137" t="s">
        <v>443</v>
      </c>
      <c r="I3892" s="137"/>
      <c r="J3892" s="138"/>
      <c r="K3892" s="138"/>
      <c r="L3892" s="141"/>
      <c r="M3892" s="141"/>
      <c r="N3892" s="141"/>
    </row>
    <row r="3893" spans="1:18" s="162" customFormat="1" ht="20.100000000000001" customHeight="1">
      <c r="A3893" s="141"/>
      <c r="B3893" s="137"/>
      <c r="C3893" s="137"/>
      <c r="D3893" s="159"/>
      <c r="E3893" s="160"/>
      <c r="F3893" s="137" t="s">
        <v>466</v>
      </c>
      <c r="G3893" s="137" t="s">
        <v>467</v>
      </c>
      <c r="H3893" s="137" t="s">
        <v>443</v>
      </c>
      <c r="I3893" s="137"/>
      <c r="J3893" s="138"/>
      <c r="K3893" s="138"/>
      <c r="L3893" s="141"/>
      <c r="M3893" s="141"/>
      <c r="N3893" s="141"/>
    </row>
    <row r="3894" spans="1:18" s="162" customFormat="1" ht="20.100000000000001" customHeight="1">
      <c r="A3894" s="141"/>
      <c r="B3894" s="137"/>
      <c r="C3894" s="137"/>
      <c r="D3894" s="159"/>
      <c r="E3894" s="160"/>
      <c r="F3894" s="137" t="s">
        <v>467</v>
      </c>
      <c r="G3894" s="137" t="s">
        <v>468</v>
      </c>
      <c r="H3894" s="137" t="s">
        <v>443</v>
      </c>
      <c r="I3894" s="137"/>
      <c r="J3894" s="138"/>
      <c r="K3894" s="138"/>
      <c r="L3894" s="141"/>
      <c r="M3894" s="141"/>
      <c r="N3894" s="141"/>
    </row>
    <row r="3895" spans="1:18" s="162" customFormat="1" ht="20.100000000000001" customHeight="1">
      <c r="A3895" s="141"/>
      <c r="B3895" s="137"/>
      <c r="C3895" s="137"/>
      <c r="D3895" s="159"/>
      <c r="E3895" s="160"/>
      <c r="F3895" s="137" t="s">
        <v>468</v>
      </c>
      <c r="G3895" s="137" t="s">
        <v>469</v>
      </c>
      <c r="H3895" s="137" t="s">
        <v>440</v>
      </c>
      <c r="I3895" s="137"/>
      <c r="J3895" s="138"/>
      <c r="K3895" s="138"/>
      <c r="L3895" s="141"/>
      <c r="M3895" s="141"/>
      <c r="N3895" s="141"/>
    </row>
    <row r="3896" spans="1:18" s="162" customFormat="1" ht="20.100000000000001" customHeight="1">
      <c r="A3896" s="141"/>
      <c r="B3896" s="137"/>
      <c r="C3896" s="137"/>
      <c r="D3896" s="159"/>
      <c r="E3896" s="160"/>
      <c r="F3896" s="137" t="s">
        <v>469</v>
      </c>
      <c r="G3896" s="137" t="s">
        <v>829</v>
      </c>
      <c r="H3896" s="137" t="s">
        <v>443</v>
      </c>
      <c r="I3896" s="137"/>
      <c r="J3896" s="138"/>
      <c r="K3896" s="138"/>
      <c r="L3896" s="141"/>
      <c r="M3896" s="141"/>
      <c r="N3896" s="141"/>
    </row>
    <row r="3897" spans="1:18" s="141" customFormat="1" ht="20.100000000000001" customHeight="1">
      <c r="B3897" s="137"/>
      <c r="C3897" s="137"/>
      <c r="D3897" s="159"/>
      <c r="E3897" s="160"/>
      <c r="F3897" s="137"/>
      <c r="G3897" s="137"/>
      <c r="H3897" s="137"/>
      <c r="I3897" s="137"/>
      <c r="J3897" s="138"/>
      <c r="K3897" s="146"/>
      <c r="L3897" s="146"/>
    </row>
    <row r="3898" spans="1:18" s="162" customFormat="1" ht="20.100000000000001" customHeight="1">
      <c r="A3898" s="141"/>
      <c r="B3898" s="137">
        <v>363</v>
      </c>
      <c r="C3898" s="137"/>
      <c r="D3898" s="159" t="s">
        <v>372</v>
      </c>
      <c r="E3898" s="160">
        <v>2.387</v>
      </c>
      <c r="F3898" s="137" t="s">
        <v>433</v>
      </c>
      <c r="G3898" s="137" t="s">
        <v>447</v>
      </c>
      <c r="H3898" s="137" t="s">
        <v>434</v>
      </c>
      <c r="I3898" s="137"/>
      <c r="J3898" s="138"/>
      <c r="K3898" s="138"/>
      <c r="L3898" s="141"/>
      <c r="M3898" s="141"/>
      <c r="N3898" s="141"/>
      <c r="R3898" s="163"/>
    </row>
    <row r="3899" spans="1:18" s="162" customFormat="1" ht="20.100000000000001" customHeight="1">
      <c r="A3899" s="141"/>
      <c r="B3899" s="137"/>
      <c r="C3899" s="137"/>
      <c r="D3899" s="159"/>
      <c r="E3899" s="160"/>
      <c r="F3899" s="137" t="s">
        <v>447</v>
      </c>
      <c r="G3899" s="137" t="s">
        <v>451</v>
      </c>
      <c r="H3899" s="137" t="s">
        <v>434</v>
      </c>
      <c r="I3899" s="137"/>
      <c r="J3899" s="138"/>
      <c r="K3899" s="138"/>
      <c r="L3899" s="141"/>
      <c r="M3899" s="141"/>
      <c r="N3899" s="141"/>
      <c r="R3899" s="163"/>
    </row>
    <row r="3900" spans="1:18" s="162" customFormat="1" ht="20.100000000000001" customHeight="1">
      <c r="A3900" s="141"/>
      <c r="B3900" s="137"/>
      <c r="C3900" s="137"/>
      <c r="D3900" s="159"/>
      <c r="E3900" s="160"/>
      <c r="F3900" s="137" t="s">
        <v>451</v>
      </c>
      <c r="G3900" s="137" t="s">
        <v>454</v>
      </c>
      <c r="H3900" s="137" t="s">
        <v>434</v>
      </c>
      <c r="I3900" s="137"/>
      <c r="J3900" s="138"/>
      <c r="K3900" s="138"/>
      <c r="L3900" s="141"/>
      <c r="M3900" s="141"/>
      <c r="N3900" s="141"/>
      <c r="R3900" s="163"/>
    </row>
    <row r="3901" spans="1:18" s="162" customFormat="1" ht="20.100000000000001" customHeight="1">
      <c r="A3901" s="141"/>
      <c r="B3901" s="137"/>
      <c r="C3901" s="137"/>
      <c r="D3901" s="159"/>
      <c r="E3901" s="160"/>
      <c r="F3901" s="137" t="s">
        <v>454</v>
      </c>
      <c r="G3901" s="137" t="s">
        <v>455</v>
      </c>
      <c r="H3901" s="137" t="s">
        <v>434</v>
      </c>
      <c r="I3901" s="137"/>
      <c r="J3901" s="138"/>
      <c r="K3901" s="138"/>
      <c r="L3901" s="141"/>
      <c r="M3901" s="141"/>
      <c r="N3901" s="141"/>
      <c r="R3901" s="163"/>
    </row>
    <row r="3902" spans="1:18" s="162" customFormat="1" ht="20.100000000000001" customHeight="1">
      <c r="A3902" s="141"/>
      <c r="B3902" s="137"/>
      <c r="C3902" s="137"/>
      <c r="D3902" s="159"/>
      <c r="E3902" s="160"/>
      <c r="F3902" s="137" t="s">
        <v>455</v>
      </c>
      <c r="G3902" s="137" t="s">
        <v>456</v>
      </c>
      <c r="H3902" s="137" t="s">
        <v>434</v>
      </c>
      <c r="I3902" s="137"/>
      <c r="J3902" s="138"/>
      <c r="K3902" s="138"/>
      <c r="L3902" s="141"/>
      <c r="M3902" s="141"/>
      <c r="N3902" s="141"/>
      <c r="R3902" s="163"/>
    </row>
    <row r="3903" spans="1:18" s="162" customFormat="1" ht="20.100000000000001" customHeight="1">
      <c r="A3903" s="141"/>
      <c r="B3903" s="137"/>
      <c r="C3903" s="137"/>
      <c r="D3903" s="159"/>
      <c r="E3903" s="160"/>
      <c r="F3903" s="137" t="s">
        <v>456</v>
      </c>
      <c r="G3903" s="137" t="s">
        <v>457</v>
      </c>
      <c r="H3903" s="137" t="s">
        <v>434</v>
      </c>
      <c r="I3903" s="137"/>
      <c r="J3903" s="138"/>
      <c r="K3903" s="138"/>
      <c r="L3903" s="141"/>
      <c r="M3903" s="141"/>
      <c r="N3903" s="141"/>
    </row>
    <row r="3904" spans="1:18" s="162" customFormat="1" ht="20.100000000000001" customHeight="1">
      <c r="A3904" s="141"/>
      <c r="B3904" s="137"/>
      <c r="C3904" s="137"/>
      <c r="D3904" s="159"/>
      <c r="E3904" s="160"/>
      <c r="F3904" s="137" t="s">
        <v>457</v>
      </c>
      <c r="G3904" s="137" t="s">
        <v>460</v>
      </c>
      <c r="H3904" s="137" t="s">
        <v>434</v>
      </c>
      <c r="I3904" s="137"/>
      <c r="J3904" s="138"/>
      <c r="K3904" s="138"/>
      <c r="L3904" s="141"/>
      <c r="M3904" s="141"/>
      <c r="N3904" s="141"/>
    </row>
    <row r="3905" spans="1:14" s="162" customFormat="1" ht="20.100000000000001" customHeight="1">
      <c r="A3905" s="141"/>
      <c r="B3905" s="137"/>
      <c r="C3905" s="137"/>
      <c r="D3905" s="159"/>
      <c r="E3905" s="160"/>
      <c r="F3905" s="137" t="s">
        <v>460</v>
      </c>
      <c r="G3905" s="137" t="s">
        <v>463</v>
      </c>
      <c r="H3905" s="137" t="s">
        <v>434</v>
      </c>
      <c r="I3905" s="137"/>
      <c r="J3905" s="138"/>
      <c r="K3905" s="138"/>
      <c r="L3905" s="141"/>
      <c r="M3905" s="141"/>
      <c r="N3905" s="141"/>
    </row>
    <row r="3906" spans="1:14" s="162" customFormat="1" ht="20.100000000000001" customHeight="1">
      <c r="A3906" s="141"/>
      <c r="B3906" s="137"/>
      <c r="C3906" s="137"/>
      <c r="D3906" s="159"/>
      <c r="E3906" s="160"/>
      <c r="F3906" s="137" t="s">
        <v>463</v>
      </c>
      <c r="G3906" s="137" t="s">
        <v>464</v>
      </c>
      <c r="H3906" s="137" t="s">
        <v>434</v>
      </c>
      <c r="I3906" s="137"/>
      <c r="J3906" s="138"/>
      <c r="K3906" s="138"/>
      <c r="L3906" s="141"/>
      <c r="M3906" s="141"/>
      <c r="N3906" s="141"/>
    </row>
    <row r="3907" spans="1:14" s="162" customFormat="1" ht="20.100000000000001" customHeight="1">
      <c r="A3907" s="141"/>
      <c r="B3907" s="137"/>
      <c r="C3907" s="137"/>
      <c r="D3907" s="159"/>
      <c r="E3907" s="160"/>
      <c r="F3907" s="137" t="s">
        <v>464</v>
      </c>
      <c r="G3907" s="137" t="s">
        <v>465</v>
      </c>
      <c r="H3907" s="137" t="s">
        <v>434</v>
      </c>
      <c r="I3907" s="137"/>
      <c r="J3907" s="138"/>
      <c r="K3907" s="138"/>
      <c r="L3907" s="141"/>
      <c r="M3907" s="141"/>
      <c r="N3907" s="141"/>
    </row>
    <row r="3908" spans="1:14" s="162" customFormat="1" ht="20.100000000000001" customHeight="1">
      <c r="A3908" s="141"/>
      <c r="B3908" s="137"/>
      <c r="C3908" s="137"/>
      <c r="D3908" s="159"/>
      <c r="E3908" s="160"/>
      <c r="F3908" s="137" t="s">
        <v>465</v>
      </c>
      <c r="G3908" s="137" t="s">
        <v>466</v>
      </c>
      <c r="H3908" s="137" t="s">
        <v>434</v>
      </c>
      <c r="I3908" s="137"/>
      <c r="J3908" s="138"/>
      <c r="K3908" s="138"/>
      <c r="L3908" s="141"/>
      <c r="M3908" s="141"/>
      <c r="N3908" s="141"/>
    </row>
    <row r="3909" spans="1:14" s="162" customFormat="1" ht="20.100000000000001" customHeight="1">
      <c r="A3909" s="141"/>
      <c r="B3909" s="137"/>
      <c r="C3909" s="137"/>
      <c r="D3909" s="159"/>
      <c r="E3909" s="160"/>
      <c r="F3909" s="137" t="s">
        <v>466</v>
      </c>
      <c r="G3909" s="137" t="s">
        <v>997</v>
      </c>
      <c r="H3909" s="137" t="s">
        <v>434</v>
      </c>
      <c r="I3909" s="137"/>
      <c r="J3909" s="138"/>
      <c r="K3909" s="138"/>
      <c r="L3909" s="141"/>
      <c r="M3909" s="141"/>
      <c r="N3909" s="141"/>
    </row>
    <row r="3910" spans="1:14" s="141" customFormat="1" ht="20.100000000000001" customHeight="1">
      <c r="B3910" s="137"/>
      <c r="C3910" s="137"/>
      <c r="D3910" s="159"/>
      <c r="E3910" s="160"/>
      <c r="F3910" s="137"/>
      <c r="G3910" s="137"/>
      <c r="H3910" s="137"/>
      <c r="I3910" s="137"/>
      <c r="J3910" s="138"/>
      <c r="K3910" s="146"/>
      <c r="L3910" s="146"/>
    </row>
    <row r="3911" spans="1:14" s="141" customFormat="1" ht="20.100000000000001" customHeight="1">
      <c r="B3911" s="137">
        <v>364</v>
      </c>
      <c r="C3911" s="137"/>
      <c r="D3911" s="159" t="s">
        <v>373</v>
      </c>
      <c r="E3911" s="160">
        <v>2.6150000000000002</v>
      </c>
      <c r="F3911" s="137" t="s">
        <v>433</v>
      </c>
      <c r="G3911" s="137" t="s">
        <v>447</v>
      </c>
      <c r="H3911" s="137" t="s">
        <v>434</v>
      </c>
      <c r="I3911" s="137"/>
      <c r="J3911" s="138"/>
      <c r="K3911" s="146"/>
      <c r="L3911" s="146"/>
    </row>
    <row r="3912" spans="1:14" s="141" customFormat="1" ht="20.100000000000001" customHeight="1">
      <c r="B3912" s="137"/>
      <c r="C3912" s="137"/>
      <c r="D3912" s="159"/>
      <c r="E3912" s="160"/>
      <c r="F3912" s="137" t="s">
        <v>447</v>
      </c>
      <c r="G3912" s="137" t="s">
        <v>451</v>
      </c>
      <c r="H3912" s="137" t="s">
        <v>434</v>
      </c>
      <c r="I3912" s="137"/>
      <c r="J3912" s="138"/>
      <c r="K3912" s="146"/>
      <c r="L3912" s="146"/>
    </row>
    <row r="3913" spans="1:14" s="141" customFormat="1" ht="20.100000000000001" customHeight="1">
      <c r="B3913" s="137"/>
      <c r="C3913" s="137"/>
      <c r="D3913" s="159"/>
      <c r="E3913" s="160"/>
      <c r="F3913" s="137" t="s">
        <v>451</v>
      </c>
      <c r="G3913" s="137" t="s">
        <v>454</v>
      </c>
      <c r="H3913" s="137" t="s">
        <v>434</v>
      </c>
      <c r="I3913" s="137"/>
      <c r="J3913" s="138"/>
      <c r="K3913" s="146"/>
      <c r="L3913" s="146"/>
    </row>
    <row r="3914" spans="1:14" s="141" customFormat="1" ht="20.100000000000001" customHeight="1">
      <c r="B3914" s="137"/>
      <c r="C3914" s="137"/>
      <c r="D3914" s="159"/>
      <c r="E3914" s="160"/>
      <c r="F3914" s="137" t="s">
        <v>454</v>
      </c>
      <c r="G3914" s="137" t="s">
        <v>455</v>
      </c>
      <c r="H3914" s="137" t="s">
        <v>434</v>
      </c>
      <c r="I3914" s="137"/>
      <c r="J3914" s="138"/>
      <c r="K3914" s="146"/>
      <c r="L3914" s="146"/>
    </row>
    <row r="3915" spans="1:14" s="141" customFormat="1" ht="20.100000000000001" customHeight="1">
      <c r="B3915" s="137"/>
      <c r="C3915" s="137"/>
      <c r="D3915" s="159"/>
      <c r="E3915" s="160"/>
      <c r="F3915" s="137" t="s">
        <v>455</v>
      </c>
      <c r="G3915" s="137" t="s">
        <v>456</v>
      </c>
      <c r="H3915" s="137" t="s">
        <v>434</v>
      </c>
      <c r="I3915" s="137"/>
      <c r="J3915" s="138"/>
      <c r="K3915" s="146"/>
      <c r="L3915" s="146"/>
    </row>
    <row r="3916" spans="1:14" s="141" customFormat="1" ht="20.100000000000001" customHeight="1">
      <c r="B3916" s="137"/>
      <c r="C3916" s="137"/>
      <c r="D3916" s="159"/>
      <c r="E3916" s="160"/>
      <c r="F3916" s="137" t="s">
        <v>456</v>
      </c>
      <c r="G3916" s="137" t="s">
        <v>457</v>
      </c>
      <c r="H3916" s="137" t="s">
        <v>434</v>
      </c>
      <c r="I3916" s="137"/>
      <c r="J3916" s="138"/>
      <c r="K3916" s="146"/>
      <c r="L3916" s="146"/>
    </row>
    <row r="3917" spans="1:14" s="141" customFormat="1" ht="20.100000000000001" customHeight="1">
      <c r="B3917" s="137"/>
      <c r="C3917" s="137"/>
      <c r="D3917" s="159"/>
      <c r="E3917" s="160"/>
      <c r="F3917" s="137" t="s">
        <v>457</v>
      </c>
      <c r="G3917" s="137" t="s">
        <v>460</v>
      </c>
      <c r="H3917" s="137" t="s">
        <v>434</v>
      </c>
      <c r="I3917" s="137"/>
      <c r="J3917" s="138"/>
      <c r="K3917" s="146"/>
      <c r="L3917" s="146"/>
    </row>
    <row r="3918" spans="1:14" s="141" customFormat="1" ht="20.100000000000001" customHeight="1">
      <c r="B3918" s="137"/>
      <c r="C3918" s="137"/>
      <c r="D3918" s="159"/>
      <c r="E3918" s="160"/>
      <c r="F3918" s="137" t="s">
        <v>460</v>
      </c>
      <c r="G3918" s="137" t="s">
        <v>463</v>
      </c>
      <c r="H3918" s="137" t="s">
        <v>434</v>
      </c>
      <c r="I3918" s="137"/>
      <c r="J3918" s="138"/>
      <c r="K3918" s="146"/>
      <c r="L3918" s="146"/>
    </row>
    <row r="3919" spans="1:14" s="141" customFormat="1" ht="20.100000000000001" customHeight="1">
      <c r="B3919" s="137"/>
      <c r="C3919" s="137"/>
      <c r="D3919" s="159"/>
      <c r="E3919" s="160"/>
      <c r="F3919" s="137" t="s">
        <v>463</v>
      </c>
      <c r="G3919" s="137" t="s">
        <v>464</v>
      </c>
      <c r="H3919" s="137" t="s">
        <v>434</v>
      </c>
      <c r="I3919" s="137"/>
      <c r="J3919" s="138"/>
      <c r="K3919" s="146"/>
      <c r="L3919" s="146"/>
    </row>
    <row r="3920" spans="1:14" s="141" customFormat="1" ht="20.100000000000001" customHeight="1">
      <c r="B3920" s="137"/>
      <c r="C3920" s="137"/>
      <c r="D3920" s="159"/>
      <c r="E3920" s="160"/>
      <c r="F3920" s="137" t="s">
        <v>464</v>
      </c>
      <c r="G3920" s="137" t="s">
        <v>465</v>
      </c>
      <c r="H3920" s="137" t="s">
        <v>434</v>
      </c>
      <c r="I3920" s="137"/>
      <c r="J3920" s="138"/>
      <c r="K3920" s="146"/>
      <c r="L3920" s="146"/>
    </row>
    <row r="3921" spans="1:18" s="141" customFormat="1" ht="20.100000000000001" customHeight="1">
      <c r="B3921" s="137"/>
      <c r="C3921" s="137"/>
      <c r="D3921" s="159"/>
      <c r="E3921" s="160"/>
      <c r="F3921" s="137" t="s">
        <v>465</v>
      </c>
      <c r="G3921" s="137" t="s">
        <v>466</v>
      </c>
      <c r="H3921" s="137" t="s">
        <v>434</v>
      </c>
      <c r="I3921" s="137"/>
      <c r="J3921" s="138"/>
      <c r="K3921" s="146"/>
      <c r="L3921" s="146"/>
    </row>
    <row r="3922" spans="1:18" s="141" customFormat="1" ht="20.100000000000001" customHeight="1">
      <c r="B3922" s="137"/>
      <c r="C3922" s="137"/>
      <c r="D3922" s="159"/>
      <c r="E3922" s="160"/>
      <c r="F3922" s="137" t="s">
        <v>466</v>
      </c>
      <c r="G3922" s="137" t="s">
        <v>467</v>
      </c>
      <c r="H3922" s="137" t="s">
        <v>434</v>
      </c>
      <c r="I3922" s="137"/>
      <c r="J3922" s="138"/>
      <c r="K3922" s="146"/>
      <c r="L3922" s="146"/>
    </row>
    <row r="3923" spans="1:18" s="141" customFormat="1" ht="20.100000000000001" customHeight="1">
      <c r="B3923" s="137"/>
      <c r="C3923" s="137"/>
      <c r="D3923" s="159"/>
      <c r="E3923" s="160"/>
      <c r="F3923" s="137" t="s">
        <v>467</v>
      </c>
      <c r="G3923" s="137" t="s">
        <v>468</v>
      </c>
      <c r="H3923" s="137" t="s">
        <v>434</v>
      </c>
      <c r="I3923" s="137"/>
      <c r="J3923" s="138"/>
      <c r="K3923" s="146"/>
      <c r="L3923" s="146"/>
    </row>
    <row r="3924" spans="1:18" s="141" customFormat="1" ht="20.100000000000001" customHeight="1">
      <c r="B3924" s="137"/>
      <c r="C3924" s="137"/>
      <c r="D3924" s="159"/>
      <c r="E3924" s="160"/>
      <c r="F3924" s="137" t="s">
        <v>468</v>
      </c>
      <c r="G3924" s="137" t="s">
        <v>998</v>
      </c>
      <c r="H3924" s="137" t="s">
        <v>434</v>
      </c>
      <c r="I3924" s="137"/>
      <c r="J3924" s="138"/>
      <c r="K3924" s="146"/>
      <c r="L3924" s="146"/>
    </row>
    <row r="3925" spans="1:18" s="141" customFormat="1" ht="20.100000000000001" customHeight="1">
      <c r="B3925" s="137"/>
      <c r="C3925" s="137"/>
      <c r="D3925" s="159"/>
      <c r="E3925" s="160"/>
      <c r="F3925" s="137"/>
      <c r="G3925" s="137"/>
      <c r="H3925" s="137"/>
      <c r="I3925" s="137"/>
      <c r="J3925" s="138"/>
      <c r="K3925" s="146"/>
      <c r="L3925" s="146"/>
    </row>
    <row r="3926" spans="1:18" s="162" customFormat="1" ht="20.100000000000001" customHeight="1">
      <c r="A3926" s="141"/>
      <c r="B3926" s="137">
        <v>365</v>
      </c>
      <c r="C3926" s="137"/>
      <c r="D3926" s="159" t="s">
        <v>374</v>
      </c>
      <c r="E3926" s="160">
        <v>2.25</v>
      </c>
      <c r="F3926" s="137" t="s">
        <v>433</v>
      </c>
      <c r="G3926" s="137" t="s">
        <v>447</v>
      </c>
      <c r="H3926" s="137" t="s">
        <v>434</v>
      </c>
      <c r="I3926" s="137"/>
      <c r="J3926" s="138"/>
      <c r="K3926" s="138"/>
      <c r="L3926" s="141"/>
      <c r="M3926" s="141"/>
      <c r="N3926" s="141"/>
      <c r="R3926" s="163"/>
    </row>
    <row r="3927" spans="1:18" s="162" customFormat="1" ht="20.100000000000001" customHeight="1">
      <c r="A3927" s="141"/>
      <c r="B3927" s="137"/>
      <c r="C3927" s="137"/>
      <c r="D3927" s="159"/>
      <c r="E3927" s="160"/>
      <c r="F3927" s="137" t="s">
        <v>447</v>
      </c>
      <c r="G3927" s="137" t="s">
        <v>451</v>
      </c>
      <c r="H3927" s="137" t="s">
        <v>434</v>
      </c>
      <c r="I3927" s="137"/>
      <c r="J3927" s="138"/>
      <c r="K3927" s="138"/>
      <c r="L3927" s="141"/>
      <c r="M3927" s="141"/>
      <c r="N3927" s="141"/>
      <c r="R3927" s="163"/>
    </row>
    <row r="3928" spans="1:18" s="162" customFormat="1" ht="20.100000000000001" customHeight="1">
      <c r="A3928" s="141"/>
      <c r="B3928" s="137"/>
      <c r="C3928" s="137"/>
      <c r="D3928" s="159"/>
      <c r="E3928" s="160"/>
      <c r="F3928" s="137" t="s">
        <v>451</v>
      </c>
      <c r="G3928" s="137" t="s">
        <v>454</v>
      </c>
      <c r="H3928" s="137" t="s">
        <v>434</v>
      </c>
      <c r="I3928" s="137"/>
      <c r="J3928" s="138"/>
      <c r="K3928" s="138"/>
      <c r="L3928" s="141"/>
      <c r="M3928" s="141"/>
      <c r="N3928" s="141"/>
      <c r="R3928" s="163"/>
    </row>
    <row r="3929" spans="1:18" s="162" customFormat="1" ht="20.100000000000001" customHeight="1">
      <c r="A3929" s="141"/>
      <c r="B3929" s="137"/>
      <c r="C3929" s="137"/>
      <c r="D3929" s="159"/>
      <c r="E3929" s="160"/>
      <c r="F3929" s="137" t="s">
        <v>454</v>
      </c>
      <c r="G3929" s="137" t="s">
        <v>455</v>
      </c>
      <c r="H3929" s="137" t="s">
        <v>434</v>
      </c>
      <c r="I3929" s="137"/>
      <c r="J3929" s="138"/>
      <c r="K3929" s="138"/>
      <c r="L3929" s="141"/>
      <c r="M3929" s="141"/>
      <c r="N3929" s="141"/>
      <c r="R3929" s="163"/>
    </row>
    <row r="3930" spans="1:18" s="162" customFormat="1" ht="20.100000000000001" customHeight="1">
      <c r="A3930" s="141"/>
      <c r="B3930" s="137"/>
      <c r="C3930" s="137"/>
      <c r="D3930" s="159"/>
      <c r="E3930" s="160"/>
      <c r="F3930" s="137" t="s">
        <v>455</v>
      </c>
      <c r="G3930" s="137" t="s">
        <v>456</v>
      </c>
      <c r="H3930" s="137" t="s">
        <v>438</v>
      </c>
      <c r="I3930" s="137"/>
      <c r="J3930" s="138"/>
      <c r="K3930" s="138"/>
      <c r="L3930" s="141"/>
      <c r="M3930" s="141"/>
      <c r="N3930" s="141"/>
      <c r="R3930" s="163"/>
    </row>
    <row r="3931" spans="1:18" s="162" customFormat="1" ht="20.100000000000001" customHeight="1">
      <c r="A3931" s="141"/>
      <c r="B3931" s="137"/>
      <c r="C3931" s="137"/>
      <c r="D3931" s="159"/>
      <c r="E3931" s="160"/>
      <c r="F3931" s="137" t="s">
        <v>456</v>
      </c>
      <c r="G3931" s="137" t="s">
        <v>457</v>
      </c>
      <c r="H3931" s="137" t="s">
        <v>440</v>
      </c>
      <c r="I3931" s="137"/>
      <c r="J3931" s="138"/>
      <c r="K3931" s="138"/>
      <c r="L3931" s="141"/>
      <c r="M3931" s="141"/>
      <c r="N3931" s="141"/>
    </row>
    <row r="3932" spans="1:18" s="162" customFormat="1" ht="20.100000000000001" customHeight="1">
      <c r="A3932" s="141"/>
      <c r="B3932" s="137"/>
      <c r="C3932" s="137"/>
      <c r="D3932" s="159"/>
      <c r="E3932" s="160"/>
      <c r="F3932" s="137" t="s">
        <v>457</v>
      </c>
      <c r="G3932" s="137" t="s">
        <v>460</v>
      </c>
      <c r="H3932" s="137" t="s">
        <v>434</v>
      </c>
      <c r="I3932" s="137"/>
      <c r="J3932" s="138"/>
      <c r="K3932" s="138"/>
      <c r="L3932" s="141"/>
      <c r="M3932" s="141"/>
      <c r="N3932" s="141"/>
    </row>
    <row r="3933" spans="1:18" s="162" customFormat="1" ht="20.100000000000001" customHeight="1">
      <c r="A3933" s="141"/>
      <c r="B3933" s="137"/>
      <c r="C3933" s="137"/>
      <c r="D3933" s="159"/>
      <c r="E3933" s="160"/>
      <c r="F3933" s="137" t="s">
        <v>460</v>
      </c>
      <c r="G3933" s="137" t="s">
        <v>463</v>
      </c>
      <c r="H3933" s="137" t="s">
        <v>434</v>
      </c>
      <c r="I3933" s="137"/>
      <c r="J3933" s="138"/>
      <c r="K3933" s="138"/>
      <c r="L3933" s="141"/>
      <c r="M3933" s="141"/>
      <c r="N3933" s="141"/>
    </row>
    <row r="3934" spans="1:18" s="162" customFormat="1" ht="20.100000000000001" customHeight="1">
      <c r="A3934" s="141"/>
      <c r="B3934" s="137"/>
      <c r="C3934" s="137"/>
      <c r="D3934" s="159"/>
      <c r="E3934" s="160"/>
      <c r="F3934" s="137" t="s">
        <v>463</v>
      </c>
      <c r="G3934" s="137" t="s">
        <v>464</v>
      </c>
      <c r="H3934" s="137" t="s">
        <v>434</v>
      </c>
      <c r="I3934" s="137"/>
      <c r="J3934" s="138"/>
      <c r="K3934" s="138"/>
      <c r="L3934" s="141"/>
      <c r="M3934" s="141"/>
      <c r="N3934" s="141"/>
    </row>
    <row r="3935" spans="1:18" s="141" customFormat="1" ht="20.100000000000001" customHeight="1">
      <c r="B3935" s="137"/>
      <c r="C3935" s="137"/>
      <c r="D3935" s="159"/>
      <c r="E3935" s="160"/>
      <c r="F3935" s="137" t="s">
        <v>464</v>
      </c>
      <c r="G3935" s="137" t="s">
        <v>465</v>
      </c>
      <c r="H3935" s="137" t="s">
        <v>434</v>
      </c>
      <c r="I3935" s="137"/>
      <c r="J3935" s="138"/>
      <c r="K3935" s="146"/>
      <c r="L3935" s="146"/>
    </row>
    <row r="3936" spans="1:18" s="141" customFormat="1" ht="20.100000000000001" customHeight="1">
      <c r="B3936" s="137"/>
      <c r="C3936" s="137"/>
      <c r="D3936" s="159"/>
      <c r="E3936" s="160"/>
      <c r="F3936" s="137" t="s">
        <v>465</v>
      </c>
      <c r="G3936" s="137" t="s">
        <v>466</v>
      </c>
      <c r="H3936" s="137" t="s">
        <v>434</v>
      </c>
      <c r="I3936" s="137"/>
      <c r="J3936" s="138"/>
      <c r="K3936" s="146"/>
      <c r="L3936" s="146"/>
    </row>
    <row r="3937" spans="2:12" s="141" customFormat="1" ht="20.100000000000001" customHeight="1">
      <c r="B3937" s="137"/>
      <c r="C3937" s="137"/>
      <c r="D3937" s="159"/>
      <c r="E3937" s="160"/>
      <c r="F3937" s="137" t="s">
        <v>466</v>
      </c>
      <c r="G3937" s="137" t="s">
        <v>785</v>
      </c>
      <c r="H3937" s="137" t="s">
        <v>434</v>
      </c>
      <c r="I3937" s="137"/>
      <c r="J3937" s="138"/>
      <c r="K3937" s="146"/>
      <c r="L3937" s="146"/>
    </row>
    <row r="3938" spans="2:12" s="141" customFormat="1" ht="20.100000000000001" customHeight="1">
      <c r="B3938" s="137"/>
      <c r="C3938" s="137"/>
      <c r="D3938" s="159"/>
      <c r="E3938" s="160"/>
      <c r="F3938" s="137"/>
      <c r="G3938" s="137"/>
      <c r="H3938" s="137"/>
      <c r="I3938" s="137"/>
      <c r="J3938" s="138"/>
      <c r="K3938" s="146"/>
      <c r="L3938" s="146"/>
    </row>
    <row r="3939" spans="2:12" s="141" customFormat="1" ht="20.100000000000001" customHeight="1">
      <c r="B3939" s="137">
        <v>366</v>
      </c>
      <c r="C3939" s="137"/>
      <c r="D3939" s="159" t="s">
        <v>375</v>
      </c>
      <c r="E3939" s="160">
        <v>2.448</v>
      </c>
      <c r="F3939" s="137" t="s">
        <v>433</v>
      </c>
      <c r="G3939" s="137" t="s">
        <v>447</v>
      </c>
      <c r="H3939" s="137" t="s">
        <v>438</v>
      </c>
      <c r="I3939" s="137"/>
      <c r="J3939" s="138"/>
      <c r="K3939" s="146"/>
      <c r="L3939" s="146"/>
    </row>
    <row r="3940" spans="2:12" s="141" customFormat="1" ht="20.100000000000001" customHeight="1">
      <c r="B3940" s="137"/>
      <c r="C3940" s="137"/>
      <c r="D3940" s="159"/>
      <c r="E3940" s="160"/>
      <c r="F3940" s="137" t="s">
        <v>447</v>
      </c>
      <c r="G3940" s="137" t="s">
        <v>451</v>
      </c>
      <c r="H3940" s="137" t="s">
        <v>438</v>
      </c>
      <c r="I3940" s="137"/>
      <c r="J3940" s="138"/>
      <c r="K3940" s="146"/>
      <c r="L3940" s="146"/>
    </row>
    <row r="3941" spans="2:12" s="141" customFormat="1" ht="20.100000000000001" customHeight="1">
      <c r="B3941" s="137"/>
      <c r="C3941" s="137"/>
      <c r="D3941" s="159"/>
      <c r="E3941" s="160"/>
      <c r="F3941" s="137" t="s">
        <v>451</v>
      </c>
      <c r="G3941" s="137" t="s">
        <v>454</v>
      </c>
      <c r="H3941" s="137" t="s">
        <v>438</v>
      </c>
      <c r="I3941" s="137"/>
      <c r="J3941" s="138"/>
      <c r="K3941" s="146"/>
      <c r="L3941" s="146"/>
    </row>
    <row r="3942" spans="2:12" s="141" customFormat="1" ht="20.100000000000001" customHeight="1">
      <c r="B3942" s="137"/>
      <c r="C3942" s="137"/>
      <c r="D3942" s="159"/>
      <c r="E3942" s="160"/>
      <c r="F3942" s="137" t="s">
        <v>454</v>
      </c>
      <c r="G3942" s="137" t="s">
        <v>455</v>
      </c>
      <c r="H3942" s="137" t="s">
        <v>443</v>
      </c>
      <c r="I3942" s="137"/>
      <c r="J3942" s="138"/>
      <c r="K3942" s="146"/>
      <c r="L3942" s="146"/>
    </row>
    <row r="3943" spans="2:12" s="141" customFormat="1" ht="20.100000000000001" customHeight="1">
      <c r="B3943" s="137"/>
      <c r="C3943" s="137"/>
      <c r="D3943" s="159"/>
      <c r="E3943" s="160"/>
      <c r="F3943" s="137" t="s">
        <v>455</v>
      </c>
      <c r="G3943" s="137" t="s">
        <v>456</v>
      </c>
      <c r="H3943" s="137" t="s">
        <v>438</v>
      </c>
      <c r="I3943" s="137"/>
      <c r="J3943" s="138"/>
      <c r="K3943" s="146"/>
      <c r="L3943" s="146"/>
    </row>
    <row r="3944" spans="2:12" s="141" customFormat="1" ht="20.100000000000001" customHeight="1">
      <c r="B3944" s="137"/>
      <c r="C3944" s="137"/>
      <c r="D3944" s="159"/>
      <c r="E3944" s="160"/>
      <c r="F3944" s="137" t="s">
        <v>456</v>
      </c>
      <c r="G3944" s="137" t="s">
        <v>457</v>
      </c>
      <c r="H3944" s="137" t="s">
        <v>434</v>
      </c>
      <c r="I3944" s="137"/>
      <c r="J3944" s="138"/>
      <c r="K3944" s="146"/>
      <c r="L3944" s="146"/>
    </row>
    <row r="3945" spans="2:12" s="141" customFormat="1" ht="20.100000000000001" customHeight="1">
      <c r="B3945" s="137"/>
      <c r="C3945" s="137"/>
      <c r="D3945" s="159"/>
      <c r="E3945" s="160"/>
      <c r="F3945" s="137" t="s">
        <v>457</v>
      </c>
      <c r="G3945" s="137" t="s">
        <v>460</v>
      </c>
      <c r="H3945" s="137" t="s">
        <v>438</v>
      </c>
      <c r="I3945" s="137"/>
      <c r="J3945" s="138"/>
      <c r="K3945" s="146"/>
      <c r="L3945" s="146"/>
    </row>
    <row r="3946" spans="2:12" s="141" customFormat="1" ht="20.100000000000001" customHeight="1">
      <c r="B3946" s="137"/>
      <c r="C3946" s="137"/>
      <c r="D3946" s="159"/>
      <c r="E3946" s="160"/>
      <c r="F3946" s="137" t="s">
        <v>460</v>
      </c>
      <c r="G3946" s="137" t="s">
        <v>463</v>
      </c>
      <c r="H3946" s="137" t="s">
        <v>438</v>
      </c>
      <c r="I3946" s="137"/>
      <c r="J3946" s="138"/>
      <c r="K3946" s="146"/>
      <c r="L3946" s="146"/>
    </row>
    <row r="3947" spans="2:12" s="141" customFormat="1" ht="20.100000000000001" customHeight="1">
      <c r="B3947" s="137"/>
      <c r="C3947" s="137"/>
      <c r="D3947" s="159"/>
      <c r="E3947" s="160"/>
      <c r="F3947" s="137" t="s">
        <v>463</v>
      </c>
      <c r="G3947" s="137" t="s">
        <v>464</v>
      </c>
      <c r="H3947" s="137" t="s">
        <v>438</v>
      </c>
      <c r="I3947" s="137"/>
      <c r="J3947" s="138"/>
      <c r="K3947" s="146"/>
      <c r="L3947" s="146"/>
    </row>
    <row r="3948" spans="2:12" s="141" customFormat="1" ht="20.100000000000001" customHeight="1">
      <c r="B3948" s="137"/>
      <c r="C3948" s="137"/>
      <c r="D3948" s="159"/>
      <c r="E3948" s="160"/>
      <c r="F3948" s="137" t="s">
        <v>464</v>
      </c>
      <c r="G3948" s="137" t="s">
        <v>465</v>
      </c>
      <c r="H3948" s="137" t="s">
        <v>443</v>
      </c>
      <c r="I3948" s="137"/>
      <c r="J3948" s="138"/>
      <c r="K3948" s="146"/>
      <c r="L3948" s="146"/>
    </row>
    <row r="3949" spans="2:12" s="141" customFormat="1" ht="20.100000000000001" customHeight="1">
      <c r="B3949" s="137"/>
      <c r="C3949" s="137"/>
      <c r="D3949" s="159"/>
      <c r="E3949" s="160"/>
      <c r="F3949" s="137" t="s">
        <v>465</v>
      </c>
      <c r="G3949" s="137" t="s">
        <v>466</v>
      </c>
      <c r="H3949" s="137" t="s">
        <v>443</v>
      </c>
      <c r="I3949" s="137"/>
      <c r="J3949" s="138"/>
      <c r="K3949" s="146"/>
      <c r="L3949" s="146"/>
    </row>
    <row r="3950" spans="2:12" s="141" customFormat="1" ht="20.100000000000001" customHeight="1">
      <c r="B3950" s="137"/>
      <c r="C3950" s="137"/>
      <c r="D3950" s="159"/>
      <c r="E3950" s="160"/>
      <c r="F3950" s="137" t="s">
        <v>466</v>
      </c>
      <c r="G3950" s="137" t="s">
        <v>467</v>
      </c>
      <c r="H3950" s="137" t="s">
        <v>434</v>
      </c>
      <c r="I3950" s="137"/>
      <c r="J3950" s="138"/>
      <c r="K3950" s="146"/>
      <c r="L3950" s="146"/>
    </row>
    <row r="3951" spans="2:12" s="141" customFormat="1" ht="20.100000000000001" customHeight="1">
      <c r="B3951" s="137"/>
      <c r="C3951" s="137"/>
      <c r="D3951" s="159"/>
      <c r="E3951" s="160"/>
      <c r="F3951" s="137" t="s">
        <v>467</v>
      </c>
      <c r="G3951" s="137" t="s">
        <v>999</v>
      </c>
      <c r="H3951" s="137" t="s">
        <v>434</v>
      </c>
      <c r="I3951" s="137"/>
      <c r="J3951" s="138"/>
      <c r="K3951" s="146"/>
      <c r="L3951" s="146"/>
    </row>
    <row r="3952" spans="2:12" s="141" customFormat="1" ht="20.100000000000001" customHeight="1">
      <c r="B3952" s="137"/>
      <c r="C3952" s="137"/>
      <c r="D3952" s="159"/>
      <c r="E3952" s="160"/>
      <c r="F3952" s="137"/>
      <c r="G3952" s="137"/>
      <c r="H3952" s="137"/>
      <c r="I3952" s="137"/>
      <c r="J3952" s="138"/>
      <c r="K3952" s="146"/>
      <c r="L3952" s="146"/>
    </row>
    <row r="3953" spans="2:12" s="141" customFormat="1" ht="20.100000000000001" customHeight="1">
      <c r="B3953" s="137">
        <v>367</v>
      </c>
      <c r="C3953" s="137"/>
      <c r="D3953" s="159" t="s">
        <v>376</v>
      </c>
      <c r="E3953" s="160">
        <v>2.6960000000000002</v>
      </c>
      <c r="F3953" s="137" t="s">
        <v>433</v>
      </c>
      <c r="G3953" s="137" t="s">
        <v>447</v>
      </c>
      <c r="H3953" s="137" t="s">
        <v>438</v>
      </c>
      <c r="I3953" s="137"/>
      <c r="J3953" s="138"/>
      <c r="K3953" s="146"/>
      <c r="L3953" s="146"/>
    </row>
    <row r="3954" spans="2:12" s="141" customFormat="1" ht="20.100000000000001" customHeight="1">
      <c r="B3954" s="137"/>
      <c r="C3954" s="137"/>
      <c r="D3954" s="159"/>
      <c r="E3954" s="160"/>
      <c r="F3954" s="137" t="s">
        <v>447</v>
      </c>
      <c r="G3954" s="137" t="s">
        <v>451</v>
      </c>
      <c r="H3954" s="137" t="s">
        <v>438</v>
      </c>
      <c r="I3954" s="137"/>
      <c r="J3954" s="138"/>
      <c r="K3954" s="146"/>
      <c r="L3954" s="146"/>
    </row>
    <row r="3955" spans="2:12" s="141" customFormat="1" ht="20.100000000000001" customHeight="1">
      <c r="B3955" s="137"/>
      <c r="C3955" s="137"/>
      <c r="D3955" s="159"/>
      <c r="E3955" s="160"/>
      <c r="F3955" s="137" t="s">
        <v>451</v>
      </c>
      <c r="G3955" s="137" t="s">
        <v>454</v>
      </c>
      <c r="H3955" s="137" t="s">
        <v>438</v>
      </c>
      <c r="I3955" s="137"/>
      <c r="J3955" s="138"/>
      <c r="K3955" s="146"/>
      <c r="L3955" s="146"/>
    </row>
    <row r="3956" spans="2:12" s="141" customFormat="1" ht="20.100000000000001" customHeight="1">
      <c r="B3956" s="137"/>
      <c r="C3956" s="137"/>
      <c r="D3956" s="159"/>
      <c r="E3956" s="160"/>
      <c r="F3956" s="137" t="s">
        <v>454</v>
      </c>
      <c r="G3956" s="137" t="s">
        <v>455</v>
      </c>
      <c r="H3956" s="137" t="s">
        <v>438</v>
      </c>
      <c r="I3956" s="137"/>
      <c r="J3956" s="138"/>
      <c r="K3956" s="146"/>
      <c r="L3956" s="146"/>
    </row>
    <row r="3957" spans="2:12" s="141" customFormat="1" ht="20.100000000000001" customHeight="1">
      <c r="B3957" s="137"/>
      <c r="C3957" s="137"/>
      <c r="D3957" s="159"/>
      <c r="E3957" s="160"/>
      <c r="F3957" s="137" t="s">
        <v>455</v>
      </c>
      <c r="G3957" s="137" t="s">
        <v>456</v>
      </c>
      <c r="H3957" s="137" t="s">
        <v>440</v>
      </c>
      <c r="I3957" s="137"/>
      <c r="J3957" s="138"/>
      <c r="K3957" s="146"/>
      <c r="L3957" s="146"/>
    </row>
    <row r="3958" spans="2:12" s="141" customFormat="1" ht="20.100000000000001" customHeight="1">
      <c r="B3958" s="137"/>
      <c r="C3958" s="137"/>
      <c r="D3958" s="159"/>
      <c r="E3958" s="160"/>
      <c r="F3958" s="137" t="s">
        <v>456</v>
      </c>
      <c r="G3958" s="137" t="s">
        <v>457</v>
      </c>
      <c r="H3958" s="137" t="s">
        <v>443</v>
      </c>
      <c r="I3958" s="137"/>
      <c r="J3958" s="138"/>
      <c r="K3958" s="146"/>
      <c r="L3958" s="146"/>
    </row>
    <row r="3959" spans="2:12" s="141" customFormat="1" ht="20.100000000000001" customHeight="1">
      <c r="B3959" s="137"/>
      <c r="C3959" s="137"/>
      <c r="D3959" s="159"/>
      <c r="E3959" s="160"/>
      <c r="F3959" s="137" t="s">
        <v>457</v>
      </c>
      <c r="G3959" s="137" t="s">
        <v>460</v>
      </c>
      <c r="H3959" s="137" t="s">
        <v>443</v>
      </c>
      <c r="I3959" s="137"/>
      <c r="J3959" s="138"/>
      <c r="K3959" s="146"/>
      <c r="L3959" s="146"/>
    </row>
    <row r="3960" spans="2:12" s="141" customFormat="1" ht="20.100000000000001" customHeight="1">
      <c r="B3960" s="137"/>
      <c r="C3960" s="137"/>
      <c r="D3960" s="159"/>
      <c r="E3960" s="160"/>
      <c r="F3960" s="137" t="s">
        <v>460</v>
      </c>
      <c r="G3960" s="137" t="s">
        <v>463</v>
      </c>
      <c r="H3960" s="137" t="s">
        <v>440</v>
      </c>
      <c r="I3960" s="137"/>
      <c r="J3960" s="138"/>
      <c r="K3960" s="146"/>
      <c r="L3960" s="146"/>
    </row>
    <row r="3961" spans="2:12" s="141" customFormat="1" ht="20.100000000000001" customHeight="1">
      <c r="B3961" s="137"/>
      <c r="C3961" s="137"/>
      <c r="D3961" s="159"/>
      <c r="E3961" s="160"/>
      <c r="F3961" s="137" t="s">
        <v>463</v>
      </c>
      <c r="G3961" s="137" t="s">
        <v>464</v>
      </c>
      <c r="H3961" s="137" t="s">
        <v>440</v>
      </c>
      <c r="I3961" s="137"/>
      <c r="J3961" s="138"/>
      <c r="K3961" s="146"/>
      <c r="L3961" s="146"/>
    </row>
    <row r="3962" spans="2:12" s="141" customFormat="1" ht="20.100000000000001" customHeight="1">
      <c r="B3962" s="137"/>
      <c r="C3962" s="137"/>
      <c r="D3962" s="159"/>
      <c r="E3962" s="160"/>
      <c r="F3962" s="137" t="s">
        <v>464</v>
      </c>
      <c r="G3962" s="137" t="s">
        <v>465</v>
      </c>
      <c r="H3962" s="137" t="s">
        <v>438</v>
      </c>
      <c r="I3962" s="137"/>
      <c r="J3962" s="138"/>
      <c r="K3962" s="146"/>
      <c r="L3962" s="146"/>
    </row>
    <row r="3963" spans="2:12" s="141" customFormat="1" ht="20.100000000000001" customHeight="1">
      <c r="B3963" s="137"/>
      <c r="C3963" s="137"/>
      <c r="D3963" s="159"/>
      <c r="E3963" s="160"/>
      <c r="F3963" s="137" t="s">
        <v>465</v>
      </c>
      <c r="G3963" s="137" t="s">
        <v>466</v>
      </c>
      <c r="H3963" s="137" t="s">
        <v>438</v>
      </c>
      <c r="I3963" s="137"/>
      <c r="J3963" s="138"/>
      <c r="K3963" s="146"/>
      <c r="L3963" s="146"/>
    </row>
    <row r="3964" spans="2:12" s="141" customFormat="1" ht="20.100000000000001" customHeight="1">
      <c r="B3964" s="137"/>
      <c r="C3964" s="137"/>
      <c r="D3964" s="159"/>
      <c r="E3964" s="160"/>
      <c r="F3964" s="137" t="s">
        <v>466</v>
      </c>
      <c r="G3964" s="137" t="s">
        <v>467</v>
      </c>
      <c r="H3964" s="137" t="s">
        <v>438</v>
      </c>
      <c r="I3964" s="137"/>
      <c r="J3964" s="138"/>
      <c r="K3964" s="146"/>
      <c r="L3964" s="146"/>
    </row>
    <row r="3965" spans="2:12" s="141" customFormat="1" ht="20.100000000000001" customHeight="1">
      <c r="B3965" s="137"/>
      <c r="C3965" s="137"/>
      <c r="D3965" s="159"/>
      <c r="E3965" s="160"/>
      <c r="F3965" s="137" t="s">
        <v>467</v>
      </c>
      <c r="G3965" s="137" t="s">
        <v>468</v>
      </c>
      <c r="H3965" s="137" t="s">
        <v>438</v>
      </c>
      <c r="I3965" s="137"/>
      <c r="J3965" s="138"/>
      <c r="K3965" s="146"/>
      <c r="L3965" s="146"/>
    </row>
    <row r="3966" spans="2:12" s="141" customFormat="1" ht="20.100000000000001" customHeight="1">
      <c r="B3966" s="137"/>
      <c r="C3966" s="137"/>
      <c r="D3966" s="159"/>
      <c r="E3966" s="160"/>
      <c r="F3966" s="137" t="s">
        <v>468</v>
      </c>
      <c r="G3966" s="137" t="s">
        <v>1000</v>
      </c>
      <c r="H3966" s="137" t="s">
        <v>438</v>
      </c>
      <c r="I3966" s="137"/>
      <c r="J3966" s="138"/>
      <c r="K3966" s="146"/>
      <c r="L3966" s="146"/>
    </row>
    <row r="3967" spans="2:12" s="141" customFormat="1" ht="20.100000000000001" customHeight="1">
      <c r="B3967" s="137"/>
      <c r="C3967" s="137"/>
      <c r="D3967" s="159"/>
      <c r="E3967" s="160"/>
      <c r="F3967" s="137"/>
      <c r="G3967" s="137"/>
      <c r="H3967" s="137"/>
      <c r="I3967" s="137"/>
      <c r="J3967" s="138"/>
      <c r="K3967" s="146"/>
      <c r="L3967" s="146"/>
    </row>
    <row r="3968" spans="2:12" s="141" customFormat="1" ht="20.100000000000001" customHeight="1">
      <c r="B3968" s="137">
        <v>368</v>
      </c>
      <c r="C3968" s="137"/>
      <c r="D3968" s="159" t="s">
        <v>377</v>
      </c>
      <c r="E3968" s="160">
        <v>5.9340000000000002</v>
      </c>
      <c r="F3968" s="137" t="s">
        <v>433</v>
      </c>
      <c r="G3968" s="137" t="s">
        <v>447</v>
      </c>
      <c r="H3968" s="137" t="s">
        <v>434</v>
      </c>
      <c r="I3968" s="137"/>
      <c r="J3968" s="138"/>
      <c r="K3968" s="146"/>
      <c r="L3968" s="146"/>
    </row>
    <row r="3969" spans="2:12" s="141" customFormat="1" ht="20.100000000000001" customHeight="1">
      <c r="B3969" s="137"/>
      <c r="C3969" s="137"/>
      <c r="D3969" s="159"/>
      <c r="E3969" s="160"/>
      <c r="F3969" s="137" t="s">
        <v>447</v>
      </c>
      <c r="G3969" s="137" t="s">
        <v>451</v>
      </c>
      <c r="H3969" s="137" t="s">
        <v>434</v>
      </c>
      <c r="I3969" s="137"/>
      <c r="J3969" s="138"/>
      <c r="K3969" s="146"/>
      <c r="L3969" s="146"/>
    </row>
    <row r="3970" spans="2:12" s="141" customFormat="1" ht="20.100000000000001" customHeight="1">
      <c r="B3970" s="137"/>
      <c r="C3970" s="137"/>
      <c r="D3970" s="159"/>
      <c r="E3970" s="160"/>
      <c r="F3970" s="137" t="s">
        <v>451</v>
      </c>
      <c r="G3970" s="137" t="s">
        <v>454</v>
      </c>
      <c r="H3970" s="137" t="s">
        <v>434</v>
      </c>
      <c r="I3970" s="137"/>
      <c r="J3970" s="138"/>
      <c r="K3970" s="146"/>
      <c r="L3970" s="146"/>
    </row>
    <row r="3971" spans="2:12" s="141" customFormat="1" ht="20.100000000000001" customHeight="1">
      <c r="B3971" s="137"/>
      <c r="C3971" s="137"/>
      <c r="D3971" s="159"/>
      <c r="E3971" s="160"/>
      <c r="F3971" s="137" t="s">
        <v>454</v>
      </c>
      <c r="G3971" s="137" t="s">
        <v>455</v>
      </c>
      <c r="H3971" s="137" t="s">
        <v>438</v>
      </c>
      <c r="I3971" s="137"/>
      <c r="J3971" s="138"/>
      <c r="K3971" s="146"/>
      <c r="L3971" s="146"/>
    </row>
    <row r="3972" spans="2:12" s="141" customFormat="1" ht="20.100000000000001" customHeight="1">
      <c r="B3972" s="137"/>
      <c r="C3972" s="137"/>
      <c r="D3972" s="159"/>
      <c r="E3972" s="160"/>
      <c r="F3972" s="137" t="s">
        <v>455</v>
      </c>
      <c r="G3972" s="137" t="s">
        <v>456</v>
      </c>
      <c r="H3972" s="137" t="s">
        <v>434</v>
      </c>
      <c r="I3972" s="137"/>
      <c r="J3972" s="138"/>
      <c r="K3972" s="146"/>
      <c r="L3972" s="146"/>
    </row>
    <row r="3973" spans="2:12" s="141" customFormat="1" ht="20.100000000000001" customHeight="1">
      <c r="B3973" s="137"/>
      <c r="C3973" s="137"/>
      <c r="D3973" s="159"/>
      <c r="E3973" s="160"/>
      <c r="F3973" s="137" t="s">
        <v>456</v>
      </c>
      <c r="G3973" s="137" t="s">
        <v>457</v>
      </c>
      <c r="H3973" s="137" t="s">
        <v>434</v>
      </c>
      <c r="I3973" s="137"/>
      <c r="J3973" s="138"/>
      <c r="K3973" s="146"/>
      <c r="L3973" s="146"/>
    </row>
    <row r="3974" spans="2:12" s="141" customFormat="1" ht="20.100000000000001" customHeight="1">
      <c r="B3974" s="137"/>
      <c r="C3974" s="137"/>
      <c r="D3974" s="159"/>
      <c r="E3974" s="160"/>
      <c r="F3974" s="137" t="s">
        <v>457</v>
      </c>
      <c r="G3974" s="137" t="s">
        <v>460</v>
      </c>
      <c r="H3974" s="137" t="s">
        <v>434</v>
      </c>
      <c r="I3974" s="137"/>
      <c r="J3974" s="138"/>
      <c r="K3974" s="146"/>
      <c r="L3974" s="146"/>
    </row>
    <row r="3975" spans="2:12" s="141" customFormat="1" ht="20.100000000000001" customHeight="1">
      <c r="B3975" s="137"/>
      <c r="C3975" s="137"/>
      <c r="D3975" s="159"/>
      <c r="E3975" s="160"/>
      <c r="F3975" s="137" t="s">
        <v>460</v>
      </c>
      <c r="G3975" s="137" t="s">
        <v>463</v>
      </c>
      <c r="H3975" s="137" t="s">
        <v>434</v>
      </c>
      <c r="I3975" s="137"/>
      <c r="J3975" s="138"/>
      <c r="K3975" s="146"/>
      <c r="L3975" s="146"/>
    </row>
    <row r="3976" spans="2:12" s="141" customFormat="1" ht="20.100000000000001" customHeight="1">
      <c r="B3976" s="137"/>
      <c r="C3976" s="137"/>
      <c r="D3976" s="159"/>
      <c r="E3976" s="160"/>
      <c r="F3976" s="137" t="s">
        <v>463</v>
      </c>
      <c r="G3976" s="137" t="s">
        <v>464</v>
      </c>
      <c r="H3976" s="137" t="s">
        <v>434</v>
      </c>
      <c r="I3976" s="137"/>
      <c r="J3976" s="138"/>
      <c r="K3976" s="146"/>
      <c r="L3976" s="146"/>
    </row>
    <row r="3977" spans="2:12" s="141" customFormat="1" ht="20.100000000000001" customHeight="1">
      <c r="B3977" s="137"/>
      <c r="C3977" s="137"/>
      <c r="D3977" s="159"/>
      <c r="E3977" s="160"/>
      <c r="F3977" s="137" t="s">
        <v>464</v>
      </c>
      <c r="G3977" s="137" t="s">
        <v>465</v>
      </c>
      <c r="H3977" s="137" t="s">
        <v>434</v>
      </c>
      <c r="I3977" s="137"/>
      <c r="J3977" s="138"/>
      <c r="K3977" s="146"/>
      <c r="L3977" s="146"/>
    </row>
    <row r="3978" spans="2:12" s="141" customFormat="1" ht="20.100000000000001" customHeight="1">
      <c r="B3978" s="137"/>
      <c r="C3978" s="137"/>
      <c r="D3978" s="159"/>
      <c r="E3978" s="160"/>
      <c r="F3978" s="137" t="s">
        <v>465</v>
      </c>
      <c r="G3978" s="137" t="s">
        <v>466</v>
      </c>
      <c r="H3978" s="137" t="s">
        <v>434</v>
      </c>
      <c r="I3978" s="137"/>
      <c r="J3978" s="138"/>
      <c r="K3978" s="146"/>
      <c r="L3978" s="146"/>
    </row>
    <row r="3979" spans="2:12" s="141" customFormat="1" ht="20.100000000000001" customHeight="1">
      <c r="B3979" s="137"/>
      <c r="C3979" s="137"/>
      <c r="D3979" s="159"/>
      <c r="E3979" s="160"/>
      <c r="F3979" s="137" t="s">
        <v>466</v>
      </c>
      <c r="G3979" s="137" t="s">
        <v>467</v>
      </c>
      <c r="H3979" s="137" t="s">
        <v>438</v>
      </c>
      <c r="I3979" s="137"/>
      <c r="J3979" s="138"/>
      <c r="K3979" s="146"/>
      <c r="L3979" s="146"/>
    </row>
    <row r="3980" spans="2:12" s="141" customFormat="1" ht="20.100000000000001" customHeight="1">
      <c r="B3980" s="137"/>
      <c r="C3980" s="137"/>
      <c r="D3980" s="159"/>
      <c r="E3980" s="160"/>
      <c r="F3980" s="137" t="s">
        <v>467</v>
      </c>
      <c r="G3980" s="137" t="s">
        <v>468</v>
      </c>
      <c r="H3980" s="137" t="s">
        <v>438</v>
      </c>
      <c r="I3980" s="137"/>
      <c r="J3980" s="138"/>
      <c r="K3980" s="146"/>
      <c r="L3980" s="146"/>
    </row>
    <row r="3981" spans="2:12" s="141" customFormat="1" ht="20.100000000000001" customHeight="1">
      <c r="B3981" s="137"/>
      <c r="C3981" s="137"/>
      <c r="D3981" s="159"/>
      <c r="E3981" s="160"/>
      <c r="F3981" s="137" t="s">
        <v>468</v>
      </c>
      <c r="G3981" s="137" t="s">
        <v>469</v>
      </c>
      <c r="H3981" s="137" t="s">
        <v>434</v>
      </c>
      <c r="I3981" s="137"/>
      <c r="J3981" s="138"/>
      <c r="K3981" s="146"/>
      <c r="L3981" s="146"/>
    </row>
    <row r="3982" spans="2:12" s="141" customFormat="1" ht="20.100000000000001" customHeight="1">
      <c r="B3982" s="137"/>
      <c r="C3982" s="137"/>
      <c r="D3982" s="159"/>
      <c r="E3982" s="160"/>
      <c r="F3982" s="137" t="s">
        <v>469</v>
      </c>
      <c r="G3982" s="137" t="s">
        <v>470</v>
      </c>
      <c r="H3982" s="137" t="s">
        <v>434</v>
      </c>
      <c r="I3982" s="137"/>
      <c r="J3982" s="138"/>
      <c r="K3982" s="146"/>
      <c r="L3982" s="146"/>
    </row>
    <row r="3983" spans="2:12" s="141" customFormat="1" ht="20.100000000000001" customHeight="1">
      <c r="B3983" s="137"/>
      <c r="C3983" s="137"/>
      <c r="D3983" s="159"/>
      <c r="E3983" s="160"/>
      <c r="F3983" s="137" t="s">
        <v>470</v>
      </c>
      <c r="G3983" s="137" t="s">
        <v>471</v>
      </c>
      <c r="H3983" s="137" t="s">
        <v>438</v>
      </c>
      <c r="I3983" s="137"/>
      <c r="J3983" s="138"/>
      <c r="K3983" s="146"/>
      <c r="L3983" s="146"/>
    </row>
    <row r="3984" spans="2:12" s="141" customFormat="1" ht="20.100000000000001" customHeight="1">
      <c r="B3984" s="137"/>
      <c r="C3984" s="137"/>
      <c r="D3984" s="159"/>
      <c r="E3984" s="160"/>
      <c r="F3984" s="137" t="s">
        <v>471</v>
      </c>
      <c r="G3984" s="137" t="s">
        <v>473</v>
      </c>
      <c r="H3984" s="137" t="s">
        <v>434</v>
      </c>
      <c r="I3984" s="137"/>
      <c r="J3984" s="138"/>
      <c r="K3984" s="146"/>
      <c r="L3984" s="146"/>
    </row>
    <row r="3985" spans="1:18" s="141" customFormat="1" ht="20.100000000000001" customHeight="1">
      <c r="B3985" s="137"/>
      <c r="C3985" s="137"/>
      <c r="D3985" s="159"/>
      <c r="E3985" s="160"/>
      <c r="F3985" s="137" t="s">
        <v>473</v>
      </c>
      <c r="G3985" s="137" t="s">
        <v>474</v>
      </c>
      <c r="H3985" s="137" t="s">
        <v>438</v>
      </c>
      <c r="I3985" s="137"/>
      <c r="J3985" s="138"/>
      <c r="K3985" s="146"/>
      <c r="L3985" s="146"/>
    </row>
    <row r="3986" spans="1:18" s="141" customFormat="1" ht="20.100000000000001" customHeight="1">
      <c r="B3986" s="137"/>
      <c r="C3986" s="137"/>
      <c r="D3986" s="159"/>
      <c r="E3986" s="160"/>
      <c r="F3986" s="137" t="s">
        <v>474</v>
      </c>
      <c r="G3986" s="137" t="s">
        <v>475</v>
      </c>
      <c r="H3986" s="137" t="s">
        <v>434</v>
      </c>
      <c r="I3986" s="137"/>
      <c r="J3986" s="138"/>
      <c r="K3986" s="146"/>
      <c r="L3986" s="146"/>
    </row>
    <row r="3987" spans="1:18" s="141" customFormat="1" ht="20.100000000000001" customHeight="1">
      <c r="B3987" s="137"/>
      <c r="C3987" s="137"/>
      <c r="D3987" s="159"/>
      <c r="E3987" s="160"/>
      <c r="F3987" s="137" t="s">
        <v>475</v>
      </c>
      <c r="G3987" s="137" t="s">
        <v>476</v>
      </c>
      <c r="H3987" s="137" t="s">
        <v>434</v>
      </c>
      <c r="I3987" s="137"/>
      <c r="J3987" s="138"/>
      <c r="K3987" s="146"/>
      <c r="L3987" s="146"/>
    </row>
    <row r="3988" spans="1:18" s="141" customFormat="1" ht="20.100000000000001" customHeight="1">
      <c r="B3988" s="137"/>
      <c r="C3988" s="137"/>
      <c r="D3988" s="159"/>
      <c r="E3988" s="160"/>
      <c r="F3988" s="137" t="s">
        <v>476</v>
      </c>
      <c r="G3988" s="137" t="s">
        <v>477</v>
      </c>
      <c r="H3988" s="137" t="s">
        <v>434</v>
      </c>
      <c r="I3988" s="137"/>
      <c r="J3988" s="138"/>
      <c r="K3988" s="146"/>
      <c r="L3988" s="146"/>
    </row>
    <row r="3989" spans="1:18" s="141" customFormat="1" ht="20.100000000000001" customHeight="1">
      <c r="B3989" s="137"/>
      <c r="C3989" s="137"/>
      <c r="D3989" s="159"/>
      <c r="E3989" s="160"/>
      <c r="F3989" s="137" t="s">
        <v>477</v>
      </c>
      <c r="G3989" s="137" t="s">
        <v>543</v>
      </c>
      <c r="H3989" s="137" t="s">
        <v>434</v>
      </c>
      <c r="I3989" s="137"/>
      <c r="J3989" s="138"/>
      <c r="K3989" s="146"/>
      <c r="L3989" s="146"/>
    </row>
    <row r="3990" spans="1:18" s="141" customFormat="1" ht="20.100000000000001" customHeight="1">
      <c r="B3990" s="137"/>
      <c r="C3990" s="137"/>
      <c r="D3990" s="159"/>
      <c r="E3990" s="160"/>
      <c r="F3990" s="137" t="s">
        <v>543</v>
      </c>
      <c r="G3990" s="137" t="s">
        <v>550</v>
      </c>
      <c r="H3990" s="137" t="s">
        <v>434</v>
      </c>
      <c r="I3990" s="137"/>
      <c r="J3990" s="138"/>
      <c r="K3990" s="146"/>
      <c r="L3990" s="146"/>
    </row>
    <row r="3991" spans="1:18" s="141" customFormat="1" ht="20.100000000000001" customHeight="1">
      <c r="B3991" s="137"/>
      <c r="C3991" s="137"/>
      <c r="D3991" s="159"/>
      <c r="E3991" s="160"/>
      <c r="F3991" s="137" t="s">
        <v>550</v>
      </c>
      <c r="G3991" s="137" t="s">
        <v>551</v>
      </c>
      <c r="H3991" s="137" t="s">
        <v>434</v>
      </c>
      <c r="I3991" s="137"/>
      <c r="J3991" s="138"/>
      <c r="K3991" s="146"/>
      <c r="L3991" s="146"/>
    </row>
    <row r="3992" spans="1:18" s="141" customFormat="1" ht="20.100000000000001" customHeight="1">
      <c r="B3992" s="137"/>
      <c r="C3992" s="137"/>
      <c r="D3992" s="159"/>
      <c r="E3992" s="160"/>
      <c r="F3992" s="137" t="s">
        <v>551</v>
      </c>
      <c r="G3992" s="137" t="s">
        <v>552</v>
      </c>
      <c r="H3992" s="137" t="s">
        <v>434</v>
      </c>
      <c r="I3992" s="137"/>
      <c r="J3992" s="138"/>
      <c r="K3992" s="146"/>
      <c r="L3992" s="146"/>
    </row>
    <row r="3993" spans="1:18" s="141" customFormat="1" ht="20.100000000000001" customHeight="1">
      <c r="B3993" s="137"/>
      <c r="C3993" s="137"/>
      <c r="D3993" s="159"/>
      <c r="E3993" s="160"/>
      <c r="F3993" s="137" t="s">
        <v>552</v>
      </c>
      <c r="G3993" s="137" t="s">
        <v>553</v>
      </c>
      <c r="H3993" s="137" t="s">
        <v>434</v>
      </c>
      <c r="I3993" s="137"/>
      <c r="J3993" s="138"/>
      <c r="K3993" s="146"/>
      <c r="L3993" s="146"/>
    </row>
    <row r="3994" spans="1:18" s="141" customFormat="1" ht="20.100000000000001" customHeight="1">
      <c r="B3994" s="137"/>
      <c r="C3994" s="137"/>
      <c r="D3994" s="159"/>
      <c r="E3994" s="160"/>
      <c r="F3994" s="137" t="s">
        <v>553</v>
      </c>
      <c r="G3994" s="137" t="s">
        <v>554</v>
      </c>
      <c r="H3994" s="137" t="s">
        <v>434</v>
      </c>
      <c r="I3994" s="137"/>
      <c r="J3994" s="138"/>
      <c r="K3994" s="146"/>
      <c r="L3994" s="146"/>
    </row>
    <row r="3995" spans="1:18" s="141" customFormat="1" ht="20.100000000000001" customHeight="1">
      <c r="B3995" s="137"/>
      <c r="C3995" s="137"/>
      <c r="D3995" s="159"/>
      <c r="E3995" s="160"/>
      <c r="F3995" s="137" t="s">
        <v>554</v>
      </c>
      <c r="G3995" s="137" t="s">
        <v>555</v>
      </c>
      <c r="H3995" s="137" t="s">
        <v>434</v>
      </c>
      <c r="I3995" s="137"/>
      <c r="J3995" s="138"/>
      <c r="K3995" s="146"/>
      <c r="L3995" s="146"/>
    </row>
    <row r="3996" spans="1:18" s="141" customFormat="1" ht="20.100000000000001" customHeight="1">
      <c r="B3996" s="137"/>
      <c r="C3996" s="137"/>
      <c r="D3996" s="159"/>
      <c r="E3996" s="160"/>
      <c r="F3996" s="137" t="s">
        <v>555</v>
      </c>
      <c r="G3996" s="137" t="s">
        <v>556</v>
      </c>
      <c r="H3996" s="137" t="s">
        <v>434</v>
      </c>
      <c r="I3996" s="137"/>
      <c r="J3996" s="138"/>
      <c r="K3996" s="146"/>
      <c r="L3996" s="146"/>
    </row>
    <row r="3997" spans="1:18" s="141" customFormat="1" ht="20.100000000000001" customHeight="1">
      <c r="B3997" s="137"/>
      <c r="C3997" s="137"/>
      <c r="D3997" s="159"/>
      <c r="E3997" s="160"/>
      <c r="F3997" s="137" t="s">
        <v>556</v>
      </c>
      <c r="G3997" s="137" t="s">
        <v>1001</v>
      </c>
      <c r="H3997" s="137" t="s">
        <v>434</v>
      </c>
      <c r="I3997" s="137"/>
      <c r="J3997" s="138"/>
      <c r="K3997" s="146"/>
      <c r="L3997" s="146"/>
    </row>
    <row r="3998" spans="1:18" s="141" customFormat="1" ht="20.100000000000001" customHeight="1">
      <c r="B3998" s="137"/>
      <c r="C3998" s="137"/>
      <c r="D3998" s="159"/>
      <c r="E3998" s="160"/>
      <c r="F3998" s="137"/>
      <c r="G3998" s="137"/>
      <c r="H3998" s="137"/>
      <c r="I3998" s="137"/>
      <c r="J3998" s="138"/>
      <c r="K3998" s="146"/>
      <c r="L3998" s="146"/>
    </row>
    <row r="3999" spans="1:18" s="162" customFormat="1" ht="20.100000000000001" customHeight="1">
      <c r="A3999" s="141"/>
      <c r="B3999" s="137">
        <v>369</v>
      </c>
      <c r="C3999" s="137"/>
      <c r="D3999" s="159" t="s">
        <v>378</v>
      </c>
      <c r="E3999" s="160">
        <v>0.38600000000000001</v>
      </c>
      <c r="F3999" s="137" t="s">
        <v>433</v>
      </c>
      <c r="G3999" s="137" t="s">
        <v>447</v>
      </c>
      <c r="H3999" s="137" t="s">
        <v>443</v>
      </c>
      <c r="I3999" s="137"/>
      <c r="J3999" s="138"/>
      <c r="K3999" s="138"/>
      <c r="L3999" s="141"/>
      <c r="M3999" s="141"/>
      <c r="N3999" s="141"/>
      <c r="R3999" s="163"/>
    </row>
    <row r="4000" spans="1:18" s="162" customFormat="1" ht="20.100000000000001" customHeight="1">
      <c r="A4000" s="141"/>
      <c r="B4000" s="137"/>
      <c r="C4000" s="137"/>
      <c r="D4000" s="159"/>
      <c r="E4000" s="160"/>
      <c r="F4000" s="137" t="s">
        <v>447</v>
      </c>
      <c r="G4000" s="137" t="s">
        <v>729</v>
      </c>
      <c r="H4000" s="137" t="s">
        <v>443</v>
      </c>
      <c r="I4000" s="137"/>
      <c r="J4000" s="138"/>
      <c r="K4000" s="138"/>
      <c r="L4000" s="141"/>
      <c r="M4000" s="141"/>
      <c r="N4000" s="141"/>
      <c r="R4000" s="163"/>
    </row>
    <row r="4001" spans="2:12" s="141" customFormat="1" ht="20.100000000000001" customHeight="1">
      <c r="B4001" s="137"/>
      <c r="C4001" s="137"/>
      <c r="D4001" s="159"/>
      <c r="E4001" s="160"/>
      <c r="F4001" s="137"/>
      <c r="G4001" s="137"/>
      <c r="H4001" s="137"/>
      <c r="I4001" s="137"/>
      <c r="J4001" s="138"/>
      <c r="K4001" s="146"/>
      <c r="L4001" s="146"/>
    </row>
    <row r="4002" spans="2:12" s="141" customFormat="1" ht="20.100000000000001" customHeight="1">
      <c r="B4002" s="137">
        <v>370</v>
      </c>
      <c r="C4002" s="137"/>
      <c r="D4002" s="159" t="s">
        <v>379</v>
      </c>
      <c r="E4002" s="160">
        <v>1.972</v>
      </c>
      <c r="F4002" s="137" t="s">
        <v>433</v>
      </c>
      <c r="G4002" s="137" t="s">
        <v>447</v>
      </c>
      <c r="H4002" s="150" t="s">
        <v>443</v>
      </c>
      <c r="I4002" s="150"/>
      <c r="J4002" s="138"/>
      <c r="K4002" s="146"/>
      <c r="L4002" s="146"/>
    </row>
    <row r="4003" spans="2:12" s="141" customFormat="1" ht="20.100000000000001" customHeight="1">
      <c r="B4003" s="137"/>
      <c r="C4003" s="137"/>
      <c r="D4003" s="159"/>
      <c r="E4003" s="160"/>
      <c r="F4003" s="137" t="s">
        <v>447</v>
      </c>
      <c r="G4003" s="137" t="s">
        <v>451</v>
      </c>
      <c r="H4003" s="137" t="s">
        <v>443</v>
      </c>
      <c r="I4003" s="137"/>
      <c r="J4003" s="138"/>
      <c r="K4003" s="146"/>
      <c r="L4003" s="146"/>
    </row>
    <row r="4004" spans="2:12" s="141" customFormat="1" ht="20.100000000000001" customHeight="1">
      <c r="B4004" s="137"/>
      <c r="C4004" s="137"/>
      <c r="D4004" s="159"/>
      <c r="E4004" s="160"/>
      <c r="F4004" s="137" t="s">
        <v>451</v>
      </c>
      <c r="G4004" s="137" t="s">
        <v>454</v>
      </c>
      <c r="H4004" s="137" t="s">
        <v>434</v>
      </c>
      <c r="I4004" s="137"/>
      <c r="J4004" s="138"/>
      <c r="K4004" s="146"/>
      <c r="L4004" s="146"/>
    </row>
    <row r="4005" spans="2:12" s="141" customFormat="1" ht="20.100000000000001" customHeight="1">
      <c r="B4005" s="137"/>
      <c r="C4005" s="137"/>
      <c r="D4005" s="159"/>
      <c r="E4005" s="160"/>
      <c r="F4005" s="137" t="s">
        <v>454</v>
      </c>
      <c r="G4005" s="137" t="s">
        <v>455</v>
      </c>
      <c r="H4005" s="137" t="s">
        <v>434</v>
      </c>
      <c r="I4005" s="137"/>
      <c r="J4005" s="138"/>
      <c r="K4005" s="146"/>
      <c r="L4005" s="146"/>
    </row>
    <row r="4006" spans="2:12" s="141" customFormat="1" ht="20.100000000000001" customHeight="1">
      <c r="B4006" s="137"/>
      <c r="C4006" s="137"/>
      <c r="D4006" s="159"/>
      <c r="E4006" s="160"/>
      <c r="F4006" s="137" t="s">
        <v>455</v>
      </c>
      <c r="G4006" s="137" t="s">
        <v>456</v>
      </c>
      <c r="H4006" s="137" t="s">
        <v>443</v>
      </c>
      <c r="I4006" s="137"/>
      <c r="J4006" s="138"/>
      <c r="K4006" s="146"/>
      <c r="L4006" s="146"/>
    </row>
    <row r="4007" spans="2:12" s="141" customFormat="1" ht="20.100000000000001" customHeight="1">
      <c r="B4007" s="137"/>
      <c r="C4007" s="137"/>
      <c r="D4007" s="159"/>
      <c r="E4007" s="160"/>
      <c r="F4007" s="137" t="s">
        <v>456</v>
      </c>
      <c r="G4007" s="137" t="s">
        <v>457</v>
      </c>
      <c r="H4007" s="137" t="s">
        <v>438</v>
      </c>
      <c r="I4007" s="137"/>
      <c r="J4007" s="138"/>
      <c r="K4007" s="146"/>
      <c r="L4007" s="146"/>
    </row>
    <row r="4008" spans="2:12" s="141" customFormat="1" ht="20.100000000000001" customHeight="1">
      <c r="B4008" s="137"/>
      <c r="C4008" s="137"/>
      <c r="D4008" s="159"/>
      <c r="E4008" s="160"/>
      <c r="F4008" s="137" t="s">
        <v>457</v>
      </c>
      <c r="G4008" s="137" t="s">
        <v>460</v>
      </c>
      <c r="H4008" s="137" t="s">
        <v>438</v>
      </c>
      <c r="I4008" s="137"/>
      <c r="J4008" s="138"/>
      <c r="K4008" s="146"/>
      <c r="L4008" s="146"/>
    </row>
    <row r="4009" spans="2:12" s="141" customFormat="1" ht="20.100000000000001" customHeight="1">
      <c r="B4009" s="137"/>
      <c r="C4009" s="137"/>
      <c r="D4009" s="159"/>
      <c r="E4009" s="160"/>
      <c r="F4009" s="137" t="s">
        <v>460</v>
      </c>
      <c r="G4009" s="137" t="s">
        <v>463</v>
      </c>
      <c r="H4009" s="137" t="s">
        <v>434</v>
      </c>
      <c r="I4009" s="137"/>
      <c r="J4009" s="138"/>
      <c r="K4009" s="146"/>
      <c r="L4009" s="146"/>
    </row>
    <row r="4010" spans="2:12" s="141" customFormat="1" ht="20.100000000000001" customHeight="1">
      <c r="B4010" s="137"/>
      <c r="C4010" s="137"/>
      <c r="D4010" s="159"/>
      <c r="E4010" s="160"/>
      <c r="F4010" s="137" t="s">
        <v>463</v>
      </c>
      <c r="G4010" s="137" t="s">
        <v>464</v>
      </c>
      <c r="H4010" s="137" t="s">
        <v>434</v>
      </c>
      <c r="I4010" s="137"/>
      <c r="J4010" s="138"/>
      <c r="K4010" s="146"/>
      <c r="L4010" s="146"/>
    </row>
    <row r="4011" spans="2:12" s="141" customFormat="1" ht="20.100000000000001" customHeight="1">
      <c r="B4011" s="137"/>
      <c r="C4011" s="137"/>
      <c r="D4011" s="159"/>
      <c r="E4011" s="160"/>
      <c r="F4011" s="137" t="s">
        <v>464</v>
      </c>
      <c r="G4011" s="137" t="s">
        <v>1002</v>
      </c>
      <c r="H4011" s="137" t="s">
        <v>434</v>
      </c>
      <c r="I4011" s="137"/>
      <c r="J4011" s="138"/>
      <c r="K4011" s="146"/>
      <c r="L4011" s="146"/>
    </row>
    <row r="4012" spans="2:12" s="141" customFormat="1" ht="20.100000000000001" customHeight="1">
      <c r="B4012" s="137"/>
      <c r="C4012" s="137"/>
      <c r="D4012" s="159"/>
      <c r="E4012" s="160"/>
      <c r="F4012" s="137"/>
      <c r="G4012" s="137"/>
      <c r="H4012" s="137"/>
      <c r="I4012" s="137"/>
      <c r="J4012" s="138"/>
      <c r="K4012" s="146"/>
      <c r="L4012" s="146"/>
    </row>
    <row r="4013" spans="2:12" s="141" customFormat="1" ht="20.100000000000001" customHeight="1">
      <c r="B4013" s="137">
        <v>371</v>
      </c>
      <c r="C4013" s="137"/>
      <c r="D4013" s="159" t="s">
        <v>380</v>
      </c>
      <c r="E4013" s="160">
        <v>2.2999999999999998</v>
      </c>
      <c r="F4013" s="137" t="s">
        <v>433</v>
      </c>
      <c r="G4013" s="137" t="s">
        <v>447</v>
      </c>
      <c r="H4013" s="137" t="s">
        <v>443</v>
      </c>
      <c r="I4013" s="137"/>
      <c r="J4013" s="138"/>
      <c r="K4013" s="146"/>
      <c r="L4013" s="146"/>
    </row>
    <row r="4014" spans="2:12" s="141" customFormat="1" ht="20.100000000000001" customHeight="1">
      <c r="B4014" s="137"/>
      <c r="C4014" s="137"/>
      <c r="D4014" s="159"/>
      <c r="E4014" s="160"/>
      <c r="F4014" s="137" t="s">
        <v>447</v>
      </c>
      <c r="G4014" s="137" t="s">
        <v>451</v>
      </c>
      <c r="H4014" s="137" t="s">
        <v>443</v>
      </c>
      <c r="I4014" s="137"/>
      <c r="J4014" s="138"/>
      <c r="K4014" s="146"/>
      <c r="L4014" s="146"/>
    </row>
    <row r="4015" spans="2:12" s="141" customFormat="1" ht="20.100000000000001" customHeight="1">
      <c r="B4015" s="137"/>
      <c r="C4015" s="137"/>
      <c r="D4015" s="159"/>
      <c r="E4015" s="160"/>
      <c r="F4015" s="137" t="s">
        <v>451</v>
      </c>
      <c r="G4015" s="137" t="s">
        <v>454</v>
      </c>
      <c r="H4015" s="137" t="s">
        <v>434</v>
      </c>
      <c r="I4015" s="137"/>
      <c r="J4015" s="138"/>
      <c r="K4015" s="146"/>
      <c r="L4015" s="146"/>
    </row>
    <row r="4016" spans="2:12" s="141" customFormat="1" ht="20.100000000000001" customHeight="1">
      <c r="B4016" s="137"/>
      <c r="C4016" s="137"/>
      <c r="D4016" s="159"/>
      <c r="E4016" s="160"/>
      <c r="F4016" s="137" t="s">
        <v>454</v>
      </c>
      <c r="G4016" s="137" t="s">
        <v>455</v>
      </c>
      <c r="H4016" s="137" t="s">
        <v>443</v>
      </c>
      <c r="I4016" s="137"/>
      <c r="J4016" s="138"/>
      <c r="K4016" s="146"/>
      <c r="L4016" s="146"/>
    </row>
    <row r="4017" spans="2:12" s="141" customFormat="1" ht="20.100000000000001" customHeight="1">
      <c r="B4017" s="137"/>
      <c r="C4017" s="137"/>
      <c r="D4017" s="159"/>
      <c r="E4017" s="160"/>
      <c r="F4017" s="137" t="s">
        <v>455</v>
      </c>
      <c r="G4017" s="137" t="s">
        <v>456</v>
      </c>
      <c r="H4017" s="137" t="s">
        <v>443</v>
      </c>
      <c r="I4017" s="137"/>
      <c r="J4017" s="138"/>
      <c r="K4017" s="146"/>
      <c r="L4017" s="146"/>
    </row>
    <row r="4018" spans="2:12" s="141" customFormat="1" ht="20.100000000000001" customHeight="1">
      <c r="B4018" s="137"/>
      <c r="C4018" s="137"/>
      <c r="D4018" s="159"/>
      <c r="E4018" s="160"/>
      <c r="F4018" s="137" t="s">
        <v>456</v>
      </c>
      <c r="G4018" s="137" t="s">
        <v>457</v>
      </c>
      <c r="H4018" s="137" t="s">
        <v>438</v>
      </c>
      <c r="I4018" s="137"/>
      <c r="J4018" s="138"/>
      <c r="K4018" s="146"/>
      <c r="L4018" s="146"/>
    </row>
    <row r="4019" spans="2:12" s="141" customFormat="1" ht="20.100000000000001" customHeight="1">
      <c r="B4019" s="137"/>
      <c r="C4019" s="137"/>
      <c r="D4019" s="159"/>
      <c r="E4019" s="160"/>
      <c r="F4019" s="137" t="s">
        <v>457</v>
      </c>
      <c r="G4019" s="137" t="s">
        <v>460</v>
      </c>
      <c r="H4019" s="137" t="s">
        <v>438</v>
      </c>
      <c r="I4019" s="137"/>
      <c r="J4019" s="138"/>
      <c r="K4019" s="146"/>
      <c r="L4019" s="146"/>
    </row>
    <row r="4020" spans="2:12" s="141" customFormat="1" ht="20.100000000000001" customHeight="1">
      <c r="B4020" s="137"/>
      <c r="C4020" s="137"/>
      <c r="D4020" s="159"/>
      <c r="E4020" s="160"/>
      <c r="F4020" s="137" t="s">
        <v>460</v>
      </c>
      <c r="G4020" s="137" t="s">
        <v>463</v>
      </c>
      <c r="H4020" s="137" t="s">
        <v>443</v>
      </c>
      <c r="I4020" s="137"/>
      <c r="J4020" s="138"/>
      <c r="K4020" s="146"/>
      <c r="L4020" s="146"/>
    </row>
    <row r="4021" spans="2:12" s="141" customFormat="1" ht="20.100000000000001" customHeight="1">
      <c r="B4021" s="137"/>
      <c r="C4021" s="137"/>
      <c r="D4021" s="159"/>
      <c r="E4021" s="160"/>
      <c r="F4021" s="137" t="s">
        <v>463</v>
      </c>
      <c r="G4021" s="137" t="s">
        <v>464</v>
      </c>
      <c r="H4021" s="137" t="s">
        <v>438</v>
      </c>
      <c r="I4021" s="137"/>
      <c r="J4021" s="138"/>
      <c r="K4021" s="146"/>
      <c r="L4021" s="146"/>
    </row>
    <row r="4022" spans="2:12" s="141" customFormat="1" ht="20.100000000000001" customHeight="1">
      <c r="B4022" s="137"/>
      <c r="C4022" s="137"/>
      <c r="D4022" s="159"/>
      <c r="E4022" s="160"/>
      <c r="F4022" s="137" t="s">
        <v>464</v>
      </c>
      <c r="G4022" s="137" t="s">
        <v>465</v>
      </c>
      <c r="H4022" s="137" t="s">
        <v>434</v>
      </c>
      <c r="I4022" s="137"/>
      <c r="J4022" s="138"/>
      <c r="K4022" s="146"/>
      <c r="L4022" s="146"/>
    </row>
    <row r="4023" spans="2:12" s="141" customFormat="1" ht="20.100000000000001" customHeight="1">
      <c r="B4023" s="137"/>
      <c r="C4023" s="137"/>
      <c r="D4023" s="159"/>
      <c r="E4023" s="160"/>
      <c r="F4023" s="137" t="s">
        <v>465</v>
      </c>
      <c r="G4023" s="137" t="s">
        <v>466</v>
      </c>
      <c r="H4023" s="137" t="s">
        <v>434</v>
      </c>
      <c r="I4023" s="137"/>
      <c r="J4023" s="138"/>
      <c r="K4023" s="146"/>
      <c r="L4023" s="146"/>
    </row>
    <row r="4024" spans="2:12" s="141" customFormat="1" ht="20.100000000000001" customHeight="1">
      <c r="B4024" s="137"/>
      <c r="C4024" s="137"/>
      <c r="D4024" s="159"/>
      <c r="E4024" s="160"/>
      <c r="F4024" s="137" t="s">
        <v>466</v>
      </c>
      <c r="G4024" s="137" t="s">
        <v>780</v>
      </c>
      <c r="H4024" s="137" t="s">
        <v>434</v>
      </c>
      <c r="I4024" s="137"/>
      <c r="J4024" s="138"/>
      <c r="K4024" s="146"/>
      <c r="L4024" s="146"/>
    </row>
    <row r="4025" spans="2:12" s="141" customFormat="1" ht="20.100000000000001" customHeight="1">
      <c r="B4025" s="137"/>
      <c r="C4025" s="137"/>
      <c r="D4025" s="159"/>
      <c r="E4025" s="160"/>
      <c r="F4025" s="137"/>
      <c r="G4025" s="137"/>
      <c r="H4025" s="137"/>
      <c r="I4025" s="137"/>
      <c r="J4025" s="138"/>
      <c r="K4025" s="146"/>
      <c r="L4025" s="146"/>
    </row>
    <row r="4026" spans="2:12" s="141" customFormat="1" ht="20.100000000000001" customHeight="1">
      <c r="B4026" s="137">
        <v>372</v>
      </c>
      <c r="C4026" s="137"/>
      <c r="D4026" s="159" t="s">
        <v>381</v>
      </c>
      <c r="E4026" s="160">
        <v>0.7</v>
      </c>
      <c r="F4026" s="137" t="s">
        <v>433</v>
      </c>
      <c r="G4026" s="137" t="s">
        <v>447</v>
      </c>
      <c r="H4026" s="137" t="s">
        <v>434</v>
      </c>
      <c r="I4026" s="137"/>
      <c r="J4026" s="138"/>
      <c r="K4026" s="146"/>
      <c r="L4026" s="146"/>
    </row>
    <row r="4027" spans="2:12" s="141" customFormat="1" ht="20.100000000000001" customHeight="1">
      <c r="B4027" s="137"/>
      <c r="C4027" s="137"/>
      <c r="D4027" s="159"/>
      <c r="E4027" s="160"/>
      <c r="F4027" s="137" t="s">
        <v>447</v>
      </c>
      <c r="G4027" s="137" t="s">
        <v>451</v>
      </c>
      <c r="H4027" s="137" t="s">
        <v>434</v>
      </c>
      <c r="I4027" s="137"/>
      <c r="J4027" s="138"/>
      <c r="K4027" s="146"/>
      <c r="L4027" s="146"/>
    </row>
    <row r="4028" spans="2:12" s="141" customFormat="1" ht="20.100000000000001" customHeight="1">
      <c r="B4028" s="137"/>
      <c r="C4028" s="137"/>
      <c r="D4028" s="159"/>
      <c r="E4028" s="160"/>
      <c r="F4028" s="137" t="s">
        <v>451</v>
      </c>
      <c r="G4028" s="137" t="s">
        <v>454</v>
      </c>
      <c r="H4028" s="137" t="s">
        <v>434</v>
      </c>
      <c r="I4028" s="137"/>
      <c r="J4028" s="138"/>
      <c r="K4028" s="146"/>
      <c r="L4028" s="146"/>
    </row>
    <row r="4029" spans="2:12" s="141" customFormat="1" ht="20.100000000000001" customHeight="1">
      <c r="B4029" s="137"/>
      <c r="C4029" s="137"/>
      <c r="D4029" s="159"/>
      <c r="E4029" s="160"/>
      <c r="F4029" s="137" t="s">
        <v>454</v>
      </c>
      <c r="G4029" s="137" t="s">
        <v>913</v>
      </c>
      <c r="H4029" s="137" t="s">
        <v>434</v>
      </c>
      <c r="I4029" s="137"/>
      <c r="J4029" s="138"/>
      <c r="K4029" s="146"/>
      <c r="L4029" s="146"/>
    </row>
    <row r="4030" spans="2:12" s="141" customFormat="1" ht="20.100000000000001" customHeight="1">
      <c r="B4030" s="137"/>
      <c r="C4030" s="137"/>
      <c r="D4030" s="159"/>
      <c r="E4030" s="160"/>
      <c r="F4030" s="137"/>
      <c r="G4030" s="137"/>
      <c r="H4030" s="137"/>
      <c r="I4030" s="137"/>
      <c r="J4030" s="138"/>
      <c r="K4030" s="146"/>
      <c r="L4030" s="146"/>
    </row>
    <row r="4031" spans="2:12" s="141" customFormat="1" ht="20.100000000000001" customHeight="1">
      <c r="B4031" s="137">
        <v>373</v>
      </c>
      <c r="C4031" s="137"/>
      <c r="D4031" s="159" t="s">
        <v>382</v>
      </c>
      <c r="E4031" s="160">
        <v>2.2000000000000002</v>
      </c>
      <c r="F4031" s="137" t="s">
        <v>433</v>
      </c>
      <c r="G4031" s="137" t="s">
        <v>447</v>
      </c>
      <c r="H4031" s="137" t="s">
        <v>440</v>
      </c>
      <c r="I4031" s="137"/>
      <c r="J4031" s="138"/>
      <c r="K4031" s="146"/>
      <c r="L4031" s="146"/>
    </row>
    <row r="4032" spans="2:12" s="141" customFormat="1" ht="20.100000000000001" customHeight="1">
      <c r="B4032" s="137"/>
      <c r="C4032" s="137"/>
      <c r="D4032" s="159"/>
      <c r="E4032" s="160"/>
      <c r="F4032" s="137" t="s">
        <v>447</v>
      </c>
      <c r="G4032" s="137" t="s">
        <v>451</v>
      </c>
      <c r="H4032" s="137" t="s">
        <v>440</v>
      </c>
      <c r="I4032" s="137"/>
      <c r="J4032" s="138"/>
      <c r="K4032" s="146"/>
      <c r="L4032" s="146"/>
    </row>
    <row r="4033" spans="2:12" s="141" customFormat="1" ht="20.100000000000001" customHeight="1">
      <c r="B4033" s="137"/>
      <c r="C4033" s="137"/>
      <c r="D4033" s="159"/>
      <c r="E4033" s="160"/>
      <c r="F4033" s="137" t="s">
        <v>451</v>
      </c>
      <c r="G4033" s="137" t="s">
        <v>454</v>
      </c>
      <c r="H4033" s="137" t="s">
        <v>438</v>
      </c>
      <c r="I4033" s="137"/>
      <c r="J4033" s="138"/>
      <c r="K4033" s="146"/>
      <c r="L4033" s="146"/>
    </row>
    <row r="4034" spans="2:12" s="141" customFormat="1" ht="20.100000000000001" customHeight="1">
      <c r="B4034" s="137"/>
      <c r="C4034" s="137"/>
      <c r="D4034" s="159"/>
      <c r="E4034" s="160"/>
      <c r="F4034" s="137" t="s">
        <v>454</v>
      </c>
      <c r="G4034" s="137" t="s">
        <v>455</v>
      </c>
      <c r="H4034" s="137" t="s">
        <v>438</v>
      </c>
      <c r="I4034" s="137"/>
      <c r="J4034" s="138"/>
      <c r="K4034" s="146"/>
      <c r="L4034" s="146"/>
    </row>
    <row r="4035" spans="2:12" s="141" customFormat="1" ht="20.100000000000001" customHeight="1">
      <c r="B4035" s="137"/>
      <c r="C4035" s="137"/>
      <c r="D4035" s="159"/>
      <c r="E4035" s="160"/>
      <c r="F4035" s="137" t="s">
        <v>455</v>
      </c>
      <c r="G4035" s="137" t="s">
        <v>456</v>
      </c>
      <c r="H4035" s="137" t="s">
        <v>438</v>
      </c>
      <c r="I4035" s="137"/>
      <c r="J4035" s="138"/>
      <c r="K4035" s="146"/>
      <c r="L4035" s="146"/>
    </row>
    <row r="4036" spans="2:12" s="141" customFormat="1" ht="20.100000000000001" customHeight="1">
      <c r="B4036" s="137"/>
      <c r="C4036" s="137"/>
      <c r="D4036" s="159"/>
      <c r="E4036" s="160"/>
      <c r="F4036" s="137" t="s">
        <v>456</v>
      </c>
      <c r="G4036" s="137" t="s">
        <v>457</v>
      </c>
      <c r="H4036" s="137" t="s">
        <v>440</v>
      </c>
      <c r="I4036" s="137"/>
      <c r="J4036" s="138"/>
      <c r="K4036" s="146"/>
      <c r="L4036" s="146"/>
    </row>
    <row r="4037" spans="2:12" s="141" customFormat="1" ht="20.100000000000001" customHeight="1">
      <c r="B4037" s="137"/>
      <c r="C4037" s="137"/>
      <c r="D4037" s="159"/>
      <c r="E4037" s="160"/>
      <c r="F4037" s="137" t="s">
        <v>457</v>
      </c>
      <c r="G4037" s="137" t="s">
        <v>460</v>
      </c>
      <c r="H4037" s="137" t="s">
        <v>434</v>
      </c>
      <c r="I4037" s="137"/>
      <c r="J4037" s="138"/>
      <c r="K4037" s="146"/>
      <c r="L4037" s="146"/>
    </row>
    <row r="4038" spans="2:12" s="141" customFormat="1" ht="20.100000000000001" customHeight="1">
      <c r="B4038" s="137"/>
      <c r="C4038" s="137"/>
      <c r="D4038" s="159"/>
      <c r="E4038" s="160"/>
      <c r="F4038" s="137" t="s">
        <v>460</v>
      </c>
      <c r="G4038" s="137" t="s">
        <v>463</v>
      </c>
      <c r="H4038" s="137" t="s">
        <v>438</v>
      </c>
      <c r="I4038" s="137"/>
      <c r="J4038" s="138"/>
      <c r="K4038" s="146"/>
      <c r="L4038" s="146"/>
    </row>
    <row r="4039" spans="2:12" s="141" customFormat="1" ht="20.100000000000001" customHeight="1">
      <c r="B4039" s="137"/>
      <c r="C4039" s="137"/>
      <c r="D4039" s="159"/>
      <c r="E4039" s="160"/>
      <c r="F4039" s="137" t="s">
        <v>463</v>
      </c>
      <c r="G4039" s="137" t="s">
        <v>464</v>
      </c>
      <c r="H4039" s="137" t="s">
        <v>438</v>
      </c>
      <c r="I4039" s="137"/>
      <c r="J4039" s="138"/>
      <c r="K4039" s="146"/>
      <c r="L4039" s="146"/>
    </row>
    <row r="4040" spans="2:12" s="141" customFormat="1" ht="20.100000000000001" customHeight="1">
      <c r="B4040" s="137"/>
      <c r="C4040" s="137"/>
      <c r="D4040" s="159"/>
      <c r="E4040" s="160"/>
      <c r="F4040" s="137" t="s">
        <v>464</v>
      </c>
      <c r="G4040" s="137" t="s">
        <v>465</v>
      </c>
      <c r="H4040" s="137" t="s">
        <v>438</v>
      </c>
      <c r="I4040" s="137"/>
      <c r="J4040" s="138"/>
      <c r="K4040" s="146"/>
      <c r="L4040" s="146"/>
    </row>
    <row r="4041" spans="2:12" s="141" customFormat="1" ht="20.100000000000001" customHeight="1">
      <c r="B4041" s="137"/>
      <c r="C4041" s="137"/>
      <c r="D4041" s="159"/>
      <c r="E4041" s="160"/>
      <c r="F4041" s="137" t="s">
        <v>465</v>
      </c>
      <c r="G4041" s="137" t="s">
        <v>466</v>
      </c>
      <c r="H4041" s="137" t="s">
        <v>440</v>
      </c>
      <c r="I4041" s="137"/>
      <c r="J4041" s="138"/>
      <c r="K4041" s="146"/>
      <c r="L4041" s="146"/>
    </row>
    <row r="4042" spans="2:12" s="141" customFormat="1" ht="20.100000000000001" customHeight="1">
      <c r="B4042" s="137"/>
      <c r="C4042" s="137"/>
      <c r="D4042" s="159"/>
      <c r="E4042" s="160"/>
      <c r="F4042" s="137"/>
      <c r="G4042" s="137"/>
      <c r="H4042" s="137"/>
      <c r="I4042" s="137"/>
      <c r="J4042" s="138"/>
      <c r="K4042" s="146"/>
      <c r="L4042" s="146"/>
    </row>
    <row r="4043" spans="2:12" s="141" customFormat="1" ht="20.100000000000001" customHeight="1">
      <c r="B4043" s="137">
        <v>374</v>
      </c>
      <c r="C4043" s="137"/>
      <c r="D4043" s="159" t="s">
        <v>383</v>
      </c>
      <c r="E4043" s="160">
        <v>4</v>
      </c>
      <c r="F4043" s="137" t="s">
        <v>433</v>
      </c>
      <c r="G4043" s="137" t="s">
        <v>447</v>
      </c>
      <c r="H4043" s="137" t="s">
        <v>443</v>
      </c>
      <c r="I4043" s="137"/>
      <c r="J4043" s="138"/>
      <c r="K4043" s="146"/>
      <c r="L4043" s="146"/>
    </row>
    <row r="4044" spans="2:12" s="141" customFormat="1" ht="20.100000000000001" customHeight="1">
      <c r="B4044" s="137"/>
      <c r="C4044" s="137"/>
      <c r="D4044" s="159"/>
      <c r="E4044" s="160"/>
      <c r="F4044" s="137" t="s">
        <v>447</v>
      </c>
      <c r="G4044" s="137" t="s">
        <v>451</v>
      </c>
      <c r="H4044" s="137" t="s">
        <v>443</v>
      </c>
      <c r="I4044" s="137"/>
      <c r="J4044" s="138"/>
      <c r="K4044" s="146"/>
      <c r="L4044" s="146"/>
    </row>
    <row r="4045" spans="2:12" s="141" customFormat="1" ht="20.100000000000001" customHeight="1">
      <c r="B4045" s="137"/>
      <c r="C4045" s="137"/>
      <c r="D4045" s="159"/>
      <c r="E4045" s="160"/>
      <c r="F4045" s="137" t="s">
        <v>451</v>
      </c>
      <c r="G4045" s="137" t="s">
        <v>454</v>
      </c>
      <c r="H4045" s="137" t="s">
        <v>443</v>
      </c>
      <c r="I4045" s="137"/>
      <c r="J4045" s="138"/>
      <c r="K4045" s="146"/>
      <c r="L4045" s="146"/>
    </row>
    <row r="4046" spans="2:12" s="141" customFormat="1" ht="20.100000000000001" customHeight="1">
      <c r="B4046" s="137"/>
      <c r="C4046" s="137"/>
      <c r="D4046" s="159"/>
      <c r="E4046" s="160"/>
      <c r="F4046" s="137" t="s">
        <v>454</v>
      </c>
      <c r="G4046" s="137" t="s">
        <v>455</v>
      </c>
      <c r="H4046" s="137" t="s">
        <v>443</v>
      </c>
      <c r="I4046" s="137"/>
      <c r="J4046" s="138"/>
      <c r="K4046" s="146"/>
      <c r="L4046" s="146"/>
    </row>
    <row r="4047" spans="2:12" s="141" customFormat="1" ht="20.100000000000001" customHeight="1">
      <c r="B4047" s="137"/>
      <c r="C4047" s="137"/>
      <c r="D4047" s="159"/>
      <c r="E4047" s="160"/>
      <c r="F4047" s="137" t="s">
        <v>455</v>
      </c>
      <c r="G4047" s="137" t="s">
        <v>456</v>
      </c>
      <c r="H4047" s="137" t="s">
        <v>434</v>
      </c>
      <c r="I4047" s="137"/>
      <c r="J4047" s="138"/>
      <c r="K4047" s="146"/>
      <c r="L4047" s="146"/>
    </row>
    <row r="4048" spans="2:12" s="141" customFormat="1" ht="20.100000000000001" customHeight="1">
      <c r="B4048" s="137"/>
      <c r="C4048" s="137"/>
      <c r="D4048" s="159"/>
      <c r="E4048" s="160"/>
      <c r="F4048" s="137" t="s">
        <v>456</v>
      </c>
      <c r="G4048" s="137" t="s">
        <v>457</v>
      </c>
      <c r="H4048" s="137" t="s">
        <v>434</v>
      </c>
      <c r="I4048" s="137"/>
      <c r="J4048" s="138"/>
      <c r="K4048" s="146"/>
      <c r="L4048" s="146"/>
    </row>
    <row r="4049" spans="2:12" s="141" customFormat="1" ht="20.100000000000001" customHeight="1">
      <c r="B4049" s="137"/>
      <c r="C4049" s="137"/>
      <c r="D4049" s="159"/>
      <c r="E4049" s="160"/>
      <c r="F4049" s="137" t="s">
        <v>457</v>
      </c>
      <c r="G4049" s="137" t="s">
        <v>460</v>
      </c>
      <c r="H4049" s="137" t="s">
        <v>434</v>
      </c>
      <c r="I4049" s="137"/>
      <c r="J4049" s="138"/>
      <c r="K4049" s="146"/>
      <c r="L4049" s="146"/>
    </row>
    <row r="4050" spans="2:12" s="141" customFormat="1" ht="20.100000000000001" customHeight="1">
      <c r="B4050" s="137"/>
      <c r="C4050" s="137"/>
      <c r="D4050" s="159"/>
      <c r="E4050" s="160"/>
      <c r="F4050" s="137" t="s">
        <v>460</v>
      </c>
      <c r="G4050" s="137" t="s">
        <v>463</v>
      </c>
      <c r="H4050" s="137" t="s">
        <v>434</v>
      </c>
      <c r="I4050" s="137"/>
      <c r="J4050" s="138"/>
      <c r="K4050" s="146"/>
      <c r="L4050" s="146"/>
    </row>
    <row r="4051" spans="2:12" s="141" customFormat="1" ht="20.100000000000001" customHeight="1">
      <c r="B4051" s="137"/>
      <c r="C4051" s="137"/>
      <c r="D4051" s="159"/>
      <c r="E4051" s="160"/>
      <c r="F4051" s="137" t="s">
        <v>463</v>
      </c>
      <c r="G4051" s="137" t="s">
        <v>464</v>
      </c>
      <c r="H4051" s="137" t="s">
        <v>434</v>
      </c>
      <c r="I4051" s="137"/>
      <c r="J4051" s="138"/>
      <c r="K4051" s="146"/>
      <c r="L4051" s="146"/>
    </row>
    <row r="4052" spans="2:12" s="141" customFormat="1" ht="20.100000000000001" customHeight="1">
      <c r="B4052" s="137"/>
      <c r="C4052" s="137"/>
      <c r="D4052" s="159"/>
      <c r="E4052" s="160"/>
      <c r="F4052" s="137" t="s">
        <v>464</v>
      </c>
      <c r="G4052" s="137" t="s">
        <v>465</v>
      </c>
      <c r="H4052" s="137" t="s">
        <v>434</v>
      </c>
      <c r="I4052" s="137"/>
      <c r="J4052" s="138"/>
      <c r="K4052" s="146"/>
      <c r="L4052" s="146"/>
    </row>
    <row r="4053" spans="2:12" s="141" customFormat="1" ht="20.100000000000001" customHeight="1">
      <c r="B4053" s="137"/>
      <c r="C4053" s="137"/>
      <c r="D4053" s="159"/>
      <c r="E4053" s="160"/>
      <c r="F4053" s="137" t="s">
        <v>465</v>
      </c>
      <c r="G4053" s="137" t="s">
        <v>466</v>
      </c>
      <c r="H4053" s="137" t="s">
        <v>434</v>
      </c>
      <c r="I4053" s="137"/>
      <c r="J4053" s="138"/>
      <c r="K4053" s="146"/>
      <c r="L4053" s="146"/>
    </row>
    <row r="4054" spans="2:12" s="141" customFormat="1" ht="20.100000000000001" customHeight="1">
      <c r="B4054" s="137"/>
      <c r="C4054" s="137"/>
      <c r="D4054" s="159"/>
      <c r="E4054" s="160"/>
      <c r="F4054" s="137" t="s">
        <v>466</v>
      </c>
      <c r="G4054" s="137" t="s">
        <v>467</v>
      </c>
      <c r="H4054" s="137" t="s">
        <v>434</v>
      </c>
      <c r="I4054" s="137"/>
      <c r="J4054" s="138"/>
      <c r="K4054" s="146"/>
      <c r="L4054" s="146"/>
    </row>
    <row r="4055" spans="2:12" s="141" customFormat="1" ht="20.100000000000001" customHeight="1">
      <c r="B4055" s="137"/>
      <c r="C4055" s="137"/>
      <c r="D4055" s="159"/>
      <c r="E4055" s="160"/>
      <c r="F4055" s="137" t="s">
        <v>467</v>
      </c>
      <c r="G4055" s="137" t="s">
        <v>468</v>
      </c>
      <c r="H4055" s="137" t="s">
        <v>434</v>
      </c>
      <c r="I4055" s="137"/>
      <c r="J4055" s="138"/>
      <c r="K4055" s="146"/>
      <c r="L4055" s="146"/>
    </row>
    <row r="4056" spans="2:12" s="141" customFormat="1" ht="20.100000000000001" customHeight="1">
      <c r="B4056" s="137"/>
      <c r="C4056" s="137"/>
      <c r="D4056" s="159"/>
      <c r="E4056" s="160"/>
      <c r="F4056" s="137" t="s">
        <v>468</v>
      </c>
      <c r="G4056" s="137" t="s">
        <v>469</v>
      </c>
      <c r="H4056" s="137" t="s">
        <v>434</v>
      </c>
      <c r="I4056" s="137"/>
      <c r="J4056" s="138"/>
      <c r="K4056" s="146"/>
      <c r="L4056" s="146"/>
    </row>
    <row r="4057" spans="2:12" s="141" customFormat="1" ht="20.100000000000001" customHeight="1">
      <c r="B4057" s="137"/>
      <c r="C4057" s="137"/>
      <c r="D4057" s="159"/>
      <c r="E4057" s="160"/>
      <c r="F4057" s="137" t="s">
        <v>469</v>
      </c>
      <c r="G4057" s="137" t="s">
        <v>470</v>
      </c>
      <c r="H4057" s="137" t="s">
        <v>434</v>
      </c>
      <c r="I4057" s="137"/>
      <c r="J4057" s="138"/>
      <c r="K4057" s="146"/>
      <c r="L4057" s="146"/>
    </row>
    <row r="4058" spans="2:12" s="141" customFormat="1" ht="20.100000000000001" customHeight="1">
      <c r="B4058" s="137"/>
      <c r="C4058" s="137"/>
      <c r="D4058" s="159"/>
      <c r="E4058" s="160"/>
      <c r="F4058" s="137" t="s">
        <v>470</v>
      </c>
      <c r="G4058" s="137" t="s">
        <v>471</v>
      </c>
      <c r="H4058" s="137" t="s">
        <v>434</v>
      </c>
      <c r="I4058" s="137"/>
      <c r="J4058" s="138"/>
      <c r="K4058" s="146"/>
      <c r="L4058" s="146"/>
    </row>
    <row r="4059" spans="2:12" s="141" customFormat="1" ht="20.100000000000001" customHeight="1">
      <c r="B4059" s="137"/>
      <c r="C4059" s="137"/>
      <c r="D4059" s="159"/>
      <c r="E4059" s="160"/>
      <c r="F4059" s="137" t="s">
        <v>471</v>
      </c>
      <c r="G4059" s="137" t="s">
        <v>473</v>
      </c>
      <c r="H4059" s="137" t="s">
        <v>434</v>
      </c>
      <c r="I4059" s="137"/>
      <c r="J4059" s="138"/>
      <c r="K4059" s="146"/>
      <c r="L4059" s="146"/>
    </row>
    <row r="4060" spans="2:12" s="141" customFormat="1" ht="20.100000000000001" customHeight="1">
      <c r="B4060" s="137"/>
      <c r="C4060" s="137"/>
      <c r="D4060" s="159"/>
      <c r="E4060" s="160"/>
      <c r="F4060" s="137" t="s">
        <v>473</v>
      </c>
      <c r="G4060" s="137" t="s">
        <v>474</v>
      </c>
      <c r="H4060" s="137" t="s">
        <v>434</v>
      </c>
      <c r="I4060" s="137"/>
      <c r="J4060" s="138"/>
      <c r="K4060" s="146"/>
      <c r="L4060" s="146"/>
    </row>
    <row r="4061" spans="2:12" s="141" customFormat="1" ht="20.100000000000001" customHeight="1">
      <c r="B4061" s="137"/>
      <c r="C4061" s="137"/>
      <c r="D4061" s="159"/>
      <c r="E4061" s="160"/>
      <c r="F4061" s="137" t="s">
        <v>474</v>
      </c>
      <c r="G4061" s="137" t="s">
        <v>475</v>
      </c>
      <c r="H4061" s="137" t="s">
        <v>434</v>
      </c>
      <c r="I4061" s="137"/>
      <c r="J4061" s="138"/>
      <c r="K4061" s="146"/>
      <c r="L4061" s="146"/>
    </row>
    <row r="4062" spans="2:12" s="141" customFormat="1" ht="20.100000000000001" customHeight="1">
      <c r="B4062" s="137"/>
      <c r="C4062" s="137"/>
      <c r="D4062" s="159"/>
      <c r="E4062" s="160"/>
      <c r="F4062" s="137" t="s">
        <v>475</v>
      </c>
      <c r="G4062" s="137" t="s">
        <v>476</v>
      </c>
      <c r="H4062" s="137" t="s">
        <v>434</v>
      </c>
      <c r="I4062" s="137"/>
      <c r="J4062" s="138"/>
      <c r="K4062" s="146"/>
      <c r="L4062" s="146"/>
    </row>
    <row r="4063" spans="2:12" s="141" customFormat="1" ht="20.100000000000001" customHeight="1">
      <c r="B4063" s="137"/>
      <c r="C4063" s="137"/>
      <c r="D4063" s="159"/>
      <c r="E4063" s="160"/>
      <c r="F4063" s="137"/>
      <c r="G4063" s="137"/>
      <c r="H4063" s="137"/>
      <c r="I4063" s="137"/>
      <c r="J4063" s="138"/>
      <c r="K4063" s="146"/>
      <c r="L4063" s="146"/>
    </row>
    <row r="4064" spans="2:12" s="141" customFormat="1" ht="20.100000000000001" customHeight="1">
      <c r="B4064" s="137">
        <v>375</v>
      </c>
      <c r="C4064" s="137"/>
      <c r="D4064" s="159" t="s">
        <v>384</v>
      </c>
      <c r="E4064" s="160">
        <v>0.7</v>
      </c>
      <c r="F4064" s="137" t="s">
        <v>433</v>
      </c>
      <c r="G4064" s="137" t="s">
        <v>447</v>
      </c>
      <c r="H4064" s="137" t="s">
        <v>438</v>
      </c>
      <c r="I4064" s="137"/>
      <c r="J4064" s="138"/>
      <c r="K4064" s="146"/>
      <c r="L4064" s="146"/>
    </row>
    <row r="4065" spans="2:12" s="141" customFormat="1" ht="20.100000000000001" customHeight="1">
      <c r="B4065" s="137"/>
      <c r="C4065" s="137"/>
      <c r="D4065" s="159"/>
      <c r="E4065" s="160"/>
      <c r="F4065" s="137" t="s">
        <v>447</v>
      </c>
      <c r="G4065" s="137" t="s">
        <v>451</v>
      </c>
      <c r="H4065" s="137" t="s">
        <v>438</v>
      </c>
      <c r="I4065" s="137"/>
      <c r="J4065" s="138"/>
      <c r="K4065" s="146"/>
      <c r="L4065" s="146"/>
    </row>
    <row r="4066" spans="2:12" s="141" customFormat="1" ht="20.100000000000001" customHeight="1">
      <c r="B4066" s="137"/>
      <c r="C4066" s="137"/>
      <c r="D4066" s="159"/>
      <c r="E4066" s="160"/>
      <c r="F4066" s="137" t="s">
        <v>451</v>
      </c>
      <c r="G4066" s="137" t="s">
        <v>454</v>
      </c>
      <c r="H4066" s="137" t="s">
        <v>443</v>
      </c>
      <c r="I4066" s="137"/>
      <c r="J4066" s="138"/>
      <c r="K4066" s="146"/>
      <c r="L4066" s="146"/>
    </row>
    <row r="4067" spans="2:12" s="141" customFormat="1" ht="20.100000000000001" customHeight="1">
      <c r="B4067" s="137"/>
      <c r="C4067" s="137"/>
      <c r="D4067" s="159"/>
      <c r="E4067" s="160"/>
      <c r="F4067" s="137" t="s">
        <v>454</v>
      </c>
      <c r="G4067" s="137" t="s">
        <v>913</v>
      </c>
      <c r="H4067" s="137" t="s">
        <v>434</v>
      </c>
      <c r="I4067" s="137"/>
      <c r="J4067" s="138"/>
      <c r="K4067" s="146"/>
      <c r="L4067" s="146"/>
    </row>
    <row r="4068" spans="2:12" s="141" customFormat="1" ht="20.100000000000001" customHeight="1">
      <c r="B4068" s="137"/>
      <c r="C4068" s="137"/>
      <c r="D4068" s="159"/>
      <c r="E4068" s="160"/>
      <c r="F4068" s="137"/>
      <c r="G4068" s="137"/>
      <c r="H4068" s="137"/>
      <c r="I4068" s="137"/>
      <c r="J4068" s="138"/>
      <c r="K4068" s="146"/>
      <c r="L4068" s="146"/>
    </row>
    <row r="4069" spans="2:12" s="141" customFormat="1" ht="20.100000000000001" customHeight="1">
      <c r="B4069" s="137">
        <v>376</v>
      </c>
      <c r="C4069" s="137"/>
      <c r="D4069" s="159" t="s">
        <v>385</v>
      </c>
      <c r="E4069" s="160">
        <v>0.88800000000000001</v>
      </c>
      <c r="F4069" s="137" t="s">
        <v>433</v>
      </c>
      <c r="G4069" s="137" t="s">
        <v>447</v>
      </c>
      <c r="H4069" s="137" t="s">
        <v>434</v>
      </c>
      <c r="I4069" s="137"/>
      <c r="J4069" s="138"/>
      <c r="K4069" s="146"/>
      <c r="L4069" s="146"/>
    </row>
    <row r="4070" spans="2:12" s="141" customFormat="1" ht="20.100000000000001" customHeight="1">
      <c r="B4070" s="137"/>
      <c r="C4070" s="137"/>
      <c r="D4070" s="159"/>
      <c r="E4070" s="160"/>
      <c r="F4070" s="137" t="s">
        <v>447</v>
      </c>
      <c r="G4070" s="137" t="s">
        <v>451</v>
      </c>
      <c r="H4070" s="137" t="s">
        <v>434</v>
      </c>
      <c r="I4070" s="137"/>
      <c r="J4070" s="138"/>
      <c r="K4070" s="146"/>
      <c r="L4070" s="146"/>
    </row>
    <row r="4071" spans="2:12" s="141" customFormat="1" ht="20.100000000000001" customHeight="1">
      <c r="B4071" s="137"/>
      <c r="C4071" s="137"/>
      <c r="D4071" s="159"/>
      <c r="E4071" s="160"/>
      <c r="F4071" s="137" t="s">
        <v>451</v>
      </c>
      <c r="G4071" s="137" t="s">
        <v>454</v>
      </c>
      <c r="H4071" s="137" t="s">
        <v>434</v>
      </c>
      <c r="I4071" s="137"/>
      <c r="J4071" s="138"/>
      <c r="K4071" s="146"/>
      <c r="L4071" s="146"/>
    </row>
    <row r="4072" spans="2:12" s="141" customFormat="1" ht="20.100000000000001" customHeight="1">
      <c r="B4072" s="137"/>
      <c r="C4072" s="137"/>
      <c r="D4072" s="159"/>
      <c r="E4072" s="160"/>
      <c r="F4072" s="137" t="s">
        <v>454</v>
      </c>
      <c r="G4072" s="137" t="s">
        <v>455</v>
      </c>
      <c r="H4072" s="137" t="s">
        <v>438</v>
      </c>
      <c r="I4072" s="137"/>
      <c r="J4072" s="138"/>
      <c r="K4072" s="146"/>
      <c r="L4072" s="146"/>
    </row>
    <row r="4073" spans="2:12" s="141" customFormat="1" ht="20.100000000000001" customHeight="1">
      <c r="B4073" s="137"/>
      <c r="C4073" s="137"/>
      <c r="D4073" s="159"/>
      <c r="E4073" s="160"/>
      <c r="F4073" s="137" t="s">
        <v>455</v>
      </c>
      <c r="G4073" s="137" t="s">
        <v>1003</v>
      </c>
      <c r="H4073" s="137" t="s">
        <v>438</v>
      </c>
      <c r="I4073" s="137"/>
      <c r="J4073" s="138"/>
      <c r="K4073" s="146"/>
      <c r="L4073" s="146"/>
    </row>
    <row r="4074" spans="2:12" s="141" customFormat="1" ht="20.100000000000001" customHeight="1">
      <c r="B4074" s="137"/>
      <c r="C4074" s="137"/>
      <c r="D4074" s="159"/>
      <c r="E4074" s="160"/>
      <c r="F4074" s="137"/>
      <c r="G4074" s="137"/>
      <c r="H4074" s="137"/>
      <c r="I4074" s="137"/>
      <c r="J4074" s="138"/>
      <c r="K4074" s="146"/>
      <c r="L4074" s="146"/>
    </row>
    <row r="4075" spans="2:12" s="141" customFormat="1" ht="20.100000000000001" customHeight="1">
      <c r="B4075" s="137">
        <v>377</v>
      </c>
      <c r="C4075" s="137"/>
      <c r="D4075" s="159" t="s">
        <v>386</v>
      </c>
      <c r="E4075" s="160">
        <v>7.3479999999999999</v>
      </c>
      <c r="F4075" s="137" t="s">
        <v>433</v>
      </c>
      <c r="G4075" s="137" t="s">
        <v>447</v>
      </c>
      <c r="H4075" s="137" t="s">
        <v>434</v>
      </c>
      <c r="I4075" s="137"/>
      <c r="J4075" s="138"/>
      <c r="K4075" s="146"/>
      <c r="L4075" s="146"/>
    </row>
    <row r="4076" spans="2:12" s="141" customFormat="1" ht="20.100000000000001" customHeight="1">
      <c r="B4076" s="137"/>
      <c r="C4076" s="137"/>
      <c r="D4076" s="159"/>
      <c r="E4076" s="160"/>
      <c r="F4076" s="137" t="s">
        <v>447</v>
      </c>
      <c r="G4076" s="137" t="s">
        <v>451</v>
      </c>
      <c r="H4076" s="137" t="s">
        <v>434</v>
      </c>
      <c r="I4076" s="137"/>
      <c r="J4076" s="138"/>
      <c r="K4076" s="146"/>
      <c r="L4076" s="146"/>
    </row>
    <row r="4077" spans="2:12" s="141" customFormat="1" ht="20.100000000000001" customHeight="1">
      <c r="B4077" s="137"/>
      <c r="C4077" s="137"/>
      <c r="D4077" s="159"/>
      <c r="E4077" s="160"/>
      <c r="F4077" s="137" t="s">
        <v>451</v>
      </c>
      <c r="G4077" s="137" t="s">
        <v>454</v>
      </c>
      <c r="H4077" s="137" t="s">
        <v>434</v>
      </c>
      <c r="I4077" s="137"/>
      <c r="J4077" s="138"/>
      <c r="K4077" s="146"/>
      <c r="L4077" s="146"/>
    </row>
    <row r="4078" spans="2:12" s="141" customFormat="1" ht="20.100000000000001" customHeight="1">
      <c r="B4078" s="137"/>
      <c r="C4078" s="137"/>
      <c r="D4078" s="159"/>
      <c r="E4078" s="160"/>
      <c r="F4078" s="137" t="s">
        <v>454</v>
      </c>
      <c r="G4078" s="137" t="s">
        <v>455</v>
      </c>
      <c r="H4078" s="137" t="s">
        <v>434</v>
      </c>
      <c r="I4078" s="137"/>
      <c r="J4078" s="138"/>
      <c r="K4078" s="146"/>
      <c r="L4078" s="146"/>
    </row>
    <row r="4079" spans="2:12" s="141" customFormat="1" ht="20.100000000000001" customHeight="1">
      <c r="B4079" s="137"/>
      <c r="C4079" s="137"/>
      <c r="D4079" s="159"/>
      <c r="E4079" s="160"/>
      <c r="F4079" s="137" t="s">
        <v>455</v>
      </c>
      <c r="G4079" s="137" t="s">
        <v>456</v>
      </c>
      <c r="H4079" s="137" t="s">
        <v>434</v>
      </c>
      <c r="I4079" s="137"/>
      <c r="J4079" s="138"/>
      <c r="K4079" s="146"/>
      <c r="L4079" s="146"/>
    </row>
    <row r="4080" spans="2:12" s="141" customFormat="1" ht="20.100000000000001" customHeight="1">
      <c r="B4080" s="137"/>
      <c r="C4080" s="137"/>
      <c r="D4080" s="159"/>
      <c r="E4080" s="160"/>
      <c r="F4080" s="137" t="s">
        <v>456</v>
      </c>
      <c r="G4080" s="137" t="s">
        <v>457</v>
      </c>
      <c r="H4080" s="137" t="s">
        <v>434</v>
      </c>
      <c r="I4080" s="137"/>
      <c r="J4080" s="138"/>
      <c r="K4080" s="146"/>
      <c r="L4080" s="146"/>
    </row>
    <row r="4081" spans="2:12" s="141" customFormat="1" ht="20.100000000000001" customHeight="1">
      <c r="B4081" s="137"/>
      <c r="C4081" s="137"/>
      <c r="D4081" s="159"/>
      <c r="E4081" s="160"/>
      <c r="F4081" s="137" t="s">
        <v>457</v>
      </c>
      <c r="G4081" s="137" t="s">
        <v>460</v>
      </c>
      <c r="H4081" s="137" t="s">
        <v>434</v>
      </c>
      <c r="I4081" s="137"/>
      <c r="J4081" s="138"/>
      <c r="K4081" s="146"/>
      <c r="L4081" s="146"/>
    </row>
    <row r="4082" spans="2:12" s="141" customFormat="1" ht="20.100000000000001" customHeight="1">
      <c r="B4082" s="137"/>
      <c r="C4082" s="137"/>
      <c r="D4082" s="159"/>
      <c r="E4082" s="160"/>
      <c r="F4082" s="137" t="s">
        <v>460</v>
      </c>
      <c r="G4082" s="137" t="s">
        <v>463</v>
      </c>
      <c r="H4082" s="137" t="s">
        <v>434</v>
      </c>
      <c r="I4082" s="137"/>
      <c r="J4082" s="138"/>
      <c r="K4082" s="146"/>
      <c r="L4082" s="146"/>
    </row>
    <row r="4083" spans="2:12" s="141" customFormat="1" ht="20.100000000000001" customHeight="1">
      <c r="B4083" s="137"/>
      <c r="C4083" s="137"/>
      <c r="D4083" s="159"/>
      <c r="E4083" s="160"/>
      <c r="F4083" s="137" t="s">
        <v>463</v>
      </c>
      <c r="G4083" s="137" t="s">
        <v>464</v>
      </c>
      <c r="H4083" s="137" t="s">
        <v>434</v>
      </c>
      <c r="I4083" s="137"/>
      <c r="J4083" s="138"/>
      <c r="K4083" s="146"/>
      <c r="L4083" s="146"/>
    </row>
    <row r="4084" spans="2:12" s="141" customFormat="1" ht="20.100000000000001" customHeight="1">
      <c r="B4084" s="137"/>
      <c r="C4084" s="137"/>
      <c r="D4084" s="159"/>
      <c r="E4084" s="160"/>
      <c r="F4084" s="137" t="s">
        <v>464</v>
      </c>
      <c r="G4084" s="137" t="s">
        <v>465</v>
      </c>
      <c r="H4084" s="137" t="s">
        <v>434</v>
      </c>
      <c r="I4084" s="137"/>
      <c r="J4084" s="138"/>
      <c r="K4084" s="146"/>
      <c r="L4084" s="146"/>
    </row>
    <row r="4085" spans="2:12" s="141" customFormat="1" ht="20.100000000000001" customHeight="1">
      <c r="B4085" s="137"/>
      <c r="C4085" s="137"/>
      <c r="D4085" s="159"/>
      <c r="E4085" s="160"/>
      <c r="F4085" s="137" t="s">
        <v>465</v>
      </c>
      <c r="G4085" s="137" t="s">
        <v>466</v>
      </c>
      <c r="H4085" s="137" t="s">
        <v>434</v>
      </c>
      <c r="I4085" s="137"/>
      <c r="J4085" s="138"/>
      <c r="K4085" s="146"/>
      <c r="L4085" s="146"/>
    </row>
    <row r="4086" spans="2:12" s="141" customFormat="1" ht="20.100000000000001" customHeight="1">
      <c r="B4086" s="137"/>
      <c r="C4086" s="137"/>
      <c r="D4086" s="159"/>
      <c r="E4086" s="160"/>
      <c r="F4086" s="137" t="s">
        <v>466</v>
      </c>
      <c r="G4086" s="137" t="s">
        <v>467</v>
      </c>
      <c r="H4086" s="137" t="s">
        <v>434</v>
      </c>
      <c r="I4086" s="137"/>
      <c r="J4086" s="138"/>
      <c r="K4086" s="146"/>
      <c r="L4086" s="146"/>
    </row>
    <row r="4087" spans="2:12" s="141" customFormat="1" ht="20.100000000000001" customHeight="1">
      <c r="B4087" s="137"/>
      <c r="C4087" s="137"/>
      <c r="D4087" s="159"/>
      <c r="E4087" s="160"/>
      <c r="F4087" s="137" t="s">
        <v>467</v>
      </c>
      <c r="G4087" s="137" t="s">
        <v>468</v>
      </c>
      <c r="H4087" s="137" t="s">
        <v>434</v>
      </c>
      <c r="I4087" s="137"/>
      <c r="J4087" s="138"/>
      <c r="K4087" s="146"/>
      <c r="L4087" s="146"/>
    </row>
    <row r="4088" spans="2:12" s="141" customFormat="1" ht="20.100000000000001" customHeight="1">
      <c r="B4088" s="137"/>
      <c r="C4088" s="137"/>
      <c r="D4088" s="159"/>
      <c r="E4088" s="160"/>
      <c r="F4088" s="137" t="s">
        <v>468</v>
      </c>
      <c r="G4088" s="137" t="s">
        <v>469</v>
      </c>
      <c r="H4088" s="137" t="s">
        <v>434</v>
      </c>
      <c r="I4088" s="137"/>
      <c r="J4088" s="138"/>
      <c r="K4088" s="146"/>
      <c r="L4088" s="146"/>
    </row>
    <row r="4089" spans="2:12" s="141" customFormat="1" ht="20.100000000000001" customHeight="1">
      <c r="B4089" s="137"/>
      <c r="C4089" s="137"/>
      <c r="D4089" s="159"/>
      <c r="E4089" s="160"/>
      <c r="F4089" s="137" t="s">
        <v>469</v>
      </c>
      <c r="G4089" s="137" t="s">
        <v>470</v>
      </c>
      <c r="H4089" s="137" t="s">
        <v>434</v>
      </c>
      <c r="I4089" s="137"/>
      <c r="J4089" s="138"/>
      <c r="K4089" s="146"/>
      <c r="L4089" s="146"/>
    </row>
    <row r="4090" spans="2:12" s="141" customFormat="1" ht="20.100000000000001" customHeight="1">
      <c r="B4090" s="137"/>
      <c r="C4090" s="137"/>
      <c r="D4090" s="159"/>
      <c r="E4090" s="160"/>
      <c r="F4090" s="137" t="s">
        <v>470</v>
      </c>
      <c r="G4090" s="137" t="s">
        <v>471</v>
      </c>
      <c r="H4090" s="137" t="s">
        <v>434</v>
      </c>
      <c r="I4090" s="137"/>
      <c r="J4090" s="138"/>
      <c r="K4090" s="146"/>
      <c r="L4090" s="146"/>
    </row>
    <row r="4091" spans="2:12" s="141" customFormat="1" ht="20.100000000000001" customHeight="1">
      <c r="B4091" s="137"/>
      <c r="C4091" s="137"/>
      <c r="D4091" s="159"/>
      <c r="E4091" s="160"/>
      <c r="F4091" s="137" t="s">
        <v>471</v>
      </c>
      <c r="G4091" s="137" t="s">
        <v>473</v>
      </c>
      <c r="H4091" s="137" t="s">
        <v>434</v>
      </c>
      <c r="I4091" s="137"/>
      <c r="J4091" s="138"/>
      <c r="K4091" s="146"/>
      <c r="L4091" s="146"/>
    </row>
    <row r="4092" spans="2:12" s="141" customFormat="1" ht="20.100000000000001" customHeight="1">
      <c r="B4092" s="137"/>
      <c r="C4092" s="137"/>
      <c r="D4092" s="159"/>
      <c r="E4092" s="160"/>
      <c r="F4092" s="137" t="s">
        <v>473</v>
      </c>
      <c r="G4092" s="137" t="s">
        <v>474</v>
      </c>
      <c r="H4092" s="137" t="s">
        <v>434</v>
      </c>
      <c r="I4092" s="137"/>
      <c r="J4092" s="138"/>
      <c r="K4092" s="146"/>
      <c r="L4092" s="146"/>
    </row>
    <row r="4093" spans="2:12" s="141" customFormat="1" ht="20.100000000000001" customHeight="1">
      <c r="B4093" s="137"/>
      <c r="C4093" s="137"/>
      <c r="D4093" s="159"/>
      <c r="E4093" s="160"/>
      <c r="F4093" s="137" t="s">
        <v>474</v>
      </c>
      <c r="G4093" s="137" t="s">
        <v>475</v>
      </c>
      <c r="H4093" s="137" t="s">
        <v>434</v>
      </c>
      <c r="I4093" s="137"/>
      <c r="J4093" s="138"/>
      <c r="K4093" s="146"/>
      <c r="L4093" s="146"/>
    </row>
    <row r="4094" spans="2:12" s="141" customFormat="1" ht="20.100000000000001" customHeight="1">
      <c r="B4094" s="137"/>
      <c r="C4094" s="137"/>
      <c r="D4094" s="159"/>
      <c r="E4094" s="160"/>
      <c r="F4094" s="137" t="s">
        <v>475</v>
      </c>
      <c r="G4094" s="137" t="s">
        <v>476</v>
      </c>
      <c r="H4094" s="137" t="s">
        <v>434</v>
      </c>
      <c r="I4094" s="137"/>
      <c r="J4094" s="138"/>
      <c r="K4094" s="146"/>
      <c r="L4094" s="146"/>
    </row>
    <row r="4095" spans="2:12" s="141" customFormat="1" ht="20.100000000000001" customHeight="1">
      <c r="B4095" s="137"/>
      <c r="C4095" s="137"/>
      <c r="D4095" s="159"/>
      <c r="E4095" s="160"/>
      <c r="F4095" s="137" t="s">
        <v>476</v>
      </c>
      <c r="G4095" s="137" t="s">
        <v>477</v>
      </c>
      <c r="H4095" s="137" t="s">
        <v>434</v>
      </c>
      <c r="I4095" s="137"/>
      <c r="J4095" s="138"/>
      <c r="K4095" s="146"/>
      <c r="L4095" s="146"/>
    </row>
    <row r="4096" spans="2:12" s="141" customFormat="1" ht="20.100000000000001" customHeight="1">
      <c r="B4096" s="137"/>
      <c r="C4096" s="137"/>
      <c r="D4096" s="159"/>
      <c r="E4096" s="160"/>
      <c r="F4096" s="137" t="s">
        <v>477</v>
      </c>
      <c r="G4096" s="137" t="s">
        <v>543</v>
      </c>
      <c r="H4096" s="137" t="s">
        <v>434</v>
      </c>
      <c r="I4096" s="137"/>
      <c r="J4096" s="138"/>
      <c r="K4096" s="146"/>
      <c r="L4096" s="146"/>
    </row>
    <row r="4097" spans="2:12" s="141" customFormat="1" ht="20.100000000000001" customHeight="1">
      <c r="B4097" s="137"/>
      <c r="C4097" s="137"/>
      <c r="D4097" s="159"/>
      <c r="E4097" s="160"/>
      <c r="F4097" s="137" t="s">
        <v>543</v>
      </c>
      <c r="G4097" s="137" t="s">
        <v>550</v>
      </c>
      <c r="H4097" s="137" t="s">
        <v>434</v>
      </c>
      <c r="I4097" s="137"/>
      <c r="J4097" s="138"/>
      <c r="K4097" s="146"/>
      <c r="L4097" s="146"/>
    </row>
    <row r="4098" spans="2:12" s="141" customFormat="1" ht="20.100000000000001" customHeight="1">
      <c r="B4098" s="137"/>
      <c r="C4098" s="137"/>
      <c r="D4098" s="159"/>
      <c r="E4098" s="160"/>
      <c r="F4098" s="137" t="s">
        <v>550</v>
      </c>
      <c r="G4098" s="137" t="s">
        <v>551</v>
      </c>
      <c r="H4098" s="137" t="s">
        <v>434</v>
      </c>
      <c r="I4098" s="137"/>
      <c r="J4098" s="138"/>
      <c r="K4098" s="146"/>
      <c r="L4098" s="146"/>
    </row>
    <row r="4099" spans="2:12" s="141" customFormat="1" ht="20.100000000000001" customHeight="1">
      <c r="B4099" s="137"/>
      <c r="C4099" s="137"/>
      <c r="D4099" s="159"/>
      <c r="E4099" s="160"/>
      <c r="F4099" s="137" t="s">
        <v>551</v>
      </c>
      <c r="G4099" s="137" t="s">
        <v>552</v>
      </c>
      <c r="H4099" s="137" t="s">
        <v>434</v>
      </c>
      <c r="I4099" s="137"/>
      <c r="J4099" s="138"/>
      <c r="K4099" s="146"/>
      <c r="L4099" s="146"/>
    </row>
    <row r="4100" spans="2:12" s="141" customFormat="1" ht="20.100000000000001" customHeight="1">
      <c r="B4100" s="137"/>
      <c r="C4100" s="137"/>
      <c r="D4100" s="159"/>
      <c r="E4100" s="160"/>
      <c r="F4100" s="137" t="s">
        <v>552</v>
      </c>
      <c r="G4100" s="137" t="s">
        <v>553</v>
      </c>
      <c r="H4100" s="137" t="s">
        <v>434</v>
      </c>
      <c r="I4100" s="137"/>
      <c r="J4100" s="138"/>
      <c r="K4100" s="146"/>
      <c r="L4100" s="146"/>
    </row>
    <row r="4101" spans="2:12" s="141" customFormat="1" ht="20.100000000000001" customHeight="1">
      <c r="B4101" s="137"/>
      <c r="C4101" s="137"/>
      <c r="D4101" s="159"/>
      <c r="E4101" s="160"/>
      <c r="F4101" s="137" t="s">
        <v>553</v>
      </c>
      <c r="G4101" s="137" t="s">
        <v>554</v>
      </c>
      <c r="H4101" s="137" t="s">
        <v>434</v>
      </c>
      <c r="I4101" s="137"/>
      <c r="J4101" s="138"/>
      <c r="K4101" s="146"/>
      <c r="L4101" s="146"/>
    </row>
    <row r="4102" spans="2:12" s="141" customFormat="1" ht="20.100000000000001" customHeight="1">
      <c r="B4102" s="137"/>
      <c r="C4102" s="137"/>
      <c r="D4102" s="159"/>
      <c r="E4102" s="160"/>
      <c r="F4102" s="137" t="s">
        <v>554</v>
      </c>
      <c r="G4102" s="137" t="s">
        <v>555</v>
      </c>
      <c r="H4102" s="137" t="s">
        <v>434</v>
      </c>
      <c r="I4102" s="137"/>
      <c r="J4102" s="138"/>
      <c r="K4102" s="146"/>
      <c r="L4102" s="146"/>
    </row>
    <row r="4103" spans="2:12" s="141" customFormat="1" ht="20.100000000000001" customHeight="1">
      <c r="B4103" s="137"/>
      <c r="C4103" s="137"/>
      <c r="D4103" s="159"/>
      <c r="E4103" s="160"/>
      <c r="F4103" s="137" t="s">
        <v>555</v>
      </c>
      <c r="G4103" s="137" t="s">
        <v>556</v>
      </c>
      <c r="H4103" s="137" t="s">
        <v>434</v>
      </c>
      <c r="I4103" s="137"/>
      <c r="J4103" s="138"/>
      <c r="K4103" s="146"/>
      <c r="L4103" s="146"/>
    </row>
    <row r="4104" spans="2:12" s="141" customFormat="1" ht="20.100000000000001" customHeight="1">
      <c r="B4104" s="137"/>
      <c r="C4104" s="137"/>
      <c r="D4104" s="159"/>
      <c r="E4104" s="160"/>
      <c r="F4104" s="137" t="s">
        <v>556</v>
      </c>
      <c r="G4104" s="137" t="s">
        <v>557</v>
      </c>
      <c r="H4104" s="137" t="s">
        <v>434</v>
      </c>
      <c r="I4104" s="137"/>
      <c r="J4104" s="138"/>
      <c r="K4104" s="146"/>
      <c r="L4104" s="146"/>
    </row>
    <row r="4105" spans="2:12" s="141" customFormat="1" ht="20.100000000000001" customHeight="1">
      <c r="B4105" s="137"/>
      <c r="C4105" s="137"/>
      <c r="D4105" s="159"/>
      <c r="E4105" s="160"/>
      <c r="F4105" s="137" t="s">
        <v>557</v>
      </c>
      <c r="G4105" s="137" t="s">
        <v>558</v>
      </c>
      <c r="H4105" s="137" t="s">
        <v>434</v>
      </c>
      <c r="I4105" s="137"/>
      <c r="J4105" s="138"/>
      <c r="K4105" s="146"/>
      <c r="L4105" s="146"/>
    </row>
    <row r="4106" spans="2:12" s="141" customFormat="1" ht="20.100000000000001" customHeight="1">
      <c r="B4106" s="137"/>
      <c r="C4106" s="137"/>
      <c r="D4106" s="159"/>
      <c r="E4106" s="160"/>
      <c r="F4106" s="137" t="s">
        <v>558</v>
      </c>
      <c r="G4106" s="137" t="s">
        <v>559</v>
      </c>
      <c r="H4106" s="137" t="s">
        <v>434</v>
      </c>
      <c r="I4106" s="137"/>
      <c r="J4106" s="138"/>
      <c r="K4106" s="146"/>
      <c r="L4106" s="146"/>
    </row>
    <row r="4107" spans="2:12" s="141" customFormat="1" ht="20.100000000000001" customHeight="1">
      <c r="B4107" s="137"/>
      <c r="C4107" s="137"/>
      <c r="D4107" s="159"/>
      <c r="E4107" s="160"/>
      <c r="F4107" s="137" t="s">
        <v>559</v>
      </c>
      <c r="G4107" s="137" t="s">
        <v>560</v>
      </c>
      <c r="H4107" s="137" t="s">
        <v>438</v>
      </c>
      <c r="I4107" s="137"/>
      <c r="J4107" s="138"/>
      <c r="K4107" s="146"/>
      <c r="L4107" s="146"/>
    </row>
    <row r="4108" spans="2:12" s="141" customFormat="1" ht="20.100000000000001" customHeight="1">
      <c r="B4108" s="137"/>
      <c r="C4108" s="137"/>
      <c r="D4108" s="159"/>
      <c r="E4108" s="160"/>
      <c r="F4108" s="137" t="s">
        <v>560</v>
      </c>
      <c r="G4108" s="137" t="s">
        <v>561</v>
      </c>
      <c r="H4108" s="137" t="s">
        <v>440</v>
      </c>
      <c r="I4108" s="137"/>
      <c r="J4108" s="138"/>
      <c r="K4108" s="146"/>
      <c r="L4108" s="146"/>
    </row>
    <row r="4109" spans="2:12" s="141" customFormat="1" ht="20.100000000000001" customHeight="1">
      <c r="B4109" s="137"/>
      <c r="C4109" s="137"/>
      <c r="D4109" s="159"/>
      <c r="E4109" s="160"/>
      <c r="F4109" s="137" t="s">
        <v>561</v>
      </c>
      <c r="G4109" s="137" t="s">
        <v>562</v>
      </c>
      <c r="H4109" s="137" t="s">
        <v>440</v>
      </c>
      <c r="I4109" s="137"/>
      <c r="J4109" s="138"/>
      <c r="K4109" s="146"/>
      <c r="L4109" s="146"/>
    </row>
    <row r="4110" spans="2:12" s="141" customFormat="1" ht="20.100000000000001" customHeight="1">
      <c r="B4110" s="137"/>
      <c r="C4110" s="137"/>
      <c r="D4110" s="159"/>
      <c r="E4110" s="160"/>
      <c r="F4110" s="137" t="s">
        <v>562</v>
      </c>
      <c r="G4110" s="137" t="s">
        <v>563</v>
      </c>
      <c r="H4110" s="137" t="s">
        <v>440</v>
      </c>
      <c r="I4110" s="137"/>
      <c r="J4110" s="138"/>
      <c r="K4110" s="146"/>
      <c r="L4110" s="146"/>
    </row>
    <row r="4111" spans="2:12" s="141" customFormat="1" ht="20.100000000000001" customHeight="1">
      <c r="B4111" s="137"/>
      <c r="C4111" s="137"/>
      <c r="D4111" s="159"/>
      <c r="E4111" s="160"/>
      <c r="F4111" s="137" t="s">
        <v>563</v>
      </c>
      <c r="G4111" s="137" t="s">
        <v>1004</v>
      </c>
      <c r="H4111" s="137" t="s">
        <v>434</v>
      </c>
      <c r="I4111" s="137"/>
      <c r="J4111" s="138"/>
      <c r="K4111" s="146"/>
      <c r="L4111" s="146"/>
    </row>
    <row r="4112" spans="2:12" s="141" customFormat="1" ht="20.100000000000001" customHeight="1">
      <c r="B4112" s="137"/>
      <c r="C4112" s="137"/>
      <c r="D4112" s="159"/>
      <c r="E4112" s="160"/>
      <c r="F4112" s="137"/>
      <c r="G4112" s="137"/>
      <c r="H4112" s="137"/>
      <c r="I4112" s="137"/>
      <c r="J4112" s="138"/>
      <c r="K4112" s="146"/>
      <c r="L4112" s="146"/>
    </row>
    <row r="4113" spans="2:12" s="141" customFormat="1" ht="20.100000000000001" customHeight="1">
      <c r="B4113" s="137">
        <v>378</v>
      </c>
      <c r="C4113" s="137"/>
      <c r="D4113" s="159" t="s">
        <v>387</v>
      </c>
      <c r="E4113" s="160">
        <v>4.1950000000000003</v>
      </c>
      <c r="F4113" s="137" t="s">
        <v>433</v>
      </c>
      <c r="G4113" s="137" t="s">
        <v>447</v>
      </c>
      <c r="H4113" s="137" t="s">
        <v>434</v>
      </c>
      <c r="I4113" s="137"/>
      <c r="J4113" s="138"/>
      <c r="K4113" s="146"/>
      <c r="L4113" s="146"/>
    </row>
    <row r="4114" spans="2:12" s="141" customFormat="1" ht="20.100000000000001" customHeight="1">
      <c r="B4114" s="137"/>
      <c r="C4114" s="137"/>
      <c r="D4114" s="159"/>
      <c r="E4114" s="160"/>
      <c r="F4114" s="137" t="s">
        <v>447</v>
      </c>
      <c r="G4114" s="137" t="s">
        <v>451</v>
      </c>
      <c r="H4114" s="137" t="s">
        <v>434</v>
      </c>
      <c r="I4114" s="137"/>
      <c r="J4114" s="138"/>
      <c r="K4114" s="146"/>
      <c r="L4114" s="146"/>
    </row>
    <row r="4115" spans="2:12" s="141" customFormat="1" ht="20.100000000000001" customHeight="1">
      <c r="B4115" s="137"/>
      <c r="C4115" s="137"/>
      <c r="D4115" s="159"/>
      <c r="E4115" s="160"/>
      <c r="F4115" s="137" t="s">
        <v>451</v>
      </c>
      <c r="G4115" s="137" t="s">
        <v>454</v>
      </c>
      <c r="H4115" s="137" t="s">
        <v>434</v>
      </c>
      <c r="I4115" s="137"/>
      <c r="J4115" s="138"/>
      <c r="K4115" s="146"/>
      <c r="L4115" s="146"/>
    </row>
    <row r="4116" spans="2:12" s="141" customFormat="1" ht="20.100000000000001" customHeight="1">
      <c r="B4116" s="137"/>
      <c r="C4116" s="137"/>
      <c r="D4116" s="159"/>
      <c r="E4116" s="160"/>
      <c r="F4116" s="137" t="s">
        <v>454</v>
      </c>
      <c r="G4116" s="137" t="s">
        <v>455</v>
      </c>
      <c r="H4116" s="137" t="s">
        <v>434</v>
      </c>
      <c r="I4116" s="137"/>
      <c r="J4116" s="138"/>
      <c r="K4116" s="146"/>
      <c r="L4116" s="146"/>
    </row>
    <row r="4117" spans="2:12" s="141" customFormat="1" ht="20.100000000000001" customHeight="1">
      <c r="B4117" s="137"/>
      <c r="C4117" s="137"/>
      <c r="D4117" s="159"/>
      <c r="E4117" s="160"/>
      <c r="F4117" s="137" t="s">
        <v>455</v>
      </c>
      <c r="G4117" s="137" t="s">
        <v>456</v>
      </c>
      <c r="H4117" s="137" t="s">
        <v>434</v>
      </c>
      <c r="I4117" s="137"/>
      <c r="J4117" s="138"/>
      <c r="K4117" s="146"/>
      <c r="L4117" s="146"/>
    </row>
    <row r="4118" spans="2:12" s="141" customFormat="1" ht="20.100000000000001" customHeight="1">
      <c r="B4118" s="137"/>
      <c r="C4118" s="137"/>
      <c r="D4118" s="159"/>
      <c r="E4118" s="160"/>
      <c r="F4118" s="137" t="s">
        <v>456</v>
      </c>
      <c r="G4118" s="137" t="s">
        <v>457</v>
      </c>
      <c r="H4118" s="137" t="s">
        <v>434</v>
      </c>
      <c r="I4118" s="137"/>
      <c r="J4118" s="138"/>
      <c r="K4118" s="146"/>
      <c r="L4118" s="146"/>
    </row>
    <row r="4119" spans="2:12" s="141" customFormat="1" ht="20.100000000000001" customHeight="1">
      <c r="B4119" s="137"/>
      <c r="C4119" s="137"/>
      <c r="D4119" s="159"/>
      <c r="E4119" s="160"/>
      <c r="F4119" s="137" t="s">
        <v>457</v>
      </c>
      <c r="G4119" s="137" t="s">
        <v>460</v>
      </c>
      <c r="H4119" s="137" t="s">
        <v>434</v>
      </c>
      <c r="I4119" s="137"/>
      <c r="J4119" s="138"/>
      <c r="K4119" s="146"/>
      <c r="L4119" s="146"/>
    </row>
    <row r="4120" spans="2:12" s="141" customFormat="1" ht="20.100000000000001" customHeight="1">
      <c r="B4120" s="137"/>
      <c r="C4120" s="137"/>
      <c r="D4120" s="159"/>
      <c r="E4120" s="160"/>
      <c r="F4120" s="137" t="s">
        <v>460</v>
      </c>
      <c r="G4120" s="137" t="s">
        <v>463</v>
      </c>
      <c r="H4120" s="137" t="s">
        <v>434</v>
      </c>
      <c r="I4120" s="137"/>
      <c r="J4120" s="138"/>
      <c r="K4120" s="146"/>
      <c r="L4120" s="146"/>
    </row>
    <row r="4121" spans="2:12" s="141" customFormat="1" ht="20.100000000000001" customHeight="1">
      <c r="B4121" s="137"/>
      <c r="C4121" s="137"/>
      <c r="D4121" s="159"/>
      <c r="E4121" s="160"/>
      <c r="F4121" s="137" t="s">
        <v>463</v>
      </c>
      <c r="G4121" s="137" t="s">
        <v>464</v>
      </c>
      <c r="H4121" s="137" t="s">
        <v>434</v>
      </c>
      <c r="I4121" s="137"/>
      <c r="J4121" s="138"/>
      <c r="K4121" s="146"/>
      <c r="L4121" s="146"/>
    </row>
    <row r="4122" spans="2:12" s="141" customFormat="1" ht="20.100000000000001" customHeight="1">
      <c r="B4122" s="137"/>
      <c r="C4122" s="137"/>
      <c r="D4122" s="159"/>
      <c r="E4122" s="160"/>
      <c r="F4122" s="137" t="s">
        <v>464</v>
      </c>
      <c r="G4122" s="137" t="s">
        <v>465</v>
      </c>
      <c r="H4122" s="137" t="s">
        <v>434</v>
      </c>
      <c r="I4122" s="137"/>
      <c r="J4122" s="138"/>
      <c r="K4122" s="146"/>
      <c r="L4122" s="146"/>
    </row>
    <row r="4123" spans="2:12" s="141" customFormat="1" ht="20.100000000000001" customHeight="1">
      <c r="B4123" s="137"/>
      <c r="C4123" s="137"/>
      <c r="D4123" s="159"/>
      <c r="E4123" s="160"/>
      <c r="F4123" s="137" t="s">
        <v>465</v>
      </c>
      <c r="G4123" s="137" t="s">
        <v>466</v>
      </c>
      <c r="H4123" s="137" t="s">
        <v>434</v>
      </c>
      <c r="I4123" s="137"/>
      <c r="J4123" s="138"/>
      <c r="K4123" s="146"/>
      <c r="L4123" s="146"/>
    </row>
    <row r="4124" spans="2:12" s="141" customFormat="1" ht="20.100000000000001" customHeight="1">
      <c r="B4124" s="137"/>
      <c r="C4124" s="137"/>
      <c r="D4124" s="159"/>
      <c r="E4124" s="160"/>
      <c r="F4124" s="137" t="s">
        <v>466</v>
      </c>
      <c r="G4124" s="137" t="s">
        <v>467</v>
      </c>
      <c r="H4124" s="137" t="s">
        <v>434</v>
      </c>
      <c r="I4124" s="137"/>
      <c r="J4124" s="138"/>
      <c r="K4124" s="146"/>
      <c r="L4124" s="146"/>
    </row>
    <row r="4125" spans="2:12" s="141" customFormat="1" ht="20.100000000000001" customHeight="1">
      <c r="B4125" s="137"/>
      <c r="C4125" s="137"/>
      <c r="D4125" s="159"/>
      <c r="E4125" s="160"/>
      <c r="F4125" s="137" t="s">
        <v>467</v>
      </c>
      <c r="G4125" s="137" t="s">
        <v>468</v>
      </c>
      <c r="H4125" s="137" t="s">
        <v>434</v>
      </c>
      <c r="I4125" s="137"/>
      <c r="J4125" s="138"/>
      <c r="K4125" s="146"/>
      <c r="L4125" s="146"/>
    </row>
    <row r="4126" spans="2:12" s="141" customFormat="1" ht="20.100000000000001" customHeight="1">
      <c r="B4126" s="137"/>
      <c r="C4126" s="137"/>
      <c r="D4126" s="159"/>
      <c r="E4126" s="160"/>
      <c r="F4126" s="137" t="s">
        <v>468</v>
      </c>
      <c r="G4126" s="137" t="s">
        <v>469</v>
      </c>
      <c r="H4126" s="137" t="s">
        <v>434</v>
      </c>
      <c r="I4126" s="137"/>
      <c r="J4126" s="138"/>
      <c r="K4126" s="146"/>
      <c r="L4126" s="146"/>
    </row>
    <row r="4127" spans="2:12" s="141" customFormat="1" ht="20.100000000000001" customHeight="1">
      <c r="B4127" s="137"/>
      <c r="C4127" s="137"/>
      <c r="D4127" s="159"/>
      <c r="E4127" s="160"/>
      <c r="F4127" s="137" t="s">
        <v>469</v>
      </c>
      <c r="G4127" s="137" t="s">
        <v>470</v>
      </c>
      <c r="H4127" s="137" t="s">
        <v>434</v>
      </c>
      <c r="I4127" s="137"/>
      <c r="J4127" s="138"/>
      <c r="K4127" s="146"/>
      <c r="L4127" s="146"/>
    </row>
    <row r="4128" spans="2:12" s="141" customFormat="1" ht="20.100000000000001" customHeight="1">
      <c r="B4128" s="137"/>
      <c r="C4128" s="137"/>
      <c r="D4128" s="159"/>
      <c r="E4128" s="160"/>
      <c r="F4128" s="137" t="s">
        <v>470</v>
      </c>
      <c r="G4128" s="137" t="s">
        <v>471</v>
      </c>
      <c r="H4128" s="137" t="s">
        <v>434</v>
      </c>
      <c r="I4128" s="137"/>
      <c r="J4128" s="138"/>
      <c r="K4128" s="146"/>
      <c r="L4128" s="146"/>
    </row>
    <row r="4129" spans="2:12" s="141" customFormat="1" ht="20.100000000000001" customHeight="1">
      <c r="B4129" s="137"/>
      <c r="C4129" s="137"/>
      <c r="D4129" s="159"/>
      <c r="E4129" s="160"/>
      <c r="F4129" s="137" t="s">
        <v>471</v>
      </c>
      <c r="G4129" s="137" t="s">
        <v>473</v>
      </c>
      <c r="H4129" s="137" t="s">
        <v>434</v>
      </c>
      <c r="I4129" s="137"/>
      <c r="J4129" s="138"/>
      <c r="K4129" s="146"/>
      <c r="L4129" s="146"/>
    </row>
    <row r="4130" spans="2:12" s="141" customFormat="1" ht="20.100000000000001" customHeight="1">
      <c r="B4130" s="137"/>
      <c r="C4130" s="137"/>
      <c r="D4130" s="159"/>
      <c r="E4130" s="160"/>
      <c r="F4130" s="137" t="s">
        <v>473</v>
      </c>
      <c r="G4130" s="137" t="s">
        <v>474</v>
      </c>
      <c r="H4130" s="137" t="s">
        <v>434</v>
      </c>
      <c r="I4130" s="137"/>
      <c r="J4130" s="138"/>
      <c r="K4130" s="146"/>
      <c r="L4130" s="146"/>
    </row>
    <row r="4131" spans="2:12" s="141" customFormat="1" ht="20.100000000000001" customHeight="1">
      <c r="B4131" s="137"/>
      <c r="C4131" s="137"/>
      <c r="D4131" s="159"/>
      <c r="E4131" s="160"/>
      <c r="F4131" s="137" t="s">
        <v>474</v>
      </c>
      <c r="G4131" s="137" t="s">
        <v>475</v>
      </c>
      <c r="H4131" s="137" t="s">
        <v>434</v>
      </c>
      <c r="I4131" s="137"/>
      <c r="J4131" s="138"/>
      <c r="K4131" s="146"/>
      <c r="L4131" s="146"/>
    </row>
    <row r="4132" spans="2:12" s="141" customFormat="1" ht="20.100000000000001" customHeight="1">
      <c r="B4132" s="137"/>
      <c r="C4132" s="137"/>
      <c r="D4132" s="159"/>
      <c r="E4132" s="160"/>
      <c r="F4132" s="137" t="s">
        <v>475</v>
      </c>
      <c r="G4132" s="137" t="s">
        <v>476</v>
      </c>
      <c r="H4132" s="137" t="s">
        <v>434</v>
      </c>
      <c r="I4132" s="137"/>
      <c r="J4132" s="138"/>
      <c r="K4132" s="146"/>
      <c r="L4132" s="146"/>
    </row>
    <row r="4133" spans="2:12" s="141" customFormat="1" ht="20.100000000000001" customHeight="1">
      <c r="B4133" s="137"/>
      <c r="C4133" s="137"/>
      <c r="D4133" s="159"/>
      <c r="E4133" s="160"/>
      <c r="F4133" s="137" t="s">
        <v>476</v>
      </c>
      <c r="G4133" s="137" t="s">
        <v>928</v>
      </c>
      <c r="H4133" s="137" t="s">
        <v>434</v>
      </c>
      <c r="I4133" s="137"/>
      <c r="J4133" s="138"/>
      <c r="K4133" s="146"/>
      <c r="L4133" s="146"/>
    </row>
    <row r="4134" spans="2:12" s="141" customFormat="1" ht="20.100000000000001" customHeight="1">
      <c r="B4134" s="137"/>
      <c r="C4134" s="137"/>
      <c r="D4134" s="159"/>
      <c r="E4134" s="160"/>
      <c r="F4134" s="137"/>
      <c r="G4134" s="137"/>
      <c r="H4134" s="137"/>
      <c r="I4134" s="137"/>
      <c r="J4134" s="138"/>
      <c r="K4134" s="146"/>
      <c r="L4134" s="146"/>
    </row>
    <row r="4135" spans="2:12" s="141" customFormat="1" ht="20.100000000000001" customHeight="1">
      <c r="B4135" s="137">
        <v>379</v>
      </c>
      <c r="C4135" s="137"/>
      <c r="D4135" s="159" t="s">
        <v>388</v>
      </c>
      <c r="E4135" s="160">
        <v>3.1949999999999998</v>
      </c>
      <c r="F4135" s="137" t="s">
        <v>433</v>
      </c>
      <c r="G4135" s="137" t="s">
        <v>447</v>
      </c>
      <c r="H4135" s="137" t="s">
        <v>434</v>
      </c>
      <c r="I4135" s="137"/>
      <c r="J4135" s="138"/>
      <c r="K4135" s="146"/>
      <c r="L4135" s="146"/>
    </row>
    <row r="4136" spans="2:12" s="141" customFormat="1" ht="20.100000000000001" customHeight="1">
      <c r="B4136" s="137"/>
      <c r="C4136" s="137"/>
      <c r="D4136" s="159"/>
      <c r="E4136" s="160"/>
      <c r="F4136" s="137" t="s">
        <v>447</v>
      </c>
      <c r="G4136" s="137" t="s">
        <v>451</v>
      </c>
      <c r="H4136" s="137" t="s">
        <v>434</v>
      </c>
      <c r="I4136" s="137"/>
      <c r="J4136" s="138"/>
      <c r="K4136" s="146"/>
      <c r="L4136" s="146"/>
    </row>
    <row r="4137" spans="2:12" s="141" customFormat="1" ht="20.100000000000001" customHeight="1">
      <c r="B4137" s="137"/>
      <c r="C4137" s="137"/>
      <c r="D4137" s="159"/>
      <c r="E4137" s="160"/>
      <c r="F4137" s="137" t="s">
        <v>451</v>
      </c>
      <c r="G4137" s="137" t="s">
        <v>454</v>
      </c>
      <c r="H4137" s="137" t="s">
        <v>443</v>
      </c>
      <c r="I4137" s="137"/>
      <c r="J4137" s="138"/>
      <c r="K4137" s="146"/>
      <c r="L4137" s="146"/>
    </row>
    <row r="4138" spans="2:12" s="141" customFormat="1" ht="20.100000000000001" customHeight="1">
      <c r="B4138" s="137"/>
      <c r="C4138" s="137"/>
      <c r="D4138" s="159"/>
      <c r="E4138" s="160"/>
      <c r="F4138" s="137" t="s">
        <v>454</v>
      </c>
      <c r="G4138" s="137" t="s">
        <v>455</v>
      </c>
      <c r="H4138" s="137" t="s">
        <v>443</v>
      </c>
      <c r="I4138" s="137"/>
      <c r="J4138" s="138"/>
      <c r="K4138" s="146"/>
      <c r="L4138" s="146"/>
    </row>
    <row r="4139" spans="2:12" s="141" customFormat="1" ht="20.100000000000001" customHeight="1">
      <c r="B4139" s="137"/>
      <c r="C4139" s="137"/>
      <c r="D4139" s="159"/>
      <c r="E4139" s="160"/>
      <c r="F4139" s="137" t="s">
        <v>455</v>
      </c>
      <c r="G4139" s="137" t="s">
        <v>456</v>
      </c>
      <c r="H4139" s="137" t="s">
        <v>434</v>
      </c>
      <c r="I4139" s="137"/>
      <c r="J4139" s="138"/>
      <c r="K4139" s="146"/>
      <c r="L4139" s="146"/>
    </row>
    <row r="4140" spans="2:12" s="141" customFormat="1" ht="20.100000000000001" customHeight="1">
      <c r="B4140" s="137"/>
      <c r="C4140" s="137"/>
      <c r="D4140" s="159"/>
      <c r="E4140" s="160"/>
      <c r="F4140" s="137" t="s">
        <v>456</v>
      </c>
      <c r="G4140" s="137" t="s">
        <v>457</v>
      </c>
      <c r="H4140" s="137" t="s">
        <v>438</v>
      </c>
      <c r="I4140" s="137"/>
      <c r="J4140" s="138"/>
      <c r="K4140" s="146"/>
      <c r="L4140" s="146"/>
    </row>
    <row r="4141" spans="2:12" s="141" customFormat="1" ht="20.100000000000001" customHeight="1">
      <c r="B4141" s="137"/>
      <c r="C4141" s="137"/>
      <c r="D4141" s="159"/>
      <c r="E4141" s="160"/>
      <c r="F4141" s="137" t="s">
        <v>457</v>
      </c>
      <c r="G4141" s="137" t="s">
        <v>460</v>
      </c>
      <c r="H4141" s="137" t="s">
        <v>440</v>
      </c>
      <c r="I4141" s="137"/>
      <c r="J4141" s="138"/>
      <c r="K4141" s="146"/>
      <c r="L4141" s="146"/>
    </row>
    <row r="4142" spans="2:12" s="141" customFormat="1" ht="20.100000000000001" customHeight="1">
      <c r="B4142" s="137"/>
      <c r="C4142" s="137"/>
      <c r="D4142" s="159"/>
      <c r="E4142" s="160"/>
      <c r="F4142" s="137" t="s">
        <v>460</v>
      </c>
      <c r="G4142" s="137" t="s">
        <v>463</v>
      </c>
      <c r="H4142" s="137" t="s">
        <v>443</v>
      </c>
      <c r="I4142" s="137"/>
      <c r="J4142" s="138"/>
      <c r="K4142" s="146"/>
      <c r="L4142" s="146"/>
    </row>
    <row r="4143" spans="2:12" s="141" customFormat="1" ht="20.100000000000001" customHeight="1">
      <c r="B4143" s="137"/>
      <c r="C4143" s="137"/>
      <c r="D4143" s="159"/>
      <c r="E4143" s="160"/>
      <c r="F4143" s="137" t="s">
        <v>463</v>
      </c>
      <c r="G4143" s="137" t="s">
        <v>464</v>
      </c>
      <c r="H4143" s="137" t="s">
        <v>443</v>
      </c>
      <c r="I4143" s="137"/>
      <c r="J4143" s="138"/>
      <c r="K4143" s="146"/>
      <c r="L4143" s="146"/>
    </row>
    <row r="4144" spans="2:12" s="141" customFormat="1" ht="20.100000000000001" customHeight="1">
      <c r="B4144" s="137"/>
      <c r="C4144" s="137"/>
      <c r="D4144" s="159"/>
      <c r="E4144" s="160"/>
      <c r="F4144" s="137" t="s">
        <v>464</v>
      </c>
      <c r="G4144" s="137" t="s">
        <v>465</v>
      </c>
      <c r="H4144" s="137" t="s">
        <v>438</v>
      </c>
      <c r="I4144" s="137"/>
      <c r="J4144" s="138"/>
      <c r="K4144" s="146"/>
      <c r="L4144" s="146"/>
    </row>
    <row r="4145" spans="2:12" s="141" customFormat="1" ht="20.100000000000001" customHeight="1">
      <c r="B4145" s="137"/>
      <c r="C4145" s="137"/>
      <c r="D4145" s="159"/>
      <c r="E4145" s="160"/>
      <c r="F4145" s="137" t="s">
        <v>465</v>
      </c>
      <c r="G4145" s="137" t="s">
        <v>466</v>
      </c>
      <c r="H4145" s="137" t="s">
        <v>443</v>
      </c>
      <c r="I4145" s="137"/>
      <c r="J4145" s="138"/>
      <c r="K4145" s="146"/>
      <c r="L4145" s="146"/>
    </row>
    <row r="4146" spans="2:12" s="141" customFormat="1" ht="20.100000000000001" customHeight="1">
      <c r="B4146" s="137"/>
      <c r="C4146" s="137"/>
      <c r="D4146" s="159"/>
      <c r="E4146" s="160"/>
      <c r="F4146" s="137" t="s">
        <v>466</v>
      </c>
      <c r="G4146" s="137" t="s">
        <v>467</v>
      </c>
      <c r="H4146" s="137" t="s">
        <v>438</v>
      </c>
      <c r="I4146" s="137"/>
      <c r="J4146" s="138"/>
      <c r="K4146" s="146"/>
      <c r="L4146" s="146"/>
    </row>
    <row r="4147" spans="2:12" s="141" customFormat="1" ht="20.100000000000001" customHeight="1">
      <c r="B4147" s="137"/>
      <c r="C4147" s="137"/>
      <c r="D4147" s="159"/>
      <c r="E4147" s="160"/>
      <c r="F4147" s="137" t="s">
        <v>467</v>
      </c>
      <c r="G4147" s="137" t="s">
        <v>468</v>
      </c>
      <c r="H4147" s="137" t="s">
        <v>440</v>
      </c>
      <c r="I4147" s="137"/>
      <c r="J4147" s="138"/>
      <c r="K4147" s="146"/>
      <c r="L4147" s="146"/>
    </row>
    <row r="4148" spans="2:12" s="141" customFormat="1" ht="20.100000000000001" customHeight="1">
      <c r="B4148" s="137"/>
      <c r="C4148" s="137"/>
      <c r="D4148" s="159"/>
      <c r="E4148" s="160"/>
      <c r="F4148" s="137" t="s">
        <v>468</v>
      </c>
      <c r="G4148" s="137" t="s">
        <v>469</v>
      </c>
      <c r="H4148" s="137" t="s">
        <v>438</v>
      </c>
      <c r="I4148" s="137"/>
      <c r="J4148" s="138"/>
      <c r="K4148" s="146"/>
      <c r="L4148" s="146"/>
    </row>
    <row r="4149" spans="2:12" s="141" customFormat="1" ht="20.100000000000001" customHeight="1">
      <c r="B4149" s="137"/>
      <c r="C4149" s="137"/>
      <c r="D4149" s="159"/>
      <c r="E4149" s="160"/>
      <c r="F4149" s="137" t="s">
        <v>469</v>
      </c>
      <c r="G4149" s="137" t="s">
        <v>470</v>
      </c>
      <c r="H4149" s="137" t="s">
        <v>438</v>
      </c>
      <c r="I4149" s="137"/>
      <c r="J4149" s="138"/>
      <c r="K4149" s="146"/>
      <c r="L4149" s="146"/>
    </row>
    <row r="4150" spans="2:12" s="141" customFormat="1" ht="20.100000000000001" customHeight="1">
      <c r="B4150" s="137"/>
      <c r="C4150" s="137"/>
      <c r="D4150" s="159"/>
      <c r="E4150" s="160"/>
      <c r="F4150" s="137" t="s">
        <v>470</v>
      </c>
      <c r="G4150" s="137" t="s">
        <v>630</v>
      </c>
      <c r="H4150" s="137" t="s">
        <v>434</v>
      </c>
      <c r="I4150" s="137"/>
      <c r="J4150" s="138"/>
      <c r="K4150" s="146"/>
      <c r="L4150" s="146"/>
    </row>
    <row r="4151" spans="2:12" s="141" customFormat="1" ht="20.100000000000001" customHeight="1">
      <c r="B4151" s="137"/>
      <c r="C4151" s="137"/>
      <c r="D4151" s="159"/>
      <c r="E4151" s="160"/>
      <c r="F4151" s="137"/>
      <c r="G4151" s="137"/>
      <c r="H4151" s="137"/>
      <c r="I4151" s="137"/>
      <c r="J4151" s="138"/>
      <c r="K4151" s="146"/>
      <c r="L4151" s="146"/>
    </row>
    <row r="4152" spans="2:12" s="141" customFormat="1" ht="20.100000000000001" customHeight="1">
      <c r="B4152" s="137">
        <v>380</v>
      </c>
      <c r="C4152" s="137"/>
      <c r="D4152" s="159" t="s">
        <v>389</v>
      </c>
      <c r="E4152" s="160">
        <v>3.8639999999999999</v>
      </c>
      <c r="F4152" s="137" t="s">
        <v>433</v>
      </c>
      <c r="G4152" s="137" t="s">
        <v>447</v>
      </c>
      <c r="H4152" s="137" t="s">
        <v>438</v>
      </c>
      <c r="I4152" s="137"/>
      <c r="J4152" s="138"/>
      <c r="K4152" s="146"/>
      <c r="L4152" s="146"/>
    </row>
    <row r="4153" spans="2:12" s="141" customFormat="1" ht="20.100000000000001" customHeight="1">
      <c r="B4153" s="137"/>
      <c r="C4153" s="137"/>
      <c r="D4153" s="159"/>
      <c r="E4153" s="160"/>
      <c r="F4153" s="137" t="s">
        <v>447</v>
      </c>
      <c r="G4153" s="137" t="s">
        <v>451</v>
      </c>
      <c r="H4153" s="137" t="s">
        <v>438</v>
      </c>
      <c r="I4153" s="137"/>
      <c r="J4153" s="138"/>
      <c r="K4153" s="146"/>
      <c r="L4153" s="146"/>
    </row>
    <row r="4154" spans="2:12" s="141" customFormat="1" ht="20.100000000000001" customHeight="1">
      <c r="B4154" s="137"/>
      <c r="C4154" s="137"/>
      <c r="D4154" s="159"/>
      <c r="E4154" s="160"/>
      <c r="F4154" s="137" t="s">
        <v>451</v>
      </c>
      <c r="G4154" s="137" t="s">
        <v>454</v>
      </c>
      <c r="H4154" s="137" t="s">
        <v>434</v>
      </c>
      <c r="I4154" s="137"/>
      <c r="J4154" s="138"/>
      <c r="K4154" s="146"/>
      <c r="L4154" s="146"/>
    </row>
    <row r="4155" spans="2:12" s="141" customFormat="1" ht="20.100000000000001" customHeight="1">
      <c r="B4155" s="137"/>
      <c r="C4155" s="137"/>
      <c r="D4155" s="159"/>
      <c r="E4155" s="160"/>
      <c r="F4155" s="137" t="s">
        <v>454</v>
      </c>
      <c r="G4155" s="137" t="s">
        <v>455</v>
      </c>
      <c r="H4155" s="137" t="s">
        <v>443</v>
      </c>
      <c r="I4155" s="137"/>
      <c r="J4155" s="138"/>
      <c r="K4155" s="146"/>
      <c r="L4155" s="146"/>
    </row>
    <row r="4156" spans="2:12" s="141" customFormat="1" ht="20.100000000000001" customHeight="1">
      <c r="B4156" s="137"/>
      <c r="C4156" s="137"/>
      <c r="D4156" s="159"/>
      <c r="E4156" s="160"/>
      <c r="F4156" s="137" t="s">
        <v>455</v>
      </c>
      <c r="G4156" s="137" t="s">
        <v>456</v>
      </c>
      <c r="H4156" s="137" t="s">
        <v>438</v>
      </c>
      <c r="I4156" s="137"/>
      <c r="J4156" s="138"/>
      <c r="K4156" s="146"/>
      <c r="L4156" s="146"/>
    </row>
    <row r="4157" spans="2:12" s="141" customFormat="1" ht="20.100000000000001" customHeight="1">
      <c r="B4157" s="137"/>
      <c r="C4157" s="137"/>
      <c r="D4157" s="159"/>
      <c r="E4157" s="160"/>
      <c r="F4157" s="137" t="s">
        <v>456</v>
      </c>
      <c r="G4157" s="137" t="s">
        <v>457</v>
      </c>
      <c r="H4157" s="137" t="s">
        <v>438</v>
      </c>
      <c r="I4157" s="137"/>
      <c r="J4157" s="138"/>
      <c r="K4157" s="146"/>
      <c r="L4157" s="146"/>
    </row>
    <row r="4158" spans="2:12" s="141" customFormat="1" ht="20.100000000000001" customHeight="1">
      <c r="B4158" s="137"/>
      <c r="C4158" s="137"/>
      <c r="D4158" s="159"/>
      <c r="E4158" s="160"/>
      <c r="F4158" s="137" t="s">
        <v>457</v>
      </c>
      <c r="G4158" s="137" t="s">
        <v>460</v>
      </c>
      <c r="H4158" s="137" t="s">
        <v>434</v>
      </c>
      <c r="I4158" s="137"/>
      <c r="J4158" s="138"/>
      <c r="K4158" s="146"/>
      <c r="L4158" s="146"/>
    </row>
    <row r="4159" spans="2:12" s="141" customFormat="1" ht="20.100000000000001" customHeight="1">
      <c r="B4159" s="137"/>
      <c r="C4159" s="137"/>
      <c r="D4159" s="159"/>
      <c r="E4159" s="160"/>
      <c r="F4159" s="137" t="s">
        <v>460</v>
      </c>
      <c r="G4159" s="137" t="s">
        <v>463</v>
      </c>
      <c r="H4159" s="137" t="s">
        <v>434</v>
      </c>
      <c r="I4159" s="137"/>
      <c r="J4159" s="138"/>
      <c r="K4159" s="146"/>
      <c r="L4159" s="146"/>
    </row>
    <row r="4160" spans="2:12" s="141" customFormat="1" ht="20.100000000000001" customHeight="1">
      <c r="B4160" s="137"/>
      <c r="C4160" s="137"/>
      <c r="D4160" s="159"/>
      <c r="E4160" s="160"/>
      <c r="F4160" s="137" t="s">
        <v>463</v>
      </c>
      <c r="G4160" s="137" t="s">
        <v>464</v>
      </c>
      <c r="H4160" s="137" t="s">
        <v>443</v>
      </c>
      <c r="I4160" s="137"/>
      <c r="J4160" s="138"/>
      <c r="K4160" s="146"/>
      <c r="L4160" s="146"/>
    </row>
    <row r="4161" spans="2:12" s="141" customFormat="1" ht="20.100000000000001" customHeight="1">
      <c r="B4161" s="137"/>
      <c r="C4161" s="137"/>
      <c r="D4161" s="159"/>
      <c r="E4161" s="160"/>
      <c r="F4161" s="137" t="s">
        <v>464</v>
      </c>
      <c r="G4161" s="137" t="s">
        <v>465</v>
      </c>
      <c r="H4161" s="137" t="s">
        <v>443</v>
      </c>
      <c r="I4161" s="137"/>
      <c r="J4161" s="138"/>
      <c r="K4161" s="146"/>
      <c r="L4161" s="146"/>
    </row>
    <row r="4162" spans="2:12" s="141" customFormat="1" ht="20.100000000000001" customHeight="1">
      <c r="B4162" s="137"/>
      <c r="C4162" s="137"/>
      <c r="D4162" s="159"/>
      <c r="E4162" s="160"/>
      <c r="F4162" s="137" t="s">
        <v>465</v>
      </c>
      <c r="G4162" s="137" t="s">
        <v>466</v>
      </c>
      <c r="H4162" s="137" t="s">
        <v>443</v>
      </c>
      <c r="I4162" s="137"/>
      <c r="J4162" s="138"/>
      <c r="K4162" s="146"/>
      <c r="L4162" s="146"/>
    </row>
    <row r="4163" spans="2:12" s="141" customFormat="1" ht="20.100000000000001" customHeight="1">
      <c r="B4163" s="137"/>
      <c r="C4163" s="137"/>
      <c r="D4163" s="159"/>
      <c r="E4163" s="160"/>
      <c r="F4163" s="137" t="s">
        <v>466</v>
      </c>
      <c r="G4163" s="137" t="s">
        <v>467</v>
      </c>
      <c r="H4163" s="137" t="s">
        <v>438</v>
      </c>
      <c r="I4163" s="137"/>
      <c r="J4163" s="138"/>
      <c r="K4163" s="146"/>
      <c r="L4163" s="146"/>
    </row>
    <row r="4164" spans="2:12" s="141" customFormat="1" ht="20.100000000000001" customHeight="1">
      <c r="B4164" s="137"/>
      <c r="C4164" s="137"/>
      <c r="D4164" s="159"/>
      <c r="E4164" s="160"/>
      <c r="F4164" s="137" t="s">
        <v>467</v>
      </c>
      <c r="G4164" s="137" t="s">
        <v>468</v>
      </c>
      <c r="H4164" s="137" t="s">
        <v>443</v>
      </c>
      <c r="I4164" s="137"/>
      <c r="J4164" s="138"/>
      <c r="K4164" s="146"/>
      <c r="L4164" s="146"/>
    </row>
    <row r="4165" spans="2:12" s="141" customFormat="1" ht="20.100000000000001" customHeight="1">
      <c r="B4165" s="137"/>
      <c r="C4165" s="137"/>
      <c r="D4165" s="159"/>
      <c r="E4165" s="160"/>
      <c r="F4165" s="137" t="s">
        <v>468</v>
      </c>
      <c r="G4165" s="137" t="s">
        <v>469</v>
      </c>
      <c r="H4165" s="137" t="s">
        <v>438</v>
      </c>
      <c r="I4165" s="137"/>
      <c r="J4165" s="138"/>
      <c r="K4165" s="146"/>
      <c r="L4165" s="146"/>
    </row>
    <row r="4166" spans="2:12" s="141" customFormat="1" ht="20.100000000000001" customHeight="1">
      <c r="B4166" s="137"/>
      <c r="C4166" s="137"/>
      <c r="D4166" s="159"/>
      <c r="E4166" s="160"/>
      <c r="F4166" s="137" t="s">
        <v>469</v>
      </c>
      <c r="G4166" s="137" t="s">
        <v>470</v>
      </c>
      <c r="H4166" s="137" t="s">
        <v>438</v>
      </c>
      <c r="I4166" s="137"/>
      <c r="J4166" s="138"/>
      <c r="K4166" s="146"/>
      <c r="L4166" s="146"/>
    </row>
    <row r="4167" spans="2:12" s="141" customFormat="1" ht="20.100000000000001" customHeight="1">
      <c r="B4167" s="137"/>
      <c r="C4167" s="137"/>
      <c r="D4167" s="159"/>
      <c r="E4167" s="160"/>
      <c r="F4167" s="137" t="s">
        <v>470</v>
      </c>
      <c r="G4167" s="137" t="s">
        <v>471</v>
      </c>
      <c r="H4167" s="137" t="s">
        <v>438</v>
      </c>
      <c r="I4167" s="137"/>
      <c r="J4167" s="138"/>
      <c r="K4167" s="146"/>
      <c r="L4167" s="146"/>
    </row>
    <row r="4168" spans="2:12" s="141" customFormat="1" ht="20.100000000000001" customHeight="1">
      <c r="B4168" s="137"/>
      <c r="C4168" s="137"/>
      <c r="D4168" s="159"/>
      <c r="E4168" s="160"/>
      <c r="F4168" s="137" t="s">
        <v>471</v>
      </c>
      <c r="G4168" s="137" t="s">
        <v>473</v>
      </c>
      <c r="H4168" s="137" t="s">
        <v>438</v>
      </c>
      <c r="I4168" s="137"/>
      <c r="J4168" s="138"/>
      <c r="K4168" s="146"/>
      <c r="L4168" s="146"/>
    </row>
    <row r="4169" spans="2:12" s="141" customFormat="1" ht="20.100000000000001" customHeight="1">
      <c r="B4169" s="137"/>
      <c r="C4169" s="137"/>
      <c r="D4169" s="159"/>
      <c r="E4169" s="160"/>
      <c r="F4169" s="137" t="s">
        <v>473</v>
      </c>
      <c r="G4169" s="137" t="s">
        <v>474</v>
      </c>
      <c r="H4169" s="137" t="s">
        <v>438</v>
      </c>
      <c r="I4169" s="137"/>
      <c r="J4169" s="138"/>
      <c r="K4169" s="146"/>
      <c r="L4169" s="146"/>
    </row>
    <row r="4170" spans="2:12" s="141" customFormat="1" ht="20.100000000000001" customHeight="1">
      <c r="B4170" s="137"/>
      <c r="C4170" s="137"/>
      <c r="D4170" s="159"/>
      <c r="E4170" s="160"/>
      <c r="F4170" s="137" t="s">
        <v>474</v>
      </c>
      <c r="G4170" s="137" t="s">
        <v>475</v>
      </c>
      <c r="H4170" s="137" t="s">
        <v>443</v>
      </c>
      <c r="I4170" s="137"/>
      <c r="J4170" s="138"/>
      <c r="K4170" s="146"/>
      <c r="L4170" s="146"/>
    </row>
    <row r="4171" spans="2:12" s="141" customFormat="1" ht="20.100000000000001" customHeight="1">
      <c r="B4171" s="137"/>
      <c r="C4171" s="137"/>
      <c r="D4171" s="159"/>
      <c r="E4171" s="160"/>
      <c r="F4171" s="137" t="s">
        <v>475</v>
      </c>
      <c r="G4171" s="137" t="s">
        <v>1005</v>
      </c>
      <c r="H4171" s="137" t="s">
        <v>443</v>
      </c>
      <c r="I4171" s="137"/>
      <c r="J4171" s="138"/>
      <c r="K4171" s="146"/>
      <c r="L4171" s="146"/>
    </row>
    <row r="4172" spans="2:12" s="141" customFormat="1" ht="20.100000000000001" customHeight="1">
      <c r="B4172" s="137"/>
      <c r="C4172" s="137"/>
      <c r="D4172" s="159"/>
      <c r="E4172" s="160"/>
      <c r="F4172" s="137"/>
      <c r="G4172" s="137"/>
      <c r="H4172" s="137"/>
      <c r="I4172" s="137"/>
      <c r="J4172" s="138"/>
      <c r="K4172" s="146"/>
      <c r="L4172" s="146"/>
    </row>
    <row r="4173" spans="2:12" s="141" customFormat="1" ht="20.100000000000001" customHeight="1">
      <c r="B4173" s="137">
        <v>381</v>
      </c>
      <c r="C4173" s="137"/>
      <c r="D4173" s="159" t="s">
        <v>806</v>
      </c>
      <c r="E4173" s="160">
        <v>7.6509999999999998</v>
      </c>
      <c r="F4173" s="137" t="s">
        <v>433</v>
      </c>
      <c r="G4173" s="137" t="s">
        <v>447</v>
      </c>
      <c r="H4173" s="137" t="s">
        <v>434</v>
      </c>
      <c r="I4173" s="137"/>
      <c r="J4173" s="138"/>
      <c r="K4173" s="146"/>
      <c r="L4173" s="146"/>
    </row>
    <row r="4174" spans="2:12" s="141" customFormat="1" ht="20.100000000000001" customHeight="1">
      <c r="B4174" s="137"/>
      <c r="C4174" s="137"/>
      <c r="D4174" s="159"/>
      <c r="E4174" s="160"/>
      <c r="F4174" s="137" t="s">
        <v>447</v>
      </c>
      <c r="G4174" s="137" t="s">
        <v>451</v>
      </c>
      <c r="H4174" s="137" t="s">
        <v>434</v>
      </c>
      <c r="I4174" s="137"/>
      <c r="J4174" s="138"/>
      <c r="K4174" s="146"/>
      <c r="L4174" s="146"/>
    </row>
    <row r="4175" spans="2:12" s="141" customFormat="1" ht="20.100000000000001" customHeight="1">
      <c r="B4175" s="137"/>
      <c r="C4175" s="137"/>
      <c r="D4175" s="159"/>
      <c r="E4175" s="160"/>
      <c r="F4175" s="137" t="s">
        <v>451</v>
      </c>
      <c r="G4175" s="137" t="s">
        <v>454</v>
      </c>
      <c r="H4175" s="137" t="s">
        <v>434</v>
      </c>
      <c r="I4175" s="137"/>
      <c r="J4175" s="138"/>
      <c r="K4175" s="146"/>
      <c r="L4175" s="146"/>
    </row>
    <row r="4176" spans="2:12" s="141" customFormat="1" ht="20.100000000000001" customHeight="1">
      <c r="B4176" s="137"/>
      <c r="C4176" s="137"/>
      <c r="D4176" s="159"/>
      <c r="E4176" s="160"/>
      <c r="F4176" s="137" t="s">
        <v>454</v>
      </c>
      <c r="G4176" s="137" t="s">
        <v>455</v>
      </c>
      <c r="H4176" s="137" t="s">
        <v>434</v>
      </c>
      <c r="I4176" s="137"/>
      <c r="J4176" s="138"/>
      <c r="K4176" s="146"/>
      <c r="L4176" s="146"/>
    </row>
    <row r="4177" spans="2:12" s="141" customFormat="1" ht="20.100000000000001" customHeight="1">
      <c r="B4177" s="137"/>
      <c r="C4177" s="137"/>
      <c r="D4177" s="159"/>
      <c r="E4177" s="160"/>
      <c r="F4177" s="137" t="s">
        <v>455</v>
      </c>
      <c r="G4177" s="137" t="s">
        <v>456</v>
      </c>
      <c r="H4177" s="137" t="s">
        <v>434</v>
      </c>
      <c r="I4177" s="137"/>
      <c r="J4177" s="138"/>
      <c r="K4177" s="146"/>
      <c r="L4177" s="146"/>
    </row>
    <row r="4178" spans="2:12" s="141" customFormat="1" ht="20.100000000000001" customHeight="1">
      <c r="B4178" s="137"/>
      <c r="C4178" s="137"/>
      <c r="D4178" s="159"/>
      <c r="E4178" s="160"/>
      <c r="F4178" s="137" t="s">
        <v>456</v>
      </c>
      <c r="G4178" s="137" t="s">
        <v>457</v>
      </c>
      <c r="H4178" s="137" t="s">
        <v>434</v>
      </c>
      <c r="I4178" s="137"/>
      <c r="J4178" s="138"/>
      <c r="K4178" s="146"/>
      <c r="L4178" s="146"/>
    </row>
    <row r="4179" spans="2:12" s="141" customFormat="1" ht="20.100000000000001" customHeight="1">
      <c r="B4179" s="137"/>
      <c r="C4179" s="137"/>
      <c r="D4179" s="159"/>
      <c r="E4179" s="160"/>
      <c r="F4179" s="137" t="s">
        <v>457</v>
      </c>
      <c r="G4179" s="137" t="s">
        <v>460</v>
      </c>
      <c r="H4179" s="137" t="s">
        <v>434</v>
      </c>
      <c r="I4179" s="137"/>
      <c r="J4179" s="138"/>
      <c r="K4179" s="146"/>
      <c r="L4179" s="146"/>
    </row>
    <row r="4180" spans="2:12" s="141" customFormat="1" ht="20.100000000000001" customHeight="1">
      <c r="B4180" s="137"/>
      <c r="C4180" s="137"/>
      <c r="D4180" s="159"/>
      <c r="E4180" s="160"/>
      <c r="F4180" s="137" t="s">
        <v>460</v>
      </c>
      <c r="G4180" s="137" t="s">
        <v>463</v>
      </c>
      <c r="H4180" s="137" t="s">
        <v>434</v>
      </c>
      <c r="I4180" s="137"/>
      <c r="J4180" s="138"/>
      <c r="K4180" s="146"/>
      <c r="L4180" s="146"/>
    </row>
    <row r="4181" spans="2:12" s="141" customFormat="1" ht="20.100000000000001" customHeight="1">
      <c r="B4181" s="137"/>
      <c r="C4181" s="137"/>
      <c r="D4181" s="159"/>
      <c r="E4181" s="160"/>
      <c r="F4181" s="137" t="s">
        <v>463</v>
      </c>
      <c r="G4181" s="137" t="s">
        <v>464</v>
      </c>
      <c r="H4181" s="137" t="s">
        <v>434</v>
      </c>
      <c r="I4181" s="137"/>
      <c r="J4181" s="138"/>
      <c r="K4181" s="146"/>
      <c r="L4181" s="146"/>
    </row>
    <row r="4182" spans="2:12" s="141" customFormat="1" ht="20.100000000000001" customHeight="1">
      <c r="B4182" s="137"/>
      <c r="C4182" s="137"/>
      <c r="D4182" s="159"/>
      <c r="E4182" s="160"/>
      <c r="F4182" s="137" t="s">
        <v>464</v>
      </c>
      <c r="G4182" s="137" t="s">
        <v>465</v>
      </c>
      <c r="H4182" s="137" t="s">
        <v>434</v>
      </c>
      <c r="I4182" s="137"/>
      <c r="J4182" s="138"/>
      <c r="K4182" s="146"/>
      <c r="L4182" s="146"/>
    </row>
    <row r="4183" spans="2:12" s="141" customFormat="1" ht="20.100000000000001" customHeight="1">
      <c r="B4183" s="137"/>
      <c r="C4183" s="137"/>
      <c r="D4183" s="159"/>
      <c r="E4183" s="160"/>
      <c r="F4183" s="137" t="s">
        <v>465</v>
      </c>
      <c r="G4183" s="137" t="s">
        <v>466</v>
      </c>
      <c r="H4183" s="137" t="s">
        <v>434</v>
      </c>
      <c r="I4183" s="137"/>
      <c r="J4183" s="138"/>
      <c r="K4183" s="146"/>
      <c r="L4183" s="146"/>
    </row>
    <row r="4184" spans="2:12" s="141" customFormat="1" ht="20.100000000000001" customHeight="1">
      <c r="B4184" s="137"/>
      <c r="C4184" s="137"/>
      <c r="D4184" s="159"/>
      <c r="E4184" s="160"/>
      <c r="F4184" s="137" t="s">
        <v>466</v>
      </c>
      <c r="G4184" s="137" t="s">
        <v>467</v>
      </c>
      <c r="H4184" s="137" t="s">
        <v>434</v>
      </c>
      <c r="I4184" s="137"/>
      <c r="J4184" s="138"/>
      <c r="K4184" s="146"/>
      <c r="L4184" s="146"/>
    </row>
    <row r="4185" spans="2:12" s="141" customFormat="1" ht="20.100000000000001" customHeight="1">
      <c r="B4185" s="137"/>
      <c r="C4185" s="137"/>
      <c r="D4185" s="159"/>
      <c r="E4185" s="160"/>
      <c r="F4185" s="137" t="s">
        <v>467</v>
      </c>
      <c r="G4185" s="137" t="s">
        <v>468</v>
      </c>
      <c r="H4185" s="137" t="s">
        <v>434</v>
      </c>
      <c r="I4185" s="137"/>
      <c r="J4185" s="138"/>
      <c r="K4185" s="146"/>
      <c r="L4185" s="146"/>
    </row>
    <row r="4186" spans="2:12" s="141" customFormat="1" ht="20.100000000000001" customHeight="1">
      <c r="B4186" s="137"/>
      <c r="C4186" s="137"/>
      <c r="D4186" s="159"/>
      <c r="E4186" s="160"/>
      <c r="F4186" s="137" t="s">
        <v>468</v>
      </c>
      <c r="G4186" s="137" t="s">
        <v>469</v>
      </c>
      <c r="H4186" s="137" t="s">
        <v>434</v>
      </c>
      <c r="I4186" s="137"/>
      <c r="J4186" s="138"/>
      <c r="K4186" s="146"/>
      <c r="L4186" s="146"/>
    </row>
    <row r="4187" spans="2:12" s="141" customFormat="1" ht="20.100000000000001" customHeight="1">
      <c r="B4187" s="137"/>
      <c r="C4187" s="137"/>
      <c r="D4187" s="159"/>
      <c r="E4187" s="160"/>
      <c r="F4187" s="137" t="s">
        <v>469</v>
      </c>
      <c r="G4187" s="137" t="s">
        <v>470</v>
      </c>
      <c r="H4187" s="137" t="s">
        <v>434</v>
      </c>
      <c r="I4187" s="137"/>
      <c r="J4187" s="138"/>
      <c r="K4187" s="146"/>
      <c r="L4187" s="146"/>
    </row>
    <row r="4188" spans="2:12" s="141" customFormat="1" ht="20.100000000000001" customHeight="1">
      <c r="B4188" s="137"/>
      <c r="C4188" s="137"/>
      <c r="D4188" s="159"/>
      <c r="E4188" s="160"/>
      <c r="F4188" s="137" t="s">
        <v>470</v>
      </c>
      <c r="G4188" s="137" t="s">
        <v>471</v>
      </c>
      <c r="H4188" s="137" t="s">
        <v>434</v>
      </c>
      <c r="I4188" s="137"/>
      <c r="J4188" s="138"/>
      <c r="K4188" s="146"/>
      <c r="L4188" s="146"/>
    </row>
    <row r="4189" spans="2:12" s="141" customFormat="1" ht="20.100000000000001" customHeight="1">
      <c r="B4189" s="137"/>
      <c r="C4189" s="137"/>
      <c r="D4189" s="159"/>
      <c r="E4189" s="160"/>
      <c r="F4189" s="137" t="s">
        <v>471</v>
      </c>
      <c r="G4189" s="137" t="s">
        <v>473</v>
      </c>
      <c r="H4189" s="137" t="s">
        <v>434</v>
      </c>
      <c r="I4189" s="137"/>
      <c r="J4189" s="138"/>
      <c r="K4189" s="146"/>
      <c r="L4189" s="146"/>
    </row>
    <row r="4190" spans="2:12" s="141" customFormat="1" ht="20.100000000000001" customHeight="1">
      <c r="B4190" s="137"/>
      <c r="C4190" s="137"/>
      <c r="D4190" s="159"/>
      <c r="E4190" s="160"/>
      <c r="F4190" s="137" t="s">
        <v>473</v>
      </c>
      <c r="G4190" s="137" t="s">
        <v>474</v>
      </c>
      <c r="H4190" s="137" t="s">
        <v>434</v>
      </c>
      <c r="I4190" s="137"/>
      <c r="J4190" s="138"/>
      <c r="K4190" s="146"/>
      <c r="L4190" s="146"/>
    </row>
    <row r="4191" spans="2:12" s="141" customFormat="1" ht="20.100000000000001" customHeight="1">
      <c r="B4191" s="137"/>
      <c r="C4191" s="137"/>
      <c r="D4191" s="159"/>
      <c r="E4191" s="160"/>
      <c r="F4191" s="137" t="s">
        <v>474</v>
      </c>
      <c r="G4191" s="137" t="s">
        <v>475</v>
      </c>
      <c r="H4191" s="137" t="s">
        <v>434</v>
      </c>
      <c r="I4191" s="137"/>
      <c r="J4191" s="138"/>
      <c r="K4191" s="146"/>
      <c r="L4191" s="146"/>
    </row>
    <row r="4192" spans="2:12" s="141" customFormat="1" ht="20.100000000000001" customHeight="1">
      <c r="B4192" s="137"/>
      <c r="C4192" s="137"/>
      <c r="D4192" s="159"/>
      <c r="E4192" s="160"/>
      <c r="F4192" s="137" t="s">
        <v>475</v>
      </c>
      <c r="G4192" s="137" t="s">
        <v>476</v>
      </c>
      <c r="H4192" s="137" t="s">
        <v>434</v>
      </c>
      <c r="I4192" s="137"/>
      <c r="J4192" s="138"/>
      <c r="K4192" s="146"/>
      <c r="L4192" s="146"/>
    </row>
    <row r="4193" spans="2:12" s="141" customFormat="1" ht="20.100000000000001" customHeight="1">
      <c r="B4193" s="137"/>
      <c r="C4193" s="137"/>
      <c r="D4193" s="159"/>
      <c r="E4193" s="160"/>
      <c r="F4193" s="137" t="s">
        <v>476</v>
      </c>
      <c r="G4193" s="137" t="s">
        <v>477</v>
      </c>
      <c r="H4193" s="137" t="s">
        <v>434</v>
      </c>
      <c r="I4193" s="137"/>
      <c r="J4193" s="138"/>
      <c r="K4193" s="146"/>
      <c r="L4193" s="146"/>
    </row>
    <row r="4194" spans="2:12" s="141" customFormat="1" ht="20.100000000000001" customHeight="1">
      <c r="B4194" s="137"/>
      <c r="C4194" s="137"/>
      <c r="D4194" s="159"/>
      <c r="E4194" s="160"/>
      <c r="F4194" s="137" t="s">
        <v>477</v>
      </c>
      <c r="G4194" s="137" t="s">
        <v>543</v>
      </c>
      <c r="H4194" s="137" t="s">
        <v>434</v>
      </c>
      <c r="I4194" s="137"/>
      <c r="J4194" s="138"/>
      <c r="K4194" s="146"/>
      <c r="L4194" s="146"/>
    </row>
    <row r="4195" spans="2:12" s="141" customFormat="1" ht="20.100000000000001" customHeight="1">
      <c r="B4195" s="137"/>
      <c r="C4195" s="137"/>
      <c r="D4195" s="159"/>
      <c r="E4195" s="160"/>
      <c r="F4195" s="137" t="s">
        <v>543</v>
      </c>
      <c r="G4195" s="137" t="s">
        <v>550</v>
      </c>
      <c r="H4195" s="137" t="s">
        <v>434</v>
      </c>
      <c r="I4195" s="137"/>
      <c r="J4195" s="138"/>
      <c r="K4195" s="146"/>
      <c r="L4195" s="146"/>
    </row>
    <row r="4196" spans="2:12" s="141" customFormat="1" ht="20.100000000000001" customHeight="1">
      <c r="B4196" s="137"/>
      <c r="C4196" s="137"/>
      <c r="D4196" s="159"/>
      <c r="E4196" s="160"/>
      <c r="F4196" s="137" t="s">
        <v>550</v>
      </c>
      <c r="G4196" s="137" t="s">
        <v>551</v>
      </c>
      <c r="H4196" s="137" t="s">
        <v>434</v>
      </c>
      <c r="I4196" s="137"/>
      <c r="J4196" s="138"/>
      <c r="K4196" s="146"/>
      <c r="L4196" s="146"/>
    </row>
    <row r="4197" spans="2:12" s="141" customFormat="1" ht="20.100000000000001" customHeight="1">
      <c r="B4197" s="137"/>
      <c r="C4197" s="137"/>
      <c r="D4197" s="159"/>
      <c r="E4197" s="160"/>
      <c r="F4197" s="137" t="s">
        <v>551</v>
      </c>
      <c r="G4197" s="137" t="s">
        <v>552</v>
      </c>
      <c r="H4197" s="137" t="s">
        <v>434</v>
      </c>
      <c r="I4197" s="137"/>
      <c r="J4197" s="138"/>
      <c r="K4197" s="146"/>
      <c r="L4197" s="146"/>
    </row>
    <row r="4198" spans="2:12" s="141" customFormat="1" ht="20.100000000000001" customHeight="1">
      <c r="B4198" s="137"/>
      <c r="C4198" s="137"/>
      <c r="D4198" s="159"/>
      <c r="E4198" s="160"/>
      <c r="F4198" s="137" t="s">
        <v>552</v>
      </c>
      <c r="G4198" s="137" t="s">
        <v>553</v>
      </c>
      <c r="H4198" s="137" t="s">
        <v>434</v>
      </c>
      <c r="I4198" s="137"/>
      <c r="J4198" s="138"/>
      <c r="K4198" s="146"/>
      <c r="L4198" s="146"/>
    </row>
    <row r="4199" spans="2:12" s="141" customFormat="1" ht="20.100000000000001" customHeight="1">
      <c r="B4199" s="137"/>
      <c r="C4199" s="137"/>
      <c r="D4199" s="159"/>
      <c r="E4199" s="160"/>
      <c r="F4199" s="137" t="s">
        <v>553</v>
      </c>
      <c r="G4199" s="137" t="s">
        <v>554</v>
      </c>
      <c r="H4199" s="137" t="s">
        <v>434</v>
      </c>
      <c r="I4199" s="137"/>
      <c r="J4199" s="138"/>
      <c r="K4199" s="146"/>
      <c r="L4199" s="146"/>
    </row>
    <row r="4200" spans="2:12" s="141" customFormat="1" ht="20.100000000000001" customHeight="1">
      <c r="B4200" s="137"/>
      <c r="C4200" s="137"/>
      <c r="D4200" s="159"/>
      <c r="E4200" s="160"/>
      <c r="F4200" s="137" t="s">
        <v>554</v>
      </c>
      <c r="G4200" s="137" t="s">
        <v>555</v>
      </c>
      <c r="H4200" s="137" t="s">
        <v>434</v>
      </c>
      <c r="I4200" s="137"/>
      <c r="J4200" s="138"/>
      <c r="K4200" s="146"/>
      <c r="L4200" s="146"/>
    </row>
    <row r="4201" spans="2:12" s="141" customFormat="1" ht="20.100000000000001" customHeight="1">
      <c r="B4201" s="137"/>
      <c r="C4201" s="137"/>
      <c r="D4201" s="159"/>
      <c r="E4201" s="160"/>
      <c r="F4201" s="137" t="s">
        <v>555</v>
      </c>
      <c r="G4201" s="137" t="s">
        <v>556</v>
      </c>
      <c r="H4201" s="137" t="s">
        <v>434</v>
      </c>
      <c r="I4201" s="137"/>
      <c r="J4201" s="138"/>
      <c r="K4201" s="146"/>
      <c r="L4201" s="146"/>
    </row>
    <row r="4202" spans="2:12" s="141" customFormat="1" ht="20.100000000000001" customHeight="1">
      <c r="B4202" s="137"/>
      <c r="C4202" s="137"/>
      <c r="D4202" s="159"/>
      <c r="E4202" s="160"/>
      <c r="F4202" s="137" t="s">
        <v>556</v>
      </c>
      <c r="G4202" s="137" t="s">
        <v>557</v>
      </c>
      <c r="H4202" s="137" t="s">
        <v>434</v>
      </c>
      <c r="I4202" s="137"/>
      <c r="J4202" s="138"/>
      <c r="K4202" s="146"/>
      <c r="L4202" s="146"/>
    </row>
    <row r="4203" spans="2:12" s="141" customFormat="1" ht="20.100000000000001" customHeight="1">
      <c r="B4203" s="137"/>
      <c r="C4203" s="137"/>
      <c r="D4203" s="159"/>
      <c r="E4203" s="160"/>
      <c r="F4203" s="137" t="s">
        <v>557</v>
      </c>
      <c r="G4203" s="137" t="s">
        <v>558</v>
      </c>
      <c r="H4203" s="137" t="s">
        <v>434</v>
      </c>
      <c r="I4203" s="137"/>
      <c r="J4203" s="138"/>
      <c r="K4203" s="146"/>
      <c r="L4203" s="146"/>
    </row>
    <row r="4204" spans="2:12" s="141" customFormat="1" ht="20.100000000000001" customHeight="1">
      <c r="B4204" s="137"/>
      <c r="C4204" s="137"/>
      <c r="D4204" s="159"/>
      <c r="E4204" s="160"/>
      <c r="F4204" s="137" t="s">
        <v>558</v>
      </c>
      <c r="G4204" s="137" t="s">
        <v>559</v>
      </c>
      <c r="H4204" s="137" t="s">
        <v>434</v>
      </c>
      <c r="I4204" s="137"/>
      <c r="J4204" s="138"/>
      <c r="K4204" s="146"/>
      <c r="L4204" s="146"/>
    </row>
    <row r="4205" spans="2:12" s="141" customFormat="1" ht="20.100000000000001" customHeight="1">
      <c r="B4205" s="137"/>
      <c r="C4205" s="137"/>
      <c r="D4205" s="159"/>
      <c r="E4205" s="160"/>
      <c r="F4205" s="137" t="s">
        <v>559</v>
      </c>
      <c r="G4205" s="137" t="s">
        <v>560</v>
      </c>
      <c r="H4205" s="137" t="s">
        <v>434</v>
      </c>
      <c r="I4205" s="137"/>
      <c r="J4205" s="138"/>
      <c r="K4205" s="146"/>
      <c r="L4205" s="146"/>
    </row>
    <row r="4206" spans="2:12" s="141" customFormat="1" ht="20.100000000000001" customHeight="1">
      <c r="B4206" s="137"/>
      <c r="C4206" s="137"/>
      <c r="D4206" s="159"/>
      <c r="E4206" s="160"/>
      <c r="F4206" s="137" t="s">
        <v>560</v>
      </c>
      <c r="G4206" s="137" t="s">
        <v>561</v>
      </c>
      <c r="H4206" s="137" t="s">
        <v>434</v>
      </c>
      <c r="I4206" s="137"/>
      <c r="J4206" s="138"/>
      <c r="K4206" s="146"/>
      <c r="L4206" s="146"/>
    </row>
    <row r="4207" spans="2:12" s="141" customFormat="1" ht="20.100000000000001" customHeight="1">
      <c r="B4207" s="137"/>
      <c r="C4207" s="137"/>
      <c r="D4207" s="159"/>
      <c r="E4207" s="160"/>
      <c r="F4207" s="137" t="s">
        <v>561</v>
      </c>
      <c r="G4207" s="137" t="s">
        <v>562</v>
      </c>
      <c r="H4207" s="137" t="s">
        <v>434</v>
      </c>
      <c r="I4207" s="137"/>
      <c r="J4207" s="138"/>
      <c r="K4207" s="146"/>
      <c r="L4207" s="146"/>
    </row>
    <row r="4208" spans="2:12" s="141" customFormat="1" ht="20.100000000000001" customHeight="1">
      <c r="B4208" s="137"/>
      <c r="C4208" s="137"/>
      <c r="D4208" s="159"/>
      <c r="E4208" s="160"/>
      <c r="F4208" s="137" t="s">
        <v>562</v>
      </c>
      <c r="G4208" s="137" t="s">
        <v>563</v>
      </c>
      <c r="H4208" s="137" t="s">
        <v>434</v>
      </c>
      <c r="I4208" s="137"/>
      <c r="J4208" s="138"/>
      <c r="K4208" s="146"/>
      <c r="L4208" s="146"/>
    </row>
    <row r="4209" spans="2:12" s="141" customFormat="1" ht="20.100000000000001" customHeight="1">
      <c r="B4209" s="137"/>
      <c r="C4209" s="137"/>
      <c r="D4209" s="159"/>
      <c r="E4209" s="160"/>
      <c r="F4209" s="137" t="s">
        <v>563</v>
      </c>
      <c r="G4209" s="137" t="s">
        <v>564</v>
      </c>
      <c r="H4209" s="137" t="s">
        <v>434</v>
      </c>
      <c r="I4209" s="137"/>
      <c r="J4209" s="138"/>
      <c r="K4209" s="146"/>
      <c r="L4209" s="146"/>
    </row>
    <row r="4210" spans="2:12" s="141" customFormat="1" ht="20.100000000000001" customHeight="1">
      <c r="B4210" s="137"/>
      <c r="C4210" s="137"/>
      <c r="D4210" s="159"/>
      <c r="E4210" s="160"/>
      <c r="F4210" s="137" t="s">
        <v>564</v>
      </c>
      <c r="G4210" s="137" t="s">
        <v>565</v>
      </c>
      <c r="H4210" s="137" t="s">
        <v>434</v>
      </c>
      <c r="I4210" s="137"/>
      <c r="J4210" s="138"/>
      <c r="K4210" s="146"/>
      <c r="L4210" s="146"/>
    </row>
    <row r="4211" spans="2:12" s="141" customFormat="1" ht="20.100000000000001" customHeight="1">
      <c r="B4211" s="137"/>
      <c r="C4211" s="137"/>
      <c r="D4211" s="159"/>
      <c r="E4211" s="160"/>
      <c r="F4211" s="137" t="s">
        <v>565</v>
      </c>
      <c r="G4211" s="137" t="s">
        <v>1006</v>
      </c>
      <c r="H4211" s="137" t="s">
        <v>434</v>
      </c>
      <c r="I4211" s="137"/>
      <c r="J4211" s="138"/>
      <c r="K4211" s="146"/>
      <c r="L4211" s="146"/>
    </row>
    <row r="4212" spans="2:12" s="141" customFormat="1" ht="20.100000000000001" customHeight="1">
      <c r="B4212" s="137"/>
      <c r="C4212" s="137"/>
      <c r="D4212" s="159"/>
      <c r="E4212" s="160"/>
      <c r="F4212" s="137"/>
      <c r="G4212" s="137"/>
      <c r="H4212" s="137"/>
      <c r="I4212" s="137"/>
      <c r="J4212" s="138"/>
      <c r="K4212" s="146"/>
      <c r="L4212" s="146"/>
    </row>
    <row r="4213" spans="2:12" s="141" customFormat="1" ht="20.100000000000001" customHeight="1">
      <c r="B4213" s="137">
        <v>382</v>
      </c>
      <c r="C4213" s="137"/>
      <c r="D4213" s="159" t="s">
        <v>390</v>
      </c>
      <c r="E4213" s="160">
        <v>2.6320000000000001</v>
      </c>
      <c r="F4213" s="137" t="s">
        <v>433</v>
      </c>
      <c r="G4213" s="137" t="s">
        <v>447</v>
      </c>
      <c r="H4213" s="137" t="s">
        <v>434</v>
      </c>
      <c r="I4213" s="137"/>
      <c r="J4213" s="138"/>
      <c r="K4213" s="146"/>
      <c r="L4213" s="146"/>
    </row>
    <row r="4214" spans="2:12" s="141" customFormat="1" ht="20.100000000000001" customHeight="1">
      <c r="B4214" s="137"/>
      <c r="C4214" s="137"/>
      <c r="D4214" s="159"/>
      <c r="E4214" s="160"/>
      <c r="F4214" s="137" t="s">
        <v>447</v>
      </c>
      <c r="G4214" s="137" t="s">
        <v>451</v>
      </c>
      <c r="H4214" s="137" t="s">
        <v>434</v>
      </c>
      <c r="I4214" s="137"/>
      <c r="J4214" s="138"/>
      <c r="K4214" s="146"/>
      <c r="L4214" s="146"/>
    </row>
    <row r="4215" spans="2:12" s="141" customFormat="1" ht="20.100000000000001" customHeight="1">
      <c r="B4215" s="137"/>
      <c r="C4215" s="137"/>
      <c r="D4215" s="159"/>
      <c r="E4215" s="160"/>
      <c r="F4215" s="137" t="s">
        <v>451</v>
      </c>
      <c r="G4215" s="137" t="s">
        <v>454</v>
      </c>
      <c r="H4215" s="137" t="s">
        <v>434</v>
      </c>
      <c r="I4215" s="137"/>
      <c r="J4215" s="138"/>
      <c r="K4215" s="146"/>
      <c r="L4215" s="146"/>
    </row>
    <row r="4216" spans="2:12" s="141" customFormat="1" ht="20.100000000000001" customHeight="1">
      <c r="B4216" s="137"/>
      <c r="C4216" s="137"/>
      <c r="D4216" s="159"/>
      <c r="E4216" s="160"/>
      <c r="F4216" s="137" t="s">
        <v>454</v>
      </c>
      <c r="G4216" s="137" t="s">
        <v>455</v>
      </c>
      <c r="H4216" s="137" t="s">
        <v>434</v>
      </c>
      <c r="I4216" s="137"/>
      <c r="J4216" s="138"/>
      <c r="K4216" s="146"/>
      <c r="L4216" s="146"/>
    </row>
    <row r="4217" spans="2:12" s="141" customFormat="1" ht="20.100000000000001" customHeight="1">
      <c r="B4217" s="137"/>
      <c r="C4217" s="137"/>
      <c r="D4217" s="159"/>
      <c r="E4217" s="160"/>
      <c r="F4217" s="137" t="s">
        <v>455</v>
      </c>
      <c r="G4217" s="137" t="s">
        <v>456</v>
      </c>
      <c r="H4217" s="137" t="s">
        <v>434</v>
      </c>
      <c r="I4217" s="137"/>
      <c r="J4217" s="138"/>
      <c r="K4217" s="146"/>
      <c r="L4217" s="146"/>
    </row>
    <row r="4218" spans="2:12" s="141" customFormat="1" ht="20.100000000000001" customHeight="1">
      <c r="B4218" s="137"/>
      <c r="C4218" s="137"/>
      <c r="D4218" s="159"/>
      <c r="E4218" s="160"/>
      <c r="F4218" s="137" t="s">
        <v>456</v>
      </c>
      <c r="G4218" s="137" t="s">
        <v>457</v>
      </c>
      <c r="H4218" s="137" t="s">
        <v>434</v>
      </c>
      <c r="I4218" s="137"/>
      <c r="J4218" s="138"/>
      <c r="K4218" s="146"/>
      <c r="L4218" s="146"/>
    </row>
    <row r="4219" spans="2:12" s="141" customFormat="1" ht="20.100000000000001" customHeight="1">
      <c r="B4219" s="137"/>
      <c r="C4219" s="137"/>
      <c r="D4219" s="159"/>
      <c r="E4219" s="160"/>
      <c r="F4219" s="137" t="s">
        <v>457</v>
      </c>
      <c r="G4219" s="137" t="s">
        <v>460</v>
      </c>
      <c r="H4219" s="137" t="s">
        <v>434</v>
      </c>
      <c r="I4219" s="137"/>
      <c r="J4219" s="138"/>
      <c r="K4219" s="146"/>
      <c r="L4219" s="146"/>
    </row>
    <row r="4220" spans="2:12" s="141" customFormat="1" ht="20.100000000000001" customHeight="1">
      <c r="B4220" s="137"/>
      <c r="C4220" s="137"/>
      <c r="D4220" s="159"/>
      <c r="E4220" s="160"/>
      <c r="F4220" s="137" t="s">
        <v>460</v>
      </c>
      <c r="G4220" s="137" t="s">
        <v>463</v>
      </c>
      <c r="H4220" s="137" t="s">
        <v>434</v>
      </c>
      <c r="I4220" s="137"/>
      <c r="J4220" s="138"/>
      <c r="K4220" s="146"/>
      <c r="L4220" s="146"/>
    </row>
    <row r="4221" spans="2:12" s="141" customFormat="1" ht="20.100000000000001" customHeight="1">
      <c r="B4221" s="137"/>
      <c r="C4221" s="137"/>
      <c r="D4221" s="159"/>
      <c r="E4221" s="160"/>
      <c r="F4221" s="137" t="s">
        <v>463</v>
      </c>
      <c r="G4221" s="137" t="s">
        <v>464</v>
      </c>
      <c r="H4221" s="137" t="s">
        <v>438</v>
      </c>
      <c r="I4221" s="137"/>
      <c r="J4221" s="138"/>
      <c r="K4221" s="146"/>
      <c r="L4221" s="146"/>
    </row>
    <row r="4222" spans="2:12" s="141" customFormat="1" ht="20.100000000000001" customHeight="1">
      <c r="B4222" s="137"/>
      <c r="C4222" s="137"/>
      <c r="D4222" s="159"/>
      <c r="E4222" s="160"/>
      <c r="F4222" s="137" t="s">
        <v>464</v>
      </c>
      <c r="G4222" s="137" t="s">
        <v>465</v>
      </c>
      <c r="H4222" s="137" t="s">
        <v>434</v>
      </c>
      <c r="I4222" s="137"/>
      <c r="J4222" s="138"/>
      <c r="K4222" s="146"/>
      <c r="L4222" s="146"/>
    </row>
    <row r="4223" spans="2:12" s="141" customFormat="1" ht="20.100000000000001" customHeight="1">
      <c r="B4223" s="137"/>
      <c r="C4223" s="137"/>
      <c r="D4223" s="159"/>
      <c r="E4223" s="160"/>
      <c r="F4223" s="137" t="s">
        <v>465</v>
      </c>
      <c r="G4223" s="137" t="s">
        <v>466</v>
      </c>
      <c r="H4223" s="137" t="s">
        <v>434</v>
      </c>
      <c r="I4223" s="137"/>
      <c r="J4223" s="138"/>
      <c r="K4223" s="146"/>
      <c r="L4223" s="146"/>
    </row>
    <row r="4224" spans="2:12" s="141" customFormat="1" ht="20.100000000000001" customHeight="1">
      <c r="B4224" s="137"/>
      <c r="C4224" s="137"/>
      <c r="D4224" s="159"/>
      <c r="E4224" s="160"/>
      <c r="F4224" s="137" t="s">
        <v>466</v>
      </c>
      <c r="G4224" s="137" t="s">
        <v>467</v>
      </c>
      <c r="H4224" s="137" t="s">
        <v>434</v>
      </c>
      <c r="I4224" s="137"/>
      <c r="J4224" s="138"/>
      <c r="K4224" s="146"/>
      <c r="L4224" s="146"/>
    </row>
    <row r="4225" spans="2:12" s="141" customFormat="1" ht="20.100000000000001" customHeight="1">
      <c r="B4225" s="137"/>
      <c r="C4225" s="137"/>
      <c r="D4225" s="159"/>
      <c r="E4225" s="160"/>
      <c r="F4225" s="137" t="s">
        <v>467</v>
      </c>
      <c r="G4225" s="137" t="s">
        <v>468</v>
      </c>
      <c r="H4225" s="137" t="s">
        <v>443</v>
      </c>
      <c r="I4225" s="137"/>
      <c r="J4225" s="138"/>
      <c r="K4225" s="146"/>
      <c r="L4225" s="146"/>
    </row>
    <row r="4226" spans="2:12" s="141" customFormat="1" ht="20.100000000000001" customHeight="1">
      <c r="B4226" s="137"/>
      <c r="C4226" s="137"/>
      <c r="D4226" s="159"/>
      <c r="E4226" s="160"/>
      <c r="F4226" s="137" t="s">
        <v>468</v>
      </c>
      <c r="G4226" s="137" t="s">
        <v>1007</v>
      </c>
      <c r="H4226" s="137" t="s">
        <v>434</v>
      </c>
      <c r="I4226" s="137"/>
      <c r="J4226" s="138"/>
      <c r="K4226" s="146"/>
      <c r="L4226" s="146"/>
    </row>
    <row r="4227" spans="2:12" s="141" customFormat="1" ht="20.100000000000001" customHeight="1">
      <c r="B4227" s="137"/>
      <c r="C4227" s="137"/>
      <c r="D4227" s="159"/>
      <c r="E4227" s="160"/>
      <c r="F4227" s="137"/>
      <c r="G4227" s="137"/>
      <c r="H4227" s="137"/>
      <c r="I4227" s="137"/>
      <c r="J4227" s="138"/>
      <c r="K4227" s="146"/>
      <c r="L4227" s="146"/>
    </row>
    <row r="4228" spans="2:12" s="141" customFormat="1" ht="20.100000000000001" customHeight="1">
      <c r="B4228" s="137">
        <v>383</v>
      </c>
      <c r="C4228" s="137"/>
      <c r="D4228" s="159" t="s">
        <v>391</v>
      </c>
      <c r="E4228" s="160">
        <v>3.5270000000000001</v>
      </c>
      <c r="F4228" s="137" t="s">
        <v>433</v>
      </c>
      <c r="G4228" s="137" t="s">
        <v>447</v>
      </c>
      <c r="H4228" s="137" t="s">
        <v>434</v>
      </c>
      <c r="I4228" s="137"/>
      <c r="J4228" s="138"/>
      <c r="K4228" s="146"/>
      <c r="L4228" s="146"/>
    </row>
    <row r="4229" spans="2:12" s="141" customFormat="1" ht="20.100000000000001" customHeight="1">
      <c r="B4229" s="137"/>
      <c r="C4229" s="137"/>
      <c r="D4229" s="159"/>
      <c r="E4229" s="160"/>
      <c r="F4229" s="137" t="s">
        <v>447</v>
      </c>
      <c r="G4229" s="137" t="s">
        <v>451</v>
      </c>
      <c r="H4229" s="137" t="s">
        <v>434</v>
      </c>
      <c r="I4229" s="137"/>
      <c r="J4229" s="138"/>
      <c r="K4229" s="146"/>
      <c r="L4229" s="146"/>
    </row>
    <row r="4230" spans="2:12" s="141" customFormat="1" ht="20.100000000000001" customHeight="1">
      <c r="B4230" s="137"/>
      <c r="C4230" s="137"/>
      <c r="D4230" s="159"/>
      <c r="E4230" s="160"/>
      <c r="F4230" s="137" t="s">
        <v>451</v>
      </c>
      <c r="G4230" s="137" t="s">
        <v>454</v>
      </c>
      <c r="H4230" s="137" t="s">
        <v>434</v>
      </c>
      <c r="I4230" s="137"/>
      <c r="J4230" s="138"/>
      <c r="K4230" s="146"/>
      <c r="L4230" s="146"/>
    </row>
    <row r="4231" spans="2:12" s="141" customFormat="1" ht="20.100000000000001" customHeight="1">
      <c r="B4231" s="137"/>
      <c r="C4231" s="137"/>
      <c r="D4231" s="159"/>
      <c r="E4231" s="160"/>
      <c r="F4231" s="137" t="s">
        <v>454</v>
      </c>
      <c r="G4231" s="137" t="s">
        <v>455</v>
      </c>
      <c r="H4231" s="137" t="s">
        <v>438</v>
      </c>
      <c r="I4231" s="137"/>
      <c r="J4231" s="138"/>
      <c r="K4231" s="146"/>
      <c r="L4231" s="146"/>
    </row>
    <row r="4232" spans="2:12" s="141" customFormat="1" ht="20.100000000000001" customHeight="1">
      <c r="B4232" s="137"/>
      <c r="C4232" s="137"/>
      <c r="D4232" s="159"/>
      <c r="E4232" s="160"/>
      <c r="F4232" s="137" t="s">
        <v>455</v>
      </c>
      <c r="G4232" s="137" t="s">
        <v>456</v>
      </c>
      <c r="H4232" s="137" t="s">
        <v>434</v>
      </c>
      <c r="I4232" s="137"/>
      <c r="J4232" s="138"/>
      <c r="K4232" s="146"/>
      <c r="L4232" s="146"/>
    </row>
    <row r="4233" spans="2:12" s="141" customFormat="1" ht="20.100000000000001" customHeight="1">
      <c r="B4233" s="137"/>
      <c r="C4233" s="137"/>
      <c r="D4233" s="159"/>
      <c r="E4233" s="160"/>
      <c r="F4233" s="137" t="s">
        <v>456</v>
      </c>
      <c r="G4233" s="137" t="s">
        <v>457</v>
      </c>
      <c r="H4233" s="137" t="s">
        <v>434</v>
      </c>
      <c r="I4233" s="137"/>
      <c r="J4233" s="138"/>
      <c r="K4233" s="146"/>
      <c r="L4233" s="146"/>
    </row>
    <row r="4234" spans="2:12" s="141" customFormat="1" ht="20.100000000000001" customHeight="1">
      <c r="B4234" s="137"/>
      <c r="C4234" s="137"/>
      <c r="D4234" s="159"/>
      <c r="E4234" s="160"/>
      <c r="F4234" s="137" t="s">
        <v>457</v>
      </c>
      <c r="G4234" s="137" t="s">
        <v>460</v>
      </c>
      <c r="H4234" s="137" t="s">
        <v>434</v>
      </c>
      <c r="I4234" s="137"/>
      <c r="J4234" s="138"/>
      <c r="K4234" s="146"/>
      <c r="L4234" s="146"/>
    </row>
    <row r="4235" spans="2:12" s="141" customFormat="1" ht="20.100000000000001" customHeight="1">
      <c r="B4235" s="137"/>
      <c r="C4235" s="137"/>
      <c r="D4235" s="159"/>
      <c r="E4235" s="160"/>
      <c r="F4235" s="137" t="s">
        <v>460</v>
      </c>
      <c r="G4235" s="137" t="s">
        <v>463</v>
      </c>
      <c r="H4235" s="137" t="s">
        <v>434</v>
      </c>
      <c r="I4235" s="137"/>
      <c r="J4235" s="138"/>
      <c r="K4235" s="146"/>
      <c r="L4235" s="146"/>
    </row>
    <row r="4236" spans="2:12" s="141" customFormat="1" ht="20.100000000000001" customHeight="1">
      <c r="B4236" s="137"/>
      <c r="C4236" s="137"/>
      <c r="D4236" s="159"/>
      <c r="E4236" s="160"/>
      <c r="F4236" s="137" t="s">
        <v>463</v>
      </c>
      <c r="G4236" s="137" t="s">
        <v>464</v>
      </c>
      <c r="H4236" s="137" t="s">
        <v>434</v>
      </c>
      <c r="I4236" s="137"/>
      <c r="J4236" s="138"/>
      <c r="K4236" s="146"/>
      <c r="L4236" s="146"/>
    </row>
    <row r="4237" spans="2:12" s="141" customFormat="1" ht="20.100000000000001" customHeight="1">
      <c r="B4237" s="137"/>
      <c r="C4237" s="137"/>
      <c r="D4237" s="159"/>
      <c r="E4237" s="160"/>
      <c r="F4237" s="137" t="s">
        <v>464</v>
      </c>
      <c r="G4237" s="137" t="s">
        <v>465</v>
      </c>
      <c r="H4237" s="137" t="s">
        <v>434</v>
      </c>
      <c r="I4237" s="137"/>
      <c r="J4237" s="138"/>
      <c r="K4237" s="146"/>
      <c r="L4237" s="146"/>
    </row>
    <row r="4238" spans="2:12" s="141" customFormat="1" ht="20.100000000000001" customHeight="1">
      <c r="B4238" s="137"/>
      <c r="C4238" s="137"/>
      <c r="D4238" s="159"/>
      <c r="E4238" s="160"/>
      <c r="F4238" s="137" t="s">
        <v>465</v>
      </c>
      <c r="G4238" s="137" t="s">
        <v>466</v>
      </c>
      <c r="H4238" s="137" t="s">
        <v>434</v>
      </c>
      <c r="I4238" s="137"/>
      <c r="J4238" s="138"/>
      <c r="K4238" s="146"/>
      <c r="L4238" s="146"/>
    </row>
    <row r="4239" spans="2:12" s="141" customFormat="1" ht="20.100000000000001" customHeight="1">
      <c r="B4239" s="137"/>
      <c r="C4239" s="137"/>
      <c r="D4239" s="159"/>
      <c r="E4239" s="160"/>
      <c r="F4239" s="137" t="s">
        <v>466</v>
      </c>
      <c r="G4239" s="137" t="s">
        <v>467</v>
      </c>
      <c r="H4239" s="137" t="s">
        <v>434</v>
      </c>
      <c r="I4239" s="137"/>
      <c r="J4239" s="138"/>
      <c r="K4239" s="146"/>
      <c r="L4239" s="146"/>
    </row>
    <row r="4240" spans="2:12" s="141" customFormat="1" ht="20.100000000000001" customHeight="1">
      <c r="B4240" s="137"/>
      <c r="C4240" s="137"/>
      <c r="D4240" s="159"/>
      <c r="E4240" s="160"/>
      <c r="F4240" s="137" t="s">
        <v>467</v>
      </c>
      <c r="G4240" s="137" t="s">
        <v>468</v>
      </c>
      <c r="H4240" s="137" t="s">
        <v>434</v>
      </c>
      <c r="I4240" s="137"/>
      <c r="J4240" s="138"/>
      <c r="K4240" s="146"/>
      <c r="L4240" s="146"/>
    </row>
    <row r="4241" spans="2:12" s="141" customFormat="1" ht="20.100000000000001" customHeight="1">
      <c r="B4241" s="137"/>
      <c r="C4241" s="137"/>
      <c r="D4241" s="159"/>
      <c r="E4241" s="160"/>
      <c r="F4241" s="137" t="s">
        <v>468</v>
      </c>
      <c r="G4241" s="137" t="s">
        <v>469</v>
      </c>
      <c r="H4241" s="137" t="s">
        <v>434</v>
      </c>
      <c r="I4241" s="137"/>
      <c r="J4241" s="138"/>
      <c r="K4241" s="146"/>
      <c r="L4241" s="146"/>
    </row>
    <row r="4242" spans="2:12" s="141" customFormat="1" ht="20.100000000000001" customHeight="1">
      <c r="B4242" s="137"/>
      <c r="C4242" s="137"/>
      <c r="D4242" s="159"/>
      <c r="E4242" s="160"/>
      <c r="F4242" s="137" t="s">
        <v>469</v>
      </c>
      <c r="G4242" s="137" t="s">
        <v>470</v>
      </c>
      <c r="H4242" s="137" t="s">
        <v>434</v>
      </c>
      <c r="I4242" s="137"/>
      <c r="J4242" s="138"/>
      <c r="K4242" s="146"/>
      <c r="L4242" s="146"/>
    </row>
    <row r="4243" spans="2:12" s="141" customFormat="1" ht="20.100000000000001" customHeight="1">
      <c r="B4243" s="137"/>
      <c r="C4243" s="137"/>
      <c r="D4243" s="159"/>
      <c r="E4243" s="160"/>
      <c r="F4243" s="137" t="s">
        <v>470</v>
      </c>
      <c r="G4243" s="137" t="s">
        <v>471</v>
      </c>
      <c r="H4243" s="137" t="s">
        <v>434</v>
      </c>
      <c r="I4243" s="137"/>
      <c r="J4243" s="138"/>
      <c r="K4243" s="146"/>
      <c r="L4243" s="146"/>
    </row>
    <row r="4244" spans="2:12" s="141" customFormat="1" ht="20.100000000000001" customHeight="1">
      <c r="B4244" s="137"/>
      <c r="C4244" s="137"/>
      <c r="D4244" s="159"/>
      <c r="E4244" s="160"/>
      <c r="F4244" s="137" t="s">
        <v>471</v>
      </c>
      <c r="G4244" s="137" t="s">
        <v>473</v>
      </c>
      <c r="H4244" s="137" t="s">
        <v>434</v>
      </c>
      <c r="I4244" s="137"/>
      <c r="J4244" s="138"/>
      <c r="K4244" s="146"/>
      <c r="L4244" s="146"/>
    </row>
    <row r="4245" spans="2:12" s="141" customFormat="1" ht="20.100000000000001" customHeight="1">
      <c r="B4245" s="137"/>
      <c r="C4245" s="137"/>
      <c r="D4245" s="159"/>
      <c r="E4245" s="160"/>
      <c r="F4245" s="137" t="s">
        <v>473</v>
      </c>
      <c r="G4245" s="137" t="s">
        <v>1008</v>
      </c>
      <c r="H4245" s="137" t="s">
        <v>434</v>
      </c>
      <c r="I4245" s="137"/>
      <c r="J4245" s="138"/>
      <c r="K4245" s="146"/>
      <c r="L4245" s="146"/>
    </row>
    <row r="4246" spans="2:12" s="141" customFormat="1" ht="20.100000000000001" customHeight="1">
      <c r="B4246" s="137"/>
      <c r="C4246" s="137"/>
      <c r="D4246" s="159"/>
      <c r="E4246" s="160"/>
      <c r="F4246" s="137"/>
      <c r="G4246" s="137"/>
      <c r="H4246" s="137"/>
      <c r="I4246" s="137"/>
      <c r="J4246" s="138"/>
      <c r="K4246" s="146"/>
      <c r="L4246" s="146"/>
    </row>
    <row r="4247" spans="2:12" s="141" customFormat="1" ht="20.100000000000001" customHeight="1">
      <c r="B4247" s="137">
        <v>384</v>
      </c>
      <c r="C4247" s="137"/>
      <c r="D4247" s="159" t="s">
        <v>392</v>
      </c>
      <c r="E4247" s="160">
        <v>3.8330000000000002</v>
      </c>
      <c r="F4247" s="137" t="s">
        <v>433</v>
      </c>
      <c r="G4247" s="137" t="s">
        <v>447</v>
      </c>
      <c r="H4247" s="137" t="s">
        <v>434</v>
      </c>
      <c r="I4247" s="137"/>
      <c r="J4247" s="138"/>
      <c r="K4247" s="146"/>
      <c r="L4247" s="146"/>
    </row>
    <row r="4248" spans="2:12" s="141" customFormat="1" ht="20.100000000000001" customHeight="1">
      <c r="B4248" s="137"/>
      <c r="C4248" s="137"/>
      <c r="D4248" s="159"/>
      <c r="E4248" s="160"/>
      <c r="F4248" s="137" t="s">
        <v>447</v>
      </c>
      <c r="G4248" s="137" t="s">
        <v>451</v>
      </c>
      <c r="H4248" s="137" t="s">
        <v>434</v>
      </c>
      <c r="I4248" s="137"/>
      <c r="J4248" s="138"/>
      <c r="K4248" s="146"/>
      <c r="L4248" s="146"/>
    </row>
    <row r="4249" spans="2:12" s="141" customFormat="1" ht="20.100000000000001" customHeight="1">
      <c r="B4249" s="137"/>
      <c r="C4249" s="137"/>
      <c r="D4249" s="159"/>
      <c r="E4249" s="160"/>
      <c r="F4249" s="137" t="s">
        <v>451</v>
      </c>
      <c r="G4249" s="137" t="s">
        <v>454</v>
      </c>
      <c r="H4249" s="137" t="s">
        <v>434</v>
      </c>
      <c r="I4249" s="137"/>
      <c r="J4249" s="138"/>
      <c r="K4249" s="146"/>
      <c r="L4249" s="146"/>
    </row>
    <row r="4250" spans="2:12" s="141" customFormat="1" ht="20.100000000000001" customHeight="1">
      <c r="B4250" s="137"/>
      <c r="C4250" s="137"/>
      <c r="D4250" s="159"/>
      <c r="E4250" s="160"/>
      <c r="F4250" s="137" t="s">
        <v>454</v>
      </c>
      <c r="G4250" s="137" t="s">
        <v>455</v>
      </c>
      <c r="H4250" s="137" t="s">
        <v>434</v>
      </c>
      <c r="I4250" s="137"/>
      <c r="J4250" s="138"/>
      <c r="K4250" s="146"/>
      <c r="L4250" s="146"/>
    </row>
    <row r="4251" spans="2:12" s="141" customFormat="1" ht="20.100000000000001" customHeight="1">
      <c r="B4251" s="137"/>
      <c r="C4251" s="137"/>
      <c r="D4251" s="159"/>
      <c r="E4251" s="160"/>
      <c r="F4251" s="137" t="s">
        <v>455</v>
      </c>
      <c r="G4251" s="137" t="s">
        <v>456</v>
      </c>
      <c r="H4251" s="137" t="s">
        <v>434</v>
      </c>
      <c r="I4251" s="137"/>
      <c r="J4251" s="138"/>
      <c r="K4251" s="146"/>
      <c r="L4251" s="146"/>
    </row>
    <row r="4252" spans="2:12" s="141" customFormat="1" ht="20.100000000000001" customHeight="1">
      <c r="B4252" s="137"/>
      <c r="C4252" s="137"/>
      <c r="D4252" s="159"/>
      <c r="E4252" s="160"/>
      <c r="F4252" s="137" t="s">
        <v>456</v>
      </c>
      <c r="G4252" s="137" t="s">
        <v>457</v>
      </c>
      <c r="H4252" s="137" t="s">
        <v>434</v>
      </c>
      <c r="I4252" s="137"/>
      <c r="J4252" s="138"/>
      <c r="K4252" s="146"/>
      <c r="L4252" s="146"/>
    </row>
    <row r="4253" spans="2:12" s="141" customFormat="1" ht="20.100000000000001" customHeight="1">
      <c r="B4253" s="137"/>
      <c r="C4253" s="137"/>
      <c r="D4253" s="159"/>
      <c r="E4253" s="160"/>
      <c r="F4253" s="137" t="s">
        <v>457</v>
      </c>
      <c r="G4253" s="137" t="s">
        <v>460</v>
      </c>
      <c r="H4253" s="137" t="s">
        <v>438</v>
      </c>
      <c r="I4253" s="137"/>
      <c r="J4253" s="138"/>
      <c r="K4253" s="146"/>
      <c r="L4253" s="146"/>
    </row>
    <row r="4254" spans="2:12" s="141" customFormat="1" ht="20.100000000000001" customHeight="1">
      <c r="B4254" s="137"/>
      <c r="C4254" s="137"/>
      <c r="D4254" s="159"/>
      <c r="E4254" s="160"/>
      <c r="F4254" s="137" t="s">
        <v>460</v>
      </c>
      <c r="G4254" s="137" t="s">
        <v>463</v>
      </c>
      <c r="H4254" s="137" t="s">
        <v>443</v>
      </c>
      <c r="I4254" s="137"/>
      <c r="J4254" s="138"/>
      <c r="K4254" s="146"/>
      <c r="L4254" s="146"/>
    </row>
    <row r="4255" spans="2:12" s="141" customFormat="1" ht="20.100000000000001" customHeight="1">
      <c r="B4255" s="137"/>
      <c r="C4255" s="137"/>
      <c r="D4255" s="159"/>
      <c r="E4255" s="160"/>
      <c r="F4255" s="137" t="s">
        <v>463</v>
      </c>
      <c r="G4255" s="137" t="s">
        <v>464</v>
      </c>
      <c r="H4255" s="137" t="s">
        <v>443</v>
      </c>
      <c r="I4255" s="137"/>
      <c r="J4255" s="138"/>
      <c r="K4255" s="146"/>
      <c r="L4255" s="146"/>
    </row>
    <row r="4256" spans="2:12" s="141" customFormat="1" ht="20.100000000000001" customHeight="1">
      <c r="B4256" s="137"/>
      <c r="C4256" s="137"/>
      <c r="D4256" s="159"/>
      <c r="E4256" s="160"/>
      <c r="F4256" s="137" t="s">
        <v>464</v>
      </c>
      <c r="G4256" s="137" t="s">
        <v>465</v>
      </c>
      <c r="H4256" s="137" t="s">
        <v>438</v>
      </c>
      <c r="I4256" s="137"/>
      <c r="J4256" s="138"/>
      <c r="K4256" s="146"/>
      <c r="L4256" s="146"/>
    </row>
    <row r="4257" spans="2:12" s="141" customFormat="1" ht="20.100000000000001" customHeight="1">
      <c r="B4257" s="137"/>
      <c r="C4257" s="137"/>
      <c r="D4257" s="159"/>
      <c r="E4257" s="160"/>
      <c r="F4257" s="137" t="s">
        <v>465</v>
      </c>
      <c r="G4257" s="137" t="s">
        <v>466</v>
      </c>
      <c r="H4257" s="137" t="s">
        <v>438</v>
      </c>
      <c r="I4257" s="137"/>
      <c r="J4257" s="138"/>
      <c r="K4257" s="146"/>
      <c r="L4257" s="146"/>
    </row>
    <row r="4258" spans="2:12" s="141" customFormat="1" ht="20.100000000000001" customHeight="1">
      <c r="B4258" s="137"/>
      <c r="C4258" s="137"/>
      <c r="D4258" s="159"/>
      <c r="E4258" s="160"/>
      <c r="F4258" s="137" t="s">
        <v>466</v>
      </c>
      <c r="G4258" s="137" t="s">
        <v>467</v>
      </c>
      <c r="H4258" s="137" t="s">
        <v>438</v>
      </c>
      <c r="I4258" s="137"/>
      <c r="J4258" s="138"/>
      <c r="K4258" s="146"/>
      <c r="L4258" s="146"/>
    </row>
    <row r="4259" spans="2:12" s="141" customFormat="1" ht="20.100000000000001" customHeight="1">
      <c r="B4259" s="137"/>
      <c r="C4259" s="137"/>
      <c r="D4259" s="159"/>
      <c r="E4259" s="160"/>
      <c r="F4259" s="137" t="s">
        <v>467</v>
      </c>
      <c r="G4259" s="137" t="s">
        <v>468</v>
      </c>
      <c r="H4259" s="137" t="s">
        <v>434</v>
      </c>
      <c r="I4259" s="137"/>
      <c r="J4259" s="138"/>
      <c r="K4259" s="146"/>
      <c r="L4259" s="146"/>
    </row>
    <row r="4260" spans="2:12" s="141" customFormat="1" ht="20.100000000000001" customHeight="1">
      <c r="B4260" s="137"/>
      <c r="C4260" s="137"/>
      <c r="D4260" s="159"/>
      <c r="E4260" s="160"/>
      <c r="F4260" s="137" t="s">
        <v>468</v>
      </c>
      <c r="G4260" s="137" t="s">
        <v>469</v>
      </c>
      <c r="H4260" s="137" t="s">
        <v>434</v>
      </c>
      <c r="I4260" s="137"/>
      <c r="J4260" s="138"/>
      <c r="K4260" s="146"/>
      <c r="L4260" s="146"/>
    </row>
    <row r="4261" spans="2:12" s="141" customFormat="1" ht="20.100000000000001" customHeight="1">
      <c r="B4261" s="137"/>
      <c r="C4261" s="137"/>
      <c r="D4261" s="159"/>
      <c r="E4261" s="160"/>
      <c r="F4261" s="137" t="s">
        <v>469</v>
      </c>
      <c r="G4261" s="137" t="s">
        <v>470</v>
      </c>
      <c r="H4261" s="137" t="s">
        <v>443</v>
      </c>
      <c r="I4261" s="137"/>
      <c r="J4261" s="138"/>
      <c r="K4261" s="146"/>
      <c r="L4261" s="146"/>
    </row>
    <row r="4262" spans="2:12" s="141" customFormat="1" ht="20.100000000000001" customHeight="1">
      <c r="B4262" s="137"/>
      <c r="C4262" s="137"/>
      <c r="D4262" s="159"/>
      <c r="E4262" s="160"/>
      <c r="F4262" s="137" t="s">
        <v>470</v>
      </c>
      <c r="G4262" s="137" t="s">
        <v>471</v>
      </c>
      <c r="H4262" s="137" t="s">
        <v>438</v>
      </c>
      <c r="I4262" s="137"/>
      <c r="J4262" s="138"/>
      <c r="K4262" s="146"/>
      <c r="L4262" s="146"/>
    </row>
    <row r="4263" spans="2:12" s="141" customFormat="1" ht="20.100000000000001" customHeight="1">
      <c r="B4263" s="137"/>
      <c r="C4263" s="137"/>
      <c r="D4263" s="159"/>
      <c r="E4263" s="160"/>
      <c r="F4263" s="137" t="s">
        <v>471</v>
      </c>
      <c r="G4263" s="137" t="s">
        <v>473</v>
      </c>
      <c r="H4263" s="137" t="s">
        <v>438</v>
      </c>
      <c r="I4263" s="137"/>
      <c r="J4263" s="138"/>
      <c r="K4263" s="146"/>
      <c r="L4263" s="146"/>
    </row>
    <row r="4264" spans="2:12" s="141" customFormat="1" ht="20.100000000000001" customHeight="1">
      <c r="B4264" s="137"/>
      <c r="C4264" s="137"/>
      <c r="D4264" s="159"/>
      <c r="E4264" s="160"/>
      <c r="F4264" s="137" t="s">
        <v>473</v>
      </c>
      <c r="G4264" s="137" t="s">
        <v>474</v>
      </c>
      <c r="H4264" s="137" t="s">
        <v>438</v>
      </c>
      <c r="I4264" s="137"/>
      <c r="J4264" s="138"/>
      <c r="K4264" s="146"/>
      <c r="L4264" s="146"/>
    </row>
    <row r="4265" spans="2:12" s="141" customFormat="1" ht="20.100000000000001" customHeight="1">
      <c r="B4265" s="137"/>
      <c r="C4265" s="137"/>
      <c r="D4265" s="159"/>
      <c r="E4265" s="160"/>
      <c r="F4265" s="137" t="s">
        <v>474</v>
      </c>
      <c r="G4265" s="137" t="s">
        <v>475</v>
      </c>
      <c r="H4265" s="137" t="s">
        <v>438</v>
      </c>
      <c r="I4265" s="137"/>
      <c r="J4265" s="138"/>
      <c r="K4265" s="146"/>
      <c r="L4265" s="146"/>
    </row>
    <row r="4266" spans="2:12" s="141" customFormat="1" ht="20.100000000000001" customHeight="1">
      <c r="B4266" s="137"/>
      <c r="C4266" s="137"/>
      <c r="D4266" s="159"/>
      <c r="E4266" s="160"/>
      <c r="F4266" s="137" t="s">
        <v>475</v>
      </c>
      <c r="G4266" s="137" t="s">
        <v>809</v>
      </c>
      <c r="H4266" s="137" t="s">
        <v>438</v>
      </c>
      <c r="I4266" s="137"/>
      <c r="J4266" s="138"/>
      <c r="K4266" s="146"/>
      <c r="L4266" s="146"/>
    </row>
    <row r="4267" spans="2:12" s="141" customFormat="1" ht="20.100000000000001" customHeight="1">
      <c r="B4267" s="137"/>
      <c r="C4267" s="137"/>
      <c r="D4267" s="159"/>
      <c r="E4267" s="160"/>
      <c r="F4267" s="137"/>
      <c r="G4267" s="137"/>
      <c r="H4267" s="137"/>
      <c r="I4267" s="137"/>
      <c r="J4267" s="138"/>
      <c r="K4267" s="146"/>
      <c r="L4267" s="146"/>
    </row>
    <row r="4268" spans="2:12" s="141" customFormat="1" ht="20.100000000000001" customHeight="1">
      <c r="B4268" s="137">
        <v>385</v>
      </c>
      <c r="C4268" s="137"/>
      <c r="D4268" s="159" t="s">
        <v>393</v>
      </c>
      <c r="E4268" s="160">
        <v>2.831</v>
      </c>
      <c r="F4268" s="137" t="s">
        <v>433</v>
      </c>
      <c r="G4268" s="137" t="s">
        <v>447</v>
      </c>
      <c r="H4268" s="137" t="s">
        <v>438</v>
      </c>
      <c r="I4268" s="137"/>
      <c r="J4268" s="138"/>
      <c r="K4268" s="146"/>
      <c r="L4268" s="146"/>
    </row>
    <row r="4269" spans="2:12" s="141" customFormat="1" ht="20.100000000000001" customHeight="1">
      <c r="B4269" s="137"/>
      <c r="C4269" s="137"/>
      <c r="D4269" s="159"/>
      <c r="E4269" s="160"/>
      <c r="F4269" s="137" t="s">
        <v>447</v>
      </c>
      <c r="G4269" s="137" t="s">
        <v>451</v>
      </c>
      <c r="H4269" s="137" t="s">
        <v>438</v>
      </c>
      <c r="I4269" s="137"/>
      <c r="J4269" s="138"/>
      <c r="K4269" s="146"/>
      <c r="L4269" s="146"/>
    </row>
    <row r="4270" spans="2:12" s="141" customFormat="1" ht="20.100000000000001" customHeight="1">
      <c r="B4270" s="137"/>
      <c r="C4270" s="137"/>
      <c r="D4270" s="159"/>
      <c r="E4270" s="160"/>
      <c r="F4270" s="137" t="s">
        <v>451</v>
      </c>
      <c r="G4270" s="137" t="s">
        <v>454</v>
      </c>
      <c r="H4270" s="137" t="s">
        <v>438</v>
      </c>
      <c r="I4270" s="137"/>
      <c r="J4270" s="138"/>
      <c r="K4270" s="146"/>
      <c r="L4270" s="146"/>
    </row>
    <row r="4271" spans="2:12" s="141" customFormat="1" ht="20.100000000000001" customHeight="1">
      <c r="B4271" s="137"/>
      <c r="C4271" s="137"/>
      <c r="D4271" s="159"/>
      <c r="E4271" s="160"/>
      <c r="F4271" s="137" t="s">
        <v>454</v>
      </c>
      <c r="G4271" s="137" t="s">
        <v>455</v>
      </c>
      <c r="H4271" s="137" t="s">
        <v>438</v>
      </c>
      <c r="I4271" s="137"/>
      <c r="J4271" s="138"/>
      <c r="K4271" s="146"/>
      <c r="L4271" s="146"/>
    </row>
    <row r="4272" spans="2:12" s="141" customFormat="1" ht="20.100000000000001" customHeight="1">
      <c r="B4272" s="137"/>
      <c r="C4272" s="137"/>
      <c r="D4272" s="159"/>
      <c r="E4272" s="160"/>
      <c r="F4272" s="137" t="s">
        <v>455</v>
      </c>
      <c r="G4272" s="137" t="s">
        <v>456</v>
      </c>
      <c r="H4272" s="137" t="s">
        <v>443</v>
      </c>
      <c r="I4272" s="137"/>
      <c r="J4272" s="138"/>
      <c r="K4272" s="146"/>
      <c r="L4272" s="146"/>
    </row>
    <row r="4273" spans="2:12" s="141" customFormat="1" ht="20.100000000000001" customHeight="1">
      <c r="B4273" s="137"/>
      <c r="C4273" s="137"/>
      <c r="D4273" s="159"/>
      <c r="E4273" s="160"/>
      <c r="F4273" s="137" t="s">
        <v>456</v>
      </c>
      <c r="G4273" s="137" t="s">
        <v>457</v>
      </c>
      <c r="H4273" s="137" t="s">
        <v>438</v>
      </c>
      <c r="I4273" s="137"/>
      <c r="J4273" s="138"/>
      <c r="K4273" s="146"/>
      <c r="L4273" s="146"/>
    </row>
    <row r="4274" spans="2:12" s="141" customFormat="1" ht="20.100000000000001" customHeight="1">
      <c r="B4274" s="137"/>
      <c r="C4274" s="137"/>
      <c r="D4274" s="159"/>
      <c r="E4274" s="160"/>
      <c r="F4274" s="137" t="s">
        <v>457</v>
      </c>
      <c r="G4274" s="137" t="s">
        <v>460</v>
      </c>
      <c r="H4274" s="137" t="s">
        <v>438</v>
      </c>
      <c r="I4274" s="137"/>
      <c r="J4274" s="138"/>
      <c r="K4274" s="146"/>
      <c r="L4274" s="146"/>
    </row>
    <row r="4275" spans="2:12" s="141" customFormat="1" ht="20.100000000000001" customHeight="1">
      <c r="B4275" s="137"/>
      <c r="C4275" s="137"/>
      <c r="D4275" s="159"/>
      <c r="E4275" s="160"/>
      <c r="F4275" s="137" t="s">
        <v>460</v>
      </c>
      <c r="G4275" s="137" t="s">
        <v>463</v>
      </c>
      <c r="H4275" s="137" t="s">
        <v>434</v>
      </c>
      <c r="I4275" s="137"/>
      <c r="J4275" s="138"/>
      <c r="K4275" s="146"/>
      <c r="L4275" s="146"/>
    </row>
    <row r="4276" spans="2:12" s="141" customFormat="1" ht="20.100000000000001" customHeight="1">
      <c r="B4276" s="137"/>
      <c r="C4276" s="137"/>
      <c r="D4276" s="159"/>
      <c r="E4276" s="160"/>
      <c r="F4276" s="137" t="s">
        <v>463</v>
      </c>
      <c r="G4276" s="137" t="s">
        <v>464</v>
      </c>
      <c r="H4276" s="137" t="s">
        <v>434</v>
      </c>
      <c r="I4276" s="137"/>
      <c r="J4276" s="138"/>
      <c r="K4276" s="146"/>
      <c r="L4276" s="146"/>
    </row>
    <row r="4277" spans="2:12" s="141" customFormat="1" ht="20.100000000000001" customHeight="1">
      <c r="B4277" s="137"/>
      <c r="C4277" s="137"/>
      <c r="D4277" s="159"/>
      <c r="E4277" s="160"/>
      <c r="F4277" s="137" t="s">
        <v>464</v>
      </c>
      <c r="G4277" s="137" t="s">
        <v>465</v>
      </c>
      <c r="H4277" s="137" t="s">
        <v>434</v>
      </c>
      <c r="I4277" s="137"/>
      <c r="J4277" s="138"/>
      <c r="K4277" s="146"/>
      <c r="L4277" s="146"/>
    </row>
    <row r="4278" spans="2:12" s="141" customFormat="1" ht="20.100000000000001" customHeight="1">
      <c r="B4278" s="137"/>
      <c r="C4278" s="137"/>
      <c r="D4278" s="159"/>
      <c r="E4278" s="160"/>
      <c r="F4278" s="137" t="s">
        <v>465</v>
      </c>
      <c r="G4278" s="137" t="s">
        <v>466</v>
      </c>
      <c r="H4278" s="137" t="s">
        <v>434</v>
      </c>
      <c r="I4278" s="137"/>
      <c r="J4278" s="138"/>
      <c r="K4278" s="146"/>
      <c r="L4278" s="146"/>
    </row>
    <row r="4279" spans="2:12" s="141" customFormat="1" ht="20.100000000000001" customHeight="1">
      <c r="B4279" s="137"/>
      <c r="C4279" s="137"/>
      <c r="D4279" s="159"/>
      <c r="E4279" s="160"/>
      <c r="F4279" s="137" t="s">
        <v>466</v>
      </c>
      <c r="G4279" s="137" t="s">
        <v>467</v>
      </c>
      <c r="H4279" s="137" t="s">
        <v>438</v>
      </c>
      <c r="I4279" s="137"/>
      <c r="J4279" s="138"/>
      <c r="K4279" s="146"/>
      <c r="L4279" s="146"/>
    </row>
    <row r="4280" spans="2:12" s="141" customFormat="1" ht="20.100000000000001" customHeight="1">
      <c r="B4280" s="137"/>
      <c r="C4280" s="137"/>
      <c r="D4280" s="159"/>
      <c r="E4280" s="160"/>
      <c r="F4280" s="137" t="s">
        <v>467</v>
      </c>
      <c r="G4280" s="137" t="s">
        <v>468</v>
      </c>
      <c r="H4280" s="137" t="s">
        <v>438</v>
      </c>
      <c r="I4280" s="137"/>
      <c r="J4280" s="138"/>
      <c r="K4280" s="146"/>
      <c r="L4280" s="146"/>
    </row>
    <row r="4281" spans="2:12" s="141" customFormat="1" ht="20.100000000000001" customHeight="1">
      <c r="B4281" s="137"/>
      <c r="C4281" s="137"/>
      <c r="D4281" s="159"/>
      <c r="E4281" s="160"/>
      <c r="F4281" s="137" t="s">
        <v>468</v>
      </c>
      <c r="G4281" s="137" t="s">
        <v>469</v>
      </c>
      <c r="H4281" s="137" t="s">
        <v>434</v>
      </c>
      <c r="I4281" s="137"/>
      <c r="J4281" s="138"/>
      <c r="K4281" s="146"/>
      <c r="L4281" s="146"/>
    </row>
    <row r="4282" spans="2:12" s="141" customFormat="1" ht="20.100000000000001" customHeight="1">
      <c r="B4282" s="137"/>
      <c r="C4282" s="137"/>
      <c r="D4282" s="159"/>
      <c r="E4282" s="160"/>
      <c r="F4282" s="137" t="s">
        <v>469</v>
      </c>
      <c r="G4282" s="137" t="s">
        <v>1009</v>
      </c>
      <c r="H4282" s="137" t="s">
        <v>434</v>
      </c>
      <c r="I4282" s="137"/>
      <c r="J4282" s="138"/>
      <c r="K4282" s="146"/>
      <c r="L4282" s="146"/>
    </row>
    <row r="4283" spans="2:12" s="141" customFormat="1" ht="20.100000000000001" customHeight="1">
      <c r="B4283" s="137"/>
      <c r="C4283" s="137"/>
      <c r="D4283" s="159"/>
      <c r="E4283" s="160"/>
      <c r="F4283" s="137"/>
      <c r="G4283" s="137"/>
      <c r="H4283" s="137"/>
      <c r="I4283" s="137"/>
      <c r="J4283" s="138"/>
      <c r="K4283" s="146"/>
      <c r="L4283" s="146"/>
    </row>
    <row r="4284" spans="2:12" s="141" customFormat="1" ht="20.100000000000001" customHeight="1">
      <c r="B4284" s="137">
        <v>386</v>
      </c>
      <c r="C4284" s="137"/>
      <c r="D4284" s="159" t="s">
        <v>394</v>
      </c>
      <c r="E4284" s="160">
        <v>1.5489999999999999</v>
      </c>
      <c r="F4284" s="137" t="s">
        <v>433</v>
      </c>
      <c r="G4284" s="137" t="s">
        <v>447</v>
      </c>
      <c r="H4284" s="137" t="s">
        <v>443</v>
      </c>
      <c r="I4284" s="137"/>
      <c r="J4284" s="138"/>
      <c r="K4284" s="146"/>
      <c r="L4284" s="146"/>
    </row>
    <row r="4285" spans="2:12" s="141" customFormat="1" ht="20.100000000000001" customHeight="1">
      <c r="B4285" s="137"/>
      <c r="C4285" s="137"/>
      <c r="D4285" s="159"/>
      <c r="E4285" s="160"/>
      <c r="F4285" s="137" t="s">
        <v>447</v>
      </c>
      <c r="G4285" s="137" t="s">
        <v>451</v>
      </c>
      <c r="H4285" s="137" t="s">
        <v>443</v>
      </c>
      <c r="I4285" s="137"/>
      <c r="J4285" s="138"/>
      <c r="K4285" s="146"/>
      <c r="L4285" s="146"/>
    </row>
    <row r="4286" spans="2:12" s="141" customFormat="1" ht="20.100000000000001" customHeight="1">
      <c r="B4286" s="137"/>
      <c r="C4286" s="137"/>
      <c r="D4286" s="159"/>
      <c r="E4286" s="160"/>
      <c r="F4286" s="137" t="s">
        <v>451</v>
      </c>
      <c r="G4286" s="137" t="s">
        <v>454</v>
      </c>
      <c r="H4286" s="137" t="s">
        <v>443</v>
      </c>
      <c r="I4286" s="137"/>
      <c r="J4286" s="138"/>
      <c r="K4286" s="146"/>
      <c r="L4286" s="146"/>
    </row>
    <row r="4287" spans="2:12" s="141" customFormat="1" ht="20.100000000000001" customHeight="1">
      <c r="B4287" s="137"/>
      <c r="C4287" s="137"/>
      <c r="D4287" s="159"/>
      <c r="E4287" s="160"/>
      <c r="F4287" s="137" t="s">
        <v>454</v>
      </c>
      <c r="G4287" s="137" t="s">
        <v>455</v>
      </c>
      <c r="H4287" s="137" t="s">
        <v>443</v>
      </c>
      <c r="I4287" s="137"/>
      <c r="J4287" s="138"/>
      <c r="K4287" s="146"/>
      <c r="L4287" s="146"/>
    </row>
    <row r="4288" spans="2:12" s="141" customFormat="1" ht="20.100000000000001" customHeight="1">
      <c r="B4288" s="137"/>
      <c r="C4288" s="137"/>
      <c r="D4288" s="159"/>
      <c r="E4288" s="160"/>
      <c r="F4288" s="137" t="s">
        <v>455</v>
      </c>
      <c r="G4288" s="137" t="s">
        <v>456</v>
      </c>
      <c r="H4288" s="137" t="s">
        <v>443</v>
      </c>
      <c r="I4288" s="137"/>
      <c r="J4288" s="138"/>
      <c r="K4288" s="146"/>
      <c r="L4288" s="146"/>
    </row>
    <row r="4289" spans="2:12" s="141" customFormat="1" ht="20.100000000000001" customHeight="1">
      <c r="B4289" s="137"/>
      <c r="C4289" s="137"/>
      <c r="D4289" s="159"/>
      <c r="E4289" s="160"/>
      <c r="F4289" s="137" t="s">
        <v>456</v>
      </c>
      <c r="G4289" s="137" t="s">
        <v>457</v>
      </c>
      <c r="H4289" s="137" t="s">
        <v>443</v>
      </c>
      <c r="I4289" s="137"/>
      <c r="J4289" s="138"/>
      <c r="K4289" s="146"/>
      <c r="L4289" s="146"/>
    </row>
    <row r="4290" spans="2:12" s="141" customFormat="1" ht="20.100000000000001" customHeight="1">
      <c r="B4290" s="137"/>
      <c r="C4290" s="137"/>
      <c r="D4290" s="159"/>
      <c r="E4290" s="160"/>
      <c r="F4290" s="137" t="s">
        <v>457</v>
      </c>
      <c r="G4290" s="137" t="s">
        <v>460</v>
      </c>
      <c r="H4290" s="137" t="s">
        <v>443</v>
      </c>
      <c r="I4290" s="137"/>
      <c r="J4290" s="138"/>
      <c r="K4290" s="146"/>
      <c r="L4290" s="146"/>
    </row>
    <row r="4291" spans="2:12" s="141" customFormat="1" ht="20.100000000000001" customHeight="1">
      <c r="B4291" s="137"/>
      <c r="C4291" s="137"/>
      <c r="D4291" s="159"/>
      <c r="E4291" s="160"/>
      <c r="F4291" s="137" t="s">
        <v>460</v>
      </c>
      <c r="G4291" s="137" t="s">
        <v>1010</v>
      </c>
      <c r="H4291" s="137" t="s">
        <v>434</v>
      </c>
      <c r="I4291" s="137"/>
      <c r="J4291" s="138"/>
      <c r="K4291" s="146"/>
      <c r="L4291" s="146"/>
    </row>
    <row r="4292" spans="2:12" s="141" customFormat="1" ht="20.100000000000001" customHeight="1">
      <c r="B4292" s="137"/>
      <c r="C4292" s="137"/>
      <c r="D4292" s="159"/>
      <c r="E4292" s="160"/>
      <c r="F4292" s="137"/>
      <c r="G4292" s="137"/>
      <c r="H4292" s="137"/>
      <c r="I4292" s="137"/>
      <c r="J4292" s="138"/>
      <c r="K4292" s="146"/>
      <c r="L4292" s="146"/>
    </row>
    <row r="4293" spans="2:12" s="141" customFormat="1" ht="20.100000000000001" customHeight="1">
      <c r="B4293" s="137">
        <v>387</v>
      </c>
      <c r="C4293" s="137"/>
      <c r="D4293" s="159" t="s">
        <v>395</v>
      </c>
      <c r="E4293" s="160">
        <v>5.9290000000000003</v>
      </c>
      <c r="F4293" s="137" t="s">
        <v>433</v>
      </c>
      <c r="G4293" s="137" t="s">
        <v>447</v>
      </c>
      <c r="H4293" s="137" t="s">
        <v>434</v>
      </c>
      <c r="I4293" s="137"/>
      <c r="J4293" s="138"/>
      <c r="K4293" s="146"/>
      <c r="L4293" s="146"/>
    </row>
    <row r="4294" spans="2:12" s="141" customFormat="1" ht="20.10000000000000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37" t="s">
        <v>434</v>
      </c>
      <c r="I4294" s="137"/>
      <c r="J4294" s="138"/>
      <c r="K4294" s="146"/>
      <c r="L4294" s="146"/>
    </row>
    <row r="4295" spans="2:12" s="141" customFormat="1" ht="20.10000000000000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37" t="s">
        <v>434</v>
      </c>
      <c r="I4295" s="137"/>
      <c r="J4295" s="138"/>
      <c r="K4295" s="146"/>
      <c r="L4295" s="146"/>
    </row>
    <row r="4296" spans="2:12" s="141" customFormat="1" ht="20.10000000000000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37" t="s">
        <v>434</v>
      </c>
      <c r="I4296" s="137"/>
      <c r="J4296" s="138"/>
      <c r="K4296" s="146"/>
      <c r="L4296" s="146"/>
    </row>
    <row r="4297" spans="2:12" s="141" customFormat="1" ht="20.10000000000000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37" t="s">
        <v>434</v>
      </c>
      <c r="I4297" s="137"/>
      <c r="J4297" s="138"/>
      <c r="K4297" s="146"/>
      <c r="L4297" s="146"/>
    </row>
    <row r="4298" spans="2:12" s="141" customFormat="1" ht="20.10000000000000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37" t="s">
        <v>434</v>
      </c>
      <c r="I4298" s="137"/>
      <c r="J4298" s="138"/>
      <c r="K4298" s="146"/>
      <c r="L4298" s="146"/>
    </row>
    <row r="4299" spans="2:12" s="141" customFormat="1" ht="20.10000000000000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37" t="s">
        <v>434</v>
      </c>
      <c r="I4299" s="137"/>
      <c r="J4299" s="138"/>
      <c r="K4299" s="146"/>
      <c r="L4299" s="146"/>
    </row>
    <row r="4300" spans="2:12" s="141" customFormat="1" ht="20.10000000000000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37" t="s">
        <v>434</v>
      </c>
      <c r="I4300" s="137"/>
      <c r="J4300" s="138"/>
      <c r="K4300" s="146"/>
      <c r="L4300" s="146"/>
    </row>
    <row r="4301" spans="2:12" s="141" customFormat="1" ht="20.10000000000000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37" t="s">
        <v>434</v>
      </c>
      <c r="I4301" s="137"/>
      <c r="J4301" s="138"/>
      <c r="K4301" s="146"/>
      <c r="L4301" s="146"/>
    </row>
    <row r="4302" spans="2:12" s="141" customFormat="1" ht="20.10000000000000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37" t="s">
        <v>434</v>
      </c>
      <c r="I4302" s="137"/>
      <c r="J4302" s="138"/>
      <c r="K4302" s="146"/>
      <c r="L4302" s="146"/>
    </row>
    <row r="4303" spans="2:12" s="141" customFormat="1" ht="20.10000000000000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37" t="s">
        <v>434</v>
      </c>
      <c r="I4303" s="137"/>
      <c r="J4303" s="138"/>
      <c r="K4303" s="146"/>
      <c r="L4303" s="146"/>
    </row>
    <row r="4304" spans="2:12" s="141" customFormat="1" ht="20.10000000000000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37" t="s">
        <v>434</v>
      </c>
      <c r="I4304" s="137"/>
      <c r="J4304" s="138"/>
      <c r="K4304" s="146"/>
      <c r="L4304" s="146"/>
    </row>
    <row r="4305" spans="2:12" s="141" customFormat="1" ht="20.10000000000000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37" t="s">
        <v>434</v>
      </c>
      <c r="I4305" s="137"/>
      <c r="J4305" s="138"/>
      <c r="K4305" s="146"/>
      <c r="L4305" s="146"/>
    </row>
    <row r="4306" spans="2:12" s="141" customFormat="1" ht="20.10000000000000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37" t="s">
        <v>434</v>
      </c>
      <c r="I4306" s="137"/>
      <c r="J4306" s="138"/>
      <c r="K4306" s="146"/>
      <c r="L4306" s="146"/>
    </row>
    <row r="4307" spans="2:12" s="141" customFormat="1" ht="20.10000000000000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37" t="s">
        <v>434</v>
      </c>
      <c r="I4307" s="137"/>
      <c r="J4307" s="138"/>
      <c r="K4307" s="146"/>
      <c r="L4307" s="146"/>
    </row>
    <row r="4308" spans="2:12" s="141" customFormat="1" ht="20.10000000000000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37" t="s">
        <v>434</v>
      </c>
      <c r="I4308" s="137"/>
      <c r="J4308" s="138"/>
      <c r="K4308" s="146"/>
      <c r="L4308" s="146"/>
    </row>
    <row r="4309" spans="2:12" s="141" customFormat="1" ht="20.10000000000000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37" t="s">
        <v>434</v>
      </c>
      <c r="I4309" s="137"/>
      <c r="J4309" s="138"/>
      <c r="K4309" s="146"/>
      <c r="L4309" s="146"/>
    </row>
    <row r="4310" spans="2:12" s="141" customFormat="1" ht="20.10000000000000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37" t="s">
        <v>434</v>
      </c>
      <c r="I4310" s="137"/>
      <c r="J4310" s="138"/>
      <c r="K4310" s="146"/>
      <c r="L4310" s="146"/>
    </row>
    <row r="4311" spans="2:12" s="141" customFormat="1" ht="20.10000000000000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37" t="s">
        <v>434</v>
      </c>
      <c r="I4311" s="137"/>
      <c r="J4311" s="138"/>
      <c r="K4311" s="146"/>
      <c r="L4311" s="146"/>
    </row>
    <row r="4312" spans="2:12" s="141" customFormat="1" ht="20.100000000000001" customHeight="1">
      <c r="B4312" s="137"/>
      <c r="C4312" s="137"/>
      <c r="D4312" s="159"/>
      <c r="E4312" s="160"/>
      <c r="F4312" s="137" t="s">
        <v>475</v>
      </c>
      <c r="G4312" s="137" t="s">
        <v>476</v>
      </c>
      <c r="H4312" s="137" t="s">
        <v>434</v>
      </c>
      <c r="I4312" s="137"/>
      <c r="J4312" s="138"/>
      <c r="K4312" s="146"/>
      <c r="L4312" s="146"/>
    </row>
    <row r="4313" spans="2:12" s="141" customFormat="1" ht="20.100000000000001" customHeight="1">
      <c r="B4313" s="137"/>
      <c r="C4313" s="137"/>
      <c r="D4313" s="159"/>
      <c r="E4313" s="160"/>
      <c r="F4313" s="137" t="s">
        <v>476</v>
      </c>
      <c r="G4313" s="137" t="s">
        <v>477</v>
      </c>
      <c r="H4313" s="137" t="s">
        <v>434</v>
      </c>
      <c r="I4313" s="137"/>
      <c r="J4313" s="138"/>
      <c r="K4313" s="146"/>
      <c r="L4313" s="146"/>
    </row>
    <row r="4314" spans="2:12" s="141" customFormat="1" ht="20.100000000000001" customHeight="1">
      <c r="B4314" s="137"/>
      <c r="C4314" s="137"/>
      <c r="D4314" s="159"/>
      <c r="E4314" s="160"/>
      <c r="F4314" s="137" t="s">
        <v>477</v>
      </c>
      <c r="G4314" s="137" t="s">
        <v>543</v>
      </c>
      <c r="H4314" s="137" t="s">
        <v>434</v>
      </c>
      <c r="I4314" s="137"/>
      <c r="J4314" s="138"/>
      <c r="K4314" s="146"/>
      <c r="L4314" s="146"/>
    </row>
    <row r="4315" spans="2:12" s="141" customFormat="1" ht="20.100000000000001" customHeight="1">
      <c r="B4315" s="137"/>
      <c r="C4315" s="137"/>
      <c r="D4315" s="159"/>
      <c r="E4315" s="160"/>
      <c r="F4315" s="137" t="s">
        <v>543</v>
      </c>
      <c r="G4315" s="137" t="s">
        <v>550</v>
      </c>
      <c r="H4315" s="137" t="s">
        <v>434</v>
      </c>
      <c r="I4315" s="137"/>
      <c r="J4315" s="138"/>
      <c r="K4315" s="146"/>
      <c r="L4315" s="146"/>
    </row>
    <row r="4316" spans="2:12" s="141" customFormat="1" ht="20.100000000000001" customHeight="1">
      <c r="B4316" s="137"/>
      <c r="C4316" s="137"/>
      <c r="D4316" s="159"/>
      <c r="E4316" s="160"/>
      <c r="F4316" s="137" t="s">
        <v>550</v>
      </c>
      <c r="G4316" s="137" t="s">
        <v>551</v>
      </c>
      <c r="H4316" s="137" t="s">
        <v>434</v>
      </c>
      <c r="I4316" s="137"/>
      <c r="J4316" s="138"/>
      <c r="K4316" s="146"/>
      <c r="L4316" s="146"/>
    </row>
    <row r="4317" spans="2:12" s="141" customFormat="1" ht="20.100000000000001" customHeight="1">
      <c r="B4317" s="137"/>
      <c r="C4317" s="137"/>
      <c r="D4317" s="159"/>
      <c r="E4317" s="160"/>
      <c r="F4317" s="137" t="s">
        <v>551</v>
      </c>
      <c r="G4317" s="137" t="s">
        <v>552</v>
      </c>
      <c r="H4317" s="137" t="s">
        <v>434</v>
      </c>
      <c r="I4317" s="137"/>
      <c r="J4317" s="138"/>
      <c r="K4317" s="146"/>
      <c r="L4317" s="146"/>
    </row>
    <row r="4318" spans="2:12" s="141" customFormat="1" ht="20.100000000000001" customHeight="1">
      <c r="B4318" s="137"/>
      <c r="C4318" s="137"/>
      <c r="D4318" s="159"/>
      <c r="E4318" s="160"/>
      <c r="F4318" s="137" t="s">
        <v>552</v>
      </c>
      <c r="G4318" s="137" t="s">
        <v>553</v>
      </c>
      <c r="H4318" s="137" t="s">
        <v>434</v>
      </c>
      <c r="I4318" s="137"/>
      <c r="J4318" s="138"/>
      <c r="K4318" s="146"/>
      <c r="L4318" s="146"/>
    </row>
    <row r="4319" spans="2:12" s="141" customFormat="1" ht="20.100000000000001" customHeight="1">
      <c r="B4319" s="137"/>
      <c r="C4319" s="137"/>
      <c r="D4319" s="159"/>
      <c r="E4319" s="160"/>
      <c r="F4319" s="137" t="s">
        <v>553</v>
      </c>
      <c r="G4319" s="137" t="s">
        <v>554</v>
      </c>
      <c r="H4319" s="137" t="s">
        <v>434</v>
      </c>
      <c r="I4319" s="137"/>
      <c r="J4319" s="138"/>
      <c r="K4319" s="146"/>
      <c r="L4319" s="146"/>
    </row>
    <row r="4320" spans="2:12" s="141" customFormat="1" ht="20.100000000000001" customHeight="1">
      <c r="B4320" s="137"/>
      <c r="C4320" s="137"/>
      <c r="D4320" s="159"/>
      <c r="E4320" s="160"/>
      <c r="F4320" s="137" t="s">
        <v>554</v>
      </c>
      <c r="G4320" s="137" t="s">
        <v>555</v>
      </c>
      <c r="H4320" s="137" t="s">
        <v>434</v>
      </c>
      <c r="I4320" s="137"/>
      <c r="J4320" s="138"/>
      <c r="K4320" s="146"/>
      <c r="L4320" s="146"/>
    </row>
    <row r="4321" spans="2:12" s="141" customFormat="1" ht="20.100000000000001" customHeight="1">
      <c r="B4321" s="137"/>
      <c r="C4321" s="137"/>
      <c r="D4321" s="159"/>
      <c r="E4321" s="160"/>
      <c r="F4321" s="137" t="s">
        <v>555</v>
      </c>
      <c r="G4321" s="137" t="s">
        <v>556</v>
      </c>
      <c r="H4321" s="137" t="s">
        <v>434</v>
      </c>
      <c r="I4321" s="137"/>
      <c r="J4321" s="138"/>
      <c r="K4321" s="146"/>
      <c r="L4321" s="146"/>
    </row>
    <row r="4322" spans="2:12" s="141" customFormat="1" ht="20.100000000000001" customHeight="1">
      <c r="B4322" s="137"/>
      <c r="C4322" s="137"/>
      <c r="D4322" s="159"/>
      <c r="E4322" s="160"/>
      <c r="F4322" s="137" t="s">
        <v>556</v>
      </c>
      <c r="G4322" s="137" t="s">
        <v>1011</v>
      </c>
      <c r="H4322" s="137" t="s">
        <v>434</v>
      </c>
      <c r="I4322" s="137"/>
      <c r="J4322" s="138"/>
      <c r="K4322" s="146"/>
      <c r="L4322" s="146"/>
    </row>
    <row r="4323" spans="2:12" s="141" customFormat="1" ht="20.100000000000001" customHeight="1">
      <c r="B4323" s="137"/>
      <c r="C4323" s="137"/>
      <c r="D4323" s="159"/>
      <c r="E4323" s="160"/>
      <c r="F4323" s="137"/>
      <c r="G4323" s="137"/>
      <c r="H4323" s="137"/>
      <c r="I4323" s="137"/>
      <c r="J4323" s="138"/>
      <c r="K4323" s="146"/>
      <c r="L4323" s="146"/>
    </row>
    <row r="4324" spans="2:12" s="141" customFormat="1" ht="20.100000000000001" customHeight="1">
      <c r="B4324" s="137">
        <v>388</v>
      </c>
      <c r="C4324" s="137"/>
      <c r="D4324" s="159" t="s">
        <v>396</v>
      </c>
      <c r="E4324" s="160">
        <v>3.0680000000000001</v>
      </c>
      <c r="F4324" s="137" t="s">
        <v>433</v>
      </c>
      <c r="G4324" s="137" t="s">
        <v>447</v>
      </c>
      <c r="H4324" s="137" t="s">
        <v>438</v>
      </c>
      <c r="I4324" s="137"/>
      <c r="J4324" s="138"/>
      <c r="K4324" s="146"/>
      <c r="L4324" s="146"/>
    </row>
    <row r="4325" spans="2:12" s="141" customFormat="1" ht="20.100000000000001" customHeight="1">
      <c r="B4325" s="137"/>
      <c r="C4325" s="137"/>
      <c r="D4325" s="159"/>
      <c r="E4325" s="160"/>
      <c r="F4325" s="137" t="s">
        <v>447</v>
      </c>
      <c r="G4325" s="137" t="s">
        <v>451</v>
      </c>
      <c r="H4325" s="137" t="s">
        <v>438</v>
      </c>
      <c r="I4325" s="137"/>
      <c r="J4325" s="138"/>
      <c r="K4325" s="146"/>
      <c r="L4325" s="146"/>
    </row>
    <row r="4326" spans="2:12" s="141" customFormat="1" ht="20.100000000000001" customHeight="1">
      <c r="B4326" s="137"/>
      <c r="C4326" s="137"/>
      <c r="D4326" s="159"/>
      <c r="E4326" s="160"/>
      <c r="F4326" s="137" t="s">
        <v>451</v>
      </c>
      <c r="G4326" s="137" t="s">
        <v>454</v>
      </c>
      <c r="H4326" s="137" t="s">
        <v>438</v>
      </c>
      <c r="I4326" s="137"/>
      <c r="J4326" s="138"/>
      <c r="K4326" s="146"/>
      <c r="L4326" s="146"/>
    </row>
    <row r="4327" spans="2:12" s="141" customFormat="1" ht="20.100000000000001" customHeight="1">
      <c r="B4327" s="137"/>
      <c r="C4327" s="137"/>
      <c r="D4327" s="159"/>
      <c r="E4327" s="160"/>
      <c r="F4327" s="137" t="s">
        <v>454</v>
      </c>
      <c r="G4327" s="137" t="s">
        <v>455</v>
      </c>
      <c r="H4327" s="137" t="s">
        <v>438</v>
      </c>
      <c r="I4327" s="137"/>
      <c r="J4327" s="138"/>
      <c r="K4327" s="146"/>
      <c r="L4327" s="146"/>
    </row>
    <row r="4328" spans="2:12" s="141" customFormat="1" ht="20.100000000000001" customHeight="1">
      <c r="B4328" s="137"/>
      <c r="C4328" s="137"/>
      <c r="D4328" s="159"/>
      <c r="E4328" s="160"/>
      <c r="F4328" s="137" t="s">
        <v>455</v>
      </c>
      <c r="G4328" s="137" t="s">
        <v>456</v>
      </c>
      <c r="H4328" s="137" t="s">
        <v>443</v>
      </c>
      <c r="I4328" s="137"/>
      <c r="J4328" s="138"/>
      <c r="K4328" s="146"/>
      <c r="L4328" s="146"/>
    </row>
    <row r="4329" spans="2:12" s="141" customFormat="1" ht="20.100000000000001" customHeight="1">
      <c r="B4329" s="137"/>
      <c r="C4329" s="137"/>
      <c r="D4329" s="159"/>
      <c r="E4329" s="160"/>
      <c r="F4329" s="137" t="s">
        <v>456</v>
      </c>
      <c r="G4329" s="137" t="s">
        <v>457</v>
      </c>
      <c r="H4329" s="137" t="s">
        <v>438</v>
      </c>
      <c r="I4329" s="137"/>
      <c r="J4329" s="138"/>
      <c r="K4329" s="146"/>
      <c r="L4329" s="146"/>
    </row>
    <row r="4330" spans="2:12" s="141" customFormat="1" ht="20.100000000000001" customHeight="1">
      <c r="B4330" s="137"/>
      <c r="C4330" s="137"/>
      <c r="D4330" s="159"/>
      <c r="E4330" s="160"/>
      <c r="F4330" s="137" t="s">
        <v>457</v>
      </c>
      <c r="G4330" s="137" t="s">
        <v>460</v>
      </c>
      <c r="H4330" s="137" t="s">
        <v>438</v>
      </c>
      <c r="I4330" s="137"/>
      <c r="J4330" s="138"/>
      <c r="K4330" s="146"/>
      <c r="L4330" s="146"/>
    </row>
    <row r="4331" spans="2:12" s="141" customFormat="1" ht="20.100000000000001" customHeight="1">
      <c r="B4331" s="137"/>
      <c r="C4331" s="137"/>
      <c r="D4331" s="159"/>
      <c r="E4331" s="160"/>
      <c r="F4331" s="137" t="s">
        <v>460</v>
      </c>
      <c r="G4331" s="137" t="s">
        <v>463</v>
      </c>
      <c r="H4331" s="137" t="s">
        <v>438</v>
      </c>
      <c r="I4331" s="137"/>
      <c r="J4331" s="138"/>
      <c r="K4331" s="146"/>
      <c r="L4331" s="146"/>
    </row>
    <row r="4332" spans="2:12" s="141" customFormat="1" ht="20.100000000000001" customHeight="1">
      <c r="B4332" s="137"/>
      <c r="C4332" s="137"/>
      <c r="D4332" s="159"/>
      <c r="E4332" s="160"/>
      <c r="F4332" s="137" t="s">
        <v>463</v>
      </c>
      <c r="G4332" s="137" t="s">
        <v>464</v>
      </c>
      <c r="H4332" s="137" t="s">
        <v>438</v>
      </c>
      <c r="I4332" s="137"/>
      <c r="J4332" s="138"/>
      <c r="K4332" s="146"/>
      <c r="L4332" s="146"/>
    </row>
    <row r="4333" spans="2:12" s="141" customFormat="1" ht="20.100000000000001" customHeight="1">
      <c r="B4333" s="137"/>
      <c r="C4333" s="137"/>
      <c r="D4333" s="159"/>
      <c r="E4333" s="160"/>
      <c r="F4333" s="137" t="s">
        <v>464</v>
      </c>
      <c r="G4333" s="137" t="s">
        <v>465</v>
      </c>
      <c r="H4333" s="137" t="s">
        <v>434</v>
      </c>
      <c r="I4333" s="137"/>
      <c r="J4333" s="138"/>
      <c r="K4333" s="146"/>
      <c r="L4333" s="146"/>
    </row>
    <row r="4334" spans="2:12" s="141" customFormat="1" ht="20.100000000000001" customHeight="1">
      <c r="B4334" s="137"/>
      <c r="C4334" s="137"/>
      <c r="D4334" s="159"/>
      <c r="E4334" s="160"/>
      <c r="F4334" s="137" t="s">
        <v>465</v>
      </c>
      <c r="G4334" s="137" t="s">
        <v>466</v>
      </c>
      <c r="H4334" s="137" t="s">
        <v>438</v>
      </c>
      <c r="I4334" s="137"/>
      <c r="J4334" s="138"/>
      <c r="K4334" s="146"/>
      <c r="L4334" s="146"/>
    </row>
    <row r="4335" spans="2:12" s="141" customFormat="1" ht="20.100000000000001" customHeight="1">
      <c r="B4335" s="137"/>
      <c r="C4335" s="137"/>
      <c r="D4335" s="159"/>
      <c r="E4335" s="160"/>
      <c r="F4335" s="137" t="s">
        <v>466</v>
      </c>
      <c r="G4335" s="137" t="s">
        <v>467</v>
      </c>
      <c r="H4335" s="137" t="s">
        <v>434</v>
      </c>
      <c r="I4335" s="137"/>
      <c r="J4335" s="138"/>
      <c r="K4335" s="146"/>
      <c r="L4335" s="146"/>
    </row>
    <row r="4336" spans="2:12" s="141" customFormat="1" ht="20.100000000000001" customHeight="1">
      <c r="B4336" s="137"/>
      <c r="C4336" s="137"/>
      <c r="D4336" s="159"/>
      <c r="E4336" s="160"/>
      <c r="F4336" s="137" t="s">
        <v>467</v>
      </c>
      <c r="G4336" s="137" t="s">
        <v>468</v>
      </c>
      <c r="H4336" s="137" t="s">
        <v>438</v>
      </c>
      <c r="I4336" s="137"/>
      <c r="J4336" s="138"/>
      <c r="K4336" s="146"/>
      <c r="L4336" s="146"/>
    </row>
    <row r="4337" spans="1:18" s="141" customFormat="1" ht="20.100000000000001" customHeight="1">
      <c r="B4337" s="137"/>
      <c r="C4337" s="137"/>
      <c r="D4337" s="159"/>
      <c r="E4337" s="160"/>
      <c r="F4337" s="137" t="s">
        <v>468</v>
      </c>
      <c r="G4337" s="137" t="s">
        <v>469</v>
      </c>
      <c r="H4337" s="137" t="s">
        <v>434</v>
      </c>
      <c r="I4337" s="137"/>
      <c r="J4337" s="138"/>
      <c r="K4337" s="146"/>
      <c r="L4337" s="146"/>
    </row>
    <row r="4338" spans="1:18" s="141" customFormat="1" ht="20.100000000000001" customHeight="1">
      <c r="B4338" s="137"/>
      <c r="C4338" s="137"/>
      <c r="D4338" s="159"/>
      <c r="E4338" s="160"/>
      <c r="F4338" s="137" t="s">
        <v>469</v>
      </c>
      <c r="G4338" s="137" t="s">
        <v>470</v>
      </c>
      <c r="H4338" s="137" t="s">
        <v>438</v>
      </c>
      <c r="I4338" s="137"/>
      <c r="J4338" s="138"/>
      <c r="K4338" s="146"/>
      <c r="L4338" s="146"/>
    </row>
    <row r="4339" spans="1:18" s="141" customFormat="1" ht="20.100000000000001" customHeight="1">
      <c r="B4339" s="137"/>
      <c r="C4339" s="137"/>
      <c r="D4339" s="159"/>
      <c r="E4339" s="160"/>
      <c r="F4339" s="137" t="s">
        <v>470</v>
      </c>
      <c r="G4339" s="137" t="s">
        <v>1012</v>
      </c>
      <c r="H4339" s="137" t="s">
        <v>438</v>
      </c>
      <c r="I4339" s="137"/>
      <c r="J4339" s="138"/>
      <c r="K4339" s="146"/>
      <c r="L4339" s="146"/>
    </row>
    <row r="4340" spans="1:18" s="141" customFormat="1" ht="20.100000000000001" customHeight="1">
      <c r="B4340" s="137"/>
      <c r="C4340" s="137"/>
      <c r="D4340" s="159"/>
      <c r="E4340" s="160"/>
      <c r="F4340" s="137"/>
      <c r="G4340" s="137"/>
      <c r="H4340" s="137"/>
      <c r="I4340" s="137"/>
      <c r="J4340" s="138"/>
      <c r="K4340" s="146"/>
      <c r="L4340" s="146"/>
    </row>
    <row r="4341" spans="1:18" s="162" customFormat="1" ht="20.100000000000001" customHeight="1">
      <c r="A4341" s="141"/>
      <c r="B4341" s="137">
        <v>389</v>
      </c>
      <c r="C4341" s="137"/>
      <c r="D4341" s="159" t="s">
        <v>397</v>
      </c>
      <c r="E4341" s="160">
        <v>4.5190000000000001</v>
      </c>
      <c r="F4341" s="137" t="s">
        <v>433</v>
      </c>
      <c r="G4341" s="137" t="s">
        <v>447</v>
      </c>
      <c r="H4341" s="137" t="s">
        <v>443</v>
      </c>
      <c r="I4341" s="137"/>
      <c r="J4341" s="138"/>
      <c r="K4341" s="138"/>
      <c r="L4341" s="141"/>
      <c r="M4341" s="141"/>
      <c r="N4341" s="141"/>
      <c r="R4341" s="163"/>
    </row>
    <row r="4342" spans="1:18" s="162" customFormat="1" ht="20.100000000000001" customHeight="1">
      <c r="A4342" s="141"/>
      <c r="B4342" s="137"/>
      <c r="C4342" s="137"/>
      <c r="D4342" s="159"/>
      <c r="E4342" s="160"/>
      <c r="F4342" s="137" t="s">
        <v>447</v>
      </c>
      <c r="G4342" s="137" t="s">
        <v>451</v>
      </c>
      <c r="H4342" s="137" t="s">
        <v>443</v>
      </c>
      <c r="I4342" s="137"/>
      <c r="J4342" s="138"/>
      <c r="K4342" s="138"/>
      <c r="L4342" s="141"/>
      <c r="M4342" s="141"/>
      <c r="N4342" s="141"/>
      <c r="R4342" s="163"/>
    </row>
    <row r="4343" spans="1:18" s="162" customFormat="1" ht="20.100000000000001" customHeight="1">
      <c r="A4343" s="141"/>
      <c r="B4343" s="137"/>
      <c r="C4343" s="137"/>
      <c r="D4343" s="159"/>
      <c r="E4343" s="160"/>
      <c r="F4343" s="137" t="s">
        <v>451</v>
      </c>
      <c r="G4343" s="137" t="s">
        <v>454</v>
      </c>
      <c r="H4343" s="137" t="s">
        <v>440</v>
      </c>
      <c r="I4343" s="137"/>
      <c r="J4343" s="138"/>
      <c r="K4343" s="138"/>
      <c r="L4343" s="141"/>
      <c r="M4343" s="141"/>
      <c r="N4343" s="141"/>
      <c r="R4343" s="163"/>
    </row>
    <row r="4344" spans="1:18" s="162" customFormat="1" ht="20.100000000000001" customHeight="1">
      <c r="A4344" s="141"/>
      <c r="B4344" s="137"/>
      <c r="C4344" s="137"/>
      <c r="D4344" s="159"/>
      <c r="E4344" s="160"/>
      <c r="F4344" s="137" t="s">
        <v>454</v>
      </c>
      <c r="G4344" s="137" t="s">
        <v>455</v>
      </c>
      <c r="H4344" s="137" t="s">
        <v>440</v>
      </c>
      <c r="I4344" s="137"/>
      <c r="J4344" s="138"/>
      <c r="K4344" s="138"/>
      <c r="L4344" s="141"/>
      <c r="M4344" s="141"/>
      <c r="N4344" s="141"/>
      <c r="R4344" s="163"/>
    </row>
    <row r="4345" spans="1:18" s="162" customFormat="1" ht="20.100000000000001" customHeight="1">
      <c r="A4345" s="141"/>
      <c r="B4345" s="137"/>
      <c r="C4345" s="137"/>
      <c r="D4345" s="159"/>
      <c r="E4345" s="160"/>
      <c r="F4345" s="137" t="s">
        <v>455</v>
      </c>
      <c r="G4345" s="137" t="s">
        <v>456</v>
      </c>
      <c r="H4345" s="137" t="s">
        <v>443</v>
      </c>
      <c r="I4345" s="137"/>
      <c r="J4345" s="138"/>
      <c r="K4345" s="138"/>
      <c r="L4345" s="141"/>
      <c r="M4345" s="141"/>
      <c r="N4345" s="141"/>
      <c r="R4345" s="163"/>
    </row>
    <row r="4346" spans="1:18" s="162" customFormat="1" ht="20.100000000000001" customHeight="1">
      <c r="A4346" s="141"/>
      <c r="B4346" s="137"/>
      <c r="C4346" s="137"/>
      <c r="D4346" s="159"/>
      <c r="E4346" s="160"/>
      <c r="F4346" s="137" t="s">
        <v>456</v>
      </c>
      <c r="G4346" s="137" t="s">
        <v>457</v>
      </c>
      <c r="H4346" s="137" t="s">
        <v>443</v>
      </c>
      <c r="I4346" s="137"/>
      <c r="J4346" s="138"/>
      <c r="K4346" s="138"/>
      <c r="L4346" s="141"/>
      <c r="M4346" s="141"/>
      <c r="N4346" s="141"/>
    </row>
    <row r="4347" spans="1:18" s="162" customFormat="1" ht="20.100000000000001" customHeight="1">
      <c r="A4347" s="141"/>
      <c r="B4347" s="137"/>
      <c r="C4347" s="137"/>
      <c r="D4347" s="159"/>
      <c r="E4347" s="160"/>
      <c r="F4347" s="137" t="s">
        <v>457</v>
      </c>
      <c r="G4347" s="137" t="s">
        <v>460</v>
      </c>
      <c r="H4347" s="137" t="s">
        <v>443</v>
      </c>
      <c r="I4347" s="137"/>
      <c r="J4347" s="138"/>
      <c r="K4347" s="138"/>
      <c r="L4347" s="141"/>
      <c r="M4347" s="141"/>
      <c r="N4347" s="141"/>
    </row>
    <row r="4348" spans="1:18" s="162" customFormat="1" ht="20.100000000000001" customHeight="1">
      <c r="A4348" s="141"/>
      <c r="B4348" s="137"/>
      <c r="C4348" s="137"/>
      <c r="D4348" s="159"/>
      <c r="E4348" s="160"/>
      <c r="F4348" s="137" t="s">
        <v>460</v>
      </c>
      <c r="G4348" s="137" t="s">
        <v>463</v>
      </c>
      <c r="H4348" s="137" t="s">
        <v>443</v>
      </c>
      <c r="I4348" s="137"/>
      <c r="J4348" s="138"/>
      <c r="K4348" s="138"/>
      <c r="L4348" s="141"/>
      <c r="M4348" s="141"/>
      <c r="N4348" s="141"/>
    </row>
    <row r="4349" spans="1:18" s="162" customFormat="1" ht="20.100000000000001" customHeight="1">
      <c r="A4349" s="141"/>
      <c r="B4349" s="137"/>
      <c r="C4349" s="137"/>
      <c r="D4349" s="159"/>
      <c r="E4349" s="160"/>
      <c r="F4349" s="137" t="s">
        <v>463</v>
      </c>
      <c r="G4349" s="137" t="s">
        <v>464</v>
      </c>
      <c r="H4349" s="137" t="s">
        <v>443</v>
      </c>
      <c r="I4349" s="137"/>
      <c r="J4349" s="138"/>
      <c r="K4349" s="138"/>
      <c r="L4349" s="141"/>
      <c r="M4349" s="141"/>
      <c r="N4349" s="141"/>
    </row>
    <row r="4350" spans="1:18" s="162" customFormat="1" ht="20.100000000000001" customHeight="1">
      <c r="A4350" s="141"/>
      <c r="B4350" s="137"/>
      <c r="C4350" s="137"/>
      <c r="D4350" s="159"/>
      <c r="E4350" s="160"/>
      <c r="F4350" s="137" t="s">
        <v>464</v>
      </c>
      <c r="G4350" s="137" t="s">
        <v>465</v>
      </c>
      <c r="H4350" s="137" t="s">
        <v>443</v>
      </c>
      <c r="I4350" s="137"/>
      <c r="J4350" s="138"/>
      <c r="K4350" s="138"/>
      <c r="L4350" s="141"/>
      <c r="M4350" s="141"/>
      <c r="N4350" s="141"/>
    </row>
    <row r="4351" spans="1:18" s="162" customFormat="1" ht="20.100000000000001" customHeight="1">
      <c r="A4351" s="141"/>
      <c r="B4351" s="137"/>
      <c r="C4351" s="137"/>
      <c r="D4351" s="159"/>
      <c r="E4351" s="160"/>
      <c r="F4351" s="137" t="s">
        <v>465</v>
      </c>
      <c r="G4351" s="137" t="s">
        <v>466</v>
      </c>
      <c r="H4351" s="137" t="s">
        <v>440</v>
      </c>
      <c r="I4351" s="137"/>
      <c r="J4351" s="138"/>
      <c r="K4351" s="138"/>
      <c r="L4351" s="141"/>
      <c r="M4351" s="141"/>
      <c r="N4351" s="141"/>
    </row>
    <row r="4352" spans="1:18" s="162" customFormat="1" ht="20.100000000000001" customHeight="1">
      <c r="A4352" s="141"/>
      <c r="B4352" s="137"/>
      <c r="C4352" s="137"/>
      <c r="D4352" s="159"/>
      <c r="E4352" s="160"/>
      <c r="F4352" s="137" t="s">
        <v>466</v>
      </c>
      <c r="G4352" s="137" t="s">
        <v>467</v>
      </c>
      <c r="H4352" s="137" t="s">
        <v>434</v>
      </c>
      <c r="I4352" s="137"/>
      <c r="J4352" s="138"/>
      <c r="K4352" s="138"/>
      <c r="L4352" s="141"/>
      <c r="M4352" s="141"/>
      <c r="N4352" s="141"/>
    </row>
    <row r="4353" spans="1:14" s="162" customFormat="1" ht="20.100000000000001" customHeight="1">
      <c r="A4353" s="141"/>
      <c r="B4353" s="137"/>
      <c r="C4353" s="137"/>
      <c r="D4353" s="159"/>
      <c r="E4353" s="160"/>
      <c r="F4353" s="137" t="s">
        <v>467</v>
      </c>
      <c r="G4353" s="137" t="s">
        <v>468</v>
      </c>
      <c r="H4353" s="137" t="s">
        <v>434</v>
      </c>
      <c r="I4353" s="137"/>
      <c r="J4353" s="138"/>
      <c r="K4353" s="138"/>
      <c r="L4353" s="141"/>
      <c r="M4353" s="141"/>
      <c r="N4353" s="141"/>
    </row>
    <row r="4354" spans="1:14" s="162" customFormat="1" ht="20.100000000000001" customHeight="1">
      <c r="A4354" s="141"/>
      <c r="B4354" s="137"/>
      <c r="C4354" s="137"/>
      <c r="D4354" s="159"/>
      <c r="E4354" s="160"/>
      <c r="F4354" s="137" t="s">
        <v>468</v>
      </c>
      <c r="G4354" s="137" t="s">
        <v>469</v>
      </c>
      <c r="H4354" s="137" t="s">
        <v>440</v>
      </c>
      <c r="I4354" s="137"/>
      <c r="J4354" s="138"/>
      <c r="K4354" s="138"/>
      <c r="L4354" s="141"/>
      <c r="M4354" s="141"/>
      <c r="N4354" s="141"/>
    </row>
    <row r="4355" spans="1:14" s="162" customFormat="1" ht="20.100000000000001" customHeight="1">
      <c r="A4355" s="141"/>
      <c r="B4355" s="137"/>
      <c r="C4355" s="137"/>
      <c r="D4355" s="159"/>
      <c r="E4355" s="160"/>
      <c r="F4355" s="137" t="s">
        <v>469</v>
      </c>
      <c r="G4355" s="137" t="s">
        <v>470</v>
      </c>
      <c r="H4355" s="137" t="s">
        <v>440</v>
      </c>
      <c r="I4355" s="137"/>
      <c r="J4355" s="138"/>
      <c r="K4355" s="138"/>
      <c r="L4355" s="141"/>
      <c r="M4355" s="141"/>
      <c r="N4355" s="141"/>
    </row>
    <row r="4356" spans="1:14" s="162" customFormat="1" ht="20.100000000000001" customHeight="1">
      <c r="A4356" s="141"/>
      <c r="B4356" s="137"/>
      <c r="C4356" s="137"/>
      <c r="D4356" s="159"/>
      <c r="E4356" s="160"/>
      <c r="F4356" s="137" t="s">
        <v>470</v>
      </c>
      <c r="G4356" s="137" t="s">
        <v>471</v>
      </c>
      <c r="H4356" s="137" t="s">
        <v>440</v>
      </c>
      <c r="I4356" s="137"/>
      <c r="J4356" s="138"/>
      <c r="K4356" s="138"/>
      <c r="L4356" s="141"/>
      <c r="M4356" s="141"/>
      <c r="N4356" s="141"/>
    </row>
    <row r="4357" spans="1:14" s="162" customFormat="1" ht="20.100000000000001" customHeight="1">
      <c r="A4357" s="141"/>
      <c r="B4357" s="137"/>
      <c r="C4357" s="137"/>
      <c r="D4357" s="159"/>
      <c r="E4357" s="160"/>
      <c r="F4357" s="137" t="s">
        <v>471</v>
      </c>
      <c r="G4357" s="137" t="s">
        <v>473</v>
      </c>
      <c r="H4357" s="137" t="s">
        <v>440</v>
      </c>
      <c r="I4357" s="137"/>
      <c r="J4357" s="138"/>
      <c r="K4357" s="138"/>
      <c r="L4357" s="141"/>
      <c r="M4357" s="141"/>
      <c r="N4357" s="141"/>
    </row>
    <row r="4358" spans="1:14" s="162" customFormat="1" ht="20.100000000000001" customHeight="1">
      <c r="A4358" s="141"/>
      <c r="B4358" s="137"/>
      <c r="C4358" s="137"/>
      <c r="D4358" s="159"/>
      <c r="E4358" s="160"/>
      <c r="F4358" s="137" t="s">
        <v>473</v>
      </c>
      <c r="G4358" s="137" t="s">
        <v>474</v>
      </c>
      <c r="H4358" s="137" t="s">
        <v>434</v>
      </c>
      <c r="I4358" s="137"/>
      <c r="J4358" s="138"/>
      <c r="K4358" s="138"/>
      <c r="L4358" s="141"/>
      <c r="M4358" s="141"/>
      <c r="N4358" s="141"/>
    </row>
    <row r="4359" spans="1:14" s="162" customFormat="1" ht="20.100000000000001" customHeight="1">
      <c r="A4359" s="141"/>
      <c r="B4359" s="137"/>
      <c r="C4359" s="137"/>
      <c r="D4359" s="159"/>
      <c r="E4359" s="160"/>
      <c r="F4359" s="137" t="s">
        <v>474</v>
      </c>
      <c r="G4359" s="137" t="s">
        <v>475</v>
      </c>
      <c r="H4359" s="137" t="s">
        <v>440</v>
      </c>
      <c r="I4359" s="137"/>
      <c r="J4359" s="138"/>
      <c r="K4359" s="138"/>
      <c r="L4359" s="141"/>
      <c r="M4359" s="141"/>
      <c r="N4359" s="141"/>
    </row>
    <row r="4360" spans="1:14" s="162" customFormat="1" ht="20.100000000000001" customHeight="1">
      <c r="A4360" s="141"/>
      <c r="B4360" s="137"/>
      <c r="C4360" s="137"/>
      <c r="D4360" s="159"/>
      <c r="E4360" s="160"/>
      <c r="F4360" s="137" t="s">
        <v>475</v>
      </c>
      <c r="G4360" s="137" t="s">
        <v>476</v>
      </c>
      <c r="H4360" s="137" t="s">
        <v>434</v>
      </c>
      <c r="I4360" s="137"/>
      <c r="J4360" s="138"/>
      <c r="K4360" s="138"/>
      <c r="L4360" s="141"/>
      <c r="M4360" s="141"/>
      <c r="N4360" s="141"/>
    </row>
    <row r="4361" spans="1:14" s="162" customFormat="1" ht="20.100000000000001" customHeight="1">
      <c r="A4361" s="141"/>
      <c r="B4361" s="137"/>
      <c r="C4361" s="137"/>
      <c r="D4361" s="159"/>
      <c r="E4361" s="160"/>
      <c r="F4361" s="137" t="s">
        <v>476</v>
      </c>
      <c r="G4361" s="137" t="s">
        <v>477</v>
      </c>
      <c r="H4361" s="137" t="s">
        <v>443</v>
      </c>
      <c r="I4361" s="137"/>
      <c r="J4361" s="138"/>
      <c r="K4361" s="138"/>
      <c r="L4361" s="141"/>
      <c r="M4361" s="141"/>
      <c r="N4361" s="141"/>
    </row>
    <row r="4362" spans="1:14" s="162" customFormat="1" ht="20.100000000000001" customHeight="1">
      <c r="A4362" s="141"/>
      <c r="B4362" s="137"/>
      <c r="C4362" s="137"/>
      <c r="D4362" s="159"/>
      <c r="E4362" s="160"/>
      <c r="F4362" s="137" t="s">
        <v>477</v>
      </c>
      <c r="G4362" s="137" t="s">
        <v>543</v>
      </c>
      <c r="H4362" s="137" t="s">
        <v>434</v>
      </c>
      <c r="I4362" s="137"/>
      <c r="J4362" s="138"/>
      <c r="K4362" s="138"/>
      <c r="L4362" s="141"/>
      <c r="M4362" s="141"/>
      <c r="N4362" s="141"/>
    </row>
    <row r="4363" spans="1:14" s="162" customFormat="1" ht="20.100000000000001" customHeight="1">
      <c r="A4363" s="141"/>
      <c r="B4363" s="137"/>
      <c r="C4363" s="137"/>
      <c r="D4363" s="159"/>
      <c r="E4363" s="160"/>
      <c r="F4363" s="137" t="s">
        <v>543</v>
      </c>
      <c r="G4363" s="137" t="s">
        <v>1013</v>
      </c>
      <c r="H4363" s="137" t="s">
        <v>440</v>
      </c>
      <c r="I4363" s="137"/>
      <c r="J4363" s="138"/>
      <c r="K4363" s="138"/>
      <c r="L4363" s="141"/>
      <c r="M4363" s="141"/>
      <c r="N4363" s="141"/>
    </row>
    <row r="4364" spans="1:14" s="141" customFormat="1" ht="20.100000000000001" customHeight="1">
      <c r="B4364" s="137"/>
      <c r="C4364" s="137"/>
      <c r="D4364" s="159"/>
      <c r="E4364" s="160"/>
      <c r="F4364" s="137"/>
      <c r="G4364" s="137"/>
      <c r="H4364" s="137"/>
      <c r="I4364" s="137"/>
      <c r="J4364" s="138"/>
      <c r="K4364" s="146"/>
      <c r="L4364" s="146"/>
    </row>
    <row r="4365" spans="1:14" s="141" customFormat="1" ht="20.100000000000001" customHeight="1">
      <c r="B4365" s="137">
        <v>390</v>
      </c>
      <c r="C4365" s="137"/>
      <c r="D4365" s="159" t="s">
        <v>398</v>
      </c>
      <c r="E4365" s="160">
        <v>1.87</v>
      </c>
      <c r="F4365" s="137" t="s">
        <v>433</v>
      </c>
      <c r="G4365" s="137" t="s">
        <v>447</v>
      </c>
      <c r="H4365" s="137" t="s">
        <v>434</v>
      </c>
      <c r="I4365" s="137"/>
      <c r="J4365" s="138"/>
      <c r="K4365" s="146"/>
      <c r="L4365" s="146"/>
    </row>
    <row r="4366" spans="1:14" s="141" customFormat="1" ht="20.100000000000001" customHeight="1">
      <c r="B4366" s="137"/>
      <c r="C4366" s="137"/>
      <c r="D4366" s="159"/>
      <c r="E4366" s="160"/>
      <c r="F4366" s="137" t="s">
        <v>447</v>
      </c>
      <c r="G4366" s="137" t="s">
        <v>451</v>
      </c>
      <c r="H4366" s="137" t="s">
        <v>434</v>
      </c>
      <c r="I4366" s="137"/>
      <c r="J4366" s="138"/>
      <c r="K4366" s="146"/>
      <c r="L4366" s="146"/>
    </row>
    <row r="4367" spans="1:14" s="141" customFormat="1" ht="20.100000000000001" customHeight="1">
      <c r="B4367" s="137"/>
      <c r="C4367" s="137"/>
      <c r="D4367" s="159"/>
      <c r="E4367" s="160"/>
      <c r="F4367" s="137" t="s">
        <v>451</v>
      </c>
      <c r="G4367" s="137" t="s">
        <v>454</v>
      </c>
      <c r="H4367" s="137" t="s">
        <v>434</v>
      </c>
      <c r="I4367" s="137"/>
      <c r="J4367" s="138"/>
      <c r="K4367" s="146"/>
      <c r="L4367" s="146"/>
    </row>
    <row r="4368" spans="1:14" s="141" customFormat="1" ht="20.100000000000001" customHeight="1">
      <c r="B4368" s="137"/>
      <c r="C4368" s="137"/>
      <c r="D4368" s="159"/>
      <c r="E4368" s="160"/>
      <c r="F4368" s="137" t="s">
        <v>454</v>
      </c>
      <c r="G4368" s="137" t="s">
        <v>455</v>
      </c>
      <c r="H4368" s="137" t="s">
        <v>434</v>
      </c>
      <c r="I4368" s="137"/>
      <c r="J4368" s="138"/>
      <c r="K4368" s="146"/>
      <c r="L4368" s="146"/>
    </row>
    <row r="4369" spans="2:12" s="141" customFormat="1" ht="20.100000000000001" customHeight="1">
      <c r="B4369" s="137"/>
      <c r="C4369" s="137"/>
      <c r="D4369" s="159"/>
      <c r="E4369" s="160"/>
      <c r="F4369" s="137" t="s">
        <v>455</v>
      </c>
      <c r="G4369" s="137" t="s">
        <v>456</v>
      </c>
      <c r="H4369" s="137" t="s">
        <v>434</v>
      </c>
      <c r="I4369" s="137"/>
      <c r="J4369" s="138"/>
      <c r="K4369" s="146"/>
      <c r="L4369" s="146"/>
    </row>
    <row r="4370" spans="2:12" s="141" customFormat="1" ht="20.100000000000001" customHeight="1">
      <c r="B4370" s="137"/>
      <c r="C4370" s="137"/>
      <c r="D4370" s="159"/>
      <c r="E4370" s="160"/>
      <c r="F4370" s="137" t="s">
        <v>456</v>
      </c>
      <c r="G4370" s="137" t="s">
        <v>457</v>
      </c>
      <c r="H4370" s="137" t="s">
        <v>434</v>
      </c>
      <c r="I4370" s="137"/>
      <c r="J4370" s="138"/>
      <c r="K4370" s="146"/>
      <c r="L4370" s="146"/>
    </row>
    <row r="4371" spans="2:12" s="141" customFormat="1" ht="20.100000000000001" customHeight="1">
      <c r="B4371" s="137"/>
      <c r="C4371" s="137"/>
      <c r="D4371" s="159"/>
      <c r="E4371" s="160"/>
      <c r="F4371" s="137" t="s">
        <v>457</v>
      </c>
      <c r="G4371" s="137" t="s">
        <v>460</v>
      </c>
      <c r="H4371" s="137" t="s">
        <v>434</v>
      </c>
      <c r="I4371" s="137"/>
      <c r="J4371" s="138"/>
      <c r="K4371" s="146"/>
      <c r="L4371" s="146"/>
    </row>
    <row r="4372" spans="2:12" s="141" customFormat="1" ht="20.100000000000001" customHeight="1">
      <c r="B4372" s="137"/>
      <c r="C4372" s="137"/>
      <c r="D4372" s="159"/>
      <c r="E4372" s="160"/>
      <c r="F4372" s="137" t="s">
        <v>460</v>
      </c>
      <c r="G4372" s="137" t="s">
        <v>463</v>
      </c>
      <c r="H4372" s="137" t="s">
        <v>434</v>
      </c>
      <c r="I4372" s="137"/>
      <c r="J4372" s="138"/>
      <c r="K4372" s="146"/>
      <c r="L4372" s="146"/>
    </row>
    <row r="4373" spans="2:12" s="141" customFormat="1" ht="20.100000000000001" customHeight="1">
      <c r="B4373" s="137"/>
      <c r="C4373" s="137"/>
      <c r="D4373" s="159"/>
      <c r="E4373" s="160"/>
      <c r="F4373" s="137" t="s">
        <v>463</v>
      </c>
      <c r="G4373" s="137" t="s">
        <v>464</v>
      </c>
      <c r="H4373" s="137" t="s">
        <v>434</v>
      </c>
      <c r="I4373" s="137"/>
      <c r="J4373" s="138"/>
      <c r="K4373" s="146"/>
      <c r="L4373" s="146"/>
    </row>
    <row r="4374" spans="2:12" s="141" customFormat="1" ht="20.100000000000001" customHeight="1">
      <c r="B4374" s="137"/>
      <c r="C4374" s="137"/>
      <c r="D4374" s="159"/>
      <c r="E4374" s="160"/>
      <c r="F4374" s="137" t="s">
        <v>464</v>
      </c>
      <c r="G4374" s="137" t="s">
        <v>1014</v>
      </c>
      <c r="H4374" s="137" t="s">
        <v>434</v>
      </c>
      <c r="I4374" s="137"/>
      <c r="J4374" s="138"/>
      <c r="K4374" s="146"/>
      <c r="L4374" s="146"/>
    </row>
    <row r="4375" spans="2:12" s="141" customFormat="1" ht="20.100000000000001" customHeight="1">
      <c r="B4375" s="137"/>
      <c r="C4375" s="137"/>
      <c r="D4375" s="159"/>
      <c r="E4375" s="160"/>
      <c r="F4375" s="137"/>
      <c r="G4375" s="137"/>
      <c r="H4375" s="137"/>
      <c r="I4375" s="137"/>
      <c r="J4375" s="138"/>
      <c r="K4375" s="146"/>
      <c r="L4375" s="146"/>
    </row>
    <row r="4376" spans="2:12" s="141" customFormat="1" ht="20.100000000000001" customHeight="1">
      <c r="B4376" s="137">
        <v>391</v>
      </c>
      <c r="C4376" s="137"/>
      <c r="D4376" s="159" t="s">
        <v>399</v>
      </c>
      <c r="E4376" s="160">
        <v>2.2200000000000002</v>
      </c>
      <c r="F4376" s="137" t="s">
        <v>433</v>
      </c>
      <c r="G4376" s="137" t="s">
        <v>447</v>
      </c>
      <c r="H4376" s="137" t="s">
        <v>434</v>
      </c>
      <c r="I4376" s="137"/>
      <c r="J4376" s="138"/>
      <c r="K4376" s="146"/>
      <c r="L4376" s="146"/>
    </row>
    <row r="4377" spans="2:12" s="141" customFormat="1" ht="20.100000000000001" customHeight="1">
      <c r="B4377" s="137"/>
      <c r="C4377" s="137"/>
      <c r="D4377" s="159"/>
      <c r="E4377" s="160"/>
      <c r="F4377" s="137" t="s">
        <v>447</v>
      </c>
      <c r="G4377" s="137" t="s">
        <v>451</v>
      </c>
      <c r="H4377" s="137" t="s">
        <v>434</v>
      </c>
      <c r="I4377" s="137"/>
      <c r="J4377" s="138"/>
      <c r="K4377" s="146"/>
      <c r="L4377" s="146"/>
    </row>
    <row r="4378" spans="2:12" s="141" customFormat="1" ht="20.100000000000001" customHeight="1">
      <c r="B4378" s="137"/>
      <c r="C4378" s="137"/>
      <c r="D4378" s="159"/>
      <c r="E4378" s="160"/>
      <c r="F4378" s="137" t="s">
        <v>451</v>
      </c>
      <c r="G4378" s="137" t="s">
        <v>454</v>
      </c>
      <c r="H4378" s="137" t="s">
        <v>438</v>
      </c>
      <c r="I4378" s="137"/>
      <c r="J4378" s="138"/>
      <c r="K4378" s="146"/>
      <c r="L4378" s="146"/>
    </row>
    <row r="4379" spans="2:12" s="141" customFormat="1" ht="20.100000000000001" customHeight="1">
      <c r="B4379" s="137"/>
      <c r="C4379" s="137"/>
      <c r="D4379" s="159"/>
      <c r="E4379" s="160"/>
      <c r="F4379" s="137" t="s">
        <v>454</v>
      </c>
      <c r="G4379" s="137" t="s">
        <v>455</v>
      </c>
      <c r="H4379" s="137" t="s">
        <v>438</v>
      </c>
      <c r="I4379" s="137"/>
      <c r="J4379" s="138"/>
      <c r="K4379" s="146"/>
      <c r="L4379" s="146"/>
    </row>
    <row r="4380" spans="2:12" s="141" customFormat="1" ht="20.100000000000001" customHeight="1">
      <c r="B4380" s="137"/>
      <c r="C4380" s="137"/>
      <c r="D4380" s="159"/>
      <c r="E4380" s="160"/>
      <c r="F4380" s="137" t="s">
        <v>455</v>
      </c>
      <c r="G4380" s="137" t="s">
        <v>456</v>
      </c>
      <c r="H4380" s="137" t="s">
        <v>443</v>
      </c>
      <c r="I4380" s="137"/>
      <c r="J4380" s="138"/>
      <c r="K4380" s="146"/>
      <c r="L4380" s="146"/>
    </row>
    <row r="4381" spans="2:12" s="141" customFormat="1" ht="20.100000000000001" customHeight="1">
      <c r="B4381" s="137"/>
      <c r="C4381" s="137"/>
      <c r="D4381" s="159"/>
      <c r="E4381" s="160"/>
      <c r="F4381" s="137" t="s">
        <v>456</v>
      </c>
      <c r="G4381" s="137" t="s">
        <v>457</v>
      </c>
      <c r="H4381" s="137" t="s">
        <v>443</v>
      </c>
      <c r="I4381" s="137"/>
      <c r="J4381" s="138"/>
      <c r="K4381" s="146"/>
      <c r="L4381" s="146"/>
    </row>
    <row r="4382" spans="2:12" s="141" customFormat="1" ht="20.100000000000001" customHeight="1">
      <c r="B4382" s="137"/>
      <c r="C4382" s="137"/>
      <c r="D4382" s="159"/>
      <c r="E4382" s="160"/>
      <c r="F4382" s="137" t="s">
        <v>457</v>
      </c>
      <c r="G4382" s="137" t="s">
        <v>460</v>
      </c>
      <c r="H4382" s="137" t="s">
        <v>438</v>
      </c>
      <c r="I4382" s="137"/>
      <c r="J4382" s="138"/>
      <c r="K4382" s="146"/>
      <c r="L4382" s="146"/>
    </row>
    <row r="4383" spans="2:12" s="141" customFormat="1" ht="20.100000000000001" customHeight="1">
      <c r="B4383" s="137"/>
      <c r="C4383" s="137"/>
      <c r="D4383" s="159"/>
      <c r="E4383" s="160"/>
      <c r="F4383" s="137" t="s">
        <v>460</v>
      </c>
      <c r="G4383" s="137" t="s">
        <v>463</v>
      </c>
      <c r="H4383" s="137" t="s">
        <v>438</v>
      </c>
      <c r="I4383" s="137"/>
      <c r="J4383" s="138"/>
      <c r="K4383" s="146"/>
      <c r="L4383" s="146"/>
    </row>
    <row r="4384" spans="2:12" s="141" customFormat="1" ht="20.100000000000001" customHeight="1">
      <c r="B4384" s="137"/>
      <c r="C4384" s="137"/>
      <c r="D4384" s="159"/>
      <c r="E4384" s="160"/>
      <c r="F4384" s="137" t="s">
        <v>463</v>
      </c>
      <c r="G4384" s="137" t="s">
        <v>464</v>
      </c>
      <c r="H4384" s="137" t="s">
        <v>438</v>
      </c>
      <c r="I4384" s="137"/>
      <c r="J4384" s="138"/>
      <c r="K4384" s="146"/>
      <c r="L4384" s="146"/>
    </row>
    <row r="4385" spans="2:12" s="141" customFormat="1" ht="20.100000000000001" customHeight="1">
      <c r="B4385" s="137"/>
      <c r="C4385" s="137"/>
      <c r="D4385" s="159"/>
      <c r="E4385" s="160"/>
      <c r="F4385" s="137" t="s">
        <v>464</v>
      </c>
      <c r="G4385" s="137" t="s">
        <v>465</v>
      </c>
      <c r="H4385" s="137" t="s">
        <v>434</v>
      </c>
      <c r="I4385" s="137"/>
      <c r="J4385" s="138"/>
      <c r="K4385" s="146"/>
      <c r="L4385" s="146"/>
    </row>
    <row r="4386" spans="2:12" s="141" customFormat="1" ht="20.100000000000001" customHeight="1">
      <c r="B4386" s="137"/>
      <c r="C4386" s="137"/>
      <c r="D4386" s="159"/>
      <c r="E4386" s="160"/>
      <c r="F4386" s="137" t="s">
        <v>465</v>
      </c>
      <c r="G4386" s="137" t="s">
        <v>466</v>
      </c>
      <c r="H4386" s="137" t="s">
        <v>434</v>
      </c>
      <c r="I4386" s="137"/>
      <c r="J4386" s="138"/>
      <c r="K4386" s="146"/>
      <c r="L4386" s="146"/>
    </row>
    <row r="4387" spans="2:12" s="141" customFormat="1" ht="20.100000000000001" customHeight="1">
      <c r="B4387" s="137"/>
      <c r="C4387" s="137"/>
      <c r="D4387" s="159"/>
      <c r="E4387" s="160"/>
      <c r="F4387" s="137" t="s">
        <v>466</v>
      </c>
      <c r="G4387" s="137" t="s">
        <v>1015</v>
      </c>
      <c r="H4387" s="137" t="s">
        <v>434</v>
      </c>
      <c r="I4387" s="137"/>
      <c r="J4387" s="138"/>
      <c r="K4387" s="146"/>
      <c r="L4387" s="146"/>
    </row>
    <row r="4388" spans="2:12" s="141" customFormat="1" ht="20.100000000000001" customHeight="1">
      <c r="B4388" s="137"/>
      <c r="C4388" s="137"/>
      <c r="D4388" s="159"/>
      <c r="E4388" s="160"/>
      <c r="F4388" s="137"/>
      <c r="G4388" s="137"/>
      <c r="H4388" s="137"/>
      <c r="I4388" s="137"/>
      <c r="J4388" s="138"/>
      <c r="K4388" s="146"/>
      <c r="L4388" s="146"/>
    </row>
    <row r="4389" spans="2:12" s="141" customFormat="1" ht="20.100000000000001" customHeight="1">
      <c r="B4389" s="137">
        <v>392</v>
      </c>
      <c r="C4389" s="137"/>
      <c r="D4389" s="159" t="s">
        <v>400</v>
      </c>
      <c r="E4389" s="160">
        <v>0.4</v>
      </c>
      <c r="F4389" s="137" t="s">
        <v>433</v>
      </c>
      <c r="G4389" s="137" t="s">
        <v>447</v>
      </c>
      <c r="H4389" s="137" t="s">
        <v>434</v>
      </c>
      <c r="I4389" s="137"/>
      <c r="J4389" s="138"/>
      <c r="K4389" s="146"/>
      <c r="L4389" s="146"/>
    </row>
    <row r="4390" spans="2:12" s="141" customFormat="1" ht="20.100000000000001" customHeight="1">
      <c r="B4390" s="137"/>
      <c r="C4390" s="137"/>
      <c r="D4390" s="159"/>
      <c r="E4390" s="160"/>
      <c r="F4390" s="137" t="s">
        <v>447</v>
      </c>
      <c r="G4390" s="137" t="s">
        <v>451</v>
      </c>
      <c r="H4390" s="137" t="s">
        <v>434</v>
      </c>
      <c r="I4390" s="137"/>
      <c r="J4390" s="138"/>
      <c r="K4390" s="146"/>
      <c r="L4390" s="146"/>
    </row>
    <row r="4391" spans="2:12" s="141" customFormat="1" ht="20.100000000000001" customHeight="1">
      <c r="B4391" s="137"/>
      <c r="C4391" s="137"/>
      <c r="D4391" s="159"/>
      <c r="E4391" s="160"/>
      <c r="F4391" s="137"/>
      <c r="G4391" s="137"/>
      <c r="H4391" s="137"/>
      <c r="I4391" s="137"/>
      <c r="J4391" s="138"/>
      <c r="K4391" s="146"/>
      <c r="L4391" s="146"/>
    </row>
    <row r="4392" spans="2:12" s="141" customFormat="1" ht="20.100000000000001" customHeight="1">
      <c r="B4392" s="137">
        <v>393</v>
      </c>
      <c r="C4392" s="137"/>
      <c r="D4392" s="159" t="s">
        <v>401</v>
      </c>
      <c r="E4392" s="160">
        <v>1.75</v>
      </c>
      <c r="F4392" s="137" t="s">
        <v>433</v>
      </c>
      <c r="G4392" s="137" t="s">
        <v>447</v>
      </c>
      <c r="H4392" s="137" t="s">
        <v>434</v>
      </c>
      <c r="I4392" s="137"/>
      <c r="J4392" s="138"/>
      <c r="K4392" s="146"/>
      <c r="L4392" s="146"/>
    </row>
    <row r="4393" spans="2:12" s="141" customFormat="1" ht="20.100000000000001" customHeight="1">
      <c r="B4393" s="137"/>
      <c r="C4393" s="137"/>
      <c r="D4393" s="159"/>
      <c r="E4393" s="160"/>
      <c r="F4393" s="137" t="s">
        <v>447</v>
      </c>
      <c r="G4393" s="137" t="s">
        <v>451</v>
      </c>
      <c r="H4393" s="137" t="s">
        <v>434</v>
      </c>
      <c r="I4393" s="137"/>
      <c r="J4393" s="138"/>
      <c r="K4393" s="146"/>
      <c r="L4393" s="146"/>
    </row>
    <row r="4394" spans="2:12" s="141" customFormat="1" ht="20.100000000000001" customHeight="1">
      <c r="B4394" s="137"/>
      <c r="C4394" s="137"/>
      <c r="D4394" s="159"/>
      <c r="E4394" s="160"/>
      <c r="F4394" s="137" t="s">
        <v>451</v>
      </c>
      <c r="G4394" s="137" t="s">
        <v>454</v>
      </c>
      <c r="H4394" s="137" t="s">
        <v>434</v>
      </c>
      <c r="I4394" s="137"/>
      <c r="J4394" s="138"/>
      <c r="K4394" s="146"/>
      <c r="L4394" s="146"/>
    </row>
    <row r="4395" spans="2:12" s="141" customFormat="1" ht="20.100000000000001" customHeight="1">
      <c r="B4395" s="137"/>
      <c r="C4395" s="137"/>
      <c r="D4395" s="159"/>
      <c r="E4395" s="160"/>
      <c r="F4395" s="137" t="s">
        <v>454</v>
      </c>
      <c r="G4395" s="137" t="s">
        <v>455</v>
      </c>
      <c r="H4395" s="137" t="s">
        <v>434</v>
      </c>
      <c r="I4395" s="137"/>
      <c r="J4395" s="138"/>
      <c r="K4395" s="146"/>
      <c r="L4395" s="146"/>
    </row>
    <row r="4396" spans="2:12" s="141" customFormat="1" ht="20.100000000000001" customHeight="1">
      <c r="B4396" s="137"/>
      <c r="C4396" s="137"/>
      <c r="D4396" s="159"/>
      <c r="E4396" s="160"/>
      <c r="F4396" s="137" t="s">
        <v>455</v>
      </c>
      <c r="G4396" s="137" t="s">
        <v>456</v>
      </c>
      <c r="H4396" s="137" t="s">
        <v>434</v>
      </c>
      <c r="I4396" s="137"/>
      <c r="J4396" s="138"/>
      <c r="K4396" s="146"/>
      <c r="L4396" s="146"/>
    </row>
    <row r="4397" spans="2:12" s="141" customFormat="1" ht="20.100000000000001" customHeight="1">
      <c r="B4397" s="137"/>
      <c r="C4397" s="137"/>
      <c r="D4397" s="159"/>
      <c r="E4397" s="160"/>
      <c r="F4397" s="137" t="s">
        <v>456</v>
      </c>
      <c r="G4397" s="137" t="s">
        <v>457</v>
      </c>
      <c r="H4397" s="137" t="s">
        <v>434</v>
      </c>
      <c r="I4397" s="137"/>
      <c r="J4397" s="138"/>
      <c r="K4397" s="146"/>
      <c r="L4397" s="146"/>
    </row>
    <row r="4398" spans="2:12" s="141" customFormat="1" ht="20.100000000000001" customHeight="1">
      <c r="B4398" s="137"/>
      <c r="C4398" s="137"/>
      <c r="D4398" s="159"/>
      <c r="E4398" s="160"/>
      <c r="F4398" s="137" t="s">
        <v>457</v>
      </c>
      <c r="G4398" s="137" t="s">
        <v>460</v>
      </c>
      <c r="H4398" s="137" t="s">
        <v>434</v>
      </c>
      <c r="I4398" s="137"/>
      <c r="J4398" s="138"/>
      <c r="K4398" s="146"/>
      <c r="L4398" s="146"/>
    </row>
    <row r="4399" spans="2:12" s="141" customFormat="1" ht="20.100000000000001" customHeight="1">
      <c r="B4399" s="137"/>
      <c r="C4399" s="137"/>
      <c r="D4399" s="159"/>
      <c r="E4399" s="160"/>
      <c r="F4399" s="137" t="s">
        <v>460</v>
      </c>
      <c r="G4399" s="137" t="s">
        <v>463</v>
      </c>
      <c r="H4399" s="137" t="s">
        <v>438</v>
      </c>
      <c r="I4399" s="137"/>
      <c r="J4399" s="138"/>
      <c r="K4399" s="146"/>
      <c r="L4399" s="146"/>
    </row>
    <row r="4400" spans="2:12" s="141" customFormat="1" ht="20.100000000000001" customHeight="1">
      <c r="B4400" s="137"/>
      <c r="C4400" s="137"/>
      <c r="D4400" s="159"/>
      <c r="E4400" s="160"/>
      <c r="F4400" s="137" t="s">
        <v>463</v>
      </c>
      <c r="G4400" s="137" t="s">
        <v>1016</v>
      </c>
      <c r="H4400" s="137" t="s">
        <v>434</v>
      </c>
      <c r="I4400" s="137"/>
      <c r="J4400" s="138"/>
      <c r="K4400" s="146"/>
      <c r="L4400" s="146"/>
    </row>
    <row r="4401" spans="2:12" s="141" customFormat="1" ht="20.100000000000001" customHeight="1">
      <c r="B4401" s="137"/>
      <c r="C4401" s="137"/>
      <c r="D4401" s="159"/>
      <c r="E4401" s="160"/>
      <c r="F4401" s="137"/>
      <c r="G4401" s="137"/>
      <c r="H4401" s="137"/>
      <c r="I4401" s="137"/>
      <c r="J4401" s="138"/>
      <c r="K4401" s="146"/>
      <c r="L4401" s="146"/>
    </row>
    <row r="4402" spans="2:12" s="141" customFormat="1" ht="20.100000000000001" customHeight="1">
      <c r="B4402" s="137">
        <v>394</v>
      </c>
      <c r="C4402" s="137"/>
      <c r="D4402" s="159" t="s">
        <v>402</v>
      </c>
      <c r="E4402" s="160">
        <v>2.0699999999999998</v>
      </c>
      <c r="F4402" s="137" t="s">
        <v>433</v>
      </c>
      <c r="G4402" s="137" t="s">
        <v>447</v>
      </c>
      <c r="H4402" s="137" t="s">
        <v>438</v>
      </c>
      <c r="I4402" s="137"/>
      <c r="J4402" s="138"/>
      <c r="K4402" s="146"/>
      <c r="L4402" s="146"/>
    </row>
    <row r="4403" spans="2:12" s="141" customFormat="1" ht="20.100000000000001" customHeight="1">
      <c r="B4403" s="137"/>
      <c r="C4403" s="137"/>
      <c r="D4403" s="159"/>
      <c r="E4403" s="160"/>
      <c r="F4403" s="137" t="s">
        <v>447</v>
      </c>
      <c r="G4403" s="137" t="s">
        <v>451</v>
      </c>
      <c r="H4403" s="137" t="s">
        <v>438</v>
      </c>
      <c r="I4403" s="137"/>
      <c r="J4403" s="138"/>
      <c r="K4403" s="146"/>
      <c r="L4403" s="146"/>
    </row>
    <row r="4404" spans="2:12" s="141" customFormat="1" ht="20.100000000000001" customHeight="1">
      <c r="B4404" s="137"/>
      <c r="C4404" s="137"/>
      <c r="D4404" s="159"/>
      <c r="E4404" s="160"/>
      <c r="F4404" s="137" t="s">
        <v>451</v>
      </c>
      <c r="G4404" s="137" t="s">
        <v>454</v>
      </c>
      <c r="H4404" s="137" t="s">
        <v>438</v>
      </c>
      <c r="I4404" s="137"/>
      <c r="J4404" s="138"/>
      <c r="K4404" s="146"/>
      <c r="L4404" s="146"/>
    </row>
    <row r="4405" spans="2:12" s="141" customFormat="1" ht="20.100000000000001" customHeight="1">
      <c r="B4405" s="137"/>
      <c r="C4405" s="137"/>
      <c r="D4405" s="159"/>
      <c r="E4405" s="160"/>
      <c r="F4405" s="137" t="s">
        <v>454</v>
      </c>
      <c r="G4405" s="137" t="s">
        <v>455</v>
      </c>
      <c r="H4405" s="137" t="s">
        <v>438</v>
      </c>
      <c r="I4405" s="137"/>
      <c r="J4405" s="138"/>
      <c r="K4405" s="146"/>
      <c r="L4405" s="146"/>
    </row>
    <row r="4406" spans="2:12" s="141" customFormat="1" ht="20.100000000000001" customHeight="1">
      <c r="B4406" s="137"/>
      <c r="C4406" s="137"/>
      <c r="D4406" s="159"/>
      <c r="E4406" s="160"/>
      <c r="F4406" s="137" t="s">
        <v>455</v>
      </c>
      <c r="G4406" s="137" t="s">
        <v>456</v>
      </c>
      <c r="H4406" s="137" t="s">
        <v>438</v>
      </c>
      <c r="I4406" s="137"/>
      <c r="J4406" s="138"/>
      <c r="K4406" s="146"/>
      <c r="L4406" s="146"/>
    </row>
    <row r="4407" spans="2:12" s="141" customFormat="1" ht="20.100000000000001" customHeight="1">
      <c r="B4407" s="137"/>
      <c r="C4407" s="137"/>
      <c r="D4407" s="159"/>
      <c r="E4407" s="160"/>
      <c r="F4407" s="137" t="s">
        <v>456</v>
      </c>
      <c r="G4407" s="137" t="s">
        <v>457</v>
      </c>
      <c r="H4407" s="137" t="s">
        <v>434</v>
      </c>
      <c r="I4407" s="137"/>
      <c r="J4407" s="138"/>
      <c r="K4407" s="146"/>
      <c r="L4407" s="146"/>
    </row>
    <row r="4408" spans="2:12" s="141" customFormat="1" ht="20.100000000000001" customHeight="1">
      <c r="B4408" s="137"/>
      <c r="C4408" s="137"/>
      <c r="D4408" s="159"/>
      <c r="E4408" s="160"/>
      <c r="F4408" s="137" t="s">
        <v>457</v>
      </c>
      <c r="G4408" s="137" t="s">
        <v>460</v>
      </c>
      <c r="H4408" s="137" t="s">
        <v>438</v>
      </c>
      <c r="I4408" s="137"/>
      <c r="J4408" s="138"/>
      <c r="K4408" s="146"/>
      <c r="L4408" s="146"/>
    </row>
    <row r="4409" spans="2:12" s="141" customFormat="1" ht="20.100000000000001" customHeight="1">
      <c r="B4409" s="137"/>
      <c r="C4409" s="137"/>
      <c r="D4409" s="159"/>
      <c r="E4409" s="160"/>
      <c r="F4409" s="137" t="s">
        <v>460</v>
      </c>
      <c r="G4409" s="137" t="s">
        <v>463</v>
      </c>
      <c r="H4409" s="137" t="s">
        <v>434</v>
      </c>
      <c r="I4409" s="137"/>
      <c r="J4409" s="138"/>
      <c r="K4409" s="146"/>
      <c r="L4409" s="146"/>
    </row>
    <row r="4410" spans="2:12" s="141" customFormat="1" ht="20.100000000000001" customHeight="1">
      <c r="B4410" s="137"/>
      <c r="C4410" s="137"/>
      <c r="D4410" s="159"/>
      <c r="E4410" s="160"/>
      <c r="F4410" s="137" t="s">
        <v>463</v>
      </c>
      <c r="G4410" s="137" t="s">
        <v>464</v>
      </c>
      <c r="H4410" s="137" t="s">
        <v>434</v>
      </c>
      <c r="I4410" s="137"/>
      <c r="J4410" s="138"/>
      <c r="K4410" s="146"/>
      <c r="L4410" s="146"/>
    </row>
    <row r="4411" spans="2:12" s="141" customFormat="1" ht="20.100000000000001" customHeight="1">
      <c r="B4411" s="137"/>
      <c r="C4411" s="137"/>
      <c r="D4411" s="159"/>
      <c r="E4411" s="160"/>
      <c r="F4411" s="137" t="s">
        <v>464</v>
      </c>
      <c r="G4411" s="137" t="s">
        <v>465</v>
      </c>
      <c r="H4411" s="137" t="s">
        <v>434</v>
      </c>
      <c r="I4411" s="137"/>
      <c r="J4411" s="138"/>
      <c r="K4411" s="146"/>
      <c r="L4411" s="146"/>
    </row>
    <row r="4412" spans="2:12" s="141" customFormat="1" ht="20.100000000000001" customHeight="1">
      <c r="B4412" s="137"/>
      <c r="C4412" s="137"/>
      <c r="D4412" s="159"/>
      <c r="E4412" s="160"/>
      <c r="F4412" s="137" t="s">
        <v>465</v>
      </c>
      <c r="G4412" s="137" t="s">
        <v>1017</v>
      </c>
      <c r="H4412" s="137" t="s">
        <v>440</v>
      </c>
      <c r="I4412" s="137"/>
      <c r="J4412" s="138"/>
      <c r="K4412" s="146"/>
      <c r="L4412" s="146"/>
    </row>
    <row r="4413" spans="2:12" s="141" customFormat="1" ht="20.100000000000001" customHeight="1">
      <c r="B4413" s="137"/>
      <c r="C4413" s="137"/>
      <c r="D4413" s="159"/>
      <c r="E4413" s="160"/>
      <c r="F4413" s="137"/>
      <c r="G4413" s="137"/>
      <c r="H4413" s="137"/>
      <c r="I4413" s="137"/>
      <c r="J4413" s="138"/>
      <c r="K4413" s="146"/>
      <c r="L4413" s="146"/>
    </row>
    <row r="4414" spans="2:12" s="141" customFormat="1" ht="20.100000000000001" customHeight="1">
      <c r="B4414" s="137">
        <v>395</v>
      </c>
      <c r="C4414" s="137"/>
      <c r="D4414" s="159" t="s">
        <v>403</v>
      </c>
      <c r="E4414" s="160">
        <v>2.3069999999999999</v>
      </c>
      <c r="F4414" s="137" t="s">
        <v>433</v>
      </c>
      <c r="G4414" s="137" t="s">
        <v>447</v>
      </c>
      <c r="H4414" s="137" t="s">
        <v>438</v>
      </c>
      <c r="I4414" s="137"/>
      <c r="J4414" s="138"/>
      <c r="K4414" s="146"/>
      <c r="L4414" s="146"/>
    </row>
    <row r="4415" spans="2:12" s="141" customFormat="1" ht="20.100000000000001" customHeight="1">
      <c r="B4415" s="137"/>
      <c r="C4415" s="137"/>
      <c r="D4415" s="159"/>
      <c r="E4415" s="160"/>
      <c r="F4415" s="137" t="s">
        <v>447</v>
      </c>
      <c r="G4415" s="137" t="s">
        <v>451</v>
      </c>
      <c r="H4415" s="137" t="s">
        <v>438</v>
      </c>
      <c r="I4415" s="137"/>
      <c r="J4415" s="138"/>
      <c r="K4415" s="146"/>
      <c r="L4415" s="146"/>
    </row>
    <row r="4416" spans="2:12" s="141" customFormat="1" ht="20.100000000000001" customHeight="1">
      <c r="B4416" s="137"/>
      <c r="C4416" s="137"/>
      <c r="D4416" s="159"/>
      <c r="E4416" s="160"/>
      <c r="F4416" s="137" t="s">
        <v>451</v>
      </c>
      <c r="G4416" s="137" t="s">
        <v>454</v>
      </c>
      <c r="H4416" s="137" t="s">
        <v>443</v>
      </c>
      <c r="I4416" s="137"/>
      <c r="J4416" s="138"/>
      <c r="K4416" s="146"/>
      <c r="L4416" s="146"/>
    </row>
    <row r="4417" spans="2:12" s="141" customFormat="1" ht="20.100000000000001" customHeight="1">
      <c r="B4417" s="137"/>
      <c r="C4417" s="137"/>
      <c r="D4417" s="159"/>
      <c r="E4417" s="160"/>
      <c r="F4417" s="137" t="s">
        <v>454</v>
      </c>
      <c r="G4417" s="137" t="s">
        <v>455</v>
      </c>
      <c r="H4417" s="137" t="s">
        <v>443</v>
      </c>
      <c r="I4417" s="137"/>
      <c r="J4417" s="138"/>
      <c r="K4417" s="146"/>
      <c r="L4417" s="146"/>
    </row>
    <row r="4418" spans="2:12" s="141" customFormat="1" ht="20.100000000000001" customHeight="1">
      <c r="B4418" s="137"/>
      <c r="C4418" s="137"/>
      <c r="D4418" s="159"/>
      <c r="E4418" s="160"/>
      <c r="F4418" s="137" t="s">
        <v>455</v>
      </c>
      <c r="G4418" s="137" t="s">
        <v>456</v>
      </c>
      <c r="H4418" s="137" t="s">
        <v>443</v>
      </c>
      <c r="I4418" s="137"/>
      <c r="J4418" s="138"/>
      <c r="K4418" s="146"/>
      <c r="L4418" s="146"/>
    </row>
    <row r="4419" spans="2:12" s="141" customFormat="1" ht="20.100000000000001" customHeight="1">
      <c r="B4419" s="137"/>
      <c r="C4419" s="137"/>
      <c r="D4419" s="159"/>
      <c r="E4419" s="160"/>
      <c r="F4419" s="137" t="s">
        <v>456</v>
      </c>
      <c r="G4419" s="137" t="s">
        <v>457</v>
      </c>
      <c r="H4419" s="137" t="s">
        <v>443</v>
      </c>
      <c r="I4419" s="137"/>
      <c r="J4419" s="138"/>
      <c r="K4419" s="146"/>
      <c r="L4419" s="146"/>
    </row>
    <row r="4420" spans="2:12" s="141" customFormat="1" ht="20.100000000000001" customHeight="1">
      <c r="B4420" s="137"/>
      <c r="C4420" s="137"/>
      <c r="D4420" s="159"/>
      <c r="E4420" s="160"/>
      <c r="F4420" s="137" t="s">
        <v>457</v>
      </c>
      <c r="G4420" s="137" t="s">
        <v>460</v>
      </c>
      <c r="H4420" s="137" t="s">
        <v>443</v>
      </c>
      <c r="I4420" s="137"/>
      <c r="J4420" s="138"/>
      <c r="K4420" s="146"/>
      <c r="L4420" s="146"/>
    </row>
    <row r="4421" spans="2:12" s="141" customFormat="1" ht="20.100000000000001" customHeight="1">
      <c r="B4421" s="137"/>
      <c r="C4421" s="137"/>
      <c r="D4421" s="159"/>
      <c r="E4421" s="160"/>
      <c r="F4421" s="137" t="s">
        <v>460</v>
      </c>
      <c r="G4421" s="137" t="s">
        <v>463</v>
      </c>
      <c r="H4421" s="137" t="s">
        <v>438</v>
      </c>
      <c r="I4421" s="137"/>
      <c r="J4421" s="138"/>
      <c r="K4421" s="146"/>
      <c r="L4421" s="146"/>
    </row>
    <row r="4422" spans="2:12" s="141" customFormat="1" ht="20.100000000000001" customHeight="1">
      <c r="B4422" s="137"/>
      <c r="C4422" s="137"/>
      <c r="D4422" s="159"/>
      <c r="E4422" s="160"/>
      <c r="F4422" s="137" t="s">
        <v>463</v>
      </c>
      <c r="G4422" s="137" t="s">
        <v>464</v>
      </c>
      <c r="H4422" s="137" t="s">
        <v>438</v>
      </c>
      <c r="I4422" s="137"/>
      <c r="J4422" s="138"/>
      <c r="K4422" s="146"/>
      <c r="L4422" s="146"/>
    </row>
    <row r="4423" spans="2:12" s="141" customFormat="1" ht="20.100000000000001" customHeight="1">
      <c r="B4423" s="137"/>
      <c r="C4423" s="137"/>
      <c r="D4423" s="159"/>
      <c r="E4423" s="160"/>
      <c r="F4423" s="137" t="s">
        <v>464</v>
      </c>
      <c r="G4423" s="137" t="s">
        <v>465</v>
      </c>
      <c r="H4423" s="137" t="s">
        <v>438</v>
      </c>
      <c r="I4423" s="137"/>
      <c r="J4423" s="138"/>
      <c r="K4423" s="146"/>
      <c r="L4423" s="146"/>
    </row>
    <row r="4424" spans="2:12" s="141" customFormat="1" ht="20.100000000000001" customHeight="1">
      <c r="B4424" s="137"/>
      <c r="C4424" s="137"/>
      <c r="D4424" s="159"/>
      <c r="E4424" s="160"/>
      <c r="F4424" s="137" t="s">
        <v>465</v>
      </c>
      <c r="G4424" s="137" t="s">
        <v>466</v>
      </c>
      <c r="H4424" s="137" t="s">
        <v>438</v>
      </c>
      <c r="I4424" s="137"/>
      <c r="J4424" s="138"/>
      <c r="K4424" s="146"/>
      <c r="L4424" s="146"/>
    </row>
    <row r="4425" spans="2:12" s="141" customFormat="1" ht="20.100000000000001" customHeight="1">
      <c r="B4425" s="137"/>
      <c r="C4425" s="137"/>
      <c r="D4425" s="159"/>
      <c r="E4425" s="160"/>
      <c r="F4425" s="137" t="s">
        <v>466</v>
      </c>
      <c r="G4425" s="137" t="s">
        <v>1018</v>
      </c>
      <c r="H4425" s="137" t="s">
        <v>438</v>
      </c>
      <c r="I4425" s="137"/>
      <c r="J4425" s="138"/>
      <c r="K4425" s="146"/>
      <c r="L4425" s="146"/>
    </row>
    <row r="4426" spans="2:12" s="141" customFormat="1" ht="20.100000000000001" customHeight="1">
      <c r="B4426" s="137"/>
      <c r="C4426" s="137"/>
      <c r="D4426" s="159"/>
      <c r="E4426" s="160"/>
      <c r="F4426" s="137"/>
      <c r="G4426" s="137"/>
      <c r="H4426" s="137"/>
      <c r="I4426" s="137"/>
      <c r="J4426" s="138"/>
      <c r="K4426" s="146"/>
      <c r="L4426" s="146"/>
    </row>
    <row r="4427" spans="2:12" s="141" customFormat="1" ht="20.100000000000001" customHeight="1">
      <c r="B4427" s="137">
        <v>396</v>
      </c>
      <c r="C4427" s="137"/>
      <c r="D4427" s="159" t="s">
        <v>404</v>
      </c>
      <c r="E4427" s="160">
        <v>1.98</v>
      </c>
      <c r="F4427" s="137" t="s">
        <v>433</v>
      </c>
      <c r="G4427" s="137" t="s">
        <v>447</v>
      </c>
      <c r="H4427" s="137" t="s">
        <v>443</v>
      </c>
      <c r="I4427" s="137"/>
      <c r="J4427" s="138"/>
      <c r="K4427" s="146"/>
      <c r="L4427" s="146"/>
    </row>
    <row r="4428" spans="2:12" s="141" customFormat="1" ht="20.100000000000001" customHeight="1">
      <c r="B4428" s="137"/>
      <c r="C4428" s="137"/>
      <c r="D4428" s="159"/>
      <c r="E4428" s="160"/>
      <c r="F4428" s="137" t="s">
        <v>447</v>
      </c>
      <c r="G4428" s="137" t="s">
        <v>451</v>
      </c>
      <c r="H4428" s="137" t="s">
        <v>443</v>
      </c>
      <c r="I4428" s="137"/>
      <c r="J4428" s="138"/>
      <c r="K4428" s="146"/>
      <c r="L4428" s="146"/>
    </row>
    <row r="4429" spans="2:12" s="141" customFormat="1" ht="20.100000000000001" customHeight="1">
      <c r="B4429" s="137"/>
      <c r="C4429" s="137"/>
      <c r="D4429" s="159"/>
      <c r="E4429" s="160"/>
      <c r="F4429" s="137" t="s">
        <v>451</v>
      </c>
      <c r="G4429" s="137" t="s">
        <v>454</v>
      </c>
      <c r="H4429" s="137" t="s">
        <v>443</v>
      </c>
      <c r="I4429" s="137"/>
      <c r="J4429" s="138"/>
      <c r="K4429" s="146"/>
      <c r="L4429" s="146"/>
    </row>
    <row r="4430" spans="2:12" s="141" customFormat="1" ht="20.100000000000001" customHeight="1">
      <c r="B4430" s="137"/>
      <c r="C4430" s="137"/>
      <c r="D4430" s="159"/>
      <c r="E4430" s="160"/>
      <c r="F4430" s="137" t="s">
        <v>454</v>
      </c>
      <c r="G4430" s="137" t="s">
        <v>455</v>
      </c>
      <c r="H4430" s="137" t="s">
        <v>443</v>
      </c>
      <c r="I4430" s="137"/>
      <c r="J4430" s="138"/>
      <c r="K4430" s="146"/>
      <c r="L4430" s="146"/>
    </row>
    <row r="4431" spans="2:12" s="141" customFormat="1" ht="20.100000000000001" customHeight="1">
      <c r="B4431" s="137"/>
      <c r="C4431" s="137"/>
      <c r="D4431" s="159"/>
      <c r="E4431" s="160"/>
      <c r="F4431" s="137" t="s">
        <v>455</v>
      </c>
      <c r="G4431" s="137" t="s">
        <v>456</v>
      </c>
      <c r="H4431" s="137" t="s">
        <v>443</v>
      </c>
      <c r="I4431" s="137"/>
      <c r="J4431" s="138"/>
      <c r="K4431" s="146"/>
      <c r="L4431" s="146"/>
    </row>
    <row r="4432" spans="2:12" s="141" customFormat="1" ht="20.100000000000001" customHeight="1">
      <c r="B4432" s="137"/>
      <c r="C4432" s="137"/>
      <c r="D4432" s="159"/>
      <c r="E4432" s="160"/>
      <c r="F4432" s="137" t="s">
        <v>456</v>
      </c>
      <c r="G4432" s="137" t="s">
        <v>457</v>
      </c>
      <c r="H4432" s="137" t="s">
        <v>443</v>
      </c>
      <c r="I4432" s="137"/>
      <c r="J4432" s="138"/>
      <c r="K4432" s="146"/>
      <c r="L4432" s="146"/>
    </row>
    <row r="4433" spans="2:12" s="141" customFormat="1" ht="20.100000000000001" customHeight="1">
      <c r="B4433" s="137"/>
      <c r="C4433" s="137"/>
      <c r="D4433" s="159"/>
      <c r="E4433" s="160"/>
      <c r="F4433" s="137" t="s">
        <v>457</v>
      </c>
      <c r="G4433" s="137" t="s">
        <v>460</v>
      </c>
      <c r="H4433" s="137" t="s">
        <v>443</v>
      </c>
      <c r="I4433" s="137"/>
      <c r="J4433" s="138"/>
      <c r="K4433" s="146"/>
      <c r="L4433" s="146"/>
    </row>
    <row r="4434" spans="2:12" s="141" customFormat="1" ht="20.100000000000001" customHeight="1">
      <c r="B4434" s="137"/>
      <c r="C4434" s="137"/>
      <c r="D4434" s="159"/>
      <c r="E4434" s="160"/>
      <c r="F4434" s="137" t="s">
        <v>460</v>
      </c>
      <c r="G4434" s="137" t="s">
        <v>463</v>
      </c>
      <c r="H4434" s="137" t="s">
        <v>443</v>
      </c>
      <c r="I4434" s="137"/>
      <c r="J4434" s="138"/>
      <c r="K4434" s="146"/>
      <c r="L4434" s="146"/>
    </row>
    <row r="4435" spans="2:12" s="141" customFormat="1" ht="20.100000000000001" customHeight="1">
      <c r="B4435" s="137"/>
      <c r="C4435" s="137"/>
      <c r="D4435" s="159"/>
      <c r="E4435" s="160"/>
      <c r="F4435" s="137" t="s">
        <v>463</v>
      </c>
      <c r="G4435" s="137" t="s">
        <v>464</v>
      </c>
      <c r="H4435" s="137" t="s">
        <v>443</v>
      </c>
      <c r="I4435" s="137"/>
      <c r="J4435" s="138"/>
      <c r="K4435" s="146"/>
      <c r="L4435" s="146"/>
    </row>
    <row r="4436" spans="2:12" s="141" customFormat="1" ht="20.100000000000001" customHeight="1">
      <c r="B4436" s="137"/>
      <c r="C4436" s="137"/>
      <c r="D4436" s="159"/>
      <c r="E4436" s="160"/>
      <c r="F4436" s="137" t="s">
        <v>464</v>
      </c>
      <c r="G4436" s="137" t="s">
        <v>1019</v>
      </c>
      <c r="H4436" s="137" t="s">
        <v>438</v>
      </c>
      <c r="I4436" s="137"/>
      <c r="J4436" s="138"/>
      <c r="K4436" s="146"/>
      <c r="L4436" s="146"/>
    </row>
    <row r="4437" spans="2:12" s="141" customFormat="1" ht="20.100000000000001" customHeight="1">
      <c r="B4437" s="137"/>
      <c r="C4437" s="137"/>
      <c r="D4437" s="159"/>
      <c r="E4437" s="160"/>
      <c r="F4437" s="137"/>
      <c r="G4437" s="137"/>
      <c r="H4437" s="137"/>
      <c r="I4437" s="137"/>
      <c r="J4437" s="138"/>
      <c r="K4437" s="146"/>
      <c r="L4437" s="146"/>
    </row>
    <row r="4438" spans="2:12" s="141" customFormat="1" ht="20.100000000000001" customHeight="1">
      <c r="B4438" s="137">
        <v>397</v>
      </c>
      <c r="C4438" s="137"/>
      <c r="D4438" s="159" t="s">
        <v>405</v>
      </c>
      <c r="E4438" s="160">
        <v>4.9160000000000004</v>
      </c>
      <c r="F4438" s="137" t="s">
        <v>433</v>
      </c>
      <c r="G4438" s="137" t="s">
        <v>447</v>
      </c>
      <c r="H4438" s="137" t="s">
        <v>434</v>
      </c>
      <c r="I4438" s="137"/>
      <c r="J4438" s="138"/>
      <c r="K4438" s="146"/>
      <c r="L4438" s="146"/>
    </row>
    <row r="4439" spans="2:12" s="141" customFormat="1" ht="20.10000000000000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37" t="s">
        <v>434</v>
      </c>
      <c r="I4439" s="137"/>
      <c r="J4439" s="138"/>
      <c r="K4439" s="146"/>
      <c r="L4439" s="146"/>
    </row>
    <row r="4440" spans="2:12" s="141" customFormat="1" ht="20.10000000000000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37" t="s">
        <v>438</v>
      </c>
      <c r="I4440" s="137"/>
      <c r="J4440" s="138"/>
      <c r="K4440" s="146"/>
      <c r="L4440" s="146"/>
    </row>
    <row r="4441" spans="2:12" s="141" customFormat="1" ht="20.10000000000000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37" t="s">
        <v>438</v>
      </c>
      <c r="I4441" s="137"/>
      <c r="J4441" s="138"/>
      <c r="K4441" s="146"/>
      <c r="L4441" s="146"/>
    </row>
    <row r="4442" spans="2:12" s="141" customFormat="1" ht="20.10000000000000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37" t="s">
        <v>434</v>
      </c>
      <c r="I4442" s="137"/>
      <c r="J4442" s="138"/>
      <c r="K4442" s="146"/>
      <c r="L4442" s="146"/>
    </row>
    <row r="4443" spans="2:12" s="141" customFormat="1" ht="20.10000000000000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37" t="s">
        <v>434</v>
      </c>
      <c r="I4443" s="137"/>
      <c r="J4443" s="138"/>
      <c r="K4443" s="146"/>
      <c r="L4443" s="146"/>
    </row>
    <row r="4444" spans="2:12" s="141" customFormat="1" ht="20.10000000000000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37" t="s">
        <v>438</v>
      </c>
      <c r="I4444" s="137"/>
      <c r="J4444" s="138"/>
      <c r="K4444" s="146"/>
      <c r="L4444" s="146"/>
    </row>
    <row r="4445" spans="2:12" s="141" customFormat="1" ht="20.10000000000000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37" t="s">
        <v>434</v>
      </c>
      <c r="I4445" s="137"/>
      <c r="J4445" s="138"/>
      <c r="K4445" s="146"/>
      <c r="L4445" s="146"/>
    </row>
    <row r="4446" spans="2:12" s="141" customFormat="1" ht="20.100000000000001" customHeight="1">
      <c r="B4446" s="137"/>
      <c r="C4446" s="137"/>
      <c r="D4446" s="159"/>
      <c r="E4446" s="160"/>
      <c r="F4446" s="137" t="s">
        <v>463</v>
      </c>
      <c r="G4446" s="137" t="s">
        <v>464</v>
      </c>
      <c r="H4446" s="137" t="s">
        <v>438</v>
      </c>
      <c r="I4446" s="137"/>
      <c r="J4446" s="138"/>
      <c r="K4446" s="146"/>
      <c r="L4446" s="146"/>
    </row>
    <row r="4447" spans="2:12" s="141" customFormat="1" ht="20.100000000000001" customHeight="1">
      <c r="B4447" s="137"/>
      <c r="C4447" s="137"/>
      <c r="D4447" s="159"/>
      <c r="E4447" s="160"/>
      <c r="F4447" s="137" t="s">
        <v>464</v>
      </c>
      <c r="G4447" s="137" t="s">
        <v>465</v>
      </c>
      <c r="H4447" s="137" t="s">
        <v>443</v>
      </c>
      <c r="I4447" s="137"/>
      <c r="J4447" s="138"/>
      <c r="K4447" s="146"/>
      <c r="L4447" s="146"/>
    </row>
    <row r="4448" spans="2:12" s="141" customFormat="1" ht="20.100000000000001" customHeight="1">
      <c r="B4448" s="137"/>
      <c r="C4448" s="137"/>
      <c r="D4448" s="159"/>
      <c r="E4448" s="160"/>
      <c r="F4448" s="137" t="s">
        <v>465</v>
      </c>
      <c r="G4448" s="137" t="s">
        <v>466</v>
      </c>
      <c r="H4448" s="137" t="s">
        <v>438</v>
      </c>
      <c r="I4448" s="137"/>
      <c r="J4448" s="138"/>
      <c r="K4448" s="146"/>
      <c r="L4448" s="146"/>
    </row>
    <row r="4449" spans="2:12" s="141" customFormat="1" ht="20.100000000000001" customHeight="1">
      <c r="B4449" s="137"/>
      <c r="C4449" s="137"/>
      <c r="D4449" s="159"/>
      <c r="E4449" s="160"/>
      <c r="F4449" s="137" t="s">
        <v>466</v>
      </c>
      <c r="G4449" s="137" t="s">
        <v>467</v>
      </c>
      <c r="H4449" s="137" t="s">
        <v>438</v>
      </c>
      <c r="I4449" s="137"/>
      <c r="J4449" s="138"/>
      <c r="K4449" s="146"/>
      <c r="L4449" s="146"/>
    </row>
    <row r="4450" spans="2:12" s="141" customFormat="1" ht="20.100000000000001" customHeight="1">
      <c r="B4450" s="137"/>
      <c r="C4450" s="137"/>
      <c r="D4450" s="159"/>
      <c r="E4450" s="160"/>
      <c r="F4450" s="137" t="s">
        <v>467</v>
      </c>
      <c r="G4450" s="137" t="s">
        <v>468</v>
      </c>
      <c r="H4450" s="137" t="s">
        <v>434</v>
      </c>
      <c r="I4450" s="137"/>
      <c r="J4450" s="138"/>
      <c r="K4450" s="146"/>
      <c r="L4450" s="146"/>
    </row>
    <row r="4451" spans="2:12" s="141" customFormat="1" ht="20.100000000000001" customHeight="1">
      <c r="B4451" s="137"/>
      <c r="C4451" s="137"/>
      <c r="D4451" s="159"/>
      <c r="E4451" s="160"/>
      <c r="F4451" s="137" t="s">
        <v>468</v>
      </c>
      <c r="G4451" s="137" t="s">
        <v>469</v>
      </c>
      <c r="H4451" s="137" t="s">
        <v>434</v>
      </c>
      <c r="I4451" s="137"/>
      <c r="J4451" s="138"/>
      <c r="K4451" s="146"/>
      <c r="L4451" s="146"/>
    </row>
    <row r="4452" spans="2:12" s="141" customFormat="1" ht="20.100000000000001" customHeight="1">
      <c r="B4452" s="137"/>
      <c r="C4452" s="137"/>
      <c r="D4452" s="159"/>
      <c r="E4452" s="160"/>
      <c r="F4452" s="137" t="s">
        <v>469</v>
      </c>
      <c r="G4452" s="137" t="s">
        <v>470</v>
      </c>
      <c r="H4452" s="137" t="s">
        <v>434</v>
      </c>
      <c r="I4452" s="137"/>
      <c r="J4452" s="138"/>
      <c r="K4452" s="146"/>
      <c r="L4452" s="146"/>
    </row>
    <row r="4453" spans="2:12" s="141" customFormat="1" ht="20.100000000000001" customHeight="1">
      <c r="B4453" s="137"/>
      <c r="C4453" s="137"/>
      <c r="D4453" s="159"/>
      <c r="E4453" s="160"/>
      <c r="F4453" s="137" t="s">
        <v>470</v>
      </c>
      <c r="G4453" s="137" t="s">
        <v>471</v>
      </c>
      <c r="H4453" s="137" t="s">
        <v>438</v>
      </c>
      <c r="I4453" s="137"/>
      <c r="J4453" s="138"/>
      <c r="K4453" s="146"/>
      <c r="L4453" s="146"/>
    </row>
    <row r="4454" spans="2:12" s="141" customFormat="1" ht="20.100000000000001" customHeight="1">
      <c r="B4454" s="137"/>
      <c r="C4454" s="137"/>
      <c r="D4454" s="159"/>
      <c r="E4454" s="160"/>
      <c r="F4454" s="137" t="s">
        <v>471</v>
      </c>
      <c r="G4454" s="137" t="s">
        <v>473</v>
      </c>
      <c r="H4454" s="137" t="s">
        <v>434</v>
      </c>
      <c r="I4454" s="137"/>
      <c r="J4454" s="138"/>
      <c r="K4454" s="146"/>
      <c r="L4454" s="146"/>
    </row>
    <row r="4455" spans="2:12" s="141" customFormat="1" ht="20.100000000000001" customHeight="1">
      <c r="B4455" s="137"/>
      <c r="C4455" s="137"/>
      <c r="D4455" s="159"/>
      <c r="E4455" s="160"/>
      <c r="F4455" s="137" t="s">
        <v>473</v>
      </c>
      <c r="G4455" s="137" t="s">
        <v>474</v>
      </c>
      <c r="H4455" s="137" t="s">
        <v>443</v>
      </c>
      <c r="I4455" s="137"/>
      <c r="J4455" s="138"/>
      <c r="K4455" s="146"/>
      <c r="L4455" s="146"/>
    </row>
    <row r="4456" spans="2:12" s="141" customFormat="1" ht="20.100000000000001" customHeight="1">
      <c r="B4456" s="137"/>
      <c r="C4456" s="137"/>
      <c r="D4456" s="159"/>
      <c r="E4456" s="160"/>
      <c r="F4456" s="137" t="s">
        <v>474</v>
      </c>
      <c r="G4456" s="137" t="s">
        <v>475</v>
      </c>
      <c r="H4456" s="137" t="s">
        <v>443</v>
      </c>
      <c r="I4456" s="137"/>
      <c r="J4456" s="138"/>
      <c r="K4456" s="146"/>
      <c r="L4456" s="146"/>
    </row>
    <row r="4457" spans="2:12" s="141" customFormat="1" ht="20.100000000000001" customHeight="1">
      <c r="B4457" s="137"/>
      <c r="C4457" s="137"/>
      <c r="D4457" s="159"/>
      <c r="E4457" s="160"/>
      <c r="F4457" s="137" t="s">
        <v>475</v>
      </c>
      <c r="G4457" s="137" t="s">
        <v>476</v>
      </c>
      <c r="H4457" s="137" t="s">
        <v>443</v>
      </c>
      <c r="I4457" s="137"/>
      <c r="J4457" s="138"/>
      <c r="K4457" s="146"/>
      <c r="L4457" s="146"/>
    </row>
    <row r="4458" spans="2:12" s="141" customFormat="1" ht="20.100000000000001" customHeight="1">
      <c r="B4458" s="137"/>
      <c r="C4458" s="137"/>
      <c r="D4458" s="159"/>
      <c r="E4458" s="160"/>
      <c r="F4458" s="137" t="s">
        <v>476</v>
      </c>
      <c r="G4458" s="137" t="s">
        <v>477</v>
      </c>
      <c r="H4458" s="137" t="s">
        <v>443</v>
      </c>
      <c r="I4458" s="137"/>
      <c r="J4458" s="138"/>
      <c r="K4458" s="146"/>
      <c r="L4458" s="146"/>
    </row>
    <row r="4459" spans="2:12" s="141" customFormat="1" ht="20.100000000000001" customHeight="1">
      <c r="B4459" s="137"/>
      <c r="C4459" s="137"/>
      <c r="D4459" s="159"/>
      <c r="E4459" s="160"/>
      <c r="F4459" s="137" t="s">
        <v>477</v>
      </c>
      <c r="G4459" s="137" t="s">
        <v>543</v>
      </c>
      <c r="H4459" s="137" t="s">
        <v>443</v>
      </c>
      <c r="I4459" s="137"/>
      <c r="J4459" s="138"/>
      <c r="K4459" s="146"/>
      <c r="L4459" s="146"/>
    </row>
    <row r="4460" spans="2:12" s="141" customFormat="1" ht="20.100000000000001" customHeight="1">
      <c r="B4460" s="137"/>
      <c r="C4460" s="137"/>
      <c r="D4460" s="159"/>
      <c r="E4460" s="160"/>
      <c r="F4460" s="137" t="s">
        <v>543</v>
      </c>
      <c r="G4460" s="137" t="s">
        <v>550</v>
      </c>
      <c r="H4460" s="137" t="s">
        <v>443</v>
      </c>
      <c r="I4460" s="137"/>
      <c r="J4460" s="138"/>
      <c r="K4460" s="146"/>
      <c r="L4460" s="146"/>
    </row>
    <row r="4461" spans="2:12" s="141" customFormat="1" ht="20.100000000000001" customHeight="1">
      <c r="B4461" s="137"/>
      <c r="C4461" s="137"/>
      <c r="D4461" s="159"/>
      <c r="E4461" s="160"/>
      <c r="F4461" s="137" t="s">
        <v>550</v>
      </c>
      <c r="G4461" s="137" t="s">
        <v>551</v>
      </c>
      <c r="H4461" s="137" t="s">
        <v>443</v>
      </c>
      <c r="I4461" s="137"/>
      <c r="J4461" s="138"/>
      <c r="K4461" s="146"/>
      <c r="L4461" s="146"/>
    </row>
    <row r="4462" spans="2:12" s="141" customFormat="1" ht="20.100000000000001" customHeight="1">
      <c r="B4462" s="137"/>
      <c r="C4462" s="137"/>
      <c r="D4462" s="159"/>
      <c r="E4462" s="160"/>
      <c r="F4462" s="137" t="s">
        <v>551</v>
      </c>
      <c r="G4462" s="137" t="s">
        <v>1020</v>
      </c>
      <c r="H4462" s="137" t="s">
        <v>434</v>
      </c>
      <c r="I4462" s="137"/>
      <c r="J4462" s="138"/>
      <c r="K4462" s="146"/>
      <c r="L4462" s="146"/>
    </row>
    <row r="4463" spans="2:12" s="141" customFormat="1" ht="20.100000000000001" customHeight="1">
      <c r="B4463" s="137"/>
      <c r="C4463" s="137"/>
      <c r="D4463" s="159"/>
      <c r="E4463" s="160"/>
      <c r="F4463" s="137"/>
      <c r="G4463" s="137"/>
      <c r="H4463" s="137"/>
      <c r="I4463" s="137"/>
      <c r="J4463" s="138"/>
      <c r="K4463" s="146"/>
      <c r="L4463" s="146"/>
    </row>
    <row r="4464" spans="2:12" s="141" customFormat="1" ht="20.100000000000001" customHeight="1">
      <c r="B4464" s="137">
        <v>398</v>
      </c>
      <c r="C4464" s="137"/>
      <c r="D4464" s="159" t="s">
        <v>406</v>
      </c>
      <c r="E4464" s="160">
        <v>2.65</v>
      </c>
      <c r="F4464" s="137" t="s">
        <v>433</v>
      </c>
      <c r="G4464" s="137" t="s">
        <v>447</v>
      </c>
      <c r="H4464" s="137" t="s">
        <v>434</v>
      </c>
      <c r="I4464" s="137"/>
      <c r="J4464" s="138"/>
      <c r="K4464" s="146"/>
      <c r="L4464" s="146"/>
    </row>
    <row r="4465" spans="2:12" s="141" customFormat="1" ht="20.100000000000001" customHeight="1">
      <c r="B4465" s="137"/>
      <c r="C4465" s="137"/>
      <c r="D4465" s="159"/>
      <c r="E4465" s="160"/>
      <c r="F4465" s="137" t="s">
        <v>447</v>
      </c>
      <c r="G4465" s="137" t="s">
        <v>451</v>
      </c>
      <c r="H4465" s="137" t="s">
        <v>434</v>
      </c>
      <c r="I4465" s="137"/>
      <c r="J4465" s="138"/>
      <c r="K4465" s="146"/>
      <c r="L4465" s="146"/>
    </row>
    <row r="4466" spans="2:12" s="141" customFormat="1" ht="20.100000000000001" customHeight="1">
      <c r="B4466" s="137"/>
      <c r="C4466" s="137"/>
      <c r="D4466" s="159"/>
      <c r="E4466" s="160"/>
      <c r="F4466" s="137" t="s">
        <v>451</v>
      </c>
      <c r="G4466" s="137" t="s">
        <v>454</v>
      </c>
      <c r="H4466" s="137" t="s">
        <v>434</v>
      </c>
      <c r="I4466" s="137"/>
      <c r="J4466" s="138"/>
      <c r="K4466" s="146"/>
      <c r="L4466" s="146"/>
    </row>
    <row r="4467" spans="2:12" s="141" customFormat="1" ht="20.100000000000001" customHeight="1">
      <c r="B4467" s="137"/>
      <c r="C4467" s="137"/>
      <c r="D4467" s="159"/>
      <c r="E4467" s="160"/>
      <c r="F4467" s="137" t="s">
        <v>454</v>
      </c>
      <c r="G4467" s="137" t="s">
        <v>455</v>
      </c>
      <c r="H4467" s="137" t="s">
        <v>434</v>
      </c>
      <c r="I4467" s="137"/>
      <c r="J4467" s="138"/>
      <c r="K4467" s="146"/>
      <c r="L4467" s="146"/>
    </row>
    <row r="4468" spans="2:12" s="141" customFormat="1" ht="20.100000000000001" customHeight="1">
      <c r="B4468" s="137"/>
      <c r="C4468" s="137"/>
      <c r="D4468" s="159"/>
      <c r="E4468" s="160"/>
      <c r="F4468" s="137" t="s">
        <v>455</v>
      </c>
      <c r="G4468" s="137" t="s">
        <v>456</v>
      </c>
      <c r="H4468" s="137" t="s">
        <v>434</v>
      </c>
      <c r="I4468" s="137"/>
      <c r="J4468" s="138"/>
      <c r="K4468" s="146"/>
      <c r="L4468" s="146"/>
    </row>
    <row r="4469" spans="2:12" s="141" customFormat="1" ht="20.100000000000001" customHeight="1">
      <c r="B4469" s="137"/>
      <c r="C4469" s="137"/>
      <c r="D4469" s="159"/>
      <c r="E4469" s="160"/>
      <c r="F4469" s="137" t="s">
        <v>456</v>
      </c>
      <c r="G4469" s="137" t="s">
        <v>457</v>
      </c>
      <c r="H4469" s="137" t="s">
        <v>434</v>
      </c>
      <c r="I4469" s="137"/>
      <c r="J4469" s="138"/>
      <c r="K4469" s="146"/>
      <c r="L4469" s="146"/>
    </row>
    <row r="4470" spans="2:12" s="141" customFormat="1" ht="20.100000000000001" customHeight="1">
      <c r="B4470" s="137"/>
      <c r="C4470" s="137"/>
      <c r="D4470" s="159"/>
      <c r="E4470" s="160"/>
      <c r="F4470" s="137" t="s">
        <v>457</v>
      </c>
      <c r="G4470" s="137" t="s">
        <v>460</v>
      </c>
      <c r="H4470" s="137" t="s">
        <v>434</v>
      </c>
      <c r="I4470" s="137"/>
      <c r="J4470" s="138"/>
      <c r="K4470" s="146"/>
      <c r="L4470" s="146"/>
    </row>
    <row r="4471" spans="2:12" s="141" customFormat="1" ht="20.100000000000001" customHeight="1">
      <c r="B4471" s="137"/>
      <c r="C4471" s="137"/>
      <c r="D4471" s="159"/>
      <c r="E4471" s="160"/>
      <c r="F4471" s="137" t="s">
        <v>460</v>
      </c>
      <c r="G4471" s="137" t="s">
        <v>463</v>
      </c>
      <c r="H4471" s="137" t="s">
        <v>434</v>
      </c>
      <c r="I4471" s="137"/>
      <c r="J4471" s="138"/>
      <c r="K4471" s="146"/>
      <c r="L4471" s="146"/>
    </row>
    <row r="4472" spans="2:12" s="141" customFormat="1" ht="20.100000000000001" customHeight="1">
      <c r="B4472" s="137"/>
      <c r="C4472" s="137"/>
      <c r="D4472" s="159"/>
      <c r="E4472" s="160"/>
      <c r="F4472" s="137" t="s">
        <v>463</v>
      </c>
      <c r="G4472" s="137" t="s">
        <v>464</v>
      </c>
      <c r="H4472" s="137" t="s">
        <v>434</v>
      </c>
      <c r="I4472" s="137"/>
      <c r="J4472" s="138"/>
      <c r="K4472" s="146"/>
      <c r="L4472" s="146"/>
    </row>
    <row r="4473" spans="2:12" s="141" customFormat="1" ht="20.100000000000001" customHeight="1">
      <c r="B4473" s="137"/>
      <c r="C4473" s="137"/>
      <c r="D4473" s="159"/>
      <c r="E4473" s="160"/>
      <c r="F4473" s="137" t="s">
        <v>464</v>
      </c>
      <c r="G4473" s="137" t="s">
        <v>465</v>
      </c>
      <c r="H4473" s="137" t="s">
        <v>434</v>
      </c>
      <c r="I4473" s="137"/>
      <c r="J4473" s="138"/>
      <c r="K4473" s="146"/>
      <c r="L4473" s="146"/>
    </row>
    <row r="4474" spans="2:12" s="141" customFormat="1" ht="20.100000000000001" customHeight="1">
      <c r="B4474" s="137"/>
      <c r="C4474" s="137"/>
      <c r="D4474" s="159"/>
      <c r="E4474" s="160"/>
      <c r="F4474" s="137" t="s">
        <v>465</v>
      </c>
      <c r="G4474" s="137" t="s">
        <v>466</v>
      </c>
      <c r="H4474" s="137" t="s">
        <v>434</v>
      </c>
      <c r="I4474" s="137"/>
      <c r="J4474" s="138"/>
      <c r="K4474" s="146"/>
      <c r="L4474" s="146"/>
    </row>
    <row r="4475" spans="2:12" s="141" customFormat="1" ht="20.100000000000001" customHeight="1">
      <c r="B4475" s="137"/>
      <c r="C4475" s="137"/>
      <c r="D4475" s="159"/>
      <c r="E4475" s="160"/>
      <c r="F4475" s="137" t="s">
        <v>466</v>
      </c>
      <c r="G4475" s="137" t="s">
        <v>467</v>
      </c>
      <c r="H4475" s="137" t="s">
        <v>434</v>
      </c>
      <c r="I4475" s="137"/>
      <c r="J4475" s="138"/>
      <c r="K4475" s="146"/>
      <c r="L4475" s="146"/>
    </row>
    <row r="4476" spans="2:12" s="141" customFormat="1" ht="20.100000000000001" customHeight="1">
      <c r="B4476" s="137"/>
      <c r="C4476" s="137"/>
      <c r="D4476" s="159"/>
      <c r="E4476" s="160"/>
      <c r="F4476" s="137" t="s">
        <v>467</v>
      </c>
      <c r="G4476" s="137" t="s">
        <v>468</v>
      </c>
      <c r="H4476" s="137" t="s">
        <v>434</v>
      </c>
      <c r="I4476" s="137"/>
      <c r="J4476" s="138"/>
      <c r="K4476" s="146"/>
      <c r="L4476" s="146"/>
    </row>
    <row r="4477" spans="2:12" s="141" customFormat="1" ht="20.100000000000001" customHeight="1">
      <c r="B4477" s="137"/>
      <c r="C4477" s="137"/>
      <c r="D4477" s="159"/>
      <c r="E4477" s="160"/>
      <c r="F4477" s="137" t="s">
        <v>468</v>
      </c>
      <c r="G4477" s="137" t="s">
        <v>824</v>
      </c>
      <c r="H4477" s="137" t="s">
        <v>434</v>
      </c>
      <c r="I4477" s="137"/>
      <c r="J4477" s="138"/>
      <c r="K4477" s="146"/>
      <c r="L4477" s="146"/>
    </row>
    <row r="4478" spans="2:12" s="141" customFormat="1" ht="20.100000000000001" customHeight="1">
      <c r="B4478" s="137"/>
      <c r="C4478" s="137"/>
      <c r="D4478" s="159"/>
      <c r="E4478" s="160"/>
      <c r="F4478" s="137"/>
      <c r="G4478" s="137"/>
      <c r="H4478" s="137"/>
      <c r="I4478" s="137"/>
      <c r="J4478" s="138"/>
      <c r="K4478" s="146"/>
      <c r="L4478" s="146"/>
    </row>
    <row r="4479" spans="2:12" s="141" customFormat="1" ht="20.100000000000001" customHeight="1">
      <c r="B4479" s="137">
        <v>399</v>
      </c>
      <c r="C4479" s="137"/>
      <c r="D4479" s="159" t="s">
        <v>407</v>
      </c>
      <c r="E4479" s="160">
        <v>5.9829999999999997</v>
      </c>
      <c r="F4479" s="137" t="s">
        <v>433</v>
      </c>
      <c r="G4479" s="137" t="s">
        <v>447</v>
      </c>
      <c r="H4479" s="137" t="s">
        <v>434</v>
      </c>
      <c r="I4479" s="137"/>
      <c r="J4479" s="138"/>
      <c r="K4479" s="146"/>
      <c r="L4479" s="146"/>
    </row>
    <row r="4480" spans="2:12" s="141" customFormat="1" ht="20.100000000000001" customHeight="1">
      <c r="B4480" s="137"/>
      <c r="C4480" s="137"/>
      <c r="D4480" s="159"/>
      <c r="E4480" s="160"/>
      <c r="F4480" s="137" t="s">
        <v>447</v>
      </c>
      <c r="G4480" s="137" t="s">
        <v>451</v>
      </c>
      <c r="H4480" s="137" t="s">
        <v>434</v>
      </c>
      <c r="I4480" s="137"/>
      <c r="J4480" s="138"/>
      <c r="K4480" s="146"/>
      <c r="L4480" s="146"/>
    </row>
    <row r="4481" spans="2:12" s="141" customFormat="1" ht="20.100000000000001" customHeight="1">
      <c r="B4481" s="137"/>
      <c r="C4481" s="137"/>
      <c r="D4481" s="159"/>
      <c r="E4481" s="160"/>
      <c r="F4481" s="137" t="s">
        <v>451</v>
      </c>
      <c r="G4481" s="137" t="s">
        <v>454</v>
      </c>
      <c r="H4481" s="137" t="s">
        <v>434</v>
      </c>
      <c r="I4481" s="137"/>
      <c r="J4481" s="138"/>
      <c r="K4481" s="146"/>
      <c r="L4481" s="146"/>
    </row>
    <row r="4482" spans="2:12" s="141" customFormat="1" ht="20.100000000000001" customHeight="1">
      <c r="B4482" s="137"/>
      <c r="C4482" s="137"/>
      <c r="D4482" s="159"/>
      <c r="E4482" s="160"/>
      <c r="F4482" s="137" t="s">
        <v>454</v>
      </c>
      <c r="G4482" s="137" t="s">
        <v>455</v>
      </c>
      <c r="H4482" s="137" t="s">
        <v>434</v>
      </c>
      <c r="I4482" s="137"/>
      <c r="J4482" s="138"/>
      <c r="K4482" s="146"/>
      <c r="L4482" s="146"/>
    </row>
    <row r="4483" spans="2:12" s="141" customFormat="1" ht="20.100000000000001" customHeight="1">
      <c r="B4483" s="137"/>
      <c r="C4483" s="137"/>
      <c r="D4483" s="159"/>
      <c r="E4483" s="160"/>
      <c r="F4483" s="137" t="s">
        <v>455</v>
      </c>
      <c r="G4483" s="137" t="s">
        <v>456</v>
      </c>
      <c r="H4483" s="137" t="s">
        <v>434</v>
      </c>
      <c r="I4483" s="137"/>
      <c r="J4483" s="138"/>
      <c r="K4483" s="146"/>
      <c r="L4483" s="146"/>
    </row>
    <row r="4484" spans="2:12" s="141" customFormat="1" ht="20.100000000000001" customHeight="1">
      <c r="B4484" s="137"/>
      <c r="C4484" s="137"/>
      <c r="D4484" s="159"/>
      <c r="E4484" s="160"/>
      <c r="F4484" s="137" t="s">
        <v>456</v>
      </c>
      <c r="G4484" s="137" t="s">
        <v>457</v>
      </c>
      <c r="H4484" s="137" t="s">
        <v>434</v>
      </c>
      <c r="I4484" s="137"/>
      <c r="J4484" s="138"/>
      <c r="K4484" s="146"/>
      <c r="L4484" s="146"/>
    </row>
    <row r="4485" spans="2:12" s="141" customFormat="1" ht="20.100000000000001" customHeight="1">
      <c r="B4485" s="137"/>
      <c r="C4485" s="137"/>
      <c r="D4485" s="159"/>
      <c r="E4485" s="160"/>
      <c r="F4485" s="137" t="s">
        <v>457</v>
      </c>
      <c r="G4485" s="137" t="s">
        <v>460</v>
      </c>
      <c r="H4485" s="137" t="s">
        <v>434</v>
      </c>
      <c r="I4485" s="137"/>
      <c r="J4485" s="138"/>
      <c r="K4485" s="146"/>
      <c r="L4485" s="146"/>
    </row>
    <row r="4486" spans="2:12" s="141" customFormat="1" ht="20.100000000000001" customHeight="1">
      <c r="B4486" s="137"/>
      <c r="C4486" s="137"/>
      <c r="D4486" s="159"/>
      <c r="E4486" s="160"/>
      <c r="F4486" s="137" t="s">
        <v>460</v>
      </c>
      <c r="G4486" s="137" t="s">
        <v>463</v>
      </c>
      <c r="H4486" s="137" t="s">
        <v>434</v>
      </c>
      <c r="I4486" s="137"/>
      <c r="J4486" s="138"/>
      <c r="K4486" s="146"/>
      <c r="L4486" s="146"/>
    </row>
    <row r="4487" spans="2:12" s="141" customFormat="1" ht="20.100000000000001" customHeight="1">
      <c r="B4487" s="137"/>
      <c r="C4487" s="137"/>
      <c r="D4487" s="159"/>
      <c r="E4487" s="160"/>
      <c r="F4487" s="137" t="s">
        <v>463</v>
      </c>
      <c r="G4487" s="137" t="s">
        <v>464</v>
      </c>
      <c r="H4487" s="137" t="s">
        <v>434</v>
      </c>
      <c r="I4487" s="137"/>
      <c r="J4487" s="138"/>
      <c r="K4487" s="146"/>
      <c r="L4487" s="146"/>
    </row>
    <row r="4488" spans="2:12" s="141" customFormat="1" ht="20.100000000000001" customHeight="1">
      <c r="B4488" s="137"/>
      <c r="C4488" s="137"/>
      <c r="D4488" s="159"/>
      <c r="E4488" s="160"/>
      <c r="F4488" s="137" t="s">
        <v>464</v>
      </c>
      <c r="G4488" s="137" t="s">
        <v>465</v>
      </c>
      <c r="H4488" s="137" t="s">
        <v>434</v>
      </c>
      <c r="I4488" s="137"/>
      <c r="J4488" s="138"/>
      <c r="K4488" s="146"/>
      <c r="L4488" s="146"/>
    </row>
    <row r="4489" spans="2:12" s="141" customFormat="1" ht="20.100000000000001" customHeight="1">
      <c r="B4489" s="137"/>
      <c r="C4489" s="137"/>
      <c r="D4489" s="159"/>
      <c r="E4489" s="160"/>
      <c r="F4489" s="137" t="s">
        <v>465</v>
      </c>
      <c r="G4489" s="137" t="s">
        <v>466</v>
      </c>
      <c r="H4489" s="137" t="s">
        <v>434</v>
      </c>
      <c r="I4489" s="137"/>
      <c r="J4489" s="138"/>
      <c r="K4489" s="146"/>
      <c r="L4489" s="146"/>
    </row>
    <row r="4490" spans="2:12" s="141" customFormat="1" ht="20.100000000000001" customHeight="1">
      <c r="B4490" s="137"/>
      <c r="C4490" s="137"/>
      <c r="D4490" s="159"/>
      <c r="E4490" s="160"/>
      <c r="F4490" s="137" t="s">
        <v>466</v>
      </c>
      <c r="G4490" s="137" t="s">
        <v>467</v>
      </c>
      <c r="H4490" s="137" t="s">
        <v>434</v>
      </c>
      <c r="I4490" s="137"/>
      <c r="J4490" s="138"/>
      <c r="K4490" s="146"/>
      <c r="L4490" s="146"/>
    </row>
    <row r="4491" spans="2:12" s="141" customFormat="1" ht="20.100000000000001" customHeight="1">
      <c r="B4491" s="137"/>
      <c r="C4491" s="137"/>
      <c r="D4491" s="159"/>
      <c r="E4491" s="160"/>
      <c r="F4491" s="137" t="s">
        <v>467</v>
      </c>
      <c r="G4491" s="137" t="s">
        <v>468</v>
      </c>
      <c r="H4491" s="137" t="s">
        <v>434</v>
      </c>
      <c r="I4491" s="137"/>
      <c r="J4491" s="138"/>
      <c r="K4491" s="146"/>
      <c r="L4491" s="146"/>
    </row>
    <row r="4492" spans="2:12" s="141" customFormat="1" ht="20.100000000000001" customHeight="1">
      <c r="B4492" s="137"/>
      <c r="C4492" s="137"/>
      <c r="D4492" s="159"/>
      <c r="E4492" s="160"/>
      <c r="F4492" s="137" t="s">
        <v>468</v>
      </c>
      <c r="G4492" s="137" t="s">
        <v>469</v>
      </c>
      <c r="H4492" s="137" t="s">
        <v>438</v>
      </c>
      <c r="I4492" s="137"/>
      <c r="J4492" s="138"/>
      <c r="K4492" s="146"/>
      <c r="L4492" s="146"/>
    </row>
    <row r="4493" spans="2:12" s="141" customFormat="1" ht="20.100000000000001" customHeight="1">
      <c r="B4493" s="137"/>
      <c r="C4493" s="137"/>
      <c r="D4493" s="159"/>
      <c r="E4493" s="160"/>
      <c r="F4493" s="137" t="s">
        <v>469</v>
      </c>
      <c r="G4493" s="137" t="s">
        <v>470</v>
      </c>
      <c r="H4493" s="137" t="s">
        <v>434</v>
      </c>
      <c r="I4493" s="137"/>
      <c r="J4493" s="138"/>
      <c r="K4493" s="146"/>
      <c r="L4493" s="146"/>
    </row>
    <row r="4494" spans="2:12" s="141" customFormat="1" ht="20.100000000000001" customHeight="1">
      <c r="B4494" s="137"/>
      <c r="C4494" s="137"/>
      <c r="D4494" s="159"/>
      <c r="E4494" s="160"/>
      <c r="F4494" s="137" t="s">
        <v>470</v>
      </c>
      <c r="G4494" s="137" t="s">
        <v>471</v>
      </c>
      <c r="H4494" s="137" t="s">
        <v>438</v>
      </c>
      <c r="I4494" s="137"/>
      <c r="J4494" s="138"/>
      <c r="K4494" s="146"/>
      <c r="L4494" s="146"/>
    </row>
    <row r="4495" spans="2:12" s="141" customFormat="1" ht="20.100000000000001" customHeight="1">
      <c r="B4495" s="137"/>
      <c r="C4495" s="137"/>
      <c r="D4495" s="159"/>
      <c r="E4495" s="160"/>
      <c r="F4495" s="137" t="s">
        <v>471</v>
      </c>
      <c r="G4495" s="137" t="s">
        <v>473</v>
      </c>
      <c r="H4495" s="137" t="s">
        <v>438</v>
      </c>
      <c r="I4495" s="137"/>
      <c r="J4495" s="138"/>
      <c r="K4495" s="146"/>
      <c r="L4495" s="146"/>
    </row>
    <row r="4496" spans="2:12" s="141" customFormat="1" ht="20.100000000000001" customHeight="1">
      <c r="B4496" s="137"/>
      <c r="C4496" s="137"/>
      <c r="D4496" s="159"/>
      <c r="E4496" s="160"/>
      <c r="F4496" s="137" t="s">
        <v>473</v>
      </c>
      <c r="G4496" s="137" t="s">
        <v>474</v>
      </c>
      <c r="H4496" s="137" t="s">
        <v>434</v>
      </c>
      <c r="I4496" s="137"/>
      <c r="J4496" s="138"/>
      <c r="K4496" s="146"/>
      <c r="L4496" s="146"/>
    </row>
    <row r="4497" spans="2:12" s="141" customFormat="1" ht="20.100000000000001" customHeight="1">
      <c r="B4497" s="137"/>
      <c r="C4497" s="137"/>
      <c r="D4497" s="159"/>
      <c r="E4497" s="160"/>
      <c r="F4497" s="137" t="s">
        <v>474</v>
      </c>
      <c r="G4497" s="137" t="s">
        <v>475</v>
      </c>
      <c r="H4497" s="137" t="s">
        <v>434</v>
      </c>
      <c r="I4497" s="137"/>
      <c r="J4497" s="138"/>
      <c r="K4497" s="146"/>
      <c r="L4497" s="146"/>
    </row>
    <row r="4498" spans="2:12" s="141" customFormat="1" ht="20.100000000000001" customHeight="1">
      <c r="B4498" s="137"/>
      <c r="C4498" s="137"/>
      <c r="D4498" s="159"/>
      <c r="E4498" s="160"/>
      <c r="F4498" s="137" t="s">
        <v>475</v>
      </c>
      <c r="G4498" s="137" t="s">
        <v>476</v>
      </c>
      <c r="H4498" s="137" t="s">
        <v>438</v>
      </c>
      <c r="I4498" s="137"/>
      <c r="J4498" s="138"/>
      <c r="K4498" s="146"/>
      <c r="L4498" s="146"/>
    </row>
    <row r="4499" spans="2:12" s="141" customFormat="1" ht="20.100000000000001" customHeight="1">
      <c r="B4499" s="137"/>
      <c r="C4499" s="137"/>
      <c r="D4499" s="159"/>
      <c r="E4499" s="160"/>
      <c r="F4499" s="137" t="s">
        <v>476</v>
      </c>
      <c r="G4499" s="137" t="s">
        <v>477</v>
      </c>
      <c r="H4499" s="137" t="s">
        <v>438</v>
      </c>
      <c r="I4499" s="137"/>
      <c r="J4499" s="138"/>
      <c r="K4499" s="146"/>
      <c r="L4499" s="146"/>
    </row>
    <row r="4500" spans="2:12" s="141" customFormat="1" ht="20.100000000000001" customHeight="1">
      <c r="B4500" s="137"/>
      <c r="C4500" s="137"/>
      <c r="D4500" s="159"/>
      <c r="E4500" s="160"/>
      <c r="F4500" s="137" t="s">
        <v>477</v>
      </c>
      <c r="G4500" s="137" t="s">
        <v>543</v>
      </c>
      <c r="H4500" s="137" t="s">
        <v>434</v>
      </c>
      <c r="I4500" s="137"/>
      <c r="J4500" s="138"/>
      <c r="K4500" s="146"/>
      <c r="L4500" s="146"/>
    </row>
    <row r="4501" spans="2:12" s="141" customFormat="1" ht="20.100000000000001" customHeight="1">
      <c r="B4501" s="137"/>
      <c r="C4501" s="137"/>
      <c r="D4501" s="159"/>
      <c r="E4501" s="160"/>
      <c r="F4501" s="137" t="s">
        <v>543</v>
      </c>
      <c r="G4501" s="137" t="s">
        <v>550</v>
      </c>
      <c r="H4501" s="137" t="s">
        <v>434</v>
      </c>
      <c r="I4501" s="137"/>
      <c r="J4501" s="138"/>
      <c r="K4501" s="146"/>
      <c r="L4501" s="146"/>
    </row>
    <row r="4502" spans="2:12" s="141" customFormat="1" ht="20.100000000000001" customHeight="1">
      <c r="B4502" s="137"/>
      <c r="C4502" s="137"/>
      <c r="D4502" s="159"/>
      <c r="E4502" s="160"/>
      <c r="F4502" s="137" t="s">
        <v>550</v>
      </c>
      <c r="G4502" s="137" t="s">
        <v>551</v>
      </c>
      <c r="H4502" s="137" t="s">
        <v>434</v>
      </c>
      <c r="I4502" s="137"/>
      <c r="J4502" s="138"/>
      <c r="K4502" s="146"/>
      <c r="L4502" s="146"/>
    </row>
    <row r="4503" spans="2:12" s="141" customFormat="1" ht="20.100000000000001" customHeight="1">
      <c r="B4503" s="137"/>
      <c r="C4503" s="137"/>
      <c r="D4503" s="159"/>
      <c r="E4503" s="160"/>
      <c r="F4503" s="137" t="s">
        <v>551</v>
      </c>
      <c r="G4503" s="137" t="s">
        <v>552</v>
      </c>
      <c r="H4503" s="137" t="s">
        <v>434</v>
      </c>
      <c r="I4503" s="137"/>
      <c r="J4503" s="138"/>
      <c r="K4503" s="146"/>
      <c r="L4503" s="146"/>
    </row>
    <row r="4504" spans="2:12" s="141" customFormat="1" ht="20.100000000000001" customHeight="1">
      <c r="B4504" s="137"/>
      <c r="C4504" s="137"/>
      <c r="D4504" s="159"/>
      <c r="E4504" s="160"/>
      <c r="F4504" s="137" t="s">
        <v>552</v>
      </c>
      <c r="G4504" s="137" t="s">
        <v>553</v>
      </c>
      <c r="H4504" s="137" t="s">
        <v>438</v>
      </c>
      <c r="I4504" s="137"/>
      <c r="J4504" s="138"/>
      <c r="K4504" s="146"/>
      <c r="L4504" s="146"/>
    </row>
    <row r="4505" spans="2:12" s="141" customFormat="1" ht="20.100000000000001" customHeight="1">
      <c r="B4505" s="137"/>
      <c r="C4505" s="137"/>
      <c r="D4505" s="159"/>
      <c r="E4505" s="160"/>
      <c r="F4505" s="137" t="s">
        <v>553</v>
      </c>
      <c r="G4505" s="137" t="s">
        <v>554</v>
      </c>
      <c r="H4505" s="137" t="s">
        <v>440</v>
      </c>
      <c r="I4505" s="137"/>
      <c r="J4505" s="138"/>
      <c r="K4505" s="146"/>
      <c r="L4505" s="146"/>
    </row>
    <row r="4506" spans="2:12" s="141" customFormat="1" ht="20.100000000000001" customHeight="1">
      <c r="B4506" s="137"/>
      <c r="C4506" s="137"/>
      <c r="D4506" s="159"/>
      <c r="E4506" s="160"/>
      <c r="F4506" s="137" t="s">
        <v>554</v>
      </c>
      <c r="G4506" s="137" t="s">
        <v>555</v>
      </c>
      <c r="H4506" s="137" t="s">
        <v>440</v>
      </c>
      <c r="I4506" s="137"/>
      <c r="J4506" s="138"/>
      <c r="K4506" s="146"/>
      <c r="L4506" s="146"/>
    </row>
    <row r="4507" spans="2:12" s="141" customFormat="1" ht="20.100000000000001" customHeight="1">
      <c r="B4507" s="137"/>
      <c r="C4507" s="137"/>
      <c r="D4507" s="159"/>
      <c r="E4507" s="160"/>
      <c r="F4507" s="137" t="s">
        <v>555</v>
      </c>
      <c r="G4507" s="137" t="s">
        <v>556</v>
      </c>
      <c r="H4507" s="137" t="s">
        <v>438</v>
      </c>
      <c r="I4507" s="137"/>
      <c r="J4507" s="138"/>
      <c r="K4507" s="146"/>
      <c r="L4507" s="146"/>
    </row>
    <row r="4508" spans="2:12" s="141" customFormat="1" ht="20.100000000000001" customHeight="1">
      <c r="B4508" s="137"/>
      <c r="C4508" s="137"/>
      <c r="D4508" s="159"/>
      <c r="E4508" s="160"/>
      <c r="F4508" s="137" t="s">
        <v>556</v>
      </c>
      <c r="G4508" s="137" t="s">
        <v>1021</v>
      </c>
      <c r="H4508" s="137" t="s">
        <v>434</v>
      </c>
      <c r="I4508" s="137"/>
      <c r="J4508" s="138"/>
      <c r="K4508" s="146"/>
      <c r="L4508" s="146"/>
    </row>
    <row r="4509" spans="2:12" s="141" customFormat="1" ht="20.100000000000001" customHeight="1">
      <c r="B4509" s="137"/>
      <c r="C4509" s="137"/>
      <c r="D4509" s="159"/>
      <c r="E4509" s="160"/>
      <c r="F4509" s="137"/>
      <c r="G4509" s="137"/>
      <c r="H4509" s="137"/>
      <c r="I4509" s="137"/>
      <c r="J4509" s="138"/>
      <c r="K4509" s="146"/>
      <c r="L4509" s="146"/>
    </row>
    <row r="4510" spans="2:12" s="141" customFormat="1" ht="20.100000000000001" customHeight="1">
      <c r="B4510" s="137">
        <v>400</v>
      </c>
      <c r="C4510" s="137"/>
      <c r="D4510" s="159" t="s">
        <v>408</v>
      </c>
      <c r="E4510" s="160">
        <v>2.2599999999999998</v>
      </c>
      <c r="F4510" s="137" t="s">
        <v>433</v>
      </c>
      <c r="G4510" s="137" t="s">
        <v>447</v>
      </c>
      <c r="H4510" s="137" t="s">
        <v>434</v>
      </c>
      <c r="I4510" s="137"/>
      <c r="J4510" s="138"/>
      <c r="K4510" s="146"/>
      <c r="L4510" s="146"/>
    </row>
    <row r="4511" spans="2:12" s="141" customFormat="1" ht="20.10000000000000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37" t="s">
        <v>434</v>
      </c>
      <c r="I4511" s="137"/>
      <c r="J4511" s="138"/>
      <c r="K4511" s="146"/>
      <c r="L4511" s="146"/>
    </row>
    <row r="4512" spans="2:12" s="141" customFormat="1" ht="20.10000000000000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37" t="s">
        <v>434</v>
      </c>
      <c r="I4512" s="137"/>
      <c r="J4512" s="138"/>
      <c r="K4512" s="146"/>
      <c r="L4512" s="146"/>
    </row>
    <row r="4513" spans="2:12" s="141" customFormat="1" ht="20.10000000000000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37" t="s">
        <v>434</v>
      </c>
      <c r="I4513" s="137"/>
      <c r="J4513" s="138"/>
      <c r="K4513" s="146"/>
      <c r="L4513" s="146"/>
    </row>
    <row r="4514" spans="2:12" s="141" customFormat="1" ht="20.10000000000000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37" t="s">
        <v>434</v>
      </c>
      <c r="I4514" s="137"/>
      <c r="J4514" s="138"/>
      <c r="K4514" s="146"/>
      <c r="L4514" s="146"/>
    </row>
    <row r="4515" spans="2:12" s="141" customFormat="1" ht="20.10000000000000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37" t="s">
        <v>434</v>
      </c>
      <c r="I4515" s="137"/>
      <c r="J4515" s="138"/>
      <c r="K4515" s="146"/>
      <c r="L4515" s="146"/>
    </row>
    <row r="4516" spans="2:12" s="141" customFormat="1" ht="20.10000000000000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37" t="s">
        <v>434</v>
      </c>
      <c r="I4516" s="137"/>
      <c r="J4516" s="138"/>
      <c r="K4516" s="146"/>
      <c r="L4516" s="146"/>
    </row>
    <row r="4517" spans="2:12" s="141" customFormat="1" ht="20.10000000000000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37" t="s">
        <v>434</v>
      </c>
      <c r="I4517" s="137"/>
      <c r="J4517" s="138"/>
      <c r="K4517" s="146"/>
      <c r="L4517" s="146"/>
    </row>
    <row r="4518" spans="2:12" s="141" customFormat="1" ht="20.10000000000000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37" t="s">
        <v>434</v>
      </c>
      <c r="I4518" s="137"/>
      <c r="J4518" s="138"/>
      <c r="K4518" s="146"/>
      <c r="L4518" s="146"/>
    </row>
    <row r="4519" spans="2:12" s="141" customFormat="1" ht="20.10000000000000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37" t="s">
        <v>434</v>
      </c>
      <c r="I4519" s="137"/>
      <c r="J4519" s="138"/>
      <c r="K4519" s="146"/>
      <c r="L4519" s="146"/>
    </row>
    <row r="4520" spans="2:12" s="141" customFormat="1" ht="20.10000000000000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37" t="s">
        <v>434</v>
      </c>
      <c r="I4520" s="137"/>
      <c r="J4520" s="138"/>
      <c r="K4520" s="146"/>
      <c r="L4520" s="146"/>
    </row>
    <row r="4521" spans="2:12" s="141" customFormat="1" ht="20.100000000000001" customHeight="1">
      <c r="B4521" s="137"/>
      <c r="C4521" s="137"/>
      <c r="D4521" s="159"/>
      <c r="E4521" s="160"/>
      <c r="F4521" s="137" t="s">
        <v>466</v>
      </c>
      <c r="G4521" s="137" t="s">
        <v>1022</v>
      </c>
      <c r="H4521" s="137" t="s">
        <v>434</v>
      </c>
      <c r="I4521" s="137"/>
      <c r="J4521" s="138"/>
      <c r="K4521" s="146"/>
      <c r="L4521" s="146"/>
    </row>
    <row r="4522" spans="2:12" s="141" customFormat="1" ht="20.100000000000001" customHeight="1">
      <c r="B4522" s="137"/>
      <c r="C4522" s="137"/>
      <c r="D4522" s="159"/>
      <c r="E4522" s="160"/>
      <c r="F4522" s="137"/>
      <c r="G4522" s="137"/>
      <c r="H4522" s="137"/>
      <c r="I4522" s="137"/>
      <c r="J4522" s="138"/>
      <c r="K4522" s="146"/>
      <c r="L4522" s="146"/>
    </row>
    <row r="4523" spans="2:12" s="141" customFormat="1" ht="20.100000000000001" customHeight="1">
      <c r="B4523" s="137">
        <v>401</v>
      </c>
      <c r="C4523" s="137"/>
      <c r="D4523" s="159" t="s">
        <v>409</v>
      </c>
      <c r="E4523" s="160">
        <v>4.7080000000000002</v>
      </c>
      <c r="F4523" s="137" t="s">
        <v>433</v>
      </c>
      <c r="G4523" s="137" t="s">
        <v>447</v>
      </c>
      <c r="H4523" s="137" t="s">
        <v>434</v>
      </c>
      <c r="I4523" s="137"/>
      <c r="J4523" s="138"/>
      <c r="K4523" s="146"/>
      <c r="L4523" s="146"/>
    </row>
    <row r="4524" spans="2:12" s="141" customFormat="1" ht="20.100000000000001" customHeight="1">
      <c r="B4524" s="137"/>
      <c r="C4524" s="137"/>
      <c r="D4524" s="159"/>
      <c r="E4524" s="160"/>
      <c r="F4524" s="137" t="s">
        <v>447</v>
      </c>
      <c r="G4524" s="137" t="s">
        <v>451</v>
      </c>
      <c r="H4524" s="137" t="s">
        <v>434</v>
      </c>
      <c r="I4524" s="137"/>
      <c r="J4524" s="138"/>
      <c r="K4524" s="146"/>
      <c r="L4524" s="146"/>
    </row>
    <row r="4525" spans="2:12" s="141" customFormat="1" ht="20.100000000000001" customHeight="1">
      <c r="B4525" s="137"/>
      <c r="C4525" s="137"/>
      <c r="D4525" s="159"/>
      <c r="E4525" s="160"/>
      <c r="F4525" s="137" t="s">
        <v>451</v>
      </c>
      <c r="G4525" s="137" t="s">
        <v>454</v>
      </c>
      <c r="H4525" s="137" t="s">
        <v>434</v>
      </c>
      <c r="I4525" s="137"/>
      <c r="J4525" s="138"/>
      <c r="K4525" s="146"/>
      <c r="L4525" s="146"/>
    </row>
    <row r="4526" spans="2:12" s="141" customFormat="1" ht="20.100000000000001" customHeight="1">
      <c r="B4526" s="137"/>
      <c r="C4526" s="137"/>
      <c r="D4526" s="159"/>
      <c r="E4526" s="160"/>
      <c r="F4526" s="137" t="s">
        <v>454</v>
      </c>
      <c r="G4526" s="137" t="s">
        <v>455</v>
      </c>
      <c r="H4526" s="137" t="s">
        <v>434</v>
      </c>
      <c r="I4526" s="137"/>
      <c r="J4526" s="138"/>
      <c r="K4526" s="146"/>
      <c r="L4526" s="146"/>
    </row>
    <row r="4527" spans="2:12" s="141" customFormat="1" ht="20.100000000000001" customHeight="1">
      <c r="B4527" s="137"/>
      <c r="C4527" s="137"/>
      <c r="D4527" s="159"/>
      <c r="E4527" s="160"/>
      <c r="F4527" s="137" t="s">
        <v>455</v>
      </c>
      <c r="G4527" s="137" t="s">
        <v>456</v>
      </c>
      <c r="H4527" s="137" t="s">
        <v>434</v>
      </c>
      <c r="I4527" s="137"/>
      <c r="J4527" s="138"/>
      <c r="K4527" s="146"/>
      <c r="L4527" s="146"/>
    </row>
    <row r="4528" spans="2:12" s="141" customFormat="1" ht="20.100000000000001" customHeight="1">
      <c r="B4528" s="137"/>
      <c r="C4528" s="137"/>
      <c r="D4528" s="159"/>
      <c r="E4528" s="160"/>
      <c r="F4528" s="137" t="s">
        <v>456</v>
      </c>
      <c r="G4528" s="137" t="s">
        <v>457</v>
      </c>
      <c r="H4528" s="137" t="s">
        <v>434</v>
      </c>
      <c r="I4528" s="137"/>
      <c r="J4528" s="138"/>
      <c r="K4528" s="146"/>
      <c r="L4528" s="146"/>
    </row>
    <row r="4529" spans="2:12" s="141" customFormat="1" ht="20.100000000000001" customHeight="1">
      <c r="B4529" s="137"/>
      <c r="C4529" s="137"/>
      <c r="D4529" s="159"/>
      <c r="E4529" s="160"/>
      <c r="F4529" s="137" t="s">
        <v>457</v>
      </c>
      <c r="G4529" s="137" t="s">
        <v>460</v>
      </c>
      <c r="H4529" s="137" t="s">
        <v>434</v>
      </c>
      <c r="I4529" s="137"/>
      <c r="J4529" s="138"/>
      <c r="K4529" s="146"/>
      <c r="L4529" s="146"/>
    </row>
    <row r="4530" spans="2:12" s="141" customFormat="1" ht="20.100000000000001" customHeight="1">
      <c r="B4530" s="137"/>
      <c r="C4530" s="137"/>
      <c r="D4530" s="159"/>
      <c r="E4530" s="160"/>
      <c r="F4530" s="137" t="s">
        <v>460</v>
      </c>
      <c r="G4530" s="137" t="s">
        <v>463</v>
      </c>
      <c r="H4530" s="137" t="s">
        <v>434</v>
      </c>
      <c r="I4530" s="137"/>
      <c r="J4530" s="138"/>
      <c r="K4530" s="146"/>
      <c r="L4530" s="146"/>
    </row>
    <row r="4531" spans="2:12" s="141" customFormat="1" ht="20.100000000000001" customHeight="1">
      <c r="B4531" s="137"/>
      <c r="C4531" s="137"/>
      <c r="D4531" s="159"/>
      <c r="E4531" s="160"/>
      <c r="F4531" s="137" t="s">
        <v>463</v>
      </c>
      <c r="G4531" s="137" t="s">
        <v>464</v>
      </c>
      <c r="H4531" s="137" t="s">
        <v>434</v>
      </c>
      <c r="I4531" s="137"/>
      <c r="J4531" s="138"/>
      <c r="K4531" s="146"/>
      <c r="L4531" s="146"/>
    </row>
    <row r="4532" spans="2:12" s="141" customFormat="1" ht="20.100000000000001" customHeight="1">
      <c r="B4532" s="137"/>
      <c r="C4532" s="137"/>
      <c r="D4532" s="159"/>
      <c r="E4532" s="160"/>
      <c r="F4532" s="137" t="s">
        <v>464</v>
      </c>
      <c r="G4532" s="137" t="s">
        <v>465</v>
      </c>
      <c r="H4532" s="137" t="s">
        <v>434</v>
      </c>
      <c r="I4532" s="137"/>
      <c r="J4532" s="138"/>
      <c r="K4532" s="146"/>
      <c r="L4532" s="146"/>
    </row>
    <row r="4533" spans="2:12" s="141" customFormat="1" ht="20.100000000000001" customHeight="1">
      <c r="B4533" s="137"/>
      <c r="C4533" s="137"/>
      <c r="D4533" s="159"/>
      <c r="E4533" s="160"/>
      <c r="F4533" s="137" t="s">
        <v>465</v>
      </c>
      <c r="G4533" s="137" t="s">
        <v>466</v>
      </c>
      <c r="H4533" s="137" t="s">
        <v>434</v>
      </c>
      <c r="I4533" s="137"/>
      <c r="J4533" s="138"/>
      <c r="K4533" s="146"/>
      <c r="L4533" s="146"/>
    </row>
    <row r="4534" spans="2:12" s="141" customFormat="1" ht="20.100000000000001" customHeight="1">
      <c r="B4534" s="137"/>
      <c r="C4534" s="137"/>
      <c r="D4534" s="159"/>
      <c r="E4534" s="160"/>
      <c r="F4534" s="137" t="s">
        <v>466</v>
      </c>
      <c r="G4534" s="137" t="s">
        <v>467</v>
      </c>
      <c r="H4534" s="137" t="s">
        <v>434</v>
      </c>
      <c r="I4534" s="137"/>
      <c r="J4534" s="138"/>
      <c r="K4534" s="146"/>
      <c r="L4534" s="146"/>
    </row>
    <row r="4535" spans="2:12" s="141" customFormat="1" ht="20.100000000000001" customHeight="1">
      <c r="B4535" s="137"/>
      <c r="C4535" s="137"/>
      <c r="D4535" s="159"/>
      <c r="E4535" s="160"/>
      <c r="F4535" s="137" t="s">
        <v>467</v>
      </c>
      <c r="G4535" s="137" t="s">
        <v>468</v>
      </c>
      <c r="H4535" s="137" t="s">
        <v>434</v>
      </c>
      <c r="I4535" s="137"/>
      <c r="J4535" s="138"/>
      <c r="K4535" s="146"/>
      <c r="L4535" s="146"/>
    </row>
    <row r="4536" spans="2:12" s="141" customFormat="1" ht="20.100000000000001" customHeight="1">
      <c r="B4536" s="137"/>
      <c r="C4536" s="137"/>
      <c r="D4536" s="159"/>
      <c r="E4536" s="160"/>
      <c r="F4536" s="137" t="s">
        <v>468</v>
      </c>
      <c r="G4536" s="137" t="s">
        <v>469</v>
      </c>
      <c r="H4536" s="137" t="s">
        <v>434</v>
      </c>
      <c r="I4536" s="137"/>
      <c r="J4536" s="138"/>
      <c r="K4536" s="146"/>
      <c r="L4536" s="146"/>
    </row>
    <row r="4537" spans="2:12" s="141" customFormat="1" ht="20.100000000000001" customHeight="1">
      <c r="B4537" s="137"/>
      <c r="C4537" s="137"/>
      <c r="D4537" s="159"/>
      <c r="E4537" s="160"/>
      <c r="F4537" s="137" t="s">
        <v>469</v>
      </c>
      <c r="G4537" s="137" t="s">
        <v>470</v>
      </c>
      <c r="H4537" s="137" t="s">
        <v>434</v>
      </c>
      <c r="I4537" s="137"/>
      <c r="J4537" s="138"/>
      <c r="K4537" s="146"/>
      <c r="L4537" s="146"/>
    </row>
    <row r="4538" spans="2:12" s="141" customFormat="1" ht="20.100000000000001" customHeight="1">
      <c r="B4538" s="137"/>
      <c r="C4538" s="137"/>
      <c r="D4538" s="159"/>
      <c r="E4538" s="160"/>
      <c r="F4538" s="137" t="s">
        <v>470</v>
      </c>
      <c r="G4538" s="137" t="s">
        <v>471</v>
      </c>
      <c r="H4538" s="137" t="s">
        <v>434</v>
      </c>
      <c r="I4538" s="137"/>
      <c r="J4538" s="138"/>
      <c r="K4538" s="146"/>
      <c r="L4538" s="146"/>
    </row>
    <row r="4539" spans="2:12" s="141" customFormat="1" ht="20.100000000000001" customHeight="1">
      <c r="B4539" s="137"/>
      <c r="C4539" s="137"/>
      <c r="D4539" s="159"/>
      <c r="E4539" s="160"/>
      <c r="F4539" s="137" t="s">
        <v>471</v>
      </c>
      <c r="G4539" s="137" t="s">
        <v>473</v>
      </c>
      <c r="H4539" s="137" t="s">
        <v>434</v>
      </c>
      <c r="I4539" s="137"/>
      <c r="J4539" s="138"/>
      <c r="K4539" s="146"/>
      <c r="L4539" s="146"/>
    </row>
    <row r="4540" spans="2:12" s="141" customFormat="1" ht="20.100000000000001" customHeight="1">
      <c r="B4540" s="137"/>
      <c r="C4540" s="137"/>
      <c r="D4540" s="159"/>
      <c r="E4540" s="160"/>
      <c r="F4540" s="137" t="s">
        <v>473</v>
      </c>
      <c r="G4540" s="137" t="s">
        <v>474</v>
      </c>
      <c r="H4540" s="137" t="s">
        <v>434</v>
      </c>
      <c r="I4540" s="137"/>
      <c r="J4540" s="138"/>
      <c r="K4540" s="146"/>
      <c r="L4540" s="146"/>
    </row>
    <row r="4541" spans="2:12" s="141" customFormat="1" ht="20.100000000000001" customHeight="1">
      <c r="B4541" s="137"/>
      <c r="C4541" s="137"/>
      <c r="D4541" s="159"/>
      <c r="E4541" s="160"/>
      <c r="F4541" s="137" t="s">
        <v>474</v>
      </c>
      <c r="G4541" s="137" t="s">
        <v>475</v>
      </c>
      <c r="H4541" s="137" t="s">
        <v>434</v>
      </c>
      <c r="I4541" s="137"/>
      <c r="J4541" s="138"/>
      <c r="K4541" s="146"/>
      <c r="L4541" s="146"/>
    </row>
    <row r="4542" spans="2:12" s="141" customFormat="1" ht="20.100000000000001" customHeight="1">
      <c r="B4542" s="137"/>
      <c r="C4542" s="137"/>
      <c r="D4542" s="159"/>
      <c r="E4542" s="160"/>
      <c r="F4542" s="137" t="s">
        <v>475</v>
      </c>
      <c r="G4542" s="137" t="s">
        <v>476</v>
      </c>
      <c r="H4542" s="137" t="s">
        <v>434</v>
      </c>
      <c r="I4542" s="137"/>
      <c r="J4542" s="138"/>
      <c r="K4542" s="146"/>
      <c r="L4542" s="146"/>
    </row>
    <row r="4543" spans="2:12" s="141" customFormat="1" ht="20.100000000000001" customHeight="1">
      <c r="B4543" s="137"/>
      <c r="C4543" s="137"/>
      <c r="D4543" s="159"/>
      <c r="E4543" s="160"/>
      <c r="F4543" s="137" t="s">
        <v>476</v>
      </c>
      <c r="G4543" s="137" t="s">
        <v>477</v>
      </c>
      <c r="H4543" s="137" t="s">
        <v>434</v>
      </c>
      <c r="I4543" s="137"/>
      <c r="J4543" s="138"/>
      <c r="K4543" s="146"/>
      <c r="L4543" s="146"/>
    </row>
    <row r="4544" spans="2:12" s="141" customFormat="1" ht="20.100000000000001" customHeight="1">
      <c r="B4544" s="137"/>
      <c r="C4544" s="137"/>
      <c r="D4544" s="159"/>
      <c r="E4544" s="160"/>
      <c r="F4544" s="137" t="s">
        <v>477</v>
      </c>
      <c r="G4544" s="137" t="s">
        <v>543</v>
      </c>
      <c r="H4544" s="137" t="s">
        <v>434</v>
      </c>
      <c r="I4544" s="137"/>
      <c r="J4544" s="138"/>
      <c r="K4544" s="146"/>
      <c r="L4544" s="146"/>
    </row>
    <row r="4545" spans="1:18" s="141" customFormat="1" ht="20.100000000000001" customHeight="1">
      <c r="B4545" s="137"/>
      <c r="C4545" s="137"/>
      <c r="D4545" s="159"/>
      <c r="E4545" s="160"/>
      <c r="F4545" s="137" t="s">
        <v>543</v>
      </c>
      <c r="G4545" s="137" t="s">
        <v>550</v>
      </c>
      <c r="H4545" s="137" t="s">
        <v>434</v>
      </c>
      <c r="I4545" s="137"/>
      <c r="J4545" s="138"/>
      <c r="K4545" s="146"/>
      <c r="L4545" s="146"/>
    </row>
    <row r="4546" spans="1:18" s="141" customFormat="1" ht="20.100000000000001" customHeight="1">
      <c r="B4546" s="137"/>
      <c r="C4546" s="137"/>
      <c r="D4546" s="159"/>
      <c r="E4546" s="160"/>
      <c r="F4546" s="137" t="s">
        <v>550</v>
      </c>
      <c r="G4546" s="137" t="s">
        <v>826</v>
      </c>
      <c r="H4546" s="137" t="s">
        <v>434</v>
      </c>
      <c r="I4546" s="137"/>
      <c r="J4546" s="138"/>
      <c r="K4546" s="146"/>
      <c r="L4546" s="146"/>
    </row>
    <row r="4547" spans="1:18" s="141" customFormat="1" ht="20.100000000000001" customHeight="1">
      <c r="B4547" s="137"/>
      <c r="C4547" s="137"/>
      <c r="D4547" s="159"/>
      <c r="E4547" s="160"/>
      <c r="F4547" s="137"/>
      <c r="G4547" s="137"/>
      <c r="H4547" s="137"/>
      <c r="I4547" s="137"/>
      <c r="J4547" s="138"/>
      <c r="K4547" s="146"/>
      <c r="L4547" s="146"/>
    </row>
    <row r="4548" spans="1:18" s="162" customFormat="1" ht="20.100000000000001" customHeight="1">
      <c r="A4548" s="141"/>
      <c r="B4548" s="137">
        <v>402</v>
      </c>
      <c r="C4548" s="137"/>
      <c r="D4548" s="159" t="s">
        <v>410</v>
      </c>
      <c r="E4548" s="160">
        <v>4.2750000000000004</v>
      </c>
      <c r="F4548" s="137" t="s">
        <v>433</v>
      </c>
      <c r="G4548" s="137" t="s">
        <v>447</v>
      </c>
      <c r="H4548" s="137" t="s">
        <v>443</v>
      </c>
      <c r="I4548" s="137"/>
      <c r="J4548" s="138"/>
      <c r="K4548" s="138"/>
      <c r="L4548" s="141"/>
      <c r="M4548" s="141"/>
      <c r="N4548" s="141"/>
      <c r="R4548" s="163"/>
    </row>
    <row r="4549" spans="1:18" s="162" customFormat="1" ht="20.100000000000001" customHeight="1">
      <c r="A4549" s="141"/>
      <c r="B4549" s="137"/>
      <c r="C4549" s="137"/>
      <c r="D4549" s="159"/>
      <c r="E4549" s="160"/>
      <c r="F4549" s="137" t="s">
        <v>447</v>
      </c>
      <c r="G4549" s="137" t="s">
        <v>451</v>
      </c>
      <c r="H4549" s="137" t="s">
        <v>434</v>
      </c>
      <c r="I4549" s="137"/>
      <c r="J4549" s="138"/>
      <c r="K4549" s="138"/>
      <c r="L4549" s="141"/>
      <c r="M4549" s="141"/>
      <c r="N4549" s="141"/>
      <c r="R4549" s="163"/>
    </row>
    <row r="4550" spans="1:18" s="162" customFormat="1" ht="20.100000000000001" customHeight="1">
      <c r="A4550" s="141"/>
      <c r="B4550" s="137"/>
      <c r="C4550" s="137"/>
      <c r="D4550" s="159"/>
      <c r="E4550" s="160"/>
      <c r="F4550" s="137" t="s">
        <v>451</v>
      </c>
      <c r="G4550" s="137" t="s">
        <v>454</v>
      </c>
      <c r="H4550" s="137" t="s">
        <v>440</v>
      </c>
      <c r="I4550" s="137"/>
      <c r="J4550" s="138"/>
      <c r="K4550" s="138"/>
      <c r="L4550" s="141"/>
      <c r="M4550" s="141"/>
      <c r="N4550" s="141"/>
      <c r="R4550" s="163"/>
    </row>
    <row r="4551" spans="1:18" s="162" customFormat="1" ht="20.100000000000001" customHeight="1">
      <c r="A4551" s="141"/>
      <c r="B4551" s="137"/>
      <c r="C4551" s="137"/>
      <c r="D4551" s="159"/>
      <c r="E4551" s="160"/>
      <c r="F4551" s="137" t="s">
        <v>454</v>
      </c>
      <c r="G4551" s="137" t="s">
        <v>455</v>
      </c>
      <c r="H4551" s="137" t="s">
        <v>440</v>
      </c>
      <c r="I4551" s="137"/>
      <c r="J4551" s="138"/>
      <c r="K4551" s="138"/>
      <c r="L4551" s="141"/>
      <c r="M4551" s="141"/>
      <c r="N4551" s="141"/>
      <c r="R4551" s="163"/>
    </row>
    <row r="4552" spans="1:18" s="162" customFormat="1" ht="20.100000000000001" customHeight="1">
      <c r="A4552" s="141"/>
      <c r="B4552" s="137"/>
      <c r="C4552" s="137"/>
      <c r="D4552" s="159"/>
      <c r="E4552" s="160"/>
      <c r="F4552" s="137" t="s">
        <v>455</v>
      </c>
      <c r="G4552" s="137" t="s">
        <v>456</v>
      </c>
      <c r="H4552" s="137" t="s">
        <v>434</v>
      </c>
      <c r="I4552" s="137"/>
      <c r="J4552" s="138"/>
      <c r="K4552" s="138"/>
      <c r="L4552" s="141"/>
      <c r="M4552" s="141"/>
      <c r="N4552" s="141"/>
      <c r="R4552" s="163"/>
    </row>
    <row r="4553" spans="1:18" s="162" customFormat="1" ht="20.100000000000001" customHeight="1">
      <c r="A4553" s="141"/>
      <c r="B4553" s="137"/>
      <c r="C4553" s="137"/>
      <c r="D4553" s="159"/>
      <c r="E4553" s="160"/>
      <c r="F4553" s="137" t="s">
        <v>456</v>
      </c>
      <c r="G4553" s="137" t="s">
        <v>457</v>
      </c>
      <c r="H4553" s="137" t="s">
        <v>434</v>
      </c>
      <c r="I4553" s="137"/>
      <c r="J4553" s="138"/>
      <c r="K4553" s="138"/>
      <c r="L4553" s="141"/>
      <c r="M4553" s="141"/>
      <c r="N4553" s="141"/>
    </row>
    <row r="4554" spans="1:18" s="162" customFormat="1" ht="20.100000000000001" customHeight="1">
      <c r="A4554" s="141"/>
      <c r="B4554" s="137"/>
      <c r="C4554" s="137"/>
      <c r="D4554" s="159"/>
      <c r="E4554" s="160"/>
      <c r="F4554" s="137" t="s">
        <v>457</v>
      </c>
      <c r="G4554" s="137" t="s">
        <v>460</v>
      </c>
      <c r="H4554" s="137" t="s">
        <v>434</v>
      </c>
      <c r="I4554" s="137"/>
      <c r="J4554" s="138"/>
      <c r="K4554" s="138"/>
      <c r="L4554" s="141"/>
      <c r="M4554" s="141"/>
      <c r="N4554" s="141"/>
    </row>
    <row r="4555" spans="1:18" s="162" customFormat="1" ht="20.100000000000001" customHeight="1">
      <c r="A4555" s="141"/>
      <c r="B4555" s="137"/>
      <c r="C4555" s="137"/>
      <c r="D4555" s="159"/>
      <c r="E4555" s="160"/>
      <c r="F4555" s="137" t="s">
        <v>460</v>
      </c>
      <c r="G4555" s="137" t="s">
        <v>463</v>
      </c>
      <c r="H4555" s="137" t="s">
        <v>434</v>
      </c>
      <c r="I4555" s="137"/>
      <c r="J4555" s="138"/>
      <c r="K4555" s="138"/>
      <c r="L4555" s="141"/>
      <c r="M4555" s="141"/>
      <c r="N4555" s="141"/>
    </row>
    <row r="4556" spans="1:18" s="162" customFormat="1" ht="20.100000000000001" customHeight="1">
      <c r="A4556" s="141"/>
      <c r="B4556" s="137"/>
      <c r="C4556" s="137"/>
      <c r="D4556" s="159"/>
      <c r="E4556" s="160"/>
      <c r="F4556" s="137" t="s">
        <v>463</v>
      </c>
      <c r="G4556" s="137" t="s">
        <v>464</v>
      </c>
      <c r="H4556" s="137" t="s">
        <v>434</v>
      </c>
      <c r="I4556" s="137"/>
      <c r="J4556" s="138"/>
      <c r="K4556" s="138"/>
      <c r="L4556" s="141"/>
      <c r="M4556" s="141"/>
      <c r="N4556" s="141"/>
    </row>
    <row r="4557" spans="1:18" s="162" customFormat="1" ht="20.100000000000001" customHeight="1">
      <c r="A4557" s="141"/>
      <c r="B4557" s="137"/>
      <c r="C4557" s="137"/>
      <c r="D4557" s="159"/>
      <c r="E4557" s="160"/>
      <c r="F4557" s="137" t="s">
        <v>464</v>
      </c>
      <c r="G4557" s="137" t="s">
        <v>465</v>
      </c>
      <c r="H4557" s="137" t="s">
        <v>443</v>
      </c>
      <c r="I4557" s="137"/>
      <c r="J4557" s="138"/>
      <c r="K4557" s="138"/>
      <c r="L4557" s="141"/>
      <c r="M4557" s="141"/>
      <c r="N4557" s="141"/>
    </row>
    <row r="4558" spans="1:18" s="162" customFormat="1" ht="20.100000000000001" customHeight="1">
      <c r="A4558" s="141"/>
      <c r="B4558" s="137"/>
      <c r="C4558" s="137"/>
      <c r="D4558" s="159"/>
      <c r="E4558" s="160"/>
      <c r="F4558" s="137" t="s">
        <v>465</v>
      </c>
      <c r="G4558" s="137" t="s">
        <v>466</v>
      </c>
      <c r="H4558" s="137" t="s">
        <v>443</v>
      </c>
      <c r="I4558" s="137"/>
      <c r="J4558" s="138"/>
      <c r="K4558" s="138"/>
      <c r="L4558" s="141"/>
      <c r="M4558" s="141"/>
      <c r="N4558" s="141"/>
    </row>
    <row r="4559" spans="1:18" s="162" customFormat="1" ht="20.100000000000001" customHeight="1">
      <c r="A4559" s="141"/>
      <c r="B4559" s="137"/>
      <c r="C4559" s="137"/>
      <c r="D4559" s="159"/>
      <c r="E4559" s="160"/>
      <c r="F4559" s="137" t="s">
        <v>466</v>
      </c>
      <c r="G4559" s="137" t="s">
        <v>467</v>
      </c>
      <c r="H4559" s="137" t="s">
        <v>443</v>
      </c>
      <c r="I4559" s="137"/>
      <c r="J4559" s="138"/>
      <c r="K4559" s="138"/>
      <c r="L4559" s="141"/>
      <c r="M4559" s="141"/>
      <c r="N4559" s="141"/>
    </row>
    <row r="4560" spans="1:18" s="162" customFormat="1" ht="20.100000000000001" customHeight="1">
      <c r="A4560" s="141"/>
      <c r="B4560" s="137"/>
      <c r="C4560" s="137"/>
      <c r="D4560" s="159"/>
      <c r="E4560" s="160"/>
      <c r="F4560" s="137" t="s">
        <v>467</v>
      </c>
      <c r="G4560" s="137" t="s">
        <v>468</v>
      </c>
      <c r="H4560" s="137" t="s">
        <v>443</v>
      </c>
      <c r="I4560" s="137"/>
      <c r="J4560" s="138"/>
      <c r="K4560" s="138"/>
      <c r="L4560" s="141"/>
      <c r="M4560" s="141"/>
      <c r="N4560" s="141"/>
    </row>
    <row r="4561" spans="1:14" s="162" customFormat="1" ht="20.100000000000001" customHeight="1">
      <c r="A4561" s="141"/>
      <c r="B4561" s="137"/>
      <c r="C4561" s="137"/>
      <c r="D4561" s="159"/>
      <c r="E4561" s="160"/>
      <c r="F4561" s="137" t="s">
        <v>468</v>
      </c>
      <c r="G4561" s="137" t="s">
        <v>469</v>
      </c>
      <c r="H4561" s="137" t="s">
        <v>443</v>
      </c>
      <c r="I4561" s="137"/>
      <c r="J4561" s="138"/>
      <c r="K4561" s="138"/>
      <c r="L4561" s="141"/>
      <c r="M4561" s="141"/>
      <c r="N4561" s="141"/>
    </row>
    <row r="4562" spans="1:14" s="162" customFormat="1" ht="20.100000000000001" customHeight="1">
      <c r="A4562" s="141"/>
      <c r="B4562" s="137"/>
      <c r="C4562" s="137"/>
      <c r="D4562" s="159"/>
      <c r="E4562" s="160"/>
      <c r="F4562" s="137" t="s">
        <v>469</v>
      </c>
      <c r="G4562" s="137" t="s">
        <v>470</v>
      </c>
      <c r="H4562" s="137" t="s">
        <v>443</v>
      </c>
      <c r="I4562" s="137"/>
      <c r="J4562" s="138"/>
      <c r="K4562" s="138"/>
      <c r="L4562" s="141"/>
      <c r="M4562" s="141"/>
      <c r="N4562" s="141"/>
    </row>
    <row r="4563" spans="1:14" s="162" customFormat="1" ht="20.100000000000001" customHeight="1">
      <c r="A4563" s="141"/>
      <c r="B4563" s="137"/>
      <c r="C4563" s="137"/>
      <c r="D4563" s="159"/>
      <c r="E4563" s="160"/>
      <c r="F4563" s="137" t="s">
        <v>470</v>
      </c>
      <c r="G4563" s="137" t="s">
        <v>471</v>
      </c>
      <c r="H4563" s="137" t="s">
        <v>443</v>
      </c>
      <c r="I4563" s="137"/>
      <c r="J4563" s="138"/>
      <c r="K4563" s="138"/>
      <c r="L4563" s="141"/>
      <c r="M4563" s="141"/>
      <c r="N4563" s="141"/>
    </row>
    <row r="4564" spans="1:14" s="162" customFormat="1" ht="20.100000000000001" customHeight="1">
      <c r="A4564" s="141"/>
      <c r="B4564" s="137"/>
      <c r="C4564" s="137"/>
      <c r="D4564" s="159"/>
      <c r="E4564" s="160"/>
      <c r="F4564" s="137" t="s">
        <v>471</v>
      </c>
      <c r="G4564" s="137" t="s">
        <v>473</v>
      </c>
      <c r="H4564" s="137" t="s">
        <v>443</v>
      </c>
      <c r="I4564" s="137"/>
      <c r="J4564" s="138"/>
      <c r="K4564" s="138"/>
      <c r="L4564" s="141"/>
      <c r="M4564" s="141"/>
      <c r="N4564" s="141"/>
    </row>
    <row r="4565" spans="1:14" s="162" customFormat="1" ht="20.100000000000001" customHeight="1">
      <c r="A4565" s="141"/>
      <c r="B4565" s="137"/>
      <c r="C4565" s="137"/>
      <c r="D4565" s="159"/>
      <c r="E4565" s="160"/>
      <c r="F4565" s="137" t="s">
        <v>473</v>
      </c>
      <c r="G4565" s="137" t="s">
        <v>474</v>
      </c>
      <c r="H4565" s="137" t="s">
        <v>443</v>
      </c>
      <c r="I4565" s="137"/>
      <c r="J4565" s="138"/>
      <c r="K4565" s="138"/>
      <c r="L4565" s="141"/>
      <c r="M4565" s="141"/>
      <c r="N4565" s="141"/>
    </row>
    <row r="4566" spans="1:14" s="162" customFormat="1" ht="20.100000000000001" customHeight="1">
      <c r="A4566" s="141"/>
      <c r="B4566" s="137"/>
      <c r="C4566" s="137"/>
      <c r="D4566" s="159"/>
      <c r="E4566" s="160"/>
      <c r="F4566" s="137" t="s">
        <v>474</v>
      </c>
      <c r="G4566" s="137" t="s">
        <v>475</v>
      </c>
      <c r="H4566" s="137" t="s">
        <v>443</v>
      </c>
      <c r="I4566" s="137"/>
      <c r="J4566" s="138"/>
      <c r="K4566" s="138"/>
      <c r="L4566" s="141"/>
      <c r="M4566" s="141"/>
      <c r="N4566" s="141"/>
    </row>
    <row r="4567" spans="1:14" s="162" customFormat="1" ht="20.100000000000001" customHeight="1">
      <c r="A4567" s="141"/>
      <c r="B4567" s="137"/>
      <c r="C4567" s="137"/>
      <c r="D4567" s="159"/>
      <c r="E4567" s="160"/>
      <c r="F4567" s="137" t="s">
        <v>475</v>
      </c>
      <c r="G4567" s="137" t="s">
        <v>476</v>
      </c>
      <c r="H4567" s="137" t="s">
        <v>443</v>
      </c>
      <c r="I4567" s="137"/>
      <c r="J4567" s="138"/>
      <c r="K4567" s="138"/>
      <c r="L4567" s="141"/>
      <c r="M4567" s="141"/>
      <c r="N4567" s="141"/>
    </row>
    <row r="4568" spans="1:14" s="162" customFormat="1" ht="20.100000000000001" customHeight="1">
      <c r="A4568" s="141"/>
      <c r="B4568" s="137"/>
      <c r="C4568" s="137"/>
      <c r="D4568" s="159"/>
      <c r="E4568" s="160"/>
      <c r="F4568" s="137" t="s">
        <v>476</v>
      </c>
      <c r="G4568" s="137" t="s">
        <v>477</v>
      </c>
      <c r="H4568" s="137" t="s">
        <v>443</v>
      </c>
      <c r="I4568" s="137"/>
      <c r="J4568" s="138"/>
      <c r="K4568" s="138"/>
      <c r="L4568" s="141"/>
      <c r="M4568" s="141"/>
      <c r="N4568" s="141"/>
    </row>
    <row r="4569" spans="1:14" s="162" customFormat="1" ht="20.100000000000001" customHeight="1">
      <c r="A4569" s="141"/>
      <c r="B4569" s="137"/>
      <c r="C4569" s="137"/>
      <c r="D4569" s="159"/>
      <c r="E4569" s="160"/>
      <c r="F4569" s="137" t="s">
        <v>477</v>
      </c>
      <c r="G4569" s="137" t="s">
        <v>1023</v>
      </c>
      <c r="H4569" s="137" t="s">
        <v>443</v>
      </c>
      <c r="I4569" s="137"/>
      <c r="J4569" s="138"/>
      <c r="K4569" s="138"/>
      <c r="L4569" s="141"/>
      <c r="M4569" s="141"/>
      <c r="N4569" s="141"/>
    </row>
    <row r="4570" spans="1:14" s="141" customFormat="1" ht="20.100000000000001" customHeight="1">
      <c r="B4570" s="137"/>
      <c r="C4570" s="137"/>
      <c r="D4570" s="159"/>
      <c r="E4570" s="160"/>
      <c r="F4570" s="137"/>
      <c r="G4570" s="137"/>
      <c r="H4570" s="137"/>
      <c r="I4570" s="137"/>
      <c r="J4570" s="138"/>
      <c r="K4570" s="146"/>
      <c r="L4570" s="146"/>
    </row>
    <row r="4571" spans="1:14" s="141" customFormat="1" ht="20.100000000000001" customHeight="1">
      <c r="B4571" s="137">
        <v>403</v>
      </c>
      <c r="C4571" s="137"/>
      <c r="D4571" s="159" t="s">
        <v>411</v>
      </c>
      <c r="E4571" s="160">
        <v>2.2130000000000001</v>
      </c>
      <c r="F4571" s="137" t="s">
        <v>433</v>
      </c>
      <c r="G4571" s="137" t="s">
        <v>447</v>
      </c>
      <c r="H4571" s="137" t="s">
        <v>438</v>
      </c>
      <c r="I4571" s="137"/>
      <c r="J4571" s="138"/>
      <c r="K4571" s="146"/>
      <c r="L4571" s="146"/>
    </row>
    <row r="4572" spans="1:14" s="141" customFormat="1" ht="20.100000000000001" customHeight="1">
      <c r="B4572" s="137"/>
      <c r="C4572" s="137"/>
      <c r="D4572" s="159"/>
      <c r="E4572" s="160"/>
      <c r="F4572" s="137" t="s">
        <v>447</v>
      </c>
      <c r="G4572" s="137" t="s">
        <v>451</v>
      </c>
      <c r="H4572" s="137" t="s">
        <v>434</v>
      </c>
      <c r="I4572" s="137"/>
      <c r="J4572" s="138"/>
      <c r="K4572" s="146"/>
      <c r="L4572" s="146"/>
    </row>
    <row r="4573" spans="1:14" s="141" customFormat="1" ht="20.100000000000001" customHeight="1">
      <c r="B4573" s="137"/>
      <c r="C4573" s="137"/>
      <c r="D4573" s="159"/>
      <c r="E4573" s="160"/>
      <c r="F4573" s="137" t="s">
        <v>451</v>
      </c>
      <c r="G4573" s="137" t="s">
        <v>454</v>
      </c>
      <c r="H4573" s="137" t="s">
        <v>438</v>
      </c>
      <c r="I4573" s="137"/>
      <c r="J4573" s="138"/>
      <c r="K4573" s="146"/>
      <c r="L4573" s="146"/>
    </row>
    <row r="4574" spans="1:14" s="141" customFormat="1" ht="20.100000000000001" customHeight="1">
      <c r="B4574" s="137"/>
      <c r="C4574" s="137"/>
      <c r="D4574" s="159"/>
      <c r="E4574" s="160"/>
      <c r="F4574" s="137" t="s">
        <v>454</v>
      </c>
      <c r="G4574" s="137" t="s">
        <v>455</v>
      </c>
      <c r="H4574" s="137" t="s">
        <v>438</v>
      </c>
      <c r="I4574" s="137"/>
      <c r="J4574" s="138"/>
      <c r="K4574" s="146"/>
      <c r="L4574" s="146"/>
    </row>
    <row r="4575" spans="1:14" s="141" customFormat="1" ht="20.100000000000001" customHeight="1">
      <c r="B4575" s="137"/>
      <c r="C4575" s="137"/>
      <c r="D4575" s="159"/>
      <c r="E4575" s="160"/>
      <c r="F4575" s="137" t="s">
        <v>455</v>
      </c>
      <c r="G4575" s="137" t="s">
        <v>456</v>
      </c>
      <c r="H4575" s="137" t="s">
        <v>438</v>
      </c>
      <c r="I4575" s="137"/>
      <c r="J4575" s="138"/>
      <c r="K4575" s="146"/>
      <c r="L4575" s="146"/>
    </row>
    <row r="4576" spans="1:14" s="141" customFormat="1" ht="20.100000000000001" customHeight="1">
      <c r="B4576" s="137"/>
      <c r="C4576" s="137"/>
      <c r="D4576" s="159"/>
      <c r="E4576" s="160"/>
      <c r="F4576" s="137" t="s">
        <v>456</v>
      </c>
      <c r="G4576" s="137" t="s">
        <v>457</v>
      </c>
      <c r="H4576" s="137" t="s">
        <v>438</v>
      </c>
      <c r="I4576" s="137"/>
      <c r="J4576" s="138"/>
      <c r="K4576" s="146"/>
      <c r="L4576" s="146"/>
    </row>
    <row r="4577" spans="2:12" s="141" customFormat="1" ht="20.100000000000001" customHeight="1">
      <c r="B4577" s="137"/>
      <c r="C4577" s="137"/>
      <c r="D4577" s="159"/>
      <c r="E4577" s="160"/>
      <c r="F4577" s="137" t="s">
        <v>457</v>
      </c>
      <c r="G4577" s="137" t="s">
        <v>460</v>
      </c>
      <c r="H4577" s="137" t="s">
        <v>438</v>
      </c>
      <c r="I4577" s="137"/>
      <c r="J4577" s="138"/>
      <c r="K4577" s="146"/>
      <c r="L4577" s="146"/>
    </row>
    <row r="4578" spans="2:12" s="141" customFormat="1" ht="20.100000000000001" customHeight="1">
      <c r="B4578" s="137"/>
      <c r="C4578" s="137"/>
      <c r="D4578" s="159"/>
      <c r="E4578" s="160"/>
      <c r="F4578" s="137" t="s">
        <v>460</v>
      </c>
      <c r="G4578" s="137" t="s">
        <v>463</v>
      </c>
      <c r="H4578" s="137" t="s">
        <v>438</v>
      </c>
      <c r="I4578" s="137"/>
      <c r="J4578" s="138"/>
      <c r="K4578" s="146"/>
      <c r="L4578" s="146"/>
    </row>
    <row r="4579" spans="2:12" s="141" customFormat="1" ht="20.100000000000001" customHeight="1">
      <c r="B4579" s="137"/>
      <c r="C4579" s="137"/>
      <c r="D4579" s="159"/>
      <c r="E4579" s="160"/>
      <c r="F4579" s="137" t="s">
        <v>463</v>
      </c>
      <c r="G4579" s="137" t="s">
        <v>464</v>
      </c>
      <c r="H4579" s="137" t="s">
        <v>434</v>
      </c>
      <c r="I4579" s="137"/>
      <c r="J4579" s="138"/>
      <c r="K4579" s="146"/>
      <c r="L4579" s="146"/>
    </row>
    <row r="4580" spans="2:12" s="141" customFormat="1" ht="20.100000000000001" customHeight="1">
      <c r="B4580" s="137"/>
      <c r="C4580" s="137"/>
      <c r="D4580" s="159"/>
      <c r="E4580" s="160"/>
      <c r="F4580" s="137" t="s">
        <v>464</v>
      </c>
      <c r="G4580" s="137" t="s">
        <v>465</v>
      </c>
      <c r="H4580" s="137" t="s">
        <v>434</v>
      </c>
      <c r="I4580" s="137"/>
      <c r="J4580" s="138"/>
      <c r="K4580" s="146"/>
      <c r="L4580" s="146"/>
    </row>
    <row r="4581" spans="2:12" s="141" customFormat="1" ht="20.100000000000001" customHeight="1">
      <c r="B4581" s="137"/>
      <c r="C4581" s="137"/>
      <c r="D4581" s="159"/>
      <c r="E4581" s="160"/>
      <c r="F4581" s="137" t="s">
        <v>465</v>
      </c>
      <c r="G4581" s="137" t="s">
        <v>466</v>
      </c>
      <c r="H4581" s="137" t="s">
        <v>434</v>
      </c>
      <c r="I4581" s="137"/>
      <c r="J4581" s="138"/>
      <c r="K4581" s="146"/>
      <c r="L4581" s="146"/>
    </row>
    <row r="4582" spans="2:12" s="141" customFormat="1" ht="20.100000000000001" customHeight="1">
      <c r="B4582" s="137"/>
      <c r="C4582" s="137"/>
      <c r="D4582" s="159"/>
      <c r="E4582" s="160"/>
      <c r="F4582" s="137" t="s">
        <v>466</v>
      </c>
      <c r="G4582" s="137" t="s">
        <v>1024</v>
      </c>
      <c r="H4582" s="137" t="s">
        <v>434</v>
      </c>
      <c r="I4582" s="137"/>
      <c r="J4582" s="138"/>
      <c r="K4582" s="146"/>
      <c r="L4582" s="146"/>
    </row>
    <row r="4583" spans="2:12" s="141" customFormat="1" ht="20.100000000000001" customHeight="1">
      <c r="B4583" s="137"/>
      <c r="C4583" s="137"/>
      <c r="D4583" s="159"/>
      <c r="E4583" s="160"/>
      <c r="F4583" s="137"/>
      <c r="G4583" s="137"/>
      <c r="H4583" s="137"/>
      <c r="I4583" s="137"/>
      <c r="J4583" s="138"/>
      <c r="K4583" s="146"/>
      <c r="L4583" s="146"/>
    </row>
    <row r="4584" spans="2:12" s="141" customFormat="1" ht="20.100000000000001" customHeight="1">
      <c r="B4584" s="137">
        <v>404</v>
      </c>
      <c r="C4584" s="137"/>
      <c r="D4584" s="159" t="s">
        <v>412</v>
      </c>
      <c r="E4584" s="160">
        <v>0.68100000000000005</v>
      </c>
      <c r="F4584" s="137" t="s">
        <v>433</v>
      </c>
      <c r="G4584" s="137" t="s">
        <v>447</v>
      </c>
      <c r="H4584" s="137" t="s">
        <v>438</v>
      </c>
      <c r="I4584" s="137"/>
      <c r="J4584" s="138"/>
      <c r="K4584" s="146"/>
      <c r="L4584" s="146"/>
    </row>
    <row r="4585" spans="2:12" s="141" customFormat="1" ht="20.100000000000001" customHeight="1">
      <c r="B4585" s="137"/>
      <c r="C4585" s="137"/>
      <c r="D4585" s="159"/>
      <c r="E4585" s="160"/>
      <c r="F4585" s="137" t="s">
        <v>447</v>
      </c>
      <c r="G4585" s="137" t="s">
        <v>451</v>
      </c>
      <c r="H4585" s="137" t="s">
        <v>438</v>
      </c>
      <c r="I4585" s="137"/>
      <c r="J4585" s="138"/>
      <c r="K4585" s="146"/>
      <c r="L4585" s="146"/>
    </row>
    <row r="4586" spans="2:12" s="141" customFormat="1" ht="20.100000000000001" customHeight="1">
      <c r="B4586" s="137"/>
      <c r="C4586" s="137"/>
      <c r="D4586" s="159"/>
      <c r="E4586" s="160"/>
      <c r="F4586" s="137" t="s">
        <v>451</v>
      </c>
      <c r="G4586" s="137" t="s">
        <v>454</v>
      </c>
      <c r="H4586" s="137" t="s">
        <v>438</v>
      </c>
      <c r="I4586" s="137"/>
      <c r="J4586" s="138"/>
      <c r="K4586" s="146"/>
      <c r="L4586" s="146"/>
    </row>
    <row r="4587" spans="2:12" s="141" customFormat="1" ht="20.100000000000001" customHeight="1">
      <c r="B4587" s="137"/>
      <c r="C4587" s="137"/>
      <c r="D4587" s="159"/>
      <c r="E4587" s="160"/>
      <c r="F4587" s="137" t="s">
        <v>454</v>
      </c>
      <c r="G4587" s="137" t="s">
        <v>828</v>
      </c>
      <c r="H4587" s="137" t="s">
        <v>434</v>
      </c>
      <c r="I4587" s="137"/>
      <c r="J4587" s="138"/>
      <c r="K4587" s="146"/>
      <c r="L4587" s="146"/>
    </row>
    <row r="4588" spans="2:12" s="141" customFormat="1" ht="20.100000000000001" customHeight="1">
      <c r="B4588" s="137"/>
      <c r="C4588" s="137"/>
      <c r="D4588" s="159"/>
      <c r="E4588" s="160"/>
      <c r="F4588" s="137"/>
      <c r="G4588" s="137"/>
      <c r="H4588" s="137"/>
      <c r="I4588" s="137"/>
      <c r="J4588" s="138"/>
      <c r="K4588" s="146"/>
      <c r="L4588" s="146"/>
    </row>
    <row r="4589" spans="2:12" s="141" customFormat="1" ht="20.100000000000001" customHeight="1">
      <c r="B4589" s="137">
        <v>405</v>
      </c>
      <c r="C4589" s="137"/>
      <c r="D4589" s="159" t="s">
        <v>413</v>
      </c>
      <c r="E4589" s="160">
        <v>2.7789999999999999</v>
      </c>
      <c r="F4589" s="137" t="s">
        <v>433</v>
      </c>
      <c r="G4589" s="137" t="s">
        <v>447</v>
      </c>
      <c r="H4589" s="137" t="s">
        <v>434</v>
      </c>
      <c r="I4589" s="137"/>
      <c r="J4589" s="138"/>
      <c r="K4589" s="146"/>
      <c r="L4589" s="146"/>
    </row>
    <row r="4590" spans="2:12" s="141" customFormat="1" ht="20.100000000000001" customHeight="1">
      <c r="B4590" s="137"/>
      <c r="C4590" s="137"/>
      <c r="D4590" s="159"/>
      <c r="E4590" s="160"/>
      <c r="F4590" s="137" t="s">
        <v>447</v>
      </c>
      <c r="G4590" s="137" t="s">
        <v>451</v>
      </c>
      <c r="H4590" s="137" t="s">
        <v>434</v>
      </c>
      <c r="I4590" s="137"/>
      <c r="J4590" s="138"/>
      <c r="K4590" s="146"/>
      <c r="L4590" s="146"/>
    </row>
    <row r="4591" spans="2:12" s="141" customFormat="1" ht="20.100000000000001" customHeight="1">
      <c r="B4591" s="137"/>
      <c r="C4591" s="137"/>
      <c r="D4591" s="159"/>
      <c r="E4591" s="160"/>
      <c r="F4591" s="137" t="s">
        <v>451</v>
      </c>
      <c r="G4591" s="137" t="s">
        <v>454</v>
      </c>
      <c r="H4591" s="137" t="s">
        <v>434</v>
      </c>
      <c r="I4591" s="137"/>
      <c r="J4591" s="138"/>
      <c r="K4591" s="146"/>
      <c r="L4591" s="146"/>
    </row>
    <row r="4592" spans="2:12" s="141" customFormat="1" ht="20.100000000000001" customHeight="1">
      <c r="B4592" s="137"/>
      <c r="C4592" s="137"/>
      <c r="D4592" s="159"/>
      <c r="E4592" s="160"/>
      <c r="F4592" s="137" t="s">
        <v>454</v>
      </c>
      <c r="G4592" s="137" t="s">
        <v>455</v>
      </c>
      <c r="H4592" s="137" t="s">
        <v>434</v>
      </c>
      <c r="I4592" s="137"/>
      <c r="J4592" s="138"/>
      <c r="K4592" s="146"/>
      <c r="L4592" s="146"/>
    </row>
    <row r="4593" spans="1:18" s="141" customFormat="1" ht="20.100000000000001" customHeight="1">
      <c r="B4593" s="137"/>
      <c r="C4593" s="137"/>
      <c r="D4593" s="159"/>
      <c r="E4593" s="160"/>
      <c r="F4593" s="137" t="s">
        <v>455</v>
      </c>
      <c r="G4593" s="137" t="s">
        <v>456</v>
      </c>
      <c r="H4593" s="137" t="s">
        <v>434</v>
      </c>
      <c r="I4593" s="137"/>
      <c r="J4593" s="138"/>
      <c r="K4593" s="146"/>
      <c r="L4593" s="146"/>
    </row>
    <row r="4594" spans="1:18" s="141" customFormat="1" ht="20.100000000000001" customHeight="1">
      <c r="B4594" s="137"/>
      <c r="C4594" s="137"/>
      <c r="D4594" s="159"/>
      <c r="E4594" s="160"/>
      <c r="F4594" s="137" t="s">
        <v>456</v>
      </c>
      <c r="G4594" s="137" t="s">
        <v>457</v>
      </c>
      <c r="H4594" s="137" t="s">
        <v>434</v>
      </c>
      <c r="I4594" s="137"/>
      <c r="J4594" s="138"/>
      <c r="K4594" s="146"/>
      <c r="L4594" s="146"/>
    </row>
    <row r="4595" spans="1:18" s="141" customFormat="1" ht="20.100000000000001" customHeight="1">
      <c r="B4595" s="137"/>
      <c r="C4595" s="137"/>
      <c r="D4595" s="159"/>
      <c r="E4595" s="160"/>
      <c r="F4595" s="137" t="s">
        <v>457</v>
      </c>
      <c r="G4595" s="137" t="s">
        <v>460</v>
      </c>
      <c r="H4595" s="137" t="s">
        <v>434</v>
      </c>
      <c r="I4595" s="137"/>
      <c r="J4595" s="138"/>
      <c r="K4595" s="146"/>
      <c r="L4595" s="146"/>
    </row>
    <row r="4596" spans="1:18" s="141" customFormat="1" ht="20.100000000000001" customHeight="1">
      <c r="B4596" s="137"/>
      <c r="C4596" s="137"/>
      <c r="D4596" s="159"/>
      <c r="E4596" s="160"/>
      <c r="F4596" s="137" t="s">
        <v>460</v>
      </c>
      <c r="G4596" s="137" t="s">
        <v>463</v>
      </c>
      <c r="H4596" s="137" t="s">
        <v>434</v>
      </c>
      <c r="I4596" s="137"/>
      <c r="J4596" s="138"/>
      <c r="K4596" s="146"/>
      <c r="L4596" s="146"/>
    </row>
    <row r="4597" spans="1:18" s="141" customFormat="1" ht="20.100000000000001" customHeight="1">
      <c r="B4597" s="137"/>
      <c r="C4597" s="137"/>
      <c r="D4597" s="159"/>
      <c r="E4597" s="160"/>
      <c r="F4597" s="137" t="s">
        <v>463</v>
      </c>
      <c r="G4597" s="137" t="s">
        <v>464</v>
      </c>
      <c r="H4597" s="137" t="s">
        <v>438</v>
      </c>
      <c r="I4597" s="137"/>
      <c r="J4597" s="138"/>
      <c r="K4597" s="146"/>
      <c r="L4597" s="146"/>
    </row>
    <row r="4598" spans="1:18" s="141" customFormat="1" ht="20.100000000000001" customHeight="1">
      <c r="B4598" s="137"/>
      <c r="C4598" s="137"/>
      <c r="D4598" s="159"/>
      <c r="E4598" s="160"/>
      <c r="F4598" s="137" t="s">
        <v>464</v>
      </c>
      <c r="G4598" s="137" t="s">
        <v>465</v>
      </c>
      <c r="H4598" s="137" t="s">
        <v>440</v>
      </c>
      <c r="I4598" s="137"/>
      <c r="J4598" s="138"/>
      <c r="K4598" s="146"/>
      <c r="L4598" s="146"/>
    </row>
    <row r="4599" spans="1:18" s="141" customFormat="1" ht="20.100000000000001" customHeight="1">
      <c r="B4599" s="137"/>
      <c r="C4599" s="137"/>
      <c r="D4599" s="159"/>
      <c r="E4599" s="160"/>
      <c r="F4599" s="137" t="s">
        <v>465</v>
      </c>
      <c r="G4599" s="137" t="s">
        <v>466</v>
      </c>
      <c r="H4599" s="137" t="s">
        <v>434</v>
      </c>
      <c r="I4599" s="137"/>
      <c r="J4599" s="138"/>
      <c r="K4599" s="146"/>
      <c r="L4599" s="146"/>
    </row>
    <row r="4600" spans="1:18" s="141" customFormat="1" ht="20.100000000000001" customHeight="1">
      <c r="B4600" s="137"/>
      <c r="C4600" s="137"/>
      <c r="D4600" s="159"/>
      <c r="E4600" s="160"/>
      <c r="F4600" s="137" t="s">
        <v>466</v>
      </c>
      <c r="G4600" s="137" t="s">
        <v>467</v>
      </c>
      <c r="H4600" s="137" t="s">
        <v>434</v>
      </c>
      <c r="I4600" s="137"/>
      <c r="J4600" s="138"/>
      <c r="K4600" s="146"/>
      <c r="L4600" s="146"/>
    </row>
    <row r="4601" spans="1:18" s="141" customFormat="1" ht="20.100000000000001" customHeight="1">
      <c r="B4601" s="137"/>
      <c r="C4601" s="137"/>
      <c r="D4601" s="159"/>
      <c r="E4601" s="160"/>
      <c r="F4601" s="137" t="s">
        <v>467</v>
      </c>
      <c r="G4601" s="137" t="s">
        <v>468</v>
      </c>
      <c r="H4601" s="137" t="s">
        <v>438</v>
      </c>
      <c r="I4601" s="137"/>
      <c r="J4601" s="138"/>
      <c r="K4601" s="146"/>
      <c r="L4601" s="146"/>
    </row>
    <row r="4602" spans="1:18" s="141" customFormat="1" ht="20.100000000000001" customHeight="1">
      <c r="B4602" s="137"/>
      <c r="C4602" s="137"/>
      <c r="D4602" s="159"/>
      <c r="E4602" s="160"/>
      <c r="F4602" s="137" t="s">
        <v>468</v>
      </c>
      <c r="G4602" s="137" t="s">
        <v>1025</v>
      </c>
      <c r="H4602" s="137" t="s">
        <v>440</v>
      </c>
      <c r="I4602" s="137"/>
      <c r="J4602" s="138"/>
      <c r="K4602" s="146"/>
      <c r="L4602" s="146"/>
    </row>
    <row r="4603" spans="1:18" s="141" customFormat="1" ht="20.100000000000001" customHeight="1">
      <c r="B4603" s="137"/>
      <c r="C4603" s="137"/>
      <c r="D4603" s="159"/>
      <c r="E4603" s="160"/>
      <c r="F4603" s="137"/>
      <c r="G4603" s="137"/>
      <c r="H4603" s="137"/>
      <c r="I4603" s="137"/>
      <c r="J4603" s="138"/>
      <c r="K4603" s="146"/>
      <c r="L4603" s="146"/>
    </row>
    <row r="4604" spans="1:18" s="162" customFormat="1" ht="20.100000000000001" customHeight="1">
      <c r="A4604" s="141"/>
      <c r="B4604" s="137">
        <v>406</v>
      </c>
      <c r="C4604" s="137"/>
      <c r="D4604" s="159" t="s">
        <v>414</v>
      </c>
      <c r="E4604" s="160">
        <v>6.0910000000000002</v>
      </c>
      <c r="F4604" s="137" t="s">
        <v>433</v>
      </c>
      <c r="G4604" s="137" t="s">
        <v>447</v>
      </c>
      <c r="H4604" s="137" t="s">
        <v>440</v>
      </c>
      <c r="I4604" s="137"/>
      <c r="J4604" s="138"/>
      <c r="K4604" s="138"/>
      <c r="L4604" s="141"/>
      <c r="M4604" s="141"/>
      <c r="N4604" s="141"/>
      <c r="R4604" s="163"/>
    </row>
    <row r="4605" spans="1:18" s="162" customFormat="1" ht="20.100000000000001" customHeight="1">
      <c r="A4605" s="141"/>
      <c r="B4605" s="137"/>
      <c r="C4605" s="137"/>
      <c r="D4605" s="159"/>
      <c r="E4605" s="160"/>
      <c r="F4605" s="137" t="s">
        <v>447</v>
      </c>
      <c r="G4605" s="137" t="s">
        <v>451</v>
      </c>
      <c r="H4605" s="137" t="s">
        <v>440</v>
      </c>
      <c r="I4605" s="137"/>
      <c r="J4605" s="138"/>
      <c r="K4605" s="138"/>
      <c r="L4605" s="141"/>
      <c r="M4605" s="141"/>
      <c r="N4605" s="141"/>
      <c r="R4605" s="163"/>
    </row>
    <row r="4606" spans="1:18" s="162" customFormat="1" ht="20.100000000000001" customHeight="1">
      <c r="A4606" s="141"/>
      <c r="B4606" s="137"/>
      <c r="C4606" s="137"/>
      <c r="D4606" s="159"/>
      <c r="E4606" s="160"/>
      <c r="F4606" s="137" t="s">
        <v>451</v>
      </c>
      <c r="G4606" s="137" t="s">
        <v>454</v>
      </c>
      <c r="H4606" s="137" t="s">
        <v>434</v>
      </c>
      <c r="I4606" s="137"/>
      <c r="J4606" s="138"/>
      <c r="K4606" s="138"/>
      <c r="L4606" s="141"/>
      <c r="M4606" s="141"/>
      <c r="N4606" s="141"/>
      <c r="R4606" s="163"/>
    </row>
    <row r="4607" spans="1:18" s="162" customFormat="1" ht="20.100000000000001" customHeight="1">
      <c r="A4607" s="141"/>
      <c r="B4607" s="137"/>
      <c r="C4607" s="137"/>
      <c r="D4607" s="159"/>
      <c r="E4607" s="160"/>
      <c r="F4607" s="137" t="s">
        <v>454</v>
      </c>
      <c r="G4607" s="137" t="s">
        <v>455</v>
      </c>
      <c r="H4607" s="137" t="s">
        <v>434</v>
      </c>
      <c r="I4607" s="137"/>
      <c r="J4607" s="138"/>
      <c r="K4607" s="138"/>
      <c r="L4607" s="141"/>
      <c r="M4607" s="141"/>
      <c r="N4607" s="141"/>
      <c r="R4607" s="163"/>
    </row>
    <row r="4608" spans="1:18" s="162" customFormat="1" ht="20.100000000000001" customHeight="1">
      <c r="A4608" s="141"/>
      <c r="B4608" s="137"/>
      <c r="C4608" s="137"/>
      <c r="D4608" s="159"/>
      <c r="E4608" s="160"/>
      <c r="F4608" s="137" t="s">
        <v>455</v>
      </c>
      <c r="G4608" s="137" t="s">
        <v>456</v>
      </c>
      <c r="H4608" s="137" t="s">
        <v>434</v>
      </c>
      <c r="I4608" s="137"/>
      <c r="J4608" s="138"/>
      <c r="K4608" s="138"/>
      <c r="L4608" s="141"/>
      <c r="M4608" s="141"/>
      <c r="N4608" s="141"/>
      <c r="R4608" s="163"/>
    </row>
    <row r="4609" spans="1:14" s="162" customFormat="1" ht="20.100000000000001" customHeight="1">
      <c r="A4609" s="141"/>
      <c r="B4609" s="137"/>
      <c r="C4609" s="137"/>
      <c r="D4609" s="159"/>
      <c r="E4609" s="160"/>
      <c r="F4609" s="137" t="s">
        <v>456</v>
      </c>
      <c r="G4609" s="137" t="s">
        <v>457</v>
      </c>
      <c r="H4609" s="137" t="s">
        <v>434</v>
      </c>
      <c r="I4609" s="137"/>
      <c r="J4609" s="138"/>
      <c r="K4609" s="138"/>
      <c r="L4609" s="141"/>
      <c r="M4609" s="141"/>
      <c r="N4609" s="141"/>
    </row>
    <row r="4610" spans="1:14" s="162" customFormat="1" ht="20.100000000000001" customHeight="1">
      <c r="A4610" s="141"/>
      <c r="B4610" s="137"/>
      <c r="C4610" s="137"/>
      <c r="D4610" s="159"/>
      <c r="E4610" s="160"/>
      <c r="F4610" s="137" t="s">
        <v>457</v>
      </c>
      <c r="G4610" s="137" t="s">
        <v>460</v>
      </c>
      <c r="H4610" s="137" t="s">
        <v>434</v>
      </c>
      <c r="I4610" s="137"/>
      <c r="J4610" s="138"/>
      <c r="K4610" s="138"/>
      <c r="L4610" s="141"/>
      <c r="M4610" s="141"/>
      <c r="N4610" s="141"/>
    </row>
    <row r="4611" spans="1:14" s="162" customFormat="1" ht="20.100000000000001" customHeight="1">
      <c r="A4611" s="141"/>
      <c r="B4611" s="137"/>
      <c r="C4611" s="137"/>
      <c r="D4611" s="159"/>
      <c r="E4611" s="160"/>
      <c r="F4611" s="137" t="s">
        <v>460</v>
      </c>
      <c r="G4611" s="137" t="s">
        <v>463</v>
      </c>
      <c r="H4611" s="137" t="s">
        <v>434</v>
      </c>
      <c r="I4611" s="137"/>
      <c r="J4611" s="138"/>
      <c r="K4611" s="138"/>
      <c r="L4611" s="141"/>
      <c r="M4611" s="141"/>
      <c r="N4611" s="141"/>
    </row>
    <row r="4612" spans="1:14" s="162" customFormat="1" ht="20.100000000000001" customHeight="1">
      <c r="A4612" s="141"/>
      <c r="B4612" s="137"/>
      <c r="C4612" s="137"/>
      <c r="D4612" s="159"/>
      <c r="E4612" s="160"/>
      <c r="F4612" s="137" t="s">
        <v>463</v>
      </c>
      <c r="G4612" s="137" t="s">
        <v>464</v>
      </c>
      <c r="H4612" s="137" t="s">
        <v>434</v>
      </c>
      <c r="I4612" s="137"/>
      <c r="J4612" s="138"/>
      <c r="K4612" s="138"/>
      <c r="L4612" s="141"/>
      <c r="M4612" s="141"/>
      <c r="N4612" s="141"/>
    </row>
    <row r="4613" spans="1:14" s="162" customFormat="1" ht="20.100000000000001" customHeight="1">
      <c r="A4613" s="141"/>
      <c r="B4613" s="137"/>
      <c r="C4613" s="137"/>
      <c r="D4613" s="159"/>
      <c r="E4613" s="160"/>
      <c r="F4613" s="137" t="s">
        <v>464</v>
      </c>
      <c r="G4613" s="137" t="s">
        <v>465</v>
      </c>
      <c r="H4613" s="137" t="s">
        <v>434</v>
      </c>
      <c r="I4613" s="137"/>
      <c r="J4613" s="138"/>
      <c r="K4613" s="138"/>
      <c r="L4613" s="141"/>
      <c r="M4613" s="141"/>
      <c r="N4613" s="141"/>
    </row>
    <row r="4614" spans="1:14" s="162" customFormat="1" ht="20.100000000000001" customHeight="1">
      <c r="A4614" s="141"/>
      <c r="B4614" s="137"/>
      <c r="C4614" s="137"/>
      <c r="D4614" s="159"/>
      <c r="E4614" s="160"/>
      <c r="F4614" s="137" t="s">
        <v>465</v>
      </c>
      <c r="G4614" s="137" t="s">
        <v>466</v>
      </c>
      <c r="H4614" s="137" t="s">
        <v>434</v>
      </c>
      <c r="I4614" s="137"/>
      <c r="J4614" s="138"/>
      <c r="K4614" s="138"/>
      <c r="L4614" s="141"/>
      <c r="M4614" s="141"/>
      <c r="N4614" s="141"/>
    </row>
    <row r="4615" spans="1:14" s="162" customFormat="1" ht="20.100000000000001" customHeight="1">
      <c r="A4615" s="141"/>
      <c r="B4615" s="137"/>
      <c r="C4615" s="137"/>
      <c r="D4615" s="159"/>
      <c r="E4615" s="160"/>
      <c r="F4615" s="137" t="s">
        <v>466</v>
      </c>
      <c r="G4615" s="137" t="s">
        <v>467</v>
      </c>
      <c r="H4615" s="137" t="s">
        <v>434</v>
      </c>
      <c r="I4615" s="137"/>
      <c r="J4615" s="138"/>
      <c r="K4615" s="138"/>
      <c r="L4615" s="141"/>
      <c r="M4615" s="141"/>
      <c r="N4615" s="141"/>
    </row>
    <row r="4616" spans="1:14" s="162" customFormat="1" ht="20.100000000000001" customHeight="1">
      <c r="A4616" s="141"/>
      <c r="B4616" s="137"/>
      <c r="C4616" s="137"/>
      <c r="D4616" s="159"/>
      <c r="E4616" s="160"/>
      <c r="F4616" s="137" t="s">
        <v>467</v>
      </c>
      <c r="G4616" s="137" t="s">
        <v>468</v>
      </c>
      <c r="H4616" s="137" t="s">
        <v>434</v>
      </c>
      <c r="I4616" s="137"/>
      <c r="J4616" s="138"/>
      <c r="K4616" s="138"/>
      <c r="L4616" s="141"/>
      <c r="M4616" s="141"/>
      <c r="N4616" s="141"/>
    </row>
    <row r="4617" spans="1:14" s="162" customFormat="1" ht="20.100000000000001" customHeight="1">
      <c r="A4617" s="141"/>
      <c r="B4617" s="137"/>
      <c r="C4617" s="137"/>
      <c r="D4617" s="159"/>
      <c r="E4617" s="160"/>
      <c r="F4617" s="137" t="s">
        <v>468</v>
      </c>
      <c r="G4617" s="137" t="s">
        <v>469</v>
      </c>
      <c r="H4617" s="137" t="s">
        <v>434</v>
      </c>
      <c r="I4617" s="137"/>
      <c r="J4617" s="138"/>
      <c r="K4617" s="138"/>
      <c r="L4617" s="141"/>
      <c r="M4617" s="141"/>
      <c r="N4617" s="141"/>
    </row>
    <row r="4618" spans="1:14" s="162" customFormat="1" ht="20.100000000000001" customHeight="1">
      <c r="A4618" s="141"/>
      <c r="B4618" s="137"/>
      <c r="C4618" s="137"/>
      <c r="D4618" s="159"/>
      <c r="E4618" s="160"/>
      <c r="F4618" s="137" t="s">
        <v>469</v>
      </c>
      <c r="G4618" s="137" t="s">
        <v>470</v>
      </c>
      <c r="H4618" s="137" t="s">
        <v>434</v>
      </c>
      <c r="I4618" s="137"/>
      <c r="J4618" s="138"/>
      <c r="K4618" s="138"/>
      <c r="L4618" s="141"/>
      <c r="M4618" s="141"/>
      <c r="N4618" s="141"/>
    </row>
    <row r="4619" spans="1:14" s="162" customFormat="1" ht="20.100000000000001" customHeight="1">
      <c r="A4619" s="141"/>
      <c r="B4619" s="137"/>
      <c r="C4619" s="137"/>
      <c r="D4619" s="159"/>
      <c r="E4619" s="160"/>
      <c r="F4619" s="137" t="s">
        <v>470</v>
      </c>
      <c r="G4619" s="137" t="s">
        <v>471</v>
      </c>
      <c r="H4619" s="137" t="s">
        <v>434</v>
      </c>
      <c r="I4619" s="137"/>
      <c r="J4619" s="138"/>
      <c r="K4619" s="138"/>
      <c r="L4619" s="141"/>
      <c r="M4619" s="141"/>
      <c r="N4619" s="141"/>
    </row>
    <row r="4620" spans="1:14" s="162" customFormat="1" ht="20.100000000000001" customHeight="1">
      <c r="A4620" s="141"/>
      <c r="B4620" s="137"/>
      <c r="C4620" s="137"/>
      <c r="D4620" s="159"/>
      <c r="E4620" s="160"/>
      <c r="F4620" s="137" t="s">
        <v>471</v>
      </c>
      <c r="G4620" s="137" t="s">
        <v>473</v>
      </c>
      <c r="H4620" s="137" t="s">
        <v>440</v>
      </c>
      <c r="I4620" s="137"/>
      <c r="J4620" s="138"/>
      <c r="K4620" s="138"/>
      <c r="L4620" s="141"/>
      <c r="M4620" s="141"/>
      <c r="N4620" s="141"/>
    </row>
    <row r="4621" spans="1:14" s="162" customFormat="1" ht="20.100000000000001" customHeight="1">
      <c r="A4621" s="141"/>
      <c r="B4621" s="137"/>
      <c r="C4621" s="137"/>
      <c r="D4621" s="159"/>
      <c r="E4621" s="160"/>
      <c r="F4621" s="137" t="s">
        <v>473</v>
      </c>
      <c r="G4621" s="137" t="s">
        <v>474</v>
      </c>
      <c r="H4621" s="137" t="s">
        <v>434</v>
      </c>
      <c r="I4621" s="137"/>
      <c r="J4621" s="138"/>
      <c r="K4621" s="138"/>
      <c r="L4621" s="141"/>
      <c r="M4621" s="141"/>
      <c r="N4621" s="141"/>
    </row>
    <row r="4622" spans="1:14" s="162" customFormat="1" ht="20.100000000000001" customHeight="1">
      <c r="A4622" s="141"/>
      <c r="B4622" s="137"/>
      <c r="C4622" s="137"/>
      <c r="D4622" s="159"/>
      <c r="E4622" s="160"/>
      <c r="F4622" s="137" t="s">
        <v>474</v>
      </c>
      <c r="G4622" s="137" t="s">
        <v>475</v>
      </c>
      <c r="H4622" s="137" t="s">
        <v>434</v>
      </c>
      <c r="I4622" s="137"/>
      <c r="J4622" s="138"/>
      <c r="K4622" s="138"/>
      <c r="L4622" s="141"/>
      <c r="M4622" s="141"/>
      <c r="N4622" s="141"/>
    </row>
    <row r="4623" spans="1:14" s="162" customFormat="1" ht="20.100000000000001" customHeight="1">
      <c r="A4623" s="141"/>
      <c r="B4623" s="137"/>
      <c r="C4623" s="137"/>
      <c r="D4623" s="159"/>
      <c r="E4623" s="160"/>
      <c r="F4623" s="137" t="s">
        <v>475</v>
      </c>
      <c r="G4623" s="137" t="s">
        <v>476</v>
      </c>
      <c r="H4623" s="137" t="s">
        <v>434</v>
      </c>
      <c r="I4623" s="137"/>
      <c r="J4623" s="138"/>
      <c r="K4623" s="138"/>
      <c r="L4623" s="141"/>
      <c r="M4623" s="141"/>
      <c r="N4623" s="141"/>
    </row>
    <row r="4624" spans="1:14" s="162" customFormat="1" ht="20.100000000000001" customHeight="1">
      <c r="A4624" s="141"/>
      <c r="B4624" s="137"/>
      <c r="C4624" s="137"/>
      <c r="D4624" s="159"/>
      <c r="E4624" s="160"/>
      <c r="F4624" s="137" t="s">
        <v>476</v>
      </c>
      <c r="G4624" s="137" t="s">
        <v>477</v>
      </c>
      <c r="H4624" s="137" t="s">
        <v>434</v>
      </c>
      <c r="I4624" s="137"/>
      <c r="J4624" s="138"/>
      <c r="K4624" s="138"/>
      <c r="L4624" s="141"/>
      <c r="M4624" s="141"/>
      <c r="N4624" s="141"/>
    </row>
    <row r="4625" spans="1:14" s="162" customFormat="1" ht="20.100000000000001" customHeight="1">
      <c r="A4625" s="141"/>
      <c r="B4625" s="137"/>
      <c r="C4625" s="137"/>
      <c r="D4625" s="159"/>
      <c r="E4625" s="160"/>
      <c r="F4625" s="137" t="s">
        <v>477</v>
      </c>
      <c r="G4625" s="137" t="s">
        <v>543</v>
      </c>
      <c r="H4625" s="137" t="s">
        <v>434</v>
      </c>
      <c r="I4625" s="137"/>
      <c r="J4625" s="138"/>
      <c r="K4625" s="138"/>
      <c r="L4625" s="141"/>
      <c r="M4625" s="141"/>
      <c r="N4625" s="141"/>
    </row>
    <row r="4626" spans="1:14" s="162" customFormat="1" ht="20.100000000000001" customHeight="1">
      <c r="A4626" s="141"/>
      <c r="B4626" s="137"/>
      <c r="C4626" s="137"/>
      <c r="D4626" s="159"/>
      <c r="E4626" s="160"/>
      <c r="F4626" s="137" t="s">
        <v>543</v>
      </c>
      <c r="G4626" s="137" t="s">
        <v>550</v>
      </c>
      <c r="H4626" s="137" t="s">
        <v>434</v>
      </c>
      <c r="I4626" s="137"/>
      <c r="J4626" s="138"/>
      <c r="K4626" s="138"/>
      <c r="L4626" s="141"/>
      <c r="M4626" s="141"/>
      <c r="N4626" s="141"/>
    </row>
    <row r="4627" spans="1:14" s="162" customFormat="1" ht="20.100000000000001" customHeight="1">
      <c r="A4627" s="141"/>
      <c r="B4627" s="137"/>
      <c r="C4627" s="137"/>
      <c r="D4627" s="159"/>
      <c r="E4627" s="160"/>
      <c r="F4627" s="137" t="s">
        <v>550</v>
      </c>
      <c r="G4627" s="137" t="s">
        <v>551</v>
      </c>
      <c r="H4627" s="137" t="s">
        <v>434</v>
      </c>
      <c r="I4627" s="137"/>
      <c r="J4627" s="138"/>
      <c r="K4627" s="138"/>
      <c r="L4627" s="141"/>
      <c r="M4627" s="141"/>
      <c r="N4627" s="141"/>
    </row>
    <row r="4628" spans="1:14" s="162" customFormat="1" ht="20.100000000000001" customHeight="1">
      <c r="A4628" s="141"/>
      <c r="B4628" s="137"/>
      <c r="C4628" s="137"/>
      <c r="D4628" s="159"/>
      <c r="E4628" s="160"/>
      <c r="F4628" s="137" t="s">
        <v>551</v>
      </c>
      <c r="G4628" s="137" t="s">
        <v>552</v>
      </c>
      <c r="H4628" s="137" t="s">
        <v>434</v>
      </c>
      <c r="I4628" s="137"/>
      <c r="J4628" s="138"/>
      <c r="K4628" s="138"/>
      <c r="L4628" s="141"/>
      <c r="M4628" s="141"/>
      <c r="N4628" s="141"/>
    </row>
    <row r="4629" spans="1:14" s="162" customFormat="1" ht="20.100000000000001" customHeight="1">
      <c r="A4629" s="141"/>
      <c r="B4629" s="137"/>
      <c r="C4629" s="137"/>
      <c r="D4629" s="159"/>
      <c r="E4629" s="160"/>
      <c r="F4629" s="137" t="s">
        <v>552</v>
      </c>
      <c r="G4629" s="137" t="s">
        <v>553</v>
      </c>
      <c r="H4629" s="137" t="s">
        <v>434</v>
      </c>
      <c r="I4629" s="137"/>
      <c r="J4629" s="138"/>
      <c r="K4629" s="138"/>
      <c r="L4629" s="141"/>
      <c r="M4629" s="141"/>
      <c r="N4629" s="141"/>
    </row>
    <row r="4630" spans="1:14" s="162" customFormat="1" ht="20.100000000000001" customHeight="1">
      <c r="A4630" s="141"/>
      <c r="B4630" s="137"/>
      <c r="C4630" s="137"/>
      <c r="D4630" s="159"/>
      <c r="E4630" s="160"/>
      <c r="F4630" s="137" t="s">
        <v>553</v>
      </c>
      <c r="G4630" s="137" t="s">
        <v>554</v>
      </c>
      <c r="H4630" s="137" t="s">
        <v>434</v>
      </c>
      <c r="I4630" s="137"/>
      <c r="J4630" s="138"/>
      <c r="K4630" s="138"/>
      <c r="L4630" s="141"/>
      <c r="M4630" s="141"/>
      <c r="N4630" s="141"/>
    </row>
    <row r="4631" spans="1:14" s="162" customFormat="1" ht="20.100000000000001" customHeight="1">
      <c r="A4631" s="141"/>
      <c r="B4631" s="137"/>
      <c r="C4631" s="137"/>
      <c r="D4631" s="159"/>
      <c r="E4631" s="160"/>
      <c r="F4631" s="137" t="s">
        <v>554</v>
      </c>
      <c r="G4631" s="137" t="s">
        <v>555</v>
      </c>
      <c r="H4631" s="137" t="s">
        <v>434</v>
      </c>
      <c r="I4631" s="137"/>
      <c r="J4631" s="138"/>
      <c r="K4631" s="138"/>
      <c r="L4631" s="141"/>
      <c r="M4631" s="141"/>
      <c r="N4631" s="141"/>
    </row>
    <row r="4632" spans="1:14" s="162" customFormat="1" ht="20.100000000000001" customHeight="1">
      <c r="A4632" s="141"/>
      <c r="B4632" s="137"/>
      <c r="C4632" s="137"/>
      <c r="D4632" s="159"/>
      <c r="E4632" s="160"/>
      <c r="F4632" s="137" t="s">
        <v>555</v>
      </c>
      <c r="G4632" s="137" t="s">
        <v>556</v>
      </c>
      <c r="H4632" s="137" t="s">
        <v>434</v>
      </c>
      <c r="I4632" s="137"/>
      <c r="J4632" s="138"/>
      <c r="K4632" s="138"/>
      <c r="L4632" s="141"/>
      <c r="M4632" s="141"/>
      <c r="N4632" s="141"/>
    </row>
    <row r="4633" spans="1:14" s="162" customFormat="1" ht="20.100000000000001" customHeight="1">
      <c r="A4633" s="141"/>
      <c r="B4633" s="137"/>
      <c r="C4633" s="137"/>
      <c r="D4633" s="159"/>
      <c r="E4633" s="160"/>
      <c r="F4633" s="137" t="s">
        <v>556</v>
      </c>
      <c r="G4633" s="137" t="s">
        <v>557</v>
      </c>
      <c r="H4633" s="137" t="s">
        <v>434</v>
      </c>
      <c r="I4633" s="137"/>
      <c r="J4633" s="138"/>
      <c r="K4633" s="138"/>
      <c r="L4633" s="141"/>
      <c r="M4633" s="141"/>
      <c r="N4633" s="141"/>
    </row>
    <row r="4634" spans="1:14" s="162" customFormat="1" ht="20.100000000000001" customHeight="1">
      <c r="A4634" s="141"/>
      <c r="B4634" s="137"/>
      <c r="C4634" s="137"/>
      <c r="D4634" s="159"/>
      <c r="E4634" s="160"/>
      <c r="F4634" s="137" t="s">
        <v>557</v>
      </c>
      <c r="G4634" s="137" t="s">
        <v>830</v>
      </c>
      <c r="H4634" s="137" t="s">
        <v>434</v>
      </c>
      <c r="I4634" s="137"/>
      <c r="J4634" s="138"/>
      <c r="K4634" s="138"/>
      <c r="L4634" s="141"/>
      <c r="M4634" s="141"/>
      <c r="N4634" s="141"/>
    </row>
    <row r="4635" spans="1:14" s="141" customFormat="1" ht="20.100000000000001" customHeight="1">
      <c r="B4635" s="137"/>
      <c r="C4635" s="137"/>
      <c r="D4635" s="159"/>
      <c r="E4635" s="160"/>
      <c r="F4635" s="137"/>
      <c r="G4635" s="137"/>
      <c r="H4635" s="137"/>
      <c r="I4635" s="137"/>
      <c r="J4635" s="138"/>
      <c r="K4635" s="146"/>
      <c r="L4635" s="146"/>
    </row>
    <row r="4636" spans="1:14" s="141" customFormat="1" ht="20.100000000000001" customHeight="1">
      <c r="B4636" s="137">
        <v>407</v>
      </c>
      <c r="C4636" s="137"/>
      <c r="D4636" s="159" t="s">
        <v>415</v>
      </c>
      <c r="E4636" s="160">
        <v>2.927</v>
      </c>
      <c r="F4636" s="137" t="s">
        <v>433</v>
      </c>
      <c r="G4636" s="137" t="s">
        <v>447</v>
      </c>
      <c r="H4636" s="137" t="s">
        <v>434</v>
      </c>
      <c r="I4636" s="137"/>
      <c r="J4636" s="138"/>
      <c r="K4636" s="146"/>
      <c r="L4636" s="146"/>
    </row>
    <row r="4637" spans="1:14" s="141" customFormat="1" ht="20.100000000000001" customHeight="1">
      <c r="B4637" s="137"/>
      <c r="C4637" s="137"/>
      <c r="D4637" s="159"/>
      <c r="E4637" s="160"/>
      <c r="F4637" s="137" t="s">
        <v>447</v>
      </c>
      <c r="G4637" s="137" t="s">
        <v>451</v>
      </c>
      <c r="H4637" s="137" t="s">
        <v>434</v>
      </c>
      <c r="I4637" s="137"/>
      <c r="J4637" s="138"/>
      <c r="K4637" s="146"/>
      <c r="L4637" s="146"/>
    </row>
    <row r="4638" spans="1:14" s="141" customFormat="1" ht="20.100000000000001" customHeight="1">
      <c r="B4638" s="137"/>
      <c r="C4638" s="137"/>
      <c r="D4638" s="159"/>
      <c r="E4638" s="160"/>
      <c r="F4638" s="137" t="s">
        <v>451</v>
      </c>
      <c r="G4638" s="137" t="s">
        <v>454</v>
      </c>
      <c r="H4638" s="137" t="s">
        <v>434</v>
      </c>
      <c r="I4638" s="137"/>
      <c r="J4638" s="138"/>
      <c r="K4638" s="146"/>
      <c r="L4638" s="146"/>
    </row>
    <row r="4639" spans="1:14" s="141" customFormat="1" ht="20.100000000000001" customHeight="1">
      <c r="B4639" s="137"/>
      <c r="C4639" s="137"/>
      <c r="D4639" s="159"/>
      <c r="E4639" s="160"/>
      <c r="F4639" s="137" t="s">
        <v>454</v>
      </c>
      <c r="G4639" s="137" t="s">
        <v>455</v>
      </c>
      <c r="H4639" s="137" t="s">
        <v>434</v>
      </c>
      <c r="I4639" s="137"/>
      <c r="J4639" s="138"/>
      <c r="K4639" s="146"/>
      <c r="L4639" s="146"/>
    </row>
    <row r="4640" spans="1:14" s="141" customFormat="1" ht="20.100000000000001" customHeight="1">
      <c r="B4640" s="137"/>
      <c r="C4640" s="137"/>
      <c r="D4640" s="159"/>
      <c r="E4640" s="160"/>
      <c r="F4640" s="137" t="s">
        <v>455</v>
      </c>
      <c r="G4640" s="137" t="s">
        <v>456</v>
      </c>
      <c r="H4640" s="137" t="s">
        <v>434</v>
      </c>
      <c r="I4640" s="137"/>
      <c r="J4640" s="138"/>
      <c r="K4640" s="146"/>
      <c r="L4640" s="146"/>
    </row>
    <row r="4641" spans="2:12" s="141" customFormat="1" ht="20.100000000000001" customHeight="1">
      <c r="B4641" s="137"/>
      <c r="C4641" s="137"/>
      <c r="D4641" s="159"/>
      <c r="E4641" s="160"/>
      <c r="F4641" s="137" t="s">
        <v>456</v>
      </c>
      <c r="G4641" s="137" t="s">
        <v>457</v>
      </c>
      <c r="H4641" s="137" t="s">
        <v>434</v>
      </c>
      <c r="I4641" s="137"/>
      <c r="J4641" s="138"/>
      <c r="K4641" s="146"/>
      <c r="L4641" s="146"/>
    </row>
    <row r="4642" spans="2:12" s="141" customFormat="1" ht="20.100000000000001" customHeight="1">
      <c r="B4642" s="137"/>
      <c r="C4642" s="137"/>
      <c r="D4642" s="159"/>
      <c r="E4642" s="160"/>
      <c r="F4642" s="137" t="s">
        <v>457</v>
      </c>
      <c r="G4642" s="137" t="s">
        <v>460</v>
      </c>
      <c r="H4642" s="137" t="s">
        <v>434</v>
      </c>
      <c r="I4642" s="137"/>
      <c r="J4642" s="138"/>
      <c r="K4642" s="146"/>
      <c r="L4642" s="146"/>
    </row>
    <row r="4643" spans="2:12" s="141" customFormat="1" ht="20.100000000000001" customHeight="1">
      <c r="B4643" s="137"/>
      <c r="C4643" s="137"/>
      <c r="D4643" s="159"/>
      <c r="E4643" s="160"/>
      <c r="F4643" s="137" t="s">
        <v>460</v>
      </c>
      <c r="G4643" s="137" t="s">
        <v>463</v>
      </c>
      <c r="H4643" s="137" t="s">
        <v>434</v>
      </c>
      <c r="I4643" s="137"/>
      <c r="J4643" s="138"/>
      <c r="K4643" s="146"/>
      <c r="L4643" s="146"/>
    </row>
    <row r="4644" spans="2:12" s="141" customFormat="1" ht="20.100000000000001" customHeight="1">
      <c r="B4644" s="137"/>
      <c r="C4644" s="137"/>
      <c r="D4644" s="159"/>
      <c r="E4644" s="160"/>
      <c r="F4644" s="137" t="s">
        <v>463</v>
      </c>
      <c r="G4644" s="137" t="s">
        <v>464</v>
      </c>
      <c r="H4644" s="137" t="s">
        <v>434</v>
      </c>
      <c r="I4644" s="137"/>
      <c r="J4644" s="138"/>
      <c r="K4644" s="146"/>
      <c r="L4644" s="146"/>
    </row>
    <row r="4645" spans="2:12" s="141" customFormat="1" ht="20.100000000000001" customHeight="1">
      <c r="B4645" s="137"/>
      <c r="C4645" s="137"/>
      <c r="D4645" s="159"/>
      <c r="E4645" s="160"/>
      <c r="F4645" s="137" t="s">
        <v>464</v>
      </c>
      <c r="G4645" s="137" t="s">
        <v>465</v>
      </c>
      <c r="H4645" s="137" t="s">
        <v>434</v>
      </c>
      <c r="I4645" s="137"/>
      <c r="J4645" s="138"/>
      <c r="K4645" s="146"/>
      <c r="L4645" s="146"/>
    </row>
    <row r="4646" spans="2:12" s="141" customFormat="1" ht="20.100000000000001" customHeight="1">
      <c r="B4646" s="137"/>
      <c r="C4646" s="137"/>
      <c r="D4646" s="159"/>
      <c r="E4646" s="160"/>
      <c r="F4646" s="137" t="s">
        <v>465</v>
      </c>
      <c r="G4646" s="137" t="s">
        <v>466</v>
      </c>
      <c r="H4646" s="137" t="s">
        <v>434</v>
      </c>
      <c r="I4646" s="137"/>
      <c r="J4646" s="138"/>
      <c r="K4646" s="146"/>
      <c r="L4646" s="146"/>
    </row>
    <row r="4647" spans="2:12" s="141" customFormat="1" ht="20.100000000000001" customHeight="1">
      <c r="B4647" s="137"/>
      <c r="C4647" s="137"/>
      <c r="D4647" s="159"/>
      <c r="E4647" s="160"/>
      <c r="F4647" s="137" t="s">
        <v>466</v>
      </c>
      <c r="G4647" s="137" t="s">
        <v>467</v>
      </c>
      <c r="H4647" s="137" t="s">
        <v>434</v>
      </c>
      <c r="I4647" s="137"/>
      <c r="J4647" s="138"/>
      <c r="K4647" s="146"/>
      <c r="L4647" s="146"/>
    </row>
    <row r="4648" spans="2:12" s="141" customFormat="1" ht="20.100000000000001" customHeight="1">
      <c r="B4648" s="137"/>
      <c r="C4648" s="137"/>
      <c r="D4648" s="159"/>
      <c r="E4648" s="160"/>
      <c r="F4648" s="137" t="s">
        <v>467</v>
      </c>
      <c r="G4648" s="137" t="s">
        <v>468</v>
      </c>
      <c r="H4648" s="137" t="s">
        <v>434</v>
      </c>
      <c r="I4648" s="137"/>
      <c r="J4648" s="138"/>
      <c r="K4648" s="146"/>
      <c r="L4648" s="146"/>
    </row>
    <row r="4649" spans="2:12" s="141" customFormat="1" ht="20.100000000000001" customHeight="1">
      <c r="B4649" s="137"/>
      <c r="C4649" s="137"/>
      <c r="D4649" s="159"/>
      <c r="E4649" s="160"/>
      <c r="F4649" s="137" t="s">
        <v>468</v>
      </c>
      <c r="G4649" s="137" t="s">
        <v>469</v>
      </c>
      <c r="H4649" s="137" t="s">
        <v>434</v>
      </c>
      <c r="I4649" s="137"/>
      <c r="J4649" s="138"/>
      <c r="K4649" s="146"/>
      <c r="L4649" s="146"/>
    </row>
    <row r="4650" spans="2:12" s="141" customFormat="1" ht="20.100000000000001" customHeight="1">
      <c r="B4650" s="137"/>
      <c r="C4650" s="137"/>
      <c r="D4650" s="159"/>
      <c r="E4650" s="160"/>
      <c r="F4650" s="137" t="s">
        <v>469</v>
      </c>
      <c r="G4650" s="137" t="s">
        <v>831</v>
      </c>
      <c r="H4650" s="137" t="s">
        <v>434</v>
      </c>
      <c r="I4650" s="137"/>
      <c r="J4650" s="138"/>
      <c r="K4650" s="146"/>
      <c r="L4650" s="146"/>
    </row>
    <row r="4651" spans="2:12" s="141" customFormat="1" ht="20.100000000000001" customHeight="1">
      <c r="B4651" s="137"/>
      <c r="C4651" s="137"/>
      <c r="D4651" s="159"/>
      <c r="E4651" s="160"/>
      <c r="F4651" s="137"/>
      <c r="G4651" s="137"/>
      <c r="H4651" s="137"/>
      <c r="I4651" s="137"/>
      <c r="J4651" s="138"/>
      <c r="K4651" s="146"/>
      <c r="L4651" s="146"/>
    </row>
    <row r="4652" spans="2:12" s="141" customFormat="1" ht="20.100000000000001" customHeight="1">
      <c r="B4652" s="137">
        <v>408</v>
      </c>
      <c r="C4652" s="137"/>
      <c r="D4652" s="159" t="s">
        <v>416</v>
      </c>
      <c r="E4652" s="160">
        <v>5.6</v>
      </c>
      <c r="F4652" s="137" t="s">
        <v>433</v>
      </c>
      <c r="G4652" s="137" t="s">
        <v>447</v>
      </c>
      <c r="H4652" s="137" t="s">
        <v>434</v>
      </c>
      <c r="I4652" s="137"/>
      <c r="J4652" s="138"/>
      <c r="K4652" s="146"/>
      <c r="L4652" s="146"/>
    </row>
    <row r="4653" spans="2:12" s="141" customFormat="1" ht="20.100000000000001" customHeight="1">
      <c r="B4653" s="137"/>
      <c r="C4653" s="137"/>
      <c r="D4653" s="159"/>
      <c r="E4653" s="160"/>
      <c r="F4653" s="137" t="s">
        <v>447</v>
      </c>
      <c r="G4653" s="137" t="s">
        <v>451</v>
      </c>
      <c r="H4653" s="137" t="s">
        <v>434</v>
      </c>
      <c r="I4653" s="137"/>
      <c r="J4653" s="138"/>
      <c r="K4653" s="146"/>
      <c r="L4653" s="146"/>
    </row>
    <row r="4654" spans="2:12" s="141" customFormat="1" ht="20.100000000000001" customHeight="1">
      <c r="B4654" s="137"/>
      <c r="C4654" s="137"/>
      <c r="D4654" s="159"/>
      <c r="E4654" s="160"/>
      <c r="F4654" s="137" t="s">
        <v>451</v>
      </c>
      <c r="G4654" s="137" t="s">
        <v>454</v>
      </c>
      <c r="H4654" s="137" t="s">
        <v>434</v>
      </c>
      <c r="I4654" s="137"/>
      <c r="J4654" s="138"/>
      <c r="K4654" s="146"/>
      <c r="L4654" s="146"/>
    </row>
    <row r="4655" spans="2:12" s="141" customFormat="1" ht="20.100000000000001" customHeight="1">
      <c r="B4655" s="137"/>
      <c r="C4655" s="137"/>
      <c r="D4655" s="159"/>
      <c r="E4655" s="160"/>
      <c r="F4655" s="137" t="s">
        <v>454</v>
      </c>
      <c r="G4655" s="137" t="s">
        <v>455</v>
      </c>
      <c r="H4655" s="137" t="s">
        <v>434</v>
      </c>
      <c r="I4655" s="137"/>
      <c r="J4655" s="138"/>
      <c r="K4655" s="146"/>
      <c r="L4655" s="146"/>
    </row>
    <row r="4656" spans="2:12" s="141" customFormat="1" ht="20.100000000000001" customHeight="1">
      <c r="B4656" s="137"/>
      <c r="C4656" s="137"/>
      <c r="D4656" s="159"/>
      <c r="E4656" s="160"/>
      <c r="F4656" s="137" t="s">
        <v>455</v>
      </c>
      <c r="G4656" s="137" t="s">
        <v>456</v>
      </c>
      <c r="H4656" s="137" t="s">
        <v>434</v>
      </c>
      <c r="I4656" s="137"/>
      <c r="J4656" s="138"/>
      <c r="K4656" s="146"/>
      <c r="L4656" s="146"/>
    </row>
    <row r="4657" spans="2:12" s="141" customFormat="1" ht="20.100000000000001" customHeight="1">
      <c r="B4657" s="137"/>
      <c r="C4657" s="137"/>
      <c r="D4657" s="159"/>
      <c r="E4657" s="160"/>
      <c r="F4657" s="137" t="s">
        <v>456</v>
      </c>
      <c r="G4657" s="137" t="s">
        <v>457</v>
      </c>
      <c r="H4657" s="137" t="s">
        <v>438</v>
      </c>
      <c r="I4657" s="137"/>
      <c r="J4657" s="138"/>
      <c r="K4657" s="146"/>
      <c r="L4657" s="146"/>
    </row>
    <row r="4658" spans="2:12" s="141" customFormat="1" ht="20.100000000000001" customHeight="1">
      <c r="B4658" s="137"/>
      <c r="C4658" s="137"/>
      <c r="D4658" s="159"/>
      <c r="E4658" s="160"/>
      <c r="F4658" s="137" t="s">
        <v>457</v>
      </c>
      <c r="G4658" s="137" t="s">
        <v>460</v>
      </c>
      <c r="H4658" s="137" t="s">
        <v>438</v>
      </c>
      <c r="I4658" s="137"/>
      <c r="J4658" s="138"/>
      <c r="K4658" s="146"/>
      <c r="L4658" s="146"/>
    </row>
    <row r="4659" spans="2:12" s="141" customFormat="1" ht="20.100000000000001" customHeight="1">
      <c r="B4659" s="137"/>
      <c r="C4659" s="137"/>
      <c r="D4659" s="159"/>
      <c r="E4659" s="160"/>
      <c r="F4659" s="137" t="s">
        <v>460</v>
      </c>
      <c r="G4659" s="137" t="s">
        <v>463</v>
      </c>
      <c r="H4659" s="137" t="s">
        <v>434</v>
      </c>
      <c r="I4659" s="137"/>
      <c r="J4659" s="138"/>
      <c r="K4659" s="146"/>
      <c r="L4659" s="146"/>
    </row>
    <row r="4660" spans="2:12" s="141" customFormat="1" ht="20.100000000000001" customHeight="1">
      <c r="B4660" s="137"/>
      <c r="C4660" s="137"/>
      <c r="D4660" s="159"/>
      <c r="E4660" s="160"/>
      <c r="F4660" s="137" t="s">
        <v>463</v>
      </c>
      <c r="G4660" s="137" t="s">
        <v>464</v>
      </c>
      <c r="H4660" s="137" t="s">
        <v>434</v>
      </c>
      <c r="I4660" s="137"/>
      <c r="J4660" s="138"/>
      <c r="K4660" s="146"/>
      <c r="L4660" s="146"/>
    </row>
    <row r="4661" spans="2:12" s="141" customFormat="1" ht="20.100000000000001" customHeight="1">
      <c r="B4661" s="137"/>
      <c r="C4661" s="137"/>
      <c r="D4661" s="159"/>
      <c r="E4661" s="160"/>
      <c r="F4661" s="137" t="s">
        <v>464</v>
      </c>
      <c r="G4661" s="137" t="s">
        <v>465</v>
      </c>
      <c r="H4661" s="137" t="s">
        <v>434</v>
      </c>
      <c r="I4661" s="137"/>
      <c r="J4661" s="138"/>
      <c r="K4661" s="146"/>
      <c r="L4661" s="146"/>
    </row>
    <row r="4662" spans="2:12" s="141" customFormat="1" ht="20.100000000000001" customHeight="1">
      <c r="B4662" s="137"/>
      <c r="C4662" s="137"/>
      <c r="D4662" s="159"/>
      <c r="E4662" s="160"/>
      <c r="F4662" s="137" t="s">
        <v>465</v>
      </c>
      <c r="G4662" s="137" t="s">
        <v>466</v>
      </c>
      <c r="H4662" s="137" t="s">
        <v>434</v>
      </c>
      <c r="I4662" s="137"/>
      <c r="J4662" s="138"/>
      <c r="K4662" s="146"/>
      <c r="L4662" s="146"/>
    </row>
    <row r="4663" spans="2:12" s="141" customFormat="1" ht="20.100000000000001" customHeight="1">
      <c r="B4663" s="137"/>
      <c r="C4663" s="137"/>
      <c r="D4663" s="159"/>
      <c r="E4663" s="160"/>
      <c r="F4663" s="137" t="s">
        <v>466</v>
      </c>
      <c r="G4663" s="137" t="s">
        <v>467</v>
      </c>
      <c r="H4663" s="137" t="s">
        <v>434</v>
      </c>
      <c r="I4663" s="137"/>
      <c r="J4663" s="138"/>
      <c r="K4663" s="146"/>
      <c r="L4663" s="146"/>
    </row>
    <row r="4664" spans="2:12" s="141" customFormat="1" ht="20.100000000000001" customHeight="1">
      <c r="B4664" s="137"/>
      <c r="C4664" s="137"/>
      <c r="D4664" s="159"/>
      <c r="E4664" s="160"/>
      <c r="F4664" s="137" t="s">
        <v>467</v>
      </c>
      <c r="G4664" s="137" t="s">
        <v>468</v>
      </c>
      <c r="H4664" s="137" t="s">
        <v>434</v>
      </c>
      <c r="I4664" s="137"/>
      <c r="J4664" s="138"/>
      <c r="K4664" s="146"/>
      <c r="L4664" s="146"/>
    </row>
    <row r="4665" spans="2:12" s="141" customFormat="1" ht="20.100000000000001" customHeight="1">
      <c r="B4665" s="137"/>
      <c r="C4665" s="137"/>
      <c r="D4665" s="159"/>
      <c r="E4665" s="160"/>
      <c r="F4665" s="137" t="s">
        <v>468</v>
      </c>
      <c r="G4665" s="137" t="s">
        <v>469</v>
      </c>
      <c r="H4665" s="137" t="s">
        <v>434</v>
      </c>
      <c r="I4665" s="137"/>
      <c r="J4665" s="138"/>
      <c r="K4665" s="146"/>
      <c r="L4665" s="146"/>
    </row>
    <row r="4666" spans="2:12" s="141" customFormat="1" ht="20.100000000000001" customHeight="1">
      <c r="B4666" s="137"/>
      <c r="C4666" s="137"/>
      <c r="D4666" s="159"/>
      <c r="E4666" s="160"/>
      <c r="F4666" s="137" t="s">
        <v>469</v>
      </c>
      <c r="G4666" s="137" t="s">
        <v>470</v>
      </c>
      <c r="H4666" s="137" t="s">
        <v>434</v>
      </c>
      <c r="I4666" s="137"/>
      <c r="J4666" s="138"/>
      <c r="K4666" s="146"/>
      <c r="L4666" s="146"/>
    </row>
    <row r="4667" spans="2:12" s="141" customFormat="1" ht="20.100000000000001" customHeight="1">
      <c r="B4667" s="137"/>
      <c r="C4667" s="137"/>
      <c r="D4667" s="159"/>
      <c r="E4667" s="160"/>
      <c r="F4667" s="137" t="s">
        <v>470</v>
      </c>
      <c r="G4667" s="137" t="s">
        <v>471</v>
      </c>
      <c r="H4667" s="137" t="s">
        <v>434</v>
      </c>
      <c r="I4667" s="137"/>
      <c r="J4667" s="138"/>
      <c r="K4667" s="146"/>
      <c r="L4667" s="146"/>
    </row>
    <row r="4668" spans="2:12" s="141" customFormat="1" ht="20.100000000000001" customHeight="1">
      <c r="B4668" s="137"/>
      <c r="C4668" s="137"/>
      <c r="D4668" s="159"/>
      <c r="E4668" s="160"/>
      <c r="F4668" s="137" t="s">
        <v>471</v>
      </c>
      <c r="G4668" s="137" t="s">
        <v>473</v>
      </c>
      <c r="H4668" s="137" t="s">
        <v>434</v>
      </c>
      <c r="I4668" s="137"/>
      <c r="J4668" s="138"/>
      <c r="K4668" s="146"/>
      <c r="L4668" s="146"/>
    </row>
    <row r="4669" spans="2:12" s="141" customFormat="1" ht="20.100000000000001" customHeight="1">
      <c r="B4669" s="137"/>
      <c r="C4669" s="137"/>
      <c r="D4669" s="159"/>
      <c r="E4669" s="160"/>
      <c r="F4669" s="137" t="s">
        <v>473</v>
      </c>
      <c r="G4669" s="137" t="s">
        <v>474</v>
      </c>
      <c r="H4669" s="137" t="s">
        <v>434</v>
      </c>
      <c r="I4669" s="137"/>
      <c r="J4669" s="138"/>
      <c r="K4669" s="146"/>
      <c r="L4669" s="146"/>
    </row>
    <row r="4670" spans="2:12" s="141" customFormat="1" ht="20.100000000000001" customHeight="1">
      <c r="B4670" s="137"/>
      <c r="C4670" s="137"/>
      <c r="D4670" s="159"/>
      <c r="E4670" s="160"/>
      <c r="F4670" s="137" t="s">
        <v>474</v>
      </c>
      <c r="G4670" s="137" t="s">
        <v>475</v>
      </c>
      <c r="H4670" s="137" t="s">
        <v>434</v>
      </c>
      <c r="I4670" s="137"/>
      <c r="J4670" s="138"/>
      <c r="K4670" s="146"/>
      <c r="L4670" s="146"/>
    </row>
    <row r="4671" spans="2:12" s="141" customFormat="1" ht="20.100000000000001" customHeight="1">
      <c r="B4671" s="137"/>
      <c r="C4671" s="137"/>
      <c r="D4671" s="159"/>
      <c r="E4671" s="160"/>
      <c r="F4671" s="137" t="s">
        <v>475</v>
      </c>
      <c r="G4671" s="137" t="s">
        <v>476</v>
      </c>
      <c r="H4671" s="137" t="s">
        <v>434</v>
      </c>
      <c r="I4671" s="137"/>
      <c r="J4671" s="138"/>
      <c r="K4671" s="146"/>
      <c r="L4671" s="146"/>
    </row>
    <row r="4672" spans="2:12" s="141" customFormat="1" ht="20.100000000000001" customHeight="1">
      <c r="B4672" s="137"/>
      <c r="C4672" s="137"/>
      <c r="D4672" s="159"/>
      <c r="E4672" s="160"/>
      <c r="F4672" s="137" t="s">
        <v>476</v>
      </c>
      <c r="G4672" s="137" t="s">
        <v>477</v>
      </c>
      <c r="H4672" s="137" t="s">
        <v>434</v>
      </c>
      <c r="I4672" s="137"/>
      <c r="J4672" s="138"/>
      <c r="K4672" s="146"/>
      <c r="L4672" s="146"/>
    </row>
    <row r="4673" spans="2:12" s="141" customFormat="1" ht="20.100000000000001" customHeight="1">
      <c r="B4673" s="137"/>
      <c r="C4673" s="137"/>
      <c r="D4673" s="159"/>
      <c r="E4673" s="160"/>
      <c r="F4673" s="137" t="s">
        <v>477</v>
      </c>
      <c r="G4673" s="137" t="s">
        <v>543</v>
      </c>
      <c r="H4673" s="137" t="s">
        <v>434</v>
      </c>
      <c r="I4673" s="137"/>
      <c r="J4673" s="138"/>
      <c r="K4673" s="146"/>
      <c r="L4673" s="146"/>
    </row>
    <row r="4674" spans="2:12" s="141" customFormat="1" ht="20.100000000000001" customHeight="1">
      <c r="B4674" s="137"/>
      <c r="C4674" s="137"/>
      <c r="D4674" s="159"/>
      <c r="E4674" s="160"/>
      <c r="F4674" s="137" t="s">
        <v>543</v>
      </c>
      <c r="G4674" s="137" t="s">
        <v>550</v>
      </c>
      <c r="H4674" s="137" t="s">
        <v>434</v>
      </c>
      <c r="I4674" s="137"/>
      <c r="J4674" s="138"/>
      <c r="K4674" s="146"/>
      <c r="L4674" s="146"/>
    </row>
    <row r="4675" spans="2:12" s="141" customFormat="1" ht="20.100000000000001" customHeight="1">
      <c r="B4675" s="137"/>
      <c r="C4675" s="137"/>
      <c r="D4675" s="159"/>
      <c r="E4675" s="160"/>
      <c r="F4675" s="137" t="s">
        <v>550</v>
      </c>
      <c r="G4675" s="137" t="s">
        <v>551</v>
      </c>
      <c r="H4675" s="137" t="s">
        <v>434</v>
      </c>
      <c r="I4675" s="137"/>
      <c r="J4675" s="138"/>
      <c r="K4675" s="146"/>
      <c r="L4675" s="146"/>
    </row>
    <row r="4676" spans="2:12" s="141" customFormat="1" ht="20.100000000000001" customHeight="1">
      <c r="B4676" s="137"/>
      <c r="C4676" s="137"/>
      <c r="D4676" s="159"/>
      <c r="E4676" s="160"/>
      <c r="F4676" s="137" t="s">
        <v>551</v>
      </c>
      <c r="G4676" s="137" t="s">
        <v>552</v>
      </c>
      <c r="H4676" s="137" t="s">
        <v>434</v>
      </c>
      <c r="I4676" s="137"/>
      <c r="J4676" s="138"/>
      <c r="K4676" s="146"/>
      <c r="L4676" s="146"/>
    </row>
    <row r="4677" spans="2:12" s="141" customFormat="1" ht="20.100000000000001" customHeight="1">
      <c r="B4677" s="137"/>
      <c r="C4677" s="137"/>
      <c r="D4677" s="159"/>
      <c r="E4677" s="160"/>
      <c r="F4677" s="137" t="s">
        <v>552</v>
      </c>
      <c r="G4677" s="137" t="s">
        <v>553</v>
      </c>
      <c r="H4677" s="137" t="s">
        <v>434</v>
      </c>
      <c r="I4677" s="137"/>
      <c r="J4677" s="138"/>
      <c r="K4677" s="146"/>
      <c r="L4677" s="146"/>
    </row>
    <row r="4678" spans="2:12" s="141" customFormat="1" ht="20.100000000000001" customHeight="1">
      <c r="B4678" s="137"/>
      <c r="C4678" s="137"/>
      <c r="D4678" s="159"/>
      <c r="E4678" s="160"/>
      <c r="F4678" s="137" t="s">
        <v>553</v>
      </c>
      <c r="G4678" s="137" t="s">
        <v>554</v>
      </c>
      <c r="H4678" s="137" t="s">
        <v>434</v>
      </c>
      <c r="I4678" s="137"/>
      <c r="J4678" s="138"/>
      <c r="K4678" s="146"/>
      <c r="L4678" s="146"/>
    </row>
    <row r="4679" spans="2:12" s="141" customFormat="1" ht="20.100000000000001" customHeight="1">
      <c r="B4679" s="137"/>
      <c r="C4679" s="137"/>
      <c r="D4679" s="159"/>
      <c r="E4679" s="160"/>
      <c r="F4679" s="137" t="s">
        <v>554</v>
      </c>
      <c r="G4679" s="137" t="s">
        <v>555</v>
      </c>
      <c r="H4679" s="137" t="s">
        <v>434</v>
      </c>
      <c r="I4679" s="137"/>
      <c r="J4679" s="138"/>
      <c r="K4679" s="146"/>
      <c r="L4679" s="146"/>
    </row>
    <row r="4680" spans="2:12" s="141" customFormat="1" ht="20.100000000000001" customHeight="1">
      <c r="B4680" s="137"/>
      <c r="C4680" s="137"/>
      <c r="D4680" s="159"/>
      <c r="E4680" s="160"/>
      <c r="F4680" s="137"/>
      <c r="G4680" s="137"/>
      <c r="H4680" s="137"/>
      <c r="I4680" s="137"/>
      <c r="J4680" s="138"/>
      <c r="K4680" s="146"/>
      <c r="L4680" s="146"/>
    </row>
    <row r="4681" spans="2:12" s="141" customFormat="1" ht="20.100000000000001" customHeight="1">
      <c r="B4681" s="137">
        <v>409</v>
      </c>
      <c r="C4681" s="137"/>
      <c r="D4681" s="159" t="s">
        <v>417</v>
      </c>
      <c r="E4681" s="160">
        <v>3.12</v>
      </c>
      <c r="F4681" s="137" t="s">
        <v>433</v>
      </c>
      <c r="G4681" s="137" t="s">
        <v>447</v>
      </c>
      <c r="H4681" s="137" t="s">
        <v>443</v>
      </c>
      <c r="I4681" s="137"/>
      <c r="J4681" s="138"/>
      <c r="K4681" s="146"/>
      <c r="L4681" s="146"/>
    </row>
    <row r="4682" spans="2:12" s="141" customFormat="1" ht="20.100000000000001" customHeight="1">
      <c r="B4682" s="137"/>
      <c r="C4682" s="137"/>
      <c r="D4682" s="159"/>
      <c r="E4682" s="160"/>
      <c r="F4682" s="137" t="s">
        <v>447</v>
      </c>
      <c r="G4682" s="137" t="s">
        <v>451</v>
      </c>
      <c r="H4682" s="137" t="s">
        <v>443</v>
      </c>
      <c r="I4682" s="137"/>
      <c r="J4682" s="138"/>
      <c r="K4682" s="146"/>
      <c r="L4682" s="146"/>
    </row>
    <row r="4683" spans="2:12" s="141" customFormat="1" ht="20.100000000000001" customHeight="1">
      <c r="B4683" s="137"/>
      <c r="C4683" s="137"/>
      <c r="D4683" s="159"/>
      <c r="E4683" s="160"/>
      <c r="F4683" s="137" t="s">
        <v>451</v>
      </c>
      <c r="G4683" s="137" t="s">
        <v>454</v>
      </c>
      <c r="H4683" s="137" t="s">
        <v>443</v>
      </c>
      <c r="I4683" s="137"/>
      <c r="J4683" s="138"/>
      <c r="K4683" s="146"/>
      <c r="L4683" s="146"/>
    </row>
    <row r="4684" spans="2:12" s="141" customFormat="1" ht="20.100000000000001" customHeight="1">
      <c r="B4684" s="137"/>
      <c r="C4684" s="137"/>
      <c r="D4684" s="159"/>
      <c r="E4684" s="160"/>
      <c r="F4684" s="137" t="s">
        <v>454</v>
      </c>
      <c r="G4684" s="137" t="s">
        <v>455</v>
      </c>
      <c r="H4684" s="137" t="s">
        <v>443</v>
      </c>
      <c r="I4684" s="137"/>
      <c r="J4684" s="138"/>
      <c r="K4684" s="146"/>
      <c r="L4684" s="146"/>
    </row>
    <row r="4685" spans="2:12" s="141" customFormat="1" ht="20.100000000000001" customHeight="1">
      <c r="B4685" s="137"/>
      <c r="C4685" s="137"/>
      <c r="D4685" s="159"/>
      <c r="E4685" s="160"/>
      <c r="F4685" s="137" t="s">
        <v>455</v>
      </c>
      <c r="G4685" s="137" t="s">
        <v>456</v>
      </c>
      <c r="H4685" s="137" t="s">
        <v>434</v>
      </c>
      <c r="I4685" s="137"/>
      <c r="J4685" s="138"/>
      <c r="K4685" s="146"/>
      <c r="L4685" s="146"/>
    </row>
    <row r="4686" spans="2:12" s="141" customFormat="1" ht="20.100000000000001" customHeight="1">
      <c r="B4686" s="137"/>
      <c r="C4686" s="137"/>
      <c r="D4686" s="159"/>
      <c r="E4686" s="160"/>
      <c r="F4686" s="137" t="s">
        <v>456</v>
      </c>
      <c r="G4686" s="137" t="s">
        <v>457</v>
      </c>
      <c r="H4686" s="137" t="s">
        <v>434</v>
      </c>
      <c r="I4686" s="137"/>
      <c r="J4686" s="138"/>
      <c r="K4686" s="146"/>
      <c r="L4686" s="146"/>
    </row>
    <row r="4687" spans="2:12" s="141" customFormat="1" ht="20.100000000000001" customHeight="1">
      <c r="B4687" s="137"/>
      <c r="C4687" s="137"/>
      <c r="D4687" s="159"/>
      <c r="E4687" s="160"/>
      <c r="F4687" s="137" t="s">
        <v>457</v>
      </c>
      <c r="G4687" s="137" t="s">
        <v>460</v>
      </c>
      <c r="H4687" s="137" t="s">
        <v>434</v>
      </c>
      <c r="I4687" s="137"/>
      <c r="J4687" s="138"/>
      <c r="K4687" s="146"/>
      <c r="L4687" s="146"/>
    </row>
    <row r="4688" spans="2:12" s="141" customFormat="1" ht="20.100000000000001" customHeight="1">
      <c r="B4688" s="137"/>
      <c r="C4688" s="137"/>
      <c r="D4688" s="159"/>
      <c r="E4688" s="160"/>
      <c r="F4688" s="137" t="s">
        <v>460</v>
      </c>
      <c r="G4688" s="137" t="s">
        <v>463</v>
      </c>
      <c r="H4688" s="137" t="s">
        <v>434</v>
      </c>
      <c r="I4688" s="137"/>
      <c r="J4688" s="138"/>
      <c r="K4688" s="146"/>
      <c r="L4688" s="146"/>
    </row>
    <row r="4689" spans="2:12" s="141" customFormat="1" ht="20.100000000000001" customHeight="1">
      <c r="B4689" s="137"/>
      <c r="C4689" s="137"/>
      <c r="D4689" s="159"/>
      <c r="E4689" s="160"/>
      <c r="F4689" s="137" t="s">
        <v>463</v>
      </c>
      <c r="G4689" s="137" t="s">
        <v>464</v>
      </c>
      <c r="H4689" s="137" t="s">
        <v>434</v>
      </c>
      <c r="I4689" s="137"/>
      <c r="J4689" s="138"/>
      <c r="K4689" s="146"/>
      <c r="L4689" s="146"/>
    </row>
    <row r="4690" spans="2:12" s="141" customFormat="1" ht="20.100000000000001" customHeight="1">
      <c r="B4690" s="137"/>
      <c r="C4690" s="137"/>
      <c r="D4690" s="159"/>
      <c r="E4690" s="160"/>
      <c r="F4690" s="137" t="s">
        <v>464</v>
      </c>
      <c r="G4690" s="137" t="s">
        <v>465</v>
      </c>
      <c r="H4690" s="137" t="s">
        <v>434</v>
      </c>
      <c r="I4690" s="137"/>
      <c r="J4690" s="138"/>
      <c r="K4690" s="146"/>
      <c r="L4690" s="146"/>
    </row>
    <row r="4691" spans="2:12" s="141" customFormat="1" ht="20.100000000000001" customHeight="1">
      <c r="B4691" s="137"/>
      <c r="C4691" s="137"/>
      <c r="D4691" s="159"/>
      <c r="E4691" s="160"/>
      <c r="F4691" s="137" t="s">
        <v>465</v>
      </c>
      <c r="G4691" s="137" t="s">
        <v>466</v>
      </c>
      <c r="H4691" s="137" t="s">
        <v>434</v>
      </c>
      <c r="I4691" s="137"/>
      <c r="J4691" s="138"/>
      <c r="K4691" s="146"/>
      <c r="L4691" s="146"/>
    </row>
    <row r="4692" spans="2:12" s="141" customFormat="1" ht="20.100000000000001" customHeight="1">
      <c r="B4692" s="137"/>
      <c r="C4692" s="137"/>
      <c r="D4692" s="159"/>
      <c r="E4692" s="160"/>
      <c r="F4692" s="137" t="s">
        <v>466</v>
      </c>
      <c r="G4692" s="137" t="s">
        <v>467</v>
      </c>
      <c r="H4692" s="137" t="s">
        <v>434</v>
      </c>
      <c r="I4692" s="137"/>
      <c r="J4692" s="138"/>
      <c r="K4692" s="146"/>
      <c r="L4692" s="146"/>
    </row>
    <row r="4693" spans="2:12" s="141" customFormat="1" ht="20.100000000000001" customHeight="1">
      <c r="B4693" s="137"/>
      <c r="C4693" s="137"/>
      <c r="D4693" s="159"/>
      <c r="E4693" s="160"/>
      <c r="F4693" s="137" t="s">
        <v>467</v>
      </c>
      <c r="G4693" s="137" t="s">
        <v>468</v>
      </c>
      <c r="H4693" s="137" t="s">
        <v>434</v>
      </c>
      <c r="I4693" s="137"/>
      <c r="J4693" s="138"/>
      <c r="K4693" s="146"/>
      <c r="L4693" s="146"/>
    </row>
    <row r="4694" spans="2:12" s="141" customFormat="1" ht="20.100000000000001" customHeight="1">
      <c r="B4694" s="137"/>
      <c r="C4694" s="137"/>
      <c r="D4694" s="159"/>
      <c r="E4694" s="160"/>
      <c r="F4694" s="137" t="s">
        <v>468</v>
      </c>
      <c r="G4694" s="137" t="s">
        <v>469</v>
      </c>
      <c r="H4694" s="137" t="s">
        <v>434</v>
      </c>
      <c r="I4694" s="137"/>
      <c r="J4694" s="138"/>
      <c r="K4694" s="146"/>
      <c r="L4694" s="146"/>
    </row>
    <row r="4695" spans="2:12" s="141" customFormat="1" ht="20.100000000000001" customHeight="1">
      <c r="B4695" s="138"/>
      <c r="C4695" s="138"/>
      <c r="D4695" s="161"/>
      <c r="E4695" s="138"/>
      <c r="F4695" s="137" t="s">
        <v>469</v>
      </c>
      <c r="G4695" s="137" t="s">
        <v>470</v>
      </c>
      <c r="H4695" s="137" t="s">
        <v>434</v>
      </c>
      <c r="I4695" s="137"/>
      <c r="J4695" s="138"/>
      <c r="K4695" s="146"/>
      <c r="L4695" s="146"/>
    </row>
    <row r="4696" spans="2:12" s="141" customFormat="1" ht="20.100000000000001" customHeight="1">
      <c r="B4696" s="138"/>
      <c r="C4696" s="138"/>
      <c r="D4696" s="161"/>
      <c r="E4696" s="138"/>
      <c r="F4696" s="137" t="s">
        <v>470</v>
      </c>
      <c r="G4696" s="137" t="s">
        <v>1026</v>
      </c>
      <c r="H4696" s="137" t="s">
        <v>434</v>
      </c>
      <c r="I4696" s="137"/>
      <c r="J4696" s="138"/>
      <c r="K4696" s="146"/>
      <c r="L4696" s="146"/>
    </row>
    <row r="4697" spans="2:12" s="141" customFormat="1" ht="20.100000000000001" customHeight="1">
      <c r="B4697" s="138"/>
      <c r="C4697" s="138"/>
      <c r="D4697" s="161"/>
      <c r="E4697" s="138"/>
      <c r="F4697" s="132"/>
      <c r="G4697" s="132"/>
      <c r="H4697" s="132"/>
      <c r="I4697" s="132"/>
      <c r="K4697" s="146"/>
      <c r="L4697" s="146"/>
    </row>
    <row r="4698" spans="2:12" s="141" customFormat="1" ht="20.100000000000001" customHeight="1">
      <c r="B4698" s="138"/>
      <c r="C4698" s="138"/>
      <c r="D4698" s="161"/>
      <c r="E4698" s="138"/>
      <c r="F4698" s="132"/>
      <c r="G4698" s="132"/>
      <c r="H4698" s="132"/>
      <c r="I4698" s="132"/>
      <c r="K4698" s="146"/>
      <c r="L4698" s="146"/>
    </row>
    <row r="4699" spans="2:12" s="141" customFormat="1" ht="20.100000000000001" customHeight="1">
      <c r="B4699" s="138"/>
      <c r="C4699" s="138"/>
      <c r="D4699" s="161"/>
      <c r="E4699" s="138"/>
      <c r="F4699" s="132"/>
      <c r="G4699" s="132"/>
      <c r="H4699" s="132"/>
      <c r="I4699" s="132"/>
      <c r="K4699" s="146"/>
      <c r="L4699" s="146"/>
    </row>
    <row r="4700" spans="2:12" s="141" customFormat="1" ht="20.100000000000001" customHeight="1">
      <c r="B4700" s="138"/>
      <c r="C4700" s="138"/>
      <c r="D4700" s="161"/>
      <c r="E4700" s="138"/>
      <c r="F4700" s="132"/>
      <c r="G4700" s="132"/>
      <c r="H4700" s="132"/>
      <c r="I4700" s="132"/>
      <c r="K4700" s="146"/>
      <c r="L4700" s="146"/>
    </row>
    <row r="4701" spans="2:12" s="141" customFormat="1" ht="20.100000000000001" customHeight="1">
      <c r="B4701" s="138"/>
      <c r="C4701" s="138"/>
      <c r="D4701" s="161"/>
      <c r="E4701" s="138"/>
      <c r="F4701" s="132"/>
      <c r="G4701" s="132"/>
      <c r="H4701" s="132"/>
      <c r="I4701" s="132"/>
      <c r="K4701" s="146"/>
      <c r="L4701" s="146"/>
    </row>
    <row r="4702" spans="2:12" s="141" customFormat="1" ht="20.100000000000001" customHeight="1">
      <c r="B4702" s="138"/>
      <c r="C4702" s="138"/>
      <c r="D4702" s="161"/>
      <c r="E4702" s="138"/>
      <c r="F4702" s="132"/>
      <c r="G4702" s="132"/>
      <c r="H4702" s="132"/>
      <c r="I4702" s="132"/>
      <c r="K4702" s="146"/>
      <c r="L4702" s="146"/>
    </row>
    <row r="4703" spans="2:12" s="141" customFormat="1" ht="20.100000000000001" customHeight="1">
      <c r="B4703" s="138"/>
      <c r="C4703" s="138"/>
      <c r="D4703" s="161"/>
      <c r="E4703" s="138"/>
      <c r="F4703" s="132"/>
      <c r="G4703" s="132"/>
      <c r="H4703" s="132"/>
      <c r="I4703" s="132"/>
      <c r="K4703" s="146"/>
      <c r="L4703" s="146"/>
    </row>
    <row r="4704" spans="2:12" s="141" customFormat="1" ht="20.100000000000001" customHeight="1">
      <c r="B4704" s="138"/>
      <c r="C4704" s="138"/>
      <c r="D4704" s="161"/>
      <c r="E4704" s="138"/>
      <c r="F4704" s="132"/>
      <c r="G4704" s="132"/>
      <c r="H4704" s="132"/>
      <c r="I4704" s="132"/>
      <c r="K4704" s="146"/>
      <c r="L4704" s="146"/>
    </row>
    <row r="4705" spans="2:12" s="141" customFormat="1" ht="20.100000000000001" customHeight="1">
      <c r="B4705" s="138"/>
      <c r="C4705" s="138"/>
      <c r="D4705" s="161"/>
      <c r="E4705" s="138"/>
      <c r="F4705" s="132"/>
      <c r="G4705" s="132"/>
      <c r="H4705" s="132"/>
      <c r="I4705" s="132"/>
      <c r="K4705" s="146"/>
      <c r="L4705" s="146"/>
    </row>
    <row r="4706" spans="2:12" s="141" customFormat="1" ht="20.100000000000001" customHeight="1">
      <c r="B4706" s="138"/>
      <c r="C4706" s="138"/>
      <c r="D4706" s="161"/>
      <c r="E4706" s="138"/>
      <c r="F4706" s="132"/>
      <c r="G4706" s="132"/>
      <c r="H4706" s="132"/>
      <c r="I4706" s="132"/>
      <c r="K4706" s="146"/>
      <c r="L4706" s="146"/>
    </row>
    <row r="4707" spans="2:12" s="141" customFormat="1" ht="20.100000000000001" customHeight="1">
      <c r="B4707" s="138"/>
      <c r="C4707" s="138"/>
      <c r="D4707" s="161"/>
      <c r="E4707" s="138"/>
      <c r="F4707" s="132"/>
      <c r="G4707" s="132"/>
      <c r="H4707" s="132"/>
      <c r="I4707" s="132"/>
      <c r="K4707" s="146"/>
      <c r="L4707" s="146"/>
    </row>
    <row r="4708" spans="2:12" s="141" customFormat="1" ht="20.100000000000001" customHeight="1">
      <c r="B4708" s="138"/>
      <c r="C4708" s="138"/>
      <c r="D4708" s="161"/>
      <c r="E4708" s="138"/>
      <c r="F4708" s="132"/>
      <c r="G4708" s="132"/>
      <c r="H4708" s="132"/>
      <c r="I4708" s="132"/>
      <c r="K4708" s="146"/>
      <c r="L4708" s="146"/>
    </row>
    <row r="4709" spans="2:12" s="141" customFormat="1" ht="20.100000000000001" customHeight="1">
      <c r="B4709" s="138"/>
      <c r="C4709" s="138"/>
      <c r="D4709" s="161"/>
      <c r="E4709" s="138"/>
      <c r="F4709" s="132"/>
      <c r="G4709" s="132"/>
      <c r="H4709" s="132"/>
      <c r="I4709" s="132"/>
      <c r="K4709" s="146"/>
      <c r="L4709" s="146"/>
    </row>
    <row r="4710" spans="2:12" s="141" customFormat="1" ht="20.100000000000001" customHeight="1">
      <c r="B4710" s="138"/>
      <c r="C4710" s="138"/>
      <c r="D4710" s="161"/>
      <c r="E4710" s="138"/>
      <c r="F4710" s="132"/>
      <c r="G4710" s="132"/>
      <c r="H4710" s="132"/>
      <c r="I4710" s="132"/>
      <c r="K4710" s="146"/>
      <c r="L4710" s="146"/>
    </row>
    <row r="4711" spans="2:12" s="141" customFormat="1" ht="20.100000000000001" customHeight="1">
      <c r="B4711" s="138"/>
      <c r="C4711" s="138"/>
      <c r="D4711" s="161"/>
      <c r="E4711" s="138"/>
      <c r="F4711" s="132"/>
      <c r="G4711" s="132"/>
      <c r="H4711" s="132"/>
      <c r="I4711" s="132"/>
      <c r="K4711" s="146"/>
      <c r="L4711" s="146"/>
    </row>
    <row r="4712" spans="2:12" s="141" customFormat="1" ht="20.100000000000001" customHeight="1">
      <c r="B4712" s="138"/>
      <c r="C4712" s="138"/>
      <c r="D4712" s="161"/>
      <c r="E4712" s="138"/>
      <c r="F4712" s="132"/>
      <c r="G4712" s="132"/>
      <c r="H4712" s="132"/>
      <c r="I4712" s="132"/>
      <c r="K4712" s="146"/>
      <c r="L4712" s="146"/>
    </row>
    <row r="4713" spans="2:12" s="141" customFormat="1" ht="20.100000000000001" customHeight="1">
      <c r="B4713" s="138"/>
      <c r="C4713" s="138"/>
      <c r="D4713" s="161"/>
      <c r="E4713" s="138"/>
      <c r="F4713" s="132"/>
      <c r="G4713" s="132"/>
      <c r="H4713" s="132"/>
      <c r="I4713" s="132"/>
      <c r="K4713" s="146"/>
      <c r="L4713" s="146"/>
    </row>
    <row r="4714" spans="2:12" s="141" customFormat="1" ht="20.100000000000001" customHeight="1">
      <c r="B4714" s="138"/>
      <c r="C4714" s="138"/>
      <c r="D4714" s="161"/>
      <c r="E4714" s="138"/>
      <c r="F4714" s="132"/>
      <c r="G4714" s="132"/>
      <c r="H4714" s="132"/>
      <c r="I4714" s="132"/>
      <c r="K4714" s="146"/>
      <c r="L4714" s="146"/>
    </row>
    <row r="4715" spans="2:12" s="141" customFormat="1" ht="20.100000000000001" customHeight="1">
      <c r="B4715" s="138"/>
      <c r="C4715" s="138"/>
      <c r="D4715" s="161"/>
      <c r="E4715" s="138"/>
      <c r="F4715" s="132"/>
      <c r="G4715" s="132"/>
      <c r="H4715" s="132"/>
      <c r="I4715" s="132"/>
      <c r="K4715" s="146"/>
      <c r="L4715" s="146"/>
    </row>
    <row r="4716" spans="2:12" s="141" customFormat="1" ht="20.100000000000001" customHeight="1">
      <c r="B4716" s="138"/>
      <c r="C4716" s="138"/>
      <c r="D4716" s="161"/>
      <c r="E4716" s="138"/>
      <c r="F4716" s="132"/>
      <c r="G4716" s="132"/>
      <c r="H4716" s="132"/>
      <c r="I4716" s="132"/>
      <c r="K4716" s="146"/>
      <c r="L4716" s="146"/>
    </row>
    <row r="4717" spans="2:12" s="141" customFormat="1" ht="20.100000000000001" customHeight="1">
      <c r="B4717" s="138"/>
      <c r="C4717" s="138"/>
      <c r="D4717" s="161"/>
      <c r="E4717" s="138"/>
      <c r="F4717" s="132"/>
      <c r="G4717" s="132"/>
      <c r="H4717" s="132"/>
      <c r="I4717" s="132"/>
      <c r="K4717" s="146"/>
      <c r="L4717" s="146"/>
    </row>
    <row r="4718" spans="2:12" s="141" customFormat="1" ht="20.100000000000001" customHeight="1">
      <c r="B4718" s="138"/>
      <c r="C4718" s="138"/>
      <c r="D4718" s="161"/>
      <c r="E4718" s="138"/>
      <c r="F4718" s="132"/>
      <c r="G4718" s="132"/>
      <c r="H4718" s="132"/>
      <c r="I4718" s="132"/>
      <c r="K4718" s="146"/>
      <c r="L4718" s="146"/>
    </row>
    <row r="4719" spans="2:12" s="141" customFormat="1" ht="20.100000000000001" customHeight="1">
      <c r="B4719" s="138"/>
      <c r="C4719" s="138"/>
      <c r="D4719" s="161"/>
      <c r="E4719" s="138"/>
      <c r="F4719" s="132"/>
      <c r="G4719" s="132"/>
      <c r="H4719" s="132"/>
      <c r="I4719" s="132"/>
      <c r="K4719" s="146"/>
      <c r="L4719" s="146"/>
    </row>
    <row r="4720" spans="2:12" s="141" customFormat="1" ht="20.100000000000001" customHeight="1">
      <c r="B4720" s="138"/>
      <c r="C4720" s="138"/>
      <c r="D4720" s="161"/>
      <c r="E4720" s="138"/>
      <c r="F4720" s="132"/>
      <c r="G4720" s="132"/>
      <c r="H4720" s="132"/>
      <c r="I4720" s="132"/>
      <c r="K4720" s="146"/>
      <c r="L4720" s="146"/>
    </row>
    <row r="4721" spans="2:12" s="141" customFormat="1" ht="20.100000000000001" customHeight="1">
      <c r="B4721" s="138"/>
      <c r="C4721" s="138"/>
      <c r="D4721" s="161"/>
      <c r="E4721" s="138"/>
      <c r="F4721" s="132"/>
      <c r="G4721" s="132"/>
      <c r="H4721" s="132"/>
      <c r="I4721" s="132"/>
      <c r="K4721" s="146"/>
      <c r="L4721" s="146"/>
    </row>
    <row r="4722" spans="2:12" s="141" customFormat="1" ht="20.100000000000001" customHeight="1">
      <c r="B4722" s="138"/>
      <c r="C4722" s="138"/>
      <c r="D4722" s="161"/>
      <c r="E4722" s="138"/>
      <c r="F4722" s="132"/>
      <c r="G4722" s="132"/>
      <c r="H4722" s="132"/>
      <c r="I4722" s="132"/>
      <c r="K4722" s="146"/>
      <c r="L4722" s="146"/>
    </row>
    <row r="4723" spans="2:12" s="141" customFormat="1" ht="20.100000000000001" customHeight="1">
      <c r="B4723" s="138"/>
      <c r="C4723" s="138"/>
      <c r="D4723" s="161"/>
      <c r="E4723" s="138"/>
      <c r="F4723" s="132"/>
      <c r="G4723" s="132"/>
      <c r="H4723" s="132"/>
      <c r="I4723" s="132"/>
      <c r="K4723" s="146"/>
      <c r="L4723" s="146"/>
    </row>
    <row r="4724" spans="2:12" s="141" customFormat="1" ht="20.100000000000001" customHeight="1">
      <c r="B4724" s="138"/>
      <c r="C4724" s="138"/>
      <c r="D4724" s="161"/>
      <c r="E4724" s="138"/>
      <c r="F4724" s="132"/>
      <c r="G4724" s="132"/>
      <c r="H4724" s="132"/>
      <c r="I4724" s="132"/>
      <c r="K4724" s="146"/>
      <c r="L4724" s="146"/>
    </row>
    <row r="4725" spans="2:12" s="141" customFormat="1" ht="20.100000000000001" customHeight="1">
      <c r="B4725" s="138"/>
      <c r="C4725" s="138"/>
      <c r="D4725" s="161"/>
      <c r="E4725" s="138"/>
      <c r="F4725" s="132"/>
      <c r="G4725" s="132"/>
      <c r="H4725" s="132"/>
      <c r="I4725" s="132"/>
      <c r="K4725" s="146"/>
      <c r="L4725" s="146"/>
    </row>
    <row r="4726" spans="2:12" s="141" customFormat="1" ht="20.100000000000001" customHeight="1">
      <c r="B4726" s="138"/>
      <c r="C4726" s="138"/>
      <c r="D4726" s="161"/>
      <c r="E4726" s="138"/>
      <c r="F4726" s="132"/>
      <c r="G4726" s="132"/>
      <c r="H4726" s="132"/>
      <c r="I4726" s="132"/>
      <c r="K4726" s="146"/>
      <c r="L4726" s="146"/>
    </row>
    <row r="4727" spans="2:12" s="141" customFormat="1" ht="20.100000000000001" customHeight="1">
      <c r="B4727" s="138"/>
      <c r="C4727" s="138"/>
      <c r="D4727" s="161"/>
      <c r="E4727" s="138"/>
      <c r="F4727" s="132"/>
      <c r="G4727" s="132"/>
      <c r="H4727" s="132"/>
      <c r="I4727" s="132"/>
      <c r="K4727" s="146"/>
      <c r="L4727" s="146"/>
    </row>
    <row r="4728" spans="2:12" s="141" customFormat="1" ht="20.100000000000001" customHeight="1">
      <c r="B4728" s="138"/>
      <c r="C4728" s="138"/>
      <c r="D4728" s="161"/>
      <c r="E4728" s="138"/>
      <c r="F4728" s="132"/>
      <c r="G4728" s="132"/>
      <c r="H4728" s="132"/>
      <c r="I4728" s="132"/>
      <c r="K4728" s="146"/>
      <c r="L4728" s="146"/>
    </row>
    <row r="4729" spans="2:12" s="141" customFormat="1" ht="20.100000000000001" customHeight="1">
      <c r="B4729" s="138"/>
      <c r="C4729" s="138"/>
      <c r="D4729" s="161"/>
      <c r="E4729" s="138"/>
      <c r="F4729" s="132"/>
      <c r="G4729" s="132"/>
      <c r="H4729" s="132"/>
      <c r="I4729" s="132"/>
      <c r="K4729" s="146"/>
      <c r="L4729" s="146"/>
    </row>
    <row r="4730" spans="2:12" s="141" customFormat="1" ht="20.100000000000001" customHeight="1">
      <c r="B4730" s="138"/>
      <c r="C4730" s="138"/>
      <c r="D4730" s="161"/>
      <c r="E4730" s="138"/>
      <c r="F4730" s="132"/>
      <c r="G4730" s="132"/>
      <c r="H4730" s="132"/>
      <c r="I4730" s="132"/>
      <c r="K4730" s="146"/>
      <c r="L4730" s="146"/>
    </row>
    <row r="4731" spans="2:12" s="141" customFormat="1" ht="20.100000000000001" customHeight="1">
      <c r="B4731" s="138"/>
      <c r="C4731" s="138"/>
      <c r="D4731" s="161"/>
      <c r="E4731" s="138"/>
      <c r="F4731" s="132"/>
      <c r="G4731" s="132"/>
      <c r="H4731" s="132"/>
      <c r="I4731" s="132"/>
      <c r="K4731" s="146"/>
      <c r="L4731" s="146"/>
    </row>
    <row r="4732" spans="2:12" s="141" customFormat="1" ht="20.100000000000001" customHeight="1">
      <c r="B4732" s="138"/>
      <c r="C4732" s="138"/>
      <c r="D4732" s="161"/>
      <c r="E4732" s="138"/>
      <c r="F4732" s="132"/>
      <c r="G4732" s="132"/>
      <c r="H4732" s="132"/>
      <c r="I4732" s="132"/>
      <c r="K4732" s="146"/>
      <c r="L4732" s="146"/>
    </row>
    <row r="4733" spans="2:12" s="141" customFormat="1" ht="20.100000000000001" customHeight="1">
      <c r="B4733" s="138"/>
      <c r="C4733" s="138"/>
      <c r="D4733" s="161"/>
      <c r="E4733" s="138"/>
      <c r="F4733" s="132"/>
      <c r="G4733" s="132"/>
      <c r="H4733" s="132"/>
      <c r="I4733" s="132"/>
      <c r="K4733" s="146"/>
      <c r="L4733" s="146"/>
    </row>
    <row r="4734" spans="2:12" s="141" customFormat="1" ht="20.100000000000001" customHeight="1">
      <c r="B4734" s="138"/>
      <c r="C4734" s="138"/>
      <c r="D4734" s="161"/>
      <c r="E4734" s="138"/>
      <c r="F4734" s="132"/>
      <c r="G4734" s="132"/>
      <c r="H4734" s="132"/>
      <c r="I4734" s="132"/>
      <c r="K4734" s="146"/>
      <c r="L4734" s="146"/>
    </row>
    <row r="4735" spans="2:12" s="141" customFormat="1" ht="20.100000000000001" customHeight="1">
      <c r="B4735" s="138"/>
      <c r="C4735" s="138"/>
      <c r="D4735" s="161"/>
      <c r="E4735" s="138"/>
      <c r="F4735" s="132"/>
      <c r="G4735" s="132"/>
      <c r="H4735" s="132"/>
      <c r="I4735" s="132"/>
      <c r="K4735" s="146"/>
      <c r="L4735" s="146"/>
    </row>
    <row r="4736" spans="2:12" s="141" customFormat="1" ht="20.100000000000001" customHeight="1">
      <c r="B4736" s="138"/>
      <c r="C4736" s="138"/>
      <c r="D4736" s="161"/>
      <c r="E4736" s="138"/>
      <c r="F4736" s="132"/>
      <c r="G4736" s="132"/>
      <c r="H4736" s="132"/>
      <c r="I4736" s="132"/>
      <c r="K4736" s="146"/>
      <c r="L4736" s="146"/>
    </row>
    <row r="4737" spans="2:12" s="141" customFormat="1" ht="20.100000000000001" customHeight="1">
      <c r="B4737" s="138"/>
      <c r="C4737" s="138"/>
      <c r="D4737" s="161"/>
      <c r="E4737" s="138"/>
      <c r="F4737" s="132"/>
      <c r="G4737" s="132"/>
      <c r="H4737" s="132"/>
      <c r="I4737" s="132"/>
      <c r="K4737" s="146"/>
      <c r="L4737" s="146"/>
    </row>
    <row r="4738" spans="2:12" s="141" customFormat="1" ht="20.100000000000001" customHeight="1">
      <c r="B4738" s="138"/>
      <c r="C4738" s="138"/>
      <c r="D4738" s="161"/>
      <c r="E4738" s="138"/>
      <c r="F4738" s="132"/>
      <c r="G4738" s="132"/>
      <c r="H4738" s="132"/>
      <c r="I4738" s="132"/>
      <c r="K4738" s="146"/>
      <c r="L4738" s="146"/>
    </row>
    <row r="4739" spans="2:12" s="141" customFormat="1" ht="20.100000000000001" customHeight="1">
      <c r="B4739" s="138"/>
      <c r="C4739" s="138"/>
      <c r="D4739" s="161"/>
      <c r="E4739" s="138"/>
      <c r="F4739" s="132"/>
      <c r="G4739" s="132"/>
      <c r="H4739" s="132"/>
      <c r="I4739" s="132"/>
      <c r="K4739" s="146"/>
      <c r="L4739" s="146"/>
    </row>
    <row r="4740" spans="2:12" s="141" customFormat="1" ht="20.100000000000001" customHeight="1">
      <c r="B4740" s="138"/>
      <c r="C4740" s="138"/>
      <c r="D4740" s="161"/>
      <c r="E4740" s="138"/>
      <c r="F4740" s="132"/>
      <c r="G4740" s="132"/>
      <c r="H4740" s="132"/>
      <c r="I4740" s="132"/>
      <c r="K4740" s="146"/>
      <c r="L4740" s="146"/>
    </row>
    <row r="4741" spans="2:12" s="141" customFormat="1" ht="20.100000000000001" customHeight="1">
      <c r="B4741" s="138"/>
      <c r="C4741" s="138"/>
      <c r="D4741" s="161"/>
      <c r="E4741" s="138"/>
      <c r="F4741" s="132"/>
      <c r="G4741" s="132"/>
      <c r="H4741" s="132"/>
      <c r="I4741" s="132"/>
      <c r="K4741" s="146"/>
      <c r="L4741" s="146"/>
    </row>
    <row r="4742" spans="2:12" s="141" customFormat="1" ht="20.100000000000001" customHeight="1">
      <c r="B4742" s="138"/>
      <c r="C4742" s="138"/>
      <c r="D4742" s="161"/>
      <c r="E4742" s="138"/>
      <c r="F4742" s="132"/>
      <c r="G4742" s="132"/>
      <c r="H4742" s="132"/>
      <c r="I4742" s="132"/>
      <c r="K4742" s="146"/>
      <c r="L4742" s="146"/>
    </row>
    <row r="4743" spans="2:12" s="141" customFormat="1" ht="20.100000000000001" customHeight="1">
      <c r="B4743" s="138"/>
      <c r="C4743" s="138"/>
      <c r="D4743" s="161"/>
      <c r="E4743" s="138"/>
      <c r="F4743" s="132"/>
      <c r="G4743" s="132"/>
      <c r="H4743" s="132"/>
      <c r="I4743" s="132"/>
      <c r="K4743" s="146"/>
      <c r="L4743" s="146"/>
    </row>
    <row r="4744" spans="2:12" s="141" customFormat="1" ht="20.100000000000001" customHeight="1">
      <c r="B4744" s="138"/>
      <c r="C4744" s="138"/>
      <c r="D4744" s="161"/>
      <c r="E4744" s="138"/>
      <c r="F4744" s="132"/>
      <c r="G4744" s="132"/>
      <c r="H4744" s="132"/>
      <c r="I4744" s="132"/>
      <c r="K4744" s="146"/>
      <c r="L4744" s="146"/>
    </row>
    <row r="4745" spans="2:12" s="141" customFormat="1" ht="20.100000000000001" customHeight="1">
      <c r="B4745" s="138"/>
      <c r="C4745" s="138"/>
      <c r="D4745" s="161"/>
      <c r="E4745" s="138"/>
      <c r="F4745" s="132"/>
      <c r="G4745" s="132"/>
      <c r="H4745" s="132"/>
      <c r="I4745" s="132"/>
      <c r="K4745" s="146"/>
      <c r="L4745" s="146"/>
    </row>
    <row r="4746" spans="2:12" s="141" customFormat="1" ht="20.100000000000001" customHeight="1">
      <c r="B4746" s="138"/>
      <c r="C4746" s="138"/>
      <c r="D4746" s="161"/>
      <c r="E4746" s="138"/>
      <c r="F4746" s="132"/>
      <c r="G4746" s="132"/>
      <c r="H4746" s="132"/>
      <c r="I4746" s="132"/>
      <c r="K4746" s="146"/>
      <c r="L4746" s="146"/>
    </row>
    <row r="4747" spans="2:12" s="141" customFormat="1" ht="20.100000000000001" customHeight="1">
      <c r="B4747" s="138"/>
      <c r="C4747" s="138"/>
      <c r="D4747" s="161"/>
      <c r="E4747" s="138"/>
      <c r="F4747" s="132"/>
      <c r="G4747" s="132"/>
      <c r="H4747" s="132"/>
      <c r="I4747" s="132"/>
      <c r="K4747" s="146"/>
      <c r="L4747" s="146"/>
    </row>
    <row r="4748" spans="2:12" s="141" customFormat="1" ht="20.100000000000001" customHeight="1">
      <c r="B4748" s="138"/>
      <c r="C4748" s="138"/>
      <c r="D4748" s="161"/>
      <c r="E4748" s="138"/>
      <c r="F4748" s="132"/>
      <c r="G4748" s="132"/>
      <c r="H4748" s="132"/>
      <c r="I4748" s="132"/>
      <c r="K4748" s="146"/>
      <c r="L4748" s="146"/>
    </row>
    <row r="4749" spans="2:12" s="141" customFormat="1" ht="20.100000000000001" customHeight="1">
      <c r="B4749" s="138"/>
      <c r="C4749" s="138"/>
      <c r="D4749" s="161"/>
      <c r="E4749" s="138"/>
      <c r="F4749" s="132"/>
      <c r="G4749" s="132"/>
      <c r="H4749" s="132"/>
      <c r="I4749" s="132"/>
      <c r="K4749" s="146"/>
      <c r="L4749" s="146"/>
    </row>
    <row r="4750" spans="2:12" s="141" customFormat="1" ht="20.100000000000001" customHeight="1">
      <c r="B4750" s="138"/>
      <c r="C4750" s="138"/>
      <c r="D4750" s="161"/>
      <c r="E4750" s="138"/>
      <c r="F4750" s="132"/>
      <c r="G4750" s="132"/>
      <c r="H4750" s="132"/>
      <c r="I4750" s="132"/>
      <c r="K4750" s="146"/>
      <c r="L4750" s="146"/>
    </row>
    <row r="4751" spans="2:12" s="141" customFormat="1" ht="20.100000000000001" customHeight="1">
      <c r="B4751" s="138"/>
      <c r="C4751" s="138"/>
      <c r="D4751" s="161"/>
      <c r="E4751" s="138"/>
      <c r="F4751" s="132"/>
      <c r="G4751" s="132"/>
      <c r="H4751" s="132"/>
      <c r="I4751" s="132"/>
      <c r="K4751" s="146"/>
      <c r="L4751" s="146"/>
    </row>
    <row r="4752" spans="2:12" s="141" customFormat="1" ht="20.100000000000001" customHeight="1">
      <c r="B4752" s="138"/>
      <c r="C4752" s="138"/>
      <c r="D4752" s="161"/>
      <c r="E4752" s="138"/>
      <c r="F4752" s="132"/>
      <c r="G4752" s="132"/>
      <c r="H4752" s="132"/>
      <c r="I4752" s="132"/>
      <c r="K4752" s="146"/>
      <c r="L4752" s="146"/>
    </row>
    <row r="4753" spans="2:12" s="141" customFormat="1" ht="20.100000000000001" customHeight="1">
      <c r="B4753" s="138"/>
      <c r="C4753" s="138"/>
      <c r="D4753" s="161"/>
      <c r="E4753" s="138"/>
      <c r="F4753" s="132"/>
      <c r="G4753" s="132"/>
      <c r="H4753" s="132"/>
      <c r="I4753" s="132"/>
      <c r="K4753" s="146"/>
      <c r="L4753" s="146"/>
    </row>
    <row r="4754" spans="2:12" s="141" customFormat="1" ht="20.100000000000001" customHeight="1">
      <c r="B4754" s="138"/>
      <c r="C4754" s="138"/>
      <c r="D4754" s="161"/>
      <c r="E4754" s="138"/>
      <c r="F4754" s="132"/>
      <c r="G4754" s="132"/>
      <c r="H4754" s="132"/>
      <c r="I4754" s="132"/>
      <c r="K4754" s="146"/>
      <c r="L4754" s="146"/>
    </row>
    <row r="4755" spans="2:12" s="141" customFormat="1" ht="20.100000000000001" customHeight="1">
      <c r="B4755" s="138"/>
      <c r="C4755" s="138"/>
      <c r="D4755" s="161"/>
      <c r="E4755" s="138"/>
      <c r="F4755" s="132"/>
      <c r="G4755" s="132"/>
      <c r="H4755" s="132"/>
      <c r="I4755" s="132"/>
      <c r="K4755" s="146"/>
      <c r="L4755" s="146"/>
    </row>
    <row r="4756" spans="2:12" s="141" customFormat="1" ht="20.100000000000001" customHeight="1">
      <c r="B4756" s="138"/>
      <c r="C4756" s="138"/>
      <c r="D4756" s="161"/>
      <c r="E4756" s="138"/>
      <c r="F4756" s="132"/>
      <c r="G4756" s="132"/>
      <c r="H4756" s="132"/>
      <c r="I4756" s="132"/>
      <c r="K4756" s="146"/>
      <c r="L4756" s="146"/>
    </row>
    <row r="4757" spans="2:12" s="141" customFormat="1" ht="20.100000000000001" customHeight="1">
      <c r="B4757" s="138"/>
      <c r="C4757" s="138"/>
      <c r="D4757" s="161"/>
      <c r="E4757" s="138"/>
      <c r="F4757" s="132"/>
      <c r="G4757" s="132"/>
      <c r="H4757" s="132"/>
      <c r="I4757" s="132"/>
      <c r="K4757" s="146"/>
      <c r="L4757" s="146"/>
    </row>
    <row r="4758" spans="2:12" s="141" customFormat="1" ht="20.100000000000001" customHeight="1">
      <c r="B4758" s="138"/>
      <c r="C4758" s="138"/>
      <c r="D4758" s="161"/>
      <c r="E4758" s="138"/>
      <c r="F4758" s="132"/>
      <c r="G4758" s="132"/>
      <c r="H4758" s="132"/>
      <c r="I4758" s="132"/>
      <c r="K4758" s="146"/>
      <c r="L4758" s="146"/>
    </row>
    <row r="4759" spans="2:12" s="141" customFormat="1" ht="20.100000000000001" customHeight="1">
      <c r="B4759" s="138"/>
      <c r="C4759" s="138"/>
      <c r="D4759" s="161"/>
      <c r="E4759" s="138"/>
      <c r="F4759" s="132"/>
      <c r="G4759" s="132"/>
      <c r="H4759" s="132"/>
      <c r="I4759" s="132"/>
      <c r="K4759" s="146"/>
      <c r="L4759" s="146"/>
    </row>
    <row r="4760" spans="2:12" s="141" customFormat="1" ht="20.100000000000001" customHeight="1">
      <c r="B4760" s="138"/>
      <c r="C4760" s="138"/>
      <c r="D4760" s="161"/>
      <c r="E4760" s="138"/>
      <c r="F4760" s="132"/>
      <c r="G4760" s="132"/>
      <c r="H4760" s="132"/>
      <c r="I4760" s="132"/>
      <c r="K4760" s="146"/>
      <c r="L4760" s="146"/>
    </row>
    <row r="4761" spans="2:12" s="141" customFormat="1" ht="20.100000000000001" customHeight="1">
      <c r="B4761" s="138"/>
      <c r="C4761" s="138"/>
      <c r="D4761" s="161"/>
      <c r="E4761" s="138"/>
      <c r="F4761" s="132"/>
      <c r="G4761" s="132"/>
      <c r="H4761" s="132"/>
      <c r="I4761" s="132"/>
      <c r="K4761" s="146"/>
      <c r="L4761" s="146"/>
    </row>
    <row r="4762" spans="2:12" s="141" customFormat="1" ht="20.100000000000001" customHeight="1">
      <c r="B4762" s="138"/>
      <c r="C4762" s="138"/>
      <c r="D4762" s="161"/>
      <c r="E4762" s="138"/>
      <c r="F4762" s="132"/>
      <c r="G4762" s="132"/>
      <c r="H4762" s="132"/>
      <c r="I4762" s="132"/>
      <c r="K4762" s="146"/>
      <c r="L4762" s="146"/>
    </row>
    <row r="4763" spans="2:12" s="141" customFormat="1" ht="20.100000000000001" customHeight="1">
      <c r="B4763" s="138"/>
      <c r="C4763" s="138"/>
      <c r="D4763" s="161"/>
      <c r="E4763" s="138"/>
      <c r="F4763" s="132"/>
      <c r="G4763" s="132"/>
      <c r="H4763" s="132"/>
      <c r="I4763" s="132"/>
      <c r="K4763" s="146"/>
      <c r="L4763" s="146"/>
    </row>
    <row r="4764" spans="2:12" s="141" customFormat="1" ht="20.100000000000001" customHeight="1">
      <c r="B4764" s="138"/>
      <c r="C4764" s="138"/>
      <c r="D4764" s="161"/>
      <c r="E4764" s="138"/>
      <c r="F4764" s="132"/>
      <c r="G4764" s="132"/>
      <c r="H4764" s="132"/>
      <c r="I4764" s="132"/>
      <c r="K4764" s="146"/>
      <c r="L4764" s="146"/>
    </row>
    <row r="4765" spans="2:12" s="141" customFormat="1" ht="20.100000000000001" customHeight="1">
      <c r="B4765" s="138"/>
      <c r="C4765" s="138"/>
      <c r="D4765" s="161"/>
      <c r="E4765" s="138"/>
      <c r="F4765" s="132"/>
      <c r="G4765" s="132"/>
      <c r="H4765" s="132"/>
      <c r="I4765" s="132"/>
      <c r="K4765" s="146"/>
      <c r="L4765" s="146"/>
    </row>
    <row r="4766" spans="2:12" s="141" customFormat="1" ht="20.100000000000001" customHeight="1">
      <c r="B4766" s="138"/>
      <c r="C4766" s="138"/>
      <c r="D4766" s="161"/>
      <c r="E4766" s="138"/>
      <c r="F4766" s="132"/>
      <c r="G4766" s="132"/>
      <c r="H4766" s="132"/>
      <c r="I4766" s="132"/>
      <c r="K4766" s="146"/>
      <c r="L4766" s="146"/>
    </row>
    <row r="4767" spans="2:12" s="141" customFormat="1" ht="20.100000000000001" customHeight="1">
      <c r="B4767" s="138"/>
      <c r="C4767" s="138"/>
      <c r="D4767" s="161"/>
      <c r="E4767" s="138"/>
      <c r="F4767" s="132"/>
      <c r="G4767" s="132"/>
      <c r="H4767" s="132"/>
      <c r="I4767" s="132"/>
      <c r="K4767" s="146"/>
      <c r="L4767" s="146"/>
    </row>
    <row r="4768" spans="2:12" s="141" customFormat="1" ht="20.100000000000001" customHeight="1">
      <c r="B4768" s="138"/>
      <c r="C4768" s="138"/>
      <c r="D4768" s="161"/>
      <c r="E4768" s="138"/>
      <c r="F4768" s="132"/>
      <c r="G4768" s="132"/>
      <c r="H4768" s="132"/>
      <c r="I4768" s="132"/>
      <c r="K4768" s="146"/>
      <c r="L4768" s="146"/>
    </row>
    <row r="4769" spans="2:12" s="141" customFormat="1" ht="20.100000000000001" customHeight="1">
      <c r="B4769" s="138"/>
      <c r="C4769" s="138"/>
      <c r="D4769" s="161"/>
      <c r="E4769" s="138"/>
      <c r="F4769" s="132"/>
      <c r="G4769" s="132"/>
      <c r="H4769" s="132"/>
      <c r="I4769" s="132"/>
      <c r="K4769" s="146"/>
      <c r="L4769" s="146"/>
    </row>
    <row r="4770" spans="2:12" s="141" customFormat="1" ht="20.100000000000001" customHeight="1">
      <c r="B4770" s="138"/>
      <c r="C4770" s="138"/>
      <c r="D4770" s="161"/>
      <c r="E4770" s="138"/>
      <c r="F4770" s="132"/>
      <c r="G4770" s="132"/>
      <c r="H4770" s="132"/>
      <c r="I4770" s="132"/>
      <c r="K4770" s="146"/>
      <c r="L4770" s="146"/>
    </row>
    <row r="4771" spans="2:12" s="141" customFormat="1" ht="20.100000000000001" customHeight="1">
      <c r="B4771" s="138"/>
      <c r="C4771" s="138"/>
      <c r="D4771" s="161"/>
      <c r="E4771" s="138"/>
      <c r="F4771" s="132"/>
      <c r="G4771" s="132"/>
      <c r="H4771" s="132"/>
      <c r="I4771" s="132"/>
      <c r="K4771" s="146"/>
      <c r="L4771" s="146"/>
    </row>
    <row r="4772" spans="2:12" s="141" customFormat="1" ht="20.100000000000001" customHeight="1">
      <c r="B4772" s="138"/>
      <c r="C4772" s="138"/>
      <c r="D4772" s="161"/>
      <c r="E4772" s="138"/>
      <c r="F4772" s="132"/>
      <c r="G4772" s="132"/>
      <c r="H4772" s="132"/>
      <c r="I4772" s="132"/>
      <c r="K4772" s="146"/>
      <c r="L4772" s="146"/>
    </row>
    <row r="4773" spans="2:12" s="141" customFormat="1" ht="20.100000000000001" customHeight="1">
      <c r="B4773" s="138"/>
      <c r="C4773" s="138"/>
      <c r="D4773" s="161"/>
      <c r="E4773" s="138"/>
      <c r="F4773" s="132"/>
      <c r="G4773" s="132"/>
      <c r="H4773" s="132"/>
      <c r="I4773" s="132"/>
      <c r="K4773" s="146"/>
      <c r="L4773" s="146"/>
    </row>
    <row r="4774" spans="2:12" s="141" customFormat="1" ht="20.100000000000001" customHeight="1">
      <c r="B4774" s="138"/>
      <c r="C4774" s="138"/>
      <c r="D4774" s="161"/>
      <c r="E4774" s="138"/>
      <c r="F4774" s="132"/>
      <c r="G4774" s="132"/>
      <c r="H4774" s="132"/>
      <c r="I4774" s="132"/>
      <c r="K4774" s="146"/>
      <c r="L4774" s="146"/>
    </row>
    <row r="4775" spans="2:12" s="141" customFormat="1" ht="20.100000000000001" customHeight="1">
      <c r="B4775" s="138"/>
      <c r="C4775" s="138"/>
      <c r="D4775" s="161"/>
      <c r="E4775" s="138"/>
      <c r="F4775" s="132"/>
      <c r="G4775" s="132"/>
      <c r="H4775" s="132"/>
      <c r="I4775" s="132"/>
      <c r="K4775" s="146"/>
      <c r="L4775" s="146"/>
    </row>
    <row r="4776" spans="2:12" s="141" customFormat="1" ht="20.100000000000001" customHeight="1">
      <c r="B4776" s="138"/>
      <c r="C4776" s="138"/>
      <c r="D4776" s="161"/>
      <c r="E4776" s="138"/>
      <c r="F4776" s="132"/>
      <c r="G4776" s="132"/>
      <c r="H4776" s="132"/>
      <c r="I4776" s="132"/>
      <c r="K4776" s="146"/>
      <c r="L4776" s="146"/>
    </row>
    <row r="4777" spans="2:12" s="141" customFormat="1" ht="20.100000000000001" customHeight="1">
      <c r="B4777" s="138"/>
      <c r="C4777" s="138"/>
      <c r="D4777" s="161"/>
      <c r="E4777" s="138"/>
      <c r="F4777" s="132"/>
      <c r="G4777" s="132"/>
      <c r="H4777" s="132"/>
      <c r="I4777" s="132"/>
      <c r="K4777" s="146"/>
      <c r="L4777" s="146"/>
    </row>
    <row r="4778" spans="2:12" s="141" customFormat="1" ht="20.100000000000001" customHeight="1">
      <c r="B4778" s="138"/>
      <c r="C4778" s="138"/>
      <c r="D4778" s="161"/>
      <c r="E4778" s="138"/>
      <c r="F4778" s="132"/>
      <c r="G4778" s="132"/>
      <c r="H4778" s="132"/>
      <c r="I4778" s="132"/>
      <c r="K4778" s="146"/>
      <c r="L4778" s="146"/>
    </row>
    <row r="4779" spans="2:12" s="141" customFormat="1" ht="20.100000000000001" customHeight="1">
      <c r="B4779" s="138"/>
      <c r="C4779" s="138"/>
      <c r="D4779" s="161"/>
      <c r="E4779" s="138"/>
      <c r="F4779" s="132"/>
      <c r="G4779" s="132"/>
      <c r="H4779" s="132"/>
      <c r="I4779" s="132"/>
      <c r="K4779" s="146"/>
      <c r="L4779" s="146"/>
    </row>
    <row r="4780" spans="2:12" s="141" customFormat="1" ht="20.100000000000001" customHeight="1">
      <c r="B4780" s="138"/>
      <c r="C4780" s="138"/>
      <c r="D4780" s="161"/>
      <c r="E4780" s="138"/>
      <c r="F4780" s="132"/>
      <c r="G4780" s="132"/>
      <c r="H4780" s="132"/>
      <c r="I4780" s="132"/>
      <c r="K4780" s="146"/>
      <c r="L4780" s="146"/>
    </row>
    <row r="4781" spans="2:12" s="141" customFormat="1" ht="20.100000000000001" customHeight="1">
      <c r="B4781" s="138"/>
      <c r="C4781" s="138"/>
      <c r="D4781" s="161"/>
      <c r="E4781" s="138"/>
      <c r="F4781" s="132"/>
      <c r="G4781" s="132"/>
      <c r="H4781" s="132"/>
      <c r="I4781" s="132"/>
      <c r="K4781" s="146"/>
      <c r="L4781" s="146"/>
    </row>
    <row r="4782" spans="2:12" s="141" customFormat="1" ht="20.100000000000001" customHeight="1">
      <c r="B4782" s="138"/>
      <c r="C4782" s="138"/>
      <c r="D4782" s="161"/>
      <c r="E4782" s="138"/>
      <c r="F4782" s="132"/>
      <c r="G4782" s="132"/>
      <c r="H4782" s="132"/>
      <c r="I4782" s="132"/>
      <c r="K4782" s="146"/>
      <c r="L4782" s="146"/>
    </row>
    <row r="4783" spans="2:12" s="141" customFormat="1" ht="20.100000000000001" customHeight="1">
      <c r="B4783" s="138"/>
      <c r="C4783" s="138"/>
      <c r="D4783" s="161"/>
      <c r="E4783" s="138"/>
      <c r="F4783" s="132"/>
      <c r="G4783" s="132"/>
      <c r="H4783" s="132"/>
      <c r="I4783" s="132"/>
      <c r="K4783" s="146"/>
      <c r="L4783" s="146"/>
    </row>
    <row r="4784" spans="2:12" s="141" customFormat="1" ht="20.100000000000001" customHeight="1">
      <c r="B4784" s="138"/>
      <c r="C4784" s="138"/>
      <c r="D4784" s="161"/>
      <c r="E4784" s="138"/>
      <c r="F4784" s="132"/>
      <c r="G4784" s="132"/>
      <c r="H4784" s="132"/>
      <c r="I4784" s="132"/>
      <c r="K4784" s="146"/>
      <c r="L4784" s="146"/>
    </row>
    <row r="4785" spans="2:12" s="141" customFormat="1" ht="20.100000000000001" customHeight="1">
      <c r="B4785" s="138"/>
      <c r="C4785" s="138"/>
      <c r="D4785" s="161"/>
      <c r="E4785" s="138"/>
      <c r="F4785" s="132"/>
      <c r="G4785" s="132"/>
      <c r="H4785" s="132"/>
      <c r="I4785" s="132"/>
      <c r="K4785" s="146"/>
      <c r="L4785" s="146"/>
    </row>
    <row r="4786" spans="2:12" s="141" customFormat="1" ht="20.100000000000001" customHeight="1">
      <c r="B4786" s="138"/>
      <c r="C4786" s="138"/>
      <c r="D4786" s="161"/>
      <c r="E4786" s="138"/>
      <c r="F4786" s="132"/>
      <c r="G4786" s="132"/>
      <c r="H4786" s="132"/>
      <c r="I4786" s="132"/>
      <c r="K4786" s="146"/>
      <c r="L4786" s="146"/>
    </row>
    <row r="4787" spans="2:12" s="141" customFormat="1" ht="20.100000000000001" customHeight="1">
      <c r="B4787" s="138"/>
      <c r="C4787" s="138"/>
      <c r="D4787" s="161"/>
      <c r="E4787" s="138"/>
      <c r="F4787" s="132"/>
      <c r="G4787" s="132"/>
      <c r="H4787" s="132"/>
      <c r="I4787" s="132"/>
      <c r="K4787" s="146"/>
      <c r="L4787" s="146"/>
    </row>
    <row r="4788" spans="2:12" s="141" customFormat="1" ht="20.100000000000001" customHeight="1">
      <c r="B4788" s="138"/>
      <c r="C4788" s="138"/>
      <c r="D4788" s="161"/>
      <c r="E4788" s="138"/>
      <c r="F4788" s="132"/>
      <c r="G4788" s="132"/>
      <c r="H4788" s="132"/>
      <c r="I4788" s="132"/>
      <c r="K4788" s="146"/>
      <c r="L4788" s="146"/>
    </row>
    <row r="4789" spans="2:12" s="141" customFormat="1" ht="20.100000000000001" customHeight="1">
      <c r="B4789" s="138"/>
      <c r="C4789" s="138"/>
      <c r="D4789" s="161"/>
      <c r="E4789" s="138"/>
      <c r="F4789" s="132"/>
      <c r="G4789" s="132"/>
      <c r="H4789" s="132"/>
      <c r="I4789" s="132"/>
      <c r="K4789" s="146"/>
      <c r="L4789" s="146"/>
    </row>
    <row r="4790" spans="2:12" s="141" customFormat="1" ht="20.100000000000001" customHeight="1">
      <c r="B4790" s="138"/>
      <c r="C4790" s="138"/>
      <c r="D4790" s="161"/>
      <c r="E4790" s="138"/>
      <c r="F4790" s="132"/>
      <c r="G4790" s="132"/>
      <c r="H4790" s="132"/>
      <c r="I4790" s="132"/>
      <c r="K4790" s="146"/>
      <c r="L4790" s="146"/>
    </row>
    <row r="4791" spans="2:12" s="141" customFormat="1" ht="20.100000000000001" customHeight="1">
      <c r="B4791" s="138"/>
      <c r="C4791" s="138"/>
      <c r="D4791" s="161"/>
      <c r="E4791" s="138"/>
      <c r="F4791" s="132"/>
      <c r="G4791" s="132"/>
      <c r="H4791" s="132"/>
      <c r="I4791" s="132"/>
      <c r="K4791" s="146"/>
      <c r="L4791" s="146"/>
    </row>
    <row r="4792" spans="2:12" s="141" customFormat="1" ht="20.100000000000001" customHeight="1">
      <c r="B4792" s="138"/>
      <c r="C4792" s="138"/>
      <c r="D4792" s="161"/>
      <c r="E4792" s="138"/>
      <c r="F4792" s="132"/>
      <c r="G4792" s="132"/>
      <c r="H4792" s="132"/>
      <c r="I4792" s="132"/>
      <c r="K4792" s="146"/>
      <c r="L4792" s="146"/>
    </row>
    <row r="4793" spans="2:12" s="141" customFormat="1" ht="20.100000000000001" customHeight="1">
      <c r="B4793" s="138"/>
      <c r="C4793" s="138"/>
      <c r="D4793" s="161"/>
      <c r="E4793" s="138"/>
      <c r="F4793" s="132"/>
      <c r="G4793" s="132"/>
      <c r="H4793" s="132"/>
      <c r="I4793" s="132"/>
      <c r="K4793" s="146"/>
      <c r="L4793" s="146"/>
    </row>
    <row r="4794" spans="2:12" s="141" customFormat="1" ht="20.100000000000001" customHeight="1">
      <c r="B4794" s="138"/>
      <c r="C4794" s="138"/>
      <c r="D4794" s="161"/>
      <c r="E4794" s="138"/>
      <c r="F4794" s="132"/>
      <c r="G4794" s="132"/>
      <c r="H4794" s="132"/>
      <c r="I4794" s="132"/>
      <c r="K4794" s="146"/>
      <c r="L4794" s="146"/>
    </row>
    <row r="4795" spans="2:12" s="141" customFormat="1" ht="20.100000000000001" customHeight="1">
      <c r="B4795" s="138"/>
      <c r="C4795" s="138"/>
      <c r="D4795" s="161"/>
      <c r="E4795" s="138"/>
      <c r="F4795" s="132"/>
      <c r="G4795" s="132"/>
      <c r="H4795" s="132"/>
      <c r="I4795" s="132"/>
      <c r="K4795" s="146"/>
      <c r="L4795" s="146"/>
    </row>
    <row r="4796" spans="2:12" s="141" customFormat="1" ht="20.100000000000001" customHeight="1">
      <c r="B4796" s="138"/>
      <c r="C4796" s="138"/>
      <c r="D4796" s="161"/>
      <c r="E4796" s="138"/>
      <c r="F4796" s="132"/>
      <c r="G4796" s="132"/>
      <c r="H4796" s="132"/>
      <c r="I4796" s="132"/>
      <c r="K4796" s="146"/>
      <c r="L4796" s="146"/>
    </row>
    <row r="4797" spans="2:12" s="141" customFormat="1" ht="20.100000000000001" customHeight="1">
      <c r="B4797" s="138"/>
      <c r="C4797" s="138"/>
      <c r="D4797" s="161"/>
      <c r="E4797" s="138"/>
      <c r="F4797" s="132"/>
      <c r="G4797" s="132"/>
      <c r="H4797" s="132"/>
      <c r="I4797" s="132"/>
      <c r="K4797" s="146"/>
      <c r="L4797" s="146"/>
    </row>
    <row r="4798" spans="2:12" s="141" customFormat="1" ht="20.100000000000001" customHeight="1">
      <c r="B4798" s="138"/>
      <c r="C4798" s="138"/>
      <c r="D4798" s="161"/>
      <c r="E4798" s="138"/>
      <c r="F4798" s="132"/>
      <c r="G4798" s="132"/>
      <c r="H4798" s="132"/>
      <c r="I4798" s="132"/>
      <c r="K4798" s="146"/>
      <c r="L4798" s="146"/>
    </row>
    <row r="4799" spans="2:12" s="141" customFormat="1" ht="20.100000000000001" customHeight="1">
      <c r="B4799" s="138"/>
      <c r="C4799" s="138"/>
      <c r="D4799" s="161"/>
      <c r="E4799" s="138"/>
      <c r="F4799" s="132"/>
      <c r="G4799" s="132"/>
      <c r="H4799" s="132"/>
      <c r="I4799" s="132"/>
      <c r="K4799" s="146"/>
      <c r="L4799" s="146"/>
    </row>
    <row r="4800" spans="2:12" s="141" customFormat="1" ht="20.100000000000001" customHeight="1">
      <c r="B4800" s="138"/>
      <c r="C4800" s="138"/>
      <c r="D4800" s="161"/>
      <c r="E4800" s="138"/>
      <c r="F4800" s="132"/>
      <c r="G4800" s="132"/>
      <c r="H4800" s="132"/>
      <c r="I4800" s="132"/>
      <c r="K4800" s="146"/>
      <c r="L4800" s="146"/>
    </row>
    <row r="4801" spans="2:12" s="141" customFormat="1" ht="20.100000000000001" customHeight="1">
      <c r="B4801" s="138"/>
      <c r="C4801" s="138"/>
      <c r="D4801" s="161"/>
      <c r="E4801" s="138"/>
      <c r="F4801" s="132"/>
      <c r="G4801" s="132"/>
      <c r="H4801" s="132"/>
      <c r="I4801" s="132"/>
      <c r="K4801" s="146"/>
      <c r="L4801" s="146"/>
    </row>
    <row r="4802" spans="2:12" s="141" customFormat="1" ht="20.100000000000001" customHeight="1">
      <c r="B4802" s="138"/>
      <c r="C4802" s="138"/>
      <c r="D4802" s="161"/>
      <c r="E4802" s="138"/>
      <c r="F4802" s="132"/>
      <c r="G4802" s="132"/>
      <c r="H4802" s="132"/>
      <c r="I4802" s="132"/>
      <c r="K4802" s="146"/>
      <c r="L4802" s="146"/>
    </row>
    <row r="4803" spans="2:12" s="141" customFormat="1" ht="20.100000000000001" customHeight="1">
      <c r="B4803" s="138"/>
      <c r="C4803" s="138"/>
      <c r="D4803" s="161"/>
      <c r="E4803" s="138"/>
      <c r="F4803" s="132"/>
      <c r="G4803" s="132"/>
      <c r="H4803" s="132"/>
      <c r="I4803" s="132"/>
      <c r="K4803" s="146"/>
      <c r="L4803" s="146"/>
    </row>
    <row r="4804" spans="2:12" s="141" customFormat="1" ht="20.100000000000001" customHeight="1">
      <c r="B4804" s="138"/>
      <c r="C4804" s="138"/>
      <c r="D4804" s="161"/>
      <c r="E4804" s="138"/>
      <c r="F4804" s="132"/>
      <c r="G4804" s="132"/>
      <c r="H4804" s="132"/>
      <c r="I4804" s="132"/>
      <c r="K4804" s="146"/>
      <c r="L4804" s="146"/>
    </row>
    <row r="4805" spans="2:12" s="141" customFormat="1" ht="20.100000000000001" customHeight="1">
      <c r="B4805" s="138"/>
      <c r="C4805" s="138"/>
      <c r="D4805" s="161"/>
      <c r="E4805" s="138"/>
      <c r="F4805" s="132"/>
      <c r="G4805" s="132"/>
      <c r="H4805" s="132"/>
      <c r="I4805" s="132"/>
      <c r="K4805" s="146"/>
      <c r="L4805" s="146"/>
    </row>
    <row r="4806" spans="2:12" s="141" customFormat="1" ht="20.100000000000001" customHeight="1">
      <c r="B4806" s="138"/>
      <c r="C4806" s="138"/>
      <c r="D4806" s="161"/>
      <c r="E4806" s="138"/>
      <c r="F4806" s="132"/>
      <c r="G4806" s="132"/>
      <c r="H4806" s="132"/>
      <c r="I4806" s="132"/>
      <c r="K4806" s="146"/>
      <c r="L4806" s="146"/>
    </row>
    <row r="4807" spans="2:12" s="141" customFormat="1" ht="20.100000000000001" customHeight="1">
      <c r="B4807" s="138"/>
      <c r="C4807" s="138"/>
      <c r="D4807" s="161"/>
      <c r="E4807" s="138"/>
      <c r="F4807" s="132"/>
      <c r="G4807" s="132"/>
      <c r="H4807" s="132"/>
      <c r="I4807" s="132"/>
      <c r="K4807" s="146"/>
      <c r="L4807" s="146"/>
    </row>
    <row r="4808" spans="2:12" s="141" customFormat="1" ht="20.100000000000001" customHeight="1">
      <c r="B4808" s="138"/>
      <c r="C4808" s="138"/>
      <c r="D4808" s="161"/>
      <c r="E4808" s="138"/>
      <c r="F4808" s="132"/>
      <c r="G4808" s="132"/>
      <c r="H4808" s="132"/>
      <c r="I4808" s="132"/>
      <c r="K4808" s="146"/>
      <c r="L4808" s="146"/>
    </row>
    <row r="4809" spans="2:12" s="141" customFormat="1" ht="20.100000000000001" customHeight="1">
      <c r="B4809" s="138"/>
      <c r="C4809" s="138"/>
      <c r="D4809" s="161"/>
      <c r="E4809" s="138"/>
      <c r="F4809" s="132"/>
      <c r="G4809" s="132"/>
      <c r="H4809" s="132"/>
      <c r="I4809" s="132"/>
      <c r="K4809" s="146"/>
      <c r="L4809" s="146"/>
    </row>
    <row r="4810" spans="2:12" s="141" customFormat="1" ht="20.100000000000001" customHeight="1">
      <c r="B4810" s="138"/>
      <c r="C4810" s="138"/>
      <c r="D4810" s="161"/>
      <c r="E4810" s="138"/>
      <c r="F4810" s="132"/>
      <c r="G4810" s="132"/>
      <c r="H4810" s="132"/>
      <c r="I4810" s="132"/>
      <c r="K4810" s="146"/>
      <c r="L4810" s="146"/>
    </row>
    <row r="4811" spans="2:12" s="141" customFormat="1" ht="20.100000000000001" customHeight="1">
      <c r="B4811" s="138"/>
      <c r="C4811" s="138"/>
      <c r="D4811" s="161"/>
      <c r="E4811" s="138"/>
      <c r="F4811" s="132"/>
      <c r="G4811" s="132"/>
      <c r="H4811" s="132"/>
      <c r="I4811" s="132"/>
      <c r="K4811" s="146"/>
      <c r="L4811" s="146"/>
    </row>
    <row r="4812" spans="2:12" s="141" customFormat="1" ht="20.100000000000001" customHeight="1">
      <c r="B4812" s="138"/>
      <c r="C4812" s="138"/>
      <c r="D4812" s="161"/>
      <c r="E4812" s="138"/>
      <c r="F4812" s="132"/>
      <c r="G4812" s="132"/>
      <c r="H4812" s="132"/>
      <c r="I4812" s="132"/>
      <c r="K4812" s="146"/>
      <c r="L4812" s="146"/>
    </row>
    <row r="4813" spans="2:12" s="141" customFormat="1" ht="20.100000000000001" customHeight="1">
      <c r="B4813" s="138"/>
      <c r="C4813" s="138"/>
      <c r="D4813" s="161"/>
      <c r="E4813" s="138"/>
      <c r="F4813" s="132"/>
      <c r="G4813" s="132"/>
      <c r="H4813" s="132"/>
      <c r="I4813" s="132"/>
      <c r="K4813" s="146"/>
      <c r="L4813" s="146"/>
    </row>
    <row r="4814" spans="2:12" s="141" customFormat="1" ht="20.100000000000001" customHeight="1">
      <c r="B4814" s="138"/>
      <c r="C4814" s="138"/>
      <c r="D4814" s="161"/>
      <c r="E4814" s="138"/>
      <c r="F4814" s="132"/>
      <c r="G4814" s="132"/>
      <c r="H4814" s="132"/>
      <c r="I4814" s="132"/>
      <c r="K4814" s="146"/>
      <c r="L4814" s="146"/>
    </row>
    <row r="4815" spans="2:12" s="141" customFormat="1" ht="20.100000000000001" customHeight="1">
      <c r="B4815" s="138"/>
      <c r="C4815" s="138"/>
      <c r="D4815" s="161"/>
      <c r="E4815" s="138"/>
      <c r="F4815" s="132"/>
      <c r="G4815" s="132"/>
      <c r="H4815" s="132"/>
      <c r="I4815" s="132"/>
      <c r="K4815" s="146"/>
      <c r="L4815" s="146"/>
    </row>
    <row r="4816" spans="2:12" s="141" customFormat="1" ht="20.100000000000001" customHeight="1">
      <c r="B4816" s="138"/>
      <c r="C4816" s="138"/>
      <c r="D4816" s="161"/>
      <c r="E4816" s="138"/>
      <c r="F4816" s="132"/>
      <c r="G4816" s="132"/>
      <c r="H4816" s="132"/>
      <c r="I4816" s="132"/>
      <c r="K4816" s="146"/>
      <c r="L4816" s="146"/>
    </row>
    <row r="4817" spans="2:12" s="141" customFormat="1" ht="20.100000000000001" customHeight="1">
      <c r="B4817" s="138"/>
      <c r="C4817" s="138"/>
      <c r="D4817" s="161"/>
      <c r="E4817" s="138"/>
      <c r="F4817" s="132"/>
      <c r="G4817" s="132"/>
      <c r="H4817" s="132"/>
      <c r="I4817" s="132"/>
      <c r="K4817" s="146"/>
      <c r="L4817" s="146"/>
    </row>
    <row r="4818" spans="2:12" s="141" customFormat="1" ht="20.100000000000001" customHeight="1">
      <c r="B4818" s="138"/>
      <c r="C4818" s="138"/>
      <c r="D4818" s="161"/>
      <c r="E4818" s="138"/>
      <c r="F4818" s="132"/>
      <c r="G4818" s="132"/>
      <c r="H4818" s="132"/>
      <c r="I4818" s="132"/>
      <c r="K4818" s="146"/>
      <c r="L4818" s="146"/>
    </row>
    <row r="4819" spans="2:12" s="141" customFormat="1" ht="20.100000000000001" customHeight="1">
      <c r="B4819" s="138"/>
      <c r="C4819" s="138"/>
      <c r="D4819" s="161"/>
      <c r="E4819" s="138"/>
      <c r="F4819" s="132"/>
      <c r="G4819" s="132"/>
      <c r="H4819" s="132"/>
      <c r="I4819" s="132"/>
      <c r="K4819" s="146"/>
      <c r="L4819" s="146"/>
    </row>
    <row r="4820" spans="2:12" s="141" customFormat="1" ht="20.100000000000001" customHeight="1">
      <c r="B4820" s="138"/>
      <c r="C4820" s="138"/>
      <c r="D4820" s="161"/>
      <c r="E4820" s="138"/>
      <c r="F4820" s="132"/>
      <c r="G4820" s="132"/>
      <c r="H4820" s="132"/>
      <c r="I4820" s="132"/>
      <c r="K4820" s="146"/>
      <c r="L4820" s="146"/>
    </row>
    <row r="4821" spans="2:12" s="141" customFormat="1" ht="20.100000000000001" customHeight="1">
      <c r="B4821" s="138"/>
      <c r="C4821" s="138"/>
      <c r="D4821" s="161"/>
      <c r="E4821" s="138"/>
      <c r="F4821" s="132"/>
      <c r="G4821" s="132"/>
      <c r="H4821" s="132"/>
      <c r="I4821" s="132"/>
      <c r="K4821" s="146"/>
      <c r="L4821" s="146"/>
    </row>
    <row r="4822" spans="2:12" s="141" customFormat="1" ht="20.100000000000001" customHeight="1">
      <c r="B4822" s="138"/>
      <c r="C4822" s="138"/>
      <c r="D4822" s="161"/>
      <c r="E4822" s="138"/>
      <c r="F4822" s="132"/>
      <c r="G4822" s="132"/>
      <c r="H4822" s="132"/>
      <c r="I4822" s="132"/>
      <c r="K4822" s="146"/>
      <c r="L4822" s="146"/>
    </row>
    <row r="4823" spans="2:12" s="141" customFormat="1" ht="20.100000000000001" customHeight="1">
      <c r="B4823" s="138"/>
      <c r="C4823" s="138"/>
      <c r="D4823" s="161"/>
      <c r="E4823" s="138"/>
      <c r="F4823" s="132"/>
      <c r="G4823" s="132"/>
      <c r="H4823" s="132"/>
      <c r="I4823" s="132"/>
      <c r="K4823" s="146"/>
      <c r="L4823" s="146"/>
    </row>
    <row r="4824" spans="2:12" s="141" customFormat="1" ht="20.100000000000001" customHeight="1">
      <c r="B4824" s="138"/>
      <c r="C4824" s="138"/>
      <c r="D4824" s="161"/>
      <c r="E4824" s="138"/>
      <c r="F4824" s="132"/>
      <c r="G4824" s="132"/>
      <c r="H4824" s="132"/>
      <c r="I4824" s="132"/>
      <c r="K4824" s="146"/>
      <c r="L4824" s="146"/>
    </row>
    <row r="4825" spans="2:12" s="141" customFormat="1" ht="20.100000000000001" customHeight="1">
      <c r="B4825" s="138"/>
      <c r="C4825" s="138"/>
      <c r="D4825" s="161"/>
      <c r="E4825" s="138"/>
      <c r="F4825" s="132"/>
      <c r="G4825" s="132"/>
      <c r="H4825" s="132"/>
      <c r="I4825" s="132"/>
      <c r="K4825" s="146"/>
      <c r="L4825" s="146"/>
    </row>
    <row r="4826" spans="2:12" s="141" customFormat="1" ht="20.100000000000001" customHeight="1">
      <c r="B4826" s="138"/>
      <c r="C4826" s="138"/>
      <c r="D4826" s="161"/>
      <c r="E4826" s="138"/>
      <c r="F4826" s="132"/>
      <c r="G4826" s="132"/>
      <c r="H4826" s="132"/>
      <c r="I4826" s="132"/>
      <c r="K4826" s="146"/>
      <c r="L4826" s="146"/>
    </row>
    <row r="4827" spans="2:12" s="141" customFormat="1" ht="20.100000000000001" customHeight="1">
      <c r="B4827" s="138"/>
      <c r="C4827" s="138"/>
      <c r="D4827" s="161"/>
      <c r="E4827" s="138"/>
      <c r="F4827" s="132"/>
      <c r="G4827" s="132"/>
      <c r="H4827" s="132"/>
      <c r="I4827" s="132"/>
      <c r="K4827" s="146"/>
      <c r="L4827" s="146"/>
    </row>
  </sheetData>
  <autoFilter ref="H1:H4827"/>
  <mergeCells count="3">
    <mergeCell ref="B2:H2"/>
    <mergeCell ref="K5:L5"/>
    <mergeCell ref="B1:H1"/>
  </mergeCells>
  <pageMargins left="0.7" right="0.7" top="0.75" bottom="0.5" header="0.3" footer="0.3"/>
  <pageSetup paperSize="9" scale="56" orientation="portrait" horizontalDpi="300" verticalDpi="300" r:id="rId1"/>
  <rowBreaks count="17" manualBreakCount="17">
    <brk id="60" max="16383" man="1"/>
    <brk id="120" max="16383" man="1"/>
    <brk id="178" max="16383" man="1"/>
    <brk id="238" max="7" man="1"/>
    <brk id="299" max="16383" man="1"/>
    <brk id="360" max="7" man="1"/>
    <brk id="415" max="16383" man="1"/>
    <brk id="476" max="16383" man="1"/>
    <brk id="537" max="7" man="1"/>
    <brk id="600" max="16383" man="1"/>
    <brk id="661" max="7" man="1"/>
    <brk id="720" max="16383" man="1"/>
    <brk id="836" max="16383" man="1"/>
    <brk id="1014" max="16383" man="1"/>
    <brk id="1076" max="16383" man="1"/>
    <brk id="1135" max="16383" man="1"/>
    <brk id="1384" max="16383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6154"/>
  <sheetViews>
    <sheetView view="pageBreakPreview" zoomScaleNormal="110" zoomScaleSheetLayoutView="100" workbookViewId="0">
      <pane ySplit="2" topLeftCell="A1375" activePane="bottomLeft" state="frozen"/>
      <selection activeCell="O671" sqref="O671"/>
      <selection pane="bottomLeft" activeCell="J1383" sqref="J1383"/>
    </sheetView>
  </sheetViews>
  <sheetFormatPr defaultRowHeight="20.100000000000001" customHeight="1"/>
  <cols>
    <col min="1" max="1" width="2.5703125" style="20" customWidth="1"/>
    <col min="2" max="2" width="7.140625" style="24" customWidth="1"/>
    <col min="3" max="3" width="13.5703125" style="124" customWidth="1"/>
    <col min="4" max="4" width="26.140625" style="125" customWidth="1"/>
    <col min="5" max="5" width="12.7109375" style="126" customWidth="1"/>
    <col min="6" max="8" width="12.7109375" style="24" customWidth="1"/>
    <col min="9" max="9" width="2.5703125" style="20" customWidth="1"/>
    <col min="10" max="10" width="5.7109375" style="24" customWidth="1"/>
    <col min="11" max="13" width="5.7109375" style="226" customWidth="1"/>
    <col min="14" max="16" width="8.7109375" style="239" customWidth="1"/>
    <col min="17" max="20" width="10.140625" style="25" customWidth="1"/>
    <col min="21" max="24" width="9.85546875" style="25" customWidth="1"/>
    <col min="25" max="259" width="9.140625" style="48"/>
    <col min="260" max="260" width="2.5703125" style="48" customWidth="1"/>
    <col min="261" max="261" width="7.140625" style="48" customWidth="1"/>
    <col min="262" max="262" width="17" style="48" customWidth="1"/>
    <col min="263" max="263" width="21.85546875" style="48" customWidth="1"/>
    <col min="264" max="264" width="17.28515625" style="48" customWidth="1"/>
    <col min="265" max="265" width="14.85546875" style="48" customWidth="1"/>
    <col min="266" max="266" width="14.140625" style="48" customWidth="1"/>
    <col min="267" max="267" width="16.7109375" style="48" customWidth="1"/>
    <col min="268" max="268" width="2.5703125" style="48" customWidth="1"/>
    <col min="269" max="269" width="7.28515625" style="48" customWidth="1"/>
    <col min="270" max="270" width="6.85546875" style="48" customWidth="1"/>
    <col min="271" max="271" width="18.28515625" style="48" customWidth="1"/>
    <col min="272" max="272" width="9.5703125" style="48" customWidth="1"/>
    <col min="273" max="280" width="9.85546875" style="48" customWidth="1"/>
    <col min="281" max="515" width="9.140625" style="48"/>
    <col min="516" max="516" width="2.5703125" style="48" customWidth="1"/>
    <col min="517" max="517" width="7.140625" style="48" customWidth="1"/>
    <col min="518" max="518" width="17" style="48" customWidth="1"/>
    <col min="519" max="519" width="21.85546875" style="48" customWidth="1"/>
    <col min="520" max="520" width="17.28515625" style="48" customWidth="1"/>
    <col min="521" max="521" width="14.85546875" style="48" customWidth="1"/>
    <col min="522" max="522" width="14.140625" style="48" customWidth="1"/>
    <col min="523" max="523" width="16.7109375" style="48" customWidth="1"/>
    <col min="524" max="524" width="2.5703125" style="48" customWidth="1"/>
    <col min="525" max="525" width="7.28515625" style="48" customWidth="1"/>
    <col min="526" max="526" width="6.85546875" style="48" customWidth="1"/>
    <col min="527" max="527" width="18.28515625" style="48" customWidth="1"/>
    <col min="528" max="528" width="9.5703125" style="48" customWidth="1"/>
    <col min="529" max="536" width="9.85546875" style="48" customWidth="1"/>
    <col min="537" max="771" width="9.140625" style="48"/>
    <col min="772" max="772" width="2.5703125" style="48" customWidth="1"/>
    <col min="773" max="773" width="7.140625" style="48" customWidth="1"/>
    <col min="774" max="774" width="17" style="48" customWidth="1"/>
    <col min="775" max="775" width="21.85546875" style="48" customWidth="1"/>
    <col min="776" max="776" width="17.28515625" style="48" customWidth="1"/>
    <col min="777" max="777" width="14.85546875" style="48" customWidth="1"/>
    <col min="778" max="778" width="14.140625" style="48" customWidth="1"/>
    <col min="779" max="779" width="16.7109375" style="48" customWidth="1"/>
    <col min="780" max="780" width="2.5703125" style="48" customWidth="1"/>
    <col min="781" max="781" width="7.28515625" style="48" customWidth="1"/>
    <col min="782" max="782" width="6.85546875" style="48" customWidth="1"/>
    <col min="783" max="783" width="18.28515625" style="48" customWidth="1"/>
    <col min="784" max="784" width="9.5703125" style="48" customWidth="1"/>
    <col min="785" max="792" width="9.85546875" style="48" customWidth="1"/>
    <col min="793" max="1027" width="9.140625" style="48"/>
    <col min="1028" max="1028" width="2.5703125" style="48" customWidth="1"/>
    <col min="1029" max="1029" width="7.140625" style="48" customWidth="1"/>
    <col min="1030" max="1030" width="17" style="48" customWidth="1"/>
    <col min="1031" max="1031" width="21.85546875" style="48" customWidth="1"/>
    <col min="1032" max="1032" width="17.28515625" style="48" customWidth="1"/>
    <col min="1033" max="1033" width="14.85546875" style="48" customWidth="1"/>
    <col min="1034" max="1034" width="14.140625" style="48" customWidth="1"/>
    <col min="1035" max="1035" width="16.7109375" style="48" customWidth="1"/>
    <col min="1036" max="1036" width="2.5703125" style="48" customWidth="1"/>
    <col min="1037" max="1037" width="7.28515625" style="48" customWidth="1"/>
    <col min="1038" max="1038" width="6.85546875" style="48" customWidth="1"/>
    <col min="1039" max="1039" width="18.28515625" style="48" customWidth="1"/>
    <col min="1040" max="1040" width="9.5703125" style="48" customWidth="1"/>
    <col min="1041" max="1048" width="9.85546875" style="48" customWidth="1"/>
    <col min="1049" max="1283" width="9.140625" style="48"/>
    <col min="1284" max="1284" width="2.5703125" style="48" customWidth="1"/>
    <col min="1285" max="1285" width="7.140625" style="48" customWidth="1"/>
    <col min="1286" max="1286" width="17" style="48" customWidth="1"/>
    <col min="1287" max="1287" width="21.85546875" style="48" customWidth="1"/>
    <col min="1288" max="1288" width="17.28515625" style="48" customWidth="1"/>
    <col min="1289" max="1289" width="14.85546875" style="48" customWidth="1"/>
    <col min="1290" max="1290" width="14.140625" style="48" customWidth="1"/>
    <col min="1291" max="1291" width="16.7109375" style="48" customWidth="1"/>
    <col min="1292" max="1292" width="2.5703125" style="48" customWidth="1"/>
    <col min="1293" max="1293" width="7.28515625" style="48" customWidth="1"/>
    <col min="1294" max="1294" width="6.85546875" style="48" customWidth="1"/>
    <col min="1295" max="1295" width="18.28515625" style="48" customWidth="1"/>
    <col min="1296" max="1296" width="9.5703125" style="48" customWidth="1"/>
    <col min="1297" max="1304" width="9.85546875" style="48" customWidth="1"/>
    <col min="1305" max="1539" width="9.140625" style="48"/>
    <col min="1540" max="1540" width="2.5703125" style="48" customWidth="1"/>
    <col min="1541" max="1541" width="7.140625" style="48" customWidth="1"/>
    <col min="1542" max="1542" width="17" style="48" customWidth="1"/>
    <col min="1543" max="1543" width="21.85546875" style="48" customWidth="1"/>
    <col min="1544" max="1544" width="17.28515625" style="48" customWidth="1"/>
    <col min="1545" max="1545" width="14.85546875" style="48" customWidth="1"/>
    <col min="1546" max="1546" width="14.140625" style="48" customWidth="1"/>
    <col min="1547" max="1547" width="16.7109375" style="48" customWidth="1"/>
    <col min="1548" max="1548" width="2.5703125" style="48" customWidth="1"/>
    <col min="1549" max="1549" width="7.28515625" style="48" customWidth="1"/>
    <col min="1550" max="1550" width="6.85546875" style="48" customWidth="1"/>
    <col min="1551" max="1551" width="18.28515625" style="48" customWidth="1"/>
    <col min="1552" max="1552" width="9.5703125" style="48" customWidth="1"/>
    <col min="1553" max="1560" width="9.85546875" style="48" customWidth="1"/>
    <col min="1561" max="1795" width="9.140625" style="48"/>
    <col min="1796" max="1796" width="2.5703125" style="48" customWidth="1"/>
    <col min="1797" max="1797" width="7.140625" style="48" customWidth="1"/>
    <col min="1798" max="1798" width="17" style="48" customWidth="1"/>
    <col min="1799" max="1799" width="21.85546875" style="48" customWidth="1"/>
    <col min="1800" max="1800" width="17.28515625" style="48" customWidth="1"/>
    <col min="1801" max="1801" width="14.85546875" style="48" customWidth="1"/>
    <col min="1802" max="1802" width="14.140625" style="48" customWidth="1"/>
    <col min="1803" max="1803" width="16.7109375" style="48" customWidth="1"/>
    <col min="1804" max="1804" width="2.5703125" style="48" customWidth="1"/>
    <col min="1805" max="1805" width="7.28515625" style="48" customWidth="1"/>
    <col min="1806" max="1806" width="6.85546875" style="48" customWidth="1"/>
    <col min="1807" max="1807" width="18.28515625" style="48" customWidth="1"/>
    <col min="1808" max="1808" width="9.5703125" style="48" customWidth="1"/>
    <col min="1809" max="1816" width="9.85546875" style="48" customWidth="1"/>
    <col min="1817" max="2051" width="9.140625" style="48"/>
    <col min="2052" max="2052" width="2.5703125" style="48" customWidth="1"/>
    <col min="2053" max="2053" width="7.140625" style="48" customWidth="1"/>
    <col min="2054" max="2054" width="17" style="48" customWidth="1"/>
    <col min="2055" max="2055" width="21.85546875" style="48" customWidth="1"/>
    <col min="2056" max="2056" width="17.28515625" style="48" customWidth="1"/>
    <col min="2057" max="2057" width="14.85546875" style="48" customWidth="1"/>
    <col min="2058" max="2058" width="14.140625" style="48" customWidth="1"/>
    <col min="2059" max="2059" width="16.7109375" style="48" customWidth="1"/>
    <col min="2060" max="2060" width="2.5703125" style="48" customWidth="1"/>
    <col min="2061" max="2061" width="7.28515625" style="48" customWidth="1"/>
    <col min="2062" max="2062" width="6.85546875" style="48" customWidth="1"/>
    <col min="2063" max="2063" width="18.28515625" style="48" customWidth="1"/>
    <col min="2064" max="2064" width="9.5703125" style="48" customWidth="1"/>
    <col min="2065" max="2072" width="9.85546875" style="48" customWidth="1"/>
    <col min="2073" max="2307" width="9.140625" style="48"/>
    <col min="2308" max="2308" width="2.5703125" style="48" customWidth="1"/>
    <col min="2309" max="2309" width="7.140625" style="48" customWidth="1"/>
    <col min="2310" max="2310" width="17" style="48" customWidth="1"/>
    <col min="2311" max="2311" width="21.85546875" style="48" customWidth="1"/>
    <col min="2312" max="2312" width="17.28515625" style="48" customWidth="1"/>
    <col min="2313" max="2313" width="14.85546875" style="48" customWidth="1"/>
    <col min="2314" max="2314" width="14.140625" style="48" customWidth="1"/>
    <col min="2315" max="2315" width="16.7109375" style="48" customWidth="1"/>
    <col min="2316" max="2316" width="2.5703125" style="48" customWidth="1"/>
    <col min="2317" max="2317" width="7.28515625" style="48" customWidth="1"/>
    <col min="2318" max="2318" width="6.85546875" style="48" customWidth="1"/>
    <col min="2319" max="2319" width="18.28515625" style="48" customWidth="1"/>
    <col min="2320" max="2320" width="9.5703125" style="48" customWidth="1"/>
    <col min="2321" max="2328" width="9.85546875" style="48" customWidth="1"/>
    <col min="2329" max="2563" width="9.140625" style="48"/>
    <col min="2564" max="2564" width="2.5703125" style="48" customWidth="1"/>
    <col min="2565" max="2565" width="7.140625" style="48" customWidth="1"/>
    <col min="2566" max="2566" width="17" style="48" customWidth="1"/>
    <col min="2567" max="2567" width="21.85546875" style="48" customWidth="1"/>
    <col min="2568" max="2568" width="17.28515625" style="48" customWidth="1"/>
    <col min="2569" max="2569" width="14.85546875" style="48" customWidth="1"/>
    <col min="2570" max="2570" width="14.140625" style="48" customWidth="1"/>
    <col min="2571" max="2571" width="16.7109375" style="48" customWidth="1"/>
    <col min="2572" max="2572" width="2.5703125" style="48" customWidth="1"/>
    <col min="2573" max="2573" width="7.28515625" style="48" customWidth="1"/>
    <col min="2574" max="2574" width="6.85546875" style="48" customWidth="1"/>
    <col min="2575" max="2575" width="18.28515625" style="48" customWidth="1"/>
    <col min="2576" max="2576" width="9.5703125" style="48" customWidth="1"/>
    <col min="2577" max="2584" width="9.85546875" style="48" customWidth="1"/>
    <col min="2585" max="2819" width="9.140625" style="48"/>
    <col min="2820" max="2820" width="2.5703125" style="48" customWidth="1"/>
    <col min="2821" max="2821" width="7.140625" style="48" customWidth="1"/>
    <col min="2822" max="2822" width="17" style="48" customWidth="1"/>
    <col min="2823" max="2823" width="21.85546875" style="48" customWidth="1"/>
    <col min="2824" max="2824" width="17.28515625" style="48" customWidth="1"/>
    <col min="2825" max="2825" width="14.85546875" style="48" customWidth="1"/>
    <col min="2826" max="2826" width="14.140625" style="48" customWidth="1"/>
    <col min="2827" max="2827" width="16.7109375" style="48" customWidth="1"/>
    <col min="2828" max="2828" width="2.5703125" style="48" customWidth="1"/>
    <col min="2829" max="2829" width="7.28515625" style="48" customWidth="1"/>
    <col min="2830" max="2830" width="6.85546875" style="48" customWidth="1"/>
    <col min="2831" max="2831" width="18.28515625" style="48" customWidth="1"/>
    <col min="2832" max="2832" width="9.5703125" style="48" customWidth="1"/>
    <col min="2833" max="2840" width="9.85546875" style="48" customWidth="1"/>
    <col min="2841" max="3075" width="9.140625" style="48"/>
    <col min="3076" max="3076" width="2.5703125" style="48" customWidth="1"/>
    <col min="3077" max="3077" width="7.140625" style="48" customWidth="1"/>
    <col min="3078" max="3078" width="17" style="48" customWidth="1"/>
    <col min="3079" max="3079" width="21.85546875" style="48" customWidth="1"/>
    <col min="3080" max="3080" width="17.28515625" style="48" customWidth="1"/>
    <col min="3081" max="3081" width="14.85546875" style="48" customWidth="1"/>
    <col min="3082" max="3082" width="14.140625" style="48" customWidth="1"/>
    <col min="3083" max="3083" width="16.7109375" style="48" customWidth="1"/>
    <col min="3084" max="3084" width="2.5703125" style="48" customWidth="1"/>
    <col min="3085" max="3085" width="7.28515625" style="48" customWidth="1"/>
    <col min="3086" max="3086" width="6.85546875" style="48" customWidth="1"/>
    <col min="3087" max="3087" width="18.28515625" style="48" customWidth="1"/>
    <col min="3088" max="3088" width="9.5703125" style="48" customWidth="1"/>
    <col min="3089" max="3096" width="9.85546875" style="48" customWidth="1"/>
    <col min="3097" max="3331" width="9.140625" style="48"/>
    <col min="3332" max="3332" width="2.5703125" style="48" customWidth="1"/>
    <col min="3333" max="3333" width="7.140625" style="48" customWidth="1"/>
    <col min="3334" max="3334" width="17" style="48" customWidth="1"/>
    <col min="3335" max="3335" width="21.85546875" style="48" customWidth="1"/>
    <col min="3336" max="3336" width="17.28515625" style="48" customWidth="1"/>
    <col min="3337" max="3337" width="14.85546875" style="48" customWidth="1"/>
    <col min="3338" max="3338" width="14.140625" style="48" customWidth="1"/>
    <col min="3339" max="3339" width="16.7109375" style="48" customWidth="1"/>
    <col min="3340" max="3340" width="2.5703125" style="48" customWidth="1"/>
    <col min="3341" max="3341" width="7.28515625" style="48" customWidth="1"/>
    <col min="3342" max="3342" width="6.85546875" style="48" customWidth="1"/>
    <col min="3343" max="3343" width="18.28515625" style="48" customWidth="1"/>
    <col min="3344" max="3344" width="9.5703125" style="48" customWidth="1"/>
    <col min="3345" max="3352" width="9.85546875" style="48" customWidth="1"/>
    <col min="3353" max="3587" width="9.140625" style="48"/>
    <col min="3588" max="3588" width="2.5703125" style="48" customWidth="1"/>
    <col min="3589" max="3589" width="7.140625" style="48" customWidth="1"/>
    <col min="3590" max="3590" width="17" style="48" customWidth="1"/>
    <col min="3591" max="3591" width="21.85546875" style="48" customWidth="1"/>
    <col min="3592" max="3592" width="17.28515625" style="48" customWidth="1"/>
    <col min="3593" max="3593" width="14.85546875" style="48" customWidth="1"/>
    <col min="3594" max="3594" width="14.140625" style="48" customWidth="1"/>
    <col min="3595" max="3595" width="16.7109375" style="48" customWidth="1"/>
    <col min="3596" max="3596" width="2.5703125" style="48" customWidth="1"/>
    <col min="3597" max="3597" width="7.28515625" style="48" customWidth="1"/>
    <col min="3598" max="3598" width="6.85546875" style="48" customWidth="1"/>
    <col min="3599" max="3599" width="18.28515625" style="48" customWidth="1"/>
    <col min="3600" max="3600" width="9.5703125" style="48" customWidth="1"/>
    <col min="3601" max="3608" width="9.85546875" style="48" customWidth="1"/>
    <col min="3609" max="3843" width="9.140625" style="48"/>
    <col min="3844" max="3844" width="2.5703125" style="48" customWidth="1"/>
    <col min="3845" max="3845" width="7.140625" style="48" customWidth="1"/>
    <col min="3846" max="3846" width="17" style="48" customWidth="1"/>
    <col min="3847" max="3847" width="21.85546875" style="48" customWidth="1"/>
    <col min="3848" max="3848" width="17.28515625" style="48" customWidth="1"/>
    <col min="3849" max="3849" width="14.85546875" style="48" customWidth="1"/>
    <col min="3850" max="3850" width="14.140625" style="48" customWidth="1"/>
    <col min="3851" max="3851" width="16.7109375" style="48" customWidth="1"/>
    <col min="3852" max="3852" width="2.5703125" style="48" customWidth="1"/>
    <col min="3853" max="3853" width="7.28515625" style="48" customWidth="1"/>
    <col min="3854" max="3854" width="6.85546875" style="48" customWidth="1"/>
    <col min="3855" max="3855" width="18.28515625" style="48" customWidth="1"/>
    <col min="3856" max="3856" width="9.5703125" style="48" customWidth="1"/>
    <col min="3857" max="3864" width="9.85546875" style="48" customWidth="1"/>
    <col min="3865" max="4099" width="9.140625" style="48"/>
    <col min="4100" max="4100" width="2.5703125" style="48" customWidth="1"/>
    <col min="4101" max="4101" width="7.140625" style="48" customWidth="1"/>
    <col min="4102" max="4102" width="17" style="48" customWidth="1"/>
    <col min="4103" max="4103" width="21.85546875" style="48" customWidth="1"/>
    <col min="4104" max="4104" width="17.28515625" style="48" customWidth="1"/>
    <col min="4105" max="4105" width="14.85546875" style="48" customWidth="1"/>
    <col min="4106" max="4106" width="14.140625" style="48" customWidth="1"/>
    <col min="4107" max="4107" width="16.7109375" style="48" customWidth="1"/>
    <col min="4108" max="4108" width="2.5703125" style="48" customWidth="1"/>
    <col min="4109" max="4109" width="7.28515625" style="48" customWidth="1"/>
    <col min="4110" max="4110" width="6.85546875" style="48" customWidth="1"/>
    <col min="4111" max="4111" width="18.28515625" style="48" customWidth="1"/>
    <col min="4112" max="4112" width="9.5703125" style="48" customWidth="1"/>
    <col min="4113" max="4120" width="9.85546875" style="48" customWidth="1"/>
    <col min="4121" max="4355" width="9.140625" style="48"/>
    <col min="4356" max="4356" width="2.5703125" style="48" customWidth="1"/>
    <col min="4357" max="4357" width="7.140625" style="48" customWidth="1"/>
    <col min="4358" max="4358" width="17" style="48" customWidth="1"/>
    <col min="4359" max="4359" width="21.85546875" style="48" customWidth="1"/>
    <col min="4360" max="4360" width="17.28515625" style="48" customWidth="1"/>
    <col min="4361" max="4361" width="14.85546875" style="48" customWidth="1"/>
    <col min="4362" max="4362" width="14.140625" style="48" customWidth="1"/>
    <col min="4363" max="4363" width="16.7109375" style="48" customWidth="1"/>
    <col min="4364" max="4364" width="2.5703125" style="48" customWidth="1"/>
    <col min="4365" max="4365" width="7.28515625" style="48" customWidth="1"/>
    <col min="4366" max="4366" width="6.85546875" style="48" customWidth="1"/>
    <col min="4367" max="4367" width="18.28515625" style="48" customWidth="1"/>
    <col min="4368" max="4368" width="9.5703125" style="48" customWidth="1"/>
    <col min="4369" max="4376" width="9.85546875" style="48" customWidth="1"/>
    <col min="4377" max="4611" width="9.140625" style="48"/>
    <col min="4612" max="4612" width="2.5703125" style="48" customWidth="1"/>
    <col min="4613" max="4613" width="7.140625" style="48" customWidth="1"/>
    <col min="4614" max="4614" width="17" style="48" customWidth="1"/>
    <col min="4615" max="4615" width="21.85546875" style="48" customWidth="1"/>
    <col min="4616" max="4616" width="17.28515625" style="48" customWidth="1"/>
    <col min="4617" max="4617" width="14.85546875" style="48" customWidth="1"/>
    <col min="4618" max="4618" width="14.140625" style="48" customWidth="1"/>
    <col min="4619" max="4619" width="16.7109375" style="48" customWidth="1"/>
    <col min="4620" max="4620" width="2.5703125" style="48" customWidth="1"/>
    <col min="4621" max="4621" width="7.28515625" style="48" customWidth="1"/>
    <col min="4622" max="4622" width="6.85546875" style="48" customWidth="1"/>
    <col min="4623" max="4623" width="18.28515625" style="48" customWidth="1"/>
    <col min="4624" max="4624" width="9.5703125" style="48" customWidth="1"/>
    <col min="4625" max="4632" width="9.85546875" style="48" customWidth="1"/>
    <col min="4633" max="4867" width="9.140625" style="48"/>
    <col min="4868" max="4868" width="2.5703125" style="48" customWidth="1"/>
    <col min="4869" max="4869" width="7.140625" style="48" customWidth="1"/>
    <col min="4870" max="4870" width="17" style="48" customWidth="1"/>
    <col min="4871" max="4871" width="21.85546875" style="48" customWidth="1"/>
    <col min="4872" max="4872" width="17.28515625" style="48" customWidth="1"/>
    <col min="4873" max="4873" width="14.85546875" style="48" customWidth="1"/>
    <col min="4874" max="4874" width="14.140625" style="48" customWidth="1"/>
    <col min="4875" max="4875" width="16.7109375" style="48" customWidth="1"/>
    <col min="4876" max="4876" width="2.5703125" style="48" customWidth="1"/>
    <col min="4877" max="4877" width="7.28515625" style="48" customWidth="1"/>
    <col min="4878" max="4878" width="6.85546875" style="48" customWidth="1"/>
    <col min="4879" max="4879" width="18.28515625" style="48" customWidth="1"/>
    <col min="4880" max="4880" width="9.5703125" style="48" customWidth="1"/>
    <col min="4881" max="4888" width="9.85546875" style="48" customWidth="1"/>
    <col min="4889" max="5123" width="9.140625" style="48"/>
    <col min="5124" max="5124" width="2.5703125" style="48" customWidth="1"/>
    <col min="5125" max="5125" width="7.140625" style="48" customWidth="1"/>
    <col min="5126" max="5126" width="17" style="48" customWidth="1"/>
    <col min="5127" max="5127" width="21.85546875" style="48" customWidth="1"/>
    <col min="5128" max="5128" width="17.28515625" style="48" customWidth="1"/>
    <col min="5129" max="5129" width="14.85546875" style="48" customWidth="1"/>
    <col min="5130" max="5130" width="14.140625" style="48" customWidth="1"/>
    <col min="5131" max="5131" width="16.7109375" style="48" customWidth="1"/>
    <col min="5132" max="5132" width="2.5703125" style="48" customWidth="1"/>
    <col min="5133" max="5133" width="7.28515625" style="48" customWidth="1"/>
    <col min="5134" max="5134" width="6.85546875" style="48" customWidth="1"/>
    <col min="5135" max="5135" width="18.28515625" style="48" customWidth="1"/>
    <col min="5136" max="5136" width="9.5703125" style="48" customWidth="1"/>
    <col min="5137" max="5144" width="9.85546875" style="48" customWidth="1"/>
    <col min="5145" max="5379" width="9.140625" style="48"/>
    <col min="5380" max="5380" width="2.5703125" style="48" customWidth="1"/>
    <col min="5381" max="5381" width="7.140625" style="48" customWidth="1"/>
    <col min="5382" max="5382" width="17" style="48" customWidth="1"/>
    <col min="5383" max="5383" width="21.85546875" style="48" customWidth="1"/>
    <col min="5384" max="5384" width="17.28515625" style="48" customWidth="1"/>
    <col min="5385" max="5385" width="14.85546875" style="48" customWidth="1"/>
    <col min="5386" max="5386" width="14.140625" style="48" customWidth="1"/>
    <col min="5387" max="5387" width="16.7109375" style="48" customWidth="1"/>
    <col min="5388" max="5388" width="2.5703125" style="48" customWidth="1"/>
    <col min="5389" max="5389" width="7.28515625" style="48" customWidth="1"/>
    <col min="5390" max="5390" width="6.85546875" style="48" customWidth="1"/>
    <col min="5391" max="5391" width="18.28515625" style="48" customWidth="1"/>
    <col min="5392" max="5392" width="9.5703125" style="48" customWidth="1"/>
    <col min="5393" max="5400" width="9.85546875" style="48" customWidth="1"/>
    <col min="5401" max="5635" width="9.140625" style="48"/>
    <col min="5636" max="5636" width="2.5703125" style="48" customWidth="1"/>
    <col min="5637" max="5637" width="7.140625" style="48" customWidth="1"/>
    <col min="5638" max="5638" width="17" style="48" customWidth="1"/>
    <col min="5639" max="5639" width="21.85546875" style="48" customWidth="1"/>
    <col min="5640" max="5640" width="17.28515625" style="48" customWidth="1"/>
    <col min="5641" max="5641" width="14.85546875" style="48" customWidth="1"/>
    <col min="5642" max="5642" width="14.140625" style="48" customWidth="1"/>
    <col min="5643" max="5643" width="16.7109375" style="48" customWidth="1"/>
    <col min="5644" max="5644" width="2.5703125" style="48" customWidth="1"/>
    <col min="5645" max="5645" width="7.28515625" style="48" customWidth="1"/>
    <col min="5646" max="5646" width="6.85546875" style="48" customWidth="1"/>
    <col min="5647" max="5647" width="18.28515625" style="48" customWidth="1"/>
    <col min="5648" max="5648" width="9.5703125" style="48" customWidth="1"/>
    <col min="5649" max="5656" width="9.85546875" style="48" customWidth="1"/>
    <col min="5657" max="5891" width="9.140625" style="48"/>
    <col min="5892" max="5892" width="2.5703125" style="48" customWidth="1"/>
    <col min="5893" max="5893" width="7.140625" style="48" customWidth="1"/>
    <col min="5894" max="5894" width="17" style="48" customWidth="1"/>
    <col min="5895" max="5895" width="21.85546875" style="48" customWidth="1"/>
    <col min="5896" max="5896" width="17.28515625" style="48" customWidth="1"/>
    <col min="5897" max="5897" width="14.85546875" style="48" customWidth="1"/>
    <col min="5898" max="5898" width="14.140625" style="48" customWidth="1"/>
    <col min="5899" max="5899" width="16.7109375" style="48" customWidth="1"/>
    <col min="5900" max="5900" width="2.5703125" style="48" customWidth="1"/>
    <col min="5901" max="5901" width="7.28515625" style="48" customWidth="1"/>
    <col min="5902" max="5902" width="6.85546875" style="48" customWidth="1"/>
    <col min="5903" max="5903" width="18.28515625" style="48" customWidth="1"/>
    <col min="5904" max="5904" width="9.5703125" style="48" customWidth="1"/>
    <col min="5905" max="5912" width="9.85546875" style="48" customWidth="1"/>
    <col min="5913" max="6147" width="9.140625" style="48"/>
    <col min="6148" max="6148" width="2.5703125" style="48" customWidth="1"/>
    <col min="6149" max="6149" width="7.140625" style="48" customWidth="1"/>
    <col min="6150" max="6150" width="17" style="48" customWidth="1"/>
    <col min="6151" max="6151" width="21.85546875" style="48" customWidth="1"/>
    <col min="6152" max="6152" width="17.28515625" style="48" customWidth="1"/>
    <col min="6153" max="6153" width="14.85546875" style="48" customWidth="1"/>
    <col min="6154" max="6154" width="14.140625" style="48" customWidth="1"/>
    <col min="6155" max="6155" width="16.7109375" style="48" customWidth="1"/>
    <col min="6156" max="6156" width="2.5703125" style="48" customWidth="1"/>
    <col min="6157" max="6157" width="7.28515625" style="48" customWidth="1"/>
    <col min="6158" max="6158" width="6.85546875" style="48" customWidth="1"/>
    <col min="6159" max="6159" width="18.28515625" style="48" customWidth="1"/>
    <col min="6160" max="6160" width="9.5703125" style="48" customWidth="1"/>
    <col min="6161" max="6168" width="9.85546875" style="48" customWidth="1"/>
    <col min="6169" max="6403" width="9.140625" style="48"/>
    <col min="6404" max="6404" width="2.5703125" style="48" customWidth="1"/>
    <col min="6405" max="6405" width="7.140625" style="48" customWidth="1"/>
    <col min="6406" max="6406" width="17" style="48" customWidth="1"/>
    <col min="6407" max="6407" width="21.85546875" style="48" customWidth="1"/>
    <col min="6408" max="6408" width="17.28515625" style="48" customWidth="1"/>
    <col min="6409" max="6409" width="14.85546875" style="48" customWidth="1"/>
    <col min="6410" max="6410" width="14.140625" style="48" customWidth="1"/>
    <col min="6411" max="6411" width="16.7109375" style="48" customWidth="1"/>
    <col min="6412" max="6412" width="2.5703125" style="48" customWidth="1"/>
    <col min="6413" max="6413" width="7.28515625" style="48" customWidth="1"/>
    <col min="6414" max="6414" width="6.85546875" style="48" customWidth="1"/>
    <col min="6415" max="6415" width="18.28515625" style="48" customWidth="1"/>
    <col min="6416" max="6416" width="9.5703125" style="48" customWidth="1"/>
    <col min="6417" max="6424" width="9.85546875" style="48" customWidth="1"/>
    <col min="6425" max="6659" width="9.140625" style="48"/>
    <col min="6660" max="6660" width="2.5703125" style="48" customWidth="1"/>
    <col min="6661" max="6661" width="7.140625" style="48" customWidth="1"/>
    <col min="6662" max="6662" width="17" style="48" customWidth="1"/>
    <col min="6663" max="6663" width="21.85546875" style="48" customWidth="1"/>
    <col min="6664" max="6664" width="17.28515625" style="48" customWidth="1"/>
    <col min="6665" max="6665" width="14.85546875" style="48" customWidth="1"/>
    <col min="6666" max="6666" width="14.140625" style="48" customWidth="1"/>
    <col min="6667" max="6667" width="16.7109375" style="48" customWidth="1"/>
    <col min="6668" max="6668" width="2.5703125" style="48" customWidth="1"/>
    <col min="6669" max="6669" width="7.28515625" style="48" customWidth="1"/>
    <col min="6670" max="6670" width="6.85546875" style="48" customWidth="1"/>
    <col min="6671" max="6671" width="18.28515625" style="48" customWidth="1"/>
    <col min="6672" max="6672" width="9.5703125" style="48" customWidth="1"/>
    <col min="6673" max="6680" width="9.85546875" style="48" customWidth="1"/>
    <col min="6681" max="6915" width="9.140625" style="48"/>
    <col min="6916" max="6916" width="2.5703125" style="48" customWidth="1"/>
    <col min="6917" max="6917" width="7.140625" style="48" customWidth="1"/>
    <col min="6918" max="6918" width="17" style="48" customWidth="1"/>
    <col min="6919" max="6919" width="21.85546875" style="48" customWidth="1"/>
    <col min="6920" max="6920" width="17.28515625" style="48" customWidth="1"/>
    <col min="6921" max="6921" width="14.85546875" style="48" customWidth="1"/>
    <col min="6922" max="6922" width="14.140625" style="48" customWidth="1"/>
    <col min="6923" max="6923" width="16.7109375" style="48" customWidth="1"/>
    <col min="6924" max="6924" width="2.5703125" style="48" customWidth="1"/>
    <col min="6925" max="6925" width="7.28515625" style="48" customWidth="1"/>
    <col min="6926" max="6926" width="6.85546875" style="48" customWidth="1"/>
    <col min="6927" max="6927" width="18.28515625" style="48" customWidth="1"/>
    <col min="6928" max="6928" width="9.5703125" style="48" customWidth="1"/>
    <col min="6929" max="6936" width="9.85546875" style="48" customWidth="1"/>
    <col min="6937" max="7171" width="9.140625" style="48"/>
    <col min="7172" max="7172" width="2.5703125" style="48" customWidth="1"/>
    <col min="7173" max="7173" width="7.140625" style="48" customWidth="1"/>
    <col min="7174" max="7174" width="17" style="48" customWidth="1"/>
    <col min="7175" max="7175" width="21.85546875" style="48" customWidth="1"/>
    <col min="7176" max="7176" width="17.28515625" style="48" customWidth="1"/>
    <col min="7177" max="7177" width="14.85546875" style="48" customWidth="1"/>
    <col min="7178" max="7178" width="14.140625" style="48" customWidth="1"/>
    <col min="7179" max="7179" width="16.7109375" style="48" customWidth="1"/>
    <col min="7180" max="7180" width="2.5703125" style="48" customWidth="1"/>
    <col min="7181" max="7181" width="7.28515625" style="48" customWidth="1"/>
    <col min="7182" max="7182" width="6.85546875" style="48" customWidth="1"/>
    <col min="7183" max="7183" width="18.28515625" style="48" customWidth="1"/>
    <col min="7184" max="7184" width="9.5703125" style="48" customWidth="1"/>
    <col min="7185" max="7192" width="9.85546875" style="48" customWidth="1"/>
    <col min="7193" max="7427" width="9.140625" style="48"/>
    <col min="7428" max="7428" width="2.5703125" style="48" customWidth="1"/>
    <col min="7429" max="7429" width="7.140625" style="48" customWidth="1"/>
    <col min="7430" max="7430" width="17" style="48" customWidth="1"/>
    <col min="7431" max="7431" width="21.85546875" style="48" customWidth="1"/>
    <col min="7432" max="7432" width="17.28515625" style="48" customWidth="1"/>
    <col min="7433" max="7433" width="14.85546875" style="48" customWidth="1"/>
    <col min="7434" max="7434" width="14.140625" style="48" customWidth="1"/>
    <col min="7435" max="7435" width="16.7109375" style="48" customWidth="1"/>
    <col min="7436" max="7436" width="2.5703125" style="48" customWidth="1"/>
    <col min="7437" max="7437" width="7.28515625" style="48" customWidth="1"/>
    <col min="7438" max="7438" width="6.85546875" style="48" customWidth="1"/>
    <col min="7439" max="7439" width="18.28515625" style="48" customWidth="1"/>
    <col min="7440" max="7440" width="9.5703125" style="48" customWidth="1"/>
    <col min="7441" max="7448" width="9.85546875" style="48" customWidth="1"/>
    <col min="7449" max="7683" width="9.140625" style="48"/>
    <col min="7684" max="7684" width="2.5703125" style="48" customWidth="1"/>
    <col min="7685" max="7685" width="7.140625" style="48" customWidth="1"/>
    <col min="7686" max="7686" width="17" style="48" customWidth="1"/>
    <col min="7687" max="7687" width="21.85546875" style="48" customWidth="1"/>
    <col min="7688" max="7688" width="17.28515625" style="48" customWidth="1"/>
    <col min="7689" max="7689" width="14.85546875" style="48" customWidth="1"/>
    <col min="7690" max="7690" width="14.140625" style="48" customWidth="1"/>
    <col min="7691" max="7691" width="16.7109375" style="48" customWidth="1"/>
    <col min="7692" max="7692" width="2.5703125" style="48" customWidth="1"/>
    <col min="7693" max="7693" width="7.28515625" style="48" customWidth="1"/>
    <col min="7694" max="7694" width="6.85546875" style="48" customWidth="1"/>
    <col min="7695" max="7695" width="18.28515625" style="48" customWidth="1"/>
    <col min="7696" max="7696" width="9.5703125" style="48" customWidth="1"/>
    <col min="7697" max="7704" width="9.85546875" style="48" customWidth="1"/>
    <col min="7705" max="7939" width="9.140625" style="48"/>
    <col min="7940" max="7940" width="2.5703125" style="48" customWidth="1"/>
    <col min="7941" max="7941" width="7.140625" style="48" customWidth="1"/>
    <col min="7942" max="7942" width="17" style="48" customWidth="1"/>
    <col min="7943" max="7943" width="21.85546875" style="48" customWidth="1"/>
    <col min="7944" max="7944" width="17.28515625" style="48" customWidth="1"/>
    <col min="7945" max="7945" width="14.85546875" style="48" customWidth="1"/>
    <col min="7946" max="7946" width="14.140625" style="48" customWidth="1"/>
    <col min="7947" max="7947" width="16.7109375" style="48" customWidth="1"/>
    <col min="7948" max="7948" width="2.5703125" style="48" customWidth="1"/>
    <col min="7949" max="7949" width="7.28515625" style="48" customWidth="1"/>
    <col min="7950" max="7950" width="6.85546875" style="48" customWidth="1"/>
    <col min="7951" max="7951" width="18.28515625" style="48" customWidth="1"/>
    <col min="7952" max="7952" width="9.5703125" style="48" customWidth="1"/>
    <col min="7953" max="7960" width="9.85546875" style="48" customWidth="1"/>
    <col min="7961" max="8195" width="9.140625" style="48"/>
    <col min="8196" max="8196" width="2.5703125" style="48" customWidth="1"/>
    <col min="8197" max="8197" width="7.140625" style="48" customWidth="1"/>
    <col min="8198" max="8198" width="17" style="48" customWidth="1"/>
    <col min="8199" max="8199" width="21.85546875" style="48" customWidth="1"/>
    <col min="8200" max="8200" width="17.28515625" style="48" customWidth="1"/>
    <col min="8201" max="8201" width="14.85546875" style="48" customWidth="1"/>
    <col min="8202" max="8202" width="14.140625" style="48" customWidth="1"/>
    <col min="8203" max="8203" width="16.7109375" style="48" customWidth="1"/>
    <col min="8204" max="8204" width="2.5703125" style="48" customWidth="1"/>
    <col min="8205" max="8205" width="7.28515625" style="48" customWidth="1"/>
    <col min="8206" max="8206" width="6.85546875" style="48" customWidth="1"/>
    <col min="8207" max="8207" width="18.28515625" style="48" customWidth="1"/>
    <col min="8208" max="8208" width="9.5703125" style="48" customWidth="1"/>
    <col min="8209" max="8216" width="9.85546875" style="48" customWidth="1"/>
    <col min="8217" max="8451" width="9.140625" style="48"/>
    <col min="8452" max="8452" width="2.5703125" style="48" customWidth="1"/>
    <col min="8453" max="8453" width="7.140625" style="48" customWidth="1"/>
    <col min="8454" max="8454" width="17" style="48" customWidth="1"/>
    <col min="8455" max="8455" width="21.85546875" style="48" customWidth="1"/>
    <col min="8456" max="8456" width="17.28515625" style="48" customWidth="1"/>
    <col min="8457" max="8457" width="14.85546875" style="48" customWidth="1"/>
    <col min="8458" max="8458" width="14.140625" style="48" customWidth="1"/>
    <col min="8459" max="8459" width="16.7109375" style="48" customWidth="1"/>
    <col min="8460" max="8460" width="2.5703125" style="48" customWidth="1"/>
    <col min="8461" max="8461" width="7.28515625" style="48" customWidth="1"/>
    <col min="8462" max="8462" width="6.85546875" style="48" customWidth="1"/>
    <col min="8463" max="8463" width="18.28515625" style="48" customWidth="1"/>
    <col min="8464" max="8464" width="9.5703125" style="48" customWidth="1"/>
    <col min="8465" max="8472" width="9.85546875" style="48" customWidth="1"/>
    <col min="8473" max="8707" width="9.140625" style="48"/>
    <col min="8708" max="8708" width="2.5703125" style="48" customWidth="1"/>
    <col min="8709" max="8709" width="7.140625" style="48" customWidth="1"/>
    <col min="8710" max="8710" width="17" style="48" customWidth="1"/>
    <col min="8711" max="8711" width="21.85546875" style="48" customWidth="1"/>
    <col min="8712" max="8712" width="17.28515625" style="48" customWidth="1"/>
    <col min="8713" max="8713" width="14.85546875" style="48" customWidth="1"/>
    <col min="8714" max="8714" width="14.140625" style="48" customWidth="1"/>
    <col min="8715" max="8715" width="16.7109375" style="48" customWidth="1"/>
    <col min="8716" max="8716" width="2.5703125" style="48" customWidth="1"/>
    <col min="8717" max="8717" width="7.28515625" style="48" customWidth="1"/>
    <col min="8718" max="8718" width="6.85546875" style="48" customWidth="1"/>
    <col min="8719" max="8719" width="18.28515625" style="48" customWidth="1"/>
    <col min="8720" max="8720" width="9.5703125" style="48" customWidth="1"/>
    <col min="8721" max="8728" width="9.85546875" style="48" customWidth="1"/>
    <col min="8729" max="8963" width="9.140625" style="48"/>
    <col min="8964" max="8964" width="2.5703125" style="48" customWidth="1"/>
    <col min="8965" max="8965" width="7.140625" style="48" customWidth="1"/>
    <col min="8966" max="8966" width="17" style="48" customWidth="1"/>
    <col min="8967" max="8967" width="21.85546875" style="48" customWidth="1"/>
    <col min="8968" max="8968" width="17.28515625" style="48" customWidth="1"/>
    <col min="8969" max="8969" width="14.85546875" style="48" customWidth="1"/>
    <col min="8970" max="8970" width="14.140625" style="48" customWidth="1"/>
    <col min="8971" max="8971" width="16.7109375" style="48" customWidth="1"/>
    <col min="8972" max="8972" width="2.5703125" style="48" customWidth="1"/>
    <col min="8973" max="8973" width="7.28515625" style="48" customWidth="1"/>
    <col min="8974" max="8974" width="6.85546875" style="48" customWidth="1"/>
    <col min="8975" max="8975" width="18.28515625" style="48" customWidth="1"/>
    <col min="8976" max="8976" width="9.5703125" style="48" customWidth="1"/>
    <col min="8977" max="8984" width="9.85546875" style="48" customWidth="1"/>
    <col min="8985" max="9219" width="9.140625" style="48"/>
    <col min="9220" max="9220" width="2.5703125" style="48" customWidth="1"/>
    <col min="9221" max="9221" width="7.140625" style="48" customWidth="1"/>
    <col min="9222" max="9222" width="17" style="48" customWidth="1"/>
    <col min="9223" max="9223" width="21.85546875" style="48" customWidth="1"/>
    <col min="9224" max="9224" width="17.28515625" style="48" customWidth="1"/>
    <col min="9225" max="9225" width="14.85546875" style="48" customWidth="1"/>
    <col min="9226" max="9226" width="14.140625" style="48" customWidth="1"/>
    <col min="9227" max="9227" width="16.7109375" style="48" customWidth="1"/>
    <col min="9228" max="9228" width="2.5703125" style="48" customWidth="1"/>
    <col min="9229" max="9229" width="7.28515625" style="48" customWidth="1"/>
    <col min="9230" max="9230" width="6.85546875" style="48" customWidth="1"/>
    <col min="9231" max="9231" width="18.28515625" style="48" customWidth="1"/>
    <col min="9232" max="9232" width="9.5703125" style="48" customWidth="1"/>
    <col min="9233" max="9240" width="9.85546875" style="48" customWidth="1"/>
    <col min="9241" max="9475" width="9.140625" style="48"/>
    <col min="9476" max="9476" width="2.5703125" style="48" customWidth="1"/>
    <col min="9477" max="9477" width="7.140625" style="48" customWidth="1"/>
    <col min="9478" max="9478" width="17" style="48" customWidth="1"/>
    <col min="9479" max="9479" width="21.85546875" style="48" customWidth="1"/>
    <col min="9480" max="9480" width="17.28515625" style="48" customWidth="1"/>
    <col min="9481" max="9481" width="14.85546875" style="48" customWidth="1"/>
    <col min="9482" max="9482" width="14.140625" style="48" customWidth="1"/>
    <col min="9483" max="9483" width="16.7109375" style="48" customWidth="1"/>
    <col min="9484" max="9484" width="2.5703125" style="48" customWidth="1"/>
    <col min="9485" max="9485" width="7.28515625" style="48" customWidth="1"/>
    <col min="9486" max="9486" width="6.85546875" style="48" customWidth="1"/>
    <col min="9487" max="9487" width="18.28515625" style="48" customWidth="1"/>
    <col min="9488" max="9488" width="9.5703125" style="48" customWidth="1"/>
    <col min="9489" max="9496" width="9.85546875" style="48" customWidth="1"/>
    <col min="9497" max="9731" width="9.140625" style="48"/>
    <col min="9732" max="9732" width="2.5703125" style="48" customWidth="1"/>
    <col min="9733" max="9733" width="7.140625" style="48" customWidth="1"/>
    <col min="9734" max="9734" width="17" style="48" customWidth="1"/>
    <col min="9735" max="9735" width="21.85546875" style="48" customWidth="1"/>
    <col min="9736" max="9736" width="17.28515625" style="48" customWidth="1"/>
    <col min="9737" max="9737" width="14.85546875" style="48" customWidth="1"/>
    <col min="9738" max="9738" width="14.140625" style="48" customWidth="1"/>
    <col min="9739" max="9739" width="16.7109375" style="48" customWidth="1"/>
    <col min="9740" max="9740" width="2.5703125" style="48" customWidth="1"/>
    <col min="9741" max="9741" width="7.28515625" style="48" customWidth="1"/>
    <col min="9742" max="9742" width="6.85546875" style="48" customWidth="1"/>
    <col min="9743" max="9743" width="18.28515625" style="48" customWidth="1"/>
    <col min="9744" max="9744" width="9.5703125" style="48" customWidth="1"/>
    <col min="9745" max="9752" width="9.85546875" style="48" customWidth="1"/>
    <col min="9753" max="9987" width="9.140625" style="48"/>
    <col min="9988" max="9988" width="2.5703125" style="48" customWidth="1"/>
    <col min="9989" max="9989" width="7.140625" style="48" customWidth="1"/>
    <col min="9990" max="9990" width="17" style="48" customWidth="1"/>
    <col min="9991" max="9991" width="21.85546875" style="48" customWidth="1"/>
    <col min="9992" max="9992" width="17.28515625" style="48" customWidth="1"/>
    <col min="9993" max="9993" width="14.85546875" style="48" customWidth="1"/>
    <col min="9994" max="9994" width="14.140625" style="48" customWidth="1"/>
    <col min="9995" max="9995" width="16.7109375" style="48" customWidth="1"/>
    <col min="9996" max="9996" width="2.5703125" style="48" customWidth="1"/>
    <col min="9997" max="9997" width="7.28515625" style="48" customWidth="1"/>
    <col min="9998" max="9998" width="6.85546875" style="48" customWidth="1"/>
    <col min="9999" max="9999" width="18.28515625" style="48" customWidth="1"/>
    <col min="10000" max="10000" width="9.5703125" style="48" customWidth="1"/>
    <col min="10001" max="10008" width="9.85546875" style="48" customWidth="1"/>
    <col min="10009" max="10243" width="9.140625" style="48"/>
    <col min="10244" max="10244" width="2.5703125" style="48" customWidth="1"/>
    <col min="10245" max="10245" width="7.140625" style="48" customWidth="1"/>
    <col min="10246" max="10246" width="17" style="48" customWidth="1"/>
    <col min="10247" max="10247" width="21.85546875" style="48" customWidth="1"/>
    <col min="10248" max="10248" width="17.28515625" style="48" customWidth="1"/>
    <col min="10249" max="10249" width="14.85546875" style="48" customWidth="1"/>
    <col min="10250" max="10250" width="14.140625" style="48" customWidth="1"/>
    <col min="10251" max="10251" width="16.7109375" style="48" customWidth="1"/>
    <col min="10252" max="10252" width="2.5703125" style="48" customWidth="1"/>
    <col min="10253" max="10253" width="7.28515625" style="48" customWidth="1"/>
    <col min="10254" max="10254" width="6.85546875" style="48" customWidth="1"/>
    <col min="10255" max="10255" width="18.28515625" style="48" customWidth="1"/>
    <col min="10256" max="10256" width="9.5703125" style="48" customWidth="1"/>
    <col min="10257" max="10264" width="9.85546875" style="48" customWidth="1"/>
    <col min="10265" max="10499" width="9.140625" style="48"/>
    <col min="10500" max="10500" width="2.5703125" style="48" customWidth="1"/>
    <col min="10501" max="10501" width="7.140625" style="48" customWidth="1"/>
    <col min="10502" max="10502" width="17" style="48" customWidth="1"/>
    <col min="10503" max="10503" width="21.85546875" style="48" customWidth="1"/>
    <col min="10504" max="10504" width="17.28515625" style="48" customWidth="1"/>
    <col min="10505" max="10505" width="14.85546875" style="48" customWidth="1"/>
    <col min="10506" max="10506" width="14.140625" style="48" customWidth="1"/>
    <col min="10507" max="10507" width="16.7109375" style="48" customWidth="1"/>
    <col min="10508" max="10508" width="2.5703125" style="48" customWidth="1"/>
    <col min="10509" max="10509" width="7.28515625" style="48" customWidth="1"/>
    <col min="10510" max="10510" width="6.85546875" style="48" customWidth="1"/>
    <col min="10511" max="10511" width="18.28515625" style="48" customWidth="1"/>
    <col min="10512" max="10512" width="9.5703125" style="48" customWidth="1"/>
    <col min="10513" max="10520" width="9.85546875" style="48" customWidth="1"/>
    <col min="10521" max="10755" width="9.140625" style="48"/>
    <col min="10756" max="10756" width="2.5703125" style="48" customWidth="1"/>
    <col min="10757" max="10757" width="7.140625" style="48" customWidth="1"/>
    <col min="10758" max="10758" width="17" style="48" customWidth="1"/>
    <col min="10759" max="10759" width="21.85546875" style="48" customWidth="1"/>
    <col min="10760" max="10760" width="17.28515625" style="48" customWidth="1"/>
    <col min="10761" max="10761" width="14.85546875" style="48" customWidth="1"/>
    <col min="10762" max="10762" width="14.140625" style="48" customWidth="1"/>
    <col min="10763" max="10763" width="16.7109375" style="48" customWidth="1"/>
    <col min="10764" max="10764" width="2.5703125" style="48" customWidth="1"/>
    <col min="10765" max="10765" width="7.28515625" style="48" customWidth="1"/>
    <col min="10766" max="10766" width="6.85546875" style="48" customWidth="1"/>
    <col min="10767" max="10767" width="18.28515625" style="48" customWidth="1"/>
    <col min="10768" max="10768" width="9.5703125" style="48" customWidth="1"/>
    <col min="10769" max="10776" width="9.85546875" style="48" customWidth="1"/>
    <col min="10777" max="11011" width="9.140625" style="48"/>
    <col min="11012" max="11012" width="2.5703125" style="48" customWidth="1"/>
    <col min="11013" max="11013" width="7.140625" style="48" customWidth="1"/>
    <col min="11014" max="11014" width="17" style="48" customWidth="1"/>
    <col min="11015" max="11015" width="21.85546875" style="48" customWidth="1"/>
    <col min="11016" max="11016" width="17.28515625" style="48" customWidth="1"/>
    <col min="11017" max="11017" width="14.85546875" style="48" customWidth="1"/>
    <col min="11018" max="11018" width="14.140625" style="48" customWidth="1"/>
    <col min="11019" max="11019" width="16.7109375" style="48" customWidth="1"/>
    <col min="11020" max="11020" width="2.5703125" style="48" customWidth="1"/>
    <col min="11021" max="11021" width="7.28515625" style="48" customWidth="1"/>
    <col min="11022" max="11022" width="6.85546875" style="48" customWidth="1"/>
    <col min="11023" max="11023" width="18.28515625" style="48" customWidth="1"/>
    <col min="11024" max="11024" width="9.5703125" style="48" customWidth="1"/>
    <col min="11025" max="11032" width="9.85546875" style="48" customWidth="1"/>
    <col min="11033" max="11267" width="9.140625" style="48"/>
    <col min="11268" max="11268" width="2.5703125" style="48" customWidth="1"/>
    <col min="11269" max="11269" width="7.140625" style="48" customWidth="1"/>
    <col min="11270" max="11270" width="17" style="48" customWidth="1"/>
    <col min="11271" max="11271" width="21.85546875" style="48" customWidth="1"/>
    <col min="11272" max="11272" width="17.28515625" style="48" customWidth="1"/>
    <col min="11273" max="11273" width="14.85546875" style="48" customWidth="1"/>
    <col min="11274" max="11274" width="14.140625" style="48" customWidth="1"/>
    <col min="11275" max="11275" width="16.7109375" style="48" customWidth="1"/>
    <col min="11276" max="11276" width="2.5703125" style="48" customWidth="1"/>
    <col min="11277" max="11277" width="7.28515625" style="48" customWidth="1"/>
    <col min="11278" max="11278" width="6.85546875" style="48" customWidth="1"/>
    <col min="11279" max="11279" width="18.28515625" style="48" customWidth="1"/>
    <col min="11280" max="11280" width="9.5703125" style="48" customWidth="1"/>
    <col min="11281" max="11288" width="9.85546875" style="48" customWidth="1"/>
    <col min="11289" max="11523" width="9.140625" style="48"/>
    <col min="11524" max="11524" width="2.5703125" style="48" customWidth="1"/>
    <col min="11525" max="11525" width="7.140625" style="48" customWidth="1"/>
    <col min="11526" max="11526" width="17" style="48" customWidth="1"/>
    <col min="11527" max="11527" width="21.85546875" style="48" customWidth="1"/>
    <col min="11528" max="11528" width="17.28515625" style="48" customWidth="1"/>
    <col min="11529" max="11529" width="14.85546875" style="48" customWidth="1"/>
    <col min="11530" max="11530" width="14.140625" style="48" customWidth="1"/>
    <col min="11531" max="11531" width="16.7109375" style="48" customWidth="1"/>
    <col min="11532" max="11532" width="2.5703125" style="48" customWidth="1"/>
    <col min="11533" max="11533" width="7.28515625" style="48" customWidth="1"/>
    <col min="11534" max="11534" width="6.85546875" style="48" customWidth="1"/>
    <col min="11535" max="11535" width="18.28515625" style="48" customWidth="1"/>
    <col min="11536" max="11536" width="9.5703125" style="48" customWidth="1"/>
    <col min="11537" max="11544" width="9.85546875" style="48" customWidth="1"/>
    <col min="11545" max="11779" width="9.140625" style="48"/>
    <col min="11780" max="11780" width="2.5703125" style="48" customWidth="1"/>
    <col min="11781" max="11781" width="7.140625" style="48" customWidth="1"/>
    <col min="11782" max="11782" width="17" style="48" customWidth="1"/>
    <col min="11783" max="11783" width="21.85546875" style="48" customWidth="1"/>
    <col min="11784" max="11784" width="17.28515625" style="48" customWidth="1"/>
    <col min="11785" max="11785" width="14.85546875" style="48" customWidth="1"/>
    <col min="11786" max="11786" width="14.140625" style="48" customWidth="1"/>
    <col min="11787" max="11787" width="16.7109375" style="48" customWidth="1"/>
    <col min="11788" max="11788" width="2.5703125" style="48" customWidth="1"/>
    <col min="11789" max="11789" width="7.28515625" style="48" customWidth="1"/>
    <col min="11790" max="11790" width="6.85546875" style="48" customWidth="1"/>
    <col min="11791" max="11791" width="18.28515625" style="48" customWidth="1"/>
    <col min="11792" max="11792" width="9.5703125" style="48" customWidth="1"/>
    <col min="11793" max="11800" width="9.85546875" style="48" customWidth="1"/>
    <col min="11801" max="12035" width="9.140625" style="48"/>
    <col min="12036" max="12036" width="2.5703125" style="48" customWidth="1"/>
    <col min="12037" max="12037" width="7.140625" style="48" customWidth="1"/>
    <col min="12038" max="12038" width="17" style="48" customWidth="1"/>
    <col min="12039" max="12039" width="21.85546875" style="48" customWidth="1"/>
    <col min="12040" max="12040" width="17.28515625" style="48" customWidth="1"/>
    <col min="12041" max="12041" width="14.85546875" style="48" customWidth="1"/>
    <col min="12042" max="12042" width="14.140625" style="48" customWidth="1"/>
    <col min="12043" max="12043" width="16.7109375" style="48" customWidth="1"/>
    <col min="12044" max="12044" width="2.5703125" style="48" customWidth="1"/>
    <col min="12045" max="12045" width="7.28515625" style="48" customWidth="1"/>
    <col min="12046" max="12046" width="6.85546875" style="48" customWidth="1"/>
    <col min="12047" max="12047" width="18.28515625" style="48" customWidth="1"/>
    <col min="12048" max="12048" width="9.5703125" style="48" customWidth="1"/>
    <col min="12049" max="12056" width="9.85546875" style="48" customWidth="1"/>
    <col min="12057" max="12291" width="9.140625" style="48"/>
    <col min="12292" max="12292" width="2.5703125" style="48" customWidth="1"/>
    <col min="12293" max="12293" width="7.140625" style="48" customWidth="1"/>
    <col min="12294" max="12294" width="17" style="48" customWidth="1"/>
    <col min="12295" max="12295" width="21.85546875" style="48" customWidth="1"/>
    <col min="12296" max="12296" width="17.28515625" style="48" customWidth="1"/>
    <col min="12297" max="12297" width="14.85546875" style="48" customWidth="1"/>
    <col min="12298" max="12298" width="14.140625" style="48" customWidth="1"/>
    <col min="12299" max="12299" width="16.7109375" style="48" customWidth="1"/>
    <col min="12300" max="12300" width="2.5703125" style="48" customWidth="1"/>
    <col min="12301" max="12301" width="7.28515625" style="48" customWidth="1"/>
    <col min="12302" max="12302" width="6.85546875" style="48" customWidth="1"/>
    <col min="12303" max="12303" width="18.28515625" style="48" customWidth="1"/>
    <col min="12304" max="12304" width="9.5703125" style="48" customWidth="1"/>
    <col min="12305" max="12312" width="9.85546875" style="48" customWidth="1"/>
    <col min="12313" max="12547" width="9.140625" style="48"/>
    <col min="12548" max="12548" width="2.5703125" style="48" customWidth="1"/>
    <col min="12549" max="12549" width="7.140625" style="48" customWidth="1"/>
    <col min="12550" max="12550" width="17" style="48" customWidth="1"/>
    <col min="12551" max="12551" width="21.85546875" style="48" customWidth="1"/>
    <col min="12552" max="12552" width="17.28515625" style="48" customWidth="1"/>
    <col min="12553" max="12553" width="14.85546875" style="48" customWidth="1"/>
    <col min="12554" max="12554" width="14.140625" style="48" customWidth="1"/>
    <col min="12555" max="12555" width="16.7109375" style="48" customWidth="1"/>
    <col min="12556" max="12556" width="2.5703125" style="48" customWidth="1"/>
    <col min="12557" max="12557" width="7.28515625" style="48" customWidth="1"/>
    <col min="12558" max="12558" width="6.85546875" style="48" customWidth="1"/>
    <col min="12559" max="12559" width="18.28515625" style="48" customWidth="1"/>
    <col min="12560" max="12560" width="9.5703125" style="48" customWidth="1"/>
    <col min="12561" max="12568" width="9.85546875" style="48" customWidth="1"/>
    <col min="12569" max="12803" width="9.140625" style="48"/>
    <col min="12804" max="12804" width="2.5703125" style="48" customWidth="1"/>
    <col min="12805" max="12805" width="7.140625" style="48" customWidth="1"/>
    <col min="12806" max="12806" width="17" style="48" customWidth="1"/>
    <col min="12807" max="12807" width="21.85546875" style="48" customWidth="1"/>
    <col min="12808" max="12808" width="17.28515625" style="48" customWidth="1"/>
    <col min="12809" max="12809" width="14.85546875" style="48" customWidth="1"/>
    <col min="12810" max="12810" width="14.140625" style="48" customWidth="1"/>
    <col min="12811" max="12811" width="16.7109375" style="48" customWidth="1"/>
    <col min="12812" max="12812" width="2.5703125" style="48" customWidth="1"/>
    <col min="12813" max="12813" width="7.28515625" style="48" customWidth="1"/>
    <col min="12814" max="12814" width="6.85546875" style="48" customWidth="1"/>
    <col min="12815" max="12815" width="18.28515625" style="48" customWidth="1"/>
    <col min="12816" max="12816" width="9.5703125" style="48" customWidth="1"/>
    <col min="12817" max="12824" width="9.85546875" style="48" customWidth="1"/>
    <col min="12825" max="13059" width="9.140625" style="48"/>
    <col min="13060" max="13060" width="2.5703125" style="48" customWidth="1"/>
    <col min="13061" max="13061" width="7.140625" style="48" customWidth="1"/>
    <col min="13062" max="13062" width="17" style="48" customWidth="1"/>
    <col min="13063" max="13063" width="21.85546875" style="48" customWidth="1"/>
    <col min="13064" max="13064" width="17.28515625" style="48" customWidth="1"/>
    <col min="13065" max="13065" width="14.85546875" style="48" customWidth="1"/>
    <col min="13066" max="13066" width="14.140625" style="48" customWidth="1"/>
    <col min="13067" max="13067" width="16.7109375" style="48" customWidth="1"/>
    <col min="13068" max="13068" width="2.5703125" style="48" customWidth="1"/>
    <col min="13069" max="13069" width="7.28515625" style="48" customWidth="1"/>
    <col min="13070" max="13070" width="6.85546875" style="48" customWidth="1"/>
    <col min="13071" max="13071" width="18.28515625" style="48" customWidth="1"/>
    <col min="13072" max="13072" width="9.5703125" style="48" customWidth="1"/>
    <col min="13073" max="13080" width="9.85546875" style="48" customWidth="1"/>
    <col min="13081" max="13315" width="9.140625" style="48"/>
    <col min="13316" max="13316" width="2.5703125" style="48" customWidth="1"/>
    <col min="13317" max="13317" width="7.140625" style="48" customWidth="1"/>
    <col min="13318" max="13318" width="17" style="48" customWidth="1"/>
    <col min="13319" max="13319" width="21.85546875" style="48" customWidth="1"/>
    <col min="13320" max="13320" width="17.28515625" style="48" customWidth="1"/>
    <col min="13321" max="13321" width="14.85546875" style="48" customWidth="1"/>
    <col min="13322" max="13322" width="14.140625" style="48" customWidth="1"/>
    <col min="13323" max="13323" width="16.7109375" style="48" customWidth="1"/>
    <col min="13324" max="13324" width="2.5703125" style="48" customWidth="1"/>
    <col min="13325" max="13325" width="7.28515625" style="48" customWidth="1"/>
    <col min="13326" max="13326" width="6.85546875" style="48" customWidth="1"/>
    <col min="13327" max="13327" width="18.28515625" style="48" customWidth="1"/>
    <col min="13328" max="13328" width="9.5703125" style="48" customWidth="1"/>
    <col min="13329" max="13336" width="9.85546875" style="48" customWidth="1"/>
    <col min="13337" max="13571" width="9.140625" style="48"/>
    <col min="13572" max="13572" width="2.5703125" style="48" customWidth="1"/>
    <col min="13573" max="13573" width="7.140625" style="48" customWidth="1"/>
    <col min="13574" max="13574" width="17" style="48" customWidth="1"/>
    <col min="13575" max="13575" width="21.85546875" style="48" customWidth="1"/>
    <col min="13576" max="13576" width="17.28515625" style="48" customWidth="1"/>
    <col min="13577" max="13577" width="14.85546875" style="48" customWidth="1"/>
    <col min="13578" max="13578" width="14.140625" style="48" customWidth="1"/>
    <col min="13579" max="13579" width="16.7109375" style="48" customWidth="1"/>
    <col min="13580" max="13580" width="2.5703125" style="48" customWidth="1"/>
    <col min="13581" max="13581" width="7.28515625" style="48" customWidth="1"/>
    <col min="13582" max="13582" width="6.85546875" style="48" customWidth="1"/>
    <col min="13583" max="13583" width="18.28515625" style="48" customWidth="1"/>
    <col min="13584" max="13584" width="9.5703125" style="48" customWidth="1"/>
    <col min="13585" max="13592" width="9.85546875" style="48" customWidth="1"/>
    <col min="13593" max="13827" width="9.140625" style="48"/>
    <col min="13828" max="13828" width="2.5703125" style="48" customWidth="1"/>
    <col min="13829" max="13829" width="7.140625" style="48" customWidth="1"/>
    <col min="13830" max="13830" width="17" style="48" customWidth="1"/>
    <col min="13831" max="13831" width="21.85546875" style="48" customWidth="1"/>
    <col min="13832" max="13832" width="17.28515625" style="48" customWidth="1"/>
    <col min="13833" max="13833" width="14.85546875" style="48" customWidth="1"/>
    <col min="13834" max="13834" width="14.140625" style="48" customWidth="1"/>
    <col min="13835" max="13835" width="16.7109375" style="48" customWidth="1"/>
    <col min="13836" max="13836" width="2.5703125" style="48" customWidth="1"/>
    <col min="13837" max="13837" width="7.28515625" style="48" customWidth="1"/>
    <col min="13838" max="13838" width="6.85546875" style="48" customWidth="1"/>
    <col min="13839" max="13839" width="18.28515625" style="48" customWidth="1"/>
    <col min="13840" max="13840" width="9.5703125" style="48" customWidth="1"/>
    <col min="13841" max="13848" width="9.85546875" style="48" customWidth="1"/>
    <col min="13849" max="14083" width="9.140625" style="48"/>
    <col min="14084" max="14084" width="2.5703125" style="48" customWidth="1"/>
    <col min="14085" max="14085" width="7.140625" style="48" customWidth="1"/>
    <col min="14086" max="14086" width="17" style="48" customWidth="1"/>
    <col min="14087" max="14087" width="21.85546875" style="48" customWidth="1"/>
    <col min="14088" max="14088" width="17.28515625" style="48" customWidth="1"/>
    <col min="14089" max="14089" width="14.85546875" style="48" customWidth="1"/>
    <col min="14090" max="14090" width="14.140625" style="48" customWidth="1"/>
    <col min="14091" max="14091" width="16.7109375" style="48" customWidth="1"/>
    <col min="14092" max="14092" width="2.5703125" style="48" customWidth="1"/>
    <col min="14093" max="14093" width="7.28515625" style="48" customWidth="1"/>
    <col min="14094" max="14094" width="6.85546875" style="48" customWidth="1"/>
    <col min="14095" max="14095" width="18.28515625" style="48" customWidth="1"/>
    <col min="14096" max="14096" width="9.5703125" style="48" customWidth="1"/>
    <col min="14097" max="14104" width="9.85546875" style="48" customWidth="1"/>
    <col min="14105" max="14339" width="9.140625" style="48"/>
    <col min="14340" max="14340" width="2.5703125" style="48" customWidth="1"/>
    <col min="14341" max="14341" width="7.140625" style="48" customWidth="1"/>
    <col min="14342" max="14342" width="17" style="48" customWidth="1"/>
    <col min="14343" max="14343" width="21.85546875" style="48" customWidth="1"/>
    <col min="14344" max="14344" width="17.28515625" style="48" customWidth="1"/>
    <col min="14345" max="14345" width="14.85546875" style="48" customWidth="1"/>
    <col min="14346" max="14346" width="14.140625" style="48" customWidth="1"/>
    <col min="14347" max="14347" width="16.7109375" style="48" customWidth="1"/>
    <col min="14348" max="14348" width="2.5703125" style="48" customWidth="1"/>
    <col min="14349" max="14349" width="7.28515625" style="48" customWidth="1"/>
    <col min="14350" max="14350" width="6.85546875" style="48" customWidth="1"/>
    <col min="14351" max="14351" width="18.28515625" style="48" customWidth="1"/>
    <col min="14352" max="14352" width="9.5703125" style="48" customWidth="1"/>
    <col min="14353" max="14360" width="9.85546875" style="48" customWidth="1"/>
    <col min="14361" max="14595" width="9.140625" style="48"/>
    <col min="14596" max="14596" width="2.5703125" style="48" customWidth="1"/>
    <col min="14597" max="14597" width="7.140625" style="48" customWidth="1"/>
    <col min="14598" max="14598" width="17" style="48" customWidth="1"/>
    <col min="14599" max="14599" width="21.85546875" style="48" customWidth="1"/>
    <col min="14600" max="14600" width="17.28515625" style="48" customWidth="1"/>
    <col min="14601" max="14601" width="14.85546875" style="48" customWidth="1"/>
    <col min="14602" max="14602" width="14.140625" style="48" customWidth="1"/>
    <col min="14603" max="14603" width="16.7109375" style="48" customWidth="1"/>
    <col min="14604" max="14604" width="2.5703125" style="48" customWidth="1"/>
    <col min="14605" max="14605" width="7.28515625" style="48" customWidth="1"/>
    <col min="14606" max="14606" width="6.85546875" style="48" customWidth="1"/>
    <col min="14607" max="14607" width="18.28515625" style="48" customWidth="1"/>
    <col min="14608" max="14608" width="9.5703125" style="48" customWidth="1"/>
    <col min="14609" max="14616" width="9.85546875" style="48" customWidth="1"/>
    <col min="14617" max="14851" width="9.140625" style="48"/>
    <col min="14852" max="14852" width="2.5703125" style="48" customWidth="1"/>
    <col min="14853" max="14853" width="7.140625" style="48" customWidth="1"/>
    <col min="14854" max="14854" width="17" style="48" customWidth="1"/>
    <col min="14855" max="14855" width="21.85546875" style="48" customWidth="1"/>
    <col min="14856" max="14856" width="17.28515625" style="48" customWidth="1"/>
    <col min="14857" max="14857" width="14.85546875" style="48" customWidth="1"/>
    <col min="14858" max="14858" width="14.140625" style="48" customWidth="1"/>
    <col min="14859" max="14859" width="16.7109375" style="48" customWidth="1"/>
    <col min="14860" max="14860" width="2.5703125" style="48" customWidth="1"/>
    <col min="14861" max="14861" width="7.28515625" style="48" customWidth="1"/>
    <col min="14862" max="14862" width="6.85546875" style="48" customWidth="1"/>
    <col min="14863" max="14863" width="18.28515625" style="48" customWidth="1"/>
    <col min="14864" max="14864" width="9.5703125" style="48" customWidth="1"/>
    <col min="14865" max="14872" width="9.85546875" style="48" customWidth="1"/>
    <col min="14873" max="15107" width="9.140625" style="48"/>
    <col min="15108" max="15108" width="2.5703125" style="48" customWidth="1"/>
    <col min="15109" max="15109" width="7.140625" style="48" customWidth="1"/>
    <col min="15110" max="15110" width="17" style="48" customWidth="1"/>
    <col min="15111" max="15111" width="21.85546875" style="48" customWidth="1"/>
    <col min="15112" max="15112" width="17.28515625" style="48" customWidth="1"/>
    <col min="15113" max="15113" width="14.85546875" style="48" customWidth="1"/>
    <col min="15114" max="15114" width="14.140625" style="48" customWidth="1"/>
    <col min="15115" max="15115" width="16.7109375" style="48" customWidth="1"/>
    <col min="15116" max="15116" width="2.5703125" style="48" customWidth="1"/>
    <col min="15117" max="15117" width="7.28515625" style="48" customWidth="1"/>
    <col min="15118" max="15118" width="6.85546875" style="48" customWidth="1"/>
    <col min="15119" max="15119" width="18.28515625" style="48" customWidth="1"/>
    <col min="15120" max="15120" width="9.5703125" style="48" customWidth="1"/>
    <col min="15121" max="15128" width="9.85546875" style="48" customWidth="1"/>
    <col min="15129" max="15363" width="9.140625" style="48"/>
    <col min="15364" max="15364" width="2.5703125" style="48" customWidth="1"/>
    <col min="15365" max="15365" width="7.140625" style="48" customWidth="1"/>
    <col min="15366" max="15366" width="17" style="48" customWidth="1"/>
    <col min="15367" max="15367" width="21.85546875" style="48" customWidth="1"/>
    <col min="15368" max="15368" width="17.28515625" style="48" customWidth="1"/>
    <col min="15369" max="15369" width="14.85546875" style="48" customWidth="1"/>
    <col min="15370" max="15370" width="14.140625" style="48" customWidth="1"/>
    <col min="15371" max="15371" width="16.7109375" style="48" customWidth="1"/>
    <col min="15372" max="15372" width="2.5703125" style="48" customWidth="1"/>
    <col min="15373" max="15373" width="7.28515625" style="48" customWidth="1"/>
    <col min="15374" max="15374" width="6.85546875" style="48" customWidth="1"/>
    <col min="15375" max="15375" width="18.28515625" style="48" customWidth="1"/>
    <col min="15376" max="15376" width="9.5703125" style="48" customWidth="1"/>
    <col min="15377" max="15384" width="9.85546875" style="48" customWidth="1"/>
    <col min="15385" max="15619" width="9.140625" style="48"/>
    <col min="15620" max="15620" width="2.5703125" style="48" customWidth="1"/>
    <col min="15621" max="15621" width="7.140625" style="48" customWidth="1"/>
    <col min="15622" max="15622" width="17" style="48" customWidth="1"/>
    <col min="15623" max="15623" width="21.85546875" style="48" customWidth="1"/>
    <col min="15624" max="15624" width="17.28515625" style="48" customWidth="1"/>
    <col min="15625" max="15625" width="14.85546875" style="48" customWidth="1"/>
    <col min="15626" max="15626" width="14.140625" style="48" customWidth="1"/>
    <col min="15627" max="15627" width="16.7109375" style="48" customWidth="1"/>
    <col min="15628" max="15628" width="2.5703125" style="48" customWidth="1"/>
    <col min="15629" max="15629" width="7.28515625" style="48" customWidth="1"/>
    <col min="15630" max="15630" width="6.85546875" style="48" customWidth="1"/>
    <col min="15631" max="15631" width="18.28515625" style="48" customWidth="1"/>
    <col min="15632" max="15632" width="9.5703125" style="48" customWidth="1"/>
    <col min="15633" max="15640" width="9.85546875" style="48" customWidth="1"/>
    <col min="15641" max="15875" width="9.140625" style="48"/>
    <col min="15876" max="15876" width="2.5703125" style="48" customWidth="1"/>
    <col min="15877" max="15877" width="7.140625" style="48" customWidth="1"/>
    <col min="15878" max="15878" width="17" style="48" customWidth="1"/>
    <col min="15879" max="15879" width="21.85546875" style="48" customWidth="1"/>
    <col min="15880" max="15880" width="17.28515625" style="48" customWidth="1"/>
    <col min="15881" max="15881" width="14.85546875" style="48" customWidth="1"/>
    <col min="15882" max="15882" width="14.140625" style="48" customWidth="1"/>
    <col min="15883" max="15883" width="16.7109375" style="48" customWidth="1"/>
    <col min="15884" max="15884" width="2.5703125" style="48" customWidth="1"/>
    <col min="15885" max="15885" width="7.28515625" style="48" customWidth="1"/>
    <col min="15886" max="15886" width="6.85546875" style="48" customWidth="1"/>
    <col min="15887" max="15887" width="18.28515625" style="48" customWidth="1"/>
    <col min="15888" max="15888" width="9.5703125" style="48" customWidth="1"/>
    <col min="15889" max="15896" width="9.85546875" style="48" customWidth="1"/>
    <col min="15897" max="16131" width="9.140625" style="48"/>
    <col min="16132" max="16132" width="2.5703125" style="48" customWidth="1"/>
    <col min="16133" max="16133" width="7.140625" style="48" customWidth="1"/>
    <col min="16134" max="16134" width="17" style="48" customWidth="1"/>
    <col min="16135" max="16135" width="21.85546875" style="48" customWidth="1"/>
    <col min="16136" max="16136" width="17.28515625" style="48" customWidth="1"/>
    <col min="16137" max="16137" width="14.85546875" style="48" customWidth="1"/>
    <col min="16138" max="16138" width="14.140625" style="48" customWidth="1"/>
    <col min="16139" max="16139" width="16.7109375" style="48" customWidth="1"/>
    <col min="16140" max="16140" width="2.5703125" style="48" customWidth="1"/>
    <col min="16141" max="16141" width="7.28515625" style="48" customWidth="1"/>
    <col min="16142" max="16142" width="6.85546875" style="48" customWidth="1"/>
    <col min="16143" max="16143" width="18.28515625" style="48" customWidth="1"/>
    <col min="16144" max="16144" width="9.5703125" style="48" customWidth="1"/>
    <col min="16145" max="16152" width="9.85546875" style="48" customWidth="1"/>
    <col min="16153" max="16384" width="9.140625" style="48"/>
  </cols>
  <sheetData>
    <row r="2" spans="1:23" ht="33.75" customHeight="1">
      <c r="B2" s="21" t="s">
        <v>428</v>
      </c>
      <c r="C2" s="22" t="s">
        <v>2</v>
      </c>
      <c r="D2" s="21" t="s">
        <v>3</v>
      </c>
      <c r="E2" s="23" t="s">
        <v>429</v>
      </c>
      <c r="F2" s="21" t="s">
        <v>430</v>
      </c>
      <c r="G2" s="21" t="s">
        <v>431</v>
      </c>
      <c r="H2" s="21" t="s">
        <v>432</v>
      </c>
    </row>
    <row r="3" spans="1:23" ht="20.100000000000001" customHeight="1">
      <c r="B3" s="26">
        <v>1</v>
      </c>
      <c r="C3" s="27">
        <v>2</v>
      </c>
      <c r="D3" s="26">
        <v>3</v>
      </c>
      <c r="E3" s="26">
        <v>4</v>
      </c>
      <c r="F3" s="28">
        <v>5</v>
      </c>
      <c r="G3" s="28">
        <v>6</v>
      </c>
      <c r="H3" s="28">
        <v>7</v>
      </c>
    </row>
    <row r="4" spans="1:23" s="65" customFormat="1" ht="20.100000000000001" customHeight="1">
      <c r="A4" s="58"/>
      <c r="B4" s="210"/>
      <c r="C4" s="211"/>
      <c r="D4" s="210"/>
      <c r="E4" s="210"/>
      <c r="F4" s="212"/>
      <c r="G4" s="212"/>
      <c r="H4" s="212"/>
      <c r="I4" s="58"/>
      <c r="J4" s="64"/>
      <c r="K4" s="227"/>
      <c r="L4" s="227"/>
      <c r="M4" s="227"/>
      <c r="N4" s="240"/>
      <c r="O4" s="240"/>
      <c r="P4" s="240"/>
    </row>
    <row r="5" spans="1:23" s="270" customFormat="1" ht="20.100000000000001" customHeight="1">
      <c r="A5" s="260"/>
      <c r="B5" s="261">
        <v>1</v>
      </c>
      <c r="C5" s="262">
        <v>1.0009999999999999</v>
      </c>
      <c r="D5" s="263" t="s">
        <v>25</v>
      </c>
      <c r="E5" s="264">
        <v>0.11</v>
      </c>
      <c r="F5" s="265" t="s">
        <v>433</v>
      </c>
      <c r="G5" s="265" t="s">
        <v>1103</v>
      </c>
      <c r="H5" s="265" t="s">
        <v>434</v>
      </c>
      <c r="I5" s="260"/>
      <c r="J5" s="266" t="s">
        <v>435</v>
      </c>
      <c r="K5" s="267" t="s">
        <v>434</v>
      </c>
      <c r="L5" s="267">
        <f>COUNTIF(H5,"")</f>
        <v>0</v>
      </c>
      <c r="M5" s="267">
        <v>200</v>
      </c>
      <c r="N5" s="268">
        <v>110</v>
      </c>
      <c r="O5" s="268">
        <v>0</v>
      </c>
      <c r="P5" s="268">
        <f>O5+N5</f>
        <v>110</v>
      </c>
      <c r="Q5" s="269">
        <f>P5/P6</f>
        <v>1</v>
      </c>
      <c r="R5" s="269"/>
      <c r="S5" s="269"/>
      <c r="T5" s="269"/>
      <c r="V5" s="1409" t="s">
        <v>436</v>
      </c>
      <c r="W5" s="1409"/>
    </row>
    <row r="6" spans="1:23" s="270" customFormat="1" ht="20.100000000000001" customHeight="1">
      <c r="A6" s="260"/>
      <c r="B6" s="261"/>
      <c r="C6" s="262"/>
      <c r="D6" s="263"/>
      <c r="E6" s="264"/>
      <c r="F6" s="265"/>
      <c r="G6" s="265"/>
      <c r="H6" s="265"/>
      <c r="I6" s="260"/>
      <c r="J6" s="266"/>
      <c r="K6" s="267"/>
      <c r="L6" s="267"/>
      <c r="M6" s="267"/>
      <c r="N6" s="268"/>
      <c r="O6" s="268"/>
      <c r="P6" s="268">
        <f>SUM(P5)</f>
        <v>110</v>
      </c>
      <c r="Q6" s="269">
        <f>SUM(Q5)</f>
        <v>1</v>
      </c>
      <c r="R6" s="269"/>
      <c r="S6" s="269"/>
      <c r="T6" s="269"/>
      <c r="V6" s="370" t="s">
        <v>434</v>
      </c>
      <c r="W6" s="371" t="s">
        <v>437</v>
      </c>
    </row>
    <row r="7" spans="1:23" ht="20.100000000000001" customHeight="1">
      <c r="B7" s="40"/>
      <c r="C7" s="41"/>
      <c r="D7" s="42"/>
      <c r="E7" s="43"/>
      <c r="F7" s="44"/>
      <c r="G7" s="44"/>
      <c r="H7" s="44"/>
      <c r="Q7" s="45"/>
      <c r="R7" s="45"/>
      <c r="S7" s="45"/>
      <c r="T7" s="45"/>
      <c r="V7" s="38"/>
      <c r="W7" s="39"/>
    </row>
    <row r="8" spans="1:23" ht="20.100000000000001" customHeight="1">
      <c r="B8" s="40"/>
      <c r="C8" s="41"/>
      <c r="D8" s="42"/>
      <c r="E8" s="43"/>
      <c r="F8" s="44"/>
      <c r="G8" s="44"/>
      <c r="H8" s="44"/>
      <c r="Q8" s="45"/>
      <c r="R8" s="45"/>
      <c r="S8" s="45"/>
      <c r="T8" s="45"/>
      <c r="V8" s="38"/>
      <c r="W8" s="39"/>
    </row>
    <row r="9" spans="1:23" s="270" customFormat="1" ht="20.100000000000001" customHeight="1">
      <c r="A9" s="260"/>
      <c r="B9" s="261">
        <v>2</v>
      </c>
      <c r="C9" s="262">
        <v>1.002</v>
      </c>
      <c r="D9" s="263" t="s">
        <v>26</v>
      </c>
      <c r="E9" s="264">
        <v>0.11</v>
      </c>
      <c r="F9" s="265" t="s">
        <v>433</v>
      </c>
      <c r="G9" s="265" t="s">
        <v>1103</v>
      </c>
      <c r="H9" s="265" t="s">
        <v>434</v>
      </c>
      <c r="I9" s="260"/>
      <c r="J9" s="266" t="s">
        <v>435</v>
      </c>
      <c r="K9" s="267" t="s">
        <v>434</v>
      </c>
      <c r="L9" s="267">
        <f>COUNTIF(H9,"")</f>
        <v>0</v>
      </c>
      <c r="M9" s="267">
        <v>200</v>
      </c>
      <c r="N9" s="268">
        <v>110</v>
      </c>
      <c r="O9" s="268">
        <v>0</v>
      </c>
      <c r="P9" s="268">
        <f>O9+N9</f>
        <v>110</v>
      </c>
      <c r="Q9" s="269">
        <f>P9/P10</f>
        <v>1</v>
      </c>
      <c r="R9" s="269"/>
      <c r="S9" s="269"/>
      <c r="T9" s="269"/>
      <c r="V9" s="370" t="s">
        <v>438</v>
      </c>
      <c r="W9" s="371" t="s">
        <v>439</v>
      </c>
    </row>
    <row r="10" spans="1:23" s="270" customFormat="1" ht="20.100000000000001" customHeight="1">
      <c r="A10" s="260"/>
      <c r="B10" s="261"/>
      <c r="C10" s="262"/>
      <c r="D10" s="263"/>
      <c r="E10" s="264"/>
      <c r="F10" s="265"/>
      <c r="G10" s="265"/>
      <c r="H10" s="265"/>
      <c r="I10" s="260"/>
      <c r="J10" s="266"/>
      <c r="K10" s="267"/>
      <c r="L10" s="267"/>
      <c r="M10" s="267"/>
      <c r="N10" s="268"/>
      <c r="O10" s="268"/>
      <c r="P10" s="268">
        <f>SUM(P9)</f>
        <v>110</v>
      </c>
      <c r="Q10" s="269">
        <f>SUM(Q9)</f>
        <v>1</v>
      </c>
      <c r="R10" s="269"/>
      <c r="S10" s="269"/>
      <c r="T10" s="269"/>
      <c r="V10" s="370"/>
      <c r="W10" s="371"/>
    </row>
    <row r="11" spans="1:23" ht="20.100000000000001" customHeight="1">
      <c r="B11" s="40"/>
      <c r="C11" s="41"/>
      <c r="D11" s="42"/>
      <c r="E11" s="43"/>
      <c r="F11" s="44"/>
      <c r="G11" s="44"/>
      <c r="H11" s="44"/>
      <c r="V11" s="46" t="s">
        <v>440</v>
      </c>
      <c r="W11" s="39" t="s">
        <v>441</v>
      </c>
    </row>
    <row r="12" spans="1:23" ht="20.100000000000001" customHeight="1">
      <c r="B12" s="40"/>
      <c r="C12" s="41"/>
      <c r="D12" s="42"/>
      <c r="E12" s="43"/>
      <c r="F12" s="44"/>
      <c r="G12" s="44"/>
      <c r="H12" s="44"/>
      <c r="V12" s="46"/>
      <c r="W12" s="39"/>
    </row>
    <row r="13" spans="1:23" ht="20.100000000000001" customHeight="1">
      <c r="A13" s="29"/>
      <c r="B13" s="30">
        <v>3</v>
      </c>
      <c r="C13" s="31">
        <v>1.0029999999999999</v>
      </c>
      <c r="D13" s="32" t="s">
        <v>27</v>
      </c>
      <c r="E13" s="33">
        <v>0.12</v>
      </c>
      <c r="F13" s="34" t="s">
        <v>433</v>
      </c>
      <c r="G13" s="34" t="s">
        <v>442</v>
      </c>
      <c r="H13" s="34" t="s">
        <v>434</v>
      </c>
      <c r="I13" s="29"/>
      <c r="J13" s="35" t="s">
        <v>435</v>
      </c>
      <c r="K13" s="228" t="s">
        <v>434</v>
      </c>
      <c r="L13" s="228">
        <f>COUNTIF(H13,"")</f>
        <v>0</v>
      </c>
      <c r="M13" s="228">
        <v>200</v>
      </c>
      <c r="N13" s="241">
        <v>120</v>
      </c>
      <c r="O13" s="241">
        <v>0</v>
      </c>
      <c r="P13" s="241">
        <f>O13+N13</f>
        <v>120</v>
      </c>
      <c r="Q13" s="37">
        <f>P13/P14</f>
        <v>1</v>
      </c>
      <c r="R13" s="37"/>
      <c r="S13" s="37"/>
      <c r="T13" s="37"/>
      <c r="V13" s="47" t="s">
        <v>443</v>
      </c>
      <c r="W13" s="39" t="s">
        <v>444</v>
      </c>
    </row>
    <row r="14" spans="1:23" ht="20.100000000000001" customHeight="1">
      <c r="A14" s="29"/>
      <c r="B14" s="30"/>
      <c r="C14" s="31"/>
      <c r="D14" s="32"/>
      <c r="E14" s="33"/>
      <c r="F14" s="34"/>
      <c r="G14" s="34"/>
      <c r="H14" s="34"/>
      <c r="I14" s="29"/>
      <c r="J14" s="35"/>
      <c r="K14" s="228"/>
      <c r="L14" s="228"/>
      <c r="M14" s="228"/>
      <c r="N14" s="241"/>
      <c r="O14" s="241"/>
      <c r="P14" s="241">
        <f>SUM(P13)</f>
        <v>120</v>
      </c>
      <c r="Q14" s="37">
        <f>SUM(Q13)</f>
        <v>1</v>
      </c>
      <c r="R14" s="37"/>
      <c r="S14" s="37"/>
      <c r="T14" s="37"/>
    </row>
    <row r="15" spans="1:23" ht="20.100000000000001" customHeight="1">
      <c r="B15" s="40"/>
      <c r="C15" s="41"/>
      <c r="D15" s="42"/>
      <c r="E15" s="43"/>
      <c r="F15" s="44"/>
      <c r="G15" s="44"/>
      <c r="H15" s="44"/>
      <c r="Q15" s="45"/>
      <c r="R15" s="45"/>
      <c r="S15" s="45"/>
      <c r="T15" s="45"/>
    </row>
    <row r="16" spans="1:23" ht="20.100000000000001" customHeight="1">
      <c r="B16" s="40"/>
      <c r="C16" s="41"/>
      <c r="D16" s="42"/>
      <c r="E16" s="43"/>
      <c r="F16" s="44"/>
      <c r="G16" s="44"/>
      <c r="H16" s="44"/>
      <c r="Q16" s="45"/>
      <c r="R16" s="45"/>
      <c r="S16" s="45"/>
      <c r="T16" s="45"/>
    </row>
    <row r="17" spans="1:20" ht="20.100000000000001" customHeight="1">
      <c r="A17" s="29"/>
      <c r="B17" s="30">
        <v>4</v>
      </c>
      <c r="C17" s="31">
        <v>1.004</v>
      </c>
      <c r="D17" s="32" t="s">
        <v>28</v>
      </c>
      <c r="E17" s="33">
        <v>0.12</v>
      </c>
      <c r="F17" s="34" t="s">
        <v>433</v>
      </c>
      <c r="G17" s="34" t="s">
        <v>442</v>
      </c>
      <c r="H17" s="34" t="s">
        <v>434</v>
      </c>
      <c r="I17" s="29"/>
      <c r="J17" s="35" t="s">
        <v>435</v>
      </c>
      <c r="K17" s="228" t="s">
        <v>434</v>
      </c>
      <c r="L17" s="228">
        <f>COUNTIF(H17,"")</f>
        <v>0</v>
      </c>
      <c r="M17" s="228">
        <v>200</v>
      </c>
      <c r="N17" s="241">
        <v>120</v>
      </c>
      <c r="O17" s="241">
        <v>0</v>
      </c>
      <c r="P17" s="241">
        <f>O17+N17</f>
        <v>120</v>
      </c>
      <c r="Q17" s="37">
        <f>P17/P18</f>
        <v>1</v>
      </c>
      <c r="R17" s="37"/>
      <c r="S17" s="37"/>
      <c r="T17" s="37"/>
    </row>
    <row r="18" spans="1:20" ht="20.100000000000001" customHeight="1">
      <c r="A18" s="29"/>
      <c r="B18" s="30"/>
      <c r="C18" s="31"/>
      <c r="D18" s="32"/>
      <c r="E18" s="33"/>
      <c r="F18" s="34"/>
      <c r="G18" s="34"/>
      <c r="H18" s="34"/>
      <c r="I18" s="29"/>
      <c r="J18" s="35"/>
      <c r="K18" s="228"/>
      <c r="L18" s="228"/>
      <c r="M18" s="228"/>
      <c r="N18" s="241"/>
      <c r="O18" s="241"/>
      <c r="P18" s="241">
        <f>SUM(P17)</f>
        <v>120</v>
      </c>
      <c r="Q18" s="37">
        <f>SUM(Q17)</f>
        <v>1</v>
      </c>
      <c r="R18" s="37"/>
      <c r="S18" s="37"/>
      <c r="T18" s="37"/>
    </row>
    <row r="19" spans="1:20" ht="20.100000000000001" customHeight="1">
      <c r="B19" s="40"/>
      <c r="C19" s="41"/>
      <c r="D19" s="42"/>
      <c r="E19" s="43"/>
      <c r="F19" s="44"/>
      <c r="G19" s="44"/>
      <c r="H19" s="44"/>
      <c r="Q19" s="45"/>
      <c r="R19" s="45"/>
      <c r="S19" s="45"/>
      <c r="T19" s="45"/>
    </row>
    <row r="20" spans="1:20" ht="20.100000000000001" customHeight="1">
      <c r="B20" s="40"/>
      <c r="C20" s="41"/>
      <c r="D20" s="42"/>
      <c r="E20" s="43"/>
      <c r="F20" s="44"/>
      <c r="G20" s="44"/>
      <c r="H20" s="44"/>
      <c r="Q20" s="45"/>
      <c r="R20" s="45"/>
      <c r="S20" s="45"/>
      <c r="T20" s="45"/>
    </row>
    <row r="21" spans="1:20" ht="20.100000000000001" customHeight="1">
      <c r="A21" s="29"/>
      <c r="B21" s="30">
        <v>5</v>
      </c>
      <c r="C21" s="31" t="s">
        <v>446</v>
      </c>
      <c r="D21" s="32" t="s">
        <v>30</v>
      </c>
      <c r="E21" s="33">
        <v>0.28999999999999998</v>
      </c>
      <c r="F21" s="34" t="s">
        <v>433</v>
      </c>
      <c r="G21" s="34" t="s">
        <v>447</v>
      </c>
      <c r="H21" s="34" t="s">
        <v>434</v>
      </c>
      <c r="I21" s="29"/>
      <c r="J21" s="35" t="s">
        <v>435</v>
      </c>
      <c r="K21" s="228" t="s">
        <v>434</v>
      </c>
      <c r="L21" s="228">
        <f>COUNTIF(H21,"B")</f>
        <v>1</v>
      </c>
      <c r="M21" s="228">
        <v>200</v>
      </c>
      <c r="N21" s="241">
        <f>L21*M21</f>
        <v>200</v>
      </c>
      <c r="O21" s="241">
        <v>90</v>
      </c>
      <c r="P21" s="241">
        <f>O21+N21</f>
        <v>290</v>
      </c>
      <c r="Q21" s="37">
        <f>P21/P22</f>
        <v>1</v>
      </c>
      <c r="R21" s="37"/>
      <c r="S21" s="37"/>
      <c r="T21" s="37"/>
    </row>
    <row r="22" spans="1:20" ht="20.100000000000001" customHeight="1">
      <c r="A22" s="29"/>
      <c r="B22" s="30"/>
      <c r="C22" s="31"/>
      <c r="D22" s="32"/>
      <c r="E22" s="33"/>
      <c r="F22" s="34" t="s">
        <v>447</v>
      </c>
      <c r="G22" s="34" t="s">
        <v>1104</v>
      </c>
      <c r="H22" s="34" t="s">
        <v>434</v>
      </c>
      <c r="I22" s="29"/>
      <c r="J22" s="35" t="s">
        <v>435</v>
      </c>
      <c r="K22" s="228"/>
      <c r="L22" s="228"/>
      <c r="M22" s="228"/>
      <c r="N22" s="241"/>
      <c r="O22" s="241"/>
      <c r="P22" s="241">
        <f>SUM(P21)</f>
        <v>290</v>
      </c>
      <c r="Q22" s="37">
        <f>SUM(Q21)</f>
        <v>1</v>
      </c>
      <c r="R22" s="37"/>
      <c r="S22" s="37"/>
      <c r="T22" s="37"/>
    </row>
    <row r="23" spans="1:20" ht="20.100000000000001" customHeight="1">
      <c r="B23" s="40"/>
      <c r="C23" s="41"/>
      <c r="D23" s="42"/>
      <c r="E23" s="43"/>
      <c r="F23" s="44"/>
      <c r="G23" s="44"/>
      <c r="H23" s="44"/>
    </row>
    <row r="24" spans="1:20" ht="20.100000000000001" customHeight="1">
      <c r="B24" s="40"/>
      <c r="C24" s="41"/>
      <c r="D24" s="42"/>
      <c r="E24" s="43"/>
      <c r="F24" s="44"/>
      <c r="G24" s="44"/>
      <c r="H24" s="44"/>
    </row>
    <row r="25" spans="1:20" ht="20.100000000000001" customHeight="1">
      <c r="A25" s="29"/>
      <c r="B25" s="30">
        <v>6</v>
      </c>
      <c r="C25" s="31" t="s">
        <v>448</v>
      </c>
      <c r="D25" s="32" t="s">
        <v>31</v>
      </c>
      <c r="E25" s="33">
        <v>0.22</v>
      </c>
      <c r="F25" s="34" t="s">
        <v>433</v>
      </c>
      <c r="G25" s="34" t="s">
        <v>447</v>
      </c>
      <c r="H25" s="34" t="s">
        <v>434</v>
      </c>
      <c r="I25" s="29"/>
      <c r="J25" s="35" t="s">
        <v>435</v>
      </c>
      <c r="K25" s="228" t="s">
        <v>434</v>
      </c>
      <c r="L25" s="228">
        <f>COUNTIF(H25,"B")</f>
        <v>1</v>
      </c>
      <c r="M25" s="228">
        <v>200</v>
      </c>
      <c r="N25" s="241">
        <f>L25*M25</f>
        <v>200</v>
      </c>
      <c r="O25" s="241">
        <v>20</v>
      </c>
      <c r="P25" s="241">
        <f>O25+N25</f>
        <v>220</v>
      </c>
      <c r="Q25" s="37">
        <f>P25/P29</f>
        <v>1</v>
      </c>
      <c r="R25" s="37"/>
      <c r="S25" s="37"/>
      <c r="T25" s="37"/>
    </row>
    <row r="26" spans="1:20" ht="20.100000000000001" customHeight="1">
      <c r="A26" s="29"/>
      <c r="B26" s="30"/>
      <c r="C26" s="31"/>
      <c r="D26" s="32"/>
      <c r="E26" s="33"/>
      <c r="F26" s="34" t="str">
        <f>G25</f>
        <v>0+200</v>
      </c>
      <c r="G26" s="34" t="s">
        <v>955</v>
      </c>
      <c r="H26" s="34" t="s">
        <v>434</v>
      </c>
      <c r="I26" s="29"/>
      <c r="J26" s="35"/>
      <c r="K26" s="228" t="s">
        <v>438</v>
      </c>
      <c r="L26" s="228">
        <f>COUNTIF(H25:H26,"S")</f>
        <v>0</v>
      </c>
      <c r="M26" s="228">
        <v>200</v>
      </c>
      <c r="N26" s="241">
        <f>L26*M26</f>
        <v>0</v>
      </c>
      <c r="O26" s="241"/>
      <c r="P26" s="241">
        <f>N26+O26</f>
        <v>0</v>
      </c>
      <c r="Q26" s="37">
        <f>P26/P29</f>
        <v>0</v>
      </c>
      <c r="R26" s="37"/>
      <c r="S26" s="37"/>
      <c r="T26" s="37"/>
    </row>
    <row r="27" spans="1:20" ht="20.100000000000001" customHeight="1">
      <c r="A27" s="29"/>
      <c r="B27" s="30"/>
      <c r="C27" s="31"/>
      <c r="D27" s="32"/>
      <c r="E27" s="33"/>
      <c r="F27" s="34"/>
      <c r="G27" s="34"/>
      <c r="H27" s="34"/>
      <c r="I27" s="29"/>
      <c r="J27" s="35"/>
      <c r="K27" s="228"/>
      <c r="L27" s="228"/>
      <c r="M27" s="228"/>
      <c r="N27" s="241"/>
      <c r="O27" s="241"/>
      <c r="P27" s="241">
        <f>N27+O27</f>
        <v>0</v>
      </c>
      <c r="Q27" s="37">
        <f>P27/P29</f>
        <v>0</v>
      </c>
      <c r="R27" s="37"/>
      <c r="S27" s="37"/>
      <c r="T27" s="37"/>
    </row>
    <row r="28" spans="1:20" ht="20.100000000000001" customHeight="1">
      <c r="B28" s="40"/>
      <c r="C28" s="41"/>
      <c r="D28" s="42"/>
      <c r="E28" s="43"/>
      <c r="F28" s="44"/>
      <c r="G28" s="44"/>
      <c r="H28" s="44"/>
      <c r="P28" s="241">
        <f>N28+O28</f>
        <v>0</v>
      </c>
      <c r="Q28" s="37">
        <f>P28/P29</f>
        <v>0</v>
      </c>
      <c r="R28" s="37"/>
      <c r="S28" s="37"/>
      <c r="T28" s="37"/>
    </row>
    <row r="29" spans="1:20" ht="20.100000000000001" customHeight="1">
      <c r="B29" s="40"/>
      <c r="C29" s="41"/>
      <c r="D29" s="42"/>
      <c r="E29" s="43"/>
      <c r="F29" s="44"/>
      <c r="G29" s="44"/>
      <c r="H29" s="44"/>
      <c r="P29" s="241">
        <f>SUM(P25:P28)</f>
        <v>220</v>
      </c>
      <c r="Q29" s="37">
        <f>SUM(Q25:Q28)</f>
        <v>1</v>
      </c>
      <c r="R29" s="37"/>
      <c r="S29" s="37"/>
      <c r="T29" s="37"/>
    </row>
    <row r="30" spans="1:20" s="270" customFormat="1" ht="20.100000000000001" customHeight="1">
      <c r="A30" s="260"/>
      <c r="B30" s="314">
        <v>7</v>
      </c>
      <c r="C30" s="262" t="s">
        <v>449</v>
      </c>
      <c r="D30" s="263" t="s">
        <v>32</v>
      </c>
      <c r="E30" s="264">
        <f>'2-'!H18</f>
        <v>0.26</v>
      </c>
      <c r="F30" s="265" t="s">
        <v>433</v>
      </c>
      <c r="G30" s="265" t="s">
        <v>447</v>
      </c>
      <c r="H30" s="265" t="s">
        <v>434</v>
      </c>
      <c r="I30" s="260"/>
      <c r="J30" s="266" t="s">
        <v>435</v>
      </c>
      <c r="K30" s="267" t="s">
        <v>434</v>
      </c>
      <c r="L30" s="267">
        <f>COUNTIF(H30,"B")</f>
        <v>1</v>
      </c>
      <c r="M30" s="267">
        <v>200</v>
      </c>
      <c r="N30" s="268">
        <v>200</v>
      </c>
      <c r="O30" s="268">
        <v>60</v>
      </c>
      <c r="P30" s="268">
        <f>O30+N30</f>
        <v>260</v>
      </c>
      <c r="Q30" s="269">
        <f>P30/P31</f>
        <v>1</v>
      </c>
      <c r="R30" s="269"/>
      <c r="S30" s="269"/>
      <c r="T30" s="269"/>
    </row>
    <row r="31" spans="1:20" s="270" customFormat="1" ht="20.100000000000001" customHeight="1">
      <c r="A31" s="260"/>
      <c r="B31" s="261"/>
      <c r="C31" s="262"/>
      <c r="D31" s="263"/>
      <c r="E31" s="264"/>
      <c r="F31" s="265" t="s">
        <v>447</v>
      </c>
      <c r="G31" s="265" t="s">
        <v>1121</v>
      </c>
      <c r="H31" s="265" t="s">
        <v>434</v>
      </c>
      <c r="I31" s="260"/>
      <c r="J31" s="266" t="s">
        <v>435</v>
      </c>
      <c r="K31" s="267"/>
      <c r="L31" s="267"/>
      <c r="M31" s="267"/>
      <c r="N31" s="268"/>
      <c r="O31" s="268"/>
      <c r="P31" s="268">
        <f>SUM(P30)</f>
        <v>260</v>
      </c>
      <c r="Q31" s="269">
        <f>SUM(Q30)</f>
        <v>1</v>
      </c>
      <c r="R31" s="269"/>
      <c r="S31" s="269"/>
      <c r="T31" s="269"/>
    </row>
    <row r="32" spans="1:20" s="270" customFormat="1" ht="20.100000000000001" customHeight="1">
      <c r="A32" s="260"/>
      <c r="B32" s="261"/>
      <c r="C32" s="262"/>
      <c r="D32" s="263"/>
      <c r="E32" s="264"/>
      <c r="F32" s="265"/>
      <c r="G32" s="265"/>
      <c r="H32" s="265"/>
      <c r="I32" s="260"/>
      <c r="J32" s="266"/>
      <c r="K32" s="267"/>
      <c r="L32" s="267"/>
      <c r="M32" s="267"/>
      <c r="N32" s="268"/>
      <c r="O32" s="268"/>
      <c r="P32" s="268"/>
    </row>
    <row r="33" spans="1:20" ht="19.5" customHeight="1">
      <c r="B33" s="40"/>
      <c r="C33" s="41"/>
      <c r="D33" s="42"/>
      <c r="E33" s="43"/>
      <c r="F33" s="44"/>
      <c r="G33" s="44"/>
      <c r="H33" s="44"/>
    </row>
    <row r="34" spans="1:20" s="270" customFormat="1" ht="20.100000000000001" customHeight="1">
      <c r="A34" s="260"/>
      <c r="B34" s="314">
        <v>8</v>
      </c>
      <c r="C34" s="262" t="s">
        <v>450</v>
      </c>
      <c r="D34" s="263" t="s">
        <v>33</v>
      </c>
      <c r="E34" s="264">
        <f>'2-'!H19</f>
        <v>0.43</v>
      </c>
      <c r="F34" s="265" t="s">
        <v>433</v>
      </c>
      <c r="G34" s="265" t="s">
        <v>447</v>
      </c>
      <c r="H34" s="265" t="s">
        <v>440</v>
      </c>
      <c r="I34" s="260"/>
      <c r="J34" s="266" t="s">
        <v>435</v>
      </c>
      <c r="K34" s="267" t="s">
        <v>434</v>
      </c>
      <c r="L34" s="267">
        <f>COUNTIF(H34:H35,"B")</f>
        <v>0</v>
      </c>
      <c r="M34" s="267">
        <v>200</v>
      </c>
      <c r="N34" s="268"/>
      <c r="O34" s="268">
        <v>30</v>
      </c>
      <c r="P34" s="268">
        <f>O34+N34</f>
        <v>30</v>
      </c>
      <c r="Q34" s="269">
        <f>P34/P38</f>
        <v>6.9767441860465115E-2</v>
      </c>
      <c r="R34" s="269"/>
      <c r="S34" s="269"/>
      <c r="T34" s="269"/>
    </row>
    <row r="35" spans="1:20" s="270" customFormat="1" ht="20.100000000000001" customHeight="1">
      <c r="A35" s="260"/>
      <c r="B35" s="261"/>
      <c r="C35" s="262"/>
      <c r="D35" s="263"/>
      <c r="E35" s="264"/>
      <c r="F35" s="265" t="s">
        <v>447</v>
      </c>
      <c r="G35" s="265" t="s">
        <v>451</v>
      </c>
      <c r="H35" s="265" t="s">
        <v>438</v>
      </c>
      <c r="I35" s="260"/>
      <c r="J35" s="266" t="s">
        <v>435</v>
      </c>
      <c r="K35" s="267" t="s">
        <v>438</v>
      </c>
      <c r="L35" s="267">
        <f>COUNTIF(H34:H38,"S")</f>
        <v>1</v>
      </c>
      <c r="M35" s="267">
        <v>200</v>
      </c>
      <c r="N35" s="268">
        <f>L35*M35</f>
        <v>200</v>
      </c>
      <c r="O35" s="268"/>
      <c r="P35" s="268">
        <f>N35+O35</f>
        <v>200</v>
      </c>
      <c r="Q35" s="269">
        <f>P35/P38</f>
        <v>0.46511627906976744</v>
      </c>
      <c r="R35" s="269"/>
      <c r="S35" s="269"/>
      <c r="T35" s="269"/>
    </row>
    <row r="36" spans="1:20" s="270" customFormat="1" ht="20.100000000000001" customHeight="1">
      <c r="A36" s="260"/>
      <c r="B36" s="261"/>
      <c r="C36" s="262"/>
      <c r="D36" s="263"/>
      <c r="E36" s="264"/>
      <c r="F36" s="265" t="s">
        <v>451</v>
      </c>
      <c r="G36" s="265" t="s">
        <v>452</v>
      </c>
      <c r="H36" s="265" t="s">
        <v>434</v>
      </c>
      <c r="I36" s="260"/>
      <c r="J36" s="266" t="s">
        <v>435</v>
      </c>
      <c r="K36" s="267" t="s">
        <v>440</v>
      </c>
      <c r="L36" s="267">
        <f>COUNTIF(H34:H39,"RR")</f>
        <v>1</v>
      </c>
      <c r="M36" s="267">
        <v>200</v>
      </c>
      <c r="N36" s="268">
        <f>L36*M36</f>
        <v>200</v>
      </c>
      <c r="O36" s="268"/>
      <c r="P36" s="268">
        <f>N36+O36</f>
        <v>200</v>
      </c>
      <c r="Q36" s="269">
        <f>P36/P38</f>
        <v>0.46511627906976744</v>
      </c>
      <c r="R36" s="269"/>
      <c r="S36" s="269"/>
      <c r="T36" s="269"/>
    </row>
    <row r="37" spans="1:20" s="270" customFormat="1" ht="20.100000000000001" customHeight="1">
      <c r="A37" s="260"/>
      <c r="B37" s="261"/>
      <c r="C37" s="262"/>
      <c r="D37" s="263"/>
      <c r="E37" s="264"/>
      <c r="F37" s="265"/>
      <c r="G37" s="265"/>
      <c r="H37" s="265"/>
      <c r="I37" s="260"/>
      <c r="J37" s="266"/>
      <c r="K37" s="267" t="s">
        <v>443</v>
      </c>
      <c r="L37" s="267">
        <f>COUNTIF(H34:H36,"RB")</f>
        <v>0</v>
      </c>
      <c r="M37" s="267">
        <v>200</v>
      </c>
      <c r="N37" s="268">
        <f>L37*M37</f>
        <v>0</v>
      </c>
      <c r="O37" s="268"/>
      <c r="P37" s="268">
        <f>N37+O37</f>
        <v>0</v>
      </c>
      <c r="Q37" s="269">
        <f>P37/P38</f>
        <v>0</v>
      </c>
      <c r="R37" s="269"/>
      <c r="S37" s="269"/>
      <c r="T37" s="269"/>
    </row>
    <row r="38" spans="1:20" s="270" customFormat="1" ht="20.100000000000001" customHeight="1">
      <c r="A38" s="260"/>
      <c r="B38" s="261"/>
      <c r="C38" s="262"/>
      <c r="D38" s="263"/>
      <c r="E38" s="264"/>
      <c r="F38" s="265"/>
      <c r="G38" s="265"/>
      <c r="H38" s="265"/>
      <c r="I38" s="260"/>
      <c r="J38" s="266"/>
      <c r="K38" s="267"/>
      <c r="L38" s="267"/>
      <c r="M38" s="267"/>
      <c r="N38" s="268"/>
      <c r="O38" s="268"/>
      <c r="P38" s="268">
        <f>SUM(P34:P37)</f>
        <v>430</v>
      </c>
      <c r="Q38" s="269">
        <f>SUM(Q34:Q37)</f>
        <v>1</v>
      </c>
      <c r="R38" s="269"/>
      <c r="S38" s="269"/>
      <c r="T38" s="269"/>
    </row>
    <row r="39" spans="1:20" s="270" customFormat="1" ht="20.100000000000001" customHeight="1">
      <c r="A39" s="260"/>
      <c r="B39" s="314">
        <v>9</v>
      </c>
      <c r="C39" s="262" t="s">
        <v>453</v>
      </c>
      <c r="D39" s="263" t="s">
        <v>34</v>
      </c>
      <c r="E39" s="264">
        <f>'2-'!G20</f>
        <v>0.28000000000000003</v>
      </c>
      <c r="F39" s="265" t="s">
        <v>433</v>
      </c>
      <c r="G39" s="265" t="s">
        <v>447</v>
      </c>
      <c r="H39" s="265" t="s">
        <v>434</v>
      </c>
      <c r="I39" s="260"/>
      <c r="J39" s="266" t="s">
        <v>435</v>
      </c>
      <c r="K39" s="267" t="s">
        <v>434</v>
      </c>
      <c r="L39" s="267">
        <f>COUNTIF(H39,"B")</f>
        <v>1</v>
      </c>
      <c r="M39" s="267">
        <v>200</v>
      </c>
      <c r="N39" s="268">
        <f>L39*M39</f>
        <v>200</v>
      </c>
      <c r="O39" s="268">
        <v>80</v>
      </c>
      <c r="P39" s="268">
        <f>O39+N39</f>
        <v>280</v>
      </c>
      <c r="Q39" s="269">
        <f>P39/P40</f>
        <v>1</v>
      </c>
      <c r="R39" s="269"/>
      <c r="S39" s="269"/>
      <c r="T39" s="269"/>
    </row>
    <row r="40" spans="1:20" s="270" customFormat="1" ht="20.100000000000001" customHeight="1">
      <c r="A40" s="260"/>
      <c r="B40" s="261"/>
      <c r="C40" s="262"/>
      <c r="D40" s="263"/>
      <c r="E40" s="264"/>
      <c r="F40" s="265" t="s">
        <v>447</v>
      </c>
      <c r="G40" s="265" t="s">
        <v>1073</v>
      </c>
      <c r="H40" s="265" t="s">
        <v>434</v>
      </c>
      <c r="I40" s="260"/>
      <c r="J40" s="266" t="s">
        <v>435</v>
      </c>
      <c r="K40" s="267"/>
      <c r="L40" s="267"/>
      <c r="M40" s="267"/>
      <c r="N40" s="268"/>
      <c r="O40" s="268"/>
      <c r="P40" s="268">
        <f>SUM(P39)</f>
        <v>280</v>
      </c>
      <c r="Q40" s="269">
        <f>SUM(Q39)</f>
        <v>1</v>
      </c>
      <c r="R40" s="269"/>
      <c r="S40" s="269"/>
      <c r="T40" s="269"/>
    </row>
    <row r="41" spans="1:20" ht="20.100000000000001" customHeight="1">
      <c r="B41" s="40"/>
      <c r="C41" s="41"/>
      <c r="D41" s="42"/>
      <c r="E41" s="43"/>
      <c r="F41" s="44"/>
      <c r="G41" s="44"/>
      <c r="H41" s="44"/>
    </row>
    <row r="42" spans="1:20" ht="20.100000000000001" customHeight="1">
      <c r="B42" s="40"/>
      <c r="C42" s="41"/>
      <c r="D42" s="42"/>
      <c r="E42" s="43"/>
      <c r="F42" s="44"/>
      <c r="G42" s="44"/>
      <c r="H42" s="44"/>
    </row>
    <row r="43" spans="1:20" s="270" customFormat="1" ht="20.100000000000001" customHeight="1">
      <c r="A43" s="260"/>
      <c r="B43" s="314">
        <v>10</v>
      </c>
      <c r="C43" s="262" t="s">
        <v>1048</v>
      </c>
      <c r="D43" s="263" t="s">
        <v>35</v>
      </c>
      <c r="E43" s="264">
        <f>'2-'!H21</f>
        <v>1.23</v>
      </c>
      <c r="F43" s="265" t="s">
        <v>433</v>
      </c>
      <c r="G43" s="265" t="s">
        <v>447</v>
      </c>
      <c r="H43" s="265" t="s">
        <v>434</v>
      </c>
      <c r="I43" s="260"/>
      <c r="J43" s="266" t="s">
        <v>435</v>
      </c>
      <c r="K43" s="267" t="s">
        <v>434</v>
      </c>
      <c r="L43" s="267">
        <f>COUNTIF(H43:H48,"B")</f>
        <v>6</v>
      </c>
      <c r="M43" s="267">
        <v>200</v>
      </c>
      <c r="N43" s="268">
        <v>1200</v>
      </c>
      <c r="O43" s="268">
        <v>30</v>
      </c>
      <c r="P43" s="268">
        <f>O43+N43</f>
        <v>1230</v>
      </c>
      <c r="Q43" s="269">
        <f>P43/P47</f>
        <v>1</v>
      </c>
      <c r="R43" s="269"/>
      <c r="S43" s="269"/>
      <c r="T43" s="269"/>
    </row>
    <row r="44" spans="1:20" s="270" customFormat="1" ht="20.100000000000001" customHeight="1">
      <c r="A44" s="260"/>
      <c r="B44" s="261"/>
      <c r="C44" s="262"/>
      <c r="D44" s="263"/>
      <c r="E44" s="264"/>
      <c r="F44" s="265" t="s">
        <v>447</v>
      </c>
      <c r="G44" s="265" t="s">
        <v>451</v>
      </c>
      <c r="H44" s="265" t="s">
        <v>434</v>
      </c>
      <c r="I44" s="260"/>
      <c r="J44" s="266" t="s">
        <v>435</v>
      </c>
      <c r="K44" s="267" t="s">
        <v>438</v>
      </c>
      <c r="L44" s="267">
        <f>COUNTIF(D41:D77,"S")</f>
        <v>0</v>
      </c>
      <c r="M44" s="267">
        <v>200</v>
      </c>
      <c r="N44" s="268">
        <f>L44*M44</f>
        <v>0</v>
      </c>
      <c r="O44" s="268"/>
      <c r="P44" s="268">
        <f>N44+O44</f>
        <v>0</v>
      </c>
      <c r="Q44" s="269">
        <f>P44/P47</f>
        <v>0</v>
      </c>
      <c r="R44" s="269"/>
      <c r="S44" s="269"/>
      <c r="T44" s="269"/>
    </row>
    <row r="45" spans="1:20" s="270" customFormat="1" ht="20.100000000000001" customHeight="1">
      <c r="A45" s="260"/>
      <c r="B45" s="261"/>
      <c r="C45" s="262"/>
      <c r="D45" s="263"/>
      <c r="E45" s="264"/>
      <c r="F45" s="265" t="s">
        <v>451</v>
      </c>
      <c r="G45" s="265" t="s">
        <v>454</v>
      </c>
      <c r="H45" s="265" t="s">
        <v>434</v>
      </c>
      <c r="I45" s="260"/>
      <c r="J45" s="266" t="s">
        <v>435</v>
      </c>
      <c r="K45" s="267" t="s">
        <v>440</v>
      </c>
      <c r="L45" s="267">
        <f>COUNTIF(H45:H50,"rr")</f>
        <v>0</v>
      </c>
      <c r="M45" s="267">
        <v>200</v>
      </c>
      <c r="N45" s="268">
        <f>L45*M45</f>
        <v>0</v>
      </c>
      <c r="O45" s="268"/>
      <c r="P45" s="268">
        <f>N45+O45</f>
        <v>0</v>
      </c>
      <c r="Q45" s="269">
        <f>P45/P47</f>
        <v>0</v>
      </c>
      <c r="R45" s="269"/>
      <c r="S45" s="269"/>
      <c r="T45" s="269"/>
    </row>
    <row r="46" spans="1:20" s="270" customFormat="1" ht="20.100000000000001" customHeight="1">
      <c r="A46" s="260"/>
      <c r="B46" s="261"/>
      <c r="C46" s="262"/>
      <c r="D46" s="263"/>
      <c r="E46" s="264"/>
      <c r="F46" s="265" t="s">
        <v>454</v>
      </c>
      <c r="G46" s="265" t="s">
        <v>455</v>
      </c>
      <c r="H46" s="265" t="s">
        <v>434</v>
      </c>
      <c r="I46" s="260"/>
      <c r="J46" s="266" t="s">
        <v>435</v>
      </c>
      <c r="K46" s="267" t="s">
        <v>443</v>
      </c>
      <c r="L46" s="267">
        <f>COUNTIF(H43:H49,"RB")</f>
        <v>0</v>
      </c>
      <c r="M46" s="267">
        <v>200</v>
      </c>
      <c r="N46" s="268">
        <f>L46*M46</f>
        <v>0</v>
      </c>
      <c r="O46" s="268"/>
      <c r="P46" s="268">
        <f>N46+O46</f>
        <v>0</v>
      </c>
      <c r="Q46" s="269">
        <f>P46/P47</f>
        <v>0</v>
      </c>
      <c r="R46" s="269"/>
      <c r="S46" s="269"/>
      <c r="T46" s="269"/>
    </row>
    <row r="47" spans="1:20" s="270" customFormat="1" ht="20.100000000000001" customHeight="1">
      <c r="A47" s="260"/>
      <c r="B47" s="261"/>
      <c r="C47" s="262"/>
      <c r="D47" s="263"/>
      <c r="E47" s="264"/>
      <c r="F47" s="265" t="s">
        <v>455</v>
      </c>
      <c r="G47" s="265" t="s">
        <v>456</v>
      </c>
      <c r="H47" s="265" t="s">
        <v>434</v>
      </c>
      <c r="I47" s="260"/>
      <c r="J47" s="266" t="s">
        <v>435</v>
      </c>
      <c r="K47" s="267"/>
      <c r="L47" s="267"/>
      <c r="M47" s="267"/>
      <c r="N47" s="268"/>
      <c r="O47" s="268"/>
      <c r="P47" s="268">
        <f>SUM(P43:P46)</f>
        <v>1230</v>
      </c>
      <c r="Q47" s="269">
        <f>SUM(Q43:Q46)</f>
        <v>1</v>
      </c>
      <c r="R47" s="269"/>
      <c r="S47" s="269"/>
      <c r="T47" s="269"/>
    </row>
    <row r="48" spans="1:20" s="270" customFormat="1" ht="20.100000000000001" customHeight="1">
      <c r="A48" s="260"/>
      <c r="B48" s="261"/>
      <c r="C48" s="262"/>
      <c r="D48" s="263"/>
      <c r="E48" s="264"/>
      <c r="F48" s="265" t="s">
        <v>456</v>
      </c>
      <c r="G48" s="265" t="s">
        <v>457</v>
      </c>
      <c r="H48" s="265" t="s">
        <v>434</v>
      </c>
      <c r="I48" s="260"/>
      <c r="J48" s="266" t="s">
        <v>435</v>
      </c>
      <c r="K48" s="267"/>
      <c r="L48" s="267"/>
      <c r="M48" s="267"/>
      <c r="N48" s="268"/>
      <c r="O48" s="268"/>
      <c r="P48" s="268"/>
    </row>
    <row r="49" spans="1:20" s="270" customFormat="1" ht="20.100000000000001" customHeight="1">
      <c r="A49" s="260"/>
      <c r="B49" s="261"/>
      <c r="C49" s="262"/>
      <c r="D49" s="263"/>
      <c r="E49" s="264"/>
      <c r="F49" s="265" t="s">
        <v>457</v>
      </c>
      <c r="G49" s="265" t="s">
        <v>1178</v>
      </c>
      <c r="H49" s="265" t="s">
        <v>434</v>
      </c>
      <c r="I49" s="260"/>
      <c r="J49" s="266" t="s">
        <v>435</v>
      </c>
      <c r="K49" s="267"/>
      <c r="L49" s="267"/>
      <c r="M49" s="267"/>
      <c r="N49" s="268"/>
      <c r="O49" s="268"/>
      <c r="P49" s="268"/>
    </row>
    <row r="50" spans="1:20" ht="20.100000000000001" customHeight="1">
      <c r="B50" s="40"/>
      <c r="C50" s="41"/>
      <c r="D50" s="42"/>
      <c r="E50" s="43"/>
      <c r="F50" s="44"/>
      <c r="G50" s="44"/>
      <c r="H50" s="44"/>
    </row>
    <row r="51" spans="1:20" ht="20.100000000000001" customHeight="1">
      <c r="B51" s="40"/>
      <c r="C51" s="41"/>
      <c r="D51" s="42"/>
      <c r="E51" s="43"/>
      <c r="F51" s="44"/>
      <c r="G51" s="44"/>
      <c r="H51" s="44"/>
    </row>
    <row r="52" spans="1:20" s="270" customFormat="1" ht="20.100000000000001" customHeight="1">
      <c r="A52" s="260"/>
      <c r="B52" s="314">
        <v>11</v>
      </c>
      <c r="C52" s="262" t="s">
        <v>458</v>
      </c>
      <c r="D52" s="263" t="s">
        <v>36</v>
      </c>
      <c r="E52" s="264">
        <f>'2-'!G22</f>
        <v>0.84</v>
      </c>
      <c r="F52" s="265" t="s">
        <v>433</v>
      </c>
      <c r="G52" s="265" t="s">
        <v>447</v>
      </c>
      <c r="H52" s="265" t="s">
        <v>434</v>
      </c>
      <c r="I52" s="260"/>
      <c r="J52" s="266" t="s">
        <v>435</v>
      </c>
      <c r="K52" s="267" t="s">
        <v>434</v>
      </c>
      <c r="L52" s="267">
        <f>COUNTIF(H52:H55,"B")</f>
        <v>3</v>
      </c>
      <c r="M52" s="267">
        <v>200</v>
      </c>
      <c r="N52" s="268">
        <f>L52*M52</f>
        <v>600</v>
      </c>
      <c r="O52" s="268"/>
      <c r="P52" s="268">
        <f>O52+N52</f>
        <v>600</v>
      </c>
      <c r="Q52" s="269">
        <f>P52/P56</f>
        <v>0.7142857142857143</v>
      </c>
      <c r="R52" s="269"/>
      <c r="S52" s="269"/>
      <c r="T52" s="269"/>
    </row>
    <row r="53" spans="1:20" s="270" customFormat="1" ht="20.100000000000001" customHeight="1">
      <c r="A53" s="260"/>
      <c r="B53" s="261"/>
      <c r="C53" s="262"/>
      <c r="D53" s="263"/>
      <c r="E53" s="264"/>
      <c r="F53" s="265" t="s">
        <v>447</v>
      </c>
      <c r="G53" s="265" t="s">
        <v>451</v>
      </c>
      <c r="H53" s="265" t="s">
        <v>438</v>
      </c>
      <c r="I53" s="260"/>
      <c r="J53" s="266" t="s">
        <v>435</v>
      </c>
      <c r="K53" s="267" t="s">
        <v>438</v>
      </c>
      <c r="L53" s="267">
        <f>COUNTIF(H52:H55,"S")</f>
        <v>1</v>
      </c>
      <c r="M53" s="267">
        <v>200</v>
      </c>
      <c r="N53" s="268">
        <f>L53*M53</f>
        <v>200</v>
      </c>
      <c r="O53" s="268">
        <v>40</v>
      </c>
      <c r="P53" s="268">
        <f>N53+O53</f>
        <v>240</v>
      </c>
      <c r="Q53" s="269">
        <f>P53/P56</f>
        <v>0.2857142857142857</v>
      </c>
      <c r="R53" s="269"/>
      <c r="S53" s="269"/>
      <c r="T53" s="269"/>
    </row>
    <row r="54" spans="1:20" s="270" customFormat="1" ht="20.100000000000001" customHeight="1">
      <c r="A54" s="260"/>
      <c r="B54" s="261"/>
      <c r="C54" s="262"/>
      <c r="D54" s="263"/>
      <c r="E54" s="264"/>
      <c r="F54" s="265" t="s">
        <v>451</v>
      </c>
      <c r="G54" s="265" t="s">
        <v>454</v>
      </c>
      <c r="H54" s="265" t="s">
        <v>434</v>
      </c>
      <c r="I54" s="260"/>
      <c r="J54" s="266" t="s">
        <v>435</v>
      </c>
      <c r="K54" s="267" t="s">
        <v>440</v>
      </c>
      <c r="L54" s="267">
        <v>0</v>
      </c>
      <c r="M54" s="267">
        <v>200</v>
      </c>
      <c r="N54" s="268">
        <f>L54*M54</f>
        <v>0</v>
      </c>
      <c r="O54" s="268"/>
      <c r="P54" s="268">
        <f>N54+O54</f>
        <v>0</v>
      </c>
      <c r="Q54" s="269">
        <f>P54/P56</f>
        <v>0</v>
      </c>
      <c r="R54" s="269"/>
      <c r="S54" s="269"/>
      <c r="T54" s="269"/>
    </row>
    <row r="55" spans="1:20" s="270" customFormat="1" ht="20.100000000000001" customHeight="1">
      <c r="A55" s="260"/>
      <c r="B55" s="261"/>
      <c r="C55" s="262"/>
      <c r="D55" s="263"/>
      <c r="E55" s="264"/>
      <c r="F55" s="265" t="s">
        <v>454</v>
      </c>
      <c r="G55" s="265" t="s">
        <v>455</v>
      </c>
      <c r="H55" s="265" t="s">
        <v>434</v>
      </c>
      <c r="I55" s="260"/>
      <c r="J55" s="266" t="s">
        <v>435</v>
      </c>
      <c r="K55" s="267" t="s">
        <v>443</v>
      </c>
      <c r="L55" s="267">
        <v>0</v>
      </c>
      <c r="M55" s="267">
        <v>200</v>
      </c>
      <c r="N55" s="268">
        <f>L55*M55</f>
        <v>0</v>
      </c>
      <c r="O55" s="268"/>
      <c r="P55" s="268">
        <f>N55+O55</f>
        <v>0</v>
      </c>
      <c r="Q55" s="269">
        <f>P55/P56</f>
        <v>0</v>
      </c>
      <c r="R55" s="269"/>
      <c r="S55" s="269"/>
      <c r="T55" s="269"/>
    </row>
    <row r="56" spans="1:20" s="270" customFormat="1" ht="20.100000000000001" customHeight="1">
      <c r="A56" s="260"/>
      <c r="B56" s="261"/>
      <c r="C56" s="262"/>
      <c r="D56" s="263"/>
      <c r="E56" s="264"/>
      <c r="F56" s="265" t="s">
        <v>455</v>
      </c>
      <c r="G56" s="265" t="s">
        <v>570</v>
      </c>
      <c r="H56" s="265" t="s">
        <v>438</v>
      </c>
      <c r="I56" s="260"/>
      <c r="J56" s="266" t="s">
        <v>435</v>
      </c>
      <c r="K56" s="267"/>
      <c r="L56" s="267"/>
      <c r="M56" s="267"/>
      <c r="N56" s="268"/>
      <c r="O56" s="268"/>
      <c r="P56" s="268">
        <f>SUM(P52:P55)</f>
        <v>840</v>
      </c>
      <c r="Q56" s="269">
        <f>SUM(Q52:Q55)</f>
        <v>1</v>
      </c>
      <c r="R56" s="269"/>
      <c r="S56" s="269"/>
      <c r="T56" s="269"/>
    </row>
    <row r="57" spans="1:20" ht="20.100000000000001" customHeight="1">
      <c r="B57" s="40"/>
      <c r="C57" s="41"/>
      <c r="D57" s="42"/>
      <c r="E57" s="43"/>
      <c r="F57" s="44"/>
      <c r="G57" s="44"/>
      <c r="H57" s="44"/>
    </row>
    <row r="58" spans="1:20" ht="20.100000000000001" customHeight="1">
      <c r="B58" s="40"/>
      <c r="C58" s="41"/>
      <c r="D58" s="42"/>
      <c r="E58" s="43"/>
      <c r="F58" s="44"/>
      <c r="G58" s="44"/>
      <c r="H58" s="44"/>
    </row>
    <row r="59" spans="1:20" s="281" customFormat="1" ht="20.100000000000001" customHeight="1">
      <c r="A59" s="271"/>
      <c r="B59" s="314">
        <v>12</v>
      </c>
      <c r="C59" s="273" t="s">
        <v>459</v>
      </c>
      <c r="D59" s="274" t="s">
        <v>37</v>
      </c>
      <c r="E59" s="275">
        <f>'2-'!H23</f>
        <v>1.54</v>
      </c>
      <c r="F59" s="276" t="s">
        <v>433</v>
      </c>
      <c r="G59" s="276" t="s">
        <v>447</v>
      </c>
      <c r="H59" s="276" t="str">
        <f>'[7]FORM SDI (Aspalt) Per-1 KM'!BT13</f>
        <v>B</v>
      </c>
      <c r="I59" s="271"/>
      <c r="J59" s="277" t="s">
        <v>435</v>
      </c>
      <c r="K59" s="271" t="str">
        <f>'[7]FORM SDI (Aspalt) Per-1 KM'!BT13</f>
        <v>B</v>
      </c>
      <c r="L59" s="271">
        <f>COUNTIF(H59:H65,"B")</f>
        <v>7</v>
      </c>
      <c r="M59" s="271">
        <v>200</v>
      </c>
      <c r="N59" s="281">
        <f>L59*M59</f>
        <v>1400</v>
      </c>
      <c r="O59" s="281">
        <v>140</v>
      </c>
      <c r="P59" s="281">
        <f>O59+N59</f>
        <v>1540</v>
      </c>
      <c r="Q59" s="280">
        <f>P59/P63</f>
        <v>1</v>
      </c>
      <c r="R59" s="280"/>
      <c r="S59" s="280"/>
      <c r="T59" s="280"/>
    </row>
    <row r="60" spans="1:20" s="281" customFormat="1" ht="20.100000000000001" customHeight="1">
      <c r="A60" s="271"/>
      <c r="B60" s="272"/>
      <c r="C60" s="273"/>
      <c r="D60" s="274"/>
      <c r="E60" s="275"/>
      <c r="F60" s="276" t="s">
        <v>447</v>
      </c>
      <c r="G60" s="276" t="s">
        <v>451</v>
      </c>
      <c r="H60" s="276" t="str">
        <f>'[7]FORM SDI (Aspalt) Per-1 KM'!BT14</f>
        <v>B</v>
      </c>
      <c r="I60" s="271"/>
      <c r="J60" s="277" t="s">
        <v>435</v>
      </c>
      <c r="K60" s="271" t="s">
        <v>438</v>
      </c>
      <c r="L60" s="271">
        <f>COUNTIF(H59:H62,"S")</f>
        <v>0</v>
      </c>
      <c r="M60" s="271">
        <v>200</v>
      </c>
      <c r="N60" s="281">
        <f>L60*M60</f>
        <v>0</v>
      </c>
      <c r="P60" s="281">
        <f>N60+O60</f>
        <v>0</v>
      </c>
      <c r="Q60" s="280">
        <f>P60/P63</f>
        <v>0</v>
      </c>
      <c r="R60" s="280"/>
      <c r="S60" s="280"/>
      <c r="T60" s="280"/>
    </row>
    <row r="61" spans="1:20" s="281" customFormat="1" ht="20.100000000000001" customHeight="1">
      <c r="A61" s="271"/>
      <c r="B61" s="272"/>
      <c r="C61" s="273"/>
      <c r="D61" s="274"/>
      <c r="E61" s="275"/>
      <c r="F61" s="276" t="s">
        <v>451</v>
      </c>
      <c r="G61" s="276" t="s">
        <v>454</v>
      </c>
      <c r="H61" s="276" t="str">
        <f>'[7]FORM SDI (Aspalt) Per-1 KM'!BT15</f>
        <v>B</v>
      </c>
      <c r="I61" s="271"/>
      <c r="J61" s="277" t="s">
        <v>435</v>
      </c>
      <c r="K61" s="271" t="s">
        <v>440</v>
      </c>
      <c r="L61" s="271">
        <f>COUNTIF(H59:H65,"RR")</f>
        <v>0</v>
      </c>
      <c r="M61" s="271">
        <v>200</v>
      </c>
      <c r="N61" s="281">
        <f>L61*M61</f>
        <v>0</v>
      </c>
      <c r="P61" s="281">
        <f>N61+O61</f>
        <v>0</v>
      </c>
      <c r="Q61" s="280">
        <f>P61/P63</f>
        <v>0</v>
      </c>
      <c r="R61" s="280"/>
      <c r="S61" s="280"/>
      <c r="T61" s="280"/>
    </row>
    <row r="62" spans="1:20" s="281" customFormat="1" ht="20.100000000000001" customHeight="1">
      <c r="A62" s="271"/>
      <c r="B62" s="272"/>
      <c r="C62" s="273"/>
      <c r="D62" s="274"/>
      <c r="E62" s="275"/>
      <c r="F62" s="276" t="s">
        <v>454</v>
      </c>
      <c r="G62" s="276" t="s">
        <v>455</v>
      </c>
      <c r="H62" s="276" t="str">
        <f>'[7]FORM SDI (Aspalt) Per-1 KM'!BT16</f>
        <v>B</v>
      </c>
      <c r="I62" s="271"/>
      <c r="J62" s="277" t="s">
        <v>435</v>
      </c>
      <c r="K62" s="271" t="s">
        <v>443</v>
      </c>
      <c r="L62" s="271">
        <f>COUNTIF(H59:H66,"RB")</f>
        <v>0</v>
      </c>
      <c r="M62" s="271">
        <v>200</v>
      </c>
      <c r="N62" s="281">
        <f>L62*M62</f>
        <v>0</v>
      </c>
      <c r="P62" s="281">
        <f>N62+O62</f>
        <v>0</v>
      </c>
      <c r="Q62" s="280">
        <f>P62/P63</f>
        <v>0</v>
      </c>
      <c r="R62" s="280"/>
      <c r="S62" s="280"/>
      <c r="T62" s="280"/>
    </row>
    <row r="63" spans="1:20" s="281" customFormat="1" ht="20.100000000000001" customHeight="1">
      <c r="A63" s="271"/>
      <c r="B63" s="272"/>
      <c r="C63" s="273"/>
      <c r="D63" s="274"/>
      <c r="E63" s="275"/>
      <c r="F63" s="276" t="s">
        <v>455</v>
      </c>
      <c r="G63" s="276" t="s">
        <v>456</v>
      </c>
      <c r="H63" s="276" t="str">
        <f>'[7]FORM SDI (Aspalt) Per-1 KM'!BT17</f>
        <v>B</v>
      </c>
      <c r="I63" s="271"/>
      <c r="J63" s="277" t="s">
        <v>435</v>
      </c>
      <c r="K63" s="271"/>
      <c r="L63" s="271"/>
      <c r="M63" s="271"/>
      <c r="P63" s="281">
        <f>SUM(P59:P62)</f>
        <v>1540</v>
      </c>
      <c r="Q63" s="280">
        <f>SUM(Q59:Q62)</f>
        <v>1</v>
      </c>
      <c r="R63" s="280"/>
      <c r="S63" s="280"/>
      <c r="T63" s="280"/>
    </row>
    <row r="64" spans="1:20" s="281" customFormat="1" ht="20.100000000000001" customHeight="1">
      <c r="A64" s="271"/>
      <c r="B64" s="272"/>
      <c r="C64" s="273"/>
      <c r="D64" s="274"/>
      <c r="E64" s="275"/>
      <c r="F64" s="276" t="s">
        <v>456</v>
      </c>
      <c r="G64" s="276" t="s">
        <v>457</v>
      </c>
      <c r="H64" s="276" t="str">
        <f>'[7]FORM SDI (Aspalt) Per-1 KM'!BT18</f>
        <v>B</v>
      </c>
      <c r="I64" s="271"/>
      <c r="J64" s="277" t="s">
        <v>435</v>
      </c>
      <c r="K64" s="271"/>
      <c r="L64" s="271"/>
      <c r="M64" s="271"/>
    </row>
    <row r="65" spans="1:20" s="281" customFormat="1" ht="20.100000000000001" customHeight="1">
      <c r="A65" s="271"/>
      <c r="B65" s="272"/>
      <c r="C65" s="273"/>
      <c r="D65" s="274"/>
      <c r="E65" s="275"/>
      <c r="F65" s="276" t="s">
        <v>457</v>
      </c>
      <c r="G65" s="276" t="s">
        <v>460</v>
      </c>
      <c r="H65" s="276" t="str">
        <f>'[7]FORM SDI (Aspalt) Per-1 KM'!BT19</f>
        <v>B</v>
      </c>
      <c r="I65" s="271"/>
      <c r="J65" s="277" t="s">
        <v>435</v>
      </c>
      <c r="K65" s="271"/>
      <c r="L65" s="271"/>
      <c r="M65" s="271"/>
    </row>
    <row r="66" spans="1:20" s="281" customFormat="1" ht="20.100000000000001" customHeight="1">
      <c r="A66" s="271"/>
      <c r="B66" s="272"/>
      <c r="C66" s="273"/>
      <c r="D66" s="274"/>
      <c r="E66" s="275"/>
      <c r="F66" s="276" t="s">
        <v>460</v>
      </c>
      <c r="G66" s="276" t="s">
        <v>1279</v>
      </c>
      <c r="H66" s="276" t="s">
        <v>434</v>
      </c>
      <c r="I66" s="271"/>
      <c r="J66" s="277" t="s">
        <v>435</v>
      </c>
      <c r="K66" s="271"/>
      <c r="L66" s="271"/>
      <c r="M66" s="271"/>
    </row>
    <row r="67" spans="1:20" ht="20.100000000000001" customHeight="1">
      <c r="B67" s="40"/>
      <c r="C67" s="41"/>
      <c r="D67" s="42"/>
      <c r="E67" s="43"/>
      <c r="F67" s="44"/>
      <c r="G67" s="44"/>
      <c r="H67" s="44"/>
    </row>
    <row r="68" spans="1:20" ht="20.100000000000001" customHeight="1">
      <c r="B68" s="40"/>
      <c r="C68" s="41"/>
      <c r="D68" s="42"/>
      <c r="E68" s="43"/>
      <c r="F68" s="44"/>
      <c r="G68" s="44"/>
      <c r="H68" s="44"/>
    </row>
    <row r="69" spans="1:20" s="281" customFormat="1" ht="20.100000000000001" customHeight="1">
      <c r="A69" s="271"/>
      <c r="B69" s="272">
        <v>13</v>
      </c>
      <c r="C69" s="273" t="s">
        <v>461</v>
      </c>
      <c r="D69" s="274" t="s">
        <v>38</v>
      </c>
      <c r="E69" s="275">
        <f>'2-'!G24</f>
        <v>0.27</v>
      </c>
      <c r="F69" s="276" t="s">
        <v>433</v>
      </c>
      <c r="G69" s="276" t="s">
        <v>447</v>
      </c>
      <c r="H69" s="276" t="s">
        <v>434</v>
      </c>
      <c r="I69" s="271"/>
      <c r="J69" s="277" t="s">
        <v>435</v>
      </c>
      <c r="K69" s="278" t="s">
        <v>434</v>
      </c>
      <c r="L69" s="278">
        <f>COUNTIF(H69,"B")</f>
        <v>1</v>
      </c>
      <c r="M69" s="278">
        <v>200</v>
      </c>
      <c r="N69" s="279">
        <f>L69*M69</f>
        <v>200</v>
      </c>
      <c r="O69" s="279">
        <v>70</v>
      </c>
      <c r="P69" s="279">
        <f>O69+N69</f>
        <v>270</v>
      </c>
      <c r="Q69" s="280">
        <f>P69/P70</f>
        <v>1</v>
      </c>
      <c r="R69" s="280"/>
      <c r="S69" s="280"/>
      <c r="T69" s="280"/>
    </row>
    <row r="70" spans="1:20" s="281" customFormat="1" ht="20.100000000000001" customHeight="1">
      <c r="A70" s="271"/>
      <c r="B70" s="272"/>
      <c r="C70" s="273"/>
      <c r="D70" s="274"/>
      <c r="E70" s="275"/>
      <c r="F70" s="276" t="s">
        <v>447</v>
      </c>
      <c r="G70" s="276" t="s">
        <v>1073</v>
      </c>
      <c r="H70" s="276" t="s">
        <v>434</v>
      </c>
      <c r="I70" s="271"/>
      <c r="J70" s="277" t="s">
        <v>435</v>
      </c>
      <c r="K70" s="278"/>
      <c r="L70" s="278"/>
      <c r="M70" s="278"/>
      <c r="N70" s="279"/>
      <c r="O70" s="279"/>
      <c r="P70" s="279">
        <f>SUM(P69)</f>
        <v>270</v>
      </c>
      <c r="Q70" s="280">
        <f>SUM(Q69)</f>
        <v>1</v>
      </c>
      <c r="R70" s="280"/>
      <c r="S70" s="280"/>
      <c r="T70" s="280"/>
    </row>
    <row r="71" spans="1:20" ht="20.100000000000001" customHeight="1">
      <c r="B71" s="40"/>
      <c r="C71" s="41"/>
      <c r="D71" s="42"/>
      <c r="E71" s="43"/>
      <c r="F71" s="44"/>
      <c r="G71" s="44"/>
      <c r="H71" s="44"/>
    </row>
    <row r="72" spans="1:20" ht="20.100000000000001" customHeight="1">
      <c r="B72" s="40"/>
      <c r="C72" s="41"/>
      <c r="D72" s="42"/>
      <c r="E72" s="43"/>
      <c r="F72" s="44"/>
      <c r="G72" s="44"/>
      <c r="H72" s="44"/>
    </row>
    <row r="73" spans="1:20" s="281" customFormat="1" ht="20.100000000000001" customHeight="1">
      <c r="A73" s="271"/>
      <c r="B73" s="272">
        <v>14</v>
      </c>
      <c r="C73" s="273" t="s">
        <v>462</v>
      </c>
      <c r="D73" s="274" t="s">
        <v>39</v>
      </c>
      <c r="E73" s="275">
        <f>'2-'!H25</f>
        <v>3.24</v>
      </c>
      <c r="F73" s="276" t="s">
        <v>433</v>
      </c>
      <c r="G73" s="276" t="s">
        <v>447</v>
      </c>
      <c r="H73" s="276" t="s">
        <v>438</v>
      </c>
      <c r="I73" s="271"/>
      <c r="J73" s="277" t="s">
        <v>435</v>
      </c>
      <c r="K73" s="278" t="s">
        <v>434</v>
      </c>
      <c r="L73" s="278">
        <f>COUNTIF(H73:H88,"B")</f>
        <v>10</v>
      </c>
      <c r="M73" s="278">
        <v>200</v>
      </c>
      <c r="N73" s="279">
        <f>L73*M73</f>
        <v>2000</v>
      </c>
      <c r="O73" s="279">
        <v>40</v>
      </c>
      <c r="P73" s="279">
        <f>O73+N73</f>
        <v>2040</v>
      </c>
      <c r="Q73" s="280">
        <f>P73/P77</f>
        <v>0.62962962962962965</v>
      </c>
      <c r="R73" s="280"/>
      <c r="S73" s="280"/>
      <c r="T73" s="280"/>
    </row>
    <row r="74" spans="1:20" s="281" customFormat="1" ht="20.100000000000001" customHeight="1">
      <c r="A74" s="271"/>
      <c r="B74" s="272"/>
      <c r="C74" s="273"/>
      <c r="D74" s="274"/>
      <c r="E74" s="275"/>
      <c r="F74" s="276" t="s">
        <v>447</v>
      </c>
      <c r="G74" s="276" t="s">
        <v>451</v>
      </c>
      <c r="H74" s="276" t="s">
        <v>438</v>
      </c>
      <c r="I74" s="271"/>
      <c r="J74" s="277" t="s">
        <v>435</v>
      </c>
      <c r="K74" s="278" t="s">
        <v>438</v>
      </c>
      <c r="L74" s="278">
        <f>COUNTIF(H73:H93,"S")</f>
        <v>4</v>
      </c>
      <c r="M74" s="278">
        <v>200</v>
      </c>
      <c r="N74" s="279">
        <f>L74*M74</f>
        <v>800</v>
      </c>
      <c r="O74" s="279"/>
      <c r="P74" s="279">
        <f>N74+O74</f>
        <v>800</v>
      </c>
      <c r="Q74" s="280">
        <f>P74/P77</f>
        <v>0.24691358024691357</v>
      </c>
      <c r="R74" s="280"/>
      <c r="S74" s="280"/>
      <c r="T74" s="280"/>
    </row>
    <row r="75" spans="1:20" s="281" customFormat="1" ht="20.100000000000001" customHeight="1">
      <c r="A75" s="271"/>
      <c r="B75" s="272"/>
      <c r="C75" s="273"/>
      <c r="D75" s="274"/>
      <c r="E75" s="275"/>
      <c r="F75" s="276" t="s">
        <v>451</v>
      </c>
      <c r="G75" s="276" t="s">
        <v>454</v>
      </c>
      <c r="H75" s="276" t="s">
        <v>440</v>
      </c>
      <c r="I75" s="271"/>
      <c r="J75" s="277" t="s">
        <v>435</v>
      </c>
      <c r="K75" s="278" t="s">
        <v>440</v>
      </c>
      <c r="L75" s="278">
        <f>COUNTIF(H73:H93,"RR")</f>
        <v>2</v>
      </c>
      <c r="M75" s="278">
        <v>200</v>
      </c>
      <c r="N75" s="279">
        <f>L75*M75</f>
        <v>400</v>
      </c>
      <c r="O75" s="279"/>
      <c r="P75" s="279">
        <f>N75+O75</f>
        <v>400</v>
      </c>
      <c r="Q75" s="280">
        <f>P75/P77</f>
        <v>0.12345679012345678</v>
      </c>
      <c r="R75" s="280"/>
      <c r="S75" s="280"/>
      <c r="T75" s="280"/>
    </row>
    <row r="76" spans="1:20" s="281" customFormat="1" ht="20.100000000000001" customHeight="1">
      <c r="A76" s="271"/>
      <c r="B76" s="272"/>
      <c r="C76" s="273"/>
      <c r="D76" s="274"/>
      <c r="E76" s="275"/>
      <c r="F76" s="276" t="s">
        <v>454</v>
      </c>
      <c r="G76" s="276" t="s">
        <v>455</v>
      </c>
      <c r="H76" s="276" t="s">
        <v>438</v>
      </c>
      <c r="I76" s="271"/>
      <c r="J76" s="277" t="s">
        <v>435</v>
      </c>
      <c r="K76" s="278" t="s">
        <v>443</v>
      </c>
      <c r="L76" s="278">
        <f>COUNTIF(H73:H93,"RB")</f>
        <v>0</v>
      </c>
      <c r="M76" s="278">
        <v>200</v>
      </c>
      <c r="N76" s="279">
        <f>L76*M76</f>
        <v>0</v>
      </c>
      <c r="O76" s="279"/>
      <c r="P76" s="279">
        <f>N76+O76</f>
        <v>0</v>
      </c>
      <c r="Q76" s="280">
        <f>P76/P77</f>
        <v>0</v>
      </c>
      <c r="R76" s="280"/>
      <c r="S76" s="280"/>
      <c r="T76" s="280"/>
    </row>
    <row r="77" spans="1:20" s="281" customFormat="1" ht="20.100000000000001" customHeight="1">
      <c r="A77" s="271"/>
      <c r="B77" s="272"/>
      <c r="C77" s="273"/>
      <c r="D77" s="274"/>
      <c r="E77" s="275"/>
      <c r="F77" s="276" t="s">
        <v>455</v>
      </c>
      <c r="G77" s="276" t="s">
        <v>456</v>
      </c>
      <c r="H77" s="276" t="s">
        <v>440</v>
      </c>
      <c r="I77" s="271"/>
      <c r="J77" s="277" t="s">
        <v>435</v>
      </c>
      <c r="K77" s="278"/>
      <c r="L77" s="278"/>
      <c r="M77" s="278"/>
      <c r="N77" s="279"/>
      <c r="O77" s="279"/>
      <c r="P77" s="279">
        <f>SUM(P73:P76)</f>
        <v>3240</v>
      </c>
      <c r="Q77" s="280">
        <f>SUM(Q73:Q76)</f>
        <v>1</v>
      </c>
      <c r="R77" s="280"/>
      <c r="S77" s="280"/>
      <c r="T77" s="280"/>
    </row>
    <row r="78" spans="1:20" s="281" customFormat="1" ht="20.100000000000001" customHeight="1">
      <c r="A78" s="271"/>
      <c r="B78" s="272"/>
      <c r="C78" s="273"/>
      <c r="D78" s="274"/>
      <c r="E78" s="275"/>
      <c r="F78" s="276" t="s">
        <v>456</v>
      </c>
      <c r="G78" s="276" t="s">
        <v>457</v>
      </c>
      <c r="H78" s="276" t="s">
        <v>438</v>
      </c>
      <c r="I78" s="271"/>
      <c r="J78" s="277" t="s">
        <v>435</v>
      </c>
      <c r="K78" s="278"/>
      <c r="L78" s="278"/>
      <c r="M78" s="278"/>
      <c r="N78" s="279"/>
      <c r="O78" s="279"/>
      <c r="P78" s="279"/>
    </row>
    <row r="79" spans="1:20" s="281" customFormat="1" ht="20.100000000000001" customHeight="1">
      <c r="A79" s="271"/>
      <c r="B79" s="272"/>
      <c r="C79" s="273"/>
      <c r="D79" s="274"/>
      <c r="E79" s="275"/>
      <c r="F79" s="276" t="s">
        <v>457</v>
      </c>
      <c r="G79" s="276" t="s">
        <v>460</v>
      </c>
      <c r="H79" s="276" t="s">
        <v>434</v>
      </c>
      <c r="I79" s="271"/>
      <c r="J79" s="277" t="s">
        <v>435</v>
      </c>
      <c r="K79" s="278"/>
      <c r="L79" s="278"/>
      <c r="M79" s="278"/>
      <c r="N79" s="279"/>
      <c r="O79" s="279"/>
      <c r="P79" s="279"/>
    </row>
    <row r="80" spans="1:20" s="281" customFormat="1" ht="20.100000000000001" customHeight="1">
      <c r="A80" s="271"/>
      <c r="B80" s="272"/>
      <c r="C80" s="273"/>
      <c r="D80" s="274"/>
      <c r="E80" s="275"/>
      <c r="F80" s="276" t="s">
        <v>460</v>
      </c>
      <c r="G80" s="276" t="s">
        <v>463</v>
      </c>
      <c r="H80" s="276" t="s">
        <v>434</v>
      </c>
      <c r="I80" s="271"/>
      <c r="J80" s="277" t="s">
        <v>435</v>
      </c>
      <c r="K80" s="278"/>
      <c r="L80" s="278"/>
      <c r="M80" s="278"/>
      <c r="N80" s="279"/>
      <c r="O80" s="279"/>
      <c r="P80" s="279"/>
    </row>
    <row r="81" spans="1:20" s="281" customFormat="1" ht="20.100000000000001" customHeight="1">
      <c r="A81" s="271"/>
      <c r="B81" s="272"/>
      <c r="C81" s="273"/>
      <c r="D81" s="274"/>
      <c r="E81" s="275"/>
      <c r="F81" s="276" t="s">
        <v>463</v>
      </c>
      <c r="G81" s="276" t="s">
        <v>464</v>
      </c>
      <c r="H81" s="276" t="s">
        <v>434</v>
      </c>
      <c r="I81" s="271"/>
      <c r="J81" s="277" t="s">
        <v>435</v>
      </c>
      <c r="K81" s="278"/>
      <c r="L81" s="278"/>
      <c r="M81" s="278"/>
      <c r="N81" s="279"/>
      <c r="O81" s="279"/>
      <c r="P81" s="279"/>
    </row>
    <row r="82" spans="1:20" s="281" customFormat="1" ht="20.100000000000001" customHeight="1">
      <c r="A82" s="271"/>
      <c r="B82" s="272"/>
      <c r="C82" s="273"/>
      <c r="D82" s="274"/>
      <c r="E82" s="275"/>
      <c r="F82" s="276" t="s">
        <v>464</v>
      </c>
      <c r="G82" s="276" t="s">
        <v>465</v>
      </c>
      <c r="H82" s="276" t="s">
        <v>434</v>
      </c>
      <c r="I82" s="271"/>
      <c r="J82" s="277" t="s">
        <v>435</v>
      </c>
      <c r="K82" s="278"/>
      <c r="L82" s="278"/>
      <c r="M82" s="278"/>
      <c r="N82" s="279"/>
      <c r="O82" s="279"/>
      <c r="P82" s="279"/>
    </row>
    <row r="83" spans="1:20" s="281" customFormat="1" ht="20.100000000000001" customHeight="1">
      <c r="A83" s="271"/>
      <c r="B83" s="272"/>
      <c r="C83" s="273"/>
      <c r="D83" s="274"/>
      <c r="E83" s="275"/>
      <c r="F83" s="276" t="s">
        <v>465</v>
      </c>
      <c r="G83" s="276" t="s">
        <v>466</v>
      </c>
      <c r="H83" s="276" t="s">
        <v>434</v>
      </c>
      <c r="I83" s="271"/>
      <c r="J83" s="277" t="s">
        <v>435</v>
      </c>
      <c r="K83" s="278"/>
      <c r="L83" s="278"/>
      <c r="M83" s="278"/>
      <c r="N83" s="279"/>
      <c r="O83" s="279"/>
      <c r="P83" s="279"/>
    </row>
    <row r="84" spans="1:20" s="281" customFormat="1" ht="20.100000000000001" customHeight="1">
      <c r="A84" s="271"/>
      <c r="B84" s="272"/>
      <c r="C84" s="273"/>
      <c r="D84" s="274"/>
      <c r="E84" s="275"/>
      <c r="F84" s="276" t="s">
        <v>466</v>
      </c>
      <c r="G84" s="276" t="s">
        <v>467</v>
      </c>
      <c r="H84" s="276" t="s">
        <v>434</v>
      </c>
      <c r="I84" s="271"/>
      <c r="J84" s="277" t="s">
        <v>435</v>
      </c>
      <c r="K84" s="278"/>
      <c r="L84" s="278"/>
      <c r="M84" s="278"/>
      <c r="N84" s="279"/>
      <c r="O84" s="279"/>
      <c r="P84" s="279"/>
    </row>
    <row r="85" spans="1:20" s="281" customFormat="1" ht="20.100000000000001" customHeight="1">
      <c r="A85" s="271"/>
      <c r="B85" s="272"/>
      <c r="C85" s="273"/>
      <c r="D85" s="274"/>
      <c r="E85" s="275"/>
      <c r="F85" s="276" t="s">
        <v>467</v>
      </c>
      <c r="G85" s="276" t="s">
        <v>468</v>
      </c>
      <c r="H85" s="276" t="s">
        <v>434</v>
      </c>
      <c r="I85" s="271"/>
      <c r="J85" s="277" t="s">
        <v>435</v>
      </c>
      <c r="K85" s="278"/>
      <c r="L85" s="278"/>
      <c r="M85" s="278"/>
      <c r="N85" s="279"/>
      <c r="O85" s="279"/>
      <c r="P85" s="279"/>
    </row>
    <row r="86" spans="1:20" s="281" customFormat="1" ht="20.100000000000001" customHeight="1">
      <c r="A86" s="271"/>
      <c r="B86" s="272"/>
      <c r="C86" s="273"/>
      <c r="D86" s="274"/>
      <c r="E86" s="275"/>
      <c r="F86" s="276" t="s">
        <v>468</v>
      </c>
      <c r="G86" s="276" t="s">
        <v>469</v>
      </c>
      <c r="H86" s="276" t="s">
        <v>434</v>
      </c>
      <c r="I86" s="271"/>
      <c r="J86" s="277" t="s">
        <v>435</v>
      </c>
      <c r="K86" s="278"/>
      <c r="L86" s="278"/>
      <c r="M86" s="278"/>
      <c r="N86" s="279"/>
      <c r="O86" s="279"/>
      <c r="P86" s="279"/>
    </row>
    <row r="87" spans="1:20" s="281" customFormat="1" ht="20.100000000000001" customHeight="1">
      <c r="A87" s="271"/>
      <c r="B87" s="272"/>
      <c r="C87" s="273"/>
      <c r="D87" s="274"/>
      <c r="E87" s="275"/>
      <c r="F87" s="276" t="s">
        <v>469</v>
      </c>
      <c r="G87" s="276" t="s">
        <v>470</v>
      </c>
      <c r="H87" s="276" t="s">
        <v>434</v>
      </c>
      <c r="I87" s="271"/>
      <c r="J87" s="277" t="s">
        <v>435</v>
      </c>
      <c r="K87" s="278"/>
      <c r="L87" s="278"/>
      <c r="M87" s="278"/>
      <c r="N87" s="279"/>
      <c r="O87" s="279"/>
      <c r="P87" s="279"/>
    </row>
    <row r="88" spans="1:20" s="281" customFormat="1" ht="20.100000000000001" customHeight="1">
      <c r="A88" s="271"/>
      <c r="B88" s="272"/>
      <c r="C88" s="273"/>
      <c r="D88" s="274"/>
      <c r="E88" s="275"/>
      <c r="F88" s="276" t="s">
        <v>470</v>
      </c>
      <c r="G88" s="276" t="s">
        <v>471</v>
      </c>
      <c r="H88" s="276" t="s">
        <v>434</v>
      </c>
      <c r="I88" s="271"/>
      <c r="J88" s="277" t="s">
        <v>435</v>
      </c>
      <c r="K88" s="278"/>
      <c r="L88" s="278"/>
      <c r="M88" s="278"/>
      <c r="N88" s="279"/>
      <c r="O88" s="279"/>
      <c r="P88" s="279"/>
    </row>
    <row r="89" spans="1:20" s="281" customFormat="1" ht="20.100000000000001" customHeight="1">
      <c r="A89" s="271"/>
      <c r="B89" s="272"/>
      <c r="C89" s="273"/>
      <c r="D89" s="274"/>
      <c r="E89" s="275"/>
      <c r="F89" s="276" t="s">
        <v>471</v>
      </c>
      <c r="G89" s="276" t="s">
        <v>1146</v>
      </c>
      <c r="H89" s="276" t="s">
        <v>434</v>
      </c>
      <c r="I89" s="271"/>
      <c r="J89" s="277" t="s">
        <v>435</v>
      </c>
      <c r="K89" s="278"/>
      <c r="L89" s="278"/>
      <c r="M89" s="278"/>
      <c r="N89" s="279"/>
      <c r="O89" s="279"/>
      <c r="P89" s="279"/>
    </row>
    <row r="90" spans="1:20" ht="20.100000000000001" customHeight="1">
      <c r="B90" s="40"/>
      <c r="C90" s="41"/>
      <c r="D90" s="42"/>
      <c r="E90" s="43"/>
      <c r="F90" s="44"/>
      <c r="G90" s="44"/>
      <c r="H90" s="44"/>
    </row>
    <row r="91" spans="1:20" ht="20.100000000000001" customHeight="1">
      <c r="B91" s="40"/>
      <c r="C91" s="41"/>
      <c r="D91" s="42"/>
      <c r="E91" s="43"/>
      <c r="F91" s="44"/>
      <c r="G91" s="44"/>
      <c r="H91" s="44"/>
    </row>
    <row r="92" spans="1:20" ht="20.100000000000001" customHeight="1">
      <c r="A92" s="29"/>
      <c r="B92" s="30">
        <v>15</v>
      </c>
      <c r="C92" s="31" t="s">
        <v>472</v>
      </c>
      <c r="D92" s="32" t="s">
        <v>41</v>
      </c>
      <c r="E92" s="33">
        <f>'2-'!G26</f>
        <v>4.24</v>
      </c>
      <c r="F92" s="34" t="s">
        <v>433</v>
      </c>
      <c r="G92" s="34" t="s">
        <v>447</v>
      </c>
      <c r="H92" s="34" t="s">
        <v>434</v>
      </c>
      <c r="I92" s="29"/>
      <c r="J92" s="35" t="s">
        <v>435</v>
      </c>
      <c r="K92" s="228" t="s">
        <v>434</v>
      </c>
      <c r="L92" s="228">
        <f>COUNTIF(H92:H112,"B")</f>
        <v>20</v>
      </c>
      <c r="M92" s="228">
        <v>200</v>
      </c>
      <c r="N92" s="241">
        <f>L92*M92</f>
        <v>4000</v>
      </c>
      <c r="O92" s="241">
        <v>40</v>
      </c>
      <c r="P92" s="241">
        <f>O92+N92</f>
        <v>4040</v>
      </c>
      <c r="Q92" s="37">
        <f>P92/P96</f>
        <v>0.95283018867924529</v>
      </c>
      <c r="R92" s="37"/>
      <c r="S92" s="37"/>
      <c r="T92" s="37"/>
    </row>
    <row r="93" spans="1:20" ht="20.100000000000001" customHeight="1">
      <c r="A93" s="29"/>
      <c r="B93" s="30"/>
      <c r="C93" s="31"/>
      <c r="D93" s="32"/>
      <c r="E93" s="33"/>
      <c r="F93" s="34" t="s">
        <v>447</v>
      </c>
      <c r="G93" s="34" t="s">
        <v>451</v>
      </c>
      <c r="H93" s="34" t="s">
        <v>434</v>
      </c>
      <c r="I93" s="29"/>
      <c r="J93" s="35" t="s">
        <v>435</v>
      </c>
      <c r="K93" s="228" t="s">
        <v>438</v>
      </c>
      <c r="L93" s="228">
        <f>COUNTIF(H92:H112,"S")</f>
        <v>1</v>
      </c>
      <c r="M93" s="228">
        <v>200</v>
      </c>
      <c r="N93" s="241">
        <f>L93*M93</f>
        <v>200</v>
      </c>
      <c r="O93" s="241"/>
      <c r="P93" s="241">
        <f>N93+O93</f>
        <v>200</v>
      </c>
      <c r="Q93" s="37">
        <f>P93/P96</f>
        <v>4.716981132075472E-2</v>
      </c>
      <c r="R93" s="37"/>
      <c r="S93" s="37"/>
      <c r="T93" s="37"/>
    </row>
    <row r="94" spans="1:20" ht="20.100000000000001" customHeight="1">
      <c r="A94" s="29"/>
      <c r="B94" s="30"/>
      <c r="C94" s="31"/>
      <c r="D94" s="32"/>
      <c r="E94" s="33"/>
      <c r="F94" s="34" t="s">
        <v>451</v>
      </c>
      <c r="G94" s="34" t="s">
        <v>454</v>
      </c>
      <c r="H94" s="34" t="s">
        <v>434</v>
      </c>
      <c r="I94" s="29"/>
      <c r="J94" s="35" t="s">
        <v>435</v>
      </c>
      <c r="K94" s="228" t="s">
        <v>440</v>
      </c>
      <c r="L94" s="228">
        <f>COUNTIF(H92:H112,"RR")</f>
        <v>0</v>
      </c>
      <c r="M94" s="228">
        <v>200</v>
      </c>
      <c r="N94" s="241">
        <f>L94*M94</f>
        <v>0</v>
      </c>
      <c r="O94" s="241"/>
      <c r="P94" s="241">
        <f>N94+O94</f>
        <v>0</v>
      </c>
      <c r="Q94" s="37">
        <f>P94/P96</f>
        <v>0</v>
      </c>
      <c r="R94" s="37"/>
      <c r="S94" s="37"/>
      <c r="T94" s="37"/>
    </row>
    <row r="95" spans="1:20" ht="20.100000000000001" customHeight="1">
      <c r="A95" s="29"/>
      <c r="B95" s="30"/>
      <c r="C95" s="31"/>
      <c r="D95" s="32"/>
      <c r="E95" s="33"/>
      <c r="F95" s="34" t="s">
        <v>454</v>
      </c>
      <c r="G95" s="34" t="s">
        <v>455</v>
      </c>
      <c r="H95" s="34" t="s">
        <v>434</v>
      </c>
      <c r="I95" s="29"/>
      <c r="J95" s="35" t="s">
        <v>435</v>
      </c>
      <c r="K95" s="228" t="s">
        <v>443</v>
      </c>
      <c r="L95" s="228">
        <f>COUNTIF(H92:H112,"RB")</f>
        <v>0</v>
      </c>
      <c r="M95" s="228">
        <v>200</v>
      </c>
      <c r="N95" s="241">
        <f>L95*M95</f>
        <v>0</v>
      </c>
      <c r="O95" s="241"/>
      <c r="P95" s="241">
        <f>N95+O95</f>
        <v>0</v>
      </c>
      <c r="Q95" s="37">
        <f>P95/P96</f>
        <v>0</v>
      </c>
      <c r="R95" s="37"/>
      <c r="S95" s="37"/>
      <c r="T95" s="37"/>
    </row>
    <row r="96" spans="1:20" ht="20.100000000000001" customHeight="1">
      <c r="A96" s="29"/>
      <c r="B96" s="30"/>
      <c r="C96" s="31"/>
      <c r="D96" s="32"/>
      <c r="E96" s="33"/>
      <c r="F96" s="34" t="s">
        <v>455</v>
      </c>
      <c r="G96" s="34" t="s">
        <v>456</v>
      </c>
      <c r="H96" s="34" t="s">
        <v>434</v>
      </c>
      <c r="I96" s="29"/>
      <c r="J96" s="35" t="s">
        <v>435</v>
      </c>
      <c r="K96" s="228"/>
      <c r="L96" s="228"/>
      <c r="M96" s="228"/>
      <c r="N96" s="241"/>
      <c r="O96" s="241"/>
      <c r="P96" s="241">
        <f>SUM(P92:P95)</f>
        <v>4240</v>
      </c>
      <c r="Q96" s="37">
        <f>SUM(Q92:Q95)</f>
        <v>1</v>
      </c>
      <c r="R96" s="37"/>
      <c r="S96" s="37"/>
      <c r="T96" s="37"/>
    </row>
    <row r="97" spans="1:20" ht="20.100000000000001" customHeight="1">
      <c r="A97" s="29"/>
      <c r="B97" s="30"/>
      <c r="C97" s="31"/>
      <c r="D97" s="32"/>
      <c r="E97" s="33"/>
      <c r="F97" s="34" t="s">
        <v>456</v>
      </c>
      <c r="G97" s="34" t="s">
        <v>457</v>
      </c>
      <c r="H97" s="34" t="s">
        <v>434</v>
      </c>
      <c r="I97" s="29"/>
      <c r="J97" s="35" t="s">
        <v>435</v>
      </c>
      <c r="K97" s="228"/>
      <c r="L97" s="228"/>
      <c r="M97" s="228"/>
      <c r="N97" s="241"/>
      <c r="O97" s="241"/>
      <c r="P97" s="241"/>
      <c r="Q97" s="36"/>
      <c r="R97" s="36"/>
      <c r="S97" s="36"/>
      <c r="T97" s="36"/>
    </row>
    <row r="98" spans="1:20" ht="20.100000000000001" customHeight="1">
      <c r="A98" s="29"/>
      <c r="B98" s="30"/>
      <c r="C98" s="31"/>
      <c r="D98" s="32"/>
      <c r="E98" s="33"/>
      <c r="F98" s="34" t="s">
        <v>457</v>
      </c>
      <c r="G98" s="34" t="s">
        <v>460</v>
      </c>
      <c r="H98" s="34" t="s">
        <v>434</v>
      </c>
      <c r="I98" s="29"/>
      <c r="J98" s="35" t="s">
        <v>435</v>
      </c>
      <c r="K98" s="228"/>
      <c r="L98" s="228"/>
      <c r="M98" s="228"/>
      <c r="N98" s="241"/>
      <c r="O98" s="241"/>
      <c r="P98" s="241"/>
      <c r="Q98" s="36"/>
      <c r="R98" s="36"/>
      <c r="S98" s="36"/>
      <c r="T98" s="36"/>
    </row>
    <row r="99" spans="1:20" ht="20.100000000000001" customHeight="1">
      <c r="A99" s="29"/>
      <c r="B99" s="30"/>
      <c r="C99" s="31"/>
      <c r="D99" s="32"/>
      <c r="E99" s="33"/>
      <c r="F99" s="34" t="s">
        <v>460</v>
      </c>
      <c r="G99" s="34" t="s">
        <v>463</v>
      </c>
      <c r="H99" s="34" t="s">
        <v>434</v>
      </c>
      <c r="I99" s="29"/>
      <c r="J99" s="35" t="s">
        <v>435</v>
      </c>
      <c r="K99" s="228"/>
      <c r="L99" s="228"/>
      <c r="M99" s="228"/>
      <c r="N99" s="241"/>
      <c r="O99" s="241"/>
      <c r="P99" s="241"/>
      <c r="Q99" s="36"/>
      <c r="R99" s="36"/>
      <c r="S99" s="36"/>
      <c r="T99" s="36"/>
    </row>
    <row r="100" spans="1:20" ht="20.100000000000001" customHeight="1">
      <c r="A100" s="29"/>
      <c r="B100" s="30"/>
      <c r="C100" s="31"/>
      <c r="D100" s="32"/>
      <c r="E100" s="33"/>
      <c r="F100" s="34" t="s">
        <v>463</v>
      </c>
      <c r="G100" s="34" t="s">
        <v>464</v>
      </c>
      <c r="H100" s="34" t="s">
        <v>434</v>
      </c>
      <c r="I100" s="29"/>
      <c r="J100" s="35" t="s">
        <v>435</v>
      </c>
      <c r="K100" s="228"/>
      <c r="L100" s="228"/>
      <c r="M100" s="228"/>
      <c r="N100" s="241"/>
      <c r="O100" s="241"/>
      <c r="P100" s="241"/>
      <c r="Q100" s="36"/>
      <c r="R100" s="36"/>
      <c r="S100" s="36"/>
      <c r="T100" s="36"/>
    </row>
    <row r="101" spans="1:20" ht="20.100000000000001" customHeight="1">
      <c r="A101" s="29"/>
      <c r="B101" s="30"/>
      <c r="C101" s="31"/>
      <c r="D101" s="32"/>
      <c r="E101" s="33"/>
      <c r="F101" s="34" t="s">
        <v>464</v>
      </c>
      <c r="G101" s="34" t="s">
        <v>465</v>
      </c>
      <c r="H101" s="34" t="s">
        <v>434</v>
      </c>
      <c r="I101" s="29"/>
      <c r="J101" s="35" t="s">
        <v>435</v>
      </c>
      <c r="K101" s="228"/>
      <c r="L101" s="228"/>
      <c r="M101" s="228"/>
      <c r="N101" s="241"/>
      <c r="O101" s="241"/>
      <c r="P101" s="241"/>
      <c r="Q101" s="36"/>
      <c r="R101" s="36"/>
      <c r="S101" s="36"/>
      <c r="T101" s="36"/>
    </row>
    <row r="102" spans="1:20" ht="20.100000000000001" customHeight="1">
      <c r="A102" s="29"/>
      <c r="B102" s="30"/>
      <c r="C102" s="31"/>
      <c r="D102" s="32"/>
      <c r="E102" s="33"/>
      <c r="F102" s="34" t="s">
        <v>465</v>
      </c>
      <c r="G102" s="34" t="s">
        <v>466</v>
      </c>
      <c r="H102" s="34" t="s">
        <v>434</v>
      </c>
      <c r="I102" s="29"/>
      <c r="J102" s="35" t="s">
        <v>435</v>
      </c>
      <c r="K102" s="228"/>
      <c r="L102" s="228"/>
      <c r="M102" s="228"/>
      <c r="N102" s="241"/>
      <c r="O102" s="241"/>
      <c r="P102" s="241"/>
      <c r="Q102" s="36"/>
      <c r="R102" s="36"/>
      <c r="S102" s="36"/>
      <c r="T102" s="36"/>
    </row>
    <row r="103" spans="1:20" ht="20.100000000000001" customHeight="1">
      <c r="A103" s="29"/>
      <c r="B103" s="30"/>
      <c r="C103" s="31"/>
      <c r="D103" s="32"/>
      <c r="E103" s="33"/>
      <c r="F103" s="34" t="s">
        <v>466</v>
      </c>
      <c r="G103" s="34" t="s">
        <v>467</v>
      </c>
      <c r="H103" s="34" t="s">
        <v>434</v>
      </c>
      <c r="I103" s="29"/>
      <c r="J103" s="35" t="s">
        <v>435</v>
      </c>
      <c r="K103" s="228"/>
      <c r="L103" s="228"/>
      <c r="M103" s="228"/>
      <c r="N103" s="241"/>
      <c r="O103" s="241"/>
      <c r="P103" s="241"/>
      <c r="Q103" s="36"/>
      <c r="R103" s="36"/>
      <c r="S103" s="36"/>
      <c r="T103" s="36"/>
    </row>
    <row r="104" spans="1:20" ht="20.100000000000001" customHeight="1">
      <c r="A104" s="29"/>
      <c r="B104" s="30"/>
      <c r="C104" s="31"/>
      <c r="D104" s="32"/>
      <c r="E104" s="33"/>
      <c r="F104" s="34" t="s">
        <v>467</v>
      </c>
      <c r="G104" s="34" t="s">
        <v>468</v>
      </c>
      <c r="H104" s="34" t="s">
        <v>434</v>
      </c>
      <c r="I104" s="29"/>
      <c r="J104" s="35" t="s">
        <v>435</v>
      </c>
      <c r="K104" s="228"/>
      <c r="L104" s="228"/>
      <c r="M104" s="228"/>
      <c r="N104" s="241"/>
      <c r="O104" s="241"/>
      <c r="P104" s="241"/>
      <c r="Q104" s="36"/>
      <c r="R104" s="36"/>
      <c r="S104" s="36"/>
      <c r="T104" s="36"/>
    </row>
    <row r="105" spans="1:20" ht="20.100000000000001" customHeight="1">
      <c r="A105" s="29"/>
      <c r="B105" s="30"/>
      <c r="C105" s="31"/>
      <c r="D105" s="32"/>
      <c r="E105" s="33"/>
      <c r="F105" s="34" t="s">
        <v>468</v>
      </c>
      <c r="G105" s="34" t="s">
        <v>469</v>
      </c>
      <c r="H105" s="34" t="s">
        <v>434</v>
      </c>
      <c r="I105" s="29"/>
      <c r="J105" s="35" t="s">
        <v>435</v>
      </c>
      <c r="K105" s="228"/>
      <c r="L105" s="228"/>
      <c r="M105" s="228"/>
      <c r="N105" s="241"/>
      <c r="O105" s="241"/>
      <c r="P105" s="241"/>
      <c r="Q105" s="36"/>
      <c r="R105" s="36"/>
      <c r="S105" s="36"/>
      <c r="T105" s="36"/>
    </row>
    <row r="106" spans="1:20" ht="20.100000000000001" customHeight="1">
      <c r="A106" s="29"/>
      <c r="B106" s="30"/>
      <c r="C106" s="31"/>
      <c r="D106" s="32"/>
      <c r="E106" s="33"/>
      <c r="F106" s="34" t="s">
        <v>469</v>
      </c>
      <c r="G106" s="34" t="s">
        <v>470</v>
      </c>
      <c r="H106" s="34" t="s">
        <v>434</v>
      </c>
      <c r="I106" s="29"/>
      <c r="J106" s="35" t="s">
        <v>435</v>
      </c>
      <c r="K106" s="228"/>
      <c r="L106" s="228"/>
      <c r="M106" s="228"/>
      <c r="N106" s="241"/>
      <c r="O106" s="241"/>
      <c r="P106" s="241"/>
      <c r="Q106" s="36"/>
      <c r="R106" s="36"/>
      <c r="S106" s="36"/>
      <c r="T106" s="36"/>
    </row>
    <row r="107" spans="1:20" ht="20.100000000000001" customHeight="1">
      <c r="A107" s="29"/>
      <c r="B107" s="30"/>
      <c r="C107" s="31"/>
      <c r="D107" s="32"/>
      <c r="E107" s="33"/>
      <c r="F107" s="34" t="s">
        <v>470</v>
      </c>
      <c r="G107" s="34" t="s">
        <v>471</v>
      </c>
      <c r="H107" s="34" t="s">
        <v>434</v>
      </c>
      <c r="I107" s="29"/>
      <c r="J107" s="35" t="s">
        <v>435</v>
      </c>
      <c r="K107" s="228"/>
      <c r="L107" s="228"/>
      <c r="M107" s="228"/>
      <c r="N107" s="241"/>
      <c r="O107" s="241"/>
      <c r="P107" s="241"/>
      <c r="Q107" s="36"/>
      <c r="R107" s="36"/>
      <c r="S107" s="36"/>
      <c r="T107" s="36"/>
    </row>
    <row r="108" spans="1:20" ht="20.100000000000001" customHeight="1">
      <c r="A108" s="29"/>
      <c r="B108" s="30"/>
      <c r="C108" s="31"/>
      <c r="D108" s="32"/>
      <c r="E108" s="33"/>
      <c r="F108" s="34" t="s">
        <v>471</v>
      </c>
      <c r="G108" s="34" t="s">
        <v>473</v>
      </c>
      <c r="H108" s="34" t="s">
        <v>438</v>
      </c>
      <c r="I108" s="29"/>
      <c r="J108" s="35" t="s">
        <v>435</v>
      </c>
      <c r="K108" s="228"/>
      <c r="L108" s="228"/>
      <c r="M108" s="228"/>
      <c r="N108" s="241"/>
      <c r="O108" s="241"/>
      <c r="P108" s="241"/>
      <c r="Q108" s="36"/>
      <c r="R108" s="36"/>
      <c r="S108" s="36"/>
      <c r="T108" s="36"/>
    </row>
    <row r="109" spans="1:20" ht="20.100000000000001" customHeight="1">
      <c r="A109" s="29"/>
      <c r="B109" s="30"/>
      <c r="C109" s="31"/>
      <c r="D109" s="32"/>
      <c r="E109" s="33"/>
      <c r="F109" s="34" t="s">
        <v>473</v>
      </c>
      <c r="G109" s="34" t="s">
        <v>474</v>
      </c>
      <c r="H109" s="34" t="s">
        <v>434</v>
      </c>
      <c r="I109" s="29"/>
      <c r="J109" s="35" t="s">
        <v>435</v>
      </c>
      <c r="K109" s="228"/>
      <c r="L109" s="228"/>
      <c r="M109" s="228"/>
      <c r="N109" s="241"/>
      <c r="O109" s="241"/>
      <c r="P109" s="241"/>
      <c r="Q109" s="36"/>
      <c r="R109" s="36"/>
      <c r="S109" s="36"/>
      <c r="T109" s="36"/>
    </row>
    <row r="110" spans="1:20" ht="20.100000000000001" customHeight="1">
      <c r="A110" s="29"/>
      <c r="B110" s="30"/>
      <c r="C110" s="31"/>
      <c r="D110" s="32"/>
      <c r="E110" s="33"/>
      <c r="F110" s="34" t="s">
        <v>474</v>
      </c>
      <c r="G110" s="34" t="s">
        <v>475</v>
      </c>
      <c r="H110" s="34" t="s">
        <v>434</v>
      </c>
      <c r="I110" s="29"/>
      <c r="J110" s="35" t="s">
        <v>435</v>
      </c>
      <c r="K110" s="228"/>
      <c r="L110" s="228"/>
      <c r="M110" s="228"/>
      <c r="N110" s="241"/>
      <c r="O110" s="241"/>
      <c r="P110" s="241"/>
      <c r="Q110" s="36"/>
      <c r="R110" s="36"/>
      <c r="S110" s="36"/>
      <c r="T110" s="36"/>
    </row>
    <row r="111" spans="1:20" ht="20.100000000000001" customHeight="1">
      <c r="A111" s="29"/>
      <c r="B111" s="30"/>
      <c r="C111" s="31"/>
      <c r="D111" s="32"/>
      <c r="E111" s="33"/>
      <c r="F111" s="34" t="s">
        <v>475</v>
      </c>
      <c r="G111" s="34" t="s">
        <v>476</v>
      </c>
      <c r="H111" s="34" t="s">
        <v>434</v>
      </c>
      <c r="I111" s="29"/>
      <c r="J111" s="35" t="s">
        <v>435</v>
      </c>
      <c r="K111" s="228"/>
      <c r="L111" s="228"/>
      <c r="M111" s="228"/>
      <c r="N111" s="241"/>
      <c r="O111" s="241"/>
      <c r="P111" s="241"/>
      <c r="Q111" s="36"/>
      <c r="R111" s="36"/>
      <c r="S111" s="36"/>
      <c r="T111" s="36"/>
    </row>
    <row r="112" spans="1:20" ht="20.100000000000001" customHeight="1">
      <c r="A112" s="29"/>
      <c r="B112" s="30"/>
      <c r="C112" s="31"/>
      <c r="D112" s="32"/>
      <c r="E112" s="33"/>
      <c r="F112" s="34" t="s">
        <v>476</v>
      </c>
      <c r="G112" s="34" t="s">
        <v>477</v>
      </c>
      <c r="H112" s="34" t="s">
        <v>434</v>
      </c>
      <c r="I112" s="29"/>
      <c r="J112" s="35" t="s">
        <v>435</v>
      </c>
      <c r="K112" s="228"/>
      <c r="L112" s="228"/>
      <c r="M112" s="228"/>
      <c r="N112" s="241"/>
      <c r="O112" s="241"/>
      <c r="P112" s="241"/>
      <c r="Q112" s="36"/>
      <c r="R112" s="36"/>
      <c r="S112" s="36"/>
      <c r="T112" s="36"/>
    </row>
    <row r="113" spans="1:20" ht="20.100000000000001" customHeight="1">
      <c r="A113" s="29"/>
      <c r="B113" s="30"/>
      <c r="C113" s="31"/>
      <c r="D113" s="32"/>
      <c r="E113" s="33"/>
      <c r="F113" s="34" t="s">
        <v>477</v>
      </c>
      <c r="G113" s="34" t="s">
        <v>1120</v>
      </c>
      <c r="H113" s="34" t="s">
        <v>434</v>
      </c>
      <c r="I113" s="29"/>
      <c r="J113" s="35" t="s">
        <v>435</v>
      </c>
      <c r="K113" s="228"/>
      <c r="L113" s="228"/>
      <c r="M113" s="228"/>
      <c r="N113" s="241"/>
      <c r="O113" s="241"/>
      <c r="P113" s="241"/>
      <c r="Q113" s="36"/>
      <c r="R113" s="36"/>
      <c r="S113" s="36"/>
      <c r="T113" s="36"/>
    </row>
    <row r="114" spans="1:20" ht="20.100000000000001" customHeight="1">
      <c r="B114" s="40"/>
      <c r="C114" s="41"/>
      <c r="D114" s="42"/>
      <c r="E114" s="43"/>
      <c r="F114" s="44"/>
      <c r="G114" s="44"/>
      <c r="H114" s="44"/>
    </row>
    <row r="115" spans="1:20" ht="20.100000000000001" customHeight="1">
      <c r="B115" s="40"/>
      <c r="C115" s="41"/>
      <c r="D115" s="42"/>
      <c r="E115" s="43"/>
      <c r="F115" s="44"/>
      <c r="G115" s="44"/>
      <c r="H115" s="44"/>
    </row>
    <row r="116" spans="1:20" s="270" customFormat="1" ht="20.100000000000001" customHeight="1">
      <c r="A116" s="260"/>
      <c r="B116" s="261">
        <v>16</v>
      </c>
      <c r="C116" s="262" t="s">
        <v>478</v>
      </c>
      <c r="D116" s="263" t="s">
        <v>42</v>
      </c>
      <c r="E116" s="264">
        <f>'2-'!H27</f>
        <v>0.46</v>
      </c>
      <c r="F116" s="265" t="s">
        <v>433</v>
      </c>
      <c r="G116" s="265" t="s">
        <v>447</v>
      </c>
      <c r="H116" s="265" t="s">
        <v>434</v>
      </c>
      <c r="I116" s="260"/>
      <c r="J116" s="266" t="s">
        <v>435</v>
      </c>
      <c r="K116" s="267" t="s">
        <v>434</v>
      </c>
      <c r="L116" s="267">
        <f>COUNTIF(H116:H117,"B")</f>
        <v>2</v>
      </c>
      <c r="M116" s="267">
        <v>200</v>
      </c>
      <c r="N116" s="268">
        <f>L116*M116</f>
        <v>400</v>
      </c>
      <c r="O116" s="268">
        <v>60</v>
      </c>
      <c r="P116" s="268">
        <f>O116+N116</f>
        <v>460</v>
      </c>
      <c r="Q116" s="269">
        <f>P116/P120</f>
        <v>1</v>
      </c>
      <c r="R116" s="269"/>
      <c r="S116" s="269"/>
      <c r="T116" s="269"/>
    </row>
    <row r="117" spans="1:20" s="270" customFormat="1" ht="20.100000000000001" customHeight="1">
      <c r="A117" s="260"/>
      <c r="B117" s="261"/>
      <c r="C117" s="262"/>
      <c r="D117" s="263"/>
      <c r="E117" s="264"/>
      <c r="F117" s="265" t="s">
        <v>447</v>
      </c>
      <c r="G117" s="265" t="s">
        <v>451</v>
      </c>
      <c r="H117" s="265" t="s">
        <v>434</v>
      </c>
      <c r="I117" s="260"/>
      <c r="J117" s="266" t="s">
        <v>435</v>
      </c>
      <c r="K117" s="267" t="s">
        <v>438</v>
      </c>
      <c r="L117" s="267">
        <f>COUNTIF(H117:H118,"s")</f>
        <v>0</v>
      </c>
      <c r="M117" s="267">
        <v>200</v>
      </c>
      <c r="N117" s="268">
        <f>L117*M117</f>
        <v>0</v>
      </c>
      <c r="O117" s="268"/>
      <c r="P117" s="268">
        <f>N117+O117</f>
        <v>0</v>
      </c>
      <c r="Q117" s="269">
        <f>P117/P120</f>
        <v>0</v>
      </c>
      <c r="R117" s="269"/>
      <c r="S117" s="269"/>
      <c r="T117" s="269"/>
    </row>
    <row r="118" spans="1:20" s="270" customFormat="1" ht="20.100000000000001" customHeight="1">
      <c r="A118" s="260"/>
      <c r="B118" s="261"/>
      <c r="C118" s="262"/>
      <c r="D118" s="263"/>
      <c r="E118" s="264"/>
      <c r="F118" s="265" t="s">
        <v>451</v>
      </c>
      <c r="G118" s="265" t="s">
        <v>1039</v>
      </c>
      <c r="H118" s="265" t="s">
        <v>434</v>
      </c>
      <c r="I118" s="260"/>
      <c r="J118" s="266" t="s">
        <v>435</v>
      </c>
      <c r="K118" s="267" t="s">
        <v>440</v>
      </c>
      <c r="L118" s="267">
        <f>COUNTIF(H118:H119,"rr")</f>
        <v>0</v>
      </c>
      <c r="M118" s="267">
        <v>200</v>
      </c>
      <c r="N118" s="268">
        <f>L118*M118</f>
        <v>0</v>
      </c>
      <c r="O118" s="268"/>
      <c r="P118" s="268">
        <f>N118+O118</f>
        <v>0</v>
      </c>
      <c r="Q118" s="269">
        <f>P118/P120</f>
        <v>0</v>
      </c>
      <c r="R118" s="269"/>
      <c r="S118" s="269"/>
      <c r="T118" s="269"/>
    </row>
    <row r="119" spans="1:20" s="270" customFormat="1" ht="20.100000000000001" customHeight="1">
      <c r="A119" s="260"/>
      <c r="B119" s="261"/>
      <c r="C119" s="262"/>
      <c r="D119" s="263"/>
      <c r="E119" s="264"/>
      <c r="F119" s="265"/>
      <c r="G119" s="265"/>
      <c r="H119" s="265"/>
      <c r="I119" s="260"/>
      <c r="J119" s="266"/>
      <c r="K119" s="267" t="s">
        <v>443</v>
      </c>
      <c r="L119" s="267">
        <f>COUNTIF(H119:H120,"rb")</f>
        <v>0</v>
      </c>
      <c r="M119" s="267">
        <v>200</v>
      </c>
      <c r="N119" s="268">
        <f>L119*M119</f>
        <v>0</v>
      </c>
      <c r="O119" s="268"/>
      <c r="P119" s="268">
        <f>N119+O119</f>
        <v>0</v>
      </c>
      <c r="Q119" s="269">
        <f>P119/P120</f>
        <v>0</v>
      </c>
      <c r="R119" s="269"/>
      <c r="S119" s="269"/>
      <c r="T119" s="269"/>
    </row>
    <row r="120" spans="1:20" s="270" customFormat="1" ht="20.100000000000001" customHeight="1">
      <c r="A120" s="260"/>
      <c r="B120" s="261"/>
      <c r="C120" s="262"/>
      <c r="D120" s="263"/>
      <c r="E120" s="264"/>
      <c r="F120" s="265"/>
      <c r="G120" s="265"/>
      <c r="H120" s="265"/>
      <c r="I120" s="260"/>
      <c r="J120" s="266"/>
      <c r="K120" s="267"/>
      <c r="L120" s="267"/>
      <c r="M120" s="267"/>
      <c r="N120" s="268"/>
      <c r="O120" s="268"/>
      <c r="P120" s="268">
        <f>SUM(P116:P119)</f>
        <v>460</v>
      </c>
      <c r="Q120" s="269">
        <f>SUM(Q116:Q119)</f>
        <v>1</v>
      </c>
      <c r="R120" s="269"/>
      <c r="S120" s="269"/>
      <c r="T120" s="269"/>
    </row>
    <row r="121" spans="1:20" ht="20.100000000000001" customHeight="1">
      <c r="B121" s="40"/>
      <c r="C121" s="41"/>
      <c r="D121" s="42"/>
      <c r="E121" s="43"/>
      <c r="F121" s="44"/>
      <c r="G121" s="44"/>
      <c r="H121" s="44"/>
    </row>
    <row r="122" spans="1:20" ht="20.100000000000001" customHeight="1">
      <c r="B122" s="40"/>
      <c r="C122" s="41"/>
      <c r="D122" s="42"/>
      <c r="E122" s="43"/>
      <c r="F122" s="44"/>
      <c r="G122" s="44"/>
      <c r="H122" s="44"/>
    </row>
    <row r="123" spans="1:20" s="270" customFormat="1" ht="20.100000000000001" customHeight="1">
      <c r="A123" s="260"/>
      <c r="B123" s="261">
        <v>17</v>
      </c>
      <c r="C123" s="262" t="s">
        <v>479</v>
      </c>
      <c r="D123" s="263" t="s">
        <v>43</v>
      </c>
      <c r="E123" s="264">
        <f>'2-'!H28</f>
        <v>2.2400000000000002</v>
      </c>
      <c r="F123" s="265" t="s">
        <v>433</v>
      </c>
      <c r="G123" s="265" t="s">
        <v>447</v>
      </c>
      <c r="H123" s="265" t="s">
        <v>434</v>
      </c>
      <c r="I123" s="260"/>
      <c r="J123" s="266" t="s">
        <v>435</v>
      </c>
      <c r="K123" s="228" t="s">
        <v>434</v>
      </c>
      <c r="L123" s="228">
        <f>COUNTIF(H123:H133,"B")</f>
        <v>10</v>
      </c>
      <c r="M123" s="228">
        <v>200</v>
      </c>
      <c r="N123" s="241">
        <f>L123*M123</f>
        <v>2000</v>
      </c>
      <c r="O123" s="241">
        <v>40</v>
      </c>
      <c r="P123" s="241">
        <f>O123+N123</f>
        <v>2040</v>
      </c>
      <c r="Q123" s="37">
        <f>P123/P127</f>
        <v>0.9107142857142857</v>
      </c>
      <c r="R123" s="37"/>
      <c r="S123" s="37"/>
      <c r="T123" s="37"/>
    </row>
    <row r="124" spans="1:20" s="270" customFormat="1" ht="20.100000000000001" customHeight="1">
      <c r="A124" s="260"/>
      <c r="B124" s="261"/>
      <c r="C124" s="262"/>
      <c r="D124" s="263"/>
      <c r="E124" s="264"/>
      <c r="F124" s="265" t="s">
        <v>447</v>
      </c>
      <c r="G124" s="265" t="s">
        <v>451</v>
      </c>
      <c r="H124" s="265" t="s">
        <v>438</v>
      </c>
      <c r="I124" s="260"/>
      <c r="J124" s="266" t="s">
        <v>435</v>
      </c>
      <c r="K124" s="228" t="s">
        <v>438</v>
      </c>
      <c r="L124" s="228">
        <f>COUNTIF(H123:H133,"S")</f>
        <v>1</v>
      </c>
      <c r="M124" s="228">
        <v>200</v>
      </c>
      <c r="N124" s="241">
        <f>L124*M124</f>
        <v>200</v>
      </c>
      <c r="O124" s="241"/>
      <c r="P124" s="241">
        <f>N124+O124</f>
        <v>200</v>
      </c>
      <c r="Q124" s="37">
        <f>P124/P127</f>
        <v>8.9285714285714288E-2</v>
      </c>
      <c r="R124" s="37"/>
      <c r="S124" s="37"/>
      <c r="T124" s="37"/>
    </row>
    <row r="125" spans="1:20" s="270" customFormat="1" ht="20.100000000000001" customHeight="1">
      <c r="A125" s="260"/>
      <c r="B125" s="261"/>
      <c r="C125" s="262"/>
      <c r="D125" s="263"/>
      <c r="E125" s="264"/>
      <c r="F125" s="265" t="s">
        <v>451</v>
      </c>
      <c r="G125" s="265" t="s">
        <v>454</v>
      </c>
      <c r="H125" s="265" t="s">
        <v>434</v>
      </c>
      <c r="I125" s="260"/>
      <c r="J125" s="266" t="s">
        <v>435</v>
      </c>
      <c r="K125" s="228" t="s">
        <v>440</v>
      </c>
      <c r="L125" s="228">
        <f>COUNTIF(H123:H143,"RR")</f>
        <v>0</v>
      </c>
      <c r="M125" s="228">
        <v>200</v>
      </c>
      <c r="N125" s="241">
        <f>L125*M125</f>
        <v>0</v>
      </c>
      <c r="O125" s="241"/>
      <c r="P125" s="241">
        <f>N125+O125</f>
        <v>0</v>
      </c>
      <c r="Q125" s="37">
        <f>P125/P127</f>
        <v>0</v>
      </c>
      <c r="R125" s="37"/>
      <c r="S125" s="37"/>
      <c r="T125" s="37"/>
    </row>
    <row r="126" spans="1:20" s="270" customFormat="1" ht="20.100000000000001" customHeight="1">
      <c r="A126" s="260"/>
      <c r="B126" s="261"/>
      <c r="C126" s="262"/>
      <c r="D126" s="263"/>
      <c r="E126" s="264"/>
      <c r="F126" s="265" t="s">
        <v>454</v>
      </c>
      <c r="G126" s="265" t="s">
        <v>455</v>
      </c>
      <c r="H126" s="265" t="s">
        <v>434</v>
      </c>
      <c r="I126" s="260"/>
      <c r="J126" s="266" t="s">
        <v>435</v>
      </c>
      <c r="K126" s="228" t="s">
        <v>443</v>
      </c>
      <c r="L126" s="228">
        <f>COUNTIF(H123:H134,"RB")</f>
        <v>0</v>
      </c>
      <c r="M126" s="228">
        <v>200</v>
      </c>
      <c r="N126" s="241">
        <f>L126*M126</f>
        <v>0</v>
      </c>
      <c r="O126" s="241"/>
      <c r="P126" s="241">
        <f>N126+O126</f>
        <v>0</v>
      </c>
      <c r="Q126" s="37">
        <f>P126/P127</f>
        <v>0</v>
      </c>
      <c r="R126" s="37"/>
      <c r="S126" s="37"/>
      <c r="T126" s="37"/>
    </row>
    <row r="127" spans="1:20" s="270" customFormat="1" ht="20.100000000000001" customHeight="1">
      <c r="A127" s="260"/>
      <c r="B127" s="261"/>
      <c r="C127" s="262"/>
      <c r="D127" s="263"/>
      <c r="E127" s="264"/>
      <c r="F127" s="265" t="s">
        <v>455</v>
      </c>
      <c r="G127" s="265" t="s">
        <v>456</v>
      </c>
      <c r="H127" s="265" t="s">
        <v>434</v>
      </c>
      <c r="I127" s="260"/>
      <c r="J127" s="266" t="s">
        <v>435</v>
      </c>
      <c r="K127" s="228"/>
      <c r="L127" s="228"/>
      <c r="M127" s="228"/>
      <c r="N127" s="241"/>
      <c r="O127" s="241"/>
      <c r="P127" s="241">
        <f>SUM(P123:P126)</f>
        <v>2240</v>
      </c>
      <c r="Q127" s="37">
        <f>SUM(Q123:Q126)</f>
        <v>1</v>
      </c>
      <c r="R127" s="37"/>
      <c r="S127" s="37"/>
      <c r="T127" s="37"/>
    </row>
    <row r="128" spans="1:20" s="270" customFormat="1" ht="20.100000000000001" customHeight="1">
      <c r="A128" s="260"/>
      <c r="B128" s="261"/>
      <c r="C128" s="262"/>
      <c r="D128" s="263"/>
      <c r="E128" s="264"/>
      <c r="F128" s="265" t="s">
        <v>456</v>
      </c>
      <c r="G128" s="265" t="s">
        <v>457</v>
      </c>
      <c r="H128" s="265" t="s">
        <v>434</v>
      </c>
      <c r="I128" s="260"/>
      <c r="J128" s="266" t="s">
        <v>435</v>
      </c>
      <c r="K128" s="267"/>
      <c r="L128" s="267"/>
      <c r="M128" s="267"/>
      <c r="N128" s="268"/>
      <c r="O128" s="268"/>
      <c r="P128" s="268"/>
    </row>
    <row r="129" spans="1:20" s="270" customFormat="1" ht="20.100000000000001" customHeight="1">
      <c r="A129" s="260"/>
      <c r="B129" s="261"/>
      <c r="C129" s="262"/>
      <c r="D129" s="263"/>
      <c r="E129" s="264"/>
      <c r="F129" s="265" t="s">
        <v>457</v>
      </c>
      <c r="G129" s="265" t="s">
        <v>460</v>
      </c>
      <c r="H129" s="265" t="s">
        <v>434</v>
      </c>
      <c r="I129" s="260"/>
      <c r="J129" s="266" t="s">
        <v>435</v>
      </c>
      <c r="K129" s="267"/>
      <c r="L129" s="267"/>
      <c r="M129" s="267"/>
      <c r="N129" s="268"/>
      <c r="O129" s="268"/>
      <c r="P129" s="268"/>
    </row>
    <row r="130" spans="1:20" s="270" customFormat="1" ht="20.100000000000001" customHeight="1">
      <c r="A130" s="260"/>
      <c r="B130" s="261"/>
      <c r="C130" s="262"/>
      <c r="D130" s="263"/>
      <c r="E130" s="264"/>
      <c r="F130" s="265" t="s">
        <v>460</v>
      </c>
      <c r="G130" s="265" t="s">
        <v>463</v>
      </c>
      <c r="H130" s="265" t="s">
        <v>434</v>
      </c>
      <c r="I130" s="260"/>
      <c r="J130" s="266" t="s">
        <v>435</v>
      </c>
      <c r="K130" s="267"/>
      <c r="L130" s="267"/>
      <c r="M130" s="267"/>
      <c r="N130" s="268"/>
      <c r="O130" s="268"/>
      <c r="P130" s="268"/>
    </row>
    <row r="131" spans="1:20" s="270" customFormat="1" ht="20.100000000000001" customHeight="1">
      <c r="A131" s="260"/>
      <c r="B131" s="261"/>
      <c r="C131" s="262"/>
      <c r="D131" s="263"/>
      <c r="E131" s="264"/>
      <c r="F131" s="265" t="s">
        <v>463</v>
      </c>
      <c r="G131" s="265" t="s">
        <v>464</v>
      </c>
      <c r="H131" s="265" t="s">
        <v>434</v>
      </c>
      <c r="I131" s="260"/>
      <c r="J131" s="266" t="s">
        <v>435</v>
      </c>
      <c r="K131" s="267"/>
      <c r="L131" s="267"/>
      <c r="M131" s="267"/>
      <c r="N131" s="268"/>
      <c r="O131" s="268"/>
      <c r="P131" s="268"/>
    </row>
    <row r="132" spans="1:20" s="270" customFormat="1" ht="20.100000000000001" customHeight="1">
      <c r="A132" s="260"/>
      <c r="B132" s="261"/>
      <c r="C132" s="262"/>
      <c r="D132" s="263"/>
      <c r="E132" s="264"/>
      <c r="F132" s="265" t="s">
        <v>464</v>
      </c>
      <c r="G132" s="265" t="s">
        <v>465</v>
      </c>
      <c r="H132" s="265" t="s">
        <v>434</v>
      </c>
      <c r="I132" s="260"/>
      <c r="J132" s="266" t="s">
        <v>435</v>
      </c>
      <c r="K132" s="267"/>
      <c r="L132" s="267"/>
      <c r="M132" s="267"/>
      <c r="N132" s="268"/>
      <c r="O132" s="268"/>
      <c r="P132" s="268"/>
    </row>
    <row r="133" spans="1:20" s="270" customFormat="1" ht="20.100000000000001" customHeight="1">
      <c r="A133" s="260"/>
      <c r="B133" s="261"/>
      <c r="C133" s="262"/>
      <c r="D133" s="263"/>
      <c r="E133" s="264"/>
      <c r="F133" s="265" t="s">
        <v>465</v>
      </c>
      <c r="G133" s="265" t="s">
        <v>466</v>
      </c>
      <c r="H133" s="265" t="s">
        <v>434</v>
      </c>
      <c r="I133" s="260"/>
      <c r="J133" s="266" t="s">
        <v>435</v>
      </c>
      <c r="K133" s="267"/>
      <c r="L133" s="267"/>
      <c r="M133" s="267"/>
      <c r="N133" s="268"/>
      <c r="O133" s="268"/>
      <c r="P133" s="268"/>
    </row>
    <row r="134" spans="1:20" s="270" customFormat="1" ht="20.100000000000001" customHeight="1">
      <c r="A134" s="260"/>
      <c r="B134" s="261"/>
      <c r="C134" s="262"/>
      <c r="D134" s="263"/>
      <c r="E134" s="264"/>
      <c r="F134" s="265" t="s">
        <v>466</v>
      </c>
      <c r="G134" s="265" t="s">
        <v>1162</v>
      </c>
      <c r="H134" s="265" t="s">
        <v>434</v>
      </c>
      <c r="I134" s="260"/>
      <c r="J134" s="266" t="s">
        <v>435</v>
      </c>
      <c r="K134" s="267"/>
      <c r="L134" s="267"/>
      <c r="M134" s="267"/>
      <c r="N134" s="268"/>
      <c r="O134" s="268"/>
      <c r="P134" s="268"/>
    </row>
    <row r="135" spans="1:20" ht="20.100000000000001" customHeight="1">
      <c r="B135" s="40"/>
      <c r="C135" s="41"/>
      <c r="D135" s="42"/>
      <c r="E135" s="43"/>
      <c r="F135" s="44"/>
      <c r="G135" s="44"/>
      <c r="H135" s="44"/>
    </row>
    <row r="136" spans="1:20" ht="20.100000000000001" customHeight="1">
      <c r="B136" s="40"/>
      <c r="C136" s="41"/>
      <c r="D136" s="42"/>
      <c r="E136" s="43"/>
      <c r="F136" s="44"/>
      <c r="G136" s="44"/>
      <c r="H136" s="44"/>
    </row>
    <row r="137" spans="1:20" ht="20.100000000000001" customHeight="1">
      <c r="A137" s="29"/>
      <c r="B137" s="30">
        <v>18</v>
      </c>
      <c r="C137" s="31" t="s">
        <v>480</v>
      </c>
      <c r="D137" s="32" t="s">
        <v>44</v>
      </c>
      <c r="E137" s="33">
        <f>'2-'!H29</f>
        <v>1.1200000000000001</v>
      </c>
      <c r="F137" s="34" t="s">
        <v>433</v>
      </c>
      <c r="G137" s="34" t="s">
        <v>447</v>
      </c>
      <c r="H137" s="34" t="s">
        <v>434</v>
      </c>
      <c r="I137" s="29"/>
      <c r="J137" s="35" t="s">
        <v>435</v>
      </c>
      <c r="K137" s="228" t="s">
        <v>434</v>
      </c>
      <c r="L137" s="228">
        <f>COUNTIF(H137:H141,"B")</f>
        <v>4</v>
      </c>
      <c r="M137" s="228">
        <v>200</v>
      </c>
      <c r="N137" s="241">
        <f>L137*M137</f>
        <v>800</v>
      </c>
      <c r="O137" s="241">
        <v>120</v>
      </c>
      <c r="P137" s="241">
        <f>O137+N137</f>
        <v>920</v>
      </c>
      <c r="Q137" s="37">
        <f>P137/P141</f>
        <v>0.8214285714285714</v>
      </c>
      <c r="R137" s="37"/>
      <c r="S137" s="37"/>
      <c r="T137" s="37"/>
    </row>
    <row r="138" spans="1:20" ht="20.100000000000001" customHeight="1">
      <c r="A138" s="29"/>
      <c r="B138" s="30"/>
      <c r="C138" s="31"/>
      <c r="D138" s="32"/>
      <c r="E138" s="33"/>
      <c r="F138" s="34" t="s">
        <v>447</v>
      </c>
      <c r="G138" s="34" t="s">
        <v>451</v>
      </c>
      <c r="H138" s="34" t="s">
        <v>434</v>
      </c>
      <c r="I138" s="29"/>
      <c r="J138" s="35" t="s">
        <v>40</v>
      </c>
      <c r="K138" s="228" t="s">
        <v>438</v>
      </c>
      <c r="L138" s="228">
        <f>COUNTIF(H137:H141,"S")</f>
        <v>1</v>
      </c>
      <c r="M138" s="228">
        <v>200</v>
      </c>
      <c r="N138" s="241">
        <f>L138*M138</f>
        <v>200</v>
      </c>
      <c r="O138" s="241">
        <v>0</v>
      </c>
      <c r="P138" s="241">
        <f>N138+O138</f>
        <v>200</v>
      </c>
      <c r="Q138" s="37">
        <f>P138/P141</f>
        <v>0.17857142857142858</v>
      </c>
      <c r="R138" s="37"/>
      <c r="S138" s="37"/>
      <c r="T138" s="37"/>
    </row>
    <row r="139" spans="1:20" ht="20.100000000000001" customHeight="1">
      <c r="A139" s="29"/>
      <c r="B139" s="30"/>
      <c r="C139" s="31"/>
      <c r="D139" s="32"/>
      <c r="E139" s="33"/>
      <c r="F139" s="34" t="s">
        <v>451</v>
      </c>
      <c r="G139" s="34" t="s">
        <v>454</v>
      </c>
      <c r="H139" s="34" t="s">
        <v>434</v>
      </c>
      <c r="I139" s="29"/>
      <c r="J139" s="35" t="s">
        <v>435</v>
      </c>
      <c r="K139" s="228" t="s">
        <v>440</v>
      </c>
      <c r="L139" s="228">
        <f>COUNTIF(H137:H142,"RR")</f>
        <v>0</v>
      </c>
      <c r="M139" s="228">
        <v>200</v>
      </c>
      <c r="N139" s="241">
        <f>L139*M139</f>
        <v>0</v>
      </c>
      <c r="O139" s="241"/>
      <c r="P139" s="241">
        <f>N139+O139</f>
        <v>0</v>
      </c>
      <c r="Q139" s="37">
        <f>P139/P141</f>
        <v>0</v>
      </c>
      <c r="R139" s="37"/>
      <c r="S139" s="37"/>
      <c r="T139" s="37"/>
    </row>
    <row r="140" spans="1:20" ht="20.100000000000001" customHeight="1">
      <c r="A140" s="29"/>
      <c r="B140" s="30"/>
      <c r="C140" s="31"/>
      <c r="D140" s="32"/>
      <c r="E140" s="33"/>
      <c r="F140" s="34" t="s">
        <v>454</v>
      </c>
      <c r="G140" s="34" t="s">
        <v>455</v>
      </c>
      <c r="H140" s="34" t="s">
        <v>434</v>
      </c>
      <c r="I140" s="29"/>
      <c r="J140" s="35" t="s">
        <v>435</v>
      </c>
      <c r="K140" s="228" t="s">
        <v>443</v>
      </c>
      <c r="L140" s="228">
        <f>COUNTIF(H137:H142,"RB")</f>
        <v>0</v>
      </c>
      <c r="M140" s="228">
        <v>200</v>
      </c>
      <c r="N140" s="241">
        <f>L140*M140</f>
        <v>0</v>
      </c>
      <c r="O140" s="241"/>
      <c r="P140" s="241">
        <f>N140+O140</f>
        <v>0</v>
      </c>
      <c r="Q140" s="37">
        <f>P140/P141</f>
        <v>0</v>
      </c>
      <c r="R140" s="37"/>
      <c r="S140" s="37"/>
      <c r="T140" s="37"/>
    </row>
    <row r="141" spans="1:20" ht="20.100000000000001" customHeight="1">
      <c r="A141" s="29"/>
      <c r="B141" s="30"/>
      <c r="C141" s="31"/>
      <c r="D141" s="32"/>
      <c r="E141" s="33"/>
      <c r="F141" s="34" t="s">
        <v>455</v>
      </c>
      <c r="G141" s="34" t="s">
        <v>456</v>
      </c>
      <c r="H141" s="34" t="s">
        <v>438</v>
      </c>
      <c r="I141" s="29"/>
      <c r="J141" s="35" t="s">
        <v>435</v>
      </c>
      <c r="K141" s="228"/>
      <c r="L141" s="228"/>
      <c r="M141" s="228"/>
      <c r="N141" s="241"/>
      <c r="O141" s="241"/>
      <c r="P141" s="241">
        <f>SUM(P137:P140)</f>
        <v>1120</v>
      </c>
      <c r="Q141" s="37">
        <f>SUM(Q137:Q140)</f>
        <v>1</v>
      </c>
      <c r="R141" s="37"/>
      <c r="S141" s="37"/>
      <c r="T141" s="37"/>
    </row>
    <row r="142" spans="1:20" ht="20.100000000000001" customHeight="1">
      <c r="A142" s="29"/>
      <c r="B142" s="30"/>
      <c r="C142" s="31"/>
      <c r="D142" s="32"/>
      <c r="E142" s="33"/>
      <c r="F142" s="34" t="s">
        <v>456</v>
      </c>
      <c r="G142" s="34" t="s">
        <v>757</v>
      </c>
      <c r="H142" s="34" t="s">
        <v>434</v>
      </c>
      <c r="I142" s="29"/>
      <c r="J142" s="35" t="s">
        <v>435</v>
      </c>
      <c r="K142" s="228"/>
      <c r="L142" s="228"/>
      <c r="M142" s="228"/>
      <c r="N142" s="241"/>
      <c r="O142" s="241"/>
      <c r="P142" s="241"/>
      <c r="Q142" s="36"/>
      <c r="R142" s="36"/>
      <c r="S142" s="36"/>
      <c r="T142" s="36"/>
    </row>
    <row r="143" spans="1:20" ht="20.100000000000001" customHeight="1">
      <c r="B143" s="40"/>
      <c r="C143" s="41"/>
      <c r="D143" s="42"/>
      <c r="E143" s="43"/>
      <c r="F143" s="44"/>
      <c r="G143" s="44"/>
      <c r="H143" s="44"/>
    </row>
    <row r="144" spans="1:20" ht="20.100000000000001" customHeight="1">
      <c r="B144" s="40"/>
      <c r="C144" s="41"/>
      <c r="D144" s="42"/>
      <c r="E144" s="43"/>
      <c r="F144" s="44"/>
      <c r="G144" s="44"/>
      <c r="H144" s="44"/>
    </row>
    <row r="145" spans="1:20" s="270" customFormat="1" ht="20.100000000000001" customHeight="1">
      <c r="A145" s="260"/>
      <c r="B145" s="261">
        <v>19</v>
      </c>
      <c r="C145" s="262" t="s">
        <v>481</v>
      </c>
      <c r="D145" s="263" t="s">
        <v>45</v>
      </c>
      <c r="E145" s="264">
        <f>'2-'!H30</f>
        <v>1.64</v>
      </c>
      <c r="F145" s="265" t="s">
        <v>433</v>
      </c>
      <c r="G145" s="265" t="s">
        <v>447</v>
      </c>
      <c r="H145" s="265" t="s">
        <v>434</v>
      </c>
      <c r="I145" s="260"/>
      <c r="J145" s="266" t="s">
        <v>435</v>
      </c>
      <c r="K145" s="267" t="s">
        <v>434</v>
      </c>
      <c r="L145" s="267">
        <f>COUNTIF(H145:H152,"B")</f>
        <v>8</v>
      </c>
      <c r="M145" s="267">
        <v>200</v>
      </c>
      <c r="N145" s="268">
        <f>L145*M145</f>
        <v>1600</v>
      </c>
      <c r="O145" s="268">
        <v>40</v>
      </c>
      <c r="P145" s="268">
        <f>O145+N145</f>
        <v>1640</v>
      </c>
      <c r="Q145" s="269">
        <f>P145/P149</f>
        <v>1</v>
      </c>
      <c r="R145" s="269"/>
      <c r="S145" s="269"/>
      <c r="T145" s="269"/>
    </row>
    <row r="146" spans="1:20" s="270" customFormat="1" ht="20.100000000000001" customHeight="1">
      <c r="A146" s="260"/>
      <c r="B146" s="261"/>
      <c r="C146" s="262"/>
      <c r="D146" s="263"/>
      <c r="E146" s="264"/>
      <c r="F146" s="265" t="s">
        <v>447</v>
      </c>
      <c r="G146" s="265" t="s">
        <v>451</v>
      </c>
      <c r="H146" s="265" t="s">
        <v>434</v>
      </c>
      <c r="I146" s="260"/>
      <c r="J146" s="266" t="s">
        <v>435</v>
      </c>
      <c r="K146" s="267" t="s">
        <v>438</v>
      </c>
      <c r="L146" s="267">
        <v>0</v>
      </c>
      <c r="M146" s="267">
        <v>200</v>
      </c>
      <c r="N146" s="268">
        <v>0</v>
      </c>
      <c r="O146" s="268"/>
      <c r="P146" s="268">
        <f>N146+O146</f>
        <v>0</v>
      </c>
      <c r="Q146" s="269">
        <f>P146/P149</f>
        <v>0</v>
      </c>
      <c r="R146" s="269"/>
      <c r="S146" s="269"/>
      <c r="T146" s="269"/>
    </row>
    <row r="147" spans="1:20" s="270" customFormat="1" ht="20.100000000000001" customHeight="1">
      <c r="A147" s="260"/>
      <c r="B147" s="261"/>
      <c r="C147" s="262"/>
      <c r="D147" s="263"/>
      <c r="E147" s="264"/>
      <c r="F147" s="265" t="s">
        <v>451</v>
      </c>
      <c r="G147" s="265" t="s">
        <v>454</v>
      </c>
      <c r="H147" s="265" t="s">
        <v>434</v>
      </c>
      <c r="I147" s="260"/>
      <c r="J147" s="266" t="s">
        <v>435</v>
      </c>
      <c r="K147" s="267" t="s">
        <v>440</v>
      </c>
      <c r="L147" s="267">
        <v>0</v>
      </c>
      <c r="M147" s="267">
        <v>200</v>
      </c>
      <c r="N147" s="268">
        <f>L147*M147</f>
        <v>0</v>
      </c>
      <c r="O147" s="268"/>
      <c r="P147" s="268">
        <f>N147+O147</f>
        <v>0</v>
      </c>
      <c r="Q147" s="269">
        <f>P147/P149</f>
        <v>0</v>
      </c>
      <c r="R147" s="269"/>
      <c r="S147" s="269"/>
      <c r="T147" s="269"/>
    </row>
    <row r="148" spans="1:20" s="270" customFormat="1" ht="20.100000000000001" customHeight="1">
      <c r="A148" s="260"/>
      <c r="B148" s="261"/>
      <c r="C148" s="262"/>
      <c r="D148" s="263"/>
      <c r="E148" s="264"/>
      <c r="F148" s="265" t="s">
        <v>454</v>
      </c>
      <c r="G148" s="265" t="s">
        <v>455</v>
      </c>
      <c r="H148" s="265" t="s">
        <v>434</v>
      </c>
      <c r="I148" s="260"/>
      <c r="J148" s="266" t="s">
        <v>435</v>
      </c>
      <c r="K148" s="267" t="s">
        <v>443</v>
      </c>
      <c r="L148" s="267">
        <f>COUNTIF(E143:I176,"RB")</f>
        <v>0</v>
      </c>
      <c r="M148" s="267">
        <v>200</v>
      </c>
      <c r="N148" s="268">
        <f>L148*M148</f>
        <v>0</v>
      </c>
      <c r="O148" s="268"/>
      <c r="P148" s="268">
        <f>N148+O148</f>
        <v>0</v>
      </c>
      <c r="Q148" s="269">
        <f>P148/P149</f>
        <v>0</v>
      </c>
      <c r="R148" s="269"/>
      <c r="S148" s="269"/>
      <c r="T148" s="269"/>
    </row>
    <row r="149" spans="1:20" s="270" customFormat="1" ht="20.100000000000001" customHeight="1">
      <c r="A149" s="260"/>
      <c r="B149" s="261"/>
      <c r="C149" s="262"/>
      <c r="D149" s="263"/>
      <c r="E149" s="264"/>
      <c r="F149" s="265" t="s">
        <v>455</v>
      </c>
      <c r="G149" s="265" t="s">
        <v>456</v>
      </c>
      <c r="H149" s="265" t="s">
        <v>434</v>
      </c>
      <c r="I149" s="260"/>
      <c r="J149" s="266" t="s">
        <v>435</v>
      </c>
      <c r="K149" s="267"/>
      <c r="L149" s="267"/>
      <c r="M149" s="267"/>
      <c r="N149" s="268"/>
      <c r="O149" s="268"/>
      <c r="P149" s="268">
        <f>SUM(P145:P148)</f>
        <v>1640</v>
      </c>
      <c r="Q149" s="269">
        <f>SUM(Q145:Q148)</f>
        <v>1</v>
      </c>
      <c r="R149" s="269"/>
      <c r="S149" s="269"/>
      <c r="T149" s="269"/>
    </row>
    <row r="150" spans="1:20" s="270" customFormat="1" ht="20.100000000000001" customHeight="1">
      <c r="A150" s="260"/>
      <c r="B150" s="261"/>
      <c r="C150" s="262"/>
      <c r="D150" s="263"/>
      <c r="E150" s="264"/>
      <c r="F150" s="265" t="s">
        <v>456</v>
      </c>
      <c r="G150" s="265" t="s">
        <v>457</v>
      </c>
      <c r="H150" s="265" t="s">
        <v>434</v>
      </c>
      <c r="I150" s="260"/>
      <c r="J150" s="266" t="s">
        <v>435</v>
      </c>
      <c r="K150" s="267"/>
      <c r="L150" s="267"/>
      <c r="M150" s="267"/>
      <c r="N150" s="268"/>
      <c r="O150" s="268"/>
      <c r="P150" s="268"/>
    </row>
    <row r="151" spans="1:20" s="270" customFormat="1" ht="20.100000000000001" customHeight="1">
      <c r="A151" s="260"/>
      <c r="B151" s="261"/>
      <c r="C151" s="262"/>
      <c r="D151" s="263"/>
      <c r="E151" s="264"/>
      <c r="F151" s="265" t="s">
        <v>457</v>
      </c>
      <c r="G151" s="265" t="s">
        <v>460</v>
      </c>
      <c r="H151" s="265" t="s">
        <v>434</v>
      </c>
      <c r="I151" s="260"/>
      <c r="J151" s="266" t="s">
        <v>435</v>
      </c>
      <c r="K151" s="267"/>
      <c r="L151" s="267"/>
      <c r="M151" s="267"/>
      <c r="N151" s="268"/>
      <c r="O151" s="268"/>
      <c r="P151" s="268"/>
    </row>
    <row r="152" spans="1:20" s="270" customFormat="1" ht="20.100000000000001" customHeight="1">
      <c r="A152" s="260"/>
      <c r="B152" s="261"/>
      <c r="C152" s="262"/>
      <c r="D152" s="263"/>
      <c r="E152" s="264"/>
      <c r="F152" s="265" t="s">
        <v>460</v>
      </c>
      <c r="G152" s="265" t="s">
        <v>463</v>
      </c>
      <c r="H152" s="265" t="s">
        <v>434</v>
      </c>
      <c r="I152" s="260"/>
      <c r="J152" s="266" t="s">
        <v>435</v>
      </c>
      <c r="K152" s="267"/>
      <c r="L152" s="267"/>
      <c r="M152" s="267"/>
      <c r="N152" s="268"/>
      <c r="O152" s="268"/>
      <c r="P152" s="268"/>
    </row>
    <row r="153" spans="1:20" s="270" customFormat="1" ht="20.100000000000001" customHeight="1">
      <c r="A153" s="260"/>
      <c r="B153" s="261"/>
      <c r="C153" s="262"/>
      <c r="D153" s="263"/>
      <c r="E153" s="264"/>
      <c r="F153" s="265" t="s">
        <v>463</v>
      </c>
      <c r="G153" s="265" t="s">
        <v>1163</v>
      </c>
      <c r="H153" s="265" t="s">
        <v>434</v>
      </c>
      <c r="I153" s="260"/>
      <c r="J153" s="266" t="s">
        <v>435</v>
      </c>
      <c r="K153" s="267"/>
      <c r="L153" s="267"/>
      <c r="M153" s="267"/>
      <c r="N153" s="268"/>
      <c r="O153" s="268"/>
      <c r="P153" s="268"/>
    </row>
    <row r="154" spans="1:20" ht="20.100000000000001" customHeight="1">
      <c r="B154" s="40"/>
      <c r="C154" s="41"/>
      <c r="D154" s="42"/>
      <c r="E154" s="43"/>
      <c r="F154" s="44"/>
      <c r="G154" s="44"/>
      <c r="H154" s="44"/>
    </row>
    <row r="155" spans="1:20" ht="20.100000000000001" customHeight="1">
      <c r="B155" s="40"/>
      <c r="C155" s="41"/>
      <c r="D155" s="42"/>
      <c r="E155" s="43"/>
      <c r="F155" s="44"/>
      <c r="G155" s="44"/>
      <c r="H155" s="44"/>
    </row>
    <row r="156" spans="1:20" s="270" customFormat="1" ht="20.100000000000001" customHeight="1">
      <c r="A156" s="260"/>
      <c r="B156" s="261">
        <v>20</v>
      </c>
      <c r="C156" s="262" t="s">
        <v>1155</v>
      </c>
      <c r="D156" s="263" t="s">
        <v>46</v>
      </c>
      <c r="E156" s="264">
        <f>'2-'!H31</f>
        <v>0.32</v>
      </c>
      <c r="F156" s="265" t="s">
        <v>433</v>
      </c>
      <c r="G156" s="265" t="s">
        <v>447</v>
      </c>
      <c r="H156" s="265" t="s">
        <v>434</v>
      </c>
      <c r="I156" s="260"/>
      <c r="J156" s="266" t="s">
        <v>435</v>
      </c>
      <c r="K156" s="267" t="s">
        <v>434</v>
      </c>
      <c r="L156" s="267">
        <f>COUNTIF(H156,"B")</f>
        <v>1</v>
      </c>
      <c r="M156" s="267">
        <v>200</v>
      </c>
      <c r="N156" s="268">
        <f>L156*M156</f>
        <v>200</v>
      </c>
      <c r="O156" s="268">
        <v>120</v>
      </c>
      <c r="P156" s="268">
        <f>O156+N156</f>
        <v>320</v>
      </c>
      <c r="Q156" s="269">
        <f>P156/P160</f>
        <v>1</v>
      </c>
      <c r="R156" s="269"/>
      <c r="S156" s="269"/>
      <c r="T156" s="269"/>
    </row>
    <row r="157" spans="1:20" s="270" customFormat="1" ht="20.100000000000001" customHeight="1">
      <c r="A157" s="260"/>
      <c r="B157" s="261"/>
      <c r="C157" s="262"/>
      <c r="D157" s="263"/>
      <c r="E157" s="264"/>
      <c r="F157" s="265" t="s">
        <v>447</v>
      </c>
      <c r="G157" s="265" t="s">
        <v>1164</v>
      </c>
      <c r="H157" s="265" t="s">
        <v>434</v>
      </c>
      <c r="I157" s="260"/>
      <c r="J157" s="266" t="s">
        <v>435</v>
      </c>
      <c r="K157" s="267" t="s">
        <v>438</v>
      </c>
      <c r="L157" s="267">
        <v>0</v>
      </c>
      <c r="M157" s="267">
        <v>200</v>
      </c>
      <c r="N157" s="268">
        <v>0</v>
      </c>
      <c r="O157" s="268"/>
      <c r="P157" s="268">
        <f>N157+O157</f>
        <v>0</v>
      </c>
      <c r="Q157" s="269">
        <f>P157/P160</f>
        <v>0</v>
      </c>
      <c r="R157" s="269"/>
      <c r="S157" s="269"/>
      <c r="T157" s="269"/>
    </row>
    <row r="158" spans="1:20" s="270" customFormat="1" ht="20.100000000000001" customHeight="1">
      <c r="A158" s="260"/>
      <c r="B158" s="261"/>
      <c r="C158" s="262"/>
      <c r="D158" s="263"/>
      <c r="E158" s="264"/>
      <c r="F158" s="265"/>
      <c r="G158" s="265"/>
      <c r="H158" s="265"/>
      <c r="I158" s="260"/>
      <c r="J158" s="266"/>
      <c r="K158" s="267" t="s">
        <v>440</v>
      </c>
      <c r="L158" s="267">
        <v>0</v>
      </c>
      <c r="M158" s="267">
        <v>200</v>
      </c>
      <c r="N158" s="268">
        <f>L158*M158</f>
        <v>0</v>
      </c>
      <c r="O158" s="268"/>
      <c r="P158" s="268">
        <f>N158+O158</f>
        <v>0</v>
      </c>
      <c r="Q158" s="269">
        <f>P158/P160</f>
        <v>0</v>
      </c>
      <c r="R158" s="269"/>
      <c r="S158" s="269"/>
      <c r="T158" s="269"/>
    </row>
    <row r="159" spans="1:20" s="270" customFormat="1" ht="20.100000000000001" customHeight="1">
      <c r="A159" s="260"/>
      <c r="B159" s="261"/>
      <c r="C159" s="262"/>
      <c r="D159" s="263"/>
      <c r="E159" s="264"/>
      <c r="F159" s="265"/>
      <c r="G159" s="265"/>
      <c r="H159" s="265"/>
      <c r="I159" s="260"/>
      <c r="J159" s="266"/>
      <c r="K159" s="267" t="s">
        <v>443</v>
      </c>
      <c r="L159" s="267">
        <f>COUNTIF(E154:I186,"RB")</f>
        <v>0</v>
      </c>
      <c r="M159" s="267">
        <v>200</v>
      </c>
      <c r="N159" s="268">
        <f>L159*M159</f>
        <v>0</v>
      </c>
      <c r="O159" s="268"/>
      <c r="P159" s="268">
        <f>N159+O159</f>
        <v>0</v>
      </c>
      <c r="Q159" s="269">
        <f>P159/P160</f>
        <v>0</v>
      </c>
      <c r="R159" s="269"/>
      <c r="S159" s="269"/>
      <c r="T159" s="269"/>
    </row>
    <row r="160" spans="1:20" s="270" customFormat="1" ht="20.100000000000001" customHeight="1">
      <c r="A160" s="260"/>
      <c r="B160" s="261"/>
      <c r="C160" s="262"/>
      <c r="D160" s="263"/>
      <c r="E160" s="264"/>
      <c r="F160" s="265"/>
      <c r="G160" s="265"/>
      <c r="H160" s="265"/>
      <c r="I160" s="260"/>
      <c r="J160" s="266"/>
      <c r="K160" s="267"/>
      <c r="L160" s="267"/>
      <c r="M160" s="267"/>
      <c r="N160" s="268"/>
      <c r="O160" s="268"/>
      <c r="P160" s="268">
        <f>SUM(P156:P159)</f>
        <v>320</v>
      </c>
      <c r="Q160" s="269">
        <f>SUM(Q156:Q159)</f>
        <v>1</v>
      </c>
      <c r="R160" s="269"/>
      <c r="S160" s="269"/>
      <c r="T160" s="269"/>
    </row>
    <row r="161" spans="1:20" ht="20.100000000000001" customHeight="1">
      <c r="B161" s="40"/>
      <c r="C161" s="41"/>
      <c r="D161" s="42"/>
      <c r="E161" s="43"/>
      <c r="F161" s="44"/>
      <c r="G161" s="44"/>
      <c r="H161" s="44"/>
    </row>
    <row r="162" spans="1:20" ht="20.100000000000001" customHeight="1">
      <c r="B162" s="40"/>
      <c r="C162" s="41"/>
      <c r="D162" s="42"/>
      <c r="E162" s="43"/>
      <c r="F162" s="44"/>
      <c r="G162" s="44"/>
      <c r="H162" s="44"/>
    </row>
    <row r="163" spans="1:20" s="270" customFormat="1" ht="20.100000000000001" customHeight="1">
      <c r="A163" s="260"/>
      <c r="B163" s="261">
        <v>21</v>
      </c>
      <c r="C163" s="262" t="s">
        <v>482</v>
      </c>
      <c r="D163" s="263" t="s">
        <v>47</v>
      </c>
      <c r="E163" s="264">
        <f>'2-'!H32</f>
        <v>0.31</v>
      </c>
      <c r="F163" s="265" t="s">
        <v>433</v>
      </c>
      <c r="G163" s="265" t="s">
        <v>447</v>
      </c>
      <c r="H163" s="265" t="s">
        <v>434</v>
      </c>
      <c r="I163" s="260"/>
      <c r="J163" s="266" t="s">
        <v>435</v>
      </c>
      <c r="K163" s="267" t="s">
        <v>434</v>
      </c>
      <c r="L163" s="267">
        <f>COUNTIF(H163,"B")</f>
        <v>1</v>
      </c>
      <c r="M163" s="267">
        <v>200</v>
      </c>
      <c r="N163" s="268">
        <f>M163*L163</f>
        <v>200</v>
      </c>
      <c r="O163" s="268">
        <v>110</v>
      </c>
      <c r="P163" s="268">
        <f>O163+N163</f>
        <v>310</v>
      </c>
      <c r="Q163" s="269">
        <f>P163/P167</f>
        <v>1</v>
      </c>
      <c r="R163" s="269"/>
      <c r="S163" s="269"/>
      <c r="T163" s="269"/>
    </row>
    <row r="164" spans="1:20" s="270" customFormat="1" ht="20.100000000000001" customHeight="1">
      <c r="A164" s="260"/>
      <c r="B164" s="261"/>
      <c r="C164" s="262"/>
      <c r="D164" s="263"/>
      <c r="E164" s="264"/>
      <c r="F164" s="265" t="s">
        <v>447</v>
      </c>
      <c r="G164" s="265" t="s">
        <v>483</v>
      </c>
      <c r="H164" s="265" t="s">
        <v>434</v>
      </c>
      <c r="I164" s="260"/>
      <c r="J164" s="266" t="s">
        <v>435</v>
      </c>
      <c r="K164" s="267" t="s">
        <v>438</v>
      </c>
      <c r="L164" s="267">
        <v>0</v>
      </c>
      <c r="M164" s="267">
        <v>200</v>
      </c>
      <c r="N164" s="268">
        <v>0</v>
      </c>
      <c r="O164" s="268"/>
      <c r="P164" s="268">
        <f>N164+O164</f>
        <v>0</v>
      </c>
      <c r="Q164" s="269">
        <f>P164/P167</f>
        <v>0</v>
      </c>
      <c r="R164" s="269"/>
      <c r="S164" s="269"/>
      <c r="T164" s="269"/>
    </row>
    <row r="165" spans="1:20" s="270" customFormat="1" ht="20.100000000000001" customHeight="1">
      <c r="A165" s="260"/>
      <c r="B165" s="261"/>
      <c r="C165" s="262"/>
      <c r="D165" s="263"/>
      <c r="E165" s="264"/>
      <c r="F165" s="265"/>
      <c r="G165" s="265"/>
      <c r="H165" s="265"/>
      <c r="I165" s="260"/>
      <c r="J165" s="266"/>
      <c r="K165" s="267" t="s">
        <v>440</v>
      </c>
      <c r="L165" s="267">
        <v>0</v>
      </c>
      <c r="M165" s="267">
        <v>200</v>
      </c>
      <c r="N165" s="268">
        <f>L165*M165</f>
        <v>0</v>
      </c>
      <c r="O165" s="268"/>
      <c r="P165" s="268">
        <f>N165+O165</f>
        <v>0</v>
      </c>
      <c r="Q165" s="269">
        <f>P165/P167</f>
        <v>0</v>
      </c>
      <c r="R165" s="269"/>
      <c r="S165" s="269"/>
      <c r="T165" s="269"/>
    </row>
    <row r="166" spans="1:20" s="270" customFormat="1" ht="20.100000000000001" customHeight="1">
      <c r="A166" s="260"/>
      <c r="B166" s="261"/>
      <c r="C166" s="262"/>
      <c r="D166" s="263"/>
      <c r="E166" s="264"/>
      <c r="F166" s="265"/>
      <c r="G166" s="265"/>
      <c r="H166" s="265"/>
      <c r="I166" s="260"/>
      <c r="J166" s="266"/>
      <c r="K166" s="267" t="s">
        <v>443</v>
      </c>
      <c r="L166" s="267">
        <f>COUNTIF(E162:I193,"RB")</f>
        <v>0</v>
      </c>
      <c r="M166" s="267">
        <v>200</v>
      </c>
      <c r="N166" s="268">
        <f>L166*M166</f>
        <v>0</v>
      </c>
      <c r="O166" s="268"/>
      <c r="P166" s="268">
        <f>N166+O166</f>
        <v>0</v>
      </c>
      <c r="Q166" s="269">
        <f>P166/P167</f>
        <v>0</v>
      </c>
      <c r="R166" s="269"/>
      <c r="S166" s="269"/>
      <c r="T166" s="269"/>
    </row>
    <row r="167" spans="1:20" s="270" customFormat="1" ht="20.100000000000001" customHeight="1">
      <c r="A167" s="260"/>
      <c r="B167" s="261"/>
      <c r="C167" s="262"/>
      <c r="D167" s="263"/>
      <c r="E167" s="264"/>
      <c r="F167" s="265"/>
      <c r="G167" s="265"/>
      <c r="H167" s="265"/>
      <c r="I167" s="260"/>
      <c r="J167" s="266"/>
      <c r="K167" s="267"/>
      <c r="L167" s="267"/>
      <c r="M167" s="267"/>
      <c r="N167" s="268"/>
      <c r="O167" s="268"/>
      <c r="P167" s="268">
        <f>SUM(P163:P166)</f>
        <v>310</v>
      </c>
      <c r="Q167" s="269">
        <f>SUM(Q163:Q166)</f>
        <v>1</v>
      </c>
      <c r="R167" s="269"/>
      <c r="S167" s="269"/>
      <c r="T167" s="269"/>
    </row>
    <row r="168" spans="1:20" ht="20.100000000000001" customHeight="1">
      <c r="A168" s="29"/>
      <c r="B168" s="30"/>
      <c r="C168" s="31"/>
      <c r="D168" s="32"/>
      <c r="E168" s="33"/>
      <c r="F168" s="34"/>
      <c r="G168" s="34"/>
      <c r="H168" s="34"/>
      <c r="I168" s="29"/>
      <c r="J168" s="35"/>
      <c r="K168" s="228"/>
      <c r="L168" s="228"/>
      <c r="M168" s="228"/>
      <c r="N168" s="241"/>
      <c r="O168" s="241"/>
      <c r="P168" s="241"/>
      <c r="Q168" s="36"/>
      <c r="R168" s="36"/>
      <c r="S168" s="36"/>
      <c r="T168" s="36"/>
    </row>
    <row r="169" spans="1:20" ht="20.100000000000001" customHeight="1">
      <c r="B169" s="40"/>
      <c r="C169" s="41"/>
      <c r="D169" s="42"/>
      <c r="E169" s="43"/>
      <c r="F169" s="44"/>
      <c r="G169" s="44"/>
      <c r="H169" s="44"/>
    </row>
    <row r="170" spans="1:20" ht="20.100000000000001" customHeight="1">
      <c r="B170" s="40"/>
      <c r="C170" s="41"/>
      <c r="D170" s="42"/>
      <c r="E170" s="43"/>
      <c r="F170" s="44"/>
      <c r="G170" s="44"/>
      <c r="H170" s="44"/>
    </row>
    <row r="171" spans="1:20" s="270" customFormat="1" ht="20.100000000000001" customHeight="1">
      <c r="A171" s="260"/>
      <c r="B171" s="261">
        <v>22</v>
      </c>
      <c r="C171" s="262" t="s">
        <v>484</v>
      </c>
      <c r="D171" s="263" t="s">
        <v>48</v>
      </c>
      <c r="E171" s="264">
        <f>'2-'!H33</f>
        <v>0.31</v>
      </c>
      <c r="F171" s="265" t="s">
        <v>433</v>
      </c>
      <c r="G171" s="265" t="s">
        <v>447</v>
      </c>
      <c r="H171" s="265" t="s">
        <v>434</v>
      </c>
      <c r="I171" s="260"/>
      <c r="J171" s="266" t="s">
        <v>435</v>
      </c>
      <c r="K171" s="267" t="s">
        <v>434</v>
      </c>
      <c r="L171" s="267">
        <f>COUNTIF(H171,"B")</f>
        <v>1</v>
      </c>
      <c r="M171" s="267">
        <v>200</v>
      </c>
      <c r="N171" s="268">
        <v>200</v>
      </c>
      <c r="O171" s="268">
        <v>110</v>
      </c>
      <c r="P171" s="268">
        <f>O171+N171</f>
        <v>310</v>
      </c>
      <c r="Q171" s="269">
        <f>P171/P175</f>
        <v>1</v>
      </c>
      <c r="R171" s="269"/>
      <c r="S171" s="269"/>
      <c r="T171" s="269"/>
    </row>
    <row r="172" spans="1:20" s="270" customFormat="1" ht="20.100000000000001" customHeight="1">
      <c r="A172" s="260"/>
      <c r="B172" s="261"/>
      <c r="C172" s="262"/>
      <c r="D172" s="263"/>
      <c r="E172" s="264"/>
      <c r="F172" s="265" t="s">
        <v>447</v>
      </c>
      <c r="G172" s="265" t="s">
        <v>1106</v>
      </c>
      <c r="H172" s="265" t="s">
        <v>434</v>
      </c>
      <c r="I172" s="260"/>
      <c r="J172" s="266" t="s">
        <v>435</v>
      </c>
      <c r="K172" s="267" t="s">
        <v>438</v>
      </c>
      <c r="L172" s="267">
        <v>0</v>
      </c>
      <c r="M172" s="267">
        <v>200</v>
      </c>
      <c r="N172" s="268">
        <v>0</v>
      </c>
      <c r="O172" s="268"/>
      <c r="P172" s="268">
        <f>N172+O172</f>
        <v>0</v>
      </c>
      <c r="Q172" s="269">
        <f>P172/P175</f>
        <v>0</v>
      </c>
      <c r="R172" s="269"/>
      <c r="S172" s="269"/>
      <c r="T172" s="269"/>
    </row>
    <row r="173" spans="1:20" s="270" customFormat="1" ht="20.100000000000001" customHeight="1">
      <c r="A173" s="260"/>
      <c r="B173" s="261"/>
      <c r="C173" s="262"/>
      <c r="D173" s="263"/>
      <c r="E173" s="264"/>
      <c r="F173" s="265"/>
      <c r="G173" s="265"/>
      <c r="H173" s="265"/>
      <c r="I173" s="260"/>
      <c r="J173" s="266"/>
      <c r="K173" s="267" t="s">
        <v>440</v>
      </c>
      <c r="L173" s="267">
        <v>0</v>
      </c>
      <c r="M173" s="267">
        <v>200</v>
      </c>
      <c r="N173" s="268">
        <f>L173*M173</f>
        <v>0</v>
      </c>
      <c r="O173" s="268"/>
      <c r="P173" s="268">
        <f>N173+O173</f>
        <v>0</v>
      </c>
      <c r="Q173" s="269">
        <f>P173/P175</f>
        <v>0</v>
      </c>
      <c r="R173" s="269"/>
      <c r="S173" s="269"/>
      <c r="T173" s="269"/>
    </row>
    <row r="174" spans="1:20" s="270" customFormat="1" ht="20.100000000000001" customHeight="1">
      <c r="A174" s="260"/>
      <c r="B174" s="261"/>
      <c r="C174" s="262"/>
      <c r="D174" s="263"/>
      <c r="E174" s="264"/>
      <c r="F174" s="265"/>
      <c r="G174" s="265"/>
      <c r="H174" s="265"/>
      <c r="I174" s="260"/>
      <c r="J174" s="266"/>
      <c r="K174" s="267" t="s">
        <v>443</v>
      </c>
      <c r="L174" s="267">
        <f>COUNTIF(E169:I201,"RB")</f>
        <v>0</v>
      </c>
      <c r="M174" s="267">
        <v>200</v>
      </c>
      <c r="N174" s="268">
        <f>L174*M174</f>
        <v>0</v>
      </c>
      <c r="O174" s="268"/>
      <c r="P174" s="268">
        <f>N174+O174</f>
        <v>0</v>
      </c>
      <c r="Q174" s="269">
        <f>P174/P175</f>
        <v>0</v>
      </c>
      <c r="R174" s="269"/>
      <c r="S174" s="269"/>
      <c r="T174" s="269"/>
    </row>
    <row r="175" spans="1:20" s="270" customFormat="1" ht="20.100000000000001" customHeight="1">
      <c r="A175" s="260"/>
      <c r="B175" s="261"/>
      <c r="C175" s="262"/>
      <c r="D175" s="263"/>
      <c r="E175" s="264"/>
      <c r="F175" s="265"/>
      <c r="G175" s="265"/>
      <c r="H175" s="265"/>
      <c r="I175" s="260"/>
      <c r="J175" s="266"/>
      <c r="K175" s="267"/>
      <c r="L175" s="267"/>
      <c r="M175" s="267"/>
      <c r="N175" s="268"/>
      <c r="O175" s="268"/>
      <c r="P175" s="268">
        <f>SUM(P171:P174)</f>
        <v>310</v>
      </c>
      <c r="Q175" s="269">
        <f>SUM(Q171:Q174)</f>
        <v>1</v>
      </c>
      <c r="R175" s="269"/>
      <c r="S175" s="269"/>
      <c r="T175" s="269"/>
    </row>
    <row r="176" spans="1:20" ht="20.100000000000001" customHeight="1">
      <c r="B176" s="40"/>
      <c r="C176" s="41"/>
      <c r="D176" s="42"/>
      <c r="E176" s="43"/>
      <c r="F176" s="44"/>
      <c r="G176" s="44"/>
      <c r="H176" s="44"/>
    </row>
    <row r="177" spans="1:20" ht="20.100000000000001" customHeight="1">
      <c r="B177" s="40"/>
      <c r="C177" s="41"/>
      <c r="D177" s="42"/>
      <c r="E177" s="43"/>
      <c r="F177" s="44"/>
      <c r="G177" s="44"/>
      <c r="H177" s="44"/>
    </row>
    <row r="178" spans="1:20" s="270" customFormat="1" ht="20.100000000000001" customHeight="1">
      <c r="A178" s="260"/>
      <c r="B178" s="261">
        <v>23</v>
      </c>
      <c r="C178" s="262" t="s">
        <v>485</v>
      </c>
      <c r="D178" s="263" t="s">
        <v>49</v>
      </c>
      <c r="E178" s="264">
        <f>'2-'!H34</f>
        <v>0.28000000000000003</v>
      </c>
      <c r="F178" s="265" t="s">
        <v>433</v>
      </c>
      <c r="G178" s="265" t="s">
        <v>447</v>
      </c>
      <c r="H178" s="265" t="s">
        <v>434</v>
      </c>
      <c r="I178" s="260"/>
      <c r="J178" s="266" t="s">
        <v>435</v>
      </c>
      <c r="K178" s="267" t="s">
        <v>434</v>
      </c>
      <c r="L178" s="267">
        <f>COUNTIF(H178,"B")</f>
        <v>1</v>
      </c>
      <c r="M178" s="267">
        <v>200</v>
      </c>
      <c r="N178" s="268">
        <v>200</v>
      </c>
      <c r="O178" s="268">
        <v>80</v>
      </c>
      <c r="P178" s="268">
        <f>O178+N178</f>
        <v>280</v>
      </c>
      <c r="Q178" s="269">
        <f>P178/P182</f>
        <v>1</v>
      </c>
      <c r="R178" s="269"/>
      <c r="S178" s="269"/>
      <c r="T178" s="269"/>
    </row>
    <row r="179" spans="1:20" s="270" customFormat="1" ht="20.100000000000001" customHeight="1">
      <c r="A179" s="260"/>
      <c r="B179" s="261"/>
      <c r="C179" s="262"/>
      <c r="D179" s="263"/>
      <c r="E179" s="264"/>
      <c r="F179" s="265" t="s">
        <v>447</v>
      </c>
      <c r="G179" s="265" t="s">
        <v>1125</v>
      </c>
      <c r="H179" s="265" t="s">
        <v>434</v>
      </c>
      <c r="I179" s="260"/>
      <c r="J179" s="266" t="s">
        <v>435</v>
      </c>
      <c r="K179" s="267" t="s">
        <v>438</v>
      </c>
      <c r="L179" s="267">
        <v>0</v>
      </c>
      <c r="M179" s="267">
        <v>200</v>
      </c>
      <c r="N179" s="268">
        <v>0</v>
      </c>
      <c r="O179" s="268"/>
      <c r="P179" s="268">
        <f>N179+O179</f>
        <v>0</v>
      </c>
      <c r="Q179" s="269">
        <f>P179/P182</f>
        <v>0</v>
      </c>
      <c r="R179" s="269"/>
      <c r="S179" s="269"/>
      <c r="T179" s="269"/>
    </row>
    <row r="180" spans="1:20" s="270" customFormat="1" ht="20.100000000000001" customHeight="1">
      <c r="A180" s="260"/>
      <c r="B180" s="261"/>
      <c r="C180" s="262"/>
      <c r="D180" s="263"/>
      <c r="E180" s="264"/>
      <c r="F180" s="265"/>
      <c r="G180" s="265"/>
      <c r="H180" s="265"/>
      <c r="I180" s="260"/>
      <c r="J180" s="266"/>
      <c r="K180" s="267" t="s">
        <v>440</v>
      </c>
      <c r="L180" s="267">
        <v>0</v>
      </c>
      <c r="M180" s="267">
        <v>200</v>
      </c>
      <c r="N180" s="268">
        <f>L180*M180</f>
        <v>0</v>
      </c>
      <c r="O180" s="268"/>
      <c r="P180" s="268">
        <f>N180+O180</f>
        <v>0</v>
      </c>
      <c r="Q180" s="269">
        <f>P180/P182</f>
        <v>0</v>
      </c>
      <c r="R180" s="269"/>
      <c r="S180" s="269"/>
      <c r="T180" s="269"/>
    </row>
    <row r="181" spans="1:20" s="270" customFormat="1" ht="20.100000000000001" customHeight="1">
      <c r="A181" s="260"/>
      <c r="B181" s="261"/>
      <c r="C181" s="262"/>
      <c r="D181" s="263"/>
      <c r="E181" s="264"/>
      <c r="F181" s="265"/>
      <c r="G181" s="265"/>
      <c r="H181" s="265"/>
      <c r="I181" s="260"/>
      <c r="J181" s="266"/>
      <c r="K181" s="267" t="s">
        <v>443</v>
      </c>
      <c r="L181" s="267">
        <f>COUNTIF(E177:I209,"RB")</f>
        <v>0</v>
      </c>
      <c r="M181" s="267">
        <v>200</v>
      </c>
      <c r="N181" s="268">
        <f>L181*M181</f>
        <v>0</v>
      </c>
      <c r="O181" s="268"/>
      <c r="P181" s="268">
        <f>N181+O181</f>
        <v>0</v>
      </c>
      <c r="Q181" s="269">
        <f>P181/P182</f>
        <v>0</v>
      </c>
      <c r="R181" s="269"/>
      <c r="S181" s="269"/>
      <c r="T181" s="269"/>
    </row>
    <row r="182" spans="1:20" s="270" customFormat="1" ht="20.100000000000001" customHeight="1">
      <c r="A182" s="260"/>
      <c r="B182" s="261"/>
      <c r="C182" s="262"/>
      <c r="D182" s="263"/>
      <c r="E182" s="264"/>
      <c r="F182" s="265"/>
      <c r="G182" s="265"/>
      <c r="H182" s="265"/>
      <c r="I182" s="260"/>
      <c r="J182" s="266"/>
      <c r="K182" s="267"/>
      <c r="L182" s="267"/>
      <c r="M182" s="267"/>
      <c r="N182" s="268"/>
      <c r="O182" s="268"/>
      <c r="P182" s="268">
        <f>SUM(P178:P181)</f>
        <v>280</v>
      </c>
      <c r="Q182" s="269">
        <f>SUM(Q178:Q181)</f>
        <v>1</v>
      </c>
      <c r="R182" s="269"/>
      <c r="S182" s="269"/>
      <c r="T182" s="269"/>
    </row>
    <row r="183" spans="1:20" ht="20.100000000000001" customHeight="1">
      <c r="B183" s="40"/>
      <c r="C183" s="41"/>
      <c r="D183" s="42"/>
      <c r="E183" s="43"/>
      <c r="F183" s="44"/>
      <c r="G183" s="44"/>
      <c r="H183" s="44"/>
    </row>
    <row r="184" spans="1:20" ht="20.100000000000001" customHeight="1">
      <c r="B184" s="40"/>
      <c r="C184" s="41"/>
      <c r="D184" s="42"/>
      <c r="E184" s="43"/>
      <c r="F184" s="44"/>
      <c r="G184" s="44"/>
      <c r="H184" s="44"/>
    </row>
    <row r="185" spans="1:20" s="270" customFormat="1" ht="20.100000000000001" customHeight="1">
      <c r="A185" s="260"/>
      <c r="B185" s="261">
        <v>24</v>
      </c>
      <c r="C185" s="262" t="s">
        <v>486</v>
      </c>
      <c r="D185" s="263" t="s">
        <v>50</v>
      </c>
      <c r="E185" s="264">
        <f>'2-'!H35</f>
        <v>0.54</v>
      </c>
      <c r="F185" s="265" t="s">
        <v>433</v>
      </c>
      <c r="G185" s="265" t="s">
        <v>447</v>
      </c>
      <c r="H185" s="265" t="s">
        <v>434</v>
      </c>
      <c r="I185" s="260"/>
      <c r="J185" s="266" t="s">
        <v>435</v>
      </c>
      <c r="K185" s="267" t="s">
        <v>434</v>
      </c>
      <c r="L185" s="267">
        <f>COUNTIF(H185:H186,"B")</f>
        <v>2</v>
      </c>
      <c r="M185" s="267">
        <v>200</v>
      </c>
      <c r="N185" s="268">
        <v>400</v>
      </c>
      <c r="O185" s="268">
        <v>140</v>
      </c>
      <c r="P185" s="268">
        <f>O185+N185</f>
        <v>540</v>
      </c>
      <c r="Q185" s="269">
        <f>P185/P189</f>
        <v>1</v>
      </c>
      <c r="R185" s="269"/>
      <c r="S185" s="269"/>
      <c r="T185" s="269"/>
    </row>
    <row r="186" spans="1:20" s="270" customFormat="1" ht="20.100000000000001" customHeight="1">
      <c r="A186" s="260"/>
      <c r="B186" s="261"/>
      <c r="C186" s="262"/>
      <c r="D186" s="263"/>
      <c r="E186" s="264"/>
      <c r="F186" s="265" t="s">
        <v>447</v>
      </c>
      <c r="G186" s="265" t="s">
        <v>451</v>
      </c>
      <c r="H186" s="265" t="s">
        <v>434</v>
      </c>
      <c r="I186" s="260"/>
      <c r="J186" s="266" t="s">
        <v>435</v>
      </c>
      <c r="K186" s="267" t="s">
        <v>438</v>
      </c>
      <c r="L186" s="267">
        <v>0</v>
      </c>
      <c r="M186" s="267">
        <v>200</v>
      </c>
      <c r="N186" s="268">
        <v>0</v>
      </c>
      <c r="O186" s="268">
        <v>0</v>
      </c>
      <c r="P186" s="268">
        <f>N186+O186</f>
        <v>0</v>
      </c>
      <c r="Q186" s="269">
        <f>P186/P189</f>
        <v>0</v>
      </c>
      <c r="R186" s="269"/>
      <c r="S186" s="269"/>
      <c r="T186" s="269"/>
    </row>
    <row r="187" spans="1:20" s="270" customFormat="1" ht="20.100000000000001" customHeight="1">
      <c r="A187" s="260"/>
      <c r="B187" s="261"/>
      <c r="C187" s="262"/>
      <c r="D187" s="263"/>
      <c r="E187" s="264"/>
      <c r="F187" s="265" t="s">
        <v>451</v>
      </c>
      <c r="G187" s="265" t="s">
        <v>1165</v>
      </c>
      <c r="H187" s="265" t="s">
        <v>434</v>
      </c>
      <c r="I187" s="260"/>
      <c r="J187" s="266" t="s">
        <v>435</v>
      </c>
      <c r="K187" s="267" t="s">
        <v>440</v>
      </c>
      <c r="L187" s="267">
        <v>0</v>
      </c>
      <c r="M187" s="267">
        <v>200</v>
      </c>
      <c r="N187" s="268">
        <f>L187*M187</f>
        <v>0</v>
      </c>
      <c r="O187" s="268">
        <v>0</v>
      </c>
      <c r="P187" s="268">
        <f>N187+O187</f>
        <v>0</v>
      </c>
      <c r="Q187" s="269">
        <f>P187/P189</f>
        <v>0</v>
      </c>
      <c r="R187" s="269"/>
      <c r="S187" s="269"/>
      <c r="T187" s="269"/>
    </row>
    <row r="188" spans="1:20" s="270" customFormat="1" ht="20.100000000000001" customHeight="1">
      <c r="A188" s="260"/>
      <c r="B188" s="261"/>
      <c r="C188" s="262"/>
      <c r="D188" s="263"/>
      <c r="E188" s="264"/>
      <c r="F188" s="265"/>
      <c r="G188" s="265"/>
      <c r="H188" s="265"/>
      <c r="I188" s="260"/>
      <c r="J188" s="266"/>
      <c r="K188" s="267" t="s">
        <v>443</v>
      </c>
      <c r="L188" s="267">
        <f>COUNTIF(E184:I217,"RB")</f>
        <v>0</v>
      </c>
      <c r="M188" s="267">
        <v>200</v>
      </c>
      <c r="N188" s="268">
        <f>L188*M188</f>
        <v>0</v>
      </c>
      <c r="O188" s="268">
        <v>0</v>
      </c>
      <c r="P188" s="268">
        <f>N188+O188</f>
        <v>0</v>
      </c>
      <c r="Q188" s="269">
        <f>P188/P189</f>
        <v>0</v>
      </c>
      <c r="R188" s="269"/>
      <c r="S188" s="269"/>
      <c r="T188" s="269"/>
    </row>
    <row r="189" spans="1:20" s="270" customFormat="1" ht="20.100000000000001" customHeight="1">
      <c r="A189" s="260"/>
      <c r="B189" s="261"/>
      <c r="C189" s="262"/>
      <c r="D189" s="263"/>
      <c r="E189" s="264"/>
      <c r="F189" s="265"/>
      <c r="G189" s="265"/>
      <c r="H189" s="265"/>
      <c r="I189" s="260"/>
      <c r="J189" s="266"/>
      <c r="K189" s="267"/>
      <c r="L189" s="267"/>
      <c r="M189" s="267"/>
      <c r="N189" s="268"/>
      <c r="O189" s="268">
        <v>0</v>
      </c>
      <c r="P189" s="268">
        <f>SUM(P185:P188)</f>
        <v>540</v>
      </c>
      <c r="Q189" s="269">
        <f>SUM(Q185:Q188)</f>
        <v>1</v>
      </c>
      <c r="R189" s="269"/>
      <c r="S189" s="269"/>
      <c r="T189" s="269"/>
    </row>
    <row r="190" spans="1:20" ht="20.100000000000001" customHeight="1">
      <c r="B190" s="40"/>
      <c r="C190" s="41"/>
      <c r="D190" s="42"/>
      <c r="E190" s="43"/>
      <c r="F190" s="44"/>
      <c r="G190" s="44"/>
      <c r="H190" s="44"/>
    </row>
    <row r="191" spans="1:20" ht="20.100000000000001" customHeight="1">
      <c r="B191" s="40"/>
      <c r="C191" s="41"/>
      <c r="D191" s="42"/>
      <c r="E191" s="43"/>
      <c r="F191" s="44"/>
      <c r="G191" s="44"/>
      <c r="H191" s="44"/>
    </row>
    <row r="192" spans="1:20" s="270" customFormat="1" ht="20.100000000000001" customHeight="1">
      <c r="A192" s="260"/>
      <c r="B192" s="261">
        <v>25</v>
      </c>
      <c r="C192" s="262" t="s">
        <v>487</v>
      </c>
      <c r="D192" s="263" t="s">
        <v>51</v>
      </c>
      <c r="E192" s="264">
        <f>'2-'!H36</f>
        <v>0.18</v>
      </c>
      <c r="F192" s="265" t="s">
        <v>433</v>
      </c>
      <c r="G192" s="265" t="s">
        <v>1123</v>
      </c>
      <c r="H192" s="265" t="s">
        <v>434</v>
      </c>
      <c r="I192" s="260"/>
      <c r="J192" s="266" t="s">
        <v>435</v>
      </c>
      <c r="K192" s="267" t="s">
        <v>434</v>
      </c>
      <c r="L192" s="267">
        <f>COUNTIF(H192,"")</f>
        <v>0</v>
      </c>
      <c r="M192" s="267">
        <v>200</v>
      </c>
      <c r="N192" s="268">
        <f>L192*M192</f>
        <v>0</v>
      </c>
      <c r="O192" s="268">
        <v>180</v>
      </c>
      <c r="P192" s="268">
        <f>O192+N192</f>
        <v>180</v>
      </c>
      <c r="Q192" s="269">
        <f>P192/P196</f>
        <v>1</v>
      </c>
      <c r="R192" s="269"/>
      <c r="S192" s="269"/>
      <c r="T192" s="269"/>
    </row>
    <row r="193" spans="1:20" s="270" customFormat="1" ht="20.100000000000001" customHeight="1">
      <c r="A193" s="260"/>
      <c r="B193" s="261"/>
      <c r="C193" s="262"/>
      <c r="D193" s="263"/>
      <c r="E193" s="264"/>
      <c r="F193" s="265"/>
      <c r="G193" s="265"/>
      <c r="H193" s="265"/>
      <c r="I193" s="260"/>
      <c r="J193" s="266"/>
      <c r="K193" s="267" t="s">
        <v>438</v>
      </c>
      <c r="L193" s="267">
        <v>0</v>
      </c>
      <c r="M193" s="267">
        <v>200</v>
      </c>
      <c r="N193" s="268">
        <v>0</v>
      </c>
      <c r="O193" s="268">
        <v>0</v>
      </c>
      <c r="P193" s="268">
        <f>N193+O193</f>
        <v>0</v>
      </c>
      <c r="Q193" s="269">
        <f>P193/P196</f>
        <v>0</v>
      </c>
      <c r="R193" s="269"/>
      <c r="S193" s="269"/>
      <c r="T193" s="269"/>
    </row>
    <row r="194" spans="1:20" s="270" customFormat="1" ht="20.100000000000001" customHeight="1">
      <c r="A194" s="260"/>
      <c r="B194" s="261"/>
      <c r="C194" s="262"/>
      <c r="D194" s="263"/>
      <c r="E194" s="264"/>
      <c r="F194" s="265"/>
      <c r="G194" s="265"/>
      <c r="H194" s="265"/>
      <c r="I194" s="260"/>
      <c r="J194" s="266"/>
      <c r="K194" s="267" t="s">
        <v>440</v>
      </c>
      <c r="L194" s="267">
        <v>0</v>
      </c>
      <c r="M194" s="267">
        <v>200</v>
      </c>
      <c r="N194" s="268">
        <v>0</v>
      </c>
      <c r="O194" s="268">
        <v>0</v>
      </c>
      <c r="P194" s="268">
        <f>N194+O194</f>
        <v>0</v>
      </c>
      <c r="Q194" s="269">
        <f>P194/P196</f>
        <v>0</v>
      </c>
      <c r="R194" s="269"/>
      <c r="S194" s="269"/>
      <c r="T194" s="269"/>
    </row>
    <row r="195" spans="1:20" s="270" customFormat="1" ht="20.100000000000001" customHeight="1">
      <c r="A195" s="260"/>
      <c r="B195" s="261"/>
      <c r="C195" s="262"/>
      <c r="D195" s="263"/>
      <c r="E195" s="264"/>
      <c r="F195" s="265"/>
      <c r="G195" s="265"/>
      <c r="H195" s="265"/>
      <c r="I195" s="260"/>
      <c r="J195" s="266"/>
      <c r="K195" s="267" t="s">
        <v>443</v>
      </c>
      <c r="L195" s="267">
        <f>COUNTIF(E191:I225,"RB")</f>
        <v>0</v>
      </c>
      <c r="M195" s="267">
        <v>200</v>
      </c>
      <c r="N195" s="268">
        <f>L195*M195</f>
        <v>0</v>
      </c>
      <c r="O195" s="268">
        <v>0</v>
      </c>
      <c r="P195" s="268">
        <f>N195+O195</f>
        <v>0</v>
      </c>
      <c r="Q195" s="269">
        <f>P195/P196</f>
        <v>0</v>
      </c>
      <c r="R195" s="269"/>
      <c r="S195" s="269"/>
      <c r="T195" s="269"/>
    </row>
    <row r="196" spans="1:20" s="270" customFormat="1" ht="20.100000000000001" customHeight="1">
      <c r="A196" s="260"/>
      <c r="B196" s="261"/>
      <c r="C196" s="262"/>
      <c r="D196" s="263"/>
      <c r="E196" s="264"/>
      <c r="F196" s="265"/>
      <c r="G196" s="265"/>
      <c r="H196" s="265"/>
      <c r="I196" s="260"/>
      <c r="J196" s="266"/>
      <c r="K196" s="267"/>
      <c r="L196" s="267"/>
      <c r="M196" s="267"/>
      <c r="N196" s="268"/>
      <c r="O196" s="268"/>
      <c r="P196" s="268">
        <f>SUM(P192:P195)</f>
        <v>180</v>
      </c>
      <c r="Q196" s="269">
        <f>SUM(Q192:Q195)</f>
        <v>1</v>
      </c>
      <c r="R196" s="269"/>
      <c r="S196" s="269"/>
      <c r="T196" s="269"/>
    </row>
    <row r="197" spans="1:20" ht="20.100000000000001" customHeight="1">
      <c r="B197" s="40"/>
      <c r="C197" s="41"/>
      <c r="D197" s="42"/>
      <c r="E197" s="43"/>
      <c r="F197" s="44"/>
      <c r="G197" s="44"/>
      <c r="H197" s="44"/>
    </row>
    <row r="198" spans="1:20" ht="20.100000000000001" customHeight="1">
      <c r="B198" s="40"/>
      <c r="C198" s="41"/>
      <c r="D198" s="42"/>
      <c r="E198" s="43"/>
      <c r="F198" s="44"/>
      <c r="G198" s="44"/>
      <c r="H198" s="44"/>
    </row>
    <row r="199" spans="1:20" ht="20.100000000000001" customHeight="1">
      <c r="A199" s="29"/>
      <c r="B199" s="30">
        <v>26</v>
      </c>
      <c r="C199" s="31" t="s">
        <v>488</v>
      </c>
      <c r="D199" s="32" t="s">
        <v>52</v>
      </c>
      <c r="E199" s="33">
        <f>'2-'!H37</f>
        <v>0.32</v>
      </c>
      <c r="F199" s="34" t="s">
        <v>433</v>
      </c>
      <c r="G199" s="34" t="s">
        <v>447</v>
      </c>
      <c r="H199" s="34" t="s">
        <v>434</v>
      </c>
      <c r="I199" s="29"/>
      <c r="J199" s="35" t="s">
        <v>435</v>
      </c>
      <c r="K199" s="228" t="s">
        <v>434</v>
      </c>
      <c r="L199" s="228">
        <f>COUNTIF(H199:H200,"B")</f>
        <v>2</v>
      </c>
      <c r="M199" s="228">
        <v>200</v>
      </c>
      <c r="N199" s="241">
        <v>200</v>
      </c>
      <c r="O199" s="241">
        <v>120</v>
      </c>
      <c r="P199" s="241">
        <f>O199+N199</f>
        <v>320</v>
      </c>
      <c r="Q199" s="37">
        <f>P199/P203</f>
        <v>1</v>
      </c>
      <c r="R199" s="37"/>
      <c r="S199" s="37"/>
      <c r="T199" s="37"/>
    </row>
    <row r="200" spans="1:20" ht="20.100000000000001" customHeight="1">
      <c r="A200" s="29"/>
      <c r="B200" s="30"/>
      <c r="C200" s="31"/>
      <c r="D200" s="32"/>
      <c r="E200" s="33"/>
      <c r="F200" s="34" t="s">
        <v>447</v>
      </c>
      <c r="G200" s="34" t="s">
        <v>1164</v>
      </c>
      <c r="H200" s="34" t="s">
        <v>434</v>
      </c>
      <c r="I200" s="29"/>
      <c r="J200" s="35" t="s">
        <v>435</v>
      </c>
      <c r="K200" s="228" t="s">
        <v>438</v>
      </c>
      <c r="L200" s="228">
        <v>0</v>
      </c>
      <c r="M200" s="228">
        <v>200</v>
      </c>
      <c r="N200" s="241">
        <v>0</v>
      </c>
      <c r="O200" s="241"/>
      <c r="P200" s="241">
        <f>N200+O200</f>
        <v>0</v>
      </c>
      <c r="Q200" s="37">
        <f>P200/P203</f>
        <v>0</v>
      </c>
      <c r="R200" s="37"/>
      <c r="S200" s="37"/>
      <c r="T200" s="37"/>
    </row>
    <row r="201" spans="1:20" ht="20.100000000000001" customHeight="1">
      <c r="A201" s="29"/>
      <c r="B201" s="30"/>
      <c r="C201" s="31"/>
      <c r="D201" s="32"/>
      <c r="E201" s="33"/>
      <c r="F201" s="34"/>
      <c r="G201" s="34"/>
      <c r="H201" s="34"/>
      <c r="I201" s="29"/>
      <c r="J201" s="35"/>
      <c r="K201" s="228" t="s">
        <v>440</v>
      </c>
      <c r="L201" s="228">
        <v>0</v>
      </c>
      <c r="M201" s="228">
        <v>200</v>
      </c>
      <c r="N201" s="241">
        <v>0</v>
      </c>
      <c r="O201" s="241"/>
      <c r="P201" s="241">
        <f>N201+O201</f>
        <v>0</v>
      </c>
      <c r="Q201" s="37">
        <f>P201/P203</f>
        <v>0</v>
      </c>
      <c r="R201" s="37"/>
      <c r="S201" s="37"/>
      <c r="T201" s="37"/>
    </row>
    <row r="202" spans="1:20" ht="20.100000000000001" customHeight="1">
      <c r="A202" s="29"/>
      <c r="B202" s="30"/>
      <c r="C202" s="31"/>
      <c r="D202" s="32"/>
      <c r="E202" s="33"/>
      <c r="F202" s="34"/>
      <c r="G202" s="34"/>
      <c r="H202" s="34"/>
      <c r="I202" s="29"/>
      <c r="J202" s="35"/>
      <c r="K202" s="228" t="s">
        <v>443</v>
      </c>
      <c r="L202" s="228">
        <f>COUNTIF(E197:I231,"RB")</f>
        <v>0</v>
      </c>
      <c r="M202" s="228">
        <v>200</v>
      </c>
      <c r="N202" s="241">
        <f>L202*M202</f>
        <v>0</v>
      </c>
      <c r="O202" s="241"/>
      <c r="P202" s="241">
        <f>N202+O202</f>
        <v>0</v>
      </c>
      <c r="Q202" s="37">
        <f>P202/P203</f>
        <v>0</v>
      </c>
      <c r="R202" s="37"/>
      <c r="S202" s="37"/>
      <c r="T202" s="37"/>
    </row>
    <row r="203" spans="1:20" ht="20.100000000000001" customHeight="1">
      <c r="A203" s="29"/>
      <c r="B203" s="30"/>
      <c r="C203" s="31"/>
      <c r="D203" s="32"/>
      <c r="E203" s="33"/>
      <c r="F203" s="34"/>
      <c r="G203" s="34"/>
      <c r="H203" s="34"/>
      <c r="I203" s="29"/>
      <c r="J203" s="35"/>
      <c r="K203" s="228"/>
      <c r="L203" s="228"/>
      <c r="M203" s="228"/>
      <c r="N203" s="241"/>
      <c r="O203" s="241"/>
      <c r="P203" s="241">
        <f>SUM(P199:P202)</f>
        <v>320</v>
      </c>
      <c r="Q203" s="37">
        <f>SUM(Q199:Q202)</f>
        <v>1</v>
      </c>
      <c r="R203" s="37"/>
      <c r="S203" s="37"/>
      <c r="T203" s="37"/>
    </row>
    <row r="204" spans="1:20" ht="20.100000000000001" customHeight="1">
      <c r="A204" s="29"/>
      <c r="B204" s="30"/>
      <c r="C204" s="31"/>
      <c r="D204" s="32"/>
      <c r="E204" s="33"/>
      <c r="F204" s="34"/>
      <c r="G204" s="34"/>
      <c r="H204" s="34"/>
      <c r="I204" s="29"/>
      <c r="J204" s="35"/>
      <c r="K204" s="228"/>
      <c r="L204" s="228"/>
      <c r="M204" s="228"/>
      <c r="N204" s="241"/>
      <c r="O204" s="241"/>
      <c r="P204" s="241"/>
      <c r="Q204" s="36"/>
      <c r="R204" s="36"/>
      <c r="S204" s="36"/>
      <c r="T204" s="36"/>
    </row>
    <row r="205" spans="1:20" ht="20.100000000000001" customHeight="1">
      <c r="B205" s="40"/>
      <c r="C205" s="41"/>
      <c r="D205" s="42"/>
      <c r="E205" s="43"/>
      <c r="F205" s="44"/>
      <c r="G205" s="44"/>
      <c r="H205" s="44"/>
    </row>
    <row r="206" spans="1:20" ht="20.100000000000001" customHeight="1">
      <c r="B206" s="40"/>
      <c r="C206" s="41"/>
      <c r="D206" s="42"/>
      <c r="E206" s="43"/>
      <c r="F206" s="44"/>
      <c r="G206" s="44"/>
      <c r="H206" s="44"/>
    </row>
    <row r="207" spans="1:20" ht="20.100000000000001" customHeight="1">
      <c r="A207" s="29"/>
      <c r="B207" s="30">
        <v>27</v>
      </c>
      <c r="C207" s="31" t="s">
        <v>489</v>
      </c>
      <c r="D207" s="32" t="s">
        <v>53</v>
      </c>
      <c r="E207" s="33">
        <f>'2-'!G38</f>
        <v>0.47</v>
      </c>
      <c r="F207" s="34" t="s">
        <v>433</v>
      </c>
      <c r="G207" s="34" t="s">
        <v>447</v>
      </c>
      <c r="H207" s="34" t="s">
        <v>438</v>
      </c>
      <c r="I207" s="29"/>
      <c r="J207" s="35" t="s">
        <v>435</v>
      </c>
      <c r="K207" s="228" t="s">
        <v>434</v>
      </c>
      <c r="L207" s="228">
        <f>COUNTIF(H207:H209,"B")</f>
        <v>1</v>
      </c>
      <c r="M207" s="228">
        <v>200</v>
      </c>
      <c r="N207" s="241">
        <f>M207*L207</f>
        <v>200</v>
      </c>
      <c r="O207" s="241"/>
      <c r="P207" s="241">
        <f>O207+N207</f>
        <v>200</v>
      </c>
      <c r="Q207" s="37">
        <f>P207/P211</f>
        <v>0.42553191489361702</v>
      </c>
      <c r="R207" s="37"/>
      <c r="S207" s="37"/>
      <c r="T207" s="37"/>
    </row>
    <row r="208" spans="1:20" ht="20.100000000000001" customHeight="1">
      <c r="A208" s="29"/>
      <c r="B208" s="30"/>
      <c r="C208" s="31"/>
      <c r="D208" s="32"/>
      <c r="E208" s="33"/>
      <c r="F208" s="34" t="s">
        <v>447</v>
      </c>
      <c r="G208" s="34" t="s">
        <v>451</v>
      </c>
      <c r="H208" s="34" t="s">
        <v>434</v>
      </c>
      <c r="I208" s="29"/>
      <c r="J208" s="35" t="s">
        <v>435</v>
      </c>
      <c r="K208" s="228" t="s">
        <v>438</v>
      </c>
      <c r="L208" s="228">
        <f>COUNTIF(H208:H210,"S")</f>
        <v>1</v>
      </c>
      <c r="M208" s="228">
        <v>200</v>
      </c>
      <c r="N208" s="241">
        <f>M208*L208</f>
        <v>200</v>
      </c>
      <c r="O208" s="241">
        <v>70</v>
      </c>
      <c r="P208" s="241">
        <f>N208+O208</f>
        <v>270</v>
      </c>
      <c r="Q208" s="37">
        <f>P208/P211</f>
        <v>0.57446808510638303</v>
      </c>
      <c r="R208" s="37"/>
      <c r="S208" s="37"/>
      <c r="T208" s="37"/>
    </row>
    <row r="209" spans="1:20" ht="20.100000000000001" customHeight="1">
      <c r="A209" s="29"/>
      <c r="B209" s="30"/>
      <c r="C209" s="31"/>
      <c r="D209" s="32"/>
      <c r="E209" s="33"/>
      <c r="F209" s="34" t="s">
        <v>451</v>
      </c>
      <c r="G209" s="34" t="s">
        <v>720</v>
      </c>
      <c r="H209" s="34" t="s">
        <v>438</v>
      </c>
      <c r="I209" s="29"/>
      <c r="J209" s="35" t="s">
        <v>435</v>
      </c>
      <c r="K209" s="228" t="s">
        <v>440</v>
      </c>
      <c r="L209" s="228">
        <v>0</v>
      </c>
      <c r="M209" s="228">
        <v>200</v>
      </c>
      <c r="N209" s="241">
        <v>0</v>
      </c>
      <c r="O209" s="241"/>
      <c r="P209" s="241">
        <f>N209+O209</f>
        <v>0</v>
      </c>
      <c r="Q209" s="37">
        <f>P209/P211</f>
        <v>0</v>
      </c>
      <c r="R209" s="37"/>
      <c r="S209" s="37"/>
      <c r="T209" s="37"/>
    </row>
    <row r="210" spans="1:20" ht="20.100000000000001" customHeight="1">
      <c r="A210" s="29"/>
      <c r="B210" s="30"/>
      <c r="C210" s="31"/>
      <c r="D210" s="32"/>
      <c r="E210" s="33"/>
      <c r="F210" s="34"/>
      <c r="G210" s="34"/>
      <c r="H210" s="34"/>
      <c r="I210" s="29"/>
      <c r="J210" s="35"/>
      <c r="K210" s="228" t="s">
        <v>443</v>
      </c>
      <c r="L210" s="228">
        <f>COUNTIF(E205:I239,"RB")</f>
        <v>0</v>
      </c>
      <c r="M210" s="228">
        <v>200</v>
      </c>
      <c r="N210" s="241">
        <f>L210*M210</f>
        <v>0</v>
      </c>
      <c r="O210" s="241"/>
      <c r="P210" s="241">
        <f>N210+O210</f>
        <v>0</v>
      </c>
      <c r="Q210" s="37">
        <f>P210/P211</f>
        <v>0</v>
      </c>
      <c r="R210" s="37"/>
      <c r="S210" s="37"/>
      <c r="T210" s="37"/>
    </row>
    <row r="211" spans="1:20" ht="20.100000000000001" customHeight="1">
      <c r="A211" s="29"/>
      <c r="B211" s="30"/>
      <c r="C211" s="31"/>
      <c r="D211" s="32"/>
      <c r="E211" s="33"/>
      <c r="F211" s="34"/>
      <c r="G211" s="34"/>
      <c r="H211" s="34"/>
      <c r="I211" s="29"/>
      <c r="J211" s="35"/>
      <c r="K211" s="228"/>
      <c r="L211" s="228"/>
      <c r="M211" s="228"/>
      <c r="N211" s="241"/>
      <c r="O211" s="241"/>
      <c r="P211" s="241">
        <f>SUM(P207:P210)</f>
        <v>470</v>
      </c>
      <c r="Q211" s="37">
        <f>SUM(Q207:Q210)</f>
        <v>1</v>
      </c>
      <c r="R211" s="37"/>
      <c r="S211" s="37"/>
      <c r="T211" s="37"/>
    </row>
    <row r="212" spans="1:20" ht="20.100000000000001" customHeight="1">
      <c r="A212" s="29"/>
      <c r="B212" s="30"/>
      <c r="C212" s="31"/>
      <c r="D212" s="32"/>
      <c r="E212" s="33"/>
      <c r="F212" s="34"/>
      <c r="G212" s="34"/>
      <c r="H212" s="34"/>
      <c r="I212" s="29"/>
      <c r="J212" s="35"/>
      <c r="K212" s="228"/>
      <c r="L212" s="228"/>
      <c r="M212" s="228"/>
      <c r="N212" s="241"/>
      <c r="O212" s="241"/>
      <c r="P212" s="241"/>
      <c r="Q212" s="36"/>
      <c r="R212" s="36"/>
      <c r="S212" s="36"/>
      <c r="T212" s="36"/>
    </row>
    <row r="213" spans="1:20" ht="20.100000000000001" customHeight="1">
      <c r="B213" s="40"/>
      <c r="C213" s="41"/>
      <c r="D213" s="42"/>
      <c r="E213" s="43"/>
      <c r="F213" s="44"/>
      <c r="G213" s="44"/>
      <c r="H213" s="44"/>
    </row>
    <row r="214" spans="1:20" ht="20.100000000000001" customHeight="1">
      <c r="B214" s="40"/>
      <c r="C214" s="41"/>
      <c r="D214" s="42"/>
      <c r="E214" s="43"/>
      <c r="F214" s="44"/>
      <c r="G214" s="44"/>
      <c r="H214" s="44"/>
    </row>
    <row r="215" spans="1:20" s="285" customFormat="1" ht="20.100000000000001" customHeight="1">
      <c r="A215" s="219"/>
      <c r="B215" s="282">
        <v>28</v>
      </c>
      <c r="C215" s="216" t="s">
        <v>491</v>
      </c>
      <c r="D215" s="217" t="s">
        <v>54</v>
      </c>
      <c r="E215" s="218">
        <f>'2-'!G39</f>
        <v>1.02</v>
      </c>
      <c r="F215" s="215" t="s">
        <v>433</v>
      </c>
      <c r="G215" s="215" t="s">
        <v>447</v>
      </c>
      <c r="H215" s="215" t="s">
        <v>434</v>
      </c>
      <c r="I215" s="219"/>
      <c r="J215" s="220" t="s">
        <v>435</v>
      </c>
      <c r="K215" s="233" t="s">
        <v>434</v>
      </c>
      <c r="L215" s="233">
        <f>COUNTIF(H215:H219,"B")</f>
        <v>5</v>
      </c>
      <c r="M215" s="233">
        <v>200</v>
      </c>
      <c r="N215" s="283">
        <v>1000</v>
      </c>
      <c r="O215" s="283">
        <v>20</v>
      </c>
      <c r="P215" s="283">
        <f>O215+N215</f>
        <v>1020</v>
      </c>
      <c r="Q215" s="284">
        <f>P215/P219</f>
        <v>1</v>
      </c>
      <c r="R215" s="284"/>
      <c r="S215" s="284"/>
      <c r="T215" s="284"/>
    </row>
    <row r="216" spans="1:20" s="285" customFormat="1" ht="20.100000000000001" customHeight="1">
      <c r="A216" s="219"/>
      <c r="B216" s="282"/>
      <c r="C216" s="216"/>
      <c r="D216" s="217"/>
      <c r="E216" s="218"/>
      <c r="F216" s="215" t="s">
        <v>447</v>
      </c>
      <c r="G216" s="215" t="s">
        <v>451</v>
      </c>
      <c r="H216" s="215" t="s">
        <v>434</v>
      </c>
      <c r="I216" s="219"/>
      <c r="J216" s="220" t="s">
        <v>435</v>
      </c>
      <c r="K216" s="233" t="s">
        <v>438</v>
      </c>
      <c r="L216" s="233">
        <f>COUNTIF(H215:H219,"S")</f>
        <v>0</v>
      </c>
      <c r="M216" s="233">
        <v>200</v>
      </c>
      <c r="N216" s="283">
        <v>0</v>
      </c>
      <c r="O216" s="283"/>
      <c r="P216" s="283">
        <f>N216+O216</f>
        <v>0</v>
      </c>
      <c r="Q216" s="284">
        <f>P216/P219</f>
        <v>0</v>
      </c>
      <c r="R216" s="284"/>
      <c r="S216" s="284"/>
      <c r="T216" s="284"/>
    </row>
    <row r="217" spans="1:20" s="285" customFormat="1" ht="20.100000000000001" customHeight="1">
      <c r="A217" s="219"/>
      <c r="B217" s="282"/>
      <c r="C217" s="216"/>
      <c r="D217" s="217"/>
      <c r="E217" s="218"/>
      <c r="F217" s="215" t="s">
        <v>451</v>
      </c>
      <c r="G217" s="215" t="s">
        <v>454</v>
      </c>
      <c r="H217" s="215" t="s">
        <v>434</v>
      </c>
      <c r="I217" s="219"/>
      <c r="J217" s="220" t="s">
        <v>435</v>
      </c>
      <c r="K217" s="233" t="s">
        <v>440</v>
      </c>
      <c r="L217" s="233">
        <v>0</v>
      </c>
      <c r="M217" s="233">
        <v>200</v>
      </c>
      <c r="N217" s="283">
        <v>0</v>
      </c>
      <c r="O217" s="283"/>
      <c r="P217" s="283">
        <f>N217+O217</f>
        <v>0</v>
      </c>
      <c r="Q217" s="284">
        <f>P217/P219</f>
        <v>0</v>
      </c>
      <c r="R217" s="284"/>
      <c r="S217" s="284"/>
      <c r="T217" s="284"/>
    </row>
    <row r="218" spans="1:20" s="285" customFormat="1" ht="20.100000000000001" customHeight="1">
      <c r="A218" s="219"/>
      <c r="B218" s="282"/>
      <c r="C218" s="216"/>
      <c r="D218" s="217"/>
      <c r="E218" s="218"/>
      <c r="F218" s="215" t="s">
        <v>454</v>
      </c>
      <c r="G218" s="215" t="s">
        <v>455</v>
      </c>
      <c r="H218" s="215" t="s">
        <v>434</v>
      </c>
      <c r="I218" s="219"/>
      <c r="J218" s="220" t="s">
        <v>435</v>
      </c>
      <c r="K218" s="233" t="s">
        <v>443</v>
      </c>
      <c r="L218" s="233">
        <f>COUNTIF(E213:I247,"RB")</f>
        <v>0</v>
      </c>
      <c r="M218" s="233">
        <v>200</v>
      </c>
      <c r="N218" s="283">
        <f>L218*M218</f>
        <v>0</v>
      </c>
      <c r="O218" s="283"/>
      <c r="P218" s="283">
        <f>N218+O218</f>
        <v>0</v>
      </c>
      <c r="Q218" s="284">
        <f>P218/P219</f>
        <v>0</v>
      </c>
      <c r="R218" s="284"/>
      <c r="S218" s="284"/>
      <c r="T218" s="284"/>
    </row>
    <row r="219" spans="1:20" s="285" customFormat="1" ht="20.100000000000001" customHeight="1">
      <c r="A219" s="219"/>
      <c r="B219" s="282"/>
      <c r="C219" s="216"/>
      <c r="D219" s="217"/>
      <c r="E219" s="218"/>
      <c r="F219" s="215" t="s">
        <v>455</v>
      </c>
      <c r="G219" s="215" t="s">
        <v>1122</v>
      </c>
      <c r="H219" s="215" t="s">
        <v>434</v>
      </c>
      <c r="I219" s="219"/>
      <c r="J219" s="220" t="s">
        <v>435</v>
      </c>
      <c r="K219" s="233"/>
      <c r="L219" s="233"/>
      <c r="M219" s="233"/>
      <c r="N219" s="283"/>
      <c r="O219" s="283"/>
      <c r="P219" s="283">
        <f>SUM(P215:P218)</f>
        <v>1020</v>
      </c>
      <c r="Q219" s="284">
        <f>SUM(Q215:Q218)</f>
        <v>1</v>
      </c>
      <c r="R219" s="284"/>
      <c r="S219" s="284"/>
      <c r="T219" s="284"/>
    </row>
    <row r="220" spans="1:20" ht="20.100000000000001" customHeight="1">
      <c r="B220" s="40"/>
      <c r="C220" s="41"/>
      <c r="D220" s="42"/>
      <c r="E220" s="43"/>
      <c r="F220" s="44"/>
      <c r="G220" s="44"/>
      <c r="H220" s="44"/>
    </row>
    <row r="221" spans="1:20" ht="20.100000000000001" customHeight="1">
      <c r="B221" s="40"/>
      <c r="C221" s="41"/>
      <c r="D221" s="42"/>
      <c r="E221" s="43"/>
      <c r="F221" s="44"/>
      <c r="G221" s="44"/>
      <c r="H221" s="44"/>
    </row>
    <row r="222" spans="1:20" s="270" customFormat="1" ht="20.100000000000001" customHeight="1">
      <c r="A222" s="260"/>
      <c r="B222" s="261">
        <v>29</v>
      </c>
      <c r="C222" s="262" t="s">
        <v>492</v>
      </c>
      <c r="D222" s="263" t="s">
        <v>55</v>
      </c>
      <c r="E222" s="264">
        <f>'2-'!H40</f>
        <v>0.98</v>
      </c>
      <c r="F222" s="265" t="s">
        <v>433</v>
      </c>
      <c r="G222" s="265" t="s">
        <v>447</v>
      </c>
      <c r="H222" s="265" t="s">
        <v>434</v>
      </c>
      <c r="I222" s="260"/>
      <c r="J222" s="266" t="s">
        <v>435</v>
      </c>
      <c r="K222" s="267" t="s">
        <v>434</v>
      </c>
      <c r="L222" s="267">
        <f>COUNTIF(H222:H225,"B")</f>
        <v>4</v>
      </c>
      <c r="M222" s="267">
        <v>200</v>
      </c>
      <c r="N222" s="268">
        <f>L222*M222</f>
        <v>800</v>
      </c>
      <c r="O222" s="268">
        <v>180</v>
      </c>
      <c r="P222" s="268">
        <f>O222+N222</f>
        <v>980</v>
      </c>
      <c r="Q222" s="269">
        <f>P222/P226</f>
        <v>1</v>
      </c>
      <c r="R222" s="269"/>
      <c r="S222" s="269"/>
      <c r="T222" s="269"/>
    </row>
    <row r="223" spans="1:20" s="270" customFormat="1" ht="20.100000000000001" customHeight="1">
      <c r="A223" s="260"/>
      <c r="B223" s="261"/>
      <c r="C223" s="262"/>
      <c r="D223" s="263"/>
      <c r="E223" s="264"/>
      <c r="F223" s="265" t="s">
        <v>447</v>
      </c>
      <c r="G223" s="265" t="s">
        <v>451</v>
      </c>
      <c r="H223" s="265" t="s">
        <v>434</v>
      </c>
      <c r="I223" s="260"/>
      <c r="J223" s="266" t="s">
        <v>435</v>
      </c>
      <c r="K223" s="267" t="s">
        <v>438</v>
      </c>
      <c r="L223" s="267">
        <v>0</v>
      </c>
      <c r="M223" s="267">
        <v>200</v>
      </c>
      <c r="N223" s="268">
        <f>L223*M223</f>
        <v>0</v>
      </c>
      <c r="O223" s="268"/>
      <c r="P223" s="268">
        <f>N223+O223</f>
        <v>0</v>
      </c>
      <c r="Q223" s="269">
        <f>P223/P226</f>
        <v>0</v>
      </c>
      <c r="R223" s="269"/>
      <c r="S223" s="269"/>
      <c r="T223" s="269"/>
    </row>
    <row r="224" spans="1:20" s="270" customFormat="1" ht="20.100000000000001" customHeight="1">
      <c r="A224" s="260"/>
      <c r="B224" s="261"/>
      <c r="C224" s="262"/>
      <c r="D224" s="263"/>
      <c r="E224" s="264"/>
      <c r="F224" s="265" t="s">
        <v>451</v>
      </c>
      <c r="G224" s="265" t="s">
        <v>454</v>
      </c>
      <c r="H224" s="265" t="s">
        <v>434</v>
      </c>
      <c r="I224" s="260"/>
      <c r="J224" s="266" t="s">
        <v>435</v>
      </c>
      <c r="K224" s="267" t="s">
        <v>440</v>
      </c>
      <c r="L224" s="267">
        <v>0</v>
      </c>
      <c r="M224" s="267">
        <v>200</v>
      </c>
      <c r="N224" s="268">
        <f>L224*M224</f>
        <v>0</v>
      </c>
      <c r="O224" s="268"/>
      <c r="P224" s="268">
        <f>N224+O224</f>
        <v>0</v>
      </c>
      <c r="Q224" s="269">
        <f>P224/P226</f>
        <v>0</v>
      </c>
      <c r="R224" s="269"/>
      <c r="S224" s="269"/>
      <c r="T224" s="269"/>
    </row>
    <row r="225" spans="1:20" s="270" customFormat="1" ht="20.100000000000001" customHeight="1">
      <c r="A225" s="260"/>
      <c r="B225" s="261"/>
      <c r="C225" s="262"/>
      <c r="D225" s="263"/>
      <c r="E225" s="264"/>
      <c r="F225" s="265" t="s">
        <v>454</v>
      </c>
      <c r="G225" s="265" t="s">
        <v>455</v>
      </c>
      <c r="H225" s="265" t="s">
        <v>434</v>
      </c>
      <c r="I225" s="260"/>
      <c r="J225" s="266" t="s">
        <v>435</v>
      </c>
      <c r="K225" s="267" t="s">
        <v>443</v>
      </c>
      <c r="L225" s="267">
        <f>COUNTIF(E220:I254,"RB")</f>
        <v>0</v>
      </c>
      <c r="M225" s="267">
        <v>200</v>
      </c>
      <c r="N225" s="268">
        <f>L225*M225</f>
        <v>0</v>
      </c>
      <c r="O225" s="268"/>
      <c r="P225" s="268">
        <f>N225+O225</f>
        <v>0</v>
      </c>
      <c r="Q225" s="269">
        <f>P225/P226</f>
        <v>0</v>
      </c>
      <c r="R225" s="269"/>
      <c r="S225" s="269"/>
      <c r="T225" s="269"/>
    </row>
    <row r="226" spans="1:20" s="270" customFormat="1" ht="20.100000000000001" customHeight="1">
      <c r="A226" s="260"/>
      <c r="B226" s="261"/>
      <c r="C226" s="262"/>
      <c r="D226" s="263"/>
      <c r="E226" s="264"/>
      <c r="F226" s="265" t="s">
        <v>455</v>
      </c>
      <c r="G226" s="265" t="s">
        <v>1119</v>
      </c>
      <c r="H226" s="265" t="s">
        <v>434</v>
      </c>
      <c r="I226" s="260"/>
      <c r="J226" s="266" t="s">
        <v>435</v>
      </c>
      <c r="K226" s="267"/>
      <c r="L226" s="267"/>
      <c r="M226" s="267"/>
      <c r="N226" s="268"/>
      <c r="O226" s="268"/>
      <c r="P226" s="268">
        <f>SUM(P222:P225)</f>
        <v>980</v>
      </c>
      <c r="Q226" s="269">
        <f>SUM(Q222:Q225)</f>
        <v>1</v>
      </c>
      <c r="R226" s="269"/>
      <c r="S226" s="269"/>
      <c r="T226" s="269"/>
    </row>
    <row r="227" spans="1:20" ht="20.100000000000001" customHeight="1">
      <c r="B227" s="40"/>
      <c r="C227" s="41"/>
      <c r="D227" s="42"/>
      <c r="E227" s="43"/>
      <c r="F227" s="44"/>
      <c r="G227" s="44"/>
      <c r="H227" s="44"/>
    </row>
    <row r="228" spans="1:20" ht="20.100000000000001" customHeight="1">
      <c r="B228" s="40"/>
      <c r="C228" s="41"/>
      <c r="D228" s="42"/>
      <c r="E228" s="43"/>
      <c r="F228" s="44"/>
      <c r="G228" s="44"/>
      <c r="H228" s="44"/>
    </row>
    <row r="229" spans="1:20" ht="20.100000000000001" customHeight="1">
      <c r="A229" s="29"/>
      <c r="B229" s="30">
        <v>30</v>
      </c>
      <c r="C229" s="31" t="s">
        <v>1156</v>
      </c>
      <c r="D229" s="32" t="s">
        <v>1144</v>
      </c>
      <c r="E229" s="33">
        <f>'2-'!H41</f>
        <v>0.88</v>
      </c>
      <c r="F229" s="34" t="s">
        <v>433</v>
      </c>
      <c r="G229" s="34" t="s">
        <v>447</v>
      </c>
      <c r="H229" s="34" t="s">
        <v>434</v>
      </c>
      <c r="I229" s="29"/>
      <c r="J229" s="35" t="s">
        <v>435</v>
      </c>
      <c r="K229" s="228" t="s">
        <v>434</v>
      </c>
      <c r="L229" s="228">
        <f>COUNTIF(H229:H232,"B")</f>
        <v>4</v>
      </c>
      <c r="M229" s="228">
        <v>200</v>
      </c>
      <c r="N229" s="241">
        <f>L229*M229</f>
        <v>800</v>
      </c>
      <c r="O229" s="241">
        <v>80</v>
      </c>
      <c r="P229" s="241">
        <f>O229+N229</f>
        <v>880</v>
      </c>
      <c r="Q229" s="37">
        <f>P229/P233</f>
        <v>1</v>
      </c>
      <c r="R229" s="37"/>
      <c r="S229" s="37"/>
      <c r="T229" s="37"/>
    </row>
    <row r="230" spans="1:20" ht="20.100000000000001" customHeight="1">
      <c r="A230" s="29"/>
      <c r="B230" s="30"/>
      <c r="C230" s="31"/>
      <c r="D230" s="32"/>
      <c r="E230" s="33"/>
      <c r="F230" s="34" t="s">
        <v>447</v>
      </c>
      <c r="G230" s="34" t="s">
        <v>451</v>
      </c>
      <c r="H230" s="34" t="s">
        <v>434</v>
      </c>
      <c r="I230" s="29"/>
      <c r="J230" s="35" t="s">
        <v>435</v>
      </c>
      <c r="K230" s="228" t="s">
        <v>438</v>
      </c>
      <c r="L230" s="228">
        <v>0</v>
      </c>
      <c r="M230" s="228">
        <v>200</v>
      </c>
      <c r="N230" s="241">
        <v>0</v>
      </c>
      <c r="O230" s="241"/>
      <c r="P230" s="241">
        <f>N230+O230</f>
        <v>0</v>
      </c>
      <c r="Q230" s="37">
        <f>P230/P233</f>
        <v>0</v>
      </c>
      <c r="R230" s="37"/>
      <c r="S230" s="37"/>
      <c r="T230" s="37"/>
    </row>
    <row r="231" spans="1:20" ht="20.100000000000001" customHeight="1">
      <c r="A231" s="29"/>
      <c r="B231" s="30"/>
      <c r="C231" s="31"/>
      <c r="D231" s="32"/>
      <c r="E231" s="33"/>
      <c r="F231" s="34" t="s">
        <v>451</v>
      </c>
      <c r="G231" s="34" t="s">
        <v>454</v>
      </c>
      <c r="H231" s="34" t="s">
        <v>434</v>
      </c>
      <c r="I231" s="29"/>
      <c r="J231" s="35" t="s">
        <v>435</v>
      </c>
      <c r="K231" s="228" t="s">
        <v>440</v>
      </c>
      <c r="L231" s="228">
        <v>0</v>
      </c>
      <c r="M231" s="228">
        <v>200</v>
      </c>
      <c r="N231" s="241">
        <v>0</v>
      </c>
      <c r="O231" s="241"/>
      <c r="P231" s="241">
        <f>N231+O231</f>
        <v>0</v>
      </c>
      <c r="Q231" s="37">
        <f>P231/P233</f>
        <v>0</v>
      </c>
      <c r="R231" s="37"/>
      <c r="S231" s="37"/>
      <c r="T231" s="37"/>
    </row>
    <row r="232" spans="1:20" ht="20.100000000000001" customHeight="1">
      <c r="A232" s="29"/>
      <c r="B232" s="30"/>
      <c r="C232" s="31"/>
      <c r="D232" s="32"/>
      <c r="E232" s="33"/>
      <c r="F232" s="34" t="s">
        <v>454</v>
      </c>
      <c r="G232" s="34" t="s">
        <v>455</v>
      </c>
      <c r="H232" s="34" t="s">
        <v>434</v>
      </c>
      <c r="I232" s="29"/>
      <c r="J232" s="35" t="s">
        <v>435</v>
      </c>
      <c r="K232" s="228" t="s">
        <v>443</v>
      </c>
      <c r="L232" s="228">
        <f>COUNTIF(E227:I261,"RB")</f>
        <v>0</v>
      </c>
      <c r="M232" s="228">
        <v>200</v>
      </c>
      <c r="N232" s="241">
        <f>L232*M232</f>
        <v>0</v>
      </c>
      <c r="O232" s="241"/>
      <c r="P232" s="241">
        <f>N232+O232</f>
        <v>0</v>
      </c>
      <c r="Q232" s="37">
        <f>P232/P233</f>
        <v>0</v>
      </c>
      <c r="R232" s="37"/>
      <c r="S232" s="37"/>
      <c r="T232" s="37"/>
    </row>
    <row r="233" spans="1:20" ht="20.100000000000001" customHeight="1">
      <c r="A233" s="29"/>
      <c r="B233" s="30"/>
      <c r="C233" s="31"/>
      <c r="D233" s="32"/>
      <c r="E233" s="33"/>
      <c r="F233" s="34" t="s">
        <v>455</v>
      </c>
      <c r="G233" s="34" t="s">
        <v>803</v>
      </c>
      <c r="H233" s="34" t="s">
        <v>434</v>
      </c>
      <c r="I233" s="29"/>
      <c r="J233" s="35" t="s">
        <v>435</v>
      </c>
      <c r="K233" s="228"/>
      <c r="L233" s="228"/>
      <c r="M233" s="228"/>
      <c r="N233" s="241"/>
      <c r="O233" s="241"/>
      <c r="P233" s="241">
        <f>SUM(P229:P232)</f>
        <v>880</v>
      </c>
      <c r="Q233" s="37">
        <f>SUM(Q229:Q232)</f>
        <v>1</v>
      </c>
      <c r="R233" s="37"/>
      <c r="S233" s="37"/>
      <c r="T233" s="37"/>
    </row>
    <row r="234" spans="1:20" ht="20.100000000000001" customHeight="1">
      <c r="A234" s="29"/>
      <c r="B234" s="30"/>
      <c r="C234" s="31"/>
      <c r="D234" s="32"/>
      <c r="E234" s="33"/>
      <c r="F234" s="34"/>
      <c r="G234" s="34"/>
      <c r="H234" s="34"/>
      <c r="I234" s="29"/>
      <c r="J234" s="35"/>
      <c r="K234" s="228"/>
      <c r="L234" s="228"/>
      <c r="M234" s="228"/>
      <c r="N234" s="241"/>
      <c r="O234" s="241"/>
      <c r="P234" s="241"/>
      <c r="Q234" s="36"/>
      <c r="R234" s="36"/>
      <c r="S234" s="36"/>
      <c r="T234" s="36"/>
    </row>
    <row r="235" spans="1:20" ht="20.100000000000001" customHeight="1">
      <c r="B235" s="40"/>
      <c r="C235" s="41"/>
      <c r="D235" s="42"/>
      <c r="E235" s="43"/>
      <c r="F235" s="44"/>
      <c r="G235" s="44"/>
      <c r="H235" s="44"/>
    </row>
    <row r="236" spans="1:20" ht="20.100000000000001" customHeight="1">
      <c r="B236" s="40"/>
      <c r="C236" s="41"/>
      <c r="D236" s="42"/>
      <c r="E236" s="43"/>
      <c r="F236" s="44"/>
      <c r="G236" s="44"/>
      <c r="H236" s="44"/>
    </row>
    <row r="237" spans="1:20" s="270" customFormat="1" ht="20.100000000000001" customHeight="1">
      <c r="A237" s="260"/>
      <c r="B237" s="261">
        <v>31</v>
      </c>
      <c r="C237" s="262" t="s">
        <v>493</v>
      </c>
      <c r="D237" s="263" t="s">
        <v>56</v>
      </c>
      <c r="E237" s="264">
        <f>'2-'!H42</f>
        <v>1.01</v>
      </c>
      <c r="F237" s="265" t="s">
        <v>433</v>
      </c>
      <c r="G237" s="265" t="s">
        <v>447</v>
      </c>
      <c r="H237" s="265" t="s">
        <v>438</v>
      </c>
      <c r="I237" s="260"/>
      <c r="J237" s="266" t="s">
        <v>435</v>
      </c>
      <c r="K237" s="267" t="s">
        <v>434</v>
      </c>
      <c r="L237" s="267">
        <f>COUNTIF(H237:H241,"B")</f>
        <v>3</v>
      </c>
      <c r="M237" s="267">
        <v>200</v>
      </c>
      <c r="N237" s="268">
        <f>L237*M237</f>
        <v>600</v>
      </c>
      <c r="O237" s="268">
        <v>10</v>
      </c>
      <c r="P237" s="268">
        <f>O237+N237</f>
        <v>610</v>
      </c>
      <c r="Q237" s="269">
        <f>P237/P241</f>
        <v>0.60396039603960394</v>
      </c>
      <c r="R237" s="269"/>
      <c r="S237" s="269"/>
      <c r="T237" s="269"/>
    </row>
    <row r="238" spans="1:20" s="270" customFormat="1" ht="20.100000000000001" customHeight="1">
      <c r="A238" s="260"/>
      <c r="B238" s="261"/>
      <c r="C238" s="262"/>
      <c r="D238" s="263"/>
      <c r="E238" s="264"/>
      <c r="F238" s="265" t="s">
        <v>447</v>
      </c>
      <c r="G238" s="265" t="s">
        <v>451</v>
      </c>
      <c r="H238" s="265" t="s">
        <v>434</v>
      </c>
      <c r="I238" s="260"/>
      <c r="J238" s="266" t="s">
        <v>435</v>
      </c>
      <c r="K238" s="267" t="s">
        <v>438</v>
      </c>
      <c r="L238" s="267">
        <f>COUNTIF(H237:H241,"S")</f>
        <v>2</v>
      </c>
      <c r="M238" s="267">
        <v>200</v>
      </c>
      <c r="N238" s="268">
        <f>L238*M238</f>
        <v>400</v>
      </c>
      <c r="O238" s="268"/>
      <c r="P238" s="268">
        <f>N238+O238</f>
        <v>400</v>
      </c>
      <c r="Q238" s="269">
        <f>P238/P241</f>
        <v>0.39603960396039606</v>
      </c>
      <c r="R238" s="269"/>
      <c r="S238" s="269"/>
      <c r="T238" s="269"/>
    </row>
    <row r="239" spans="1:20" s="270" customFormat="1" ht="20.100000000000001" customHeight="1">
      <c r="A239" s="260"/>
      <c r="B239" s="261"/>
      <c r="C239" s="262"/>
      <c r="D239" s="263"/>
      <c r="E239" s="264"/>
      <c r="F239" s="265" t="s">
        <v>451</v>
      </c>
      <c r="G239" s="265" t="s">
        <v>454</v>
      </c>
      <c r="H239" s="265" t="s">
        <v>438</v>
      </c>
      <c r="I239" s="260"/>
      <c r="J239" s="266" t="s">
        <v>435</v>
      </c>
      <c r="K239" s="267" t="s">
        <v>440</v>
      </c>
      <c r="L239" s="267">
        <f>COUNTIF(H237:H241,"RR")</f>
        <v>0</v>
      </c>
      <c r="M239" s="267">
        <v>200</v>
      </c>
      <c r="N239" s="268">
        <f>L239*M239</f>
        <v>0</v>
      </c>
      <c r="O239" s="268"/>
      <c r="P239" s="268">
        <f>N239+O239</f>
        <v>0</v>
      </c>
      <c r="Q239" s="269">
        <f>P239/P241</f>
        <v>0</v>
      </c>
      <c r="R239" s="269"/>
      <c r="S239" s="269"/>
      <c r="T239" s="269"/>
    </row>
    <row r="240" spans="1:20" s="270" customFormat="1" ht="20.100000000000001" customHeight="1">
      <c r="A240" s="260"/>
      <c r="B240" s="261"/>
      <c r="C240" s="262"/>
      <c r="D240" s="263"/>
      <c r="E240" s="264"/>
      <c r="F240" s="265" t="s">
        <v>454</v>
      </c>
      <c r="G240" s="265" t="s">
        <v>455</v>
      </c>
      <c r="H240" s="265" t="s">
        <v>434</v>
      </c>
      <c r="I240" s="260"/>
      <c r="J240" s="266" t="s">
        <v>435</v>
      </c>
      <c r="K240" s="267" t="s">
        <v>443</v>
      </c>
      <c r="L240" s="267">
        <f>COUNTIF(E235:I268,"RB")</f>
        <v>0</v>
      </c>
      <c r="M240" s="267">
        <v>200</v>
      </c>
      <c r="N240" s="268">
        <f>L240*M240</f>
        <v>0</v>
      </c>
      <c r="O240" s="268"/>
      <c r="P240" s="268">
        <f>N240+O240</f>
        <v>0</v>
      </c>
      <c r="Q240" s="269">
        <f>P240/P241</f>
        <v>0</v>
      </c>
      <c r="R240" s="269"/>
      <c r="S240" s="269"/>
      <c r="T240" s="269"/>
    </row>
    <row r="241" spans="1:20" s="270" customFormat="1" ht="20.100000000000001" customHeight="1">
      <c r="A241" s="260"/>
      <c r="B241" s="261"/>
      <c r="C241" s="262"/>
      <c r="D241" s="263"/>
      <c r="E241" s="264"/>
      <c r="F241" s="265" t="s">
        <v>455</v>
      </c>
      <c r="G241" s="265" t="s">
        <v>456</v>
      </c>
      <c r="H241" s="265" t="s">
        <v>434</v>
      </c>
      <c r="I241" s="260"/>
      <c r="J241" s="266" t="s">
        <v>435</v>
      </c>
      <c r="K241" s="267"/>
      <c r="L241" s="267"/>
      <c r="M241" s="267"/>
      <c r="N241" s="268"/>
      <c r="O241" s="268"/>
      <c r="P241" s="268">
        <f>SUM(P237:P240)</f>
        <v>1010</v>
      </c>
      <c r="Q241" s="269">
        <f>SUM(Q237:Q240)</f>
        <v>1</v>
      </c>
      <c r="R241" s="269"/>
      <c r="S241" s="269"/>
      <c r="T241" s="269"/>
    </row>
    <row r="242" spans="1:20" s="270" customFormat="1" ht="20.100000000000001" customHeight="1">
      <c r="A242" s="260"/>
      <c r="B242" s="261"/>
      <c r="C242" s="262"/>
      <c r="D242" s="263"/>
      <c r="E242" s="264"/>
      <c r="F242" s="265" t="s">
        <v>456</v>
      </c>
      <c r="G242" s="265" t="s">
        <v>456</v>
      </c>
      <c r="H242" s="265" t="s">
        <v>434</v>
      </c>
      <c r="I242" s="260"/>
      <c r="J242" s="266" t="s">
        <v>435</v>
      </c>
      <c r="K242" s="267"/>
      <c r="L242" s="267"/>
      <c r="M242" s="267"/>
      <c r="N242" s="268"/>
      <c r="O242" s="268"/>
      <c r="P242" s="268"/>
    </row>
    <row r="243" spans="1:20" s="270" customFormat="1" ht="20.100000000000001" customHeight="1">
      <c r="A243" s="260"/>
      <c r="B243" s="261"/>
      <c r="C243" s="262"/>
      <c r="D243" s="263"/>
      <c r="E243" s="264"/>
      <c r="F243" s="265" t="s">
        <v>456</v>
      </c>
      <c r="G243" s="265" t="s">
        <v>1102</v>
      </c>
      <c r="H243" s="265" t="s">
        <v>434</v>
      </c>
      <c r="I243" s="260"/>
      <c r="J243" s="266" t="s">
        <v>435</v>
      </c>
      <c r="K243" s="267"/>
      <c r="L243" s="267"/>
      <c r="M243" s="267"/>
      <c r="N243" s="268"/>
      <c r="O243" s="268"/>
      <c r="P243" s="268"/>
    </row>
    <row r="244" spans="1:20" ht="20.100000000000001" customHeight="1">
      <c r="B244" s="40"/>
      <c r="C244" s="41"/>
      <c r="D244" s="42"/>
      <c r="E244" s="43"/>
      <c r="F244" s="44"/>
      <c r="G244" s="44"/>
      <c r="H244" s="44"/>
    </row>
    <row r="245" spans="1:20" ht="20.100000000000001" customHeight="1">
      <c r="A245" s="29"/>
      <c r="B245" s="30">
        <v>32</v>
      </c>
      <c r="C245" s="31" t="s">
        <v>494</v>
      </c>
      <c r="D245" s="32" t="s">
        <v>57</v>
      </c>
      <c r="E245" s="33">
        <f>'2-'!H43</f>
        <v>0.21</v>
      </c>
      <c r="F245" s="34" t="s">
        <v>433</v>
      </c>
      <c r="G245" s="34" t="s">
        <v>447</v>
      </c>
      <c r="H245" s="34" t="s">
        <v>434</v>
      </c>
      <c r="I245" s="29"/>
      <c r="J245" s="35" t="s">
        <v>435</v>
      </c>
      <c r="K245" s="228" t="s">
        <v>434</v>
      </c>
      <c r="L245" s="267">
        <f>COUNTIF(H245,"B")</f>
        <v>1</v>
      </c>
      <c r="M245" s="228">
        <v>200</v>
      </c>
      <c r="N245" s="241">
        <f>L245*M245</f>
        <v>200</v>
      </c>
      <c r="O245" s="241">
        <v>10</v>
      </c>
      <c r="P245" s="241">
        <f>N245+O245</f>
        <v>210</v>
      </c>
      <c r="Q245" s="37">
        <f>P245/P249</f>
        <v>1</v>
      </c>
      <c r="R245" s="37"/>
      <c r="S245" s="37"/>
      <c r="T245" s="37"/>
    </row>
    <row r="246" spans="1:20" ht="20.100000000000001" customHeight="1">
      <c r="A246" s="29"/>
      <c r="B246" s="30"/>
      <c r="C246" s="31"/>
      <c r="D246" s="32"/>
      <c r="E246" s="33"/>
      <c r="F246" s="34" t="str">
        <f>G245</f>
        <v>0+200</v>
      </c>
      <c r="G246" s="34" t="s">
        <v>1166</v>
      </c>
      <c r="H246" s="34" t="s">
        <v>434</v>
      </c>
      <c r="I246" s="29"/>
      <c r="J246" s="35" t="s">
        <v>435</v>
      </c>
      <c r="K246" s="228" t="s">
        <v>438</v>
      </c>
      <c r="L246" s="228">
        <v>0</v>
      </c>
      <c r="M246" s="228">
        <v>200</v>
      </c>
      <c r="N246" s="241">
        <v>0</v>
      </c>
      <c r="O246" s="241"/>
      <c r="P246" s="241">
        <f>N246+O246</f>
        <v>0</v>
      </c>
      <c r="Q246" s="37">
        <f>P246/P249</f>
        <v>0</v>
      </c>
      <c r="R246" s="37"/>
      <c r="S246" s="37"/>
      <c r="T246" s="37"/>
    </row>
    <row r="247" spans="1:20" ht="20.100000000000001" customHeight="1">
      <c r="A247" s="29"/>
      <c r="B247" s="30"/>
      <c r="C247" s="31"/>
      <c r="D247" s="32"/>
      <c r="E247" s="33"/>
      <c r="F247" s="34"/>
      <c r="G247" s="34"/>
      <c r="H247" s="34"/>
      <c r="I247" s="29"/>
      <c r="J247" s="35"/>
      <c r="K247" s="228" t="s">
        <v>440</v>
      </c>
      <c r="L247" s="228">
        <v>0</v>
      </c>
      <c r="M247" s="228">
        <v>200</v>
      </c>
      <c r="N247" s="241">
        <v>0</v>
      </c>
      <c r="O247" s="241"/>
      <c r="P247" s="241">
        <f>N247+O247</f>
        <v>0</v>
      </c>
      <c r="Q247" s="37">
        <f>P247/P249</f>
        <v>0</v>
      </c>
      <c r="R247" s="37"/>
      <c r="S247" s="37"/>
      <c r="T247" s="37"/>
    </row>
    <row r="248" spans="1:20" ht="20.100000000000001" customHeight="1">
      <c r="A248" s="29"/>
      <c r="B248" s="30"/>
      <c r="C248" s="31"/>
      <c r="D248" s="32"/>
      <c r="E248" s="33"/>
      <c r="F248" s="34"/>
      <c r="G248" s="34"/>
      <c r="H248" s="34"/>
      <c r="I248" s="29"/>
      <c r="J248" s="35"/>
      <c r="K248" s="228" t="s">
        <v>443</v>
      </c>
      <c r="L248" s="228">
        <f>COUNTIF(E243:I275,"RB")</f>
        <v>0</v>
      </c>
      <c r="M248" s="228">
        <v>200</v>
      </c>
      <c r="N248" s="241">
        <f>L248*M248</f>
        <v>0</v>
      </c>
      <c r="O248" s="241"/>
      <c r="P248" s="241">
        <f>N248+O248</f>
        <v>0</v>
      </c>
      <c r="Q248" s="37">
        <f>P248/P249</f>
        <v>0</v>
      </c>
      <c r="R248" s="37"/>
      <c r="S248" s="37"/>
      <c r="T248" s="37"/>
    </row>
    <row r="249" spans="1:20" ht="20.100000000000001" customHeight="1">
      <c r="A249" s="29"/>
      <c r="B249" s="30"/>
      <c r="C249" s="31"/>
      <c r="D249" s="32"/>
      <c r="E249" s="33"/>
      <c r="F249" s="34"/>
      <c r="G249" s="34"/>
      <c r="H249" s="34"/>
      <c r="I249" s="29"/>
      <c r="J249" s="35"/>
      <c r="K249" s="228"/>
      <c r="L249" s="228"/>
      <c r="M249" s="228"/>
      <c r="N249" s="241"/>
      <c r="O249" s="241"/>
      <c r="P249" s="241">
        <f>SUM(P245:P248)</f>
        <v>210</v>
      </c>
      <c r="Q249" s="37">
        <f>SUM(Q245:Q248)</f>
        <v>1</v>
      </c>
      <c r="R249" s="37"/>
      <c r="S249" s="37"/>
      <c r="T249" s="37"/>
    </row>
    <row r="250" spans="1:20" ht="20.100000000000001" customHeight="1">
      <c r="B250" s="40"/>
      <c r="C250" s="41"/>
      <c r="D250" s="42"/>
      <c r="E250" s="43"/>
      <c r="F250" s="44"/>
      <c r="G250" s="44"/>
      <c r="H250" s="44"/>
    </row>
    <row r="251" spans="1:20" ht="20.100000000000001" customHeight="1">
      <c r="B251" s="40"/>
      <c r="C251" s="41"/>
      <c r="D251" s="42"/>
      <c r="E251" s="43"/>
      <c r="F251" s="44"/>
      <c r="G251" s="44"/>
      <c r="H251" s="44"/>
    </row>
    <row r="252" spans="1:20" ht="20.100000000000001" customHeight="1">
      <c r="B252" s="30">
        <v>33</v>
      </c>
      <c r="C252" s="31" t="s">
        <v>495</v>
      </c>
      <c r="D252" s="32" t="s">
        <v>58</v>
      </c>
      <c r="E252" s="33">
        <f>'2-'!H44</f>
        <v>0.24</v>
      </c>
      <c r="F252" s="34" t="s">
        <v>433</v>
      </c>
      <c r="G252" s="34" t="s">
        <v>447</v>
      </c>
      <c r="H252" s="34" t="s">
        <v>434</v>
      </c>
      <c r="I252" s="29"/>
      <c r="J252" s="35" t="s">
        <v>435</v>
      </c>
      <c r="K252" s="228" t="s">
        <v>434</v>
      </c>
      <c r="L252" s="228">
        <f>COUNTIF(H252,"B")</f>
        <v>1</v>
      </c>
      <c r="M252" s="228">
        <v>200</v>
      </c>
      <c r="N252" s="241">
        <f>L252*M252</f>
        <v>200</v>
      </c>
      <c r="O252" s="241">
        <v>40</v>
      </c>
      <c r="P252" s="241">
        <f>O252+N252</f>
        <v>240</v>
      </c>
      <c r="Q252" s="37">
        <f>P252/P256</f>
        <v>1</v>
      </c>
      <c r="R252" s="37"/>
      <c r="S252" s="37"/>
      <c r="T252" s="37"/>
    </row>
    <row r="253" spans="1:20" ht="20.100000000000001" customHeight="1">
      <c r="B253" s="30"/>
      <c r="C253" s="31"/>
      <c r="D253" s="32"/>
      <c r="E253" s="33"/>
      <c r="F253" s="34" t="s">
        <v>447</v>
      </c>
      <c r="G253" s="34" t="s">
        <v>606</v>
      </c>
      <c r="H253" s="34" t="s">
        <v>434</v>
      </c>
      <c r="I253" s="29"/>
      <c r="J253" s="35" t="s">
        <v>435</v>
      </c>
      <c r="K253" s="228" t="s">
        <v>438</v>
      </c>
      <c r="L253" s="228">
        <v>0</v>
      </c>
      <c r="M253" s="228">
        <v>200</v>
      </c>
      <c r="N253" s="241">
        <v>0</v>
      </c>
      <c r="O253" s="241"/>
      <c r="P253" s="241">
        <f>N253+O253</f>
        <v>0</v>
      </c>
      <c r="Q253" s="37">
        <f>P253/P256</f>
        <v>0</v>
      </c>
      <c r="R253" s="37"/>
      <c r="S253" s="37"/>
      <c r="T253" s="37"/>
    </row>
    <row r="254" spans="1:20" ht="20.100000000000001" customHeight="1">
      <c r="B254" s="30"/>
      <c r="C254" s="31"/>
      <c r="D254" s="32"/>
      <c r="E254" s="33"/>
      <c r="F254" s="34"/>
      <c r="G254" s="34"/>
      <c r="H254" s="34"/>
      <c r="I254" s="29"/>
      <c r="J254" s="35"/>
      <c r="K254" s="228" t="s">
        <v>440</v>
      </c>
      <c r="L254" s="228">
        <v>0</v>
      </c>
      <c r="M254" s="228">
        <v>200</v>
      </c>
      <c r="N254" s="241">
        <v>0</v>
      </c>
      <c r="O254" s="241"/>
      <c r="P254" s="241">
        <f>N254+O254</f>
        <v>0</v>
      </c>
      <c r="Q254" s="37">
        <f>P254/P256</f>
        <v>0</v>
      </c>
      <c r="R254" s="37"/>
      <c r="S254" s="37"/>
      <c r="T254" s="37"/>
    </row>
    <row r="255" spans="1:20" ht="20.100000000000001" customHeight="1">
      <c r="B255" s="30"/>
      <c r="C255" s="31"/>
      <c r="D255" s="32"/>
      <c r="E255" s="33"/>
      <c r="F255" s="34"/>
      <c r="G255" s="34"/>
      <c r="H255" s="34"/>
      <c r="I255" s="29"/>
      <c r="J255" s="35"/>
      <c r="K255" s="228" t="s">
        <v>443</v>
      </c>
      <c r="L255" s="228">
        <f>COUNTIF(E251:I282,"RB")</f>
        <v>0</v>
      </c>
      <c r="M255" s="228">
        <v>200</v>
      </c>
      <c r="N255" s="241">
        <f>L255*M255</f>
        <v>0</v>
      </c>
      <c r="O255" s="241"/>
      <c r="P255" s="241">
        <f>N255+O255</f>
        <v>0</v>
      </c>
      <c r="Q255" s="37">
        <f>P255/P256</f>
        <v>0</v>
      </c>
      <c r="R255" s="37"/>
      <c r="S255" s="37"/>
      <c r="T255" s="37"/>
    </row>
    <row r="256" spans="1:20" ht="20.100000000000001" customHeight="1">
      <c r="B256" s="30"/>
      <c r="C256" s="31"/>
      <c r="D256" s="32"/>
      <c r="E256" s="33"/>
      <c r="F256" s="34"/>
      <c r="G256" s="34"/>
      <c r="H256" s="34"/>
      <c r="I256" s="29"/>
      <c r="J256" s="35"/>
      <c r="K256" s="228"/>
      <c r="L256" s="228"/>
      <c r="M256" s="228"/>
      <c r="N256" s="241"/>
      <c r="O256" s="241"/>
      <c r="P256" s="241">
        <f>SUM(P252:P255)</f>
        <v>240</v>
      </c>
      <c r="Q256" s="37">
        <f>SUM(Q252:Q255)</f>
        <v>1</v>
      </c>
      <c r="R256" s="37"/>
      <c r="S256" s="37"/>
      <c r="T256" s="37"/>
    </row>
    <row r="257" spans="1:20" ht="20.100000000000001" customHeight="1">
      <c r="B257" s="40"/>
      <c r="C257" s="41"/>
      <c r="D257" s="42"/>
      <c r="E257" s="43"/>
      <c r="F257" s="44"/>
      <c r="G257" s="44"/>
      <c r="H257" s="44"/>
    </row>
    <row r="258" spans="1:20" ht="20.100000000000001" customHeight="1">
      <c r="B258" s="40"/>
      <c r="C258" s="41"/>
      <c r="D258" s="42"/>
      <c r="E258" s="43"/>
      <c r="F258" s="44"/>
      <c r="G258" s="44"/>
      <c r="H258" s="44"/>
    </row>
    <row r="259" spans="1:20" ht="20.100000000000001" customHeight="1">
      <c r="B259" s="30">
        <v>34</v>
      </c>
      <c r="C259" s="31" t="s">
        <v>496</v>
      </c>
      <c r="D259" s="32" t="s">
        <v>59</v>
      </c>
      <c r="E259" s="33">
        <f>'2-'!G45</f>
        <v>0.36</v>
      </c>
      <c r="F259" s="34" t="s">
        <v>433</v>
      </c>
      <c r="G259" s="34" t="s">
        <v>447</v>
      </c>
      <c r="H259" s="34" t="s">
        <v>434</v>
      </c>
      <c r="I259" s="29"/>
      <c r="J259" s="35" t="s">
        <v>435</v>
      </c>
      <c r="K259" s="228" t="s">
        <v>434</v>
      </c>
      <c r="L259" s="228">
        <f>COUNTIF(H259,"B")</f>
        <v>1</v>
      </c>
      <c r="M259" s="228">
        <v>200</v>
      </c>
      <c r="N259" s="241">
        <f>L259*M259</f>
        <v>200</v>
      </c>
      <c r="O259" s="241">
        <v>160</v>
      </c>
      <c r="P259" s="241">
        <f>O259+N259</f>
        <v>360</v>
      </c>
      <c r="Q259" s="37">
        <f>P259/P263</f>
        <v>1</v>
      </c>
      <c r="R259" s="37"/>
      <c r="S259" s="37"/>
      <c r="T259" s="37"/>
    </row>
    <row r="260" spans="1:20" ht="20.100000000000001" customHeight="1">
      <c r="B260" s="30"/>
      <c r="C260" s="31"/>
      <c r="D260" s="32"/>
      <c r="E260" s="33"/>
      <c r="F260" s="34" t="s">
        <v>447</v>
      </c>
      <c r="G260" s="34" t="s">
        <v>705</v>
      </c>
      <c r="H260" s="34" t="s">
        <v>434</v>
      </c>
      <c r="I260" s="29"/>
      <c r="J260" s="35" t="s">
        <v>435</v>
      </c>
      <c r="K260" s="228" t="s">
        <v>438</v>
      </c>
      <c r="L260" s="228">
        <v>0</v>
      </c>
      <c r="M260" s="228">
        <v>200</v>
      </c>
      <c r="N260" s="241">
        <v>0</v>
      </c>
      <c r="O260" s="241"/>
      <c r="P260" s="241">
        <f>N260+O260</f>
        <v>0</v>
      </c>
      <c r="Q260" s="37">
        <f>P260/P263</f>
        <v>0</v>
      </c>
      <c r="R260" s="37"/>
      <c r="S260" s="37"/>
      <c r="T260" s="37"/>
    </row>
    <row r="261" spans="1:20" ht="20.100000000000001" customHeight="1">
      <c r="B261" s="30"/>
      <c r="C261" s="31"/>
      <c r="D261" s="32"/>
      <c r="E261" s="33"/>
      <c r="F261" s="34"/>
      <c r="G261" s="34"/>
      <c r="H261" s="34"/>
      <c r="I261" s="29"/>
      <c r="J261" s="35"/>
      <c r="K261" s="228" t="s">
        <v>440</v>
      </c>
      <c r="L261" s="228">
        <v>0</v>
      </c>
      <c r="M261" s="228">
        <v>200</v>
      </c>
      <c r="N261" s="241">
        <v>0</v>
      </c>
      <c r="O261" s="241"/>
      <c r="P261" s="241">
        <f>N261+O261</f>
        <v>0</v>
      </c>
      <c r="Q261" s="37">
        <f>P261/P263</f>
        <v>0</v>
      </c>
      <c r="R261" s="37"/>
      <c r="S261" s="37"/>
      <c r="T261" s="37"/>
    </row>
    <row r="262" spans="1:20" ht="20.100000000000001" customHeight="1">
      <c r="B262" s="30"/>
      <c r="C262" s="31"/>
      <c r="D262" s="32"/>
      <c r="E262" s="33"/>
      <c r="F262" s="34"/>
      <c r="G262" s="34"/>
      <c r="H262" s="34"/>
      <c r="I262" s="29"/>
      <c r="J262" s="35"/>
      <c r="K262" s="228" t="s">
        <v>443</v>
      </c>
      <c r="L262" s="228">
        <f>COUNTIF(E258:I289,"RB")</f>
        <v>0</v>
      </c>
      <c r="M262" s="228">
        <v>200</v>
      </c>
      <c r="N262" s="241">
        <f>L262*M262</f>
        <v>0</v>
      </c>
      <c r="O262" s="241"/>
      <c r="P262" s="241">
        <f>N262+O262</f>
        <v>0</v>
      </c>
      <c r="Q262" s="37">
        <f>P262/P263</f>
        <v>0</v>
      </c>
      <c r="R262" s="37"/>
      <c r="S262" s="37"/>
      <c r="T262" s="37"/>
    </row>
    <row r="263" spans="1:20" ht="20.100000000000001" customHeight="1">
      <c r="B263" s="30"/>
      <c r="C263" s="31"/>
      <c r="D263" s="32"/>
      <c r="E263" s="33"/>
      <c r="F263" s="34"/>
      <c r="G263" s="34"/>
      <c r="H263" s="34"/>
      <c r="I263" s="29"/>
      <c r="J263" s="35"/>
      <c r="K263" s="228"/>
      <c r="L263" s="228"/>
      <c r="M263" s="228"/>
      <c r="N263" s="241"/>
      <c r="O263" s="241"/>
      <c r="P263" s="241">
        <f>SUM(P259:P262)</f>
        <v>360</v>
      </c>
      <c r="Q263" s="37">
        <f>SUM(Q259:Q262)</f>
        <v>1</v>
      </c>
      <c r="R263" s="37"/>
      <c r="S263" s="37"/>
      <c r="T263" s="37"/>
    </row>
    <row r="264" spans="1:20" ht="20.100000000000001" customHeight="1">
      <c r="B264" s="40"/>
      <c r="C264" s="41"/>
      <c r="D264" s="42"/>
      <c r="E264" s="43"/>
      <c r="F264" s="44"/>
      <c r="G264" s="44"/>
      <c r="H264" s="44"/>
    </row>
    <row r="265" spans="1:20" ht="20.100000000000001" customHeight="1">
      <c r="B265" s="40"/>
      <c r="C265" s="41"/>
      <c r="D265" s="42"/>
      <c r="E265" s="43"/>
      <c r="F265" s="44"/>
      <c r="G265" s="44"/>
      <c r="H265" s="44"/>
    </row>
    <row r="266" spans="1:20" ht="20.100000000000001" customHeight="1">
      <c r="A266" s="29"/>
      <c r="B266" s="30">
        <v>35</v>
      </c>
      <c r="C266" s="31" t="s">
        <v>497</v>
      </c>
      <c r="D266" s="32" t="s">
        <v>60</v>
      </c>
      <c r="E266" s="33">
        <f>'2-'!H46</f>
        <v>0.13</v>
      </c>
      <c r="F266" s="34" t="s">
        <v>433</v>
      </c>
      <c r="G266" s="34" t="s">
        <v>868</v>
      </c>
      <c r="H266" s="34" t="s">
        <v>434</v>
      </c>
      <c r="I266" s="29"/>
      <c r="J266" s="35" t="s">
        <v>435</v>
      </c>
      <c r="K266" s="228" t="s">
        <v>434</v>
      </c>
      <c r="L266" s="228">
        <f>COUNTIF(H266,"")</f>
        <v>0</v>
      </c>
      <c r="M266" s="228">
        <v>200</v>
      </c>
      <c r="N266" s="241">
        <f>L266*M266</f>
        <v>0</v>
      </c>
      <c r="O266" s="241">
        <v>130</v>
      </c>
      <c r="P266" s="241">
        <f>O266+N266</f>
        <v>130</v>
      </c>
      <c r="Q266" s="37">
        <f>P266/P270</f>
        <v>1</v>
      </c>
      <c r="R266" s="37"/>
      <c r="S266" s="37"/>
      <c r="T266" s="37"/>
    </row>
    <row r="267" spans="1:20" ht="20.100000000000001" customHeight="1">
      <c r="A267" s="29"/>
      <c r="B267" s="30"/>
      <c r="C267" s="31"/>
      <c r="D267" s="32"/>
      <c r="E267" s="33"/>
      <c r="F267" s="34"/>
      <c r="G267" s="34"/>
      <c r="H267" s="34"/>
      <c r="I267" s="29"/>
      <c r="J267" s="35"/>
      <c r="K267" s="228" t="s">
        <v>438</v>
      </c>
      <c r="L267" s="228">
        <v>0</v>
      </c>
      <c r="M267" s="228">
        <v>200</v>
      </c>
      <c r="N267" s="241">
        <v>0</v>
      </c>
      <c r="O267" s="241"/>
      <c r="P267" s="241">
        <f>N267+O267</f>
        <v>0</v>
      </c>
      <c r="Q267" s="37">
        <f>P267/P270</f>
        <v>0</v>
      </c>
      <c r="R267" s="37"/>
      <c r="S267" s="37"/>
      <c r="T267" s="37"/>
    </row>
    <row r="268" spans="1:20" ht="20.100000000000001" customHeight="1">
      <c r="A268" s="29"/>
      <c r="B268" s="30"/>
      <c r="C268" s="31"/>
      <c r="D268" s="32"/>
      <c r="E268" s="33"/>
      <c r="F268" s="34"/>
      <c r="G268" s="34"/>
      <c r="H268" s="34"/>
      <c r="I268" s="29"/>
      <c r="J268" s="35"/>
      <c r="K268" s="228" t="s">
        <v>440</v>
      </c>
      <c r="L268" s="228">
        <v>0</v>
      </c>
      <c r="M268" s="228">
        <v>200</v>
      </c>
      <c r="N268" s="241">
        <v>0</v>
      </c>
      <c r="O268" s="241"/>
      <c r="P268" s="241">
        <f>N268+O268</f>
        <v>0</v>
      </c>
      <c r="Q268" s="37">
        <f>P268/P270</f>
        <v>0</v>
      </c>
      <c r="R268" s="37"/>
      <c r="S268" s="37"/>
      <c r="T268" s="37"/>
    </row>
    <row r="269" spans="1:20" ht="20.100000000000001" customHeight="1">
      <c r="A269" s="29"/>
      <c r="B269" s="30"/>
      <c r="C269" s="31"/>
      <c r="D269" s="32"/>
      <c r="E269" s="33"/>
      <c r="F269" s="34"/>
      <c r="G269" s="34"/>
      <c r="H269" s="34"/>
      <c r="I269" s="29"/>
      <c r="J269" s="35"/>
      <c r="K269" s="228" t="s">
        <v>443</v>
      </c>
      <c r="L269" s="228">
        <f>COUNTIF(E265:I296,"RB")</f>
        <v>0</v>
      </c>
      <c r="M269" s="228">
        <v>200</v>
      </c>
      <c r="N269" s="241">
        <f>L269*M269</f>
        <v>0</v>
      </c>
      <c r="O269" s="241"/>
      <c r="P269" s="241">
        <f>N269+O269</f>
        <v>0</v>
      </c>
      <c r="Q269" s="37">
        <f>P269/P270</f>
        <v>0</v>
      </c>
      <c r="R269" s="37"/>
      <c r="S269" s="37"/>
      <c r="T269" s="37"/>
    </row>
    <row r="270" spans="1:20" ht="20.100000000000001" customHeight="1">
      <c r="A270" s="29"/>
      <c r="B270" s="30"/>
      <c r="C270" s="31"/>
      <c r="D270" s="32"/>
      <c r="E270" s="33"/>
      <c r="F270" s="34"/>
      <c r="G270" s="34"/>
      <c r="H270" s="34"/>
      <c r="I270" s="29"/>
      <c r="J270" s="35"/>
      <c r="K270" s="228"/>
      <c r="L270" s="228"/>
      <c r="M270" s="228"/>
      <c r="N270" s="241"/>
      <c r="O270" s="241"/>
      <c r="P270" s="241">
        <f>SUM(P266:P269)</f>
        <v>130</v>
      </c>
      <c r="Q270" s="37">
        <f>SUM(Q266:Q269)</f>
        <v>1</v>
      </c>
      <c r="R270" s="37"/>
      <c r="S270" s="37"/>
      <c r="T270" s="37"/>
    </row>
    <row r="271" spans="1:20" ht="20.100000000000001" customHeight="1">
      <c r="B271" s="40"/>
      <c r="C271" s="41"/>
      <c r="D271" s="42"/>
      <c r="E271" s="43"/>
      <c r="F271" s="44"/>
      <c r="G271" s="44"/>
      <c r="H271" s="44"/>
    </row>
    <row r="272" spans="1:20" ht="20.100000000000001" customHeight="1">
      <c r="B272" s="40"/>
      <c r="C272" s="41"/>
      <c r="D272" s="42"/>
      <c r="E272" s="43"/>
      <c r="F272" s="44"/>
      <c r="G272" s="44"/>
      <c r="H272" s="44"/>
    </row>
    <row r="273" spans="2:20" ht="20.100000000000001" customHeight="1">
      <c r="B273" s="30">
        <v>36</v>
      </c>
      <c r="C273" s="31" t="s">
        <v>499</v>
      </c>
      <c r="D273" s="32" t="s">
        <v>61</v>
      </c>
      <c r="E273" s="33">
        <f>'2-'!G47</f>
        <v>0.27</v>
      </c>
      <c r="F273" s="34" t="s">
        <v>433</v>
      </c>
      <c r="G273" s="34" t="s">
        <v>447</v>
      </c>
      <c r="H273" s="34" t="s">
        <v>434</v>
      </c>
      <c r="I273" s="29"/>
      <c r="J273" s="35" t="s">
        <v>435</v>
      </c>
      <c r="K273" s="228" t="s">
        <v>434</v>
      </c>
      <c r="L273" s="228">
        <f>COUNTIF(H273,"B")</f>
        <v>1</v>
      </c>
      <c r="M273" s="228">
        <v>200</v>
      </c>
      <c r="N273" s="241">
        <f>L273*M273</f>
        <v>200</v>
      </c>
      <c r="O273" s="241">
        <v>70</v>
      </c>
      <c r="P273" s="241">
        <f>O273+N273</f>
        <v>270</v>
      </c>
      <c r="Q273" s="37">
        <f>P273/P277</f>
        <v>1</v>
      </c>
      <c r="R273" s="37"/>
      <c r="S273" s="37"/>
      <c r="T273" s="37"/>
    </row>
    <row r="274" spans="2:20" ht="20.100000000000001" customHeight="1">
      <c r="B274" s="30"/>
      <c r="C274" s="31"/>
      <c r="D274" s="32"/>
      <c r="E274" s="33"/>
      <c r="F274" s="34" t="s">
        <v>447</v>
      </c>
      <c r="G274" s="34" t="s">
        <v>1073</v>
      </c>
      <c r="H274" s="34" t="s">
        <v>434</v>
      </c>
      <c r="I274" s="29"/>
      <c r="J274" s="35" t="s">
        <v>435</v>
      </c>
      <c r="K274" s="228" t="s">
        <v>438</v>
      </c>
      <c r="L274" s="228">
        <v>0</v>
      </c>
      <c r="M274" s="228">
        <v>200</v>
      </c>
      <c r="N274" s="241">
        <v>0</v>
      </c>
      <c r="O274" s="241"/>
      <c r="P274" s="241">
        <f>N274+O274</f>
        <v>0</v>
      </c>
      <c r="Q274" s="37">
        <f>P274/P277</f>
        <v>0</v>
      </c>
      <c r="R274" s="37"/>
      <c r="S274" s="37"/>
      <c r="T274" s="37"/>
    </row>
    <row r="275" spans="2:20" ht="20.100000000000001" customHeight="1">
      <c r="B275" s="30"/>
      <c r="C275" s="31"/>
      <c r="D275" s="32"/>
      <c r="E275" s="33"/>
      <c r="F275" s="34"/>
      <c r="G275" s="34"/>
      <c r="H275" s="34"/>
      <c r="I275" s="29"/>
      <c r="J275" s="35"/>
      <c r="K275" s="228" t="s">
        <v>440</v>
      </c>
      <c r="L275" s="228">
        <v>0</v>
      </c>
      <c r="M275" s="228">
        <v>200</v>
      </c>
      <c r="N275" s="241">
        <v>0</v>
      </c>
      <c r="O275" s="241"/>
      <c r="P275" s="241">
        <f>N275+O275</f>
        <v>0</v>
      </c>
      <c r="Q275" s="37">
        <f>P275/P277</f>
        <v>0</v>
      </c>
      <c r="R275" s="37"/>
      <c r="S275" s="37"/>
      <c r="T275" s="37"/>
    </row>
    <row r="276" spans="2:20" ht="20.100000000000001" customHeight="1">
      <c r="B276" s="30"/>
      <c r="C276" s="31"/>
      <c r="D276" s="32"/>
      <c r="E276" s="33"/>
      <c r="F276" s="34"/>
      <c r="G276" s="34"/>
      <c r="H276" s="34"/>
      <c r="I276" s="29"/>
      <c r="J276" s="35"/>
      <c r="K276" s="228" t="s">
        <v>443</v>
      </c>
      <c r="L276" s="228">
        <f>COUNTIF(E272:I302,"RB")</f>
        <v>0</v>
      </c>
      <c r="M276" s="228">
        <v>200</v>
      </c>
      <c r="N276" s="241">
        <f>L276*M276</f>
        <v>0</v>
      </c>
      <c r="O276" s="241"/>
      <c r="P276" s="241">
        <f>N276+O276</f>
        <v>0</v>
      </c>
      <c r="Q276" s="37">
        <f>P276/P277</f>
        <v>0</v>
      </c>
      <c r="R276" s="37"/>
      <c r="S276" s="37"/>
      <c r="T276" s="37"/>
    </row>
    <row r="277" spans="2:20" ht="20.100000000000001" customHeight="1">
      <c r="B277" s="30"/>
      <c r="C277" s="31"/>
      <c r="D277" s="32"/>
      <c r="E277" s="33"/>
      <c r="F277" s="34"/>
      <c r="G277" s="34"/>
      <c r="H277" s="34"/>
      <c r="I277" s="29"/>
      <c r="J277" s="35"/>
      <c r="K277" s="228"/>
      <c r="L277" s="228"/>
      <c r="M277" s="228"/>
      <c r="N277" s="241"/>
      <c r="O277" s="241"/>
      <c r="P277" s="241">
        <f>SUM(P273:P276)</f>
        <v>270</v>
      </c>
      <c r="Q277" s="37">
        <f>SUM(Q273:Q276)</f>
        <v>1</v>
      </c>
      <c r="R277" s="37"/>
      <c r="S277" s="37"/>
      <c r="T277" s="37"/>
    </row>
    <row r="278" spans="2:20" ht="20.100000000000001" customHeight="1">
      <c r="B278" s="40"/>
      <c r="C278" s="41"/>
      <c r="D278" s="42"/>
      <c r="E278" s="43"/>
      <c r="F278" s="44"/>
      <c r="G278" s="44"/>
      <c r="H278" s="44"/>
    </row>
    <row r="279" spans="2:20" ht="20.100000000000001" customHeight="1">
      <c r="B279" s="40"/>
      <c r="C279" s="41"/>
      <c r="D279" s="42"/>
      <c r="E279" s="43"/>
      <c r="F279" s="44"/>
      <c r="G279" s="44"/>
      <c r="H279" s="44"/>
    </row>
    <row r="280" spans="2:20" ht="20.100000000000001" customHeight="1">
      <c r="B280" s="30">
        <v>37</v>
      </c>
      <c r="C280" s="31" t="s">
        <v>500</v>
      </c>
      <c r="D280" s="32" t="s">
        <v>62</v>
      </c>
      <c r="E280" s="33">
        <f>'2-'!H48</f>
        <v>0.19</v>
      </c>
      <c r="F280" s="34" t="s">
        <v>433</v>
      </c>
      <c r="G280" s="34" t="s">
        <v>1167</v>
      </c>
      <c r="H280" s="34" t="s">
        <v>434</v>
      </c>
      <c r="I280" s="29"/>
      <c r="J280" s="35" t="s">
        <v>435</v>
      </c>
      <c r="K280" s="228" t="s">
        <v>434</v>
      </c>
      <c r="L280" s="228">
        <f>COUNTIF(H280,"B")</f>
        <v>1</v>
      </c>
      <c r="M280" s="228">
        <v>200</v>
      </c>
      <c r="N280" s="241">
        <v>190</v>
      </c>
      <c r="O280" s="241">
        <v>0</v>
      </c>
      <c r="P280" s="241">
        <f>O280+N280</f>
        <v>190</v>
      </c>
      <c r="Q280" s="37">
        <f>P280/P284</f>
        <v>1</v>
      </c>
      <c r="R280" s="37"/>
      <c r="S280" s="37"/>
      <c r="T280" s="37"/>
    </row>
    <row r="281" spans="2:20" ht="20.100000000000001" customHeight="1">
      <c r="B281" s="30"/>
      <c r="C281" s="31"/>
      <c r="D281" s="32"/>
      <c r="E281" s="33"/>
      <c r="F281" s="34"/>
      <c r="G281" s="34"/>
      <c r="H281" s="34"/>
      <c r="I281" s="29"/>
      <c r="J281" s="35"/>
      <c r="K281" s="228" t="s">
        <v>438</v>
      </c>
      <c r="L281" s="228">
        <v>0</v>
      </c>
      <c r="M281" s="228">
        <v>200</v>
      </c>
      <c r="N281" s="241">
        <v>0</v>
      </c>
      <c r="O281" s="241"/>
      <c r="P281" s="241">
        <f>N281+O281</f>
        <v>0</v>
      </c>
      <c r="Q281" s="37">
        <f>P281/P284</f>
        <v>0</v>
      </c>
      <c r="R281" s="37"/>
      <c r="S281" s="37"/>
      <c r="T281" s="37"/>
    </row>
    <row r="282" spans="2:20" ht="20.100000000000001" customHeight="1">
      <c r="B282" s="30"/>
      <c r="C282" s="31"/>
      <c r="D282" s="32"/>
      <c r="E282" s="33"/>
      <c r="F282" s="34"/>
      <c r="G282" s="34"/>
      <c r="H282" s="34"/>
      <c r="I282" s="29"/>
      <c r="J282" s="35"/>
      <c r="K282" s="228" t="s">
        <v>440</v>
      </c>
      <c r="L282" s="228">
        <v>0</v>
      </c>
      <c r="M282" s="228">
        <v>200</v>
      </c>
      <c r="N282" s="241">
        <v>0</v>
      </c>
      <c r="O282" s="241"/>
      <c r="P282" s="241">
        <f>N282+O282</f>
        <v>0</v>
      </c>
      <c r="Q282" s="37">
        <f>P282/P284</f>
        <v>0</v>
      </c>
      <c r="R282" s="37"/>
      <c r="S282" s="37"/>
      <c r="T282" s="37"/>
    </row>
    <row r="283" spans="2:20" ht="20.100000000000001" customHeight="1">
      <c r="B283" s="30"/>
      <c r="C283" s="31"/>
      <c r="D283" s="32"/>
      <c r="E283" s="33"/>
      <c r="F283" s="34"/>
      <c r="G283" s="34"/>
      <c r="H283" s="34"/>
      <c r="I283" s="29"/>
      <c r="J283" s="35"/>
      <c r="K283" s="228" t="s">
        <v>443</v>
      </c>
      <c r="L283" s="228">
        <f>COUNTIF(E279:I309,"RB")</f>
        <v>0</v>
      </c>
      <c r="M283" s="228">
        <v>200</v>
      </c>
      <c r="N283" s="241">
        <f>L283*M283</f>
        <v>0</v>
      </c>
      <c r="O283" s="241"/>
      <c r="P283" s="241">
        <f>N283+O283</f>
        <v>0</v>
      </c>
      <c r="Q283" s="37">
        <f>P283/P284</f>
        <v>0</v>
      </c>
      <c r="R283" s="37"/>
      <c r="S283" s="37"/>
      <c r="T283" s="37"/>
    </row>
    <row r="284" spans="2:20" ht="20.100000000000001" customHeight="1">
      <c r="B284" s="30"/>
      <c r="C284" s="31"/>
      <c r="D284" s="32"/>
      <c r="E284" s="33"/>
      <c r="F284" s="34"/>
      <c r="G284" s="34"/>
      <c r="H284" s="34"/>
      <c r="I284" s="29"/>
      <c r="J284" s="35"/>
      <c r="K284" s="228"/>
      <c r="L284" s="228"/>
      <c r="M284" s="228"/>
      <c r="N284" s="241"/>
      <c r="O284" s="241"/>
      <c r="P284" s="241">
        <f>SUM(P280:P283)</f>
        <v>190</v>
      </c>
      <c r="Q284" s="37">
        <f>SUM(Q280:Q283)</f>
        <v>1</v>
      </c>
      <c r="R284" s="37"/>
      <c r="S284" s="37"/>
      <c r="T284" s="37"/>
    </row>
    <row r="285" spans="2:20" ht="20.100000000000001" customHeight="1">
      <c r="B285" s="40"/>
      <c r="C285" s="41"/>
      <c r="D285" s="42"/>
      <c r="E285" s="43"/>
      <c r="F285" s="44"/>
      <c r="G285" s="44"/>
      <c r="H285" s="44"/>
    </row>
    <row r="286" spans="2:20" ht="20.100000000000001" customHeight="1">
      <c r="B286" s="40"/>
      <c r="C286" s="41"/>
      <c r="D286" s="42"/>
      <c r="E286" s="43"/>
      <c r="F286" s="44"/>
      <c r="G286" s="44"/>
      <c r="H286" s="44"/>
    </row>
    <row r="287" spans="2:20" ht="20.100000000000001" customHeight="1">
      <c r="B287" s="30">
        <v>38</v>
      </c>
      <c r="C287" s="31" t="s">
        <v>501</v>
      </c>
      <c r="D287" s="32" t="s">
        <v>63</v>
      </c>
      <c r="E287" s="33">
        <f>'2-'!H49</f>
        <v>0.28000000000000003</v>
      </c>
      <c r="F287" s="34" t="s">
        <v>433</v>
      </c>
      <c r="G287" s="34" t="s">
        <v>447</v>
      </c>
      <c r="H287" s="34" t="s">
        <v>434</v>
      </c>
      <c r="I287" s="29"/>
      <c r="J287" s="35" t="s">
        <v>435</v>
      </c>
      <c r="K287" s="228" t="s">
        <v>434</v>
      </c>
      <c r="L287" s="228">
        <f>COUNTIF(H287,"B")</f>
        <v>1</v>
      </c>
      <c r="M287" s="228">
        <v>200</v>
      </c>
      <c r="N287" s="241">
        <f>L287*M287</f>
        <v>200</v>
      </c>
      <c r="O287" s="241">
        <v>80</v>
      </c>
      <c r="P287" s="241">
        <f>O287+N287</f>
        <v>280</v>
      </c>
      <c r="Q287" s="37">
        <f>P287/P291</f>
        <v>1</v>
      </c>
      <c r="R287" s="37"/>
      <c r="S287" s="37"/>
      <c r="T287" s="37"/>
    </row>
    <row r="288" spans="2:20" ht="20.100000000000001" customHeight="1">
      <c r="B288" s="30"/>
      <c r="C288" s="31"/>
      <c r="D288" s="32"/>
      <c r="E288" s="33"/>
      <c r="F288" s="34" t="s">
        <v>447</v>
      </c>
      <c r="G288" s="34" t="s">
        <v>1125</v>
      </c>
      <c r="H288" s="34" t="s">
        <v>434</v>
      </c>
      <c r="I288" s="29"/>
      <c r="J288" s="35" t="s">
        <v>435</v>
      </c>
      <c r="K288" s="228" t="s">
        <v>438</v>
      </c>
      <c r="L288" s="228">
        <v>0</v>
      </c>
      <c r="M288" s="228">
        <v>200</v>
      </c>
      <c r="N288" s="241">
        <f>L288*M288</f>
        <v>0</v>
      </c>
      <c r="O288" s="241"/>
      <c r="P288" s="241">
        <f>N288+O288</f>
        <v>0</v>
      </c>
      <c r="Q288" s="37">
        <f>P288/P291</f>
        <v>0</v>
      </c>
      <c r="R288" s="37"/>
      <c r="S288" s="37"/>
      <c r="T288" s="37"/>
    </row>
    <row r="289" spans="2:20" ht="20.100000000000001" customHeight="1">
      <c r="B289" s="30"/>
      <c r="C289" s="31"/>
      <c r="D289" s="32"/>
      <c r="E289" s="33"/>
      <c r="F289" s="34"/>
      <c r="G289" s="34"/>
      <c r="H289" s="34"/>
      <c r="I289" s="29"/>
      <c r="J289" s="35"/>
      <c r="K289" s="228" t="s">
        <v>440</v>
      </c>
      <c r="L289" s="228">
        <v>0</v>
      </c>
      <c r="M289" s="228">
        <v>200</v>
      </c>
      <c r="N289" s="241">
        <f>L289*M289</f>
        <v>0</v>
      </c>
      <c r="O289" s="241"/>
      <c r="P289" s="241">
        <f>N289+O289</f>
        <v>0</v>
      </c>
      <c r="Q289" s="37">
        <f>P289/P291</f>
        <v>0</v>
      </c>
      <c r="R289" s="37"/>
      <c r="S289" s="37"/>
      <c r="T289" s="37"/>
    </row>
    <row r="290" spans="2:20" ht="20.100000000000001" customHeight="1">
      <c r="B290" s="30"/>
      <c r="C290" s="31"/>
      <c r="D290" s="32"/>
      <c r="E290" s="33"/>
      <c r="F290" s="34"/>
      <c r="G290" s="34"/>
      <c r="H290" s="34"/>
      <c r="I290" s="29"/>
      <c r="J290" s="35"/>
      <c r="K290" s="228" t="s">
        <v>443</v>
      </c>
      <c r="L290" s="228">
        <f>COUNTIF(E286:I316,"RB")</f>
        <v>0</v>
      </c>
      <c r="M290" s="228">
        <v>200</v>
      </c>
      <c r="N290" s="241">
        <f>L290*M290</f>
        <v>0</v>
      </c>
      <c r="O290" s="241"/>
      <c r="P290" s="241">
        <f>N290+O290</f>
        <v>0</v>
      </c>
      <c r="Q290" s="37">
        <f>P290/P291</f>
        <v>0</v>
      </c>
      <c r="R290" s="37"/>
      <c r="S290" s="37"/>
      <c r="T290" s="37"/>
    </row>
    <row r="291" spans="2:20" ht="20.100000000000001" customHeight="1">
      <c r="B291" s="30"/>
      <c r="C291" s="31"/>
      <c r="D291" s="32"/>
      <c r="E291" s="33"/>
      <c r="F291" s="34"/>
      <c r="G291" s="34"/>
      <c r="H291" s="34"/>
      <c r="I291" s="29"/>
      <c r="J291" s="35"/>
      <c r="K291" s="228"/>
      <c r="L291" s="228"/>
      <c r="M291" s="228"/>
      <c r="N291" s="241"/>
      <c r="O291" s="241"/>
      <c r="P291" s="241">
        <f>SUM(P287:P290)</f>
        <v>280</v>
      </c>
      <c r="Q291" s="37">
        <f>SUM(Q287:Q290)</f>
        <v>1</v>
      </c>
      <c r="R291" s="37"/>
      <c r="S291" s="37"/>
      <c r="T291" s="37"/>
    </row>
    <row r="292" spans="2:20" ht="20.100000000000001" customHeight="1">
      <c r="B292" s="40"/>
      <c r="C292" s="41"/>
      <c r="D292" s="42"/>
      <c r="E292" s="43"/>
      <c r="F292" s="44"/>
      <c r="G292" s="44"/>
      <c r="H292" s="44"/>
    </row>
    <row r="293" spans="2:20" ht="20.100000000000001" customHeight="1">
      <c r="B293" s="40"/>
      <c r="C293" s="41"/>
      <c r="D293" s="42"/>
      <c r="E293" s="43"/>
      <c r="F293" s="44"/>
      <c r="G293" s="44"/>
      <c r="H293" s="44"/>
    </row>
    <row r="294" spans="2:20" ht="20.100000000000001" customHeight="1">
      <c r="B294" s="30">
        <v>39</v>
      </c>
      <c r="C294" s="31" t="s">
        <v>502</v>
      </c>
      <c r="D294" s="32" t="s">
        <v>64</v>
      </c>
      <c r="E294" s="33">
        <f>'2-'!H50</f>
        <v>0.5</v>
      </c>
      <c r="F294" s="34" t="s">
        <v>433</v>
      </c>
      <c r="G294" s="34" t="s">
        <v>447</v>
      </c>
      <c r="H294" s="34" t="s">
        <v>434</v>
      </c>
      <c r="I294" s="29"/>
      <c r="J294" s="35" t="s">
        <v>1161</v>
      </c>
      <c r="K294" s="228" t="s">
        <v>434</v>
      </c>
      <c r="L294" s="228">
        <f>COUNTIF(H294:H295,"B")</f>
        <v>2</v>
      </c>
      <c r="M294" s="228">
        <v>200</v>
      </c>
      <c r="N294" s="241">
        <f>L294*M294</f>
        <v>400</v>
      </c>
      <c r="O294" s="241">
        <v>100</v>
      </c>
      <c r="P294" s="241">
        <f>O294+N294</f>
        <v>500</v>
      </c>
      <c r="Q294" s="37">
        <f>P294/P298</f>
        <v>1</v>
      </c>
      <c r="R294" s="37"/>
      <c r="S294" s="37"/>
      <c r="T294" s="37"/>
    </row>
    <row r="295" spans="2:20" ht="20.100000000000001" customHeight="1">
      <c r="B295" s="30"/>
      <c r="C295" s="31"/>
      <c r="D295" s="32"/>
      <c r="E295" s="33"/>
      <c r="F295" s="34" t="s">
        <v>447</v>
      </c>
      <c r="G295" s="34" t="s">
        <v>451</v>
      </c>
      <c r="H295" s="34" t="s">
        <v>434</v>
      </c>
      <c r="I295" s="29"/>
      <c r="J295" s="35" t="s">
        <v>1161</v>
      </c>
      <c r="K295" s="228" t="s">
        <v>438</v>
      </c>
      <c r="L295" s="228">
        <v>0</v>
      </c>
      <c r="M295" s="228">
        <v>200</v>
      </c>
      <c r="N295" s="241">
        <v>0</v>
      </c>
      <c r="O295" s="241"/>
      <c r="P295" s="241">
        <f>N295+O295</f>
        <v>0</v>
      </c>
      <c r="Q295" s="37">
        <f>P295/P298</f>
        <v>0</v>
      </c>
      <c r="R295" s="37"/>
      <c r="S295" s="37"/>
      <c r="T295" s="37"/>
    </row>
    <row r="296" spans="2:20" ht="20.100000000000001" customHeight="1">
      <c r="B296" s="30"/>
      <c r="C296" s="31"/>
      <c r="D296" s="32"/>
      <c r="E296" s="33"/>
      <c r="F296" s="34" t="s">
        <v>451</v>
      </c>
      <c r="G296" s="34" t="s">
        <v>1168</v>
      </c>
      <c r="H296" s="34" t="s">
        <v>434</v>
      </c>
      <c r="I296" s="29"/>
      <c r="J296" s="35" t="s">
        <v>1161</v>
      </c>
      <c r="K296" s="228" t="s">
        <v>440</v>
      </c>
      <c r="L296" s="228">
        <v>0</v>
      </c>
      <c r="M296" s="228">
        <v>200</v>
      </c>
      <c r="N296" s="241">
        <v>0</v>
      </c>
      <c r="O296" s="241"/>
      <c r="P296" s="241">
        <f>N296+O296</f>
        <v>0</v>
      </c>
      <c r="Q296" s="37">
        <f>P296/P298</f>
        <v>0</v>
      </c>
      <c r="R296" s="37"/>
      <c r="S296" s="37"/>
      <c r="T296" s="37"/>
    </row>
    <row r="297" spans="2:20" ht="20.100000000000001" customHeight="1">
      <c r="B297" s="30"/>
      <c r="C297" s="31"/>
      <c r="D297" s="32"/>
      <c r="E297" s="33"/>
      <c r="F297" s="34"/>
      <c r="G297" s="34"/>
      <c r="H297" s="34"/>
      <c r="I297" s="29"/>
      <c r="J297" s="35"/>
      <c r="K297" s="228" t="s">
        <v>443</v>
      </c>
      <c r="L297" s="228">
        <f>COUNTIF(E293:I322,"RB")</f>
        <v>0</v>
      </c>
      <c r="M297" s="228">
        <v>200</v>
      </c>
      <c r="N297" s="241">
        <f>L297*M297</f>
        <v>0</v>
      </c>
      <c r="O297" s="241"/>
      <c r="P297" s="241">
        <f>N297+O297</f>
        <v>0</v>
      </c>
      <c r="Q297" s="37">
        <f>P297/P298</f>
        <v>0</v>
      </c>
      <c r="R297" s="37"/>
      <c r="S297" s="37"/>
      <c r="T297" s="37"/>
    </row>
    <row r="298" spans="2:20" ht="20.100000000000001" customHeight="1">
      <c r="B298" s="30"/>
      <c r="C298" s="31"/>
      <c r="D298" s="32"/>
      <c r="E298" s="33"/>
      <c r="F298" s="34"/>
      <c r="G298" s="34"/>
      <c r="H298" s="34"/>
      <c r="I298" s="29"/>
      <c r="J298" s="35"/>
      <c r="K298" s="228"/>
      <c r="L298" s="228"/>
      <c r="M298" s="228"/>
      <c r="N298" s="241"/>
      <c r="O298" s="241"/>
      <c r="P298" s="241">
        <f>SUM(P294:P297)</f>
        <v>500</v>
      </c>
      <c r="Q298" s="37">
        <f>SUM(Q294:Q297)</f>
        <v>1</v>
      </c>
      <c r="R298" s="37"/>
      <c r="S298" s="37"/>
      <c r="T298" s="37"/>
    </row>
    <row r="299" spans="2:20" ht="20.100000000000001" customHeight="1">
      <c r="B299" s="40"/>
      <c r="C299" s="41"/>
      <c r="D299" s="42"/>
      <c r="E299" s="43"/>
      <c r="F299" s="44"/>
      <c r="G299" s="44"/>
      <c r="H299" s="44"/>
    </row>
    <row r="300" spans="2:20" ht="20.100000000000001" customHeight="1">
      <c r="B300" s="40"/>
      <c r="C300" s="41"/>
      <c r="D300" s="42"/>
      <c r="E300" s="43"/>
      <c r="F300" s="44"/>
      <c r="G300" s="44"/>
      <c r="H300" s="44"/>
    </row>
    <row r="301" spans="2:20" ht="20.100000000000001" customHeight="1">
      <c r="B301" s="30">
        <v>40</v>
      </c>
      <c r="C301" s="31" t="s">
        <v>1157</v>
      </c>
      <c r="D301" s="32" t="s">
        <v>65</v>
      </c>
      <c r="E301" s="33">
        <f>'2-'!H51</f>
        <v>0.12</v>
      </c>
      <c r="F301" s="34" t="s">
        <v>433</v>
      </c>
      <c r="G301" s="34" t="s">
        <v>1103</v>
      </c>
      <c r="H301" s="34" t="s">
        <v>434</v>
      </c>
      <c r="I301" s="29"/>
      <c r="J301" s="35" t="s">
        <v>435</v>
      </c>
      <c r="K301" s="228" t="s">
        <v>434</v>
      </c>
      <c r="L301" s="228">
        <f>COUNTIF(H301,"")</f>
        <v>0</v>
      </c>
      <c r="M301" s="228">
        <v>200</v>
      </c>
      <c r="N301" s="241">
        <f>L301*M301</f>
        <v>0</v>
      </c>
      <c r="O301" s="241">
        <v>120</v>
      </c>
      <c r="P301" s="241">
        <f>O301+N301</f>
        <v>120</v>
      </c>
      <c r="Q301" s="37">
        <f>P301/P305</f>
        <v>1</v>
      </c>
      <c r="R301" s="37"/>
      <c r="S301" s="37"/>
      <c r="T301" s="37"/>
    </row>
    <row r="302" spans="2:20" ht="20.100000000000001" customHeight="1">
      <c r="B302" s="30"/>
      <c r="C302" s="31"/>
      <c r="D302" s="32"/>
      <c r="E302" s="33"/>
      <c r="F302" s="34"/>
      <c r="G302" s="34"/>
      <c r="H302" s="34"/>
      <c r="I302" s="29"/>
      <c r="J302" s="35"/>
      <c r="K302" s="228" t="s">
        <v>438</v>
      </c>
      <c r="L302" s="228">
        <v>0</v>
      </c>
      <c r="M302" s="228">
        <v>200</v>
      </c>
      <c r="N302" s="241">
        <v>0</v>
      </c>
      <c r="O302" s="241"/>
      <c r="P302" s="241">
        <f>N302+O302</f>
        <v>0</v>
      </c>
      <c r="Q302" s="37">
        <f>P302/P305</f>
        <v>0</v>
      </c>
      <c r="R302" s="37"/>
      <c r="S302" s="37"/>
      <c r="T302" s="37"/>
    </row>
    <row r="303" spans="2:20" ht="20.100000000000001" customHeight="1">
      <c r="B303" s="30"/>
      <c r="C303" s="31"/>
      <c r="D303" s="32"/>
      <c r="E303" s="33"/>
      <c r="F303" s="34"/>
      <c r="G303" s="34"/>
      <c r="H303" s="34"/>
      <c r="I303" s="29"/>
      <c r="J303" s="35"/>
      <c r="K303" s="228" t="s">
        <v>440</v>
      </c>
      <c r="L303" s="228">
        <v>0</v>
      </c>
      <c r="M303" s="228">
        <v>200</v>
      </c>
      <c r="N303" s="241">
        <v>0</v>
      </c>
      <c r="O303" s="241"/>
      <c r="P303" s="241">
        <f>N303+O303</f>
        <v>0</v>
      </c>
      <c r="Q303" s="37">
        <f>P303/P305</f>
        <v>0</v>
      </c>
      <c r="R303" s="37"/>
      <c r="S303" s="37"/>
      <c r="T303" s="37"/>
    </row>
    <row r="304" spans="2:20" ht="20.100000000000001" customHeight="1">
      <c r="B304" s="30"/>
      <c r="C304" s="31"/>
      <c r="D304" s="32"/>
      <c r="E304" s="33"/>
      <c r="F304" s="34"/>
      <c r="G304" s="34"/>
      <c r="H304" s="34"/>
      <c r="I304" s="29"/>
      <c r="J304" s="35"/>
      <c r="K304" s="228" t="s">
        <v>443</v>
      </c>
      <c r="L304" s="228">
        <f>COUNTIF(H301,"RB")</f>
        <v>0</v>
      </c>
      <c r="M304" s="228">
        <v>200</v>
      </c>
      <c r="N304" s="241">
        <f>L304*M304</f>
        <v>0</v>
      </c>
      <c r="O304" s="241"/>
      <c r="P304" s="241">
        <f>N304+O304</f>
        <v>0</v>
      </c>
      <c r="Q304" s="37">
        <f>P304/P305</f>
        <v>0</v>
      </c>
      <c r="R304" s="37"/>
      <c r="S304" s="37"/>
      <c r="T304" s="37"/>
    </row>
    <row r="305" spans="1:20" ht="20.100000000000001" customHeight="1">
      <c r="B305" s="30"/>
      <c r="C305" s="31"/>
      <c r="D305" s="32"/>
      <c r="E305" s="33"/>
      <c r="F305" s="34"/>
      <c r="G305" s="34"/>
      <c r="H305" s="34"/>
      <c r="I305" s="29"/>
      <c r="J305" s="35"/>
      <c r="K305" s="228"/>
      <c r="L305" s="228"/>
      <c r="M305" s="228"/>
      <c r="N305" s="241"/>
      <c r="O305" s="241"/>
      <c r="P305" s="241">
        <f>SUM(P301:P304)</f>
        <v>120</v>
      </c>
      <c r="Q305" s="37">
        <f>SUM(Q301:Q304)</f>
        <v>1</v>
      </c>
      <c r="R305" s="37"/>
      <c r="S305" s="37"/>
      <c r="T305" s="37"/>
    </row>
    <row r="306" spans="1:20" ht="20.100000000000001" customHeight="1">
      <c r="B306" s="30"/>
      <c r="C306" s="31"/>
      <c r="D306" s="32"/>
      <c r="E306" s="33"/>
      <c r="F306" s="34"/>
      <c r="G306" s="34"/>
      <c r="H306" s="34"/>
      <c r="I306" s="29"/>
      <c r="J306" s="35"/>
      <c r="K306" s="228"/>
      <c r="L306" s="228"/>
      <c r="M306" s="228"/>
      <c r="N306" s="241"/>
      <c r="O306" s="241"/>
      <c r="P306" s="241"/>
      <c r="Q306" s="36"/>
      <c r="R306" s="36"/>
      <c r="S306" s="36"/>
      <c r="T306" s="36"/>
    </row>
    <row r="307" spans="1:20" ht="20.100000000000001" customHeight="1">
      <c r="B307" s="40"/>
      <c r="C307" s="41"/>
      <c r="D307" s="42"/>
      <c r="E307" s="43"/>
      <c r="F307" s="44"/>
      <c r="G307" s="44"/>
      <c r="H307" s="44"/>
    </row>
    <row r="308" spans="1:20" ht="20.100000000000001" customHeight="1">
      <c r="B308" s="40"/>
      <c r="C308" s="41"/>
      <c r="D308" s="42"/>
      <c r="E308" s="43"/>
      <c r="F308" s="44"/>
      <c r="G308" s="44"/>
      <c r="H308" s="44"/>
    </row>
    <row r="309" spans="1:20" ht="20.100000000000001" customHeight="1">
      <c r="B309" s="30">
        <v>41</v>
      </c>
      <c r="C309" s="31" t="s">
        <v>503</v>
      </c>
      <c r="D309" s="32" t="s">
        <v>66</v>
      </c>
      <c r="E309" s="33">
        <f>'2-'!H52</f>
        <v>0.49</v>
      </c>
      <c r="F309" s="34" t="s">
        <v>433</v>
      </c>
      <c r="G309" s="34" t="s">
        <v>447</v>
      </c>
      <c r="H309" s="34" t="s">
        <v>434</v>
      </c>
      <c r="I309" s="29"/>
      <c r="J309" s="35" t="s">
        <v>435</v>
      </c>
      <c r="K309" s="228" t="s">
        <v>434</v>
      </c>
      <c r="L309" s="228">
        <f>COUNTIF(H309:H310,"B")</f>
        <v>2</v>
      </c>
      <c r="M309" s="228">
        <v>200</v>
      </c>
      <c r="N309" s="241">
        <f>L309*M309</f>
        <v>400</v>
      </c>
      <c r="O309" s="241">
        <v>90</v>
      </c>
      <c r="P309" s="241">
        <f>O309+N309</f>
        <v>490</v>
      </c>
      <c r="Q309" s="37">
        <f>P309/P313</f>
        <v>1</v>
      </c>
      <c r="R309" s="37"/>
      <c r="S309" s="37"/>
      <c r="T309" s="37"/>
    </row>
    <row r="310" spans="1:20" ht="20.100000000000001" customHeight="1">
      <c r="B310" s="30"/>
      <c r="C310" s="31"/>
      <c r="D310" s="32"/>
      <c r="E310" s="33"/>
      <c r="F310" s="34" t="s">
        <v>447</v>
      </c>
      <c r="G310" s="34" t="s">
        <v>451</v>
      </c>
      <c r="H310" s="34" t="s">
        <v>434</v>
      </c>
      <c r="I310" s="29"/>
      <c r="J310" s="35" t="s">
        <v>435</v>
      </c>
      <c r="K310" s="228" t="s">
        <v>438</v>
      </c>
      <c r="L310" s="228">
        <v>0</v>
      </c>
      <c r="M310" s="228">
        <v>200</v>
      </c>
      <c r="N310" s="241">
        <v>0</v>
      </c>
      <c r="O310" s="241"/>
      <c r="P310" s="241">
        <f>N310+O310</f>
        <v>0</v>
      </c>
      <c r="Q310" s="37">
        <f>P310/P313</f>
        <v>0</v>
      </c>
      <c r="R310" s="37"/>
      <c r="S310" s="37"/>
      <c r="T310" s="37"/>
    </row>
    <row r="311" spans="1:20" ht="20.100000000000001" customHeight="1">
      <c r="B311" s="30"/>
      <c r="C311" s="31"/>
      <c r="D311" s="32"/>
      <c r="E311" s="33"/>
      <c r="F311" s="34" t="s">
        <v>451</v>
      </c>
      <c r="G311" s="34" t="s">
        <v>1100</v>
      </c>
      <c r="H311" s="34" t="s">
        <v>434</v>
      </c>
      <c r="I311" s="29"/>
      <c r="J311" s="35" t="s">
        <v>435</v>
      </c>
      <c r="K311" s="228" t="s">
        <v>440</v>
      </c>
      <c r="L311" s="228">
        <v>0</v>
      </c>
      <c r="M311" s="228">
        <v>200</v>
      </c>
      <c r="N311" s="241">
        <v>0</v>
      </c>
      <c r="O311" s="241"/>
      <c r="P311" s="241">
        <f>N311+O311</f>
        <v>0</v>
      </c>
      <c r="Q311" s="37">
        <f>P311/P313</f>
        <v>0</v>
      </c>
      <c r="R311" s="37"/>
      <c r="S311" s="37"/>
      <c r="T311" s="37"/>
    </row>
    <row r="312" spans="1:20" ht="20.100000000000001" customHeight="1">
      <c r="B312" s="30"/>
      <c r="C312" s="31"/>
      <c r="D312" s="32"/>
      <c r="E312" s="33"/>
      <c r="F312" s="34"/>
      <c r="G312" s="34"/>
      <c r="H312" s="34"/>
      <c r="I312" s="29"/>
      <c r="J312" s="35"/>
      <c r="K312" s="228" t="s">
        <v>443</v>
      </c>
      <c r="L312" s="228">
        <f>COUNTIF(H309:H311,"RB")</f>
        <v>0</v>
      </c>
      <c r="M312" s="228">
        <v>200</v>
      </c>
      <c r="N312" s="241">
        <f>L312*M312</f>
        <v>0</v>
      </c>
      <c r="O312" s="241"/>
      <c r="P312" s="241">
        <f>N312+O312</f>
        <v>0</v>
      </c>
      <c r="Q312" s="37">
        <f>P312/P313</f>
        <v>0</v>
      </c>
      <c r="R312" s="37"/>
      <c r="S312" s="37"/>
      <c r="T312" s="37"/>
    </row>
    <row r="313" spans="1:20" ht="20.100000000000001" customHeight="1">
      <c r="B313" s="30"/>
      <c r="C313" s="31"/>
      <c r="D313" s="32"/>
      <c r="E313" s="33"/>
      <c r="F313" s="34"/>
      <c r="G313" s="34"/>
      <c r="H313" s="34"/>
      <c r="I313" s="29"/>
      <c r="J313" s="35"/>
      <c r="K313" s="228"/>
      <c r="L313" s="228"/>
      <c r="M313" s="228"/>
      <c r="N313" s="241"/>
      <c r="O313" s="241"/>
      <c r="P313" s="241">
        <f>SUM(P309:P312)</f>
        <v>490</v>
      </c>
      <c r="Q313" s="37">
        <f>SUM(Q309:Q312)</f>
        <v>1</v>
      </c>
      <c r="R313" s="37"/>
      <c r="S313" s="37"/>
      <c r="T313" s="37"/>
    </row>
    <row r="314" spans="1:20" ht="20.100000000000001" customHeight="1">
      <c r="B314" s="30"/>
      <c r="C314" s="31"/>
      <c r="D314" s="32"/>
      <c r="E314" s="33"/>
      <c r="F314" s="34"/>
      <c r="G314" s="34"/>
      <c r="H314" s="34"/>
      <c r="I314" s="29"/>
      <c r="J314" s="35"/>
      <c r="K314" s="228"/>
      <c r="L314" s="228"/>
      <c r="M314" s="228"/>
      <c r="N314" s="241"/>
      <c r="O314" s="241"/>
      <c r="P314" s="241"/>
      <c r="Q314" s="36"/>
      <c r="R314" s="36"/>
      <c r="S314" s="36"/>
      <c r="T314" s="36"/>
    </row>
    <row r="315" spans="1:20" ht="20.100000000000001" customHeight="1">
      <c r="B315" s="40"/>
      <c r="C315" s="41"/>
      <c r="D315" s="42"/>
      <c r="E315" s="43"/>
      <c r="F315" s="44"/>
      <c r="G315" s="44"/>
      <c r="H315" s="44"/>
    </row>
    <row r="316" spans="1:20" ht="20.100000000000001" customHeight="1">
      <c r="B316" s="40"/>
      <c r="C316" s="41"/>
      <c r="D316" s="42"/>
      <c r="E316" s="43"/>
      <c r="F316" s="44"/>
      <c r="G316" s="44"/>
      <c r="H316" s="44"/>
    </row>
    <row r="317" spans="1:20" ht="20.100000000000001" customHeight="1">
      <c r="A317" s="58"/>
      <c r="B317" s="30">
        <v>42</v>
      </c>
      <c r="C317" s="31" t="s">
        <v>504</v>
      </c>
      <c r="D317" s="32" t="s">
        <v>67</v>
      </c>
      <c r="E317" s="33">
        <f>'2-'!G53</f>
        <v>0.17</v>
      </c>
      <c r="F317" s="34" t="s">
        <v>433</v>
      </c>
      <c r="G317" s="34" t="s">
        <v>1108</v>
      </c>
      <c r="H317" s="34" t="s">
        <v>434</v>
      </c>
      <c r="I317" s="29"/>
      <c r="J317" s="35" t="s">
        <v>435</v>
      </c>
      <c r="K317" s="228" t="s">
        <v>434</v>
      </c>
      <c r="L317" s="228">
        <f>COUNTIF(H317,"")</f>
        <v>0</v>
      </c>
      <c r="M317" s="228">
        <v>200</v>
      </c>
      <c r="N317" s="241">
        <f>L317*M317</f>
        <v>0</v>
      </c>
      <c r="O317" s="241">
        <v>170</v>
      </c>
      <c r="P317" s="241">
        <f>O317+N317</f>
        <v>170</v>
      </c>
      <c r="Q317" s="37">
        <f>P317/P321</f>
        <v>1</v>
      </c>
      <c r="R317" s="37"/>
      <c r="S317" s="37"/>
      <c r="T317" s="37"/>
    </row>
    <row r="318" spans="1:20" ht="20.100000000000001" customHeight="1">
      <c r="A318" s="58"/>
      <c r="B318" s="30"/>
      <c r="C318" s="31"/>
      <c r="D318" s="32"/>
      <c r="E318" s="33"/>
      <c r="F318" s="34"/>
      <c r="G318" s="34"/>
      <c r="H318" s="34"/>
      <c r="I318" s="29"/>
      <c r="J318" s="35"/>
      <c r="K318" s="228" t="s">
        <v>438</v>
      </c>
      <c r="L318" s="228">
        <v>0</v>
      </c>
      <c r="M318" s="228">
        <v>200</v>
      </c>
      <c r="N318" s="241">
        <v>0</v>
      </c>
      <c r="O318" s="241"/>
      <c r="P318" s="241">
        <f>N318+O318</f>
        <v>0</v>
      </c>
      <c r="Q318" s="37">
        <f>P318/P321</f>
        <v>0</v>
      </c>
      <c r="R318" s="37"/>
      <c r="S318" s="37"/>
      <c r="T318" s="37"/>
    </row>
    <row r="319" spans="1:20" ht="20.100000000000001" customHeight="1">
      <c r="A319" s="58"/>
      <c r="B319" s="30"/>
      <c r="C319" s="31"/>
      <c r="D319" s="32"/>
      <c r="E319" s="33"/>
      <c r="F319" s="34"/>
      <c r="G319" s="34"/>
      <c r="H319" s="34"/>
      <c r="I319" s="29"/>
      <c r="J319" s="35"/>
      <c r="K319" s="228" t="s">
        <v>440</v>
      </c>
      <c r="L319" s="228">
        <v>0</v>
      </c>
      <c r="M319" s="228">
        <v>200</v>
      </c>
      <c r="N319" s="241">
        <v>0</v>
      </c>
      <c r="O319" s="241"/>
      <c r="P319" s="241">
        <f>N319+O319</f>
        <v>0</v>
      </c>
      <c r="Q319" s="37">
        <f>P319/P321</f>
        <v>0</v>
      </c>
      <c r="R319" s="37"/>
      <c r="S319" s="37"/>
      <c r="T319" s="37"/>
    </row>
    <row r="320" spans="1:20" ht="20.100000000000001" customHeight="1">
      <c r="A320" s="58"/>
      <c r="B320" s="30"/>
      <c r="C320" s="31"/>
      <c r="D320" s="32"/>
      <c r="E320" s="33"/>
      <c r="F320" s="34"/>
      <c r="G320" s="34"/>
      <c r="H320" s="34"/>
      <c r="I320" s="29"/>
      <c r="J320" s="35"/>
      <c r="K320" s="228" t="s">
        <v>443</v>
      </c>
      <c r="L320" s="228">
        <f>COUNTIF(H317,"RB")</f>
        <v>0</v>
      </c>
      <c r="M320" s="228">
        <v>200</v>
      </c>
      <c r="N320" s="241">
        <f>L320*M320</f>
        <v>0</v>
      </c>
      <c r="O320" s="241"/>
      <c r="P320" s="241">
        <f>N320+O320</f>
        <v>0</v>
      </c>
      <c r="Q320" s="37">
        <f>P320/P321</f>
        <v>0</v>
      </c>
      <c r="R320" s="37"/>
      <c r="S320" s="37"/>
      <c r="T320" s="37"/>
    </row>
    <row r="321" spans="1:20" ht="20.100000000000001" customHeight="1">
      <c r="A321" s="58"/>
      <c r="B321" s="30"/>
      <c r="C321" s="31"/>
      <c r="D321" s="32"/>
      <c r="E321" s="33"/>
      <c r="F321" s="34"/>
      <c r="G321" s="34"/>
      <c r="H321" s="34"/>
      <c r="I321" s="29"/>
      <c r="J321" s="35"/>
      <c r="K321" s="228"/>
      <c r="L321" s="228"/>
      <c r="M321" s="228"/>
      <c r="N321" s="241"/>
      <c r="O321" s="241"/>
      <c r="P321" s="241">
        <f>SUM(P317:P320)</f>
        <v>170</v>
      </c>
      <c r="Q321" s="37">
        <f>SUM(Q317:Q320)</f>
        <v>1</v>
      </c>
      <c r="R321" s="37"/>
      <c r="S321" s="37"/>
      <c r="T321" s="37"/>
    </row>
    <row r="322" spans="1:20" ht="20.100000000000001" customHeight="1">
      <c r="A322" s="58"/>
      <c r="B322" s="59"/>
      <c r="C322" s="60"/>
      <c r="D322" s="61"/>
      <c r="E322" s="62"/>
      <c r="F322" s="63"/>
      <c r="G322" s="63"/>
      <c r="H322" s="63"/>
      <c r="I322" s="58"/>
      <c r="J322" s="64"/>
      <c r="K322" s="227"/>
      <c r="L322" s="227"/>
      <c r="M322" s="227"/>
      <c r="N322" s="240"/>
      <c r="O322" s="240"/>
      <c r="P322" s="240"/>
      <c r="Q322" s="65"/>
      <c r="R322" s="65"/>
      <c r="S322" s="65"/>
      <c r="T322" s="65"/>
    </row>
    <row r="323" spans="1:20" ht="20.100000000000001" customHeight="1">
      <c r="A323" s="58"/>
      <c r="B323" s="59"/>
      <c r="C323" s="60"/>
      <c r="D323" s="61"/>
      <c r="E323" s="62"/>
      <c r="F323" s="63"/>
      <c r="G323" s="63"/>
      <c r="H323" s="63"/>
      <c r="I323" s="58"/>
      <c r="J323" s="64"/>
      <c r="K323" s="227"/>
      <c r="L323" s="227"/>
      <c r="M323" s="227"/>
      <c r="N323" s="240"/>
      <c r="O323" s="240"/>
      <c r="P323" s="240"/>
      <c r="Q323" s="65"/>
      <c r="R323" s="65"/>
      <c r="S323" s="65"/>
      <c r="T323" s="65"/>
    </row>
    <row r="324" spans="1:20" ht="20.100000000000001" customHeight="1">
      <c r="B324" s="30">
        <v>43</v>
      </c>
      <c r="C324" s="31" t="s">
        <v>506</v>
      </c>
      <c r="D324" s="32" t="s">
        <v>68</v>
      </c>
      <c r="E324" s="33">
        <f>'2-'!G54</f>
        <v>0.25</v>
      </c>
      <c r="F324" s="34" t="s">
        <v>433</v>
      </c>
      <c r="G324" s="34" t="s">
        <v>447</v>
      </c>
      <c r="H324" s="34" t="s">
        <v>434</v>
      </c>
      <c r="I324" s="29"/>
      <c r="J324" s="35" t="s">
        <v>435</v>
      </c>
      <c r="K324" s="228" t="s">
        <v>434</v>
      </c>
      <c r="L324" s="228">
        <f>COUNTIF(H324,"B")</f>
        <v>1</v>
      </c>
      <c r="M324" s="228">
        <v>200</v>
      </c>
      <c r="N324" s="241">
        <f>L324*M324</f>
        <v>200</v>
      </c>
      <c r="O324" s="241">
        <v>50</v>
      </c>
      <c r="P324" s="241">
        <f>O324+N324</f>
        <v>250</v>
      </c>
      <c r="Q324" s="37">
        <f>P324/P328</f>
        <v>1</v>
      </c>
      <c r="R324" s="37"/>
      <c r="S324" s="37"/>
      <c r="T324" s="37"/>
    </row>
    <row r="325" spans="1:20" ht="20.100000000000001" customHeight="1">
      <c r="B325" s="30"/>
      <c r="C325" s="31"/>
      <c r="D325" s="32"/>
      <c r="E325" s="33"/>
      <c r="F325" s="34" t="s">
        <v>447</v>
      </c>
      <c r="G325" s="34" t="s">
        <v>1038</v>
      </c>
      <c r="H325" s="34" t="s">
        <v>434</v>
      </c>
      <c r="I325" s="29"/>
      <c r="J325" s="35" t="s">
        <v>435</v>
      </c>
      <c r="K325" s="228" t="s">
        <v>438</v>
      </c>
      <c r="L325" s="228">
        <v>0</v>
      </c>
      <c r="M325" s="228">
        <v>200</v>
      </c>
      <c r="N325" s="241">
        <v>0</v>
      </c>
      <c r="O325" s="241"/>
      <c r="P325" s="241">
        <f>N325+O325</f>
        <v>0</v>
      </c>
      <c r="Q325" s="37">
        <f>P325/P328</f>
        <v>0</v>
      </c>
      <c r="R325" s="37"/>
      <c r="S325" s="37"/>
      <c r="T325" s="37"/>
    </row>
    <row r="326" spans="1:20" ht="20.100000000000001" customHeight="1">
      <c r="B326" s="30"/>
      <c r="C326" s="31"/>
      <c r="D326" s="32"/>
      <c r="E326" s="33"/>
      <c r="F326" s="34"/>
      <c r="G326" s="34"/>
      <c r="H326" s="34"/>
      <c r="I326" s="29"/>
      <c r="J326" s="35"/>
      <c r="K326" s="228" t="s">
        <v>440</v>
      </c>
      <c r="L326" s="228">
        <v>0</v>
      </c>
      <c r="M326" s="228">
        <v>200</v>
      </c>
      <c r="N326" s="241">
        <v>0</v>
      </c>
      <c r="O326" s="241"/>
      <c r="P326" s="241">
        <f>N326+O326</f>
        <v>0</v>
      </c>
      <c r="Q326" s="37">
        <f>P326/P328</f>
        <v>0</v>
      </c>
      <c r="R326" s="37"/>
      <c r="S326" s="37"/>
      <c r="T326" s="37"/>
    </row>
    <row r="327" spans="1:20" ht="20.100000000000001" customHeight="1">
      <c r="B327" s="30"/>
      <c r="C327" s="31"/>
      <c r="D327" s="32"/>
      <c r="E327" s="33"/>
      <c r="F327" s="34"/>
      <c r="G327" s="34"/>
      <c r="H327" s="34"/>
      <c r="I327" s="29"/>
      <c r="J327" s="35"/>
      <c r="K327" s="228" t="s">
        <v>443</v>
      </c>
      <c r="L327" s="228">
        <f>COUNTIF(H324:H325,"RB")</f>
        <v>0</v>
      </c>
      <c r="M327" s="228">
        <v>200</v>
      </c>
      <c r="N327" s="241">
        <f>L327*M327</f>
        <v>0</v>
      </c>
      <c r="O327" s="241"/>
      <c r="P327" s="241">
        <f>N327+O327</f>
        <v>0</v>
      </c>
      <c r="Q327" s="37">
        <f>P327/P328</f>
        <v>0</v>
      </c>
      <c r="R327" s="37"/>
      <c r="S327" s="37"/>
      <c r="T327" s="37"/>
    </row>
    <row r="328" spans="1:20" ht="20.100000000000001" customHeight="1">
      <c r="B328" s="30"/>
      <c r="C328" s="31"/>
      <c r="D328" s="32"/>
      <c r="E328" s="33"/>
      <c r="F328" s="34"/>
      <c r="G328" s="34"/>
      <c r="H328" s="34"/>
      <c r="I328" s="29"/>
      <c r="J328" s="35"/>
      <c r="K328" s="228"/>
      <c r="L328" s="228"/>
      <c r="M328" s="228"/>
      <c r="N328" s="241"/>
      <c r="O328" s="241"/>
      <c r="P328" s="241">
        <f>SUM(P324:P327)</f>
        <v>250</v>
      </c>
      <c r="Q328" s="37">
        <f>SUM(Q324:Q327)</f>
        <v>1</v>
      </c>
      <c r="R328" s="37"/>
      <c r="S328" s="37"/>
      <c r="T328" s="37"/>
    </row>
    <row r="329" spans="1:20" ht="20.100000000000001" customHeight="1">
      <c r="B329" s="40"/>
      <c r="C329" s="41"/>
      <c r="D329" s="42"/>
      <c r="E329" s="43"/>
      <c r="F329" s="44"/>
      <c r="G329" s="44"/>
      <c r="H329" s="44"/>
    </row>
    <row r="330" spans="1:20" ht="20.100000000000001" customHeight="1">
      <c r="B330" s="40"/>
      <c r="C330" s="41"/>
      <c r="D330" s="42"/>
      <c r="E330" s="43"/>
      <c r="F330" s="44"/>
      <c r="G330" s="44"/>
      <c r="H330" s="44"/>
    </row>
    <row r="331" spans="1:20" ht="20.100000000000001" customHeight="1">
      <c r="A331" s="29"/>
      <c r="B331" s="30">
        <v>44</v>
      </c>
      <c r="C331" s="31" t="s">
        <v>508</v>
      </c>
      <c r="D331" s="32" t="s">
        <v>69</v>
      </c>
      <c r="E331" s="53">
        <f>'2-'!H55</f>
        <v>0.84</v>
      </c>
      <c r="F331" s="34" t="s">
        <v>433</v>
      </c>
      <c r="G331" s="34" t="s">
        <v>447</v>
      </c>
      <c r="H331" s="34" t="s">
        <v>434</v>
      </c>
      <c r="I331" s="29"/>
      <c r="J331" s="35" t="s">
        <v>435</v>
      </c>
      <c r="K331" s="228" t="s">
        <v>434</v>
      </c>
      <c r="L331" s="228">
        <f>COUNTIF(H331:H334,"B")</f>
        <v>4</v>
      </c>
      <c r="M331" s="228">
        <v>200</v>
      </c>
      <c r="N331" s="241">
        <f>L331*M331</f>
        <v>800</v>
      </c>
      <c r="O331" s="241">
        <v>40</v>
      </c>
      <c r="P331" s="241">
        <f>O331+N331</f>
        <v>840</v>
      </c>
      <c r="Q331" s="37">
        <f>P331/P335</f>
        <v>1</v>
      </c>
      <c r="R331" s="37"/>
      <c r="S331" s="37"/>
      <c r="T331" s="37"/>
    </row>
    <row r="332" spans="1:20" ht="20.100000000000001" customHeight="1">
      <c r="A332" s="29"/>
      <c r="B332" s="30"/>
      <c r="C332" s="31"/>
      <c r="D332" s="32"/>
      <c r="E332" s="33"/>
      <c r="F332" s="34" t="s">
        <v>447</v>
      </c>
      <c r="G332" s="34" t="s">
        <v>451</v>
      </c>
      <c r="H332" s="34" t="s">
        <v>434</v>
      </c>
      <c r="I332" s="29"/>
      <c r="J332" s="35" t="s">
        <v>435</v>
      </c>
      <c r="K332" s="228" t="s">
        <v>438</v>
      </c>
      <c r="L332" s="228">
        <v>0</v>
      </c>
      <c r="M332" s="228">
        <v>200</v>
      </c>
      <c r="N332" s="241">
        <f>L332*M332</f>
        <v>0</v>
      </c>
      <c r="O332" s="241"/>
      <c r="P332" s="241">
        <f>N332+O332</f>
        <v>0</v>
      </c>
      <c r="Q332" s="37">
        <f>P332/P335</f>
        <v>0</v>
      </c>
      <c r="R332" s="37"/>
      <c r="S332" s="37"/>
      <c r="T332" s="37"/>
    </row>
    <row r="333" spans="1:20" ht="20.100000000000001" customHeight="1">
      <c r="A333" s="29"/>
      <c r="B333" s="30"/>
      <c r="C333" s="31"/>
      <c r="D333" s="32"/>
      <c r="E333" s="33"/>
      <c r="F333" s="34" t="s">
        <v>451</v>
      </c>
      <c r="G333" s="34" t="s">
        <v>454</v>
      </c>
      <c r="H333" s="34" t="s">
        <v>434</v>
      </c>
      <c r="I333" s="29"/>
      <c r="J333" s="35" t="s">
        <v>435</v>
      </c>
      <c r="K333" s="228" t="s">
        <v>440</v>
      </c>
      <c r="L333" s="228">
        <v>0</v>
      </c>
      <c r="M333" s="228">
        <v>200</v>
      </c>
      <c r="N333" s="241">
        <f>L333*M333</f>
        <v>0</v>
      </c>
      <c r="O333" s="241"/>
      <c r="P333" s="241">
        <f>N333+O333</f>
        <v>0</v>
      </c>
      <c r="Q333" s="37">
        <f>P333/P335</f>
        <v>0</v>
      </c>
      <c r="R333" s="37"/>
      <c r="S333" s="37"/>
      <c r="T333" s="37"/>
    </row>
    <row r="334" spans="1:20" ht="20.100000000000001" customHeight="1">
      <c r="A334" s="29"/>
      <c r="B334" s="30"/>
      <c r="C334" s="31"/>
      <c r="D334" s="32"/>
      <c r="E334" s="33"/>
      <c r="F334" s="34" t="s">
        <v>454</v>
      </c>
      <c r="G334" s="34" t="s">
        <v>455</v>
      </c>
      <c r="H334" s="34" t="s">
        <v>434</v>
      </c>
      <c r="I334" s="29"/>
      <c r="J334" s="35" t="s">
        <v>435</v>
      </c>
      <c r="K334" s="228" t="s">
        <v>443</v>
      </c>
      <c r="L334" s="228">
        <f>COUNTIF(H331:H334,"RB")</f>
        <v>0</v>
      </c>
      <c r="M334" s="228">
        <v>200</v>
      </c>
      <c r="N334" s="241">
        <f>L334*M334</f>
        <v>0</v>
      </c>
      <c r="O334" s="241"/>
      <c r="P334" s="241">
        <f>N334+O334</f>
        <v>0</v>
      </c>
      <c r="Q334" s="37">
        <f>P334/P335</f>
        <v>0</v>
      </c>
      <c r="R334" s="37"/>
      <c r="S334" s="37"/>
      <c r="T334" s="37"/>
    </row>
    <row r="335" spans="1:20" ht="20.100000000000001" customHeight="1">
      <c r="A335" s="29"/>
      <c r="B335" s="30"/>
      <c r="C335" s="31"/>
      <c r="D335" s="32"/>
      <c r="E335" s="33"/>
      <c r="F335" s="34" t="s">
        <v>455</v>
      </c>
      <c r="G335" s="34" t="s">
        <v>570</v>
      </c>
      <c r="H335" s="34" t="s">
        <v>434</v>
      </c>
      <c r="I335" s="29"/>
      <c r="J335" s="35" t="s">
        <v>435</v>
      </c>
      <c r="K335" s="228"/>
      <c r="L335" s="228"/>
      <c r="M335" s="228"/>
      <c r="N335" s="241"/>
      <c r="O335" s="241"/>
      <c r="P335" s="241">
        <f>SUM(P331:P334)</f>
        <v>840</v>
      </c>
      <c r="Q335" s="37">
        <f>SUM(Q331:Q334)</f>
        <v>1</v>
      </c>
      <c r="R335" s="37"/>
      <c r="S335" s="37"/>
      <c r="T335" s="37"/>
    </row>
    <row r="336" spans="1:20" ht="20.100000000000001" customHeight="1">
      <c r="A336" s="29"/>
      <c r="B336" s="30"/>
      <c r="C336" s="31"/>
      <c r="D336" s="32"/>
      <c r="E336" s="33"/>
      <c r="F336" s="34"/>
      <c r="G336" s="34"/>
      <c r="H336" s="34"/>
      <c r="I336" s="29"/>
      <c r="J336" s="35"/>
      <c r="K336" s="228"/>
      <c r="L336" s="228"/>
      <c r="M336" s="228"/>
      <c r="N336" s="241"/>
      <c r="O336" s="241"/>
      <c r="P336" s="241"/>
      <c r="Q336" s="37"/>
      <c r="R336" s="37"/>
      <c r="S336" s="37"/>
      <c r="T336" s="37"/>
    </row>
    <row r="337" spans="1:20" ht="20.100000000000001" customHeight="1">
      <c r="A337" s="29"/>
      <c r="B337" s="30"/>
      <c r="C337" s="31"/>
      <c r="D337" s="32"/>
      <c r="E337" s="33"/>
      <c r="F337" s="34"/>
      <c r="G337" s="34"/>
      <c r="H337" s="34"/>
      <c r="I337" s="29"/>
      <c r="J337" s="35"/>
      <c r="K337" s="228"/>
      <c r="L337" s="228"/>
      <c r="M337" s="228"/>
      <c r="N337" s="241"/>
      <c r="O337" s="241"/>
      <c r="P337" s="241"/>
      <c r="Q337" s="37"/>
      <c r="R337" s="37"/>
      <c r="S337" s="37"/>
      <c r="T337" s="37"/>
    </row>
    <row r="338" spans="1:20" ht="20.100000000000001" customHeight="1">
      <c r="A338" s="29"/>
      <c r="B338" s="30"/>
      <c r="C338" s="31"/>
      <c r="D338" s="32"/>
      <c r="E338" s="33"/>
      <c r="F338" s="34"/>
      <c r="G338" s="34"/>
      <c r="H338" s="34"/>
      <c r="I338" s="29"/>
      <c r="J338" s="35"/>
      <c r="K338" s="228"/>
      <c r="L338" s="228"/>
      <c r="M338" s="228"/>
      <c r="N338" s="241"/>
      <c r="O338" s="241"/>
      <c r="P338" s="241"/>
      <c r="Q338" s="37"/>
      <c r="R338" s="37"/>
      <c r="S338" s="37"/>
      <c r="T338" s="37"/>
    </row>
    <row r="339" spans="1:20" ht="20.100000000000001" customHeight="1">
      <c r="A339" s="29"/>
      <c r="B339" s="30"/>
      <c r="C339" s="31"/>
      <c r="D339" s="32"/>
      <c r="E339" s="33"/>
      <c r="F339" s="34"/>
      <c r="G339" s="34"/>
      <c r="H339" s="34"/>
      <c r="I339" s="29"/>
      <c r="J339" s="35"/>
      <c r="K339" s="228"/>
      <c r="L339" s="228"/>
      <c r="M339" s="228"/>
      <c r="N339" s="241"/>
      <c r="O339" s="241"/>
      <c r="P339" s="241"/>
      <c r="Q339" s="37"/>
      <c r="R339" s="37"/>
      <c r="S339" s="37"/>
      <c r="T339" s="37"/>
    </row>
    <row r="340" spans="1:20" ht="20.100000000000001" customHeight="1">
      <c r="A340" s="29"/>
      <c r="B340" s="30"/>
      <c r="C340" s="31"/>
      <c r="D340" s="32"/>
      <c r="E340" s="33"/>
      <c r="F340" s="34"/>
      <c r="G340" s="34"/>
      <c r="H340" s="34"/>
      <c r="I340" s="29"/>
      <c r="J340" s="35"/>
      <c r="K340" s="228"/>
      <c r="L340" s="228"/>
      <c r="M340" s="228"/>
      <c r="N340" s="241"/>
      <c r="O340" s="241"/>
      <c r="P340" s="241"/>
      <c r="Q340" s="37"/>
      <c r="R340" s="37"/>
      <c r="S340" s="37"/>
      <c r="T340" s="37"/>
    </row>
    <row r="341" spans="1:20" ht="20.100000000000001" customHeight="1">
      <c r="A341" s="29"/>
      <c r="B341" s="30"/>
      <c r="C341" s="31"/>
      <c r="D341" s="32"/>
      <c r="E341" s="33"/>
      <c r="F341" s="34"/>
      <c r="G341" s="34"/>
      <c r="H341" s="34"/>
      <c r="I341" s="29"/>
      <c r="J341" s="35"/>
      <c r="K341" s="228"/>
      <c r="L341" s="228"/>
      <c r="M341" s="228"/>
      <c r="N341" s="241"/>
      <c r="O341" s="241"/>
      <c r="P341" s="241"/>
      <c r="Q341" s="37"/>
      <c r="R341" s="37"/>
      <c r="S341" s="37"/>
      <c r="T341" s="37"/>
    </row>
    <row r="342" spans="1:20" ht="20.100000000000001" customHeight="1">
      <c r="A342" s="29"/>
      <c r="B342" s="30"/>
      <c r="C342" s="31"/>
      <c r="D342" s="32"/>
      <c r="E342" s="33"/>
      <c r="F342" s="34"/>
      <c r="G342" s="34"/>
      <c r="H342" s="34"/>
      <c r="I342" s="29"/>
      <c r="J342" s="35"/>
      <c r="K342" s="228"/>
      <c r="L342" s="228"/>
      <c r="M342" s="228"/>
      <c r="N342" s="241"/>
      <c r="O342" s="241"/>
      <c r="P342" s="241"/>
      <c r="Q342" s="36"/>
      <c r="R342" s="36"/>
      <c r="S342" s="36"/>
      <c r="T342" s="36"/>
    </row>
    <row r="343" spans="1:20" ht="20.100000000000001" customHeight="1">
      <c r="B343" s="40"/>
      <c r="C343" s="41"/>
      <c r="D343" s="42"/>
      <c r="E343" s="43"/>
      <c r="F343" s="44"/>
      <c r="G343" s="44"/>
      <c r="H343" s="44"/>
    </row>
    <row r="344" spans="1:20" ht="20.100000000000001" customHeight="1">
      <c r="B344" s="40"/>
      <c r="C344" s="41"/>
      <c r="D344" s="42"/>
      <c r="E344" s="43"/>
      <c r="F344" s="44"/>
      <c r="G344" s="44"/>
      <c r="H344" s="44"/>
    </row>
    <row r="345" spans="1:20" s="270" customFormat="1" ht="20.100000000000001" customHeight="1">
      <c r="A345" s="260"/>
      <c r="B345" s="261">
        <v>45</v>
      </c>
      <c r="C345" s="262" t="s">
        <v>509</v>
      </c>
      <c r="D345" s="263" t="s">
        <v>70</v>
      </c>
      <c r="E345" s="264">
        <f>'2-'!H56</f>
        <v>0.32</v>
      </c>
      <c r="F345" s="265" t="s">
        <v>433</v>
      </c>
      <c r="G345" s="265" t="s">
        <v>447</v>
      </c>
      <c r="H345" s="265" t="s">
        <v>434</v>
      </c>
      <c r="I345" s="260"/>
      <c r="J345" s="266" t="s">
        <v>435</v>
      </c>
      <c r="K345" s="267" t="s">
        <v>434</v>
      </c>
      <c r="L345" s="267">
        <v>1</v>
      </c>
      <c r="M345" s="267">
        <v>200</v>
      </c>
      <c r="N345" s="268">
        <v>200</v>
      </c>
      <c r="O345" s="268">
        <v>120</v>
      </c>
      <c r="P345" s="268">
        <f>O345+N345</f>
        <v>320</v>
      </c>
      <c r="Q345" s="269">
        <v>1</v>
      </c>
      <c r="R345" s="269"/>
      <c r="S345" s="269"/>
      <c r="T345" s="269"/>
    </row>
    <row r="346" spans="1:20" s="270" customFormat="1" ht="20.100000000000001" customHeight="1">
      <c r="A346" s="260"/>
      <c r="B346" s="261"/>
      <c r="C346" s="262"/>
      <c r="D346" s="263"/>
      <c r="E346" s="264"/>
      <c r="F346" s="265" t="s">
        <v>447</v>
      </c>
      <c r="G346" s="265" t="s">
        <v>1164</v>
      </c>
      <c r="H346" s="265" t="s">
        <v>434</v>
      </c>
      <c r="I346" s="260"/>
      <c r="J346" s="266" t="s">
        <v>435</v>
      </c>
      <c r="K346" s="267" t="s">
        <v>438</v>
      </c>
      <c r="L346" s="267">
        <v>0</v>
      </c>
      <c r="M346" s="267">
        <v>200</v>
      </c>
      <c r="N346" s="268">
        <v>0</v>
      </c>
      <c r="O346" s="268"/>
      <c r="P346" s="268">
        <v>0</v>
      </c>
      <c r="Q346" s="269">
        <v>0</v>
      </c>
      <c r="R346" s="269"/>
      <c r="S346" s="269"/>
      <c r="T346" s="269"/>
    </row>
    <row r="347" spans="1:20" s="270" customFormat="1" ht="20.100000000000001" customHeight="1">
      <c r="A347" s="260"/>
      <c r="B347" s="261"/>
      <c r="C347" s="262"/>
      <c r="D347" s="263"/>
      <c r="E347" s="264"/>
      <c r="F347" s="265"/>
      <c r="G347" s="265"/>
      <c r="H347" s="265"/>
      <c r="I347" s="260"/>
      <c r="J347" s="266" t="s">
        <v>435</v>
      </c>
      <c r="K347" s="267" t="s">
        <v>440</v>
      </c>
      <c r="L347" s="267">
        <v>0</v>
      </c>
      <c r="M347" s="267">
        <v>200</v>
      </c>
      <c r="N347" s="268">
        <v>0</v>
      </c>
      <c r="O347" s="268"/>
      <c r="P347" s="268">
        <v>0</v>
      </c>
      <c r="Q347" s="269">
        <v>0</v>
      </c>
      <c r="R347" s="269"/>
      <c r="S347" s="269"/>
      <c r="T347" s="269"/>
    </row>
    <row r="348" spans="1:20" s="270" customFormat="1" ht="20.100000000000001" customHeight="1">
      <c r="A348" s="260"/>
      <c r="B348" s="261"/>
      <c r="C348" s="262"/>
      <c r="D348" s="263"/>
      <c r="E348" s="264"/>
      <c r="F348" s="265"/>
      <c r="G348" s="265"/>
      <c r="H348" s="265"/>
      <c r="I348" s="260"/>
      <c r="J348" s="266" t="s">
        <v>435</v>
      </c>
      <c r="K348" s="267" t="s">
        <v>443</v>
      </c>
      <c r="L348" s="267">
        <v>0</v>
      </c>
      <c r="M348" s="267">
        <v>200</v>
      </c>
      <c r="N348" s="268">
        <v>0</v>
      </c>
      <c r="O348" s="268"/>
      <c r="P348" s="268">
        <v>0</v>
      </c>
      <c r="Q348" s="269">
        <v>0</v>
      </c>
      <c r="R348" s="269"/>
      <c r="S348" s="269"/>
      <c r="T348" s="269"/>
    </row>
    <row r="349" spans="1:20" s="270" customFormat="1" ht="20.100000000000001" customHeight="1">
      <c r="A349" s="260"/>
      <c r="B349" s="261"/>
      <c r="C349" s="262"/>
      <c r="D349" s="263"/>
      <c r="E349" s="264"/>
      <c r="F349" s="265"/>
      <c r="G349" s="265"/>
      <c r="H349" s="265"/>
      <c r="I349" s="260"/>
      <c r="J349" s="266"/>
      <c r="K349" s="267"/>
      <c r="L349" s="267"/>
      <c r="M349" s="267"/>
      <c r="N349" s="268"/>
      <c r="O349" s="268"/>
      <c r="P349" s="268">
        <f>P345</f>
        <v>320</v>
      </c>
      <c r="Q349" s="269">
        <v>1</v>
      </c>
      <c r="R349" s="269"/>
      <c r="S349" s="269"/>
      <c r="T349" s="269"/>
    </row>
    <row r="350" spans="1:20" ht="20.100000000000001" customHeight="1">
      <c r="B350" s="40"/>
      <c r="C350" s="41"/>
      <c r="D350" s="42"/>
      <c r="E350" s="43"/>
      <c r="F350" s="44"/>
      <c r="G350" s="44"/>
      <c r="H350" s="44"/>
    </row>
    <row r="351" spans="1:20" ht="20.100000000000001" customHeight="1">
      <c r="B351" s="40"/>
      <c r="C351" s="41"/>
      <c r="D351" s="42"/>
      <c r="E351" s="43"/>
      <c r="F351" s="44"/>
      <c r="G351" s="44"/>
      <c r="H351" s="44"/>
    </row>
    <row r="352" spans="1:20" ht="20.100000000000001" customHeight="1">
      <c r="A352" s="29"/>
      <c r="B352" s="30">
        <v>46</v>
      </c>
      <c r="C352" s="31" t="s">
        <v>1077</v>
      </c>
      <c r="D352" s="32" t="s">
        <v>1069</v>
      </c>
      <c r="E352" s="33">
        <f>'2-'!H57</f>
        <v>1.03</v>
      </c>
      <c r="F352" s="34" t="s">
        <v>433</v>
      </c>
      <c r="G352" s="34" t="s">
        <v>447</v>
      </c>
      <c r="H352" s="34" t="s">
        <v>438</v>
      </c>
      <c r="I352" s="29"/>
      <c r="J352" s="35" t="s">
        <v>435</v>
      </c>
      <c r="K352" s="228" t="s">
        <v>434</v>
      </c>
      <c r="L352" s="228">
        <f>COUNTIF(H352:H356,"B")</f>
        <v>3</v>
      </c>
      <c r="M352" s="228">
        <v>200</v>
      </c>
      <c r="N352" s="241">
        <f>L352*M352</f>
        <v>600</v>
      </c>
      <c r="O352" s="241">
        <v>30</v>
      </c>
      <c r="P352" s="241">
        <f>O352+N352</f>
        <v>630</v>
      </c>
      <c r="Q352" s="37">
        <f>P352/P356</f>
        <v>0.61165048543689315</v>
      </c>
      <c r="R352" s="37"/>
      <c r="S352" s="37"/>
      <c r="T352" s="37"/>
    </row>
    <row r="353" spans="1:20" ht="20.100000000000001" customHeight="1">
      <c r="A353" s="29"/>
      <c r="B353" s="30"/>
      <c r="C353" s="31"/>
      <c r="D353" s="32"/>
      <c r="E353" s="33"/>
      <c r="F353" s="34" t="s">
        <v>447</v>
      </c>
      <c r="G353" s="34" t="s">
        <v>451</v>
      </c>
      <c r="H353" s="34" t="s">
        <v>434</v>
      </c>
      <c r="I353" s="29"/>
      <c r="J353" s="35" t="s">
        <v>435</v>
      </c>
      <c r="K353" s="228" t="s">
        <v>438</v>
      </c>
      <c r="L353" s="228">
        <f>COUNTIF(H352:H356,"S")</f>
        <v>2</v>
      </c>
      <c r="M353" s="228">
        <v>200</v>
      </c>
      <c r="N353" s="241">
        <f>L353*M353</f>
        <v>400</v>
      </c>
      <c r="O353" s="241"/>
      <c r="P353" s="241">
        <f>N353+O353</f>
        <v>400</v>
      </c>
      <c r="Q353" s="37">
        <f>P353/P356</f>
        <v>0.38834951456310679</v>
      </c>
      <c r="R353" s="37"/>
      <c r="S353" s="37"/>
      <c r="T353" s="37"/>
    </row>
    <row r="354" spans="1:20" ht="20.100000000000001" customHeight="1">
      <c r="A354" s="29"/>
      <c r="B354" s="30"/>
      <c r="C354" s="31"/>
      <c r="D354" s="32"/>
      <c r="E354" s="33"/>
      <c r="F354" s="34" t="s">
        <v>451</v>
      </c>
      <c r="G354" s="34" t="s">
        <v>454</v>
      </c>
      <c r="H354" s="34" t="s">
        <v>434</v>
      </c>
      <c r="I354" s="29"/>
      <c r="J354" s="35" t="s">
        <v>435</v>
      </c>
      <c r="K354" s="228" t="s">
        <v>440</v>
      </c>
      <c r="L354" s="228">
        <f>COUNTIF(H352:H356,"RR")</f>
        <v>0</v>
      </c>
      <c r="M354" s="228">
        <v>200</v>
      </c>
      <c r="N354" s="241">
        <f>L354*M354</f>
        <v>0</v>
      </c>
      <c r="O354" s="241"/>
      <c r="P354" s="241">
        <f>N354+O354</f>
        <v>0</v>
      </c>
      <c r="Q354" s="37">
        <f>P354/P356</f>
        <v>0</v>
      </c>
      <c r="R354" s="37"/>
      <c r="S354" s="37"/>
      <c r="T354" s="37"/>
    </row>
    <row r="355" spans="1:20" ht="20.100000000000001" customHeight="1">
      <c r="A355" s="29"/>
      <c r="B355" s="30"/>
      <c r="C355" s="31"/>
      <c r="D355" s="32"/>
      <c r="E355" s="33"/>
      <c r="F355" s="34" t="s">
        <v>454</v>
      </c>
      <c r="G355" s="34" t="s">
        <v>455</v>
      </c>
      <c r="H355" s="34" t="s">
        <v>434</v>
      </c>
      <c r="I355" s="29"/>
      <c r="J355" s="35" t="s">
        <v>435</v>
      </c>
      <c r="K355" s="228" t="s">
        <v>443</v>
      </c>
      <c r="L355" s="228">
        <f>COUNTIF(H352:H356,"RB")</f>
        <v>0</v>
      </c>
      <c r="M355" s="228">
        <v>200</v>
      </c>
      <c r="N355" s="241">
        <f>L355*M355</f>
        <v>0</v>
      </c>
      <c r="O355" s="241"/>
      <c r="P355" s="241">
        <f>N355+O355</f>
        <v>0</v>
      </c>
      <c r="Q355" s="37">
        <f>P355/P356</f>
        <v>0</v>
      </c>
      <c r="R355" s="37"/>
      <c r="S355" s="37"/>
      <c r="T355" s="37"/>
    </row>
    <row r="356" spans="1:20" ht="20.100000000000001" customHeight="1">
      <c r="A356" s="29"/>
      <c r="B356" s="30"/>
      <c r="C356" s="31"/>
      <c r="D356" s="32"/>
      <c r="E356" s="33"/>
      <c r="F356" s="34" t="s">
        <v>455</v>
      </c>
      <c r="G356" s="34" t="s">
        <v>456</v>
      </c>
      <c r="H356" s="34" t="s">
        <v>438</v>
      </c>
      <c r="I356" s="29"/>
      <c r="J356" s="35" t="s">
        <v>435</v>
      </c>
      <c r="K356" s="228"/>
      <c r="L356" s="228"/>
      <c r="M356" s="228"/>
      <c r="N356" s="241"/>
      <c r="O356" s="241"/>
      <c r="P356" s="241">
        <f>SUM(P352:P355)</f>
        <v>1030</v>
      </c>
      <c r="Q356" s="37">
        <f>SUM(Q352:Q355)</f>
        <v>1</v>
      </c>
      <c r="R356" s="37"/>
      <c r="S356" s="37"/>
      <c r="T356" s="37"/>
    </row>
    <row r="357" spans="1:20" ht="20.100000000000001" customHeight="1">
      <c r="A357" s="29"/>
      <c r="B357" s="30"/>
      <c r="C357" s="31"/>
      <c r="D357" s="32"/>
      <c r="E357" s="33"/>
      <c r="F357" s="34" t="s">
        <v>456</v>
      </c>
      <c r="G357" s="34" t="s">
        <v>1169</v>
      </c>
      <c r="H357" s="34" t="s">
        <v>434</v>
      </c>
      <c r="I357" s="29"/>
      <c r="J357" s="35" t="s">
        <v>435</v>
      </c>
      <c r="K357" s="228"/>
      <c r="L357" s="228"/>
      <c r="M357" s="228"/>
      <c r="N357" s="241"/>
      <c r="O357" s="241"/>
      <c r="P357" s="241"/>
      <c r="Q357" s="37"/>
      <c r="R357" s="37"/>
      <c r="S357" s="37"/>
      <c r="T357" s="37"/>
    </row>
    <row r="358" spans="1:20" s="25" customFormat="1" ht="20.100000000000001" customHeight="1">
      <c r="A358" s="20"/>
      <c r="B358" s="40"/>
      <c r="C358" s="41"/>
      <c r="D358" s="42"/>
      <c r="E358" s="43"/>
      <c r="F358" s="44"/>
      <c r="G358" s="44"/>
      <c r="H358" s="44"/>
      <c r="I358" s="20"/>
      <c r="J358" s="24"/>
      <c r="K358" s="226"/>
      <c r="L358" s="226"/>
      <c r="M358" s="226"/>
      <c r="N358" s="239"/>
      <c r="O358" s="239"/>
      <c r="P358" s="239"/>
    </row>
    <row r="359" spans="1:20" ht="20.100000000000001" customHeight="1">
      <c r="B359" s="40"/>
      <c r="C359" s="41"/>
      <c r="D359" s="42"/>
      <c r="E359" s="43"/>
      <c r="F359" s="44"/>
      <c r="G359" s="44"/>
      <c r="H359" s="44"/>
    </row>
    <row r="360" spans="1:20" s="56" customFormat="1" ht="20.100000000000001" customHeight="1">
      <c r="A360" s="49"/>
      <c r="B360" s="50">
        <v>47</v>
      </c>
      <c r="C360" s="51" t="s">
        <v>1078</v>
      </c>
      <c r="D360" s="52" t="s">
        <v>71</v>
      </c>
      <c r="E360" s="53">
        <f>'2-'!H58</f>
        <v>1.19</v>
      </c>
      <c r="F360" s="54" t="s">
        <v>433</v>
      </c>
      <c r="G360" s="54" t="s">
        <v>447</v>
      </c>
      <c r="H360" s="54" t="s">
        <v>434</v>
      </c>
      <c r="I360" s="49"/>
      <c r="J360" s="55" t="s">
        <v>435</v>
      </c>
      <c r="K360" s="229" t="s">
        <v>434</v>
      </c>
      <c r="L360" s="229">
        <v>5</v>
      </c>
      <c r="M360" s="229">
        <v>200</v>
      </c>
      <c r="N360" s="242">
        <v>1000</v>
      </c>
      <c r="O360" s="242">
        <v>190</v>
      </c>
      <c r="P360" s="242">
        <f>N360+O360</f>
        <v>1190</v>
      </c>
      <c r="Q360" s="57">
        <v>1</v>
      </c>
      <c r="R360" s="57"/>
      <c r="S360" s="57"/>
      <c r="T360" s="57"/>
    </row>
    <row r="361" spans="1:20" s="56" customFormat="1" ht="20.100000000000001" customHeight="1">
      <c r="A361" s="49"/>
      <c r="B361" s="50"/>
      <c r="C361" s="51"/>
      <c r="D361" s="52"/>
      <c r="E361" s="53"/>
      <c r="F361" s="54" t="s">
        <v>447</v>
      </c>
      <c r="G361" s="54" t="s">
        <v>451</v>
      </c>
      <c r="H361" s="54" t="s">
        <v>434</v>
      </c>
      <c r="I361" s="49"/>
      <c r="J361" s="55" t="s">
        <v>435</v>
      </c>
      <c r="K361" s="229" t="s">
        <v>438</v>
      </c>
      <c r="L361" s="229">
        <v>0</v>
      </c>
      <c r="M361" s="229">
        <v>200</v>
      </c>
      <c r="N361" s="242">
        <v>0</v>
      </c>
      <c r="O361" s="242"/>
      <c r="P361" s="242">
        <v>0</v>
      </c>
      <c r="Q361" s="57">
        <v>0</v>
      </c>
      <c r="R361" s="57"/>
      <c r="S361" s="57"/>
      <c r="T361" s="57"/>
    </row>
    <row r="362" spans="1:20" s="56" customFormat="1" ht="20.100000000000001" customHeight="1">
      <c r="A362" s="49"/>
      <c r="B362" s="50"/>
      <c r="C362" s="51"/>
      <c r="D362" s="52"/>
      <c r="E362" s="53"/>
      <c r="F362" s="54" t="s">
        <v>451</v>
      </c>
      <c r="G362" s="54" t="s">
        <v>454</v>
      </c>
      <c r="H362" s="54" t="s">
        <v>434</v>
      </c>
      <c r="I362" s="49"/>
      <c r="J362" s="55" t="s">
        <v>435</v>
      </c>
      <c r="K362" s="229" t="s">
        <v>440</v>
      </c>
      <c r="L362" s="229">
        <v>0</v>
      </c>
      <c r="M362" s="229">
        <v>200</v>
      </c>
      <c r="N362" s="242">
        <v>0</v>
      </c>
      <c r="O362" s="242"/>
      <c r="P362" s="242">
        <v>0</v>
      </c>
      <c r="Q362" s="57">
        <v>0</v>
      </c>
      <c r="R362" s="57"/>
      <c r="S362" s="57"/>
      <c r="T362" s="57"/>
    </row>
    <row r="363" spans="1:20" s="56" customFormat="1" ht="20.100000000000001" customHeight="1">
      <c r="A363" s="49"/>
      <c r="B363" s="50"/>
      <c r="C363" s="51"/>
      <c r="D363" s="52"/>
      <c r="E363" s="53"/>
      <c r="F363" s="54" t="s">
        <v>454</v>
      </c>
      <c r="G363" s="54" t="s">
        <v>455</v>
      </c>
      <c r="H363" s="54" t="s">
        <v>434</v>
      </c>
      <c r="I363" s="49"/>
      <c r="J363" s="55" t="s">
        <v>435</v>
      </c>
      <c r="K363" s="229" t="s">
        <v>443</v>
      </c>
      <c r="L363" s="229">
        <v>0</v>
      </c>
      <c r="M363" s="229">
        <v>200</v>
      </c>
      <c r="N363" s="242">
        <v>0</v>
      </c>
      <c r="O363" s="242"/>
      <c r="P363" s="242">
        <v>0</v>
      </c>
      <c r="Q363" s="57">
        <v>0</v>
      </c>
      <c r="R363" s="57"/>
      <c r="S363" s="57"/>
      <c r="T363" s="57"/>
    </row>
    <row r="364" spans="1:20" s="56" customFormat="1" ht="20.100000000000001" customHeight="1">
      <c r="A364" s="49"/>
      <c r="B364" s="50"/>
      <c r="C364" s="51"/>
      <c r="D364" s="52"/>
      <c r="E364" s="53"/>
      <c r="F364" s="54" t="s">
        <v>455</v>
      </c>
      <c r="G364" s="54" t="s">
        <v>456</v>
      </c>
      <c r="H364" s="54" t="s">
        <v>434</v>
      </c>
      <c r="I364" s="49"/>
      <c r="J364" s="55" t="s">
        <v>435</v>
      </c>
      <c r="K364" s="229"/>
      <c r="L364" s="229"/>
      <c r="M364" s="229"/>
      <c r="N364" s="242"/>
      <c r="O364" s="242"/>
      <c r="P364" s="242">
        <f>SUM(P360:P363)</f>
        <v>1190</v>
      </c>
      <c r="Q364" s="57">
        <v>1</v>
      </c>
      <c r="R364" s="57"/>
      <c r="S364" s="57"/>
      <c r="T364" s="57"/>
    </row>
    <row r="365" spans="1:20" s="56" customFormat="1" ht="20.100000000000001" customHeight="1">
      <c r="A365" s="49"/>
      <c r="B365" s="50"/>
      <c r="C365" s="51"/>
      <c r="D365" s="52"/>
      <c r="E365" s="53"/>
      <c r="F365" s="54" t="s">
        <v>456</v>
      </c>
      <c r="G365" s="54" t="s">
        <v>749</v>
      </c>
      <c r="H365" s="54" t="s">
        <v>434</v>
      </c>
      <c r="I365" s="49"/>
      <c r="J365" s="55" t="s">
        <v>435</v>
      </c>
      <c r="K365" s="229"/>
      <c r="L365" s="229"/>
      <c r="M365" s="229"/>
      <c r="N365" s="242"/>
      <c r="O365" s="242"/>
      <c r="P365" s="242"/>
    </row>
    <row r="366" spans="1:20" ht="20.100000000000001" customHeight="1">
      <c r="B366" s="40"/>
      <c r="C366" s="41"/>
      <c r="D366" s="42"/>
      <c r="E366" s="43"/>
      <c r="F366" s="44"/>
      <c r="G366" s="44"/>
      <c r="H366" s="44"/>
    </row>
    <row r="367" spans="1:20" ht="20.100000000000001" customHeight="1">
      <c r="A367" s="29"/>
      <c r="B367" s="30">
        <v>48</v>
      </c>
      <c r="C367" s="31" t="s">
        <v>1076</v>
      </c>
      <c r="D367" s="32" t="s">
        <v>1154</v>
      </c>
      <c r="E367" s="33">
        <f>'2-'!H59</f>
        <v>0.28000000000000003</v>
      </c>
      <c r="F367" s="34" t="s">
        <v>433</v>
      </c>
      <c r="G367" s="34" t="s">
        <v>447</v>
      </c>
      <c r="H367" s="34" t="s">
        <v>434</v>
      </c>
      <c r="I367" s="29"/>
      <c r="J367" s="35" t="s">
        <v>435</v>
      </c>
      <c r="K367" s="228" t="s">
        <v>434</v>
      </c>
      <c r="L367" s="228">
        <f>COUNTIF(H367,"B")</f>
        <v>1</v>
      </c>
      <c r="M367" s="228">
        <v>200</v>
      </c>
      <c r="N367" s="241">
        <f>L367*M367</f>
        <v>200</v>
      </c>
      <c r="O367" s="241">
        <v>80</v>
      </c>
      <c r="P367" s="241">
        <f>O367+N367</f>
        <v>280</v>
      </c>
      <c r="Q367" s="37">
        <f>P367/P371</f>
        <v>1</v>
      </c>
      <c r="R367" s="37"/>
      <c r="S367" s="37"/>
      <c r="T367" s="37"/>
    </row>
    <row r="368" spans="1:20" ht="20.100000000000001" customHeight="1">
      <c r="A368" s="29"/>
      <c r="B368" s="30"/>
      <c r="C368" s="31"/>
      <c r="D368" s="32"/>
      <c r="E368" s="33"/>
      <c r="F368" s="34" t="s">
        <v>447</v>
      </c>
      <c r="G368" s="34" t="s">
        <v>1125</v>
      </c>
      <c r="H368" s="34" t="s">
        <v>434</v>
      </c>
      <c r="I368" s="29"/>
      <c r="J368" s="35" t="s">
        <v>435</v>
      </c>
      <c r="K368" s="228" t="s">
        <v>438</v>
      </c>
      <c r="L368" s="228">
        <v>0</v>
      </c>
      <c r="M368" s="228">
        <v>200</v>
      </c>
      <c r="N368" s="241">
        <f>L368*M368</f>
        <v>0</v>
      </c>
      <c r="O368" s="241"/>
      <c r="P368" s="241">
        <f>N368+O368</f>
        <v>0</v>
      </c>
      <c r="Q368" s="37">
        <f>P368/P371</f>
        <v>0</v>
      </c>
      <c r="R368" s="37"/>
      <c r="S368" s="37"/>
      <c r="T368" s="37"/>
    </row>
    <row r="369" spans="1:20" ht="20.100000000000001" customHeight="1">
      <c r="A369" s="29"/>
      <c r="B369" s="30"/>
      <c r="C369" s="31"/>
      <c r="D369" s="32"/>
      <c r="E369" s="33"/>
      <c r="F369" s="34"/>
      <c r="G369" s="34"/>
      <c r="H369" s="34"/>
      <c r="I369" s="29"/>
      <c r="J369" s="35"/>
      <c r="K369" s="228" t="s">
        <v>440</v>
      </c>
      <c r="L369" s="228">
        <v>0</v>
      </c>
      <c r="M369" s="228">
        <v>200</v>
      </c>
      <c r="N369" s="241">
        <f>L369*M369</f>
        <v>0</v>
      </c>
      <c r="O369" s="241"/>
      <c r="P369" s="241">
        <f>N369+O369</f>
        <v>0</v>
      </c>
      <c r="Q369" s="37">
        <f>P369/P371</f>
        <v>0</v>
      </c>
      <c r="R369" s="37"/>
      <c r="S369" s="37"/>
      <c r="T369" s="37"/>
    </row>
    <row r="370" spans="1:20" ht="20.100000000000001" customHeight="1">
      <c r="A370" s="29"/>
      <c r="B370" s="30"/>
      <c r="C370" s="31"/>
      <c r="D370" s="32"/>
      <c r="E370" s="33"/>
      <c r="F370" s="34"/>
      <c r="G370" s="34"/>
      <c r="H370" s="34"/>
      <c r="I370" s="29"/>
      <c r="J370" s="35"/>
      <c r="K370" s="228" t="s">
        <v>443</v>
      </c>
      <c r="L370" s="228">
        <v>0</v>
      </c>
      <c r="M370" s="228">
        <v>200</v>
      </c>
      <c r="N370" s="241">
        <f>L370*M370</f>
        <v>0</v>
      </c>
      <c r="O370" s="241"/>
      <c r="P370" s="241">
        <f>N370+O370</f>
        <v>0</v>
      </c>
      <c r="Q370" s="37">
        <f>P370/P371</f>
        <v>0</v>
      </c>
      <c r="R370" s="37"/>
      <c r="S370" s="37"/>
      <c r="T370" s="37"/>
    </row>
    <row r="371" spans="1:20" ht="20.100000000000001" customHeight="1">
      <c r="A371" s="29"/>
      <c r="B371" s="30"/>
      <c r="C371" s="31"/>
      <c r="D371" s="32"/>
      <c r="E371" s="33"/>
      <c r="F371" s="34"/>
      <c r="G371" s="34"/>
      <c r="H371" s="34"/>
      <c r="I371" s="29"/>
      <c r="J371" s="35"/>
      <c r="K371" s="228"/>
      <c r="L371" s="228"/>
      <c r="M371" s="228"/>
      <c r="N371" s="241"/>
      <c r="O371" s="241"/>
      <c r="P371" s="241">
        <f>SUM(P367:P370)</f>
        <v>280</v>
      </c>
      <c r="Q371" s="37">
        <f>SUM(Q367:Q370)</f>
        <v>1</v>
      </c>
      <c r="R371" s="37"/>
      <c r="S371" s="37"/>
      <c r="T371" s="37"/>
    </row>
    <row r="372" spans="1:20" ht="20.100000000000001" customHeight="1">
      <c r="B372" s="40"/>
      <c r="C372" s="41"/>
      <c r="D372" s="42"/>
      <c r="E372" s="43"/>
      <c r="F372" s="44"/>
      <c r="G372" s="44"/>
      <c r="H372" s="44"/>
    </row>
    <row r="373" spans="1:20" ht="20.100000000000001" customHeight="1">
      <c r="B373" s="40"/>
      <c r="C373" s="41"/>
      <c r="D373" s="42"/>
      <c r="E373" s="43"/>
      <c r="F373" s="44"/>
      <c r="G373" s="44"/>
      <c r="H373" s="44"/>
    </row>
    <row r="374" spans="1:20" ht="20.100000000000001" customHeight="1">
      <c r="A374" s="29"/>
      <c r="B374" s="30">
        <v>49</v>
      </c>
      <c r="C374" s="31" t="s">
        <v>1075</v>
      </c>
      <c r="D374" s="32" t="s">
        <v>1153</v>
      </c>
      <c r="E374" s="33">
        <f>'2-'!H60</f>
        <v>0.7</v>
      </c>
      <c r="F374" s="34" t="s">
        <v>433</v>
      </c>
      <c r="G374" s="34" t="s">
        <v>447</v>
      </c>
      <c r="H374" s="34" t="s">
        <v>434</v>
      </c>
      <c r="I374" s="29"/>
      <c r="J374" s="35" t="s">
        <v>435</v>
      </c>
      <c r="K374" s="228" t="s">
        <v>434</v>
      </c>
      <c r="L374" s="228">
        <f>COUNTIF(H374:H376,"B")</f>
        <v>3</v>
      </c>
      <c r="M374" s="228">
        <v>200</v>
      </c>
      <c r="N374" s="241">
        <f>L374*M374</f>
        <v>600</v>
      </c>
      <c r="O374" s="241">
        <v>100</v>
      </c>
      <c r="P374" s="241">
        <f>O374+N374</f>
        <v>700</v>
      </c>
      <c r="Q374" s="37">
        <f>P374/P378</f>
        <v>1</v>
      </c>
      <c r="R374" s="37"/>
      <c r="S374" s="37"/>
      <c r="T374" s="37"/>
    </row>
    <row r="375" spans="1:20" ht="20.100000000000001" customHeight="1">
      <c r="A375" s="29"/>
      <c r="B375" s="30"/>
      <c r="C375" s="31"/>
      <c r="D375" s="32"/>
      <c r="E375" s="33"/>
      <c r="F375" s="34" t="s">
        <v>447</v>
      </c>
      <c r="G375" s="34" t="s">
        <v>451</v>
      </c>
      <c r="H375" s="34" t="s">
        <v>434</v>
      </c>
      <c r="I375" s="29"/>
      <c r="J375" s="35" t="s">
        <v>435</v>
      </c>
      <c r="K375" s="228" t="s">
        <v>438</v>
      </c>
      <c r="L375" s="228">
        <v>0</v>
      </c>
      <c r="M375" s="228">
        <v>200</v>
      </c>
      <c r="N375" s="241">
        <f>L375*M375</f>
        <v>0</v>
      </c>
      <c r="O375" s="241"/>
      <c r="P375" s="241">
        <f>N375+O375</f>
        <v>0</v>
      </c>
      <c r="Q375" s="37">
        <f>P375/P378</f>
        <v>0</v>
      </c>
      <c r="R375" s="37"/>
      <c r="S375" s="37"/>
      <c r="T375" s="37"/>
    </row>
    <row r="376" spans="1:20" ht="20.100000000000001" customHeight="1">
      <c r="A376" s="29"/>
      <c r="B376" s="30"/>
      <c r="C376" s="31"/>
      <c r="D376" s="32"/>
      <c r="E376" s="33"/>
      <c r="F376" s="34" t="s">
        <v>451</v>
      </c>
      <c r="G376" s="34" t="s">
        <v>454</v>
      </c>
      <c r="H376" s="34" t="s">
        <v>434</v>
      </c>
      <c r="I376" s="29"/>
      <c r="J376" s="35" t="s">
        <v>435</v>
      </c>
      <c r="K376" s="228" t="s">
        <v>440</v>
      </c>
      <c r="L376" s="228">
        <v>0</v>
      </c>
      <c r="M376" s="228">
        <v>200</v>
      </c>
      <c r="N376" s="241">
        <f>L376*M376</f>
        <v>0</v>
      </c>
      <c r="O376" s="241"/>
      <c r="P376" s="241">
        <f>N376+O376</f>
        <v>0</v>
      </c>
      <c r="Q376" s="37">
        <f>P376/P378</f>
        <v>0</v>
      </c>
      <c r="R376" s="37"/>
      <c r="S376" s="37"/>
      <c r="T376" s="37"/>
    </row>
    <row r="377" spans="1:20" ht="20.100000000000001" customHeight="1">
      <c r="A377" s="29"/>
      <c r="B377" s="30"/>
      <c r="C377" s="31"/>
      <c r="D377" s="32"/>
      <c r="E377" s="33"/>
      <c r="F377" s="34" t="str">
        <f>G376</f>
        <v>0+600</v>
      </c>
      <c r="G377" s="34" t="s">
        <v>913</v>
      </c>
      <c r="H377" s="34" t="s">
        <v>434</v>
      </c>
      <c r="I377" s="29"/>
      <c r="J377" s="35"/>
      <c r="K377" s="228" t="s">
        <v>443</v>
      </c>
      <c r="L377" s="228">
        <v>0</v>
      </c>
      <c r="M377" s="228">
        <v>200</v>
      </c>
      <c r="N377" s="241">
        <f>L377*M377</f>
        <v>0</v>
      </c>
      <c r="O377" s="241"/>
      <c r="P377" s="241">
        <f>N377+O377</f>
        <v>0</v>
      </c>
      <c r="Q377" s="37">
        <f>P377/P378</f>
        <v>0</v>
      </c>
      <c r="R377" s="37"/>
      <c r="S377" s="37"/>
      <c r="T377" s="37"/>
    </row>
    <row r="378" spans="1:20" ht="20.100000000000001" customHeight="1">
      <c r="B378" s="40"/>
      <c r="C378" s="41"/>
      <c r="D378" s="42"/>
      <c r="E378" s="43"/>
      <c r="F378" s="44"/>
      <c r="G378" s="44"/>
      <c r="H378" s="44"/>
      <c r="P378" s="241">
        <f>SUM(P374:P377)</f>
        <v>700</v>
      </c>
      <c r="Q378" s="37">
        <f>SUM(Q374:Q377)</f>
        <v>1</v>
      </c>
      <c r="R378" s="37"/>
      <c r="S378" s="37"/>
      <c r="T378" s="37"/>
    </row>
    <row r="379" spans="1:20" ht="20.100000000000001" customHeight="1">
      <c r="B379" s="40"/>
      <c r="C379" s="41"/>
      <c r="D379" s="42"/>
      <c r="E379" s="43"/>
      <c r="F379" s="44"/>
      <c r="G379" s="44"/>
      <c r="H379" s="44"/>
    </row>
    <row r="380" spans="1:20" ht="20.100000000000001" customHeight="1">
      <c r="A380" s="29"/>
      <c r="B380" s="30">
        <v>50</v>
      </c>
      <c r="C380" s="31" t="s">
        <v>1074</v>
      </c>
      <c r="D380" s="32" t="s">
        <v>72</v>
      </c>
      <c r="E380" s="33">
        <f>'2-'!G61</f>
        <v>1.37</v>
      </c>
      <c r="F380" s="34" t="s">
        <v>433</v>
      </c>
      <c r="G380" s="34" t="s">
        <v>447</v>
      </c>
      <c r="H380" s="34" t="s">
        <v>434</v>
      </c>
      <c r="I380" s="29"/>
      <c r="J380" s="35" t="s">
        <v>435</v>
      </c>
      <c r="K380" s="228" t="s">
        <v>434</v>
      </c>
      <c r="L380" s="228">
        <f>COUNTIF(H380:H385,"B")</f>
        <v>1</v>
      </c>
      <c r="M380" s="228">
        <v>200</v>
      </c>
      <c r="N380" s="241">
        <f>L380*M380</f>
        <v>200</v>
      </c>
      <c r="O380" s="241"/>
      <c r="P380" s="241">
        <f>O380+N380</f>
        <v>200</v>
      </c>
      <c r="Q380" s="37">
        <f>P380/P384</f>
        <v>0.145985401459854</v>
      </c>
      <c r="R380" s="37"/>
      <c r="S380" s="37"/>
      <c r="T380" s="37"/>
    </row>
    <row r="381" spans="1:20" ht="20.100000000000001" customHeight="1">
      <c r="A381" s="29"/>
      <c r="B381" s="30"/>
      <c r="C381" s="31"/>
      <c r="D381" s="32"/>
      <c r="E381" s="33"/>
      <c r="F381" s="34" t="s">
        <v>447</v>
      </c>
      <c r="G381" s="34" t="s">
        <v>451</v>
      </c>
      <c r="H381" s="34" t="s">
        <v>438</v>
      </c>
      <c r="I381" s="29"/>
      <c r="J381" s="35" t="s">
        <v>435</v>
      </c>
      <c r="K381" s="228" t="s">
        <v>438</v>
      </c>
      <c r="L381" s="228">
        <f>COUNTIF(H380:H385,"S")</f>
        <v>5</v>
      </c>
      <c r="M381" s="228">
        <v>200</v>
      </c>
      <c r="N381" s="241">
        <f>L381*M381</f>
        <v>1000</v>
      </c>
      <c r="O381" s="241">
        <v>170</v>
      </c>
      <c r="P381" s="241">
        <f>N381+O381</f>
        <v>1170</v>
      </c>
      <c r="Q381" s="37">
        <f>P381/P384</f>
        <v>0.85401459854014594</v>
      </c>
      <c r="R381" s="37"/>
      <c r="S381" s="37"/>
      <c r="T381" s="37"/>
    </row>
    <row r="382" spans="1:20" ht="20.100000000000001" customHeight="1">
      <c r="A382" s="29"/>
      <c r="B382" s="30"/>
      <c r="C382" s="31"/>
      <c r="D382" s="32"/>
      <c r="E382" s="33"/>
      <c r="F382" s="34" t="s">
        <v>451</v>
      </c>
      <c r="G382" s="34" t="s">
        <v>454</v>
      </c>
      <c r="H382" s="34" t="s">
        <v>438</v>
      </c>
      <c r="I382" s="29"/>
      <c r="J382" s="35" t="s">
        <v>435</v>
      </c>
      <c r="K382" s="228" t="s">
        <v>440</v>
      </c>
      <c r="L382" s="228">
        <v>0</v>
      </c>
      <c r="M382" s="228">
        <v>200</v>
      </c>
      <c r="N382" s="241">
        <f>L382*M382</f>
        <v>0</v>
      </c>
      <c r="O382" s="241"/>
      <c r="P382" s="241">
        <f>N382+O382</f>
        <v>0</v>
      </c>
      <c r="Q382" s="37">
        <f>P382/P384</f>
        <v>0</v>
      </c>
      <c r="R382" s="37"/>
      <c r="S382" s="37"/>
      <c r="T382" s="37"/>
    </row>
    <row r="383" spans="1:20" ht="20.100000000000001" customHeight="1">
      <c r="A383" s="29"/>
      <c r="B383" s="30"/>
      <c r="C383" s="31"/>
      <c r="D383" s="32"/>
      <c r="E383" s="33"/>
      <c r="F383" s="34" t="s">
        <v>454</v>
      </c>
      <c r="G383" s="34" t="s">
        <v>455</v>
      </c>
      <c r="H383" s="34" t="s">
        <v>438</v>
      </c>
      <c r="I383" s="29"/>
      <c r="J383" s="35" t="s">
        <v>435</v>
      </c>
      <c r="K383" s="228" t="s">
        <v>443</v>
      </c>
      <c r="L383" s="228">
        <v>0</v>
      </c>
      <c r="M383" s="228">
        <v>200</v>
      </c>
      <c r="N383" s="241">
        <f>L383*M383</f>
        <v>0</v>
      </c>
      <c r="O383" s="241"/>
      <c r="P383" s="241">
        <f>N383+O383</f>
        <v>0</v>
      </c>
      <c r="Q383" s="37">
        <f>P383/P384</f>
        <v>0</v>
      </c>
      <c r="R383" s="37"/>
      <c r="S383" s="37"/>
      <c r="T383" s="37"/>
    </row>
    <row r="384" spans="1:20" ht="20.100000000000001" customHeight="1">
      <c r="A384" s="29"/>
      <c r="B384" s="30"/>
      <c r="C384" s="31"/>
      <c r="D384" s="32"/>
      <c r="E384" s="33"/>
      <c r="F384" s="34" t="s">
        <v>455</v>
      </c>
      <c r="G384" s="34" t="s">
        <v>456</v>
      </c>
      <c r="H384" s="34" t="s">
        <v>438</v>
      </c>
      <c r="I384" s="29"/>
      <c r="J384" s="35" t="s">
        <v>435</v>
      </c>
      <c r="K384" s="228"/>
      <c r="L384" s="228"/>
      <c r="M384" s="228"/>
      <c r="N384" s="241"/>
      <c r="O384" s="241"/>
      <c r="P384" s="241">
        <f>SUM(P380:P383)</f>
        <v>1370</v>
      </c>
      <c r="Q384" s="37">
        <f>SUM(Q380:Q383)</f>
        <v>1</v>
      </c>
      <c r="R384" s="37"/>
      <c r="S384" s="37"/>
      <c r="T384" s="37"/>
    </row>
    <row r="385" spans="1:20" ht="20.100000000000001" customHeight="1">
      <c r="A385" s="29"/>
      <c r="B385" s="30"/>
      <c r="C385" s="31"/>
      <c r="D385" s="32"/>
      <c r="E385" s="33"/>
      <c r="F385" s="34" t="s">
        <v>456</v>
      </c>
      <c r="G385" s="34" t="s">
        <v>457</v>
      </c>
      <c r="H385" s="34" t="s">
        <v>438</v>
      </c>
      <c r="I385" s="29"/>
      <c r="J385" s="35" t="s">
        <v>435</v>
      </c>
      <c r="K385" s="228"/>
      <c r="L385" s="228"/>
      <c r="M385" s="228"/>
      <c r="N385" s="241"/>
      <c r="O385" s="241"/>
      <c r="P385" s="241"/>
      <c r="Q385" s="36"/>
      <c r="R385" s="36"/>
      <c r="S385" s="36"/>
      <c r="T385" s="36"/>
    </row>
    <row r="386" spans="1:20" ht="20.100000000000001" customHeight="1">
      <c r="A386" s="29"/>
      <c r="B386" s="30"/>
      <c r="C386" s="31"/>
      <c r="D386" s="32"/>
      <c r="E386" s="33"/>
      <c r="F386" s="34" t="s">
        <v>457</v>
      </c>
      <c r="G386" s="34" t="s">
        <v>1124</v>
      </c>
      <c r="H386" s="34" t="s">
        <v>438</v>
      </c>
      <c r="I386" s="29"/>
      <c r="J386" s="35" t="s">
        <v>435</v>
      </c>
      <c r="K386" s="228"/>
      <c r="L386" s="228"/>
      <c r="M386" s="228"/>
      <c r="N386" s="241"/>
      <c r="O386" s="241"/>
      <c r="P386" s="241"/>
      <c r="Q386" s="36"/>
      <c r="R386" s="36"/>
      <c r="S386" s="36"/>
      <c r="T386" s="36"/>
    </row>
    <row r="387" spans="1:20" ht="20.100000000000001" customHeight="1">
      <c r="B387" s="40"/>
      <c r="C387" s="41"/>
      <c r="D387" s="42"/>
      <c r="E387" s="43"/>
      <c r="F387" s="44"/>
      <c r="G387" s="44"/>
      <c r="H387" s="44"/>
    </row>
    <row r="388" spans="1:20" ht="20.100000000000001" customHeight="1">
      <c r="B388" s="40"/>
      <c r="C388" s="41"/>
      <c r="D388" s="42"/>
      <c r="E388" s="43"/>
      <c r="F388" s="44"/>
      <c r="G388" s="44"/>
      <c r="H388" s="44"/>
    </row>
    <row r="389" spans="1:20" s="270" customFormat="1" ht="20.100000000000001" customHeight="1">
      <c r="A389" s="260"/>
      <c r="B389" s="261">
        <v>51</v>
      </c>
      <c r="C389" s="262" t="s">
        <v>510</v>
      </c>
      <c r="D389" s="263" t="s">
        <v>73</v>
      </c>
      <c r="E389" s="264">
        <f>'2-'!H62</f>
        <v>0.27</v>
      </c>
      <c r="F389" s="265" t="s">
        <v>433</v>
      </c>
      <c r="G389" s="265" t="s">
        <v>447</v>
      </c>
      <c r="H389" s="265" t="s">
        <v>434</v>
      </c>
      <c r="I389" s="260"/>
      <c r="J389" s="266" t="s">
        <v>435</v>
      </c>
      <c r="K389" s="267" t="s">
        <v>434</v>
      </c>
      <c r="L389" s="267">
        <f>COUNTIF(H389,"B")</f>
        <v>1</v>
      </c>
      <c r="M389" s="267">
        <v>200</v>
      </c>
      <c r="N389" s="268">
        <f>L389*M389</f>
        <v>200</v>
      </c>
      <c r="O389" s="268">
        <v>70</v>
      </c>
      <c r="P389" s="268">
        <f>O389+N389</f>
        <v>270</v>
      </c>
      <c r="Q389" s="269">
        <f>P389/P393</f>
        <v>1</v>
      </c>
      <c r="R389" s="269"/>
      <c r="S389" s="269"/>
      <c r="T389" s="269"/>
    </row>
    <row r="390" spans="1:20" s="270" customFormat="1" ht="20.100000000000001" customHeight="1">
      <c r="A390" s="260"/>
      <c r="B390" s="261"/>
      <c r="C390" s="262"/>
      <c r="D390" s="263"/>
      <c r="E390" s="264"/>
      <c r="F390" s="265" t="s">
        <v>447</v>
      </c>
      <c r="G390" s="265" t="s">
        <v>1073</v>
      </c>
      <c r="H390" s="265" t="s">
        <v>434</v>
      </c>
      <c r="I390" s="260"/>
      <c r="J390" s="266" t="s">
        <v>435</v>
      </c>
      <c r="K390" s="267" t="s">
        <v>438</v>
      </c>
      <c r="L390" s="267">
        <v>0</v>
      </c>
      <c r="M390" s="267">
        <v>200</v>
      </c>
      <c r="N390" s="268">
        <f>L390*M390</f>
        <v>0</v>
      </c>
      <c r="O390" s="268"/>
      <c r="P390" s="268">
        <f>N390+O390</f>
        <v>0</v>
      </c>
      <c r="Q390" s="269">
        <f>P390/P393</f>
        <v>0</v>
      </c>
      <c r="R390" s="269"/>
      <c r="S390" s="269"/>
      <c r="T390" s="269"/>
    </row>
    <row r="391" spans="1:20" s="270" customFormat="1" ht="20.100000000000001" customHeight="1">
      <c r="A391" s="260"/>
      <c r="B391" s="261"/>
      <c r="C391" s="262"/>
      <c r="D391" s="263"/>
      <c r="E391" s="264"/>
      <c r="F391" s="265"/>
      <c r="G391" s="265"/>
      <c r="H391" s="265"/>
      <c r="I391" s="260"/>
      <c r="J391" s="266"/>
      <c r="K391" s="267" t="s">
        <v>440</v>
      </c>
      <c r="L391" s="267">
        <v>0</v>
      </c>
      <c r="M391" s="267">
        <v>200</v>
      </c>
      <c r="N391" s="268">
        <f>L391*M391</f>
        <v>0</v>
      </c>
      <c r="O391" s="268"/>
      <c r="P391" s="268">
        <f>N391+O391</f>
        <v>0</v>
      </c>
      <c r="Q391" s="269">
        <f>P391/P393</f>
        <v>0</v>
      </c>
      <c r="R391" s="269"/>
      <c r="S391" s="269"/>
      <c r="T391" s="269"/>
    </row>
    <row r="392" spans="1:20" s="270" customFormat="1" ht="20.100000000000001" customHeight="1">
      <c r="A392" s="260"/>
      <c r="B392" s="261"/>
      <c r="C392" s="262"/>
      <c r="D392" s="263"/>
      <c r="E392" s="264"/>
      <c r="F392" s="265"/>
      <c r="G392" s="265"/>
      <c r="H392" s="265"/>
      <c r="I392" s="260"/>
      <c r="J392" s="266"/>
      <c r="K392" s="267" t="s">
        <v>443</v>
      </c>
      <c r="L392" s="267">
        <v>0</v>
      </c>
      <c r="M392" s="267">
        <v>200</v>
      </c>
      <c r="N392" s="268">
        <f>L392*M392</f>
        <v>0</v>
      </c>
      <c r="O392" s="268"/>
      <c r="P392" s="268">
        <f>N392+O392</f>
        <v>0</v>
      </c>
      <c r="Q392" s="269">
        <f>P392/P393</f>
        <v>0</v>
      </c>
      <c r="R392" s="269"/>
      <c r="S392" s="269"/>
      <c r="T392" s="269"/>
    </row>
    <row r="393" spans="1:20" s="270" customFormat="1" ht="20.100000000000001" customHeight="1">
      <c r="A393" s="260"/>
      <c r="B393" s="261"/>
      <c r="C393" s="262"/>
      <c r="D393" s="263"/>
      <c r="E393" s="264"/>
      <c r="F393" s="265"/>
      <c r="G393" s="265"/>
      <c r="H393" s="265"/>
      <c r="I393" s="260"/>
      <c r="J393" s="266"/>
      <c r="K393" s="267"/>
      <c r="L393" s="267"/>
      <c r="M393" s="267"/>
      <c r="N393" s="268"/>
      <c r="O393" s="268"/>
      <c r="P393" s="268">
        <f>SUM(P389:P392)</f>
        <v>270</v>
      </c>
      <c r="Q393" s="269">
        <f>SUM(Q389:Q392)</f>
        <v>1</v>
      </c>
      <c r="R393" s="269"/>
      <c r="S393" s="269"/>
      <c r="T393" s="269"/>
    </row>
    <row r="394" spans="1:20" s="270" customFormat="1" ht="20.100000000000001" customHeight="1">
      <c r="A394" s="260"/>
      <c r="B394" s="261"/>
      <c r="C394" s="262"/>
      <c r="D394" s="263"/>
      <c r="E394" s="264"/>
      <c r="F394" s="265"/>
      <c r="G394" s="265"/>
      <c r="H394" s="265"/>
      <c r="I394" s="260"/>
      <c r="J394" s="266"/>
      <c r="K394" s="267"/>
      <c r="L394" s="267"/>
      <c r="M394" s="267"/>
      <c r="N394" s="268"/>
      <c r="O394" s="268"/>
      <c r="P394" s="268"/>
    </row>
    <row r="395" spans="1:20" ht="20.100000000000001" customHeight="1">
      <c r="B395" s="40"/>
      <c r="C395" s="41"/>
      <c r="D395" s="42"/>
      <c r="E395" s="43"/>
      <c r="F395" s="44"/>
      <c r="G395" s="44"/>
      <c r="H395" s="44"/>
    </row>
    <row r="396" spans="1:20" ht="20.100000000000001" customHeight="1">
      <c r="B396" s="40"/>
      <c r="C396" s="41"/>
      <c r="D396" s="42"/>
      <c r="E396" s="43"/>
      <c r="F396" s="44"/>
      <c r="G396" s="44"/>
      <c r="H396" s="44"/>
    </row>
    <row r="397" spans="1:20" s="73" customFormat="1" ht="20.100000000000001" customHeight="1">
      <c r="A397" s="66"/>
      <c r="B397" s="67">
        <v>52</v>
      </c>
      <c r="C397" s="68" t="s">
        <v>1079</v>
      </c>
      <c r="D397" s="69" t="s">
        <v>511</v>
      </c>
      <c r="E397" s="70">
        <f>'2-'!H63</f>
        <v>0.25</v>
      </c>
      <c r="F397" s="71" t="s">
        <v>433</v>
      </c>
      <c r="G397" s="71" t="s">
        <v>447</v>
      </c>
      <c r="H397" s="71" t="str">
        <f>'[8]FORM SDI (Aspalt) Per-1 KM'!BT12</f>
        <v>B</v>
      </c>
      <c r="I397" s="66"/>
      <c r="J397" s="72" t="s">
        <v>435</v>
      </c>
      <c r="K397" s="230" t="s">
        <v>434</v>
      </c>
      <c r="L397" s="230">
        <f>COUNTIF(H397,"B")</f>
        <v>1</v>
      </c>
      <c r="M397" s="230">
        <v>200</v>
      </c>
      <c r="N397" s="243">
        <f>L397*M397</f>
        <v>200</v>
      </c>
      <c r="O397" s="243">
        <v>50</v>
      </c>
      <c r="P397" s="243">
        <f>O397+N397</f>
        <v>250</v>
      </c>
      <c r="Q397" s="74">
        <f>P397/P401</f>
        <v>1</v>
      </c>
      <c r="R397" s="74"/>
      <c r="S397" s="74"/>
      <c r="T397" s="74"/>
    </row>
    <row r="398" spans="1:20" s="73" customFormat="1" ht="20.100000000000001" customHeight="1">
      <c r="A398" s="66"/>
      <c r="B398" s="67"/>
      <c r="C398" s="68"/>
      <c r="D398" s="69"/>
      <c r="E398" s="70"/>
      <c r="F398" s="71" t="s">
        <v>447</v>
      </c>
      <c r="G398" s="71" t="s">
        <v>1038</v>
      </c>
      <c r="H398" s="71" t="str">
        <f>'[8]FORM SDI (Aspalt) Per-1 KM'!BT13</f>
        <v>B</v>
      </c>
      <c r="I398" s="66"/>
      <c r="J398" s="72" t="s">
        <v>435</v>
      </c>
      <c r="K398" s="230" t="s">
        <v>438</v>
      </c>
      <c r="L398" s="230">
        <f>COUNTIF(H397:H398,"S")</f>
        <v>0</v>
      </c>
      <c r="M398" s="230">
        <v>200</v>
      </c>
      <c r="N398" s="243">
        <f>L398*M398</f>
        <v>0</v>
      </c>
      <c r="O398" s="243"/>
      <c r="P398" s="243">
        <f>N398+O398</f>
        <v>0</v>
      </c>
      <c r="Q398" s="74">
        <f>P398/P401</f>
        <v>0</v>
      </c>
      <c r="R398" s="74"/>
      <c r="S398" s="74"/>
      <c r="T398" s="74"/>
    </row>
    <row r="399" spans="1:20" s="73" customFormat="1" ht="20.100000000000001" customHeight="1">
      <c r="A399" s="66"/>
      <c r="B399" s="67"/>
      <c r="C399" s="68"/>
      <c r="D399" s="69"/>
      <c r="E399" s="70"/>
      <c r="F399" s="71"/>
      <c r="G399" s="71"/>
      <c r="H399" s="71"/>
      <c r="I399" s="66"/>
      <c r="J399" s="72"/>
      <c r="K399" s="230" t="s">
        <v>440</v>
      </c>
      <c r="L399" s="230">
        <v>0</v>
      </c>
      <c r="M399" s="230">
        <v>200</v>
      </c>
      <c r="N399" s="243">
        <f>L399*M399</f>
        <v>0</v>
      </c>
      <c r="O399" s="243"/>
      <c r="P399" s="243">
        <f>N399+O399</f>
        <v>0</v>
      </c>
      <c r="Q399" s="74">
        <f>P399/P401</f>
        <v>0</v>
      </c>
      <c r="R399" s="74"/>
      <c r="S399" s="74"/>
      <c r="T399" s="74"/>
    </row>
    <row r="400" spans="1:20" s="73" customFormat="1" ht="20.100000000000001" customHeight="1">
      <c r="A400" s="66"/>
      <c r="B400" s="67"/>
      <c r="C400" s="68"/>
      <c r="D400" s="69"/>
      <c r="E400" s="70"/>
      <c r="F400" s="71"/>
      <c r="G400" s="71"/>
      <c r="H400" s="71"/>
      <c r="I400" s="66"/>
      <c r="J400" s="72"/>
      <c r="K400" s="230" t="s">
        <v>443</v>
      </c>
      <c r="L400" s="230">
        <v>0</v>
      </c>
      <c r="M400" s="230">
        <v>200</v>
      </c>
      <c r="N400" s="243">
        <f>L400*M400</f>
        <v>0</v>
      </c>
      <c r="O400" s="243"/>
      <c r="P400" s="243">
        <f>N400+O400</f>
        <v>0</v>
      </c>
      <c r="Q400" s="74">
        <f>P400/P401</f>
        <v>0</v>
      </c>
      <c r="R400" s="74"/>
      <c r="S400" s="74"/>
      <c r="T400" s="74"/>
    </row>
    <row r="401" spans="1:20" s="73" customFormat="1" ht="20.100000000000001" customHeight="1">
      <c r="A401" s="66"/>
      <c r="B401" s="67"/>
      <c r="C401" s="68"/>
      <c r="D401" s="69"/>
      <c r="E401" s="70"/>
      <c r="F401" s="71"/>
      <c r="G401" s="71"/>
      <c r="H401" s="71"/>
      <c r="I401" s="66"/>
      <c r="J401" s="72"/>
      <c r="K401" s="230"/>
      <c r="L401" s="230"/>
      <c r="M401" s="230"/>
      <c r="N401" s="243"/>
      <c r="O401" s="243"/>
      <c r="P401" s="243">
        <f>SUM(P397:P400)</f>
        <v>250</v>
      </c>
      <c r="Q401" s="74">
        <f>SUM(Q397:Q400)</f>
        <v>1</v>
      </c>
      <c r="R401" s="74"/>
      <c r="S401" s="74"/>
      <c r="T401" s="74"/>
    </row>
    <row r="402" spans="1:20" ht="20.100000000000001" customHeight="1">
      <c r="B402" s="40"/>
      <c r="C402" s="41"/>
      <c r="D402" s="42"/>
      <c r="E402" s="43"/>
      <c r="F402" s="44"/>
      <c r="G402" s="44"/>
      <c r="H402" s="44"/>
    </row>
    <row r="403" spans="1:20" ht="20.100000000000001" customHeight="1">
      <c r="B403" s="40"/>
      <c r="C403" s="41"/>
      <c r="D403" s="42"/>
      <c r="E403" s="43"/>
      <c r="F403" s="44"/>
      <c r="G403" s="44"/>
      <c r="H403" s="44"/>
    </row>
    <row r="404" spans="1:20" s="73" customFormat="1" ht="20.100000000000001" customHeight="1">
      <c r="A404" s="66"/>
      <c r="B404" s="67">
        <v>53</v>
      </c>
      <c r="C404" s="68" t="s">
        <v>512</v>
      </c>
      <c r="D404" s="69" t="s">
        <v>75</v>
      </c>
      <c r="E404" s="70">
        <f>'2-'!H64</f>
        <v>0.68</v>
      </c>
      <c r="F404" s="71" t="s">
        <v>433</v>
      </c>
      <c r="G404" s="71" t="s">
        <v>447</v>
      </c>
      <c r="H404" s="71" t="s">
        <v>434</v>
      </c>
      <c r="I404" s="66"/>
      <c r="J404" s="72" t="s">
        <v>435</v>
      </c>
      <c r="K404" s="230" t="s">
        <v>434</v>
      </c>
      <c r="L404" s="230">
        <f>COUNTIF(H404:H406,"B")</f>
        <v>3</v>
      </c>
      <c r="M404" s="230">
        <v>200</v>
      </c>
      <c r="N404" s="243">
        <f>L404*M404</f>
        <v>600</v>
      </c>
      <c r="O404" s="243">
        <v>80</v>
      </c>
      <c r="P404" s="243">
        <f>O404+N404</f>
        <v>680</v>
      </c>
      <c r="Q404" s="74">
        <f>P404/P408</f>
        <v>1</v>
      </c>
      <c r="R404" s="74"/>
      <c r="S404" s="74"/>
      <c r="T404" s="74"/>
    </row>
    <row r="405" spans="1:20" s="73" customFormat="1" ht="20.100000000000001" customHeight="1">
      <c r="A405" s="66"/>
      <c r="B405" s="67"/>
      <c r="C405" s="68"/>
      <c r="D405" s="69"/>
      <c r="E405" s="70"/>
      <c r="F405" s="71" t="s">
        <v>447</v>
      </c>
      <c r="G405" s="71" t="s">
        <v>451</v>
      </c>
      <c r="H405" s="71" t="s">
        <v>434</v>
      </c>
      <c r="I405" s="66"/>
      <c r="J405" s="72" t="s">
        <v>435</v>
      </c>
      <c r="K405" s="230" t="s">
        <v>438</v>
      </c>
      <c r="L405" s="230">
        <v>0</v>
      </c>
      <c r="M405" s="230">
        <v>200</v>
      </c>
      <c r="N405" s="243">
        <f>L405*M405</f>
        <v>0</v>
      </c>
      <c r="O405" s="243"/>
      <c r="P405" s="243">
        <f>N405+O405</f>
        <v>0</v>
      </c>
      <c r="Q405" s="74">
        <f>P405/P408</f>
        <v>0</v>
      </c>
      <c r="R405" s="74"/>
      <c r="S405" s="74"/>
      <c r="T405" s="74"/>
    </row>
    <row r="406" spans="1:20" s="73" customFormat="1" ht="20.100000000000001" customHeight="1">
      <c r="A406" s="66"/>
      <c r="B406" s="67"/>
      <c r="C406" s="68"/>
      <c r="D406" s="69"/>
      <c r="E406" s="70"/>
      <c r="F406" s="71" t="s">
        <v>451</v>
      </c>
      <c r="G406" s="71" t="s">
        <v>454</v>
      </c>
      <c r="H406" s="71" t="s">
        <v>434</v>
      </c>
      <c r="I406" s="66"/>
      <c r="J406" s="72" t="s">
        <v>435</v>
      </c>
      <c r="K406" s="230" t="s">
        <v>440</v>
      </c>
      <c r="L406" s="230">
        <v>0</v>
      </c>
      <c r="M406" s="230">
        <v>200</v>
      </c>
      <c r="N406" s="243">
        <f>L406*M406</f>
        <v>0</v>
      </c>
      <c r="O406" s="243"/>
      <c r="P406" s="243">
        <f>N406+O406</f>
        <v>0</v>
      </c>
      <c r="Q406" s="74">
        <f>P406/P408</f>
        <v>0</v>
      </c>
      <c r="R406" s="74"/>
      <c r="S406" s="74"/>
      <c r="T406" s="74"/>
    </row>
    <row r="407" spans="1:20" s="73" customFormat="1" ht="20.100000000000001" customHeight="1">
      <c r="A407" s="66"/>
      <c r="B407" s="67"/>
      <c r="C407" s="68"/>
      <c r="D407" s="69"/>
      <c r="E407" s="70"/>
      <c r="F407" s="71" t="s">
        <v>454</v>
      </c>
      <c r="G407" s="71" t="s">
        <v>1170</v>
      </c>
      <c r="H407" s="71" t="s">
        <v>434</v>
      </c>
      <c r="I407" s="66"/>
      <c r="J407" s="72" t="s">
        <v>435</v>
      </c>
      <c r="K407" s="230" t="s">
        <v>443</v>
      </c>
      <c r="L407" s="230">
        <v>0</v>
      </c>
      <c r="M407" s="230">
        <v>200</v>
      </c>
      <c r="N407" s="243">
        <f>L407*M407</f>
        <v>0</v>
      </c>
      <c r="O407" s="243"/>
      <c r="P407" s="243">
        <f>N407+O407</f>
        <v>0</v>
      </c>
      <c r="Q407" s="74">
        <f>P407/P408</f>
        <v>0</v>
      </c>
      <c r="R407" s="74"/>
      <c r="S407" s="74"/>
      <c r="T407" s="74"/>
    </row>
    <row r="408" spans="1:20" s="73" customFormat="1" ht="20.100000000000001" customHeight="1">
      <c r="A408" s="66"/>
      <c r="B408" s="67"/>
      <c r="C408" s="68"/>
      <c r="D408" s="69"/>
      <c r="E408" s="70"/>
      <c r="F408" s="71"/>
      <c r="G408" s="71"/>
      <c r="H408" s="71"/>
      <c r="I408" s="66"/>
      <c r="J408" s="72"/>
      <c r="K408" s="230"/>
      <c r="L408" s="230"/>
      <c r="M408" s="230"/>
      <c r="N408" s="243"/>
      <c r="O408" s="243"/>
      <c r="P408" s="243">
        <f>SUM(P404:P407)</f>
        <v>680</v>
      </c>
      <c r="Q408" s="74">
        <f>SUM(Q404:Q407)</f>
        <v>1</v>
      </c>
      <c r="R408" s="74"/>
      <c r="S408" s="74"/>
      <c r="T408" s="74"/>
    </row>
    <row r="409" spans="1:20" s="73" customFormat="1" ht="20.100000000000001" customHeight="1">
      <c r="A409" s="66"/>
      <c r="B409" s="67"/>
      <c r="C409" s="68"/>
      <c r="D409" s="69"/>
      <c r="E409" s="70"/>
      <c r="F409" s="71"/>
      <c r="G409" s="71"/>
      <c r="H409" s="71"/>
      <c r="I409" s="66"/>
      <c r="J409" s="72"/>
      <c r="K409" s="230"/>
      <c r="L409" s="230"/>
      <c r="M409" s="230"/>
      <c r="N409" s="243"/>
      <c r="O409" s="243"/>
      <c r="P409" s="243"/>
    </row>
    <row r="410" spans="1:20" ht="20.100000000000001" customHeight="1">
      <c r="B410" s="40"/>
      <c r="C410" s="41"/>
      <c r="D410" s="42"/>
      <c r="E410" s="43"/>
      <c r="F410" s="44"/>
      <c r="G410" s="44"/>
      <c r="H410" s="44"/>
    </row>
    <row r="411" spans="1:20" ht="20.100000000000001" customHeight="1">
      <c r="B411" s="40"/>
      <c r="C411" s="41"/>
      <c r="D411" s="42"/>
      <c r="E411" s="43"/>
      <c r="F411" s="44"/>
      <c r="G411" s="44"/>
      <c r="H411" s="44"/>
    </row>
    <row r="412" spans="1:20" s="270" customFormat="1" ht="20.100000000000001" customHeight="1">
      <c r="A412" s="260"/>
      <c r="B412" s="261">
        <v>54</v>
      </c>
      <c r="C412" s="262" t="s">
        <v>1080</v>
      </c>
      <c r="D412" s="263" t="s">
        <v>76</v>
      </c>
      <c r="E412" s="264">
        <f>'2-'!H65</f>
        <v>0.37</v>
      </c>
      <c r="F412" s="265" t="s">
        <v>433</v>
      </c>
      <c r="G412" s="265" t="s">
        <v>447</v>
      </c>
      <c r="H412" s="265" t="str">
        <f>'[9]FORM SDI (Aspalt) Per-1 KM'!BT12</f>
        <v>B</v>
      </c>
      <c r="I412" s="260"/>
      <c r="J412" s="266" t="s">
        <v>435</v>
      </c>
      <c r="K412" s="267" t="s">
        <v>434</v>
      </c>
      <c r="L412" s="267">
        <f>COUNTIF(H412,"B")</f>
        <v>1</v>
      </c>
      <c r="M412" s="267">
        <v>200</v>
      </c>
      <c r="N412" s="268">
        <f>L412*M412</f>
        <v>200</v>
      </c>
      <c r="O412" s="268">
        <v>170</v>
      </c>
      <c r="P412" s="268">
        <f>O412+N412</f>
        <v>370</v>
      </c>
      <c r="Q412" s="269">
        <f>P412/P416</f>
        <v>1</v>
      </c>
      <c r="R412" s="269"/>
      <c r="S412" s="269"/>
      <c r="T412" s="269"/>
    </row>
    <row r="413" spans="1:20" s="270" customFormat="1" ht="20.100000000000001" customHeight="1">
      <c r="A413" s="260"/>
      <c r="B413" s="261"/>
      <c r="C413" s="262"/>
      <c r="D413" s="263"/>
      <c r="E413" s="264"/>
      <c r="F413" s="265" t="s">
        <v>447</v>
      </c>
      <c r="G413" s="265" t="s">
        <v>1171</v>
      </c>
      <c r="H413" s="265" t="str">
        <f>'[9]FORM SDI (Aspalt) Per-1 KM'!BT13</f>
        <v>B</v>
      </c>
      <c r="I413" s="260"/>
      <c r="J413" s="266" t="s">
        <v>435</v>
      </c>
      <c r="K413" s="267" t="s">
        <v>438</v>
      </c>
      <c r="L413" s="267">
        <v>0</v>
      </c>
      <c r="M413" s="267">
        <v>200</v>
      </c>
      <c r="N413" s="268">
        <f>L413*M413</f>
        <v>0</v>
      </c>
      <c r="O413" s="268"/>
      <c r="P413" s="268">
        <f>N413+O413</f>
        <v>0</v>
      </c>
      <c r="Q413" s="269">
        <f>P413/P416</f>
        <v>0</v>
      </c>
      <c r="R413" s="269"/>
      <c r="S413" s="269"/>
      <c r="T413" s="269"/>
    </row>
    <row r="414" spans="1:20" s="270" customFormat="1" ht="20.100000000000001" customHeight="1">
      <c r="A414" s="260"/>
      <c r="B414" s="261"/>
      <c r="C414" s="262"/>
      <c r="D414" s="263"/>
      <c r="E414" s="264"/>
      <c r="F414" s="265"/>
      <c r="G414" s="265"/>
      <c r="H414" s="265"/>
      <c r="I414" s="260"/>
      <c r="J414" s="266"/>
      <c r="K414" s="267" t="s">
        <v>440</v>
      </c>
      <c r="L414" s="267">
        <v>0</v>
      </c>
      <c r="M414" s="267">
        <v>200</v>
      </c>
      <c r="N414" s="268">
        <f>L414*M414</f>
        <v>0</v>
      </c>
      <c r="O414" s="268"/>
      <c r="P414" s="268">
        <f>N414+O414</f>
        <v>0</v>
      </c>
      <c r="Q414" s="269">
        <f>P414/P416</f>
        <v>0</v>
      </c>
      <c r="R414" s="269"/>
      <c r="S414" s="269"/>
      <c r="T414" s="269"/>
    </row>
    <row r="415" spans="1:20" s="270" customFormat="1" ht="20.100000000000001" customHeight="1">
      <c r="A415" s="260"/>
      <c r="B415" s="261"/>
      <c r="C415" s="262"/>
      <c r="D415" s="263"/>
      <c r="E415" s="264"/>
      <c r="F415" s="265"/>
      <c r="G415" s="265"/>
      <c r="H415" s="265"/>
      <c r="I415" s="260"/>
      <c r="J415" s="266"/>
      <c r="K415" s="267" t="s">
        <v>443</v>
      </c>
      <c r="L415" s="267">
        <v>0</v>
      </c>
      <c r="M415" s="267">
        <v>200</v>
      </c>
      <c r="N415" s="268">
        <f>L415*M415</f>
        <v>0</v>
      </c>
      <c r="O415" s="268"/>
      <c r="P415" s="268">
        <f>N415+O415</f>
        <v>0</v>
      </c>
      <c r="Q415" s="269">
        <f>P415/P416</f>
        <v>0</v>
      </c>
      <c r="R415" s="269"/>
      <c r="S415" s="269"/>
      <c r="T415" s="269"/>
    </row>
    <row r="416" spans="1:20" s="270" customFormat="1" ht="20.100000000000001" customHeight="1">
      <c r="A416" s="260"/>
      <c r="B416" s="261"/>
      <c r="C416" s="262"/>
      <c r="D416" s="263"/>
      <c r="E416" s="264"/>
      <c r="F416" s="265"/>
      <c r="G416" s="265"/>
      <c r="H416" s="265"/>
      <c r="I416" s="260"/>
      <c r="J416" s="266"/>
      <c r="K416" s="267"/>
      <c r="L416" s="267"/>
      <c r="M416" s="267"/>
      <c r="N416" s="268"/>
      <c r="O416" s="268"/>
      <c r="P416" s="268">
        <f>SUM(P412:P415)</f>
        <v>370</v>
      </c>
      <c r="Q416" s="269">
        <f>SUM(Q412:Q415)</f>
        <v>1</v>
      </c>
      <c r="R416" s="269"/>
      <c r="S416" s="269"/>
      <c r="T416" s="269"/>
    </row>
    <row r="417" spans="1:20" ht="20.100000000000001" customHeight="1">
      <c r="B417" s="40"/>
      <c r="C417" s="41"/>
      <c r="D417" s="42"/>
      <c r="E417" s="43"/>
      <c r="F417" s="44"/>
      <c r="G417" s="44"/>
      <c r="H417" s="44"/>
    </row>
    <row r="418" spans="1:20" ht="20.100000000000001" customHeight="1">
      <c r="B418" s="40"/>
      <c r="C418" s="41"/>
      <c r="D418" s="42"/>
      <c r="E418" s="43"/>
      <c r="F418" s="44"/>
      <c r="G418" s="44"/>
      <c r="H418" s="44"/>
    </row>
    <row r="419" spans="1:20" s="73" customFormat="1" ht="20.100000000000001" customHeight="1">
      <c r="A419" s="66"/>
      <c r="B419" s="67">
        <v>55</v>
      </c>
      <c r="C419" s="68" t="s">
        <v>1081</v>
      </c>
      <c r="D419" s="69" t="s">
        <v>77</v>
      </c>
      <c r="E419" s="70">
        <f>'2-'!G66</f>
        <v>0.28000000000000003</v>
      </c>
      <c r="F419" s="71" t="s">
        <v>433</v>
      </c>
      <c r="G419" s="71" t="s">
        <v>447</v>
      </c>
      <c r="H419" s="71" t="str">
        <f>'[10]FORM SDI (Aspalt) Per-1 KM'!BT12</f>
        <v>B</v>
      </c>
      <c r="I419" s="66"/>
      <c r="J419" s="72" t="s">
        <v>1161</v>
      </c>
      <c r="K419" s="230" t="s">
        <v>434</v>
      </c>
      <c r="L419" s="230">
        <f>COUNTIF(H419,"B")</f>
        <v>1</v>
      </c>
      <c r="M419" s="230">
        <v>200</v>
      </c>
      <c r="N419" s="243">
        <f>L419*M419</f>
        <v>200</v>
      </c>
      <c r="O419" s="243">
        <v>80</v>
      </c>
      <c r="P419" s="243">
        <f>O419+N419</f>
        <v>280</v>
      </c>
      <c r="Q419" s="74">
        <f>P419/P423</f>
        <v>1</v>
      </c>
      <c r="R419" s="74"/>
      <c r="S419" s="74"/>
      <c r="T419" s="74"/>
    </row>
    <row r="420" spans="1:20" s="73" customFormat="1" ht="20.100000000000001" customHeight="1">
      <c r="A420" s="66"/>
      <c r="B420" s="67"/>
      <c r="C420" s="68"/>
      <c r="D420" s="69"/>
      <c r="E420" s="70"/>
      <c r="F420" s="71" t="s">
        <v>447</v>
      </c>
      <c r="G420" s="71" t="s">
        <v>1125</v>
      </c>
      <c r="H420" s="71" t="str">
        <f>'[10]FORM SDI (Aspalt) Per-1 KM'!BT13</f>
        <v>B</v>
      </c>
      <c r="I420" s="66"/>
      <c r="J420" s="72" t="s">
        <v>1161</v>
      </c>
      <c r="K420" s="230" t="s">
        <v>438</v>
      </c>
      <c r="L420" s="230">
        <v>0</v>
      </c>
      <c r="M420" s="230">
        <v>200</v>
      </c>
      <c r="N420" s="243">
        <f>L420*M420</f>
        <v>0</v>
      </c>
      <c r="O420" s="243"/>
      <c r="P420" s="243">
        <f>N420+O420</f>
        <v>0</v>
      </c>
      <c r="Q420" s="74">
        <f>P420/P423</f>
        <v>0</v>
      </c>
      <c r="R420" s="74"/>
      <c r="S420" s="74"/>
      <c r="T420" s="74"/>
    </row>
    <row r="421" spans="1:20" s="73" customFormat="1" ht="20.100000000000001" customHeight="1">
      <c r="A421" s="66"/>
      <c r="B421" s="67"/>
      <c r="C421" s="68"/>
      <c r="D421" s="69"/>
      <c r="E421" s="70"/>
      <c r="F421" s="71"/>
      <c r="G421" s="71"/>
      <c r="H421" s="71"/>
      <c r="I421" s="66"/>
      <c r="J421" s="72" t="s">
        <v>1161</v>
      </c>
      <c r="K421" s="230" t="s">
        <v>440</v>
      </c>
      <c r="L421" s="230">
        <v>0</v>
      </c>
      <c r="M421" s="230">
        <v>200</v>
      </c>
      <c r="N421" s="243">
        <f>L421*M421</f>
        <v>0</v>
      </c>
      <c r="O421" s="243"/>
      <c r="P421" s="243">
        <f>N421+O421</f>
        <v>0</v>
      </c>
      <c r="Q421" s="74">
        <f>P421/P423</f>
        <v>0</v>
      </c>
      <c r="R421" s="74"/>
      <c r="S421" s="74"/>
      <c r="T421" s="74"/>
    </row>
    <row r="422" spans="1:20" s="73" customFormat="1" ht="20.100000000000001" customHeight="1">
      <c r="A422" s="66"/>
      <c r="B422" s="67"/>
      <c r="C422" s="68"/>
      <c r="D422" s="69"/>
      <c r="E422" s="70"/>
      <c r="F422" s="71"/>
      <c r="G422" s="71"/>
      <c r="H422" s="71"/>
      <c r="I422" s="66"/>
      <c r="J422" s="72"/>
      <c r="K422" s="230" t="s">
        <v>443</v>
      </c>
      <c r="L422" s="230">
        <v>0</v>
      </c>
      <c r="M422" s="230">
        <v>200</v>
      </c>
      <c r="N422" s="243">
        <f>L422*M422</f>
        <v>0</v>
      </c>
      <c r="O422" s="243"/>
      <c r="P422" s="243">
        <f>N422+O422</f>
        <v>0</v>
      </c>
      <c r="Q422" s="74">
        <f>P422/P423</f>
        <v>0</v>
      </c>
      <c r="R422" s="74"/>
      <c r="S422" s="74"/>
      <c r="T422" s="74"/>
    </row>
    <row r="423" spans="1:20" s="73" customFormat="1" ht="20.100000000000001" customHeight="1">
      <c r="A423" s="66"/>
      <c r="B423" s="67"/>
      <c r="C423" s="68"/>
      <c r="D423" s="69"/>
      <c r="E423" s="70"/>
      <c r="F423" s="71"/>
      <c r="G423" s="71"/>
      <c r="H423" s="71"/>
      <c r="I423" s="66"/>
      <c r="J423" s="72"/>
      <c r="K423" s="230"/>
      <c r="L423" s="230"/>
      <c r="M423" s="230"/>
      <c r="N423" s="243"/>
      <c r="O423" s="243"/>
      <c r="P423" s="243">
        <f>SUM(P419:P422)</f>
        <v>280</v>
      </c>
      <c r="Q423" s="74">
        <f>SUM(Q419:Q422)</f>
        <v>1</v>
      </c>
      <c r="R423" s="74"/>
      <c r="S423" s="74"/>
      <c r="T423" s="74"/>
    </row>
    <row r="424" spans="1:20" ht="20.100000000000001" customHeight="1">
      <c r="B424" s="40"/>
      <c r="C424" s="41"/>
      <c r="D424" s="42"/>
      <c r="E424" s="43"/>
      <c r="F424" s="44"/>
      <c r="G424" s="44"/>
      <c r="H424" s="44"/>
    </row>
    <row r="425" spans="1:20" ht="20.100000000000001" customHeight="1">
      <c r="B425" s="40"/>
      <c r="C425" s="41"/>
      <c r="D425" s="42"/>
      <c r="E425" s="43"/>
      <c r="F425" s="44"/>
      <c r="G425" s="44"/>
      <c r="H425" s="44"/>
    </row>
    <row r="426" spans="1:20" s="73" customFormat="1" ht="20.100000000000001" customHeight="1">
      <c r="A426" s="66"/>
      <c r="B426" s="67">
        <v>56</v>
      </c>
      <c r="C426" s="68" t="s">
        <v>1082</v>
      </c>
      <c r="D426" s="69" t="s">
        <v>78</v>
      </c>
      <c r="E426" s="70">
        <f>'2-'!H67</f>
        <v>0.19</v>
      </c>
      <c r="F426" s="71" t="s">
        <v>433</v>
      </c>
      <c r="G426" s="183">
        <f>E426</f>
        <v>0.19</v>
      </c>
      <c r="H426" s="71" t="str">
        <f>'[11]FORM SDI (Aspalt) Per-1 KM'!BT12</f>
        <v>B</v>
      </c>
      <c r="I426" s="66"/>
      <c r="J426" s="72" t="s">
        <v>1161</v>
      </c>
      <c r="K426" s="230" t="s">
        <v>434</v>
      </c>
      <c r="L426" s="230">
        <v>0</v>
      </c>
      <c r="M426" s="230">
        <v>200</v>
      </c>
      <c r="N426" s="243">
        <f>L426*M426</f>
        <v>0</v>
      </c>
      <c r="O426" s="243">
        <v>190</v>
      </c>
      <c r="P426" s="243">
        <f>O426+N426</f>
        <v>190</v>
      </c>
      <c r="Q426" s="74">
        <f>P426/P430</f>
        <v>1</v>
      </c>
      <c r="R426" s="74"/>
      <c r="S426" s="74"/>
      <c r="T426" s="74"/>
    </row>
    <row r="427" spans="1:20" s="73" customFormat="1" ht="20.100000000000001" customHeight="1">
      <c r="A427" s="66"/>
      <c r="B427" s="67"/>
      <c r="C427" s="68"/>
      <c r="D427" s="69"/>
      <c r="E427" s="70"/>
      <c r="F427" s="71"/>
      <c r="G427" s="71"/>
      <c r="H427" s="71"/>
      <c r="I427" s="66"/>
      <c r="J427" s="72"/>
      <c r="K427" s="230" t="s">
        <v>438</v>
      </c>
      <c r="L427" s="230">
        <f>COUNTIF(H426,"")</f>
        <v>0</v>
      </c>
      <c r="M427" s="230">
        <v>200</v>
      </c>
      <c r="N427" s="243">
        <f>L427*M427</f>
        <v>0</v>
      </c>
      <c r="O427" s="243"/>
      <c r="P427" s="243">
        <f>N427+O427</f>
        <v>0</v>
      </c>
      <c r="Q427" s="74">
        <f>P427/P430</f>
        <v>0</v>
      </c>
      <c r="R427" s="74"/>
      <c r="S427" s="74"/>
      <c r="T427" s="74"/>
    </row>
    <row r="428" spans="1:20" s="73" customFormat="1" ht="20.100000000000001" customHeight="1">
      <c r="A428" s="66"/>
      <c r="B428" s="67"/>
      <c r="C428" s="68"/>
      <c r="D428" s="69"/>
      <c r="E428" s="70"/>
      <c r="F428" s="71"/>
      <c r="G428" s="71"/>
      <c r="H428" s="71"/>
      <c r="I428" s="66"/>
      <c r="J428" s="72"/>
      <c r="K428" s="230" t="s">
        <v>440</v>
      </c>
      <c r="L428" s="230">
        <v>0</v>
      </c>
      <c r="M428" s="230">
        <v>200</v>
      </c>
      <c r="N428" s="243">
        <f>L428*M428</f>
        <v>0</v>
      </c>
      <c r="O428" s="243"/>
      <c r="P428" s="243">
        <f>N428+O428</f>
        <v>0</v>
      </c>
      <c r="Q428" s="74">
        <f>P428/P430</f>
        <v>0</v>
      </c>
      <c r="R428" s="74"/>
      <c r="S428" s="74"/>
      <c r="T428" s="74"/>
    </row>
    <row r="429" spans="1:20" s="73" customFormat="1" ht="20.100000000000001" customHeight="1">
      <c r="A429" s="66"/>
      <c r="B429" s="67"/>
      <c r="C429" s="68"/>
      <c r="D429" s="69"/>
      <c r="E429" s="70"/>
      <c r="F429" s="71"/>
      <c r="G429" s="71"/>
      <c r="H429" s="71"/>
      <c r="I429" s="66"/>
      <c r="J429" s="72"/>
      <c r="K429" s="230" t="s">
        <v>443</v>
      </c>
      <c r="L429" s="230">
        <v>0</v>
      </c>
      <c r="M429" s="230">
        <v>200</v>
      </c>
      <c r="N429" s="243">
        <f>L429*M429</f>
        <v>0</v>
      </c>
      <c r="O429" s="243"/>
      <c r="P429" s="243">
        <f>N429+O429</f>
        <v>0</v>
      </c>
      <c r="Q429" s="74">
        <f>P429/P430</f>
        <v>0</v>
      </c>
      <c r="R429" s="74"/>
      <c r="S429" s="74"/>
      <c r="T429" s="74"/>
    </row>
    <row r="430" spans="1:20" s="73" customFormat="1" ht="20.100000000000001" customHeight="1">
      <c r="A430" s="66"/>
      <c r="B430" s="67"/>
      <c r="C430" s="68"/>
      <c r="D430" s="69"/>
      <c r="E430" s="70"/>
      <c r="F430" s="71"/>
      <c r="G430" s="71"/>
      <c r="H430" s="71"/>
      <c r="I430" s="66"/>
      <c r="J430" s="72"/>
      <c r="K430" s="230"/>
      <c r="L430" s="230"/>
      <c r="M430" s="230"/>
      <c r="N430" s="243"/>
      <c r="O430" s="243"/>
      <c r="P430" s="243">
        <f>SUM(P426:P429)</f>
        <v>190</v>
      </c>
      <c r="Q430" s="74">
        <f>SUM(Q426:Q429)</f>
        <v>1</v>
      </c>
      <c r="R430" s="74"/>
      <c r="S430" s="74"/>
      <c r="T430" s="74"/>
    </row>
    <row r="431" spans="1:20" ht="20.100000000000001" customHeight="1">
      <c r="B431" s="40"/>
      <c r="C431" s="41"/>
      <c r="D431" s="42"/>
      <c r="E431" s="43"/>
      <c r="F431" s="44"/>
      <c r="G431" s="44"/>
      <c r="H431" s="44"/>
    </row>
    <row r="432" spans="1:20" ht="20.100000000000001" customHeight="1">
      <c r="B432" s="40"/>
      <c r="C432" s="41"/>
      <c r="D432" s="42"/>
      <c r="E432" s="43"/>
      <c r="F432" s="44"/>
      <c r="G432" s="44"/>
      <c r="H432" s="44"/>
    </row>
    <row r="433" spans="1:20" s="73" customFormat="1" ht="20.100000000000001" customHeight="1">
      <c r="A433" s="66"/>
      <c r="B433" s="67">
        <v>57</v>
      </c>
      <c r="C433" s="68" t="s">
        <v>1083</v>
      </c>
      <c r="D433" s="69" t="s">
        <v>79</v>
      </c>
      <c r="E433" s="70">
        <f>'2-'!G68</f>
        <v>0.1</v>
      </c>
      <c r="F433" s="71" t="s">
        <v>433</v>
      </c>
      <c r="G433" s="71" t="s">
        <v>513</v>
      </c>
      <c r="H433" s="71" t="s">
        <v>434</v>
      </c>
      <c r="I433" s="66"/>
      <c r="J433" s="72" t="s">
        <v>1161</v>
      </c>
      <c r="K433" s="230" t="s">
        <v>434</v>
      </c>
      <c r="L433" s="230">
        <f>COUNTIF(H433,"")</f>
        <v>0</v>
      </c>
      <c r="M433" s="230">
        <v>200</v>
      </c>
      <c r="N433" s="243">
        <f>L433*M433</f>
        <v>0</v>
      </c>
      <c r="O433" s="243">
        <v>100</v>
      </c>
      <c r="P433" s="243">
        <f>O433+N433</f>
        <v>100</v>
      </c>
      <c r="Q433" s="74">
        <f>P433/P437</f>
        <v>1</v>
      </c>
      <c r="R433" s="74"/>
      <c r="S433" s="74"/>
      <c r="T433" s="74"/>
    </row>
    <row r="434" spans="1:20" s="73" customFormat="1" ht="20.100000000000001" customHeight="1">
      <c r="A434" s="66"/>
      <c r="B434" s="67"/>
      <c r="C434" s="68"/>
      <c r="D434" s="69"/>
      <c r="E434" s="70"/>
      <c r="F434" s="71"/>
      <c r="G434" s="71"/>
      <c r="H434" s="71"/>
      <c r="I434" s="66"/>
      <c r="J434" s="72"/>
      <c r="K434" s="230" t="s">
        <v>438</v>
      </c>
      <c r="L434" s="230">
        <f>COUNTIF(H433,"")</f>
        <v>0</v>
      </c>
      <c r="M434" s="230">
        <v>200</v>
      </c>
      <c r="N434" s="243">
        <f>L434*M434</f>
        <v>0</v>
      </c>
      <c r="O434" s="243"/>
      <c r="P434" s="243">
        <f>N434+O434</f>
        <v>0</v>
      </c>
      <c r="Q434" s="74">
        <f>P434/P437</f>
        <v>0</v>
      </c>
      <c r="R434" s="74"/>
      <c r="S434" s="74"/>
      <c r="T434" s="74"/>
    </row>
    <row r="435" spans="1:20" s="73" customFormat="1" ht="20.100000000000001" customHeight="1">
      <c r="A435" s="66"/>
      <c r="B435" s="67"/>
      <c r="C435" s="68"/>
      <c r="D435" s="69"/>
      <c r="E435" s="70"/>
      <c r="F435" s="71"/>
      <c r="G435" s="71"/>
      <c r="H435" s="71"/>
      <c r="I435" s="66"/>
      <c r="J435" s="72"/>
      <c r="K435" s="230" t="s">
        <v>440</v>
      </c>
      <c r="L435" s="230">
        <v>0</v>
      </c>
      <c r="M435" s="230">
        <v>200</v>
      </c>
      <c r="N435" s="243">
        <f>L435*M435</f>
        <v>0</v>
      </c>
      <c r="O435" s="243"/>
      <c r="P435" s="243">
        <f>N435+O435</f>
        <v>0</v>
      </c>
      <c r="Q435" s="74">
        <f>P435/P437</f>
        <v>0</v>
      </c>
      <c r="R435" s="74"/>
      <c r="S435" s="74"/>
      <c r="T435" s="74"/>
    </row>
    <row r="436" spans="1:20" s="73" customFormat="1" ht="20.100000000000001" customHeight="1">
      <c r="A436" s="66"/>
      <c r="B436" s="67"/>
      <c r="C436" s="68"/>
      <c r="D436" s="69"/>
      <c r="E436" s="70"/>
      <c r="F436" s="71"/>
      <c r="G436" s="71"/>
      <c r="H436" s="71"/>
      <c r="I436" s="66"/>
      <c r="J436" s="72"/>
      <c r="K436" s="230" t="s">
        <v>443</v>
      </c>
      <c r="L436" s="230">
        <v>0</v>
      </c>
      <c r="M436" s="230">
        <v>200</v>
      </c>
      <c r="N436" s="243">
        <f>L436*M436</f>
        <v>0</v>
      </c>
      <c r="O436" s="243"/>
      <c r="P436" s="243">
        <f>N436+O436</f>
        <v>0</v>
      </c>
      <c r="Q436" s="74">
        <f>P436/P437</f>
        <v>0</v>
      </c>
      <c r="R436" s="74"/>
      <c r="S436" s="74"/>
      <c r="T436" s="74"/>
    </row>
    <row r="437" spans="1:20" s="73" customFormat="1" ht="20.100000000000001" customHeight="1">
      <c r="A437" s="66"/>
      <c r="B437" s="67"/>
      <c r="C437" s="68"/>
      <c r="D437" s="69"/>
      <c r="E437" s="70"/>
      <c r="F437" s="71"/>
      <c r="G437" s="71"/>
      <c r="H437" s="71"/>
      <c r="I437" s="66"/>
      <c r="J437" s="72"/>
      <c r="K437" s="230"/>
      <c r="L437" s="230"/>
      <c r="M437" s="230"/>
      <c r="N437" s="243"/>
      <c r="O437" s="243"/>
      <c r="P437" s="243">
        <f>SUM(P433:P436)</f>
        <v>100</v>
      </c>
      <c r="Q437" s="74">
        <f>SUM(Q433:Q436)</f>
        <v>1</v>
      </c>
      <c r="R437" s="74"/>
      <c r="S437" s="74"/>
      <c r="T437" s="74"/>
    </row>
    <row r="438" spans="1:20" ht="20.100000000000001" customHeight="1">
      <c r="B438" s="40"/>
      <c r="C438" s="41"/>
      <c r="D438" s="42"/>
      <c r="E438" s="43"/>
      <c r="F438" s="44"/>
      <c r="G438" s="44"/>
      <c r="H438" s="44"/>
    </row>
    <row r="439" spans="1:20" ht="20.100000000000001" customHeight="1">
      <c r="B439" s="40"/>
      <c r="C439" s="41"/>
      <c r="D439" s="42"/>
      <c r="E439" s="43"/>
      <c r="F439" s="44"/>
      <c r="G439" s="44"/>
      <c r="H439" s="44"/>
    </row>
    <row r="440" spans="1:20" s="270" customFormat="1" ht="20.100000000000001" customHeight="1">
      <c r="A440" s="260"/>
      <c r="B440" s="261">
        <v>58</v>
      </c>
      <c r="C440" s="262" t="s">
        <v>1084</v>
      </c>
      <c r="D440" s="263" t="s">
        <v>80</v>
      </c>
      <c r="E440" s="264">
        <f>'2-'!G69</f>
        <v>0.1</v>
      </c>
      <c r="F440" s="265" t="s">
        <v>433</v>
      </c>
      <c r="G440" s="265" t="s">
        <v>513</v>
      </c>
      <c r="H440" s="265" t="s">
        <v>434</v>
      </c>
      <c r="I440" s="260"/>
      <c r="J440" s="266" t="s">
        <v>1161</v>
      </c>
      <c r="K440" s="267" t="s">
        <v>434</v>
      </c>
      <c r="L440" s="267">
        <f>COUNTIF(H440,"")</f>
        <v>0</v>
      </c>
      <c r="M440" s="267">
        <v>200</v>
      </c>
      <c r="N440" s="268">
        <f>L440*M440</f>
        <v>0</v>
      </c>
      <c r="O440" s="268">
        <v>100</v>
      </c>
      <c r="P440" s="268">
        <f>O440+N440</f>
        <v>100</v>
      </c>
      <c r="Q440" s="269">
        <f>P440/P444</f>
        <v>1</v>
      </c>
      <c r="R440" s="269"/>
      <c r="S440" s="269"/>
      <c r="T440" s="269"/>
    </row>
    <row r="441" spans="1:20" s="270" customFormat="1" ht="20.100000000000001" customHeight="1">
      <c r="A441" s="260"/>
      <c r="B441" s="261"/>
      <c r="C441" s="262"/>
      <c r="D441" s="263"/>
      <c r="E441" s="264"/>
      <c r="F441" s="265"/>
      <c r="G441" s="265"/>
      <c r="H441" s="265"/>
      <c r="I441" s="260"/>
      <c r="J441" s="266"/>
      <c r="K441" s="267" t="s">
        <v>438</v>
      </c>
      <c r="L441" s="267">
        <v>0</v>
      </c>
      <c r="M441" s="267">
        <v>200</v>
      </c>
      <c r="N441" s="268">
        <f>L441*M441</f>
        <v>0</v>
      </c>
      <c r="O441" s="268"/>
      <c r="P441" s="268">
        <f>N441+O441</f>
        <v>0</v>
      </c>
      <c r="Q441" s="269">
        <f>P441/P444</f>
        <v>0</v>
      </c>
      <c r="R441" s="269"/>
      <c r="S441" s="269"/>
      <c r="T441" s="269"/>
    </row>
    <row r="442" spans="1:20" s="270" customFormat="1" ht="20.100000000000001" customHeight="1">
      <c r="A442" s="260"/>
      <c r="B442" s="261"/>
      <c r="C442" s="262"/>
      <c r="D442" s="263"/>
      <c r="E442" s="264"/>
      <c r="F442" s="265"/>
      <c r="G442" s="265"/>
      <c r="H442" s="265"/>
      <c r="I442" s="260"/>
      <c r="J442" s="266"/>
      <c r="K442" s="267" t="s">
        <v>440</v>
      </c>
      <c r="L442" s="267">
        <v>0</v>
      </c>
      <c r="M442" s="267">
        <v>200</v>
      </c>
      <c r="N442" s="268">
        <f>L442*M442</f>
        <v>0</v>
      </c>
      <c r="O442" s="268"/>
      <c r="P442" s="268">
        <f>N442+O442</f>
        <v>0</v>
      </c>
      <c r="Q442" s="269">
        <f>P442/P444</f>
        <v>0</v>
      </c>
      <c r="R442" s="269"/>
      <c r="S442" s="269"/>
      <c r="T442" s="269"/>
    </row>
    <row r="443" spans="1:20" s="270" customFormat="1" ht="20.100000000000001" customHeight="1">
      <c r="A443" s="260"/>
      <c r="B443" s="261"/>
      <c r="C443" s="262"/>
      <c r="D443" s="263"/>
      <c r="E443" s="264"/>
      <c r="F443" s="265"/>
      <c r="G443" s="265"/>
      <c r="H443" s="265"/>
      <c r="I443" s="260"/>
      <c r="J443" s="266"/>
      <c r="K443" s="267" t="s">
        <v>443</v>
      </c>
      <c r="L443" s="267">
        <v>0</v>
      </c>
      <c r="M443" s="267">
        <v>200</v>
      </c>
      <c r="N443" s="268">
        <f>L443*M443</f>
        <v>0</v>
      </c>
      <c r="O443" s="268"/>
      <c r="P443" s="268">
        <f>N443+O443</f>
        <v>0</v>
      </c>
      <c r="Q443" s="269">
        <f>P443/P444</f>
        <v>0</v>
      </c>
      <c r="R443" s="269"/>
      <c r="S443" s="269"/>
      <c r="T443" s="269"/>
    </row>
    <row r="444" spans="1:20" s="270" customFormat="1" ht="20.100000000000001" customHeight="1">
      <c r="A444" s="260"/>
      <c r="B444" s="261"/>
      <c r="C444" s="262"/>
      <c r="D444" s="263"/>
      <c r="E444" s="264"/>
      <c r="F444" s="265"/>
      <c r="G444" s="265"/>
      <c r="H444" s="265"/>
      <c r="I444" s="260"/>
      <c r="J444" s="266"/>
      <c r="K444" s="267"/>
      <c r="L444" s="267"/>
      <c r="M444" s="267"/>
      <c r="N444" s="268"/>
      <c r="O444" s="268"/>
      <c r="P444" s="268">
        <f>SUM(P440:P443)</f>
        <v>100</v>
      </c>
      <c r="Q444" s="269">
        <f>SUM(Q440:Q443)</f>
        <v>1</v>
      </c>
      <c r="R444" s="269"/>
      <c r="S444" s="269"/>
      <c r="T444" s="269"/>
    </row>
    <row r="445" spans="1:20" ht="20.100000000000001" customHeight="1">
      <c r="B445" s="40"/>
      <c r="C445" s="41"/>
      <c r="D445" s="42"/>
      <c r="E445" s="43"/>
      <c r="F445" s="44"/>
      <c r="G445" s="44"/>
      <c r="H445" s="44"/>
    </row>
    <row r="446" spans="1:20" ht="20.100000000000001" customHeight="1">
      <c r="B446" s="40"/>
      <c r="C446" s="41"/>
      <c r="D446" s="42"/>
      <c r="E446" s="43"/>
      <c r="F446" s="44"/>
      <c r="G446" s="44"/>
      <c r="H446" s="44"/>
    </row>
    <row r="447" spans="1:20" s="73" customFormat="1" ht="20.100000000000001" customHeight="1">
      <c r="A447" s="184"/>
      <c r="B447" s="185">
        <v>59</v>
      </c>
      <c r="C447" s="186" t="s">
        <v>514</v>
      </c>
      <c r="D447" s="187" t="s">
        <v>81</v>
      </c>
      <c r="E447" s="188">
        <f>'2-'!G70</f>
        <v>0.09</v>
      </c>
      <c r="F447" s="189" t="s">
        <v>433</v>
      </c>
      <c r="G447" s="189" t="s">
        <v>595</v>
      </c>
      <c r="H447" s="189" t="s">
        <v>434</v>
      </c>
      <c r="I447" s="184"/>
      <c r="J447" s="190" t="s">
        <v>1161</v>
      </c>
      <c r="K447" s="231" t="s">
        <v>434</v>
      </c>
      <c r="L447" s="231">
        <f>COUNTIF(H447,"")</f>
        <v>0</v>
      </c>
      <c r="M447" s="231">
        <v>200</v>
      </c>
      <c r="N447" s="244">
        <f>L447*M447</f>
        <v>0</v>
      </c>
      <c r="O447" s="244">
        <v>90</v>
      </c>
      <c r="P447" s="244">
        <f>O447+N447</f>
        <v>90</v>
      </c>
      <c r="Q447" s="191">
        <f>P447/P451</f>
        <v>1</v>
      </c>
      <c r="R447" s="191"/>
      <c r="S447" s="191"/>
      <c r="T447" s="191"/>
    </row>
    <row r="448" spans="1:20" s="73" customFormat="1" ht="20.100000000000001" customHeight="1">
      <c r="A448" s="184"/>
      <c r="B448" s="185"/>
      <c r="C448" s="186"/>
      <c r="D448" s="187"/>
      <c r="E448" s="188"/>
      <c r="F448" s="189"/>
      <c r="G448" s="189"/>
      <c r="H448" s="189"/>
      <c r="I448" s="184"/>
      <c r="J448" s="190"/>
      <c r="K448" s="231" t="s">
        <v>438</v>
      </c>
      <c r="L448" s="231">
        <v>0</v>
      </c>
      <c r="M448" s="231">
        <v>200</v>
      </c>
      <c r="N448" s="244">
        <f>L4120*M448</f>
        <v>0</v>
      </c>
      <c r="O448" s="244"/>
      <c r="P448" s="244">
        <f>N448+O448</f>
        <v>0</v>
      </c>
      <c r="Q448" s="191">
        <f>P448/P451</f>
        <v>0</v>
      </c>
      <c r="R448" s="191"/>
      <c r="S448" s="191"/>
      <c r="T448" s="191"/>
    </row>
    <row r="449" spans="1:20" s="73" customFormat="1" ht="20.100000000000001" customHeight="1">
      <c r="A449" s="184"/>
      <c r="B449" s="185"/>
      <c r="C449" s="186"/>
      <c r="D449" s="187"/>
      <c r="E449" s="188"/>
      <c r="F449" s="189"/>
      <c r="G449" s="189"/>
      <c r="H449" s="189"/>
      <c r="I449" s="184"/>
      <c r="J449" s="190"/>
      <c r="K449" s="231" t="s">
        <v>440</v>
      </c>
      <c r="L449" s="231">
        <v>0</v>
      </c>
      <c r="M449" s="231">
        <v>200</v>
      </c>
      <c r="N449" s="244">
        <f>L449*M449</f>
        <v>0</v>
      </c>
      <c r="O449" s="244"/>
      <c r="P449" s="244">
        <f>N449+O449</f>
        <v>0</v>
      </c>
      <c r="Q449" s="191">
        <f>P449/P451</f>
        <v>0</v>
      </c>
      <c r="R449" s="191"/>
      <c r="S449" s="191"/>
      <c r="T449" s="191"/>
    </row>
    <row r="450" spans="1:20" s="73" customFormat="1" ht="20.100000000000001" customHeight="1">
      <c r="A450" s="184"/>
      <c r="B450" s="185"/>
      <c r="C450" s="186"/>
      <c r="D450" s="187"/>
      <c r="E450" s="188"/>
      <c r="F450" s="189"/>
      <c r="G450" s="189"/>
      <c r="H450" s="189"/>
      <c r="I450" s="184"/>
      <c r="J450" s="190"/>
      <c r="K450" s="231" t="s">
        <v>443</v>
      </c>
      <c r="L450" s="231">
        <v>0</v>
      </c>
      <c r="M450" s="231">
        <v>200</v>
      </c>
      <c r="N450" s="244">
        <f>L450*M450</f>
        <v>0</v>
      </c>
      <c r="O450" s="244"/>
      <c r="P450" s="244">
        <f>N450+O450</f>
        <v>0</v>
      </c>
      <c r="Q450" s="191">
        <f>P450/P451</f>
        <v>0</v>
      </c>
      <c r="R450" s="191"/>
      <c r="S450" s="191"/>
      <c r="T450" s="191"/>
    </row>
    <row r="451" spans="1:20" s="73" customFormat="1" ht="20.100000000000001" customHeight="1">
      <c r="A451" s="184"/>
      <c r="B451" s="185"/>
      <c r="C451" s="186"/>
      <c r="D451" s="187"/>
      <c r="E451" s="188"/>
      <c r="F451" s="189"/>
      <c r="G451" s="189"/>
      <c r="H451" s="189"/>
      <c r="I451" s="184"/>
      <c r="J451" s="190"/>
      <c r="K451" s="231"/>
      <c r="L451" s="231"/>
      <c r="M451" s="231"/>
      <c r="N451" s="244"/>
      <c r="O451" s="244"/>
      <c r="P451" s="244">
        <f>SUM(P447:P450)</f>
        <v>90</v>
      </c>
      <c r="Q451" s="191">
        <f>SUM(Q447:Q450)</f>
        <v>1</v>
      </c>
      <c r="R451" s="191"/>
      <c r="S451" s="191"/>
      <c r="T451" s="191"/>
    </row>
    <row r="452" spans="1:20" ht="20.100000000000001" customHeight="1">
      <c r="B452" s="40"/>
      <c r="C452" s="41"/>
      <c r="D452" s="42"/>
      <c r="E452" s="43"/>
      <c r="F452" s="44"/>
      <c r="G452" s="44"/>
      <c r="H452" s="44"/>
    </row>
    <row r="453" spans="1:20" ht="20.100000000000001" customHeight="1">
      <c r="B453" s="40"/>
      <c r="C453" s="41"/>
      <c r="D453" s="42"/>
      <c r="E453" s="43"/>
      <c r="F453" s="44"/>
      <c r="G453" s="44"/>
      <c r="H453" s="44"/>
    </row>
    <row r="454" spans="1:20" s="270" customFormat="1" ht="20.100000000000001" customHeight="1">
      <c r="A454" s="260"/>
      <c r="B454" s="261">
        <v>60</v>
      </c>
      <c r="C454" s="262" t="s">
        <v>1158</v>
      </c>
      <c r="D454" s="263" t="s">
        <v>82</v>
      </c>
      <c r="E454" s="264">
        <f>'2-'!G71</f>
        <v>0.36</v>
      </c>
      <c r="F454" s="265" t="s">
        <v>433</v>
      </c>
      <c r="G454" s="265" t="s">
        <v>447</v>
      </c>
      <c r="H454" s="265" t="s">
        <v>434</v>
      </c>
      <c r="I454" s="260"/>
      <c r="J454" s="266" t="s">
        <v>1161</v>
      </c>
      <c r="K454" s="267" t="s">
        <v>434</v>
      </c>
      <c r="L454" s="267">
        <f>COUNTIF(H454,"B")</f>
        <v>1</v>
      </c>
      <c r="M454" s="267">
        <v>200</v>
      </c>
      <c r="N454" s="268">
        <f>L454*M454</f>
        <v>200</v>
      </c>
      <c r="O454" s="268">
        <v>160</v>
      </c>
      <c r="P454" s="268">
        <f>O454+N454</f>
        <v>360</v>
      </c>
      <c r="Q454" s="269">
        <f>P454/P458</f>
        <v>1</v>
      </c>
      <c r="R454" s="269"/>
      <c r="S454" s="269"/>
      <c r="T454" s="269"/>
    </row>
    <row r="455" spans="1:20" s="270" customFormat="1" ht="20.100000000000001" customHeight="1">
      <c r="A455" s="260"/>
      <c r="B455" s="261"/>
      <c r="C455" s="262"/>
      <c r="D455" s="263"/>
      <c r="E455" s="264"/>
      <c r="F455" s="265" t="s">
        <v>447</v>
      </c>
      <c r="G455" s="265" t="s">
        <v>705</v>
      </c>
      <c r="H455" s="265" t="s">
        <v>434</v>
      </c>
      <c r="I455" s="260"/>
      <c r="J455" s="266" t="s">
        <v>1161</v>
      </c>
      <c r="K455" s="267" t="s">
        <v>438</v>
      </c>
      <c r="L455" s="267">
        <v>0</v>
      </c>
      <c r="M455" s="267">
        <v>200</v>
      </c>
      <c r="N455" s="268">
        <f>L455*M455</f>
        <v>0</v>
      </c>
      <c r="O455" s="268"/>
      <c r="P455" s="268">
        <f>N455+O455</f>
        <v>0</v>
      </c>
      <c r="Q455" s="269">
        <f>P455/P458</f>
        <v>0</v>
      </c>
      <c r="R455" s="269"/>
      <c r="S455" s="269"/>
      <c r="T455" s="269"/>
    </row>
    <row r="456" spans="1:20" s="270" customFormat="1" ht="20.100000000000001" customHeight="1">
      <c r="A456" s="260"/>
      <c r="B456" s="261"/>
      <c r="C456" s="262"/>
      <c r="D456" s="263">
        <v>0.59299999999999997</v>
      </c>
      <c r="E456" s="264"/>
      <c r="F456" s="265"/>
      <c r="G456" s="265"/>
      <c r="H456" s="265"/>
      <c r="I456" s="260"/>
      <c r="J456" s="266"/>
      <c r="K456" s="267" t="s">
        <v>440</v>
      </c>
      <c r="L456" s="267">
        <v>0</v>
      </c>
      <c r="M456" s="267">
        <v>200</v>
      </c>
      <c r="N456" s="268">
        <f>L456*M456</f>
        <v>0</v>
      </c>
      <c r="O456" s="268"/>
      <c r="P456" s="268">
        <f>N456+O456</f>
        <v>0</v>
      </c>
      <c r="Q456" s="269">
        <f>P456/P458</f>
        <v>0</v>
      </c>
      <c r="R456" s="269"/>
      <c r="S456" s="269"/>
      <c r="T456" s="269"/>
    </row>
    <row r="457" spans="1:20" s="270" customFormat="1" ht="20.100000000000001" customHeight="1">
      <c r="A457" s="260"/>
      <c r="B457" s="261"/>
      <c r="C457" s="262"/>
      <c r="D457" s="263"/>
      <c r="E457" s="264"/>
      <c r="F457" s="265"/>
      <c r="G457" s="265"/>
      <c r="H457" s="265"/>
      <c r="I457" s="260"/>
      <c r="J457" s="266"/>
      <c r="K457" s="267" t="s">
        <v>443</v>
      </c>
      <c r="L457" s="267">
        <v>0</v>
      </c>
      <c r="M457" s="267">
        <v>200</v>
      </c>
      <c r="N457" s="268">
        <f>L457*M457</f>
        <v>0</v>
      </c>
      <c r="O457" s="268"/>
      <c r="P457" s="268">
        <f>N457+O457</f>
        <v>0</v>
      </c>
      <c r="Q457" s="269">
        <f>P457/P458</f>
        <v>0</v>
      </c>
      <c r="R457" s="269"/>
      <c r="S457" s="269"/>
      <c r="T457" s="269"/>
    </row>
    <row r="458" spans="1:20" s="270" customFormat="1" ht="20.100000000000001" customHeight="1">
      <c r="A458" s="260"/>
      <c r="B458" s="261"/>
      <c r="C458" s="262"/>
      <c r="D458" s="263"/>
      <c r="E458" s="264"/>
      <c r="F458" s="265"/>
      <c r="G458" s="265"/>
      <c r="H458" s="265"/>
      <c r="I458" s="260"/>
      <c r="J458" s="266"/>
      <c r="K458" s="267"/>
      <c r="L458" s="267"/>
      <c r="M458" s="267"/>
      <c r="N458" s="268"/>
      <c r="O458" s="268"/>
      <c r="P458" s="268">
        <f>SUM(P454:P457)</f>
        <v>360</v>
      </c>
      <c r="Q458" s="269">
        <f>SUM(Q454:Q457)</f>
        <v>1</v>
      </c>
      <c r="R458" s="269"/>
      <c r="S458" s="269"/>
      <c r="T458" s="269"/>
    </row>
    <row r="459" spans="1:20" ht="20.100000000000001" customHeight="1">
      <c r="B459" s="40"/>
      <c r="C459" s="41"/>
      <c r="D459" s="42"/>
      <c r="E459" s="43"/>
      <c r="F459" s="44"/>
      <c r="G459" s="44"/>
      <c r="H459" s="44"/>
    </row>
    <row r="460" spans="1:20" ht="20.100000000000001" customHeight="1">
      <c r="B460" s="40"/>
      <c r="C460" s="41"/>
      <c r="D460" s="42"/>
      <c r="E460" s="43"/>
      <c r="F460" s="44"/>
      <c r="G460" s="44"/>
      <c r="H460" s="44"/>
    </row>
    <row r="461" spans="1:20" s="270" customFormat="1" ht="20.100000000000001" customHeight="1">
      <c r="A461" s="260"/>
      <c r="B461" s="314">
        <v>61</v>
      </c>
      <c r="C461" s="262" t="s">
        <v>516</v>
      </c>
      <c r="D461" s="263" t="s">
        <v>1142</v>
      </c>
      <c r="E461" s="264">
        <f>'2-'!G72</f>
        <v>0.59</v>
      </c>
      <c r="F461" s="265" t="s">
        <v>433</v>
      </c>
      <c r="G461" s="265" t="s">
        <v>447</v>
      </c>
      <c r="H461" s="265" t="s">
        <v>443</v>
      </c>
      <c r="I461" s="260"/>
      <c r="J461" s="266" t="s">
        <v>435</v>
      </c>
      <c r="K461" s="267" t="s">
        <v>434</v>
      </c>
      <c r="L461" s="267">
        <f>COUNTIF(H461:H462,"B")</f>
        <v>0</v>
      </c>
      <c r="M461" s="267">
        <v>200</v>
      </c>
      <c r="N461" s="268">
        <f>M461*L461</f>
        <v>0</v>
      </c>
      <c r="O461" s="268">
        <v>190</v>
      </c>
      <c r="P461" s="268">
        <f>O461+N461</f>
        <v>190</v>
      </c>
      <c r="Q461" s="269">
        <f>P461/P465</f>
        <v>0.32203389830508472</v>
      </c>
      <c r="R461" s="269"/>
      <c r="S461" s="269"/>
      <c r="T461" s="269"/>
    </row>
    <row r="462" spans="1:20" s="270" customFormat="1" ht="20.100000000000001" customHeight="1">
      <c r="A462" s="260"/>
      <c r="B462" s="261"/>
      <c r="C462" s="262"/>
      <c r="D462" s="263"/>
      <c r="E462" s="264"/>
      <c r="F462" s="265" t="s">
        <v>447</v>
      </c>
      <c r="G462" s="265" t="s">
        <v>451</v>
      </c>
      <c r="H462" s="265" t="s">
        <v>443</v>
      </c>
      <c r="I462" s="260"/>
      <c r="J462" s="266" t="s">
        <v>40</v>
      </c>
      <c r="K462" s="267" t="s">
        <v>438</v>
      </c>
      <c r="L462" s="267">
        <f>COUNTIF(H461:H462,"B\S")</f>
        <v>0</v>
      </c>
      <c r="M462" s="267">
        <v>200</v>
      </c>
      <c r="N462" s="268">
        <f t="shared" ref="N462:N464" si="0">M462*L462</f>
        <v>0</v>
      </c>
      <c r="O462" s="268"/>
      <c r="P462" s="268">
        <f>N462+O462</f>
        <v>0</v>
      </c>
      <c r="Q462" s="269">
        <f>P462/P465</f>
        <v>0</v>
      </c>
      <c r="R462" s="269"/>
      <c r="S462" s="269"/>
      <c r="T462" s="269"/>
    </row>
    <row r="463" spans="1:20" s="270" customFormat="1" ht="20.100000000000001" customHeight="1">
      <c r="A463" s="260"/>
      <c r="B463" s="261"/>
      <c r="C463" s="262"/>
      <c r="D463" s="263"/>
      <c r="E463" s="264"/>
      <c r="F463" s="265" t="s">
        <v>451</v>
      </c>
      <c r="G463" s="265" t="s">
        <v>1068</v>
      </c>
      <c r="H463" s="265" t="s">
        <v>434</v>
      </c>
      <c r="I463" s="260"/>
      <c r="J463" s="266" t="s">
        <v>435</v>
      </c>
      <c r="K463" s="267" t="s">
        <v>440</v>
      </c>
      <c r="L463" s="267">
        <f>COUNTIF(H461:H463,"RR")</f>
        <v>0</v>
      </c>
      <c r="M463" s="267">
        <v>200</v>
      </c>
      <c r="N463" s="268">
        <f t="shared" si="0"/>
        <v>0</v>
      </c>
      <c r="O463" s="268"/>
      <c r="P463" s="268">
        <f>N463+O463</f>
        <v>0</v>
      </c>
      <c r="Q463" s="269">
        <f>P463/P465</f>
        <v>0</v>
      </c>
      <c r="R463" s="269"/>
      <c r="S463" s="269"/>
      <c r="T463" s="269"/>
    </row>
    <row r="464" spans="1:20" s="270" customFormat="1" ht="20.100000000000001" customHeight="1">
      <c r="A464" s="260"/>
      <c r="B464" s="261"/>
      <c r="C464" s="262"/>
      <c r="D464" s="263"/>
      <c r="E464" s="264"/>
      <c r="F464" s="265"/>
      <c r="G464" s="265"/>
      <c r="H464" s="265"/>
      <c r="I464" s="260"/>
      <c r="J464" s="266"/>
      <c r="K464" s="267" t="s">
        <v>443</v>
      </c>
      <c r="L464" s="267">
        <f>COUNTIF(H461:H464,"RB")</f>
        <v>2</v>
      </c>
      <c r="M464" s="267">
        <v>200</v>
      </c>
      <c r="N464" s="268">
        <f t="shared" si="0"/>
        <v>400</v>
      </c>
      <c r="O464" s="268"/>
      <c r="P464" s="268">
        <f>N464+O464</f>
        <v>400</v>
      </c>
      <c r="Q464" s="269">
        <f>P464/P465</f>
        <v>0.67796610169491522</v>
      </c>
      <c r="R464" s="269"/>
      <c r="S464" s="269"/>
      <c r="T464" s="269"/>
    </row>
    <row r="465" spans="1:20" s="270" customFormat="1" ht="20.100000000000001" customHeight="1">
      <c r="A465" s="260"/>
      <c r="B465" s="261"/>
      <c r="C465" s="262"/>
      <c r="D465" s="263"/>
      <c r="E465" s="264"/>
      <c r="F465" s="265"/>
      <c r="G465" s="265"/>
      <c r="H465" s="265"/>
      <c r="I465" s="260"/>
      <c r="J465" s="266"/>
      <c r="K465" s="267"/>
      <c r="L465" s="267"/>
      <c r="M465" s="267"/>
      <c r="N465" s="268"/>
      <c r="O465" s="268"/>
      <c r="P465" s="268">
        <f>SUM(P461:P464)</f>
        <v>590</v>
      </c>
      <c r="Q465" s="269">
        <f>SUM(Q461:Q464)</f>
        <v>1</v>
      </c>
      <c r="R465" s="269"/>
      <c r="S465" s="269"/>
      <c r="T465" s="269"/>
    </row>
    <row r="466" spans="1:20" s="25" customFormat="1" ht="20.100000000000001" customHeight="1">
      <c r="A466" s="20"/>
      <c r="B466" s="40"/>
      <c r="C466" s="41"/>
      <c r="D466" s="42"/>
      <c r="E466" s="43"/>
      <c r="F466" s="44"/>
      <c r="G466" s="44"/>
      <c r="H466" s="44"/>
      <c r="I466" s="20"/>
      <c r="J466" s="24"/>
      <c r="K466" s="226"/>
      <c r="L466" s="226"/>
      <c r="M466" s="226"/>
      <c r="N466" s="239"/>
      <c r="O466" s="239"/>
      <c r="P466" s="239"/>
    </row>
    <row r="467" spans="1:20" ht="20.100000000000001" customHeight="1">
      <c r="B467" s="40"/>
      <c r="C467" s="41"/>
      <c r="D467" s="42"/>
      <c r="E467" s="43"/>
      <c r="F467" s="44"/>
      <c r="G467" s="44"/>
      <c r="H467" s="44"/>
    </row>
    <row r="468" spans="1:20" s="270" customFormat="1" ht="20.100000000000001" customHeight="1">
      <c r="A468" s="260"/>
      <c r="B468" s="261">
        <v>62</v>
      </c>
      <c r="C468" s="262" t="s">
        <v>517</v>
      </c>
      <c r="D468" s="263" t="s">
        <v>83</v>
      </c>
      <c r="E468" s="264">
        <f>'2-'!G73</f>
        <v>0.3</v>
      </c>
      <c r="F468" s="265" t="s">
        <v>433</v>
      </c>
      <c r="G468" s="265" t="s">
        <v>447</v>
      </c>
      <c r="H468" s="265" t="s">
        <v>434</v>
      </c>
      <c r="I468" s="260"/>
      <c r="J468" s="266" t="s">
        <v>435</v>
      </c>
      <c r="K468" s="267" t="s">
        <v>434</v>
      </c>
      <c r="L468" s="267">
        <f>COUNTIF(H468,"B")</f>
        <v>1</v>
      </c>
      <c r="M468" s="267">
        <v>200</v>
      </c>
      <c r="N468" s="268">
        <f>L468*M468</f>
        <v>200</v>
      </c>
      <c r="O468" s="268">
        <v>100</v>
      </c>
      <c r="P468" s="268">
        <f>O468+N468</f>
        <v>300</v>
      </c>
      <c r="Q468" s="269">
        <f>P468/P472</f>
        <v>1</v>
      </c>
      <c r="R468" s="269"/>
      <c r="S468" s="269"/>
      <c r="T468" s="269"/>
    </row>
    <row r="469" spans="1:20" s="270" customFormat="1" ht="20.100000000000001" customHeight="1">
      <c r="A469" s="260"/>
      <c r="B469" s="261"/>
      <c r="C469" s="262"/>
      <c r="D469" s="263"/>
      <c r="E469" s="264"/>
      <c r="F469" s="265" t="s">
        <v>447</v>
      </c>
      <c r="G469" s="265" t="s">
        <v>483</v>
      </c>
      <c r="H469" s="265" t="s">
        <v>434</v>
      </c>
      <c r="I469" s="260"/>
      <c r="J469" s="266" t="s">
        <v>435</v>
      </c>
      <c r="K469" s="267" t="s">
        <v>438</v>
      </c>
      <c r="L469" s="267">
        <v>0</v>
      </c>
      <c r="M469" s="267">
        <v>200</v>
      </c>
      <c r="N469" s="268">
        <f>L469*M469</f>
        <v>0</v>
      </c>
      <c r="O469" s="268"/>
      <c r="P469" s="268">
        <f>N469+O469</f>
        <v>0</v>
      </c>
      <c r="Q469" s="269">
        <f>P469/P472</f>
        <v>0</v>
      </c>
      <c r="R469" s="269"/>
      <c r="S469" s="269"/>
      <c r="T469" s="269"/>
    </row>
    <row r="470" spans="1:20" s="270" customFormat="1" ht="20.100000000000001" customHeight="1">
      <c r="A470" s="260"/>
      <c r="B470" s="261"/>
      <c r="C470" s="262"/>
      <c r="D470" s="263"/>
      <c r="E470" s="264"/>
      <c r="F470" s="265"/>
      <c r="G470" s="265"/>
      <c r="H470" s="265"/>
      <c r="I470" s="260"/>
      <c r="J470" s="266"/>
      <c r="K470" s="267" t="s">
        <v>440</v>
      </c>
      <c r="L470" s="267">
        <v>0</v>
      </c>
      <c r="M470" s="267">
        <v>200</v>
      </c>
      <c r="N470" s="268">
        <f>L470*M470</f>
        <v>0</v>
      </c>
      <c r="O470" s="268"/>
      <c r="P470" s="268">
        <f>N470+O470</f>
        <v>0</v>
      </c>
      <c r="Q470" s="269">
        <f>P470/P472</f>
        <v>0</v>
      </c>
      <c r="R470" s="269"/>
      <c r="S470" s="269"/>
      <c r="T470" s="269"/>
    </row>
    <row r="471" spans="1:20" s="270" customFormat="1" ht="20.100000000000001" customHeight="1">
      <c r="A471" s="260"/>
      <c r="B471" s="261"/>
      <c r="C471" s="262"/>
      <c r="D471" s="263"/>
      <c r="E471" s="264"/>
      <c r="F471" s="265"/>
      <c r="G471" s="265"/>
      <c r="H471" s="265"/>
      <c r="I471" s="260"/>
      <c r="J471" s="266"/>
      <c r="K471" s="267" t="s">
        <v>443</v>
      </c>
      <c r="L471" s="267">
        <v>0</v>
      </c>
      <c r="M471" s="267">
        <v>200</v>
      </c>
      <c r="N471" s="268">
        <f>L471*M471</f>
        <v>0</v>
      </c>
      <c r="O471" s="268"/>
      <c r="P471" s="268">
        <f>N471+O471</f>
        <v>0</v>
      </c>
      <c r="Q471" s="269">
        <f>P471/P472</f>
        <v>0</v>
      </c>
      <c r="R471" s="269"/>
      <c r="S471" s="269"/>
      <c r="T471" s="269"/>
    </row>
    <row r="472" spans="1:20" s="270" customFormat="1" ht="20.100000000000001" customHeight="1">
      <c r="A472" s="260"/>
      <c r="B472" s="261"/>
      <c r="C472" s="262"/>
      <c r="D472" s="263"/>
      <c r="E472" s="264"/>
      <c r="F472" s="265"/>
      <c r="G472" s="265"/>
      <c r="H472" s="265"/>
      <c r="I472" s="260"/>
      <c r="J472" s="266"/>
      <c r="K472" s="267"/>
      <c r="L472" s="267"/>
      <c r="M472" s="267"/>
      <c r="N472" s="268"/>
      <c r="O472" s="268"/>
      <c r="P472" s="268">
        <f>SUM(P468:P471)</f>
        <v>300</v>
      </c>
      <c r="Q472" s="269">
        <f>SUM(Q468:Q471)</f>
        <v>1</v>
      </c>
      <c r="R472" s="269"/>
      <c r="S472" s="269"/>
      <c r="T472" s="269"/>
    </row>
    <row r="473" spans="1:20" ht="20.100000000000001" customHeight="1">
      <c r="B473" s="40"/>
      <c r="C473" s="41"/>
      <c r="D473" s="42"/>
      <c r="E473" s="43"/>
      <c r="F473" s="44"/>
      <c r="G473" s="44"/>
      <c r="H473" s="44"/>
    </row>
    <row r="474" spans="1:20" ht="20.100000000000001" customHeight="1">
      <c r="B474" s="40"/>
      <c r="C474" s="41"/>
      <c r="D474" s="42"/>
      <c r="E474" s="43"/>
      <c r="F474" s="44"/>
      <c r="G474" s="44"/>
      <c r="H474" s="44"/>
    </row>
    <row r="475" spans="1:20" s="281" customFormat="1" ht="20.100000000000001" customHeight="1">
      <c r="A475" s="271"/>
      <c r="B475" s="272">
        <v>63</v>
      </c>
      <c r="C475" s="273" t="s">
        <v>518</v>
      </c>
      <c r="D475" s="274" t="s">
        <v>84</v>
      </c>
      <c r="E475" s="275">
        <f>'2-'!H74</f>
        <v>0.44</v>
      </c>
      <c r="F475" s="276" t="s">
        <v>433</v>
      </c>
      <c r="G475" s="276" t="s">
        <v>447</v>
      </c>
      <c r="H475" s="276" t="str">
        <f>'[12]FORM SDI (Aspalt) Per-1 KM'!BT12</f>
        <v>B</v>
      </c>
      <c r="I475" s="271"/>
      <c r="J475" s="277" t="s">
        <v>435</v>
      </c>
      <c r="K475" s="278" t="s">
        <v>434</v>
      </c>
      <c r="L475" s="278">
        <f>COUNTIF(H475:H476,"B")</f>
        <v>2</v>
      </c>
      <c r="M475" s="278">
        <v>200</v>
      </c>
      <c r="N475" s="279">
        <f>L475*M475</f>
        <v>400</v>
      </c>
      <c r="O475" s="279">
        <v>40</v>
      </c>
      <c r="P475" s="279">
        <f>O475+N475</f>
        <v>440</v>
      </c>
      <c r="Q475" s="280">
        <f>P475/P479</f>
        <v>1</v>
      </c>
      <c r="R475" s="280"/>
      <c r="S475" s="280"/>
      <c r="T475" s="280"/>
    </row>
    <row r="476" spans="1:20" s="281" customFormat="1" ht="20.100000000000001" customHeight="1">
      <c r="A476" s="271"/>
      <c r="B476" s="272"/>
      <c r="C476" s="273"/>
      <c r="D476" s="274"/>
      <c r="E476" s="275"/>
      <c r="F476" s="276" t="s">
        <v>447</v>
      </c>
      <c r="G476" s="276" t="s">
        <v>451</v>
      </c>
      <c r="H476" s="276" t="str">
        <f>'[12]FORM SDI (Aspalt) Per-1 KM'!BT13</f>
        <v>B</v>
      </c>
      <c r="I476" s="271"/>
      <c r="J476" s="277" t="s">
        <v>435</v>
      </c>
      <c r="K476" s="278" t="s">
        <v>438</v>
      </c>
      <c r="L476" s="278">
        <v>0</v>
      </c>
      <c r="M476" s="278">
        <v>200</v>
      </c>
      <c r="N476" s="279">
        <f>L476*M476</f>
        <v>0</v>
      </c>
      <c r="O476" s="279"/>
      <c r="P476" s="279">
        <f>N476+O476</f>
        <v>0</v>
      </c>
      <c r="Q476" s="280">
        <f>P476/P479</f>
        <v>0</v>
      </c>
      <c r="R476" s="280"/>
      <c r="S476" s="280"/>
      <c r="T476" s="280"/>
    </row>
    <row r="477" spans="1:20" s="281" customFormat="1" ht="20.100000000000001" customHeight="1">
      <c r="A477" s="271"/>
      <c r="B477" s="272"/>
      <c r="C477" s="273"/>
      <c r="D477" s="274"/>
      <c r="E477" s="275"/>
      <c r="F477" s="276" t="s">
        <v>451</v>
      </c>
      <c r="G477" s="276" t="s">
        <v>1172</v>
      </c>
      <c r="H477" s="276" t="str">
        <f>'[12]FORM SDI (Aspalt) Per-1 KM'!BT14</f>
        <v>B</v>
      </c>
      <c r="I477" s="271"/>
      <c r="J477" s="277" t="s">
        <v>435</v>
      </c>
      <c r="K477" s="278" t="s">
        <v>440</v>
      </c>
      <c r="L477" s="278">
        <v>0</v>
      </c>
      <c r="M477" s="278">
        <v>200</v>
      </c>
      <c r="N477" s="279">
        <f>L477*M477</f>
        <v>0</v>
      </c>
      <c r="O477" s="279"/>
      <c r="P477" s="279">
        <f>N477+O477</f>
        <v>0</v>
      </c>
      <c r="Q477" s="280">
        <f>P477/P479</f>
        <v>0</v>
      </c>
      <c r="R477" s="280"/>
      <c r="S477" s="280"/>
      <c r="T477" s="280"/>
    </row>
    <row r="478" spans="1:20" s="281" customFormat="1" ht="20.100000000000001" customHeight="1">
      <c r="A478" s="271"/>
      <c r="B478" s="272"/>
      <c r="C478" s="273"/>
      <c r="D478" s="274"/>
      <c r="E478" s="275"/>
      <c r="F478" s="276"/>
      <c r="G478" s="276"/>
      <c r="H478" s="276"/>
      <c r="I478" s="271"/>
      <c r="J478" s="277"/>
      <c r="K478" s="278" t="s">
        <v>443</v>
      </c>
      <c r="L478" s="278">
        <v>0</v>
      </c>
      <c r="M478" s="278">
        <v>200</v>
      </c>
      <c r="N478" s="279">
        <f>L478*M478</f>
        <v>0</v>
      </c>
      <c r="O478" s="279"/>
      <c r="P478" s="279">
        <f>N478+O478</f>
        <v>0</v>
      </c>
      <c r="Q478" s="280">
        <f>P478/P479</f>
        <v>0</v>
      </c>
      <c r="R478" s="280"/>
      <c r="S478" s="280"/>
      <c r="T478" s="280"/>
    </row>
    <row r="479" spans="1:20" s="281" customFormat="1" ht="20.100000000000001" customHeight="1">
      <c r="A479" s="271"/>
      <c r="B479" s="272"/>
      <c r="C479" s="273"/>
      <c r="D479" s="274"/>
      <c r="E479" s="275"/>
      <c r="F479" s="276"/>
      <c r="G479" s="276"/>
      <c r="H479" s="276"/>
      <c r="I479" s="271"/>
      <c r="J479" s="277"/>
      <c r="K479" s="278"/>
      <c r="L479" s="278"/>
      <c r="M479" s="278"/>
      <c r="N479" s="279"/>
      <c r="O479" s="279"/>
      <c r="P479" s="279">
        <f>SUM(P475:P478)</f>
        <v>440</v>
      </c>
      <c r="Q479" s="280">
        <f>SUM(Q475:Q478)</f>
        <v>1</v>
      </c>
      <c r="R479" s="280"/>
      <c r="S479" s="280"/>
      <c r="T479" s="280"/>
    </row>
    <row r="480" spans="1:20" ht="20.100000000000001" customHeight="1">
      <c r="B480" s="40"/>
      <c r="C480" s="41"/>
      <c r="D480" s="42"/>
      <c r="E480" s="43"/>
      <c r="F480" s="44"/>
      <c r="G480" s="44"/>
      <c r="H480" s="44"/>
    </row>
    <row r="481" spans="1:20" ht="20.100000000000001" customHeight="1">
      <c r="B481" s="40"/>
      <c r="C481" s="41"/>
      <c r="D481" s="42"/>
      <c r="E481" s="43"/>
      <c r="F481" s="44"/>
      <c r="G481" s="44"/>
      <c r="H481" s="44"/>
    </row>
    <row r="482" spans="1:20" s="73" customFormat="1" ht="20.100000000000001" customHeight="1">
      <c r="A482" s="66"/>
      <c r="B482" s="71">
        <v>64</v>
      </c>
      <c r="C482" s="68" t="s">
        <v>519</v>
      </c>
      <c r="D482" s="69" t="s">
        <v>85</v>
      </c>
      <c r="E482" s="70">
        <f>'2-'!H75</f>
        <v>0.14000000000000001</v>
      </c>
      <c r="F482" s="71" t="s">
        <v>433</v>
      </c>
      <c r="G482" s="71" t="s">
        <v>1107</v>
      </c>
      <c r="H482" s="71" t="s">
        <v>434</v>
      </c>
      <c r="I482" s="66"/>
      <c r="J482" s="72" t="s">
        <v>435</v>
      </c>
      <c r="K482" s="230" t="s">
        <v>434</v>
      </c>
      <c r="L482" s="230">
        <f>COUNTIF(H482,"")</f>
        <v>0</v>
      </c>
      <c r="M482" s="230">
        <v>200</v>
      </c>
      <c r="N482" s="243">
        <v>0</v>
      </c>
      <c r="O482" s="243">
        <v>140</v>
      </c>
      <c r="P482" s="243">
        <f>O482+N482</f>
        <v>140</v>
      </c>
      <c r="Q482" s="74">
        <f>P482/P486</f>
        <v>1</v>
      </c>
      <c r="R482" s="74"/>
      <c r="S482" s="74"/>
      <c r="T482" s="74"/>
    </row>
    <row r="483" spans="1:20" s="73" customFormat="1" ht="20.100000000000001" customHeight="1">
      <c r="A483" s="66"/>
      <c r="B483" s="71"/>
      <c r="C483" s="68"/>
      <c r="D483" s="69"/>
      <c r="E483" s="70"/>
      <c r="F483" s="71"/>
      <c r="G483" s="71"/>
      <c r="H483" s="71"/>
      <c r="I483" s="66"/>
      <c r="J483" s="72"/>
      <c r="K483" s="230" t="s">
        <v>438</v>
      </c>
      <c r="L483" s="230">
        <v>0</v>
      </c>
      <c r="M483" s="230">
        <v>200</v>
      </c>
      <c r="N483" s="243">
        <f>L483*M483</f>
        <v>0</v>
      </c>
      <c r="O483" s="243"/>
      <c r="P483" s="243">
        <f>N483+O483</f>
        <v>0</v>
      </c>
      <c r="Q483" s="74">
        <f>P483/P486</f>
        <v>0</v>
      </c>
      <c r="R483" s="74"/>
      <c r="S483" s="74"/>
      <c r="T483" s="74"/>
    </row>
    <row r="484" spans="1:20" s="73" customFormat="1" ht="20.100000000000001" customHeight="1">
      <c r="A484" s="66"/>
      <c r="B484" s="71"/>
      <c r="C484" s="68"/>
      <c r="D484" s="69"/>
      <c r="E484" s="70"/>
      <c r="F484" s="71"/>
      <c r="G484" s="71"/>
      <c r="H484" s="71"/>
      <c r="I484" s="66"/>
      <c r="J484" s="72"/>
      <c r="K484" s="230" t="s">
        <v>440</v>
      </c>
      <c r="L484" s="230">
        <v>0</v>
      </c>
      <c r="M484" s="230">
        <v>200</v>
      </c>
      <c r="N484" s="243">
        <f>L484*M484</f>
        <v>0</v>
      </c>
      <c r="O484" s="243"/>
      <c r="P484" s="243">
        <f>N484+O484</f>
        <v>0</v>
      </c>
      <c r="Q484" s="74">
        <f>P484/P486</f>
        <v>0</v>
      </c>
      <c r="R484" s="74"/>
      <c r="S484" s="74"/>
      <c r="T484" s="74"/>
    </row>
    <row r="485" spans="1:20" s="73" customFormat="1" ht="20.100000000000001" customHeight="1">
      <c r="A485" s="66"/>
      <c r="B485" s="71"/>
      <c r="C485" s="68"/>
      <c r="D485" s="69"/>
      <c r="E485" s="70"/>
      <c r="F485" s="71"/>
      <c r="G485" s="71"/>
      <c r="H485" s="71"/>
      <c r="I485" s="66"/>
      <c r="J485" s="72"/>
      <c r="K485" s="230" t="s">
        <v>443</v>
      </c>
      <c r="L485" s="230">
        <v>0</v>
      </c>
      <c r="M485" s="230">
        <v>200</v>
      </c>
      <c r="N485" s="243">
        <f>L485*M485</f>
        <v>0</v>
      </c>
      <c r="O485" s="243"/>
      <c r="P485" s="243">
        <f>N485+O485</f>
        <v>0</v>
      </c>
      <c r="Q485" s="74">
        <f>P485/P486</f>
        <v>0</v>
      </c>
      <c r="R485" s="74"/>
      <c r="S485" s="74"/>
      <c r="T485" s="74"/>
    </row>
    <row r="486" spans="1:20" s="73" customFormat="1" ht="20.100000000000001" customHeight="1">
      <c r="A486" s="66"/>
      <c r="B486" s="71"/>
      <c r="C486" s="68"/>
      <c r="D486" s="69"/>
      <c r="E486" s="70"/>
      <c r="F486" s="71"/>
      <c r="G486" s="71"/>
      <c r="H486" s="71"/>
      <c r="I486" s="66"/>
      <c r="J486" s="72"/>
      <c r="K486" s="230"/>
      <c r="L486" s="230"/>
      <c r="M486" s="230"/>
      <c r="N486" s="243"/>
      <c r="O486" s="243"/>
      <c r="P486" s="243">
        <f>SUM(P482:P485)</f>
        <v>140</v>
      </c>
      <c r="Q486" s="74">
        <f>SUM(Q482:Q485)</f>
        <v>1</v>
      </c>
      <c r="R486" s="74"/>
      <c r="S486" s="74"/>
      <c r="T486" s="74"/>
    </row>
    <row r="487" spans="1:20" ht="20.100000000000001" customHeight="1">
      <c r="B487" s="44"/>
      <c r="C487" s="41"/>
      <c r="D487" s="42"/>
      <c r="E487" s="43"/>
      <c r="F487" s="44"/>
      <c r="G487" s="44"/>
      <c r="H487" s="44"/>
    </row>
    <row r="488" spans="1:20" ht="20.100000000000001" customHeight="1">
      <c r="B488" s="40"/>
      <c r="C488" s="41"/>
      <c r="D488" s="42"/>
      <c r="E488" s="43"/>
      <c r="F488" s="44"/>
      <c r="G488" s="44"/>
      <c r="H488" s="44"/>
    </row>
    <row r="489" spans="1:20" ht="20.100000000000001" customHeight="1">
      <c r="A489" s="29"/>
      <c r="B489" s="30">
        <v>65</v>
      </c>
      <c r="C489" s="31" t="s">
        <v>520</v>
      </c>
      <c r="D489" s="32" t="s">
        <v>86</v>
      </c>
      <c r="E489" s="33">
        <f>'2-'!H76</f>
        <v>0.35</v>
      </c>
      <c r="F489" s="34" t="s">
        <v>433</v>
      </c>
      <c r="G489" s="34" t="s">
        <v>447</v>
      </c>
      <c r="H489" s="34" t="s">
        <v>438</v>
      </c>
      <c r="I489" s="29"/>
      <c r="J489" s="35" t="s">
        <v>435</v>
      </c>
      <c r="K489" s="228" t="s">
        <v>434</v>
      </c>
      <c r="L489" s="228">
        <f>COUNTIF(H489:H490,"")</f>
        <v>0</v>
      </c>
      <c r="M489" s="228">
        <v>200</v>
      </c>
      <c r="N489" s="241">
        <f>L489*M489</f>
        <v>0</v>
      </c>
      <c r="O489" s="241">
        <v>150</v>
      </c>
      <c r="P489" s="241">
        <f>O489+N489</f>
        <v>150</v>
      </c>
      <c r="Q489" s="37">
        <f>P489/P493</f>
        <v>0.42857142857142855</v>
      </c>
      <c r="R489" s="37"/>
      <c r="S489" s="37"/>
      <c r="T489" s="37"/>
    </row>
    <row r="490" spans="1:20" ht="20.100000000000001" customHeight="1">
      <c r="A490" s="29"/>
      <c r="B490" s="30"/>
      <c r="C490" s="31"/>
      <c r="D490" s="32"/>
      <c r="E490" s="33"/>
      <c r="F490" s="34" t="s">
        <v>447</v>
      </c>
      <c r="G490" s="34" t="s">
        <v>1179</v>
      </c>
      <c r="H490" s="34" t="s">
        <v>434</v>
      </c>
      <c r="I490" s="29"/>
      <c r="J490" s="35" t="s">
        <v>435</v>
      </c>
      <c r="K490" s="228" t="s">
        <v>438</v>
      </c>
      <c r="L490" s="228">
        <f>COUNTIF(H489:H490,"S")</f>
        <v>1</v>
      </c>
      <c r="M490" s="228">
        <v>200</v>
      </c>
      <c r="N490" s="241">
        <f>L490*M490</f>
        <v>200</v>
      </c>
      <c r="O490" s="241"/>
      <c r="P490" s="241">
        <f>N490+O490</f>
        <v>200</v>
      </c>
      <c r="Q490" s="37">
        <f>P490/P493</f>
        <v>0.5714285714285714</v>
      </c>
      <c r="R490" s="37"/>
      <c r="S490" s="37"/>
      <c r="T490" s="37"/>
    </row>
    <row r="491" spans="1:20" ht="20.100000000000001" customHeight="1">
      <c r="A491" s="29"/>
      <c r="B491" s="30"/>
      <c r="C491" s="31"/>
      <c r="D491" s="32"/>
      <c r="E491" s="33"/>
      <c r="F491" s="34"/>
      <c r="G491" s="34"/>
      <c r="H491" s="34"/>
      <c r="I491" s="29"/>
      <c r="J491" s="35"/>
      <c r="K491" s="228" t="s">
        <v>440</v>
      </c>
      <c r="L491" s="228">
        <v>0</v>
      </c>
      <c r="M491" s="228">
        <v>200</v>
      </c>
      <c r="N491" s="241">
        <f>L491*M491</f>
        <v>0</v>
      </c>
      <c r="O491" s="241"/>
      <c r="P491" s="241">
        <f>N491+O491</f>
        <v>0</v>
      </c>
      <c r="Q491" s="37">
        <f>P491/P493</f>
        <v>0</v>
      </c>
      <c r="R491" s="37"/>
      <c r="S491" s="37"/>
      <c r="T491" s="37"/>
    </row>
    <row r="492" spans="1:20" ht="20.100000000000001" customHeight="1">
      <c r="A492" s="29"/>
      <c r="B492" s="30"/>
      <c r="C492" s="31"/>
      <c r="D492" s="32"/>
      <c r="E492" s="33"/>
      <c r="F492" s="34"/>
      <c r="G492" s="34"/>
      <c r="H492" s="34"/>
      <c r="I492" s="29"/>
      <c r="J492" s="35"/>
      <c r="K492" s="228" t="s">
        <v>443</v>
      </c>
      <c r="L492" s="228">
        <v>0</v>
      </c>
      <c r="M492" s="228">
        <v>200</v>
      </c>
      <c r="N492" s="241">
        <f>L492*M492</f>
        <v>0</v>
      </c>
      <c r="O492" s="241"/>
      <c r="P492" s="241">
        <f>N492+O492</f>
        <v>0</v>
      </c>
      <c r="Q492" s="37">
        <f>P492/P493</f>
        <v>0</v>
      </c>
      <c r="R492" s="37"/>
      <c r="S492" s="37"/>
      <c r="T492" s="37"/>
    </row>
    <row r="493" spans="1:20" ht="20.100000000000001" customHeight="1">
      <c r="A493" s="29"/>
      <c r="B493" s="30"/>
      <c r="C493" s="31"/>
      <c r="D493" s="32"/>
      <c r="E493" s="33"/>
      <c r="F493" s="34"/>
      <c r="G493" s="34"/>
      <c r="H493" s="34"/>
      <c r="I493" s="29"/>
      <c r="J493" s="35"/>
      <c r="K493" s="228"/>
      <c r="L493" s="228"/>
      <c r="M493" s="228"/>
      <c r="N493" s="241"/>
      <c r="O493" s="241"/>
      <c r="P493" s="241">
        <f>SUM(P489:P492)</f>
        <v>350</v>
      </c>
      <c r="Q493" s="37">
        <f>SUM(Q489:Q492)</f>
        <v>1</v>
      </c>
      <c r="R493" s="37"/>
      <c r="S493" s="37"/>
      <c r="T493" s="37"/>
    </row>
    <row r="494" spans="1:20" ht="20.100000000000001" customHeight="1">
      <c r="B494" s="40"/>
      <c r="C494" s="41"/>
      <c r="D494" s="42"/>
      <c r="E494" s="43"/>
      <c r="F494" s="44"/>
      <c r="G494" s="44"/>
      <c r="H494" s="44"/>
    </row>
    <row r="495" spans="1:20" ht="20.100000000000001" customHeight="1">
      <c r="B495" s="40"/>
      <c r="C495" s="41"/>
      <c r="D495" s="42"/>
      <c r="E495" s="43"/>
      <c r="F495" s="44"/>
      <c r="G495" s="44"/>
      <c r="H495" s="44"/>
    </row>
    <row r="496" spans="1:20" ht="20.100000000000001" customHeight="1">
      <c r="A496" s="29"/>
      <c r="B496" s="30">
        <v>66</v>
      </c>
      <c r="C496" s="31" t="s">
        <v>521</v>
      </c>
      <c r="D496" s="32" t="s">
        <v>87</v>
      </c>
      <c r="E496" s="33">
        <f>'2-'!G77</f>
        <v>0.56999999999999995</v>
      </c>
      <c r="F496" s="34" t="s">
        <v>433</v>
      </c>
      <c r="G496" s="34" t="s">
        <v>447</v>
      </c>
      <c r="H496" s="34" t="s">
        <v>434</v>
      </c>
      <c r="I496" s="29"/>
      <c r="J496" s="35" t="s">
        <v>435</v>
      </c>
      <c r="K496" s="228" t="s">
        <v>434</v>
      </c>
      <c r="L496" s="228">
        <f>COUNTIF(H496:H497,"B")</f>
        <v>2</v>
      </c>
      <c r="M496" s="228">
        <v>200</v>
      </c>
      <c r="N496" s="241">
        <f>L496*M496</f>
        <v>400</v>
      </c>
      <c r="O496" s="241">
        <v>170</v>
      </c>
      <c r="P496" s="241">
        <f>O496+N496</f>
        <v>570</v>
      </c>
      <c r="Q496" s="37">
        <f>P496/P500</f>
        <v>1</v>
      </c>
      <c r="R496" s="37"/>
      <c r="S496" s="37"/>
      <c r="T496" s="37"/>
    </row>
    <row r="497" spans="1:20" ht="20.100000000000001" customHeight="1">
      <c r="A497" s="29"/>
      <c r="B497" s="30"/>
      <c r="C497" s="31"/>
      <c r="D497" s="32"/>
      <c r="E497" s="33"/>
      <c r="F497" s="34" t="s">
        <v>447</v>
      </c>
      <c r="G497" s="34" t="s">
        <v>451</v>
      </c>
      <c r="H497" s="34" t="s">
        <v>434</v>
      </c>
      <c r="I497" s="29"/>
      <c r="J497" s="35" t="s">
        <v>435</v>
      </c>
      <c r="K497" s="228" t="s">
        <v>438</v>
      </c>
      <c r="L497" s="228">
        <v>0</v>
      </c>
      <c r="M497" s="228">
        <v>200</v>
      </c>
      <c r="N497" s="241">
        <f>L497*M497</f>
        <v>0</v>
      </c>
      <c r="O497" s="241"/>
      <c r="P497" s="241">
        <f>N497+O497</f>
        <v>0</v>
      </c>
      <c r="Q497" s="37">
        <f>P497/P500</f>
        <v>0</v>
      </c>
      <c r="R497" s="37"/>
      <c r="S497" s="37"/>
      <c r="T497" s="37"/>
    </row>
    <row r="498" spans="1:20" ht="20.100000000000001" customHeight="1">
      <c r="A498" s="29"/>
      <c r="B498" s="30"/>
      <c r="C498" s="31"/>
      <c r="D498" s="32"/>
      <c r="E498" s="33"/>
      <c r="F498" s="34" t="s">
        <v>451</v>
      </c>
      <c r="G498" s="34" t="s">
        <v>659</v>
      </c>
      <c r="H498" s="34" t="s">
        <v>434</v>
      </c>
      <c r="I498" s="29"/>
      <c r="J498" s="35" t="s">
        <v>435</v>
      </c>
      <c r="K498" s="228" t="s">
        <v>440</v>
      </c>
      <c r="L498" s="228">
        <v>0</v>
      </c>
      <c r="M498" s="228">
        <v>200</v>
      </c>
      <c r="N498" s="241">
        <f>L498*M498</f>
        <v>0</v>
      </c>
      <c r="O498" s="241"/>
      <c r="P498" s="241">
        <f>N498+O498</f>
        <v>0</v>
      </c>
      <c r="Q498" s="37">
        <f>P498/P500</f>
        <v>0</v>
      </c>
      <c r="R498" s="37"/>
      <c r="S498" s="37"/>
      <c r="T498" s="37"/>
    </row>
    <row r="499" spans="1:20" ht="20.100000000000001" customHeight="1">
      <c r="A499" s="29"/>
      <c r="B499" s="30"/>
      <c r="C499" s="31"/>
      <c r="D499" s="32"/>
      <c r="E499" s="33"/>
      <c r="F499" s="34"/>
      <c r="G499" s="34"/>
      <c r="H499" s="34"/>
      <c r="I499" s="29"/>
      <c r="J499" s="35"/>
      <c r="K499" s="228" t="s">
        <v>443</v>
      </c>
      <c r="L499" s="228">
        <v>0</v>
      </c>
      <c r="M499" s="228">
        <v>200</v>
      </c>
      <c r="N499" s="241">
        <f>L499*M499</f>
        <v>0</v>
      </c>
      <c r="O499" s="241"/>
      <c r="P499" s="241">
        <f>N499+O499</f>
        <v>0</v>
      </c>
      <c r="Q499" s="37">
        <f>P499/P500</f>
        <v>0</v>
      </c>
      <c r="R499" s="37"/>
      <c r="S499" s="37"/>
      <c r="T499" s="37"/>
    </row>
    <row r="500" spans="1:20" ht="20.100000000000001" customHeight="1">
      <c r="A500" s="29"/>
      <c r="B500" s="30"/>
      <c r="C500" s="31"/>
      <c r="D500" s="32"/>
      <c r="E500" s="33"/>
      <c r="F500" s="34"/>
      <c r="G500" s="34"/>
      <c r="H500" s="34"/>
      <c r="I500" s="29"/>
      <c r="J500" s="35"/>
      <c r="K500" s="228"/>
      <c r="L500" s="228"/>
      <c r="M500" s="228"/>
      <c r="N500" s="241"/>
      <c r="O500" s="241"/>
      <c r="P500" s="241">
        <f>SUM(P496:P499)</f>
        <v>570</v>
      </c>
      <c r="Q500" s="37">
        <f>SUM(Q496:Q499)</f>
        <v>1</v>
      </c>
      <c r="R500" s="37"/>
      <c r="S500" s="37"/>
      <c r="T500" s="37"/>
    </row>
    <row r="501" spans="1:20" ht="20.100000000000001" customHeight="1">
      <c r="B501" s="40"/>
      <c r="C501" s="41"/>
      <c r="D501" s="42"/>
      <c r="E501" s="43"/>
      <c r="F501" s="44"/>
      <c r="G501" s="44"/>
      <c r="H501" s="44"/>
    </row>
    <row r="502" spans="1:20" ht="20.100000000000001" customHeight="1">
      <c r="B502" s="40"/>
      <c r="C502" s="41"/>
      <c r="D502" s="42"/>
      <c r="E502" s="43"/>
      <c r="F502" s="44"/>
      <c r="G502" s="44"/>
      <c r="H502" s="44"/>
    </row>
    <row r="503" spans="1:20" ht="20.100000000000001" customHeight="1">
      <c r="A503" s="29"/>
      <c r="B503" s="30">
        <v>67</v>
      </c>
      <c r="C503" s="31" t="s">
        <v>522</v>
      </c>
      <c r="D503" s="32" t="s">
        <v>88</v>
      </c>
      <c r="E503" s="33">
        <f>'2-'!H78</f>
        <v>0.21</v>
      </c>
      <c r="F503" s="34" t="s">
        <v>433</v>
      </c>
      <c r="G503" s="34" t="s">
        <v>447</v>
      </c>
      <c r="H503" s="34" t="s">
        <v>438</v>
      </c>
      <c r="I503" s="29"/>
      <c r="J503" s="35" t="s">
        <v>435</v>
      </c>
      <c r="K503" s="228" t="s">
        <v>434</v>
      </c>
      <c r="L503" s="228">
        <f>COUNTIF(H503:H504,"")</f>
        <v>0</v>
      </c>
      <c r="M503" s="228">
        <v>200</v>
      </c>
      <c r="N503" s="241">
        <f>L503*M503</f>
        <v>0</v>
      </c>
      <c r="O503" s="241"/>
      <c r="P503" s="241">
        <f>O503+N503</f>
        <v>0</v>
      </c>
      <c r="Q503" s="37">
        <f>P503/P507</f>
        <v>0</v>
      </c>
      <c r="R503" s="37"/>
      <c r="S503" s="37"/>
      <c r="T503" s="37"/>
    </row>
    <row r="504" spans="1:20" ht="20.100000000000001" customHeight="1">
      <c r="A504" s="29"/>
      <c r="B504" s="30"/>
      <c r="C504" s="31"/>
      <c r="D504" s="32"/>
      <c r="E504" s="33"/>
      <c r="F504" s="34" t="s">
        <v>447</v>
      </c>
      <c r="G504" s="34" t="s">
        <v>1166</v>
      </c>
      <c r="H504" s="34" t="s">
        <v>434</v>
      </c>
      <c r="I504" s="29"/>
      <c r="J504" s="35" t="s">
        <v>435</v>
      </c>
      <c r="K504" s="228" t="s">
        <v>438</v>
      </c>
      <c r="L504" s="228">
        <f>COUNTIF(H503:H504,"S")</f>
        <v>1</v>
      </c>
      <c r="M504" s="228">
        <v>200</v>
      </c>
      <c r="N504" s="241">
        <f>L504*M504</f>
        <v>200</v>
      </c>
      <c r="O504" s="241">
        <v>10</v>
      </c>
      <c r="P504" s="241">
        <f>N504+O504</f>
        <v>210</v>
      </c>
      <c r="Q504" s="37">
        <f>P504/P507</f>
        <v>1</v>
      </c>
      <c r="R504" s="37"/>
      <c r="S504" s="37"/>
      <c r="T504" s="37"/>
    </row>
    <row r="505" spans="1:20" ht="20.100000000000001" customHeight="1">
      <c r="A505" s="29"/>
      <c r="B505" s="30"/>
      <c r="C505" s="31"/>
      <c r="D505" s="32"/>
      <c r="E505" s="33"/>
      <c r="F505" s="34"/>
      <c r="G505" s="34"/>
      <c r="H505" s="34"/>
      <c r="I505" s="29"/>
      <c r="J505" s="35"/>
      <c r="K505" s="228" t="s">
        <v>440</v>
      </c>
      <c r="L505" s="228">
        <v>0</v>
      </c>
      <c r="M505" s="228">
        <v>200</v>
      </c>
      <c r="N505" s="241">
        <f>L505*M505</f>
        <v>0</v>
      </c>
      <c r="O505" s="241"/>
      <c r="P505" s="241">
        <f>N505+O505</f>
        <v>0</v>
      </c>
      <c r="Q505" s="37">
        <f>P505/P507</f>
        <v>0</v>
      </c>
      <c r="R505" s="37"/>
      <c r="S505" s="37"/>
      <c r="T505" s="37"/>
    </row>
    <row r="506" spans="1:20" ht="20.100000000000001" customHeight="1">
      <c r="A506" s="29"/>
      <c r="B506" s="30"/>
      <c r="C506" s="31"/>
      <c r="D506" s="32"/>
      <c r="E506" s="33"/>
      <c r="F506" s="34"/>
      <c r="G506" s="34"/>
      <c r="H506" s="34"/>
      <c r="I506" s="29"/>
      <c r="J506" s="35"/>
      <c r="K506" s="228" t="s">
        <v>443</v>
      </c>
      <c r="L506" s="228">
        <v>0</v>
      </c>
      <c r="M506" s="228">
        <v>200</v>
      </c>
      <c r="N506" s="241">
        <f>L506*M506</f>
        <v>0</v>
      </c>
      <c r="O506" s="241"/>
      <c r="P506" s="241">
        <f>N506+O506</f>
        <v>0</v>
      </c>
      <c r="Q506" s="37">
        <f>P506/P507</f>
        <v>0</v>
      </c>
      <c r="R506" s="37"/>
      <c r="S506" s="37"/>
      <c r="T506" s="37"/>
    </row>
    <row r="507" spans="1:20" ht="20.100000000000001" customHeight="1">
      <c r="A507" s="29"/>
      <c r="B507" s="30"/>
      <c r="C507" s="31"/>
      <c r="D507" s="32"/>
      <c r="E507" s="33"/>
      <c r="F507" s="34"/>
      <c r="G507" s="34"/>
      <c r="H507" s="34"/>
      <c r="I507" s="29"/>
      <c r="J507" s="35"/>
      <c r="K507" s="228"/>
      <c r="L507" s="228"/>
      <c r="M507" s="228"/>
      <c r="N507" s="241"/>
      <c r="O507" s="241"/>
      <c r="P507" s="241">
        <f>SUM(P503:P506)</f>
        <v>210</v>
      </c>
      <c r="Q507" s="37">
        <f>SUM(Q503:Q506)</f>
        <v>1</v>
      </c>
      <c r="R507" s="37"/>
      <c r="S507" s="37"/>
      <c r="T507" s="37"/>
    </row>
    <row r="508" spans="1:20" ht="20.100000000000001" customHeight="1">
      <c r="B508" s="40"/>
      <c r="C508" s="41"/>
      <c r="D508" s="42"/>
      <c r="E508" s="43"/>
      <c r="F508" s="44"/>
      <c r="G508" s="44"/>
      <c r="H508" s="44"/>
    </row>
    <row r="509" spans="1:20" ht="20.100000000000001" customHeight="1">
      <c r="B509" s="40"/>
      <c r="C509" s="41"/>
      <c r="D509" s="42"/>
      <c r="E509" s="43"/>
      <c r="F509" s="44"/>
      <c r="G509" s="44"/>
      <c r="H509" s="44"/>
    </row>
    <row r="510" spans="1:20" ht="20.100000000000001" customHeight="1">
      <c r="A510" s="29"/>
      <c r="B510" s="30">
        <v>68</v>
      </c>
      <c r="C510" s="31" t="s">
        <v>523</v>
      </c>
      <c r="D510" s="32" t="s">
        <v>89</v>
      </c>
      <c r="E510" s="33">
        <f>'2-'!G79</f>
        <v>0.28000000000000003</v>
      </c>
      <c r="F510" s="34" t="s">
        <v>433</v>
      </c>
      <c r="G510" s="34" t="s">
        <v>447</v>
      </c>
      <c r="H510" s="34" t="s">
        <v>434</v>
      </c>
      <c r="I510" s="29"/>
      <c r="J510" s="35" t="s">
        <v>435</v>
      </c>
      <c r="K510" s="228" t="s">
        <v>434</v>
      </c>
      <c r="L510" s="228">
        <f>COUNTIF(H510,"B")</f>
        <v>1</v>
      </c>
      <c r="M510" s="228">
        <v>200</v>
      </c>
      <c r="N510" s="241">
        <f>L510*M510</f>
        <v>200</v>
      </c>
      <c r="O510" s="241">
        <v>80</v>
      </c>
      <c r="P510" s="241">
        <f>O510+N510</f>
        <v>280</v>
      </c>
      <c r="Q510" s="37">
        <f>P510/P514</f>
        <v>1</v>
      </c>
      <c r="R510" s="37"/>
      <c r="S510" s="37"/>
      <c r="T510" s="37"/>
    </row>
    <row r="511" spans="1:20" ht="20.100000000000001" customHeight="1">
      <c r="A511" s="29"/>
      <c r="B511" s="30"/>
      <c r="C511" s="31"/>
      <c r="D511" s="32"/>
      <c r="E511" s="33"/>
      <c r="F511" s="34" t="s">
        <v>447</v>
      </c>
      <c r="G511" s="34" t="s">
        <v>1125</v>
      </c>
      <c r="H511" s="34" t="s">
        <v>434</v>
      </c>
      <c r="I511" s="29"/>
      <c r="J511" s="35" t="s">
        <v>435</v>
      </c>
      <c r="K511" s="228" t="s">
        <v>438</v>
      </c>
      <c r="L511" s="228">
        <v>0</v>
      </c>
      <c r="M511" s="228">
        <v>200</v>
      </c>
      <c r="N511" s="241">
        <f>L511*M511</f>
        <v>0</v>
      </c>
      <c r="O511" s="241"/>
      <c r="P511" s="241">
        <f>N511+O511</f>
        <v>0</v>
      </c>
      <c r="Q511" s="37">
        <f>P511/P514</f>
        <v>0</v>
      </c>
      <c r="R511" s="37"/>
      <c r="S511" s="37"/>
      <c r="T511" s="37"/>
    </row>
    <row r="512" spans="1:20" ht="20.100000000000001" customHeight="1">
      <c r="A512" s="29"/>
      <c r="B512" s="30"/>
      <c r="C512" s="31"/>
      <c r="D512" s="32"/>
      <c r="E512" s="33"/>
      <c r="F512" s="34"/>
      <c r="G512" s="34"/>
      <c r="H512" s="34"/>
      <c r="I512" s="29"/>
      <c r="J512" s="35"/>
      <c r="K512" s="228" t="s">
        <v>440</v>
      </c>
      <c r="L512" s="228">
        <v>0</v>
      </c>
      <c r="M512" s="228">
        <v>200</v>
      </c>
      <c r="N512" s="241">
        <f>L512*M512</f>
        <v>0</v>
      </c>
      <c r="O512" s="241"/>
      <c r="P512" s="241">
        <f>N512+O512</f>
        <v>0</v>
      </c>
      <c r="Q512" s="37">
        <f>P512/P514</f>
        <v>0</v>
      </c>
      <c r="R512" s="37"/>
      <c r="S512" s="37"/>
      <c r="T512" s="37"/>
    </row>
    <row r="513" spans="1:20" ht="20.100000000000001" customHeight="1">
      <c r="A513" s="29"/>
      <c r="B513" s="30"/>
      <c r="C513" s="31"/>
      <c r="D513" s="32"/>
      <c r="E513" s="33"/>
      <c r="F513" s="34"/>
      <c r="G513" s="34"/>
      <c r="H513" s="34"/>
      <c r="I513" s="29"/>
      <c r="J513" s="35"/>
      <c r="K513" s="228" t="s">
        <v>443</v>
      </c>
      <c r="L513" s="228">
        <v>0</v>
      </c>
      <c r="M513" s="228">
        <v>200</v>
      </c>
      <c r="N513" s="241">
        <f>L513*M513</f>
        <v>0</v>
      </c>
      <c r="O513" s="241"/>
      <c r="P513" s="241">
        <f>N513+O513</f>
        <v>0</v>
      </c>
      <c r="Q513" s="37">
        <f>P513/P514</f>
        <v>0</v>
      </c>
      <c r="R513" s="37"/>
      <c r="S513" s="37"/>
      <c r="T513" s="37"/>
    </row>
    <row r="514" spans="1:20" ht="20.100000000000001" customHeight="1">
      <c r="A514" s="29"/>
      <c r="B514" s="30"/>
      <c r="C514" s="31"/>
      <c r="D514" s="32"/>
      <c r="E514" s="33"/>
      <c r="F514" s="34"/>
      <c r="G514" s="34"/>
      <c r="H514" s="34"/>
      <c r="I514" s="29"/>
      <c r="J514" s="35"/>
      <c r="K514" s="228"/>
      <c r="L514" s="228"/>
      <c r="M514" s="228"/>
      <c r="N514" s="241"/>
      <c r="O514" s="241"/>
      <c r="P514" s="241">
        <f>SUM(P510:P513)</f>
        <v>280</v>
      </c>
      <c r="Q514" s="37">
        <f>SUM(Q510:Q513)</f>
        <v>1</v>
      </c>
      <c r="R514" s="37"/>
      <c r="S514" s="37"/>
      <c r="T514" s="37"/>
    </row>
    <row r="515" spans="1:20" s="25" customFormat="1" ht="20.100000000000001" customHeight="1">
      <c r="A515" s="20"/>
      <c r="B515" s="40"/>
      <c r="C515" s="41"/>
      <c r="D515" s="42"/>
      <c r="E515" s="43"/>
      <c r="F515" s="44"/>
      <c r="G515" s="44"/>
      <c r="H515" s="44"/>
      <c r="I515" s="20"/>
      <c r="J515" s="24"/>
      <c r="K515" s="226"/>
      <c r="L515" s="226"/>
      <c r="M515" s="226"/>
      <c r="N515" s="239"/>
      <c r="O515" s="239"/>
      <c r="P515" s="239"/>
    </row>
    <row r="516" spans="1:20" ht="20.100000000000001" customHeight="1">
      <c r="B516" s="40"/>
      <c r="C516" s="41"/>
      <c r="D516" s="42"/>
      <c r="E516" s="43"/>
      <c r="F516" s="44"/>
      <c r="G516" s="44"/>
      <c r="H516" s="44"/>
    </row>
    <row r="517" spans="1:20" s="270" customFormat="1" ht="20.100000000000001" customHeight="1">
      <c r="A517" s="260"/>
      <c r="B517" s="261">
        <v>69</v>
      </c>
      <c r="C517" s="262" t="s">
        <v>525</v>
      </c>
      <c r="D517" s="263" t="s">
        <v>90</v>
      </c>
      <c r="E517" s="264">
        <f>'2-'!H80</f>
        <v>0.15</v>
      </c>
      <c r="F517" s="265" t="s">
        <v>433</v>
      </c>
      <c r="G517" s="265" t="s">
        <v>708</v>
      </c>
      <c r="H517" s="265" t="s">
        <v>434</v>
      </c>
      <c r="I517" s="260"/>
      <c r="J517" s="266" t="s">
        <v>1161</v>
      </c>
      <c r="K517" s="267" t="s">
        <v>434</v>
      </c>
      <c r="L517" s="267">
        <f>COUNTIF(H517,"")</f>
        <v>0</v>
      </c>
      <c r="M517" s="267">
        <v>200</v>
      </c>
      <c r="N517" s="268">
        <v>0</v>
      </c>
      <c r="O517" s="268">
        <v>150</v>
      </c>
      <c r="P517" s="268">
        <f>O517+N517</f>
        <v>150</v>
      </c>
      <c r="Q517" s="269">
        <f>P517/P521</f>
        <v>1</v>
      </c>
      <c r="R517" s="269"/>
      <c r="S517" s="269"/>
      <c r="T517" s="269"/>
    </row>
    <row r="518" spans="1:20" s="270" customFormat="1" ht="20.100000000000001" customHeight="1">
      <c r="A518" s="260"/>
      <c r="B518" s="261"/>
      <c r="C518" s="262"/>
      <c r="D518" s="263"/>
      <c r="E518" s="264"/>
      <c r="F518" s="265"/>
      <c r="G518" s="265"/>
      <c r="H518" s="265"/>
      <c r="I518" s="260"/>
      <c r="J518" s="266"/>
      <c r="K518" s="267" t="s">
        <v>438</v>
      </c>
      <c r="L518" s="267">
        <v>0</v>
      </c>
      <c r="M518" s="267">
        <v>200</v>
      </c>
      <c r="N518" s="268">
        <f>L518*M518</f>
        <v>0</v>
      </c>
      <c r="O518" s="268"/>
      <c r="P518" s="268">
        <f>N518+O518</f>
        <v>0</v>
      </c>
      <c r="Q518" s="269">
        <f>P518/P521</f>
        <v>0</v>
      </c>
      <c r="R518" s="269"/>
      <c r="S518" s="269"/>
      <c r="T518" s="269"/>
    </row>
    <row r="519" spans="1:20" s="270" customFormat="1" ht="20.100000000000001" customHeight="1">
      <c r="A519" s="260"/>
      <c r="B519" s="261"/>
      <c r="C519" s="262"/>
      <c r="D519" s="263"/>
      <c r="E519" s="264"/>
      <c r="F519" s="265"/>
      <c r="G519" s="265"/>
      <c r="H519" s="265"/>
      <c r="I519" s="260"/>
      <c r="J519" s="266"/>
      <c r="K519" s="267" t="s">
        <v>440</v>
      </c>
      <c r="L519" s="267">
        <v>0</v>
      </c>
      <c r="M519" s="267">
        <v>200</v>
      </c>
      <c r="N519" s="268">
        <f>L519*M519</f>
        <v>0</v>
      </c>
      <c r="O519" s="268"/>
      <c r="P519" s="268">
        <f>N519+O519</f>
        <v>0</v>
      </c>
      <c r="Q519" s="269">
        <f>P519/P521</f>
        <v>0</v>
      </c>
      <c r="R519" s="269"/>
      <c r="S519" s="269"/>
      <c r="T519" s="269"/>
    </row>
    <row r="520" spans="1:20" s="270" customFormat="1" ht="20.100000000000001" customHeight="1">
      <c r="A520" s="260"/>
      <c r="B520" s="261"/>
      <c r="C520" s="262"/>
      <c r="D520" s="263"/>
      <c r="E520" s="264"/>
      <c r="F520" s="265"/>
      <c r="G520" s="265"/>
      <c r="H520" s="265"/>
      <c r="I520" s="260"/>
      <c r="J520" s="266"/>
      <c r="K520" s="267" t="s">
        <v>443</v>
      </c>
      <c r="L520" s="267">
        <v>0</v>
      </c>
      <c r="M520" s="267">
        <v>200</v>
      </c>
      <c r="N520" s="268">
        <f>L520*M520</f>
        <v>0</v>
      </c>
      <c r="O520" s="268"/>
      <c r="P520" s="268">
        <f>N520+O520</f>
        <v>0</v>
      </c>
      <c r="Q520" s="269">
        <f>P520/P521</f>
        <v>0</v>
      </c>
      <c r="R520" s="269"/>
      <c r="S520" s="269"/>
      <c r="T520" s="269"/>
    </row>
    <row r="521" spans="1:20" s="270" customFormat="1" ht="20.100000000000001" customHeight="1">
      <c r="A521" s="260"/>
      <c r="B521" s="261"/>
      <c r="C521" s="262"/>
      <c r="D521" s="263"/>
      <c r="E521" s="264"/>
      <c r="F521" s="265"/>
      <c r="G521" s="265"/>
      <c r="H521" s="265"/>
      <c r="I521" s="260"/>
      <c r="J521" s="266"/>
      <c r="K521" s="267"/>
      <c r="L521" s="267"/>
      <c r="M521" s="267"/>
      <c r="N521" s="268"/>
      <c r="O521" s="268"/>
      <c r="P521" s="268">
        <f>SUM(P517:P520)</f>
        <v>150</v>
      </c>
      <c r="Q521" s="269">
        <f>SUM(Q517:Q520)</f>
        <v>1</v>
      </c>
      <c r="R521" s="269"/>
      <c r="S521" s="269"/>
      <c r="T521" s="269"/>
    </row>
    <row r="522" spans="1:20" ht="20.100000000000001" customHeight="1">
      <c r="B522" s="40"/>
      <c r="C522" s="41"/>
      <c r="D522" s="42"/>
      <c r="E522" s="43"/>
      <c r="F522" s="44"/>
      <c r="G522" s="44"/>
      <c r="H522" s="44"/>
    </row>
    <row r="523" spans="1:20" ht="20.100000000000001" customHeight="1">
      <c r="B523" s="40"/>
      <c r="C523" s="41"/>
      <c r="D523" s="42"/>
      <c r="E523" s="43"/>
      <c r="F523" s="44"/>
      <c r="G523" s="44"/>
      <c r="H523" s="44"/>
    </row>
    <row r="524" spans="1:20" s="270" customFormat="1" ht="20.100000000000001" customHeight="1">
      <c r="A524" s="260"/>
      <c r="B524" s="261">
        <v>70</v>
      </c>
      <c r="C524" s="262" t="s">
        <v>1159</v>
      </c>
      <c r="D524" s="263" t="s">
        <v>91</v>
      </c>
      <c r="E524" s="264">
        <f>'2-'!H81</f>
        <v>0.3</v>
      </c>
      <c r="F524" s="265" t="s">
        <v>433</v>
      </c>
      <c r="G524" s="265" t="s">
        <v>447</v>
      </c>
      <c r="H524" s="265" t="s">
        <v>438</v>
      </c>
      <c r="I524" s="260"/>
      <c r="J524" s="266" t="s">
        <v>435</v>
      </c>
      <c r="K524" s="267" t="s">
        <v>434</v>
      </c>
      <c r="L524" s="267">
        <f>COUNTIF(H524:H525,"")</f>
        <v>0</v>
      </c>
      <c r="M524" s="267">
        <v>200</v>
      </c>
      <c r="N524" s="268">
        <f>L524*M524</f>
        <v>0</v>
      </c>
      <c r="O524" s="268">
        <v>100</v>
      </c>
      <c r="P524" s="268">
        <f>O524+N524</f>
        <v>100</v>
      </c>
      <c r="Q524" s="269">
        <f>P524/P528</f>
        <v>0.33333333333333331</v>
      </c>
      <c r="R524" s="269"/>
      <c r="S524" s="269"/>
      <c r="T524" s="269"/>
    </row>
    <row r="525" spans="1:20" s="270" customFormat="1" ht="20.100000000000001" customHeight="1">
      <c r="A525" s="260"/>
      <c r="B525" s="261"/>
      <c r="C525" s="262"/>
      <c r="D525" s="263"/>
      <c r="E525" s="264"/>
      <c r="F525" s="265" t="s">
        <v>447</v>
      </c>
      <c r="G525" s="265" t="s">
        <v>483</v>
      </c>
      <c r="H525" s="265" t="s">
        <v>434</v>
      </c>
      <c r="I525" s="260"/>
      <c r="J525" s="266" t="s">
        <v>435</v>
      </c>
      <c r="K525" s="267" t="s">
        <v>438</v>
      </c>
      <c r="L525" s="267">
        <f>COUNTIF(H524:H525,"S")</f>
        <v>1</v>
      </c>
      <c r="M525" s="267">
        <v>200</v>
      </c>
      <c r="N525" s="268">
        <f>L525*M525</f>
        <v>200</v>
      </c>
      <c r="O525" s="268"/>
      <c r="P525" s="268">
        <f>N525+O525</f>
        <v>200</v>
      </c>
      <c r="Q525" s="269">
        <f>P525/P528</f>
        <v>0.66666666666666663</v>
      </c>
      <c r="R525" s="269"/>
      <c r="S525" s="269"/>
      <c r="T525" s="269"/>
    </row>
    <row r="526" spans="1:20" s="270" customFormat="1" ht="20.100000000000001" customHeight="1">
      <c r="A526" s="260"/>
      <c r="B526" s="261"/>
      <c r="C526" s="262"/>
      <c r="D526" s="263"/>
      <c r="E526" s="264"/>
      <c r="F526" s="265"/>
      <c r="G526" s="265"/>
      <c r="H526" s="265"/>
      <c r="I526" s="260"/>
      <c r="J526" s="266"/>
      <c r="K526" s="267" t="s">
        <v>440</v>
      </c>
      <c r="L526" s="267">
        <v>0</v>
      </c>
      <c r="M526" s="267">
        <v>200</v>
      </c>
      <c r="N526" s="268">
        <f>L526*M526</f>
        <v>0</v>
      </c>
      <c r="O526" s="268"/>
      <c r="P526" s="268">
        <f>N526+O526</f>
        <v>0</v>
      </c>
      <c r="Q526" s="269">
        <f>P526/P528</f>
        <v>0</v>
      </c>
      <c r="R526" s="269"/>
      <c r="S526" s="269"/>
      <c r="T526" s="269"/>
    </row>
    <row r="527" spans="1:20" s="270" customFormat="1" ht="20.100000000000001" customHeight="1">
      <c r="A527" s="260"/>
      <c r="B527" s="261"/>
      <c r="C527" s="262"/>
      <c r="D527" s="263"/>
      <c r="E527" s="264"/>
      <c r="F527" s="265"/>
      <c r="G527" s="265"/>
      <c r="H527" s="265"/>
      <c r="I527" s="260"/>
      <c r="J527" s="266"/>
      <c r="K527" s="267" t="s">
        <v>443</v>
      </c>
      <c r="L527" s="267">
        <v>0</v>
      </c>
      <c r="M527" s="267">
        <v>200</v>
      </c>
      <c r="N527" s="268">
        <f>L527*M527</f>
        <v>0</v>
      </c>
      <c r="O527" s="268"/>
      <c r="P527" s="268">
        <f>N527+O527</f>
        <v>0</v>
      </c>
      <c r="Q527" s="269">
        <f>P527/P528</f>
        <v>0</v>
      </c>
      <c r="R527" s="269"/>
      <c r="S527" s="269"/>
      <c r="T527" s="269"/>
    </row>
    <row r="528" spans="1:20" s="270" customFormat="1" ht="20.100000000000001" customHeight="1">
      <c r="A528" s="260"/>
      <c r="B528" s="261"/>
      <c r="C528" s="262"/>
      <c r="D528" s="263"/>
      <c r="E528" s="264"/>
      <c r="F528" s="265"/>
      <c r="G528" s="265"/>
      <c r="H528" s="265"/>
      <c r="I528" s="260"/>
      <c r="J528" s="266"/>
      <c r="K528" s="267"/>
      <c r="L528" s="267"/>
      <c r="M528" s="267"/>
      <c r="N528" s="268"/>
      <c r="O528" s="268"/>
      <c r="P528" s="268">
        <f>SUM(P524:P527)</f>
        <v>300</v>
      </c>
      <c r="Q528" s="269">
        <f>SUM(Q524:Q527)</f>
        <v>1</v>
      </c>
      <c r="R528" s="269"/>
      <c r="S528" s="269"/>
      <c r="T528" s="269"/>
    </row>
    <row r="529" spans="1:21" ht="20.100000000000001" customHeight="1">
      <c r="B529" s="40"/>
      <c r="C529" s="41"/>
      <c r="D529" s="42"/>
      <c r="E529" s="43"/>
      <c r="F529" s="44"/>
      <c r="G529" s="44"/>
      <c r="H529" s="44"/>
    </row>
    <row r="530" spans="1:21" ht="20.100000000000001" customHeight="1">
      <c r="B530" s="40"/>
      <c r="C530" s="41"/>
      <c r="D530" s="42"/>
      <c r="E530" s="43"/>
      <c r="F530" s="44"/>
      <c r="G530" s="44"/>
      <c r="H530" s="44"/>
    </row>
    <row r="531" spans="1:21" s="270" customFormat="1" ht="20.100000000000001" customHeight="1">
      <c r="A531" s="260"/>
      <c r="B531" s="334">
        <v>71</v>
      </c>
      <c r="C531" s="335" t="s">
        <v>526</v>
      </c>
      <c r="D531" s="336" t="s">
        <v>92</v>
      </c>
      <c r="E531" s="337">
        <f>'2-'!H82</f>
        <v>2.84</v>
      </c>
      <c r="F531" s="338" t="s">
        <v>433</v>
      </c>
      <c r="G531" s="338" t="s">
        <v>447</v>
      </c>
      <c r="H531" s="338" t="s">
        <v>434</v>
      </c>
      <c r="I531" s="339"/>
      <c r="J531" s="338" t="s">
        <v>435</v>
      </c>
      <c r="K531" s="340" t="s">
        <v>434</v>
      </c>
      <c r="L531" s="340">
        <f>COUNTIF(H531:H544,"B")</f>
        <v>5</v>
      </c>
      <c r="M531" s="340">
        <v>200</v>
      </c>
      <c r="N531" s="341">
        <f>L531*M531</f>
        <v>1000</v>
      </c>
      <c r="O531" s="341">
        <v>40</v>
      </c>
      <c r="P531" s="341">
        <f>O531+N531</f>
        <v>1040</v>
      </c>
      <c r="Q531" s="342">
        <f>P531/P535</f>
        <v>0.36619718309859156</v>
      </c>
      <c r="R531" s="884"/>
      <c r="S531" s="884"/>
      <c r="T531" s="884"/>
      <c r="U531" s="343"/>
    </row>
    <row r="532" spans="1:21" s="270" customFormat="1" ht="20.100000000000001" customHeight="1">
      <c r="A532" s="260"/>
      <c r="B532" s="344"/>
      <c r="C532" s="345"/>
      <c r="D532" s="346"/>
      <c r="E532" s="347"/>
      <c r="F532" s="348" t="s">
        <v>447</v>
      </c>
      <c r="G532" s="348" t="s">
        <v>451</v>
      </c>
      <c r="H532" s="348" t="s">
        <v>438</v>
      </c>
      <c r="I532" s="349"/>
      <c r="J532" s="348" t="s">
        <v>435</v>
      </c>
      <c r="K532" s="350" t="s">
        <v>438</v>
      </c>
      <c r="L532" s="350">
        <f>COUNTIF(H531:H544,"S")</f>
        <v>5</v>
      </c>
      <c r="M532" s="350">
        <v>200</v>
      </c>
      <c r="N532" s="351">
        <f>L532*M532</f>
        <v>1000</v>
      </c>
      <c r="O532" s="351"/>
      <c r="P532" s="351">
        <f>N532+O532</f>
        <v>1000</v>
      </c>
      <c r="Q532" s="352">
        <f>P532/P535</f>
        <v>0.352112676056338</v>
      </c>
      <c r="R532" s="885"/>
      <c r="S532" s="885"/>
      <c r="T532" s="885"/>
      <c r="U532" s="353"/>
    </row>
    <row r="533" spans="1:21" s="270" customFormat="1" ht="20.100000000000001" customHeight="1">
      <c r="A533" s="260"/>
      <c r="B533" s="344"/>
      <c r="C533" s="345"/>
      <c r="D533" s="346"/>
      <c r="E533" s="347"/>
      <c r="F533" s="348" t="s">
        <v>451</v>
      </c>
      <c r="G533" s="348" t="s">
        <v>454</v>
      </c>
      <c r="H533" s="348" t="s">
        <v>443</v>
      </c>
      <c r="I533" s="349"/>
      <c r="J533" s="348" t="s">
        <v>435</v>
      </c>
      <c r="K533" s="350" t="s">
        <v>440</v>
      </c>
      <c r="L533" s="350">
        <f>COUNTIF(H531:H543,"RR")</f>
        <v>2</v>
      </c>
      <c r="M533" s="350">
        <v>200</v>
      </c>
      <c r="N533" s="351">
        <f>L533*M533</f>
        <v>400</v>
      </c>
      <c r="O533" s="351"/>
      <c r="P533" s="351">
        <f>N533+O533</f>
        <v>400</v>
      </c>
      <c r="Q533" s="352">
        <f>P533/P535</f>
        <v>0.14084507042253522</v>
      </c>
      <c r="R533" s="885"/>
      <c r="S533" s="885"/>
      <c r="T533" s="885"/>
      <c r="U533" s="353"/>
    </row>
    <row r="534" spans="1:21" s="270" customFormat="1" ht="20.100000000000001" customHeight="1">
      <c r="A534" s="260"/>
      <c r="B534" s="344"/>
      <c r="C534" s="345"/>
      <c r="D534" s="346"/>
      <c r="E534" s="347"/>
      <c r="F534" s="348" t="s">
        <v>454</v>
      </c>
      <c r="G534" s="348" t="s">
        <v>455</v>
      </c>
      <c r="H534" s="348" t="s">
        <v>443</v>
      </c>
      <c r="I534" s="349"/>
      <c r="J534" s="348" t="s">
        <v>435</v>
      </c>
      <c r="K534" s="350" t="s">
        <v>443</v>
      </c>
      <c r="L534" s="350">
        <f>COUNTIF(H531:H543,"RB")</f>
        <v>2</v>
      </c>
      <c r="M534" s="350">
        <v>200</v>
      </c>
      <c r="N534" s="351">
        <f>L534*M534</f>
        <v>400</v>
      </c>
      <c r="O534" s="351"/>
      <c r="P534" s="351">
        <f>N534+O534</f>
        <v>400</v>
      </c>
      <c r="Q534" s="352">
        <f>P534/P535</f>
        <v>0.14084507042253522</v>
      </c>
      <c r="R534" s="885"/>
      <c r="S534" s="885"/>
      <c r="T534" s="885"/>
      <c r="U534" s="353"/>
    </row>
    <row r="535" spans="1:21" s="270" customFormat="1" ht="20.100000000000001" customHeight="1">
      <c r="A535" s="260"/>
      <c r="B535" s="344"/>
      <c r="C535" s="345"/>
      <c r="D535" s="346"/>
      <c r="E535" s="347"/>
      <c r="F535" s="348" t="s">
        <v>455</v>
      </c>
      <c r="G535" s="348" t="s">
        <v>456</v>
      </c>
      <c r="H535" s="348" t="s">
        <v>438</v>
      </c>
      <c r="I535" s="349"/>
      <c r="J535" s="348" t="s">
        <v>435</v>
      </c>
      <c r="K535" s="350"/>
      <c r="L535" s="350"/>
      <c r="M535" s="350"/>
      <c r="N535" s="351"/>
      <c r="O535" s="351"/>
      <c r="P535" s="351">
        <f>SUM(P531:P534)</f>
        <v>2840</v>
      </c>
      <c r="Q535" s="352">
        <f>SUM(Q531:Q534)</f>
        <v>1</v>
      </c>
      <c r="R535" s="885"/>
      <c r="S535" s="885"/>
      <c r="T535" s="885"/>
      <c r="U535" s="353"/>
    </row>
    <row r="536" spans="1:21" s="270" customFormat="1" ht="20.100000000000001" customHeight="1">
      <c r="A536" s="260"/>
      <c r="B536" s="344"/>
      <c r="C536" s="345"/>
      <c r="D536" s="346"/>
      <c r="E536" s="347"/>
      <c r="F536" s="348" t="s">
        <v>456</v>
      </c>
      <c r="G536" s="348" t="s">
        <v>457</v>
      </c>
      <c r="H536" s="348" t="s">
        <v>438</v>
      </c>
      <c r="I536" s="349"/>
      <c r="J536" s="348" t="s">
        <v>435</v>
      </c>
      <c r="K536" s="350"/>
      <c r="L536" s="350"/>
      <c r="M536" s="350"/>
      <c r="N536" s="351"/>
      <c r="O536" s="351"/>
      <c r="P536" s="351"/>
      <c r="Q536" s="354"/>
      <c r="R536" s="353"/>
      <c r="S536" s="353"/>
      <c r="T536" s="353"/>
      <c r="U536" s="353"/>
    </row>
    <row r="537" spans="1:21" s="270" customFormat="1" ht="20.100000000000001" customHeight="1">
      <c r="A537" s="260"/>
      <c r="B537" s="344"/>
      <c r="C537" s="345"/>
      <c r="D537" s="346"/>
      <c r="E537" s="347"/>
      <c r="F537" s="348" t="s">
        <v>457</v>
      </c>
      <c r="G537" s="348" t="s">
        <v>460</v>
      </c>
      <c r="H537" s="348" t="s">
        <v>434</v>
      </c>
      <c r="I537" s="349"/>
      <c r="J537" s="348" t="s">
        <v>435</v>
      </c>
      <c r="K537" s="350"/>
      <c r="L537" s="350"/>
      <c r="M537" s="350"/>
      <c r="N537" s="351"/>
      <c r="O537" s="351"/>
      <c r="P537" s="351"/>
      <c r="Q537" s="354"/>
      <c r="R537" s="353"/>
      <c r="S537" s="353"/>
      <c r="T537" s="353"/>
      <c r="U537" s="353"/>
    </row>
    <row r="538" spans="1:21" s="270" customFormat="1" ht="20.100000000000001" customHeight="1">
      <c r="A538" s="260"/>
      <c r="B538" s="344"/>
      <c r="C538" s="345"/>
      <c r="D538" s="346"/>
      <c r="E538" s="347"/>
      <c r="F538" s="348" t="s">
        <v>460</v>
      </c>
      <c r="G538" s="348" t="s">
        <v>463</v>
      </c>
      <c r="H538" s="348" t="s">
        <v>440</v>
      </c>
      <c r="I538" s="349"/>
      <c r="J538" s="348" t="s">
        <v>435</v>
      </c>
      <c r="K538" s="350"/>
      <c r="L538" s="350"/>
      <c r="M538" s="350"/>
      <c r="N538" s="351"/>
      <c r="O538" s="351"/>
      <c r="P538" s="351"/>
      <c r="Q538" s="354"/>
      <c r="R538" s="353"/>
      <c r="S538" s="353"/>
      <c r="T538" s="353"/>
      <c r="U538" s="353"/>
    </row>
    <row r="539" spans="1:21" s="270" customFormat="1" ht="20.100000000000001" customHeight="1">
      <c r="A539" s="260"/>
      <c r="B539" s="344"/>
      <c r="C539" s="345"/>
      <c r="D539" s="346"/>
      <c r="E539" s="347"/>
      <c r="F539" s="348" t="s">
        <v>463</v>
      </c>
      <c r="G539" s="348" t="s">
        <v>464</v>
      </c>
      <c r="H539" s="348" t="s">
        <v>438</v>
      </c>
      <c r="I539" s="349"/>
      <c r="J539" s="348" t="s">
        <v>435</v>
      </c>
      <c r="K539" s="350"/>
      <c r="L539" s="350"/>
      <c r="M539" s="350"/>
      <c r="N539" s="351"/>
      <c r="O539" s="351"/>
      <c r="P539" s="351"/>
      <c r="Q539" s="354"/>
      <c r="R539" s="353"/>
      <c r="S539" s="353"/>
      <c r="T539" s="353"/>
      <c r="U539" s="353"/>
    </row>
    <row r="540" spans="1:21" s="270" customFormat="1" ht="20.100000000000001" customHeight="1">
      <c r="A540" s="260"/>
      <c r="B540" s="344"/>
      <c r="C540" s="345"/>
      <c r="D540" s="346"/>
      <c r="E540" s="347"/>
      <c r="F540" s="348" t="s">
        <v>464</v>
      </c>
      <c r="G540" s="348" t="s">
        <v>465</v>
      </c>
      <c r="H540" s="348" t="s">
        <v>434</v>
      </c>
      <c r="I540" s="349"/>
      <c r="J540" s="348" t="s">
        <v>435</v>
      </c>
      <c r="K540" s="350"/>
      <c r="L540" s="350"/>
      <c r="M540" s="350"/>
      <c r="N540" s="351"/>
      <c r="O540" s="351"/>
      <c r="P540" s="351"/>
      <c r="Q540" s="354"/>
      <c r="R540" s="353"/>
      <c r="S540" s="353"/>
      <c r="T540" s="353"/>
      <c r="U540" s="353"/>
    </row>
    <row r="541" spans="1:21" s="270" customFormat="1" ht="20.100000000000001" customHeight="1">
      <c r="A541" s="260"/>
      <c r="B541" s="344"/>
      <c r="C541" s="345"/>
      <c r="D541" s="346"/>
      <c r="E541" s="347"/>
      <c r="F541" s="348" t="s">
        <v>465</v>
      </c>
      <c r="G541" s="348" t="s">
        <v>466</v>
      </c>
      <c r="H541" s="348" t="s">
        <v>434</v>
      </c>
      <c r="I541" s="349"/>
      <c r="J541" s="348" t="s">
        <v>435</v>
      </c>
      <c r="K541" s="350"/>
      <c r="L541" s="350"/>
      <c r="M541" s="350"/>
      <c r="N541" s="351"/>
      <c r="O541" s="351"/>
      <c r="P541" s="351"/>
      <c r="Q541" s="354"/>
      <c r="R541" s="353"/>
      <c r="S541" s="353"/>
      <c r="T541" s="353"/>
      <c r="U541" s="353"/>
    </row>
    <row r="542" spans="1:21" s="270" customFormat="1" ht="20.100000000000001" customHeight="1">
      <c r="A542" s="260"/>
      <c r="B542" s="344"/>
      <c r="C542" s="345"/>
      <c r="D542" s="346"/>
      <c r="E542" s="347"/>
      <c r="F542" s="348" t="s">
        <v>466</v>
      </c>
      <c r="G542" s="348" t="s">
        <v>467</v>
      </c>
      <c r="H542" s="348" t="s">
        <v>434</v>
      </c>
      <c r="I542" s="349"/>
      <c r="J542" s="348" t="s">
        <v>435</v>
      </c>
      <c r="K542" s="350"/>
      <c r="L542" s="350"/>
      <c r="M542" s="350"/>
      <c r="N542" s="351"/>
      <c r="O542" s="351"/>
      <c r="P542" s="351"/>
      <c r="Q542" s="354"/>
      <c r="R542" s="353"/>
      <c r="S542" s="353"/>
      <c r="T542" s="353"/>
      <c r="U542" s="353"/>
    </row>
    <row r="543" spans="1:21" s="270" customFormat="1" ht="20.100000000000001" customHeight="1">
      <c r="A543" s="260"/>
      <c r="B543" s="344"/>
      <c r="C543" s="345"/>
      <c r="D543" s="346"/>
      <c r="E543" s="347"/>
      <c r="F543" s="348" t="s">
        <v>467</v>
      </c>
      <c r="G543" s="348" t="s">
        <v>468</v>
      </c>
      <c r="H543" s="348" t="s">
        <v>440</v>
      </c>
      <c r="I543" s="349"/>
      <c r="J543" s="348" t="s">
        <v>435</v>
      </c>
      <c r="K543" s="350"/>
      <c r="L543" s="350"/>
      <c r="M543" s="350"/>
      <c r="N543" s="351"/>
      <c r="O543" s="351"/>
      <c r="P543" s="351"/>
      <c r="Q543" s="354"/>
      <c r="R543" s="353"/>
      <c r="S543" s="353"/>
      <c r="T543" s="353"/>
      <c r="U543" s="353"/>
    </row>
    <row r="544" spans="1:21" s="270" customFormat="1" ht="20.100000000000001" customHeight="1">
      <c r="A544" s="260"/>
      <c r="B544" s="344"/>
      <c r="C544" s="345"/>
      <c r="D544" s="346"/>
      <c r="E544" s="347"/>
      <c r="F544" s="348" t="s">
        <v>468</v>
      </c>
      <c r="G544" s="348" t="s">
        <v>469</v>
      </c>
      <c r="H544" s="348" t="s">
        <v>438</v>
      </c>
      <c r="I544" s="349"/>
      <c r="J544" s="348" t="s">
        <v>435</v>
      </c>
      <c r="K544" s="350"/>
      <c r="L544" s="350"/>
      <c r="M544" s="350"/>
      <c r="N544" s="351"/>
      <c r="O544" s="351"/>
      <c r="P544" s="351"/>
      <c r="Q544" s="354"/>
      <c r="R544" s="353"/>
      <c r="S544" s="353"/>
      <c r="T544" s="353"/>
      <c r="U544" s="353"/>
    </row>
    <row r="545" spans="1:21" s="270" customFormat="1" ht="20.100000000000001" customHeight="1">
      <c r="A545" s="260"/>
      <c r="B545" s="344"/>
      <c r="C545" s="345"/>
      <c r="D545" s="346"/>
      <c r="E545" s="347"/>
      <c r="F545" s="348" t="str">
        <f>G544</f>
        <v>2+800</v>
      </c>
      <c r="G545" s="348" t="s">
        <v>829</v>
      </c>
      <c r="H545" s="348" t="s">
        <v>434</v>
      </c>
      <c r="I545" s="349"/>
      <c r="J545" s="348" t="s">
        <v>435</v>
      </c>
      <c r="K545" s="350"/>
      <c r="L545" s="350"/>
      <c r="M545" s="350"/>
      <c r="N545" s="351"/>
      <c r="O545" s="351"/>
      <c r="P545" s="351"/>
      <c r="Q545" s="354"/>
      <c r="R545" s="353"/>
      <c r="S545" s="353"/>
      <c r="T545" s="353"/>
      <c r="U545" s="353"/>
    </row>
    <row r="546" spans="1:21" ht="20.100000000000001" customHeight="1">
      <c r="B546" s="316"/>
      <c r="C546" s="317"/>
      <c r="D546" s="318"/>
      <c r="E546" s="319"/>
      <c r="F546" s="320"/>
      <c r="G546" s="320"/>
      <c r="H546" s="320"/>
      <c r="I546" s="321"/>
      <c r="J546" s="320"/>
      <c r="K546" s="322"/>
      <c r="L546" s="322"/>
      <c r="M546" s="322"/>
      <c r="N546" s="323"/>
      <c r="O546" s="323"/>
      <c r="P546" s="323"/>
      <c r="Q546" s="315"/>
      <c r="R546" s="315"/>
      <c r="S546" s="315"/>
      <c r="T546" s="315"/>
      <c r="U546" s="315"/>
    </row>
    <row r="547" spans="1:21" s="270" customFormat="1" ht="20.100000000000001" customHeight="1">
      <c r="A547" s="260"/>
      <c r="B547" s="324">
        <v>72</v>
      </c>
      <c r="C547" s="325" t="s">
        <v>527</v>
      </c>
      <c r="D547" s="326" t="s">
        <v>93</v>
      </c>
      <c r="E547" s="327">
        <f>'2-'!G83</f>
        <v>1</v>
      </c>
      <c r="F547" s="328" t="s">
        <v>433</v>
      </c>
      <c r="G547" s="328" t="s">
        <v>447</v>
      </c>
      <c r="H547" s="328" t="s">
        <v>434</v>
      </c>
      <c r="I547" s="329"/>
      <c r="J547" s="328" t="s">
        <v>435</v>
      </c>
      <c r="K547" s="330" t="s">
        <v>434</v>
      </c>
      <c r="L547" s="330">
        <f>COUNTIF(H547:H551,"B")</f>
        <v>5</v>
      </c>
      <c r="M547" s="330">
        <v>200</v>
      </c>
      <c r="N547" s="331">
        <f>L547*M547</f>
        <v>1000</v>
      </c>
      <c r="O547" s="331"/>
      <c r="P547" s="331">
        <f>O547+N547</f>
        <v>1000</v>
      </c>
      <c r="Q547" s="332">
        <f>P547/P551</f>
        <v>1</v>
      </c>
      <c r="R547" s="332"/>
      <c r="S547" s="332"/>
      <c r="T547" s="332"/>
      <c r="U547" s="333"/>
    </row>
    <row r="548" spans="1:21" s="270" customFormat="1" ht="20.100000000000001" customHeight="1">
      <c r="A548" s="260"/>
      <c r="B548" s="261"/>
      <c r="C548" s="262"/>
      <c r="D548" s="263"/>
      <c r="E548" s="264"/>
      <c r="F548" s="265" t="s">
        <v>447</v>
      </c>
      <c r="G548" s="265" t="s">
        <v>451</v>
      </c>
      <c r="H548" s="265" t="s">
        <v>434</v>
      </c>
      <c r="I548" s="260"/>
      <c r="J548" s="266" t="s">
        <v>435</v>
      </c>
      <c r="K548" s="267" t="s">
        <v>438</v>
      </c>
      <c r="L548" s="267">
        <v>0</v>
      </c>
      <c r="M548" s="267">
        <v>200</v>
      </c>
      <c r="N548" s="268">
        <f>L548*M548</f>
        <v>0</v>
      </c>
      <c r="O548" s="268"/>
      <c r="P548" s="268">
        <f>N548+O548</f>
        <v>0</v>
      </c>
      <c r="Q548" s="269">
        <f>P548/P551</f>
        <v>0</v>
      </c>
      <c r="R548" s="269"/>
      <c r="S548" s="269"/>
      <c r="T548" s="269"/>
    </row>
    <row r="549" spans="1:21" s="270" customFormat="1" ht="20.100000000000001" customHeight="1">
      <c r="A549" s="260"/>
      <c r="B549" s="261"/>
      <c r="C549" s="262"/>
      <c r="D549" s="263"/>
      <c r="E549" s="264"/>
      <c r="F549" s="265" t="s">
        <v>451</v>
      </c>
      <c r="G549" s="265" t="s">
        <v>454</v>
      </c>
      <c r="H549" s="265" t="s">
        <v>434</v>
      </c>
      <c r="I549" s="260"/>
      <c r="J549" s="266" t="s">
        <v>435</v>
      </c>
      <c r="K549" s="267" t="s">
        <v>440</v>
      </c>
      <c r="L549" s="267">
        <v>0</v>
      </c>
      <c r="M549" s="267">
        <v>200</v>
      </c>
      <c r="N549" s="268">
        <f>L549*M549</f>
        <v>0</v>
      </c>
      <c r="O549" s="268"/>
      <c r="P549" s="268">
        <f>N549+O549</f>
        <v>0</v>
      </c>
      <c r="Q549" s="269">
        <f>P549/P551</f>
        <v>0</v>
      </c>
      <c r="R549" s="269"/>
      <c r="S549" s="269"/>
      <c r="T549" s="269"/>
    </row>
    <row r="550" spans="1:21" s="270" customFormat="1" ht="20.100000000000001" customHeight="1">
      <c r="A550" s="260"/>
      <c r="B550" s="261"/>
      <c r="C550" s="262"/>
      <c r="D550" s="263"/>
      <c r="E550" s="264"/>
      <c r="F550" s="265" t="s">
        <v>454</v>
      </c>
      <c r="G550" s="265" t="s">
        <v>455</v>
      </c>
      <c r="H550" s="265" t="s">
        <v>434</v>
      </c>
      <c r="I550" s="260"/>
      <c r="J550" s="266" t="s">
        <v>435</v>
      </c>
      <c r="K550" s="267" t="s">
        <v>443</v>
      </c>
      <c r="L550" s="267">
        <v>0</v>
      </c>
      <c r="M550" s="267">
        <v>200</v>
      </c>
      <c r="N550" s="268">
        <f>L550*M550</f>
        <v>0</v>
      </c>
      <c r="O550" s="268"/>
      <c r="P550" s="268">
        <f>N550+O550</f>
        <v>0</v>
      </c>
      <c r="Q550" s="269">
        <f>P550/P551</f>
        <v>0</v>
      </c>
      <c r="R550" s="269"/>
      <c r="S550" s="269"/>
      <c r="T550" s="269"/>
    </row>
    <row r="551" spans="1:21" s="270" customFormat="1" ht="20.100000000000001" customHeight="1">
      <c r="A551" s="260"/>
      <c r="B551" s="261"/>
      <c r="C551" s="262"/>
      <c r="D551" s="263"/>
      <c r="E551" s="264"/>
      <c r="F551" s="265" t="s">
        <v>455</v>
      </c>
      <c r="G551" s="265" t="s">
        <v>456</v>
      </c>
      <c r="H551" s="265" t="s">
        <v>434</v>
      </c>
      <c r="I551" s="260"/>
      <c r="J551" s="266" t="s">
        <v>435</v>
      </c>
      <c r="K551" s="267"/>
      <c r="L551" s="267"/>
      <c r="M551" s="267"/>
      <c r="N551" s="268"/>
      <c r="O551" s="268"/>
      <c r="P551" s="268">
        <f>SUM(P547:P550)</f>
        <v>1000</v>
      </c>
      <c r="Q551" s="269">
        <f>SUM(Q547:Q550)</f>
        <v>1</v>
      </c>
      <c r="R551" s="269"/>
      <c r="S551" s="269"/>
      <c r="T551" s="269"/>
    </row>
    <row r="552" spans="1:21" ht="20.100000000000001" customHeight="1">
      <c r="B552" s="40"/>
      <c r="C552" s="41"/>
      <c r="D552" s="42"/>
      <c r="E552" s="43"/>
      <c r="F552" s="265" t="str">
        <f>G551</f>
        <v>1+000</v>
      </c>
      <c r="G552" s="265" t="s">
        <v>456</v>
      </c>
      <c r="H552" s="265" t="s">
        <v>434</v>
      </c>
      <c r="I552" s="260"/>
      <c r="J552" s="266" t="s">
        <v>435</v>
      </c>
      <c r="K552" s="267"/>
      <c r="L552" s="267"/>
      <c r="M552" s="267"/>
      <c r="N552" s="268"/>
      <c r="O552" s="268"/>
      <c r="P552" s="268"/>
      <c r="Q552" s="269"/>
      <c r="R552" s="269"/>
      <c r="S552" s="269"/>
      <c r="T552" s="269"/>
    </row>
    <row r="553" spans="1:21" ht="20.100000000000001" customHeight="1">
      <c r="B553" s="40"/>
      <c r="C553" s="41"/>
      <c r="D553" s="42"/>
      <c r="E553" s="43"/>
      <c r="F553" s="44"/>
      <c r="G553" s="44"/>
      <c r="H553" s="44"/>
    </row>
    <row r="554" spans="1:21" s="270" customFormat="1" ht="20.100000000000001" customHeight="1">
      <c r="A554" s="260"/>
      <c r="B554" s="261">
        <v>73</v>
      </c>
      <c r="C554" s="262" t="s">
        <v>528</v>
      </c>
      <c r="D554" s="263" t="s">
        <v>94</v>
      </c>
      <c r="E554" s="264">
        <f>'2-'!G84</f>
        <v>1.83</v>
      </c>
      <c r="F554" s="265" t="s">
        <v>433</v>
      </c>
      <c r="G554" s="265" t="s">
        <v>447</v>
      </c>
      <c r="H554" s="265" t="s">
        <v>438</v>
      </c>
      <c r="I554" s="260"/>
      <c r="J554" s="266" t="s">
        <v>435</v>
      </c>
      <c r="K554" s="267" t="s">
        <v>434</v>
      </c>
      <c r="L554" s="267">
        <f>COUNTIF(H554:H562,"B")</f>
        <v>8</v>
      </c>
      <c r="M554" s="267">
        <v>200</v>
      </c>
      <c r="N554" s="268">
        <f>L554*M554</f>
        <v>1600</v>
      </c>
      <c r="O554" s="268">
        <v>30</v>
      </c>
      <c r="P554" s="268">
        <f>O554+N554</f>
        <v>1630</v>
      </c>
      <c r="Q554" s="269">
        <f>P554/P558</f>
        <v>0.89071038251366119</v>
      </c>
      <c r="R554" s="269"/>
      <c r="S554" s="269"/>
      <c r="T554" s="269"/>
    </row>
    <row r="555" spans="1:21" s="270" customFormat="1" ht="20.100000000000001" customHeight="1">
      <c r="A555" s="260"/>
      <c r="B555" s="261"/>
      <c r="C555" s="262"/>
      <c r="D555" s="263"/>
      <c r="E555" s="264"/>
      <c r="F555" s="265" t="s">
        <v>447</v>
      </c>
      <c r="G555" s="265" t="s">
        <v>451</v>
      </c>
      <c r="H555" s="265" t="s">
        <v>434</v>
      </c>
      <c r="I555" s="260"/>
      <c r="J555" s="266" t="s">
        <v>435</v>
      </c>
      <c r="K555" s="267" t="s">
        <v>438</v>
      </c>
      <c r="L555" s="267">
        <f>COUNTIF(H554:H562,"S")</f>
        <v>1</v>
      </c>
      <c r="M555" s="267">
        <v>200</v>
      </c>
      <c r="N555" s="268">
        <f>L555*M555</f>
        <v>200</v>
      </c>
      <c r="O555" s="268"/>
      <c r="P555" s="268">
        <f>N555+O555</f>
        <v>200</v>
      </c>
      <c r="Q555" s="269">
        <f>P555/P558</f>
        <v>0.10928961748633879</v>
      </c>
      <c r="R555" s="269"/>
      <c r="S555" s="269"/>
      <c r="T555" s="269"/>
    </row>
    <row r="556" spans="1:21" s="270" customFormat="1" ht="20.100000000000001" customHeight="1">
      <c r="A556" s="260"/>
      <c r="B556" s="261"/>
      <c r="C556" s="262"/>
      <c r="D556" s="263"/>
      <c r="E556" s="264"/>
      <c r="F556" s="265" t="s">
        <v>451</v>
      </c>
      <c r="G556" s="265" t="s">
        <v>454</v>
      </c>
      <c r="H556" s="265" t="s">
        <v>434</v>
      </c>
      <c r="I556" s="260"/>
      <c r="J556" s="266" t="s">
        <v>435</v>
      </c>
      <c r="K556" s="267" t="s">
        <v>440</v>
      </c>
      <c r="L556" s="267">
        <f>COUNTIF(H555:H562,"S")</f>
        <v>0</v>
      </c>
      <c r="M556" s="267">
        <v>200</v>
      </c>
      <c r="N556" s="268">
        <f>L556*M556</f>
        <v>0</v>
      </c>
      <c r="O556" s="268"/>
      <c r="P556" s="268">
        <f>N556+O556</f>
        <v>0</v>
      </c>
      <c r="Q556" s="269">
        <f>P556/P558</f>
        <v>0</v>
      </c>
      <c r="R556" s="269"/>
      <c r="S556" s="269"/>
      <c r="T556" s="269"/>
    </row>
    <row r="557" spans="1:21" s="270" customFormat="1" ht="20.100000000000001" customHeight="1">
      <c r="A557" s="260"/>
      <c r="B557" s="261"/>
      <c r="C557" s="262"/>
      <c r="D557" s="263"/>
      <c r="E557" s="264"/>
      <c r="F557" s="265" t="s">
        <v>454</v>
      </c>
      <c r="G557" s="265" t="s">
        <v>455</v>
      </c>
      <c r="H557" s="265" t="s">
        <v>434</v>
      </c>
      <c r="I557" s="260"/>
      <c r="J557" s="266" t="s">
        <v>435</v>
      </c>
      <c r="K557" s="267" t="s">
        <v>443</v>
      </c>
      <c r="L557" s="267">
        <v>0</v>
      </c>
      <c r="M557" s="267">
        <v>200</v>
      </c>
      <c r="N557" s="268">
        <f>L557*M557</f>
        <v>0</v>
      </c>
      <c r="O557" s="268"/>
      <c r="P557" s="268">
        <f>N557+O557</f>
        <v>0</v>
      </c>
      <c r="Q557" s="269">
        <f>P557/P558</f>
        <v>0</v>
      </c>
      <c r="R557" s="269"/>
      <c r="S557" s="269"/>
      <c r="T557" s="269"/>
    </row>
    <row r="558" spans="1:21" s="270" customFormat="1" ht="20.100000000000001" customHeight="1">
      <c r="A558" s="260"/>
      <c r="B558" s="261"/>
      <c r="C558" s="262"/>
      <c r="D558" s="263"/>
      <c r="E558" s="264"/>
      <c r="F558" s="265" t="s">
        <v>455</v>
      </c>
      <c r="G558" s="265" t="s">
        <v>456</v>
      </c>
      <c r="H558" s="265" t="s">
        <v>434</v>
      </c>
      <c r="I558" s="260"/>
      <c r="J558" s="266" t="s">
        <v>435</v>
      </c>
      <c r="K558" s="267"/>
      <c r="L558" s="267"/>
      <c r="M558" s="267"/>
      <c r="N558" s="268"/>
      <c r="O558" s="268"/>
      <c r="P558" s="268">
        <f>SUM(P554:P557)</f>
        <v>1830</v>
      </c>
      <c r="Q558" s="269">
        <f>SUM(Q554:Q557)</f>
        <v>1</v>
      </c>
      <c r="R558" s="269"/>
      <c r="S558" s="269"/>
      <c r="T558" s="269"/>
    </row>
    <row r="559" spans="1:21" s="270" customFormat="1" ht="20.100000000000001" customHeight="1">
      <c r="A559" s="260"/>
      <c r="B559" s="261"/>
      <c r="C559" s="262"/>
      <c r="D559" s="263"/>
      <c r="E559" s="264"/>
      <c r="F559" s="265" t="s">
        <v>456</v>
      </c>
      <c r="G559" s="265" t="s">
        <v>457</v>
      </c>
      <c r="H559" s="265" t="s">
        <v>434</v>
      </c>
      <c r="I559" s="260"/>
      <c r="J559" s="266" t="s">
        <v>435</v>
      </c>
      <c r="K559" s="267"/>
      <c r="L559" s="267"/>
      <c r="M559" s="267"/>
      <c r="N559" s="268"/>
      <c r="O559" s="268"/>
      <c r="P559" s="268"/>
    </row>
    <row r="560" spans="1:21" s="270" customFormat="1" ht="20.100000000000001" customHeight="1">
      <c r="A560" s="260"/>
      <c r="B560" s="261"/>
      <c r="C560" s="262"/>
      <c r="D560" s="263"/>
      <c r="E560" s="264"/>
      <c r="F560" s="265" t="s">
        <v>457</v>
      </c>
      <c r="G560" s="265" t="s">
        <v>460</v>
      </c>
      <c r="H560" s="265" t="s">
        <v>434</v>
      </c>
      <c r="I560" s="260"/>
      <c r="J560" s="266" t="s">
        <v>435</v>
      </c>
      <c r="K560" s="267"/>
      <c r="L560" s="267"/>
      <c r="M560" s="267"/>
      <c r="N560" s="268"/>
      <c r="O560" s="268"/>
      <c r="P560" s="268"/>
    </row>
    <row r="561" spans="1:20" s="270" customFormat="1" ht="20.100000000000001" customHeight="1">
      <c r="A561" s="260"/>
      <c r="B561" s="261"/>
      <c r="C561" s="262"/>
      <c r="D561" s="263"/>
      <c r="E561" s="264"/>
      <c r="F561" s="265" t="s">
        <v>460</v>
      </c>
      <c r="G561" s="265" t="s">
        <v>463</v>
      </c>
      <c r="H561" s="265" t="s">
        <v>434</v>
      </c>
      <c r="I561" s="260"/>
      <c r="J561" s="266" t="s">
        <v>435</v>
      </c>
      <c r="K561" s="267"/>
      <c r="L561" s="267"/>
      <c r="M561" s="267"/>
      <c r="N561" s="268"/>
      <c r="O561" s="268"/>
      <c r="P561" s="268"/>
    </row>
    <row r="562" spans="1:20" s="270" customFormat="1" ht="20.100000000000001" customHeight="1">
      <c r="A562" s="260"/>
      <c r="B562" s="261"/>
      <c r="C562" s="262"/>
      <c r="D562" s="263"/>
      <c r="E562" s="264"/>
      <c r="F562" s="265" t="s">
        <v>463</v>
      </c>
      <c r="G562" s="265" t="s">
        <v>464</v>
      </c>
      <c r="H562" s="265" t="s">
        <v>434</v>
      </c>
      <c r="I562" s="260"/>
      <c r="J562" s="266" t="s">
        <v>435</v>
      </c>
      <c r="K562" s="267"/>
      <c r="L562" s="267"/>
      <c r="M562" s="267"/>
      <c r="N562" s="268"/>
      <c r="O562" s="268"/>
      <c r="P562" s="268"/>
    </row>
    <row r="563" spans="1:20" s="270" customFormat="1" ht="20.100000000000001" customHeight="1">
      <c r="A563" s="260"/>
      <c r="B563" s="261"/>
      <c r="C563" s="262"/>
      <c r="D563" s="263"/>
      <c r="E563" s="264"/>
      <c r="F563" s="265" t="s">
        <v>464</v>
      </c>
      <c r="G563" s="265" t="s">
        <v>1126</v>
      </c>
      <c r="H563" s="265" t="s">
        <v>434</v>
      </c>
      <c r="I563" s="260"/>
      <c r="J563" s="266" t="s">
        <v>435</v>
      </c>
      <c r="K563" s="267"/>
      <c r="L563" s="267"/>
      <c r="M563" s="267"/>
      <c r="N563" s="268"/>
      <c r="O563" s="268"/>
      <c r="P563" s="268"/>
    </row>
    <row r="564" spans="1:20" ht="20.100000000000001" customHeight="1">
      <c r="B564" s="40"/>
      <c r="C564" s="41"/>
      <c r="D564" s="42"/>
      <c r="E564" s="43"/>
      <c r="F564" s="44"/>
      <c r="G564" s="44"/>
      <c r="H564" s="44"/>
    </row>
    <row r="565" spans="1:20" ht="20.100000000000001" customHeight="1">
      <c r="B565" s="40"/>
      <c r="C565" s="41"/>
      <c r="D565" s="42"/>
      <c r="E565" s="43"/>
      <c r="F565" s="44"/>
      <c r="G565" s="44"/>
      <c r="H565" s="44"/>
    </row>
    <row r="566" spans="1:20" s="270" customFormat="1" ht="20.100000000000001" customHeight="1">
      <c r="A566" s="260"/>
      <c r="B566" s="261">
        <v>74</v>
      </c>
      <c r="C566" s="262" t="s">
        <v>529</v>
      </c>
      <c r="D566" s="263" t="s">
        <v>95</v>
      </c>
      <c r="E566" s="264">
        <f>'2-'!H85</f>
        <v>1.19</v>
      </c>
      <c r="F566" s="265" t="s">
        <v>433</v>
      </c>
      <c r="G566" s="265" t="s">
        <v>447</v>
      </c>
      <c r="H566" s="265" t="s">
        <v>434</v>
      </c>
      <c r="I566" s="260"/>
      <c r="J566" s="266" t="s">
        <v>435</v>
      </c>
      <c r="K566" s="267" t="s">
        <v>434</v>
      </c>
      <c r="L566" s="267">
        <f>COUNTIF(H566:H570,"B")</f>
        <v>3</v>
      </c>
      <c r="M566" s="267">
        <v>200</v>
      </c>
      <c r="N566" s="268">
        <f>L566*M566</f>
        <v>600</v>
      </c>
      <c r="O566" s="268"/>
      <c r="P566" s="268">
        <f>O566+N566</f>
        <v>600</v>
      </c>
      <c r="Q566" s="269">
        <f>P566/P570</f>
        <v>0.50420168067226889</v>
      </c>
      <c r="R566" s="269"/>
      <c r="S566" s="269"/>
      <c r="T566" s="269"/>
    </row>
    <row r="567" spans="1:20" s="270" customFormat="1" ht="20.100000000000001" customHeight="1">
      <c r="A567" s="260"/>
      <c r="B567" s="261"/>
      <c r="C567" s="262"/>
      <c r="D567" s="263"/>
      <c r="E567" s="264"/>
      <c r="F567" s="265" t="s">
        <v>447</v>
      </c>
      <c r="G567" s="265" t="s">
        <v>451</v>
      </c>
      <c r="H567" s="265" t="s">
        <v>434</v>
      </c>
      <c r="I567" s="260"/>
      <c r="J567" s="266" t="s">
        <v>435</v>
      </c>
      <c r="K567" s="267" t="s">
        <v>438</v>
      </c>
      <c r="L567" s="267">
        <f>COUNTIF(H566:H570,"S")</f>
        <v>1</v>
      </c>
      <c r="M567" s="267">
        <v>200</v>
      </c>
      <c r="N567" s="268">
        <f>L567*M567</f>
        <v>200</v>
      </c>
      <c r="O567" s="268">
        <v>190</v>
      </c>
      <c r="P567" s="268">
        <f>N567+O567</f>
        <v>390</v>
      </c>
      <c r="Q567" s="269">
        <f>P567/P570</f>
        <v>0.32773109243697479</v>
      </c>
      <c r="R567" s="269"/>
      <c r="S567" s="269"/>
      <c r="T567" s="269"/>
    </row>
    <row r="568" spans="1:20" s="270" customFormat="1" ht="20.100000000000001" customHeight="1">
      <c r="A568" s="260"/>
      <c r="B568" s="261"/>
      <c r="C568" s="262"/>
      <c r="D568" s="263"/>
      <c r="E568" s="264"/>
      <c r="F568" s="265" t="s">
        <v>451</v>
      </c>
      <c r="G568" s="265" t="s">
        <v>454</v>
      </c>
      <c r="H568" s="265" t="s">
        <v>434</v>
      </c>
      <c r="I568" s="260"/>
      <c r="J568" s="266" t="s">
        <v>435</v>
      </c>
      <c r="K568" s="267" t="s">
        <v>440</v>
      </c>
      <c r="L568" s="267">
        <f>COUNTIF(H566:H571,"RR")</f>
        <v>1</v>
      </c>
      <c r="M568" s="267">
        <v>200</v>
      </c>
      <c r="N568" s="268">
        <f>L568*M568</f>
        <v>200</v>
      </c>
      <c r="O568" s="268"/>
      <c r="P568" s="268">
        <f>N568+O568</f>
        <v>200</v>
      </c>
      <c r="Q568" s="269">
        <f>P568/P570</f>
        <v>0.16806722689075632</v>
      </c>
      <c r="R568" s="269"/>
      <c r="S568" s="269"/>
      <c r="T568" s="269"/>
    </row>
    <row r="569" spans="1:20" s="270" customFormat="1" ht="20.100000000000001" customHeight="1">
      <c r="A569" s="260"/>
      <c r="B569" s="261"/>
      <c r="C569" s="262"/>
      <c r="D569" s="263"/>
      <c r="E569" s="264"/>
      <c r="F569" s="265" t="s">
        <v>454</v>
      </c>
      <c r="G569" s="265" t="s">
        <v>455</v>
      </c>
      <c r="H569" s="265" t="s">
        <v>438</v>
      </c>
      <c r="I569" s="260"/>
      <c r="J569" s="266" t="s">
        <v>40</v>
      </c>
      <c r="K569" s="267" t="s">
        <v>443</v>
      </c>
      <c r="L569" s="267">
        <f>COUNTIF(H566:H570,"RB")</f>
        <v>0</v>
      </c>
      <c r="M569" s="267">
        <v>200</v>
      </c>
      <c r="N569" s="268">
        <f>L569*M569</f>
        <v>0</v>
      </c>
      <c r="O569" s="268"/>
      <c r="P569" s="268">
        <f>N569+O569</f>
        <v>0</v>
      </c>
      <c r="Q569" s="269">
        <f>P569/P570</f>
        <v>0</v>
      </c>
      <c r="R569" s="269"/>
      <c r="S569" s="269"/>
      <c r="T569" s="269"/>
    </row>
    <row r="570" spans="1:20" s="270" customFormat="1" ht="20.100000000000001" customHeight="1">
      <c r="A570" s="260"/>
      <c r="B570" s="261"/>
      <c r="C570" s="262"/>
      <c r="D570" s="263"/>
      <c r="E570" s="264"/>
      <c r="F570" s="265" t="s">
        <v>455</v>
      </c>
      <c r="G570" s="265" t="s">
        <v>456</v>
      </c>
      <c r="H570" s="265" t="s">
        <v>440</v>
      </c>
      <c r="I570" s="260"/>
      <c r="J570" s="266" t="s">
        <v>40</v>
      </c>
      <c r="K570" s="267"/>
      <c r="L570" s="267"/>
      <c r="M570" s="267"/>
      <c r="N570" s="268"/>
      <c r="O570" s="268"/>
      <c r="P570" s="268">
        <f>SUM(P566:P569)</f>
        <v>1190</v>
      </c>
      <c r="Q570" s="269">
        <f>SUM(Q566:Q569)</f>
        <v>1</v>
      </c>
      <c r="R570" s="269"/>
      <c r="S570" s="269"/>
      <c r="T570" s="269"/>
    </row>
    <row r="571" spans="1:20" s="270" customFormat="1" ht="20.100000000000001" customHeight="1">
      <c r="A571" s="260"/>
      <c r="B571" s="261"/>
      <c r="C571" s="262"/>
      <c r="D571" s="263"/>
      <c r="E571" s="264"/>
      <c r="F571" s="265" t="s">
        <v>456</v>
      </c>
      <c r="G571" s="265" t="s">
        <v>749</v>
      </c>
      <c r="H571" s="265" t="s">
        <v>438</v>
      </c>
      <c r="I571" s="260"/>
      <c r="J571" s="266" t="s">
        <v>435</v>
      </c>
      <c r="K571" s="267"/>
      <c r="L571" s="267"/>
      <c r="M571" s="267"/>
      <c r="N571" s="268"/>
      <c r="O571" s="268"/>
      <c r="P571" s="268"/>
    </row>
    <row r="572" spans="1:20" ht="20.100000000000001" customHeight="1">
      <c r="B572" s="40"/>
      <c r="C572" s="41"/>
      <c r="D572" s="42"/>
      <c r="E572" s="43"/>
      <c r="F572" s="44"/>
      <c r="G572" s="44"/>
      <c r="H572" s="44"/>
    </row>
    <row r="573" spans="1:20" ht="20.100000000000001" customHeight="1">
      <c r="B573" s="40"/>
      <c r="C573" s="41"/>
      <c r="D573" s="42"/>
      <c r="E573" s="43"/>
      <c r="F573" s="44"/>
      <c r="G573" s="44"/>
      <c r="H573" s="44"/>
    </row>
    <row r="574" spans="1:20" s="270" customFormat="1" ht="20.100000000000001" customHeight="1">
      <c r="A574" s="260"/>
      <c r="B574" s="261">
        <v>75</v>
      </c>
      <c r="C574" s="262" t="s">
        <v>530</v>
      </c>
      <c r="D574" s="263" t="s">
        <v>96</v>
      </c>
      <c r="E574" s="264">
        <f>'2-'!H86</f>
        <v>1.07</v>
      </c>
      <c r="F574" s="265" t="s">
        <v>433</v>
      </c>
      <c r="G574" s="265" t="s">
        <v>447</v>
      </c>
      <c r="H574" s="265" t="s">
        <v>434</v>
      </c>
      <c r="I574" s="260"/>
      <c r="J574" s="266" t="s">
        <v>435</v>
      </c>
      <c r="K574" s="267" t="s">
        <v>434</v>
      </c>
      <c r="L574" s="267">
        <f>COUNTIF(H574:H578,"B")</f>
        <v>4</v>
      </c>
      <c r="M574" s="267">
        <v>200</v>
      </c>
      <c r="N574" s="268">
        <f>L574*M574</f>
        <v>800</v>
      </c>
      <c r="O574" s="268">
        <v>70</v>
      </c>
      <c r="P574" s="268">
        <f>O574+N574</f>
        <v>870</v>
      </c>
      <c r="Q574" s="269">
        <f>P574/P578</f>
        <v>0.81308411214953269</v>
      </c>
      <c r="R574" s="269"/>
      <c r="S574" s="269"/>
      <c r="T574" s="269"/>
    </row>
    <row r="575" spans="1:20" s="270" customFormat="1" ht="20.100000000000001" customHeight="1">
      <c r="A575" s="260"/>
      <c r="B575" s="261"/>
      <c r="C575" s="262"/>
      <c r="D575" s="263"/>
      <c r="E575" s="264"/>
      <c r="F575" s="265" t="s">
        <v>447</v>
      </c>
      <c r="G575" s="265" t="s">
        <v>451</v>
      </c>
      <c r="H575" s="265" t="s">
        <v>438</v>
      </c>
      <c r="I575" s="260"/>
      <c r="J575" s="266" t="s">
        <v>435</v>
      </c>
      <c r="K575" s="267" t="s">
        <v>438</v>
      </c>
      <c r="L575" s="267">
        <f>COUNTIF(H574:H578,"S")</f>
        <v>1</v>
      </c>
      <c r="M575" s="267">
        <v>200</v>
      </c>
      <c r="N575" s="268">
        <f>L575*M575</f>
        <v>200</v>
      </c>
      <c r="O575" s="268"/>
      <c r="P575" s="268">
        <f>N575+O575</f>
        <v>200</v>
      </c>
      <c r="Q575" s="269">
        <f>P575/P578</f>
        <v>0.18691588785046728</v>
      </c>
      <c r="R575" s="269"/>
      <c r="S575" s="269"/>
      <c r="T575" s="269"/>
    </row>
    <row r="576" spans="1:20" s="270" customFormat="1" ht="20.100000000000001" customHeight="1">
      <c r="A576" s="260"/>
      <c r="B576" s="261"/>
      <c r="C576" s="262"/>
      <c r="D576" s="263"/>
      <c r="E576" s="264"/>
      <c r="F576" s="265" t="s">
        <v>451</v>
      </c>
      <c r="G576" s="265" t="s">
        <v>454</v>
      </c>
      <c r="H576" s="265" t="s">
        <v>434</v>
      </c>
      <c r="I576" s="260"/>
      <c r="J576" s="266" t="s">
        <v>435</v>
      </c>
      <c r="K576" s="267" t="s">
        <v>440</v>
      </c>
      <c r="L576" s="267">
        <f>COUNTIF(H574:H582,"RR")</f>
        <v>0</v>
      </c>
      <c r="M576" s="267">
        <v>200</v>
      </c>
      <c r="N576" s="268">
        <f>L576*M576</f>
        <v>0</v>
      </c>
      <c r="O576" s="268"/>
      <c r="P576" s="268">
        <f>N576+O576</f>
        <v>0</v>
      </c>
      <c r="Q576" s="269">
        <f>P576/P578</f>
        <v>0</v>
      </c>
      <c r="R576" s="269"/>
      <c r="S576" s="269"/>
      <c r="T576" s="269"/>
    </row>
    <row r="577" spans="1:20" s="270" customFormat="1" ht="20.100000000000001" customHeight="1">
      <c r="A577" s="260"/>
      <c r="B577" s="261"/>
      <c r="C577" s="262"/>
      <c r="D577" s="263"/>
      <c r="E577" s="264"/>
      <c r="F577" s="265" t="s">
        <v>454</v>
      </c>
      <c r="G577" s="265" t="s">
        <v>455</v>
      </c>
      <c r="H577" s="265" t="s">
        <v>434</v>
      </c>
      <c r="I577" s="260"/>
      <c r="J577" s="266" t="s">
        <v>435</v>
      </c>
      <c r="K577" s="267" t="s">
        <v>443</v>
      </c>
      <c r="L577" s="267">
        <f>COUNTIF(H574:H579,"RB")</f>
        <v>0</v>
      </c>
      <c r="M577" s="267">
        <v>200</v>
      </c>
      <c r="N577" s="268">
        <f>L577*M577</f>
        <v>0</v>
      </c>
      <c r="O577" s="268"/>
      <c r="P577" s="268">
        <f>N577+O577</f>
        <v>0</v>
      </c>
      <c r="Q577" s="269">
        <f>P577/P578</f>
        <v>0</v>
      </c>
      <c r="R577" s="269"/>
      <c r="S577" s="269"/>
      <c r="T577" s="269"/>
    </row>
    <row r="578" spans="1:20" s="270" customFormat="1" ht="20.100000000000001" customHeight="1">
      <c r="A578" s="260"/>
      <c r="B578" s="261"/>
      <c r="C578" s="262"/>
      <c r="D578" s="263"/>
      <c r="E578" s="264"/>
      <c r="F578" s="265" t="s">
        <v>455</v>
      </c>
      <c r="G578" s="265" t="s">
        <v>456</v>
      </c>
      <c r="H578" s="265" t="s">
        <v>434</v>
      </c>
      <c r="I578" s="260"/>
      <c r="J578" s="266" t="s">
        <v>435</v>
      </c>
      <c r="K578" s="267"/>
      <c r="L578" s="267"/>
      <c r="M578" s="267"/>
      <c r="N578" s="268"/>
      <c r="O578" s="268"/>
      <c r="P578" s="268">
        <f>SUM(P574:P577)</f>
        <v>1070</v>
      </c>
      <c r="Q578" s="269">
        <f>SUM(Q574:Q577)</f>
        <v>1</v>
      </c>
      <c r="R578" s="269"/>
      <c r="S578" s="269"/>
      <c r="T578" s="269"/>
    </row>
    <row r="579" spans="1:20" s="270" customFormat="1" ht="20.100000000000001" customHeight="1">
      <c r="A579" s="260"/>
      <c r="B579" s="261"/>
      <c r="C579" s="262"/>
      <c r="D579" s="263"/>
      <c r="E579" s="264"/>
      <c r="F579" s="265" t="s">
        <v>456</v>
      </c>
      <c r="G579" s="265" t="s">
        <v>1173</v>
      </c>
      <c r="H579" s="265" t="s">
        <v>434</v>
      </c>
      <c r="I579" s="260"/>
      <c r="J579" s="266" t="s">
        <v>435</v>
      </c>
      <c r="K579" s="267"/>
      <c r="L579" s="267"/>
      <c r="M579" s="267"/>
      <c r="N579" s="268"/>
      <c r="O579" s="268"/>
      <c r="P579" s="268"/>
    </row>
    <row r="580" spans="1:20" ht="20.100000000000001" customHeight="1">
      <c r="B580" s="40"/>
      <c r="C580" s="41"/>
      <c r="D580" s="42"/>
      <c r="E580" s="43"/>
      <c r="F580" s="44"/>
      <c r="G580" s="44"/>
      <c r="H580" s="44"/>
    </row>
    <row r="581" spans="1:20" ht="20.100000000000001" customHeight="1">
      <c r="B581" s="40"/>
      <c r="C581" s="41"/>
      <c r="D581" s="42"/>
      <c r="E581" s="43"/>
      <c r="F581" s="44"/>
      <c r="G581" s="44"/>
      <c r="H581" s="44"/>
    </row>
    <row r="582" spans="1:20" s="270" customFormat="1" ht="20.100000000000001" customHeight="1">
      <c r="A582" s="260"/>
      <c r="B582" s="261">
        <v>76</v>
      </c>
      <c r="C582" s="262" t="s">
        <v>531</v>
      </c>
      <c r="D582" s="263" t="s">
        <v>97</v>
      </c>
      <c r="E582" s="264">
        <f>'2-'!H87</f>
        <v>3.29</v>
      </c>
      <c r="F582" s="265" t="s">
        <v>433</v>
      </c>
      <c r="G582" s="265" t="s">
        <v>447</v>
      </c>
      <c r="H582" s="265" t="s">
        <v>438</v>
      </c>
      <c r="I582" s="260"/>
      <c r="J582" s="266" t="s">
        <v>40</v>
      </c>
      <c r="K582" s="267" t="s">
        <v>434</v>
      </c>
      <c r="L582" s="267">
        <f>COUNTIF(H582:H597,"B")</f>
        <v>15</v>
      </c>
      <c r="M582" s="267">
        <v>200</v>
      </c>
      <c r="N582" s="268">
        <f>L582*M582</f>
        <v>3000</v>
      </c>
      <c r="O582" s="268">
        <v>90</v>
      </c>
      <c r="P582" s="268">
        <f>O582+N582</f>
        <v>3090</v>
      </c>
      <c r="Q582" s="269">
        <f>P582/P586</f>
        <v>0.93920972644376899</v>
      </c>
      <c r="R582" s="269"/>
      <c r="S582" s="269"/>
      <c r="T582" s="269"/>
    </row>
    <row r="583" spans="1:20" s="270" customFormat="1" ht="20.100000000000001" customHeight="1">
      <c r="A583" s="260"/>
      <c r="B583" s="261"/>
      <c r="C583" s="262"/>
      <c r="D583" s="263"/>
      <c r="E583" s="264"/>
      <c r="F583" s="265" t="s">
        <v>447</v>
      </c>
      <c r="G583" s="265" t="s">
        <v>451</v>
      </c>
      <c r="H583" s="265" t="s">
        <v>434</v>
      </c>
      <c r="I583" s="260"/>
      <c r="J583" s="266" t="s">
        <v>435</v>
      </c>
      <c r="K583" s="267" t="s">
        <v>438</v>
      </c>
      <c r="L583" s="267">
        <f>COUNTIF(H582:H597,"S")</f>
        <v>1</v>
      </c>
      <c r="M583" s="267">
        <v>200</v>
      </c>
      <c r="N583" s="268">
        <f>L583*M583</f>
        <v>200</v>
      </c>
      <c r="O583" s="268"/>
      <c r="P583" s="268">
        <f>N583+O583</f>
        <v>200</v>
      </c>
      <c r="Q583" s="269">
        <f>P583/P586</f>
        <v>6.0790273556231005E-2</v>
      </c>
      <c r="R583" s="269"/>
      <c r="S583" s="269"/>
      <c r="T583" s="269"/>
    </row>
    <row r="584" spans="1:20" s="270" customFormat="1" ht="20.100000000000001" customHeight="1">
      <c r="A584" s="260"/>
      <c r="B584" s="261"/>
      <c r="C584" s="262"/>
      <c r="D584" s="263"/>
      <c r="E584" s="264"/>
      <c r="F584" s="265" t="s">
        <v>451</v>
      </c>
      <c r="G584" s="265" t="s">
        <v>454</v>
      </c>
      <c r="H584" s="265" t="s">
        <v>434</v>
      </c>
      <c r="I584" s="260"/>
      <c r="J584" s="266" t="s">
        <v>435</v>
      </c>
      <c r="K584" s="267" t="s">
        <v>440</v>
      </c>
      <c r="L584" s="267">
        <f>COUNTIF(H582:H597,"RR")</f>
        <v>0</v>
      </c>
      <c r="M584" s="267">
        <v>200</v>
      </c>
      <c r="N584" s="268">
        <f>L584*M584</f>
        <v>0</v>
      </c>
      <c r="O584" s="268"/>
      <c r="P584" s="268">
        <f>N584+O584</f>
        <v>0</v>
      </c>
      <c r="Q584" s="269">
        <f>P584/P586</f>
        <v>0</v>
      </c>
      <c r="R584" s="269"/>
      <c r="S584" s="269"/>
      <c r="T584" s="269"/>
    </row>
    <row r="585" spans="1:20" s="270" customFormat="1" ht="20.100000000000001" customHeight="1">
      <c r="A585" s="260"/>
      <c r="B585" s="261"/>
      <c r="C585" s="262"/>
      <c r="D585" s="263"/>
      <c r="E585" s="264"/>
      <c r="F585" s="265" t="s">
        <v>454</v>
      </c>
      <c r="G585" s="265" t="s">
        <v>455</v>
      </c>
      <c r="H585" s="265" t="s">
        <v>434</v>
      </c>
      <c r="I585" s="260"/>
      <c r="J585" s="266" t="s">
        <v>435</v>
      </c>
      <c r="K585" s="267" t="s">
        <v>443</v>
      </c>
      <c r="L585" s="267">
        <f>COUNTIF(H582:H598,"RB")</f>
        <v>0</v>
      </c>
      <c r="M585" s="267">
        <v>200</v>
      </c>
      <c r="N585" s="268">
        <f>L585*M585</f>
        <v>0</v>
      </c>
      <c r="O585" s="268"/>
      <c r="P585" s="268">
        <f>N585+O585</f>
        <v>0</v>
      </c>
      <c r="Q585" s="269">
        <f>P585/P586</f>
        <v>0</v>
      </c>
      <c r="R585" s="269"/>
      <c r="S585" s="269"/>
      <c r="T585" s="269"/>
    </row>
    <row r="586" spans="1:20" s="270" customFormat="1" ht="20.100000000000001" customHeight="1">
      <c r="A586" s="260"/>
      <c r="B586" s="261"/>
      <c r="C586" s="262"/>
      <c r="D586" s="263"/>
      <c r="E586" s="264"/>
      <c r="F586" s="265" t="s">
        <v>455</v>
      </c>
      <c r="G586" s="265" t="s">
        <v>456</v>
      </c>
      <c r="H586" s="265" t="s">
        <v>434</v>
      </c>
      <c r="I586" s="260"/>
      <c r="J586" s="266" t="s">
        <v>435</v>
      </c>
      <c r="K586" s="267"/>
      <c r="L586" s="267"/>
      <c r="M586" s="267"/>
      <c r="N586" s="268"/>
      <c r="O586" s="268"/>
      <c r="P586" s="268">
        <f>SUM(P582:P585)</f>
        <v>3290</v>
      </c>
      <c r="Q586" s="269">
        <f>SUM(Q582:Q585)</f>
        <v>1</v>
      </c>
      <c r="R586" s="269"/>
      <c r="S586" s="269"/>
      <c r="T586" s="269"/>
    </row>
    <row r="587" spans="1:20" s="270" customFormat="1" ht="20.100000000000001" customHeight="1">
      <c r="A587" s="260"/>
      <c r="B587" s="261"/>
      <c r="C587" s="262"/>
      <c r="D587" s="263"/>
      <c r="E587" s="264"/>
      <c r="F587" s="265" t="s">
        <v>456</v>
      </c>
      <c r="G587" s="265" t="s">
        <v>457</v>
      </c>
      <c r="H587" s="265" t="s">
        <v>434</v>
      </c>
      <c r="I587" s="260"/>
      <c r="J587" s="266" t="s">
        <v>435</v>
      </c>
      <c r="K587" s="267"/>
      <c r="L587" s="267"/>
      <c r="M587" s="267"/>
      <c r="N587" s="268"/>
      <c r="O587" s="268"/>
      <c r="P587" s="268"/>
    </row>
    <row r="588" spans="1:20" s="270" customFormat="1" ht="20.100000000000001" customHeight="1">
      <c r="A588" s="260"/>
      <c r="B588" s="261"/>
      <c r="C588" s="262"/>
      <c r="D588" s="263"/>
      <c r="E588" s="264"/>
      <c r="F588" s="265" t="s">
        <v>457</v>
      </c>
      <c r="G588" s="265" t="s">
        <v>460</v>
      </c>
      <c r="H588" s="265" t="s">
        <v>434</v>
      </c>
      <c r="I588" s="260"/>
      <c r="J588" s="266" t="s">
        <v>435</v>
      </c>
      <c r="K588" s="267"/>
      <c r="L588" s="267"/>
      <c r="M588" s="267"/>
      <c r="N588" s="268"/>
      <c r="O588" s="268"/>
      <c r="P588" s="268"/>
    </row>
    <row r="589" spans="1:20" s="270" customFormat="1" ht="20.100000000000001" customHeight="1">
      <c r="A589" s="260"/>
      <c r="B589" s="261"/>
      <c r="C589" s="262"/>
      <c r="D589" s="263"/>
      <c r="E589" s="264"/>
      <c r="F589" s="265" t="s">
        <v>460</v>
      </c>
      <c r="G589" s="265" t="s">
        <v>463</v>
      </c>
      <c r="H589" s="265" t="s">
        <v>434</v>
      </c>
      <c r="I589" s="260"/>
      <c r="J589" s="266" t="s">
        <v>435</v>
      </c>
      <c r="K589" s="267"/>
      <c r="L589" s="267"/>
      <c r="M589" s="267"/>
      <c r="N589" s="268"/>
      <c r="O589" s="268"/>
      <c r="P589" s="268"/>
    </row>
    <row r="590" spans="1:20" s="270" customFormat="1" ht="20.100000000000001" customHeight="1">
      <c r="A590" s="260"/>
      <c r="B590" s="261"/>
      <c r="C590" s="262"/>
      <c r="D590" s="263"/>
      <c r="E590" s="264"/>
      <c r="F590" s="265" t="s">
        <v>463</v>
      </c>
      <c r="G590" s="265" t="s">
        <v>464</v>
      </c>
      <c r="H590" s="265" t="s">
        <v>434</v>
      </c>
      <c r="I590" s="260"/>
      <c r="J590" s="266" t="s">
        <v>435</v>
      </c>
      <c r="K590" s="267"/>
      <c r="L590" s="267"/>
      <c r="M590" s="267"/>
      <c r="N590" s="268"/>
      <c r="O590" s="268"/>
      <c r="P590" s="268"/>
    </row>
    <row r="591" spans="1:20" s="270" customFormat="1" ht="20.100000000000001" customHeight="1">
      <c r="A591" s="260"/>
      <c r="B591" s="261"/>
      <c r="C591" s="262"/>
      <c r="D591" s="263"/>
      <c r="E591" s="264"/>
      <c r="F591" s="265" t="s">
        <v>464</v>
      </c>
      <c r="G591" s="265" t="s">
        <v>465</v>
      </c>
      <c r="H591" s="265" t="s">
        <v>434</v>
      </c>
      <c r="I591" s="260"/>
      <c r="J591" s="266" t="s">
        <v>435</v>
      </c>
      <c r="K591" s="267"/>
      <c r="L591" s="267"/>
      <c r="M591" s="267"/>
      <c r="N591" s="268"/>
      <c r="O591" s="268"/>
      <c r="P591" s="268"/>
    </row>
    <row r="592" spans="1:20" s="270" customFormat="1" ht="20.100000000000001" customHeight="1">
      <c r="A592" s="260"/>
      <c r="B592" s="261"/>
      <c r="C592" s="262"/>
      <c r="D592" s="263"/>
      <c r="E592" s="264"/>
      <c r="F592" s="265" t="s">
        <v>465</v>
      </c>
      <c r="G592" s="265" t="s">
        <v>466</v>
      </c>
      <c r="H592" s="265" t="s">
        <v>434</v>
      </c>
      <c r="I592" s="260"/>
      <c r="J592" s="266" t="s">
        <v>435</v>
      </c>
      <c r="K592" s="267"/>
      <c r="L592" s="267"/>
      <c r="M592" s="267"/>
      <c r="N592" s="268"/>
      <c r="O592" s="268"/>
      <c r="P592" s="268"/>
    </row>
    <row r="593" spans="1:20" s="270" customFormat="1" ht="20.100000000000001" customHeight="1">
      <c r="A593" s="260"/>
      <c r="B593" s="265"/>
      <c r="C593" s="262"/>
      <c r="D593" s="263"/>
      <c r="E593" s="264"/>
      <c r="F593" s="265" t="s">
        <v>466</v>
      </c>
      <c r="G593" s="265" t="s">
        <v>467</v>
      </c>
      <c r="H593" s="265" t="s">
        <v>434</v>
      </c>
      <c r="I593" s="260"/>
      <c r="J593" s="266" t="s">
        <v>435</v>
      </c>
      <c r="K593" s="267"/>
      <c r="L593" s="267"/>
      <c r="M593" s="267"/>
      <c r="N593" s="268"/>
      <c r="O593" s="268"/>
      <c r="P593" s="268"/>
    </row>
    <row r="594" spans="1:20" s="270" customFormat="1" ht="20.100000000000001" customHeight="1">
      <c r="A594" s="260"/>
      <c r="B594" s="265"/>
      <c r="C594" s="262"/>
      <c r="D594" s="263"/>
      <c r="E594" s="264"/>
      <c r="F594" s="265" t="s">
        <v>467</v>
      </c>
      <c r="G594" s="265" t="s">
        <v>468</v>
      </c>
      <c r="H594" s="265" t="s">
        <v>434</v>
      </c>
      <c r="I594" s="260"/>
      <c r="J594" s="266" t="s">
        <v>435</v>
      </c>
      <c r="K594" s="267"/>
      <c r="L594" s="267"/>
      <c r="M594" s="267"/>
      <c r="N594" s="268"/>
      <c r="O594" s="268"/>
      <c r="P594" s="268"/>
    </row>
    <row r="595" spans="1:20" s="270" customFormat="1" ht="20.100000000000001" customHeight="1">
      <c r="A595" s="260"/>
      <c r="B595" s="265"/>
      <c r="C595" s="262"/>
      <c r="D595" s="263"/>
      <c r="E595" s="264"/>
      <c r="F595" s="265" t="s">
        <v>468</v>
      </c>
      <c r="G595" s="265" t="s">
        <v>469</v>
      </c>
      <c r="H595" s="265" t="s">
        <v>434</v>
      </c>
      <c r="I595" s="260"/>
      <c r="J595" s="266" t="s">
        <v>435</v>
      </c>
      <c r="K595" s="267"/>
      <c r="L595" s="267"/>
      <c r="M595" s="267"/>
      <c r="N595" s="268"/>
      <c r="O595" s="268"/>
      <c r="P595" s="268"/>
    </row>
    <row r="596" spans="1:20" s="270" customFormat="1" ht="20.100000000000001" customHeight="1">
      <c r="A596" s="260"/>
      <c r="B596" s="265"/>
      <c r="C596" s="262"/>
      <c r="D596" s="263"/>
      <c r="E596" s="264"/>
      <c r="F596" s="265" t="s">
        <v>469</v>
      </c>
      <c r="G596" s="265" t="s">
        <v>470</v>
      </c>
      <c r="H596" s="265" t="s">
        <v>434</v>
      </c>
      <c r="I596" s="260"/>
      <c r="J596" s="266" t="s">
        <v>435</v>
      </c>
      <c r="K596" s="267"/>
      <c r="L596" s="267"/>
      <c r="M596" s="267"/>
      <c r="N596" s="268"/>
      <c r="O596" s="268"/>
      <c r="P596" s="268"/>
    </row>
    <row r="597" spans="1:20" s="270" customFormat="1" ht="20.100000000000001" customHeight="1">
      <c r="A597" s="260"/>
      <c r="B597" s="265"/>
      <c r="C597" s="262"/>
      <c r="D597" s="263"/>
      <c r="E597" s="264"/>
      <c r="F597" s="265" t="s">
        <v>470</v>
      </c>
      <c r="G597" s="265" t="s">
        <v>471</v>
      </c>
      <c r="H597" s="265" t="s">
        <v>434</v>
      </c>
      <c r="I597" s="260"/>
      <c r="J597" s="266" t="s">
        <v>435</v>
      </c>
      <c r="K597" s="267"/>
      <c r="L597" s="267"/>
      <c r="M597" s="267"/>
      <c r="N597" s="268"/>
      <c r="O597" s="268"/>
      <c r="P597" s="268"/>
    </row>
    <row r="598" spans="1:20" s="270" customFormat="1" ht="20.100000000000001" customHeight="1">
      <c r="A598" s="260"/>
      <c r="B598" s="265"/>
      <c r="C598" s="262"/>
      <c r="D598" s="263"/>
      <c r="E598" s="264"/>
      <c r="F598" s="265" t="s">
        <v>470</v>
      </c>
      <c r="G598" s="265" t="s">
        <v>1174</v>
      </c>
      <c r="H598" s="265" t="s">
        <v>434</v>
      </c>
      <c r="I598" s="260"/>
      <c r="J598" s="266" t="s">
        <v>435</v>
      </c>
      <c r="K598" s="267"/>
      <c r="L598" s="267"/>
      <c r="M598" s="267"/>
      <c r="N598" s="268"/>
      <c r="O598" s="268"/>
      <c r="P598" s="268"/>
    </row>
    <row r="599" spans="1:20" ht="20.100000000000001" customHeight="1">
      <c r="B599" s="44"/>
      <c r="C599" s="41"/>
      <c r="D599" s="42"/>
      <c r="E599" s="43"/>
      <c r="F599" s="44"/>
      <c r="G599" s="44"/>
      <c r="H599" s="44"/>
    </row>
    <row r="600" spans="1:20" s="270" customFormat="1" ht="20.100000000000001" customHeight="1">
      <c r="A600" s="260"/>
      <c r="B600" s="265">
        <v>77</v>
      </c>
      <c r="C600" s="262" t="s">
        <v>532</v>
      </c>
      <c r="D600" s="263" t="s">
        <v>98</v>
      </c>
      <c r="E600" s="264">
        <f>'2-'!H88</f>
        <v>2.7</v>
      </c>
      <c r="F600" s="265" t="s">
        <v>433</v>
      </c>
      <c r="G600" s="265" t="s">
        <v>447</v>
      </c>
      <c r="H600" s="265" t="s">
        <v>434</v>
      </c>
      <c r="I600" s="260"/>
      <c r="J600" s="266" t="s">
        <v>435</v>
      </c>
      <c r="K600" s="267" t="s">
        <v>434</v>
      </c>
      <c r="L600" s="267">
        <f>COUNTIF(H600:H612,"B")</f>
        <v>9</v>
      </c>
      <c r="M600" s="267">
        <v>200</v>
      </c>
      <c r="N600" s="268">
        <f>L600*M600</f>
        <v>1800</v>
      </c>
      <c r="O600" s="268">
        <v>100</v>
      </c>
      <c r="P600" s="268">
        <f>O600+N600</f>
        <v>1900</v>
      </c>
      <c r="Q600" s="269">
        <f>P600/P604</f>
        <v>0.70370370370370372</v>
      </c>
      <c r="R600" s="269"/>
      <c r="S600" s="269"/>
      <c r="T600" s="269"/>
    </row>
    <row r="601" spans="1:20" s="270" customFormat="1" ht="20.100000000000001" customHeight="1">
      <c r="A601" s="260"/>
      <c r="B601" s="265"/>
      <c r="C601" s="262"/>
      <c r="D601" s="263"/>
      <c r="E601" s="264"/>
      <c r="F601" s="265" t="s">
        <v>447</v>
      </c>
      <c r="G601" s="265" t="s">
        <v>451</v>
      </c>
      <c r="H601" s="265" t="s">
        <v>434</v>
      </c>
      <c r="I601" s="260"/>
      <c r="J601" s="266" t="s">
        <v>435</v>
      </c>
      <c r="K601" s="267" t="s">
        <v>438</v>
      </c>
      <c r="L601" s="267">
        <f>COUNTIF(H600:H612,"S")</f>
        <v>4</v>
      </c>
      <c r="M601" s="267">
        <v>200</v>
      </c>
      <c r="N601" s="268">
        <f>L601*M601</f>
        <v>800</v>
      </c>
      <c r="O601" s="268"/>
      <c r="P601" s="268">
        <f>N601+O601</f>
        <v>800</v>
      </c>
      <c r="Q601" s="269">
        <f>P601/P604</f>
        <v>0.29629629629629628</v>
      </c>
      <c r="R601" s="269"/>
      <c r="S601" s="269"/>
      <c r="T601" s="269"/>
    </row>
    <row r="602" spans="1:20" s="270" customFormat="1" ht="20.100000000000001" customHeight="1">
      <c r="A602" s="260"/>
      <c r="B602" s="265"/>
      <c r="C602" s="262"/>
      <c r="D602" s="263"/>
      <c r="E602" s="264"/>
      <c r="F602" s="265" t="s">
        <v>451</v>
      </c>
      <c r="G602" s="265" t="s">
        <v>454</v>
      </c>
      <c r="H602" s="265" t="s">
        <v>434</v>
      </c>
      <c r="I602" s="260"/>
      <c r="J602" s="266" t="s">
        <v>435</v>
      </c>
      <c r="K602" s="267" t="s">
        <v>440</v>
      </c>
      <c r="L602" s="267">
        <f>COUNTIF(H600:H612,"RR")</f>
        <v>0</v>
      </c>
      <c r="M602" s="267">
        <v>200</v>
      </c>
      <c r="N602" s="268">
        <f>L602*M602</f>
        <v>0</v>
      </c>
      <c r="O602" s="268"/>
      <c r="P602" s="268">
        <f>N602+O602</f>
        <v>0</v>
      </c>
      <c r="Q602" s="269">
        <f>P602/P604</f>
        <v>0</v>
      </c>
      <c r="R602" s="269"/>
      <c r="S602" s="269"/>
      <c r="T602" s="269"/>
    </row>
    <row r="603" spans="1:20" s="270" customFormat="1" ht="20.100000000000001" customHeight="1">
      <c r="A603" s="260"/>
      <c r="B603" s="265"/>
      <c r="C603" s="262"/>
      <c r="D603" s="263"/>
      <c r="E603" s="264"/>
      <c r="F603" s="265" t="s">
        <v>454</v>
      </c>
      <c r="G603" s="265" t="s">
        <v>455</v>
      </c>
      <c r="H603" s="265" t="s">
        <v>434</v>
      </c>
      <c r="I603" s="260"/>
      <c r="J603" s="266" t="s">
        <v>435</v>
      </c>
      <c r="K603" s="267" t="s">
        <v>443</v>
      </c>
      <c r="L603" s="267">
        <f>COUNTIF(H600:H613,"RB")</f>
        <v>0</v>
      </c>
      <c r="M603" s="267">
        <v>200</v>
      </c>
      <c r="N603" s="268">
        <f>L603*M603</f>
        <v>0</v>
      </c>
      <c r="O603" s="268"/>
      <c r="P603" s="268">
        <f>N603+O603</f>
        <v>0</v>
      </c>
      <c r="Q603" s="269">
        <f>P603/P604</f>
        <v>0</v>
      </c>
      <c r="R603" s="269"/>
      <c r="S603" s="269"/>
      <c r="T603" s="269"/>
    </row>
    <row r="604" spans="1:20" s="270" customFormat="1" ht="20.100000000000001" customHeight="1">
      <c r="A604" s="260"/>
      <c r="B604" s="265"/>
      <c r="C604" s="262"/>
      <c r="D604" s="263"/>
      <c r="E604" s="264"/>
      <c r="F604" s="265" t="s">
        <v>455</v>
      </c>
      <c r="G604" s="265" t="s">
        <v>456</v>
      </c>
      <c r="H604" s="265" t="s">
        <v>438</v>
      </c>
      <c r="I604" s="260"/>
      <c r="J604" s="266" t="s">
        <v>435</v>
      </c>
      <c r="K604" s="267"/>
      <c r="L604" s="267"/>
      <c r="M604" s="267"/>
      <c r="N604" s="268"/>
      <c r="O604" s="268"/>
      <c r="P604" s="268">
        <f>SUM(P600:P603)</f>
        <v>2700</v>
      </c>
      <c r="Q604" s="269">
        <f>SUM(Q600:Q603)</f>
        <v>1</v>
      </c>
      <c r="R604" s="269"/>
      <c r="S604" s="269"/>
      <c r="T604" s="269"/>
    </row>
    <row r="605" spans="1:20" s="270" customFormat="1" ht="20.100000000000001" customHeight="1">
      <c r="A605" s="260"/>
      <c r="B605" s="265"/>
      <c r="C605" s="262"/>
      <c r="D605" s="263"/>
      <c r="E605" s="264"/>
      <c r="F605" s="265" t="s">
        <v>456</v>
      </c>
      <c r="G605" s="265" t="s">
        <v>457</v>
      </c>
      <c r="H605" s="265" t="s">
        <v>438</v>
      </c>
      <c r="I605" s="260"/>
      <c r="J605" s="266" t="s">
        <v>435</v>
      </c>
      <c r="K605" s="267"/>
      <c r="L605" s="267"/>
      <c r="M605" s="267"/>
      <c r="N605" s="268"/>
      <c r="O605" s="268"/>
      <c r="P605" s="268"/>
    </row>
    <row r="606" spans="1:20" s="270" customFormat="1" ht="20.100000000000001" customHeight="1">
      <c r="A606" s="260"/>
      <c r="B606" s="265"/>
      <c r="C606" s="262"/>
      <c r="D606" s="263"/>
      <c r="E606" s="264"/>
      <c r="F606" s="265" t="s">
        <v>457</v>
      </c>
      <c r="G606" s="265" t="s">
        <v>460</v>
      </c>
      <c r="H606" s="265" t="s">
        <v>438</v>
      </c>
      <c r="I606" s="260"/>
      <c r="J606" s="266" t="s">
        <v>435</v>
      </c>
      <c r="K606" s="267"/>
      <c r="L606" s="267"/>
      <c r="M606" s="267"/>
      <c r="N606" s="268"/>
      <c r="O606" s="268"/>
      <c r="P606" s="268"/>
    </row>
    <row r="607" spans="1:20" s="270" customFormat="1" ht="20.100000000000001" customHeight="1">
      <c r="A607" s="260"/>
      <c r="B607" s="265"/>
      <c r="C607" s="262"/>
      <c r="D607" s="263"/>
      <c r="E607" s="264"/>
      <c r="F607" s="265" t="s">
        <v>460</v>
      </c>
      <c r="G607" s="265" t="s">
        <v>463</v>
      </c>
      <c r="H607" s="265" t="s">
        <v>434</v>
      </c>
      <c r="I607" s="260"/>
      <c r="J607" s="266" t="s">
        <v>435</v>
      </c>
      <c r="K607" s="267"/>
      <c r="L607" s="267"/>
      <c r="M607" s="267"/>
      <c r="N607" s="268"/>
      <c r="O607" s="268"/>
      <c r="P607" s="268"/>
    </row>
    <row r="608" spans="1:20" s="270" customFormat="1" ht="20.100000000000001" customHeight="1">
      <c r="A608" s="260"/>
      <c r="B608" s="265"/>
      <c r="C608" s="262"/>
      <c r="D608" s="263"/>
      <c r="E608" s="264"/>
      <c r="F608" s="265" t="s">
        <v>463</v>
      </c>
      <c r="G608" s="265" t="s">
        <v>464</v>
      </c>
      <c r="H608" s="265" t="s">
        <v>438</v>
      </c>
      <c r="I608" s="260"/>
      <c r="J608" s="266" t="s">
        <v>435</v>
      </c>
      <c r="K608" s="267"/>
      <c r="L608" s="267"/>
      <c r="M608" s="267"/>
      <c r="N608" s="268"/>
      <c r="O608" s="268"/>
      <c r="P608" s="268"/>
    </row>
    <row r="609" spans="1:20" s="270" customFormat="1" ht="20.100000000000001" customHeight="1">
      <c r="A609" s="260"/>
      <c r="B609" s="265"/>
      <c r="C609" s="262"/>
      <c r="D609" s="263"/>
      <c r="E609" s="264"/>
      <c r="F609" s="265" t="s">
        <v>464</v>
      </c>
      <c r="G609" s="265" t="s">
        <v>465</v>
      </c>
      <c r="H609" s="265" t="s">
        <v>434</v>
      </c>
      <c r="I609" s="260"/>
      <c r="J609" s="266" t="s">
        <v>435</v>
      </c>
      <c r="K609" s="267"/>
      <c r="L609" s="267"/>
      <c r="M609" s="267"/>
      <c r="N609" s="268"/>
      <c r="O609" s="268"/>
      <c r="P609" s="268"/>
    </row>
    <row r="610" spans="1:20" s="270" customFormat="1" ht="20.100000000000001" customHeight="1">
      <c r="A610" s="260"/>
      <c r="B610" s="265"/>
      <c r="C610" s="262"/>
      <c r="D610" s="263"/>
      <c r="E610" s="264"/>
      <c r="F610" s="265" t="s">
        <v>465</v>
      </c>
      <c r="G610" s="265" t="s">
        <v>466</v>
      </c>
      <c r="H610" s="265" t="s">
        <v>434</v>
      </c>
      <c r="I610" s="260"/>
      <c r="J610" s="266" t="s">
        <v>435</v>
      </c>
      <c r="K610" s="267"/>
      <c r="L610" s="267"/>
      <c r="M610" s="267"/>
      <c r="N610" s="268"/>
      <c r="O610" s="268"/>
      <c r="P610" s="268"/>
    </row>
    <row r="611" spans="1:20" s="270" customFormat="1" ht="20.100000000000001" customHeight="1">
      <c r="A611" s="260"/>
      <c r="B611" s="265"/>
      <c r="C611" s="262"/>
      <c r="D611" s="263"/>
      <c r="E611" s="264"/>
      <c r="F611" s="265" t="s">
        <v>466</v>
      </c>
      <c r="G611" s="265" t="s">
        <v>467</v>
      </c>
      <c r="H611" s="265" t="s">
        <v>434</v>
      </c>
      <c r="I611" s="260"/>
      <c r="J611" s="266" t="s">
        <v>435</v>
      </c>
      <c r="K611" s="267"/>
      <c r="L611" s="267"/>
      <c r="M611" s="267"/>
      <c r="N611" s="268"/>
      <c r="O611" s="268"/>
      <c r="P611" s="268"/>
    </row>
    <row r="612" spans="1:20" s="270" customFormat="1" ht="20.100000000000001" customHeight="1">
      <c r="A612" s="260"/>
      <c r="B612" s="265"/>
      <c r="C612" s="262"/>
      <c r="D612" s="263"/>
      <c r="E612" s="264"/>
      <c r="F612" s="265" t="s">
        <v>467</v>
      </c>
      <c r="G612" s="265" t="s">
        <v>468</v>
      </c>
      <c r="H612" s="265" t="s">
        <v>434</v>
      </c>
      <c r="I612" s="260"/>
      <c r="J612" s="266" t="s">
        <v>435</v>
      </c>
      <c r="K612" s="267"/>
      <c r="L612" s="267"/>
      <c r="M612" s="267"/>
      <c r="N612" s="268"/>
      <c r="O612" s="268"/>
      <c r="P612" s="268"/>
    </row>
    <row r="613" spans="1:20" s="270" customFormat="1" ht="20.100000000000001" customHeight="1">
      <c r="A613" s="260"/>
      <c r="B613" s="265"/>
      <c r="C613" s="262"/>
      <c r="D613" s="263"/>
      <c r="E613" s="264"/>
      <c r="F613" s="265" t="s">
        <v>468</v>
      </c>
      <c r="G613" s="265" t="s">
        <v>971</v>
      </c>
      <c r="H613" s="265" t="s">
        <v>434</v>
      </c>
      <c r="I613" s="260"/>
      <c r="J613" s="266" t="s">
        <v>435</v>
      </c>
      <c r="K613" s="267"/>
      <c r="L613" s="267"/>
      <c r="M613" s="267"/>
      <c r="N613" s="268"/>
      <c r="O613" s="268"/>
      <c r="P613" s="268"/>
    </row>
    <row r="614" spans="1:20" ht="20.100000000000001" customHeight="1">
      <c r="B614" s="44"/>
      <c r="C614" s="41"/>
      <c r="D614" s="42"/>
      <c r="E614" s="43"/>
      <c r="F614" s="44"/>
      <c r="G614" s="44"/>
      <c r="H614" s="44"/>
    </row>
    <row r="615" spans="1:20" ht="20.100000000000001" customHeight="1">
      <c r="B615" s="44"/>
      <c r="C615" s="41"/>
      <c r="D615" s="42"/>
      <c r="E615" s="43"/>
      <c r="F615" s="44"/>
      <c r="G615" s="44"/>
      <c r="H615" s="44"/>
    </row>
    <row r="616" spans="1:20" ht="20.100000000000001" customHeight="1">
      <c r="A616" s="29"/>
      <c r="B616" s="34">
        <v>78</v>
      </c>
      <c r="C616" s="31" t="s">
        <v>533</v>
      </c>
      <c r="D616" s="32" t="s">
        <v>99</v>
      </c>
      <c r="E616" s="33">
        <f>'2-'!G89</f>
        <v>2.16</v>
      </c>
      <c r="F616" s="34" t="s">
        <v>433</v>
      </c>
      <c r="G616" s="34" t="s">
        <v>447</v>
      </c>
      <c r="H616" s="34" t="s">
        <v>438</v>
      </c>
      <c r="I616" s="29"/>
      <c r="J616" s="35" t="s">
        <v>435</v>
      </c>
      <c r="K616" s="228" t="s">
        <v>434</v>
      </c>
      <c r="L616" s="228">
        <f>COUNTIF(H616:H625,"B")</f>
        <v>6</v>
      </c>
      <c r="M616" s="228">
        <v>200</v>
      </c>
      <c r="N616" s="241">
        <f>L616*M616</f>
        <v>1200</v>
      </c>
      <c r="O616" s="241">
        <v>160</v>
      </c>
      <c r="P616" s="241">
        <f>O616+N616</f>
        <v>1360</v>
      </c>
      <c r="Q616" s="37">
        <f>P616/P620</f>
        <v>0.62962962962962965</v>
      </c>
      <c r="R616" s="37"/>
      <c r="S616" s="37"/>
      <c r="T616" s="37"/>
    </row>
    <row r="617" spans="1:20" ht="20.100000000000001" customHeight="1">
      <c r="A617" s="29"/>
      <c r="B617" s="34"/>
      <c r="C617" s="31"/>
      <c r="D617" s="32"/>
      <c r="E617" s="33"/>
      <c r="F617" s="34" t="s">
        <v>447</v>
      </c>
      <c r="G617" s="34" t="s">
        <v>451</v>
      </c>
      <c r="H617" s="34" t="s">
        <v>438</v>
      </c>
      <c r="I617" s="29"/>
      <c r="J617" s="35" t="s">
        <v>435</v>
      </c>
      <c r="K617" s="228" t="s">
        <v>438</v>
      </c>
      <c r="L617" s="228">
        <f>COUNTIF(H616:H626,"S")</f>
        <v>4</v>
      </c>
      <c r="M617" s="228">
        <v>200</v>
      </c>
      <c r="N617" s="241">
        <f>L617*M617</f>
        <v>800</v>
      </c>
      <c r="O617" s="241"/>
      <c r="P617" s="241">
        <f>N617+O617</f>
        <v>800</v>
      </c>
      <c r="Q617" s="37">
        <f>P617/P620</f>
        <v>0.37037037037037035</v>
      </c>
      <c r="R617" s="37"/>
      <c r="S617" s="37"/>
      <c r="T617" s="37"/>
    </row>
    <row r="618" spans="1:20" ht="20.100000000000001" customHeight="1">
      <c r="A618" s="29"/>
      <c r="B618" s="34"/>
      <c r="C618" s="31"/>
      <c r="D618" s="32"/>
      <c r="E618" s="33"/>
      <c r="F618" s="34" t="s">
        <v>451</v>
      </c>
      <c r="G618" s="34" t="s">
        <v>454</v>
      </c>
      <c r="H618" s="34" t="s">
        <v>434</v>
      </c>
      <c r="I618" s="29"/>
      <c r="J618" s="35" t="s">
        <v>435</v>
      </c>
      <c r="K618" s="228" t="s">
        <v>440</v>
      </c>
      <c r="L618" s="228">
        <f>COUNTIF(H616:H626,"RR")</f>
        <v>0</v>
      </c>
      <c r="M618" s="228">
        <v>200</v>
      </c>
      <c r="N618" s="241">
        <f>L618*M618</f>
        <v>0</v>
      </c>
      <c r="O618" s="241"/>
      <c r="P618" s="241">
        <f>N618+O618</f>
        <v>0</v>
      </c>
      <c r="Q618" s="37">
        <f>P618/P620</f>
        <v>0</v>
      </c>
      <c r="R618" s="37"/>
      <c r="S618" s="37"/>
      <c r="T618" s="37"/>
    </row>
    <row r="619" spans="1:20" ht="20.100000000000001" customHeight="1">
      <c r="A619" s="29"/>
      <c r="B619" s="34"/>
      <c r="C619" s="31"/>
      <c r="D619" s="32"/>
      <c r="E619" s="33"/>
      <c r="F619" s="34" t="s">
        <v>454</v>
      </c>
      <c r="G619" s="34" t="s">
        <v>455</v>
      </c>
      <c r="H619" s="34" t="s">
        <v>434</v>
      </c>
      <c r="I619" s="29"/>
      <c r="J619" s="35" t="s">
        <v>435</v>
      </c>
      <c r="K619" s="228" t="s">
        <v>443</v>
      </c>
      <c r="L619" s="228">
        <f>COUNTIF(H616:H625,"RB")</f>
        <v>0</v>
      </c>
      <c r="M619" s="228">
        <v>200</v>
      </c>
      <c r="N619" s="241">
        <f>L619*M619</f>
        <v>0</v>
      </c>
      <c r="O619" s="241"/>
      <c r="P619" s="241">
        <f>N619+O619</f>
        <v>0</v>
      </c>
      <c r="Q619" s="37">
        <f>P619/P620</f>
        <v>0</v>
      </c>
      <c r="R619" s="37"/>
      <c r="S619" s="37"/>
      <c r="T619" s="37"/>
    </row>
    <row r="620" spans="1:20" ht="20.100000000000001" customHeight="1">
      <c r="A620" s="29"/>
      <c r="B620" s="34"/>
      <c r="C620" s="31"/>
      <c r="D620" s="32"/>
      <c r="E620" s="33"/>
      <c r="F620" s="34" t="s">
        <v>455</v>
      </c>
      <c r="G620" s="34" t="s">
        <v>456</v>
      </c>
      <c r="H620" s="34" t="s">
        <v>434</v>
      </c>
      <c r="I620" s="29"/>
      <c r="J620" s="35" t="s">
        <v>40</v>
      </c>
      <c r="K620" s="228"/>
      <c r="L620" s="228"/>
      <c r="M620" s="228"/>
      <c r="N620" s="241"/>
      <c r="O620" s="241"/>
      <c r="P620" s="241">
        <f>SUM(P616:P619)</f>
        <v>2160</v>
      </c>
      <c r="Q620" s="37">
        <f>SUM(Q616:Q619)</f>
        <v>1</v>
      </c>
      <c r="R620" s="37"/>
      <c r="S620" s="37"/>
      <c r="T620" s="37"/>
    </row>
    <row r="621" spans="1:20" ht="20.100000000000001" customHeight="1">
      <c r="A621" s="29"/>
      <c r="B621" s="34"/>
      <c r="C621" s="31"/>
      <c r="D621" s="32"/>
      <c r="E621" s="33"/>
      <c r="F621" s="34" t="s">
        <v>456</v>
      </c>
      <c r="G621" s="34" t="s">
        <v>457</v>
      </c>
      <c r="H621" s="34" t="s">
        <v>438</v>
      </c>
      <c r="I621" s="29"/>
      <c r="J621" s="35" t="s">
        <v>435</v>
      </c>
      <c r="K621" s="228"/>
      <c r="L621" s="228"/>
      <c r="M621" s="228"/>
      <c r="N621" s="241"/>
      <c r="O621" s="241"/>
      <c r="P621" s="241"/>
      <c r="Q621" s="36"/>
      <c r="R621" s="36"/>
      <c r="S621" s="36"/>
      <c r="T621" s="36"/>
    </row>
    <row r="622" spans="1:20" ht="20.100000000000001" customHeight="1">
      <c r="A622" s="29"/>
      <c r="B622" s="34"/>
      <c r="C622" s="31"/>
      <c r="D622" s="32"/>
      <c r="E622" s="33"/>
      <c r="F622" s="34" t="s">
        <v>457</v>
      </c>
      <c r="G622" s="34" t="s">
        <v>460</v>
      </c>
      <c r="H622" s="34" t="s">
        <v>434</v>
      </c>
      <c r="I622" s="29"/>
      <c r="J622" s="35" t="s">
        <v>435</v>
      </c>
      <c r="K622" s="228"/>
      <c r="L622" s="228"/>
      <c r="M622" s="228"/>
      <c r="N622" s="241"/>
      <c r="O622" s="241"/>
      <c r="P622" s="241"/>
      <c r="Q622" s="36"/>
      <c r="R622" s="36"/>
      <c r="S622" s="36"/>
      <c r="T622" s="36"/>
    </row>
    <row r="623" spans="1:20" ht="20.100000000000001" customHeight="1">
      <c r="A623" s="29"/>
      <c r="B623" s="34"/>
      <c r="C623" s="31"/>
      <c r="D623" s="32"/>
      <c r="E623" s="33"/>
      <c r="F623" s="34" t="s">
        <v>460</v>
      </c>
      <c r="G623" s="34" t="s">
        <v>463</v>
      </c>
      <c r="H623" s="34" t="s">
        <v>438</v>
      </c>
      <c r="I623" s="29"/>
      <c r="J623" s="35" t="s">
        <v>435</v>
      </c>
      <c r="K623" s="228"/>
      <c r="L623" s="228"/>
      <c r="M623" s="228"/>
      <c r="N623" s="241"/>
      <c r="O623" s="241"/>
      <c r="P623" s="241"/>
      <c r="Q623" s="36"/>
      <c r="R623" s="36"/>
      <c r="S623" s="36"/>
      <c r="T623" s="36"/>
    </row>
    <row r="624" spans="1:20" ht="20.100000000000001" customHeight="1">
      <c r="A624" s="29"/>
      <c r="B624" s="34"/>
      <c r="C624" s="31"/>
      <c r="D624" s="32"/>
      <c r="E624" s="33"/>
      <c r="F624" s="34" t="s">
        <v>463</v>
      </c>
      <c r="G624" s="34" t="s">
        <v>464</v>
      </c>
      <c r="H624" s="34" t="s">
        <v>434</v>
      </c>
      <c r="I624" s="29"/>
      <c r="J624" s="35" t="s">
        <v>435</v>
      </c>
      <c r="K624" s="228"/>
      <c r="L624" s="228"/>
      <c r="M624" s="228"/>
      <c r="N624" s="241"/>
      <c r="O624" s="241"/>
      <c r="P624" s="241"/>
      <c r="Q624" s="36"/>
      <c r="R624" s="36"/>
      <c r="S624" s="36"/>
      <c r="T624" s="36"/>
    </row>
    <row r="625" spans="1:20" ht="20.100000000000001" customHeight="1">
      <c r="A625" s="29"/>
      <c r="B625" s="34"/>
      <c r="C625" s="31"/>
      <c r="D625" s="32"/>
      <c r="E625" s="33"/>
      <c r="F625" s="34" t="s">
        <v>464</v>
      </c>
      <c r="G625" s="34" t="s">
        <v>465</v>
      </c>
      <c r="H625" s="34" t="s">
        <v>434</v>
      </c>
      <c r="I625" s="29"/>
      <c r="J625" s="35" t="s">
        <v>40</v>
      </c>
      <c r="K625" s="228"/>
      <c r="L625" s="228"/>
      <c r="M625" s="228"/>
      <c r="N625" s="241"/>
      <c r="O625" s="241"/>
      <c r="P625" s="241"/>
      <c r="Q625" s="36"/>
      <c r="R625" s="36"/>
      <c r="S625" s="36"/>
      <c r="T625" s="36"/>
    </row>
    <row r="626" spans="1:20" ht="20.100000000000001" customHeight="1">
      <c r="A626" s="29"/>
      <c r="B626" s="34"/>
      <c r="C626" s="31"/>
      <c r="D626" s="32"/>
      <c r="E626" s="33"/>
      <c r="F626" s="34" t="s">
        <v>465</v>
      </c>
      <c r="G626" s="34" t="s">
        <v>1127</v>
      </c>
      <c r="H626" s="34" t="s">
        <v>434</v>
      </c>
      <c r="I626" s="29"/>
      <c r="J626" s="35" t="s">
        <v>435</v>
      </c>
      <c r="K626" s="228"/>
      <c r="L626" s="228"/>
      <c r="M626" s="228"/>
      <c r="N626" s="241"/>
      <c r="O626" s="241"/>
      <c r="P626" s="241"/>
      <c r="Q626" s="36"/>
      <c r="R626" s="36"/>
      <c r="S626" s="36"/>
      <c r="T626" s="36"/>
    </row>
    <row r="627" spans="1:20" ht="20.100000000000001" customHeight="1">
      <c r="B627" s="44"/>
      <c r="C627" s="41"/>
      <c r="D627" s="42"/>
      <c r="E627" s="43"/>
      <c r="F627" s="44"/>
      <c r="G627" s="44"/>
      <c r="H627" s="44"/>
    </row>
    <row r="628" spans="1:20" ht="20.100000000000001" customHeight="1">
      <c r="B628" s="44"/>
      <c r="C628" s="41"/>
      <c r="D628" s="42"/>
      <c r="E628" s="43"/>
      <c r="F628" s="44"/>
      <c r="G628" s="44"/>
      <c r="H628" s="44"/>
    </row>
    <row r="629" spans="1:20" s="270" customFormat="1" ht="20.100000000000001" customHeight="1">
      <c r="A629" s="260"/>
      <c r="B629" s="265">
        <v>79</v>
      </c>
      <c r="C629" s="262" t="s">
        <v>534</v>
      </c>
      <c r="D629" s="263" t="s">
        <v>100</v>
      </c>
      <c r="E629" s="264">
        <v>0.1</v>
      </c>
      <c r="F629" s="265" t="s">
        <v>433</v>
      </c>
      <c r="G629" s="265" t="s">
        <v>513</v>
      </c>
      <c r="H629" s="265" t="s">
        <v>434</v>
      </c>
      <c r="I629" s="260"/>
      <c r="J629" s="266" t="s">
        <v>435</v>
      </c>
      <c r="K629" s="267" t="s">
        <v>434</v>
      </c>
      <c r="L629" s="267">
        <f>COUNTIF(H629,"")</f>
        <v>0</v>
      </c>
      <c r="M629" s="267">
        <v>200</v>
      </c>
      <c r="N629" s="268">
        <f>L629*M629</f>
        <v>0</v>
      </c>
      <c r="O629" s="268">
        <v>100</v>
      </c>
      <c r="P629" s="268">
        <f>O629+N629</f>
        <v>100</v>
      </c>
      <c r="Q629" s="269">
        <f>P629/P633</f>
        <v>1</v>
      </c>
      <c r="R629" s="269"/>
      <c r="S629" s="269"/>
      <c r="T629" s="269"/>
    </row>
    <row r="630" spans="1:20" s="270" customFormat="1" ht="20.100000000000001" customHeight="1">
      <c r="A630" s="260"/>
      <c r="B630" s="265"/>
      <c r="C630" s="262"/>
      <c r="D630" s="263"/>
      <c r="E630" s="264"/>
      <c r="F630" s="265"/>
      <c r="G630" s="265"/>
      <c r="H630" s="265"/>
      <c r="I630" s="260"/>
      <c r="J630" s="266"/>
      <c r="K630" s="267" t="s">
        <v>438</v>
      </c>
      <c r="L630" s="267">
        <v>0</v>
      </c>
      <c r="M630" s="267">
        <v>200</v>
      </c>
      <c r="N630" s="268">
        <v>0</v>
      </c>
      <c r="O630" s="268"/>
      <c r="P630" s="268">
        <f>N630+O630</f>
        <v>0</v>
      </c>
      <c r="Q630" s="269">
        <f>P630/P633</f>
        <v>0</v>
      </c>
      <c r="R630" s="269"/>
      <c r="S630" s="269"/>
      <c r="T630" s="269"/>
    </row>
    <row r="631" spans="1:20" s="270" customFormat="1" ht="20.100000000000001" customHeight="1">
      <c r="A631" s="260"/>
      <c r="B631" s="265"/>
      <c r="C631" s="262"/>
      <c r="D631" s="263"/>
      <c r="E631" s="264"/>
      <c r="F631" s="265"/>
      <c r="G631" s="265"/>
      <c r="H631" s="265"/>
      <c r="I631" s="260"/>
      <c r="J631" s="266"/>
      <c r="K631" s="267" t="s">
        <v>440</v>
      </c>
      <c r="L631" s="267">
        <v>0</v>
      </c>
      <c r="M631" s="267">
        <v>200</v>
      </c>
      <c r="N631" s="268">
        <f>L631*M631</f>
        <v>0</v>
      </c>
      <c r="O631" s="268"/>
      <c r="P631" s="268">
        <f>N631+O631</f>
        <v>0</v>
      </c>
      <c r="Q631" s="269">
        <f>P631/P633</f>
        <v>0</v>
      </c>
      <c r="R631" s="269"/>
      <c r="S631" s="269"/>
      <c r="T631" s="269"/>
    </row>
    <row r="632" spans="1:20" s="270" customFormat="1" ht="20.100000000000001" customHeight="1">
      <c r="A632" s="260"/>
      <c r="B632" s="265"/>
      <c r="C632" s="262"/>
      <c r="D632" s="263"/>
      <c r="E632" s="264"/>
      <c r="F632" s="265"/>
      <c r="G632" s="265"/>
      <c r="H632" s="265"/>
      <c r="I632" s="260"/>
      <c r="J632" s="266"/>
      <c r="K632" s="267" t="s">
        <v>443</v>
      </c>
      <c r="L632" s="267">
        <v>0</v>
      </c>
      <c r="M632" s="267">
        <v>200</v>
      </c>
      <c r="N632" s="268">
        <f>L632*M632</f>
        <v>0</v>
      </c>
      <c r="O632" s="268"/>
      <c r="P632" s="268">
        <f>N632+O632</f>
        <v>0</v>
      </c>
      <c r="Q632" s="269">
        <f>P632/P633</f>
        <v>0</v>
      </c>
      <c r="R632" s="269"/>
      <c r="S632" s="269"/>
      <c r="T632" s="269"/>
    </row>
    <row r="633" spans="1:20" s="270" customFormat="1" ht="20.100000000000001" customHeight="1">
      <c r="A633" s="260"/>
      <c r="B633" s="265"/>
      <c r="C633" s="262"/>
      <c r="D633" s="263"/>
      <c r="E633" s="264"/>
      <c r="F633" s="265"/>
      <c r="G633" s="265"/>
      <c r="H633" s="265"/>
      <c r="I633" s="260"/>
      <c r="J633" s="266"/>
      <c r="K633" s="267"/>
      <c r="L633" s="267"/>
      <c r="M633" s="267"/>
      <c r="N633" s="268"/>
      <c r="O633" s="268"/>
      <c r="P633" s="268">
        <f>SUM(P629:P632)</f>
        <v>100</v>
      </c>
      <c r="Q633" s="269">
        <f>SUM(Q629:Q632)</f>
        <v>1</v>
      </c>
      <c r="R633" s="269"/>
      <c r="S633" s="269"/>
      <c r="T633" s="269"/>
    </row>
    <row r="634" spans="1:20" ht="20.100000000000001" customHeight="1">
      <c r="B634" s="44"/>
      <c r="C634" s="41"/>
      <c r="D634" s="42"/>
      <c r="E634" s="43"/>
      <c r="F634" s="44"/>
      <c r="G634" s="44"/>
      <c r="H634" s="44"/>
    </row>
    <row r="635" spans="1:20" ht="20.100000000000001" customHeight="1">
      <c r="B635" s="44"/>
      <c r="C635" s="41"/>
      <c r="D635" s="42"/>
      <c r="E635" s="43"/>
      <c r="F635" s="44"/>
      <c r="G635" s="44"/>
      <c r="H635" s="44"/>
    </row>
    <row r="636" spans="1:20" ht="20.100000000000001" customHeight="1">
      <c r="A636" s="29"/>
      <c r="B636" s="34">
        <v>80</v>
      </c>
      <c r="C636" s="31" t="s">
        <v>1049</v>
      </c>
      <c r="D636" s="32" t="s">
        <v>101</v>
      </c>
      <c r="E636" s="33">
        <f>'2-'!H91</f>
        <v>1.1100000000000001</v>
      </c>
      <c r="F636" s="34" t="s">
        <v>433</v>
      </c>
      <c r="G636" s="34" t="s">
        <v>447</v>
      </c>
      <c r="H636" s="34" t="s">
        <v>434</v>
      </c>
      <c r="I636" s="29"/>
      <c r="J636" s="35" t="s">
        <v>435</v>
      </c>
      <c r="K636" s="228" t="s">
        <v>434</v>
      </c>
      <c r="L636" s="228">
        <f>COUNTIF(H636:H640,"B")</f>
        <v>5</v>
      </c>
      <c r="M636" s="228">
        <v>200</v>
      </c>
      <c r="N636" s="241">
        <f>L636*M636</f>
        <v>1000</v>
      </c>
      <c r="O636" s="241">
        <v>110</v>
      </c>
      <c r="P636" s="241">
        <f>O636+N636</f>
        <v>1110</v>
      </c>
      <c r="Q636" s="37">
        <f>P636/P640</f>
        <v>1</v>
      </c>
      <c r="R636" s="37"/>
      <c r="S636" s="37"/>
      <c r="T636" s="37"/>
    </row>
    <row r="637" spans="1:20" ht="20.100000000000001" customHeight="1">
      <c r="A637" s="29"/>
      <c r="B637" s="34"/>
      <c r="C637" s="31"/>
      <c r="D637" s="32"/>
      <c r="E637" s="33"/>
      <c r="F637" s="34" t="s">
        <v>447</v>
      </c>
      <c r="G637" s="34" t="s">
        <v>451</v>
      </c>
      <c r="H637" s="34" t="s">
        <v>434</v>
      </c>
      <c r="I637" s="29"/>
      <c r="J637" s="35" t="s">
        <v>435</v>
      </c>
      <c r="K637" s="228" t="s">
        <v>438</v>
      </c>
      <c r="L637" s="228">
        <v>0</v>
      </c>
      <c r="M637" s="228">
        <v>200</v>
      </c>
      <c r="N637" s="241">
        <v>0</v>
      </c>
      <c r="O637" s="241"/>
      <c r="P637" s="241">
        <f>N637+O637</f>
        <v>0</v>
      </c>
      <c r="Q637" s="37">
        <f>P637/P640</f>
        <v>0</v>
      </c>
      <c r="R637" s="37"/>
      <c r="S637" s="37"/>
      <c r="T637" s="37"/>
    </row>
    <row r="638" spans="1:20" ht="20.100000000000001" customHeight="1">
      <c r="A638" s="29"/>
      <c r="B638" s="34"/>
      <c r="C638" s="31"/>
      <c r="D638" s="32"/>
      <c r="E638" s="33"/>
      <c r="F638" s="34" t="s">
        <v>451</v>
      </c>
      <c r="G638" s="34" t="s">
        <v>454</v>
      </c>
      <c r="H638" s="34" t="s">
        <v>434</v>
      </c>
      <c r="I638" s="29"/>
      <c r="J638" s="35" t="s">
        <v>435</v>
      </c>
      <c r="K638" s="228" t="s">
        <v>440</v>
      </c>
      <c r="L638" s="228">
        <v>0</v>
      </c>
      <c r="M638" s="228">
        <v>200</v>
      </c>
      <c r="N638" s="241">
        <f>L638*M638</f>
        <v>0</v>
      </c>
      <c r="O638" s="241"/>
      <c r="P638" s="241">
        <f>N638+O638</f>
        <v>0</v>
      </c>
      <c r="Q638" s="37">
        <f>P638/P640</f>
        <v>0</v>
      </c>
      <c r="R638" s="37"/>
      <c r="S638" s="37"/>
      <c r="T638" s="37"/>
    </row>
    <row r="639" spans="1:20" ht="20.100000000000001" customHeight="1">
      <c r="A639" s="29"/>
      <c r="B639" s="34"/>
      <c r="C639" s="31"/>
      <c r="D639" s="32"/>
      <c r="E639" s="33"/>
      <c r="F639" s="34" t="s">
        <v>454</v>
      </c>
      <c r="G639" s="34" t="s">
        <v>455</v>
      </c>
      <c r="H639" s="34" t="s">
        <v>434</v>
      </c>
      <c r="I639" s="29"/>
      <c r="J639" s="35" t="s">
        <v>435</v>
      </c>
      <c r="K639" s="228" t="s">
        <v>443</v>
      </c>
      <c r="L639" s="228">
        <v>0</v>
      </c>
      <c r="M639" s="228">
        <v>200</v>
      </c>
      <c r="N639" s="241">
        <f>L639*M639</f>
        <v>0</v>
      </c>
      <c r="O639" s="241"/>
      <c r="P639" s="241">
        <f>N639+O639</f>
        <v>0</v>
      </c>
      <c r="Q639" s="37">
        <f>P639/P640</f>
        <v>0</v>
      </c>
      <c r="R639" s="37"/>
      <c r="S639" s="37"/>
      <c r="T639" s="37"/>
    </row>
    <row r="640" spans="1:20" ht="20.100000000000001" customHeight="1">
      <c r="A640" s="29"/>
      <c r="B640" s="34"/>
      <c r="C640" s="31"/>
      <c r="D640" s="32"/>
      <c r="E640" s="33"/>
      <c r="F640" s="34" t="s">
        <v>455</v>
      </c>
      <c r="G640" s="34" t="s">
        <v>456</v>
      </c>
      <c r="H640" s="34" t="s">
        <v>434</v>
      </c>
      <c r="I640" s="29"/>
      <c r="J640" s="35" t="s">
        <v>435</v>
      </c>
      <c r="K640" s="228"/>
      <c r="L640" s="228"/>
      <c r="M640" s="228"/>
      <c r="N640" s="241"/>
      <c r="O640" s="241"/>
      <c r="P640" s="241">
        <f>SUM(P636:P639)</f>
        <v>1110</v>
      </c>
      <c r="Q640" s="37">
        <f>SUM(Q636:Q639)</f>
        <v>1</v>
      </c>
      <c r="R640" s="37"/>
      <c r="S640" s="37"/>
      <c r="T640" s="37"/>
    </row>
    <row r="641" spans="1:20" ht="20.100000000000001" customHeight="1">
      <c r="A641" s="29"/>
      <c r="B641" s="34"/>
      <c r="C641" s="31"/>
      <c r="D641" s="32"/>
      <c r="E641" s="33"/>
      <c r="F641" s="34" t="s">
        <v>456</v>
      </c>
      <c r="G641" s="34" t="s">
        <v>1175</v>
      </c>
      <c r="H641" s="34" t="s">
        <v>434</v>
      </c>
      <c r="I641" s="29"/>
      <c r="J641" s="35" t="s">
        <v>435</v>
      </c>
      <c r="K641" s="228"/>
      <c r="L641" s="228"/>
      <c r="M641" s="228"/>
      <c r="N641" s="241"/>
      <c r="O641" s="241"/>
      <c r="P641" s="241"/>
      <c r="Q641" s="36"/>
      <c r="R641" s="36"/>
      <c r="S641" s="36"/>
      <c r="T641" s="36"/>
    </row>
    <row r="642" spans="1:20" ht="20.100000000000001" customHeight="1">
      <c r="B642" s="44"/>
      <c r="C642" s="41"/>
      <c r="D642" s="42"/>
      <c r="E642" s="43"/>
      <c r="F642" s="44"/>
      <c r="G642" s="44"/>
      <c r="H642" s="44"/>
    </row>
    <row r="643" spans="1:20" ht="20.100000000000001" customHeight="1">
      <c r="B643" s="44"/>
      <c r="C643" s="41"/>
      <c r="D643" s="42"/>
      <c r="E643" s="43"/>
      <c r="F643" s="44"/>
      <c r="G643" s="44"/>
      <c r="H643" s="44"/>
    </row>
    <row r="644" spans="1:20" ht="20.100000000000001" customHeight="1">
      <c r="A644" s="29"/>
      <c r="B644" s="34">
        <v>81</v>
      </c>
      <c r="C644" s="31" t="s">
        <v>535</v>
      </c>
      <c r="D644" s="32" t="s">
        <v>102</v>
      </c>
      <c r="E644" s="33">
        <f>'2-'!H92</f>
        <v>0.28999999999999998</v>
      </c>
      <c r="F644" s="34" t="s">
        <v>433</v>
      </c>
      <c r="G644" s="34" t="s">
        <v>447</v>
      </c>
      <c r="H644" s="34" t="s">
        <v>438</v>
      </c>
      <c r="I644" s="29"/>
      <c r="J644" s="35" t="s">
        <v>1161</v>
      </c>
      <c r="K644" s="228" t="s">
        <v>434</v>
      </c>
      <c r="L644" s="228">
        <f>COUNTIF(H644,"B")</f>
        <v>0</v>
      </c>
      <c r="M644" s="228">
        <v>200</v>
      </c>
      <c r="N644" s="241">
        <f>L644*M644</f>
        <v>0</v>
      </c>
      <c r="O644" s="241"/>
      <c r="P644" s="241">
        <f>O644+N644</f>
        <v>0</v>
      </c>
      <c r="Q644" s="37">
        <f>P644/P648</f>
        <v>0</v>
      </c>
      <c r="R644" s="37"/>
      <c r="S644" s="37"/>
      <c r="T644" s="37"/>
    </row>
    <row r="645" spans="1:20" ht="20.100000000000001" customHeight="1">
      <c r="A645" s="29"/>
      <c r="B645" s="34"/>
      <c r="C645" s="31"/>
      <c r="D645" s="32"/>
      <c r="E645" s="33"/>
      <c r="F645" s="34" t="s">
        <v>447</v>
      </c>
      <c r="G645" s="34" t="s">
        <v>1104</v>
      </c>
      <c r="H645" s="34" t="s">
        <v>438</v>
      </c>
      <c r="I645" s="29"/>
      <c r="J645" s="35" t="s">
        <v>1161</v>
      </c>
      <c r="K645" s="228" t="s">
        <v>438</v>
      </c>
      <c r="L645" s="228">
        <f>COUNTIF(H644,"S")</f>
        <v>1</v>
      </c>
      <c r="M645" s="228">
        <v>200</v>
      </c>
      <c r="N645" s="241">
        <f>M645*L645</f>
        <v>200</v>
      </c>
      <c r="O645" s="241">
        <v>90</v>
      </c>
      <c r="P645" s="241">
        <f>N645+O645</f>
        <v>290</v>
      </c>
      <c r="Q645" s="37">
        <f>P645/P648</f>
        <v>1</v>
      </c>
      <c r="R645" s="37"/>
      <c r="S645" s="37"/>
      <c r="T645" s="37"/>
    </row>
    <row r="646" spans="1:20" ht="20.100000000000001" customHeight="1">
      <c r="A646" s="29"/>
      <c r="B646" s="34"/>
      <c r="C646" s="31"/>
      <c r="D646" s="32"/>
      <c r="E646" s="33"/>
      <c r="F646" s="34"/>
      <c r="G646" s="34"/>
      <c r="H646" s="34"/>
      <c r="I646" s="29"/>
      <c r="J646" s="35"/>
      <c r="K646" s="228" t="s">
        <v>440</v>
      </c>
      <c r="L646" s="228">
        <v>0</v>
      </c>
      <c r="M646" s="228">
        <v>200</v>
      </c>
      <c r="N646" s="241">
        <f>L646*M646</f>
        <v>0</v>
      </c>
      <c r="O646" s="241"/>
      <c r="P646" s="241">
        <f>N646+O646</f>
        <v>0</v>
      </c>
      <c r="Q646" s="37">
        <f>P646/P648</f>
        <v>0</v>
      </c>
      <c r="R646" s="37"/>
      <c r="S646" s="37"/>
      <c r="T646" s="37"/>
    </row>
    <row r="647" spans="1:20" ht="20.100000000000001" customHeight="1">
      <c r="A647" s="29"/>
      <c r="B647" s="34"/>
      <c r="C647" s="31"/>
      <c r="D647" s="32"/>
      <c r="E647" s="33"/>
      <c r="F647" s="34"/>
      <c r="G647" s="34"/>
      <c r="H647" s="34"/>
      <c r="I647" s="29"/>
      <c r="J647" s="35"/>
      <c r="K647" s="228" t="s">
        <v>443</v>
      </c>
      <c r="L647" s="228">
        <v>0</v>
      </c>
      <c r="M647" s="228">
        <v>200</v>
      </c>
      <c r="N647" s="241">
        <f>L647*M647</f>
        <v>0</v>
      </c>
      <c r="O647" s="241"/>
      <c r="P647" s="241">
        <f>N647+O647</f>
        <v>0</v>
      </c>
      <c r="Q647" s="37">
        <f>P647/P648</f>
        <v>0</v>
      </c>
      <c r="R647" s="37"/>
      <c r="S647" s="37"/>
      <c r="T647" s="37"/>
    </row>
    <row r="648" spans="1:20" ht="20.100000000000001" customHeight="1">
      <c r="A648" s="29"/>
      <c r="B648" s="34"/>
      <c r="C648" s="31"/>
      <c r="D648" s="32"/>
      <c r="E648" s="33"/>
      <c r="F648" s="34"/>
      <c r="G648" s="34"/>
      <c r="H648" s="34"/>
      <c r="I648" s="29"/>
      <c r="J648" s="35"/>
      <c r="K648" s="228"/>
      <c r="L648" s="228"/>
      <c r="M648" s="228"/>
      <c r="N648" s="241"/>
      <c r="O648" s="241"/>
      <c r="P648" s="241">
        <f>SUM(P644:P647)</f>
        <v>290</v>
      </c>
      <c r="Q648" s="37">
        <f>SUM(Q644:Q647)</f>
        <v>1</v>
      </c>
      <c r="R648" s="37"/>
      <c r="S648" s="37"/>
      <c r="T648" s="37"/>
    </row>
    <row r="649" spans="1:20" ht="20.100000000000001" customHeight="1">
      <c r="B649" s="44"/>
      <c r="C649" s="41"/>
      <c r="D649" s="42"/>
      <c r="E649" s="43"/>
      <c r="F649" s="44"/>
      <c r="G649" s="44"/>
      <c r="H649" s="44"/>
    </row>
    <row r="650" spans="1:20" ht="20.100000000000001" customHeight="1">
      <c r="B650" s="44"/>
      <c r="C650" s="41"/>
      <c r="D650" s="42"/>
      <c r="E650" s="43"/>
      <c r="F650" s="44"/>
      <c r="G650" s="44"/>
      <c r="H650" s="44"/>
    </row>
    <row r="651" spans="1:20" s="270" customFormat="1" ht="20.100000000000001" customHeight="1">
      <c r="A651" s="260"/>
      <c r="B651" s="265">
        <v>82</v>
      </c>
      <c r="C651" s="262" t="s">
        <v>536</v>
      </c>
      <c r="D651" s="263" t="s">
        <v>103</v>
      </c>
      <c r="E651" s="264">
        <f>'2-'!H93</f>
        <v>1.83</v>
      </c>
      <c r="F651" s="265" t="s">
        <v>433</v>
      </c>
      <c r="G651" s="265" t="s">
        <v>447</v>
      </c>
      <c r="H651" s="265" t="s">
        <v>434</v>
      </c>
      <c r="I651" s="260"/>
      <c r="J651" s="266" t="s">
        <v>435</v>
      </c>
      <c r="K651" s="267" t="s">
        <v>434</v>
      </c>
      <c r="L651" s="267">
        <f>COUNTIF(H651:H659,"B")</f>
        <v>7</v>
      </c>
      <c r="M651" s="267">
        <v>200</v>
      </c>
      <c r="N651" s="268">
        <f>L651*M651</f>
        <v>1400</v>
      </c>
      <c r="O651" s="268">
        <v>30</v>
      </c>
      <c r="P651" s="268">
        <f>O651+N651</f>
        <v>1430</v>
      </c>
      <c r="Q651" s="269">
        <f>P651/P655</f>
        <v>0.78142076502732238</v>
      </c>
      <c r="R651" s="269"/>
      <c r="S651" s="269"/>
      <c r="T651" s="269"/>
    </row>
    <row r="652" spans="1:20" s="270" customFormat="1" ht="20.100000000000001" customHeight="1">
      <c r="A652" s="260"/>
      <c r="B652" s="265"/>
      <c r="C652" s="262"/>
      <c r="D652" s="263"/>
      <c r="E652" s="264"/>
      <c r="F652" s="265" t="s">
        <v>447</v>
      </c>
      <c r="G652" s="265" t="s">
        <v>451</v>
      </c>
      <c r="H652" s="265" t="s">
        <v>440</v>
      </c>
      <c r="I652" s="260"/>
      <c r="J652" s="266" t="s">
        <v>435</v>
      </c>
      <c r="K652" s="267" t="s">
        <v>438</v>
      </c>
      <c r="L652" s="267">
        <f>COUNTIF(H651:H659,"S")</f>
        <v>1</v>
      </c>
      <c r="M652" s="267">
        <v>200</v>
      </c>
      <c r="N652" s="268">
        <f>L652*M652</f>
        <v>200</v>
      </c>
      <c r="O652" s="268"/>
      <c r="P652" s="268">
        <f>N652+O652</f>
        <v>200</v>
      </c>
      <c r="Q652" s="269">
        <f>P652/P655</f>
        <v>0.10928961748633879</v>
      </c>
      <c r="R652" s="269"/>
      <c r="S652" s="269"/>
      <c r="T652" s="269"/>
    </row>
    <row r="653" spans="1:20" s="270" customFormat="1" ht="20.100000000000001" customHeight="1">
      <c r="A653" s="260"/>
      <c r="B653" s="265"/>
      <c r="C653" s="262"/>
      <c r="D653" s="263"/>
      <c r="E653" s="264"/>
      <c r="F653" s="265" t="s">
        <v>451</v>
      </c>
      <c r="G653" s="265" t="s">
        <v>454</v>
      </c>
      <c r="H653" s="265" t="s">
        <v>434</v>
      </c>
      <c r="I653" s="260"/>
      <c r="J653" s="266" t="s">
        <v>434</v>
      </c>
      <c r="K653" s="267" t="s">
        <v>440</v>
      </c>
      <c r="L653" s="267">
        <f>COUNTIF(H651:H660,"RR")</f>
        <v>1</v>
      </c>
      <c r="M653" s="267">
        <v>200</v>
      </c>
      <c r="N653" s="268">
        <f>L653*M653</f>
        <v>200</v>
      </c>
      <c r="O653" s="268"/>
      <c r="P653" s="268">
        <f>N653+O653</f>
        <v>200</v>
      </c>
      <c r="Q653" s="269">
        <f>P653/P655</f>
        <v>0.10928961748633879</v>
      </c>
      <c r="R653" s="269"/>
      <c r="S653" s="269"/>
      <c r="T653" s="269"/>
    </row>
    <row r="654" spans="1:20" s="270" customFormat="1" ht="20.100000000000001" customHeight="1">
      <c r="A654" s="260"/>
      <c r="B654" s="265"/>
      <c r="C654" s="262"/>
      <c r="D654" s="263"/>
      <c r="E654" s="264"/>
      <c r="F654" s="265" t="s">
        <v>454</v>
      </c>
      <c r="G654" s="265" t="s">
        <v>455</v>
      </c>
      <c r="H654" s="265" t="s">
        <v>434</v>
      </c>
      <c r="I654" s="260"/>
      <c r="J654" s="266" t="s">
        <v>434</v>
      </c>
      <c r="K654" s="267" t="s">
        <v>443</v>
      </c>
      <c r="L654" s="267">
        <v>0</v>
      </c>
      <c r="M654" s="267">
        <v>200</v>
      </c>
      <c r="N654" s="268">
        <f>L654*M654</f>
        <v>0</v>
      </c>
      <c r="O654" s="268"/>
      <c r="P654" s="268">
        <f>N654+O654</f>
        <v>0</v>
      </c>
      <c r="Q654" s="269">
        <f>P654/P655</f>
        <v>0</v>
      </c>
      <c r="R654" s="269"/>
      <c r="S654" s="269"/>
      <c r="T654" s="269"/>
    </row>
    <row r="655" spans="1:20" s="270" customFormat="1" ht="20.100000000000001" customHeight="1">
      <c r="A655" s="260"/>
      <c r="B655" s="265"/>
      <c r="C655" s="262"/>
      <c r="D655" s="263"/>
      <c r="E655" s="264"/>
      <c r="F655" s="265" t="s">
        <v>455</v>
      </c>
      <c r="G655" s="265" t="s">
        <v>456</v>
      </c>
      <c r="H655" s="265" t="s">
        <v>434</v>
      </c>
      <c r="I655" s="260"/>
      <c r="J655" s="266" t="s">
        <v>434</v>
      </c>
      <c r="K655" s="267"/>
      <c r="L655" s="267"/>
      <c r="M655" s="267"/>
      <c r="N655" s="268"/>
      <c r="O655" s="268"/>
      <c r="P655" s="268">
        <f>SUM(P651:P654)</f>
        <v>1830</v>
      </c>
      <c r="Q655" s="269">
        <f>SUM(Q651:Q654)</f>
        <v>1</v>
      </c>
      <c r="R655" s="269"/>
      <c r="S655" s="269"/>
      <c r="T655" s="269"/>
    </row>
    <row r="656" spans="1:20" s="270" customFormat="1" ht="20.100000000000001" customHeight="1">
      <c r="A656" s="260"/>
      <c r="B656" s="265"/>
      <c r="C656" s="262"/>
      <c r="D656" s="263"/>
      <c r="E656" s="264"/>
      <c r="F656" s="265" t="s">
        <v>456</v>
      </c>
      <c r="G656" s="265" t="s">
        <v>457</v>
      </c>
      <c r="H656" s="265" t="s">
        <v>438</v>
      </c>
      <c r="I656" s="260"/>
      <c r="J656" s="266" t="s">
        <v>434</v>
      </c>
      <c r="K656" s="267"/>
      <c r="L656" s="267"/>
      <c r="M656" s="267"/>
      <c r="N656" s="268"/>
      <c r="O656" s="268"/>
      <c r="P656" s="268"/>
    </row>
    <row r="657" spans="1:20" s="270" customFormat="1" ht="20.100000000000001" customHeight="1">
      <c r="A657" s="260"/>
      <c r="B657" s="265"/>
      <c r="C657" s="262"/>
      <c r="D657" s="263"/>
      <c r="E657" s="264"/>
      <c r="F657" s="265" t="s">
        <v>457</v>
      </c>
      <c r="G657" s="265" t="s">
        <v>460</v>
      </c>
      <c r="H657" s="265" t="s">
        <v>434</v>
      </c>
      <c r="I657" s="260"/>
      <c r="J657" s="266" t="s">
        <v>434</v>
      </c>
      <c r="K657" s="267"/>
      <c r="L657" s="267"/>
      <c r="M657" s="267"/>
      <c r="N657" s="268"/>
      <c r="O657" s="268"/>
      <c r="P657" s="268"/>
    </row>
    <row r="658" spans="1:20" s="270" customFormat="1" ht="20.100000000000001" customHeight="1">
      <c r="A658" s="260"/>
      <c r="B658" s="265"/>
      <c r="C658" s="262"/>
      <c r="D658" s="263"/>
      <c r="E658" s="264"/>
      <c r="F658" s="265" t="s">
        <v>460</v>
      </c>
      <c r="G658" s="265" t="s">
        <v>463</v>
      </c>
      <c r="H658" s="265" t="s">
        <v>434</v>
      </c>
      <c r="I658" s="260"/>
      <c r="J658" s="266" t="s">
        <v>435</v>
      </c>
      <c r="K658" s="267"/>
      <c r="L658" s="267"/>
      <c r="M658" s="267"/>
      <c r="N658" s="268"/>
      <c r="O658" s="268"/>
      <c r="P658" s="268"/>
    </row>
    <row r="659" spans="1:20" s="270" customFormat="1" ht="20.100000000000001" customHeight="1">
      <c r="A659" s="260"/>
      <c r="B659" s="265"/>
      <c r="C659" s="262"/>
      <c r="D659" s="263"/>
      <c r="E659" s="264"/>
      <c r="F659" s="265" t="s">
        <v>463</v>
      </c>
      <c r="G659" s="265" t="s">
        <v>464</v>
      </c>
      <c r="H659" s="265" t="s">
        <v>434</v>
      </c>
      <c r="I659" s="260"/>
      <c r="J659" s="266" t="s">
        <v>434</v>
      </c>
      <c r="K659" s="267"/>
      <c r="L659" s="267"/>
      <c r="M659" s="267"/>
      <c r="N659" s="268"/>
      <c r="O659" s="268"/>
      <c r="P659" s="268"/>
    </row>
    <row r="660" spans="1:20" s="270" customFormat="1" ht="20.100000000000001" customHeight="1">
      <c r="A660" s="260"/>
      <c r="B660" s="265"/>
      <c r="C660" s="262"/>
      <c r="D660" s="263"/>
      <c r="E660" s="264"/>
      <c r="F660" s="265" t="s">
        <v>464</v>
      </c>
      <c r="G660" s="265" t="s">
        <v>1176</v>
      </c>
      <c r="H660" s="265" t="s">
        <v>434</v>
      </c>
      <c r="I660" s="260"/>
      <c r="J660" s="266" t="s">
        <v>434</v>
      </c>
      <c r="K660" s="267"/>
      <c r="L660" s="267"/>
      <c r="M660" s="267"/>
      <c r="N660" s="268"/>
      <c r="O660" s="268"/>
      <c r="P660" s="268"/>
    </row>
    <row r="661" spans="1:20" ht="20.100000000000001" customHeight="1">
      <c r="B661" s="44"/>
      <c r="C661" s="41"/>
      <c r="D661" s="42"/>
      <c r="E661" s="43"/>
      <c r="F661" s="44"/>
      <c r="G661" s="44"/>
      <c r="H661" s="44"/>
    </row>
    <row r="662" spans="1:20" ht="20.100000000000001" customHeight="1">
      <c r="B662" s="44"/>
      <c r="C662" s="41"/>
      <c r="D662" s="42"/>
      <c r="E662" s="43"/>
      <c r="F662" s="44"/>
      <c r="G662" s="44"/>
      <c r="H662" s="44"/>
    </row>
    <row r="663" spans="1:20" s="285" customFormat="1" ht="20.100000000000001" customHeight="1">
      <c r="A663" s="219"/>
      <c r="B663" s="215">
        <v>83</v>
      </c>
      <c r="C663" s="216" t="s">
        <v>537</v>
      </c>
      <c r="D663" s="217" t="s">
        <v>104</v>
      </c>
      <c r="E663" s="218">
        <f>'2-'!G94</f>
        <v>0.26</v>
      </c>
      <c r="F663" s="215" t="s">
        <v>433</v>
      </c>
      <c r="G663" s="215" t="s">
        <v>447</v>
      </c>
      <c r="H663" s="215" t="s">
        <v>434</v>
      </c>
      <c r="I663" s="219"/>
      <c r="J663" s="220" t="s">
        <v>435</v>
      </c>
      <c r="K663" s="233" t="s">
        <v>434</v>
      </c>
      <c r="L663" s="233">
        <f>COUNTIF(H663,"B")</f>
        <v>1</v>
      </c>
      <c r="M663" s="233">
        <v>200</v>
      </c>
      <c r="N663" s="283">
        <f>M663*L663</f>
        <v>200</v>
      </c>
      <c r="O663" s="283">
        <v>60</v>
      </c>
      <c r="P663" s="283">
        <f>O663+N663</f>
        <v>260</v>
      </c>
      <c r="Q663" s="284">
        <f>P663/P667</f>
        <v>1</v>
      </c>
      <c r="R663" s="284"/>
      <c r="S663" s="284"/>
      <c r="T663" s="284"/>
    </row>
    <row r="664" spans="1:20" s="285" customFormat="1" ht="20.100000000000001" customHeight="1">
      <c r="A664" s="219"/>
      <c r="B664" s="215"/>
      <c r="C664" s="216"/>
      <c r="D664" s="217"/>
      <c r="E664" s="218"/>
      <c r="F664" s="215" t="s">
        <v>447</v>
      </c>
      <c r="G664" s="215" t="s">
        <v>1121</v>
      </c>
      <c r="H664" s="215" t="s">
        <v>434</v>
      </c>
      <c r="I664" s="219"/>
      <c r="J664" s="220" t="s">
        <v>435</v>
      </c>
      <c r="K664" s="233" t="s">
        <v>438</v>
      </c>
      <c r="L664" s="233">
        <f>COUNTIF(H663:H664,"S")</f>
        <v>0</v>
      </c>
      <c r="M664" s="233">
        <v>200</v>
      </c>
      <c r="N664" s="283">
        <f>L664*M664</f>
        <v>0</v>
      </c>
      <c r="O664" s="283"/>
      <c r="P664" s="283">
        <f>N664+O664</f>
        <v>0</v>
      </c>
      <c r="Q664" s="284">
        <f>P664/P667</f>
        <v>0</v>
      </c>
      <c r="R664" s="284"/>
      <c r="S664" s="284"/>
      <c r="T664" s="284"/>
    </row>
    <row r="665" spans="1:20" s="285" customFormat="1" ht="20.100000000000001" customHeight="1">
      <c r="A665" s="219"/>
      <c r="B665" s="215"/>
      <c r="C665" s="216"/>
      <c r="D665" s="217"/>
      <c r="E665" s="218"/>
      <c r="F665" s="215"/>
      <c r="G665" s="215"/>
      <c r="H665" s="215"/>
      <c r="I665" s="219"/>
      <c r="J665" s="220"/>
      <c r="K665" s="233" t="s">
        <v>440</v>
      </c>
      <c r="L665" s="233">
        <v>0</v>
      </c>
      <c r="M665" s="233">
        <v>200</v>
      </c>
      <c r="N665" s="283">
        <f>L665*M665</f>
        <v>0</v>
      </c>
      <c r="O665" s="283"/>
      <c r="P665" s="283">
        <f>N665+O665</f>
        <v>0</v>
      </c>
      <c r="Q665" s="284">
        <f>P665/P667</f>
        <v>0</v>
      </c>
      <c r="R665" s="284"/>
      <c r="S665" s="284"/>
      <c r="T665" s="284"/>
    </row>
    <row r="666" spans="1:20" s="285" customFormat="1" ht="20.100000000000001" customHeight="1">
      <c r="A666" s="219"/>
      <c r="B666" s="215"/>
      <c r="C666" s="216"/>
      <c r="D666" s="217"/>
      <c r="E666" s="218"/>
      <c r="F666" s="215"/>
      <c r="G666" s="215"/>
      <c r="H666" s="215"/>
      <c r="I666" s="219"/>
      <c r="J666" s="220"/>
      <c r="K666" s="233" t="s">
        <v>443</v>
      </c>
      <c r="L666" s="233">
        <v>0</v>
      </c>
      <c r="M666" s="233">
        <v>200</v>
      </c>
      <c r="N666" s="283">
        <f>L666*M666</f>
        <v>0</v>
      </c>
      <c r="O666" s="283"/>
      <c r="P666" s="283">
        <f>N666+O666</f>
        <v>0</v>
      </c>
      <c r="Q666" s="284">
        <f>P666/P667</f>
        <v>0</v>
      </c>
      <c r="R666" s="284"/>
      <c r="S666" s="284"/>
      <c r="T666" s="284"/>
    </row>
    <row r="667" spans="1:20" s="285" customFormat="1" ht="20.100000000000001" customHeight="1">
      <c r="A667" s="219"/>
      <c r="B667" s="215"/>
      <c r="C667" s="216"/>
      <c r="D667" s="217"/>
      <c r="E667" s="218"/>
      <c r="F667" s="215"/>
      <c r="G667" s="215"/>
      <c r="H667" s="215"/>
      <c r="I667" s="219"/>
      <c r="J667" s="220"/>
      <c r="K667" s="233"/>
      <c r="L667" s="233"/>
      <c r="M667" s="233"/>
      <c r="N667" s="283"/>
      <c r="O667" s="283"/>
      <c r="P667" s="283">
        <f>SUM(P663:P666)</f>
        <v>260</v>
      </c>
      <c r="Q667" s="284">
        <f>SUM(Q663:Q666)</f>
        <v>1</v>
      </c>
      <c r="R667" s="284"/>
      <c r="S667" s="284"/>
      <c r="T667" s="284"/>
    </row>
    <row r="668" spans="1:20" ht="20.100000000000001" customHeight="1">
      <c r="B668" s="44"/>
      <c r="C668" s="41"/>
      <c r="D668" s="42"/>
      <c r="E668" s="43"/>
      <c r="F668" s="44"/>
      <c r="G668" s="44"/>
      <c r="H668" s="44"/>
    </row>
    <row r="669" spans="1:20" ht="20.100000000000001" customHeight="1">
      <c r="B669" s="44"/>
      <c r="C669" s="41"/>
      <c r="D669" s="42"/>
      <c r="E669" s="43"/>
      <c r="F669" s="44"/>
      <c r="G669" s="44"/>
      <c r="H669" s="44"/>
    </row>
    <row r="670" spans="1:20" s="270" customFormat="1" ht="20.100000000000001" customHeight="1">
      <c r="A670" s="260"/>
      <c r="B670" s="265">
        <v>84</v>
      </c>
      <c r="C670" s="262" t="s">
        <v>538</v>
      </c>
      <c r="D670" s="263" t="s">
        <v>1145</v>
      </c>
      <c r="E670" s="264">
        <f>'2-'!H95</f>
        <v>1.07</v>
      </c>
      <c r="F670" s="265" t="s">
        <v>433</v>
      </c>
      <c r="G670" s="265" t="s">
        <v>447</v>
      </c>
      <c r="H670" s="265" t="s">
        <v>438</v>
      </c>
      <c r="I670" s="260"/>
      <c r="J670" s="266" t="s">
        <v>435</v>
      </c>
      <c r="K670" s="267" t="s">
        <v>434</v>
      </c>
      <c r="L670" s="267">
        <f>COUNTIF(H670:H674,"B")</f>
        <v>4</v>
      </c>
      <c r="M670" s="267">
        <v>200</v>
      </c>
      <c r="N670" s="268">
        <f>L670*M670</f>
        <v>800</v>
      </c>
      <c r="O670" s="268">
        <v>70</v>
      </c>
      <c r="P670" s="268">
        <f>O670+N670</f>
        <v>870</v>
      </c>
      <c r="Q670" s="269">
        <f>P670/P674</f>
        <v>0.81308411214953269</v>
      </c>
      <c r="R670" s="269"/>
      <c r="S670" s="269"/>
      <c r="T670" s="269"/>
    </row>
    <row r="671" spans="1:20" s="270" customFormat="1" ht="20.100000000000001" customHeight="1">
      <c r="A671" s="260"/>
      <c r="B671" s="265"/>
      <c r="C671" s="262"/>
      <c r="D671" s="263"/>
      <c r="E671" s="264"/>
      <c r="F671" s="265" t="s">
        <v>447</v>
      </c>
      <c r="G671" s="265" t="s">
        <v>451</v>
      </c>
      <c r="H671" s="265" t="s">
        <v>434</v>
      </c>
      <c r="I671" s="260"/>
      <c r="J671" s="266" t="s">
        <v>435</v>
      </c>
      <c r="K671" s="267" t="s">
        <v>438</v>
      </c>
      <c r="L671" s="267">
        <f>COUNTIF(H670:H675,"S")</f>
        <v>1</v>
      </c>
      <c r="M671" s="267">
        <v>200</v>
      </c>
      <c r="N671" s="268">
        <f>L671*M671</f>
        <v>200</v>
      </c>
      <c r="O671" s="268"/>
      <c r="P671" s="268">
        <f>N671+O671</f>
        <v>200</v>
      </c>
      <c r="Q671" s="269">
        <f>P671/P674</f>
        <v>0.18691588785046728</v>
      </c>
      <c r="R671" s="269"/>
      <c r="S671" s="269"/>
      <c r="T671" s="269"/>
    </row>
    <row r="672" spans="1:20" s="270" customFormat="1" ht="20.100000000000001" customHeight="1">
      <c r="A672" s="260"/>
      <c r="B672" s="265"/>
      <c r="C672" s="262"/>
      <c r="D672" s="263"/>
      <c r="E672" s="264"/>
      <c r="F672" s="265" t="s">
        <v>451</v>
      </c>
      <c r="G672" s="265" t="s">
        <v>454</v>
      </c>
      <c r="H672" s="265" t="s">
        <v>434</v>
      </c>
      <c r="I672" s="260"/>
      <c r="J672" s="266" t="s">
        <v>435</v>
      </c>
      <c r="K672" s="267" t="s">
        <v>440</v>
      </c>
      <c r="L672" s="267">
        <f>COUNTIF(H670:H675,"RR")</f>
        <v>0</v>
      </c>
      <c r="M672" s="267">
        <v>200</v>
      </c>
      <c r="N672" s="268">
        <f>L672*M672</f>
        <v>0</v>
      </c>
      <c r="O672" s="268"/>
      <c r="P672" s="268">
        <f>N672+O672</f>
        <v>0</v>
      </c>
      <c r="Q672" s="269">
        <f>P672/P674</f>
        <v>0</v>
      </c>
      <c r="R672" s="269"/>
      <c r="S672" s="269"/>
      <c r="T672" s="269"/>
    </row>
    <row r="673" spans="1:20" s="270" customFormat="1" ht="20.100000000000001" customHeight="1">
      <c r="A673" s="260"/>
      <c r="B673" s="265"/>
      <c r="C673" s="262"/>
      <c r="D673" s="263"/>
      <c r="E673" s="264"/>
      <c r="F673" s="265" t="s">
        <v>454</v>
      </c>
      <c r="G673" s="265" t="s">
        <v>455</v>
      </c>
      <c r="H673" s="265" t="s">
        <v>434</v>
      </c>
      <c r="I673" s="260"/>
      <c r="J673" s="266" t="s">
        <v>435</v>
      </c>
      <c r="K673" s="267" t="s">
        <v>443</v>
      </c>
      <c r="L673" s="267">
        <f>COUNTIF(H670:H675,"RB")</f>
        <v>0</v>
      </c>
      <c r="M673" s="267">
        <v>200</v>
      </c>
      <c r="N673" s="268">
        <f>L673*M673</f>
        <v>0</v>
      </c>
      <c r="O673" s="268"/>
      <c r="P673" s="268">
        <f>N673+O673</f>
        <v>0</v>
      </c>
      <c r="Q673" s="269">
        <f>P673/P674</f>
        <v>0</v>
      </c>
      <c r="R673" s="269"/>
      <c r="S673" s="269"/>
      <c r="T673" s="269"/>
    </row>
    <row r="674" spans="1:20" s="270" customFormat="1" ht="20.100000000000001" customHeight="1">
      <c r="A674" s="260"/>
      <c r="B674" s="265"/>
      <c r="C674" s="262"/>
      <c r="D674" s="263"/>
      <c r="E674" s="264"/>
      <c r="F674" s="265" t="s">
        <v>455</v>
      </c>
      <c r="G674" s="265" t="s">
        <v>1173</v>
      </c>
      <c r="H674" s="265" t="s">
        <v>434</v>
      </c>
      <c r="I674" s="260"/>
      <c r="J674" s="266" t="s">
        <v>435</v>
      </c>
      <c r="K674" s="267"/>
      <c r="L674" s="267"/>
      <c r="M674" s="267"/>
      <c r="N674" s="268"/>
      <c r="O674" s="268"/>
      <c r="P674" s="268">
        <f>SUM(P670:P673)</f>
        <v>1070</v>
      </c>
      <c r="Q674" s="269">
        <f>SUM(Q670:Q673)</f>
        <v>1</v>
      </c>
      <c r="R674" s="269"/>
      <c r="S674" s="269"/>
      <c r="T674" s="269"/>
    </row>
    <row r="675" spans="1:20" s="25" customFormat="1" ht="20.100000000000001" customHeight="1">
      <c r="A675" s="20"/>
      <c r="B675" s="44"/>
      <c r="C675" s="41"/>
      <c r="D675" s="42"/>
      <c r="E675" s="43"/>
      <c r="F675" s="44"/>
      <c r="G675" s="44"/>
      <c r="H675" s="44"/>
      <c r="I675" s="20"/>
      <c r="J675" s="24"/>
      <c r="K675" s="226"/>
      <c r="L675" s="226"/>
      <c r="M675" s="226"/>
      <c r="N675" s="239"/>
      <c r="O675" s="239"/>
      <c r="P675" s="239"/>
    </row>
    <row r="676" spans="1:20" ht="20.100000000000001" customHeight="1">
      <c r="B676" s="44"/>
      <c r="C676" s="41"/>
      <c r="D676" s="42"/>
      <c r="E676" s="43"/>
      <c r="F676" s="44"/>
      <c r="G676" s="44"/>
      <c r="H676" s="44"/>
    </row>
    <row r="677" spans="1:20" s="270" customFormat="1" ht="20.100000000000001" customHeight="1">
      <c r="A677" s="260"/>
      <c r="B677" s="265">
        <v>85</v>
      </c>
      <c r="C677" s="262" t="s">
        <v>539</v>
      </c>
      <c r="D677" s="263" t="s">
        <v>105</v>
      </c>
      <c r="E677" s="264">
        <f>'2-'!H96</f>
        <v>0.89</v>
      </c>
      <c r="F677" s="265" t="s">
        <v>433</v>
      </c>
      <c r="G677" s="265" t="s">
        <v>447</v>
      </c>
      <c r="H677" s="265" t="s">
        <v>438</v>
      </c>
      <c r="I677" s="260"/>
      <c r="J677" s="266" t="s">
        <v>435</v>
      </c>
      <c r="K677" s="267" t="s">
        <v>434</v>
      </c>
      <c r="L677" s="267">
        <f>COUNTIF(H677:H681,"B")</f>
        <v>1</v>
      </c>
      <c r="M677" s="267">
        <v>200</v>
      </c>
      <c r="N677" s="268">
        <f>L677*M677</f>
        <v>200</v>
      </c>
      <c r="O677" s="268"/>
      <c r="P677" s="268">
        <f>O677+N677</f>
        <v>200</v>
      </c>
      <c r="Q677" s="269">
        <f>P677/P681</f>
        <v>0.2247191011235955</v>
      </c>
      <c r="R677" s="269"/>
      <c r="S677" s="269"/>
      <c r="T677" s="269"/>
    </row>
    <row r="678" spans="1:20" s="270" customFormat="1" ht="20.100000000000001" customHeight="1">
      <c r="A678" s="260"/>
      <c r="B678" s="265"/>
      <c r="C678" s="262"/>
      <c r="D678" s="263"/>
      <c r="E678" s="264"/>
      <c r="F678" s="265" t="s">
        <v>447</v>
      </c>
      <c r="G678" s="265" t="s">
        <v>451</v>
      </c>
      <c r="H678" s="265" t="s">
        <v>434</v>
      </c>
      <c r="I678" s="260"/>
      <c r="J678" s="266" t="s">
        <v>435</v>
      </c>
      <c r="K678" s="267" t="s">
        <v>438</v>
      </c>
      <c r="L678" s="267">
        <f>COUNTIF(H677:H680,"S")</f>
        <v>3</v>
      </c>
      <c r="M678" s="267">
        <v>200</v>
      </c>
      <c r="N678" s="268">
        <f>L678*M678</f>
        <v>600</v>
      </c>
      <c r="O678" s="268">
        <v>90</v>
      </c>
      <c r="P678" s="268">
        <f>N678+O678</f>
        <v>690</v>
      </c>
      <c r="Q678" s="269">
        <f>P678/P681</f>
        <v>0.7752808988764045</v>
      </c>
      <c r="R678" s="269"/>
      <c r="S678" s="269"/>
      <c r="T678" s="269"/>
    </row>
    <row r="679" spans="1:20" s="270" customFormat="1" ht="20.100000000000001" customHeight="1">
      <c r="A679" s="260"/>
      <c r="B679" s="265"/>
      <c r="C679" s="262"/>
      <c r="D679" s="263"/>
      <c r="E679" s="264"/>
      <c r="F679" s="265" t="s">
        <v>451</v>
      </c>
      <c r="G679" s="265" t="s">
        <v>454</v>
      </c>
      <c r="H679" s="265" t="s">
        <v>438</v>
      </c>
      <c r="I679" s="260"/>
      <c r="J679" s="266" t="s">
        <v>435</v>
      </c>
      <c r="K679" s="267" t="s">
        <v>440</v>
      </c>
      <c r="L679" s="267">
        <f>COUNTIF(H677:H681,"RR")</f>
        <v>0</v>
      </c>
      <c r="M679" s="267">
        <v>200</v>
      </c>
      <c r="N679" s="268">
        <f>L679*M679</f>
        <v>0</v>
      </c>
      <c r="O679" s="268"/>
      <c r="P679" s="268">
        <f>N679+O679</f>
        <v>0</v>
      </c>
      <c r="Q679" s="269">
        <f>P679/P681</f>
        <v>0</v>
      </c>
      <c r="R679" s="269"/>
      <c r="S679" s="269"/>
      <c r="T679" s="269"/>
    </row>
    <row r="680" spans="1:20" s="270" customFormat="1" ht="20.100000000000001" customHeight="1">
      <c r="A680" s="260"/>
      <c r="B680" s="265"/>
      <c r="C680" s="262"/>
      <c r="D680" s="263"/>
      <c r="E680" s="264"/>
      <c r="F680" s="265" t="s">
        <v>454</v>
      </c>
      <c r="G680" s="265" t="s">
        <v>455</v>
      </c>
      <c r="H680" s="265" t="s">
        <v>438</v>
      </c>
      <c r="I680" s="260"/>
      <c r="J680" s="266" t="s">
        <v>435</v>
      </c>
      <c r="K680" s="267" t="s">
        <v>443</v>
      </c>
      <c r="L680" s="267">
        <f>COUNTIF(H677:H681,"RB")</f>
        <v>0</v>
      </c>
      <c r="M680" s="267">
        <v>200</v>
      </c>
      <c r="N680" s="268">
        <f>L680*M680</f>
        <v>0</v>
      </c>
      <c r="O680" s="268"/>
      <c r="P680" s="268">
        <f>N680+O680</f>
        <v>0</v>
      </c>
      <c r="Q680" s="269">
        <f>P680/P681</f>
        <v>0</v>
      </c>
      <c r="R680" s="269"/>
      <c r="S680" s="269"/>
      <c r="T680" s="269"/>
    </row>
    <row r="681" spans="1:20" s="270" customFormat="1" ht="20.100000000000001" customHeight="1">
      <c r="A681" s="260"/>
      <c r="B681" s="265"/>
      <c r="C681" s="262"/>
      <c r="D681" s="263"/>
      <c r="E681" s="264"/>
      <c r="F681" s="265" t="s">
        <v>455</v>
      </c>
      <c r="G681" s="265" t="s">
        <v>1177</v>
      </c>
      <c r="H681" s="265" t="s">
        <v>438</v>
      </c>
      <c r="I681" s="260"/>
      <c r="J681" s="266" t="s">
        <v>40</v>
      </c>
      <c r="K681" s="267"/>
      <c r="L681" s="267"/>
      <c r="M681" s="267"/>
      <c r="N681" s="268"/>
      <c r="O681" s="268"/>
      <c r="P681" s="268">
        <f>SUM(P677:P680)</f>
        <v>890</v>
      </c>
      <c r="Q681" s="269">
        <f>SUM(Q677:Q680)</f>
        <v>1</v>
      </c>
      <c r="R681" s="269"/>
      <c r="S681" s="269"/>
      <c r="T681" s="269"/>
    </row>
    <row r="682" spans="1:20" ht="20.100000000000001" customHeight="1">
      <c r="B682" s="44"/>
      <c r="C682" s="41"/>
      <c r="D682" s="42"/>
      <c r="E682" s="43"/>
      <c r="F682" s="44"/>
      <c r="G682" s="44"/>
      <c r="H682" s="44"/>
    </row>
    <row r="683" spans="1:20" ht="20.100000000000001" customHeight="1">
      <c r="B683" s="44"/>
      <c r="C683" s="41"/>
      <c r="D683" s="42"/>
      <c r="E683" s="43"/>
      <c r="F683" s="44"/>
      <c r="G683" s="44"/>
      <c r="H683" s="44"/>
    </row>
    <row r="684" spans="1:20" ht="20.100000000000001" customHeight="1">
      <c r="A684" s="29"/>
      <c r="B684" s="34">
        <v>86</v>
      </c>
      <c r="C684" s="31" t="s">
        <v>541</v>
      </c>
      <c r="D684" s="32" t="s">
        <v>1088</v>
      </c>
      <c r="E684" s="33">
        <f>'2-'!G97</f>
        <v>0.96</v>
      </c>
      <c r="F684" s="34" t="s">
        <v>433</v>
      </c>
      <c r="G684" s="34" t="s">
        <v>447</v>
      </c>
      <c r="H684" s="34" t="s">
        <v>434</v>
      </c>
      <c r="I684" s="29"/>
      <c r="J684" s="35" t="s">
        <v>435</v>
      </c>
      <c r="K684" s="228" t="s">
        <v>434</v>
      </c>
      <c r="L684" s="228">
        <f>COUNTIF(H684:H687,"B")</f>
        <v>4</v>
      </c>
      <c r="M684" s="228">
        <v>200</v>
      </c>
      <c r="N684" s="241">
        <f>L684*M684</f>
        <v>800</v>
      </c>
      <c r="O684" s="241"/>
      <c r="P684" s="241">
        <f>O684+N684</f>
        <v>800</v>
      </c>
      <c r="Q684" s="37">
        <f>P684/P688</f>
        <v>0.83333333333333337</v>
      </c>
      <c r="R684" s="37"/>
      <c r="S684" s="37"/>
      <c r="T684" s="37"/>
    </row>
    <row r="685" spans="1:20" ht="20.100000000000001" customHeight="1">
      <c r="A685" s="29"/>
      <c r="B685" s="34"/>
      <c r="C685" s="31"/>
      <c r="D685" s="32"/>
      <c r="E685" s="33"/>
      <c r="F685" s="34" t="s">
        <v>447</v>
      </c>
      <c r="G685" s="34" t="s">
        <v>451</v>
      </c>
      <c r="H685" s="34" t="s">
        <v>434</v>
      </c>
      <c r="I685" s="29"/>
      <c r="J685" s="35" t="s">
        <v>435</v>
      </c>
      <c r="K685" s="228" t="s">
        <v>438</v>
      </c>
      <c r="L685" s="228">
        <f>COUNTIF(H684:H687,"S")</f>
        <v>0</v>
      </c>
      <c r="M685" s="228">
        <v>200</v>
      </c>
      <c r="N685" s="241">
        <f>L685*M685</f>
        <v>0</v>
      </c>
      <c r="O685" s="241"/>
      <c r="P685" s="241">
        <f>N685+O685</f>
        <v>0</v>
      </c>
      <c r="Q685" s="37">
        <f>P685/P688</f>
        <v>0</v>
      </c>
      <c r="R685" s="37"/>
      <c r="S685" s="37"/>
      <c r="T685" s="37"/>
    </row>
    <row r="686" spans="1:20" ht="20.100000000000001" customHeight="1">
      <c r="A686" s="29"/>
      <c r="B686" s="34"/>
      <c r="C686" s="31"/>
      <c r="D686" s="32"/>
      <c r="E686" s="33"/>
      <c r="F686" s="34" t="s">
        <v>451</v>
      </c>
      <c r="G686" s="34" t="s">
        <v>454</v>
      </c>
      <c r="H686" s="34" t="s">
        <v>434</v>
      </c>
      <c r="I686" s="29"/>
      <c r="J686" s="35" t="s">
        <v>40</v>
      </c>
      <c r="K686" s="228" t="s">
        <v>440</v>
      </c>
      <c r="L686" s="228">
        <f>COUNTIF(H684:H687,"RR")</f>
        <v>0</v>
      </c>
      <c r="M686" s="228">
        <v>200</v>
      </c>
      <c r="N686" s="241">
        <f>L686*M686</f>
        <v>0</v>
      </c>
      <c r="O686" s="241"/>
      <c r="P686" s="241">
        <f>N686+O686</f>
        <v>0</v>
      </c>
      <c r="Q686" s="37">
        <f>P686/P688</f>
        <v>0</v>
      </c>
      <c r="R686" s="37"/>
      <c r="S686" s="37"/>
      <c r="T686" s="37"/>
    </row>
    <row r="687" spans="1:20" ht="20.100000000000001" customHeight="1">
      <c r="A687" s="29"/>
      <c r="B687" s="34"/>
      <c r="C687" s="31"/>
      <c r="D687" s="32"/>
      <c r="E687" s="33"/>
      <c r="F687" s="34" t="s">
        <v>454</v>
      </c>
      <c r="G687" s="34" t="s">
        <v>455</v>
      </c>
      <c r="H687" s="34" t="s">
        <v>434</v>
      </c>
      <c r="I687" s="29"/>
      <c r="J687" s="35" t="s">
        <v>40</v>
      </c>
      <c r="K687" s="228" t="s">
        <v>443</v>
      </c>
      <c r="L687" s="228">
        <f>COUNTIF(H684:H687,"RB")</f>
        <v>0</v>
      </c>
      <c r="M687" s="228">
        <v>200</v>
      </c>
      <c r="N687" s="241">
        <f>L687*M687</f>
        <v>0</v>
      </c>
      <c r="O687" s="241">
        <v>160</v>
      </c>
      <c r="P687" s="241">
        <f>N687+O687</f>
        <v>160</v>
      </c>
      <c r="Q687" s="37">
        <f>P687/P688</f>
        <v>0.16666666666666666</v>
      </c>
      <c r="R687" s="37"/>
      <c r="S687" s="37"/>
      <c r="T687" s="37"/>
    </row>
    <row r="688" spans="1:20" ht="20.100000000000001" customHeight="1">
      <c r="A688" s="29"/>
      <c r="B688" s="34"/>
      <c r="C688" s="31"/>
      <c r="D688" s="32"/>
      <c r="E688" s="33"/>
      <c r="F688" s="34" t="s">
        <v>455</v>
      </c>
      <c r="G688" s="34" t="s">
        <v>1128</v>
      </c>
      <c r="H688" s="34" t="s">
        <v>434</v>
      </c>
      <c r="I688" s="29"/>
      <c r="J688" s="35" t="s">
        <v>40</v>
      </c>
      <c r="K688" s="228"/>
      <c r="L688" s="228"/>
      <c r="M688" s="228"/>
      <c r="N688" s="241"/>
      <c r="O688" s="241"/>
      <c r="P688" s="241">
        <f>SUM(P684:P687)</f>
        <v>960</v>
      </c>
      <c r="Q688" s="37">
        <f>SUM(Q684:Q687)</f>
        <v>1</v>
      </c>
      <c r="R688" s="37"/>
      <c r="S688" s="37"/>
      <c r="T688" s="37"/>
    </row>
    <row r="689" spans="1:20" ht="20.100000000000001" customHeight="1">
      <c r="B689" s="44"/>
      <c r="C689" s="41"/>
      <c r="D689" s="42"/>
      <c r="E689" s="43"/>
      <c r="F689" s="44"/>
      <c r="G689" s="44"/>
      <c r="H689" s="44"/>
    </row>
    <row r="690" spans="1:20" ht="20.100000000000001" customHeight="1">
      <c r="B690" s="44"/>
      <c r="C690" s="41"/>
      <c r="D690" s="42"/>
      <c r="E690" s="43"/>
      <c r="F690" s="44"/>
      <c r="G690" s="44"/>
      <c r="H690" s="44"/>
    </row>
    <row r="691" spans="1:20" s="270" customFormat="1" ht="20.100000000000001" customHeight="1">
      <c r="A691" s="260"/>
      <c r="B691" s="265">
        <v>87</v>
      </c>
      <c r="C691" s="262" t="s">
        <v>542</v>
      </c>
      <c r="D691" s="263" t="s">
        <v>106</v>
      </c>
      <c r="E691" s="264">
        <f>'2-'!H98</f>
        <v>0.28000000000000003</v>
      </c>
      <c r="F691" s="265" t="s">
        <v>433</v>
      </c>
      <c r="G691" s="265" t="s">
        <v>447</v>
      </c>
      <c r="H691" s="265" t="s">
        <v>434</v>
      </c>
      <c r="I691" s="260"/>
      <c r="J691" s="266" t="s">
        <v>435</v>
      </c>
      <c r="K691" s="267" t="s">
        <v>434</v>
      </c>
      <c r="L691" s="267">
        <f>COUNTIF(H691:H692,"B")</f>
        <v>2</v>
      </c>
      <c r="M691" s="267">
        <v>200</v>
      </c>
      <c r="N691" s="268">
        <v>200</v>
      </c>
      <c r="O691" s="268">
        <v>80</v>
      </c>
      <c r="P691" s="268">
        <f>O691+N691</f>
        <v>280</v>
      </c>
      <c r="Q691" s="269">
        <f>P691/P695</f>
        <v>1</v>
      </c>
      <c r="R691" s="269"/>
      <c r="S691" s="269"/>
      <c r="T691" s="269"/>
    </row>
    <row r="692" spans="1:20" s="270" customFormat="1" ht="20.100000000000001" customHeight="1">
      <c r="A692" s="260"/>
      <c r="B692" s="265"/>
      <c r="C692" s="262"/>
      <c r="D692" s="263"/>
      <c r="E692" s="264"/>
      <c r="F692" s="265" t="s">
        <v>447</v>
      </c>
      <c r="G692" s="265" t="s">
        <v>1125</v>
      </c>
      <c r="H692" s="265" t="s">
        <v>434</v>
      </c>
      <c r="I692" s="260"/>
      <c r="J692" s="266" t="s">
        <v>435</v>
      </c>
      <c r="K692" s="267" t="s">
        <v>438</v>
      </c>
      <c r="L692" s="267">
        <v>0</v>
      </c>
      <c r="M692" s="267">
        <v>200</v>
      </c>
      <c r="N692" s="268">
        <f>L692*M692</f>
        <v>0</v>
      </c>
      <c r="O692" s="268"/>
      <c r="P692" s="268">
        <f>N692+O692</f>
        <v>0</v>
      </c>
      <c r="Q692" s="269">
        <f>P692/P695</f>
        <v>0</v>
      </c>
      <c r="R692" s="269"/>
      <c r="S692" s="269"/>
      <c r="T692" s="269"/>
    </row>
    <row r="693" spans="1:20" s="270" customFormat="1" ht="20.100000000000001" customHeight="1">
      <c r="A693" s="260"/>
      <c r="B693" s="265"/>
      <c r="C693" s="262"/>
      <c r="D693" s="263"/>
      <c r="E693" s="264"/>
      <c r="F693" s="265"/>
      <c r="G693" s="265"/>
      <c r="H693" s="265"/>
      <c r="I693" s="260"/>
      <c r="J693" s="266"/>
      <c r="K693" s="267" t="s">
        <v>440</v>
      </c>
      <c r="L693" s="267">
        <v>0</v>
      </c>
      <c r="M693" s="267">
        <v>200</v>
      </c>
      <c r="N693" s="268">
        <f>L693*M693</f>
        <v>0</v>
      </c>
      <c r="O693" s="268"/>
      <c r="P693" s="268">
        <f>N693+O693</f>
        <v>0</v>
      </c>
      <c r="Q693" s="269">
        <f>P693/P695</f>
        <v>0</v>
      </c>
      <c r="R693" s="269"/>
      <c r="S693" s="269"/>
      <c r="T693" s="269"/>
    </row>
    <row r="694" spans="1:20" s="270" customFormat="1" ht="20.100000000000001" customHeight="1">
      <c r="A694" s="260"/>
      <c r="B694" s="265"/>
      <c r="C694" s="262"/>
      <c r="D694" s="263"/>
      <c r="E694" s="264"/>
      <c r="F694" s="265"/>
      <c r="G694" s="265"/>
      <c r="H694" s="265"/>
      <c r="I694" s="260"/>
      <c r="J694" s="266"/>
      <c r="K694" s="267" t="s">
        <v>443</v>
      </c>
      <c r="L694" s="267">
        <v>0</v>
      </c>
      <c r="M694" s="267">
        <v>200</v>
      </c>
      <c r="N694" s="268">
        <f>L694*M694</f>
        <v>0</v>
      </c>
      <c r="O694" s="268"/>
      <c r="P694" s="268">
        <f>N694+O694</f>
        <v>0</v>
      </c>
      <c r="Q694" s="269">
        <f>P694/P695</f>
        <v>0</v>
      </c>
      <c r="R694" s="269"/>
      <c r="S694" s="269"/>
      <c r="T694" s="269"/>
    </row>
    <row r="695" spans="1:20" s="270" customFormat="1" ht="20.100000000000001" customHeight="1">
      <c r="A695" s="260"/>
      <c r="B695" s="265"/>
      <c r="C695" s="262"/>
      <c r="D695" s="263"/>
      <c r="E695" s="264"/>
      <c r="F695" s="265"/>
      <c r="G695" s="265"/>
      <c r="H695" s="265"/>
      <c r="I695" s="260"/>
      <c r="J695" s="266"/>
      <c r="K695" s="267"/>
      <c r="L695" s="267"/>
      <c r="M695" s="267"/>
      <c r="N695" s="268"/>
      <c r="O695" s="268"/>
      <c r="P695" s="268">
        <f>SUM(P691:P694)</f>
        <v>280</v>
      </c>
      <c r="Q695" s="269">
        <f>SUM(Q691:Q694)</f>
        <v>1</v>
      </c>
      <c r="R695" s="269"/>
      <c r="S695" s="269"/>
      <c r="T695" s="269"/>
    </row>
    <row r="696" spans="1:20" s="25" customFormat="1" ht="20.100000000000001" customHeight="1">
      <c r="A696" s="20"/>
      <c r="B696" s="44"/>
      <c r="C696" s="41"/>
      <c r="D696" s="42"/>
      <c r="E696" s="43"/>
      <c r="F696" s="44"/>
      <c r="G696" s="44"/>
      <c r="H696" s="44"/>
      <c r="I696" s="20"/>
      <c r="J696" s="24"/>
      <c r="K696" s="226"/>
      <c r="L696" s="226"/>
      <c r="M696" s="226"/>
      <c r="N696" s="239"/>
      <c r="O696" s="239"/>
      <c r="P696" s="239"/>
    </row>
    <row r="697" spans="1:20" ht="20.100000000000001" customHeight="1">
      <c r="B697" s="44"/>
      <c r="C697" s="41"/>
      <c r="D697" s="42"/>
      <c r="E697" s="43"/>
      <c r="F697" s="44"/>
      <c r="G697" s="44"/>
      <c r="H697" s="44"/>
    </row>
    <row r="698" spans="1:20" ht="20.100000000000001" customHeight="1">
      <c r="A698" s="29"/>
      <c r="B698" s="34">
        <v>88</v>
      </c>
      <c r="C698" s="31">
        <v>1.0880000000000001</v>
      </c>
      <c r="D698" s="32" t="s">
        <v>107</v>
      </c>
      <c r="E698" s="33">
        <f>'2-'!H101</f>
        <v>4.42</v>
      </c>
      <c r="F698" s="34" t="s">
        <v>433</v>
      </c>
      <c r="G698" s="34" t="s">
        <v>447</v>
      </c>
      <c r="H698" s="34" t="s">
        <v>434</v>
      </c>
      <c r="I698" s="29"/>
      <c r="J698" s="35" t="s">
        <v>435</v>
      </c>
      <c r="K698" s="228" t="s">
        <v>434</v>
      </c>
      <c r="L698" s="228">
        <f>COUNTIF(H698:H719,"B")</f>
        <v>22</v>
      </c>
      <c r="M698" s="228">
        <v>200</v>
      </c>
      <c r="N698" s="241">
        <f>L698*M698</f>
        <v>4400</v>
      </c>
      <c r="O698" s="241">
        <v>20</v>
      </c>
      <c r="P698" s="241">
        <f>O698+N698</f>
        <v>4420</v>
      </c>
      <c r="Q698" s="37">
        <f>P698/P702</f>
        <v>1</v>
      </c>
      <c r="R698" s="37"/>
      <c r="S698" s="37"/>
      <c r="T698" s="37"/>
    </row>
    <row r="699" spans="1:20" ht="20.100000000000001" customHeight="1">
      <c r="A699" s="29"/>
      <c r="B699" s="34"/>
      <c r="C699" s="31"/>
      <c r="D699" s="32"/>
      <c r="E699" s="33"/>
      <c r="F699" s="34" t="s">
        <v>447</v>
      </c>
      <c r="G699" s="34" t="s">
        <v>451</v>
      </c>
      <c r="H699" s="34" t="s">
        <v>434</v>
      </c>
      <c r="I699" s="29"/>
      <c r="J699" s="35" t="s">
        <v>435</v>
      </c>
      <c r="K699" s="228" t="s">
        <v>438</v>
      </c>
      <c r="L699" s="228">
        <f>COUNTIF(H698:H719,"S")</f>
        <v>0</v>
      </c>
      <c r="M699" s="228">
        <v>200</v>
      </c>
      <c r="N699" s="241">
        <f>L699*M699</f>
        <v>0</v>
      </c>
      <c r="O699" s="241"/>
      <c r="P699" s="241">
        <f>N699+O699</f>
        <v>0</v>
      </c>
      <c r="Q699" s="37">
        <f>P699/P702</f>
        <v>0</v>
      </c>
      <c r="R699" s="37"/>
      <c r="S699" s="37"/>
      <c r="T699" s="37"/>
    </row>
    <row r="700" spans="1:20" ht="20.100000000000001" customHeight="1">
      <c r="A700" s="29"/>
      <c r="B700" s="34"/>
      <c r="C700" s="31"/>
      <c r="D700" s="32"/>
      <c r="E700" s="33"/>
      <c r="F700" s="34" t="s">
        <v>451</v>
      </c>
      <c r="G700" s="34" t="s">
        <v>454</v>
      </c>
      <c r="H700" s="34" t="s">
        <v>434</v>
      </c>
      <c r="I700" s="29"/>
      <c r="J700" s="35" t="s">
        <v>435</v>
      </c>
      <c r="K700" s="228" t="s">
        <v>440</v>
      </c>
      <c r="L700" s="228">
        <f>COUNTIF(H698:H719,"RR")</f>
        <v>0</v>
      </c>
      <c r="M700" s="228">
        <v>200</v>
      </c>
      <c r="N700" s="241">
        <f>L700*M700</f>
        <v>0</v>
      </c>
      <c r="O700" s="241"/>
      <c r="P700" s="241">
        <f>N700+O700</f>
        <v>0</v>
      </c>
      <c r="Q700" s="37">
        <f>P700/P702</f>
        <v>0</v>
      </c>
      <c r="R700" s="37"/>
      <c r="S700" s="37"/>
      <c r="T700" s="37"/>
    </row>
    <row r="701" spans="1:20" ht="20.100000000000001" customHeight="1">
      <c r="A701" s="29"/>
      <c r="B701" s="34"/>
      <c r="C701" s="31"/>
      <c r="D701" s="32"/>
      <c r="E701" s="33"/>
      <c r="F701" s="34" t="s">
        <v>454</v>
      </c>
      <c r="G701" s="34" t="s">
        <v>455</v>
      </c>
      <c r="H701" s="34" t="s">
        <v>434</v>
      </c>
      <c r="I701" s="29"/>
      <c r="J701" s="35" t="s">
        <v>435</v>
      </c>
      <c r="K701" s="228" t="s">
        <v>443</v>
      </c>
      <c r="L701" s="228">
        <f>COUNTIF(H698:H719,"RB")</f>
        <v>0</v>
      </c>
      <c r="M701" s="228">
        <v>200</v>
      </c>
      <c r="N701" s="241">
        <f>L701*M701</f>
        <v>0</v>
      </c>
      <c r="O701" s="241"/>
      <c r="P701" s="241">
        <f>N701+O701</f>
        <v>0</v>
      </c>
      <c r="Q701" s="37">
        <f>P701/P702</f>
        <v>0</v>
      </c>
      <c r="R701" s="37"/>
      <c r="S701" s="37"/>
      <c r="T701" s="37"/>
    </row>
    <row r="702" spans="1:20" ht="20.100000000000001" customHeight="1">
      <c r="A702" s="29"/>
      <c r="B702" s="34"/>
      <c r="C702" s="31"/>
      <c r="D702" s="32"/>
      <c r="E702" s="33"/>
      <c r="F702" s="34" t="s">
        <v>455</v>
      </c>
      <c r="G702" s="34" t="s">
        <v>456</v>
      </c>
      <c r="H702" s="34" t="s">
        <v>434</v>
      </c>
      <c r="I702" s="29"/>
      <c r="J702" s="35" t="s">
        <v>435</v>
      </c>
      <c r="K702" s="228"/>
      <c r="L702" s="228"/>
      <c r="M702" s="228"/>
      <c r="N702" s="241"/>
      <c r="O702" s="241"/>
      <c r="P702" s="241">
        <f>SUM(P698:P701)</f>
        <v>4420</v>
      </c>
      <c r="Q702" s="37">
        <f>SUM(Q698:Q701)</f>
        <v>1</v>
      </c>
      <c r="R702" s="37"/>
      <c r="S702" s="37"/>
      <c r="T702" s="37"/>
    </row>
    <row r="703" spans="1:20" ht="20.100000000000001" customHeight="1">
      <c r="A703" s="29"/>
      <c r="B703" s="34"/>
      <c r="C703" s="31"/>
      <c r="D703" s="32"/>
      <c r="E703" s="33"/>
      <c r="F703" s="34" t="s">
        <v>456</v>
      </c>
      <c r="G703" s="34" t="s">
        <v>457</v>
      </c>
      <c r="H703" s="34" t="s">
        <v>434</v>
      </c>
      <c r="I703" s="29"/>
      <c r="J703" s="35" t="s">
        <v>435</v>
      </c>
      <c r="K703" s="228"/>
      <c r="L703" s="228"/>
      <c r="M703" s="228"/>
      <c r="N703" s="241"/>
      <c r="O703" s="241"/>
      <c r="P703" s="241"/>
      <c r="Q703" s="36"/>
      <c r="R703" s="36"/>
      <c r="S703" s="36"/>
      <c r="T703" s="36"/>
    </row>
    <row r="704" spans="1:20" ht="20.100000000000001" customHeight="1">
      <c r="A704" s="29"/>
      <c r="B704" s="34"/>
      <c r="C704" s="31"/>
      <c r="D704" s="32"/>
      <c r="E704" s="33"/>
      <c r="F704" s="34" t="s">
        <v>457</v>
      </c>
      <c r="G704" s="34" t="s">
        <v>460</v>
      </c>
      <c r="H704" s="34" t="s">
        <v>434</v>
      </c>
      <c r="I704" s="29"/>
      <c r="J704" s="35" t="s">
        <v>435</v>
      </c>
      <c r="K704" s="228"/>
      <c r="L704" s="228"/>
      <c r="M704" s="228"/>
      <c r="N704" s="241"/>
      <c r="O704" s="241"/>
      <c r="P704" s="241"/>
      <c r="Q704" s="36"/>
      <c r="R704" s="36"/>
      <c r="S704" s="36"/>
      <c r="T704" s="36"/>
    </row>
    <row r="705" spans="1:20" ht="20.100000000000001" customHeight="1">
      <c r="A705" s="29"/>
      <c r="B705" s="34"/>
      <c r="C705" s="31"/>
      <c r="D705" s="32"/>
      <c r="E705" s="33"/>
      <c r="F705" s="34" t="s">
        <v>460</v>
      </c>
      <c r="G705" s="34" t="s">
        <v>463</v>
      </c>
      <c r="H705" s="34" t="s">
        <v>434</v>
      </c>
      <c r="I705" s="29"/>
      <c r="J705" s="35" t="s">
        <v>435</v>
      </c>
      <c r="K705" s="228"/>
      <c r="L705" s="228"/>
      <c r="M705" s="228"/>
      <c r="N705" s="241"/>
      <c r="O705" s="241"/>
      <c r="P705" s="241"/>
      <c r="Q705" s="36"/>
      <c r="R705" s="36"/>
      <c r="S705" s="36"/>
      <c r="T705" s="36"/>
    </row>
    <row r="706" spans="1:20" ht="20.100000000000001" customHeight="1">
      <c r="A706" s="29"/>
      <c r="B706" s="34"/>
      <c r="C706" s="31"/>
      <c r="D706" s="32"/>
      <c r="E706" s="33"/>
      <c r="F706" s="34" t="s">
        <v>463</v>
      </c>
      <c r="G706" s="34" t="s">
        <v>464</v>
      </c>
      <c r="H706" s="34" t="s">
        <v>434</v>
      </c>
      <c r="I706" s="29"/>
      <c r="J706" s="35" t="s">
        <v>435</v>
      </c>
      <c r="K706" s="228"/>
      <c r="L706" s="228"/>
      <c r="M706" s="228"/>
      <c r="N706" s="241"/>
      <c r="O706" s="241"/>
      <c r="P706" s="241"/>
      <c r="Q706" s="36"/>
      <c r="R706" s="36"/>
      <c r="S706" s="36"/>
      <c r="T706" s="36"/>
    </row>
    <row r="707" spans="1:20" ht="20.100000000000001" customHeight="1">
      <c r="A707" s="29"/>
      <c r="B707" s="34"/>
      <c r="C707" s="31"/>
      <c r="D707" s="32"/>
      <c r="E707" s="33"/>
      <c r="F707" s="34" t="s">
        <v>464</v>
      </c>
      <c r="G707" s="34" t="s">
        <v>465</v>
      </c>
      <c r="H707" s="34" t="s">
        <v>434</v>
      </c>
      <c r="I707" s="29"/>
      <c r="J707" s="35" t="s">
        <v>435</v>
      </c>
      <c r="K707" s="228"/>
      <c r="L707" s="228"/>
      <c r="M707" s="228"/>
      <c r="N707" s="241"/>
      <c r="O707" s="241"/>
      <c r="P707" s="241"/>
      <c r="Q707" s="36"/>
      <c r="R707" s="36"/>
      <c r="S707" s="36"/>
      <c r="T707" s="36"/>
    </row>
    <row r="708" spans="1:20" ht="20.100000000000001" customHeight="1">
      <c r="A708" s="29"/>
      <c r="B708" s="34"/>
      <c r="C708" s="31"/>
      <c r="D708" s="32"/>
      <c r="E708" s="33"/>
      <c r="F708" s="34" t="s">
        <v>465</v>
      </c>
      <c r="G708" s="34" t="s">
        <v>466</v>
      </c>
      <c r="H708" s="34" t="s">
        <v>434</v>
      </c>
      <c r="I708" s="29"/>
      <c r="J708" s="35" t="s">
        <v>435</v>
      </c>
      <c r="K708" s="228"/>
      <c r="L708" s="228"/>
      <c r="M708" s="228"/>
      <c r="N708" s="241"/>
      <c r="O708" s="241"/>
      <c r="P708" s="241"/>
      <c r="Q708" s="36"/>
      <c r="R708" s="36"/>
      <c r="S708" s="36"/>
      <c r="T708" s="36"/>
    </row>
    <row r="709" spans="1:20" ht="20.100000000000001" customHeight="1">
      <c r="A709" s="29"/>
      <c r="B709" s="34"/>
      <c r="C709" s="31"/>
      <c r="D709" s="32"/>
      <c r="E709" s="33"/>
      <c r="F709" s="34" t="s">
        <v>466</v>
      </c>
      <c r="G709" s="34" t="s">
        <v>467</v>
      </c>
      <c r="H709" s="34" t="s">
        <v>434</v>
      </c>
      <c r="I709" s="29"/>
      <c r="J709" s="35" t="s">
        <v>435</v>
      </c>
      <c r="K709" s="228"/>
      <c r="L709" s="228"/>
      <c r="M709" s="228"/>
      <c r="N709" s="241"/>
      <c r="O709" s="241"/>
      <c r="P709" s="241"/>
      <c r="Q709" s="36"/>
      <c r="R709" s="36"/>
      <c r="S709" s="36"/>
      <c r="T709" s="36"/>
    </row>
    <row r="710" spans="1:20" ht="20.100000000000001" customHeight="1">
      <c r="A710" s="29"/>
      <c r="B710" s="34"/>
      <c r="C710" s="31"/>
      <c r="D710" s="32"/>
      <c r="E710" s="33"/>
      <c r="F710" s="34" t="s">
        <v>467</v>
      </c>
      <c r="G710" s="34" t="s">
        <v>468</v>
      </c>
      <c r="H710" s="34" t="s">
        <v>434</v>
      </c>
      <c r="I710" s="29"/>
      <c r="J710" s="35" t="s">
        <v>435</v>
      </c>
      <c r="K710" s="228"/>
      <c r="L710" s="228"/>
      <c r="M710" s="228"/>
      <c r="N710" s="241"/>
      <c r="O710" s="241"/>
      <c r="P710" s="241"/>
      <c r="Q710" s="36"/>
      <c r="R710" s="36"/>
      <c r="S710" s="36"/>
      <c r="T710" s="36"/>
    </row>
    <row r="711" spans="1:20" ht="20.100000000000001" customHeight="1">
      <c r="A711" s="29"/>
      <c r="B711" s="34"/>
      <c r="C711" s="31"/>
      <c r="D711" s="32"/>
      <c r="E711" s="33"/>
      <c r="F711" s="34" t="s">
        <v>468</v>
      </c>
      <c r="G711" s="34" t="s">
        <v>469</v>
      </c>
      <c r="H711" s="34" t="s">
        <v>434</v>
      </c>
      <c r="I711" s="29"/>
      <c r="J711" s="35" t="s">
        <v>435</v>
      </c>
      <c r="K711" s="228"/>
      <c r="L711" s="228"/>
      <c r="M711" s="228"/>
      <c r="N711" s="241"/>
      <c r="O711" s="241"/>
      <c r="P711" s="241"/>
      <c r="Q711" s="36"/>
      <c r="R711" s="36"/>
      <c r="S711" s="36"/>
      <c r="T711" s="36"/>
    </row>
    <row r="712" spans="1:20" ht="20.100000000000001" customHeight="1">
      <c r="A712" s="29"/>
      <c r="B712" s="34"/>
      <c r="C712" s="31"/>
      <c r="D712" s="32"/>
      <c r="E712" s="33"/>
      <c r="F712" s="34" t="s">
        <v>469</v>
      </c>
      <c r="G712" s="34" t="s">
        <v>470</v>
      </c>
      <c r="H712" s="34" t="s">
        <v>434</v>
      </c>
      <c r="I712" s="29"/>
      <c r="J712" s="35" t="s">
        <v>435</v>
      </c>
      <c r="K712" s="228"/>
      <c r="L712" s="228"/>
      <c r="M712" s="228"/>
      <c r="N712" s="241"/>
      <c r="O712" s="241"/>
      <c r="P712" s="241"/>
      <c r="Q712" s="36"/>
      <c r="R712" s="36"/>
      <c r="S712" s="36"/>
      <c r="T712" s="36"/>
    </row>
    <row r="713" spans="1:20" ht="20.100000000000001" customHeight="1">
      <c r="A713" s="29"/>
      <c r="B713" s="34"/>
      <c r="C713" s="31"/>
      <c r="D713" s="32"/>
      <c r="E713" s="33"/>
      <c r="F713" s="34" t="s">
        <v>470</v>
      </c>
      <c r="G713" s="34" t="s">
        <v>471</v>
      </c>
      <c r="H713" s="34" t="s">
        <v>434</v>
      </c>
      <c r="I713" s="29"/>
      <c r="J713" s="35" t="s">
        <v>435</v>
      </c>
      <c r="K713" s="228"/>
      <c r="L713" s="228"/>
      <c r="M713" s="228"/>
      <c r="N713" s="241"/>
      <c r="O713" s="241"/>
      <c r="P713" s="241"/>
      <c r="Q713" s="36"/>
      <c r="R713" s="36"/>
      <c r="S713" s="36"/>
      <c r="T713" s="36"/>
    </row>
    <row r="714" spans="1:20" ht="20.100000000000001" customHeight="1">
      <c r="A714" s="29"/>
      <c r="B714" s="34"/>
      <c r="C714" s="31"/>
      <c r="D714" s="32"/>
      <c r="E714" s="33"/>
      <c r="F714" s="34" t="s">
        <v>471</v>
      </c>
      <c r="G714" s="34" t="s">
        <v>473</v>
      </c>
      <c r="H714" s="34" t="s">
        <v>434</v>
      </c>
      <c r="I714" s="29"/>
      <c r="J714" s="35" t="s">
        <v>435</v>
      </c>
      <c r="K714" s="228"/>
      <c r="L714" s="228"/>
      <c r="M714" s="228"/>
      <c r="N714" s="241"/>
      <c r="O714" s="241"/>
      <c r="P714" s="241"/>
      <c r="Q714" s="36"/>
      <c r="R714" s="36"/>
      <c r="S714" s="36"/>
      <c r="T714" s="36"/>
    </row>
    <row r="715" spans="1:20" ht="20.100000000000001" customHeight="1">
      <c r="A715" s="29"/>
      <c r="B715" s="34"/>
      <c r="C715" s="31"/>
      <c r="D715" s="32"/>
      <c r="E715" s="33"/>
      <c r="F715" s="34" t="s">
        <v>473</v>
      </c>
      <c r="G715" s="34" t="s">
        <v>474</v>
      </c>
      <c r="H715" s="34" t="s">
        <v>434</v>
      </c>
      <c r="I715" s="29"/>
      <c r="J715" s="35" t="s">
        <v>435</v>
      </c>
      <c r="K715" s="228"/>
      <c r="L715" s="228"/>
      <c r="M715" s="228"/>
      <c r="N715" s="241"/>
      <c r="O715" s="241"/>
      <c r="P715" s="241"/>
      <c r="Q715" s="36"/>
      <c r="R715" s="36"/>
      <c r="S715" s="36"/>
      <c r="T715" s="36"/>
    </row>
    <row r="716" spans="1:20" ht="20.100000000000001" customHeight="1">
      <c r="A716" s="29"/>
      <c r="B716" s="34"/>
      <c r="C716" s="31"/>
      <c r="D716" s="32"/>
      <c r="E716" s="33"/>
      <c r="F716" s="34" t="s">
        <v>474</v>
      </c>
      <c r="G716" s="34" t="s">
        <v>475</v>
      </c>
      <c r="H716" s="34" t="s">
        <v>434</v>
      </c>
      <c r="I716" s="29"/>
      <c r="J716" s="35" t="s">
        <v>435</v>
      </c>
      <c r="K716" s="228"/>
      <c r="L716" s="228"/>
      <c r="M716" s="228"/>
      <c r="N716" s="241"/>
      <c r="O716" s="241"/>
      <c r="P716" s="241"/>
      <c r="Q716" s="36"/>
      <c r="R716" s="36"/>
      <c r="S716" s="36"/>
      <c r="T716" s="36"/>
    </row>
    <row r="717" spans="1:20" ht="20.100000000000001" customHeight="1">
      <c r="A717" s="29"/>
      <c r="B717" s="34"/>
      <c r="C717" s="31"/>
      <c r="D717" s="32"/>
      <c r="E717" s="33"/>
      <c r="F717" s="34" t="s">
        <v>475</v>
      </c>
      <c r="G717" s="34" t="s">
        <v>476</v>
      </c>
      <c r="H717" s="34" t="s">
        <v>434</v>
      </c>
      <c r="I717" s="29"/>
      <c r="J717" s="35" t="s">
        <v>435</v>
      </c>
      <c r="K717" s="228"/>
      <c r="L717" s="228"/>
      <c r="M717" s="228"/>
      <c r="N717" s="241"/>
      <c r="O717" s="241"/>
      <c r="P717" s="241"/>
      <c r="Q717" s="36"/>
      <c r="R717" s="36"/>
      <c r="S717" s="36"/>
      <c r="T717" s="36"/>
    </row>
    <row r="718" spans="1:20" ht="20.100000000000001" customHeight="1">
      <c r="A718" s="29"/>
      <c r="B718" s="34"/>
      <c r="C718" s="31"/>
      <c r="D718" s="32"/>
      <c r="E718" s="33"/>
      <c r="F718" s="34" t="s">
        <v>476</v>
      </c>
      <c r="G718" s="34" t="s">
        <v>477</v>
      </c>
      <c r="H718" s="34" t="s">
        <v>434</v>
      </c>
      <c r="I718" s="29"/>
      <c r="J718" s="35" t="s">
        <v>435</v>
      </c>
      <c r="K718" s="228"/>
      <c r="L718" s="228"/>
      <c r="M718" s="228"/>
      <c r="N718" s="241"/>
      <c r="O718" s="241"/>
      <c r="P718" s="241"/>
      <c r="Q718" s="36"/>
      <c r="R718" s="36"/>
      <c r="S718" s="36"/>
      <c r="T718" s="36"/>
    </row>
    <row r="719" spans="1:20" ht="20.100000000000001" customHeight="1">
      <c r="A719" s="29"/>
      <c r="B719" s="34"/>
      <c r="C719" s="31"/>
      <c r="D719" s="32"/>
      <c r="E719" s="33"/>
      <c r="F719" s="34" t="s">
        <v>477</v>
      </c>
      <c r="G719" s="34" t="s">
        <v>543</v>
      </c>
      <c r="H719" s="34" t="s">
        <v>434</v>
      </c>
      <c r="I719" s="29"/>
      <c r="J719" s="35" t="s">
        <v>435</v>
      </c>
      <c r="K719" s="228"/>
      <c r="L719" s="228"/>
      <c r="M719" s="228"/>
      <c r="N719" s="241"/>
      <c r="O719" s="241"/>
      <c r="P719" s="241"/>
      <c r="Q719" s="36"/>
      <c r="R719" s="36"/>
      <c r="S719" s="36"/>
      <c r="T719" s="36"/>
    </row>
    <row r="720" spans="1:20" ht="20.100000000000001" customHeight="1">
      <c r="B720" s="44"/>
      <c r="C720" s="41"/>
      <c r="D720" s="42"/>
      <c r="E720" s="43"/>
      <c r="F720" s="34" t="str">
        <f>G719</f>
        <v>4+400</v>
      </c>
      <c r="G720" s="34" t="s">
        <v>1180</v>
      </c>
      <c r="H720" s="34" t="s">
        <v>434</v>
      </c>
      <c r="I720" s="29"/>
      <c r="J720" s="35" t="s">
        <v>435</v>
      </c>
    </row>
    <row r="721" spans="1:20" ht="20.100000000000001" customHeight="1">
      <c r="B721" s="44"/>
      <c r="C721" s="41"/>
      <c r="D721" s="42"/>
      <c r="E721" s="43"/>
      <c r="F721" s="44"/>
      <c r="G721" s="44"/>
      <c r="H721" s="44"/>
    </row>
    <row r="722" spans="1:20" ht="20.100000000000001" customHeight="1">
      <c r="A722" s="29"/>
      <c r="B722" s="34">
        <v>89</v>
      </c>
      <c r="C722" s="31">
        <v>1.089</v>
      </c>
      <c r="D722" s="32" t="s">
        <v>108</v>
      </c>
      <c r="E722" s="33">
        <f>'2-'!H102</f>
        <v>3.51</v>
      </c>
      <c r="F722" s="34" t="s">
        <v>433</v>
      </c>
      <c r="G722" s="34" t="s">
        <v>447</v>
      </c>
      <c r="H722" s="34" t="s">
        <v>434</v>
      </c>
      <c r="I722" s="29"/>
      <c r="J722" s="35" t="s">
        <v>435</v>
      </c>
      <c r="K722" s="228" t="s">
        <v>434</v>
      </c>
      <c r="L722" s="228">
        <f>COUNTIF(H722:H738,"B")</f>
        <v>5</v>
      </c>
      <c r="M722" s="228">
        <v>200</v>
      </c>
      <c r="N722" s="241">
        <f>M722*L722</f>
        <v>1000</v>
      </c>
      <c r="O722" s="241">
        <v>110</v>
      </c>
      <c r="P722" s="241">
        <f>O722+N722</f>
        <v>1110</v>
      </c>
      <c r="Q722" s="37">
        <f>P722/P726</f>
        <v>0.31623931623931623</v>
      </c>
      <c r="R722" s="37"/>
      <c r="S722" s="37"/>
      <c r="T722" s="37"/>
    </row>
    <row r="723" spans="1:20" ht="20.100000000000001" customHeight="1">
      <c r="A723" s="29"/>
      <c r="B723" s="34"/>
      <c r="C723" s="31"/>
      <c r="D723" s="32"/>
      <c r="E723" s="33"/>
      <c r="F723" s="34" t="s">
        <v>447</v>
      </c>
      <c r="G723" s="34" t="s">
        <v>451</v>
      </c>
      <c r="H723" s="34" t="s">
        <v>438</v>
      </c>
      <c r="I723" s="29"/>
      <c r="J723" s="35" t="s">
        <v>435</v>
      </c>
      <c r="K723" s="228" t="s">
        <v>438</v>
      </c>
      <c r="L723" s="228">
        <f>COUNTIF(H722:H739,"S")</f>
        <v>8</v>
      </c>
      <c r="M723" s="228">
        <v>200</v>
      </c>
      <c r="N723" s="241">
        <f t="shared" ref="N723:N725" si="1">M723*L723</f>
        <v>1600</v>
      </c>
      <c r="O723" s="241"/>
      <c r="P723" s="241">
        <f>N723+O723</f>
        <v>1600</v>
      </c>
      <c r="Q723" s="37">
        <f>P723/P726</f>
        <v>0.45584045584045585</v>
      </c>
      <c r="R723" s="37"/>
      <c r="S723" s="37"/>
      <c r="T723" s="37"/>
    </row>
    <row r="724" spans="1:20" ht="20.100000000000001" customHeight="1">
      <c r="A724" s="29"/>
      <c r="B724" s="34"/>
      <c r="C724" s="31"/>
      <c r="D724" s="32"/>
      <c r="E724" s="33"/>
      <c r="F724" s="34" t="s">
        <v>451</v>
      </c>
      <c r="G724" s="34" t="s">
        <v>454</v>
      </c>
      <c r="H724" s="34" t="s">
        <v>438</v>
      </c>
      <c r="I724" s="29"/>
      <c r="J724" s="35" t="s">
        <v>435</v>
      </c>
      <c r="K724" s="228" t="s">
        <v>440</v>
      </c>
      <c r="L724" s="228">
        <f>COUNTIF(H722:H739,"RR")</f>
        <v>2</v>
      </c>
      <c r="M724" s="228">
        <v>200</v>
      </c>
      <c r="N724" s="241">
        <f t="shared" si="1"/>
        <v>400</v>
      </c>
      <c r="O724" s="241"/>
      <c r="P724" s="241">
        <f>N724+O724</f>
        <v>400</v>
      </c>
      <c r="Q724" s="37">
        <f>P724/P726</f>
        <v>0.11396011396011396</v>
      </c>
      <c r="R724" s="37"/>
      <c r="S724" s="37"/>
      <c r="T724" s="37"/>
    </row>
    <row r="725" spans="1:20" ht="20.100000000000001" customHeight="1">
      <c r="A725" s="29"/>
      <c r="B725" s="34"/>
      <c r="C725" s="31"/>
      <c r="D725" s="32"/>
      <c r="E725" s="33"/>
      <c r="F725" s="34" t="s">
        <v>454</v>
      </c>
      <c r="G725" s="34" t="s">
        <v>455</v>
      </c>
      <c r="H725" s="34" t="s">
        <v>440</v>
      </c>
      <c r="I725" s="29"/>
      <c r="J725" s="35" t="s">
        <v>435</v>
      </c>
      <c r="K725" s="228" t="s">
        <v>443</v>
      </c>
      <c r="L725" s="228">
        <f>COUNTIF(H722:H739,"RB")</f>
        <v>2</v>
      </c>
      <c r="M725" s="228">
        <v>200</v>
      </c>
      <c r="N725" s="241">
        <f t="shared" si="1"/>
        <v>400</v>
      </c>
      <c r="O725" s="241"/>
      <c r="P725" s="241">
        <f>N725+O725</f>
        <v>400</v>
      </c>
      <c r="Q725" s="37">
        <f>P725/P726</f>
        <v>0.11396011396011396</v>
      </c>
      <c r="R725" s="37"/>
      <c r="S725" s="37"/>
      <c r="T725" s="37"/>
    </row>
    <row r="726" spans="1:20" ht="20.100000000000001" customHeight="1">
      <c r="A726" s="29"/>
      <c r="B726" s="34"/>
      <c r="C726" s="31"/>
      <c r="D726" s="32"/>
      <c r="E726" s="33"/>
      <c r="F726" s="34" t="s">
        <v>455</v>
      </c>
      <c r="G726" s="34" t="s">
        <v>456</v>
      </c>
      <c r="H726" s="34" t="s">
        <v>443</v>
      </c>
      <c r="I726" s="29"/>
      <c r="J726" s="35" t="s">
        <v>40</v>
      </c>
      <c r="K726" s="228"/>
      <c r="L726" s="228"/>
      <c r="M726" s="228"/>
      <c r="N726" s="241"/>
      <c r="O726" s="241"/>
      <c r="P726" s="241">
        <f>SUM(P722:P725)</f>
        <v>3510</v>
      </c>
      <c r="Q726" s="37">
        <f>SUM(Q722:Q725)</f>
        <v>1</v>
      </c>
      <c r="R726" s="37"/>
      <c r="S726" s="37"/>
      <c r="T726" s="37"/>
    </row>
    <row r="727" spans="1:20" ht="20.100000000000001" customHeight="1">
      <c r="A727" s="29"/>
      <c r="B727" s="34"/>
      <c r="C727" s="31"/>
      <c r="D727" s="32"/>
      <c r="E727" s="33"/>
      <c r="F727" s="34" t="s">
        <v>456</v>
      </c>
      <c r="G727" s="34" t="s">
        <v>457</v>
      </c>
      <c r="H727" s="34" t="s">
        <v>440</v>
      </c>
      <c r="I727" s="29"/>
      <c r="J727" s="35" t="s">
        <v>435</v>
      </c>
      <c r="K727" s="228"/>
      <c r="L727" s="228"/>
      <c r="M727" s="228"/>
      <c r="N727" s="241"/>
      <c r="O727" s="241"/>
      <c r="P727" s="241"/>
      <c r="Q727" s="36"/>
      <c r="R727" s="36"/>
      <c r="S727" s="36"/>
      <c r="T727" s="36"/>
    </row>
    <row r="728" spans="1:20" ht="20.100000000000001" customHeight="1">
      <c r="A728" s="29"/>
      <c r="B728" s="34"/>
      <c r="C728" s="31"/>
      <c r="D728" s="32"/>
      <c r="E728" s="33"/>
      <c r="F728" s="34" t="s">
        <v>457</v>
      </c>
      <c r="G728" s="34" t="s">
        <v>460</v>
      </c>
      <c r="H728" s="34" t="s">
        <v>438</v>
      </c>
      <c r="I728" s="29"/>
      <c r="J728" s="35" t="s">
        <v>435</v>
      </c>
      <c r="K728" s="228"/>
      <c r="L728" s="228"/>
      <c r="M728" s="228"/>
      <c r="N728" s="241"/>
      <c r="O728" s="241"/>
      <c r="P728" s="241"/>
      <c r="Q728" s="36"/>
      <c r="R728" s="36"/>
      <c r="S728" s="36"/>
      <c r="T728" s="36"/>
    </row>
    <row r="729" spans="1:20" ht="20.100000000000001" customHeight="1">
      <c r="A729" s="29"/>
      <c r="B729" s="34"/>
      <c r="C729" s="31"/>
      <c r="D729" s="32"/>
      <c r="E729" s="33"/>
      <c r="F729" s="34" t="s">
        <v>460</v>
      </c>
      <c r="G729" s="34" t="s">
        <v>463</v>
      </c>
      <c r="H729" s="34" t="s">
        <v>438</v>
      </c>
      <c r="I729" s="29"/>
      <c r="J729" s="35" t="s">
        <v>435</v>
      </c>
      <c r="K729" s="228"/>
      <c r="L729" s="228"/>
      <c r="M729" s="228"/>
      <c r="N729" s="241"/>
      <c r="O729" s="241"/>
      <c r="P729" s="241"/>
      <c r="Q729" s="36"/>
      <c r="R729" s="36"/>
      <c r="S729" s="36"/>
      <c r="T729" s="36"/>
    </row>
    <row r="730" spans="1:20" ht="20.100000000000001" customHeight="1">
      <c r="A730" s="29"/>
      <c r="B730" s="34"/>
      <c r="C730" s="31"/>
      <c r="D730" s="32"/>
      <c r="E730" s="33"/>
      <c r="F730" s="34" t="s">
        <v>463</v>
      </c>
      <c r="G730" s="34" t="s">
        <v>464</v>
      </c>
      <c r="H730" s="34" t="s">
        <v>443</v>
      </c>
      <c r="I730" s="29"/>
      <c r="J730" s="35" t="s">
        <v>40</v>
      </c>
      <c r="K730" s="228"/>
      <c r="L730" s="228"/>
      <c r="M730" s="228"/>
      <c r="N730" s="241"/>
      <c r="O730" s="241"/>
      <c r="P730" s="241"/>
      <c r="Q730" s="36"/>
      <c r="R730" s="36"/>
      <c r="S730" s="36"/>
      <c r="T730" s="36"/>
    </row>
    <row r="731" spans="1:20" ht="20.100000000000001" customHeight="1">
      <c r="A731" s="29"/>
      <c r="B731" s="34"/>
      <c r="C731" s="31"/>
      <c r="D731" s="32"/>
      <c r="E731" s="33"/>
      <c r="F731" s="34" t="s">
        <v>464</v>
      </c>
      <c r="G731" s="34" t="s">
        <v>465</v>
      </c>
      <c r="H731" s="34" t="s">
        <v>438</v>
      </c>
      <c r="I731" s="29"/>
      <c r="J731" s="35" t="s">
        <v>435</v>
      </c>
      <c r="K731" s="228"/>
      <c r="L731" s="228"/>
      <c r="M731" s="228"/>
      <c r="N731" s="241"/>
      <c r="O731" s="241"/>
      <c r="P731" s="241"/>
      <c r="Q731" s="36"/>
      <c r="R731" s="36"/>
      <c r="S731" s="36"/>
      <c r="T731" s="36"/>
    </row>
    <row r="732" spans="1:20" ht="20.100000000000001" customHeight="1">
      <c r="A732" s="29"/>
      <c r="B732" s="34"/>
      <c r="C732" s="31"/>
      <c r="D732" s="32"/>
      <c r="E732" s="33"/>
      <c r="F732" s="34" t="s">
        <v>465</v>
      </c>
      <c r="G732" s="34" t="s">
        <v>466</v>
      </c>
      <c r="H732" s="34" t="s">
        <v>434</v>
      </c>
      <c r="I732" s="29"/>
      <c r="J732" s="35" t="s">
        <v>435</v>
      </c>
      <c r="K732" s="228"/>
      <c r="L732" s="228"/>
      <c r="M732" s="228"/>
      <c r="N732" s="241"/>
      <c r="O732" s="241"/>
      <c r="P732" s="241"/>
      <c r="Q732" s="36"/>
      <c r="R732" s="36"/>
      <c r="S732" s="36"/>
      <c r="T732" s="36"/>
    </row>
    <row r="733" spans="1:20" ht="20.100000000000001" customHeight="1">
      <c r="A733" s="29"/>
      <c r="B733" s="34"/>
      <c r="C733" s="31"/>
      <c r="D733" s="32"/>
      <c r="E733" s="33"/>
      <c r="F733" s="34" t="s">
        <v>466</v>
      </c>
      <c r="G733" s="34" t="s">
        <v>467</v>
      </c>
      <c r="H733" s="34" t="s">
        <v>434</v>
      </c>
      <c r="I733" s="29"/>
      <c r="J733" s="35" t="s">
        <v>435</v>
      </c>
      <c r="K733" s="228"/>
      <c r="L733" s="228"/>
      <c r="M733" s="228"/>
      <c r="N733" s="241"/>
      <c r="O733" s="241"/>
      <c r="P733" s="241"/>
      <c r="Q733" s="36"/>
      <c r="R733" s="36"/>
      <c r="S733" s="36"/>
      <c r="T733" s="36"/>
    </row>
    <row r="734" spans="1:20" ht="20.100000000000001" customHeight="1">
      <c r="A734" s="29"/>
      <c r="B734" s="34"/>
      <c r="C734" s="31"/>
      <c r="D734" s="32"/>
      <c r="E734" s="33"/>
      <c r="F734" s="34" t="s">
        <v>467</v>
      </c>
      <c r="G734" s="34" t="s">
        <v>468</v>
      </c>
      <c r="H734" s="34" t="s">
        <v>438</v>
      </c>
      <c r="I734" s="29"/>
      <c r="J734" s="35" t="s">
        <v>435</v>
      </c>
      <c r="K734" s="228"/>
      <c r="L734" s="228"/>
      <c r="M734" s="228"/>
      <c r="N734" s="241"/>
      <c r="O734" s="241"/>
      <c r="P734" s="241"/>
      <c r="Q734" s="36"/>
      <c r="R734" s="36"/>
      <c r="S734" s="36"/>
      <c r="T734" s="36"/>
    </row>
    <row r="735" spans="1:20" ht="20.100000000000001" customHeight="1">
      <c r="A735" s="29"/>
      <c r="B735" s="34"/>
      <c r="C735" s="31"/>
      <c r="D735" s="32"/>
      <c r="E735" s="33"/>
      <c r="F735" s="34" t="s">
        <v>468</v>
      </c>
      <c r="G735" s="34" t="s">
        <v>469</v>
      </c>
      <c r="H735" s="34" t="s">
        <v>438</v>
      </c>
      <c r="I735" s="29"/>
      <c r="J735" s="35" t="s">
        <v>435</v>
      </c>
      <c r="K735" s="228"/>
      <c r="L735" s="228"/>
      <c r="M735" s="228"/>
      <c r="N735" s="241"/>
      <c r="O735" s="241"/>
      <c r="P735" s="241"/>
      <c r="Q735" s="36"/>
      <c r="R735" s="36"/>
      <c r="S735" s="36"/>
      <c r="T735" s="36"/>
    </row>
    <row r="736" spans="1:20" ht="20.100000000000001" customHeight="1">
      <c r="A736" s="29"/>
      <c r="B736" s="34"/>
      <c r="C736" s="31"/>
      <c r="D736" s="32"/>
      <c r="E736" s="33"/>
      <c r="F736" s="34" t="s">
        <v>469</v>
      </c>
      <c r="G736" s="34" t="s">
        <v>470</v>
      </c>
      <c r="H736" s="34" t="s">
        <v>434</v>
      </c>
      <c r="I736" s="29"/>
      <c r="J736" s="35" t="s">
        <v>435</v>
      </c>
      <c r="K736" s="228"/>
      <c r="L736" s="228"/>
      <c r="M736" s="228"/>
      <c r="N736" s="241"/>
      <c r="O736" s="241"/>
      <c r="P736" s="241"/>
      <c r="Q736" s="36"/>
      <c r="R736" s="36"/>
      <c r="S736" s="36"/>
      <c r="T736" s="36"/>
    </row>
    <row r="737" spans="1:20" ht="20.100000000000001" customHeight="1">
      <c r="A737" s="29"/>
      <c r="B737" s="34"/>
      <c r="C737" s="31"/>
      <c r="D737" s="32"/>
      <c r="E737" s="33"/>
      <c r="F737" s="34" t="s">
        <v>470</v>
      </c>
      <c r="G737" s="34" t="s">
        <v>471</v>
      </c>
      <c r="H737" s="34" t="s">
        <v>434</v>
      </c>
      <c r="I737" s="29"/>
      <c r="J737" s="35" t="s">
        <v>435</v>
      </c>
      <c r="K737" s="228"/>
      <c r="L737" s="228"/>
      <c r="M737" s="228"/>
      <c r="N737" s="241"/>
      <c r="O737" s="241"/>
      <c r="P737" s="241"/>
      <c r="Q737" s="36"/>
      <c r="R737" s="36"/>
      <c r="S737" s="36"/>
      <c r="T737" s="36"/>
    </row>
    <row r="738" spans="1:20" ht="20.100000000000001" customHeight="1">
      <c r="A738" s="29"/>
      <c r="B738" s="34"/>
      <c r="C738" s="31"/>
      <c r="D738" s="32"/>
      <c r="E738" s="33"/>
      <c r="F738" s="34" t="s">
        <v>471</v>
      </c>
      <c r="G738" s="34" t="s">
        <v>473</v>
      </c>
      <c r="H738" s="34" t="s">
        <v>438</v>
      </c>
      <c r="I738" s="29"/>
      <c r="J738" s="35" t="s">
        <v>435</v>
      </c>
      <c r="K738" s="228"/>
      <c r="L738" s="228"/>
      <c r="M738" s="228"/>
      <c r="N738" s="241"/>
      <c r="O738" s="241"/>
      <c r="P738" s="241"/>
      <c r="Q738" s="36"/>
      <c r="R738" s="36"/>
      <c r="S738" s="36"/>
      <c r="T738" s="36"/>
    </row>
    <row r="739" spans="1:20" ht="20.100000000000001" customHeight="1">
      <c r="A739" s="29"/>
      <c r="B739" s="34"/>
      <c r="C739" s="31"/>
      <c r="D739" s="32"/>
      <c r="E739" s="33"/>
      <c r="F739" s="34" t="s">
        <v>473</v>
      </c>
      <c r="G739" s="34" t="s">
        <v>1115</v>
      </c>
      <c r="H739" s="34" t="s">
        <v>434</v>
      </c>
      <c r="I739" s="29"/>
      <c r="J739" s="35" t="s">
        <v>435</v>
      </c>
      <c r="K739" s="228"/>
      <c r="L739" s="228"/>
      <c r="M739" s="228"/>
      <c r="N739" s="241"/>
      <c r="O739" s="241"/>
      <c r="P739" s="241"/>
      <c r="Q739" s="36"/>
      <c r="R739" s="36"/>
      <c r="S739" s="36"/>
      <c r="T739" s="36"/>
    </row>
    <row r="740" spans="1:20" ht="20.100000000000001" customHeight="1">
      <c r="A740" s="29"/>
      <c r="B740" s="34"/>
      <c r="C740" s="31"/>
      <c r="D740" s="32"/>
      <c r="E740" s="33"/>
      <c r="F740" s="34"/>
      <c r="G740" s="34"/>
      <c r="H740" s="34"/>
      <c r="I740" s="29"/>
      <c r="J740" s="35"/>
      <c r="K740" s="228"/>
      <c r="L740" s="228"/>
      <c r="M740" s="228"/>
      <c r="N740" s="241"/>
      <c r="O740" s="241"/>
      <c r="P740" s="241"/>
      <c r="Q740" s="36"/>
      <c r="R740" s="36"/>
      <c r="S740" s="36"/>
      <c r="T740" s="36"/>
    </row>
    <row r="741" spans="1:20" ht="20.100000000000001" customHeight="1">
      <c r="B741" s="44"/>
      <c r="C741" s="41"/>
      <c r="D741" s="42"/>
      <c r="E741" s="43"/>
      <c r="F741" s="44"/>
      <c r="G741" s="44"/>
      <c r="H741" s="44"/>
    </row>
    <row r="742" spans="1:20" ht="20.100000000000001" customHeight="1">
      <c r="B742" s="44"/>
      <c r="C742" s="41"/>
      <c r="D742" s="42"/>
      <c r="E742" s="43"/>
      <c r="F742" s="44"/>
      <c r="G742" s="44"/>
      <c r="H742" s="44"/>
    </row>
    <row r="743" spans="1:20" s="270" customFormat="1" ht="20.100000000000001" customHeight="1">
      <c r="A743" s="260"/>
      <c r="B743" s="265">
        <v>90</v>
      </c>
      <c r="C743" s="262" t="s">
        <v>1071</v>
      </c>
      <c r="D743" s="263" t="s">
        <v>109</v>
      </c>
      <c r="E743" s="264">
        <f>'2-'!H103</f>
        <v>1.77</v>
      </c>
      <c r="F743" s="265" t="s">
        <v>433</v>
      </c>
      <c r="G743" s="265" t="s">
        <v>447</v>
      </c>
      <c r="H743" s="265" t="s">
        <v>434</v>
      </c>
      <c r="I743" s="260"/>
      <c r="J743" s="266" t="s">
        <v>435</v>
      </c>
      <c r="K743" s="267" t="s">
        <v>434</v>
      </c>
      <c r="L743" s="267">
        <f>COUNTIF(H743:H750,"B")</f>
        <v>8</v>
      </c>
      <c r="M743" s="267">
        <v>200</v>
      </c>
      <c r="N743" s="268">
        <f>M743*L743</f>
        <v>1600</v>
      </c>
      <c r="O743" s="268">
        <v>170</v>
      </c>
      <c r="P743" s="268">
        <f>O743+N743</f>
        <v>1770</v>
      </c>
      <c r="Q743" s="269">
        <f>P743/P747</f>
        <v>1</v>
      </c>
      <c r="R743" s="269"/>
      <c r="S743" s="269"/>
      <c r="T743" s="269"/>
    </row>
    <row r="744" spans="1:20" s="270" customFormat="1" ht="20.100000000000001" customHeight="1">
      <c r="A744" s="260"/>
      <c r="B744" s="265"/>
      <c r="C744" s="262"/>
      <c r="D744" s="263"/>
      <c r="E744" s="264"/>
      <c r="F744" s="265" t="s">
        <v>447</v>
      </c>
      <c r="G744" s="265" t="s">
        <v>451</v>
      </c>
      <c r="H744" s="265" t="s">
        <v>434</v>
      </c>
      <c r="I744" s="260"/>
      <c r="J744" s="266" t="s">
        <v>435</v>
      </c>
      <c r="K744" s="267" t="s">
        <v>438</v>
      </c>
      <c r="L744" s="267">
        <f>COUNTIF(H743:H750,"S")</f>
        <v>0</v>
      </c>
      <c r="M744" s="267">
        <v>200</v>
      </c>
      <c r="N744" s="268">
        <f>L744*M744</f>
        <v>0</v>
      </c>
      <c r="O744" s="268"/>
      <c r="P744" s="268">
        <f>N744+O744</f>
        <v>0</v>
      </c>
      <c r="Q744" s="269">
        <f>P744/P747</f>
        <v>0</v>
      </c>
      <c r="R744" s="269"/>
      <c r="S744" s="269"/>
      <c r="T744" s="269"/>
    </row>
    <row r="745" spans="1:20" s="270" customFormat="1" ht="20.100000000000001" customHeight="1">
      <c r="A745" s="260"/>
      <c r="B745" s="265"/>
      <c r="C745" s="262"/>
      <c r="D745" s="263"/>
      <c r="E745" s="264"/>
      <c r="F745" s="265" t="s">
        <v>451</v>
      </c>
      <c r="G745" s="265" t="s">
        <v>454</v>
      </c>
      <c r="H745" s="265" t="s">
        <v>434</v>
      </c>
      <c r="I745" s="260"/>
      <c r="J745" s="266" t="s">
        <v>435</v>
      </c>
      <c r="K745" s="267" t="s">
        <v>440</v>
      </c>
      <c r="L745" s="267">
        <v>0</v>
      </c>
      <c r="M745" s="267">
        <v>200</v>
      </c>
      <c r="N745" s="268">
        <f>L745*M745</f>
        <v>0</v>
      </c>
      <c r="O745" s="268"/>
      <c r="P745" s="268">
        <f>N745+O745</f>
        <v>0</v>
      </c>
      <c r="Q745" s="269">
        <f>P745/P747</f>
        <v>0</v>
      </c>
      <c r="R745" s="269"/>
      <c r="S745" s="269"/>
      <c r="T745" s="269"/>
    </row>
    <row r="746" spans="1:20" s="270" customFormat="1" ht="20.100000000000001" customHeight="1">
      <c r="A746" s="260"/>
      <c r="B746" s="265"/>
      <c r="C746" s="262"/>
      <c r="D746" s="263"/>
      <c r="E746" s="264"/>
      <c r="F746" s="265" t="s">
        <v>454</v>
      </c>
      <c r="G746" s="265" t="s">
        <v>455</v>
      </c>
      <c r="H746" s="265" t="s">
        <v>434</v>
      </c>
      <c r="I746" s="260"/>
      <c r="J746" s="266" t="s">
        <v>435</v>
      </c>
      <c r="K746" s="267" t="s">
        <v>443</v>
      </c>
      <c r="L746" s="267">
        <v>0</v>
      </c>
      <c r="M746" s="267">
        <v>200</v>
      </c>
      <c r="N746" s="268">
        <f>L746*M746</f>
        <v>0</v>
      </c>
      <c r="O746" s="268"/>
      <c r="P746" s="268">
        <f>N746+O746</f>
        <v>0</v>
      </c>
      <c r="Q746" s="269">
        <f>P746/P747</f>
        <v>0</v>
      </c>
      <c r="R746" s="269"/>
      <c r="S746" s="269"/>
      <c r="T746" s="269"/>
    </row>
    <row r="747" spans="1:20" s="270" customFormat="1" ht="20.100000000000001" customHeight="1">
      <c r="A747" s="260"/>
      <c r="B747" s="265"/>
      <c r="C747" s="262"/>
      <c r="D747" s="263"/>
      <c r="E747" s="264"/>
      <c r="F747" s="265" t="s">
        <v>455</v>
      </c>
      <c r="G747" s="265" t="s">
        <v>456</v>
      </c>
      <c r="H747" s="265" t="s">
        <v>434</v>
      </c>
      <c r="I747" s="260"/>
      <c r="J747" s="266" t="s">
        <v>435</v>
      </c>
      <c r="K747" s="267"/>
      <c r="L747" s="267"/>
      <c r="M747" s="267"/>
      <c r="N747" s="268"/>
      <c r="O747" s="268"/>
      <c r="P747" s="268">
        <f>SUM(P743:P746)</f>
        <v>1770</v>
      </c>
      <c r="Q747" s="269">
        <f>SUM(Q743:Q746)</f>
        <v>1</v>
      </c>
      <c r="R747" s="269"/>
      <c r="S747" s="269"/>
      <c r="T747" s="269"/>
    </row>
    <row r="748" spans="1:20" s="270" customFormat="1" ht="20.100000000000001" customHeight="1">
      <c r="A748" s="260"/>
      <c r="B748" s="265"/>
      <c r="C748" s="262"/>
      <c r="D748" s="263"/>
      <c r="E748" s="264"/>
      <c r="F748" s="265" t="s">
        <v>456</v>
      </c>
      <c r="G748" s="265" t="s">
        <v>457</v>
      </c>
      <c r="H748" s="265" t="s">
        <v>434</v>
      </c>
      <c r="I748" s="260"/>
      <c r="J748" s="266" t="s">
        <v>435</v>
      </c>
      <c r="K748" s="267"/>
      <c r="L748" s="267"/>
      <c r="M748" s="267"/>
      <c r="N748" s="268"/>
      <c r="O748" s="268"/>
      <c r="P748" s="268"/>
    </row>
    <row r="749" spans="1:20" s="270" customFormat="1" ht="20.100000000000001" customHeight="1">
      <c r="A749" s="260"/>
      <c r="B749" s="265"/>
      <c r="C749" s="262"/>
      <c r="D749" s="263"/>
      <c r="E749" s="264"/>
      <c r="F749" s="265" t="s">
        <v>457</v>
      </c>
      <c r="G749" s="265" t="s">
        <v>460</v>
      </c>
      <c r="H749" s="265" t="s">
        <v>434</v>
      </c>
      <c r="I749" s="260"/>
      <c r="J749" s="266" t="s">
        <v>435</v>
      </c>
      <c r="K749" s="267"/>
      <c r="L749" s="267"/>
      <c r="M749" s="267"/>
      <c r="N749" s="268"/>
      <c r="O749" s="268"/>
      <c r="P749" s="268"/>
    </row>
    <row r="750" spans="1:20" s="270" customFormat="1" ht="20.100000000000001" customHeight="1">
      <c r="A750" s="260"/>
      <c r="B750" s="265"/>
      <c r="C750" s="262"/>
      <c r="D750" s="263"/>
      <c r="E750" s="264"/>
      <c r="F750" s="265" t="s">
        <v>460</v>
      </c>
      <c r="G750" s="265" t="s">
        <v>463</v>
      </c>
      <c r="H750" s="265" t="s">
        <v>434</v>
      </c>
      <c r="I750" s="260"/>
      <c r="J750" s="266" t="s">
        <v>435</v>
      </c>
      <c r="K750" s="267"/>
      <c r="L750" s="267"/>
      <c r="M750" s="267"/>
      <c r="N750" s="268"/>
      <c r="O750" s="268"/>
      <c r="P750" s="268"/>
    </row>
    <row r="751" spans="1:20" s="270" customFormat="1" ht="20.100000000000001" customHeight="1">
      <c r="A751" s="260"/>
      <c r="B751" s="265"/>
      <c r="C751" s="262"/>
      <c r="D751" s="263"/>
      <c r="E751" s="264"/>
      <c r="F751" s="265" t="s">
        <v>463</v>
      </c>
      <c r="G751" s="265" t="s">
        <v>1129</v>
      </c>
      <c r="H751" s="265" t="s">
        <v>434</v>
      </c>
      <c r="I751" s="260"/>
      <c r="J751" s="266" t="s">
        <v>435</v>
      </c>
      <c r="K751" s="267"/>
      <c r="L751" s="267"/>
      <c r="M751" s="267"/>
      <c r="N751" s="268"/>
      <c r="O751" s="268"/>
      <c r="P751" s="268"/>
    </row>
    <row r="752" spans="1:20" ht="20.100000000000001" customHeight="1">
      <c r="B752" s="44"/>
      <c r="C752" s="41"/>
      <c r="D752" s="42"/>
      <c r="E752" s="43"/>
      <c r="F752" s="44"/>
      <c r="G752" s="44"/>
      <c r="H752" s="44"/>
    </row>
    <row r="753" spans="1:20" ht="20.100000000000001" customHeight="1">
      <c r="B753" s="44"/>
      <c r="C753" s="41"/>
      <c r="D753" s="42"/>
      <c r="E753" s="43"/>
      <c r="F753" s="44"/>
      <c r="G753" s="44"/>
      <c r="H753" s="44"/>
    </row>
    <row r="754" spans="1:20" s="270" customFormat="1" ht="20.100000000000001" customHeight="1">
      <c r="A754" s="260"/>
      <c r="B754" s="265">
        <v>91</v>
      </c>
      <c r="C754" s="262">
        <v>1.091</v>
      </c>
      <c r="D754" s="263" t="s">
        <v>110</v>
      </c>
      <c r="E754" s="264">
        <f>'2-'!H104</f>
        <v>0.87</v>
      </c>
      <c r="F754" s="265" t="s">
        <v>433</v>
      </c>
      <c r="G754" s="265" t="s">
        <v>447</v>
      </c>
      <c r="H754" s="265" t="s">
        <v>434</v>
      </c>
      <c r="I754" s="260"/>
      <c r="J754" s="266" t="s">
        <v>435</v>
      </c>
      <c r="K754" s="267" t="s">
        <v>434</v>
      </c>
      <c r="L754" s="267">
        <f>COUNTIF(H754:H757,"B")</f>
        <v>4</v>
      </c>
      <c r="M754" s="267">
        <v>200</v>
      </c>
      <c r="N754" s="268">
        <f>L754*M754</f>
        <v>800</v>
      </c>
      <c r="O754" s="268">
        <v>70</v>
      </c>
      <c r="P754" s="268">
        <f>O754+N754</f>
        <v>870</v>
      </c>
      <c r="Q754" s="269">
        <f>P754/P758</f>
        <v>1</v>
      </c>
      <c r="R754" s="269"/>
      <c r="S754" s="269"/>
      <c r="T754" s="269"/>
    </row>
    <row r="755" spans="1:20" s="270" customFormat="1" ht="20.100000000000001" customHeight="1">
      <c r="A755" s="260"/>
      <c r="B755" s="265"/>
      <c r="C755" s="262"/>
      <c r="D755" s="263"/>
      <c r="E755" s="264"/>
      <c r="F755" s="265" t="s">
        <v>447</v>
      </c>
      <c r="G755" s="265" t="s">
        <v>451</v>
      </c>
      <c r="H755" s="265" t="s">
        <v>434</v>
      </c>
      <c r="I755" s="260"/>
      <c r="J755" s="266" t="s">
        <v>435</v>
      </c>
      <c r="K755" s="267" t="s">
        <v>438</v>
      </c>
      <c r="L755" s="267">
        <v>0</v>
      </c>
      <c r="M755" s="267">
        <v>200</v>
      </c>
      <c r="N755" s="268">
        <f>L755*M755</f>
        <v>0</v>
      </c>
      <c r="O755" s="268"/>
      <c r="P755" s="268">
        <f>N755+O755</f>
        <v>0</v>
      </c>
      <c r="Q755" s="269">
        <f>P755/P758</f>
        <v>0</v>
      </c>
      <c r="R755" s="269"/>
      <c r="S755" s="269"/>
      <c r="T755" s="269"/>
    </row>
    <row r="756" spans="1:20" s="270" customFormat="1" ht="20.100000000000001" customHeight="1">
      <c r="A756" s="260"/>
      <c r="B756" s="265"/>
      <c r="C756" s="262"/>
      <c r="D756" s="263"/>
      <c r="E756" s="264"/>
      <c r="F756" s="265" t="s">
        <v>451</v>
      </c>
      <c r="G756" s="265" t="s">
        <v>454</v>
      </c>
      <c r="H756" s="265" t="s">
        <v>434</v>
      </c>
      <c r="I756" s="260"/>
      <c r="J756" s="266" t="s">
        <v>435</v>
      </c>
      <c r="K756" s="267" t="s">
        <v>440</v>
      </c>
      <c r="L756" s="267">
        <v>0</v>
      </c>
      <c r="M756" s="267">
        <v>200</v>
      </c>
      <c r="N756" s="268">
        <f>L756*M756</f>
        <v>0</v>
      </c>
      <c r="O756" s="268"/>
      <c r="P756" s="268">
        <f>N756+O756</f>
        <v>0</v>
      </c>
      <c r="Q756" s="269">
        <f>P756/P758</f>
        <v>0</v>
      </c>
      <c r="R756" s="269"/>
      <c r="S756" s="269"/>
      <c r="T756" s="269"/>
    </row>
    <row r="757" spans="1:20" s="270" customFormat="1" ht="20.100000000000001" customHeight="1">
      <c r="A757" s="260"/>
      <c r="B757" s="265"/>
      <c r="C757" s="262"/>
      <c r="D757" s="263"/>
      <c r="E757" s="264"/>
      <c r="F757" s="265" t="s">
        <v>454</v>
      </c>
      <c r="G757" s="265" t="s">
        <v>455</v>
      </c>
      <c r="H757" s="265" t="s">
        <v>434</v>
      </c>
      <c r="I757" s="260"/>
      <c r="J757" s="266" t="s">
        <v>435</v>
      </c>
      <c r="K757" s="267" t="s">
        <v>443</v>
      </c>
      <c r="L757" s="267">
        <v>0</v>
      </c>
      <c r="M757" s="267">
        <v>200</v>
      </c>
      <c r="N757" s="268">
        <f>L757*M757</f>
        <v>0</v>
      </c>
      <c r="O757" s="268"/>
      <c r="P757" s="268">
        <f>N757+O757</f>
        <v>0</v>
      </c>
      <c r="Q757" s="269">
        <f>P757/P758</f>
        <v>0</v>
      </c>
      <c r="R757" s="269"/>
      <c r="S757" s="269"/>
      <c r="T757" s="269"/>
    </row>
    <row r="758" spans="1:20" s="270" customFormat="1" ht="20.100000000000001" customHeight="1">
      <c r="A758" s="260"/>
      <c r="B758" s="265"/>
      <c r="C758" s="262"/>
      <c r="D758" s="263"/>
      <c r="E758" s="264"/>
      <c r="F758" s="265" t="s">
        <v>455</v>
      </c>
      <c r="G758" s="265" t="s">
        <v>1181</v>
      </c>
      <c r="H758" s="265" t="s">
        <v>434</v>
      </c>
      <c r="I758" s="260"/>
      <c r="J758" s="266" t="s">
        <v>435</v>
      </c>
      <c r="K758" s="267"/>
      <c r="L758" s="267"/>
      <c r="M758" s="267"/>
      <c r="N758" s="268"/>
      <c r="O758" s="268"/>
      <c r="P758" s="268">
        <f>SUM(P754:P757)</f>
        <v>870</v>
      </c>
      <c r="Q758" s="269">
        <f>SUM(Q754:Q757)</f>
        <v>1</v>
      </c>
      <c r="R758" s="269"/>
      <c r="S758" s="269"/>
      <c r="T758" s="269"/>
    </row>
    <row r="759" spans="1:20" ht="20.100000000000001" customHeight="1">
      <c r="B759" s="44"/>
      <c r="C759" s="41"/>
      <c r="D759" s="42"/>
      <c r="E759" s="43"/>
      <c r="F759" s="44"/>
      <c r="G759" s="44"/>
      <c r="H759" s="44"/>
    </row>
    <row r="760" spans="1:20" ht="20.100000000000001" customHeight="1">
      <c r="B760" s="44"/>
      <c r="C760" s="41"/>
      <c r="D760" s="42"/>
      <c r="E760" s="43"/>
      <c r="F760" s="44"/>
      <c r="G760" s="44"/>
      <c r="H760" s="44"/>
    </row>
    <row r="761" spans="1:20" ht="20.100000000000001" customHeight="1">
      <c r="A761" s="29"/>
      <c r="B761" s="34">
        <v>92</v>
      </c>
      <c r="C761" s="31">
        <v>1.0920000000000001</v>
      </c>
      <c r="D761" s="32" t="s">
        <v>111</v>
      </c>
      <c r="E761" s="33">
        <f>'2-'!H105</f>
        <v>2.57</v>
      </c>
      <c r="F761" s="34" t="s">
        <v>433</v>
      </c>
      <c r="G761" s="34" t="s">
        <v>447</v>
      </c>
      <c r="H761" s="34" t="s">
        <v>434</v>
      </c>
      <c r="I761" s="29"/>
      <c r="J761" s="35" t="s">
        <v>435</v>
      </c>
      <c r="K761" s="228" t="s">
        <v>434</v>
      </c>
      <c r="L761" s="228">
        <f>COUNTIF(H761:H772,"B")</f>
        <v>11</v>
      </c>
      <c r="M761" s="228">
        <v>200</v>
      </c>
      <c r="N761" s="241">
        <f>L761*M761</f>
        <v>2200</v>
      </c>
      <c r="O761" s="241">
        <v>170</v>
      </c>
      <c r="P761" s="241">
        <f>O761+N761</f>
        <v>2370</v>
      </c>
      <c r="Q761" s="37">
        <f>P761/P765</f>
        <v>0.9221789883268483</v>
      </c>
      <c r="R761" s="37"/>
      <c r="S761" s="37"/>
      <c r="T761" s="37"/>
    </row>
    <row r="762" spans="1:20" ht="20.100000000000001" customHeight="1">
      <c r="A762" s="29"/>
      <c r="B762" s="34"/>
      <c r="C762" s="31"/>
      <c r="D762" s="32"/>
      <c r="E762" s="33"/>
      <c r="F762" s="34" t="s">
        <v>447</v>
      </c>
      <c r="G762" s="34" t="s">
        <v>451</v>
      </c>
      <c r="H762" s="34" t="s">
        <v>434</v>
      </c>
      <c r="I762" s="29"/>
      <c r="J762" s="35" t="s">
        <v>435</v>
      </c>
      <c r="K762" s="228" t="s">
        <v>438</v>
      </c>
      <c r="L762" s="228">
        <f>COUNTIF(H761:H773,"S")</f>
        <v>1</v>
      </c>
      <c r="M762" s="228">
        <v>200</v>
      </c>
      <c r="N762" s="241">
        <f>L762*M762</f>
        <v>200</v>
      </c>
      <c r="O762" s="241"/>
      <c r="P762" s="241">
        <f>N762+O762</f>
        <v>200</v>
      </c>
      <c r="Q762" s="37">
        <f>P762/P765</f>
        <v>7.7821011673151752E-2</v>
      </c>
      <c r="R762" s="37"/>
      <c r="S762" s="37"/>
      <c r="T762" s="37"/>
    </row>
    <row r="763" spans="1:20" ht="20.100000000000001" customHeight="1">
      <c r="A763" s="29"/>
      <c r="B763" s="34"/>
      <c r="C763" s="31"/>
      <c r="D763" s="32"/>
      <c r="E763" s="33"/>
      <c r="F763" s="34" t="s">
        <v>451</v>
      </c>
      <c r="G763" s="34" t="s">
        <v>454</v>
      </c>
      <c r="H763" s="34" t="s">
        <v>434</v>
      </c>
      <c r="I763" s="29"/>
      <c r="J763" s="35" t="s">
        <v>435</v>
      </c>
      <c r="K763" s="228" t="s">
        <v>440</v>
      </c>
      <c r="L763" s="228">
        <f>COUNTIF(H761:H773,"RR")</f>
        <v>0</v>
      </c>
      <c r="M763" s="228">
        <v>200</v>
      </c>
      <c r="N763" s="241">
        <f>L763*M763</f>
        <v>0</v>
      </c>
      <c r="O763" s="241"/>
      <c r="P763" s="241">
        <f>N763+O763</f>
        <v>0</v>
      </c>
      <c r="Q763" s="37">
        <f>P763/P765</f>
        <v>0</v>
      </c>
      <c r="R763" s="37"/>
      <c r="S763" s="37"/>
      <c r="T763" s="37"/>
    </row>
    <row r="764" spans="1:20" ht="20.100000000000001" customHeight="1">
      <c r="A764" s="29"/>
      <c r="B764" s="34"/>
      <c r="C764" s="31"/>
      <c r="D764" s="32"/>
      <c r="E764" s="33"/>
      <c r="F764" s="34" t="s">
        <v>454</v>
      </c>
      <c r="G764" s="34" t="s">
        <v>455</v>
      </c>
      <c r="H764" s="34" t="s">
        <v>434</v>
      </c>
      <c r="I764" s="29"/>
      <c r="J764" s="35" t="s">
        <v>435</v>
      </c>
      <c r="K764" s="228" t="s">
        <v>443</v>
      </c>
      <c r="L764" s="228">
        <f>COUNTIF(H761:H773,"RB")</f>
        <v>0</v>
      </c>
      <c r="M764" s="228">
        <v>200</v>
      </c>
      <c r="N764" s="241">
        <f>L764*M764</f>
        <v>0</v>
      </c>
      <c r="O764" s="241"/>
      <c r="P764" s="241">
        <f>N764+O764</f>
        <v>0</v>
      </c>
      <c r="Q764" s="37">
        <f>P764/P765</f>
        <v>0</v>
      </c>
      <c r="R764" s="37"/>
      <c r="S764" s="37"/>
      <c r="T764" s="37"/>
    </row>
    <row r="765" spans="1:20" ht="20.100000000000001" customHeight="1">
      <c r="A765" s="29"/>
      <c r="B765" s="34"/>
      <c r="C765" s="31"/>
      <c r="D765" s="32"/>
      <c r="E765" s="33"/>
      <c r="F765" s="34" t="s">
        <v>455</v>
      </c>
      <c r="G765" s="34" t="s">
        <v>456</v>
      </c>
      <c r="H765" s="34" t="s">
        <v>434</v>
      </c>
      <c r="I765" s="29"/>
      <c r="J765" s="35" t="s">
        <v>435</v>
      </c>
      <c r="K765" s="228"/>
      <c r="L765" s="228"/>
      <c r="M765" s="228"/>
      <c r="N765" s="241"/>
      <c r="O765" s="241"/>
      <c r="P765" s="241">
        <f>SUM(P761:P764)</f>
        <v>2570</v>
      </c>
      <c r="Q765" s="37">
        <f>SUM(Q761:Q764)</f>
        <v>1</v>
      </c>
      <c r="R765" s="37"/>
      <c r="S765" s="37"/>
      <c r="T765" s="37"/>
    </row>
    <row r="766" spans="1:20" ht="20.100000000000001" customHeight="1">
      <c r="A766" s="29"/>
      <c r="B766" s="34"/>
      <c r="C766" s="31"/>
      <c r="D766" s="32"/>
      <c r="E766" s="33"/>
      <c r="F766" s="34" t="s">
        <v>456</v>
      </c>
      <c r="G766" s="34" t="s">
        <v>457</v>
      </c>
      <c r="H766" s="34" t="s">
        <v>434</v>
      </c>
      <c r="I766" s="29"/>
      <c r="J766" s="35" t="s">
        <v>435</v>
      </c>
      <c r="K766" s="228"/>
      <c r="L766" s="228"/>
      <c r="M766" s="228"/>
      <c r="N766" s="241"/>
      <c r="O766" s="241"/>
      <c r="P766" s="241"/>
      <c r="Q766" s="36"/>
      <c r="R766" s="36"/>
      <c r="S766" s="36"/>
      <c r="T766" s="36"/>
    </row>
    <row r="767" spans="1:20" ht="20.100000000000001" customHeight="1">
      <c r="A767" s="29"/>
      <c r="B767" s="34"/>
      <c r="C767" s="31"/>
      <c r="D767" s="32"/>
      <c r="E767" s="33"/>
      <c r="F767" s="34" t="s">
        <v>457</v>
      </c>
      <c r="G767" s="34" t="s">
        <v>460</v>
      </c>
      <c r="H767" s="34" t="s">
        <v>434</v>
      </c>
      <c r="I767" s="29"/>
      <c r="J767" s="35" t="s">
        <v>435</v>
      </c>
      <c r="K767" s="228"/>
      <c r="L767" s="228"/>
      <c r="M767" s="228"/>
      <c r="N767" s="241"/>
      <c r="O767" s="241"/>
      <c r="P767" s="241"/>
      <c r="Q767" s="36"/>
      <c r="R767" s="36"/>
      <c r="S767" s="36"/>
      <c r="T767" s="36"/>
    </row>
    <row r="768" spans="1:20" ht="20.100000000000001" customHeight="1">
      <c r="A768" s="29"/>
      <c r="B768" s="34"/>
      <c r="C768" s="31"/>
      <c r="D768" s="32"/>
      <c r="E768" s="33"/>
      <c r="F768" s="34" t="s">
        <v>460</v>
      </c>
      <c r="G768" s="34" t="s">
        <v>463</v>
      </c>
      <c r="H768" s="34" t="s">
        <v>438</v>
      </c>
      <c r="I768" s="29"/>
      <c r="J768" s="35" t="s">
        <v>435</v>
      </c>
      <c r="K768" s="228"/>
      <c r="L768" s="228"/>
      <c r="M768" s="228"/>
      <c r="N768" s="241"/>
      <c r="O768" s="241"/>
      <c r="P768" s="241"/>
      <c r="Q768" s="36"/>
      <c r="R768" s="36"/>
      <c r="S768" s="36"/>
      <c r="T768" s="36"/>
    </row>
    <row r="769" spans="1:20" ht="20.100000000000001" customHeight="1">
      <c r="A769" s="29"/>
      <c r="B769" s="34"/>
      <c r="C769" s="31"/>
      <c r="D769" s="32"/>
      <c r="E769" s="33"/>
      <c r="F769" s="34" t="s">
        <v>463</v>
      </c>
      <c r="G769" s="34" t="s">
        <v>464</v>
      </c>
      <c r="H769" s="34" t="s">
        <v>434</v>
      </c>
      <c r="I769" s="29"/>
      <c r="J769" s="35" t="s">
        <v>435</v>
      </c>
      <c r="K769" s="228"/>
      <c r="L769" s="228"/>
      <c r="M769" s="228"/>
      <c r="N769" s="241"/>
      <c r="O769" s="241"/>
      <c r="P769" s="241"/>
      <c r="Q769" s="36"/>
      <c r="R769" s="36"/>
      <c r="S769" s="36"/>
      <c r="T769" s="36"/>
    </row>
    <row r="770" spans="1:20" ht="20.100000000000001" customHeight="1">
      <c r="A770" s="29"/>
      <c r="B770" s="34"/>
      <c r="C770" s="31"/>
      <c r="D770" s="32"/>
      <c r="E770" s="33"/>
      <c r="F770" s="34" t="s">
        <v>464</v>
      </c>
      <c r="G770" s="34" t="s">
        <v>465</v>
      </c>
      <c r="H770" s="34" t="s">
        <v>434</v>
      </c>
      <c r="I770" s="29"/>
      <c r="J770" s="35" t="s">
        <v>435</v>
      </c>
      <c r="K770" s="228"/>
      <c r="L770" s="228"/>
      <c r="M770" s="228"/>
      <c r="N770" s="241"/>
      <c r="O770" s="241"/>
      <c r="P770" s="241"/>
      <c r="Q770" s="36"/>
      <c r="R770" s="36"/>
      <c r="S770" s="36"/>
      <c r="T770" s="36"/>
    </row>
    <row r="771" spans="1:20" ht="20.100000000000001" customHeight="1">
      <c r="A771" s="29"/>
      <c r="B771" s="34"/>
      <c r="C771" s="31"/>
      <c r="D771" s="32"/>
      <c r="E771" s="33"/>
      <c r="F771" s="34" t="s">
        <v>465</v>
      </c>
      <c r="G771" s="34" t="s">
        <v>466</v>
      </c>
      <c r="H771" s="34" t="s">
        <v>434</v>
      </c>
      <c r="I771" s="29"/>
      <c r="J771" s="35" t="s">
        <v>435</v>
      </c>
      <c r="K771" s="228"/>
      <c r="L771" s="228"/>
      <c r="M771" s="228"/>
      <c r="N771" s="241"/>
      <c r="O771" s="241"/>
      <c r="P771" s="241"/>
      <c r="Q771" s="36"/>
      <c r="R771" s="36"/>
      <c r="S771" s="36"/>
      <c r="T771" s="36"/>
    </row>
    <row r="772" spans="1:20" ht="20.100000000000001" customHeight="1">
      <c r="A772" s="29"/>
      <c r="B772" s="34"/>
      <c r="C772" s="31"/>
      <c r="D772" s="32"/>
      <c r="E772" s="33"/>
      <c r="F772" s="34" t="s">
        <v>466</v>
      </c>
      <c r="G772" s="34" t="s">
        <v>467</v>
      </c>
      <c r="H772" s="34" t="s">
        <v>434</v>
      </c>
      <c r="I772" s="29"/>
      <c r="J772" s="35" t="s">
        <v>435</v>
      </c>
      <c r="K772" s="228"/>
      <c r="L772" s="228"/>
      <c r="M772" s="228"/>
      <c r="N772" s="241"/>
      <c r="O772" s="241"/>
      <c r="P772" s="241"/>
      <c r="Q772" s="36"/>
      <c r="R772" s="36"/>
      <c r="S772" s="36"/>
      <c r="T772" s="36"/>
    </row>
    <row r="773" spans="1:20" ht="20.100000000000001" customHeight="1">
      <c r="A773" s="29"/>
      <c r="B773" s="34"/>
      <c r="C773" s="31"/>
      <c r="D773" s="32"/>
      <c r="E773" s="33"/>
      <c r="F773" s="34" t="s">
        <v>467</v>
      </c>
      <c r="G773" s="34" t="s">
        <v>1182</v>
      </c>
      <c r="H773" s="34" t="s">
        <v>434</v>
      </c>
      <c r="I773" s="29"/>
      <c r="J773" s="35" t="s">
        <v>435</v>
      </c>
      <c r="K773" s="228"/>
      <c r="L773" s="228"/>
      <c r="M773" s="228"/>
      <c r="N773" s="241"/>
      <c r="O773" s="241"/>
      <c r="P773" s="241"/>
      <c r="Q773" s="36"/>
      <c r="R773" s="36"/>
      <c r="S773" s="36"/>
      <c r="T773" s="36"/>
    </row>
    <row r="774" spans="1:20" ht="20.100000000000001" customHeight="1">
      <c r="B774" s="44"/>
      <c r="C774" s="41"/>
      <c r="D774" s="42"/>
      <c r="E774" s="43"/>
      <c r="F774" s="44"/>
      <c r="G774" s="44"/>
      <c r="H774" s="44"/>
    </row>
    <row r="775" spans="1:20" ht="20.100000000000001" customHeight="1">
      <c r="B775" s="44"/>
      <c r="C775" s="41"/>
      <c r="D775" s="42"/>
      <c r="E775" s="43"/>
      <c r="F775" s="44"/>
      <c r="G775" s="44"/>
      <c r="H775" s="44"/>
    </row>
    <row r="776" spans="1:20" ht="20.100000000000001" customHeight="1">
      <c r="A776" s="29"/>
      <c r="B776" s="34">
        <v>93</v>
      </c>
      <c r="C776" s="31">
        <v>1.093</v>
      </c>
      <c r="D776" s="32" t="s">
        <v>112</v>
      </c>
      <c r="E776" s="33">
        <f>'2-'!H106</f>
        <v>2.58</v>
      </c>
      <c r="F776" s="34" t="s">
        <v>433</v>
      </c>
      <c r="G776" s="34" t="s">
        <v>447</v>
      </c>
      <c r="H776" s="34" t="s">
        <v>434</v>
      </c>
      <c r="I776" s="29"/>
      <c r="J776" s="35" t="s">
        <v>435</v>
      </c>
      <c r="K776" s="228" t="s">
        <v>434</v>
      </c>
      <c r="L776" s="228">
        <f>COUNTIF(H776:H787,"B")</f>
        <v>12</v>
      </c>
      <c r="M776" s="228">
        <v>200</v>
      </c>
      <c r="N776" s="241">
        <f>L776*M776</f>
        <v>2400</v>
      </c>
      <c r="O776" s="241">
        <v>180</v>
      </c>
      <c r="P776" s="241">
        <f>O776+N776</f>
        <v>2580</v>
      </c>
      <c r="Q776" s="37">
        <f>P776/P780</f>
        <v>1</v>
      </c>
      <c r="R776" s="37"/>
      <c r="S776" s="37"/>
      <c r="T776" s="37"/>
    </row>
    <row r="777" spans="1:20" ht="20.100000000000001" customHeight="1">
      <c r="A777" s="29"/>
      <c r="B777" s="34"/>
      <c r="C777" s="31"/>
      <c r="D777" s="32"/>
      <c r="E777" s="33"/>
      <c r="F777" s="34" t="s">
        <v>447</v>
      </c>
      <c r="G777" s="34" t="s">
        <v>451</v>
      </c>
      <c r="H777" s="34" t="s">
        <v>434</v>
      </c>
      <c r="I777" s="29"/>
      <c r="J777" s="35" t="s">
        <v>435</v>
      </c>
      <c r="K777" s="228" t="s">
        <v>438</v>
      </c>
      <c r="L777" s="228">
        <v>0</v>
      </c>
      <c r="M777" s="228">
        <v>200</v>
      </c>
      <c r="N777" s="241">
        <f>L777*M777</f>
        <v>0</v>
      </c>
      <c r="O777" s="241"/>
      <c r="P777" s="241">
        <f>N777+O777</f>
        <v>0</v>
      </c>
      <c r="Q777" s="37">
        <f>P777/P780</f>
        <v>0</v>
      </c>
      <c r="R777" s="37"/>
      <c r="S777" s="37"/>
      <c r="T777" s="37"/>
    </row>
    <row r="778" spans="1:20" ht="20.100000000000001" customHeight="1">
      <c r="A778" s="29"/>
      <c r="B778" s="34"/>
      <c r="C778" s="31"/>
      <c r="D778" s="32"/>
      <c r="E778" s="33"/>
      <c r="F778" s="34" t="s">
        <v>451</v>
      </c>
      <c r="G778" s="34" t="s">
        <v>454</v>
      </c>
      <c r="H778" s="34" t="s">
        <v>434</v>
      </c>
      <c r="I778" s="29"/>
      <c r="J778" s="35" t="s">
        <v>435</v>
      </c>
      <c r="K778" s="228" t="s">
        <v>440</v>
      </c>
      <c r="L778" s="228">
        <v>0</v>
      </c>
      <c r="M778" s="228">
        <v>200</v>
      </c>
      <c r="N778" s="241">
        <f>L778*M778</f>
        <v>0</v>
      </c>
      <c r="O778" s="241"/>
      <c r="P778" s="241">
        <f>N778+O778</f>
        <v>0</v>
      </c>
      <c r="Q778" s="37">
        <f>P778/P780</f>
        <v>0</v>
      </c>
      <c r="R778" s="37"/>
      <c r="S778" s="37"/>
      <c r="T778" s="37"/>
    </row>
    <row r="779" spans="1:20" ht="20.100000000000001" customHeight="1">
      <c r="A779" s="29"/>
      <c r="B779" s="34"/>
      <c r="C779" s="31"/>
      <c r="D779" s="32"/>
      <c r="E779" s="33"/>
      <c r="F779" s="34" t="s">
        <v>454</v>
      </c>
      <c r="G779" s="34" t="s">
        <v>455</v>
      </c>
      <c r="H779" s="34" t="s">
        <v>434</v>
      </c>
      <c r="I779" s="29"/>
      <c r="J779" s="35" t="s">
        <v>435</v>
      </c>
      <c r="K779" s="228" t="s">
        <v>443</v>
      </c>
      <c r="L779" s="228">
        <v>0</v>
      </c>
      <c r="M779" s="228">
        <v>200</v>
      </c>
      <c r="N779" s="241">
        <f>L779*M779</f>
        <v>0</v>
      </c>
      <c r="O779" s="241"/>
      <c r="P779" s="241">
        <f>N779+O779</f>
        <v>0</v>
      </c>
      <c r="Q779" s="37">
        <f>P779/P780</f>
        <v>0</v>
      </c>
      <c r="R779" s="37"/>
      <c r="S779" s="37"/>
      <c r="T779" s="37"/>
    </row>
    <row r="780" spans="1:20" ht="20.100000000000001" customHeight="1">
      <c r="A780" s="29"/>
      <c r="B780" s="34"/>
      <c r="C780" s="31"/>
      <c r="D780" s="32"/>
      <c r="E780" s="33"/>
      <c r="F780" s="34" t="s">
        <v>455</v>
      </c>
      <c r="G780" s="34" t="s">
        <v>456</v>
      </c>
      <c r="H780" s="34" t="s">
        <v>434</v>
      </c>
      <c r="I780" s="29"/>
      <c r="J780" s="35" t="s">
        <v>435</v>
      </c>
      <c r="K780" s="228"/>
      <c r="L780" s="228"/>
      <c r="M780" s="228"/>
      <c r="N780" s="241"/>
      <c r="O780" s="241"/>
      <c r="P780" s="241">
        <f>SUM(P776:P779)</f>
        <v>2580</v>
      </c>
      <c r="Q780" s="37">
        <f>SUM(Q776:Q779)</f>
        <v>1</v>
      </c>
      <c r="R780" s="37"/>
      <c r="S780" s="37"/>
      <c r="T780" s="37"/>
    </row>
    <row r="781" spans="1:20" ht="20.100000000000001" customHeight="1">
      <c r="A781" s="29"/>
      <c r="B781" s="34"/>
      <c r="C781" s="31"/>
      <c r="D781" s="32"/>
      <c r="E781" s="33"/>
      <c r="F781" s="34" t="s">
        <v>456</v>
      </c>
      <c r="G781" s="34" t="s">
        <v>457</v>
      </c>
      <c r="H781" s="34" t="s">
        <v>434</v>
      </c>
      <c r="I781" s="29"/>
      <c r="J781" s="35" t="s">
        <v>435</v>
      </c>
      <c r="K781" s="228"/>
      <c r="L781" s="228"/>
      <c r="M781" s="228"/>
      <c r="N781" s="241"/>
      <c r="O781" s="241"/>
      <c r="P781" s="241"/>
      <c r="Q781" s="36"/>
      <c r="R781" s="36"/>
      <c r="S781" s="36"/>
      <c r="T781" s="36"/>
    </row>
    <row r="782" spans="1:20" ht="20.100000000000001" customHeight="1">
      <c r="A782" s="29"/>
      <c r="B782" s="34"/>
      <c r="C782" s="31"/>
      <c r="D782" s="32"/>
      <c r="E782" s="33"/>
      <c r="F782" s="34" t="s">
        <v>457</v>
      </c>
      <c r="G782" s="34" t="s">
        <v>460</v>
      </c>
      <c r="H782" s="34" t="s">
        <v>434</v>
      </c>
      <c r="I782" s="29"/>
      <c r="J782" s="35" t="s">
        <v>435</v>
      </c>
      <c r="K782" s="228"/>
      <c r="L782" s="228"/>
      <c r="M782" s="228"/>
      <c r="N782" s="241"/>
      <c r="O782" s="241"/>
      <c r="P782" s="241"/>
      <c r="Q782" s="36"/>
      <c r="R782" s="36"/>
      <c r="S782" s="36"/>
      <c r="T782" s="36"/>
    </row>
    <row r="783" spans="1:20" ht="20.100000000000001" customHeight="1">
      <c r="A783" s="29"/>
      <c r="B783" s="34"/>
      <c r="C783" s="31"/>
      <c r="D783" s="32"/>
      <c r="E783" s="33"/>
      <c r="F783" s="34" t="s">
        <v>460</v>
      </c>
      <c r="G783" s="34" t="s">
        <v>463</v>
      </c>
      <c r="H783" s="34" t="s">
        <v>434</v>
      </c>
      <c r="I783" s="29"/>
      <c r="J783" s="35" t="s">
        <v>435</v>
      </c>
      <c r="K783" s="228"/>
      <c r="L783" s="228"/>
      <c r="M783" s="228"/>
      <c r="N783" s="241"/>
      <c r="O783" s="241"/>
      <c r="P783" s="241"/>
      <c r="Q783" s="36"/>
      <c r="R783" s="36"/>
      <c r="S783" s="36"/>
      <c r="T783" s="36"/>
    </row>
    <row r="784" spans="1:20" ht="20.100000000000001" customHeight="1">
      <c r="A784" s="29"/>
      <c r="B784" s="34"/>
      <c r="C784" s="31"/>
      <c r="D784" s="32"/>
      <c r="E784" s="33"/>
      <c r="F784" s="34" t="s">
        <v>463</v>
      </c>
      <c r="G784" s="34" t="s">
        <v>464</v>
      </c>
      <c r="H784" s="34" t="s">
        <v>434</v>
      </c>
      <c r="I784" s="29"/>
      <c r="J784" s="35" t="s">
        <v>435</v>
      </c>
      <c r="K784" s="228"/>
      <c r="L784" s="228"/>
      <c r="M784" s="228"/>
      <c r="N784" s="241"/>
      <c r="O784" s="241"/>
      <c r="P784" s="241"/>
      <c r="Q784" s="36"/>
      <c r="R784" s="36"/>
      <c r="S784" s="36"/>
      <c r="T784" s="36"/>
    </row>
    <row r="785" spans="1:20" ht="20.100000000000001" customHeight="1">
      <c r="A785" s="29"/>
      <c r="B785" s="34"/>
      <c r="C785" s="31"/>
      <c r="D785" s="32"/>
      <c r="E785" s="33"/>
      <c r="F785" s="34" t="s">
        <v>464</v>
      </c>
      <c r="G785" s="34" t="s">
        <v>465</v>
      </c>
      <c r="H785" s="34" t="s">
        <v>434</v>
      </c>
      <c r="I785" s="29"/>
      <c r="J785" s="35" t="s">
        <v>435</v>
      </c>
      <c r="K785" s="228"/>
      <c r="L785" s="228"/>
      <c r="M785" s="228"/>
      <c r="N785" s="241"/>
      <c r="O785" s="241"/>
      <c r="P785" s="241"/>
      <c r="Q785" s="36"/>
      <c r="R785" s="36"/>
      <c r="S785" s="36"/>
      <c r="T785" s="36"/>
    </row>
    <row r="786" spans="1:20" ht="20.100000000000001" customHeight="1">
      <c r="A786" s="29"/>
      <c r="B786" s="34"/>
      <c r="C786" s="31"/>
      <c r="D786" s="32"/>
      <c r="E786" s="33"/>
      <c r="F786" s="34" t="s">
        <v>465</v>
      </c>
      <c r="G786" s="34" t="s">
        <v>466</v>
      </c>
      <c r="H786" s="34" t="s">
        <v>434</v>
      </c>
      <c r="I786" s="29"/>
      <c r="J786" s="35" t="s">
        <v>435</v>
      </c>
      <c r="K786" s="228"/>
      <c r="L786" s="228"/>
      <c r="M786" s="228"/>
      <c r="N786" s="241"/>
      <c r="O786" s="241"/>
      <c r="P786" s="241"/>
      <c r="Q786" s="36"/>
      <c r="R786" s="36"/>
      <c r="S786" s="36"/>
      <c r="T786" s="36"/>
    </row>
    <row r="787" spans="1:20" ht="20.100000000000001" customHeight="1">
      <c r="A787" s="29"/>
      <c r="B787" s="34"/>
      <c r="C787" s="31"/>
      <c r="D787" s="32"/>
      <c r="E787" s="33"/>
      <c r="F787" s="34" t="s">
        <v>466</v>
      </c>
      <c r="G787" s="34" t="s">
        <v>467</v>
      </c>
      <c r="H787" s="34" t="s">
        <v>434</v>
      </c>
      <c r="I787" s="29"/>
      <c r="J787" s="35" t="s">
        <v>435</v>
      </c>
      <c r="K787" s="228"/>
      <c r="L787" s="228"/>
      <c r="M787" s="228"/>
      <c r="N787" s="241"/>
      <c r="O787" s="241"/>
      <c r="P787" s="241"/>
      <c r="Q787" s="36"/>
      <c r="R787" s="36"/>
      <c r="S787" s="36"/>
      <c r="T787" s="36"/>
    </row>
    <row r="788" spans="1:20" ht="20.100000000000001" customHeight="1">
      <c r="A788" s="29"/>
      <c r="B788" s="34"/>
      <c r="C788" s="31"/>
      <c r="D788" s="32"/>
      <c r="E788" s="33"/>
      <c r="F788" s="34" t="s">
        <v>467</v>
      </c>
      <c r="G788" s="34" t="s">
        <v>1130</v>
      </c>
      <c r="H788" s="34" t="s">
        <v>434</v>
      </c>
      <c r="I788" s="29"/>
      <c r="J788" s="35" t="s">
        <v>435</v>
      </c>
      <c r="K788" s="228"/>
      <c r="L788" s="228"/>
      <c r="M788" s="228"/>
      <c r="N788" s="241"/>
      <c r="O788" s="241"/>
      <c r="P788" s="241"/>
      <c r="Q788" s="36"/>
      <c r="R788" s="36"/>
      <c r="S788" s="36"/>
      <c r="T788" s="36"/>
    </row>
    <row r="789" spans="1:20" ht="20.100000000000001" customHeight="1">
      <c r="B789" s="44"/>
      <c r="C789" s="41"/>
      <c r="D789" s="42"/>
      <c r="E789" s="43"/>
      <c r="F789" s="44"/>
      <c r="G789" s="44"/>
      <c r="H789" s="44"/>
    </row>
    <row r="790" spans="1:20" ht="20.100000000000001" customHeight="1">
      <c r="B790" s="44"/>
      <c r="C790" s="41"/>
      <c r="D790" s="42"/>
      <c r="E790" s="43"/>
      <c r="F790" s="44"/>
      <c r="G790" s="44"/>
      <c r="H790" s="44"/>
    </row>
    <row r="791" spans="1:20" ht="20.100000000000001" customHeight="1">
      <c r="A791" s="29"/>
      <c r="B791" s="34">
        <v>94</v>
      </c>
      <c r="C791" s="31">
        <v>1.0940000000000001</v>
      </c>
      <c r="D791" s="32" t="s">
        <v>113</v>
      </c>
      <c r="E791" s="33">
        <f>'2-'!H107</f>
        <v>3.81</v>
      </c>
      <c r="F791" s="34" t="s">
        <v>433</v>
      </c>
      <c r="G791" s="34" t="s">
        <v>447</v>
      </c>
      <c r="H791" s="34" t="s">
        <v>434</v>
      </c>
      <c r="I791" s="29"/>
      <c r="J791" s="35" t="s">
        <v>434</v>
      </c>
      <c r="K791" s="228" t="s">
        <v>434</v>
      </c>
      <c r="L791" s="228">
        <f>COUNTIF(H791:H809,"B")</f>
        <v>8</v>
      </c>
      <c r="M791" s="228">
        <v>200</v>
      </c>
      <c r="N791" s="241">
        <f>L791*M791</f>
        <v>1600</v>
      </c>
      <c r="O791" s="241">
        <v>10</v>
      </c>
      <c r="P791" s="241">
        <f>O791+N791</f>
        <v>1610</v>
      </c>
      <c r="Q791" s="37">
        <f>P791/P795</f>
        <v>0.4225721784776903</v>
      </c>
      <c r="R791" s="37"/>
      <c r="S791" s="37"/>
      <c r="T791" s="37"/>
    </row>
    <row r="792" spans="1:20" ht="20.100000000000001" customHeight="1">
      <c r="A792" s="29"/>
      <c r="B792" s="34"/>
      <c r="C792" s="31"/>
      <c r="D792" s="32"/>
      <c r="E792" s="33"/>
      <c r="F792" s="34" t="s">
        <v>447</v>
      </c>
      <c r="G792" s="34" t="s">
        <v>451</v>
      </c>
      <c r="H792" s="34" t="s">
        <v>434</v>
      </c>
      <c r="I792" s="29"/>
      <c r="J792" s="35" t="s">
        <v>434</v>
      </c>
      <c r="K792" s="228" t="s">
        <v>438</v>
      </c>
      <c r="L792" s="228">
        <f>COUNTIF(H791:H809,"S")</f>
        <v>6</v>
      </c>
      <c r="M792" s="228">
        <v>200</v>
      </c>
      <c r="N792" s="241">
        <f>L792*M792</f>
        <v>1200</v>
      </c>
      <c r="O792" s="241"/>
      <c r="P792" s="241">
        <f>N792+O792</f>
        <v>1200</v>
      </c>
      <c r="Q792" s="37">
        <f>P792/P795</f>
        <v>0.31496062992125984</v>
      </c>
      <c r="R792" s="37"/>
      <c r="S792" s="37"/>
      <c r="T792" s="37"/>
    </row>
    <row r="793" spans="1:20" ht="20.100000000000001" customHeight="1">
      <c r="A793" s="29"/>
      <c r="B793" s="34"/>
      <c r="C793" s="31"/>
      <c r="D793" s="32"/>
      <c r="E793" s="33"/>
      <c r="F793" s="34" t="s">
        <v>451</v>
      </c>
      <c r="G793" s="34" t="s">
        <v>454</v>
      </c>
      <c r="H793" s="34" t="s">
        <v>434</v>
      </c>
      <c r="I793" s="29"/>
      <c r="J793" s="35" t="s">
        <v>435</v>
      </c>
      <c r="K793" s="228" t="s">
        <v>440</v>
      </c>
      <c r="L793" s="228">
        <f>COUNTIF(H791:H809,"RR")</f>
        <v>5</v>
      </c>
      <c r="M793" s="228">
        <v>200</v>
      </c>
      <c r="N793" s="241">
        <f>L793*M793</f>
        <v>1000</v>
      </c>
      <c r="O793" s="241"/>
      <c r="P793" s="241">
        <f>N793+O793</f>
        <v>1000</v>
      </c>
      <c r="Q793" s="37">
        <f>P793/P795</f>
        <v>0.26246719160104987</v>
      </c>
      <c r="R793" s="37"/>
      <c r="S793" s="37"/>
      <c r="T793" s="37"/>
    </row>
    <row r="794" spans="1:20" ht="20.100000000000001" customHeight="1">
      <c r="A794" s="29"/>
      <c r="B794" s="34"/>
      <c r="C794" s="31"/>
      <c r="D794" s="32"/>
      <c r="E794" s="33"/>
      <c r="F794" s="34" t="s">
        <v>454</v>
      </c>
      <c r="G794" s="34" t="s">
        <v>455</v>
      </c>
      <c r="H794" s="34" t="s">
        <v>438</v>
      </c>
      <c r="I794" s="29"/>
      <c r="J794" s="35" t="s">
        <v>435</v>
      </c>
      <c r="K794" s="228" t="s">
        <v>443</v>
      </c>
      <c r="L794" s="228">
        <f>COUNTIF(H791:H809,"RB")</f>
        <v>0</v>
      </c>
      <c r="M794" s="228">
        <v>200</v>
      </c>
      <c r="N794" s="241">
        <f>L794*M794</f>
        <v>0</v>
      </c>
      <c r="O794" s="241"/>
      <c r="P794" s="241">
        <f>N794+O794</f>
        <v>0</v>
      </c>
      <c r="Q794" s="37">
        <f>P794/P795</f>
        <v>0</v>
      </c>
      <c r="R794" s="37"/>
      <c r="S794" s="37"/>
      <c r="T794" s="37"/>
    </row>
    <row r="795" spans="1:20" ht="20.100000000000001" customHeight="1">
      <c r="A795" s="29"/>
      <c r="B795" s="34"/>
      <c r="C795" s="31"/>
      <c r="D795" s="32"/>
      <c r="E795" s="33"/>
      <c r="F795" s="34" t="s">
        <v>455</v>
      </c>
      <c r="G795" s="34" t="s">
        <v>456</v>
      </c>
      <c r="H795" s="34" t="s">
        <v>438</v>
      </c>
      <c r="I795" s="29"/>
      <c r="J795" s="35" t="s">
        <v>435</v>
      </c>
      <c r="K795" s="228"/>
      <c r="L795" s="228"/>
      <c r="M795" s="228"/>
      <c r="N795" s="241"/>
      <c r="O795" s="241"/>
      <c r="P795" s="241">
        <f>SUM(P791:P794)</f>
        <v>3810</v>
      </c>
      <c r="Q795" s="37">
        <f>SUM(Q791:Q794)</f>
        <v>1</v>
      </c>
      <c r="R795" s="37"/>
      <c r="S795" s="37"/>
      <c r="T795" s="37"/>
    </row>
    <row r="796" spans="1:20" ht="20.100000000000001" customHeight="1">
      <c r="A796" s="29"/>
      <c r="B796" s="34"/>
      <c r="C796" s="31"/>
      <c r="D796" s="32"/>
      <c r="E796" s="33"/>
      <c r="F796" s="34" t="s">
        <v>456</v>
      </c>
      <c r="G796" s="34" t="s">
        <v>457</v>
      </c>
      <c r="H796" s="34" t="s">
        <v>438</v>
      </c>
      <c r="I796" s="29"/>
      <c r="J796" s="35" t="s">
        <v>435</v>
      </c>
      <c r="K796" s="228"/>
      <c r="L796" s="228"/>
      <c r="M796" s="228"/>
      <c r="N796" s="241"/>
      <c r="O796" s="241"/>
      <c r="P796" s="241"/>
      <c r="Q796" s="36"/>
      <c r="R796" s="36"/>
      <c r="S796" s="36"/>
      <c r="T796" s="36"/>
    </row>
    <row r="797" spans="1:20" ht="20.100000000000001" customHeight="1">
      <c r="A797" s="29"/>
      <c r="B797" s="34"/>
      <c r="C797" s="31"/>
      <c r="D797" s="32"/>
      <c r="E797" s="33"/>
      <c r="F797" s="34" t="s">
        <v>457</v>
      </c>
      <c r="G797" s="34" t="s">
        <v>460</v>
      </c>
      <c r="H797" s="34" t="s">
        <v>438</v>
      </c>
      <c r="I797" s="29"/>
      <c r="J797" s="35" t="s">
        <v>435</v>
      </c>
      <c r="K797" s="228"/>
      <c r="L797" s="228"/>
      <c r="M797" s="228"/>
      <c r="N797" s="241"/>
      <c r="O797" s="241"/>
      <c r="P797" s="241"/>
      <c r="Q797" s="36"/>
      <c r="R797" s="36"/>
      <c r="S797" s="36"/>
      <c r="T797" s="36"/>
    </row>
    <row r="798" spans="1:20" ht="20.100000000000001" customHeight="1">
      <c r="A798" s="29"/>
      <c r="B798" s="34"/>
      <c r="C798" s="31"/>
      <c r="D798" s="32"/>
      <c r="E798" s="33"/>
      <c r="F798" s="34" t="s">
        <v>460</v>
      </c>
      <c r="G798" s="34" t="s">
        <v>463</v>
      </c>
      <c r="H798" s="34" t="s">
        <v>438</v>
      </c>
      <c r="I798" s="29"/>
      <c r="J798" s="35" t="s">
        <v>435</v>
      </c>
      <c r="K798" s="228"/>
      <c r="L798" s="228"/>
      <c r="M798" s="228"/>
      <c r="N798" s="241"/>
      <c r="O798" s="241"/>
      <c r="P798" s="241"/>
      <c r="Q798" s="36"/>
      <c r="R798" s="36"/>
      <c r="S798" s="36"/>
      <c r="T798" s="36"/>
    </row>
    <row r="799" spans="1:20" ht="20.100000000000001" customHeight="1">
      <c r="A799" s="29"/>
      <c r="B799" s="34"/>
      <c r="C799" s="31"/>
      <c r="D799" s="32"/>
      <c r="E799" s="33"/>
      <c r="F799" s="34" t="s">
        <v>463</v>
      </c>
      <c r="G799" s="34" t="s">
        <v>464</v>
      </c>
      <c r="H799" s="34" t="s">
        <v>438</v>
      </c>
      <c r="I799" s="29"/>
      <c r="J799" s="35" t="s">
        <v>435</v>
      </c>
      <c r="K799" s="228"/>
      <c r="L799" s="228"/>
      <c r="M799" s="228"/>
      <c r="N799" s="241"/>
      <c r="O799" s="241"/>
      <c r="P799" s="241"/>
      <c r="Q799" s="36"/>
      <c r="R799" s="36"/>
      <c r="S799" s="36"/>
      <c r="T799" s="36"/>
    </row>
    <row r="800" spans="1:20" ht="20.100000000000001" customHeight="1">
      <c r="A800" s="29"/>
      <c r="B800" s="34"/>
      <c r="C800" s="31"/>
      <c r="D800" s="32"/>
      <c r="E800" s="33"/>
      <c r="F800" s="34" t="s">
        <v>464</v>
      </c>
      <c r="G800" s="34" t="s">
        <v>465</v>
      </c>
      <c r="H800" s="34" t="s">
        <v>440</v>
      </c>
      <c r="I800" s="29"/>
      <c r="J800" s="35" t="s">
        <v>435</v>
      </c>
      <c r="K800" s="228"/>
      <c r="L800" s="228"/>
      <c r="M800" s="228"/>
      <c r="N800" s="241"/>
      <c r="O800" s="241"/>
      <c r="P800" s="241"/>
      <c r="Q800" s="36"/>
      <c r="R800" s="36"/>
      <c r="S800" s="36"/>
      <c r="T800" s="36"/>
    </row>
    <row r="801" spans="1:20" ht="20.100000000000001" customHeight="1">
      <c r="A801" s="29"/>
      <c r="B801" s="34"/>
      <c r="C801" s="31"/>
      <c r="D801" s="32"/>
      <c r="E801" s="33"/>
      <c r="F801" s="34" t="s">
        <v>465</v>
      </c>
      <c r="G801" s="34" t="s">
        <v>466</v>
      </c>
      <c r="H801" s="34" t="s">
        <v>440</v>
      </c>
      <c r="I801" s="29"/>
      <c r="J801" s="35" t="s">
        <v>435</v>
      </c>
      <c r="K801" s="228"/>
      <c r="L801" s="228"/>
      <c r="M801" s="228"/>
      <c r="N801" s="241"/>
      <c r="O801" s="241"/>
      <c r="P801" s="241"/>
      <c r="Q801" s="36"/>
      <c r="R801" s="36"/>
      <c r="S801" s="36"/>
      <c r="T801" s="36"/>
    </row>
    <row r="802" spans="1:20" ht="20.100000000000001" customHeight="1">
      <c r="A802" s="29"/>
      <c r="B802" s="34"/>
      <c r="C802" s="31"/>
      <c r="D802" s="32"/>
      <c r="E802" s="33"/>
      <c r="F802" s="34" t="s">
        <v>466</v>
      </c>
      <c r="G802" s="34" t="s">
        <v>467</v>
      </c>
      <c r="H802" s="34" t="s">
        <v>440</v>
      </c>
      <c r="I802" s="29"/>
      <c r="J802" s="35" t="s">
        <v>40</v>
      </c>
      <c r="K802" s="228"/>
      <c r="L802" s="228"/>
      <c r="M802" s="228"/>
      <c r="N802" s="241"/>
      <c r="O802" s="241"/>
      <c r="P802" s="241"/>
      <c r="Q802" s="36"/>
      <c r="R802" s="36"/>
      <c r="S802" s="36"/>
      <c r="T802" s="36"/>
    </row>
    <row r="803" spans="1:20" ht="20.100000000000001" customHeight="1">
      <c r="A803" s="29"/>
      <c r="B803" s="34"/>
      <c r="C803" s="31"/>
      <c r="D803" s="32"/>
      <c r="E803" s="33"/>
      <c r="F803" s="34" t="s">
        <v>467</v>
      </c>
      <c r="G803" s="34" t="s">
        <v>468</v>
      </c>
      <c r="H803" s="34" t="s">
        <v>440</v>
      </c>
      <c r="I803" s="29"/>
      <c r="J803" s="35" t="s">
        <v>40</v>
      </c>
      <c r="K803" s="228"/>
      <c r="L803" s="228"/>
      <c r="M803" s="228"/>
      <c r="N803" s="241"/>
      <c r="O803" s="241"/>
      <c r="P803" s="241"/>
      <c r="Q803" s="36"/>
      <c r="R803" s="36"/>
      <c r="S803" s="36"/>
      <c r="T803" s="36"/>
    </row>
    <row r="804" spans="1:20" ht="20.100000000000001" customHeight="1">
      <c r="A804" s="29"/>
      <c r="B804" s="34"/>
      <c r="C804" s="31"/>
      <c r="D804" s="32"/>
      <c r="E804" s="33"/>
      <c r="F804" s="34" t="s">
        <v>468</v>
      </c>
      <c r="G804" s="34" t="s">
        <v>469</v>
      </c>
      <c r="H804" s="34" t="s">
        <v>440</v>
      </c>
      <c r="I804" s="29"/>
      <c r="J804" s="35" t="s">
        <v>435</v>
      </c>
      <c r="K804" s="228"/>
      <c r="L804" s="228"/>
      <c r="M804" s="228"/>
      <c r="N804" s="241"/>
      <c r="O804" s="241"/>
      <c r="P804" s="241"/>
      <c r="Q804" s="36"/>
      <c r="R804" s="36"/>
      <c r="S804" s="36"/>
      <c r="T804" s="36"/>
    </row>
    <row r="805" spans="1:20" ht="20.100000000000001" customHeight="1">
      <c r="A805" s="29"/>
      <c r="B805" s="34"/>
      <c r="C805" s="31"/>
      <c r="D805" s="32"/>
      <c r="E805" s="33"/>
      <c r="F805" s="34" t="s">
        <v>469</v>
      </c>
      <c r="G805" s="34" t="s">
        <v>470</v>
      </c>
      <c r="H805" s="34" t="s">
        <v>434</v>
      </c>
      <c r="I805" s="29"/>
      <c r="J805" s="35" t="s">
        <v>434</v>
      </c>
      <c r="K805" s="228"/>
      <c r="L805" s="228"/>
      <c r="M805" s="228"/>
      <c r="N805" s="241"/>
      <c r="O805" s="241"/>
      <c r="P805" s="241"/>
      <c r="Q805" s="36"/>
      <c r="R805" s="36"/>
      <c r="S805" s="36"/>
      <c r="T805" s="36"/>
    </row>
    <row r="806" spans="1:20" ht="20.100000000000001" customHeight="1">
      <c r="A806" s="29"/>
      <c r="B806" s="34"/>
      <c r="C806" s="31"/>
      <c r="D806" s="32"/>
      <c r="E806" s="33"/>
      <c r="F806" s="34" t="s">
        <v>470</v>
      </c>
      <c r="G806" s="34" t="s">
        <v>471</v>
      </c>
      <c r="H806" s="34" t="s">
        <v>434</v>
      </c>
      <c r="I806" s="29"/>
      <c r="J806" s="35" t="s">
        <v>434</v>
      </c>
      <c r="K806" s="228"/>
      <c r="L806" s="228"/>
      <c r="M806" s="228"/>
      <c r="N806" s="241"/>
      <c r="O806" s="241"/>
      <c r="P806" s="241"/>
      <c r="Q806" s="36"/>
      <c r="R806" s="36"/>
      <c r="S806" s="36"/>
      <c r="T806" s="36"/>
    </row>
    <row r="807" spans="1:20" ht="20.100000000000001" customHeight="1">
      <c r="A807" s="29"/>
      <c r="B807" s="34"/>
      <c r="C807" s="31"/>
      <c r="D807" s="32"/>
      <c r="E807" s="33"/>
      <c r="F807" s="34" t="s">
        <v>471</v>
      </c>
      <c r="G807" s="34" t="s">
        <v>473</v>
      </c>
      <c r="H807" s="34" t="s">
        <v>434</v>
      </c>
      <c r="I807" s="29"/>
      <c r="J807" s="35" t="s">
        <v>434</v>
      </c>
      <c r="K807" s="228"/>
      <c r="L807" s="228"/>
      <c r="M807" s="228"/>
      <c r="N807" s="241"/>
      <c r="O807" s="241"/>
      <c r="P807" s="241"/>
      <c r="Q807" s="36"/>
      <c r="R807" s="36"/>
      <c r="S807" s="36"/>
      <c r="T807" s="36"/>
    </row>
    <row r="808" spans="1:20" s="25" customFormat="1" ht="20.100000000000001" customHeight="1">
      <c r="A808" s="20"/>
      <c r="B808" s="44"/>
      <c r="C808" s="41"/>
      <c r="D808" s="42"/>
      <c r="E808" s="43"/>
      <c r="F808" s="34" t="s">
        <v>471</v>
      </c>
      <c r="G808" s="34" t="s">
        <v>474</v>
      </c>
      <c r="H808" s="34" t="s">
        <v>434</v>
      </c>
      <c r="I808" s="29"/>
      <c r="J808" s="35" t="s">
        <v>435</v>
      </c>
      <c r="K808" s="226"/>
      <c r="L808" s="226"/>
      <c r="M808" s="226"/>
      <c r="N808" s="239"/>
      <c r="O808" s="239"/>
      <c r="P808" s="239"/>
    </row>
    <row r="809" spans="1:20" ht="20.100000000000001" customHeight="1">
      <c r="B809" s="44"/>
      <c r="C809" s="41"/>
      <c r="D809" s="42"/>
      <c r="E809" s="43"/>
      <c r="F809" s="34" t="s">
        <v>471</v>
      </c>
      <c r="G809" s="34" t="s">
        <v>475</v>
      </c>
      <c r="H809" s="34" t="s">
        <v>434</v>
      </c>
      <c r="I809" s="29"/>
      <c r="J809" s="35" t="s">
        <v>435</v>
      </c>
    </row>
    <row r="810" spans="1:20" ht="20.100000000000001" customHeight="1">
      <c r="B810" s="44"/>
      <c r="C810" s="41"/>
      <c r="D810" s="42"/>
      <c r="E810" s="43"/>
      <c r="F810" s="34" t="str">
        <f>G809</f>
        <v>3+800</v>
      </c>
      <c r="G810" s="34" t="s">
        <v>1101</v>
      </c>
      <c r="H810" s="34" t="s">
        <v>434</v>
      </c>
      <c r="I810" s="29"/>
      <c r="J810" s="35" t="s">
        <v>435</v>
      </c>
    </row>
    <row r="811" spans="1:20" ht="20.100000000000001" customHeight="1">
      <c r="A811" s="29"/>
      <c r="B811" s="34">
        <v>95</v>
      </c>
      <c r="C811" s="31">
        <v>1.095</v>
      </c>
      <c r="D811" s="32" t="s">
        <v>114</v>
      </c>
      <c r="E811" s="33">
        <f>'2-'!H108</f>
        <v>2.92</v>
      </c>
      <c r="F811" s="34" t="s">
        <v>433</v>
      </c>
      <c r="G811" s="34" t="s">
        <v>447</v>
      </c>
      <c r="H811" s="34" t="s">
        <v>434</v>
      </c>
      <c r="I811" s="29"/>
      <c r="J811" s="35" t="s">
        <v>435</v>
      </c>
      <c r="K811" s="228" t="s">
        <v>434</v>
      </c>
      <c r="L811" s="228">
        <f>COUNTIF(H811:I824,"B")</f>
        <v>13</v>
      </c>
      <c r="M811" s="228">
        <v>200</v>
      </c>
      <c r="N811" s="241">
        <f>L811*M811</f>
        <v>2600</v>
      </c>
      <c r="O811" s="241">
        <v>120</v>
      </c>
      <c r="P811" s="241">
        <f>O811+N811</f>
        <v>2720</v>
      </c>
      <c r="Q811" s="37">
        <f>P811/P815</f>
        <v>0.93150684931506844</v>
      </c>
      <c r="R811" s="37"/>
      <c r="S811" s="37"/>
      <c r="T811" s="37"/>
    </row>
    <row r="812" spans="1:20" ht="20.100000000000001" customHeight="1">
      <c r="A812" s="29"/>
      <c r="B812" s="34"/>
      <c r="C812" s="31"/>
      <c r="D812" s="32"/>
      <c r="E812" s="33"/>
      <c r="F812" s="34" t="s">
        <v>447</v>
      </c>
      <c r="G812" s="34" t="s">
        <v>451</v>
      </c>
      <c r="H812" s="34" t="s">
        <v>434</v>
      </c>
      <c r="I812" s="29"/>
      <c r="J812" s="35" t="s">
        <v>435</v>
      </c>
      <c r="K812" s="228" t="s">
        <v>438</v>
      </c>
      <c r="L812" s="228">
        <f>COUNTIF(H811:H825,"S")</f>
        <v>1</v>
      </c>
      <c r="M812" s="228">
        <v>200</v>
      </c>
      <c r="N812" s="241">
        <f>L812*M812</f>
        <v>200</v>
      </c>
      <c r="O812" s="241"/>
      <c r="P812" s="241">
        <f>N812+O812</f>
        <v>200</v>
      </c>
      <c r="Q812" s="37">
        <f>P812/P815</f>
        <v>6.8493150684931503E-2</v>
      </c>
      <c r="R812" s="37"/>
      <c r="S812" s="37"/>
      <c r="T812" s="37"/>
    </row>
    <row r="813" spans="1:20" ht="20.100000000000001" customHeight="1">
      <c r="A813" s="29"/>
      <c r="B813" s="34"/>
      <c r="C813" s="31"/>
      <c r="D813" s="32"/>
      <c r="E813" s="33"/>
      <c r="F813" s="34" t="s">
        <v>451</v>
      </c>
      <c r="G813" s="34" t="s">
        <v>454</v>
      </c>
      <c r="H813" s="34" t="s">
        <v>434</v>
      </c>
      <c r="I813" s="29"/>
      <c r="J813" s="35" t="s">
        <v>435</v>
      </c>
      <c r="K813" s="228" t="s">
        <v>440</v>
      </c>
      <c r="L813" s="228">
        <f>COUNTIF(H811:H825,"RR")</f>
        <v>0</v>
      </c>
      <c r="M813" s="228">
        <v>200</v>
      </c>
      <c r="N813" s="241">
        <f>L813*M813</f>
        <v>0</v>
      </c>
      <c r="O813" s="241"/>
      <c r="P813" s="241">
        <f>N813+O813</f>
        <v>0</v>
      </c>
      <c r="Q813" s="37">
        <f>P813/P815</f>
        <v>0</v>
      </c>
      <c r="R813" s="37"/>
      <c r="S813" s="37"/>
      <c r="T813" s="37"/>
    </row>
    <row r="814" spans="1:20" ht="20.100000000000001" customHeight="1">
      <c r="A814" s="29"/>
      <c r="B814" s="34"/>
      <c r="C814" s="31"/>
      <c r="D814" s="32"/>
      <c r="E814" s="33"/>
      <c r="F814" s="34" t="s">
        <v>454</v>
      </c>
      <c r="G814" s="34" t="s">
        <v>455</v>
      </c>
      <c r="H814" s="34" t="s">
        <v>434</v>
      </c>
      <c r="I814" s="29"/>
      <c r="J814" s="35" t="s">
        <v>435</v>
      </c>
      <c r="K814" s="228" t="s">
        <v>443</v>
      </c>
      <c r="L814" s="228">
        <f>COUNTIF(H811:H825,"RB")</f>
        <v>0</v>
      </c>
      <c r="M814" s="228">
        <v>200</v>
      </c>
      <c r="N814" s="241">
        <f>L814*M814</f>
        <v>0</v>
      </c>
      <c r="O814" s="241"/>
      <c r="P814" s="241">
        <f>N814+O814</f>
        <v>0</v>
      </c>
      <c r="Q814" s="37">
        <f>P814/P815</f>
        <v>0</v>
      </c>
      <c r="R814" s="37"/>
      <c r="S814" s="37"/>
      <c r="T814" s="37"/>
    </row>
    <row r="815" spans="1:20" ht="20.100000000000001" customHeight="1">
      <c r="A815" s="29"/>
      <c r="B815" s="34"/>
      <c r="C815" s="31"/>
      <c r="D815" s="32"/>
      <c r="E815" s="33"/>
      <c r="F815" s="34" t="s">
        <v>455</v>
      </c>
      <c r="G815" s="34" t="s">
        <v>456</v>
      </c>
      <c r="H815" s="34" t="s">
        <v>434</v>
      </c>
      <c r="I815" s="29"/>
      <c r="J815" s="35" t="s">
        <v>435</v>
      </c>
      <c r="K815" s="228"/>
      <c r="L815" s="228"/>
      <c r="M815" s="228"/>
      <c r="N815" s="241"/>
      <c r="O815" s="241"/>
      <c r="P815" s="241">
        <f>SUM(P811:P814)</f>
        <v>2920</v>
      </c>
      <c r="Q815" s="37">
        <f>SUM(Q811:Q814)</f>
        <v>1</v>
      </c>
      <c r="R815" s="37"/>
      <c r="S815" s="37"/>
      <c r="T815" s="37"/>
    </row>
    <row r="816" spans="1:20" ht="20.100000000000001" customHeight="1">
      <c r="A816" s="29"/>
      <c r="B816" s="34"/>
      <c r="C816" s="31"/>
      <c r="D816" s="32"/>
      <c r="E816" s="33"/>
      <c r="F816" s="34" t="s">
        <v>456</v>
      </c>
      <c r="G816" s="34" t="s">
        <v>457</v>
      </c>
      <c r="H816" s="34" t="s">
        <v>434</v>
      </c>
      <c r="I816" s="29"/>
      <c r="J816" s="35" t="s">
        <v>435</v>
      </c>
      <c r="K816" s="228"/>
      <c r="L816" s="228"/>
      <c r="M816" s="228"/>
      <c r="N816" s="241"/>
      <c r="O816" s="241"/>
      <c r="P816" s="241"/>
      <c r="Q816" s="36"/>
      <c r="R816" s="36"/>
      <c r="S816" s="36"/>
      <c r="T816" s="36"/>
    </row>
    <row r="817" spans="1:20" ht="20.100000000000001" customHeight="1">
      <c r="A817" s="29"/>
      <c r="B817" s="34"/>
      <c r="C817" s="31"/>
      <c r="D817" s="32"/>
      <c r="E817" s="33"/>
      <c r="F817" s="34" t="s">
        <v>457</v>
      </c>
      <c r="G817" s="34" t="s">
        <v>460</v>
      </c>
      <c r="H817" s="34" t="s">
        <v>434</v>
      </c>
      <c r="I817" s="29"/>
      <c r="J817" s="35" t="s">
        <v>435</v>
      </c>
      <c r="K817" s="228"/>
      <c r="L817" s="228"/>
      <c r="M817" s="228"/>
      <c r="N817" s="241"/>
      <c r="O817" s="241"/>
      <c r="P817" s="241"/>
      <c r="Q817" s="36"/>
      <c r="R817" s="36"/>
      <c r="S817" s="36"/>
      <c r="T817" s="36"/>
    </row>
    <row r="818" spans="1:20" ht="20.100000000000001" customHeight="1">
      <c r="A818" s="29"/>
      <c r="B818" s="34"/>
      <c r="C818" s="31"/>
      <c r="D818" s="32"/>
      <c r="E818" s="33"/>
      <c r="F818" s="34" t="s">
        <v>460</v>
      </c>
      <c r="G818" s="34" t="s">
        <v>463</v>
      </c>
      <c r="H818" s="34" t="s">
        <v>434</v>
      </c>
      <c r="I818" s="29"/>
      <c r="J818" s="35" t="s">
        <v>435</v>
      </c>
      <c r="K818" s="228"/>
      <c r="L818" s="228"/>
      <c r="M818" s="228"/>
      <c r="N818" s="241"/>
      <c r="O818" s="241"/>
      <c r="P818" s="241"/>
      <c r="Q818" s="36"/>
      <c r="R818" s="36"/>
      <c r="S818" s="36"/>
      <c r="T818" s="36"/>
    </row>
    <row r="819" spans="1:20" ht="20.100000000000001" customHeight="1">
      <c r="A819" s="29"/>
      <c r="B819" s="34"/>
      <c r="C819" s="31"/>
      <c r="D819" s="32"/>
      <c r="E819" s="33"/>
      <c r="F819" s="34" t="s">
        <v>463</v>
      </c>
      <c r="G819" s="34" t="s">
        <v>464</v>
      </c>
      <c r="H819" s="34" t="s">
        <v>434</v>
      </c>
      <c r="I819" s="29"/>
      <c r="J819" s="35" t="s">
        <v>435</v>
      </c>
      <c r="K819" s="228"/>
      <c r="L819" s="228"/>
      <c r="M819" s="228"/>
      <c r="N819" s="241"/>
      <c r="O819" s="241"/>
      <c r="P819" s="241"/>
      <c r="Q819" s="36"/>
      <c r="R819" s="36"/>
      <c r="S819" s="36"/>
      <c r="T819" s="36"/>
    </row>
    <row r="820" spans="1:20" ht="20.100000000000001" customHeight="1">
      <c r="A820" s="29"/>
      <c r="B820" s="34"/>
      <c r="C820" s="31"/>
      <c r="D820" s="32"/>
      <c r="E820" s="33"/>
      <c r="F820" s="34" t="s">
        <v>464</v>
      </c>
      <c r="G820" s="34" t="s">
        <v>465</v>
      </c>
      <c r="H820" s="34" t="s">
        <v>434</v>
      </c>
      <c r="I820" s="29"/>
      <c r="J820" s="35" t="s">
        <v>435</v>
      </c>
      <c r="K820" s="228"/>
      <c r="L820" s="228"/>
      <c r="M820" s="228"/>
      <c r="N820" s="241"/>
      <c r="O820" s="241"/>
      <c r="P820" s="241"/>
      <c r="Q820" s="36"/>
      <c r="R820" s="36"/>
      <c r="S820" s="36"/>
      <c r="T820" s="36"/>
    </row>
    <row r="821" spans="1:20" ht="20.100000000000001" customHeight="1">
      <c r="A821" s="29"/>
      <c r="B821" s="34"/>
      <c r="C821" s="31"/>
      <c r="D821" s="32"/>
      <c r="E821" s="33"/>
      <c r="F821" s="34" t="s">
        <v>465</v>
      </c>
      <c r="G821" s="34" t="s">
        <v>466</v>
      </c>
      <c r="H821" s="34" t="s">
        <v>434</v>
      </c>
      <c r="I821" s="29"/>
      <c r="J821" s="35" t="s">
        <v>435</v>
      </c>
      <c r="K821" s="228"/>
      <c r="L821" s="228"/>
      <c r="M821" s="228"/>
      <c r="N821" s="241"/>
      <c r="O821" s="241"/>
      <c r="P821" s="241"/>
      <c r="Q821" s="36"/>
      <c r="R821" s="36"/>
      <c r="S821" s="36"/>
      <c r="T821" s="36"/>
    </row>
    <row r="822" spans="1:20" ht="20.100000000000001" customHeight="1">
      <c r="A822" s="29"/>
      <c r="B822" s="34"/>
      <c r="C822" s="31"/>
      <c r="D822" s="32"/>
      <c r="E822" s="33"/>
      <c r="F822" s="34" t="s">
        <v>466</v>
      </c>
      <c r="G822" s="34" t="s">
        <v>467</v>
      </c>
      <c r="H822" s="34" t="s">
        <v>434</v>
      </c>
      <c r="I822" s="29"/>
      <c r="J822" s="35" t="s">
        <v>435</v>
      </c>
      <c r="K822" s="228"/>
      <c r="L822" s="228"/>
      <c r="M822" s="228"/>
      <c r="N822" s="241"/>
      <c r="O822" s="241"/>
      <c r="P822" s="241"/>
      <c r="Q822" s="36"/>
      <c r="R822" s="36"/>
      <c r="S822" s="36"/>
      <c r="T822" s="36"/>
    </row>
    <row r="823" spans="1:20" ht="20.100000000000001" customHeight="1">
      <c r="A823" s="29"/>
      <c r="B823" s="34"/>
      <c r="C823" s="31"/>
      <c r="D823" s="32"/>
      <c r="E823" s="33"/>
      <c r="F823" s="34" t="s">
        <v>467</v>
      </c>
      <c r="G823" s="34" t="s">
        <v>468</v>
      </c>
      <c r="H823" s="34" t="s">
        <v>434</v>
      </c>
      <c r="I823" s="29"/>
      <c r="J823" s="35" t="s">
        <v>435</v>
      </c>
      <c r="K823" s="228"/>
      <c r="L823" s="228"/>
      <c r="M823" s="228"/>
      <c r="N823" s="241"/>
      <c r="O823" s="241"/>
      <c r="P823" s="241"/>
      <c r="Q823" s="36"/>
      <c r="R823" s="36"/>
      <c r="S823" s="36"/>
      <c r="T823" s="36"/>
    </row>
    <row r="824" spans="1:20" ht="20.100000000000001" customHeight="1">
      <c r="A824" s="29"/>
      <c r="B824" s="34"/>
      <c r="C824" s="31"/>
      <c r="D824" s="32"/>
      <c r="E824" s="33"/>
      <c r="F824" s="34" t="s">
        <v>468</v>
      </c>
      <c r="G824" s="34" t="s">
        <v>469</v>
      </c>
      <c r="H824" s="34" t="s">
        <v>438</v>
      </c>
      <c r="I824" s="29"/>
      <c r="J824" s="35" t="s">
        <v>435</v>
      </c>
      <c r="K824" s="228"/>
      <c r="L824" s="228"/>
      <c r="M824" s="228"/>
      <c r="N824" s="241"/>
      <c r="O824" s="241"/>
      <c r="P824" s="241"/>
      <c r="Q824" s="36"/>
      <c r="R824" s="36"/>
      <c r="S824" s="36"/>
      <c r="T824" s="36"/>
    </row>
    <row r="825" spans="1:20" ht="20.100000000000001" customHeight="1">
      <c r="A825" s="29"/>
      <c r="B825" s="34"/>
      <c r="C825" s="31"/>
      <c r="D825" s="32"/>
      <c r="E825" s="33"/>
      <c r="F825" s="34" t="s">
        <v>469</v>
      </c>
      <c r="G825" s="34" t="s">
        <v>1183</v>
      </c>
      <c r="H825" s="34" t="s">
        <v>434</v>
      </c>
      <c r="I825" s="29"/>
      <c r="J825" s="35" t="s">
        <v>435</v>
      </c>
      <c r="K825" s="228"/>
      <c r="L825" s="228"/>
      <c r="M825" s="228"/>
      <c r="N825" s="241"/>
      <c r="O825" s="241"/>
      <c r="P825" s="241"/>
      <c r="Q825" s="36"/>
      <c r="R825" s="36"/>
      <c r="S825" s="36"/>
      <c r="T825" s="36"/>
    </row>
    <row r="826" spans="1:20" ht="20.100000000000001" customHeight="1">
      <c r="B826" s="44"/>
      <c r="C826" s="41"/>
      <c r="D826" s="42"/>
      <c r="E826" s="43"/>
      <c r="F826" s="44"/>
      <c r="G826" s="44"/>
      <c r="H826" s="44"/>
    </row>
    <row r="827" spans="1:20" ht="20.100000000000001" customHeight="1">
      <c r="B827" s="44"/>
      <c r="C827" s="41"/>
      <c r="D827" s="42"/>
      <c r="E827" s="43"/>
      <c r="F827" s="44"/>
      <c r="G827" s="44"/>
      <c r="H827" s="44"/>
    </row>
    <row r="828" spans="1:20" ht="20.100000000000001" customHeight="1">
      <c r="A828" s="29"/>
      <c r="B828" s="34">
        <v>96</v>
      </c>
      <c r="C828" s="31">
        <v>1.0960000000000001</v>
      </c>
      <c r="D828" s="32" t="s">
        <v>115</v>
      </c>
      <c r="E828" s="33">
        <f>'2-'!H109</f>
        <v>2.81</v>
      </c>
      <c r="F828" s="34" t="s">
        <v>433</v>
      </c>
      <c r="G828" s="34" t="s">
        <v>447</v>
      </c>
      <c r="H828" s="34" t="s">
        <v>434</v>
      </c>
      <c r="I828" s="29"/>
      <c r="J828" s="35" t="s">
        <v>435</v>
      </c>
      <c r="K828" s="228" t="s">
        <v>434</v>
      </c>
      <c r="L828" s="228">
        <f>COUNTIF(H828:H841,"B")</f>
        <v>14</v>
      </c>
      <c r="M828" s="228">
        <v>200</v>
      </c>
      <c r="N828" s="241">
        <f>L828*M828</f>
        <v>2800</v>
      </c>
      <c r="O828" s="241">
        <v>10</v>
      </c>
      <c r="P828" s="241">
        <f>O828+N828</f>
        <v>2810</v>
      </c>
      <c r="Q828" s="37">
        <f>P828/P832</f>
        <v>1</v>
      </c>
      <c r="R828" s="37"/>
      <c r="S828" s="37"/>
      <c r="T828" s="37"/>
    </row>
    <row r="829" spans="1:20" ht="20.100000000000001" customHeight="1">
      <c r="A829" s="29"/>
      <c r="B829" s="34"/>
      <c r="C829" s="31"/>
      <c r="D829" s="32"/>
      <c r="E829" s="33"/>
      <c r="F829" s="34" t="s">
        <v>447</v>
      </c>
      <c r="G829" s="34" t="s">
        <v>451</v>
      </c>
      <c r="H829" s="34" t="s">
        <v>434</v>
      </c>
      <c r="I829" s="29"/>
      <c r="J829" s="35" t="s">
        <v>435</v>
      </c>
      <c r="K829" s="228" t="s">
        <v>438</v>
      </c>
      <c r="L829" s="228">
        <v>0</v>
      </c>
      <c r="M829" s="228">
        <v>200</v>
      </c>
      <c r="N829" s="241">
        <v>0</v>
      </c>
      <c r="O829" s="241"/>
      <c r="P829" s="241">
        <f>N829+O829</f>
        <v>0</v>
      </c>
      <c r="Q829" s="37">
        <f>P829/P832</f>
        <v>0</v>
      </c>
      <c r="R829" s="37"/>
      <c r="S829" s="37"/>
      <c r="T829" s="37"/>
    </row>
    <row r="830" spans="1:20" ht="20.100000000000001" customHeight="1">
      <c r="A830" s="29"/>
      <c r="B830" s="34"/>
      <c r="C830" s="31"/>
      <c r="D830" s="32"/>
      <c r="E830" s="33"/>
      <c r="F830" s="34" t="s">
        <v>451</v>
      </c>
      <c r="G830" s="34" t="s">
        <v>454</v>
      </c>
      <c r="H830" s="34" t="s">
        <v>434</v>
      </c>
      <c r="I830" s="29"/>
      <c r="J830" s="35" t="s">
        <v>435</v>
      </c>
      <c r="K830" s="228" t="s">
        <v>440</v>
      </c>
      <c r="L830" s="228">
        <v>0</v>
      </c>
      <c r="M830" s="228">
        <v>200</v>
      </c>
      <c r="N830" s="241">
        <f>L830*M830</f>
        <v>0</v>
      </c>
      <c r="O830" s="241"/>
      <c r="P830" s="241">
        <f>N830+O830</f>
        <v>0</v>
      </c>
      <c r="Q830" s="37">
        <f>P830/P832</f>
        <v>0</v>
      </c>
      <c r="R830" s="37"/>
      <c r="S830" s="37"/>
      <c r="T830" s="37"/>
    </row>
    <row r="831" spans="1:20" ht="20.100000000000001" customHeight="1">
      <c r="A831" s="29"/>
      <c r="B831" s="34"/>
      <c r="C831" s="31"/>
      <c r="D831" s="32"/>
      <c r="E831" s="33"/>
      <c r="F831" s="34" t="s">
        <v>454</v>
      </c>
      <c r="G831" s="34" t="s">
        <v>455</v>
      </c>
      <c r="H831" s="34" t="s">
        <v>434</v>
      </c>
      <c r="I831" s="29"/>
      <c r="J831" s="35" t="s">
        <v>435</v>
      </c>
      <c r="K831" s="228" t="s">
        <v>443</v>
      </c>
      <c r="L831" s="228">
        <v>0</v>
      </c>
      <c r="M831" s="228">
        <v>200</v>
      </c>
      <c r="N831" s="241">
        <f>L831*M831</f>
        <v>0</v>
      </c>
      <c r="O831" s="241"/>
      <c r="P831" s="241">
        <f>N831+O831</f>
        <v>0</v>
      </c>
      <c r="Q831" s="37">
        <f>P831/P832</f>
        <v>0</v>
      </c>
      <c r="R831" s="37"/>
      <c r="S831" s="37"/>
      <c r="T831" s="37"/>
    </row>
    <row r="832" spans="1:20" ht="20.100000000000001" customHeight="1">
      <c r="A832" s="29"/>
      <c r="B832" s="34"/>
      <c r="C832" s="31"/>
      <c r="D832" s="32"/>
      <c r="E832" s="33"/>
      <c r="F832" s="34" t="s">
        <v>455</v>
      </c>
      <c r="G832" s="34" t="s">
        <v>456</v>
      </c>
      <c r="H832" s="34" t="s">
        <v>434</v>
      </c>
      <c r="I832" s="29"/>
      <c r="J832" s="35" t="s">
        <v>435</v>
      </c>
      <c r="K832" s="228"/>
      <c r="L832" s="228"/>
      <c r="M832" s="228"/>
      <c r="N832" s="241"/>
      <c r="O832" s="241"/>
      <c r="P832" s="241">
        <f>SUM(P828:P831)</f>
        <v>2810</v>
      </c>
      <c r="Q832" s="37">
        <f>SUM(Q828:Q831)</f>
        <v>1</v>
      </c>
      <c r="R832" s="37"/>
      <c r="S832" s="37"/>
      <c r="T832" s="37"/>
    </row>
    <row r="833" spans="1:20" ht="20.100000000000001" customHeight="1">
      <c r="A833" s="29"/>
      <c r="B833" s="34"/>
      <c r="C833" s="31"/>
      <c r="D833" s="32"/>
      <c r="E833" s="33"/>
      <c r="F833" s="34" t="s">
        <v>456</v>
      </c>
      <c r="G833" s="34" t="s">
        <v>457</v>
      </c>
      <c r="H833" s="34" t="s">
        <v>434</v>
      </c>
      <c r="I833" s="29"/>
      <c r="J833" s="35" t="s">
        <v>435</v>
      </c>
      <c r="K833" s="228"/>
      <c r="L833" s="228"/>
      <c r="M833" s="228"/>
      <c r="N833" s="241"/>
      <c r="O833" s="241"/>
      <c r="P833" s="241"/>
      <c r="Q833" s="36"/>
      <c r="R833" s="36"/>
      <c r="S833" s="36"/>
      <c r="T833" s="36"/>
    </row>
    <row r="834" spans="1:20" ht="20.100000000000001" customHeight="1">
      <c r="A834" s="29"/>
      <c r="B834" s="34"/>
      <c r="C834" s="31"/>
      <c r="D834" s="32"/>
      <c r="E834" s="33"/>
      <c r="F834" s="34" t="s">
        <v>457</v>
      </c>
      <c r="G834" s="34" t="s">
        <v>460</v>
      </c>
      <c r="H834" s="34" t="s">
        <v>434</v>
      </c>
      <c r="I834" s="29"/>
      <c r="J834" s="35" t="s">
        <v>435</v>
      </c>
      <c r="K834" s="228"/>
      <c r="L834" s="228"/>
      <c r="M834" s="228"/>
      <c r="N834" s="241"/>
      <c r="O834" s="241"/>
      <c r="P834" s="241"/>
      <c r="Q834" s="36"/>
      <c r="R834" s="36"/>
      <c r="S834" s="36"/>
      <c r="T834" s="36"/>
    </row>
    <row r="835" spans="1:20" ht="20.100000000000001" customHeight="1">
      <c r="A835" s="29"/>
      <c r="B835" s="34"/>
      <c r="C835" s="31"/>
      <c r="D835" s="32"/>
      <c r="E835" s="33"/>
      <c r="F835" s="34" t="s">
        <v>460</v>
      </c>
      <c r="G835" s="34" t="s">
        <v>463</v>
      </c>
      <c r="H835" s="34" t="s">
        <v>434</v>
      </c>
      <c r="I835" s="29"/>
      <c r="J835" s="35" t="s">
        <v>435</v>
      </c>
      <c r="K835" s="228"/>
      <c r="L835" s="228"/>
      <c r="M835" s="228"/>
      <c r="N835" s="241"/>
      <c r="O835" s="241"/>
      <c r="P835" s="241"/>
      <c r="Q835" s="36"/>
      <c r="R835" s="36"/>
      <c r="S835" s="36"/>
      <c r="T835" s="36"/>
    </row>
    <row r="836" spans="1:20" ht="20.100000000000001" customHeight="1">
      <c r="A836" s="29"/>
      <c r="B836" s="34"/>
      <c r="C836" s="31"/>
      <c r="D836" s="32"/>
      <c r="E836" s="33"/>
      <c r="F836" s="34" t="s">
        <v>463</v>
      </c>
      <c r="G836" s="34" t="s">
        <v>464</v>
      </c>
      <c r="H836" s="34" t="s">
        <v>434</v>
      </c>
      <c r="I836" s="29"/>
      <c r="J836" s="35" t="s">
        <v>435</v>
      </c>
      <c r="K836" s="228"/>
      <c r="L836" s="228"/>
      <c r="M836" s="228"/>
      <c r="N836" s="241"/>
      <c r="O836" s="241"/>
      <c r="P836" s="241"/>
      <c r="Q836" s="36"/>
      <c r="R836" s="36"/>
      <c r="S836" s="36"/>
      <c r="T836" s="36"/>
    </row>
    <row r="837" spans="1:20" ht="20.100000000000001" customHeight="1">
      <c r="A837" s="29"/>
      <c r="B837" s="34"/>
      <c r="C837" s="31"/>
      <c r="D837" s="32"/>
      <c r="E837" s="33"/>
      <c r="F837" s="34" t="s">
        <v>464</v>
      </c>
      <c r="G837" s="34" t="s">
        <v>465</v>
      </c>
      <c r="H837" s="34" t="s">
        <v>434</v>
      </c>
      <c r="I837" s="29"/>
      <c r="J837" s="35" t="s">
        <v>435</v>
      </c>
      <c r="K837" s="228"/>
      <c r="L837" s="228"/>
      <c r="M837" s="228"/>
      <c r="N837" s="241"/>
      <c r="O837" s="241"/>
      <c r="P837" s="241"/>
      <c r="Q837" s="36"/>
      <c r="R837" s="36"/>
      <c r="S837" s="36"/>
      <c r="T837" s="36"/>
    </row>
    <row r="838" spans="1:20" ht="20.100000000000001" customHeight="1">
      <c r="A838" s="29"/>
      <c r="B838" s="34"/>
      <c r="C838" s="31"/>
      <c r="D838" s="32"/>
      <c r="E838" s="33"/>
      <c r="F838" s="34" t="s">
        <v>465</v>
      </c>
      <c r="G838" s="34" t="s">
        <v>466</v>
      </c>
      <c r="H838" s="34" t="s">
        <v>434</v>
      </c>
      <c r="I838" s="29"/>
      <c r="J838" s="35" t="s">
        <v>435</v>
      </c>
      <c r="K838" s="228"/>
      <c r="L838" s="228"/>
      <c r="M838" s="228"/>
      <c r="N838" s="241"/>
      <c r="O838" s="241"/>
      <c r="P838" s="241"/>
      <c r="Q838" s="36"/>
      <c r="R838" s="36"/>
      <c r="S838" s="36"/>
      <c r="T838" s="36"/>
    </row>
    <row r="839" spans="1:20" ht="20.100000000000001" customHeight="1">
      <c r="A839" s="29"/>
      <c r="B839" s="34"/>
      <c r="C839" s="31"/>
      <c r="D839" s="32"/>
      <c r="E839" s="33"/>
      <c r="F839" s="34" t="s">
        <v>466</v>
      </c>
      <c r="G839" s="34" t="s">
        <v>467</v>
      </c>
      <c r="H839" s="34" t="s">
        <v>434</v>
      </c>
      <c r="I839" s="29"/>
      <c r="J839" s="35" t="s">
        <v>435</v>
      </c>
      <c r="K839" s="228"/>
      <c r="L839" s="228"/>
      <c r="M839" s="228"/>
      <c r="N839" s="241"/>
      <c r="O839" s="241"/>
      <c r="P839" s="241"/>
      <c r="Q839" s="36"/>
      <c r="R839" s="36"/>
      <c r="S839" s="36"/>
      <c r="T839" s="36"/>
    </row>
    <row r="840" spans="1:20" ht="20.100000000000001" customHeight="1">
      <c r="A840" s="29"/>
      <c r="B840" s="34"/>
      <c r="C840" s="31"/>
      <c r="D840" s="32"/>
      <c r="E840" s="33"/>
      <c r="F840" s="34" t="s">
        <v>467</v>
      </c>
      <c r="G840" s="34" t="s">
        <v>468</v>
      </c>
      <c r="H840" s="34" t="s">
        <v>434</v>
      </c>
      <c r="I840" s="29"/>
      <c r="J840" s="35" t="s">
        <v>435</v>
      </c>
      <c r="K840" s="228"/>
      <c r="L840" s="228"/>
      <c r="M840" s="228"/>
      <c r="N840" s="241"/>
      <c r="O840" s="241"/>
      <c r="P840" s="241"/>
      <c r="Q840" s="36"/>
      <c r="R840" s="36"/>
      <c r="S840" s="36"/>
      <c r="T840" s="36"/>
    </row>
    <row r="841" spans="1:20" ht="20.100000000000001" customHeight="1">
      <c r="A841" s="29"/>
      <c r="B841" s="34"/>
      <c r="C841" s="31"/>
      <c r="D841" s="32"/>
      <c r="E841" s="33"/>
      <c r="F841" s="34" t="s">
        <v>468</v>
      </c>
      <c r="G841" s="34" t="s">
        <v>469</v>
      </c>
      <c r="H841" s="34" t="s">
        <v>434</v>
      </c>
      <c r="I841" s="29"/>
      <c r="J841" s="35" t="s">
        <v>435</v>
      </c>
      <c r="K841" s="228"/>
      <c r="L841" s="228"/>
      <c r="M841" s="228"/>
      <c r="N841" s="241"/>
      <c r="O841" s="241"/>
      <c r="P841" s="241"/>
      <c r="Q841" s="36"/>
      <c r="R841" s="36"/>
      <c r="S841" s="36"/>
      <c r="T841" s="36"/>
    </row>
    <row r="842" spans="1:20" ht="20.100000000000001" customHeight="1">
      <c r="A842" s="29"/>
      <c r="B842" s="34"/>
      <c r="C842" s="31"/>
      <c r="D842" s="32"/>
      <c r="E842" s="33"/>
      <c r="F842" s="34" t="s">
        <v>469</v>
      </c>
      <c r="G842" s="34" t="s">
        <v>1117</v>
      </c>
      <c r="H842" s="34" t="s">
        <v>434</v>
      </c>
      <c r="I842" s="29"/>
      <c r="J842" s="35" t="s">
        <v>435</v>
      </c>
      <c r="K842" s="228"/>
      <c r="L842" s="228"/>
      <c r="M842" s="228"/>
      <c r="N842" s="241"/>
      <c r="O842" s="241"/>
      <c r="P842" s="241"/>
      <c r="Q842" s="36"/>
      <c r="R842" s="36"/>
      <c r="S842" s="36"/>
      <c r="T842" s="36"/>
    </row>
    <row r="843" spans="1:20" ht="20.100000000000001" customHeight="1">
      <c r="B843" s="44"/>
      <c r="C843" s="41"/>
      <c r="D843" s="42"/>
      <c r="E843" s="43"/>
      <c r="F843" s="44"/>
      <c r="G843" s="44"/>
      <c r="H843" s="44"/>
    </row>
    <row r="844" spans="1:20" ht="20.100000000000001" customHeight="1">
      <c r="B844" s="44"/>
      <c r="C844" s="41"/>
      <c r="D844" s="42"/>
      <c r="E844" s="43"/>
      <c r="F844" s="44"/>
      <c r="G844" s="44"/>
      <c r="H844" s="44"/>
    </row>
    <row r="845" spans="1:20" ht="20.100000000000001" customHeight="1">
      <c r="A845" s="29"/>
      <c r="B845" s="34">
        <v>97</v>
      </c>
      <c r="C845" s="31">
        <v>1.097</v>
      </c>
      <c r="D845" s="32" t="s">
        <v>116</v>
      </c>
      <c r="E845" s="33">
        <f>'2-'!H110</f>
        <v>1.41</v>
      </c>
      <c r="F845" s="34" t="s">
        <v>433</v>
      </c>
      <c r="G845" s="34" t="s">
        <v>447</v>
      </c>
      <c r="H845" s="34" t="s">
        <v>440</v>
      </c>
      <c r="I845" s="29"/>
      <c r="J845" s="35" t="s">
        <v>435</v>
      </c>
      <c r="K845" s="228" t="s">
        <v>434</v>
      </c>
      <c r="L845" s="228">
        <f>COUNTIF(H845:H852,"B")</f>
        <v>0</v>
      </c>
      <c r="M845" s="228">
        <v>200</v>
      </c>
      <c r="N845" s="241">
        <f>L845*M845</f>
        <v>0</v>
      </c>
      <c r="O845" s="241">
        <v>0</v>
      </c>
      <c r="P845" s="241">
        <f>O845+N845</f>
        <v>0</v>
      </c>
      <c r="Q845" s="37">
        <f>P845/P849</f>
        <v>0</v>
      </c>
      <c r="R845" s="37"/>
      <c r="S845" s="37"/>
      <c r="T845" s="37"/>
    </row>
    <row r="846" spans="1:20" ht="20.100000000000001" customHeight="1">
      <c r="A846" s="29"/>
      <c r="B846" s="34"/>
      <c r="C846" s="31"/>
      <c r="D846" s="32"/>
      <c r="E846" s="33"/>
      <c r="F846" s="34" t="s">
        <v>447</v>
      </c>
      <c r="G846" s="34" t="s">
        <v>451</v>
      </c>
      <c r="H846" s="34" t="s">
        <v>440</v>
      </c>
      <c r="I846" s="29"/>
      <c r="J846" s="35" t="s">
        <v>435</v>
      </c>
      <c r="K846" s="228" t="s">
        <v>438</v>
      </c>
      <c r="L846" s="228">
        <f>COUNTIF(H845:H851,"S")</f>
        <v>2</v>
      </c>
      <c r="M846" s="228">
        <v>200</v>
      </c>
      <c r="N846" s="241">
        <f>L846*M846</f>
        <v>400</v>
      </c>
      <c r="O846" s="241">
        <v>10</v>
      </c>
      <c r="P846" s="241">
        <f>N846+O846</f>
        <v>410</v>
      </c>
      <c r="Q846" s="37">
        <f>P846/P849</f>
        <v>0.29078014184397161</v>
      </c>
      <c r="R846" s="37"/>
      <c r="S846" s="37"/>
      <c r="T846" s="37"/>
    </row>
    <row r="847" spans="1:20" ht="20.100000000000001" customHeight="1">
      <c r="A847" s="29"/>
      <c r="B847" s="34"/>
      <c r="C847" s="31"/>
      <c r="D847" s="32"/>
      <c r="E847" s="33"/>
      <c r="F847" s="34" t="s">
        <v>451</v>
      </c>
      <c r="G847" s="34" t="s">
        <v>454</v>
      </c>
      <c r="H847" s="34" t="s">
        <v>443</v>
      </c>
      <c r="I847" s="29"/>
      <c r="J847" s="35" t="s">
        <v>40</v>
      </c>
      <c r="K847" s="228" t="s">
        <v>440</v>
      </c>
      <c r="L847" s="228">
        <f>COUNTIF(H845:H852,"RR")</f>
        <v>3</v>
      </c>
      <c r="M847" s="228">
        <v>200</v>
      </c>
      <c r="N847" s="241">
        <f>L847*M847</f>
        <v>600</v>
      </c>
      <c r="O847" s="241"/>
      <c r="P847" s="241">
        <f>N847+O847</f>
        <v>600</v>
      </c>
      <c r="Q847" s="37">
        <f>P847/P849</f>
        <v>0.42553191489361702</v>
      </c>
      <c r="R847" s="37"/>
      <c r="S847" s="37"/>
      <c r="T847" s="37"/>
    </row>
    <row r="848" spans="1:20" ht="20.100000000000001" customHeight="1">
      <c r="A848" s="29"/>
      <c r="B848" s="34"/>
      <c r="C848" s="31"/>
      <c r="D848" s="32"/>
      <c r="E848" s="33"/>
      <c r="F848" s="34" t="s">
        <v>454</v>
      </c>
      <c r="G848" s="34" t="s">
        <v>455</v>
      </c>
      <c r="H848" s="34" t="s">
        <v>443</v>
      </c>
      <c r="I848" s="29"/>
      <c r="J848" s="35" t="s">
        <v>40</v>
      </c>
      <c r="K848" s="228" t="s">
        <v>443</v>
      </c>
      <c r="L848" s="228">
        <f>COUNTIF(H845:H851,"RB")</f>
        <v>2</v>
      </c>
      <c r="M848" s="228">
        <v>200</v>
      </c>
      <c r="N848" s="241">
        <f>L848*M848</f>
        <v>400</v>
      </c>
      <c r="O848" s="241"/>
      <c r="P848" s="241">
        <f>N848+O848</f>
        <v>400</v>
      </c>
      <c r="Q848" s="37">
        <f>P848/P849</f>
        <v>0.28368794326241137</v>
      </c>
      <c r="R848" s="37"/>
      <c r="S848" s="37"/>
      <c r="T848" s="37"/>
    </row>
    <row r="849" spans="1:20" ht="20.100000000000001" customHeight="1">
      <c r="A849" s="29"/>
      <c r="B849" s="34"/>
      <c r="C849" s="31"/>
      <c r="D849" s="32"/>
      <c r="E849" s="33"/>
      <c r="F849" s="34" t="s">
        <v>455</v>
      </c>
      <c r="G849" s="34" t="s">
        <v>456</v>
      </c>
      <c r="H849" s="34" t="s">
        <v>440</v>
      </c>
      <c r="I849" s="29"/>
      <c r="J849" s="35" t="s">
        <v>435</v>
      </c>
      <c r="K849" s="228"/>
      <c r="L849" s="228"/>
      <c r="M849" s="228"/>
      <c r="N849" s="241"/>
      <c r="O849" s="241"/>
      <c r="P849" s="241">
        <f>SUM(P845:P848)</f>
        <v>1410</v>
      </c>
      <c r="Q849" s="37">
        <f>SUM(Q845:Q848)</f>
        <v>1</v>
      </c>
      <c r="R849" s="37"/>
      <c r="S849" s="37"/>
      <c r="T849" s="37"/>
    </row>
    <row r="850" spans="1:20" ht="20.100000000000001" customHeight="1">
      <c r="A850" s="29"/>
      <c r="B850" s="34"/>
      <c r="C850" s="31"/>
      <c r="D850" s="32"/>
      <c r="E850" s="33"/>
      <c r="F850" s="34" t="s">
        <v>456</v>
      </c>
      <c r="G850" s="34" t="s">
        <v>457</v>
      </c>
      <c r="H850" s="34" t="s">
        <v>438</v>
      </c>
      <c r="I850" s="29"/>
      <c r="J850" s="35" t="s">
        <v>435</v>
      </c>
      <c r="K850" s="228"/>
      <c r="L850" s="228"/>
      <c r="M850" s="228"/>
      <c r="N850" s="241"/>
      <c r="O850" s="241"/>
      <c r="P850" s="241"/>
      <c r="Q850" s="36"/>
      <c r="R850" s="36"/>
      <c r="S850" s="36"/>
      <c r="T850" s="36"/>
    </row>
    <row r="851" spans="1:20" ht="20.100000000000001" customHeight="1">
      <c r="A851" s="29"/>
      <c r="B851" s="34"/>
      <c r="C851" s="31"/>
      <c r="D851" s="32"/>
      <c r="E851" s="33"/>
      <c r="F851" s="34" t="s">
        <v>457</v>
      </c>
      <c r="G851" s="34" t="s">
        <v>1184</v>
      </c>
      <c r="H851" s="34" t="s">
        <v>438</v>
      </c>
      <c r="I851" s="29"/>
      <c r="J851" s="35" t="s">
        <v>435</v>
      </c>
      <c r="K851" s="228"/>
      <c r="L851" s="228"/>
      <c r="M851" s="228"/>
      <c r="N851" s="241"/>
      <c r="O851" s="241"/>
      <c r="P851" s="241"/>
      <c r="Q851" s="36"/>
      <c r="R851" s="36"/>
      <c r="S851" s="36"/>
      <c r="T851" s="36"/>
    </row>
    <row r="852" spans="1:20" ht="20.100000000000001" customHeight="1">
      <c r="A852" s="29"/>
      <c r="B852" s="34"/>
      <c r="C852" s="31"/>
      <c r="D852" s="32"/>
      <c r="E852" s="33"/>
      <c r="F852" s="34"/>
      <c r="G852" s="34"/>
      <c r="H852" s="34"/>
      <c r="I852" s="29"/>
      <c r="J852" s="35"/>
      <c r="K852" s="228"/>
      <c r="L852" s="228"/>
      <c r="M852" s="228"/>
      <c r="N852" s="241"/>
      <c r="O852" s="241"/>
      <c r="P852" s="241"/>
      <c r="Q852" s="36"/>
      <c r="R852" s="36"/>
      <c r="S852" s="36"/>
      <c r="T852" s="36"/>
    </row>
    <row r="853" spans="1:20" ht="20.100000000000001" customHeight="1">
      <c r="B853" s="44"/>
      <c r="C853" s="41"/>
      <c r="D853" s="42"/>
      <c r="E853" s="43"/>
      <c r="F853" s="44"/>
      <c r="G853" s="44"/>
      <c r="H853" s="44"/>
    </row>
    <row r="854" spans="1:20" ht="20.100000000000001" customHeight="1">
      <c r="B854" s="44"/>
      <c r="C854" s="41"/>
      <c r="D854" s="42"/>
      <c r="E854" s="43"/>
      <c r="F854" s="44"/>
      <c r="G854" s="44"/>
      <c r="H854" s="44"/>
    </row>
    <row r="855" spans="1:20" ht="20.100000000000001" customHeight="1">
      <c r="A855" s="29"/>
      <c r="B855" s="34">
        <v>98</v>
      </c>
      <c r="C855" s="31">
        <v>1.0980000000000001</v>
      </c>
      <c r="D855" s="32" t="s">
        <v>117</v>
      </c>
      <c r="E855" s="33">
        <f>'2-'!H111</f>
        <v>0.81</v>
      </c>
      <c r="F855" s="34" t="s">
        <v>433</v>
      </c>
      <c r="G855" s="34" t="s">
        <v>447</v>
      </c>
      <c r="H855" s="34" t="s">
        <v>434</v>
      </c>
      <c r="I855" s="29"/>
      <c r="J855" s="35" t="s">
        <v>435</v>
      </c>
      <c r="K855" s="228" t="s">
        <v>434</v>
      </c>
      <c r="L855" s="228">
        <f>COUNTIF(H855:H858,"B")</f>
        <v>4</v>
      </c>
      <c r="M855" s="228">
        <v>200</v>
      </c>
      <c r="N855" s="241">
        <f>L855*M855</f>
        <v>800</v>
      </c>
      <c r="O855" s="241">
        <v>10</v>
      </c>
      <c r="P855" s="241">
        <f>O855+N855</f>
        <v>810</v>
      </c>
      <c r="Q855" s="37">
        <f>P855/P859</f>
        <v>1</v>
      </c>
      <c r="R855" s="37"/>
      <c r="S855" s="37"/>
      <c r="T855" s="37"/>
    </row>
    <row r="856" spans="1:20" ht="20.100000000000001" customHeight="1">
      <c r="A856" s="29"/>
      <c r="B856" s="34"/>
      <c r="C856" s="31"/>
      <c r="D856" s="32"/>
      <c r="E856" s="33"/>
      <c r="F856" s="34" t="s">
        <v>447</v>
      </c>
      <c r="G856" s="34" t="s">
        <v>451</v>
      </c>
      <c r="H856" s="34" t="s">
        <v>434</v>
      </c>
      <c r="I856" s="29"/>
      <c r="J856" s="35" t="s">
        <v>435</v>
      </c>
      <c r="K856" s="228" t="s">
        <v>438</v>
      </c>
      <c r="L856" s="228">
        <v>0</v>
      </c>
      <c r="M856" s="228">
        <v>200</v>
      </c>
      <c r="N856" s="241">
        <v>0</v>
      </c>
      <c r="O856" s="241"/>
      <c r="P856" s="241">
        <f>N856+O856</f>
        <v>0</v>
      </c>
      <c r="Q856" s="37">
        <f>P856/P859</f>
        <v>0</v>
      </c>
      <c r="R856" s="37"/>
      <c r="S856" s="37"/>
      <c r="T856" s="37"/>
    </row>
    <row r="857" spans="1:20" ht="20.100000000000001" customHeight="1">
      <c r="A857" s="29"/>
      <c r="B857" s="34"/>
      <c r="C857" s="31"/>
      <c r="D857" s="32"/>
      <c r="E857" s="33"/>
      <c r="F857" s="34" t="s">
        <v>451</v>
      </c>
      <c r="G857" s="34" t="s">
        <v>454</v>
      </c>
      <c r="H857" s="34" t="s">
        <v>434</v>
      </c>
      <c r="I857" s="29"/>
      <c r="J857" s="35" t="s">
        <v>435</v>
      </c>
      <c r="K857" s="228" t="s">
        <v>440</v>
      </c>
      <c r="L857" s="228">
        <v>0</v>
      </c>
      <c r="M857" s="228">
        <v>200</v>
      </c>
      <c r="N857" s="241">
        <v>0</v>
      </c>
      <c r="O857" s="241"/>
      <c r="P857" s="241">
        <f>N857+O857</f>
        <v>0</v>
      </c>
      <c r="Q857" s="37">
        <f>P857/P859</f>
        <v>0</v>
      </c>
      <c r="R857" s="37"/>
      <c r="S857" s="37"/>
      <c r="T857" s="37"/>
    </row>
    <row r="858" spans="1:20" ht="20.100000000000001" customHeight="1">
      <c r="A858" s="29"/>
      <c r="B858" s="34"/>
      <c r="C858" s="31"/>
      <c r="D858" s="32"/>
      <c r="E858" s="33"/>
      <c r="F858" s="34" t="s">
        <v>454</v>
      </c>
      <c r="G858" s="34" t="s">
        <v>455</v>
      </c>
      <c r="H858" s="34" t="s">
        <v>434</v>
      </c>
      <c r="I858" s="29"/>
      <c r="J858" s="35" t="s">
        <v>435</v>
      </c>
      <c r="K858" s="228" t="s">
        <v>443</v>
      </c>
      <c r="L858" s="228">
        <v>0</v>
      </c>
      <c r="M858" s="228">
        <v>200</v>
      </c>
      <c r="N858" s="241">
        <f>L858*M858</f>
        <v>0</v>
      </c>
      <c r="O858" s="241"/>
      <c r="P858" s="241">
        <f>N858+O858</f>
        <v>0</v>
      </c>
      <c r="Q858" s="37">
        <f>P858/P859</f>
        <v>0</v>
      </c>
      <c r="R858" s="37"/>
      <c r="S858" s="37"/>
      <c r="T858" s="37"/>
    </row>
    <row r="859" spans="1:20" ht="20.100000000000001" customHeight="1">
      <c r="A859" s="29"/>
      <c r="B859" s="34"/>
      <c r="C859" s="31"/>
      <c r="D859" s="32"/>
      <c r="E859" s="33"/>
      <c r="F859" s="34" t="s">
        <v>455</v>
      </c>
      <c r="G859" s="34" t="s">
        <v>1110</v>
      </c>
      <c r="H859" s="34" t="s">
        <v>434</v>
      </c>
      <c r="I859" s="29"/>
      <c r="J859" s="35" t="s">
        <v>435</v>
      </c>
      <c r="K859" s="228"/>
      <c r="L859" s="228"/>
      <c r="M859" s="228"/>
      <c r="N859" s="241"/>
      <c r="O859" s="241"/>
      <c r="P859" s="241">
        <f>SUM(P855:P858)</f>
        <v>810</v>
      </c>
      <c r="Q859" s="37">
        <f>SUM(Q855:Q858)</f>
        <v>1</v>
      </c>
      <c r="R859" s="37"/>
      <c r="S859" s="37"/>
      <c r="T859" s="37"/>
    </row>
    <row r="860" spans="1:20" ht="20.100000000000001" customHeight="1">
      <c r="B860" s="44"/>
      <c r="C860" s="41"/>
      <c r="D860" s="42"/>
      <c r="E860" s="43"/>
      <c r="F860" s="44"/>
      <c r="G860" s="44"/>
      <c r="H860" s="44"/>
    </row>
    <row r="861" spans="1:20" ht="20.100000000000001" customHeight="1">
      <c r="B861" s="44"/>
      <c r="C861" s="41"/>
      <c r="D861" s="42"/>
      <c r="E861" s="43"/>
      <c r="F861" s="44"/>
      <c r="G861" s="44"/>
      <c r="H861" s="44"/>
    </row>
    <row r="862" spans="1:20" s="270" customFormat="1" ht="14.25">
      <c r="A862" s="260"/>
      <c r="B862" s="265">
        <v>99</v>
      </c>
      <c r="C862" s="262">
        <v>1.099</v>
      </c>
      <c r="D862" s="263" t="s">
        <v>1148</v>
      </c>
      <c r="E862" s="264">
        <f>'2-'!H112</f>
        <v>1.95</v>
      </c>
      <c r="F862" s="265" t="s">
        <v>433</v>
      </c>
      <c r="G862" s="265" t="s">
        <v>447</v>
      </c>
      <c r="H862" s="265" t="s">
        <v>434</v>
      </c>
      <c r="I862" s="260"/>
      <c r="J862" s="266" t="s">
        <v>435</v>
      </c>
      <c r="K862" s="260" t="s">
        <v>434</v>
      </c>
      <c r="L862" s="260">
        <f>COUNTIF(H862:H870,"B")</f>
        <v>9</v>
      </c>
      <c r="M862" s="260">
        <v>200</v>
      </c>
      <c r="N862" s="270">
        <f>L862*M862</f>
        <v>1800</v>
      </c>
      <c r="O862" s="270">
        <v>150</v>
      </c>
      <c r="P862" s="270">
        <f>O862+N862</f>
        <v>1950</v>
      </c>
      <c r="Q862" s="269">
        <f>P862/P866</f>
        <v>1</v>
      </c>
      <c r="R862" s="269"/>
      <c r="S862" s="269"/>
      <c r="T862" s="269"/>
    </row>
    <row r="863" spans="1:20" s="270" customFormat="1" ht="14.25">
      <c r="A863" s="260"/>
      <c r="B863" s="265"/>
      <c r="C863" s="262"/>
      <c r="D863" s="263"/>
      <c r="E863" s="264"/>
      <c r="F863" s="265" t="s">
        <v>447</v>
      </c>
      <c r="G863" s="265" t="s">
        <v>451</v>
      </c>
      <c r="H863" s="265" t="s">
        <v>434</v>
      </c>
      <c r="I863" s="260"/>
      <c r="J863" s="266" t="s">
        <v>435</v>
      </c>
      <c r="K863" s="260" t="s">
        <v>438</v>
      </c>
      <c r="L863" s="260">
        <v>0</v>
      </c>
      <c r="M863" s="260">
        <v>200</v>
      </c>
      <c r="N863" s="270">
        <v>0</v>
      </c>
      <c r="P863" s="270">
        <f>N863+O863</f>
        <v>0</v>
      </c>
      <c r="Q863" s="269">
        <f>P863/P866</f>
        <v>0</v>
      </c>
      <c r="R863" s="269"/>
      <c r="S863" s="269"/>
      <c r="T863" s="269"/>
    </row>
    <row r="864" spans="1:20" s="270" customFormat="1" ht="14.25">
      <c r="A864" s="260"/>
      <c r="B864" s="265"/>
      <c r="C864" s="262"/>
      <c r="D864" s="263"/>
      <c r="E864" s="264"/>
      <c r="F864" s="265" t="s">
        <v>451</v>
      </c>
      <c r="G864" s="265" t="s">
        <v>454</v>
      </c>
      <c r="H864" s="265" t="s">
        <v>434</v>
      </c>
      <c r="I864" s="260"/>
      <c r="J864" s="266" t="s">
        <v>435</v>
      </c>
      <c r="K864" s="260" t="s">
        <v>440</v>
      </c>
      <c r="L864" s="260">
        <v>0</v>
      </c>
      <c r="M864" s="260">
        <v>200</v>
      </c>
      <c r="N864" s="270">
        <v>0</v>
      </c>
      <c r="P864" s="270">
        <f>N864+O864</f>
        <v>0</v>
      </c>
      <c r="Q864" s="269">
        <f>P864/P866</f>
        <v>0</v>
      </c>
      <c r="R864" s="269"/>
      <c r="S864" s="269"/>
      <c r="T864" s="269"/>
    </row>
    <row r="865" spans="1:20" s="270" customFormat="1" ht="14.25">
      <c r="A865" s="260"/>
      <c r="B865" s="265"/>
      <c r="C865" s="262"/>
      <c r="D865" s="263"/>
      <c r="E865" s="264"/>
      <c r="F865" s="265" t="s">
        <v>454</v>
      </c>
      <c r="G865" s="265" t="s">
        <v>455</v>
      </c>
      <c r="H865" s="265" t="s">
        <v>434</v>
      </c>
      <c r="I865" s="260"/>
      <c r="J865" s="266" t="s">
        <v>435</v>
      </c>
      <c r="K865" s="260" t="s">
        <v>443</v>
      </c>
      <c r="L865" s="260">
        <v>0</v>
      </c>
      <c r="M865" s="260">
        <v>200</v>
      </c>
      <c r="N865" s="270">
        <f>L865*M865</f>
        <v>0</v>
      </c>
      <c r="P865" s="270">
        <f>N865+O865</f>
        <v>0</v>
      </c>
      <c r="Q865" s="269">
        <f>P865/P866</f>
        <v>0</v>
      </c>
      <c r="R865" s="269"/>
      <c r="S865" s="269"/>
      <c r="T865" s="269"/>
    </row>
    <row r="866" spans="1:20" s="270" customFormat="1" ht="14.25">
      <c r="A866" s="260"/>
      <c r="B866" s="265"/>
      <c r="C866" s="262"/>
      <c r="D866" s="263"/>
      <c r="E866" s="264"/>
      <c r="F866" s="265" t="s">
        <v>455</v>
      </c>
      <c r="G866" s="265" t="s">
        <v>456</v>
      </c>
      <c r="H866" s="265" t="s">
        <v>434</v>
      </c>
      <c r="I866" s="260"/>
      <c r="J866" s="266" t="s">
        <v>435</v>
      </c>
      <c r="K866" s="260"/>
      <c r="L866" s="260"/>
      <c r="M866" s="260"/>
      <c r="P866" s="270">
        <f>SUM(P862:P865)</f>
        <v>1950</v>
      </c>
      <c r="Q866" s="269">
        <f>SUM(Q862:Q865)</f>
        <v>1</v>
      </c>
      <c r="R866" s="269"/>
      <c r="S866" s="269"/>
      <c r="T866" s="269"/>
    </row>
    <row r="867" spans="1:20" s="270" customFormat="1" ht="14.25">
      <c r="A867" s="260"/>
      <c r="B867" s="265"/>
      <c r="C867" s="262"/>
      <c r="D867" s="263"/>
      <c r="E867" s="264"/>
      <c r="F867" s="265" t="s">
        <v>456</v>
      </c>
      <c r="G867" s="265" t="s">
        <v>457</v>
      </c>
      <c r="H867" s="265" t="s">
        <v>434</v>
      </c>
      <c r="I867" s="260"/>
      <c r="J867" s="266" t="s">
        <v>435</v>
      </c>
      <c r="K867" s="260"/>
      <c r="L867" s="260"/>
      <c r="M867" s="260"/>
    </row>
    <row r="868" spans="1:20" s="270" customFormat="1" ht="14.25">
      <c r="A868" s="260"/>
      <c r="B868" s="265"/>
      <c r="C868" s="262"/>
      <c r="D868" s="263"/>
      <c r="E868" s="264"/>
      <c r="F868" s="265" t="s">
        <v>457</v>
      </c>
      <c r="G868" s="265" t="s">
        <v>460</v>
      </c>
      <c r="H868" s="265" t="s">
        <v>434</v>
      </c>
      <c r="I868" s="260"/>
      <c r="J868" s="266" t="s">
        <v>435</v>
      </c>
      <c r="K868" s="260"/>
      <c r="L868" s="260"/>
      <c r="M868" s="260"/>
    </row>
    <row r="869" spans="1:20" s="270" customFormat="1" ht="14.25">
      <c r="A869" s="260"/>
      <c r="B869" s="265"/>
      <c r="C869" s="262"/>
      <c r="D869" s="263"/>
      <c r="E869" s="264"/>
      <c r="F869" s="265" t="s">
        <v>460</v>
      </c>
      <c r="G869" s="265" t="s">
        <v>463</v>
      </c>
      <c r="H869" s="265" t="s">
        <v>434</v>
      </c>
      <c r="I869" s="260"/>
      <c r="J869" s="266" t="s">
        <v>435</v>
      </c>
      <c r="K869" s="260"/>
      <c r="L869" s="260"/>
      <c r="M869" s="260"/>
    </row>
    <row r="870" spans="1:20" s="270" customFormat="1" ht="14.25">
      <c r="A870" s="260"/>
      <c r="B870" s="265"/>
      <c r="C870" s="262"/>
      <c r="D870" s="263"/>
      <c r="E870" s="264"/>
      <c r="F870" s="265" t="s">
        <v>463</v>
      </c>
      <c r="G870" s="265" t="s">
        <v>464</v>
      </c>
      <c r="H870" s="265" t="s">
        <v>434</v>
      </c>
      <c r="I870" s="260"/>
      <c r="J870" s="266" t="s">
        <v>435</v>
      </c>
      <c r="K870" s="260"/>
      <c r="L870" s="260"/>
      <c r="M870" s="260"/>
    </row>
    <row r="871" spans="1:20" s="270" customFormat="1" ht="14.25">
      <c r="A871" s="260"/>
      <c r="B871" s="265"/>
      <c r="C871" s="262"/>
      <c r="D871" s="263"/>
      <c r="E871" s="264"/>
      <c r="F871" s="265" t="s">
        <v>464</v>
      </c>
      <c r="G871" s="265" t="s">
        <v>547</v>
      </c>
      <c r="H871" s="265" t="s">
        <v>434</v>
      </c>
      <c r="I871" s="260"/>
      <c r="J871" s="266" t="s">
        <v>435</v>
      </c>
      <c r="K871" s="260"/>
      <c r="L871" s="260"/>
      <c r="M871" s="260"/>
    </row>
    <row r="872" spans="1:20" ht="20.100000000000001" customHeight="1">
      <c r="B872" s="44"/>
      <c r="C872" s="41"/>
      <c r="D872" s="42"/>
      <c r="E872" s="43"/>
      <c r="F872" s="44"/>
      <c r="G872" s="44"/>
      <c r="H872" s="44"/>
    </row>
    <row r="873" spans="1:20" ht="20.100000000000001" customHeight="1">
      <c r="B873" s="44"/>
      <c r="C873" s="41"/>
      <c r="D873" s="42"/>
      <c r="E873" s="43"/>
      <c r="F873" s="44"/>
      <c r="G873" s="44"/>
      <c r="H873" s="44"/>
    </row>
    <row r="874" spans="1:20" ht="20.100000000000001" customHeight="1">
      <c r="A874" s="29"/>
      <c r="B874" s="34">
        <v>100</v>
      </c>
      <c r="C874" s="31" t="s">
        <v>1085</v>
      </c>
      <c r="D874" s="32" t="s">
        <v>118</v>
      </c>
      <c r="E874" s="33">
        <f>'2-'!H113</f>
        <v>1.17</v>
      </c>
      <c r="F874" s="34" t="s">
        <v>433</v>
      </c>
      <c r="G874" s="34" t="s">
        <v>447</v>
      </c>
      <c r="H874" s="34" t="s">
        <v>443</v>
      </c>
      <c r="I874" s="29"/>
      <c r="J874" s="35" t="s">
        <v>40</v>
      </c>
      <c r="K874" s="228" t="s">
        <v>434</v>
      </c>
      <c r="L874" s="228">
        <f>COUNTIF(H874:H878,"B")</f>
        <v>3</v>
      </c>
      <c r="M874" s="228">
        <v>200</v>
      </c>
      <c r="N874" s="241">
        <v>1000</v>
      </c>
      <c r="O874" s="241">
        <v>170</v>
      </c>
      <c r="P874" s="241">
        <f>O874+N874</f>
        <v>1170</v>
      </c>
      <c r="Q874" s="37">
        <f>P874/P878</f>
        <v>1</v>
      </c>
      <c r="R874" s="37"/>
      <c r="S874" s="37"/>
      <c r="T874" s="37"/>
    </row>
    <row r="875" spans="1:20" ht="20.100000000000001" customHeight="1">
      <c r="A875" s="29"/>
      <c r="B875" s="34"/>
      <c r="C875" s="31"/>
      <c r="D875" s="32"/>
      <c r="E875" s="33"/>
      <c r="F875" s="34" t="s">
        <v>447</v>
      </c>
      <c r="G875" s="34" t="s">
        <v>451</v>
      </c>
      <c r="H875" s="34" t="str">
        <f>H874</f>
        <v>RB</v>
      </c>
      <c r="I875" s="29"/>
      <c r="J875" s="35" t="s">
        <v>40</v>
      </c>
      <c r="K875" s="228" t="s">
        <v>438</v>
      </c>
      <c r="L875" s="228">
        <v>0</v>
      </c>
      <c r="M875" s="228">
        <v>200</v>
      </c>
      <c r="N875" s="241">
        <v>0</v>
      </c>
      <c r="O875" s="241"/>
      <c r="P875" s="241">
        <f>N875+O875</f>
        <v>0</v>
      </c>
      <c r="Q875" s="37">
        <f>P875/P878</f>
        <v>0</v>
      </c>
      <c r="R875" s="37"/>
      <c r="S875" s="37"/>
      <c r="T875" s="37"/>
    </row>
    <row r="876" spans="1:20" ht="20.100000000000001" customHeight="1">
      <c r="A876" s="29"/>
      <c r="B876" s="34"/>
      <c r="C876" s="31"/>
      <c r="D876" s="32"/>
      <c r="E876" s="33"/>
      <c r="F876" s="34" t="s">
        <v>451</v>
      </c>
      <c r="G876" s="34" t="s">
        <v>454</v>
      </c>
      <c r="H876" s="34" t="s">
        <v>434</v>
      </c>
      <c r="I876" s="29"/>
      <c r="J876" s="35" t="s">
        <v>435</v>
      </c>
      <c r="K876" s="228" t="s">
        <v>440</v>
      </c>
      <c r="L876" s="228">
        <v>0</v>
      </c>
      <c r="M876" s="228">
        <v>200</v>
      </c>
      <c r="N876" s="241">
        <v>0</v>
      </c>
      <c r="O876" s="241"/>
      <c r="P876" s="241">
        <f>N876+O876</f>
        <v>0</v>
      </c>
      <c r="Q876" s="37">
        <f>P876/P878</f>
        <v>0</v>
      </c>
      <c r="R876" s="37"/>
      <c r="S876" s="37"/>
      <c r="T876" s="37"/>
    </row>
    <row r="877" spans="1:20" ht="20.100000000000001" customHeight="1">
      <c r="A877" s="29"/>
      <c r="B877" s="34"/>
      <c r="C877" s="31"/>
      <c r="D877" s="32"/>
      <c r="E877" s="33"/>
      <c r="F877" s="34" t="s">
        <v>454</v>
      </c>
      <c r="G877" s="34" t="s">
        <v>455</v>
      </c>
      <c r="H877" s="34" t="str">
        <f t="shared" ref="H877:H878" si="2">H876</f>
        <v>B</v>
      </c>
      <c r="I877" s="29"/>
      <c r="J877" s="35" t="s">
        <v>435</v>
      </c>
      <c r="K877" s="228" t="s">
        <v>443</v>
      </c>
      <c r="L877" s="228">
        <v>0</v>
      </c>
      <c r="M877" s="228">
        <v>200</v>
      </c>
      <c r="N877" s="241">
        <f>L877*M877</f>
        <v>0</v>
      </c>
      <c r="O877" s="241"/>
      <c r="P877" s="241">
        <f>N877+O877</f>
        <v>0</v>
      </c>
      <c r="Q877" s="37">
        <f>P877/P878</f>
        <v>0</v>
      </c>
      <c r="R877" s="37"/>
      <c r="S877" s="37"/>
      <c r="T877" s="37"/>
    </row>
    <row r="878" spans="1:20" ht="20.100000000000001" customHeight="1">
      <c r="A878" s="29"/>
      <c r="B878" s="34"/>
      <c r="C878" s="31"/>
      <c r="D878" s="32"/>
      <c r="E878" s="33"/>
      <c r="F878" s="34" t="s">
        <v>455</v>
      </c>
      <c r="G878" s="34" t="s">
        <v>456</v>
      </c>
      <c r="H878" s="34" t="str">
        <f t="shared" si="2"/>
        <v>B</v>
      </c>
      <c r="I878" s="29"/>
      <c r="J878" s="35" t="s">
        <v>435</v>
      </c>
      <c r="K878" s="228"/>
      <c r="L878" s="228"/>
      <c r="M878" s="228"/>
      <c r="N878" s="241"/>
      <c r="O878" s="241"/>
      <c r="P878" s="241">
        <f>SUM(P874:P877)</f>
        <v>1170</v>
      </c>
      <c r="Q878" s="37">
        <f>SUM(Q874:Q877)</f>
        <v>1</v>
      </c>
      <c r="R878" s="37"/>
      <c r="S878" s="37"/>
      <c r="T878" s="37"/>
    </row>
    <row r="879" spans="1:20" ht="20.100000000000001" customHeight="1">
      <c r="A879" s="29"/>
      <c r="B879" s="34"/>
      <c r="C879" s="31"/>
      <c r="D879" s="32"/>
      <c r="E879" s="33"/>
      <c r="F879" s="34" t="s">
        <v>456</v>
      </c>
      <c r="G879" s="34" t="s">
        <v>1109</v>
      </c>
      <c r="H879" s="34" t="s">
        <v>438</v>
      </c>
      <c r="I879" s="29"/>
      <c r="J879" s="35" t="s">
        <v>435</v>
      </c>
      <c r="K879" s="228"/>
      <c r="L879" s="228"/>
      <c r="M879" s="228"/>
      <c r="N879" s="241"/>
      <c r="O879" s="241"/>
      <c r="P879" s="241"/>
      <c r="Q879" s="36"/>
      <c r="R879" s="36"/>
      <c r="S879" s="36"/>
      <c r="T879" s="36"/>
    </row>
    <row r="880" spans="1:20" ht="20.100000000000001" customHeight="1">
      <c r="B880" s="44"/>
      <c r="C880" s="41"/>
      <c r="D880" s="42"/>
      <c r="E880" s="43"/>
      <c r="F880" s="44"/>
      <c r="G880" s="44"/>
      <c r="H880" s="44"/>
    </row>
    <row r="881" spans="1:20" ht="20.100000000000001" customHeight="1">
      <c r="B881" s="44"/>
      <c r="C881" s="41"/>
      <c r="D881" s="42"/>
      <c r="E881" s="43"/>
      <c r="F881" s="44"/>
      <c r="G881" s="44"/>
      <c r="H881" s="44"/>
    </row>
    <row r="882" spans="1:20" s="270" customFormat="1" ht="20.100000000000001" customHeight="1">
      <c r="A882" s="260"/>
      <c r="B882" s="265">
        <v>101</v>
      </c>
      <c r="C882" s="262">
        <v>1.101</v>
      </c>
      <c r="D882" s="263" t="s">
        <v>119</v>
      </c>
      <c r="E882" s="264">
        <f>'2-'!H114</f>
        <v>0.21</v>
      </c>
      <c r="F882" s="265" t="s">
        <v>433</v>
      </c>
      <c r="G882" s="265" t="s">
        <v>447</v>
      </c>
      <c r="H882" s="265" t="s">
        <v>434</v>
      </c>
      <c r="I882" s="260"/>
      <c r="J882" s="266" t="s">
        <v>435</v>
      </c>
      <c r="K882" s="267" t="s">
        <v>434</v>
      </c>
      <c r="L882" s="267">
        <f>COUNTIF(H882,"B")</f>
        <v>1</v>
      </c>
      <c r="M882" s="267">
        <v>200</v>
      </c>
      <c r="N882" s="268">
        <f>L882*M882</f>
        <v>200</v>
      </c>
      <c r="O882" s="268">
        <v>10</v>
      </c>
      <c r="P882" s="268">
        <f>O882+N882</f>
        <v>210</v>
      </c>
      <c r="Q882" s="269">
        <f>P882/P886</f>
        <v>1</v>
      </c>
      <c r="R882" s="269"/>
      <c r="S882" s="269"/>
      <c r="T882" s="269"/>
    </row>
    <row r="883" spans="1:20" s="270" customFormat="1" ht="20.100000000000001" customHeight="1">
      <c r="A883" s="260"/>
      <c r="B883" s="265"/>
      <c r="C883" s="262"/>
      <c r="D883" s="263"/>
      <c r="E883" s="264"/>
      <c r="F883" s="265" t="s">
        <v>447</v>
      </c>
      <c r="G883" s="265" t="s">
        <v>1166</v>
      </c>
      <c r="H883" s="265" t="s">
        <v>434</v>
      </c>
      <c r="I883" s="260"/>
      <c r="J883" s="266" t="s">
        <v>435</v>
      </c>
      <c r="K883" s="267" t="s">
        <v>438</v>
      </c>
      <c r="L883" s="267">
        <v>0</v>
      </c>
      <c r="M883" s="267">
        <v>200</v>
      </c>
      <c r="N883" s="268">
        <v>0</v>
      </c>
      <c r="O883" s="268"/>
      <c r="P883" s="268">
        <f>N883+O883</f>
        <v>0</v>
      </c>
      <c r="Q883" s="269">
        <f>P883/P886</f>
        <v>0</v>
      </c>
      <c r="R883" s="269"/>
      <c r="S883" s="269"/>
      <c r="T883" s="269"/>
    </row>
    <row r="884" spans="1:20" s="270" customFormat="1" ht="20.100000000000001" customHeight="1">
      <c r="A884" s="260"/>
      <c r="B884" s="265"/>
      <c r="C884" s="262"/>
      <c r="D884" s="263"/>
      <c r="E884" s="264"/>
      <c r="F884" s="265"/>
      <c r="G884" s="265"/>
      <c r="H884" s="265"/>
      <c r="I884" s="260"/>
      <c r="J884" s="266"/>
      <c r="K884" s="267" t="s">
        <v>440</v>
      </c>
      <c r="L884" s="267">
        <v>0</v>
      </c>
      <c r="M884" s="267">
        <v>200</v>
      </c>
      <c r="N884" s="268">
        <v>0</v>
      </c>
      <c r="O884" s="268"/>
      <c r="P884" s="268">
        <f>N884+O884</f>
        <v>0</v>
      </c>
      <c r="Q884" s="269">
        <f>P884/P886</f>
        <v>0</v>
      </c>
      <c r="R884" s="269"/>
      <c r="S884" s="269"/>
      <c r="T884" s="269"/>
    </row>
    <row r="885" spans="1:20" s="270" customFormat="1" ht="20.100000000000001" customHeight="1">
      <c r="A885" s="260"/>
      <c r="B885" s="265"/>
      <c r="C885" s="262"/>
      <c r="D885" s="263"/>
      <c r="E885" s="264"/>
      <c r="F885" s="265"/>
      <c r="G885" s="265"/>
      <c r="H885" s="265"/>
      <c r="I885" s="260"/>
      <c r="J885" s="266"/>
      <c r="K885" s="267" t="s">
        <v>443</v>
      </c>
      <c r="L885" s="267">
        <v>0</v>
      </c>
      <c r="M885" s="267">
        <v>200</v>
      </c>
      <c r="N885" s="268">
        <f>L885*M885</f>
        <v>0</v>
      </c>
      <c r="O885" s="268"/>
      <c r="P885" s="268">
        <f>N885+O885</f>
        <v>0</v>
      </c>
      <c r="Q885" s="269">
        <f>P885/P886</f>
        <v>0</v>
      </c>
      <c r="R885" s="269"/>
      <c r="S885" s="269"/>
      <c r="T885" s="269"/>
    </row>
    <row r="886" spans="1:20" s="270" customFormat="1" ht="20.100000000000001" customHeight="1">
      <c r="A886" s="260"/>
      <c r="B886" s="265"/>
      <c r="C886" s="262"/>
      <c r="D886" s="263"/>
      <c r="E886" s="264"/>
      <c r="F886" s="265"/>
      <c r="G886" s="265"/>
      <c r="H886" s="265"/>
      <c r="I886" s="260"/>
      <c r="J886" s="266"/>
      <c r="K886" s="267"/>
      <c r="L886" s="267"/>
      <c r="M886" s="267"/>
      <c r="N886" s="268"/>
      <c r="O886" s="268"/>
      <c r="P886" s="268">
        <f>SUM(P882:P885)</f>
        <v>210</v>
      </c>
      <c r="Q886" s="269">
        <f>SUM(Q882:Q885)</f>
        <v>1</v>
      </c>
      <c r="R886" s="269"/>
      <c r="S886" s="269"/>
      <c r="T886" s="269"/>
    </row>
    <row r="887" spans="1:20" ht="20.100000000000001" customHeight="1">
      <c r="B887" s="44"/>
      <c r="C887" s="41"/>
      <c r="D887" s="42"/>
      <c r="E887" s="43"/>
      <c r="F887" s="44"/>
      <c r="G887" s="44"/>
      <c r="H887" s="44"/>
    </row>
    <row r="888" spans="1:20" ht="20.100000000000001" customHeight="1">
      <c r="B888" s="44"/>
      <c r="C888" s="41"/>
      <c r="D888" s="42"/>
      <c r="E888" s="43"/>
      <c r="F888" s="44"/>
      <c r="G888" s="44"/>
      <c r="H888" s="44"/>
    </row>
    <row r="889" spans="1:20" s="270" customFormat="1" ht="20.100000000000001" customHeight="1">
      <c r="A889" s="260"/>
      <c r="B889" s="265">
        <v>102</v>
      </c>
      <c r="C889" s="262">
        <v>1.1020000000000001</v>
      </c>
      <c r="D889" s="263" t="s">
        <v>120</v>
      </c>
      <c r="E889" s="264">
        <f>'2-'!H115</f>
        <v>0.52</v>
      </c>
      <c r="F889" s="265" t="s">
        <v>433</v>
      </c>
      <c r="G889" s="265" t="s">
        <v>447</v>
      </c>
      <c r="H889" s="265" t="s">
        <v>434</v>
      </c>
      <c r="I889" s="260"/>
      <c r="J889" s="266" t="s">
        <v>435</v>
      </c>
      <c r="K889" s="267" t="s">
        <v>434</v>
      </c>
      <c r="L889" s="267">
        <f>COUNTIF(H889:H890,"B")</f>
        <v>2</v>
      </c>
      <c r="M889" s="267">
        <v>200</v>
      </c>
      <c r="N889" s="268">
        <f>L889*M889</f>
        <v>400</v>
      </c>
      <c r="O889" s="268">
        <v>120</v>
      </c>
      <c r="P889" s="268">
        <f>O889+N889</f>
        <v>520</v>
      </c>
      <c r="Q889" s="269">
        <f>P889/P893</f>
        <v>1</v>
      </c>
      <c r="R889" s="269"/>
      <c r="S889" s="269"/>
      <c r="T889" s="269"/>
    </row>
    <row r="890" spans="1:20" s="270" customFormat="1" ht="20.100000000000001" customHeight="1">
      <c r="A890" s="260"/>
      <c r="B890" s="265"/>
      <c r="C890" s="262"/>
      <c r="D890" s="263"/>
      <c r="E890" s="264"/>
      <c r="F890" s="265" t="s">
        <v>447</v>
      </c>
      <c r="G890" s="265" t="s">
        <v>451</v>
      </c>
      <c r="H890" s="265" t="s">
        <v>434</v>
      </c>
      <c r="I890" s="260"/>
      <c r="J890" s="266" t="s">
        <v>435</v>
      </c>
      <c r="K890" s="267" t="s">
        <v>438</v>
      </c>
      <c r="L890" s="267">
        <v>0</v>
      </c>
      <c r="M890" s="267">
        <v>200</v>
      </c>
      <c r="N890" s="268">
        <v>0</v>
      </c>
      <c r="O890" s="268"/>
      <c r="P890" s="268">
        <f>N890+O890</f>
        <v>0</v>
      </c>
      <c r="Q890" s="269">
        <f>P890/P893</f>
        <v>0</v>
      </c>
      <c r="R890" s="269"/>
      <c r="S890" s="269"/>
      <c r="T890" s="269"/>
    </row>
    <row r="891" spans="1:20" s="270" customFormat="1" ht="20.100000000000001" customHeight="1">
      <c r="A891" s="260"/>
      <c r="B891" s="265"/>
      <c r="C891" s="262"/>
      <c r="D891" s="263"/>
      <c r="E891" s="264"/>
      <c r="F891" s="265" t="s">
        <v>451</v>
      </c>
      <c r="G891" s="265" t="s">
        <v>1133</v>
      </c>
      <c r="H891" s="265" t="s">
        <v>434</v>
      </c>
      <c r="I891" s="260"/>
      <c r="J891" s="266" t="s">
        <v>435</v>
      </c>
      <c r="K891" s="267" t="s">
        <v>440</v>
      </c>
      <c r="L891" s="267">
        <v>0</v>
      </c>
      <c r="M891" s="267">
        <v>200</v>
      </c>
      <c r="N891" s="268">
        <v>0</v>
      </c>
      <c r="O891" s="268"/>
      <c r="P891" s="268">
        <f>N891+O891</f>
        <v>0</v>
      </c>
      <c r="Q891" s="269">
        <f>P891/P893</f>
        <v>0</v>
      </c>
      <c r="R891" s="269"/>
      <c r="S891" s="269"/>
      <c r="T891" s="269"/>
    </row>
    <row r="892" spans="1:20" s="270" customFormat="1" ht="20.100000000000001" customHeight="1">
      <c r="A892" s="260"/>
      <c r="B892" s="265"/>
      <c r="C892" s="262"/>
      <c r="D892" s="263"/>
      <c r="E892" s="264"/>
      <c r="F892" s="265"/>
      <c r="G892" s="265"/>
      <c r="H892" s="265"/>
      <c r="I892" s="260"/>
      <c r="J892" s="266"/>
      <c r="K892" s="267" t="s">
        <v>443</v>
      </c>
      <c r="L892" s="267">
        <v>0</v>
      </c>
      <c r="M892" s="267">
        <v>200</v>
      </c>
      <c r="N892" s="268">
        <f>L892*M892</f>
        <v>0</v>
      </c>
      <c r="O892" s="268"/>
      <c r="P892" s="268">
        <f>N892+O892</f>
        <v>0</v>
      </c>
      <c r="Q892" s="269">
        <f>P892/P893</f>
        <v>0</v>
      </c>
      <c r="R892" s="269"/>
      <c r="S892" s="269"/>
      <c r="T892" s="269"/>
    </row>
    <row r="893" spans="1:20" s="270" customFormat="1" ht="20.100000000000001" customHeight="1">
      <c r="A893" s="260"/>
      <c r="B893" s="265"/>
      <c r="C893" s="262"/>
      <c r="D893" s="263"/>
      <c r="E893" s="264"/>
      <c r="F893" s="265"/>
      <c r="G893" s="265"/>
      <c r="H893" s="265"/>
      <c r="I893" s="260"/>
      <c r="J893" s="266"/>
      <c r="K893" s="267"/>
      <c r="L893" s="267"/>
      <c r="M893" s="267"/>
      <c r="N893" s="268"/>
      <c r="O893" s="268"/>
      <c r="P893" s="268">
        <f>SUM(P889:P892)</f>
        <v>520</v>
      </c>
      <c r="Q893" s="269">
        <f>SUM(Q889:Q892)</f>
        <v>1</v>
      </c>
      <c r="R893" s="269"/>
      <c r="S893" s="269"/>
      <c r="T893" s="269"/>
    </row>
    <row r="894" spans="1:20" ht="20.100000000000001" customHeight="1">
      <c r="B894" s="44"/>
      <c r="C894" s="41"/>
      <c r="D894" s="42"/>
      <c r="E894" s="43"/>
      <c r="F894" s="44"/>
      <c r="G894" s="44"/>
      <c r="H894" s="44"/>
    </row>
    <row r="895" spans="1:20" ht="20.100000000000001" customHeight="1">
      <c r="B895" s="44"/>
      <c r="C895" s="41"/>
      <c r="D895" s="42"/>
      <c r="E895" s="43"/>
      <c r="F895" s="44"/>
      <c r="G895" s="44"/>
      <c r="H895" s="44"/>
    </row>
    <row r="896" spans="1:20" s="285" customFormat="1" ht="20.100000000000001" customHeight="1">
      <c r="A896" s="219"/>
      <c r="B896" s="215">
        <v>103</v>
      </c>
      <c r="C896" s="216">
        <v>1.103</v>
      </c>
      <c r="D896" s="217" t="s">
        <v>121</v>
      </c>
      <c r="E896" s="218">
        <f>'2-'!H116</f>
        <v>0.38</v>
      </c>
      <c r="F896" s="215" t="s">
        <v>433</v>
      </c>
      <c r="G896" s="215" t="s">
        <v>447</v>
      </c>
      <c r="H896" s="215" t="s">
        <v>438</v>
      </c>
      <c r="I896" s="219"/>
      <c r="J896" s="220" t="s">
        <v>435</v>
      </c>
      <c r="K896" s="233" t="s">
        <v>434</v>
      </c>
      <c r="L896" s="233"/>
      <c r="M896" s="233">
        <v>200</v>
      </c>
      <c r="N896" s="283">
        <f>M896*L896</f>
        <v>0</v>
      </c>
      <c r="O896" s="283">
        <v>180</v>
      </c>
      <c r="P896" s="283">
        <f>O896+N896</f>
        <v>180</v>
      </c>
      <c r="Q896" s="284">
        <f>P896/P900</f>
        <v>0.47368421052631576</v>
      </c>
      <c r="R896" s="284"/>
      <c r="S896" s="284"/>
      <c r="T896" s="284"/>
    </row>
    <row r="897" spans="1:20" s="285" customFormat="1" ht="20.100000000000001" customHeight="1">
      <c r="A897" s="219"/>
      <c r="B897" s="215"/>
      <c r="C897" s="216"/>
      <c r="D897" s="217"/>
      <c r="E897" s="218"/>
      <c r="F897" s="215" t="s">
        <v>447</v>
      </c>
      <c r="G897" s="215" t="s">
        <v>548</v>
      </c>
      <c r="H897" s="215" t="s">
        <v>434</v>
      </c>
      <c r="I897" s="219"/>
      <c r="J897" s="220" t="s">
        <v>435</v>
      </c>
      <c r="K897" s="233" t="s">
        <v>438</v>
      </c>
      <c r="L897" s="233">
        <f>COUNTIF(H896:H899,"S")</f>
        <v>1</v>
      </c>
      <c r="M897" s="233">
        <v>200</v>
      </c>
      <c r="N897" s="283">
        <f>M897*L897</f>
        <v>200</v>
      </c>
      <c r="O897" s="283"/>
      <c r="P897" s="283">
        <f>N897+O897</f>
        <v>200</v>
      </c>
      <c r="Q897" s="284">
        <f>P897/P900</f>
        <v>0.52631578947368418</v>
      </c>
      <c r="R897" s="284"/>
      <c r="S897" s="284"/>
      <c r="T897" s="284"/>
    </row>
    <row r="898" spans="1:20" s="285" customFormat="1" ht="20.100000000000001" customHeight="1">
      <c r="A898" s="219"/>
      <c r="B898" s="215"/>
      <c r="C898" s="216"/>
      <c r="D898" s="217"/>
      <c r="E898" s="218"/>
      <c r="F898" s="215"/>
      <c r="G898" s="215"/>
      <c r="H898" s="215"/>
      <c r="I898" s="219"/>
      <c r="J898" s="220"/>
      <c r="K898" s="233" t="s">
        <v>440</v>
      </c>
      <c r="L898" s="233">
        <v>0</v>
      </c>
      <c r="M898" s="233">
        <v>200</v>
      </c>
      <c r="N898" s="283">
        <v>0</v>
      </c>
      <c r="O898" s="283"/>
      <c r="P898" s="283">
        <f>N898+O898</f>
        <v>0</v>
      </c>
      <c r="Q898" s="284">
        <f>P898/P900</f>
        <v>0</v>
      </c>
      <c r="R898" s="284"/>
      <c r="S898" s="284"/>
      <c r="T898" s="284"/>
    </row>
    <row r="899" spans="1:20" s="285" customFormat="1" ht="20.100000000000001" customHeight="1">
      <c r="A899" s="219"/>
      <c r="B899" s="215"/>
      <c r="C899" s="216"/>
      <c r="D899" s="217"/>
      <c r="E899" s="218"/>
      <c r="F899" s="215"/>
      <c r="G899" s="215"/>
      <c r="H899" s="215"/>
      <c r="I899" s="219"/>
      <c r="J899" s="220"/>
      <c r="K899" s="233" t="s">
        <v>443</v>
      </c>
      <c r="L899" s="233">
        <v>0</v>
      </c>
      <c r="M899" s="233">
        <v>200</v>
      </c>
      <c r="N899" s="283">
        <f>L899*M899</f>
        <v>0</v>
      </c>
      <c r="O899" s="283"/>
      <c r="P899" s="283">
        <f>N899+O899</f>
        <v>0</v>
      </c>
      <c r="Q899" s="284">
        <f>P899/P900</f>
        <v>0</v>
      </c>
      <c r="R899" s="284"/>
      <c r="S899" s="284"/>
      <c r="T899" s="284"/>
    </row>
    <row r="900" spans="1:20" s="285" customFormat="1" ht="20.100000000000001" customHeight="1">
      <c r="A900" s="219"/>
      <c r="B900" s="215"/>
      <c r="C900" s="216"/>
      <c r="D900" s="217"/>
      <c r="E900" s="218"/>
      <c r="F900" s="215"/>
      <c r="G900" s="215"/>
      <c r="H900" s="215"/>
      <c r="I900" s="219"/>
      <c r="J900" s="220"/>
      <c r="K900" s="233"/>
      <c r="L900" s="233"/>
      <c r="M900" s="233"/>
      <c r="N900" s="283"/>
      <c r="O900" s="283"/>
      <c r="P900" s="283">
        <f>SUM(P896:P899)</f>
        <v>380</v>
      </c>
      <c r="Q900" s="284">
        <f>SUM(Q896:Q899)</f>
        <v>1</v>
      </c>
      <c r="R900" s="284"/>
      <c r="S900" s="284"/>
      <c r="T900" s="284"/>
    </row>
    <row r="901" spans="1:20" ht="20.100000000000001" customHeight="1">
      <c r="B901" s="44"/>
      <c r="C901" s="41"/>
      <c r="D901" s="42"/>
      <c r="E901" s="43"/>
      <c r="F901" s="44"/>
      <c r="G901" s="44"/>
      <c r="H901" s="44"/>
    </row>
    <row r="902" spans="1:20" ht="20.100000000000001" customHeight="1">
      <c r="B902" s="44"/>
      <c r="C902" s="41"/>
      <c r="D902" s="42"/>
      <c r="E902" s="43"/>
      <c r="F902" s="44"/>
      <c r="G902" s="44"/>
      <c r="H902" s="44"/>
    </row>
    <row r="903" spans="1:20" s="270" customFormat="1" ht="20.100000000000001" customHeight="1">
      <c r="A903" s="260"/>
      <c r="B903" s="265">
        <v>104</v>
      </c>
      <c r="C903" s="262">
        <v>1.1040000000000001</v>
      </c>
      <c r="D903" s="263" t="s">
        <v>122</v>
      </c>
      <c r="E903" s="264">
        <f>'2-'!H117</f>
        <v>0.36</v>
      </c>
      <c r="F903" s="265" t="s">
        <v>433</v>
      </c>
      <c r="G903" s="265" t="s">
        <v>447</v>
      </c>
      <c r="H903" s="265" t="s">
        <v>434</v>
      </c>
      <c r="I903" s="260"/>
      <c r="J903" s="266" t="s">
        <v>435</v>
      </c>
      <c r="K903" s="267" t="s">
        <v>434</v>
      </c>
      <c r="L903" s="267">
        <f>COUNTIF(H903,"B")</f>
        <v>1</v>
      </c>
      <c r="M903" s="267">
        <v>200</v>
      </c>
      <c r="N903" s="268">
        <v>160</v>
      </c>
      <c r="O903" s="268"/>
      <c r="P903" s="268">
        <f>M903+N903</f>
        <v>360</v>
      </c>
      <c r="Q903" s="269">
        <f>P903/P907</f>
        <v>1</v>
      </c>
      <c r="R903" s="269"/>
      <c r="S903" s="269"/>
      <c r="T903" s="269"/>
    </row>
    <row r="904" spans="1:20" s="270" customFormat="1" ht="20.100000000000001" customHeight="1">
      <c r="A904" s="260"/>
      <c r="B904" s="265"/>
      <c r="C904" s="262"/>
      <c r="D904" s="263"/>
      <c r="E904" s="264"/>
      <c r="F904" s="265" t="s">
        <v>447</v>
      </c>
      <c r="G904" s="265" t="s">
        <v>705</v>
      </c>
      <c r="H904" s="265" t="s">
        <v>434</v>
      </c>
      <c r="I904" s="260"/>
      <c r="J904" s="266" t="s">
        <v>435</v>
      </c>
      <c r="K904" s="267" t="s">
        <v>438</v>
      </c>
      <c r="L904" s="267">
        <v>0</v>
      </c>
      <c r="M904" s="267">
        <v>200</v>
      </c>
      <c r="N904" s="268">
        <v>0</v>
      </c>
      <c r="O904" s="268"/>
      <c r="P904" s="268">
        <f>N904+O904</f>
        <v>0</v>
      </c>
      <c r="Q904" s="269">
        <f>P904/P907</f>
        <v>0</v>
      </c>
      <c r="R904" s="269"/>
      <c r="S904" s="269"/>
      <c r="T904" s="269"/>
    </row>
    <row r="905" spans="1:20" s="270" customFormat="1" ht="20.100000000000001" customHeight="1">
      <c r="A905" s="260"/>
      <c r="B905" s="265"/>
      <c r="C905" s="262"/>
      <c r="D905" s="263"/>
      <c r="E905" s="264"/>
      <c r="F905" s="265"/>
      <c r="G905" s="265"/>
      <c r="H905" s="265"/>
      <c r="I905" s="260"/>
      <c r="J905" s="266"/>
      <c r="K905" s="267" t="s">
        <v>440</v>
      </c>
      <c r="L905" s="267">
        <v>0</v>
      </c>
      <c r="M905" s="267">
        <v>200</v>
      </c>
      <c r="N905" s="268">
        <v>0</v>
      </c>
      <c r="O905" s="268"/>
      <c r="P905" s="268">
        <f>N905+O905</f>
        <v>0</v>
      </c>
      <c r="Q905" s="269">
        <f>P905/P907</f>
        <v>0</v>
      </c>
      <c r="R905" s="269"/>
      <c r="S905" s="269"/>
      <c r="T905" s="269"/>
    </row>
    <row r="906" spans="1:20" s="270" customFormat="1" ht="20.100000000000001" customHeight="1">
      <c r="A906" s="260"/>
      <c r="B906" s="265"/>
      <c r="C906" s="262"/>
      <c r="D906" s="263"/>
      <c r="E906" s="264"/>
      <c r="F906" s="265"/>
      <c r="G906" s="265"/>
      <c r="H906" s="265"/>
      <c r="I906" s="260"/>
      <c r="J906" s="266"/>
      <c r="K906" s="267" t="s">
        <v>443</v>
      </c>
      <c r="L906" s="267">
        <v>0</v>
      </c>
      <c r="M906" s="267">
        <v>200</v>
      </c>
      <c r="N906" s="268">
        <f>L906*M906</f>
        <v>0</v>
      </c>
      <c r="O906" s="268"/>
      <c r="P906" s="268">
        <f>N906+O906</f>
        <v>0</v>
      </c>
      <c r="Q906" s="269">
        <f>P906/P907</f>
        <v>0</v>
      </c>
      <c r="R906" s="269"/>
      <c r="S906" s="269"/>
      <c r="T906" s="269"/>
    </row>
    <row r="907" spans="1:20" s="270" customFormat="1" ht="20.100000000000001" customHeight="1">
      <c r="A907" s="260"/>
      <c r="B907" s="265"/>
      <c r="C907" s="262"/>
      <c r="D907" s="263"/>
      <c r="E907" s="264"/>
      <c r="F907" s="265"/>
      <c r="G907" s="265"/>
      <c r="H907" s="265"/>
      <c r="I907" s="260"/>
      <c r="J907" s="266"/>
      <c r="K907" s="267"/>
      <c r="L907" s="267"/>
      <c r="M907" s="267"/>
      <c r="N907" s="268"/>
      <c r="O907" s="268"/>
      <c r="P907" s="268">
        <f>SUM(P903:P906)</f>
        <v>360</v>
      </c>
      <c r="Q907" s="269">
        <f>SUM(Q903:Q906)</f>
        <v>1</v>
      </c>
      <c r="R907" s="269"/>
      <c r="S907" s="269"/>
      <c r="T907" s="269"/>
    </row>
    <row r="908" spans="1:20" ht="20.100000000000001" customHeight="1">
      <c r="B908" s="44"/>
      <c r="C908" s="41"/>
      <c r="D908" s="42"/>
      <c r="E908" s="43"/>
      <c r="F908" s="44"/>
      <c r="G908" s="44"/>
      <c r="H908" s="44"/>
    </row>
    <row r="909" spans="1:20" ht="20.100000000000001" customHeight="1">
      <c r="B909" s="44"/>
      <c r="C909" s="41"/>
      <c r="D909" s="42"/>
      <c r="E909" s="43"/>
      <c r="F909" s="44"/>
      <c r="G909" s="44"/>
      <c r="H909" s="44"/>
    </row>
    <row r="910" spans="1:20" s="270" customFormat="1" ht="20.100000000000001" customHeight="1">
      <c r="A910" s="260"/>
      <c r="B910" s="265">
        <v>105</v>
      </c>
      <c r="C910" s="262">
        <v>1.105</v>
      </c>
      <c r="D910" s="263" t="s">
        <v>123</v>
      </c>
      <c r="E910" s="264">
        <f>'2-'!H118</f>
        <v>0.78</v>
      </c>
      <c r="F910" s="265" t="s">
        <v>433</v>
      </c>
      <c r="G910" s="265" t="s">
        <v>447</v>
      </c>
      <c r="H910" s="265" t="s">
        <v>434</v>
      </c>
      <c r="I910" s="260"/>
      <c r="J910" s="266" t="s">
        <v>435</v>
      </c>
      <c r="K910" s="267" t="s">
        <v>434</v>
      </c>
      <c r="L910" s="267">
        <f>COUNTIF(H910:H912,"B")</f>
        <v>3</v>
      </c>
      <c r="M910" s="267">
        <v>200</v>
      </c>
      <c r="N910" s="268">
        <f>M910*L910</f>
        <v>600</v>
      </c>
      <c r="O910" s="268">
        <v>180</v>
      </c>
      <c r="P910" s="268">
        <f>O910+N910</f>
        <v>780</v>
      </c>
      <c r="Q910" s="269">
        <f>P910/P914</f>
        <v>1</v>
      </c>
      <c r="R910" s="269"/>
      <c r="S910" s="269"/>
      <c r="T910" s="269"/>
    </row>
    <row r="911" spans="1:20" s="270" customFormat="1" ht="20.100000000000001" customHeight="1">
      <c r="A911" s="260"/>
      <c r="B911" s="265"/>
      <c r="C911" s="262"/>
      <c r="D911" s="263"/>
      <c r="E911" s="264"/>
      <c r="F911" s="265" t="s">
        <v>447</v>
      </c>
      <c r="G911" s="265" t="s">
        <v>451</v>
      </c>
      <c r="H911" s="265" t="s">
        <v>434</v>
      </c>
      <c r="I911" s="260"/>
      <c r="J911" s="266" t="s">
        <v>435</v>
      </c>
      <c r="K911" s="267" t="s">
        <v>438</v>
      </c>
      <c r="L911" s="267">
        <f>COUNTIF(H910:H913,"S")</f>
        <v>0</v>
      </c>
      <c r="M911" s="267">
        <v>200</v>
      </c>
      <c r="N911" s="268">
        <v>0</v>
      </c>
      <c r="O911" s="268"/>
      <c r="P911" s="268">
        <f>N911+O911</f>
        <v>0</v>
      </c>
      <c r="Q911" s="269">
        <f>P911/P914</f>
        <v>0</v>
      </c>
      <c r="R911" s="269"/>
      <c r="S911" s="269"/>
      <c r="T911" s="269"/>
    </row>
    <row r="912" spans="1:20" s="270" customFormat="1" ht="20.100000000000001" customHeight="1">
      <c r="A912" s="260"/>
      <c r="B912" s="265"/>
      <c r="C912" s="262"/>
      <c r="D912" s="263"/>
      <c r="E912" s="264"/>
      <c r="F912" s="265" t="s">
        <v>451</v>
      </c>
      <c r="G912" s="265" t="s">
        <v>454</v>
      </c>
      <c r="H912" s="265" t="s">
        <v>434</v>
      </c>
      <c r="I912" s="260"/>
      <c r="J912" s="266" t="s">
        <v>435</v>
      </c>
      <c r="K912" s="267" t="s">
        <v>440</v>
      </c>
      <c r="L912" s="267">
        <f>COUNTIF(H910:H913,"RR")</f>
        <v>0</v>
      </c>
      <c r="M912" s="267">
        <v>200</v>
      </c>
      <c r="N912" s="268">
        <f>L912*M912</f>
        <v>0</v>
      </c>
      <c r="O912" s="268"/>
      <c r="P912" s="268">
        <f>N912+O912</f>
        <v>0</v>
      </c>
      <c r="Q912" s="269">
        <f>P912/P914</f>
        <v>0</v>
      </c>
      <c r="R912" s="269"/>
      <c r="S912" s="269"/>
      <c r="T912" s="269"/>
    </row>
    <row r="913" spans="1:20" s="270" customFormat="1" ht="20.100000000000001" customHeight="1">
      <c r="A913" s="260"/>
      <c r="B913" s="265"/>
      <c r="C913" s="262"/>
      <c r="D913" s="263"/>
      <c r="E913" s="264"/>
      <c r="F913" s="265" t="s">
        <v>454</v>
      </c>
      <c r="G913" s="265" t="s">
        <v>1131</v>
      </c>
      <c r="H913" s="265" t="s">
        <v>434</v>
      </c>
      <c r="I913" s="260"/>
      <c r="J913" s="266" t="s">
        <v>435</v>
      </c>
      <c r="K913" s="267" t="s">
        <v>443</v>
      </c>
      <c r="L913" s="267">
        <f>COUNTIF(H910:H913,"RB")</f>
        <v>0</v>
      </c>
      <c r="M913" s="267">
        <v>200</v>
      </c>
      <c r="N913" s="268">
        <f>L913*M913</f>
        <v>0</v>
      </c>
      <c r="O913" s="268"/>
      <c r="P913" s="268">
        <f>N913+O913</f>
        <v>0</v>
      </c>
      <c r="Q913" s="269">
        <f>P913/P914</f>
        <v>0</v>
      </c>
      <c r="R913" s="269"/>
      <c r="S913" s="269"/>
      <c r="T913" s="269"/>
    </row>
    <row r="914" spans="1:20" s="270" customFormat="1" ht="20.100000000000001" customHeight="1">
      <c r="A914" s="260"/>
      <c r="B914" s="265"/>
      <c r="C914" s="262"/>
      <c r="D914" s="263"/>
      <c r="E914" s="264"/>
      <c r="F914" s="265"/>
      <c r="G914" s="265"/>
      <c r="H914" s="265"/>
      <c r="I914" s="260"/>
      <c r="J914" s="266"/>
      <c r="K914" s="267"/>
      <c r="L914" s="267"/>
      <c r="M914" s="267"/>
      <c r="N914" s="268"/>
      <c r="O914" s="268"/>
      <c r="P914" s="268">
        <f>SUM(P910:P913)</f>
        <v>780</v>
      </c>
      <c r="Q914" s="269">
        <f>SUM(Q910:Q913)</f>
        <v>1</v>
      </c>
      <c r="R914" s="269"/>
      <c r="S914" s="269"/>
      <c r="T914" s="269"/>
    </row>
    <row r="915" spans="1:20" ht="20.100000000000001" customHeight="1">
      <c r="B915" s="44"/>
      <c r="C915" s="41"/>
      <c r="D915" s="42"/>
      <c r="E915" s="43"/>
      <c r="F915" s="44"/>
      <c r="G915" s="44"/>
      <c r="H915" s="44"/>
    </row>
    <row r="916" spans="1:20" ht="20.100000000000001" customHeight="1">
      <c r="B916" s="44"/>
      <c r="C916" s="41"/>
      <c r="D916" s="42"/>
      <c r="E916" s="43"/>
      <c r="F916" s="44"/>
      <c r="G916" s="44"/>
      <c r="H916" s="44"/>
    </row>
    <row r="917" spans="1:20" ht="20.100000000000001" customHeight="1">
      <c r="A917" s="29"/>
      <c r="B917" s="34">
        <v>106</v>
      </c>
      <c r="C917" s="31">
        <v>1.1060000000000001</v>
      </c>
      <c r="D917" s="32" t="s">
        <v>124</v>
      </c>
      <c r="E917" s="33">
        <f>'2-'!H119</f>
        <v>0.98</v>
      </c>
      <c r="F917" s="34" t="s">
        <v>433</v>
      </c>
      <c r="G917" s="34" t="s">
        <v>447</v>
      </c>
      <c r="H917" s="34" t="s">
        <v>434</v>
      </c>
      <c r="I917" s="29"/>
      <c r="J917" s="35" t="s">
        <v>435</v>
      </c>
      <c r="K917" s="228" t="s">
        <v>434</v>
      </c>
      <c r="L917" s="228">
        <f>COUNTIF(H917:H920,"B")</f>
        <v>3</v>
      </c>
      <c r="M917" s="228">
        <v>200</v>
      </c>
      <c r="N917" s="241">
        <f>L917*M917</f>
        <v>600</v>
      </c>
      <c r="O917" s="241"/>
      <c r="P917" s="241">
        <f>O917+N917</f>
        <v>600</v>
      </c>
      <c r="Q917" s="37">
        <f>P917/P921</f>
        <v>0.61224489795918369</v>
      </c>
      <c r="R917" s="37"/>
      <c r="S917" s="37"/>
      <c r="T917" s="37"/>
    </row>
    <row r="918" spans="1:20" ht="20.100000000000001" customHeight="1">
      <c r="A918" s="29"/>
      <c r="B918" s="34"/>
      <c r="C918" s="31"/>
      <c r="D918" s="32"/>
      <c r="E918" s="33"/>
      <c r="F918" s="34" t="s">
        <v>447</v>
      </c>
      <c r="G918" s="34" t="s">
        <v>451</v>
      </c>
      <c r="H918" s="34" t="s">
        <v>434</v>
      </c>
      <c r="I918" s="29"/>
      <c r="J918" s="35" t="s">
        <v>435</v>
      </c>
      <c r="K918" s="228" t="s">
        <v>438</v>
      </c>
      <c r="L918" s="228">
        <f>COUNTIF(H917:H920,"S")</f>
        <v>1</v>
      </c>
      <c r="M918" s="228">
        <v>200</v>
      </c>
      <c r="N918" s="241">
        <f>L918*M918</f>
        <v>200</v>
      </c>
      <c r="O918" s="241">
        <v>180</v>
      </c>
      <c r="P918" s="241">
        <f>O918+N918</f>
        <v>380</v>
      </c>
      <c r="Q918" s="37">
        <f>P918/P921</f>
        <v>0.38775510204081631</v>
      </c>
      <c r="R918" s="37"/>
      <c r="S918" s="37"/>
      <c r="T918" s="37"/>
    </row>
    <row r="919" spans="1:20" ht="20.100000000000001" customHeight="1">
      <c r="A919" s="29"/>
      <c r="B919" s="34"/>
      <c r="C919" s="31"/>
      <c r="D919" s="32"/>
      <c r="E919" s="33"/>
      <c r="F919" s="34" t="s">
        <v>451</v>
      </c>
      <c r="G919" s="34" t="s">
        <v>454</v>
      </c>
      <c r="H919" s="34" t="s">
        <v>434</v>
      </c>
      <c r="I919" s="29"/>
      <c r="J919" s="35" t="s">
        <v>435</v>
      </c>
      <c r="K919" s="228" t="s">
        <v>440</v>
      </c>
      <c r="L919" s="228">
        <f>COUNTIF(H917:H921,"RR")</f>
        <v>0</v>
      </c>
      <c r="M919" s="228">
        <v>200</v>
      </c>
      <c r="N919" s="241">
        <f>L919*M919</f>
        <v>0</v>
      </c>
      <c r="O919" s="241"/>
      <c r="P919" s="241">
        <f>N919+O919</f>
        <v>0</v>
      </c>
      <c r="Q919" s="37">
        <f>P919/P921</f>
        <v>0</v>
      </c>
      <c r="R919" s="37"/>
      <c r="S919" s="37"/>
      <c r="T919" s="37"/>
    </row>
    <row r="920" spans="1:20" ht="20.100000000000001" customHeight="1">
      <c r="A920" s="29"/>
      <c r="B920" s="34"/>
      <c r="C920" s="31"/>
      <c r="D920" s="32"/>
      <c r="E920" s="33"/>
      <c r="F920" s="34" t="s">
        <v>454</v>
      </c>
      <c r="G920" s="34" t="s">
        <v>455</v>
      </c>
      <c r="H920" s="34" t="s">
        <v>438</v>
      </c>
      <c r="I920" s="29"/>
      <c r="J920" s="35" t="s">
        <v>40</v>
      </c>
      <c r="K920" s="228" t="s">
        <v>443</v>
      </c>
      <c r="L920" s="228">
        <f>COUNTIF(H917:H921,"RB")</f>
        <v>0</v>
      </c>
      <c r="M920" s="228">
        <v>200</v>
      </c>
      <c r="N920" s="241">
        <f>L920*M920</f>
        <v>0</v>
      </c>
      <c r="O920" s="241"/>
      <c r="P920" s="241">
        <f>N920+O920</f>
        <v>0</v>
      </c>
      <c r="Q920" s="37">
        <f>P920/P921</f>
        <v>0</v>
      </c>
      <c r="R920" s="37"/>
      <c r="S920" s="37"/>
      <c r="T920" s="37"/>
    </row>
    <row r="921" spans="1:20" ht="20.100000000000001" customHeight="1">
      <c r="A921" s="29"/>
      <c r="B921" s="34"/>
      <c r="C921" s="31"/>
      <c r="D921" s="32"/>
      <c r="E921" s="33"/>
      <c r="F921" s="34" t="s">
        <v>455</v>
      </c>
      <c r="G921" s="34" t="s">
        <v>1119</v>
      </c>
      <c r="H921" s="34" t="s">
        <v>438</v>
      </c>
      <c r="I921" s="29"/>
      <c r="J921" s="35" t="s">
        <v>435</v>
      </c>
      <c r="K921" s="228"/>
      <c r="L921" s="228"/>
      <c r="M921" s="228"/>
      <c r="N921" s="241"/>
      <c r="O921" s="241"/>
      <c r="P921" s="241">
        <f>SUM(P917:P920)</f>
        <v>980</v>
      </c>
      <c r="Q921" s="37">
        <f>SUM(Q917:Q920)</f>
        <v>1</v>
      </c>
      <c r="R921" s="37"/>
      <c r="S921" s="37"/>
      <c r="T921" s="37"/>
    </row>
    <row r="922" spans="1:20" s="25" customFormat="1" ht="20.100000000000001" customHeight="1">
      <c r="A922" s="20"/>
      <c r="B922" s="44"/>
      <c r="C922" s="41"/>
      <c r="D922" s="42"/>
      <c r="E922" s="43"/>
      <c r="F922" s="44"/>
      <c r="G922" s="44"/>
      <c r="H922" s="44"/>
      <c r="I922" s="20"/>
      <c r="J922" s="24"/>
      <c r="K922" s="226"/>
      <c r="L922" s="226"/>
      <c r="M922" s="226"/>
      <c r="N922" s="239"/>
      <c r="O922" s="239"/>
      <c r="P922" s="239"/>
    </row>
    <row r="923" spans="1:20" ht="20.100000000000001" customHeight="1">
      <c r="B923" s="44"/>
      <c r="C923" s="41"/>
      <c r="D923" s="42"/>
      <c r="E923" s="43"/>
      <c r="F923" s="44"/>
      <c r="G923" s="44"/>
      <c r="H923" s="44"/>
    </row>
    <row r="924" spans="1:20" s="201" customFormat="1" ht="20.100000000000001" customHeight="1">
      <c r="A924" s="193"/>
      <c r="B924" s="194">
        <v>107</v>
      </c>
      <c r="C924" s="195">
        <v>1.107</v>
      </c>
      <c r="D924" s="196" t="s">
        <v>125</v>
      </c>
      <c r="E924" s="197">
        <f>'2-'!H120</f>
        <v>0.7</v>
      </c>
      <c r="F924" s="194" t="s">
        <v>433</v>
      </c>
      <c r="G924" s="194" t="s">
        <v>447</v>
      </c>
      <c r="H924" s="194" t="s">
        <v>434</v>
      </c>
      <c r="I924" s="193"/>
      <c r="J924" s="199" t="s">
        <v>435</v>
      </c>
      <c r="K924" s="232" t="s">
        <v>434</v>
      </c>
      <c r="L924" s="232">
        <f>COUNTIF(H924:H926,"B")</f>
        <v>3</v>
      </c>
      <c r="M924" s="232">
        <v>200</v>
      </c>
      <c r="N924" s="247">
        <f>L924*M924</f>
        <v>600</v>
      </c>
      <c r="O924" s="247">
        <v>100</v>
      </c>
      <c r="P924" s="247">
        <f>O924+N924</f>
        <v>700</v>
      </c>
      <c r="Q924" s="288">
        <f>P924/P928</f>
        <v>1</v>
      </c>
      <c r="R924" s="288"/>
      <c r="S924" s="288"/>
      <c r="T924" s="288"/>
    </row>
    <row r="925" spans="1:20" s="201" customFormat="1" ht="20.100000000000001" customHeight="1">
      <c r="A925" s="193"/>
      <c r="B925" s="194"/>
      <c r="C925" s="195"/>
      <c r="D925" s="196"/>
      <c r="E925" s="197"/>
      <c r="F925" s="194" t="s">
        <v>447</v>
      </c>
      <c r="G925" s="194" t="s">
        <v>451</v>
      </c>
      <c r="H925" s="194" t="s">
        <v>434</v>
      </c>
      <c r="I925" s="193"/>
      <c r="J925" s="199" t="s">
        <v>435</v>
      </c>
      <c r="K925" s="232" t="s">
        <v>438</v>
      </c>
      <c r="L925" s="232">
        <v>0</v>
      </c>
      <c r="M925" s="232">
        <v>200</v>
      </c>
      <c r="N925" s="247">
        <v>0</v>
      </c>
      <c r="O925" s="247"/>
      <c r="P925" s="247">
        <f>N925+O925</f>
        <v>0</v>
      </c>
      <c r="Q925" s="288">
        <f>P925/P928</f>
        <v>0</v>
      </c>
      <c r="R925" s="288"/>
      <c r="S925" s="288"/>
      <c r="T925" s="288"/>
    </row>
    <row r="926" spans="1:20" s="201" customFormat="1" ht="20.100000000000001" customHeight="1">
      <c r="A926" s="193"/>
      <c r="B926" s="194"/>
      <c r="C926" s="195"/>
      <c r="D926" s="196"/>
      <c r="E926" s="197"/>
      <c r="F926" s="194" t="s">
        <v>451</v>
      </c>
      <c r="G926" s="194" t="s">
        <v>454</v>
      </c>
      <c r="H926" s="194" t="s">
        <v>434</v>
      </c>
      <c r="I926" s="193"/>
      <c r="J926" s="199" t="s">
        <v>435</v>
      </c>
      <c r="K926" s="232" t="s">
        <v>440</v>
      </c>
      <c r="L926" s="232">
        <v>0</v>
      </c>
      <c r="M926" s="232">
        <v>200</v>
      </c>
      <c r="N926" s="247">
        <f>L926*M926</f>
        <v>0</v>
      </c>
      <c r="O926" s="247"/>
      <c r="P926" s="247">
        <f>N926+O926</f>
        <v>0</v>
      </c>
      <c r="Q926" s="288">
        <f>P926/P928</f>
        <v>0</v>
      </c>
      <c r="R926" s="288"/>
      <c r="S926" s="288"/>
      <c r="T926" s="288"/>
    </row>
    <row r="927" spans="1:20" s="201" customFormat="1" ht="20.100000000000001" customHeight="1">
      <c r="A927" s="193"/>
      <c r="B927" s="194"/>
      <c r="C927" s="195"/>
      <c r="D927" s="196"/>
      <c r="E927" s="197"/>
      <c r="F927" s="194" t="s">
        <v>454</v>
      </c>
      <c r="G927" s="194" t="s">
        <v>913</v>
      </c>
      <c r="H927" s="194" t="s">
        <v>434</v>
      </c>
      <c r="I927" s="193"/>
      <c r="J927" s="199" t="s">
        <v>435</v>
      </c>
      <c r="K927" s="232" t="s">
        <v>443</v>
      </c>
      <c r="L927" s="232">
        <v>0</v>
      </c>
      <c r="M927" s="232">
        <v>200</v>
      </c>
      <c r="N927" s="247">
        <f>L927*M927</f>
        <v>0</v>
      </c>
      <c r="O927" s="247"/>
      <c r="P927" s="247">
        <f>N927+O927</f>
        <v>0</v>
      </c>
      <c r="Q927" s="288">
        <f>P927/P928</f>
        <v>0</v>
      </c>
      <c r="R927" s="288"/>
      <c r="S927" s="288"/>
      <c r="T927" s="288"/>
    </row>
    <row r="928" spans="1:20" s="201" customFormat="1" ht="20.100000000000001" customHeight="1">
      <c r="A928" s="193"/>
      <c r="B928" s="194"/>
      <c r="C928" s="195"/>
      <c r="D928" s="196"/>
      <c r="E928" s="197"/>
      <c r="F928" s="194"/>
      <c r="G928" s="194"/>
      <c r="H928" s="194"/>
      <c r="I928" s="193"/>
      <c r="J928" s="199"/>
      <c r="K928" s="232"/>
      <c r="L928" s="232"/>
      <c r="M928" s="232"/>
      <c r="N928" s="247"/>
      <c r="O928" s="247"/>
      <c r="P928" s="247">
        <f>SUM(P924:P927)</f>
        <v>700</v>
      </c>
      <c r="Q928" s="288">
        <f>SUM(Q924:Q927)</f>
        <v>1</v>
      </c>
      <c r="R928" s="288"/>
      <c r="S928" s="288"/>
      <c r="T928" s="288"/>
    </row>
    <row r="929" spans="1:20" ht="20.100000000000001" customHeight="1">
      <c r="B929" s="44"/>
      <c r="C929" s="41"/>
      <c r="D929" s="42"/>
      <c r="E929" s="43"/>
      <c r="F929" s="44"/>
      <c r="G929" s="44"/>
      <c r="H929" s="44"/>
    </row>
    <row r="930" spans="1:20" ht="20.100000000000001" customHeight="1">
      <c r="B930" s="44"/>
      <c r="C930" s="41"/>
      <c r="D930" s="42"/>
      <c r="E930" s="43"/>
      <c r="F930" s="44"/>
      <c r="G930" s="44"/>
      <c r="H930" s="44"/>
    </row>
    <row r="931" spans="1:20" ht="20.100000000000001" customHeight="1">
      <c r="A931" s="29"/>
      <c r="B931" s="34">
        <v>108</v>
      </c>
      <c r="C931" s="31">
        <v>1.1080000000000001</v>
      </c>
      <c r="D931" s="32" t="s">
        <v>1094</v>
      </c>
      <c r="E931" s="33">
        <f>'2-'!H121</f>
        <v>0.79</v>
      </c>
      <c r="F931" s="34" t="s">
        <v>433</v>
      </c>
      <c r="G931" s="34" t="s">
        <v>447</v>
      </c>
      <c r="H931" s="34" t="s">
        <v>434</v>
      </c>
      <c r="I931" s="29"/>
      <c r="J931" s="35" t="s">
        <v>435</v>
      </c>
      <c r="K931" s="228" t="s">
        <v>434</v>
      </c>
      <c r="L931" s="228">
        <f>COUNTIF(H931:H933,"B")</f>
        <v>3</v>
      </c>
      <c r="M931" s="228">
        <v>200</v>
      </c>
      <c r="N931" s="241">
        <f>L931*M931</f>
        <v>600</v>
      </c>
      <c r="O931" s="241">
        <v>190</v>
      </c>
      <c r="P931" s="241">
        <f>O931+N931</f>
        <v>790</v>
      </c>
      <c r="Q931" s="37">
        <f>P931/P935</f>
        <v>1</v>
      </c>
      <c r="R931" s="37"/>
      <c r="S931" s="37"/>
      <c r="T931" s="37"/>
    </row>
    <row r="932" spans="1:20" ht="20.100000000000001" customHeight="1">
      <c r="A932" s="29"/>
      <c r="B932" s="34"/>
      <c r="C932" s="31"/>
      <c r="D932" s="32"/>
      <c r="E932" s="33"/>
      <c r="F932" s="34" t="s">
        <v>447</v>
      </c>
      <c r="G932" s="34" t="s">
        <v>451</v>
      </c>
      <c r="H932" s="34" t="s">
        <v>434</v>
      </c>
      <c r="I932" s="29"/>
      <c r="J932" s="35" t="s">
        <v>435</v>
      </c>
      <c r="K932" s="228" t="s">
        <v>438</v>
      </c>
      <c r="L932" s="228">
        <f>COUNTIF(H931:H935,"S")</f>
        <v>0</v>
      </c>
      <c r="M932" s="228">
        <v>200</v>
      </c>
      <c r="N932" s="241">
        <f>L932*M932</f>
        <v>0</v>
      </c>
      <c r="O932" s="241"/>
      <c r="P932" s="241">
        <f>N932+O932</f>
        <v>0</v>
      </c>
      <c r="Q932" s="37">
        <f>P932/P935</f>
        <v>0</v>
      </c>
      <c r="R932" s="37"/>
      <c r="S932" s="37"/>
      <c r="T932" s="37"/>
    </row>
    <row r="933" spans="1:20" ht="20.100000000000001" customHeight="1">
      <c r="A933" s="29"/>
      <c r="B933" s="34"/>
      <c r="C933" s="31"/>
      <c r="D933" s="32"/>
      <c r="E933" s="33"/>
      <c r="F933" s="34" t="s">
        <v>451</v>
      </c>
      <c r="G933" s="34" t="s">
        <v>454</v>
      </c>
      <c r="H933" s="34" t="s">
        <v>434</v>
      </c>
      <c r="I933" s="29"/>
      <c r="J933" s="35" t="s">
        <v>435</v>
      </c>
      <c r="K933" s="228" t="s">
        <v>440</v>
      </c>
      <c r="L933" s="228">
        <f>COUNTIF(H931:H935,"RR")</f>
        <v>0</v>
      </c>
      <c r="M933" s="228">
        <v>200</v>
      </c>
      <c r="N933" s="241">
        <f>L933*M933</f>
        <v>0</v>
      </c>
      <c r="O933" s="241"/>
      <c r="P933" s="241">
        <f>N933+O933</f>
        <v>0</v>
      </c>
      <c r="Q933" s="37">
        <f>P933/P935</f>
        <v>0</v>
      </c>
      <c r="R933" s="37"/>
      <c r="S933" s="37"/>
      <c r="T933" s="37"/>
    </row>
    <row r="934" spans="1:20" ht="20.100000000000001" customHeight="1">
      <c r="A934" s="29"/>
      <c r="B934" s="34"/>
      <c r="C934" s="31"/>
      <c r="D934" s="32"/>
      <c r="E934" s="33"/>
      <c r="F934" s="77" t="str">
        <f>G934</f>
        <v>0+790</v>
      </c>
      <c r="G934" s="34" t="s">
        <v>1185</v>
      </c>
      <c r="H934" s="34" t="s">
        <v>434</v>
      </c>
      <c r="I934" s="29"/>
      <c r="J934" s="35" t="s">
        <v>435</v>
      </c>
      <c r="K934" s="228" t="s">
        <v>443</v>
      </c>
      <c r="L934" s="228">
        <f>COUNTIF(H931:H935,"RB")</f>
        <v>0</v>
      </c>
      <c r="M934" s="228">
        <v>200</v>
      </c>
      <c r="N934" s="241">
        <f>L934*M934</f>
        <v>0</v>
      </c>
      <c r="O934" s="241"/>
      <c r="P934" s="241">
        <f>N934+O934</f>
        <v>0</v>
      </c>
      <c r="Q934" s="37">
        <f>P934/P935</f>
        <v>0</v>
      </c>
      <c r="R934" s="37"/>
      <c r="S934" s="37"/>
      <c r="T934" s="37"/>
    </row>
    <row r="935" spans="1:20" ht="20.100000000000001" customHeight="1">
      <c r="A935" s="29"/>
      <c r="B935" s="34"/>
      <c r="C935" s="31"/>
      <c r="D935" s="32"/>
      <c r="E935" s="33"/>
      <c r="F935" s="77"/>
      <c r="G935" s="34"/>
      <c r="H935" s="34"/>
      <c r="I935" s="29"/>
      <c r="J935" s="35"/>
      <c r="K935" s="228"/>
      <c r="L935" s="228"/>
      <c r="M935" s="228"/>
      <c r="N935" s="241"/>
      <c r="O935" s="241"/>
      <c r="P935" s="241">
        <f>SUM(P931:P934)</f>
        <v>790</v>
      </c>
      <c r="Q935" s="37">
        <f>SUM(Q931:Q934)</f>
        <v>1</v>
      </c>
      <c r="R935" s="37"/>
      <c r="S935" s="37"/>
      <c r="T935" s="37"/>
    </row>
    <row r="936" spans="1:20" ht="20.100000000000001" customHeight="1">
      <c r="B936" s="44"/>
      <c r="C936" s="41"/>
      <c r="D936" s="42"/>
      <c r="E936" s="43"/>
      <c r="F936" s="295"/>
      <c r="G936" s="44"/>
      <c r="H936" s="44"/>
    </row>
    <row r="937" spans="1:20" ht="20.100000000000001" customHeight="1">
      <c r="B937" s="44"/>
      <c r="C937" s="41"/>
      <c r="D937" s="42"/>
      <c r="E937" s="43"/>
      <c r="F937" s="44"/>
      <c r="G937" s="44"/>
      <c r="H937" s="44"/>
    </row>
    <row r="938" spans="1:20" s="270" customFormat="1" ht="20.100000000000001" customHeight="1">
      <c r="A938" s="260"/>
      <c r="B938" s="265">
        <v>109</v>
      </c>
      <c r="C938" s="262">
        <v>1.109</v>
      </c>
      <c r="D938" s="263" t="s">
        <v>549</v>
      </c>
      <c r="E938" s="264">
        <f>'2-'!H122</f>
        <v>1.04</v>
      </c>
      <c r="F938" s="265" t="s">
        <v>433</v>
      </c>
      <c r="G938" s="265" t="s">
        <v>447</v>
      </c>
      <c r="H938" s="265" t="s">
        <v>440</v>
      </c>
      <c r="I938" s="260"/>
      <c r="J938" s="266" t="s">
        <v>40</v>
      </c>
      <c r="K938" s="267" t="s">
        <v>434</v>
      </c>
      <c r="L938" s="267">
        <f>COUNTIF(H938:H942,"B")</f>
        <v>3</v>
      </c>
      <c r="M938" s="267">
        <v>200</v>
      </c>
      <c r="N938" s="268">
        <v>600</v>
      </c>
      <c r="O938" s="268">
        <v>40</v>
      </c>
      <c r="P938" s="268">
        <f>O938+N938</f>
        <v>640</v>
      </c>
      <c r="Q938" s="269">
        <f>P938/P942</f>
        <v>0.61538461538461542</v>
      </c>
      <c r="R938" s="269"/>
      <c r="S938" s="269"/>
      <c r="T938" s="269"/>
    </row>
    <row r="939" spans="1:20" s="270" customFormat="1" ht="20.100000000000001" customHeight="1">
      <c r="A939" s="260"/>
      <c r="B939" s="265"/>
      <c r="C939" s="262"/>
      <c r="D939" s="263"/>
      <c r="E939" s="264"/>
      <c r="F939" s="265" t="s">
        <v>447</v>
      </c>
      <c r="G939" s="265" t="s">
        <v>451</v>
      </c>
      <c r="H939" s="265" t="s">
        <v>440</v>
      </c>
      <c r="I939" s="260"/>
      <c r="J939" s="266" t="s">
        <v>40</v>
      </c>
      <c r="K939" s="267" t="s">
        <v>438</v>
      </c>
      <c r="L939" s="267">
        <f>COUNTIF(H938:H942,"S")</f>
        <v>0</v>
      </c>
      <c r="M939" s="267">
        <v>200</v>
      </c>
      <c r="N939" s="268">
        <f>L939*M939</f>
        <v>0</v>
      </c>
      <c r="O939" s="268"/>
      <c r="P939" s="268">
        <f>N939+O939</f>
        <v>0</v>
      </c>
      <c r="Q939" s="269">
        <f>P939/P942</f>
        <v>0</v>
      </c>
      <c r="R939" s="269"/>
      <c r="S939" s="269"/>
      <c r="T939" s="269"/>
    </row>
    <row r="940" spans="1:20" s="270" customFormat="1" ht="20.100000000000001" customHeight="1">
      <c r="A940" s="260"/>
      <c r="B940" s="265"/>
      <c r="C940" s="262"/>
      <c r="D940" s="263"/>
      <c r="E940" s="264"/>
      <c r="F940" s="265" t="s">
        <v>451</v>
      </c>
      <c r="G940" s="265" t="s">
        <v>454</v>
      </c>
      <c r="H940" s="265" t="s">
        <v>434</v>
      </c>
      <c r="I940" s="260"/>
      <c r="J940" s="266" t="s">
        <v>435</v>
      </c>
      <c r="K940" s="267" t="s">
        <v>440</v>
      </c>
      <c r="L940" s="267">
        <f>COUNTIF(H938:H942,"RR")</f>
        <v>2</v>
      </c>
      <c r="M940" s="267">
        <v>200</v>
      </c>
      <c r="N940" s="268">
        <f>L940*M940</f>
        <v>400</v>
      </c>
      <c r="O940" s="268"/>
      <c r="P940" s="268">
        <f>N940+O940</f>
        <v>400</v>
      </c>
      <c r="Q940" s="269">
        <f>P940/P942</f>
        <v>0.38461538461538464</v>
      </c>
      <c r="R940" s="269"/>
      <c r="S940" s="269"/>
      <c r="T940" s="269"/>
    </row>
    <row r="941" spans="1:20" s="270" customFormat="1" ht="20.100000000000001" customHeight="1">
      <c r="A941" s="260"/>
      <c r="B941" s="265"/>
      <c r="C941" s="262"/>
      <c r="D941" s="263"/>
      <c r="E941" s="264"/>
      <c r="F941" s="265" t="s">
        <v>454</v>
      </c>
      <c r="G941" s="265" t="s">
        <v>455</v>
      </c>
      <c r="H941" s="265" t="s">
        <v>434</v>
      </c>
      <c r="I941" s="260"/>
      <c r="J941" s="266" t="s">
        <v>435</v>
      </c>
      <c r="K941" s="267" t="s">
        <v>443</v>
      </c>
      <c r="L941" s="267">
        <f>COUNTIF(H938:H942,"RB")</f>
        <v>0</v>
      </c>
      <c r="M941" s="267">
        <v>200</v>
      </c>
      <c r="N941" s="268">
        <f>L941*M941</f>
        <v>0</v>
      </c>
      <c r="O941" s="268"/>
      <c r="P941" s="268">
        <f>N941+O941</f>
        <v>0</v>
      </c>
      <c r="Q941" s="269">
        <f>P941/P942</f>
        <v>0</v>
      </c>
      <c r="R941" s="269"/>
      <c r="S941" s="269"/>
      <c r="T941" s="269"/>
    </row>
    <row r="942" spans="1:20" s="270" customFormat="1" ht="20.100000000000001" customHeight="1">
      <c r="A942" s="260"/>
      <c r="B942" s="265"/>
      <c r="C942" s="262"/>
      <c r="D942" s="263"/>
      <c r="E942" s="264"/>
      <c r="F942" s="265" t="s">
        <v>455</v>
      </c>
      <c r="G942" s="265" t="s">
        <v>456</v>
      </c>
      <c r="H942" s="265" t="s">
        <v>434</v>
      </c>
      <c r="I942" s="260"/>
      <c r="J942" s="266" t="s">
        <v>435</v>
      </c>
      <c r="K942" s="267"/>
      <c r="L942" s="267"/>
      <c r="M942" s="267"/>
      <c r="N942" s="268"/>
      <c r="O942" s="268"/>
      <c r="P942" s="268">
        <f>SUM(P938:P941)</f>
        <v>1040</v>
      </c>
      <c r="Q942" s="269">
        <f>SUM(Q938:Q941)</f>
        <v>1</v>
      </c>
      <c r="R942" s="269"/>
      <c r="S942" s="269"/>
      <c r="T942" s="269"/>
    </row>
    <row r="943" spans="1:20" s="270" customFormat="1" ht="20.100000000000001" customHeight="1">
      <c r="A943" s="260"/>
      <c r="B943" s="265"/>
      <c r="C943" s="262"/>
      <c r="D943" s="263"/>
      <c r="E943" s="264"/>
      <c r="F943" s="265" t="s">
        <v>456</v>
      </c>
      <c r="G943" s="265" t="s">
        <v>1111</v>
      </c>
      <c r="H943" s="265" t="s">
        <v>434</v>
      </c>
      <c r="I943" s="260"/>
      <c r="J943" s="266" t="s">
        <v>435</v>
      </c>
      <c r="K943" s="267"/>
      <c r="L943" s="267"/>
      <c r="M943" s="267"/>
      <c r="N943" s="268"/>
      <c r="O943" s="268"/>
      <c r="P943" s="268"/>
    </row>
    <row r="944" spans="1:20" ht="20.100000000000001" customHeight="1">
      <c r="B944" s="44"/>
      <c r="C944" s="41"/>
      <c r="D944" s="42"/>
      <c r="E944" s="43"/>
      <c r="F944" s="44"/>
      <c r="G944" s="44"/>
      <c r="H944" s="44"/>
    </row>
    <row r="945" spans="1:20" ht="20.100000000000001" customHeight="1">
      <c r="B945" s="44"/>
      <c r="C945" s="41"/>
      <c r="D945" s="42"/>
      <c r="E945" s="43"/>
      <c r="F945" s="44"/>
      <c r="G945" s="44"/>
      <c r="H945" s="44"/>
    </row>
    <row r="946" spans="1:20" ht="20.100000000000001" customHeight="1">
      <c r="A946" s="29"/>
      <c r="B946" s="34">
        <v>110</v>
      </c>
      <c r="C946" s="31">
        <v>1.1100000000000001</v>
      </c>
      <c r="D946" s="32" t="s">
        <v>126</v>
      </c>
      <c r="E946" s="33">
        <f>'2-'!H125</f>
        <v>4.22</v>
      </c>
      <c r="F946" s="34" t="s">
        <v>433</v>
      </c>
      <c r="G946" s="34" t="s">
        <v>447</v>
      </c>
      <c r="H946" s="34" t="s">
        <v>434</v>
      </c>
      <c r="I946" s="29"/>
      <c r="J946" s="35" t="s">
        <v>435</v>
      </c>
      <c r="K946" s="228" t="s">
        <v>434</v>
      </c>
      <c r="L946" s="228">
        <f>COUNTIF(H946:H967,"B")</f>
        <v>7</v>
      </c>
      <c r="M946" s="228">
        <v>200</v>
      </c>
      <c r="N946" s="241">
        <f>L946*M946</f>
        <v>1400</v>
      </c>
      <c r="O946" s="241"/>
      <c r="P946" s="241">
        <f>O946+N946</f>
        <v>1400</v>
      </c>
      <c r="Q946" s="37">
        <f>P946/P950</f>
        <v>0.33175355450236965</v>
      </c>
      <c r="R946" s="37"/>
      <c r="S946" s="37"/>
      <c r="T946" s="37"/>
    </row>
    <row r="947" spans="1:20" ht="20.100000000000001" customHeight="1">
      <c r="A947" s="29"/>
      <c r="B947" s="34"/>
      <c r="C947" s="31"/>
      <c r="D947" s="32"/>
      <c r="E947" s="33"/>
      <c r="F947" s="34" t="s">
        <v>447</v>
      </c>
      <c r="G947" s="34" t="s">
        <v>451</v>
      </c>
      <c r="H947" s="34" t="s">
        <v>438</v>
      </c>
      <c r="I947" s="29"/>
      <c r="J947" s="35" t="s">
        <v>435</v>
      </c>
      <c r="K947" s="228" t="s">
        <v>438</v>
      </c>
      <c r="L947" s="228">
        <f>COUNTIF(H946:H965,"S")</f>
        <v>8</v>
      </c>
      <c r="M947" s="228">
        <v>200</v>
      </c>
      <c r="N947" s="241">
        <f>L947*M947</f>
        <v>1600</v>
      </c>
      <c r="O947" s="241">
        <v>20</v>
      </c>
      <c r="P947" s="241">
        <f>N947+O947</f>
        <v>1620</v>
      </c>
      <c r="Q947" s="37">
        <f>P947/P950</f>
        <v>0.38388625592417064</v>
      </c>
      <c r="R947" s="37"/>
      <c r="S947" s="37"/>
      <c r="T947" s="37"/>
    </row>
    <row r="948" spans="1:20" ht="20.100000000000001" customHeight="1">
      <c r="A948" s="29"/>
      <c r="B948" s="34"/>
      <c r="C948" s="31"/>
      <c r="D948" s="32"/>
      <c r="E948" s="33"/>
      <c r="F948" s="34" t="s">
        <v>451</v>
      </c>
      <c r="G948" s="34" t="s">
        <v>454</v>
      </c>
      <c r="H948" s="34" t="s">
        <v>440</v>
      </c>
      <c r="I948" s="29"/>
      <c r="J948" s="35" t="s">
        <v>40</v>
      </c>
      <c r="K948" s="228" t="s">
        <v>440</v>
      </c>
      <c r="L948" s="228">
        <f>COUNTIF(H946:H967,"RR")</f>
        <v>6</v>
      </c>
      <c r="M948" s="228">
        <v>200</v>
      </c>
      <c r="N948" s="241">
        <f>L948*M948</f>
        <v>1200</v>
      </c>
      <c r="O948" s="241"/>
      <c r="P948" s="241">
        <f>N948+O948</f>
        <v>1200</v>
      </c>
      <c r="Q948" s="37">
        <f>P948/P950</f>
        <v>0.28436018957345971</v>
      </c>
      <c r="R948" s="37"/>
      <c r="S948" s="37"/>
      <c r="T948" s="37"/>
    </row>
    <row r="949" spans="1:20" ht="20.100000000000001" customHeight="1">
      <c r="A949" s="29"/>
      <c r="B949" s="34"/>
      <c r="C949" s="31"/>
      <c r="D949" s="32"/>
      <c r="E949" s="33"/>
      <c r="F949" s="34" t="s">
        <v>454</v>
      </c>
      <c r="G949" s="34" t="s">
        <v>455</v>
      </c>
      <c r="H949" s="34" t="s">
        <v>440</v>
      </c>
      <c r="I949" s="29"/>
      <c r="J949" s="35" t="s">
        <v>40</v>
      </c>
      <c r="K949" s="228" t="s">
        <v>443</v>
      </c>
      <c r="L949" s="228">
        <f>COUNTIF(H946:H967,"RB")</f>
        <v>0</v>
      </c>
      <c r="M949" s="228">
        <v>200</v>
      </c>
      <c r="N949" s="241">
        <f>L949*M949</f>
        <v>0</v>
      </c>
      <c r="O949" s="241"/>
      <c r="P949" s="241">
        <f>N949+O949</f>
        <v>0</v>
      </c>
      <c r="Q949" s="37">
        <f>P949/P950</f>
        <v>0</v>
      </c>
      <c r="R949" s="37"/>
      <c r="S949" s="37"/>
      <c r="T949" s="37"/>
    </row>
    <row r="950" spans="1:20" ht="20.100000000000001" customHeight="1">
      <c r="A950" s="29"/>
      <c r="B950" s="34"/>
      <c r="C950" s="31"/>
      <c r="D950" s="32"/>
      <c r="E950" s="33"/>
      <c r="F950" s="34" t="s">
        <v>455</v>
      </c>
      <c r="G950" s="34" t="s">
        <v>456</v>
      </c>
      <c r="H950" s="34" t="s">
        <v>438</v>
      </c>
      <c r="I950" s="29"/>
      <c r="J950" s="35" t="s">
        <v>435</v>
      </c>
      <c r="K950" s="228"/>
      <c r="L950" s="228"/>
      <c r="M950" s="228"/>
      <c r="N950" s="241"/>
      <c r="O950" s="241"/>
      <c r="P950" s="241">
        <f>SUM(P946:P949)</f>
        <v>4220</v>
      </c>
      <c r="Q950" s="37">
        <f>SUM(Q946:Q949)</f>
        <v>1</v>
      </c>
      <c r="R950" s="37"/>
      <c r="S950" s="37"/>
      <c r="T950" s="37"/>
    </row>
    <row r="951" spans="1:20" ht="20.100000000000001" customHeight="1">
      <c r="A951" s="29"/>
      <c r="B951" s="34"/>
      <c r="C951" s="31"/>
      <c r="D951" s="32"/>
      <c r="E951" s="33"/>
      <c r="F951" s="34" t="s">
        <v>456</v>
      </c>
      <c r="G951" s="34" t="s">
        <v>457</v>
      </c>
      <c r="H951" s="34" t="s">
        <v>438</v>
      </c>
      <c r="I951" s="29"/>
      <c r="J951" s="35" t="s">
        <v>435</v>
      </c>
      <c r="K951" s="228"/>
      <c r="L951" s="228"/>
      <c r="M951" s="228"/>
      <c r="N951" s="241"/>
      <c r="O951" s="241"/>
      <c r="P951" s="241"/>
      <c r="Q951" s="36"/>
      <c r="R951" s="36"/>
      <c r="S951" s="36"/>
      <c r="T951" s="36"/>
    </row>
    <row r="952" spans="1:20" ht="20.100000000000001" customHeight="1">
      <c r="A952" s="29"/>
      <c r="B952" s="34"/>
      <c r="C952" s="31"/>
      <c r="D952" s="32"/>
      <c r="E952" s="33"/>
      <c r="F952" s="34" t="s">
        <v>457</v>
      </c>
      <c r="G952" s="34" t="s">
        <v>460</v>
      </c>
      <c r="H952" s="34" t="s">
        <v>434</v>
      </c>
      <c r="I952" s="29"/>
      <c r="J952" s="35" t="s">
        <v>435</v>
      </c>
      <c r="K952" s="228"/>
      <c r="L952" s="228"/>
      <c r="M952" s="228"/>
      <c r="N952" s="241"/>
      <c r="O952" s="241"/>
      <c r="P952" s="241"/>
      <c r="Q952" s="36"/>
      <c r="R952" s="36"/>
      <c r="S952" s="36"/>
      <c r="T952" s="36"/>
    </row>
    <row r="953" spans="1:20" ht="20.100000000000001" customHeight="1">
      <c r="A953" s="29"/>
      <c r="B953" s="34"/>
      <c r="C953" s="31"/>
      <c r="D953" s="32"/>
      <c r="E953" s="33"/>
      <c r="F953" s="34" t="s">
        <v>460</v>
      </c>
      <c r="G953" s="34" t="s">
        <v>463</v>
      </c>
      <c r="H953" s="34" t="s">
        <v>434</v>
      </c>
      <c r="I953" s="29"/>
      <c r="J953" s="35" t="s">
        <v>435</v>
      </c>
      <c r="K953" s="228"/>
      <c r="L953" s="228"/>
      <c r="M953" s="228"/>
      <c r="N953" s="241"/>
      <c r="O953" s="241"/>
      <c r="P953" s="241"/>
      <c r="Q953" s="36"/>
      <c r="R953" s="36"/>
      <c r="S953" s="36"/>
      <c r="T953" s="36"/>
    </row>
    <row r="954" spans="1:20" ht="20.100000000000001" customHeight="1">
      <c r="A954" s="29"/>
      <c r="B954" s="34"/>
      <c r="C954" s="31"/>
      <c r="D954" s="32"/>
      <c r="E954" s="33"/>
      <c r="F954" s="34" t="s">
        <v>463</v>
      </c>
      <c r="G954" s="34" t="s">
        <v>464</v>
      </c>
      <c r="H954" s="34" t="s">
        <v>438</v>
      </c>
      <c r="I954" s="29"/>
      <c r="J954" s="35" t="s">
        <v>435</v>
      </c>
      <c r="K954" s="228"/>
      <c r="L954" s="228"/>
      <c r="M954" s="228"/>
      <c r="N954" s="241"/>
      <c r="O954" s="241"/>
      <c r="P954" s="241"/>
      <c r="Q954" s="36"/>
      <c r="R954" s="36"/>
      <c r="S954" s="36"/>
      <c r="T954" s="36"/>
    </row>
    <row r="955" spans="1:20" ht="20.100000000000001" customHeight="1">
      <c r="A955" s="29"/>
      <c r="B955" s="34"/>
      <c r="C955" s="31"/>
      <c r="D955" s="32"/>
      <c r="E955" s="33"/>
      <c r="F955" s="34" t="s">
        <v>464</v>
      </c>
      <c r="G955" s="34" t="s">
        <v>465</v>
      </c>
      <c r="H955" s="34" t="s">
        <v>434</v>
      </c>
      <c r="I955" s="29"/>
      <c r="J955" s="35" t="s">
        <v>435</v>
      </c>
      <c r="K955" s="228"/>
      <c r="L955" s="228"/>
      <c r="M955" s="228"/>
      <c r="N955" s="241"/>
      <c r="O955" s="241"/>
      <c r="P955" s="241"/>
      <c r="Q955" s="36"/>
      <c r="R955" s="36"/>
      <c r="S955" s="36"/>
      <c r="T955" s="36"/>
    </row>
    <row r="956" spans="1:20" ht="20.100000000000001" customHeight="1">
      <c r="A956" s="29"/>
      <c r="B956" s="34"/>
      <c r="C956" s="31"/>
      <c r="D956" s="32"/>
      <c r="E956" s="33"/>
      <c r="F956" s="34" t="s">
        <v>465</v>
      </c>
      <c r="G956" s="34" t="s">
        <v>466</v>
      </c>
      <c r="H956" s="34" t="s">
        <v>434</v>
      </c>
      <c r="I956" s="29"/>
      <c r="J956" s="35" t="s">
        <v>435</v>
      </c>
      <c r="K956" s="228"/>
      <c r="L956" s="228"/>
      <c r="M956" s="228"/>
      <c r="N956" s="241"/>
      <c r="O956" s="241"/>
      <c r="P956" s="241"/>
      <c r="Q956" s="36"/>
      <c r="R956" s="36"/>
      <c r="S956" s="36"/>
      <c r="T956" s="36"/>
    </row>
    <row r="957" spans="1:20" ht="20.100000000000001" customHeight="1">
      <c r="A957" s="29"/>
      <c r="B957" s="34"/>
      <c r="C957" s="31"/>
      <c r="D957" s="32"/>
      <c r="E957" s="33"/>
      <c r="F957" s="34" t="s">
        <v>466</v>
      </c>
      <c r="G957" s="34" t="s">
        <v>467</v>
      </c>
      <c r="H957" s="34" t="s">
        <v>438</v>
      </c>
      <c r="I957" s="29"/>
      <c r="J957" s="35" t="s">
        <v>435</v>
      </c>
      <c r="K957" s="228"/>
      <c r="L957" s="228"/>
      <c r="M957" s="228"/>
      <c r="N957" s="241"/>
      <c r="O957" s="241"/>
      <c r="P957" s="241"/>
      <c r="Q957" s="36"/>
      <c r="R957" s="36"/>
      <c r="S957" s="36"/>
      <c r="T957" s="36"/>
    </row>
    <row r="958" spans="1:20" ht="20.100000000000001" customHeight="1">
      <c r="A958" s="29"/>
      <c r="B958" s="34"/>
      <c r="C958" s="31"/>
      <c r="D958" s="32"/>
      <c r="E958" s="33"/>
      <c r="F958" s="34" t="s">
        <v>467</v>
      </c>
      <c r="G958" s="34" t="s">
        <v>468</v>
      </c>
      <c r="H958" s="34" t="s">
        <v>438</v>
      </c>
      <c r="I958" s="29"/>
      <c r="J958" s="35" t="s">
        <v>435</v>
      </c>
      <c r="K958" s="228"/>
      <c r="L958" s="228"/>
      <c r="M958" s="228"/>
      <c r="N958" s="241"/>
      <c r="O958" s="241"/>
      <c r="P958" s="241"/>
      <c r="Q958" s="36"/>
      <c r="R958" s="36"/>
      <c r="S958" s="36"/>
      <c r="T958" s="36"/>
    </row>
    <row r="959" spans="1:20" ht="20.100000000000001" customHeight="1">
      <c r="A959" s="29"/>
      <c r="B959" s="34"/>
      <c r="C959" s="31"/>
      <c r="D959" s="32"/>
      <c r="E959" s="33"/>
      <c r="F959" s="34" t="s">
        <v>468</v>
      </c>
      <c r="G959" s="34" t="s">
        <v>469</v>
      </c>
      <c r="H959" s="34" t="s">
        <v>440</v>
      </c>
      <c r="I959" s="29"/>
      <c r="J959" s="35" t="s">
        <v>435</v>
      </c>
      <c r="K959" s="228"/>
      <c r="L959" s="228"/>
      <c r="M959" s="228"/>
      <c r="N959" s="241"/>
      <c r="O959" s="241"/>
      <c r="P959" s="241"/>
      <c r="Q959" s="36"/>
      <c r="R959" s="36"/>
      <c r="S959" s="36"/>
      <c r="T959" s="36"/>
    </row>
    <row r="960" spans="1:20" ht="20.100000000000001" customHeight="1">
      <c r="A960" s="29"/>
      <c r="B960" s="34"/>
      <c r="C960" s="31"/>
      <c r="D960" s="32"/>
      <c r="E960" s="33"/>
      <c r="F960" s="34" t="s">
        <v>469</v>
      </c>
      <c r="G960" s="34" t="s">
        <v>470</v>
      </c>
      <c r="H960" s="34" t="s">
        <v>434</v>
      </c>
      <c r="I960" s="29"/>
      <c r="J960" s="35" t="s">
        <v>435</v>
      </c>
      <c r="K960" s="228"/>
      <c r="L960" s="228"/>
      <c r="M960" s="228"/>
      <c r="N960" s="241"/>
      <c r="O960" s="241"/>
      <c r="P960" s="241"/>
      <c r="Q960" s="36"/>
      <c r="R960" s="36"/>
      <c r="S960" s="36"/>
      <c r="T960" s="36"/>
    </row>
    <row r="961" spans="1:20" ht="20.100000000000001" customHeight="1">
      <c r="A961" s="29"/>
      <c r="B961" s="34"/>
      <c r="C961" s="31"/>
      <c r="D961" s="32"/>
      <c r="E961" s="33"/>
      <c r="F961" s="34" t="s">
        <v>470</v>
      </c>
      <c r="G961" s="34" t="s">
        <v>471</v>
      </c>
      <c r="H961" s="34" t="s">
        <v>440</v>
      </c>
      <c r="I961" s="29"/>
      <c r="J961" s="35" t="s">
        <v>435</v>
      </c>
      <c r="K961" s="228"/>
      <c r="L961" s="228"/>
      <c r="M961" s="228"/>
      <c r="N961" s="241"/>
      <c r="O961" s="241"/>
      <c r="P961" s="241"/>
      <c r="Q961" s="36"/>
      <c r="R961" s="36"/>
      <c r="S961" s="36"/>
      <c r="T961" s="36"/>
    </row>
    <row r="962" spans="1:20" ht="20.100000000000001" customHeight="1">
      <c r="A962" s="29"/>
      <c r="B962" s="34"/>
      <c r="C962" s="31"/>
      <c r="D962" s="32"/>
      <c r="E962" s="33"/>
      <c r="F962" s="34" t="s">
        <v>471</v>
      </c>
      <c r="G962" s="34" t="s">
        <v>473</v>
      </c>
      <c r="H962" s="34" t="s">
        <v>440</v>
      </c>
      <c r="I962" s="29"/>
      <c r="J962" s="35" t="s">
        <v>435</v>
      </c>
      <c r="K962" s="228"/>
      <c r="L962" s="228"/>
      <c r="M962" s="228"/>
      <c r="N962" s="241"/>
      <c r="O962" s="241"/>
      <c r="P962" s="241"/>
      <c r="Q962" s="36"/>
      <c r="R962" s="36"/>
      <c r="S962" s="36"/>
      <c r="T962" s="36"/>
    </row>
    <row r="963" spans="1:20" ht="20.100000000000001" customHeight="1">
      <c r="A963" s="29"/>
      <c r="B963" s="34"/>
      <c r="C963" s="31"/>
      <c r="D963" s="32"/>
      <c r="E963" s="33"/>
      <c r="F963" s="34" t="s">
        <v>473</v>
      </c>
      <c r="G963" s="34" t="s">
        <v>474</v>
      </c>
      <c r="H963" s="34" t="s">
        <v>440</v>
      </c>
      <c r="I963" s="29"/>
      <c r="J963" s="35" t="s">
        <v>435</v>
      </c>
      <c r="K963" s="228"/>
      <c r="L963" s="228"/>
      <c r="M963" s="228"/>
      <c r="N963" s="241"/>
      <c r="O963" s="241"/>
      <c r="P963" s="241"/>
      <c r="Q963" s="36"/>
      <c r="R963" s="36"/>
      <c r="S963" s="36"/>
      <c r="T963" s="36"/>
    </row>
    <row r="964" spans="1:20" ht="20.100000000000001" customHeight="1">
      <c r="A964" s="29"/>
      <c r="B964" s="34"/>
      <c r="C964" s="31"/>
      <c r="D964" s="32"/>
      <c r="E964" s="33"/>
      <c r="F964" s="34" t="s">
        <v>474</v>
      </c>
      <c r="G964" s="34" t="s">
        <v>475</v>
      </c>
      <c r="H964" s="34" t="s">
        <v>438</v>
      </c>
      <c r="I964" s="29"/>
      <c r="J964" s="35" t="s">
        <v>435</v>
      </c>
      <c r="K964" s="228"/>
      <c r="L964" s="228"/>
      <c r="M964" s="228"/>
      <c r="N964" s="241"/>
      <c r="O964" s="241"/>
      <c r="P964" s="241"/>
      <c r="Q964" s="36"/>
      <c r="R964" s="36"/>
      <c r="S964" s="36"/>
      <c r="T964" s="36"/>
    </row>
    <row r="965" spans="1:20" ht="20.100000000000001" customHeight="1">
      <c r="A965" s="29"/>
      <c r="B965" s="34"/>
      <c r="C965" s="31"/>
      <c r="D965" s="32"/>
      <c r="E965" s="33"/>
      <c r="F965" s="34" t="s">
        <v>475</v>
      </c>
      <c r="G965" s="34" t="s">
        <v>476</v>
      </c>
      <c r="H965" s="34" t="s">
        <v>438</v>
      </c>
      <c r="I965" s="29"/>
      <c r="J965" s="35" t="s">
        <v>435</v>
      </c>
      <c r="K965" s="228"/>
      <c r="L965" s="228"/>
      <c r="M965" s="228"/>
      <c r="N965" s="241"/>
      <c r="O965" s="241"/>
      <c r="P965" s="241"/>
      <c r="Q965" s="36"/>
      <c r="R965" s="36"/>
      <c r="S965" s="36"/>
      <c r="T965" s="36"/>
    </row>
    <row r="966" spans="1:20" ht="20.100000000000001" customHeight="1">
      <c r="A966" s="29"/>
      <c r="B966" s="34"/>
      <c r="C966" s="31"/>
      <c r="D966" s="32"/>
      <c r="E966" s="33"/>
      <c r="F966" s="34" t="s">
        <v>476</v>
      </c>
      <c r="G966" s="34" t="s">
        <v>477</v>
      </c>
      <c r="H966" s="34" t="s">
        <v>438</v>
      </c>
      <c r="I966" s="29"/>
      <c r="J966" s="35" t="s">
        <v>435</v>
      </c>
      <c r="K966" s="228"/>
      <c r="L966" s="228"/>
      <c r="M966" s="228"/>
      <c r="N966" s="241"/>
      <c r="O966" s="241"/>
      <c r="P966" s="241"/>
      <c r="Q966" s="36"/>
      <c r="R966" s="36"/>
      <c r="S966" s="36"/>
      <c r="T966" s="36"/>
    </row>
    <row r="967" spans="1:20" ht="20.100000000000001" customHeight="1">
      <c r="A967" s="29"/>
      <c r="B967" s="34"/>
      <c r="C967" s="31"/>
      <c r="D967" s="32"/>
      <c r="E967" s="33"/>
      <c r="F967" s="34" t="s">
        <v>477</v>
      </c>
      <c r="G967" s="34" t="s">
        <v>1112</v>
      </c>
      <c r="H967" s="34" t="s">
        <v>434</v>
      </c>
      <c r="I967" s="29"/>
      <c r="J967" s="35" t="s">
        <v>435</v>
      </c>
      <c r="K967" s="228"/>
      <c r="L967" s="228"/>
      <c r="M967" s="228"/>
      <c r="N967" s="241"/>
      <c r="O967" s="241"/>
      <c r="P967" s="241"/>
      <c r="Q967" s="36"/>
      <c r="R967" s="36"/>
      <c r="S967" s="36"/>
      <c r="T967" s="36"/>
    </row>
    <row r="968" spans="1:20" ht="20.100000000000001" customHeight="1">
      <c r="B968" s="44"/>
      <c r="C968" s="41"/>
      <c r="D968" s="42"/>
      <c r="E968" s="43"/>
      <c r="F968" s="44"/>
      <c r="G968" s="44"/>
      <c r="H968" s="44"/>
    </row>
    <row r="969" spans="1:20" ht="20.100000000000001" customHeight="1">
      <c r="B969" s="44"/>
      <c r="C969" s="41"/>
      <c r="D969" s="42"/>
      <c r="E969" s="43"/>
      <c r="F969" s="44"/>
      <c r="G969" s="44"/>
      <c r="H969" s="44"/>
    </row>
    <row r="970" spans="1:20" ht="20.100000000000001" customHeight="1">
      <c r="A970" s="29"/>
      <c r="B970" s="34">
        <v>111</v>
      </c>
      <c r="C970" s="31">
        <v>1.111</v>
      </c>
      <c r="D970" s="32" t="s">
        <v>127</v>
      </c>
      <c r="E970" s="33">
        <f>'2-'!H126</f>
        <v>5.33</v>
      </c>
      <c r="F970" s="34" t="s">
        <v>433</v>
      </c>
      <c r="G970" s="34" t="s">
        <v>447</v>
      </c>
      <c r="H970" s="34" t="s">
        <v>438</v>
      </c>
      <c r="I970" s="29"/>
      <c r="J970" s="35" t="s">
        <v>435</v>
      </c>
      <c r="K970" s="228" t="s">
        <v>434</v>
      </c>
      <c r="L970" s="228">
        <f>COUNTIF(H970:H995,"B")</f>
        <v>18</v>
      </c>
      <c r="M970" s="228">
        <v>200</v>
      </c>
      <c r="N970" s="241">
        <f>M970*L970</f>
        <v>3600</v>
      </c>
      <c r="O970" s="241">
        <v>130</v>
      </c>
      <c r="P970" s="241">
        <f>O970+N970</f>
        <v>3730</v>
      </c>
      <c r="Q970" s="37">
        <f>P970/P974</f>
        <v>0.69981238273921198</v>
      </c>
      <c r="R970" s="37"/>
      <c r="S970" s="37"/>
      <c r="T970" s="37"/>
    </row>
    <row r="971" spans="1:20" ht="20.100000000000001" customHeight="1">
      <c r="A971" s="29"/>
      <c r="B971" s="34"/>
      <c r="C971" s="31"/>
      <c r="D971" s="32"/>
      <c r="E971" s="33"/>
      <c r="F971" s="34" t="s">
        <v>447</v>
      </c>
      <c r="G971" s="34" t="s">
        <v>451</v>
      </c>
      <c r="H971" s="34" t="s">
        <v>438</v>
      </c>
      <c r="I971" s="29"/>
      <c r="J971" s="35" t="s">
        <v>435</v>
      </c>
      <c r="K971" s="228" t="s">
        <v>438</v>
      </c>
      <c r="L971" s="228">
        <f>COUNTIF(H970:H995,"S")</f>
        <v>8</v>
      </c>
      <c r="M971" s="228">
        <v>200</v>
      </c>
      <c r="N971" s="241">
        <f>M971*L971</f>
        <v>1600</v>
      </c>
      <c r="O971" s="241"/>
      <c r="P971" s="241">
        <f>N971+O971</f>
        <v>1600</v>
      </c>
      <c r="Q971" s="37">
        <f>P971/P974</f>
        <v>0.30018761726078802</v>
      </c>
      <c r="R971" s="37"/>
      <c r="S971" s="37"/>
      <c r="T971" s="37"/>
    </row>
    <row r="972" spans="1:20" ht="20.100000000000001" customHeight="1">
      <c r="A972" s="29"/>
      <c r="B972" s="34"/>
      <c r="C972" s="31"/>
      <c r="D972" s="32"/>
      <c r="E972" s="33"/>
      <c r="F972" s="34" t="s">
        <v>451</v>
      </c>
      <c r="G972" s="34" t="s">
        <v>454</v>
      </c>
      <c r="H972" s="34" t="s">
        <v>434</v>
      </c>
      <c r="I972" s="29"/>
      <c r="J972" s="35" t="s">
        <v>435</v>
      </c>
      <c r="K972" s="228" t="s">
        <v>440</v>
      </c>
      <c r="L972" s="228">
        <f>COUNTIF(H970:H995,"RR")</f>
        <v>0</v>
      </c>
      <c r="M972" s="228">
        <v>200</v>
      </c>
      <c r="N972" s="241">
        <f>L972*M972</f>
        <v>0</v>
      </c>
      <c r="O972" s="241"/>
      <c r="P972" s="241">
        <f>N972+O972</f>
        <v>0</v>
      </c>
      <c r="Q972" s="37">
        <f>P972/P974</f>
        <v>0</v>
      </c>
      <c r="R972" s="37"/>
      <c r="S972" s="37"/>
      <c r="T972" s="37"/>
    </row>
    <row r="973" spans="1:20" ht="20.100000000000001" customHeight="1">
      <c r="A973" s="29"/>
      <c r="B973" s="34"/>
      <c r="C973" s="31"/>
      <c r="D973" s="32"/>
      <c r="E973" s="33"/>
      <c r="F973" s="34" t="s">
        <v>454</v>
      </c>
      <c r="G973" s="34" t="s">
        <v>455</v>
      </c>
      <c r="H973" s="34" t="s">
        <v>438</v>
      </c>
      <c r="I973" s="29"/>
      <c r="J973" s="35" t="s">
        <v>435</v>
      </c>
      <c r="K973" s="228" t="s">
        <v>443</v>
      </c>
      <c r="L973" s="228">
        <f>COUNTIF(H970:H995,"RB")</f>
        <v>0</v>
      </c>
      <c r="M973" s="228">
        <v>200</v>
      </c>
      <c r="N973" s="241">
        <f>L973*M973</f>
        <v>0</v>
      </c>
      <c r="O973" s="241"/>
      <c r="P973" s="241">
        <f>N973+O973</f>
        <v>0</v>
      </c>
      <c r="Q973" s="37">
        <f>P973/P974</f>
        <v>0</v>
      </c>
      <c r="R973" s="37"/>
      <c r="S973" s="37"/>
      <c r="T973" s="37"/>
    </row>
    <row r="974" spans="1:20" ht="20.100000000000001" customHeight="1">
      <c r="A974" s="29"/>
      <c r="B974" s="34"/>
      <c r="C974" s="31"/>
      <c r="D974" s="32"/>
      <c r="E974" s="33"/>
      <c r="F974" s="34" t="s">
        <v>455</v>
      </c>
      <c r="G974" s="34" t="s">
        <v>456</v>
      </c>
      <c r="H974" s="34" t="s">
        <v>434</v>
      </c>
      <c r="I974" s="29"/>
      <c r="J974" s="35" t="s">
        <v>435</v>
      </c>
      <c r="K974" s="228"/>
      <c r="L974" s="228"/>
      <c r="M974" s="228"/>
      <c r="N974" s="241"/>
      <c r="O974" s="241"/>
      <c r="P974" s="241">
        <f>SUM(P970:P973)</f>
        <v>5330</v>
      </c>
      <c r="Q974" s="37">
        <f>SUM(Q970:Q973)</f>
        <v>1</v>
      </c>
      <c r="R974" s="37"/>
      <c r="S974" s="37"/>
      <c r="T974" s="37"/>
    </row>
    <row r="975" spans="1:20" ht="20.100000000000001" customHeight="1">
      <c r="A975" s="29"/>
      <c r="B975" s="34"/>
      <c r="C975" s="31"/>
      <c r="D975" s="32"/>
      <c r="E975" s="33"/>
      <c r="F975" s="34" t="s">
        <v>456</v>
      </c>
      <c r="G975" s="34" t="s">
        <v>457</v>
      </c>
      <c r="H975" s="34" t="s">
        <v>438</v>
      </c>
      <c r="I975" s="29"/>
      <c r="J975" s="35" t="s">
        <v>435</v>
      </c>
      <c r="K975" s="228"/>
      <c r="L975" s="228"/>
      <c r="M975" s="228"/>
      <c r="N975" s="241"/>
      <c r="O975" s="241"/>
      <c r="P975" s="241"/>
      <c r="Q975" s="36"/>
      <c r="R975" s="36"/>
      <c r="S975" s="36"/>
      <c r="T975" s="36"/>
    </row>
    <row r="976" spans="1:20" ht="20.100000000000001" customHeight="1">
      <c r="A976" s="29"/>
      <c r="B976" s="34"/>
      <c r="C976" s="31"/>
      <c r="D976" s="32"/>
      <c r="E976" s="33"/>
      <c r="F976" s="34" t="s">
        <v>457</v>
      </c>
      <c r="G976" s="34" t="s">
        <v>460</v>
      </c>
      <c r="H976" s="34" t="s">
        <v>434</v>
      </c>
      <c r="I976" s="29"/>
      <c r="J976" s="35" t="s">
        <v>435</v>
      </c>
      <c r="K976" s="228"/>
      <c r="L976" s="228"/>
      <c r="M976" s="228"/>
      <c r="N976" s="241"/>
      <c r="O976" s="241"/>
      <c r="P976" s="241"/>
      <c r="Q976" s="36"/>
      <c r="R976" s="36"/>
      <c r="S976" s="36"/>
      <c r="T976" s="36"/>
    </row>
    <row r="977" spans="1:20" ht="20.100000000000001" customHeight="1">
      <c r="A977" s="29"/>
      <c r="B977" s="34"/>
      <c r="C977" s="31"/>
      <c r="D977" s="32"/>
      <c r="E977" s="33"/>
      <c r="F977" s="34" t="s">
        <v>460</v>
      </c>
      <c r="G977" s="34" t="s">
        <v>463</v>
      </c>
      <c r="H977" s="34" t="s">
        <v>434</v>
      </c>
      <c r="I977" s="29"/>
      <c r="J977" s="35" t="s">
        <v>435</v>
      </c>
      <c r="K977" s="228"/>
      <c r="L977" s="228"/>
      <c r="M977" s="228"/>
      <c r="N977" s="241"/>
      <c r="O977" s="241"/>
      <c r="P977" s="241"/>
      <c r="Q977" s="36"/>
      <c r="R977" s="36"/>
      <c r="S977" s="36"/>
      <c r="T977" s="36"/>
    </row>
    <row r="978" spans="1:20" ht="20.100000000000001" customHeight="1">
      <c r="A978" s="29"/>
      <c r="B978" s="34"/>
      <c r="C978" s="31"/>
      <c r="D978" s="32"/>
      <c r="E978" s="33"/>
      <c r="F978" s="34" t="s">
        <v>463</v>
      </c>
      <c r="G978" s="34" t="s">
        <v>464</v>
      </c>
      <c r="H978" s="34" t="s">
        <v>434</v>
      </c>
      <c r="I978" s="29"/>
      <c r="J978" s="35" t="s">
        <v>435</v>
      </c>
      <c r="K978" s="228"/>
      <c r="L978" s="228"/>
      <c r="M978" s="228"/>
      <c r="N978" s="241"/>
      <c r="O978" s="241"/>
      <c r="P978" s="241"/>
      <c r="Q978" s="36"/>
      <c r="R978" s="36"/>
      <c r="S978" s="36"/>
      <c r="T978" s="36"/>
    </row>
    <row r="979" spans="1:20" ht="20.100000000000001" customHeight="1">
      <c r="A979" s="29"/>
      <c r="B979" s="34"/>
      <c r="C979" s="31"/>
      <c r="D979" s="32"/>
      <c r="E979" s="33"/>
      <c r="F979" s="34" t="s">
        <v>464</v>
      </c>
      <c r="G979" s="34" t="s">
        <v>465</v>
      </c>
      <c r="H979" s="34" t="s">
        <v>434</v>
      </c>
      <c r="I979" s="29"/>
      <c r="J979" s="35" t="s">
        <v>435</v>
      </c>
      <c r="K979" s="228"/>
      <c r="L979" s="228"/>
      <c r="M979" s="228"/>
      <c r="N979" s="241"/>
      <c r="O979" s="241"/>
      <c r="P979" s="241"/>
      <c r="Q979" s="36"/>
      <c r="R979" s="36"/>
      <c r="S979" s="36"/>
      <c r="T979" s="36"/>
    </row>
    <row r="980" spans="1:20" ht="20.100000000000001" customHeight="1">
      <c r="A980" s="29"/>
      <c r="B980" s="34"/>
      <c r="C980" s="31"/>
      <c r="D980" s="32"/>
      <c r="E980" s="33"/>
      <c r="F980" s="34" t="s">
        <v>465</v>
      </c>
      <c r="G980" s="34" t="s">
        <v>466</v>
      </c>
      <c r="H980" s="34" t="s">
        <v>434</v>
      </c>
      <c r="I980" s="29"/>
      <c r="J980" s="35" t="s">
        <v>435</v>
      </c>
      <c r="K980" s="228"/>
      <c r="L980" s="228"/>
      <c r="M980" s="228"/>
      <c r="N980" s="241"/>
      <c r="O980" s="241"/>
      <c r="P980" s="241"/>
      <c r="Q980" s="36"/>
      <c r="R980" s="36"/>
      <c r="S980" s="36"/>
      <c r="T980" s="36"/>
    </row>
    <row r="981" spans="1:20" ht="20.100000000000001" customHeight="1">
      <c r="A981" s="29"/>
      <c r="B981" s="34"/>
      <c r="C981" s="31"/>
      <c r="D981" s="32"/>
      <c r="E981" s="33"/>
      <c r="F981" s="34" t="s">
        <v>466</v>
      </c>
      <c r="G981" s="34" t="s">
        <v>467</v>
      </c>
      <c r="H981" s="34" t="s">
        <v>434</v>
      </c>
      <c r="I981" s="29"/>
      <c r="J981" s="35" t="s">
        <v>435</v>
      </c>
      <c r="K981" s="228"/>
      <c r="L981" s="228"/>
      <c r="M981" s="228"/>
      <c r="N981" s="241"/>
      <c r="O981" s="241"/>
      <c r="P981" s="241"/>
      <c r="Q981" s="36"/>
      <c r="R981" s="36"/>
      <c r="S981" s="36"/>
      <c r="T981" s="36"/>
    </row>
    <row r="982" spans="1:20" ht="20.100000000000001" customHeight="1">
      <c r="A982" s="29"/>
      <c r="B982" s="34"/>
      <c r="C982" s="31"/>
      <c r="D982" s="32"/>
      <c r="E982" s="33"/>
      <c r="F982" s="34" t="s">
        <v>467</v>
      </c>
      <c r="G982" s="34" t="s">
        <v>468</v>
      </c>
      <c r="H982" s="34" t="s">
        <v>434</v>
      </c>
      <c r="I982" s="29"/>
      <c r="J982" s="35" t="s">
        <v>435</v>
      </c>
      <c r="K982" s="228"/>
      <c r="L982" s="228"/>
      <c r="M982" s="228"/>
      <c r="N982" s="241"/>
      <c r="O982" s="241"/>
      <c r="P982" s="241"/>
      <c r="Q982" s="36"/>
      <c r="R982" s="36"/>
      <c r="S982" s="36"/>
      <c r="T982" s="36"/>
    </row>
    <row r="983" spans="1:20" ht="20.100000000000001" customHeight="1">
      <c r="A983" s="29"/>
      <c r="B983" s="34"/>
      <c r="C983" s="31"/>
      <c r="D983" s="32"/>
      <c r="E983" s="33"/>
      <c r="F983" s="34" t="s">
        <v>468</v>
      </c>
      <c r="G983" s="34" t="s">
        <v>469</v>
      </c>
      <c r="H983" s="34" t="s">
        <v>434</v>
      </c>
      <c r="I983" s="29"/>
      <c r="J983" s="35" t="s">
        <v>435</v>
      </c>
      <c r="K983" s="228"/>
      <c r="L983" s="228"/>
      <c r="M983" s="228"/>
      <c r="N983" s="241"/>
      <c r="O983" s="241"/>
      <c r="P983" s="241"/>
      <c r="Q983" s="36"/>
      <c r="R983" s="36"/>
      <c r="S983" s="36"/>
      <c r="T983" s="36"/>
    </row>
    <row r="984" spans="1:20" ht="20.100000000000001" customHeight="1">
      <c r="A984" s="29"/>
      <c r="B984" s="34"/>
      <c r="C984" s="31"/>
      <c r="D984" s="32"/>
      <c r="E984" s="33"/>
      <c r="F984" s="34" t="s">
        <v>469</v>
      </c>
      <c r="G984" s="34" t="s">
        <v>470</v>
      </c>
      <c r="H984" s="34" t="s">
        <v>434</v>
      </c>
      <c r="I984" s="29"/>
      <c r="J984" s="35" t="s">
        <v>435</v>
      </c>
      <c r="K984" s="228"/>
      <c r="L984" s="228"/>
      <c r="M984" s="228"/>
      <c r="N984" s="241"/>
      <c r="O984" s="241"/>
      <c r="P984" s="241"/>
      <c r="Q984" s="36"/>
      <c r="R984" s="36"/>
      <c r="S984" s="36"/>
      <c r="T984" s="36"/>
    </row>
    <row r="985" spans="1:20" ht="20.100000000000001" customHeight="1">
      <c r="A985" s="29"/>
      <c r="B985" s="34"/>
      <c r="C985" s="31"/>
      <c r="D985" s="32"/>
      <c r="E985" s="33"/>
      <c r="F985" s="34" t="s">
        <v>470</v>
      </c>
      <c r="G985" s="34" t="s">
        <v>471</v>
      </c>
      <c r="H985" s="34" t="s">
        <v>434</v>
      </c>
      <c r="I985" s="29"/>
      <c r="J985" s="35" t="s">
        <v>435</v>
      </c>
      <c r="K985" s="228"/>
      <c r="L985" s="228"/>
      <c r="M985" s="228"/>
      <c r="N985" s="241"/>
      <c r="O985" s="241"/>
      <c r="P985" s="241"/>
      <c r="Q985" s="36"/>
      <c r="R985" s="36"/>
      <c r="S985" s="36"/>
      <c r="T985" s="36"/>
    </row>
    <row r="986" spans="1:20" ht="20.100000000000001" customHeight="1">
      <c r="A986" s="29"/>
      <c r="B986" s="34"/>
      <c r="C986" s="31"/>
      <c r="D986" s="32"/>
      <c r="E986" s="33"/>
      <c r="F986" s="34" t="s">
        <v>471</v>
      </c>
      <c r="G986" s="34" t="s">
        <v>473</v>
      </c>
      <c r="H986" s="34" t="s">
        <v>434</v>
      </c>
      <c r="I986" s="29"/>
      <c r="J986" s="35" t="s">
        <v>435</v>
      </c>
      <c r="K986" s="228"/>
      <c r="L986" s="228"/>
      <c r="M986" s="228"/>
      <c r="N986" s="241"/>
      <c r="O986" s="241"/>
      <c r="P986" s="241"/>
      <c r="Q986" s="36"/>
      <c r="R986" s="36"/>
      <c r="S986" s="36"/>
      <c r="T986" s="36"/>
    </row>
    <row r="987" spans="1:20" ht="20.100000000000001" customHeight="1">
      <c r="A987" s="29"/>
      <c r="B987" s="34"/>
      <c r="C987" s="31"/>
      <c r="D987" s="32"/>
      <c r="E987" s="33"/>
      <c r="F987" s="34" t="s">
        <v>473</v>
      </c>
      <c r="G987" s="34" t="s">
        <v>474</v>
      </c>
      <c r="H987" s="34" t="s">
        <v>434</v>
      </c>
      <c r="I987" s="29"/>
      <c r="J987" s="35" t="s">
        <v>435</v>
      </c>
      <c r="K987" s="228"/>
      <c r="L987" s="228"/>
      <c r="M987" s="228"/>
      <c r="N987" s="241"/>
      <c r="O987" s="241"/>
      <c r="P987" s="241"/>
      <c r="Q987" s="36"/>
      <c r="R987" s="36"/>
      <c r="S987" s="36"/>
      <c r="T987" s="36"/>
    </row>
    <row r="988" spans="1:20" ht="20.100000000000001" customHeight="1">
      <c r="A988" s="29"/>
      <c r="B988" s="34"/>
      <c r="C988" s="31"/>
      <c r="D988" s="32"/>
      <c r="E988" s="33"/>
      <c r="F988" s="34" t="s">
        <v>474</v>
      </c>
      <c r="G988" s="34" t="s">
        <v>475</v>
      </c>
      <c r="H988" s="34" t="s">
        <v>434</v>
      </c>
      <c r="I988" s="29"/>
      <c r="J988" s="35" t="s">
        <v>435</v>
      </c>
      <c r="K988" s="228"/>
      <c r="L988" s="228"/>
      <c r="M988" s="228"/>
      <c r="N988" s="241"/>
      <c r="O988" s="241"/>
      <c r="P988" s="241"/>
      <c r="Q988" s="36"/>
      <c r="R988" s="36"/>
      <c r="S988" s="36"/>
      <c r="T988" s="36"/>
    </row>
    <row r="989" spans="1:20" ht="20.100000000000001" customHeight="1">
      <c r="A989" s="29"/>
      <c r="B989" s="34"/>
      <c r="C989" s="31"/>
      <c r="D989" s="32"/>
      <c r="E989" s="33"/>
      <c r="F989" s="34" t="s">
        <v>475</v>
      </c>
      <c r="G989" s="34" t="s">
        <v>476</v>
      </c>
      <c r="H989" s="34" t="s">
        <v>434</v>
      </c>
      <c r="I989" s="29"/>
      <c r="J989" s="35" t="s">
        <v>435</v>
      </c>
      <c r="K989" s="228"/>
      <c r="L989" s="228"/>
      <c r="M989" s="228"/>
      <c r="N989" s="241"/>
      <c r="O989" s="241"/>
      <c r="P989" s="241"/>
      <c r="Q989" s="36"/>
      <c r="R989" s="36"/>
      <c r="S989" s="36"/>
      <c r="T989" s="36"/>
    </row>
    <row r="990" spans="1:20" ht="20.100000000000001" customHeight="1">
      <c r="A990" s="29"/>
      <c r="B990" s="34"/>
      <c r="C990" s="31"/>
      <c r="D990" s="32"/>
      <c r="E990" s="33"/>
      <c r="F990" s="34" t="s">
        <v>476</v>
      </c>
      <c r="G990" s="34" t="s">
        <v>477</v>
      </c>
      <c r="H990" s="34" t="s">
        <v>438</v>
      </c>
      <c r="I990" s="29"/>
      <c r="J990" s="35" t="s">
        <v>435</v>
      </c>
      <c r="K990" s="228"/>
      <c r="L990" s="228"/>
      <c r="M990" s="228"/>
      <c r="N990" s="241"/>
      <c r="O990" s="241"/>
      <c r="P990" s="241"/>
      <c r="Q990" s="36"/>
      <c r="R990" s="36"/>
      <c r="S990" s="36"/>
      <c r="T990" s="36"/>
    </row>
    <row r="991" spans="1:20" ht="20.100000000000001" customHeight="1">
      <c r="A991" s="29"/>
      <c r="B991" s="34"/>
      <c r="C991" s="31"/>
      <c r="D991" s="32"/>
      <c r="E991" s="33"/>
      <c r="F991" s="34" t="s">
        <v>477</v>
      </c>
      <c r="G991" s="34" t="s">
        <v>543</v>
      </c>
      <c r="H991" s="34" t="s">
        <v>438</v>
      </c>
      <c r="I991" s="29"/>
      <c r="J991" s="35" t="s">
        <v>435</v>
      </c>
      <c r="K991" s="228"/>
      <c r="L991" s="228"/>
      <c r="M991" s="228"/>
      <c r="N991" s="241"/>
      <c r="O991" s="241"/>
      <c r="P991" s="241"/>
      <c r="Q991" s="36"/>
      <c r="R991" s="36"/>
      <c r="S991" s="36"/>
      <c r="T991" s="36"/>
    </row>
    <row r="992" spans="1:20" ht="20.100000000000001" customHeight="1">
      <c r="A992" s="29"/>
      <c r="B992" s="34"/>
      <c r="C992" s="31"/>
      <c r="D992" s="32"/>
      <c r="E992" s="33"/>
      <c r="F992" s="34" t="s">
        <v>543</v>
      </c>
      <c r="G992" s="34" t="s">
        <v>550</v>
      </c>
      <c r="H992" s="34" t="s">
        <v>438</v>
      </c>
      <c r="I992" s="29"/>
      <c r="J992" s="35" t="s">
        <v>435</v>
      </c>
      <c r="K992" s="228"/>
      <c r="L992" s="228"/>
      <c r="M992" s="228"/>
      <c r="N992" s="241"/>
      <c r="O992" s="241"/>
      <c r="P992" s="241"/>
      <c r="Q992" s="36"/>
      <c r="R992" s="36"/>
      <c r="S992" s="36"/>
      <c r="T992" s="36"/>
    </row>
    <row r="993" spans="1:20" ht="20.100000000000001" customHeight="1">
      <c r="A993" s="29"/>
      <c r="B993" s="34"/>
      <c r="C993" s="31"/>
      <c r="D993" s="32"/>
      <c r="E993" s="33"/>
      <c r="F993" s="34" t="s">
        <v>550</v>
      </c>
      <c r="G993" s="34" t="s">
        <v>551</v>
      </c>
      <c r="H993" s="34" t="s">
        <v>438</v>
      </c>
      <c r="I993" s="29"/>
      <c r="J993" s="35" t="s">
        <v>435</v>
      </c>
      <c r="K993" s="228"/>
      <c r="L993" s="228"/>
      <c r="M993" s="228"/>
      <c r="N993" s="241"/>
      <c r="O993" s="241"/>
      <c r="P993" s="241"/>
      <c r="Q993" s="36"/>
      <c r="R993" s="36"/>
      <c r="S993" s="36"/>
      <c r="T993" s="36"/>
    </row>
    <row r="994" spans="1:20" ht="20.100000000000001" customHeight="1">
      <c r="A994" s="29"/>
      <c r="B994" s="34"/>
      <c r="C994" s="31"/>
      <c r="D994" s="32"/>
      <c r="E994" s="33"/>
      <c r="F994" s="34" t="s">
        <v>551</v>
      </c>
      <c r="G994" s="34" t="s">
        <v>552</v>
      </c>
      <c r="H994" s="34" t="s">
        <v>434</v>
      </c>
      <c r="I994" s="29"/>
      <c r="J994" s="35" t="s">
        <v>435</v>
      </c>
      <c r="K994" s="228"/>
      <c r="L994" s="228"/>
      <c r="M994" s="228"/>
      <c r="N994" s="241"/>
      <c r="O994" s="241"/>
      <c r="P994" s="241"/>
      <c r="Q994" s="36"/>
      <c r="R994" s="36"/>
      <c r="S994" s="36"/>
      <c r="T994" s="36"/>
    </row>
    <row r="995" spans="1:20" ht="20.100000000000001" customHeight="1">
      <c r="A995" s="29"/>
      <c r="B995" s="34"/>
      <c r="C995" s="31"/>
      <c r="D995" s="32"/>
      <c r="E995" s="33"/>
      <c r="F995" s="34" t="s">
        <v>552</v>
      </c>
      <c r="G995" s="34" t="s">
        <v>553</v>
      </c>
      <c r="H995" s="34" t="s">
        <v>434</v>
      </c>
      <c r="I995" s="29"/>
      <c r="J995" s="35" t="s">
        <v>435</v>
      </c>
      <c r="K995" s="228"/>
      <c r="L995" s="228"/>
      <c r="M995" s="228"/>
      <c r="N995" s="241"/>
      <c r="O995" s="241"/>
      <c r="P995" s="241"/>
      <c r="Q995" s="36"/>
      <c r="R995" s="36"/>
      <c r="S995" s="36"/>
      <c r="T995" s="36"/>
    </row>
    <row r="996" spans="1:20" ht="20.100000000000001" customHeight="1">
      <c r="A996" s="29"/>
      <c r="B996" s="34"/>
      <c r="C996" s="31"/>
      <c r="D996" s="32"/>
      <c r="E996" s="33"/>
      <c r="F996" s="34" t="s">
        <v>553</v>
      </c>
      <c r="G996" s="34" t="s">
        <v>1186</v>
      </c>
      <c r="H996" s="34" t="s">
        <v>434</v>
      </c>
      <c r="I996" s="29"/>
      <c r="J996" s="35" t="s">
        <v>435</v>
      </c>
      <c r="K996" s="228"/>
      <c r="L996" s="228"/>
      <c r="M996" s="228"/>
      <c r="N996" s="241"/>
      <c r="O996" s="241"/>
      <c r="P996" s="241"/>
      <c r="Q996" s="36"/>
      <c r="R996" s="36"/>
      <c r="S996" s="36"/>
      <c r="T996" s="36"/>
    </row>
    <row r="997" spans="1:20" ht="20.100000000000001" customHeight="1">
      <c r="B997" s="44"/>
      <c r="C997" s="41"/>
      <c r="D997" s="42"/>
      <c r="E997" s="43"/>
      <c r="F997" s="44"/>
      <c r="G997" s="44"/>
      <c r="H997" s="44"/>
    </row>
    <row r="998" spans="1:20" ht="20.100000000000001" customHeight="1">
      <c r="B998" s="44"/>
      <c r="C998" s="41"/>
      <c r="D998" s="42"/>
      <c r="E998" s="43"/>
      <c r="F998" s="44"/>
      <c r="G998" s="44"/>
      <c r="H998" s="44"/>
    </row>
    <row r="999" spans="1:20" ht="20.100000000000001" customHeight="1">
      <c r="A999" s="29"/>
      <c r="B999" s="34">
        <v>112</v>
      </c>
      <c r="C999" s="31">
        <v>1.1120000000000001</v>
      </c>
      <c r="D999" s="32" t="s">
        <v>128</v>
      </c>
      <c r="E999" s="33">
        <f>'2-'!H127</f>
        <v>4.37</v>
      </c>
      <c r="F999" s="34" t="s">
        <v>433</v>
      </c>
      <c r="G999" s="34" t="s">
        <v>447</v>
      </c>
      <c r="H999" s="34" t="s">
        <v>438</v>
      </c>
      <c r="I999" s="29"/>
      <c r="J999" s="35" t="s">
        <v>435</v>
      </c>
      <c r="K999" s="228" t="s">
        <v>434</v>
      </c>
      <c r="L999" s="228">
        <f>COUNTIF(H999:H1019,"B")</f>
        <v>18</v>
      </c>
      <c r="M999" s="228">
        <v>200</v>
      </c>
      <c r="N999" s="241">
        <f>L999*M999</f>
        <v>3600</v>
      </c>
      <c r="O999" s="241"/>
      <c r="P999" s="241">
        <f>O999+N999</f>
        <v>3600</v>
      </c>
      <c r="Q999" s="37">
        <f>P999/P1003</f>
        <v>0.82379862700228834</v>
      </c>
      <c r="R999" s="37"/>
      <c r="S999" s="37"/>
      <c r="T999" s="37"/>
    </row>
    <row r="1000" spans="1:20" ht="20.100000000000001" customHeight="1">
      <c r="A1000" s="29"/>
      <c r="B1000" s="34"/>
      <c r="C1000" s="31"/>
      <c r="D1000" s="32"/>
      <c r="E1000" s="33"/>
      <c r="F1000" s="34" t="s">
        <v>447</v>
      </c>
      <c r="G1000" s="34" t="s">
        <v>451</v>
      </c>
      <c r="H1000" s="34" t="s">
        <v>434</v>
      </c>
      <c r="I1000" s="29"/>
      <c r="J1000" s="35" t="s">
        <v>435</v>
      </c>
      <c r="K1000" s="228" t="s">
        <v>438</v>
      </c>
      <c r="L1000" s="228">
        <f>COUNTIF(H999:H1019,"S")</f>
        <v>3</v>
      </c>
      <c r="M1000" s="228">
        <v>200</v>
      </c>
      <c r="N1000" s="241">
        <f>L1000*M1000</f>
        <v>600</v>
      </c>
      <c r="O1000" s="241">
        <v>170</v>
      </c>
      <c r="P1000" s="241">
        <f>N1000+O1000</f>
        <v>770</v>
      </c>
      <c r="Q1000" s="37">
        <f>P1000/P1003</f>
        <v>0.17620137299771166</v>
      </c>
      <c r="R1000" s="37"/>
      <c r="S1000" s="37"/>
      <c r="T1000" s="37"/>
    </row>
    <row r="1001" spans="1:20" ht="20.100000000000001" customHeight="1">
      <c r="A1001" s="29"/>
      <c r="B1001" s="34"/>
      <c r="C1001" s="31"/>
      <c r="D1001" s="32"/>
      <c r="E1001" s="33"/>
      <c r="F1001" s="34" t="s">
        <v>451</v>
      </c>
      <c r="G1001" s="34" t="s">
        <v>454</v>
      </c>
      <c r="H1001" s="34" t="s">
        <v>434</v>
      </c>
      <c r="I1001" s="29"/>
      <c r="J1001" s="35" t="s">
        <v>435</v>
      </c>
      <c r="K1001" s="228" t="s">
        <v>440</v>
      </c>
      <c r="L1001" s="228">
        <f>COUNTIF(H999:H1019,"RR")</f>
        <v>0</v>
      </c>
      <c r="M1001" s="228">
        <v>200</v>
      </c>
      <c r="N1001" s="241">
        <f>L1001*M1001</f>
        <v>0</v>
      </c>
      <c r="O1001" s="241"/>
      <c r="P1001" s="241">
        <f>N1001+O1001</f>
        <v>0</v>
      </c>
      <c r="Q1001" s="37">
        <f>P1001/P1003</f>
        <v>0</v>
      </c>
      <c r="R1001" s="37"/>
      <c r="S1001" s="37"/>
      <c r="T1001" s="37"/>
    </row>
    <row r="1002" spans="1:20" ht="20.100000000000001" customHeight="1">
      <c r="A1002" s="29"/>
      <c r="B1002" s="34"/>
      <c r="C1002" s="31"/>
      <c r="D1002" s="32"/>
      <c r="E1002" s="33"/>
      <c r="F1002" s="34" t="s">
        <v>454</v>
      </c>
      <c r="G1002" s="34" t="s">
        <v>455</v>
      </c>
      <c r="H1002" s="34" t="s">
        <v>434</v>
      </c>
      <c r="I1002" s="29"/>
      <c r="J1002" s="35" t="s">
        <v>435</v>
      </c>
      <c r="K1002" s="228" t="s">
        <v>443</v>
      </c>
      <c r="L1002" s="228">
        <f>COUNTIF(H999:H1019,"RB")</f>
        <v>0</v>
      </c>
      <c r="M1002" s="228">
        <v>200</v>
      </c>
      <c r="N1002" s="241">
        <f>L1002*M1002</f>
        <v>0</v>
      </c>
      <c r="O1002" s="241"/>
      <c r="P1002" s="241">
        <f>N1002+O1002</f>
        <v>0</v>
      </c>
      <c r="Q1002" s="37">
        <f>P1002/P1003</f>
        <v>0</v>
      </c>
      <c r="R1002" s="37"/>
      <c r="S1002" s="37"/>
      <c r="T1002" s="37"/>
    </row>
    <row r="1003" spans="1:20" ht="20.100000000000001" customHeight="1">
      <c r="A1003" s="29"/>
      <c r="B1003" s="34"/>
      <c r="C1003" s="31"/>
      <c r="D1003" s="32"/>
      <c r="E1003" s="33"/>
      <c r="F1003" s="34" t="s">
        <v>455</v>
      </c>
      <c r="G1003" s="34" t="s">
        <v>456</v>
      </c>
      <c r="H1003" s="34" t="s">
        <v>438</v>
      </c>
      <c r="I1003" s="29"/>
      <c r="J1003" s="35" t="s">
        <v>435</v>
      </c>
      <c r="K1003" s="228"/>
      <c r="L1003" s="228"/>
      <c r="M1003" s="228"/>
      <c r="N1003" s="241"/>
      <c r="O1003" s="241"/>
      <c r="P1003" s="241">
        <f>SUM(P999:P1002)</f>
        <v>4370</v>
      </c>
      <c r="Q1003" s="37">
        <f>SUM(Q999:Q1002)</f>
        <v>1</v>
      </c>
      <c r="R1003" s="37"/>
      <c r="S1003" s="37"/>
      <c r="T1003" s="37"/>
    </row>
    <row r="1004" spans="1:20" ht="20.100000000000001" customHeight="1">
      <c r="A1004" s="29"/>
      <c r="B1004" s="34"/>
      <c r="C1004" s="31"/>
      <c r="D1004" s="32"/>
      <c r="E1004" s="33"/>
      <c r="F1004" s="34" t="s">
        <v>456</v>
      </c>
      <c r="G1004" s="34" t="s">
        <v>457</v>
      </c>
      <c r="H1004" s="34" t="s">
        <v>434</v>
      </c>
      <c r="I1004" s="29"/>
      <c r="J1004" s="35" t="s">
        <v>435</v>
      </c>
      <c r="K1004" s="228"/>
      <c r="L1004" s="228"/>
      <c r="M1004" s="228"/>
      <c r="N1004" s="241"/>
      <c r="O1004" s="241"/>
      <c r="P1004" s="241"/>
      <c r="Q1004" s="36"/>
      <c r="R1004" s="36"/>
      <c r="S1004" s="36"/>
      <c r="T1004" s="36"/>
    </row>
    <row r="1005" spans="1:20" ht="20.100000000000001" customHeight="1">
      <c r="A1005" s="29"/>
      <c r="B1005" s="34"/>
      <c r="C1005" s="31"/>
      <c r="D1005" s="32"/>
      <c r="E1005" s="33"/>
      <c r="F1005" s="34" t="s">
        <v>457</v>
      </c>
      <c r="G1005" s="34" t="s">
        <v>460</v>
      </c>
      <c r="H1005" s="34" t="s">
        <v>434</v>
      </c>
      <c r="I1005" s="29"/>
      <c r="J1005" s="35" t="s">
        <v>435</v>
      </c>
      <c r="K1005" s="228"/>
      <c r="L1005" s="228"/>
      <c r="M1005" s="228"/>
      <c r="N1005" s="241"/>
      <c r="O1005" s="241"/>
      <c r="P1005" s="241"/>
      <c r="Q1005" s="36"/>
      <c r="R1005" s="36"/>
      <c r="S1005" s="36"/>
      <c r="T1005" s="36"/>
    </row>
    <row r="1006" spans="1:20" ht="20.100000000000001" customHeight="1">
      <c r="A1006" s="29"/>
      <c r="B1006" s="34"/>
      <c r="C1006" s="31"/>
      <c r="D1006" s="32"/>
      <c r="E1006" s="33"/>
      <c r="F1006" s="34" t="s">
        <v>460</v>
      </c>
      <c r="G1006" s="34" t="s">
        <v>463</v>
      </c>
      <c r="H1006" s="34" t="s">
        <v>434</v>
      </c>
      <c r="I1006" s="29"/>
      <c r="J1006" s="35" t="s">
        <v>435</v>
      </c>
      <c r="K1006" s="228"/>
      <c r="L1006" s="228"/>
      <c r="M1006" s="228"/>
      <c r="N1006" s="241"/>
      <c r="O1006" s="241"/>
      <c r="P1006" s="241"/>
      <c r="Q1006" s="36"/>
      <c r="R1006" s="36"/>
      <c r="S1006" s="36"/>
      <c r="T1006" s="36"/>
    </row>
    <row r="1007" spans="1:20" ht="20.100000000000001" customHeight="1">
      <c r="A1007" s="29"/>
      <c r="B1007" s="34"/>
      <c r="C1007" s="31"/>
      <c r="D1007" s="32"/>
      <c r="E1007" s="33"/>
      <c r="F1007" s="34" t="s">
        <v>463</v>
      </c>
      <c r="G1007" s="34" t="s">
        <v>464</v>
      </c>
      <c r="H1007" s="34" t="s">
        <v>434</v>
      </c>
      <c r="I1007" s="29"/>
      <c r="J1007" s="35" t="s">
        <v>435</v>
      </c>
      <c r="K1007" s="228"/>
      <c r="L1007" s="228"/>
      <c r="M1007" s="228"/>
      <c r="N1007" s="241"/>
      <c r="O1007" s="241"/>
      <c r="P1007" s="241"/>
      <c r="Q1007" s="36"/>
      <c r="R1007" s="36"/>
      <c r="S1007" s="36"/>
      <c r="T1007" s="36"/>
    </row>
    <row r="1008" spans="1:20" ht="20.100000000000001" customHeight="1">
      <c r="A1008" s="29"/>
      <c r="B1008" s="34"/>
      <c r="C1008" s="31"/>
      <c r="D1008" s="32"/>
      <c r="E1008" s="33"/>
      <c r="F1008" s="34" t="s">
        <v>464</v>
      </c>
      <c r="G1008" s="34" t="s">
        <v>465</v>
      </c>
      <c r="H1008" s="34" t="s">
        <v>434</v>
      </c>
      <c r="I1008" s="29"/>
      <c r="J1008" s="35" t="s">
        <v>435</v>
      </c>
      <c r="K1008" s="228"/>
      <c r="L1008" s="228"/>
      <c r="M1008" s="228"/>
      <c r="N1008" s="241"/>
      <c r="O1008" s="241"/>
      <c r="P1008" s="241"/>
      <c r="Q1008" s="36"/>
      <c r="R1008" s="36"/>
      <c r="S1008" s="36"/>
      <c r="T1008" s="36"/>
    </row>
    <row r="1009" spans="1:20" ht="20.100000000000001" customHeight="1">
      <c r="A1009" s="29"/>
      <c r="B1009" s="34"/>
      <c r="C1009" s="31"/>
      <c r="D1009" s="32"/>
      <c r="E1009" s="33"/>
      <c r="F1009" s="34" t="s">
        <v>465</v>
      </c>
      <c r="G1009" s="34" t="s">
        <v>466</v>
      </c>
      <c r="H1009" s="34" t="s">
        <v>434</v>
      </c>
      <c r="I1009" s="29"/>
      <c r="J1009" s="35" t="s">
        <v>435</v>
      </c>
      <c r="K1009" s="228"/>
      <c r="L1009" s="228"/>
      <c r="M1009" s="228"/>
      <c r="N1009" s="241"/>
      <c r="O1009" s="241"/>
      <c r="P1009" s="241"/>
      <c r="Q1009" s="36"/>
      <c r="R1009" s="36"/>
      <c r="S1009" s="36"/>
      <c r="T1009" s="36"/>
    </row>
    <row r="1010" spans="1:20" ht="20.100000000000001" customHeight="1">
      <c r="A1010" s="29"/>
      <c r="B1010" s="34"/>
      <c r="C1010" s="31"/>
      <c r="D1010" s="32"/>
      <c r="E1010" s="33"/>
      <c r="F1010" s="34" t="s">
        <v>466</v>
      </c>
      <c r="G1010" s="34" t="s">
        <v>467</v>
      </c>
      <c r="H1010" s="34" t="s">
        <v>434</v>
      </c>
      <c r="I1010" s="29"/>
      <c r="J1010" s="35" t="s">
        <v>435</v>
      </c>
      <c r="K1010" s="228"/>
      <c r="L1010" s="228"/>
      <c r="M1010" s="228"/>
      <c r="N1010" s="241"/>
      <c r="O1010" s="241"/>
      <c r="P1010" s="241"/>
      <c r="Q1010" s="36"/>
      <c r="R1010" s="36"/>
      <c r="S1010" s="36"/>
      <c r="T1010" s="36"/>
    </row>
    <row r="1011" spans="1:20" ht="20.100000000000001" customHeight="1">
      <c r="A1011" s="29"/>
      <c r="B1011" s="34"/>
      <c r="C1011" s="31"/>
      <c r="D1011" s="32"/>
      <c r="E1011" s="33"/>
      <c r="F1011" s="34" t="s">
        <v>467</v>
      </c>
      <c r="G1011" s="34" t="s">
        <v>468</v>
      </c>
      <c r="H1011" s="34" t="s">
        <v>434</v>
      </c>
      <c r="I1011" s="29"/>
      <c r="J1011" s="35" t="s">
        <v>435</v>
      </c>
      <c r="K1011" s="228"/>
      <c r="L1011" s="228"/>
      <c r="M1011" s="228"/>
      <c r="N1011" s="241"/>
      <c r="O1011" s="241"/>
      <c r="P1011" s="241"/>
      <c r="Q1011" s="36"/>
      <c r="R1011" s="36"/>
      <c r="S1011" s="36"/>
      <c r="T1011" s="36"/>
    </row>
    <row r="1012" spans="1:20" ht="20.100000000000001" customHeight="1">
      <c r="A1012" s="29"/>
      <c r="B1012" s="34"/>
      <c r="C1012" s="31"/>
      <c r="D1012" s="32"/>
      <c r="E1012" s="33"/>
      <c r="F1012" s="34" t="s">
        <v>468</v>
      </c>
      <c r="G1012" s="34" t="s">
        <v>469</v>
      </c>
      <c r="H1012" s="34" t="s">
        <v>434</v>
      </c>
      <c r="I1012" s="29"/>
      <c r="J1012" s="35" t="s">
        <v>435</v>
      </c>
      <c r="K1012" s="228"/>
      <c r="L1012" s="228"/>
      <c r="M1012" s="228"/>
      <c r="N1012" s="241"/>
      <c r="O1012" s="241"/>
      <c r="P1012" s="241"/>
      <c r="Q1012" s="36"/>
      <c r="R1012" s="36"/>
      <c r="S1012" s="36"/>
      <c r="T1012" s="36"/>
    </row>
    <row r="1013" spans="1:20" ht="20.100000000000001" customHeight="1">
      <c r="A1013" s="29"/>
      <c r="B1013" s="34"/>
      <c r="C1013" s="31"/>
      <c r="D1013" s="32"/>
      <c r="E1013" s="33"/>
      <c r="F1013" s="34" t="s">
        <v>469</v>
      </c>
      <c r="G1013" s="34" t="s">
        <v>470</v>
      </c>
      <c r="H1013" s="34" t="s">
        <v>434</v>
      </c>
      <c r="I1013" s="29"/>
      <c r="J1013" s="35" t="s">
        <v>435</v>
      </c>
      <c r="K1013" s="228"/>
      <c r="L1013" s="228"/>
      <c r="M1013" s="228"/>
      <c r="N1013" s="241"/>
      <c r="O1013" s="241"/>
      <c r="P1013" s="241"/>
      <c r="Q1013" s="36"/>
      <c r="R1013" s="36"/>
      <c r="S1013" s="36"/>
      <c r="T1013" s="36"/>
    </row>
    <row r="1014" spans="1:20" ht="20.100000000000001" customHeight="1">
      <c r="A1014" s="29"/>
      <c r="B1014" s="34"/>
      <c r="C1014" s="31"/>
      <c r="D1014" s="32"/>
      <c r="E1014" s="33"/>
      <c r="F1014" s="34" t="s">
        <v>470</v>
      </c>
      <c r="G1014" s="34" t="s">
        <v>471</v>
      </c>
      <c r="H1014" s="34" t="s">
        <v>434</v>
      </c>
      <c r="I1014" s="29"/>
      <c r="J1014" s="35" t="s">
        <v>435</v>
      </c>
      <c r="K1014" s="228"/>
      <c r="L1014" s="228"/>
      <c r="M1014" s="228"/>
      <c r="N1014" s="241"/>
      <c r="O1014" s="241"/>
      <c r="P1014" s="241"/>
      <c r="Q1014" s="36"/>
      <c r="R1014" s="36"/>
      <c r="S1014" s="36"/>
      <c r="T1014" s="36"/>
    </row>
    <row r="1015" spans="1:20" ht="20.100000000000001" customHeight="1">
      <c r="A1015" s="29"/>
      <c r="B1015" s="34"/>
      <c r="C1015" s="31"/>
      <c r="D1015" s="32"/>
      <c r="E1015" s="33"/>
      <c r="F1015" s="34" t="s">
        <v>471</v>
      </c>
      <c r="G1015" s="34" t="s">
        <v>473</v>
      </c>
      <c r="H1015" s="34" t="s">
        <v>434</v>
      </c>
      <c r="I1015" s="29"/>
      <c r="J1015" s="35" t="s">
        <v>435</v>
      </c>
      <c r="K1015" s="228"/>
      <c r="L1015" s="228"/>
      <c r="M1015" s="228"/>
      <c r="N1015" s="241"/>
      <c r="O1015" s="241"/>
      <c r="P1015" s="241"/>
      <c r="Q1015" s="36"/>
      <c r="R1015" s="36"/>
      <c r="S1015" s="36"/>
      <c r="T1015" s="36"/>
    </row>
    <row r="1016" spans="1:20" ht="20.100000000000001" customHeight="1">
      <c r="A1016" s="29"/>
      <c r="B1016" s="34"/>
      <c r="C1016" s="31"/>
      <c r="D1016" s="32"/>
      <c r="E1016" s="33"/>
      <c r="F1016" s="34" t="s">
        <v>473</v>
      </c>
      <c r="G1016" s="34" t="s">
        <v>474</v>
      </c>
      <c r="H1016" s="34" t="s">
        <v>434</v>
      </c>
      <c r="I1016" s="29"/>
      <c r="J1016" s="35" t="s">
        <v>435</v>
      </c>
      <c r="K1016" s="228"/>
      <c r="L1016" s="228"/>
      <c r="M1016" s="228"/>
      <c r="N1016" s="241"/>
      <c r="O1016" s="241"/>
      <c r="P1016" s="241"/>
      <c r="Q1016" s="36"/>
      <c r="R1016" s="36"/>
      <c r="S1016" s="36"/>
      <c r="T1016" s="36"/>
    </row>
    <row r="1017" spans="1:20" ht="20.100000000000001" customHeight="1">
      <c r="A1017" s="29"/>
      <c r="B1017" s="34"/>
      <c r="C1017" s="31"/>
      <c r="D1017" s="32"/>
      <c r="E1017" s="33"/>
      <c r="F1017" s="34" t="s">
        <v>474</v>
      </c>
      <c r="G1017" s="34" t="s">
        <v>475</v>
      </c>
      <c r="H1017" s="34" t="s">
        <v>438</v>
      </c>
      <c r="I1017" s="29"/>
      <c r="J1017" s="35" t="s">
        <v>435</v>
      </c>
      <c r="K1017" s="228"/>
      <c r="L1017" s="228"/>
      <c r="M1017" s="228"/>
      <c r="N1017" s="241"/>
      <c r="O1017" s="241"/>
      <c r="P1017" s="241"/>
      <c r="Q1017" s="36"/>
      <c r="R1017" s="36"/>
      <c r="S1017" s="36"/>
      <c r="T1017" s="36"/>
    </row>
    <row r="1018" spans="1:20" ht="20.100000000000001" customHeight="1">
      <c r="A1018" s="29"/>
      <c r="B1018" s="34"/>
      <c r="C1018" s="31"/>
      <c r="D1018" s="32"/>
      <c r="E1018" s="33"/>
      <c r="F1018" s="34" t="s">
        <v>475</v>
      </c>
      <c r="G1018" s="34" t="s">
        <v>476</v>
      </c>
      <c r="H1018" s="34" t="s">
        <v>434</v>
      </c>
      <c r="I1018" s="29"/>
      <c r="J1018" s="35" t="s">
        <v>435</v>
      </c>
      <c r="K1018" s="228"/>
      <c r="L1018" s="228"/>
      <c r="M1018" s="228"/>
      <c r="N1018" s="241"/>
      <c r="O1018" s="241"/>
      <c r="P1018" s="241"/>
      <c r="Q1018" s="36"/>
      <c r="R1018" s="36"/>
      <c r="S1018" s="36"/>
      <c r="T1018" s="36"/>
    </row>
    <row r="1019" spans="1:20" ht="20.100000000000001" customHeight="1">
      <c r="A1019" s="29"/>
      <c r="B1019" s="34"/>
      <c r="C1019" s="31"/>
      <c r="D1019" s="32"/>
      <c r="E1019" s="33"/>
      <c r="F1019" s="34" t="s">
        <v>476</v>
      </c>
      <c r="G1019" s="34" t="s">
        <v>477</v>
      </c>
      <c r="H1019" s="34" t="s">
        <v>434</v>
      </c>
      <c r="I1019" s="29"/>
      <c r="J1019" s="35" t="s">
        <v>435</v>
      </c>
      <c r="K1019" s="228"/>
      <c r="L1019" s="228"/>
      <c r="M1019" s="228"/>
      <c r="N1019" s="241"/>
      <c r="O1019" s="241"/>
      <c r="P1019" s="241"/>
      <c r="Q1019" s="36"/>
      <c r="R1019" s="36"/>
      <c r="S1019" s="36"/>
      <c r="T1019" s="36"/>
    </row>
    <row r="1020" spans="1:20" ht="20.100000000000001" customHeight="1">
      <c r="A1020" s="29"/>
      <c r="B1020" s="34"/>
      <c r="C1020" s="31"/>
      <c r="D1020" s="32"/>
      <c r="E1020" s="33"/>
      <c r="F1020" s="34" t="s">
        <v>477</v>
      </c>
      <c r="G1020" s="34" t="s">
        <v>1292</v>
      </c>
      <c r="H1020" s="34" t="s">
        <v>438</v>
      </c>
      <c r="I1020" s="29"/>
      <c r="J1020" s="35" t="s">
        <v>435</v>
      </c>
      <c r="K1020" s="228"/>
      <c r="L1020" s="228"/>
      <c r="M1020" s="228"/>
      <c r="N1020" s="241"/>
      <c r="O1020" s="241"/>
      <c r="P1020" s="241"/>
      <c r="Q1020" s="36"/>
      <c r="R1020" s="36"/>
      <c r="S1020" s="36"/>
      <c r="T1020" s="36"/>
    </row>
    <row r="1021" spans="1:20" ht="20.100000000000001" customHeight="1">
      <c r="A1021" s="58"/>
      <c r="B1021" s="44"/>
      <c r="C1021" s="41"/>
      <c r="D1021" s="42"/>
      <c r="E1021" s="43"/>
      <c r="F1021" s="44"/>
      <c r="G1021" s="44"/>
      <c r="H1021" s="44"/>
    </row>
    <row r="1022" spans="1:20" ht="20.100000000000001" customHeight="1">
      <c r="A1022" s="58"/>
      <c r="B1022" s="44"/>
      <c r="C1022" s="41"/>
      <c r="D1022" s="42"/>
      <c r="E1022" s="43"/>
      <c r="F1022" s="44"/>
      <c r="G1022" s="44"/>
      <c r="H1022" s="44"/>
    </row>
    <row r="1023" spans="1:20" ht="20.100000000000001" customHeight="1">
      <c r="A1023" s="29"/>
      <c r="B1023" s="34">
        <v>113</v>
      </c>
      <c r="C1023" s="31">
        <v>1.113</v>
      </c>
      <c r="D1023" s="32" t="s">
        <v>129</v>
      </c>
      <c r="E1023" s="33">
        <f>'2-'!H128</f>
        <v>1.53</v>
      </c>
      <c r="F1023" s="34" t="s">
        <v>433</v>
      </c>
      <c r="G1023" s="34" t="s">
        <v>447</v>
      </c>
      <c r="H1023" s="34" t="s">
        <v>434</v>
      </c>
      <c r="I1023" s="29"/>
      <c r="J1023" s="35" t="s">
        <v>435</v>
      </c>
      <c r="K1023" s="228" t="s">
        <v>434</v>
      </c>
      <c r="L1023" s="228">
        <f>COUNTIF(H1023:H1029,"B")</f>
        <v>7</v>
      </c>
      <c r="M1023" s="228">
        <v>200</v>
      </c>
      <c r="N1023" s="241">
        <v>1400</v>
      </c>
      <c r="O1023" s="241">
        <v>130</v>
      </c>
      <c r="P1023" s="241">
        <f>O1023+N1023</f>
        <v>1530</v>
      </c>
      <c r="Q1023" s="37">
        <f>P1023/P1027</f>
        <v>1</v>
      </c>
      <c r="R1023" s="37"/>
      <c r="S1023" s="37"/>
      <c r="T1023" s="37"/>
    </row>
    <row r="1024" spans="1:20" ht="20.100000000000001" customHeight="1">
      <c r="A1024" s="29"/>
      <c r="B1024" s="34"/>
      <c r="C1024" s="31"/>
      <c r="D1024" s="32"/>
      <c r="E1024" s="33"/>
      <c r="F1024" s="34" t="s">
        <v>447</v>
      </c>
      <c r="G1024" s="34" t="s">
        <v>451</v>
      </c>
      <c r="H1024" s="34" t="s">
        <v>434</v>
      </c>
      <c r="I1024" s="29"/>
      <c r="J1024" s="35" t="s">
        <v>435</v>
      </c>
      <c r="K1024" s="228" t="s">
        <v>438</v>
      </c>
      <c r="L1024" s="228">
        <f>COUNTIF(H1023:H1030,"S")</f>
        <v>0</v>
      </c>
      <c r="M1024" s="228">
        <v>200</v>
      </c>
      <c r="N1024" s="241">
        <f>L1024*M1024</f>
        <v>0</v>
      </c>
      <c r="O1024" s="241"/>
      <c r="P1024" s="241">
        <f>N1024+O1024</f>
        <v>0</v>
      </c>
      <c r="Q1024" s="37">
        <f>P1024/P1027</f>
        <v>0</v>
      </c>
      <c r="R1024" s="37"/>
      <c r="S1024" s="37"/>
      <c r="T1024" s="37"/>
    </row>
    <row r="1025" spans="1:20" ht="20.100000000000001" customHeight="1">
      <c r="A1025" s="29"/>
      <c r="B1025" s="34"/>
      <c r="C1025" s="31"/>
      <c r="D1025" s="32"/>
      <c r="E1025" s="33"/>
      <c r="F1025" s="34" t="s">
        <v>451</v>
      </c>
      <c r="G1025" s="34" t="s">
        <v>454</v>
      </c>
      <c r="H1025" s="34" t="s">
        <v>434</v>
      </c>
      <c r="I1025" s="29"/>
      <c r="J1025" s="35" t="s">
        <v>435</v>
      </c>
      <c r="K1025" s="228" t="s">
        <v>440</v>
      </c>
      <c r="L1025" s="228">
        <f>COUNTIF(H1023:H1030,"RR")</f>
        <v>0</v>
      </c>
      <c r="M1025" s="228">
        <v>200</v>
      </c>
      <c r="N1025" s="241">
        <f>L1025*M1025</f>
        <v>0</v>
      </c>
      <c r="O1025" s="241"/>
      <c r="P1025" s="241">
        <f>N1025+O1025</f>
        <v>0</v>
      </c>
      <c r="Q1025" s="37">
        <f>P1025/P1027</f>
        <v>0</v>
      </c>
      <c r="R1025" s="37"/>
      <c r="S1025" s="37"/>
      <c r="T1025" s="37"/>
    </row>
    <row r="1026" spans="1:20" ht="20.100000000000001" customHeight="1">
      <c r="A1026" s="29"/>
      <c r="B1026" s="34"/>
      <c r="C1026" s="31"/>
      <c r="D1026" s="32"/>
      <c r="E1026" s="33"/>
      <c r="F1026" s="34" t="s">
        <v>454</v>
      </c>
      <c r="G1026" s="34" t="s">
        <v>455</v>
      </c>
      <c r="H1026" s="34" t="s">
        <v>434</v>
      </c>
      <c r="I1026" s="29"/>
      <c r="J1026" s="35" t="s">
        <v>435</v>
      </c>
      <c r="K1026" s="228" t="s">
        <v>443</v>
      </c>
      <c r="L1026" s="228">
        <f>COUNTIF(H1023:H1030,"RB")</f>
        <v>0</v>
      </c>
      <c r="M1026" s="228">
        <v>200</v>
      </c>
      <c r="N1026" s="241">
        <f>L1026*M1026</f>
        <v>0</v>
      </c>
      <c r="O1026" s="241"/>
      <c r="P1026" s="241">
        <f>N1026+O1026</f>
        <v>0</v>
      </c>
      <c r="Q1026" s="37">
        <f>P1026/P1027</f>
        <v>0</v>
      </c>
      <c r="R1026" s="37"/>
      <c r="S1026" s="37"/>
      <c r="T1026" s="37"/>
    </row>
    <row r="1027" spans="1:20" ht="20.100000000000001" customHeight="1">
      <c r="A1027" s="29"/>
      <c r="B1027" s="34"/>
      <c r="C1027" s="31"/>
      <c r="D1027" s="32"/>
      <c r="E1027" s="33"/>
      <c r="F1027" s="34" t="s">
        <v>455</v>
      </c>
      <c r="G1027" s="34" t="s">
        <v>456</v>
      </c>
      <c r="H1027" s="34" t="s">
        <v>434</v>
      </c>
      <c r="I1027" s="29"/>
      <c r="J1027" s="35" t="s">
        <v>435</v>
      </c>
      <c r="K1027" s="228"/>
      <c r="L1027" s="228"/>
      <c r="M1027" s="228"/>
      <c r="N1027" s="241"/>
      <c r="O1027" s="241"/>
      <c r="P1027" s="241">
        <f>SUM(P1023:P1026)</f>
        <v>1530</v>
      </c>
      <c r="Q1027" s="37">
        <f>SUM(Q1023:Q1026)</f>
        <v>1</v>
      </c>
      <c r="R1027" s="37"/>
      <c r="S1027" s="37"/>
      <c r="T1027" s="37"/>
    </row>
    <row r="1028" spans="1:20" ht="20.100000000000001" customHeight="1">
      <c r="A1028" s="29"/>
      <c r="B1028" s="34"/>
      <c r="C1028" s="31"/>
      <c r="D1028" s="32"/>
      <c r="E1028" s="33"/>
      <c r="F1028" s="34" t="s">
        <v>456</v>
      </c>
      <c r="G1028" s="34" t="s">
        <v>457</v>
      </c>
      <c r="H1028" s="34" t="s">
        <v>434</v>
      </c>
      <c r="I1028" s="29"/>
      <c r="J1028" s="35" t="s">
        <v>435</v>
      </c>
      <c r="K1028" s="228"/>
      <c r="L1028" s="228"/>
      <c r="M1028" s="228"/>
      <c r="N1028" s="241"/>
      <c r="O1028" s="241"/>
      <c r="P1028" s="241"/>
      <c r="Q1028" s="36"/>
      <c r="R1028" s="36"/>
      <c r="S1028" s="36"/>
      <c r="T1028" s="36"/>
    </row>
    <row r="1029" spans="1:20" ht="20.100000000000001" customHeight="1">
      <c r="A1029" s="29"/>
      <c r="B1029" s="34"/>
      <c r="C1029" s="31"/>
      <c r="D1029" s="32"/>
      <c r="E1029" s="33"/>
      <c r="F1029" s="34" t="s">
        <v>457</v>
      </c>
      <c r="G1029" s="34" t="s">
        <v>460</v>
      </c>
      <c r="H1029" s="34" t="s">
        <v>434</v>
      </c>
      <c r="I1029" s="29"/>
      <c r="J1029" s="35" t="s">
        <v>435</v>
      </c>
      <c r="K1029" s="228"/>
      <c r="L1029" s="228"/>
      <c r="M1029" s="228"/>
      <c r="N1029" s="241"/>
      <c r="O1029" s="241"/>
      <c r="P1029" s="241"/>
      <c r="Q1029" s="36"/>
      <c r="R1029" s="36"/>
      <c r="S1029" s="36"/>
      <c r="T1029" s="36"/>
    </row>
    <row r="1030" spans="1:20" ht="20.100000000000001" customHeight="1">
      <c r="A1030" s="29"/>
      <c r="B1030" s="34"/>
      <c r="C1030" s="31"/>
      <c r="D1030" s="32"/>
      <c r="E1030" s="33"/>
      <c r="F1030" s="34" t="s">
        <v>460</v>
      </c>
      <c r="G1030" s="34" t="s">
        <v>1072</v>
      </c>
      <c r="H1030" s="34" t="s">
        <v>434</v>
      </c>
      <c r="I1030" s="29"/>
      <c r="J1030" s="35" t="s">
        <v>435</v>
      </c>
      <c r="K1030" s="228"/>
      <c r="L1030" s="228"/>
      <c r="M1030" s="228"/>
      <c r="N1030" s="241"/>
      <c r="O1030" s="241"/>
      <c r="P1030" s="241"/>
      <c r="Q1030" s="36"/>
      <c r="R1030" s="36"/>
      <c r="S1030" s="36"/>
      <c r="T1030" s="36"/>
    </row>
    <row r="1031" spans="1:20" ht="20.100000000000001" customHeight="1">
      <c r="B1031" s="44"/>
      <c r="C1031" s="41"/>
      <c r="D1031" s="42"/>
      <c r="E1031" s="43"/>
      <c r="F1031" s="44"/>
      <c r="G1031" s="44"/>
      <c r="H1031" s="44"/>
    </row>
    <row r="1032" spans="1:20" ht="20.100000000000001" customHeight="1">
      <c r="B1032" s="44"/>
      <c r="C1032" s="41"/>
      <c r="D1032" s="42"/>
      <c r="E1032" s="43"/>
      <c r="F1032" s="44"/>
      <c r="G1032" s="44"/>
      <c r="H1032" s="44"/>
    </row>
    <row r="1033" spans="1:20" ht="20.100000000000001" customHeight="1">
      <c r="A1033" s="29"/>
      <c r="B1033" s="34">
        <v>114</v>
      </c>
      <c r="C1033" s="31">
        <v>1.1140000000000001</v>
      </c>
      <c r="D1033" s="32" t="s">
        <v>130</v>
      </c>
      <c r="E1033" s="33">
        <f>'2-'!H129</f>
        <v>1.57</v>
      </c>
      <c r="F1033" s="34" t="s">
        <v>433</v>
      </c>
      <c r="G1033" s="34" t="s">
        <v>447</v>
      </c>
      <c r="H1033" s="34" t="s">
        <v>438</v>
      </c>
      <c r="I1033" s="29"/>
      <c r="J1033" s="35" t="s">
        <v>435</v>
      </c>
      <c r="K1033" s="228" t="s">
        <v>434</v>
      </c>
      <c r="L1033" s="228">
        <f>COUNTIF(H1033:H1040,"B")</f>
        <v>0</v>
      </c>
      <c r="M1033" s="228">
        <v>200</v>
      </c>
      <c r="N1033" s="241">
        <f>L1033*M1033</f>
        <v>0</v>
      </c>
      <c r="O1033" s="241"/>
      <c r="P1033" s="241">
        <f>O1033+N1033</f>
        <v>0</v>
      </c>
      <c r="Q1033" s="37">
        <f>P1033/P1037</f>
        <v>0</v>
      </c>
      <c r="R1033" s="37"/>
      <c r="S1033" s="37"/>
      <c r="T1033" s="37"/>
    </row>
    <row r="1034" spans="1:20" ht="20.100000000000001" customHeight="1">
      <c r="A1034" s="29"/>
      <c r="B1034" s="34"/>
      <c r="C1034" s="31"/>
      <c r="D1034" s="32"/>
      <c r="E1034" s="33"/>
      <c r="F1034" s="34" t="s">
        <v>447</v>
      </c>
      <c r="G1034" s="34" t="s">
        <v>451</v>
      </c>
      <c r="H1034" s="34" t="s">
        <v>440</v>
      </c>
      <c r="I1034" s="29"/>
      <c r="J1034" s="35" t="s">
        <v>435</v>
      </c>
      <c r="K1034" s="228" t="s">
        <v>438</v>
      </c>
      <c r="L1034" s="228">
        <f>COUNTIF(H1033:H1039,"S")</f>
        <v>4</v>
      </c>
      <c r="M1034" s="228">
        <v>200</v>
      </c>
      <c r="N1034" s="241">
        <f>L1034*M1034</f>
        <v>800</v>
      </c>
      <c r="O1034" s="241">
        <v>170</v>
      </c>
      <c r="P1034" s="241">
        <f>N1034+O1034</f>
        <v>970</v>
      </c>
      <c r="Q1034" s="37">
        <f>P1034/P1037</f>
        <v>0.61783439490445857</v>
      </c>
      <c r="R1034" s="37"/>
      <c r="S1034" s="37"/>
      <c r="T1034" s="37"/>
    </row>
    <row r="1035" spans="1:20" ht="20.100000000000001" customHeight="1">
      <c r="A1035" s="29"/>
      <c r="B1035" s="34"/>
      <c r="C1035" s="31"/>
      <c r="D1035" s="32"/>
      <c r="E1035" s="33"/>
      <c r="F1035" s="34" t="s">
        <v>451</v>
      </c>
      <c r="G1035" s="34" t="s">
        <v>454</v>
      </c>
      <c r="H1035" s="34" t="s">
        <v>440</v>
      </c>
      <c r="I1035" s="29"/>
      <c r="J1035" s="35" t="s">
        <v>435</v>
      </c>
      <c r="K1035" s="228" t="s">
        <v>440</v>
      </c>
      <c r="L1035" s="228">
        <f>COUNTIF(H1033:H1039,"RR")</f>
        <v>3</v>
      </c>
      <c r="M1035" s="228">
        <v>200</v>
      </c>
      <c r="N1035" s="241">
        <f>L1035*M1035</f>
        <v>600</v>
      </c>
      <c r="O1035" s="241"/>
      <c r="P1035" s="241">
        <f>N1035+O1035</f>
        <v>600</v>
      </c>
      <c r="Q1035" s="37">
        <f>P1035/P1037</f>
        <v>0.38216560509554143</v>
      </c>
      <c r="R1035" s="37"/>
      <c r="S1035" s="37"/>
      <c r="T1035" s="37"/>
    </row>
    <row r="1036" spans="1:20" ht="20.100000000000001" customHeight="1">
      <c r="A1036" s="29"/>
      <c r="B1036" s="34"/>
      <c r="C1036" s="31"/>
      <c r="D1036" s="32"/>
      <c r="E1036" s="33"/>
      <c r="F1036" s="34" t="s">
        <v>454</v>
      </c>
      <c r="G1036" s="34" t="s">
        <v>455</v>
      </c>
      <c r="H1036" s="34" t="s">
        <v>438</v>
      </c>
      <c r="I1036" s="29"/>
      <c r="J1036" s="35" t="s">
        <v>435</v>
      </c>
      <c r="K1036" s="228" t="s">
        <v>443</v>
      </c>
      <c r="L1036" s="228">
        <f>COUNTIF(H1033:H1039,"RB")</f>
        <v>0</v>
      </c>
      <c r="M1036" s="228">
        <v>200</v>
      </c>
      <c r="N1036" s="241">
        <f>L1036*M1036</f>
        <v>0</v>
      </c>
      <c r="O1036" s="241"/>
      <c r="P1036" s="241">
        <f>N1036+O1036</f>
        <v>0</v>
      </c>
      <c r="Q1036" s="37">
        <f>P1036/P1037</f>
        <v>0</v>
      </c>
      <c r="R1036" s="37"/>
      <c r="S1036" s="37"/>
      <c r="T1036" s="37"/>
    </row>
    <row r="1037" spans="1:20" ht="20.100000000000001" customHeight="1">
      <c r="A1037" s="29"/>
      <c r="B1037" s="34"/>
      <c r="C1037" s="31"/>
      <c r="D1037" s="32"/>
      <c r="E1037" s="33"/>
      <c r="F1037" s="34" t="s">
        <v>455</v>
      </c>
      <c r="G1037" s="34" t="s">
        <v>456</v>
      </c>
      <c r="H1037" s="34" t="s">
        <v>440</v>
      </c>
      <c r="I1037" s="29"/>
      <c r="J1037" s="35" t="s">
        <v>435</v>
      </c>
      <c r="K1037" s="228"/>
      <c r="L1037" s="228"/>
      <c r="M1037" s="228"/>
      <c r="N1037" s="241"/>
      <c r="O1037" s="241"/>
      <c r="P1037" s="241">
        <f>SUM(P1033:P1036)</f>
        <v>1570</v>
      </c>
      <c r="Q1037" s="37">
        <f>SUM(Q1033:Q1036)</f>
        <v>1</v>
      </c>
      <c r="R1037" s="37"/>
      <c r="S1037" s="37"/>
      <c r="T1037" s="37"/>
    </row>
    <row r="1038" spans="1:20" ht="20.100000000000001" customHeight="1">
      <c r="A1038" s="29"/>
      <c r="B1038" s="34"/>
      <c r="C1038" s="31"/>
      <c r="D1038" s="32"/>
      <c r="E1038" s="33"/>
      <c r="F1038" s="34" t="s">
        <v>456</v>
      </c>
      <c r="G1038" s="34" t="s">
        <v>457</v>
      </c>
      <c r="H1038" s="34" t="s">
        <v>438</v>
      </c>
      <c r="I1038" s="29"/>
      <c r="J1038" s="35" t="s">
        <v>435</v>
      </c>
      <c r="K1038" s="228"/>
      <c r="L1038" s="228"/>
      <c r="M1038" s="228"/>
      <c r="N1038" s="241"/>
      <c r="O1038" s="241"/>
      <c r="P1038" s="241"/>
      <c r="Q1038" s="36"/>
      <c r="R1038" s="36"/>
      <c r="S1038" s="36"/>
      <c r="T1038" s="36"/>
    </row>
    <row r="1039" spans="1:20" ht="20.100000000000001" customHeight="1">
      <c r="A1039" s="29"/>
      <c r="B1039" s="34"/>
      <c r="C1039" s="31"/>
      <c r="D1039" s="32"/>
      <c r="E1039" s="33"/>
      <c r="F1039" s="34" t="s">
        <v>457</v>
      </c>
      <c r="G1039" s="34" t="s">
        <v>460</v>
      </c>
      <c r="H1039" s="34" t="s">
        <v>438</v>
      </c>
      <c r="I1039" s="29"/>
      <c r="J1039" s="35" t="s">
        <v>435</v>
      </c>
      <c r="K1039" s="228"/>
      <c r="L1039" s="228"/>
      <c r="M1039" s="228"/>
      <c r="N1039" s="241"/>
      <c r="O1039" s="241"/>
      <c r="P1039" s="241"/>
      <c r="Q1039" s="36"/>
      <c r="R1039" s="36"/>
      <c r="S1039" s="36"/>
      <c r="T1039" s="36"/>
    </row>
    <row r="1040" spans="1:20" s="25" customFormat="1" ht="20.100000000000001" customHeight="1">
      <c r="A1040" s="29"/>
      <c r="B1040" s="34"/>
      <c r="C1040" s="31"/>
      <c r="D1040" s="32"/>
      <c r="E1040" s="33"/>
      <c r="F1040" s="34" t="s">
        <v>460</v>
      </c>
      <c r="G1040" s="34" t="s">
        <v>961</v>
      </c>
      <c r="H1040" s="34" t="s">
        <v>438</v>
      </c>
      <c r="I1040" s="29"/>
      <c r="J1040" s="35" t="s">
        <v>435</v>
      </c>
      <c r="K1040" s="228"/>
      <c r="L1040" s="228"/>
      <c r="M1040" s="228"/>
      <c r="N1040" s="241"/>
      <c r="O1040" s="241"/>
      <c r="P1040" s="241"/>
      <c r="Q1040" s="36"/>
      <c r="R1040" s="36"/>
      <c r="S1040" s="36"/>
      <c r="T1040" s="36"/>
    </row>
    <row r="1041" spans="1:22" s="25" customFormat="1" ht="20.100000000000001" customHeight="1">
      <c r="A1041" s="29"/>
      <c r="B1041" s="34"/>
      <c r="C1041" s="31"/>
      <c r="D1041" s="32"/>
      <c r="E1041" s="33"/>
      <c r="F1041" s="34"/>
      <c r="G1041" s="34"/>
      <c r="H1041" s="34"/>
      <c r="I1041" s="29"/>
      <c r="J1041" s="35"/>
      <c r="K1041" s="228"/>
      <c r="L1041" s="228"/>
      <c r="M1041" s="228"/>
      <c r="N1041" s="241"/>
      <c r="O1041" s="241"/>
      <c r="P1041" s="241"/>
      <c r="Q1041" s="36"/>
      <c r="R1041" s="36"/>
      <c r="S1041" s="36"/>
      <c r="T1041" s="36"/>
    </row>
    <row r="1042" spans="1:22" s="25" customFormat="1" ht="20.100000000000001" customHeight="1">
      <c r="A1042" s="29"/>
      <c r="B1042" s="34"/>
      <c r="C1042" s="31"/>
      <c r="D1042" s="32"/>
      <c r="E1042" s="33"/>
      <c r="F1042" s="34"/>
      <c r="G1042" s="34"/>
      <c r="H1042" s="34"/>
      <c r="I1042" s="29"/>
      <c r="J1042" s="35"/>
      <c r="K1042" s="228"/>
      <c r="L1042" s="228"/>
      <c r="M1042" s="228"/>
      <c r="N1042" s="241"/>
      <c r="O1042" s="241"/>
      <c r="P1042" s="241"/>
      <c r="Q1042" s="36"/>
      <c r="R1042" s="36"/>
      <c r="S1042" s="36"/>
      <c r="T1042" s="36"/>
    </row>
    <row r="1043" spans="1:22" s="25" customFormat="1" ht="20.100000000000001" customHeight="1">
      <c r="A1043" s="29"/>
      <c r="B1043" s="34"/>
      <c r="C1043" s="31"/>
      <c r="D1043" s="32"/>
      <c r="E1043" s="33"/>
      <c r="F1043" s="34"/>
      <c r="G1043" s="34"/>
      <c r="H1043" s="34"/>
      <c r="I1043" s="29"/>
      <c r="J1043" s="35"/>
      <c r="K1043" s="228"/>
      <c r="L1043" s="228"/>
      <c r="M1043" s="228"/>
      <c r="N1043" s="241"/>
      <c r="O1043" s="241"/>
      <c r="P1043" s="241"/>
      <c r="Q1043" s="36"/>
      <c r="R1043" s="36"/>
      <c r="S1043" s="36"/>
      <c r="T1043" s="36"/>
    </row>
    <row r="1044" spans="1:22" s="25" customFormat="1" ht="20.100000000000001" customHeight="1">
      <c r="A1044" s="29"/>
      <c r="B1044" s="34"/>
      <c r="C1044" s="31"/>
      <c r="D1044" s="32"/>
      <c r="E1044" s="33"/>
      <c r="F1044" s="34"/>
      <c r="G1044" s="34"/>
      <c r="H1044" s="34"/>
      <c r="I1044" s="29"/>
      <c r="J1044" s="35"/>
      <c r="K1044" s="228"/>
      <c r="L1044" s="228"/>
      <c r="M1044" s="228"/>
      <c r="N1044" s="241"/>
      <c r="O1044" s="241"/>
      <c r="P1044" s="241"/>
      <c r="Q1044" s="36"/>
      <c r="R1044" s="36"/>
      <c r="S1044" s="36"/>
      <c r="T1044" s="36"/>
    </row>
    <row r="1045" spans="1:22" s="25" customFormat="1" ht="20.100000000000001" customHeight="1">
      <c r="A1045" s="20"/>
      <c r="B1045" s="44"/>
      <c r="C1045" s="41"/>
      <c r="D1045" s="42"/>
      <c r="E1045" s="43"/>
      <c r="F1045" s="44"/>
      <c r="G1045" s="44"/>
      <c r="H1045" s="44"/>
      <c r="I1045" s="20"/>
      <c r="J1045" s="24"/>
      <c r="K1045" s="226"/>
      <c r="L1045" s="226"/>
      <c r="M1045" s="226"/>
      <c r="N1045" s="239"/>
      <c r="O1045" s="239"/>
      <c r="P1045" s="239"/>
    </row>
    <row r="1046" spans="1:22" s="25" customFormat="1" ht="20.100000000000001" customHeight="1">
      <c r="A1046" s="20"/>
      <c r="B1046" s="44"/>
      <c r="C1046" s="41"/>
      <c r="D1046" s="42"/>
      <c r="E1046" s="43"/>
      <c r="F1046" s="44"/>
      <c r="G1046" s="44"/>
      <c r="H1046" s="44"/>
      <c r="I1046" s="20"/>
      <c r="J1046" s="24"/>
      <c r="K1046" s="226"/>
      <c r="L1046" s="226"/>
      <c r="M1046" s="226"/>
      <c r="N1046" s="239"/>
      <c r="O1046" s="239"/>
      <c r="P1046" s="239"/>
    </row>
    <row r="1047" spans="1:22" s="270" customFormat="1" ht="20.100000000000001" customHeight="1">
      <c r="A1047" s="260"/>
      <c r="B1047" s="265">
        <v>115</v>
      </c>
      <c r="C1047" s="262">
        <v>1.115</v>
      </c>
      <c r="D1047" s="263" t="s">
        <v>131</v>
      </c>
      <c r="E1047" s="264">
        <f>'2-'!H130</f>
        <v>2.17</v>
      </c>
      <c r="F1047" s="265" t="s">
        <v>433</v>
      </c>
      <c r="G1047" s="265" t="s">
        <v>447</v>
      </c>
      <c r="H1047" s="265" t="s">
        <v>434</v>
      </c>
      <c r="I1047" s="260"/>
      <c r="J1047" s="266" t="s">
        <v>435</v>
      </c>
      <c r="K1047" s="267" t="s">
        <v>434</v>
      </c>
      <c r="L1047" s="267">
        <f>COUNTIF(H1047:H1056,"B")</f>
        <v>7</v>
      </c>
      <c r="M1047" s="267">
        <v>200</v>
      </c>
      <c r="N1047" s="268">
        <f>L1047*M1047</f>
        <v>1400</v>
      </c>
      <c r="O1047" s="268">
        <v>170</v>
      </c>
      <c r="P1047" s="268">
        <f>O1047+N1047</f>
        <v>1570</v>
      </c>
      <c r="Q1047" s="269">
        <f>P1047/P1051</f>
        <v>0.72350230414746541</v>
      </c>
      <c r="R1047" s="269"/>
      <c r="S1047" s="269"/>
      <c r="T1047" s="269"/>
      <c r="V1047" s="291"/>
    </row>
    <row r="1048" spans="1:22" s="270" customFormat="1" ht="20.100000000000001" customHeight="1">
      <c r="A1048" s="260"/>
      <c r="B1048" s="265"/>
      <c r="C1048" s="262"/>
      <c r="D1048" s="263"/>
      <c r="E1048" s="264"/>
      <c r="F1048" s="265" t="s">
        <v>447</v>
      </c>
      <c r="G1048" s="265" t="s">
        <v>451</v>
      </c>
      <c r="H1048" s="265" t="s">
        <v>434</v>
      </c>
      <c r="I1048" s="260"/>
      <c r="J1048" s="266" t="s">
        <v>435</v>
      </c>
      <c r="K1048" s="267" t="s">
        <v>438</v>
      </c>
      <c r="L1048" s="267">
        <f>COUNTIF(H1048:H1057,"S")</f>
        <v>3</v>
      </c>
      <c r="M1048" s="267">
        <v>200</v>
      </c>
      <c r="N1048" s="268">
        <f>L1048*M1048</f>
        <v>600</v>
      </c>
      <c r="O1048" s="268"/>
      <c r="P1048" s="268">
        <f>N1048+O1048</f>
        <v>600</v>
      </c>
      <c r="Q1048" s="269">
        <f>P1048/P1051</f>
        <v>0.27649769585253459</v>
      </c>
      <c r="R1048" s="269"/>
      <c r="S1048" s="269"/>
      <c r="T1048" s="269"/>
    </row>
    <row r="1049" spans="1:22" s="270" customFormat="1" ht="20.100000000000001" customHeight="1">
      <c r="A1049" s="260"/>
      <c r="B1049" s="265"/>
      <c r="C1049" s="262"/>
      <c r="D1049" s="263"/>
      <c r="E1049" s="264"/>
      <c r="F1049" s="265" t="s">
        <v>451</v>
      </c>
      <c r="G1049" s="265" t="s">
        <v>454</v>
      </c>
      <c r="H1049" s="265" t="s">
        <v>434</v>
      </c>
      <c r="I1049" s="260"/>
      <c r="J1049" s="266" t="s">
        <v>435</v>
      </c>
      <c r="K1049" s="267" t="s">
        <v>440</v>
      </c>
      <c r="L1049" s="267">
        <v>0</v>
      </c>
      <c r="M1049" s="267">
        <v>200</v>
      </c>
      <c r="N1049" s="268">
        <f>L1049*M1049</f>
        <v>0</v>
      </c>
      <c r="O1049" s="268"/>
      <c r="P1049" s="268">
        <f>N1049+O1049</f>
        <v>0</v>
      </c>
      <c r="Q1049" s="269">
        <f>P1049/P1051</f>
        <v>0</v>
      </c>
      <c r="R1049" s="269"/>
      <c r="S1049" s="269"/>
      <c r="T1049" s="269"/>
    </row>
    <row r="1050" spans="1:22" s="270" customFormat="1" ht="20.100000000000001" customHeight="1">
      <c r="A1050" s="260"/>
      <c r="B1050" s="265"/>
      <c r="C1050" s="262"/>
      <c r="D1050" s="263"/>
      <c r="E1050" s="264"/>
      <c r="F1050" s="265" t="s">
        <v>454</v>
      </c>
      <c r="G1050" s="265" t="s">
        <v>455</v>
      </c>
      <c r="H1050" s="265" t="s">
        <v>434</v>
      </c>
      <c r="I1050" s="260"/>
      <c r="J1050" s="266" t="s">
        <v>435</v>
      </c>
      <c r="K1050" s="267" t="s">
        <v>443</v>
      </c>
      <c r="L1050" s="267">
        <v>0</v>
      </c>
      <c r="M1050" s="267">
        <v>200</v>
      </c>
      <c r="N1050" s="268">
        <f>L1050*M1050</f>
        <v>0</v>
      </c>
      <c r="O1050" s="268"/>
      <c r="P1050" s="268">
        <f>N1050+O1050</f>
        <v>0</v>
      </c>
      <c r="Q1050" s="269">
        <f>P1050/P1051</f>
        <v>0</v>
      </c>
      <c r="R1050" s="269"/>
      <c r="S1050" s="269"/>
      <c r="T1050" s="269"/>
    </row>
    <row r="1051" spans="1:22" s="270" customFormat="1" ht="20.100000000000001" customHeight="1">
      <c r="A1051" s="260"/>
      <c r="B1051" s="265"/>
      <c r="C1051" s="262"/>
      <c r="D1051" s="263"/>
      <c r="E1051" s="264"/>
      <c r="F1051" s="265" t="s">
        <v>455</v>
      </c>
      <c r="G1051" s="265" t="s">
        <v>456</v>
      </c>
      <c r="H1051" s="265" t="s">
        <v>434</v>
      </c>
      <c r="I1051" s="260"/>
      <c r="J1051" s="266" t="s">
        <v>435</v>
      </c>
      <c r="K1051" s="267"/>
      <c r="L1051" s="267"/>
      <c r="M1051" s="267"/>
      <c r="N1051" s="268"/>
      <c r="O1051" s="268"/>
      <c r="P1051" s="268">
        <f>SUM(P1047:P1050)</f>
        <v>2170</v>
      </c>
      <c r="Q1051" s="269">
        <f>SUM(Q1047:Q1050)</f>
        <v>1</v>
      </c>
      <c r="R1051" s="269"/>
      <c r="S1051" s="269"/>
      <c r="T1051" s="269"/>
    </row>
    <row r="1052" spans="1:22" s="270" customFormat="1" ht="20.100000000000001" customHeight="1">
      <c r="A1052" s="260"/>
      <c r="B1052" s="265"/>
      <c r="C1052" s="262"/>
      <c r="D1052" s="263"/>
      <c r="E1052" s="264"/>
      <c r="F1052" s="265" t="s">
        <v>456</v>
      </c>
      <c r="G1052" s="265" t="s">
        <v>457</v>
      </c>
      <c r="H1052" s="265" t="s">
        <v>434</v>
      </c>
      <c r="I1052" s="260"/>
      <c r="J1052" s="266" t="s">
        <v>435</v>
      </c>
      <c r="K1052" s="267"/>
      <c r="L1052" s="267"/>
      <c r="M1052" s="267"/>
      <c r="N1052" s="268"/>
      <c r="O1052" s="268"/>
      <c r="P1052" s="268"/>
    </row>
    <row r="1053" spans="1:22" s="270" customFormat="1" ht="20.100000000000001" customHeight="1">
      <c r="A1053" s="260"/>
      <c r="B1053" s="265"/>
      <c r="C1053" s="262"/>
      <c r="D1053" s="263"/>
      <c r="E1053" s="264"/>
      <c r="F1053" s="265" t="s">
        <v>457</v>
      </c>
      <c r="G1053" s="265" t="s">
        <v>460</v>
      </c>
      <c r="H1053" s="265" t="s">
        <v>438</v>
      </c>
      <c r="I1053" s="260"/>
      <c r="J1053" s="266" t="s">
        <v>435</v>
      </c>
      <c r="K1053" s="267"/>
      <c r="L1053" s="267"/>
      <c r="M1053" s="267"/>
      <c r="N1053" s="268"/>
      <c r="O1053" s="268"/>
      <c r="P1053" s="268"/>
    </row>
    <row r="1054" spans="1:22" s="270" customFormat="1" ht="20.100000000000001" customHeight="1">
      <c r="A1054" s="260"/>
      <c r="B1054" s="265"/>
      <c r="C1054" s="262"/>
      <c r="D1054" s="263"/>
      <c r="E1054" s="264"/>
      <c r="F1054" s="265" t="s">
        <v>460</v>
      </c>
      <c r="G1054" s="265" t="s">
        <v>463</v>
      </c>
      <c r="H1054" s="265" t="s">
        <v>438</v>
      </c>
      <c r="I1054" s="260"/>
      <c r="J1054" s="266" t="s">
        <v>435</v>
      </c>
      <c r="K1054" s="267"/>
      <c r="L1054" s="267"/>
      <c r="M1054" s="267"/>
      <c r="N1054" s="268"/>
      <c r="O1054" s="268"/>
      <c r="P1054" s="268"/>
    </row>
    <row r="1055" spans="1:22" s="270" customFormat="1" ht="20.100000000000001" customHeight="1">
      <c r="A1055" s="260"/>
      <c r="B1055" s="265"/>
      <c r="C1055" s="262"/>
      <c r="D1055" s="263"/>
      <c r="E1055" s="264"/>
      <c r="F1055" s="265" t="s">
        <v>463</v>
      </c>
      <c r="G1055" s="265" t="s">
        <v>464</v>
      </c>
      <c r="H1055" s="265" t="s">
        <v>434</v>
      </c>
      <c r="I1055" s="260"/>
      <c r="J1055" s="266" t="s">
        <v>435</v>
      </c>
      <c r="K1055" s="267"/>
      <c r="L1055" s="267"/>
      <c r="M1055" s="267"/>
      <c r="N1055" s="268"/>
      <c r="O1055" s="268"/>
      <c r="P1055" s="268"/>
    </row>
    <row r="1056" spans="1:22" s="270" customFormat="1" ht="20.100000000000001" customHeight="1">
      <c r="A1056" s="260"/>
      <c r="B1056" s="265"/>
      <c r="C1056" s="262"/>
      <c r="D1056" s="263"/>
      <c r="E1056" s="264"/>
      <c r="F1056" s="265" t="s">
        <v>464</v>
      </c>
      <c r="G1056" s="265" t="s">
        <v>465</v>
      </c>
      <c r="H1056" s="265" t="s">
        <v>438</v>
      </c>
      <c r="I1056" s="260"/>
      <c r="J1056" s="266" t="s">
        <v>435</v>
      </c>
      <c r="K1056" s="267"/>
      <c r="L1056" s="267"/>
      <c r="M1056" s="267"/>
      <c r="N1056" s="268"/>
      <c r="O1056" s="268"/>
      <c r="P1056" s="268"/>
    </row>
    <row r="1057" spans="1:20" s="270" customFormat="1" ht="20.100000000000001" customHeight="1">
      <c r="A1057" s="260"/>
      <c r="B1057" s="265"/>
      <c r="C1057" s="262"/>
      <c r="D1057" s="263"/>
      <c r="E1057" s="264"/>
      <c r="F1057" s="265" t="s">
        <v>465</v>
      </c>
      <c r="G1057" s="265" t="s">
        <v>1132</v>
      </c>
      <c r="H1057" s="265" t="s">
        <v>434</v>
      </c>
      <c r="I1057" s="260"/>
      <c r="J1057" s="266" t="s">
        <v>435</v>
      </c>
      <c r="K1057" s="267"/>
      <c r="L1057" s="267"/>
      <c r="M1057" s="267"/>
      <c r="N1057" s="268"/>
      <c r="O1057" s="268"/>
      <c r="P1057" s="268"/>
    </row>
    <row r="1058" spans="1:20" s="25" customFormat="1" ht="20.100000000000001" customHeight="1">
      <c r="A1058" s="20"/>
      <c r="B1058" s="44"/>
      <c r="C1058" s="41"/>
      <c r="D1058" s="42"/>
      <c r="E1058" s="43"/>
      <c r="F1058" s="44"/>
      <c r="G1058" s="44"/>
      <c r="H1058" s="44"/>
      <c r="I1058" s="20"/>
      <c r="J1058" s="24"/>
      <c r="K1058" s="226"/>
      <c r="L1058" s="226"/>
      <c r="M1058" s="226"/>
      <c r="N1058" s="239"/>
      <c r="O1058" s="239"/>
      <c r="P1058" s="239"/>
    </row>
    <row r="1059" spans="1:20" s="25" customFormat="1" ht="20.100000000000001" customHeight="1">
      <c r="A1059" s="20"/>
      <c r="B1059" s="44"/>
      <c r="C1059" s="41"/>
      <c r="D1059" s="42"/>
      <c r="E1059" s="43"/>
      <c r="F1059" s="44"/>
      <c r="G1059" s="44"/>
      <c r="H1059" s="44"/>
      <c r="I1059" s="20"/>
      <c r="J1059" s="24"/>
      <c r="K1059" s="226"/>
      <c r="L1059" s="226"/>
      <c r="M1059" s="226"/>
      <c r="N1059" s="239"/>
      <c r="O1059" s="239"/>
      <c r="P1059" s="239"/>
    </row>
    <row r="1060" spans="1:20" s="25" customFormat="1" ht="20.100000000000001" customHeight="1">
      <c r="A1060" s="29"/>
      <c r="B1060" s="34">
        <v>116</v>
      </c>
      <c r="C1060" s="31">
        <v>1.1160000000000001</v>
      </c>
      <c r="D1060" s="32" t="s">
        <v>132</v>
      </c>
      <c r="E1060" s="33">
        <f>'2-'!H131</f>
        <v>4.6900000000000004</v>
      </c>
      <c r="F1060" s="34" t="s">
        <v>433</v>
      </c>
      <c r="G1060" s="34" t="s">
        <v>447</v>
      </c>
      <c r="H1060" s="34" t="s">
        <v>434</v>
      </c>
      <c r="I1060" s="29"/>
      <c r="J1060" s="35" t="s">
        <v>435</v>
      </c>
      <c r="K1060" s="228" t="s">
        <v>434</v>
      </c>
      <c r="L1060" s="228">
        <f>COUNTIF(H1060:H1083,"B")</f>
        <v>19</v>
      </c>
      <c r="M1060" s="228">
        <v>200</v>
      </c>
      <c r="N1060" s="241">
        <f>L1060*M1060</f>
        <v>3800</v>
      </c>
      <c r="O1060" s="241"/>
      <c r="P1060" s="241">
        <f>O1060+N1060</f>
        <v>3800</v>
      </c>
      <c r="Q1060" s="37">
        <f>P1060/P1064</f>
        <v>0.81023454157782515</v>
      </c>
      <c r="R1060" s="37"/>
      <c r="S1060" s="37"/>
      <c r="T1060" s="37"/>
    </row>
    <row r="1061" spans="1:20" s="25" customFormat="1" ht="20.100000000000001" customHeight="1">
      <c r="A1061" s="29"/>
      <c r="B1061" s="34"/>
      <c r="C1061" s="31"/>
      <c r="D1061" s="32"/>
      <c r="E1061" s="33"/>
      <c r="F1061" s="34" t="s">
        <v>447</v>
      </c>
      <c r="G1061" s="34" t="s">
        <v>451</v>
      </c>
      <c r="H1061" s="34" t="s">
        <v>434</v>
      </c>
      <c r="I1061" s="29"/>
      <c r="J1061" s="35" t="s">
        <v>435</v>
      </c>
      <c r="K1061" s="228" t="s">
        <v>438</v>
      </c>
      <c r="L1061" s="228">
        <f>COUNTIF(H1060:H1082,"S")</f>
        <v>4</v>
      </c>
      <c r="M1061" s="228">
        <v>200</v>
      </c>
      <c r="N1061" s="241">
        <f>L1061*M1061</f>
        <v>800</v>
      </c>
      <c r="O1061" s="241">
        <v>90</v>
      </c>
      <c r="P1061" s="241">
        <f>N1061+O1061</f>
        <v>890</v>
      </c>
      <c r="Q1061" s="37">
        <f>P1061/P1064</f>
        <v>0.18976545842217485</v>
      </c>
      <c r="R1061" s="37"/>
      <c r="S1061" s="37"/>
      <c r="T1061" s="37"/>
    </row>
    <row r="1062" spans="1:20" s="25" customFormat="1" ht="20.100000000000001" customHeight="1">
      <c r="A1062" s="29"/>
      <c r="B1062" s="34"/>
      <c r="C1062" s="31"/>
      <c r="D1062" s="32"/>
      <c r="E1062" s="33"/>
      <c r="F1062" s="34" t="s">
        <v>451</v>
      </c>
      <c r="G1062" s="34" t="s">
        <v>454</v>
      </c>
      <c r="H1062" s="34" t="s">
        <v>434</v>
      </c>
      <c r="I1062" s="29"/>
      <c r="J1062" s="35" t="s">
        <v>435</v>
      </c>
      <c r="K1062" s="228" t="s">
        <v>440</v>
      </c>
      <c r="L1062" s="228">
        <v>0</v>
      </c>
      <c r="M1062" s="228">
        <v>200</v>
      </c>
      <c r="N1062" s="241">
        <f>L1062*M1062</f>
        <v>0</v>
      </c>
      <c r="O1062" s="241"/>
      <c r="P1062" s="241">
        <f>N1062+O1062</f>
        <v>0</v>
      </c>
      <c r="Q1062" s="37">
        <f>P1062/P1064</f>
        <v>0</v>
      </c>
      <c r="R1062" s="37"/>
      <c r="S1062" s="37"/>
      <c r="T1062" s="37"/>
    </row>
    <row r="1063" spans="1:20" s="25" customFormat="1" ht="20.100000000000001" customHeight="1">
      <c r="A1063" s="29"/>
      <c r="B1063" s="34"/>
      <c r="C1063" s="31"/>
      <c r="D1063" s="32"/>
      <c r="E1063" s="33"/>
      <c r="F1063" s="34" t="s">
        <v>454</v>
      </c>
      <c r="G1063" s="34" t="s">
        <v>455</v>
      </c>
      <c r="H1063" s="34" t="s">
        <v>438</v>
      </c>
      <c r="I1063" s="29"/>
      <c r="J1063" s="35" t="s">
        <v>435</v>
      </c>
      <c r="K1063" s="228" t="s">
        <v>443</v>
      </c>
      <c r="L1063" s="228">
        <v>0</v>
      </c>
      <c r="M1063" s="228">
        <v>200</v>
      </c>
      <c r="N1063" s="241">
        <f>L1063*M1063</f>
        <v>0</v>
      </c>
      <c r="O1063" s="241"/>
      <c r="P1063" s="241">
        <f>N1063+O1063</f>
        <v>0</v>
      </c>
      <c r="Q1063" s="37">
        <f>P1063/P1064</f>
        <v>0</v>
      </c>
      <c r="R1063" s="37"/>
      <c r="S1063" s="37"/>
      <c r="T1063" s="37"/>
    </row>
    <row r="1064" spans="1:20" s="25" customFormat="1" ht="20.100000000000001" customHeight="1">
      <c r="A1064" s="29"/>
      <c r="B1064" s="34"/>
      <c r="C1064" s="31"/>
      <c r="D1064" s="32"/>
      <c r="E1064" s="33"/>
      <c r="F1064" s="34" t="s">
        <v>455</v>
      </c>
      <c r="G1064" s="34" t="s">
        <v>456</v>
      </c>
      <c r="H1064" s="34" t="s">
        <v>434</v>
      </c>
      <c r="I1064" s="29"/>
      <c r="J1064" s="35" t="s">
        <v>435</v>
      </c>
      <c r="K1064" s="228"/>
      <c r="L1064" s="228"/>
      <c r="M1064" s="228"/>
      <c r="N1064" s="241"/>
      <c r="O1064" s="241"/>
      <c r="P1064" s="241">
        <f>SUM(P1060:P1063)</f>
        <v>4690</v>
      </c>
      <c r="Q1064" s="37">
        <f>SUM(Q1060:Q1063)</f>
        <v>1</v>
      </c>
      <c r="R1064" s="37"/>
      <c r="S1064" s="37"/>
      <c r="T1064" s="37"/>
    </row>
    <row r="1065" spans="1:20" s="25" customFormat="1" ht="20.100000000000001" customHeight="1">
      <c r="A1065" s="29"/>
      <c r="B1065" s="34"/>
      <c r="C1065" s="31"/>
      <c r="D1065" s="32"/>
      <c r="E1065" s="33"/>
      <c r="F1065" s="34" t="s">
        <v>456</v>
      </c>
      <c r="G1065" s="34" t="s">
        <v>457</v>
      </c>
      <c r="H1065" s="34" t="s">
        <v>434</v>
      </c>
      <c r="I1065" s="29"/>
      <c r="J1065" s="35" t="s">
        <v>435</v>
      </c>
      <c r="K1065" s="228"/>
      <c r="L1065" s="228"/>
      <c r="M1065" s="228"/>
      <c r="N1065" s="241"/>
      <c r="O1065" s="241"/>
      <c r="P1065" s="241"/>
      <c r="Q1065" s="36"/>
      <c r="R1065" s="36"/>
      <c r="S1065" s="36"/>
      <c r="T1065" s="36"/>
    </row>
    <row r="1066" spans="1:20" s="25" customFormat="1" ht="20.100000000000001" customHeight="1">
      <c r="A1066" s="29"/>
      <c r="B1066" s="34"/>
      <c r="C1066" s="31"/>
      <c r="D1066" s="32"/>
      <c r="E1066" s="33"/>
      <c r="F1066" s="34" t="s">
        <v>457</v>
      </c>
      <c r="G1066" s="34" t="s">
        <v>460</v>
      </c>
      <c r="H1066" s="34" t="s">
        <v>434</v>
      </c>
      <c r="I1066" s="29"/>
      <c r="J1066" s="35" t="s">
        <v>435</v>
      </c>
      <c r="K1066" s="228"/>
      <c r="L1066" s="228"/>
      <c r="M1066" s="228"/>
      <c r="N1066" s="241"/>
      <c r="O1066" s="241"/>
      <c r="P1066" s="241"/>
      <c r="Q1066" s="36"/>
      <c r="R1066" s="36"/>
      <c r="S1066" s="36"/>
      <c r="T1066" s="36"/>
    </row>
    <row r="1067" spans="1:20" s="25" customFormat="1" ht="20.100000000000001" customHeight="1">
      <c r="A1067" s="29"/>
      <c r="B1067" s="34"/>
      <c r="C1067" s="31"/>
      <c r="D1067" s="32"/>
      <c r="E1067" s="33"/>
      <c r="F1067" s="34" t="s">
        <v>460</v>
      </c>
      <c r="G1067" s="34" t="s">
        <v>463</v>
      </c>
      <c r="H1067" s="34" t="s">
        <v>438</v>
      </c>
      <c r="I1067" s="29"/>
      <c r="J1067" s="35" t="s">
        <v>435</v>
      </c>
      <c r="K1067" s="228"/>
      <c r="L1067" s="228"/>
      <c r="M1067" s="228"/>
      <c r="N1067" s="241"/>
      <c r="O1067" s="241"/>
      <c r="P1067" s="241"/>
      <c r="Q1067" s="36"/>
      <c r="R1067" s="36"/>
      <c r="S1067" s="36"/>
      <c r="T1067" s="36"/>
    </row>
    <row r="1068" spans="1:20" s="25" customFormat="1" ht="20.100000000000001" customHeight="1">
      <c r="A1068" s="29"/>
      <c r="B1068" s="34"/>
      <c r="C1068" s="31"/>
      <c r="D1068" s="32"/>
      <c r="E1068" s="33"/>
      <c r="F1068" s="34" t="s">
        <v>463</v>
      </c>
      <c r="G1068" s="34" t="s">
        <v>464</v>
      </c>
      <c r="H1068" s="34" t="s">
        <v>434</v>
      </c>
      <c r="I1068" s="29"/>
      <c r="J1068" s="35" t="s">
        <v>435</v>
      </c>
      <c r="K1068" s="228"/>
      <c r="L1068" s="228"/>
      <c r="M1068" s="228"/>
      <c r="N1068" s="241"/>
      <c r="O1068" s="241"/>
      <c r="P1068" s="241"/>
      <c r="Q1068" s="36"/>
      <c r="R1068" s="36"/>
      <c r="S1068" s="36"/>
      <c r="T1068" s="36"/>
    </row>
    <row r="1069" spans="1:20" s="25" customFormat="1" ht="20.100000000000001" customHeight="1">
      <c r="A1069" s="29"/>
      <c r="B1069" s="34"/>
      <c r="C1069" s="31"/>
      <c r="D1069" s="32"/>
      <c r="E1069" s="33"/>
      <c r="F1069" s="34" t="s">
        <v>464</v>
      </c>
      <c r="G1069" s="34" t="s">
        <v>465</v>
      </c>
      <c r="H1069" s="34" t="s">
        <v>438</v>
      </c>
      <c r="I1069" s="29"/>
      <c r="J1069" s="35" t="s">
        <v>435</v>
      </c>
      <c r="K1069" s="228"/>
      <c r="L1069" s="228"/>
      <c r="M1069" s="228"/>
      <c r="N1069" s="241"/>
      <c r="O1069" s="241"/>
      <c r="P1069" s="241"/>
      <c r="Q1069" s="36"/>
      <c r="R1069" s="36"/>
      <c r="S1069" s="36"/>
      <c r="T1069" s="36"/>
    </row>
    <row r="1070" spans="1:20" s="25" customFormat="1" ht="20.100000000000001" customHeight="1">
      <c r="A1070" s="29"/>
      <c r="B1070" s="34"/>
      <c r="C1070" s="31"/>
      <c r="D1070" s="32"/>
      <c r="E1070" s="33"/>
      <c r="F1070" s="34" t="s">
        <v>465</v>
      </c>
      <c r="G1070" s="34" t="s">
        <v>466</v>
      </c>
      <c r="H1070" s="34" t="s">
        <v>434</v>
      </c>
      <c r="I1070" s="29"/>
      <c r="J1070" s="35" t="s">
        <v>435</v>
      </c>
      <c r="K1070" s="228"/>
      <c r="L1070" s="228"/>
      <c r="M1070" s="228"/>
      <c r="N1070" s="241"/>
      <c r="O1070" s="241"/>
      <c r="P1070" s="241"/>
      <c r="Q1070" s="36"/>
      <c r="R1070" s="36"/>
      <c r="S1070" s="36"/>
      <c r="T1070" s="36"/>
    </row>
    <row r="1071" spans="1:20" s="25" customFormat="1" ht="20.100000000000001" customHeight="1">
      <c r="A1071" s="29"/>
      <c r="B1071" s="34"/>
      <c r="C1071" s="31"/>
      <c r="D1071" s="32"/>
      <c r="E1071" s="33"/>
      <c r="F1071" s="34" t="s">
        <v>466</v>
      </c>
      <c r="G1071" s="34" t="s">
        <v>467</v>
      </c>
      <c r="H1071" s="34" t="s">
        <v>438</v>
      </c>
      <c r="I1071" s="29"/>
      <c r="J1071" s="35" t="s">
        <v>435</v>
      </c>
      <c r="K1071" s="228"/>
      <c r="L1071" s="228"/>
      <c r="M1071" s="228"/>
      <c r="N1071" s="241"/>
      <c r="O1071" s="241"/>
      <c r="P1071" s="241"/>
      <c r="Q1071" s="36"/>
      <c r="R1071" s="36"/>
      <c r="S1071" s="36"/>
      <c r="T1071" s="36"/>
    </row>
    <row r="1072" spans="1:20" s="25" customFormat="1" ht="20.100000000000001" customHeight="1">
      <c r="A1072" s="29"/>
      <c r="B1072" s="34"/>
      <c r="C1072" s="31"/>
      <c r="D1072" s="32"/>
      <c r="E1072" s="33"/>
      <c r="F1072" s="34" t="s">
        <v>467</v>
      </c>
      <c r="G1072" s="34" t="s">
        <v>468</v>
      </c>
      <c r="H1072" s="34" t="s">
        <v>434</v>
      </c>
      <c r="I1072" s="29"/>
      <c r="J1072" s="35" t="s">
        <v>435</v>
      </c>
      <c r="K1072" s="228"/>
      <c r="L1072" s="228"/>
      <c r="M1072" s="228"/>
      <c r="N1072" s="241"/>
      <c r="O1072" s="241"/>
      <c r="P1072" s="241"/>
      <c r="Q1072" s="36"/>
      <c r="R1072" s="36"/>
      <c r="S1072" s="36"/>
      <c r="T1072" s="36"/>
    </row>
    <row r="1073" spans="1:20" s="25" customFormat="1" ht="20.100000000000001" customHeight="1">
      <c r="A1073" s="29"/>
      <c r="B1073" s="34"/>
      <c r="C1073" s="31"/>
      <c r="D1073" s="32"/>
      <c r="E1073" s="33"/>
      <c r="F1073" s="34" t="s">
        <v>468</v>
      </c>
      <c r="G1073" s="34" t="s">
        <v>469</v>
      </c>
      <c r="H1073" s="34" t="s">
        <v>434</v>
      </c>
      <c r="I1073" s="29"/>
      <c r="J1073" s="35" t="s">
        <v>435</v>
      </c>
      <c r="K1073" s="228"/>
      <c r="L1073" s="228"/>
      <c r="M1073" s="228"/>
      <c r="N1073" s="241"/>
      <c r="O1073" s="241"/>
      <c r="P1073" s="241"/>
      <c r="Q1073" s="36"/>
      <c r="R1073" s="36"/>
      <c r="S1073" s="36"/>
      <c r="T1073" s="36"/>
    </row>
    <row r="1074" spans="1:20" s="25" customFormat="1" ht="20.100000000000001" customHeight="1">
      <c r="A1074" s="29"/>
      <c r="B1074" s="34"/>
      <c r="C1074" s="31"/>
      <c r="D1074" s="32"/>
      <c r="E1074" s="33"/>
      <c r="F1074" s="34" t="s">
        <v>469</v>
      </c>
      <c r="G1074" s="34" t="s">
        <v>470</v>
      </c>
      <c r="H1074" s="34" t="s">
        <v>434</v>
      </c>
      <c r="I1074" s="29"/>
      <c r="J1074" s="35" t="s">
        <v>435</v>
      </c>
      <c r="K1074" s="228"/>
      <c r="L1074" s="228"/>
      <c r="M1074" s="228"/>
      <c r="N1074" s="241"/>
      <c r="O1074" s="241"/>
      <c r="P1074" s="241"/>
      <c r="Q1074" s="36"/>
      <c r="R1074" s="36"/>
      <c r="S1074" s="36"/>
      <c r="T1074" s="36"/>
    </row>
    <row r="1075" spans="1:20" s="25" customFormat="1" ht="20.100000000000001" customHeight="1">
      <c r="A1075" s="29"/>
      <c r="B1075" s="34"/>
      <c r="C1075" s="31"/>
      <c r="D1075" s="32"/>
      <c r="E1075" s="33"/>
      <c r="F1075" s="34" t="s">
        <v>470</v>
      </c>
      <c r="G1075" s="34" t="s">
        <v>471</v>
      </c>
      <c r="H1075" s="34" t="s">
        <v>434</v>
      </c>
      <c r="I1075" s="29"/>
      <c r="J1075" s="35" t="s">
        <v>435</v>
      </c>
      <c r="K1075" s="228"/>
      <c r="L1075" s="228"/>
      <c r="M1075" s="228"/>
      <c r="N1075" s="241"/>
      <c r="O1075" s="241"/>
      <c r="P1075" s="241"/>
      <c r="Q1075" s="36"/>
      <c r="R1075" s="36"/>
      <c r="S1075" s="36"/>
      <c r="T1075" s="36"/>
    </row>
    <row r="1076" spans="1:20" s="25" customFormat="1" ht="20.100000000000001" customHeight="1">
      <c r="A1076" s="29"/>
      <c r="B1076" s="34"/>
      <c r="C1076" s="31"/>
      <c r="D1076" s="32"/>
      <c r="E1076" s="33"/>
      <c r="F1076" s="34" t="s">
        <v>471</v>
      </c>
      <c r="G1076" s="34" t="s">
        <v>473</v>
      </c>
      <c r="H1076" s="34" t="s">
        <v>434</v>
      </c>
      <c r="I1076" s="29"/>
      <c r="J1076" s="35" t="s">
        <v>435</v>
      </c>
      <c r="K1076" s="228"/>
      <c r="L1076" s="228"/>
      <c r="M1076" s="228"/>
      <c r="N1076" s="241"/>
      <c r="O1076" s="241"/>
      <c r="P1076" s="241"/>
      <c r="Q1076" s="36"/>
      <c r="R1076" s="36"/>
      <c r="S1076" s="36"/>
      <c r="T1076" s="36"/>
    </row>
    <row r="1077" spans="1:20" s="25" customFormat="1" ht="20.100000000000001" customHeight="1">
      <c r="A1077" s="29"/>
      <c r="B1077" s="34"/>
      <c r="C1077" s="31"/>
      <c r="D1077" s="32"/>
      <c r="E1077" s="33"/>
      <c r="F1077" s="34" t="s">
        <v>473</v>
      </c>
      <c r="G1077" s="34" t="s">
        <v>474</v>
      </c>
      <c r="H1077" s="34" t="s">
        <v>434</v>
      </c>
      <c r="I1077" s="29"/>
      <c r="J1077" s="35" t="s">
        <v>435</v>
      </c>
      <c r="K1077" s="228"/>
      <c r="L1077" s="228"/>
      <c r="M1077" s="228"/>
      <c r="N1077" s="241"/>
      <c r="O1077" s="241"/>
      <c r="P1077" s="241"/>
      <c r="Q1077" s="36"/>
      <c r="R1077" s="36"/>
      <c r="S1077" s="36"/>
      <c r="T1077" s="36"/>
    </row>
    <row r="1078" spans="1:20" s="25" customFormat="1" ht="20.100000000000001" customHeight="1">
      <c r="A1078" s="29"/>
      <c r="B1078" s="34"/>
      <c r="C1078" s="31"/>
      <c r="D1078" s="32"/>
      <c r="E1078" s="33"/>
      <c r="F1078" s="34" t="s">
        <v>474</v>
      </c>
      <c r="G1078" s="34" t="s">
        <v>475</v>
      </c>
      <c r="H1078" s="34" t="s">
        <v>434</v>
      </c>
      <c r="I1078" s="29"/>
      <c r="J1078" s="35" t="s">
        <v>435</v>
      </c>
      <c r="K1078" s="228"/>
      <c r="L1078" s="228"/>
      <c r="M1078" s="228"/>
      <c r="N1078" s="241"/>
      <c r="O1078" s="241"/>
      <c r="P1078" s="241"/>
      <c r="Q1078" s="36"/>
      <c r="R1078" s="36"/>
      <c r="S1078" s="36"/>
      <c r="T1078" s="36"/>
    </row>
    <row r="1079" spans="1:20" s="25" customFormat="1" ht="20.100000000000001" customHeight="1">
      <c r="A1079" s="29"/>
      <c r="B1079" s="34"/>
      <c r="C1079" s="31"/>
      <c r="D1079" s="32"/>
      <c r="E1079" s="33"/>
      <c r="F1079" s="34" t="s">
        <v>475</v>
      </c>
      <c r="G1079" s="34" t="s">
        <v>476</v>
      </c>
      <c r="H1079" s="34" t="s">
        <v>434</v>
      </c>
      <c r="I1079" s="29"/>
      <c r="J1079" s="35" t="s">
        <v>435</v>
      </c>
      <c r="K1079" s="228"/>
      <c r="L1079" s="228"/>
      <c r="M1079" s="228"/>
      <c r="N1079" s="241"/>
      <c r="O1079" s="241"/>
      <c r="P1079" s="241"/>
      <c r="Q1079" s="36"/>
      <c r="R1079" s="36"/>
      <c r="S1079" s="36"/>
      <c r="T1079" s="36"/>
    </row>
    <row r="1080" spans="1:20" s="25" customFormat="1" ht="20.100000000000001" customHeight="1">
      <c r="A1080" s="29"/>
      <c r="B1080" s="34"/>
      <c r="C1080" s="31"/>
      <c r="D1080" s="32"/>
      <c r="E1080" s="33"/>
      <c r="F1080" s="34" t="s">
        <v>476</v>
      </c>
      <c r="G1080" s="34" t="s">
        <v>477</v>
      </c>
      <c r="H1080" s="34" t="s">
        <v>434</v>
      </c>
      <c r="I1080" s="29"/>
      <c r="J1080" s="35" t="s">
        <v>435</v>
      </c>
      <c r="K1080" s="228"/>
      <c r="L1080" s="228"/>
      <c r="M1080" s="228"/>
      <c r="N1080" s="241"/>
      <c r="O1080" s="241"/>
      <c r="P1080" s="241"/>
      <c r="Q1080" s="36"/>
      <c r="R1080" s="36"/>
      <c r="S1080" s="36"/>
      <c r="T1080" s="36"/>
    </row>
    <row r="1081" spans="1:20" s="25" customFormat="1" ht="20.100000000000001" customHeight="1">
      <c r="A1081" s="29"/>
      <c r="B1081" s="34"/>
      <c r="C1081" s="31"/>
      <c r="D1081" s="32"/>
      <c r="E1081" s="33"/>
      <c r="F1081" s="34" t="s">
        <v>477</v>
      </c>
      <c r="G1081" s="34" t="s">
        <v>543</v>
      </c>
      <c r="H1081" s="34" t="s">
        <v>434</v>
      </c>
      <c r="I1081" s="29"/>
      <c r="J1081" s="35" t="s">
        <v>435</v>
      </c>
      <c r="K1081" s="228"/>
      <c r="L1081" s="228"/>
      <c r="M1081" s="228"/>
      <c r="N1081" s="241"/>
      <c r="O1081" s="241"/>
      <c r="P1081" s="241"/>
      <c r="Q1081" s="36"/>
      <c r="R1081" s="36"/>
      <c r="S1081" s="36"/>
      <c r="T1081" s="36"/>
    </row>
    <row r="1082" spans="1:20" s="25" customFormat="1" ht="20.100000000000001" customHeight="1">
      <c r="A1082" s="29"/>
      <c r="B1082" s="34"/>
      <c r="C1082" s="31"/>
      <c r="D1082" s="32"/>
      <c r="E1082" s="33"/>
      <c r="F1082" s="34" t="s">
        <v>543</v>
      </c>
      <c r="G1082" s="34" t="s">
        <v>550</v>
      </c>
      <c r="H1082" s="34" t="s">
        <v>434</v>
      </c>
      <c r="I1082" s="29"/>
      <c r="J1082" s="35" t="s">
        <v>435</v>
      </c>
      <c r="K1082" s="228"/>
      <c r="L1082" s="228"/>
      <c r="M1082" s="228"/>
      <c r="N1082" s="241"/>
      <c r="O1082" s="241"/>
      <c r="P1082" s="241"/>
      <c r="Q1082" s="36"/>
      <c r="R1082" s="36"/>
      <c r="S1082" s="36"/>
      <c r="T1082" s="36"/>
    </row>
    <row r="1083" spans="1:20" s="25" customFormat="1" ht="20.100000000000001" customHeight="1">
      <c r="A1083" s="29"/>
      <c r="B1083" s="34"/>
      <c r="C1083" s="31"/>
      <c r="D1083" s="32"/>
      <c r="E1083" s="33"/>
      <c r="F1083" s="34" t="s">
        <v>550</v>
      </c>
      <c r="G1083" s="34" t="s">
        <v>1187</v>
      </c>
      <c r="H1083" s="34" t="s">
        <v>438</v>
      </c>
      <c r="I1083" s="29"/>
      <c r="J1083" s="35" t="s">
        <v>435</v>
      </c>
      <c r="K1083" s="228"/>
      <c r="L1083" s="228"/>
      <c r="M1083" s="228"/>
      <c r="N1083" s="241"/>
      <c r="O1083" s="241"/>
      <c r="P1083" s="241"/>
      <c r="Q1083" s="36"/>
      <c r="R1083" s="36"/>
      <c r="S1083" s="36"/>
      <c r="T1083" s="36"/>
    </row>
    <row r="1084" spans="1:20" s="25" customFormat="1" ht="20.100000000000001" customHeight="1">
      <c r="A1084" s="29"/>
      <c r="B1084" s="34"/>
      <c r="C1084" s="31"/>
      <c r="D1084" s="32"/>
      <c r="E1084" s="33"/>
      <c r="F1084" s="34"/>
      <c r="G1084" s="34"/>
      <c r="H1084" s="34"/>
      <c r="I1084" s="29"/>
      <c r="J1084" s="35"/>
      <c r="K1084" s="228"/>
      <c r="L1084" s="228"/>
      <c r="M1084" s="228"/>
      <c r="N1084" s="241"/>
      <c r="O1084" s="241"/>
      <c r="P1084" s="241"/>
      <c r="Q1084" s="36"/>
      <c r="R1084" s="36"/>
      <c r="S1084" s="36"/>
      <c r="T1084" s="36"/>
    </row>
    <row r="1085" spans="1:20" s="25" customFormat="1" ht="20.100000000000001" customHeight="1">
      <c r="A1085" s="20"/>
      <c r="B1085" s="44"/>
      <c r="C1085" s="41"/>
      <c r="D1085" s="42"/>
      <c r="E1085" s="43"/>
      <c r="F1085" s="44"/>
      <c r="G1085" s="44"/>
      <c r="H1085" s="44"/>
      <c r="I1085" s="20"/>
      <c r="J1085" s="24"/>
      <c r="K1085" s="226"/>
      <c r="L1085" s="226"/>
      <c r="M1085" s="226"/>
      <c r="N1085" s="239"/>
      <c r="O1085" s="239"/>
      <c r="P1085" s="239"/>
    </row>
    <row r="1086" spans="1:20" s="25" customFormat="1" ht="20.100000000000001" customHeight="1">
      <c r="A1086" s="20"/>
      <c r="B1086" s="44"/>
      <c r="C1086" s="41"/>
      <c r="D1086" s="42"/>
      <c r="E1086" s="43"/>
      <c r="F1086" s="44"/>
      <c r="G1086" s="44"/>
      <c r="H1086" s="44"/>
      <c r="I1086" s="20"/>
      <c r="J1086" s="24"/>
      <c r="K1086" s="226"/>
      <c r="L1086" s="226"/>
      <c r="M1086" s="226"/>
      <c r="N1086" s="239"/>
      <c r="O1086" s="239"/>
      <c r="P1086" s="239"/>
    </row>
    <row r="1087" spans="1:20" s="381" customFormat="1" ht="20.100000000000001" customHeight="1">
      <c r="A1087" s="372"/>
      <c r="B1087" s="373">
        <v>117</v>
      </c>
      <c r="C1087" s="374">
        <v>1.117</v>
      </c>
      <c r="D1087" s="375" t="s">
        <v>133</v>
      </c>
      <c r="E1087" s="376">
        <f>'2-'!H132</f>
        <v>1.31</v>
      </c>
      <c r="F1087" s="373" t="s">
        <v>433</v>
      </c>
      <c r="G1087" s="373" t="s">
        <v>447</v>
      </c>
      <c r="H1087" s="373" t="s">
        <v>438</v>
      </c>
      <c r="I1087" s="372"/>
      <c r="J1087" s="377" t="s">
        <v>435</v>
      </c>
      <c r="K1087" s="378" t="s">
        <v>434</v>
      </c>
      <c r="L1087" s="378">
        <f>COUNTIF(H1087:H1092,"B")</f>
        <v>1</v>
      </c>
      <c r="M1087" s="378">
        <v>200</v>
      </c>
      <c r="N1087" s="379">
        <f>L1087*M1087</f>
        <v>200</v>
      </c>
      <c r="O1087" s="379">
        <v>110</v>
      </c>
      <c r="P1087" s="379">
        <f>O1087+N1087</f>
        <v>310</v>
      </c>
      <c r="Q1087" s="380">
        <f>P1087/P1091</f>
        <v>0.23664122137404581</v>
      </c>
      <c r="R1087" s="380"/>
      <c r="S1087" s="380"/>
      <c r="T1087" s="380"/>
    </row>
    <row r="1088" spans="1:20" s="381" customFormat="1" ht="20.100000000000001" customHeight="1">
      <c r="A1088" s="372"/>
      <c r="B1088" s="373"/>
      <c r="C1088" s="374"/>
      <c r="D1088" s="375"/>
      <c r="E1088" s="376"/>
      <c r="F1088" s="373" t="s">
        <v>447</v>
      </c>
      <c r="G1088" s="373" t="s">
        <v>451</v>
      </c>
      <c r="H1088" s="373" t="s">
        <v>443</v>
      </c>
      <c r="I1088" s="372"/>
      <c r="J1088" s="377" t="s">
        <v>40</v>
      </c>
      <c r="K1088" s="378" t="s">
        <v>438</v>
      </c>
      <c r="L1088" s="378">
        <f>COUNTIF(H1087:H1092,"S")</f>
        <v>3</v>
      </c>
      <c r="M1088" s="378">
        <v>200</v>
      </c>
      <c r="N1088" s="379">
        <f>L1088*M1088</f>
        <v>600</v>
      </c>
      <c r="O1088" s="379"/>
      <c r="P1088" s="379">
        <f>N1088+O1088</f>
        <v>600</v>
      </c>
      <c r="Q1088" s="380">
        <f>P1088/P1091</f>
        <v>0.4580152671755725</v>
      </c>
      <c r="R1088" s="380"/>
      <c r="S1088" s="380"/>
      <c r="T1088" s="380"/>
    </row>
    <row r="1089" spans="1:20" s="381" customFormat="1" ht="20.100000000000001" customHeight="1">
      <c r="A1089" s="372"/>
      <c r="B1089" s="373"/>
      <c r="C1089" s="374"/>
      <c r="D1089" s="375"/>
      <c r="E1089" s="376"/>
      <c r="F1089" s="373" t="s">
        <v>451</v>
      </c>
      <c r="G1089" s="373" t="s">
        <v>454</v>
      </c>
      <c r="H1089" s="373" t="s">
        <v>440</v>
      </c>
      <c r="I1089" s="372"/>
      <c r="J1089" s="377" t="s">
        <v>435</v>
      </c>
      <c r="K1089" s="378" t="s">
        <v>440</v>
      </c>
      <c r="L1089" s="378">
        <f>COUNTIF(H1087:H1093,"RR")</f>
        <v>1</v>
      </c>
      <c r="M1089" s="378">
        <v>200</v>
      </c>
      <c r="N1089" s="379">
        <f>L1089*M1089</f>
        <v>200</v>
      </c>
      <c r="O1089" s="379"/>
      <c r="P1089" s="379">
        <f>N1089+O1089</f>
        <v>200</v>
      </c>
      <c r="Q1089" s="380">
        <f>P1089/P1091</f>
        <v>0.15267175572519084</v>
      </c>
      <c r="R1089" s="380"/>
      <c r="S1089" s="380"/>
      <c r="T1089" s="380"/>
    </row>
    <row r="1090" spans="1:20" s="381" customFormat="1" ht="20.100000000000001" customHeight="1">
      <c r="A1090" s="372"/>
      <c r="B1090" s="373"/>
      <c r="C1090" s="374"/>
      <c r="D1090" s="375"/>
      <c r="E1090" s="376"/>
      <c r="F1090" s="373" t="s">
        <v>454</v>
      </c>
      <c r="G1090" s="373" t="s">
        <v>455</v>
      </c>
      <c r="H1090" s="373" t="s">
        <v>434</v>
      </c>
      <c r="I1090" s="372"/>
      <c r="J1090" s="377" t="s">
        <v>435</v>
      </c>
      <c r="K1090" s="378" t="s">
        <v>443</v>
      </c>
      <c r="L1090" s="378">
        <f>COUNTIF(H1087:H1093,"RB")</f>
        <v>1</v>
      </c>
      <c r="M1090" s="378">
        <v>200</v>
      </c>
      <c r="N1090" s="379">
        <f>L1090*M1090</f>
        <v>200</v>
      </c>
      <c r="O1090" s="379"/>
      <c r="P1090" s="379">
        <f>N1090+O1090</f>
        <v>200</v>
      </c>
      <c r="Q1090" s="380">
        <f>P1090/P1091</f>
        <v>0.15267175572519084</v>
      </c>
      <c r="R1090" s="380"/>
      <c r="S1090" s="380"/>
      <c r="T1090" s="380"/>
    </row>
    <row r="1091" spans="1:20" s="381" customFormat="1" ht="20.100000000000001" customHeight="1">
      <c r="A1091" s="372"/>
      <c r="B1091" s="373"/>
      <c r="C1091" s="374"/>
      <c r="D1091" s="375"/>
      <c r="E1091" s="376"/>
      <c r="F1091" s="373" t="s">
        <v>455</v>
      </c>
      <c r="G1091" s="373" t="s">
        <v>456</v>
      </c>
      <c r="H1091" s="373" t="s">
        <v>438</v>
      </c>
      <c r="I1091" s="372"/>
      <c r="J1091" s="377" t="s">
        <v>435</v>
      </c>
      <c r="K1091" s="378"/>
      <c r="L1091" s="378"/>
      <c r="M1091" s="378"/>
      <c r="N1091" s="379"/>
      <c r="O1091" s="379"/>
      <c r="P1091" s="379">
        <f>SUM(P1087:P1090)</f>
        <v>1310</v>
      </c>
      <c r="Q1091" s="380">
        <f>SUM(Q1087:Q1090)</f>
        <v>1</v>
      </c>
      <c r="R1091" s="380"/>
      <c r="S1091" s="380"/>
      <c r="T1091" s="380"/>
    </row>
    <row r="1092" spans="1:20" s="381" customFormat="1" ht="20.100000000000001" customHeight="1">
      <c r="A1092" s="372"/>
      <c r="B1092" s="373"/>
      <c r="C1092" s="374"/>
      <c r="D1092" s="375"/>
      <c r="E1092" s="376"/>
      <c r="F1092" s="373" t="s">
        <v>456</v>
      </c>
      <c r="G1092" s="373" t="s">
        <v>457</v>
      </c>
      <c r="H1092" s="373" t="s">
        <v>438</v>
      </c>
      <c r="I1092" s="372"/>
      <c r="J1092" s="377" t="s">
        <v>435</v>
      </c>
      <c r="K1092" s="378"/>
      <c r="L1092" s="378"/>
      <c r="M1092" s="378"/>
      <c r="N1092" s="379"/>
      <c r="O1092" s="379"/>
      <c r="P1092" s="379"/>
    </row>
    <row r="1093" spans="1:20" s="381" customFormat="1" ht="20.100000000000001" customHeight="1">
      <c r="A1093" s="372"/>
      <c r="B1093" s="373"/>
      <c r="C1093" s="374"/>
      <c r="D1093" s="375"/>
      <c r="E1093" s="376"/>
      <c r="F1093" s="373" t="s">
        <v>457</v>
      </c>
      <c r="G1093" s="373" t="s">
        <v>1105</v>
      </c>
      <c r="H1093" s="373" t="s">
        <v>434</v>
      </c>
      <c r="I1093" s="372"/>
      <c r="J1093" s="377" t="s">
        <v>435</v>
      </c>
      <c r="K1093" s="378"/>
      <c r="L1093" s="378"/>
      <c r="M1093" s="378"/>
      <c r="N1093" s="379"/>
      <c r="O1093" s="379"/>
      <c r="P1093" s="379"/>
    </row>
    <row r="1094" spans="1:20" s="25" customFormat="1" ht="20.100000000000001" customHeight="1">
      <c r="A1094" s="20"/>
      <c r="B1094" s="44"/>
      <c r="C1094" s="41"/>
      <c r="D1094" s="42"/>
      <c r="E1094" s="43"/>
      <c r="F1094" s="44"/>
      <c r="G1094" s="44"/>
      <c r="H1094" s="44"/>
      <c r="I1094" s="20"/>
      <c r="J1094" s="24"/>
      <c r="K1094" s="226"/>
      <c r="L1094" s="226"/>
      <c r="M1094" s="226"/>
      <c r="N1094" s="239"/>
      <c r="O1094" s="239"/>
      <c r="P1094" s="239"/>
    </row>
    <row r="1095" spans="1:20" s="25" customFormat="1" ht="20.100000000000001" customHeight="1">
      <c r="A1095" s="20"/>
      <c r="B1095" s="44"/>
      <c r="C1095" s="41"/>
      <c r="D1095" s="42"/>
      <c r="E1095" s="43"/>
      <c r="F1095" s="44"/>
      <c r="G1095" s="44"/>
      <c r="H1095" s="44"/>
      <c r="I1095" s="20"/>
      <c r="J1095" s="24"/>
      <c r="K1095" s="226"/>
      <c r="L1095" s="226"/>
      <c r="M1095" s="226"/>
      <c r="N1095" s="239"/>
      <c r="O1095" s="239"/>
      <c r="P1095" s="239"/>
    </row>
    <row r="1096" spans="1:20" s="25" customFormat="1" ht="20.100000000000001" customHeight="1">
      <c r="A1096" s="29"/>
      <c r="B1096" s="34">
        <v>118</v>
      </c>
      <c r="C1096" s="31">
        <v>1.1180000000000001</v>
      </c>
      <c r="D1096" s="32" t="s">
        <v>134</v>
      </c>
      <c r="E1096" s="33">
        <f>'2-'!H133</f>
        <v>2.41</v>
      </c>
      <c r="F1096" s="34" t="s">
        <v>433</v>
      </c>
      <c r="G1096" s="34" t="s">
        <v>447</v>
      </c>
      <c r="H1096" s="34" t="s">
        <v>438</v>
      </c>
      <c r="I1096" s="29"/>
      <c r="J1096" s="35" t="s">
        <v>435</v>
      </c>
      <c r="K1096" s="228" t="s">
        <v>434</v>
      </c>
      <c r="L1096" s="228">
        <f>COUNTIF(H1096:H1107,"B")</f>
        <v>6</v>
      </c>
      <c r="M1096" s="228">
        <v>200</v>
      </c>
      <c r="N1096" s="241">
        <f>L1096*M1096</f>
        <v>1200</v>
      </c>
      <c r="O1096" s="241">
        <v>10</v>
      </c>
      <c r="P1096" s="241">
        <f>O1096+N1096</f>
        <v>1210</v>
      </c>
      <c r="Q1096" s="37">
        <f>P1096/P1100</f>
        <v>0.50207468879668049</v>
      </c>
      <c r="R1096" s="37"/>
      <c r="S1096" s="37"/>
      <c r="T1096" s="37"/>
    </row>
    <row r="1097" spans="1:20" s="25" customFormat="1" ht="20.100000000000001" customHeight="1">
      <c r="A1097" s="29"/>
      <c r="B1097" s="34"/>
      <c r="C1097" s="31"/>
      <c r="D1097" s="32"/>
      <c r="E1097" s="33"/>
      <c r="F1097" s="34" t="s">
        <v>447</v>
      </c>
      <c r="G1097" s="34" t="s">
        <v>451</v>
      </c>
      <c r="H1097" s="34" t="s">
        <v>438</v>
      </c>
      <c r="I1097" s="29"/>
      <c r="J1097" s="35" t="s">
        <v>435</v>
      </c>
      <c r="K1097" s="228" t="s">
        <v>438</v>
      </c>
      <c r="L1097" s="228">
        <f>COUNTIF(H1096:H1108,"S")</f>
        <v>6</v>
      </c>
      <c r="M1097" s="228">
        <v>200</v>
      </c>
      <c r="N1097" s="241">
        <f>L1097*M1097</f>
        <v>1200</v>
      </c>
      <c r="O1097" s="241"/>
      <c r="P1097" s="241">
        <f>N1097+O1097</f>
        <v>1200</v>
      </c>
      <c r="Q1097" s="37">
        <f>P1097/P1100</f>
        <v>0.49792531120331951</v>
      </c>
      <c r="R1097" s="37"/>
      <c r="S1097" s="37"/>
      <c r="T1097" s="37"/>
    </row>
    <row r="1098" spans="1:20" s="25" customFormat="1" ht="20.100000000000001" customHeight="1">
      <c r="A1098" s="29"/>
      <c r="B1098" s="34"/>
      <c r="C1098" s="31"/>
      <c r="D1098" s="32"/>
      <c r="E1098" s="33"/>
      <c r="F1098" s="34" t="s">
        <v>451</v>
      </c>
      <c r="G1098" s="34" t="s">
        <v>454</v>
      </c>
      <c r="H1098" s="34" t="s">
        <v>438</v>
      </c>
      <c r="I1098" s="29"/>
      <c r="J1098" s="35" t="s">
        <v>435</v>
      </c>
      <c r="K1098" s="228" t="s">
        <v>440</v>
      </c>
      <c r="L1098" s="228">
        <f>COUNTIF(H1096:H1108,"RR")</f>
        <v>0</v>
      </c>
      <c r="M1098" s="228">
        <v>200</v>
      </c>
      <c r="N1098" s="241">
        <f>L1098*M1098</f>
        <v>0</v>
      </c>
      <c r="O1098" s="241"/>
      <c r="P1098" s="241">
        <f>N1098+O1098</f>
        <v>0</v>
      </c>
      <c r="Q1098" s="37">
        <f>P1098/P1100</f>
        <v>0</v>
      </c>
      <c r="R1098" s="37"/>
      <c r="S1098" s="37"/>
      <c r="T1098" s="37"/>
    </row>
    <row r="1099" spans="1:20" s="25" customFormat="1" ht="20.100000000000001" customHeight="1">
      <c r="A1099" s="29"/>
      <c r="B1099" s="34"/>
      <c r="C1099" s="31"/>
      <c r="D1099" s="32"/>
      <c r="E1099" s="33"/>
      <c r="F1099" s="34" t="s">
        <v>454</v>
      </c>
      <c r="G1099" s="34" t="s">
        <v>455</v>
      </c>
      <c r="H1099" s="34" t="s">
        <v>434</v>
      </c>
      <c r="I1099" s="29"/>
      <c r="J1099" s="35" t="s">
        <v>435</v>
      </c>
      <c r="K1099" s="228" t="s">
        <v>443</v>
      </c>
      <c r="L1099" s="228">
        <f>COUNTIF(H1096:H1108,"RB")</f>
        <v>0</v>
      </c>
      <c r="M1099" s="228">
        <v>200</v>
      </c>
      <c r="N1099" s="241">
        <f>L1099*M1099</f>
        <v>0</v>
      </c>
      <c r="O1099" s="241"/>
      <c r="P1099" s="241">
        <f>N1099+O1099</f>
        <v>0</v>
      </c>
      <c r="Q1099" s="37">
        <f>P1099/P1100</f>
        <v>0</v>
      </c>
      <c r="R1099" s="37"/>
      <c r="S1099" s="37"/>
      <c r="T1099" s="37"/>
    </row>
    <row r="1100" spans="1:20" s="25" customFormat="1" ht="20.100000000000001" customHeight="1">
      <c r="A1100" s="29"/>
      <c r="B1100" s="34"/>
      <c r="C1100" s="31"/>
      <c r="D1100" s="32"/>
      <c r="E1100" s="33"/>
      <c r="F1100" s="34" t="s">
        <v>455</v>
      </c>
      <c r="G1100" s="34" t="s">
        <v>456</v>
      </c>
      <c r="H1100" s="34" t="s">
        <v>438</v>
      </c>
      <c r="I1100" s="29"/>
      <c r="J1100" s="35" t="s">
        <v>435</v>
      </c>
      <c r="K1100" s="228"/>
      <c r="L1100" s="228"/>
      <c r="M1100" s="228"/>
      <c r="N1100" s="241"/>
      <c r="O1100" s="241"/>
      <c r="P1100" s="241">
        <f>SUM(P1096:P1099)</f>
        <v>2410</v>
      </c>
      <c r="Q1100" s="37">
        <f>SUM(Q1096:Q1099)</f>
        <v>1</v>
      </c>
      <c r="R1100" s="37"/>
      <c r="S1100" s="37"/>
      <c r="T1100" s="37"/>
    </row>
    <row r="1101" spans="1:20" s="25" customFormat="1" ht="20.100000000000001" customHeight="1">
      <c r="A1101" s="29"/>
      <c r="B1101" s="34"/>
      <c r="C1101" s="31"/>
      <c r="D1101" s="32"/>
      <c r="E1101" s="33"/>
      <c r="F1101" s="34" t="s">
        <v>456</v>
      </c>
      <c r="G1101" s="34" t="s">
        <v>457</v>
      </c>
      <c r="H1101" s="34" t="s">
        <v>438</v>
      </c>
      <c r="I1101" s="29"/>
      <c r="J1101" s="35" t="s">
        <v>435</v>
      </c>
      <c r="K1101" s="228"/>
      <c r="L1101" s="228"/>
      <c r="M1101" s="228"/>
      <c r="N1101" s="241"/>
      <c r="O1101" s="241"/>
      <c r="P1101" s="241"/>
      <c r="Q1101" s="36"/>
      <c r="R1101" s="36"/>
      <c r="S1101" s="36"/>
      <c r="T1101" s="36"/>
    </row>
    <row r="1102" spans="1:20" s="25" customFormat="1" ht="20.100000000000001" customHeight="1">
      <c r="A1102" s="29"/>
      <c r="B1102" s="34"/>
      <c r="C1102" s="31"/>
      <c r="D1102" s="32"/>
      <c r="E1102" s="33"/>
      <c r="F1102" s="34" t="s">
        <v>457</v>
      </c>
      <c r="G1102" s="34" t="s">
        <v>460</v>
      </c>
      <c r="H1102" s="34" t="s">
        <v>438</v>
      </c>
      <c r="I1102" s="29"/>
      <c r="J1102" s="35" t="s">
        <v>435</v>
      </c>
      <c r="K1102" s="228"/>
      <c r="L1102" s="228"/>
      <c r="M1102" s="228"/>
      <c r="N1102" s="241"/>
      <c r="O1102" s="241"/>
      <c r="P1102" s="241"/>
      <c r="Q1102" s="36"/>
      <c r="R1102" s="36"/>
      <c r="S1102" s="36"/>
      <c r="T1102" s="36"/>
    </row>
    <row r="1103" spans="1:20" s="25" customFormat="1" ht="20.100000000000001" customHeight="1">
      <c r="A1103" s="29"/>
      <c r="B1103" s="34"/>
      <c r="C1103" s="31"/>
      <c r="D1103" s="32"/>
      <c r="E1103" s="33"/>
      <c r="F1103" s="34" t="s">
        <v>460</v>
      </c>
      <c r="G1103" s="34" t="s">
        <v>463</v>
      </c>
      <c r="H1103" s="34" t="s">
        <v>434</v>
      </c>
      <c r="I1103" s="29"/>
      <c r="J1103" s="35" t="s">
        <v>435</v>
      </c>
      <c r="K1103" s="228"/>
      <c r="L1103" s="228"/>
      <c r="M1103" s="228"/>
      <c r="N1103" s="241"/>
      <c r="O1103" s="241"/>
      <c r="P1103" s="241"/>
      <c r="Q1103" s="36"/>
      <c r="R1103" s="36"/>
      <c r="S1103" s="36"/>
      <c r="T1103" s="36"/>
    </row>
    <row r="1104" spans="1:20" s="25" customFormat="1" ht="20.100000000000001" customHeight="1">
      <c r="A1104" s="29"/>
      <c r="B1104" s="34"/>
      <c r="C1104" s="31"/>
      <c r="D1104" s="32"/>
      <c r="E1104" s="33"/>
      <c r="F1104" s="34" t="s">
        <v>463</v>
      </c>
      <c r="G1104" s="34" t="s">
        <v>464</v>
      </c>
      <c r="H1104" s="34" t="s">
        <v>434</v>
      </c>
      <c r="I1104" s="29"/>
      <c r="J1104" s="35" t="s">
        <v>435</v>
      </c>
      <c r="K1104" s="228"/>
      <c r="L1104" s="228"/>
      <c r="M1104" s="228"/>
      <c r="N1104" s="241"/>
      <c r="O1104" s="241"/>
      <c r="P1104" s="241"/>
      <c r="Q1104" s="36"/>
      <c r="R1104" s="36"/>
      <c r="S1104" s="36"/>
      <c r="T1104" s="36"/>
    </row>
    <row r="1105" spans="1:20" s="25" customFormat="1" ht="20.100000000000001" customHeight="1">
      <c r="A1105" s="29"/>
      <c r="B1105" s="34"/>
      <c r="C1105" s="31"/>
      <c r="D1105" s="32"/>
      <c r="E1105" s="33"/>
      <c r="F1105" s="34" t="s">
        <v>464</v>
      </c>
      <c r="G1105" s="34" t="s">
        <v>465</v>
      </c>
      <c r="H1105" s="34" t="s">
        <v>434</v>
      </c>
      <c r="I1105" s="29"/>
      <c r="J1105" s="35" t="s">
        <v>435</v>
      </c>
      <c r="K1105" s="228"/>
      <c r="L1105" s="228"/>
      <c r="M1105" s="228"/>
      <c r="N1105" s="241"/>
      <c r="O1105" s="241"/>
      <c r="P1105" s="241"/>
      <c r="Q1105" s="36"/>
      <c r="R1105" s="36"/>
      <c r="S1105" s="36"/>
      <c r="T1105" s="36"/>
    </row>
    <row r="1106" spans="1:20" s="25" customFormat="1" ht="20.100000000000001" customHeight="1">
      <c r="A1106" s="29"/>
      <c r="B1106" s="34"/>
      <c r="C1106" s="31"/>
      <c r="D1106" s="32"/>
      <c r="E1106" s="33"/>
      <c r="F1106" s="34" t="s">
        <v>465</v>
      </c>
      <c r="G1106" s="34" t="s">
        <v>466</v>
      </c>
      <c r="H1106" s="34" t="s">
        <v>434</v>
      </c>
      <c r="I1106" s="29"/>
      <c r="J1106" s="35" t="s">
        <v>435</v>
      </c>
      <c r="K1106" s="228"/>
      <c r="L1106" s="228"/>
      <c r="M1106" s="228"/>
      <c r="N1106" s="241"/>
      <c r="O1106" s="241"/>
      <c r="P1106" s="241"/>
      <c r="Q1106" s="36"/>
      <c r="R1106" s="36"/>
      <c r="S1106" s="36"/>
      <c r="T1106" s="36"/>
    </row>
    <row r="1107" spans="1:20" s="25" customFormat="1" ht="20.100000000000001" customHeight="1">
      <c r="A1107" s="29"/>
      <c r="B1107" s="34"/>
      <c r="C1107" s="31"/>
      <c r="D1107" s="32"/>
      <c r="E1107" s="33"/>
      <c r="F1107" s="34" t="s">
        <v>466</v>
      </c>
      <c r="G1107" s="34" t="s">
        <v>467</v>
      </c>
      <c r="H1107" s="34" t="s">
        <v>434</v>
      </c>
      <c r="I1107" s="29"/>
      <c r="J1107" s="35" t="s">
        <v>435</v>
      </c>
      <c r="K1107" s="228"/>
      <c r="L1107" s="228"/>
      <c r="M1107" s="228"/>
      <c r="N1107" s="241"/>
      <c r="O1107" s="241"/>
      <c r="P1107" s="241"/>
      <c r="Q1107" s="36"/>
      <c r="R1107" s="36"/>
      <c r="S1107" s="36"/>
      <c r="T1107" s="36"/>
    </row>
    <row r="1108" spans="1:20" s="25" customFormat="1" ht="20.100000000000001" customHeight="1">
      <c r="A1108" s="29"/>
      <c r="B1108" s="34"/>
      <c r="C1108" s="31"/>
      <c r="D1108" s="32"/>
      <c r="E1108" s="33"/>
      <c r="F1108" s="34" t="s">
        <v>467</v>
      </c>
      <c r="G1108" s="34" t="s">
        <v>1189</v>
      </c>
      <c r="H1108" s="34" t="s">
        <v>434</v>
      </c>
      <c r="I1108" s="29"/>
      <c r="J1108" s="35" t="s">
        <v>435</v>
      </c>
      <c r="K1108" s="228"/>
      <c r="L1108" s="228"/>
      <c r="M1108" s="228"/>
      <c r="N1108" s="241"/>
      <c r="O1108" s="241"/>
      <c r="P1108" s="241"/>
      <c r="Q1108" s="36"/>
      <c r="R1108" s="36"/>
      <c r="S1108" s="36"/>
      <c r="T1108" s="36"/>
    </row>
    <row r="1109" spans="1:20" s="25" customFormat="1" ht="20.100000000000001" customHeight="1">
      <c r="A1109" s="20"/>
      <c r="B1109" s="44"/>
      <c r="C1109" s="41"/>
      <c r="D1109" s="42"/>
      <c r="E1109" s="43"/>
      <c r="F1109" s="44"/>
      <c r="G1109" s="44"/>
      <c r="H1109" s="44"/>
      <c r="I1109" s="20"/>
      <c r="J1109" s="24"/>
      <c r="K1109" s="226"/>
      <c r="L1109" s="226"/>
      <c r="M1109" s="226"/>
      <c r="N1109" s="239"/>
      <c r="O1109" s="239"/>
      <c r="P1109" s="239"/>
    </row>
    <row r="1110" spans="1:20" s="25" customFormat="1" ht="20.100000000000001" customHeight="1">
      <c r="A1110" s="20"/>
      <c r="B1110" s="44"/>
      <c r="C1110" s="41"/>
      <c r="D1110" s="42"/>
      <c r="E1110" s="43"/>
      <c r="F1110" s="44"/>
      <c r="G1110" s="44"/>
      <c r="H1110" s="44"/>
      <c r="I1110" s="20"/>
      <c r="J1110" s="24"/>
      <c r="K1110" s="226"/>
      <c r="L1110" s="226"/>
      <c r="M1110" s="226"/>
      <c r="N1110" s="239"/>
      <c r="O1110" s="239"/>
      <c r="P1110" s="239"/>
    </row>
    <row r="1111" spans="1:20" s="270" customFormat="1" ht="20.100000000000001" customHeight="1">
      <c r="A1111" s="260"/>
      <c r="B1111" s="265">
        <v>119</v>
      </c>
      <c r="C1111" s="262">
        <v>1.119</v>
      </c>
      <c r="D1111" s="263" t="s">
        <v>135</v>
      </c>
      <c r="E1111" s="264">
        <f>'2-'!H134</f>
        <v>1.1100000000000001</v>
      </c>
      <c r="F1111" s="265" t="s">
        <v>433</v>
      </c>
      <c r="G1111" s="265" t="s">
        <v>447</v>
      </c>
      <c r="H1111" s="265" t="s">
        <v>434</v>
      </c>
      <c r="I1111" s="260"/>
      <c r="J1111" s="266" t="s">
        <v>435</v>
      </c>
      <c r="K1111" s="267" t="s">
        <v>434</v>
      </c>
      <c r="L1111" s="267">
        <f>COUNTIF(H1111:H1115,"B")</f>
        <v>5</v>
      </c>
      <c r="M1111" s="267">
        <v>200</v>
      </c>
      <c r="N1111" s="268">
        <f>L1111*M1111</f>
        <v>1000</v>
      </c>
      <c r="O1111" s="268">
        <v>110</v>
      </c>
      <c r="P1111" s="268">
        <f>O1111+N1111</f>
        <v>1110</v>
      </c>
      <c r="Q1111" s="269">
        <f>P1111/P1115</f>
        <v>1</v>
      </c>
      <c r="R1111" s="269"/>
      <c r="S1111" s="269"/>
      <c r="T1111" s="269"/>
    </row>
    <row r="1112" spans="1:20" s="270" customFormat="1" ht="20.100000000000001" customHeight="1">
      <c r="A1112" s="260"/>
      <c r="B1112" s="265"/>
      <c r="C1112" s="262"/>
      <c r="D1112" s="263"/>
      <c r="E1112" s="264"/>
      <c r="F1112" s="265" t="s">
        <v>447</v>
      </c>
      <c r="G1112" s="265" t="s">
        <v>451</v>
      </c>
      <c r="H1112" s="265" t="s">
        <v>434</v>
      </c>
      <c r="I1112" s="260"/>
      <c r="J1112" s="266" t="s">
        <v>435</v>
      </c>
      <c r="K1112" s="267" t="s">
        <v>438</v>
      </c>
      <c r="L1112" s="267">
        <f>COUNTIF(H1111:H1115,"S")</f>
        <v>0</v>
      </c>
      <c r="M1112" s="267">
        <v>200</v>
      </c>
      <c r="N1112" s="268">
        <f>L1112*M1112</f>
        <v>0</v>
      </c>
      <c r="O1112" s="268"/>
      <c r="P1112" s="268">
        <f>N1112+O1112</f>
        <v>0</v>
      </c>
      <c r="Q1112" s="269">
        <f>P1112/P1115</f>
        <v>0</v>
      </c>
      <c r="R1112" s="269"/>
      <c r="S1112" s="269"/>
      <c r="T1112" s="269"/>
    </row>
    <row r="1113" spans="1:20" s="270" customFormat="1" ht="20.100000000000001" customHeight="1">
      <c r="A1113" s="260"/>
      <c r="B1113" s="265"/>
      <c r="C1113" s="262"/>
      <c r="D1113" s="263"/>
      <c r="E1113" s="264"/>
      <c r="F1113" s="265" t="s">
        <v>451</v>
      </c>
      <c r="G1113" s="265" t="s">
        <v>454</v>
      </c>
      <c r="H1113" s="265" t="s">
        <v>434</v>
      </c>
      <c r="I1113" s="260"/>
      <c r="J1113" s="266" t="s">
        <v>435</v>
      </c>
      <c r="K1113" s="267" t="s">
        <v>440</v>
      </c>
      <c r="L1113" s="267">
        <v>0</v>
      </c>
      <c r="M1113" s="267">
        <v>200</v>
      </c>
      <c r="N1113" s="268">
        <f>L1113*M1113</f>
        <v>0</v>
      </c>
      <c r="O1113" s="268"/>
      <c r="P1113" s="268">
        <f>N1113+O1113</f>
        <v>0</v>
      </c>
      <c r="Q1113" s="269">
        <f>P1113/P1115</f>
        <v>0</v>
      </c>
      <c r="R1113" s="269"/>
      <c r="S1113" s="269"/>
      <c r="T1113" s="269"/>
    </row>
    <row r="1114" spans="1:20" s="270" customFormat="1" ht="20.100000000000001" customHeight="1">
      <c r="A1114" s="260"/>
      <c r="B1114" s="265"/>
      <c r="C1114" s="262"/>
      <c r="D1114" s="263"/>
      <c r="E1114" s="264"/>
      <c r="F1114" s="265" t="s">
        <v>454</v>
      </c>
      <c r="G1114" s="265" t="s">
        <v>455</v>
      </c>
      <c r="H1114" s="265" t="s">
        <v>434</v>
      </c>
      <c r="I1114" s="260"/>
      <c r="J1114" s="266" t="s">
        <v>435</v>
      </c>
      <c r="K1114" s="267" t="s">
        <v>443</v>
      </c>
      <c r="L1114" s="267">
        <v>0</v>
      </c>
      <c r="M1114" s="267">
        <v>200</v>
      </c>
      <c r="N1114" s="268">
        <f>L1114*M1114</f>
        <v>0</v>
      </c>
      <c r="O1114" s="268"/>
      <c r="P1114" s="268">
        <f>N1114+O1114</f>
        <v>0</v>
      </c>
      <c r="Q1114" s="269">
        <f>P1114/P1115</f>
        <v>0</v>
      </c>
      <c r="R1114" s="269"/>
      <c r="S1114" s="269"/>
      <c r="T1114" s="269"/>
    </row>
    <row r="1115" spans="1:20" s="270" customFormat="1" ht="20.100000000000001" customHeight="1">
      <c r="A1115" s="260"/>
      <c r="B1115" s="265"/>
      <c r="C1115" s="262"/>
      <c r="D1115" s="263"/>
      <c r="E1115" s="264"/>
      <c r="F1115" s="265" t="s">
        <v>455</v>
      </c>
      <c r="G1115" s="265" t="s">
        <v>456</v>
      </c>
      <c r="H1115" s="265" t="s">
        <v>434</v>
      </c>
      <c r="I1115" s="260"/>
      <c r="J1115" s="266" t="s">
        <v>435</v>
      </c>
      <c r="K1115" s="267"/>
      <c r="L1115" s="267"/>
      <c r="M1115" s="267"/>
      <c r="N1115" s="268"/>
      <c r="O1115" s="268"/>
      <c r="P1115" s="268">
        <f>SUM(P1111:P1114)</f>
        <v>1110</v>
      </c>
      <c r="Q1115" s="269">
        <f>SUM(Q1111:Q1114)</f>
        <v>1</v>
      </c>
      <c r="R1115" s="269"/>
      <c r="S1115" s="269"/>
      <c r="T1115" s="269"/>
    </row>
    <row r="1116" spans="1:20" s="270" customFormat="1" ht="20.100000000000001" customHeight="1">
      <c r="A1116" s="260"/>
      <c r="B1116" s="265"/>
      <c r="C1116" s="262"/>
      <c r="D1116" s="263"/>
      <c r="E1116" s="264"/>
      <c r="F1116" s="265" t="s">
        <v>456</v>
      </c>
      <c r="G1116" s="265" t="s">
        <v>1175</v>
      </c>
      <c r="H1116" s="265" t="s">
        <v>434</v>
      </c>
      <c r="I1116" s="260"/>
      <c r="J1116" s="266" t="s">
        <v>435</v>
      </c>
      <c r="K1116" s="267"/>
      <c r="L1116" s="267"/>
      <c r="M1116" s="267"/>
      <c r="N1116" s="268"/>
      <c r="O1116" s="268"/>
      <c r="P1116" s="268"/>
    </row>
    <row r="1117" spans="1:20" s="25" customFormat="1" ht="20.100000000000001" customHeight="1">
      <c r="A1117" s="20"/>
      <c r="B1117" s="44"/>
      <c r="C1117" s="41"/>
      <c r="D1117" s="42"/>
      <c r="E1117" s="43"/>
      <c r="F1117" s="44"/>
      <c r="G1117" s="44"/>
      <c r="H1117" s="44"/>
      <c r="I1117" s="20"/>
      <c r="J1117" s="24"/>
      <c r="K1117" s="226"/>
      <c r="L1117" s="226"/>
      <c r="M1117" s="226"/>
      <c r="N1117" s="239"/>
      <c r="O1117" s="239"/>
      <c r="P1117" s="239"/>
    </row>
    <row r="1118" spans="1:20" s="25" customFormat="1" ht="20.100000000000001" customHeight="1">
      <c r="A1118" s="20"/>
      <c r="B1118" s="44"/>
      <c r="C1118" s="41"/>
      <c r="D1118" s="42"/>
      <c r="E1118" s="43"/>
      <c r="F1118" s="44"/>
      <c r="G1118" s="44"/>
      <c r="H1118" s="44"/>
      <c r="I1118" s="20"/>
      <c r="J1118" s="24"/>
      <c r="K1118" s="226"/>
      <c r="L1118" s="226"/>
      <c r="M1118" s="226"/>
      <c r="N1118" s="239"/>
      <c r="O1118" s="239"/>
      <c r="P1118" s="239"/>
    </row>
    <row r="1119" spans="1:20" s="270" customFormat="1" ht="20.100000000000001" customHeight="1">
      <c r="A1119" s="260"/>
      <c r="B1119" s="265">
        <v>120</v>
      </c>
      <c r="C1119" s="262" t="s">
        <v>1114</v>
      </c>
      <c r="D1119" s="263" t="s">
        <v>136</v>
      </c>
      <c r="E1119" s="264">
        <f>'2-'!H135</f>
        <v>1.75</v>
      </c>
      <c r="F1119" s="265" t="s">
        <v>433</v>
      </c>
      <c r="G1119" s="265" t="s">
        <v>447</v>
      </c>
      <c r="H1119" s="265" t="s">
        <v>434</v>
      </c>
      <c r="I1119" s="260"/>
      <c r="J1119" s="266" t="s">
        <v>435</v>
      </c>
      <c r="K1119" s="267" t="s">
        <v>434</v>
      </c>
      <c r="L1119" s="267">
        <f>COUNTIF(H1119:H1126,"B")</f>
        <v>6</v>
      </c>
      <c r="M1119" s="267">
        <v>200</v>
      </c>
      <c r="N1119" s="268">
        <f>L1119*M1119</f>
        <v>1200</v>
      </c>
      <c r="O1119" s="268">
        <v>150</v>
      </c>
      <c r="P1119" s="268">
        <f>O1119+N1119</f>
        <v>1350</v>
      </c>
      <c r="Q1119" s="269">
        <f>P1119/P1123</f>
        <v>0.77142857142857146</v>
      </c>
      <c r="R1119" s="269"/>
      <c r="S1119" s="269"/>
      <c r="T1119" s="269"/>
    </row>
    <row r="1120" spans="1:20" s="270" customFormat="1" ht="20.100000000000001" customHeight="1">
      <c r="A1120" s="260"/>
      <c r="B1120" s="265"/>
      <c r="C1120" s="262"/>
      <c r="D1120" s="263"/>
      <c r="E1120" s="264"/>
      <c r="F1120" s="265" t="s">
        <v>447</v>
      </c>
      <c r="G1120" s="265" t="s">
        <v>451</v>
      </c>
      <c r="H1120" s="265" t="s">
        <v>434</v>
      </c>
      <c r="I1120" s="260"/>
      <c r="J1120" s="266" t="s">
        <v>435</v>
      </c>
      <c r="K1120" s="267" t="s">
        <v>438</v>
      </c>
      <c r="L1120" s="267">
        <f>COUNTIF(H1119:H1127,"S")</f>
        <v>2</v>
      </c>
      <c r="M1120" s="267">
        <v>200</v>
      </c>
      <c r="N1120" s="268">
        <f>L1120*M1120</f>
        <v>400</v>
      </c>
      <c r="O1120" s="268"/>
      <c r="P1120" s="268">
        <f>N1120+O1120</f>
        <v>400</v>
      </c>
      <c r="Q1120" s="269">
        <f>P1120/P1123</f>
        <v>0.22857142857142856</v>
      </c>
      <c r="R1120" s="269"/>
      <c r="S1120" s="269"/>
      <c r="T1120" s="269"/>
    </row>
    <row r="1121" spans="1:20" s="270" customFormat="1" ht="20.100000000000001" customHeight="1">
      <c r="A1121" s="260"/>
      <c r="B1121" s="265"/>
      <c r="C1121" s="262"/>
      <c r="D1121" s="263"/>
      <c r="E1121" s="264"/>
      <c r="F1121" s="265" t="s">
        <v>451</v>
      </c>
      <c r="G1121" s="265" t="s">
        <v>454</v>
      </c>
      <c r="H1121" s="265" t="s">
        <v>434</v>
      </c>
      <c r="I1121" s="260"/>
      <c r="J1121" s="266" t="s">
        <v>435</v>
      </c>
      <c r="K1121" s="267" t="s">
        <v>440</v>
      </c>
      <c r="L1121" s="267">
        <f>COUNTIF(H1119:H1127,"RR")</f>
        <v>0</v>
      </c>
      <c r="M1121" s="267">
        <v>200</v>
      </c>
      <c r="N1121" s="268">
        <f>L1121*M1121</f>
        <v>0</v>
      </c>
      <c r="O1121" s="268"/>
      <c r="P1121" s="268">
        <f>N1121+O1121</f>
        <v>0</v>
      </c>
      <c r="Q1121" s="269">
        <f>P1121/P1123</f>
        <v>0</v>
      </c>
      <c r="R1121" s="269"/>
      <c r="S1121" s="269"/>
      <c r="T1121" s="269"/>
    </row>
    <row r="1122" spans="1:20" s="270" customFormat="1" ht="20.100000000000001" customHeight="1">
      <c r="A1122" s="260"/>
      <c r="B1122" s="265"/>
      <c r="C1122" s="262"/>
      <c r="D1122" s="263"/>
      <c r="E1122" s="264"/>
      <c r="F1122" s="265" t="s">
        <v>454</v>
      </c>
      <c r="G1122" s="265" t="s">
        <v>455</v>
      </c>
      <c r="H1122" s="265" t="s">
        <v>434</v>
      </c>
      <c r="I1122" s="260"/>
      <c r="J1122" s="266" t="s">
        <v>435</v>
      </c>
      <c r="K1122" s="267" t="s">
        <v>443</v>
      </c>
      <c r="L1122" s="267">
        <f>COUNTIF(H1119:H1127,"RB")</f>
        <v>0</v>
      </c>
      <c r="M1122" s="267">
        <v>200</v>
      </c>
      <c r="N1122" s="268">
        <f>L1122*M1122</f>
        <v>0</v>
      </c>
      <c r="O1122" s="268"/>
      <c r="P1122" s="268">
        <f>N1122+O1122</f>
        <v>0</v>
      </c>
      <c r="Q1122" s="269">
        <f>P1122/P1123</f>
        <v>0</v>
      </c>
      <c r="R1122" s="269"/>
      <c r="S1122" s="269"/>
      <c r="T1122" s="269"/>
    </row>
    <row r="1123" spans="1:20" s="270" customFormat="1" ht="20.100000000000001" customHeight="1">
      <c r="A1123" s="260"/>
      <c r="B1123" s="265"/>
      <c r="C1123" s="262"/>
      <c r="D1123" s="263"/>
      <c r="E1123" s="264"/>
      <c r="F1123" s="265" t="s">
        <v>455</v>
      </c>
      <c r="G1123" s="265" t="s">
        <v>456</v>
      </c>
      <c r="H1123" s="265" t="s">
        <v>434</v>
      </c>
      <c r="I1123" s="260"/>
      <c r="J1123" s="266" t="s">
        <v>435</v>
      </c>
      <c r="K1123" s="267"/>
      <c r="L1123" s="267"/>
      <c r="M1123" s="267"/>
      <c r="N1123" s="268"/>
      <c r="O1123" s="268"/>
      <c r="P1123" s="268">
        <f>SUM(P1119:P1122)</f>
        <v>1750</v>
      </c>
      <c r="Q1123" s="269">
        <f>SUM(Q1119:Q1122)</f>
        <v>1</v>
      </c>
      <c r="R1123" s="269"/>
      <c r="S1123" s="269"/>
      <c r="T1123" s="269"/>
    </row>
    <row r="1124" spans="1:20" s="270" customFormat="1" ht="20.100000000000001" customHeight="1">
      <c r="A1124" s="260"/>
      <c r="B1124" s="265"/>
      <c r="C1124" s="262"/>
      <c r="D1124" s="263"/>
      <c r="E1124" s="264"/>
      <c r="F1124" s="265" t="s">
        <v>456</v>
      </c>
      <c r="G1124" s="265" t="s">
        <v>457</v>
      </c>
      <c r="H1124" s="265" t="s">
        <v>434</v>
      </c>
      <c r="I1124" s="260"/>
      <c r="J1124" s="266" t="s">
        <v>434</v>
      </c>
      <c r="K1124" s="267"/>
      <c r="L1124" s="267"/>
      <c r="M1124" s="267"/>
      <c r="N1124" s="268"/>
      <c r="O1124" s="268"/>
      <c r="P1124" s="268"/>
    </row>
    <row r="1125" spans="1:20" s="270" customFormat="1" ht="20.100000000000001" customHeight="1">
      <c r="A1125" s="260"/>
      <c r="B1125" s="265"/>
      <c r="C1125" s="262"/>
      <c r="D1125" s="263"/>
      <c r="E1125" s="264"/>
      <c r="F1125" s="265" t="s">
        <v>457</v>
      </c>
      <c r="G1125" s="265" t="s">
        <v>460</v>
      </c>
      <c r="H1125" s="265" t="s">
        <v>438</v>
      </c>
      <c r="I1125" s="260"/>
      <c r="J1125" s="266" t="s">
        <v>435</v>
      </c>
      <c r="K1125" s="267"/>
      <c r="L1125" s="267"/>
      <c r="M1125" s="267"/>
      <c r="N1125" s="268"/>
      <c r="O1125" s="268"/>
      <c r="P1125" s="268"/>
    </row>
    <row r="1126" spans="1:20" s="270" customFormat="1" ht="20.100000000000001" customHeight="1">
      <c r="A1126" s="260"/>
      <c r="B1126" s="265"/>
      <c r="C1126" s="262"/>
      <c r="D1126" s="263"/>
      <c r="E1126" s="264"/>
      <c r="F1126" s="265" t="s">
        <v>460</v>
      </c>
      <c r="G1126" s="265" t="s">
        <v>463</v>
      </c>
      <c r="H1126" s="265" t="s">
        <v>438</v>
      </c>
      <c r="I1126" s="260"/>
      <c r="J1126" s="266" t="s">
        <v>435</v>
      </c>
      <c r="K1126" s="267"/>
      <c r="L1126" s="267"/>
      <c r="M1126" s="267"/>
      <c r="N1126" s="268"/>
      <c r="O1126" s="268"/>
      <c r="P1126" s="268"/>
    </row>
    <row r="1127" spans="1:20" s="270" customFormat="1" ht="20.100000000000001" customHeight="1">
      <c r="A1127" s="260"/>
      <c r="B1127" s="265"/>
      <c r="C1127" s="262"/>
      <c r="D1127" s="263"/>
      <c r="E1127" s="264"/>
      <c r="F1127" s="265" t="s">
        <v>463</v>
      </c>
      <c r="G1127" s="265" t="s">
        <v>1016</v>
      </c>
      <c r="H1127" s="265" t="s">
        <v>434</v>
      </c>
      <c r="I1127" s="260"/>
      <c r="J1127" s="266" t="s">
        <v>435</v>
      </c>
      <c r="K1127" s="267"/>
      <c r="L1127" s="267"/>
      <c r="M1127" s="267"/>
      <c r="N1127" s="268"/>
      <c r="O1127" s="268"/>
      <c r="P1127" s="268"/>
    </row>
    <row r="1128" spans="1:20" s="25" customFormat="1" ht="20.100000000000001" customHeight="1">
      <c r="A1128" s="20"/>
      <c r="B1128" s="44"/>
      <c r="C1128" s="41"/>
      <c r="D1128" s="42"/>
      <c r="E1128" s="43"/>
      <c r="F1128" s="44"/>
      <c r="G1128" s="44"/>
      <c r="H1128" s="44"/>
      <c r="I1128" s="20"/>
      <c r="J1128" s="24"/>
      <c r="K1128" s="226"/>
      <c r="L1128" s="226"/>
      <c r="M1128" s="226"/>
      <c r="N1128" s="239"/>
      <c r="O1128" s="239"/>
      <c r="P1128" s="239"/>
    </row>
    <row r="1129" spans="1:20" s="25" customFormat="1" ht="20.100000000000001" customHeight="1">
      <c r="A1129" s="20"/>
      <c r="B1129" s="44"/>
      <c r="C1129" s="41"/>
      <c r="D1129" s="42"/>
      <c r="E1129" s="43"/>
      <c r="F1129" s="44"/>
      <c r="G1129" s="44"/>
      <c r="H1129" s="44"/>
      <c r="I1129" s="20"/>
      <c r="J1129" s="24"/>
      <c r="K1129" s="226"/>
      <c r="L1129" s="226"/>
      <c r="M1129" s="226"/>
      <c r="N1129" s="239"/>
      <c r="O1129" s="239"/>
      <c r="P1129" s="239"/>
    </row>
    <row r="1130" spans="1:20" s="56" customFormat="1" ht="14.25">
      <c r="A1130" s="49"/>
      <c r="B1130" s="54">
        <v>121</v>
      </c>
      <c r="C1130" s="51">
        <v>1.121</v>
      </c>
      <c r="D1130" s="52" t="s">
        <v>137</v>
      </c>
      <c r="E1130" s="53">
        <f>'2-'!H136</f>
        <v>1.68</v>
      </c>
      <c r="F1130" s="54" t="s">
        <v>433</v>
      </c>
      <c r="G1130" s="54" t="s">
        <v>447</v>
      </c>
      <c r="H1130" s="54" t="str">
        <f>'[13]FORM SDI (Aspalt) Per-1 KM'!BT13</f>
        <v>S</v>
      </c>
      <c r="I1130" s="49"/>
      <c r="J1130" s="55" t="s">
        <v>435</v>
      </c>
      <c r="K1130" s="49" t="s">
        <v>434</v>
      </c>
      <c r="L1130" s="49">
        <f>COUNTIF(H1130:H1137,"B")</f>
        <v>3</v>
      </c>
      <c r="M1130" s="49">
        <v>200</v>
      </c>
      <c r="N1130" s="56">
        <f>L1130*M1130</f>
        <v>600</v>
      </c>
      <c r="O1130" s="56">
        <v>80</v>
      </c>
      <c r="P1130" s="56">
        <f>O1130+N1130</f>
        <v>680</v>
      </c>
      <c r="Q1130" s="57">
        <f>P1130/P1134</f>
        <v>0.40476190476190477</v>
      </c>
      <c r="R1130" s="57"/>
      <c r="S1130" s="57"/>
      <c r="T1130" s="57"/>
    </row>
    <row r="1131" spans="1:20" s="25" customFormat="1" ht="14.25">
      <c r="A1131" s="29"/>
      <c r="B1131" s="34"/>
      <c r="C1131" s="31"/>
      <c r="D1131" s="32"/>
      <c r="E1131" s="33"/>
      <c r="F1131" s="34" t="s">
        <v>447</v>
      </c>
      <c r="G1131" s="34" t="s">
        <v>451</v>
      </c>
      <c r="H1131" s="54" t="str">
        <f>'[13]FORM SDI (Aspalt) Per-1 KM'!BT14</f>
        <v>S</v>
      </c>
      <c r="I1131" s="29"/>
      <c r="J1131" s="35" t="s">
        <v>435</v>
      </c>
      <c r="K1131" s="29" t="s">
        <v>438</v>
      </c>
      <c r="L1131" s="29">
        <f>COUNTIF(H1130:H1138,"S")</f>
        <v>5</v>
      </c>
      <c r="M1131" s="29">
        <v>200</v>
      </c>
      <c r="N1131" s="36">
        <f>L1131*M1131</f>
        <v>1000</v>
      </c>
      <c r="O1131" s="36"/>
      <c r="P1131" s="36">
        <f>N1131+O1131</f>
        <v>1000</v>
      </c>
      <c r="Q1131" s="37">
        <f>P1131/P1134</f>
        <v>0.59523809523809523</v>
      </c>
      <c r="R1131" s="37"/>
      <c r="S1131" s="37"/>
      <c r="T1131" s="37"/>
    </row>
    <row r="1132" spans="1:20" s="25" customFormat="1" ht="14.25">
      <c r="A1132" s="29"/>
      <c r="B1132" s="34"/>
      <c r="C1132" s="31"/>
      <c r="D1132" s="32"/>
      <c r="E1132" s="33"/>
      <c r="F1132" s="34" t="s">
        <v>451</v>
      </c>
      <c r="G1132" s="34" t="s">
        <v>454</v>
      </c>
      <c r="H1132" s="54" t="str">
        <f>'[13]FORM SDI (Aspalt) Per-1 KM'!BT15</f>
        <v>B</v>
      </c>
      <c r="I1132" s="29"/>
      <c r="J1132" s="35" t="s">
        <v>435</v>
      </c>
      <c r="K1132" s="29" t="s">
        <v>440</v>
      </c>
      <c r="L1132" s="29">
        <f>SUM(H1130:H1138)</f>
        <v>0</v>
      </c>
      <c r="M1132" s="29">
        <v>200</v>
      </c>
      <c r="N1132" s="36">
        <f>L1132*M1132</f>
        <v>0</v>
      </c>
      <c r="O1132" s="36"/>
      <c r="P1132" s="36">
        <f>N1132+O1132</f>
        <v>0</v>
      </c>
      <c r="Q1132" s="37">
        <f>P1132/P1134</f>
        <v>0</v>
      </c>
      <c r="R1132" s="37"/>
      <c r="S1132" s="37"/>
      <c r="T1132" s="37"/>
    </row>
    <row r="1133" spans="1:20" s="25" customFormat="1" ht="14.25">
      <c r="A1133" s="29"/>
      <c r="B1133" s="34"/>
      <c r="C1133" s="31"/>
      <c r="D1133" s="32"/>
      <c r="E1133" s="33"/>
      <c r="F1133" s="34" t="s">
        <v>454</v>
      </c>
      <c r="G1133" s="34" t="s">
        <v>455</v>
      </c>
      <c r="H1133" s="54" t="str">
        <f>'[13]FORM SDI (Aspalt) Per-1 KM'!BT16</f>
        <v>S</v>
      </c>
      <c r="I1133" s="29"/>
      <c r="J1133" s="35" t="s">
        <v>435</v>
      </c>
      <c r="K1133" s="29" t="s">
        <v>443</v>
      </c>
      <c r="L1133" s="29">
        <f>SUM(H1134:H1141)</f>
        <v>0</v>
      </c>
      <c r="M1133" s="29">
        <v>200</v>
      </c>
      <c r="N1133" s="36">
        <f>L1133*M1133</f>
        <v>0</v>
      </c>
      <c r="O1133" s="36"/>
      <c r="P1133" s="36">
        <f>N1133+O1133</f>
        <v>0</v>
      </c>
      <c r="Q1133" s="37">
        <f>P1133/P1134</f>
        <v>0</v>
      </c>
      <c r="R1133" s="37"/>
      <c r="S1133" s="37"/>
      <c r="T1133" s="37"/>
    </row>
    <row r="1134" spans="1:20" s="25" customFormat="1" ht="14.25">
      <c r="A1134" s="29"/>
      <c r="B1134" s="34"/>
      <c r="C1134" s="31"/>
      <c r="D1134" s="32"/>
      <c r="E1134" s="33"/>
      <c r="F1134" s="34" t="s">
        <v>455</v>
      </c>
      <c r="G1134" s="34" t="s">
        <v>456</v>
      </c>
      <c r="H1134" s="54" t="str">
        <f>'[13]FORM SDI (Aspalt) Per-1 KM'!BT17</f>
        <v>S</v>
      </c>
      <c r="I1134" s="29"/>
      <c r="J1134" s="35" t="s">
        <v>435</v>
      </c>
      <c r="K1134" s="29"/>
      <c r="L1134" s="29"/>
      <c r="M1134" s="29"/>
      <c r="N1134" s="36"/>
      <c r="O1134" s="36"/>
      <c r="P1134" s="36">
        <f>SUM(P1130:P1133)</f>
        <v>1680</v>
      </c>
      <c r="Q1134" s="37">
        <f>SUM(Q1130:Q1133)</f>
        <v>1</v>
      </c>
      <c r="R1134" s="37"/>
      <c r="S1134" s="37"/>
      <c r="T1134" s="37"/>
    </row>
    <row r="1135" spans="1:20" s="25" customFormat="1" ht="14.25">
      <c r="A1135" s="29"/>
      <c r="B1135" s="34"/>
      <c r="C1135" s="31"/>
      <c r="D1135" s="32"/>
      <c r="E1135" s="33"/>
      <c r="F1135" s="34" t="s">
        <v>456</v>
      </c>
      <c r="G1135" s="34" t="s">
        <v>457</v>
      </c>
      <c r="H1135" s="54" t="str">
        <f>'[13]FORM SDI (Aspalt) Per-1 KM'!BT18</f>
        <v>S</v>
      </c>
      <c r="I1135" s="29"/>
      <c r="J1135" s="35" t="s">
        <v>435</v>
      </c>
      <c r="K1135" s="29"/>
      <c r="L1135" s="29"/>
      <c r="M1135" s="29"/>
      <c r="N1135" s="36"/>
      <c r="O1135" s="36"/>
      <c r="P1135" s="36"/>
      <c r="Q1135" s="36"/>
      <c r="R1135" s="36"/>
      <c r="S1135" s="36"/>
      <c r="T1135" s="36"/>
    </row>
    <row r="1136" spans="1:20" s="25" customFormat="1" ht="14.25">
      <c r="A1136" s="29"/>
      <c r="B1136" s="34"/>
      <c r="C1136" s="31"/>
      <c r="D1136" s="32"/>
      <c r="E1136" s="33"/>
      <c r="F1136" s="34" t="s">
        <v>457</v>
      </c>
      <c r="G1136" s="34" t="s">
        <v>460</v>
      </c>
      <c r="H1136" s="54" t="str">
        <f>'[13]FORM SDI (Aspalt) Per-1 KM'!BT19</f>
        <v>B</v>
      </c>
      <c r="I1136" s="29"/>
      <c r="J1136" s="35" t="s">
        <v>435</v>
      </c>
      <c r="K1136" s="29"/>
      <c r="L1136" s="29"/>
      <c r="M1136" s="29"/>
      <c r="N1136" s="36"/>
      <c r="O1136" s="36"/>
      <c r="P1136" s="36"/>
      <c r="Q1136" s="36"/>
      <c r="R1136" s="36"/>
      <c r="S1136" s="36"/>
      <c r="T1136" s="36"/>
    </row>
    <row r="1137" spans="1:20" s="25" customFormat="1" ht="14.25">
      <c r="A1137" s="29"/>
      <c r="B1137" s="34"/>
      <c r="C1137" s="31"/>
      <c r="D1137" s="32"/>
      <c r="E1137" s="33"/>
      <c r="F1137" s="34" t="s">
        <v>460</v>
      </c>
      <c r="G1137" s="34" t="s">
        <v>463</v>
      </c>
      <c r="H1137" s="54" t="str">
        <f>'[13]FORM SDI (Aspalt) Per-1 KM'!BT20</f>
        <v>B</v>
      </c>
      <c r="I1137" s="29"/>
      <c r="J1137" s="35" t="s">
        <v>435</v>
      </c>
      <c r="K1137" s="29"/>
      <c r="L1137" s="29"/>
      <c r="M1137" s="29"/>
      <c r="N1137" s="36"/>
      <c r="O1137" s="36"/>
      <c r="P1137" s="36"/>
      <c r="Q1137" s="36"/>
      <c r="R1137" s="36"/>
      <c r="S1137" s="36"/>
      <c r="T1137" s="36"/>
    </row>
    <row r="1138" spans="1:20" s="25" customFormat="1" ht="14.25">
      <c r="A1138" s="29"/>
      <c r="B1138" s="34"/>
      <c r="C1138" s="31"/>
      <c r="D1138" s="32"/>
      <c r="E1138" s="33"/>
      <c r="F1138" s="34" t="s">
        <v>463</v>
      </c>
      <c r="G1138" s="34" t="s">
        <v>1188</v>
      </c>
      <c r="H1138" s="54" t="s">
        <v>434</v>
      </c>
      <c r="I1138" s="29"/>
      <c r="J1138" s="35" t="s">
        <v>435</v>
      </c>
      <c r="K1138" s="29"/>
      <c r="L1138" s="29"/>
      <c r="M1138" s="29"/>
      <c r="N1138" s="36"/>
      <c r="O1138" s="36"/>
      <c r="P1138" s="36"/>
      <c r="Q1138" s="36"/>
      <c r="R1138" s="36"/>
      <c r="S1138" s="36"/>
      <c r="T1138" s="36"/>
    </row>
    <row r="1139" spans="1:20" s="25" customFormat="1" ht="20.100000000000001" customHeight="1">
      <c r="A1139" s="20"/>
      <c r="B1139" s="44"/>
      <c r="C1139" s="41"/>
      <c r="D1139" s="42"/>
      <c r="E1139" s="43"/>
      <c r="F1139" s="44"/>
      <c r="G1139" s="44"/>
      <c r="H1139" s="44"/>
      <c r="I1139" s="20"/>
      <c r="J1139" s="24"/>
      <c r="K1139" s="226"/>
      <c r="L1139" s="226"/>
      <c r="M1139" s="226"/>
      <c r="N1139" s="239"/>
      <c r="O1139" s="239"/>
      <c r="P1139" s="239"/>
    </row>
    <row r="1140" spans="1:20" s="25" customFormat="1" ht="20.100000000000001" customHeight="1">
      <c r="A1140" s="20"/>
      <c r="B1140" s="44"/>
      <c r="C1140" s="41"/>
      <c r="D1140" s="42"/>
      <c r="E1140" s="43"/>
      <c r="F1140" s="44"/>
      <c r="G1140" s="44"/>
      <c r="H1140" s="44"/>
      <c r="I1140" s="20"/>
      <c r="J1140" s="24"/>
      <c r="K1140" s="226"/>
      <c r="L1140" s="226"/>
      <c r="M1140" s="226"/>
      <c r="N1140" s="239"/>
      <c r="O1140" s="239"/>
      <c r="P1140" s="239"/>
    </row>
    <row r="1141" spans="1:20" s="270" customFormat="1" ht="20.100000000000001" customHeight="1">
      <c r="A1141" s="260"/>
      <c r="B1141" s="265">
        <v>122</v>
      </c>
      <c r="C1141" s="262">
        <v>1.1220000000000001</v>
      </c>
      <c r="D1141" s="263" t="s">
        <v>138</v>
      </c>
      <c r="E1141" s="264">
        <f>'2-'!H137</f>
        <v>0.52</v>
      </c>
      <c r="F1141" s="265" t="s">
        <v>433</v>
      </c>
      <c r="G1141" s="265" t="s">
        <v>447</v>
      </c>
      <c r="H1141" s="265" t="s">
        <v>434</v>
      </c>
      <c r="I1141" s="260"/>
      <c r="J1141" s="266" t="s">
        <v>435</v>
      </c>
      <c r="K1141" s="267" t="s">
        <v>434</v>
      </c>
      <c r="L1141" s="267">
        <f>COUNTIF(H1141:H1145,"B")</f>
        <v>1</v>
      </c>
      <c r="M1141" s="267">
        <v>200</v>
      </c>
      <c r="N1141" s="268">
        <f>L1141*M1141</f>
        <v>200</v>
      </c>
      <c r="O1141" s="268"/>
      <c r="P1141" s="268">
        <f>O1141+N1141</f>
        <v>200</v>
      </c>
      <c r="Q1141" s="269">
        <f>P1141/P1145</f>
        <v>0.38461538461538464</v>
      </c>
      <c r="R1141" s="269"/>
      <c r="S1141" s="269"/>
      <c r="T1141" s="269"/>
    </row>
    <row r="1142" spans="1:20" s="270" customFormat="1" ht="20.100000000000001" customHeight="1">
      <c r="A1142" s="260"/>
      <c r="B1142" s="265"/>
      <c r="C1142" s="262"/>
      <c r="D1142" s="263"/>
      <c r="E1142" s="264"/>
      <c r="F1142" s="265" t="s">
        <v>447</v>
      </c>
      <c r="G1142" s="265" t="s">
        <v>451</v>
      </c>
      <c r="H1142" s="265" t="s">
        <v>1095</v>
      </c>
      <c r="I1142" s="260"/>
      <c r="J1142" s="266" t="s">
        <v>435</v>
      </c>
      <c r="K1142" s="267" t="s">
        <v>438</v>
      </c>
      <c r="L1142" s="267">
        <f>COUNTIF(H1141:H1145,"S")</f>
        <v>1</v>
      </c>
      <c r="M1142" s="267">
        <v>200</v>
      </c>
      <c r="N1142" s="268">
        <f>L1142*M1142</f>
        <v>200</v>
      </c>
      <c r="O1142" s="268"/>
      <c r="P1142" s="268">
        <f>N1142+O1142</f>
        <v>200</v>
      </c>
      <c r="Q1142" s="269">
        <f>P1142/P1145</f>
        <v>0.38461538461538464</v>
      </c>
      <c r="R1142" s="269"/>
      <c r="S1142" s="269"/>
      <c r="T1142" s="269"/>
    </row>
    <row r="1143" spans="1:20" s="270" customFormat="1" ht="20.100000000000001" customHeight="1">
      <c r="A1143" s="260"/>
      <c r="B1143" s="265"/>
      <c r="C1143" s="262"/>
      <c r="D1143" s="263"/>
      <c r="E1143" s="264"/>
      <c r="F1143" s="265" t="s">
        <v>451</v>
      </c>
      <c r="G1143" s="265" t="s">
        <v>1133</v>
      </c>
      <c r="H1143" s="265" t="s">
        <v>438</v>
      </c>
      <c r="I1143" s="260"/>
      <c r="J1143" s="266" t="s">
        <v>435</v>
      </c>
      <c r="K1143" s="267" t="s">
        <v>440</v>
      </c>
      <c r="L1143" s="267">
        <v>0</v>
      </c>
      <c r="M1143" s="267">
        <v>200</v>
      </c>
      <c r="N1143" s="268">
        <f>L1143*M1143</f>
        <v>0</v>
      </c>
      <c r="O1143" s="268">
        <v>120</v>
      </c>
      <c r="P1143" s="268">
        <f>N1143+O1143</f>
        <v>120</v>
      </c>
      <c r="Q1143" s="269">
        <f>P1143/P1145</f>
        <v>0.23076923076923078</v>
      </c>
      <c r="R1143" s="269"/>
      <c r="S1143" s="269"/>
      <c r="T1143" s="269"/>
    </row>
    <row r="1144" spans="1:20" s="270" customFormat="1" ht="20.100000000000001" customHeight="1">
      <c r="A1144" s="260"/>
      <c r="B1144" s="265"/>
      <c r="C1144" s="262"/>
      <c r="D1144" s="263"/>
      <c r="E1144" s="264"/>
      <c r="F1144" s="265"/>
      <c r="G1144" s="265"/>
      <c r="H1144" s="265"/>
      <c r="I1144" s="260"/>
      <c r="J1144" s="266"/>
      <c r="K1144" s="267" t="s">
        <v>443</v>
      </c>
      <c r="L1144" s="267">
        <v>0</v>
      </c>
      <c r="M1144" s="267">
        <v>200</v>
      </c>
      <c r="N1144" s="268">
        <f>L1144*M1144</f>
        <v>0</v>
      </c>
      <c r="O1144" s="268"/>
      <c r="P1144" s="268">
        <f>N1144+O1144</f>
        <v>0</v>
      </c>
      <c r="Q1144" s="269">
        <f>P1144/P1145</f>
        <v>0</v>
      </c>
      <c r="R1144" s="269"/>
      <c r="S1144" s="269"/>
      <c r="T1144" s="269"/>
    </row>
    <row r="1145" spans="1:20" s="270" customFormat="1" ht="20.100000000000001" customHeight="1">
      <c r="A1145" s="260"/>
      <c r="B1145" s="265"/>
      <c r="C1145" s="262"/>
      <c r="D1145" s="263"/>
      <c r="E1145" s="264"/>
      <c r="F1145" s="265"/>
      <c r="G1145" s="265"/>
      <c r="H1145" s="265"/>
      <c r="I1145" s="260"/>
      <c r="J1145" s="266"/>
      <c r="K1145" s="267"/>
      <c r="L1145" s="267"/>
      <c r="M1145" s="267"/>
      <c r="N1145" s="268"/>
      <c r="O1145" s="268"/>
      <c r="P1145" s="268">
        <f>SUM(P1141:P1144)</f>
        <v>520</v>
      </c>
      <c r="Q1145" s="269">
        <f>SUM(Q1141:Q1144)</f>
        <v>1</v>
      </c>
      <c r="R1145" s="269"/>
      <c r="S1145" s="269"/>
      <c r="T1145" s="269"/>
    </row>
    <row r="1146" spans="1:20" s="25" customFormat="1" ht="20.100000000000001" customHeight="1">
      <c r="A1146" s="20"/>
      <c r="B1146" s="44"/>
      <c r="C1146" s="41"/>
      <c r="D1146" s="42"/>
      <c r="E1146" s="43"/>
      <c r="F1146" s="44"/>
      <c r="G1146" s="44"/>
      <c r="H1146" s="44"/>
      <c r="I1146" s="20"/>
      <c r="J1146" s="24"/>
      <c r="K1146" s="226"/>
      <c r="L1146" s="226"/>
      <c r="M1146" s="226"/>
      <c r="N1146" s="239"/>
      <c r="O1146" s="239"/>
      <c r="P1146" s="239"/>
    </row>
    <row r="1147" spans="1:20" s="25" customFormat="1" ht="20.100000000000001" customHeight="1">
      <c r="A1147" s="20"/>
      <c r="B1147" s="44"/>
      <c r="C1147" s="41"/>
      <c r="D1147" s="42"/>
      <c r="E1147" s="43"/>
      <c r="F1147" s="44"/>
      <c r="G1147" s="44"/>
      <c r="H1147" s="44"/>
      <c r="I1147" s="20"/>
      <c r="J1147" s="24"/>
      <c r="K1147" s="226"/>
      <c r="L1147" s="226"/>
      <c r="M1147" s="226"/>
      <c r="N1147" s="239"/>
      <c r="O1147" s="239"/>
      <c r="P1147" s="239"/>
    </row>
    <row r="1148" spans="1:20" s="25" customFormat="1" ht="20.100000000000001" customHeight="1">
      <c r="A1148" s="29"/>
      <c r="B1148" s="34">
        <v>123</v>
      </c>
      <c r="C1148" s="31">
        <v>1.123</v>
      </c>
      <c r="D1148" s="32" t="s">
        <v>139</v>
      </c>
      <c r="E1148" s="33">
        <f>'2-'!H140</f>
        <v>4.5199999999999996</v>
      </c>
      <c r="F1148" s="34" t="s">
        <v>433</v>
      </c>
      <c r="G1148" s="34" t="s">
        <v>447</v>
      </c>
      <c r="H1148" s="34" t="s">
        <v>438</v>
      </c>
      <c r="I1148" s="29"/>
      <c r="J1148" s="35" t="s">
        <v>435</v>
      </c>
      <c r="K1148" s="228" t="s">
        <v>434</v>
      </c>
      <c r="L1148" s="228">
        <f>COUNTIF(H1149:H1170,"B")</f>
        <v>22</v>
      </c>
      <c r="M1148" s="228">
        <v>200</v>
      </c>
      <c r="N1148" s="241">
        <v>4400</v>
      </c>
      <c r="O1148" s="241">
        <v>120</v>
      </c>
      <c r="P1148" s="241">
        <f>O1148+N1148</f>
        <v>4520</v>
      </c>
      <c r="Q1148" s="37">
        <f>P1148/P1152</f>
        <v>1</v>
      </c>
      <c r="R1148" s="37"/>
      <c r="S1148" s="37"/>
      <c r="T1148" s="37"/>
    </row>
    <row r="1149" spans="1:20" s="25" customFormat="1" ht="20.100000000000001" customHeight="1">
      <c r="A1149" s="29"/>
      <c r="B1149" s="34"/>
      <c r="C1149" s="31"/>
      <c r="D1149" s="32"/>
      <c r="E1149" s="33"/>
      <c r="F1149" s="34" t="s">
        <v>447</v>
      </c>
      <c r="G1149" s="34" t="s">
        <v>451</v>
      </c>
      <c r="H1149" s="34" t="s">
        <v>434</v>
      </c>
      <c r="I1149" s="29"/>
      <c r="J1149" s="35" t="s">
        <v>435</v>
      </c>
      <c r="K1149" s="228" t="s">
        <v>438</v>
      </c>
      <c r="L1149" s="228">
        <f>COUNTIF(H1148,"S")</f>
        <v>1</v>
      </c>
      <c r="M1149" s="228">
        <v>200</v>
      </c>
      <c r="N1149" s="241">
        <v>0</v>
      </c>
      <c r="O1149" s="241"/>
      <c r="P1149" s="241">
        <f>N1149+O1149</f>
        <v>0</v>
      </c>
      <c r="Q1149" s="37">
        <f>P1149/P1152</f>
        <v>0</v>
      </c>
      <c r="R1149" s="37"/>
      <c r="S1149" s="37"/>
      <c r="T1149" s="37"/>
    </row>
    <row r="1150" spans="1:20" s="25" customFormat="1" ht="20.100000000000001" customHeight="1">
      <c r="A1150" s="29"/>
      <c r="B1150" s="34"/>
      <c r="C1150" s="31"/>
      <c r="D1150" s="32"/>
      <c r="E1150" s="33"/>
      <c r="F1150" s="34" t="s">
        <v>451</v>
      </c>
      <c r="G1150" s="34" t="s">
        <v>454</v>
      </c>
      <c r="H1150" s="34" t="s">
        <v>434</v>
      </c>
      <c r="I1150" s="29"/>
      <c r="J1150" s="35" t="s">
        <v>435</v>
      </c>
      <c r="K1150" s="228" t="s">
        <v>440</v>
      </c>
      <c r="L1150" s="228">
        <v>0</v>
      </c>
      <c r="M1150" s="228">
        <v>200</v>
      </c>
      <c r="N1150" s="241">
        <f>L1150*M1150</f>
        <v>0</v>
      </c>
      <c r="O1150" s="241"/>
      <c r="P1150" s="241">
        <f>N1150+O1150</f>
        <v>0</v>
      </c>
      <c r="Q1150" s="37">
        <f>P1150/P1152</f>
        <v>0</v>
      </c>
      <c r="R1150" s="37"/>
      <c r="S1150" s="37"/>
      <c r="T1150" s="37"/>
    </row>
    <row r="1151" spans="1:20" s="25" customFormat="1" ht="20.100000000000001" customHeight="1">
      <c r="A1151" s="29"/>
      <c r="B1151" s="34"/>
      <c r="C1151" s="31"/>
      <c r="D1151" s="32"/>
      <c r="E1151" s="33"/>
      <c r="F1151" s="34" t="s">
        <v>454</v>
      </c>
      <c r="G1151" s="34" t="s">
        <v>455</v>
      </c>
      <c r="H1151" s="34" t="s">
        <v>434</v>
      </c>
      <c r="I1151" s="29"/>
      <c r="J1151" s="35" t="s">
        <v>435</v>
      </c>
      <c r="K1151" s="228" t="s">
        <v>443</v>
      </c>
      <c r="L1151" s="228">
        <v>0</v>
      </c>
      <c r="M1151" s="228">
        <v>200</v>
      </c>
      <c r="N1151" s="241">
        <f>L1151*M1151</f>
        <v>0</v>
      </c>
      <c r="O1151" s="241"/>
      <c r="P1151" s="241">
        <f>N1151+O1151</f>
        <v>0</v>
      </c>
      <c r="Q1151" s="37">
        <f>P1151/P1152</f>
        <v>0</v>
      </c>
      <c r="R1151" s="37"/>
      <c r="S1151" s="37"/>
      <c r="T1151" s="37"/>
    </row>
    <row r="1152" spans="1:20" s="25" customFormat="1" ht="20.100000000000001" customHeight="1">
      <c r="A1152" s="29"/>
      <c r="B1152" s="34"/>
      <c r="C1152" s="31"/>
      <c r="D1152" s="32"/>
      <c r="E1152" s="33"/>
      <c r="F1152" s="34" t="s">
        <v>455</v>
      </c>
      <c r="G1152" s="34" t="s">
        <v>456</v>
      </c>
      <c r="H1152" s="34" t="s">
        <v>434</v>
      </c>
      <c r="I1152" s="29"/>
      <c r="J1152" s="35" t="s">
        <v>435</v>
      </c>
      <c r="K1152" s="228"/>
      <c r="L1152" s="228"/>
      <c r="M1152" s="228"/>
      <c r="N1152" s="241"/>
      <c r="O1152" s="241"/>
      <c r="P1152" s="241">
        <f>SUM(P1148:P1151)</f>
        <v>4520</v>
      </c>
      <c r="Q1152" s="37">
        <f>SUM(Q1148:Q1151)</f>
        <v>1</v>
      </c>
      <c r="R1152" s="37"/>
      <c r="S1152" s="37"/>
      <c r="T1152" s="37"/>
    </row>
    <row r="1153" spans="1:20" s="25" customFormat="1" ht="20.100000000000001" customHeight="1">
      <c r="A1153" s="29"/>
      <c r="B1153" s="34"/>
      <c r="C1153" s="31"/>
      <c r="D1153" s="32"/>
      <c r="E1153" s="33"/>
      <c r="F1153" s="34" t="s">
        <v>456</v>
      </c>
      <c r="G1153" s="34" t="s">
        <v>457</v>
      </c>
      <c r="H1153" s="34" t="s">
        <v>434</v>
      </c>
      <c r="I1153" s="29"/>
      <c r="J1153" s="35" t="s">
        <v>435</v>
      </c>
      <c r="K1153" s="228"/>
      <c r="L1153" s="228"/>
      <c r="M1153" s="228"/>
      <c r="N1153" s="241"/>
      <c r="O1153" s="241"/>
      <c r="P1153" s="241"/>
      <c r="Q1153" s="36"/>
      <c r="R1153" s="36"/>
      <c r="S1153" s="36"/>
      <c r="T1153" s="36"/>
    </row>
    <row r="1154" spans="1:20" s="25" customFormat="1" ht="20.100000000000001" customHeight="1">
      <c r="A1154" s="29"/>
      <c r="B1154" s="34"/>
      <c r="C1154" s="31"/>
      <c r="D1154" s="32"/>
      <c r="E1154" s="33"/>
      <c r="F1154" s="34" t="s">
        <v>457</v>
      </c>
      <c r="G1154" s="34" t="s">
        <v>460</v>
      </c>
      <c r="H1154" s="34" t="s">
        <v>434</v>
      </c>
      <c r="I1154" s="29"/>
      <c r="J1154" s="35" t="s">
        <v>435</v>
      </c>
      <c r="K1154" s="228"/>
      <c r="L1154" s="228"/>
      <c r="M1154" s="228"/>
      <c r="N1154" s="241"/>
      <c r="O1154" s="241"/>
      <c r="P1154" s="241"/>
      <c r="Q1154" s="36"/>
      <c r="R1154" s="36"/>
      <c r="S1154" s="36"/>
      <c r="T1154" s="36"/>
    </row>
    <row r="1155" spans="1:20" s="25" customFormat="1" ht="20.100000000000001" customHeight="1">
      <c r="A1155" s="29"/>
      <c r="B1155" s="34"/>
      <c r="C1155" s="31"/>
      <c r="D1155" s="32"/>
      <c r="E1155" s="33"/>
      <c r="F1155" s="34" t="s">
        <v>460</v>
      </c>
      <c r="G1155" s="34" t="s">
        <v>463</v>
      </c>
      <c r="H1155" s="34" t="s">
        <v>434</v>
      </c>
      <c r="I1155" s="29"/>
      <c r="J1155" s="35" t="s">
        <v>435</v>
      </c>
      <c r="K1155" s="228"/>
      <c r="L1155" s="228"/>
      <c r="M1155" s="228"/>
      <c r="N1155" s="241"/>
      <c r="O1155" s="241"/>
      <c r="P1155" s="241"/>
      <c r="Q1155" s="36"/>
      <c r="R1155" s="36"/>
      <c r="S1155" s="36"/>
      <c r="T1155" s="36"/>
    </row>
    <row r="1156" spans="1:20" s="25" customFormat="1" ht="20.100000000000001" customHeight="1">
      <c r="A1156" s="29"/>
      <c r="B1156" s="34"/>
      <c r="C1156" s="31"/>
      <c r="D1156" s="32"/>
      <c r="E1156" s="33"/>
      <c r="F1156" s="34" t="s">
        <v>463</v>
      </c>
      <c r="G1156" s="34" t="s">
        <v>464</v>
      </c>
      <c r="H1156" s="34" t="s">
        <v>434</v>
      </c>
      <c r="I1156" s="29"/>
      <c r="J1156" s="35" t="s">
        <v>435</v>
      </c>
      <c r="K1156" s="228"/>
      <c r="L1156" s="228"/>
      <c r="M1156" s="228"/>
      <c r="N1156" s="241"/>
      <c r="O1156" s="241"/>
      <c r="P1156" s="241"/>
      <c r="Q1156" s="36"/>
      <c r="R1156" s="36"/>
      <c r="S1156" s="36"/>
      <c r="T1156" s="36"/>
    </row>
    <row r="1157" spans="1:20" s="25" customFormat="1" ht="20.100000000000001" customHeight="1">
      <c r="A1157" s="29"/>
      <c r="B1157" s="34"/>
      <c r="C1157" s="31"/>
      <c r="D1157" s="32"/>
      <c r="E1157" s="33"/>
      <c r="F1157" s="34" t="s">
        <v>464</v>
      </c>
      <c r="G1157" s="34" t="s">
        <v>465</v>
      </c>
      <c r="H1157" s="34" t="s">
        <v>434</v>
      </c>
      <c r="I1157" s="29"/>
      <c r="J1157" s="35" t="s">
        <v>435</v>
      </c>
      <c r="K1157" s="228"/>
      <c r="L1157" s="228"/>
      <c r="M1157" s="228"/>
      <c r="N1157" s="241"/>
      <c r="O1157" s="241"/>
      <c r="P1157" s="241"/>
      <c r="Q1157" s="36"/>
      <c r="R1157" s="36"/>
      <c r="S1157" s="36"/>
      <c r="T1157" s="36"/>
    </row>
    <row r="1158" spans="1:20" s="25" customFormat="1" ht="20.100000000000001" customHeight="1">
      <c r="A1158" s="29"/>
      <c r="B1158" s="34"/>
      <c r="C1158" s="31"/>
      <c r="D1158" s="32"/>
      <c r="E1158" s="33"/>
      <c r="F1158" s="34" t="s">
        <v>465</v>
      </c>
      <c r="G1158" s="34" t="s">
        <v>466</v>
      </c>
      <c r="H1158" s="34" t="s">
        <v>434</v>
      </c>
      <c r="I1158" s="29"/>
      <c r="J1158" s="35" t="s">
        <v>435</v>
      </c>
      <c r="K1158" s="228"/>
      <c r="L1158" s="228"/>
      <c r="M1158" s="228"/>
      <c r="N1158" s="241"/>
      <c r="O1158" s="241"/>
      <c r="P1158" s="241"/>
      <c r="Q1158" s="36"/>
      <c r="R1158" s="36"/>
      <c r="S1158" s="36"/>
      <c r="T1158" s="36"/>
    </row>
    <row r="1159" spans="1:20" s="25" customFormat="1" ht="20.100000000000001" customHeight="1">
      <c r="A1159" s="29"/>
      <c r="B1159" s="34"/>
      <c r="C1159" s="31"/>
      <c r="D1159" s="32"/>
      <c r="E1159" s="33"/>
      <c r="F1159" s="34" t="s">
        <v>466</v>
      </c>
      <c r="G1159" s="34" t="s">
        <v>467</v>
      </c>
      <c r="H1159" s="34" t="s">
        <v>434</v>
      </c>
      <c r="I1159" s="29"/>
      <c r="J1159" s="35" t="s">
        <v>435</v>
      </c>
      <c r="K1159" s="228"/>
      <c r="L1159" s="228"/>
      <c r="M1159" s="228"/>
      <c r="N1159" s="241"/>
      <c r="O1159" s="241"/>
      <c r="P1159" s="241"/>
      <c r="Q1159" s="36"/>
      <c r="R1159" s="36"/>
      <c r="S1159" s="36"/>
      <c r="T1159" s="36"/>
    </row>
    <row r="1160" spans="1:20" s="25" customFormat="1" ht="20.100000000000001" customHeight="1">
      <c r="A1160" s="29"/>
      <c r="B1160" s="34"/>
      <c r="C1160" s="31"/>
      <c r="D1160" s="32"/>
      <c r="E1160" s="33"/>
      <c r="F1160" s="34" t="s">
        <v>467</v>
      </c>
      <c r="G1160" s="34" t="s">
        <v>468</v>
      </c>
      <c r="H1160" s="34" t="s">
        <v>434</v>
      </c>
      <c r="I1160" s="29"/>
      <c r="J1160" s="35" t="s">
        <v>435</v>
      </c>
      <c r="K1160" s="228"/>
      <c r="L1160" s="228"/>
      <c r="M1160" s="228"/>
      <c r="N1160" s="241"/>
      <c r="O1160" s="241"/>
      <c r="P1160" s="241"/>
      <c r="Q1160" s="36"/>
      <c r="R1160" s="36"/>
      <c r="S1160" s="36"/>
      <c r="T1160" s="36"/>
    </row>
    <row r="1161" spans="1:20" s="25" customFormat="1" ht="20.100000000000001" customHeight="1">
      <c r="A1161" s="29"/>
      <c r="B1161" s="34"/>
      <c r="C1161" s="31"/>
      <c r="D1161" s="32"/>
      <c r="E1161" s="33"/>
      <c r="F1161" s="34" t="s">
        <v>468</v>
      </c>
      <c r="G1161" s="34" t="s">
        <v>469</v>
      </c>
      <c r="H1161" s="34" t="s">
        <v>434</v>
      </c>
      <c r="I1161" s="29"/>
      <c r="J1161" s="35" t="s">
        <v>435</v>
      </c>
      <c r="K1161" s="228"/>
      <c r="L1161" s="228"/>
      <c r="M1161" s="228"/>
      <c r="N1161" s="241"/>
      <c r="O1161" s="241"/>
      <c r="P1161" s="241"/>
      <c r="Q1161" s="36"/>
      <c r="R1161" s="36"/>
      <c r="S1161" s="36"/>
      <c r="T1161" s="36"/>
    </row>
    <row r="1162" spans="1:20" s="25" customFormat="1" ht="20.100000000000001" customHeight="1">
      <c r="A1162" s="29"/>
      <c r="B1162" s="34"/>
      <c r="C1162" s="31"/>
      <c r="D1162" s="32"/>
      <c r="E1162" s="33"/>
      <c r="F1162" s="34" t="s">
        <v>469</v>
      </c>
      <c r="G1162" s="34" t="s">
        <v>470</v>
      </c>
      <c r="H1162" s="34" t="s">
        <v>434</v>
      </c>
      <c r="I1162" s="29"/>
      <c r="J1162" s="35" t="s">
        <v>435</v>
      </c>
      <c r="K1162" s="228"/>
      <c r="L1162" s="228"/>
      <c r="M1162" s="228"/>
      <c r="N1162" s="241"/>
      <c r="O1162" s="241"/>
      <c r="P1162" s="241"/>
      <c r="Q1162" s="36"/>
      <c r="R1162" s="36"/>
      <c r="S1162" s="36"/>
      <c r="T1162" s="36"/>
    </row>
    <row r="1163" spans="1:20" s="25" customFormat="1" ht="20.100000000000001" customHeight="1">
      <c r="A1163" s="29"/>
      <c r="B1163" s="34"/>
      <c r="C1163" s="31"/>
      <c r="D1163" s="32"/>
      <c r="E1163" s="33"/>
      <c r="F1163" s="34" t="s">
        <v>470</v>
      </c>
      <c r="G1163" s="34" t="s">
        <v>471</v>
      </c>
      <c r="H1163" s="34" t="s">
        <v>434</v>
      </c>
      <c r="I1163" s="29"/>
      <c r="J1163" s="35" t="s">
        <v>435</v>
      </c>
      <c r="K1163" s="228"/>
      <c r="L1163" s="228"/>
      <c r="M1163" s="228"/>
      <c r="N1163" s="241"/>
      <c r="O1163" s="241"/>
      <c r="P1163" s="241"/>
      <c r="Q1163" s="36"/>
      <c r="R1163" s="36"/>
      <c r="S1163" s="36"/>
      <c r="T1163" s="36"/>
    </row>
    <row r="1164" spans="1:20" s="25" customFormat="1" ht="20.100000000000001" customHeight="1">
      <c r="A1164" s="29"/>
      <c r="B1164" s="34"/>
      <c r="C1164" s="31"/>
      <c r="D1164" s="32"/>
      <c r="E1164" s="33"/>
      <c r="F1164" s="34" t="s">
        <v>471</v>
      </c>
      <c r="G1164" s="34" t="s">
        <v>473</v>
      </c>
      <c r="H1164" s="34" t="s">
        <v>434</v>
      </c>
      <c r="I1164" s="29"/>
      <c r="J1164" s="35" t="s">
        <v>435</v>
      </c>
      <c r="K1164" s="228"/>
      <c r="L1164" s="228"/>
      <c r="M1164" s="228"/>
      <c r="N1164" s="241"/>
      <c r="O1164" s="241"/>
      <c r="P1164" s="241"/>
      <c r="Q1164" s="36"/>
      <c r="R1164" s="36"/>
      <c r="S1164" s="36"/>
      <c r="T1164" s="36"/>
    </row>
    <row r="1165" spans="1:20" s="25" customFormat="1" ht="20.100000000000001" customHeight="1">
      <c r="A1165" s="29"/>
      <c r="B1165" s="34"/>
      <c r="C1165" s="31"/>
      <c r="D1165" s="32"/>
      <c r="E1165" s="33"/>
      <c r="F1165" s="34" t="s">
        <v>473</v>
      </c>
      <c r="G1165" s="34" t="s">
        <v>474</v>
      </c>
      <c r="H1165" s="34" t="s">
        <v>434</v>
      </c>
      <c r="I1165" s="29"/>
      <c r="J1165" s="35" t="s">
        <v>435</v>
      </c>
      <c r="K1165" s="228"/>
      <c r="L1165" s="228"/>
      <c r="M1165" s="228"/>
      <c r="N1165" s="241"/>
      <c r="O1165" s="241"/>
      <c r="P1165" s="241"/>
      <c r="Q1165" s="36"/>
      <c r="R1165" s="36"/>
      <c r="S1165" s="36"/>
      <c r="T1165" s="36"/>
    </row>
    <row r="1166" spans="1:20" s="25" customFormat="1" ht="20.100000000000001" customHeight="1">
      <c r="A1166" s="29"/>
      <c r="B1166" s="34"/>
      <c r="C1166" s="31"/>
      <c r="D1166" s="32"/>
      <c r="E1166" s="33"/>
      <c r="F1166" s="34" t="s">
        <v>474</v>
      </c>
      <c r="G1166" s="34" t="s">
        <v>475</v>
      </c>
      <c r="H1166" s="34" t="s">
        <v>434</v>
      </c>
      <c r="I1166" s="29"/>
      <c r="J1166" s="35" t="s">
        <v>435</v>
      </c>
      <c r="K1166" s="228"/>
      <c r="L1166" s="228"/>
      <c r="M1166" s="228"/>
      <c r="N1166" s="241"/>
      <c r="O1166" s="241"/>
      <c r="P1166" s="241"/>
      <c r="Q1166" s="36"/>
      <c r="R1166" s="36"/>
      <c r="S1166" s="36"/>
      <c r="T1166" s="36"/>
    </row>
    <row r="1167" spans="1:20" s="25" customFormat="1" ht="20.100000000000001" customHeight="1">
      <c r="A1167" s="29"/>
      <c r="B1167" s="34"/>
      <c r="C1167" s="31"/>
      <c r="D1167" s="32"/>
      <c r="E1167" s="33"/>
      <c r="F1167" s="34" t="s">
        <v>475</v>
      </c>
      <c r="G1167" s="34" t="s">
        <v>476</v>
      </c>
      <c r="H1167" s="34" t="s">
        <v>434</v>
      </c>
      <c r="I1167" s="29"/>
      <c r="J1167" s="35" t="s">
        <v>435</v>
      </c>
      <c r="K1167" s="228"/>
      <c r="L1167" s="228"/>
      <c r="M1167" s="228"/>
      <c r="N1167" s="241"/>
      <c r="O1167" s="241"/>
      <c r="P1167" s="241"/>
      <c r="Q1167" s="36"/>
      <c r="R1167" s="36"/>
      <c r="S1167" s="36"/>
      <c r="T1167" s="36"/>
    </row>
    <row r="1168" spans="1:20" s="25" customFormat="1" ht="20.100000000000001" customHeight="1">
      <c r="A1168" s="29"/>
      <c r="B1168" s="34"/>
      <c r="C1168" s="31"/>
      <c r="D1168" s="32"/>
      <c r="E1168" s="33"/>
      <c r="F1168" s="34" t="s">
        <v>476</v>
      </c>
      <c r="G1168" s="34" t="s">
        <v>477</v>
      </c>
      <c r="H1168" s="34" t="s">
        <v>434</v>
      </c>
      <c r="I1168" s="29"/>
      <c r="J1168" s="35" t="s">
        <v>435</v>
      </c>
      <c r="K1168" s="228"/>
      <c r="L1168" s="228"/>
      <c r="M1168" s="228"/>
      <c r="N1168" s="241"/>
      <c r="O1168" s="241"/>
      <c r="P1168" s="241"/>
      <c r="Q1168" s="36"/>
      <c r="R1168" s="36"/>
      <c r="S1168" s="36"/>
      <c r="T1168" s="36"/>
    </row>
    <row r="1169" spans="1:20" s="25" customFormat="1" ht="20.100000000000001" customHeight="1">
      <c r="A1169" s="29"/>
      <c r="B1169" s="34"/>
      <c r="C1169" s="31"/>
      <c r="D1169" s="32"/>
      <c r="E1169" s="33"/>
      <c r="F1169" s="34" t="s">
        <v>477</v>
      </c>
      <c r="G1169" s="34" t="s">
        <v>543</v>
      </c>
      <c r="H1169" s="34" t="s">
        <v>434</v>
      </c>
      <c r="I1169" s="29"/>
      <c r="J1169" s="35" t="s">
        <v>435</v>
      </c>
      <c r="K1169" s="228"/>
      <c r="L1169" s="228"/>
      <c r="M1169" s="228"/>
      <c r="N1169" s="241"/>
      <c r="O1169" s="241"/>
      <c r="P1169" s="241"/>
      <c r="Q1169" s="36"/>
      <c r="R1169" s="36"/>
      <c r="S1169" s="36"/>
      <c r="T1169" s="36"/>
    </row>
    <row r="1170" spans="1:20" s="25" customFormat="1" ht="20.100000000000001" customHeight="1">
      <c r="A1170" s="29"/>
      <c r="B1170" s="34"/>
      <c r="C1170" s="31"/>
      <c r="D1170" s="32"/>
      <c r="E1170" s="33"/>
      <c r="F1170" s="34" t="s">
        <v>543</v>
      </c>
      <c r="G1170" s="34" t="s">
        <v>1190</v>
      </c>
      <c r="H1170" s="34" t="s">
        <v>434</v>
      </c>
      <c r="I1170" s="29"/>
      <c r="J1170" s="35" t="s">
        <v>435</v>
      </c>
      <c r="K1170" s="228"/>
      <c r="L1170" s="228"/>
      <c r="M1170" s="228"/>
      <c r="N1170" s="241"/>
      <c r="O1170" s="241"/>
      <c r="P1170" s="241"/>
      <c r="Q1170" s="36"/>
      <c r="R1170" s="36"/>
      <c r="S1170" s="36"/>
      <c r="T1170" s="36"/>
    </row>
    <row r="1171" spans="1:20" s="25" customFormat="1" ht="20.100000000000001" customHeight="1">
      <c r="A1171" s="20"/>
      <c r="B1171" s="44"/>
      <c r="C1171" s="41"/>
      <c r="D1171" s="42"/>
      <c r="E1171" s="43"/>
      <c r="F1171" s="44"/>
      <c r="G1171" s="44"/>
      <c r="H1171" s="44"/>
      <c r="I1171" s="20"/>
      <c r="J1171" s="24"/>
      <c r="K1171" s="226"/>
      <c r="L1171" s="226"/>
      <c r="M1171" s="226"/>
      <c r="N1171" s="239"/>
      <c r="O1171" s="239"/>
      <c r="P1171" s="239"/>
    </row>
    <row r="1172" spans="1:20" s="25" customFormat="1" ht="20.100000000000001" customHeight="1">
      <c r="A1172" s="20"/>
      <c r="B1172" s="44"/>
      <c r="C1172" s="41"/>
      <c r="D1172" s="42"/>
      <c r="E1172" s="43"/>
      <c r="F1172" s="44"/>
      <c r="G1172" s="44"/>
      <c r="H1172" s="44"/>
      <c r="I1172" s="20"/>
      <c r="J1172" s="24"/>
      <c r="K1172" s="226"/>
      <c r="L1172" s="226"/>
      <c r="M1172" s="226"/>
      <c r="N1172" s="239"/>
      <c r="O1172" s="239"/>
      <c r="P1172" s="239"/>
    </row>
    <row r="1173" spans="1:20" s="25" customFormat="1" ht="20.100000000000001" customHeight="1">
      <c r="A1173" s="29"/>
      <c r="B1173" s="34">
        <v>124</v>
      </c>
      <c r="C1173" s="31">
        <v>1.1240000000000001</v>
      </c>
      <c r="D1173" s="32" t="s">
        <v>140</v>
      </c>
      <c r="E1173" s="33">
        <f>'2-'!H141</f>
        <v>3.45</v>
      </c>
      <c r="F1173" s="34" t="s">
        <v>433</v>
      </c>
      <c r="G1173" s="34" t="s">
        <v>447</v>
      </c>
      <c r="H1173" s="34" t="s">
        <v>438</v>
      </c>
      <c r="I1173" s="29"/>
      <c r="J1173" s="35" t="s">
        <v>435</v>
      </c>
      <c r="K1173" s="228" t="s">
        <v>434</v>
      </c>
      <c r="L1173" s="228">
        <f>COUNTIF(H1173:H1189,"B")</f>
        <v>15</v>
      </c>
      <c r="M1173" s="228">
        <v>200</v>
      </c>
      <c r="N1173" s="241">
        <f>M1173*L1173</f>
        <v>3000</v>
      </c>
      <c r="O1173" s="241">
        <v>50</v>
      </c>
      <c r="P1173" s="241">
        <f>O1173+N1173</f>
        <v>3050</v>
      </c>
      <c r="Q1173" s="37">
        <f>P1173/P1177</f>
        <v>0.88405797101449279</v>
      </c>
      <c r="R1173" s="37"/>
      <c r="S1173" s="37"/>
      <c r="T1173" s="37"/>
    </row>
    <row r="1174" spans="1:20" s="25" customFormat="1" ht="20.100000000000001" customHeight="1">
      <c r="A1174" s="29"/>
      <c r="B1174" s="34"/>
      <c r="C1174" s="31"/>
      <c r="D1174" s="32"/>
      <c r="E1174" s="33"/>
      <c r="F1174" s="34" t="s">
        <v>447</v>
      </c>
      <c r="G1174" s="34" t="s">
        <v>451</v>
      </c>
      <c r="H1174" s="34" t="s">
        <v>434</v>
      </c>
      <c r="I1174" s="29"/>
      <c r="J1174" s="35" t="s">
        <v>435</v>
      </c>
      <c r="K1174" s="228" t="s">
        <v>438</v>
      </c>
      <c r="L1174" s="228">
        <f>COUNTIF(H1173:H1185,"S")</f>
        <v>2</v>
      </c>
      <c r="M1174" s="228">
        <v>200</v>
      </c>
      <c r="N1174" s="241">
        <f t="shared" ref="N1174:N1176" si="3">M1174*L1174</f>
        <v>400</v>
      </c>
      <c r="O1174" s="241"/>
      <c r="P1174" s="241">
        <f>N1174+O1174</f>
        <v>400</v>
      </c>
      <c r="Q1174" s="37">
        <f>P1174/P1177</f>
        <v>0.11594202898550725</v>
      </c>
      <c r="R1174" s="37"/>
      <c r="S1174" s="37"/>
      <c r="T1174" s="37"/>
    </row>
    <row r="1175" spans="1:20" s="25" customFormat="1" ht="20.100000000000001" customHeight="1">
      <c r="A1175" s="29"/>
      <c r="B1175" s="34"/>
      <c r="C1175" s="31"/>
      <c r="D1175" s="32"/>
      <c r="E1175" s="33"/>
      <c r="F1175" s="34" t="s">
        <v>451</v>
      </c>
      <c r="G1175" s="34" t="s">
        <v>454</v>
      </c>
      <c r="H1175" s="34" t="s">
        <v>434</v>
      </c>
      <c r="I1175" s="29"/>
      <c r="J1175" s="35" t="s">
        <v>435</v>
      </c>
      <c r="K1175" s="228" t="s">
        <v>440</v>
      </c>
      <c r="L1175" s="228">
        <v>0</v>
      </c>
      <c r="M1175" s="228">
        <v>200</v>
      </c>
      <c r="N1175" s="241">
        <f t="shared" si="3"/>
        <v>0</v>
      </c>
      <c r="O1175" s="241"/>
      <c r="P1175" s="241">
        <f>N1175+O1175</f>
        <v>0</v>
      </c>
      <c r="Q1175" s="37">
        <f>P1175/P1177</f>
        <v>0</v>
      </c>
      <c r="R1175" s="37"/>
      <c r="S1175" s="37"/>
      <c r="T1175" s="37"/>
    </row>
    <row r="1176" spans="1:20" s="25" customFormat="1" ht="20.100000000000001" customHeight="1">
      <c r="A1176" s="29"/>
      <c r="B1176" s="34"/>
      <c r="C1176" s="31"/>
      <c r="D1176" s="32"/>
      <c r="E1176" s="33"/>
      <c r="F1176" s="34" t="s">
        <v>454</v>
      </c>
      <c r="G1176" s="34" t="s">
        <v>455</v>
      </c>
      <c r="H1176" s="34" t="s">
        <v>434</v>
      </c>
      <c r="I1176" s="29"/>
      <c r="J1176" s="35" t="s">
        <v>435</v>
      </c>
      <c r="K1176" s="228" t="s">
        <v>443</v>
      </c>
      <c r="L1176" s="228">
        <v>0</v>
      </c>
      <c r="M1176" s="228">
        <v>200</v>
      </c>
      <c r="N1176" s="241">
        <f t="shared" si="3"/>
        <v>0</v>
      </c>
      <c r="O1176" s="241"/>
      <c r="P1176" s="241">
        <f>N1176+O1176</f>
        <v>0</v>
      </c>
      <c r="Q1176" s="37">
        <f>P1176/P1177</f>
        <v>0</v>
      </c>
      <c r="R1176" s="37"/>
      <c r="S1176" s="37"/>
      <c r="T1176" s="37"/>
    </row>
    <row r="1177" spans="1:20" s="25" customFormat="1" ht="20.100000000000001" customHeight="1">
      <c r="A1177" s="29"/>
      <c r="B1177" s="34"/>
      <c r="C1177" s="31"/>
      <c r="D1177" s="32"/>
      <c r="E1177" s="33"/>
      <c r="F1177" s="34" t="s">
        <v>455</v>
      </c>
      <c r="G1177" s="34" t="s">
        <v>456</v>
      </c>
      <c r="H1177" s="34" t="s">
        <v>434</v>
      </c>
      <c r="I1177" s="29"/>
      <c r="J1177" s="35" t="s">
        <v>435</v>
      </c>
      <c r="K1177" s="228"/>
      <c r="L1177" s="228"/>
      <c r="M1177" s="228"/>
      <c r="N1177" s="241"/>
      <c r="O1177" s="241"/>
      <c r="P1177" s="241">
        <f>SUM(P1173:P1176)</f>
        <v>3450</v>
      </c>
      <c r="Q1177" s="37">
        <f>SUM(Q1173:Q1176)</f>
        <v>1</v>
      </c>
      <c r="R1177" s="37"/>
      <c r="S1177" s="37"/>
      <c r="T1177" s="37"/>
    </row>
    <row r="1178" spans="1:20" s="25" customFormat="1" ht="20.100000000000001" customHeight="1">
      <c r="A1178" s="29"/>
      <c r="B1178" s="34"/>
      <c r="C1178" s="31"/>
      <c r="D1178" s="32"/>
      <c r="E1178" s="33"/>
      <c r="F1178" s="34" t="s">
        <v>456</v>
      </c>
      <c r="G1178" s="34" t="s">
        <v>457</v>
      </c>
      <c r="H1178" s="34" t="s">
        <v>434</v>
      </c>
      <c r="I1178" s="29"/>
      <c r="J1178" s="35" t="s">
        <v>435</v>
      </c>
      <c r="K1178" s="228"/>
      <c r="L1178" s="228"/>
      <c r="M1178" s="228"/>
      <c r="N1178" s="241"/>
      <c r="O1178" s="241"/>
      <c r="P1178" s="241"/>
      <c r="Q1178" s="36"/>
      <c r="R1178" s="36"/>
      <c r="S1178" s="36"/>
      <c r="T1178" s="36"/>
    </row>
    <row r="1179" spans="1:20" s="25" customFormat="1" ht="20.100000000000001" customHeight="1">
      <c r="A1179" s="29"/>
      <c r="B1179" s="34"/>
      <c r="C1179" s="31"/>
      <c r="D1179" s="32"/>
      <c r="E1179" s="33"/>
      <c r="F1179" s="34" t="s">
        <v>457</v>
      </c>
      <c r="G1179" s="34" t="s">
        <v>460</v>
      </c>
      <c r="H1179" s="34" t="s">
        <v>434</v>
      </c>
      <c r="I1179" s="29"/>
      <c r="J1179" s="35" t="s">
        <v>435</v>
      </c>
      <c r="K1179" s="228"/>
      <c r="L1179" s="228"/>
      <c r="M1179" s="228"/>
      <c r="N1179" s="241"/>
      <c r="O1179" s="241"/>
      <c r="P1179" s="241"/>
      <c r="Q1179" s="36"/>
      <c r="R1179" s="36"/>
      <c r="S1179" s="36"/>
      <c r="T1179" s="36"/>
    </row>
    <row r="1180" spans="1:20" s="25" customFormat="1" ht="20.100000000000001" customHeight="1">
      <c r="A1180" s="29"/>
      <c r="B1180" s="34"/>
      <c r="C1180" s="31"/>
      <c r="D1180" s="32"/>
      <c r="E1180" s="33"/>
      <c r="F1180" s="34" t="s">
        <v>460</v>
      </c>
      <c r="G1180" s="34" t="s">
        <v>463</v>
      </c>
      <c r="H1180" s="34" t="s">
        <v>434</v>
      </c>
      <c r="I1180" s="29"/>
      <c r="J1180" s="35" t="s">
        <v>435</v>
      </c>
      <c r="K1180" s="228"/>
      <c r="L1180" s="228"/>
      <c r="M1180" s="228"/>
      <c r="N1180" s="241"/>
      <c r="O1180" s="241"/>
      <c r="P1180" s="241"/>
      <c r="Q1180" s="36"/>
      <c r="R1180" s="36"/>
      <c r="S1180" s="36"/>
      <c r="T1180" s="36"/>
    </row>
    <row r="1181" spans="1:20" s="25" customFormat="1" ht="20.100000000000001" customHeight="1">
      <c r="A1181" s="29"/>
      <c r="B1181" s="34"/>
      <c r="C1181" s="31"/>
      <c r="D1181" s="32"/>
      <c r="E1181" s="33"/>
      <c r="F1181" s="34" t="s">
        <v>463</v>
      </c>
      <c r="G1181" s="34" t="s">
        <v>464</v>
      </c>
      <c r="H1181" s="34" t="s">
        <v>434</v>
      </c>
      <c r="I1181" s="29"/>
      <c r="J1181" s="35" t="s">
        <v>435</v>
      </c>
      <c r="K1181" s="228"/>
      <c r="L1181" s="228"/>
      <c r="M1181" s="228"/>
      <c r="N1181" s="241"/>
      <c r="O1181" s="241"/>
      <c r="P1181" s="241"/>
      <c r="Q1181" s="36"/>
      <c r="R1181" s="36"/>
      <c r="S1181" s="36"/>
      <c r="T1181" s="36"/>
    </row>
    <row r="1182" spans="1:20" s="25" customFormat="1" ht="20.100000000000001" customHeight="1">
      <c r="A1182" s="29"/>
      <c r="B1182" s="34"/>
      <c r="C1182" s="31"/>
      <c r="D1182" s="32"/>
      <c r="E1182" s="33"/>
      <c r="F1182" s="34" t="s">
        <v>464</v>
      </c>
      <c r="G1182" s="34" t="s">
        <v>465</v>
      </c>
      <c r="H1182" s="34" t="s">
        <v>434</v>
      </c>
      <c r="I1182" s="29"/>
      <c r="J1182" s="35" t="s">
        <v>435</v>
      </c>
      <c r="K1182" s="228"/>
      <c r="L1182" s="228"/>
      <c r="M1182" s="228"/>
      <c r="N1182" s="241"/>
      <c r="O1182" s="241"/>
      <c r="P1182" s="241"/>
      <c r="Q1182" s="36"/>
      <c r="R1182" s="36"/>
      <c r="S1182" s="36"/>
      <c r="T1182" s="36"/>
    </row>
    <row r="1183" spans="1:20" s="25" customFormat="1" ht="20.100000000000001" customHeight="1">
      <c r="A1183" s="29"/>
      <c r="B1183" s="34"/>
      <c r="C1183" s="31"/>
      <c r="D1183" s="32"/>
      <c r="E1183" s="33"/>
      <c r="F1183" s="34" t="s">
        <v>465</v>
      </c>
      <c r="G1183" s="34" t="s">
        <v>466</v>
      </c>
      <c r="H1183" s="34" t="s">
        <v>434</v>
      </c>
      <c r="I1183" s="29"/>
      <c r="J1183" s="35" t="s">
        <v>435</v>
      </c>
      <c r="K1183" s="228"/>
      <c r="L1183" s="228"/>
      <c r="M1183" s="228"/>
      <c r="N1183" s="241"/>
      <c r="O1183" s="241"/>
      <c r="P1183" s="241"/>
      <c r="Q1183" s="36"/>
      <c r="R1183" s="36"/>
      <c r="S1183" s="36"/>
      <c r="T1183" s="36"/>
    </row>
    <row r="1184" spans="1:20" s="25" customFormat="1" ht="20.100000000000001" customHeight="1">
      <c r="A1184" s="29"/>
      <c r="B1184" s="34"/>
      <c r="C1184" s="31"/>
      <c r="D1184" s="32"/>
      <c r="E1184" s="33"/>
      <c r="F1184" s="34" t="s">
        <v>466</v>
      </c>
      <c r="G1184" s="34" t="s">
        <v>467</v>
      </c>
      <c r="H1184" s="34" t="s">
        <v>434</v>
      </c>
      <c r="I1184" s="29"/>
      <c r="J1184" s="35" t="s">
        <v>435</v>
      </c>
      <c r="K1184" s="228"/>
      <c r="L1184" s="228"/>
      <c r="M1184" s="228"/>
      <c r="N1184" s="241"/>
      <c r="O1184" s="241"/>
      <c r="P1184" s="241"/>
      <c r="Q1184" s="36"/>
      <c r="R1184" s="36"/>
      <c r="S1184" s="36"/>
      <c r="T1184" s="36"/>
    </row>
    <row r="1185" spans="1:20" s="25" customFormat="1" ht="20.100000000000001" customHeight="1">
      <c r="A1185" s="29"/>
      <c r="B1185" s="34"/>
      <c r="C1185" s="31"/>
      <c r="D1185" s="32"/>
      <c r="E1185" s="33"/>
      <c r="F1185" s="34" t="s">
        <v>467</v>
      </c>
      <c r="G1185" s="34" t="s">
        <v>468</v>
      </c>
      <c r="H1185" s="34" t="s">
        <v>438</v>
      </c>
      <c r="I1185" s="29"/>
      <c r="J1185" s="35" t="s">
        <v>435</v>
      </c>
      <c r="K1185" s="228"/>
      <c r="L1185" s="228"/>
      <c r="M1185" s="228"/>
      <c r="N1185" s="241"/>
      <c r="O1185" s="241"/>
      <c r="P1185" s="241"/>
      <c r="Q1185" s="36"/>
      <c r="R1185" s="36"/>
      <c r="S1185" s="36"/>
      <c r="T1185" s="36"/>
    </row>
    <row r="1186" spans="1:20" s="25" customFormat="1" ht="20.100000000000001" customHeight="1">
      <c r="A1186" s="29"/>
      <c r="B1186" s="34"/>
      <c r="C1186" s="31"/>
      <c r="D1186" s="32"/>
      <c r="E1186" s="33"/>
      <c r="F1186" s="34" t="s">
        <v>468</v>
      </c>
      <c r="G1186" s="34" t="s">
        <v>469</v>
      </c>
      <c r="H1186" s="34" t="s">
        <v>434</v>
      </c>
      <c r="I1186" s="29"/>
      <c r="J1186" s="35" t="s">
        <v>435</v>
      </c>
      <c r="K1186" s="228"/>
      <c r="L1186" s="228"/>
      <c r="M1186" s="228"/>
      <c r="N1186" s="241"/>
      <c r="O1186" s="241"/>
      <c r="P1186" s="241"/>
      <c r="Q1186" s="36"/>
      <c r="R1186" s="36"/>
      <c r="S1186" s="36"/>
      <c r="T1186" s="36"/>
    </row>
    <row r="1187" spans="1:20" s="25" customFormat="1" ht="20.100000000000001" customHeight="1">
      <c r="A1187" s="29"/>
      <c r="B1187" s="34"/>
      <c r="C1187" s="31"/>
      <c r="D1187" s="32"/>
      <c r="E1187" s="33"/>
      <c r="F1187" s="34" t="s">
        <v>469</v>
      </c>
      <c r="G1187" s="34" t="s">
        <v>470</v>
      </c>
      <c r="H1187" s="34" t="s">
        <v>434</v>
      </c>
      <c r="I1187" s="29"/>
      <c r="J1187" s="35" t="s">
        <v>435</v>
      </c>
      <c r="K1187" s="228"/>
      <c r="L1187" s="228"/>
      <c r="M1187" s="228"/>
      <c r="N1187" s="241"/>
      <c r="O1187" s="241"/>
      <c r="P1187" s="241"/>
      <c r="Q1187" s="36"/>
      <c r="R1187" s="36"/>
      <c r="S1187" s="36"/>
      <c r="T1187" s="36"/>
    </row>
    <row r="1188" spans="1:20" s="25" customFormat="1" ht="20.100000000000001" customHeight="1">
      <c r="A1188" s="29"/>
      <c r="B1188" s="34"/>
      <c r="C1188" s="31"/>
      <c r="D1188" s="32"/>
      <c r="E1188" s="33"/>
      <c r="F1188" s="34" t="s">
        <v>470</v>
      </c>
      <c r="G1188" s="34" t="s">
        <v>471</v>
      </c>
      <c r="H1188" s="34" t="s">
        <v>434</v>
      </c>
      <c r="I1188" s="29"/>
      <c r="J1188" s="35" t="s">
        <v>435</v>
      </c>
      <c r="K1188" s="228"/>
      <c r="L1188" s="228"/>
      <c r="M1188" s="228"/>
      <c r="N1188" s="241"/>
      <c r="O1188" s="241"/>
      <c r="P1188" s="241"/>
      <c r="Q1188" s="36"/>
      <c r="R1188" s="36"/>
      <c r="S1188" s="36"/>
      <c r="T1188" s="36"/>
    </row>
    <row r="1189" spans="1:20" s="25" customFormat="1" ht="20.100000000000001" customHeight="1">
      <c r="A1189" s="29"/>
      <c r="B1189" s="34"/>
      <c r="C1189" s="31"/>
      <c r="D1189" s="32"/>
      <c r="E1189" s="33"/>
      <c r="F1189" s="34" t="s">
        <v>471</v>
      </c>
      <c r="G1189" s="34" t="s">
        <v>473</v>
      </c>
      <c r="H1189" s="34" t="s">
        <v>434</v>
      </c>
      <c r="I1189" s="29"/>
      <c r="J1189" s="35" t="s">
        <v>435</v>
      </c>
      <c r="K1189" s="228"/>
      <c r="L1189" s="228"/>
      <c r="M1189" s="228"/>
      <c r="N1189" s="241"/>
      <c r="O1189" s="241"/>
      <c r="P1189" s="241"/>
      <c r="Q1189" s="36"/>
      <c r="R1189" s="36"/>
      <c r="S1189" s="36"/>
      <c r="T1189" s="36"/>
    </row>
    <row r="1190" spans="1:20" s="25" customFormat="1" ht="20.100000000000001" customHeight="1">
      <c r="A1190" s="29"/>
      <c r="B1190" s="34"/>
      <c r="C1190" s="31"/>
      <c r="D1190" s="32"/>
      <c r="E1190" s="33"/>
      <c r="F1190" s="34" t="s">
        <v>473</v>
      </c>
      <c r="G1190" s="34" t="s">
        <v>1191</v>
      </c>
      <c r="H1190" s="34" t="s">
        <v>434</v>
      </c>
      <c r="I1190" s="29"/>
      <c r="J1190" s="35" t="s">
        <v>435</v>
      </c>
      <c r="K1190" s="228"/>
      <c r="L1190" s="228"/>
      <c r="M1190" s="228"/>
      <c r="N1190" s="241"/>
      <c r="O1190" s="241"/>
      <c r="P1190" s="241"/>
      <c r="Q1190" s="36"/>
      <c r="R1190" s="36"/>
      <c r="S1190" s="36"/>
      <c r="T1190" s="36"/>
    </row>
    <row r="1191" spans="1:20" s="25" customFormat="1" ht="20.100000000000001" customHeight="1">
      <c r="A1191" s="20"/>
      <c r="B1191" s="44"/>
      <c r="C1191" s="41"/>
      <c r="D1191" s="42"/>
      <c r="E1191" s="43"/>
      <c r="F1191" s="44"/>
      <c r="G1191" s="44"/>
      <c r="H1191" s="44"/>
      <c r="I1191" s="20"/>
      <c r="J1191" s="24"/>
      <c r="K1191" s="226"/>
      <c r="L1191" s="226"/>
      <c r="M1191" s="226"/>
      <c r="N1191" s="239"/>
      <c r="O1191" s="239"/>
      <c r="P1191" s="239"/>
    </row>
    <row r="1192" spans="1:20" s="25" customFormat="1" ht="20.100000000000001" customHeight="1">
      <c r="A1192" s="20"/>
      <c r="B1192" s="44"/>
      <c r="C1192" s="41"/>
      <c r="D1192" s="42"/>
      <c r="E1192" s="43"/>
      <c r="F1192" s="44"/>
      <c r="G1192" s="44"/>
      <c r="H1192" s="44"/>
      <c r="I1192" s="20"/>
      <c r="J1192" s="24"/>
      <c r="K1192" s="226"/>
      <c r="L1192" s="226"/>
      <c r="M1192" s="226"/>
      <c r="N1192" s="239"/>
      <c r="O1192" s="239"/>
      <c r="P1192" s="239"/>
    </row>
    <row r="1193" spans="1:20" s="25" customFormat="1" ht="20.100000000000001" customHeight="1">
      <c r="A1193" s="29"/>
      <c r="B1193" s="34">
        <v>125</v>
      </c>
      <c r="C1193" s="31">
        <v>1.125</v>
      </c>
      <c r="D1193" s="32" t="s">
        <v>141</v>
      </c>
      <c r="E1193" s="33">
        <f>'2-'!H142</f>
        <v>4.8499999999999996</v>
      </c>
      <c r="F1193" s="34" t="s">
        <v>433</v>
      </c>
      <c r="G1193" s="34" t="s">
        <v>447</v>
      </c>
      <c r="H1193" s="34" t="s">
        <v>434</v>
      </c>
      <c r="I1193" s="29"/>
      <c r="J1193" s="35" t="s">
        <v>435</v>
      </c>
      <c r="K1193" s="228" t="s">
        <v>434</v>
      </c>
      <c r="L1193" s="228">
        <f>COUNTIF(H1193:H1216,"B")</f>
        <v>17</v>
      </c>
      <c r="M1193" s="228">
        <v>200</v>
      </c>
      <c r="N1193" s="241">
        <f>L1193*M1193</f>
        <v>3400</v>
      </c>
      <c r="O1193" s="241">
        <v>50</v>
      </c>
      <c r="P1193" s="241">
        <f>O1193+N1193</f>
        <v>3450</v>
      </c>
      <c r="Q1193" s="37">
        <f>P1193/P1197</f>
        <v>0.71134020618556704</v>
      </c>
      <c r="R1193" s="37"/>
      <c r="S1193" s="37"/>
      <c r="T1193" s="37"/>
    </row>
    <row r="1194" spans="1:20" s="25" customFormat="1" ht="20.100000000000001" customHeight="1">
      <c r="A1194" s="29"/>
      <c r="B1194" s="34"/>
      <c r="C1194" s="31"/>
      <c r="D1194" s="32"/>
      <c r="E1194" s="33"/>
      <c r="F1194" s="34" t="s">
        <v>447</v>
      </c>
      <c r="G1194" s="34" t="s">
        <v>451</v>
      </c>
      <c r="H1194" s="34" t="s">
        <v>434</v>
      </c>
      <c r="I1194" s="29"/>
      <c r="J1194" s="35" t="s">
        <v>435</v>
      </c>
      <c r="K1194" s="228" t="s">
        <v>438</v>
      </c>
      <c r="L1194" s="228">
        <f>COUNTIF(H1193:H1217,"S")</f>
        <v>6</v>
      </c>
      <c r="M1194" s="228">
        <v>200</v>
      </c>
      <c r="N1194" s="241">
        <f>L1194*M1194</f>
        <v>1200</v>
      </c>
      <c r="O1194" s="241"/>
      <c r="P1194" s="241">
        <f>N1194+O1194</f>
        <v>1200</v>
      </c>
      <c r="Q1194" s="37">
        <f>P1194/P1197</f>
        <v>0.24742268041237114</v>
      </c>
      <c r="R1194" s="37"/>
      <c r="S1194" s="37"/>
      <c r="T1194" s="37"/>
    </row>
    <row r="1195" spans="1:20" s="25" customFormat="1" ht="20.100000000000001" customHeight="1">
      <c r="A1195" s="29"/>
      <c r="B1195" s="34"/>
      <c r="C1195" s="31"/>
      <c r="D1195" s="32"/>
      <c r="E1195" s="33"/>
      <c r="F1195" s="34" t="s">
        <v>451</v>
      </c>
      <c r="G1195" s="34" t="s">
        <v>454</v>
      </c>
      <c r="H1195" s="34" t="s">
        <v>434</v>
      </c>
      <c r="I1195" s="29"/>
      <c r="J1195" s="35" t="s">
        <v>435</v>
      </c>
      <c r="K1195" s="228" t="s">
        <v>440</v>
      </c>
      <c r="L1195" s="228">
        <f>COUNTIF(H1193:H1217,"RR")</f>
        <v>1</v>
      </c>
      <c r="M1195" s="228">
        <v>200</v>
      </c>
      <c r="N1195" s="241">
        <f>L1195*M1195</f>
        <v>200</v>
      </c>
      <c r="O1195" s="241"/>
      <c r="P1195" s="241">
        <f>N1195+O1195</f>
        <v>200</v>
      </c>
      <c r="Q1195" s="37">
        <f>P1195/P1197</f>
        <v>4.1237113402061855E-2</v>
      </c>
      <c r="R1195" s="37"/>
      <c r="S1195" s="37"/>
      <c r="T1195" s="37"/>
    </row>
    <row r="1196" spans="1:20" s="25" customFormat="1" ht="20.100000000000001" customHeight="1">
      <c r="A1196" s="29"/>
      <c r="B1196" s="34"/>
      <c r="C1196" s="31"/>
      <c r="D1196" s="32"/>
      <c r="E1196" s="33"/>
      <c r="F1196" s="34" t="s">
        <v>454</v>
      </c>
      <c r="G1196" s="34" t="s">
        <v>455</v>
      </c>
      <c r="H1196" s="34" t="s">
        <v>434</v>
      </c>
      <c r="I1196" s="29"/>
      <c r="J1196" s="35" t="s">
        <v>435</v>
      </c>
      <c r="K1196" s="228" t="s">
        <v>443</v>
      </c>
      <c r="L1196" s="228">
        <f>COUNTIF(H1193:H1217,"RB")</f>
        <v>0</v>
      </c>
      <c r="M1196" s="228">
        <v>200</v>
      </c>
      <c r="N1196" s="241">
        <f>L1196*M1196</f>
        <v>0</v>
      </c>
      <c r="O1196" s="241"/>
      <c r="P1196" s="241">
        <f>N1196+O1196</f>
        <v>0</v>
      </c>
      <c r="Q1196" s="37">
        <f>P1196/P1197</f>
        <v>0</v>
      </c>
      <c r="R1196" s="37"/>
      <c r="S1196" s="37"/>
      <c r="T1196" s="37"/>
    </row>
    <row r="1197" spans="1:20" s="25" customFormat="1" ht="20.100000000000001" customHeight="1">
      <c r="A1197" s="29"/>
      <c r="B1197" s="34"/>
      <c r="C1197" s="31"/>
      <c r="D1197" s="32"/>
      <c r="E1197" s="33"/>
      <c r="F1197" s="34" t="s">
        <v>455</v>
      </c>
      <c r="G1197" s="34" t="s">
        <v>456</v>
      </c>
      <c r="H1197" s="34" t="s">
        <v>434</v>
      </c>
      <c r="I1197" s="29"/>
      <c r="J1197" s="35" t="s">
        <v>435</v>
      </c>
      <c r="K1197" s="228"/>
      <c r="L1197" s="228"/>
      <c r="M1197" s="228"/>
      <c r="N1197" s="241"/>
      <c r="O1197" s="241"/>
      <c r="P1197" s="241">
        <f>SUM(P1193:P1196)</f>
        <v>4850</v>
      </c>
      <c r="Q1197" s="37">
        <f>SUM(Q1193:Q1196)</f>
        <v>1</v>
      </c>
      <c r="R1197" s="37"/>
      <c r="S1197" s="37"/>
      <c r="T1197" s="37"/>
    </row>
    <row r="1198" spans="1:20" s="25" customFormat="1" ht="20.100000000000001" customHeight="1">
      <c r="A1198" s="29"/>
      <c r="B1198" s="34"/>
      <c r="C1198" s="31"/>
      <c r="D1198" s="32"/>
      <c r="E1198" s="33"/>
      <c r="F1198" s="34" t="s">
        <v>456</v>
      </c>
      <c r="G1198" s="34" t="s">
        <v>457</v>
      </c>
      <c r="H1198" s="34" t="s">
        <v>434</v>
      </c>
      <c r="I1198" s="29"/>
      <c r="J1198" s="35" t="s">
        <v>435</v>
      </c>
      <c r="K1198" s="228"/>
      <c r="L1198" s="228"/>
      <c r="M1198" s="228"/>
      <c r="N1198" s="241"/>
      <c r="O1198" s="241"/>
      <c r="P1198" s="241"/>
      <c r="Q1198" s="36"/>
      <c r="R1198" s="36"/>
      <c r="S1198" s="36"/>
      <c r="T1198" s="36"/>
    </row>
    <row r="1199" spans="1:20" s="25" customFormat="1" ht="20.100000000000001" customHeight="1">
      <c r="A1199" s="29"/>
      <c r="B1199" s="34"/>
      <c r="C1199" s="31"/>
      <c r="D1199" s="32"/>
      <c r="E1199" s="33"/>
      <c r="F1199" s="34" t="s">
        <v>457</v>
      </c>
      <c r="G1199" s="34" t="s">
        <v>460</v>
      </c>
      <c r="H1199" s="34" t="s">
        <v>434</v>
      </c>
      <c r="I1199" s="29"/>
      <c r="J1199" s="35" t="s">
        <v>435</v>
      </c>
      <c r="K1199" s="228"/>
      <c r="L1199" s="228"/>
      <c r="M1199" s="228"/>
      <c r="N1199" s="241"/>
      <c r="O1199" s="241"/>
      <c r="P1199" s="241"/>
      <c r="Q1199" s="36"/>
      <c r="R1199" s="36"/>
      <c r="S1199" s="36"/>
      <c r="T1199" s="36"/>
    </row>
    <row r="1200" spans="1:20" s="25" customFormat="1" ht="20.100000000000001" customHeight="1">
      <c r="A1200" s="29"/>
      <c r="B1200" s="34"/>
      <c r="C1200" s="31"/>
      <c r="D1200" s="32"/>
      <c r="E1200" s="33"/>
      <c r="F1200" s="34" t="s">
        <v>460</v>
      </c>
      <c r="G1200" s="34" t="s">
        <v>463</v>
      </c>
      <c r="H1200" s="34" t="s">
        <v>438</v>
      </c>
      <c r="I1200" s="29"/>
      <c r="J1200" s="35" t="s">
        <v>435</v>
      </c>
      <c r="K1200" s="228"/>
      <c r="L1200" s="228"/>
      <c r="M1200" s="228"/>
      <c r="N1200" s="241"/>
      <c r="O1200" s="241"/>
      <c r="P1200" s="241"/>
      <c r="Q1200" s="36"/>
      <c r="R1200" s="36"/>
      <c r="S1200" s="36"/>
      <c r="T1200" s="36"/>
    </row>
    <row r="1201" spans="1:20" s="25" customFormat="1" ht="20.100000000000001" customHeight="1">
      <c r="A1201" s="29"/>
      <c r="B1201" s="34"/>
      <c r="C1201" s="31"/>
      <c r="D1201" s="32"/>
      <c r="E1201" s="33"/>
      <c r="F1201" s="34" t="s">
        <v>463</v>
      </c>
      <c r="G1201" s="34" t="s">
        <v>464</v>
      </c>
      <c r="H1201" s="34" t="s">
        <v>438</v>
      </c>
      <c r="I1201" s="29"/>
      <c r="J1201" s="35" t="s">
        <v>435</v>
      </c>
      <c r="K1201" s="228"/>
      <c r="L1201" s="228"/>
      <c r="M1201" s="228"/>
      <c r="N1201" s="241"/>
      <c r="O1201" s="241"/>
      <c r="P1201" s="241"/>
      <c r="Q1201" s="36"/>
      <c r="R1201" s="36"/>
      <c r="S1201" s="36"/>
      <c r="T1201" s="36"/>
    </row>
    <row r="1202" spans="1:20" s="25" customFormat="1" ht="20.100000000000001" customHeight="1">
      <c r="A1202" s="29"/>
      <c r="B1202" s="34"/>
      <c r="C1202" s="31"/>
      <c r="D1202" s="32"/>
      <c r="E1202" s="33"/>
      <c r="F1202" s="34" t="s">
        <v>464</v>
      </c>
      <c r="G1202" s="34" t="s">
        <v>465</v>
      </c>
      <c r="H1202" s="34" t="s">
        <v>434</v>
      </c>
      <c r="I1202" s="29"/>
      <c r="J1202" s="35" t="s">
        <v>435</v>
      </c>
      <c r="K1202" s="228"/>
      <c r="L1202" s="228"/>
      <c r="M1202" s="228"/>
      <c r="N1202" s="241"/>
      <c r="O1202" s="241"/>
      <c r="P1202" s="241"/>
      <c r="Q1202" s="36"/>
      <c r="R1202" s="36"/>
      <c r="S1202" s="36"/>
      <c r="T1202" s="36"/>
    </row>
    <row r="1203" spans="1:20" s="25" customFormat="1" ht="20.100000000000001" customHeight="1">
      <c r="A1203" s="29"/>
      <c r="B1203" s="34"/>
      <c r="C1203" s="31"/>
      <c r="D1203" s="32"/>
      <c r="E1203" s="33"/>
      <c r="F1203" s="34" t="s">
        <v>465</v>
      </c>
      <c r="G1203" s="34" t="s">
        <v>466</v>
      </c>
      <c r="H1203" s="34" t="s">
        <v>434</v>
      </c>
      <c r="I1203" s="29"/>
      <c r="J1203" s="35" t="s">
        <v>435</v>
      </c>
      <c r="K1203" s="228"/>
      <c r="L1203" s="228"/>
      <c r="M1203" s="228"/>
      <c r="N1203" s="241"/>
      <c r="O1203" s="241"/>
      <c r="P1203" s="241"/>
      <c r="Q1203" s="36"/>
      <c r="R1203" s="36"/>
      <c r="S1203" s="36"/>
      <c r="T1203" s="36"/>
    </row>
    <row r="1204" spans="1:20" s="25" customFormat="1" ht="20.100000000000001" customHeight="1">
      <c r="A1204" s="29"/>
      <c r="B1204" s="34"/>
      <c r="C1204" s="31"/>
      <c r="D1204" s="32"/>
      <c r="E1204" s="33"/>
      <c r="F1204" s="34" t="s">
        <v>466</v>
      </c>
      <c r="G1204" s="34" t="s">
        <v>467</v>
      </c>
      <c r="H1204" s="34" t="s">
        <v>434</v>
      </c>
      <c r="I1204" s="29"/>
      <c r="J1204" s="35" t="s">
        <v>435</v>
      </c>
      <c r="K1204" s="228"/>
      <c r="L1204" s="228"/>
      <c r="M1204" s="228"/>
      <c r="N1204" s="241"/>
      <c r="O1204" s="241"/>
      <c r="P1204" s="241"/>
      <c r="Q1204" s="36"/>
      <c r="R1204" s="36"/>
      <c r="S1204" s="36"/>
      <c r="T1204" s="36"/>
    </row>
    <row r="1205" spans="1:20" s="25" customFormat="1" ht="20.100000000000001" customHeight="1">
      <c r="A1205" s="29"/>
      <c r="B1205" s="34"/>
      <c r="C1205" s="31"/>
      <c r="D1205" s="32"/>
      <c r="E1205" s="33"/>
      <c r="F1205" s="34" t="s">
        <v>467</v>
      </c>
      <c r="G1205" s="34" t="s">
        <v>468</v>
      </c>
      <c r="H1205" s="34" t="s">
        <v>434</v>
      </c>
      <c r="I1205" s="29"/>
      <c r="J1205" s="35" t="s">
        <v>435</v>
      </c>
      <c r="K1205" s="228"/>
      <c r="L1205" s="228"/>
      <c r="M1205" s="228"/>
      <c r="N1205" s="241"/>
      <c r="O1205" s="241"/>
      <c r="P1205" s="241"/>
      <c r="Q1205" s="36"/>
      <c r="R1205" s="36"/>
      <c r="S1205" s="36"/>
      <c r="T1205" s="36"/>
    </row>
    <row r="1206" spans="1:20" s="25" customFormat="1" ht="20.100000000000001" customHeight="1">
      <c r="A1206" s="29"/>
      <c r="B1206" s="34"/>
      <c r="C1206" s="31"/>
      <c r="D1206" s="32"/>
      <c r="E1206" s="33"/>
      <c r="F1206" s="34" t="s">
        <v>468</v>
      </c>
      <c r="G1206" s="34" t="s">
        <v>469</v>
      </c>
      <c r="H1206" s="34" t="s">
        <v>434</v>
      </c>
      <c r="I1206" s="29"/>
      <c r="J1206" s="35" t="s">
        <v>435</v>
      </c>
      <c r="K1206" s="228"/>
      <c r="L1206" s="228"/>
      <c r="M1206" s="228"/>
      <c r="N1206" s="241"/>
      <c r="O1206" s="241"/>
      <c r="P1206" s="241"/>
      <c r="Q1206" s="36"/>
      <c r="R1206" s="36"/>
      <c r="S1206" s="36"/>
      <c r="T1206" s="36"/>
    </row>
    <row r="1207" spans="1:20" s="25" customFormat="1" ht="20.100000000000001" customHeight="1">
      <c r="A1207" s="29"/>
      <c r="B1207" s="34"/>
      <c r="C1207" s="31"/>
      <c r="D1207" s="32"/>
      <c r="E1207" s="33"/>
      <c r="F1207" s="34" t="s">
        <v>469</v>
      </c>
      <c r="G1207" s="34" t="s">
        <v>470</v>
      </c>
      <c r="H1207" s="34" t="s">
        <v>434</v>
      </c>
      <c r="I1207" s="29"/>
      <c r="J1207" s="35" t="s">
        <v>435</v>
      </c>
      <c r="K1207" s="228"/>
      <c r="L1207" s="228"/>
      <c r="M1207" s="228"/>
      <c r="N1207" s="241"/>
      <c r="O1207" s="241"/>
      <c r="P1207" s="241"/>
      <c r="Q1207" s="36"/>
      <c r="R1207" s="36"/>
      <c r="S1207" s="36"/>
      <c r="T1207" s="36"/>
    </row>
    <row r="1208" spans="1:20" s="25" customFormat="1" ht="20.100000000000001" customHeight="1">
      <c r="A1208" s="29"/>
      <c r="B1208" s="34"/>
      <c r="C1208" s="31"/>
      <c r="D1208" s="32"/>
      <c r="E1208" s="33"/>
      <c r="F1208" s="34" t="s">
        <v>470</v>
      </c>
      <c r="G1208" s="34" t="s">
        <v>471</v>
      </c>
      <c r="H1208" s="34" t="s">
        <v>438</v>
      </c>
      <c r="I1208" s="29"/>
      <c r="J1208" s="35" t="s">
        <v>435</v>
      </c>
      <c r="K1208" s="228"/>
      <c r="L1208" s="228"/>
      <c r="M1208" s="228"/>
      <c r="N1208" s="241"/>
      <c r="O1208" s="241"/>
      <c r="P1208" s="241"/>
      <c r="Q1208" s="36"/>
      <c r="R1208" s="36"/>
      <c r="S1208" s="36"/>
      <c r="T1208" s="36"/>
    </row>
    <row r="1209" spans="1:20" s="25" customFormat="1" ht="20.100000000000001" customHeight="1">
      <c r="A1209" s="29"/>
      <c r="B1209" s="34"/>
      <c r="C1209" s="31"/>
      <c r="D1209" s="32"/>
      <c r="E1209" s="33"/>
      <c r="F1209" s="34" t="s">
        <v>471</v>
      </c>
      <c r="G1209" s="34" t="s">
        <v>473</v>
      </c>
      <c r="H1209" s="34" t="s">
        <v>434</v>
      </c>
      <c r="I1209" s="29"/>
      <c r="J1209" s="35" t="s">
        <v>435</v>
      </c>
      <c r="K1209" s="228"/>
      <c r="L1209" s="228"/>
      <c r="M1209" s="228"/>
      <c r="N1209" s="241"/>
      <c r="O1209" s="241"/>
      <c r="P1209" s="241"/>
      <c r="Q1209" s="36"/>
      <c r="R1209" s="36"/>
      <c r="S1209" s="36"/>
      <c r="T1209" s="36"/>
    </row>
    <row r="1210" spans="1:20" s="25" customFormat="1" ht="20.100000000000001" customHeight="1">
      <c r="A1210" s="29"/>
      <c r="B1210" s="34"/>
      <c r="C1210" s="31"/>
      <c r="D1210" s="32"/>
      <c r="E1210" s="33"/>
      <c r="F1210" s="34" t="s">
        <v>473</v>
      </c>
      <c r="G1210" s="34" t="s">
        <v>474</v>
      </c>
      <c r="H1210" s="34" t="s">
        <v>434</v>
      </c>
      <c r="I1210" s="29"/>
      <c r="J1210" s="35" t="s">
        <v>435</v>
      </c>
      <c r="K1210" s="228"/>
      <c r="L1210" s="228"/>
      <c r="M1210" s="228"/>
      <c r="N1210" s="241"/>
      <c r="O1210" s="241"/>
      <c r="P1210" s="241"/>
      <c r="Q1210" s="36"/>
      <c r="R1210" s="36"/>
      <c r="S1210" s="36"/>
      <c r="T1210" s="36"/>
    </row>
    <row r="1211" spans="1:20" s="25" customFormat="1" ht="20.100000000000001" customHeight="1">
      <c r="A1211" s="29"/>
      <c r="B1211" s="34"/>
      <c r="C1211" s="31"/>
      <c r="D1211" s="32"/>
      <c r="E1211" s="33"/>
      <c r="F1211" s="34" t="s">
        <v>474</v>
      </c>
      <c r="G1211" s="34" t="s">
        <v>475</v>
      </c>
      <c r="H1211" s="34" t="s">
        <v>438</v>
      </c>
      <c r="I1211" s="29"/>
      <c r="J1211" s="35" t="s">
        <v>435</v>
      </c>
      <c r="K1211" s="228"/>
      <c r="L1211" s="228"/>
      <c r="M1211" s="228"/>
      <c r="N1211" s="241"/>
      <c r="O1211" s="241"/>
      <c r="P1211" s="241"/>
      <c r="Q1211" s="36"/>
      <c r="R1211" s="36"/>
      <c r="S1211" s="36"/>
      <c r="T1211" s="36"/>
    </row>
    <row r="1212" spans="1:20" s="25" customFormat="1" ht="20.100000000000001" customHeight="1">
      <c r="A1212" s="29"/>
      <c r="B1212" s="34"/>
      <c r="C1212" s="31"/>
      <c r="D1212" s="32"/>
      <c r="E1212" s="33"/>
      <c r="F1212" s="34" t="s">
        <v>475</v>
      </c>
      <c r="G1212" s="34" t="s">
        <v>476</v>
      </c>
      <c r="H1212" s="34" t="s">
        <v>438</v>
      </c>
      <c r="I1212" s="29"/>
      <c r="J1212" s="35" t="s">
        <v>435</v>
      </c>
      <c r="K1212" s="228"/>
      <c r="L1212" s="228"/>
      <c r="M1212" s="228"/>
      <c r="N1212" s="241"/>
      <c r="O1212" s="241"/>
      <c r="P1212" s="241"/>
      <c r="Q1212" s="36"/>
      <c r="R1212" s="36"/>
      <c r="S1212" s="36"/>
      <c r="T1212" s="36"/>
    </row>
    <row r="1213" spans="1:20" s="25" customFormat="1" ht="20.100000000000001" customHeight="1">
      <c r="A1213" s="29"/>
      <c r="B1213" s="34"/>
      <c r="C1213" s="31"/>
      <c r="D1213" s="32"/>
      <c r="E1213" s="33"/>
      <c r="F1213" s="34" t="s">
        <v>476</v>
      </c>
      <c r="G1213" s="34" t="s">
        <v>477</v>
      </c>
      <c r="H1213" s="34" t="s">
        <v>438</v>
      </c>
      <c r="I1213" s="29"/>
      <c r="J1213" s="35" t="s">
        <v>435</v>
      </c>
      <c r="K1213" s="228"/>
      <c r="L1213" s="228"/>
      <c r="M1213" s="228"/>
      <c r="N1213" s="241"/>
      <c r="O1213" s="241"/>
      <c r="P1213" s="241"/>
      <c r="Q1213" s="36"/>
      <c r="R1213" s="36"/>
      <c r="S1213" s="36"/>
      <c r="T1213" s="36"/>
    </row>
    <row r="1214" spans="1:20" s="25" customFormat="1" ht="20.100000000000001" customHeight="1">
      <c r="A1214" s="29"/>
      <c r="B1214" s="34"/>
      <c r="C1214" s="31"/>
      <c r="D1214" s="32"/>
      <c r="E1214" s="33"/>
      <c r="F1214" s="34" t="s">
        <v>477</v>
      </c>
      <c r="G1214" s="34" t="s">
        <v>543</v>
      </c>
      <c r="H1214" s="34" t="s">
        <v>440</v>
      </c>
      <c r="I1214" s="29"/>
      <c r="J1214" s="35" t="s">
        <v>435</v>
      </c>
      <c r="K1214" s="228"/>
      <c r="L1214" s="228"/>
      <c r="M1214" s="228"/>
      <c r="N1214" s="241"/>
      <c r="O1214" s="241"/>
      <c r="P1214" s="241"/>
      <c r="Q1214" s="36"/>
      <c r="R1214" s="36"/>
      <c r="S1214" s="36"/>
      <c r="T1214" s="36"/>
    </row>
    <row r="1215" spans="1:20" s="25" customFormat="1" ht="20.100000000000001" customHeight="1">
      <c r="A1215" s="29"/>
      <c r="B1215" s="34"/>
      <c r="C1215" s="31"/>
      <c r="D1215" s="32"/>
      <c r="E1215" s="33"/>
      <c r="F1215" s="34" t="s">
        <v>543</v>
      </c>
      <c r="G1215" s="34" t="s">
        <v>550</v>
      </c>
      <c r="H1215" s="34" t="s">
        <v>434</v>
      </c>
      <c r="I1215" s="29"/>
      <c r="J1215" s="35" t="s">
        <v>435</v>
      </c>
      <c r="K1215" s="228"/>
      <c r="L1215" s="228"/>
      <c r="M1215" s="228"/>
      <c r="N1215" s="241"/>
      <c r="O1215" s="241"/>
      <c r="P1215" s="241"/>
      <c r="Q1215" s="36"/>
      <c r="R1215" s="36"/>
      <c r="S1215" s="36"/>
      <c r="T1215" s="36"/>
    </row>
    <row r="1216" spans="1:20" s="25" customFormat="1" ht="20.100000000000001" customHeight="1">
      <c r="A1216" s="29"/>
      <c r="B1216" s="34"/>
      <c r="C1216" s="31"/>
      <c r="D1216" s="32"/>
      <c r="E1216" s="33"/>
      <c r="F1216" s="34" t="s">
        <v>550</v>
      </c>
      <c r="G1216" s="34" t="s">
        <v>551</v>
      </c>
      <c r="H1216" s="34" t="s">
        <v>434</v>
      </c>
      <c r="I1216" s="29"/>
      <c r="J1216" s="35" t="s">
        <v>435</v>
      </c>
      <c r="K1216" s="228"/>
      <c r="L1216" s="228"/>
      <c r="M1216" s="228"/>
      <c r="N1216" s="241"/>
      <c r="O1216" s="241"/>
      <c r="P1216" s="241"/>
      <c r="Q1216" s="36"/>
      <c r="R1216" s="36"/>
      <c r="S1216" s="36"/>
      <c r="T1216" s="36"/>
    </row>
    <row r="1217" spans="1:20" s="25" customFormat="1" ht="20.100000000000001" customHeight="1">
      <c r="A1217" s="29"/>
      <c r="B1217" s="34"/>
      <c r="C1217" s="31"/>
      <c r="D1217" s="32"/>
      <c r="E1217" s="33"/>
      <c r="F1217" s="34" t="s">
        <v>551</v>
      </c>
      <c r="G1217" s="34" t="s">
        <v>1192</v>
      </c>
      <c r="H1217" s="34" t="s">
        <v>434</v>
      </c>
      <c r="I1217" s="29"/>
      <c r="J1217" s="35" t="s">
        <v>435</v>
      </c>
      <c r="K1217" s="228"/>
      <c r="L1217" s="228"/>
      <c r="M1217" s="228"/>
      <c r="N1217" s="241"/>
      <c r="O1217" s="241"/>
      <c r="P1217" s="241"/>
      <c r="Q1217" s="36"/>
      <c r="R1217" s="36"/>
      <c r="S1217" s="36"/>
      <c r="T1217" s="36"/>
    </row>
    <row r="1218" spans="1:20" s="25" customFormat="1" ht="20.100000000000001" customHeight="1">
      <c r="A1218" s="20"/>
      <c r="B1218" s="44"/>
      <c r="C1218" s="41"/>
      <c r="D1218" s="42"/>
      <c r="E1218" s="43"/>
      <c r="F1218" s="44"/>
      <c r="G1218" s="44"/>
      <c r="H1218" s="44"/>
      <c r="I1218" s="20"/>
      <c r="J1218" s="24"/>
      <c r="K1218" s="226"/>
      <c r="L1218" s="226"/>
      <c r="M1218" s="226"/>
      <c r="N1218" s="239"/>
      <c r="O1218" s="239"/>
      <c r="P1218" s="239"/>
    </row>
    <row r="1219" spans="1:20" s="25" customFormat="1" ht="20.100000000000001" customHeight="1">
      <c r="A1219" s="20"/>
      <c r="B1219" s="44"/>
      <c r="C1219" s="41"/>
      <c r="D1219" s="42"/>
      <c r="E1219" s="43"/>
      <c r="F1219" s="44"/>
      <c r="G1219" s="44"/>
      <c r="H1219" s="44"/>
      <c r="I1219" s="20"/>
      <c r="J1219" s="24"/>
      <c r="K1219" s="226"/>
      <c r="L1219" s="226"/>
      <c r="M1219" s="226"/>
      <c r="N1219" s="239"/>
      <c r="O1219" s="239"/>
      <c r="P1219" s="239"/>
    </row>
    <row r="1220" spans="1:20" s="25" customFormat="1" ht="20.100000000000001" customHeight="1">
      <c r="A1220" s="29"/>
      <c r="B1220" s="34">
        <v>126</v>
      </c>
      <c r="C1220" s="31">
        <v>1.1259999999999999</v>
      </c>
      <c r="D1220" s="32" t="s">
        <v>142</v>
      </c>
      <c r="E1220" s="33">
        <f>'2-'!H143</f>
        <v>7.82</v>
      </c>
      <c r="F1220" s="34" t="s">
        <v>433</v>
      </c>
      <c r="G1220" s="34" t="s">
        <v>447</v>
      </c>
      <c r="H1220" s="34" t="s">
        <v>438</v>
      </c>
      <c r="I1220" s="29"/>
      <c r="J1220" s="35" t="s">
        <v>435</v>
      </c>
      <c r="K1220" s="228" t="s">
        <v>434</v>
      </c>
      <c r="L1220" s="228">
        <f>COUNTIF(H1220:H1258,"B")</f>
        <v>18</v>
      </c>
      <c r="M1220" s="228">
        <v>200</v>
      </c>
      <c r="N1220" s="241">
        <f>L1220*M1220</f>
        <v>3600</v>
      </c>
      <c r="O1220" s="241">
        <v>0</v>
      </c>
      <c r="P1220" s="241">
        <f>O1220+N1220</f>
        <v>3600</v>
      </c>
      <c r="Q1220" s="37">
        <f>P1220/P1224</f>
        <v>0.46035805626598464</v>
      </c>
      <c r="R1220" s="37"/>
      <c r="S1220" s="37"/>
      <c r="T1220" s="37"/>
    </row>
    <row r="1221" spans="1:20" s="25" customFormat="1" ht="20.100000000000001" customHeight="1">
      <c r="A1221" s="29"/>
      <c r="B1221" s="34"/>
      <c r="C1221" s="31"/>
      <c r="D1221" s="32"/>
      <c r="E1221" s="33"/>
      <c r="F1221" s="34" t="s">
        <v>447</v>
      </c>
      <c r="G1221" s="34" t="s">
        <v>451</v>
      </c>
      <c r="H1221" s="34" t="s">
        <v>434</v>
      </c>
      <c r="I1221" s="29"/>
      <c r="J1221" s="35" t="s">
        <v>435</v>
      </c>
      <c r="K1221" s="228" t="s">
        <v>438</v>
      </c>
      <c r="L1221" s="228">
        <f>COUNTIF(H1220:H1258,"S")</f>
        <v>12</v>
      </c>
      <c r="M1221" s="228">
        <v>200</v>
      </c>
      <c r="N1221" s="241">
        <f>L1221*M1221</f>
        <v>2400</v>
      </c>
      <c r="O1221" s="241">
        <v>20</v>
      </c>
      <c r="P1221" s="241">
        <f>N1221+O1221</f>
        <v>2420</v>
      </c>
      <c r="Q1221" s="37">
        <f>P1221/P1224</f>
        <v>0.30946291560102301</v>
      </c>
      <c r="R1221" s="37"/>
      <c r="S1221" s="37"/>
      <c r="T1221" s="37"/>
    </row>
    <row r="1222" spans="1:20" s="25" customFormat="1" ht="20.100000000000001" customHeight="1">
      <c r="A1222" s="29"/>
      <c r="B1222" s="34"/>
      <c r="C1222" s="31"/>
      <c r="D1222" s="32"/>
      <c r="E1222" s="33"/>
      <c r="F1222" s="34" t="s">
        <v>451</v>
      </c>
      <c r="G1222" s="34" t="s">
        <v>454</v>
      </c>
      <c r="H1222" s="34" t="s">
        <v>438</v>
      </c>
      <c r="I1222" s="29"/>
      <c r="J1222" s="35" t="s">
        <v>435</v>
      </c>
      <c r="K1222" s="228" t="s">
        <v>440</v>
      </c>
      <c r="L1222" s="228">
        <f>COUNTIF(H1220:H1259,"RR")</f>
        <v>9</v>
      </c>
      <c r="M1222" s="228">
        <v>200</v>
      </c>
      <c r="N1222" s="241">
        <f>L1222*M1222</f>
        <v>1800</v>
      </c>
      <c r="O1222" s="241"/>
      <c r="P1222" s="241">
        <f>N1222+O1222</f>
        <v>1800</v>
      </c>
      <c r="Q1222" s="37">
        <f>P1222/P1224</f>
        <v>0.23017902813299232</v>
      </c>
      <c r="R1222" s="37"/>
      <c r="S1222" s="37"/>
      <c r="T1222" s="37"/>
    </row>
    <row r="1223" spans="1:20" s="25" customFormat="1" ht="20.100000000000001" customHeight="1">
      <c r="A1223" s="29"/>
      <c r="B1223" s="34"/>
      <c r="C1223" s="31"/>
      <c r="D1223" s="32"/>
      <c r="E1223" s="33"/>
      <c r="F1223" s="34" t="s">
        <v>454</v>
      </c>
      <c r="G1223" s="34" t="s">
        <v>455</v>
      </c>
      <c r="H1223" s="34" t="s">
        <v>434</v>
      </c>
      <c r="I1223" s="29"/>
      <c r="J1223" s="35" t="s">
        <v>435</v>
      </c>
      <c r="K1223" s="228" t="s">
        <v>443</v>
      </c>
      <c r="L1223" s="228">
        <f>COUNTIF(H1220:H1259,"RB")</f>
        <v>0</v>
      </c>
      <c r="M1223" s="228">
        <v>200</v>
      </c>
      <c r="N1223" s="241">
        <f>L1223*M1223</f>
        <v>0</v>
      </c>
      <c r="O1223" s="241"/>
      <c r="P1223" s="241">
        <f>N1223+O1223</f>
        <v>0</v>
      </c>
      <c r="Q1223" s="37">
        <f>P1223/P1224</f>
        <v>0</v>
      </c>
      <c r="R1223" s="37"/>
      <c r="S1223" s="37"/>
      <c r="T1223" s="37"/>
    </row>
    <row r="1224" spans="1:20" s="25" customFormat="1" ht="20.100000000000001" customHeight="1">
      <c r="A1224" s="29"/>
      <c r="B1224" s="34"/>
      <c r="C1224" s="31"/>
      <c r="D1224" s="32"/>
      <c r="E1224" s="33"/>
      <c r="F1224" s="34" t="s">
        <v>455</v>
      </c>
      <c r="G1224" s="34" t="s">
        <v>456</v>
      </c>
      <c r="H1224" s="34" t="s">
        <v>440</v>
      </c>
      <c r="I1224" s="29"/>
      <c r="J1224" s="35" t="s">
        <v>435</v>
      </c>
      <c r="K1224" s="228"/>
      <c r="L1224" s="228"/>
      <c r="M1224" s="228"/>
      <c r="N1224" s="241"/>
      <c r="O1224" s="241"/>
      <c r="P1224" s="241">
        <f>SUM(P1220:P1223)</f>
        <v>7820</v>
      </c>
      <c r="Q1224" s="37">
        <f>SUM(Q1220:Q1223)</f>
        <v>1</v>
      </c>
      <c r="R1224" s="37"/>
      <c r="S1224" s="37"/>
      <c r="T1224" s="37"/>
    </row>
    <row r="1225" spans="1:20" s="25" customFormat="1" ht="20.100000000000001" customHeight="1">
      <c r="A1225" s="29"/>
      <c r="B1225" s="34"/>
      <c r="C1225" s="31"/>
      <c r="D1225" s="32"/>
      <c r="E1225" s="33"/>
      <c r="F1225" s="34" t="s">
        <v>456</v>
      </c>
      <c r="G1225" s="34" t="s">
        <v>457</v>
      </c>
      <c r="H1225" s="34" t="s">
        <v>440</v>
      </c>
      <c r="I1225" s="29"/>
      <c r="J1225" s="35" t="s">
        <v>435</v>
      </c>
      <c r="K1225" s="228"/>
      <c r="L1225" s="228"/>
      <c r="M1225" s="228"/>
      <c r="N1225" s="241"/>
      <c r="O1225" s="241"/>
      <c r="P1225" s="241"/>
      <c r="Q1225" s="36"/>
      <c r="R1225" s="36"/>
      <c r="S1225" s="36"/>
      <c r="T1225" s="36"/>
    </row>
    <row r="1226" spans="1:20" s="25" customFormat="1" ht="20.100000000000001" customHeight="1">
      <c r="A1226" s="29"/>
      <c r="B1226" s="34"/>
      <c r="C1226" s="31"/>
      <c r="D1226" s="32"/>
      <c r="E1226" s="33"/>
      <c r="F1226" s="34" t="s">
        <v>457</v>
      </c>
      <c r="G1226" s="34" t="s">
        <v>460</v>
      </c>
      <c r="H1226" s="34" t="s">
        <v>440</v>
      </c>
      <c r="I1226" s="29"/>
      <c r="J1226" s="35" t="s">
        <v>435</v>
      </c>
      <c r="K1226" s="228"/>
      <c r="L1226" s="228"/>
      <c r="M1226" s="228"/>
      <c r="N1226" s="241"/>
      <c r="O1226" s="241"/>
      <c r="P1226" s="241"/>
      <c r="Q1226" s="36"/>
      <c r="R1226" s="36"/>
      <c r="S1226" s="36"/>
      <c r="T1226" s="36"/>
    </row>
    <row r="1227" spans="1:20" s="25" customFormat="1" ht="20.100000000000001" customHeight="1">
      <c r="A1227" s="29"/>
      <c r="B1227" s="34"/>
      <c r="C1227" s="31"/>
      <c r="D1227" s="32"/>
      <c r="E1227" s="33"/>
      <c r="F1227" s="34" t="s">
        <v>460</v>
      </c>
      <c r="G1227" s="34" t="s">
        <v>463</v>
      </c>
      <c r="H1227" s="34" t="s">
        <v>438</v>
      </c>
      <c r="I1227" s="29"/>
      <c r="J1227" s="35" t="s">
        <v>435</v>
      </c>
      <c r="K1227" s="228"/>
      <c r="L1227" s="228"/>
      <c r="M1227" s="228"/>
      <c r="N1227" s="241"/>
      <c r="O1227" s="241"/>
      <c r="P1227" s="241"/>
      <c r="Q1227" s="36"/>
      <c r="R1227" s="36"/>
      <c r="S1227" s="36"/>
      <c r="T1227" s="36"/>
    </row>
    <row r="1228" spans="1:20" s="25" customFormat="1" ht="20.100000000000001" customHeight="1">
      <c r="A1228" s="29"/>
      <c r="B1228" s="34"/>
      <c r="C1228" s="31"/>
      <c r="D1228" s="32"/>
      <c r="E1228" s="33"/>
      <c r="F1228" s="34" t="s">
        <v>463</v>
      </c>
      <c r="G1228" s="34" t="s">
        <v>464</v>
      </c>
      <c r="H1228" s="34" t="s">
        <v>438</v>
      </c>
      <c r="I1228" s="29"/>
      <c r="J1228" s="35" t="s">
        <v>435</v>
      </c>
      <c r="K1228" s="228"/>
      <c r="L1228" s="228"/>
      <c r="M1228" s="228"/>
      <c r="N1228" s="241"/>
      <c r="O1228" s="241"/>
      <c r="P1228" s="241"/>
      <c r="Q1228" s="36"/>
      <c r="R1228" s="36"/>
      <c r="S1228" s="36"/>
      <c r="T1228" s="36"/>
    </row>
    <row r="1229" spans="1:20" s="25" customFormat="1" ht="20.100000000000001" customHeight="1">
      <c r="A1229" s="29"/>
      <c r="B1229" s="34"/>
      <c r="C1229" s="31"/>
      <c r="D1229" s="32"/>
      <c r="E1229" s="33"/>
      <c r="F1229" s="34" t="s">
        <v>464</v>
      </c>
      <c r="G1229" s="34" t="s">
        <v>465</v>
      </c>
      <c r="H1229" s="34" t="s">
        <v>440</v>
      </c>
      <c r="I1229" s="29"/>
      <c r="J1229" s="35" t="s">
        <v>435</v>
      </c>
      <c r="K1229" s="228"/>
      <c r="L1229" s="228"/>
      <c r="M1229" s="228"/>
      <c r="N1229" s="241"/>
      <c r="O1229" s="241"/>
      <c r="P1229" s="241"/>
      <c r="Q1229" s="36"/>
      <c r="R1229" s="36"/>
      <c r="S1229" s="36"/>
      <c r="T1229" s="36"/>
    </row>
    <row r="1230" spans="1:20" s="25" customFormat="1" ht="20.100000000000001" customHeight="1">
      <c r="A1230" s="29"/>
      <c r="B1230" s="34"/>
      <c r="C1230" s="31"/>
      <c r="D1230" s="32"/>
      <c r="E1230" s="33"/>
      <c r="F1230" s="34" t="s">
        <v>465</v>
      </c>
      <c r="G1230" s="34" t="s">
        <v>466</v>
      </c>
      <c r="H1230" s="34" t="s">
        <v>434</v>
      </c>
      <c r="I1230" s="29"/>
      <c r="J1230" s="35" t="s">
        <v>435</v>
      </c>
      <c r="K1230" s="228"/>
      <c r="L1230" s="228"/>
      <c r="M1230" s="228"/>
      <c r="N1230" s="241"/>
      <c r="O1230" s="241"/>
      <c r="P1230" s="241"/>
      <c r="Q1230" s="36"/>
      <c r="R1230" s="36"/>
      <c r="S1230" s="36"/>
      <c r="T1230" s="36"/>
    </row>
    <row r="1231" spans="1:20" s="25" customFormat="1" ht="20.100000000000001" customHeight="1">
      <c r="A1231" s="29"/>
      <c r="B1231" s="34"/>
      <c r="C1231" s="31"/>
      <c r="D1231" s="32"/>
      <c r="E1231" s="33"/>
      <c r="F1231" s="34" t="s">
        <v>466</v>
      </c>
      <c r="G1231" s="34" t="s">
        <v>467</v>
      </c>
      <c r="H1231" s="34" t="s">
        <v>438</v>
      </c>
      <c r="I1231" s="29"/>
      <c r="J1231" s="35" t="s">
        <v>435</v>
      </c>
      <c r="K1231" s="228"/>
      <c r="L1231" s="228"/>
      <c r="M1231" s="228"/>
      <c r="N1231" s="241"/>
      <c r="O1231" s="241"/>
      <c r="P1231" s="241"/>
      <c r="Q1231" s="36"/>
      <c r="R1231" s="36"/>
      <c r="S1231" s="36"/>
      <c r="T1231" s="36"/>
    </row>
    <row r="1232" spans="1:20" s="25" customFormat="1" ht="20.100000000000001" customHeight="1">
      <c r="A1232" s="29"/>
      <c r="B1232" s="34"/>
      <c r="C1232" s="31"/>
      <c r="D1232" s="32"/>
      <c r="E1232" s="33"/>
      <c r="F1232" s="34" t="s">
        <v>467</v>
      </c>
      <c r="G1232" s="34" t="s">
        <v>468</v>
      </c>
      <c r="H1232" s="34" t="s">
        <v>438</v>
      </c>
      <c r="I1232" s="29"/>
      <c r="J1232" s="35" t="s">
        <v>435</v>
      </c>
      <c r="K1232" s="228"/>
      <c r="L1232" s="228"/>
      <c r="M1232" s="228"/>
      <c r="N1232" s="241"/>
      <c r="O1232" s="241"/>
      <c r="P1232" s="241"/>
      <c r="Q1232" s="36"/>
      <c r="R1232" s="36"/>
      <c r="S1232" s="36"/>
      <c r="T1232" s="36"/>
    </row>
    <row r="1233" spans="1:20" s="25" customFormat="1" ht="20.100000000000001" customHeight="1">
      <c r="A1233" s="29"/>
      <c r="B1233" s="34"/>
      <c r="C1233" s="31"/>
      <c r="D1233" s="32"/>
      <c r="E1233" s="33"/>
      <c r="F1233" s="34" t="s">
        <v>468</v>
      </c>
      <c r="G1233" s="34" t="s">
        <v>469</v>
      </c>
      <c r="H1233" s="34" t="s">
        <v>434</v>
      </c>
      <c r="I1233" s="29"/>
      <c r="J1233" s="35" t="s">
        <v>435</v>
      </c>
      <c r="K1233" s="228"/>
      <c r="L1233" s="228"/>
      <c r="M1233" s="228"/>
      <c r="N1233" s="241"/>
      <c r="O1233" s="241"/>
      <c r="P1233" s="241"/>
      <c r="Q1233" s="36"/>
      <c r="R1233" s="36"/>
      <c r="S1233" s="36"/>
      <c r="T1233" s="36"/>
    </row>
    <row r="1234" spans="1:20" s="25" customFormat="1" ht="20.100000000000001" customHeight="1">
      <c r="A1234" s="29"/>
      <c r="B1234" s="34"/>
      <c r="C1234" s="31"/>
      <c r="D1234" s="32"/>
      <c r="E1234" s="33"/>
      <c r="F1234" s="34" t="s">
        <v>469</v>
      </c>
      <c r="G1234" s="34" t="s">
        <v>470</v>
      </c>
      <c r="H1234" s="34" t="s">
        <v>438</v>
      </c>
      <c r="I1234" s="29"/>
      <c r="J1234" s="35" t="s">
        <v>435</v>
      </c>
      <c r="K1234" s="228"/>
      <c r="L1234" s="228"/>
      <c r="M1234" s="228"/>
      <c r="N1234" s="241"/>
      <c r="O1234" s="241"/>
      <c r="P1234" s="241"/>
      <c r="Q1234" s="36"/>
      <c r="R1234" s="36"/>
      <c r="S1234" s="36"/>
      <c r="T1234" s="36"/>
    </row>
    <row r="1235" spans="1:20" s="25" customFormat="1" ht="20.100000000000001" customHeight="1">
      <c r="A1235" s="29"/>
      <c r="B1235" s="34"/>
      <c r="C1235" s="31"/>
      <c r="D1235" s="32"/>
      <c r="E1235" s="33"/>
      <c r="F1235" s="34" t="s">
        <v>470</v>
      </c>
      <c r="G1235" s="34" t="s">
        <v>471</v>
      </c>
      <c r="H1235" s="34" t="s">
        <v>440</v>
      </c>
      <c r="I1235" s="29"/>
      <c r="J1235" s="35" t="s">
        <v>435</v>
      </c>
      <c r="K1235" s="228"/>
      <c r="L1235" s="228"/>
      <c r="M1235" s="228"/>
      <c r="N1235" s="241"/>
      <c r="O1235" s="241"/>
      <c r="P1235" s="241"/>
      <c r="Q1235" s="36"/>
      <c r="R1235" s="36"/>
      <c r="S1235" s="36"/>
      <c r="T1235" s="36"/>
    </row>
    <row r="1236" spans="1:20" s="25" customFormat="1" ht="20.100000000000001" customHeight="1">
      <c r="A1236" s="29"/>
      <c r="B1236" s="34"/>
      <c r="C1236" s="31"/>
      <c r="D1236" s="32"/>
      <c r="E1236" s="33"/>
      <c r="F1236" s="34" t="s">
        <v>471</v>
      </c>
      <c r="G1236" s="34" t="s">
        <v>473</v>
      </c>
      <c r="H1236" s="34" t="s">
        <v>438</v>
      </c>
      <c r="I1236" s="29"/>
      <c r="J1236" s="35" t="s">
        <v>435</v>
      </c>
      <c r="K1236" s="228"/>
      <c r="L1236" s="228"/>
      <c r="M1236" s="228"/>
      <c r="N1236" s="241"/>
      <c r="O1236" s="241"/>
      <c r="P1236" s="241"/>
      <c r="Q1236" s="36"/>
      <c r="R1236" s="36"/>
      <c r="S1236" s="36"/>
      <c r="T1236" s="36"/>
    </row>
    <row r="1237" spans="1:20" s="25" customFormat="1" ht="20.100000000000001" customHeight="1">
      <c r="A1237" s="29"/>
      <c r="B1237" s="34"/>
      <c r="C1237" s="31"/>
      <c r="D1237" s="32"/>
      <c r="E1237" s="33"/>
      <c r="F1237" s="34" t="s">
        <v>473</v>
      </c>
      <c r="G1237" s="34" t="s">
        <v>474</v>
      </c>
      <c r="H1237" s="34" t="s">
        <v>440</v>
      </c>
      <c r="I1237" s="29"/>
      <c r="J1237" s="35" t="s">
        <v>435</v>
      </c>
      <c r="K1237" s="228"/>
      <c r="L1237" s="228"/>
      <c r="M1237" s="228"/>
      <c r="N1237" s="241"/>
      <c r="O1237" s="241"/>
      <c r="P1237" s="241"/>
      <c r="Q1237" s="36"/>
      <c r="R1237" s="36"/>
      <c r="S1237" s="36"/>
      <c r="T1237" s="36"/>
    </row>
    <row r="1238" spans="1:20" s="25" customFormat="1" ht="20.100000000000001" customHeight="1">
      <c r="A1238" s="29"/>
      <c r="B1238" s="34"/>
      <c r="C1238" s="31"/>
      <c r="D1238" s="32"/>
      <c r="E1238" s="33"/>
      <c r="F1238" s="34" t="s">
        <v>474</v>
      </c>
      <c r="G1238" s="34" t="s">
        <v>475</v>
      </c>
      <c r="H1238" s="34" t="s">
        <v>440</v>
      </c>
      <c r="I1238" s="29"/>
      <c r="J1238" s="35" t="s">
        <v>435</v>
      </c>
      <c r="K1238" s="228"/>
      <c r="L1238" s="228"/>
      <c r="M1238" s="228"/>
      <c r="N1238" s="241"/>
      <c r="O1238" s="241"/>
      <c r="P1238" s="241"/>
      <c r="Q1238" s="36"/>
      <c r="R1238" s="36"/>
      <c r="S1238" s="36"/>
      <c r="T1238" s="36"/>
    </row>
    <row r="1239" spans="1:20" s="25" customFormat="1" ht="20.100000000000001" customHeight="1">
      <c r="A1239" s="29"/>
      <c r="B1239" s="34"/>
      <c r="C1239" s="31"/>
      <c r="D1239" s="32"/>
      <c r="E1239" s="33"/>
      <c r="F1239" s="34" t="s">
        <v>475</v>
      </c>
      <c r="G1239" s="34" t="s">
        <v>476</v>
      </c>
      <c r="H1239" s="34" t="s">
        <v>434</v>
      </c>
      <c r="I1239" s="29"/>
      <c r="J1239" s="35" t="s">
        <v>435</v>
      </c>
      <c r="K1239" s="228"/>
      <c r="L1239" s="228"/>
      <c r="M1239" s="228"/>
      <c r="N1239" s="241"/>
      <c r="O1239" s="241"/>
      <c r="P1239" s="241"/>
      <c r="Q1239" s="36"/>
      <c r="R1239" s="36"/>
      <c r="S1239" s="36"/>
      <c r="T1239" s="36"/>
    </row>
    <row r="1240" spans="1:20" s="25" customFormat="1" ht="20.100000000000001" customHeight="1">
      <c r="A1240" s="29"/>
      <c r="B1240" s="34"/>
      <c r="C1240" s="31"/>
      <c r="D1240" s="32"/>
      <c r="E1240" s="33"/>
      <c r="F1240" s="34" t="s">
        <v>476</v>
      </c>
      <c r="G1240" s="34" t="s">
        <v>477</v>
      </c>
      <c r="H1240" s="34" t="s">
        <v>438</v>
      </c>
      <c r="I1240" s="29"/>
      <c r="J1240" s="35" t="s">
        <v>435</v>
      </c>
      <c r="K1240" s="228"/>
      <c r="L1240" s="228"/>
      <c r="M1240" s="228"/>
      <c r="N1240" s="241"/>
      <c r="O1240" s="241"/>
      <c r="P1240" s="241"/>
      <c r="Q1240" s="36"/>
      <c r="R1240" s="36"/>
      <c r="S1240" s="36"/>
      <c r="T1240" s="36"/>
    </row>
    <row r="1241" spans="1:20" s="25" customFormat="1" ht="20.100000000000001" customHeight="1">
      <c r="A1241" s="29"/>
      <c r="B1241" s="34"/>
      <c r="C1241" s="31"/>
      <c r="D1241" s="32"/>
      <c r="E1241" s="33"/>
      <c r="F1241" s="34" t="s">
        <v>477</v>
      </c>
      <c r="G1241" s="34" t="s">
        <v>543</v>
      </c>
      <c r="H1241" s="34" t="s">
        <v>438</v>
      </c>
      <c r="I1241" s="29"/>
      <c r="J1241" s="35" t="s">
        <v>435</v>
      </c>
      <c r="K1241" s="228"/>
      <c r="L1241" s="228"/>
      <c r="M1241" s="228"/>
      <c r="N1241" s="241"/>
      <c r="O1241" s="241"/>
      <c r="P1241" s="241"/>
      <c r="Q1241" s="36"/>
      <c r="R1241" s="36"/>
      <c r="S1241" s="36"/>
      <c r="T1241" s="36"/>
    </row>
    <row r="1242" spans="1:20" s="25" customFormat="1" ht="20.100000000000001" customHeight="1">
      <c r="A1242" s="29"/>
      <c r="B1242" s="34"/>
      <c r="C1242" s="31"/>
      <c r="D1242" s="32"/>
      <c r="E1242" s="33"/>
      <c r="F1242" s="34" t="s">
        <v>543</v>
      </c>
      <c r="G1242" s="34" t="s">
        <v>550</v>
      </c>
      <c r="H1242" s="34" t="s">
        <v>434</v>
      </c>
      <c r="I1242" s="29"/>
      <c r="J1242" s="35" t="s">
        <v>435</v>
      </c>
      <c r="K1242" s="228"/>
      <c r="L1242" s="228"/>
      <c r="M1242" s="228"/>
      <c r="N1242" s="241"/>
      <c r="O1242" s="241"/>
      <c r="P1242" s="241"/>
      <c r="Q1242" s="36"/>
      <c r="R1242" s="36"/>
      <c r="S1242" s="36"/>
      <c r="T1242" s="36"/>
    </row>
    <row r="1243" spans="1:20" s="25" customFormat="1" ht="20.100000000000001" customHeight="1">
      <c r="A1243" s="29"/>
      <c r="B1243" s="34"/>
      <c r="C1243" s="31"/>
      <c r="D1243" s="32"/>
      <c r="E1243" s="33"/>
      <c r="F1243" s="34" t="s">
        <v>550</v>
      </c>
      <c r="G1243" s="34" t="s">
        <v>551</v>
      </c>
      <c r="H1243" s="34" t="s">
        <v>438</v>
      </c>
      <c r="I1243" s="29"/>
      <c r="J1243" s="35" t="s">
        <v>435</v>
      </c>
      <c r="K1243" s="228"/>
      <c r="L1243" s="228"/>
      <c r="M1243" s="228"/>
      <c r="N1243" s="241"/>
      <c r="O1243" s="241"/>
      <c r="P1243" s="241"/>
      <c r="Q1243" s="36"/>
      <c r="R1243" s="36"/>
      <c r="S1243" s="36"/>
      <c r="T1243" s="36"/>
    </row>
    <row r="1244" spans="1:20" s="25" customFormat="1" ht="20.100000000000001" customHeight="1">
      <c r="A1244" s="29"/>
      <c r="B1244" s="34"/>
      <c r="C1244" s="31"/>
      <c r="D1244" s="32"/>
      <c r="E1244" s="33"/>
      <c r="F1244" s="34" t="s">
        <v>551</v>
      </c>
      <c r="G1244" s="34" t="s">
        <v>552</v>
      </c>
      <c r="H1244" s="34" t="s">
        <v>434</v>
      </c>
      <c r="I1244" s="29"/>
      <c r="J1244" s="35" t="s">
        <v>435</v>
      </c>
      <c r="K1244" s="228"/>
      <c r="L1244" s="228"/>
      <c r="M1244" s="228"/>
      <c r="N1244" s="241"/>
      <c r="O1244" s="241"/>
      <c r="P1244" s="241"/>
      <c r="Q1244" s="36"/>
      <c r="R1244" s="36"/>
      <c r="S1244" s="36"/>
      <c r="T1244" s="36"/>
    </row>
    <row r="1245" spans="1:20" s="25" customFormat="1" ht="20.100000000000001" customHeight="1">
      <c r="A1245" s="29"/>
      <c r="B1245" s="34"/>
      <c r="C1245" s="31"/>
      <c r="D1245" s="32"/>
      <c r="E1245" s="33"/>
      <c r="F1245" s="34" t="s">
        <v>552</v>
      </c>
      <c r="G1245" s="34" t="s">
        <v>553</v>
      </c>
      <c r="H1245" s="34" t="s">
        <v>438</v>
      </c>
      <c r="I1245" s="29"/>
      <c r="J1245" s="35" t="s">
        <v>435</v>
      </c>
      <c r="K1245" s="228"/>
      <c r="L1245" s="228"/>
      <c r="M1245" s="228"/>
      <c r="N1245" s="241"/>
      <c r="O1245" s="241"/>
      <c r="P1245" s="241"/>
      <c r="Q1245" s="36"/>
      <c r="R1245" s="36"/>
      <c r="S1245" s="36"/>
      <c r="T1245" s="36"/>
    </row>
    <row r="1246" spans="1:20" s="25" customFormat="1" ht="20.100000000000001" customHeight="1">
      <c r="A1246" s="29"/>
      <c r="B1246" s="34"/>
      <c r="C1246" s="31"/>
      <c r="D1246" s="32"/>
      <c r="E1246" s="33"/>
      <c r="F1246" s="34" t="s">
        <v>553</v>
      </c>
      <c r="G1246" s="34" t="s">
        <v>554</v>
      </c>
      <c r="H1246" s="34" t="s">
        <v>440</v>
      </c>
      <c r="I1246" s="29"/>
      <c r="J1246" s="35" t="s">
        <v>435</v>
      </c>
      <c r="K1246" s="228"/>
      <c r="L1246" s="228"/>
      <c r="M1246" s="228"/>
      <c r="N1246" s="241"/>
      <c r="O1246" s="241"/>
      <c r="P1246" s="241"/>
      <c r="Q1246" s="36"/>
      <c r="R1246" s="36"/>
      <c r="S1246" s="36"/>
      <c r="T1246" s="36"/>
    </row>
    <row r="1247" spans="1:20" s="25" customFormat="1" ht="20.100000000000001" customHeight="1">
      <c r="A1247" s="29"/>
      <c r="B1247" s="34"/>
      <c r="C1247" s="31"/>
      <c r="D1247" s="32"/>
      <c r="E1247" s="33"/>
      <c r="F1247" s="34" t="s">
        <v>554</v>
      </c>
      <c r="G1247" s="34" t="s">
        <v>553</v>
      </c>
      <c r="H1247" s="34" t="s">
        <v>440</v>
      </c>
      <c r="I1247" s="29"/>
      <c r="J1247" s="35" t="s">
        <v>435</v>
      </c>
      <c r="K1247" s="228"/>
      <c r="L1247" s="228"/>
      <c r="M1247" s="228"/>
      <c r="N1247" s="241"/>
      <c r="O1247" s="241"/>
      <c r="P1247" s="241"/>
      <c r="Q1247" s="36"/>
      <c r="R1247" s="36"/>
      <c r="S1247" s="36"/>
      <c r="T1247" s="36"/>
    </row>
    <row r="1248" spans="1:20" s="25" customFormat="1" ht="20.100000000000001" customHeight="1">
      <c r="A1248" s="29"/>
      <c r="B1248" s="34"/>
      <c r="C1248" s="31"/>
      <c r="D1248" s="32"/>
      <c r="E1248" s="33"/>
      <c r="F1248" s="34" t="s">
        <v>555</v>
      </c>
      <c r="G1248" s="34" t="s">
        <v>556</v>
      </c>
      <c r="H1248" s="34" t="s">
        <v>434</v>
      </c>
      <c r="I1248" s="29"/>
      <c r="J1248" s="35" t="s">
        <v>435</v>
      </c>
      <c r="K1248" s="228"/>
      <c r="L1248" s="228"/>
      <c r="M1248" s="228"/>
      <c r="N1248" s="241"/>
      <c r="O1248" s="241"/>
      <c r="P1248" s="241"/>
      <c r="Q1248" s="36"/>
      <c r="R1248" s="36"/>
      <c r="S1248" s="36"/>
      <c r="T1248" s="36"/>
    </row>
    <row r="1249" spans="1:20" s="25" customFormat="1" ht="20.100000000000001" customHeight="1">
      <c r="A1249" s="29"/>
      <c r="B1249" s="34"/>
      <c r="C1249" s="31"/>
      <c r="D1249" s="32"/>
      <c r="E1249" s="33"/>
      <c r="F1249" s="34" t="s">
        <v>556</v>
      </c>
      <c r="G1249" s="34" t="s">
        <v>557</v>
      </c>
      <c r="H1249" s="34" t="s">
        <v>434</v>
      </c>
      <c r="I1249" s="29"/>
      <c r="J1249" s="35" t="s">
        <v>435</v>
      </c>
      <c r="K1249" s="228"/>
      <c r="L1249" s="228"/>
      <c r="M1249" s="228"/>
      <c r="N1249" s="241"/>
      <c r="O1249" s="241"/>
      <c r="P1249" s="241"/>
      <c r="Q1249" s="36"/>
      <c r="R1249" s="36"/>
      <c r="S1249" s="36"/>
      <c r="T1249" s="36"/>
    </row>
    <row r="1250" spans="1:20" s="25" customFormat="1" ht="20.100000000000001" customHeight="1">
      <c r="A1250" s="29"/>
      <c r="B1250" s="34"/>
      <c r="C1250" s="31"/>
      <c r="D1250" s="32"/>
      <c r="E1250" s="33"/>
      <c r="F1250" s="34" t="s">
        <v>557</v>
      </c>
      <c r="G1250" s="34" t="s">
        <v>558</v>
      </c>
      <c r="H1250" s="34" t="s">
        <v>434</v>
      </c>
      <c r="I1250" s="29"/>
      <c r="J1250" s="35" t="s">
        <v>435</v>
      </c>
      <c r="K1250" s="228"/>
      <c r="L1250" s="228"/>
      <c r="M1250" s="228"/>
      <c r="N1250" s="241"/>
      <c r="O1250" s="241"/>
      <c r="P1250" s="241"/>
      <c r="Q1250" s="36"/>
      <c r="R1250" s="36"/>
      <c r="S1250" s="36"/>
      <c r="T1250" s="36"/>
    </row>
    <row r="1251" spans="1:20" s="25" customFormat="1" ht="20.100000000000001" customHeight="1">
      <c r="A1251" s="29"/>
      <c r="B1251" s="34"/>
      <c r="C1251" s="31"/>
      <c r="D1251" s="32"/>
      <c r="E1251" s="33"/>
      <c r="F1251" s="34" t="s">
        <v>558</v>
      </c>
      <c r="G1251" s="34" t="s">
        <v>559</v>
      </c>
      <c r="H1251" s="34" t="s">
        <v>434</v>
      </c>
      <c r="I1251" s="29"/>
      <c r="J1251" s="35" t="s">
        <v>435</v>
      </c>
      <c r="K1251" s="228"/>
      <c r="L1251" s="228"/>
      <c r="M1251" s="228"/>
      <c r="N1251" s="241"/>
      <c r="O1251" s="241"/>
      <c r="P1251" s="241"/>
      <c r="Q1251" s="36"/>
      <c r="R1251" s="36"/>
      <c r="S1251" s="36"/>
      <c r="T1251" s="36"/>
    </row>
    <row r="1252" spans="1:20" s="25" customFormat="1" ht="20.100000000000001" customHeight="1">
      <c r="A1252" s="29"/>
      <c r="B1252" s="34"/>
      <c r="C1252" s="31"/>
      <c r="D1252" s="32"/>
      <c r="E1252" s="33"/>
      <c r="F1252" s="34" t="s">
        <v>559</v>
      </c>
      <c r="G1252" s="34" t="s">
        <v>560</v>
      </c>
      <c r="H1252" s="34" t="s">
        <v>434</v>
      </c>
      <c r="I1252" s="29"/>
      <c r="J1252" s="35" t="s">
        <v>435</v>
      </c>
      <c r="K1252" s="228"/>
      <c r="L1252" s="228"/>
      <c r="M1252" s="228"/>
      <c r="N1252" s="241"/>
      <c r="O1252" s="241"/>
      <c r="P1252" s="241"/>
      <c r="Q1252" s="36"/>
      <c r="R1252" s="36"/>
      <c r="S1252" s="36"/>
      <c r="T1252" s="36"/>
    </row>
    <row r="1253" spans="1:20" s="25" customFormat="1" ht="20.100000000000001" customHeight="1">
      <c r="A1253" s="29"/>
      <c r="B1253" s="34"/>
      <c r="C1253" s="31"/>
      <c r="D1253" s="32"/>
      <c r="E1253" s="33"/>
      <c r="F1253" s="34" t="s">
        <v>560</v>
      </c>
      <c r="G1253" s="34" t="s">
        <v>561</v>
      </c>
      <c r="H1253" s="34" t="s">
        <v>434</v>
      </c>
      <c r="I1253" s="29"/>
      <c r="J1253" s="35" t="s">
        <v>435</v>
      </c>
      <c r="K1253" s="228"/>
      <c r="L1253" s="228"/>
      <c r="M1253" s="228"/>
      <c r="N1253" s="241"/>
      <c r="O1253" s="241"/>
      <c r="P1253" s="241"/>
      <c r="Q1253" s="36"/>
      <c r="R1253" s="36"/>
      <c r="S1253" s="36"/>
      <c r="T1253" s="36"/>
    </row>
    <row r="1254" spans="1:20" s="25" customFormat="1" ht="20.100000000000001" customHeight="1">
      <c r="A1254" s="29"/>
      <c r="B1254" s="34"/>
      <c r="C1254" s="31"/>
      <c r="D1254" s="32"/>
      <c r="E1254" s="33"/>
      <c r="F1254" s="34" t="s">
        <v>561</v>
      </c>
      <c r="G1254" s="34" t="s">
        <v>562</v>
      </c>
      <c r="H1254" s="34" t="s">
        <v>434</v>
      </c>
      <c r="I1254" s="29"/>
      <c r="J1254" s="35" t="s">
        <v>435</v>
      </c>
      <c r="K1254" s="228"/>
      <c r="L1254" s="228"/>
      <c r="M1254" s="228"/>
      <c r="N1254" s="241"/>
      <c r="O1254" s="241"/>
      <c r="P1254" s="241"/>
      <c r="Q1254" s="36"/>
      <c r="R1254" s="36"/>
      <c r="S1254" s="36"/>
      <c r="T1254" s="36"/>
    </row>
    <row r="1255" spans="1:20" s="25" customFormat="1" ht="20.100000000000001" customHeight="1">
      <c r="A1255" s="29"/>
      <c r="B1255" s="34"/>
      <c r="C1255" s="31"/>
      <c r="D1255" s="32"/>
      <c r="E1255" s="33"/>
      <c r="F1255" s="34" t="s">
        <v>562</v>
      </c>
      <c r="G1255" s="34" t="s">
        <v>563</v>
      </c>
      <c r="H1255" s="34" t="s">
        <v>434</v>
      </c>
      <c r="I1255" s="29"/>
      <c r="J1255" s="35" t="s">
        <v>435</v>
      </c>
      <c r="K1255" s="228"/>
      <c r="L1255" s="228"/>
      <c r="M1255" s="228"/>
      <c r="N1255" s="241"/>
      <c r="O1255" s="241"/>
      <c r="P1255" s="241"/>
      <c r="Q1255" s="36"/>
      <c r="R1255" s="36"/>
      <c r="S1255" s="36"/>
      <c r="T1255" s="36"/>
    </row>
    <row r="1256" spans="1:20" s="25" customFormat="1" ht="20.100000000000001" customHeight="1">
      <c r="A1256" s="29"/>
      <c r="B1256" s="34"/>
      <c r="C1256" s="31"/>
      <c r="D1256" s="32"/>
      <c r="E1256" s="33"/>
      <c r="F1256" s="34" t="s">
        <v>563</v>
      </c>
      <c r="G1256" s="34" t="s">
        <v>564</v>
      </c>
      <c r="H1256" s="34" t="s">
        <v>434</v>
      </c>
      <c r="I1256" s="29"/>
      <c r="J1256" s="35" t="s">
        <v>435</v>
      </c>
      <c r="K1256" s="228"/>
      <c r="L1256" s="228"/>
      <c r="M1256" s="228"/>
      <c r="N1256" s="241"/>
      <c r="O1256" s="241"/>
      <c r="P1256" s="241"/>
      <c r="Q1256" s="36"/>
      <c r="R1256" s="36"/>
      <c r="S1256" s="36"/>
      <c r="T1256" s="36"/>
    </row>
    <row r="1257" spans="1:20" s="25" customFormat="1" ht="20.100000000000001" customHeight="1">
      <c r="A1257" s="29"/>
      <c r="B1257" s="34"/>
      <c r="C1257" s="31"/>
      <c r="D1257" s="32"/>
      <c r="E1257" s="33"/>
      <c r="F1257" s="34" t="s">
        <v>564</v>
      </c>
      <c r="G1257" s="34" t="s">
        <v>565</v>
      </c>
      <c r="H1257" s="34" t="s">
        <v>434</v>
      </c>
      <c r="I1257" s="29"/>
      <c r="J1257" s="35" t="s">
        <v>435</v>
      </c>
      <c r="K1257" s="228"/>
      <c r="L1257" s="228"/>
      <c r="M1257" s="228"/>
      <c r="N1257" s="241"/>
      <c r="O1257" s="241"/>
      <c r="P1257" s="241"/>
      <c r="Q1257" s="36"/>
      <c r="R1257" s="36"/>
      <c r="S1257" s="36"/>
      <c r="T1257" s="36"/>
    </row>
    <row r="1258" spans="1:20" s="25" customFormat="1" ht="20.100000000000001" customHeight="1">
      <c r="A1258" s="29"/>
      <c r="B1258" s="34"/>
      <c r="C1258" s="31"/>
      <c r="D1258" s="32"/>
      <c r="E1258" s="33"/>
      <c r="F1258" s="34" t="s">
        <v>565</v>
      </c>
      <c r="G1258" s="34" t="s">
        <v>566</v>
      </c>
      <c r="H1258" s="34" t="s">
        <v>434</v>
      </c>
      <c r="I1258" s="29"/>
      <c r="J1258" s="35" t="s">
        <v>435</v>
      </c>
      <c r="K1258" s="228"/>
      <c r="L1258" s="228"/>
      <c r="M1258" s="228"/>
      <c r="N1258" s="241"/>
      <c r="O1258" s="241"/>
      <c r="P1258" s="241"/>
      <c r="Q1258" s="36"/>
      <c r="R1258" s="36"/>
      <c r="S1258" s="36"/>
      <c r="T1258" s="36"/>
    </row>
    <row r="1259" spans="1:20" s="25" customFormat="1" ht="20.100000000000001" customHeight="1">
      <c r="A1259" s="29"/>
      <c r="B1259" s="34"/>
      <c r="C1259" s="31"/>
      <c r="D1259" s="32"/>
      <c r="E1259" s="33"/>
      <c r="F1259" s="34" t="s">
        <v>566</v>
      </c>
      <c r="G1259" s="34" t="s">
        <v>1193</v>
      </c>
      <c r="H1259" s="34" t="s">
        <v>434</v>
      </c>
      <c r="I1259" s="29"/>
      <c r="J1259" s="35" t="s">
        <v>435</v>
      </c>
      <c r="K1259" s="228"/>
      <c r="L1259" s="228"/>
      <c r="M1259" s="228"/>
      <c r="N1259" s="241"/>
      <c r="O1259" s="241"/>
      <c r="P1259" s="241"/>
      <c r="Q1259" s="36"/>
      <c r="R1259" s="36"/>
      <c r="S1259" s="36"/>
      <c r="T1259" s="36"/>
    </row>
    <row r="1260" spans="1:20" s="25" customFormat="1" ht="20.100000000000001" customHeight="1">
      <c r="A1260" s="20"/>
      <c r="B1260" s="44"/>
      <c r="C1260" s="41"/>
      <c r="D1260" s="42"/>
      <c r="E1260" s="43"/>
      <c r="F1260" s="44"/>
      <c r="G1260" s="44"/>
      <c r="H1260" s="44"/>
      <c r="I1260" s="20"/>
      <c r="J1260" s="24"/>
      <c r="K1260" s="226"/>
      <c r="L1260" s="226"/>
      <c r="M1260" s="226"/>
      <c r="N1260" s="239"/>
      <c r="O1260" s="239"/>
      <c r="P1260" s="239"/>
    </row>
    <row r="1261" spans="1:20" s="25" customFormat="1" ht="20.100000000000001" customHeight="1">
      <c r="A1261" s="20"/>
      <c r="B1261" s="44"/>
      <c r="C1261" s="41"/>
      <c r="D1261" s="42"/>
      <c r="E1261" s="43"/>
      <c r="F1261" s="44"/>
      <c r="G1261" s="44"/>
      <c r="H1261" s="44"/>
      <c r="I1261" s="20"/>
      <c r="J1261" s="24"/>
      <c r="K1261" s="226"/>
      <c r="L1261" s="226"/>
      <c r="M1261" s="226"/>
      <c r="N1261" s="239"/>
      <c r="O1261" s="239"/>
      <c r="P1261" s="239"/>
    </row>
    <row r="1262" spans="1:20" s="270" customFormat="1" ht="20.100000000000001" customHeight="1">
      <c r="A1262" s="260"/>
      <c r="B1262" s="265">
        <v>127</v>
      </c>
      <c r="C1262" s="262">
        <v>1.127</v>
      </c>
      <c r="D1262" s="263" t="s">
        <v>143</v>
      </c>
      <c r="E1262" s="264">
        <f>'2-'!H144</f>
        <v>1.85</v>
      </c>
      <c r="F1262" s="265" t="s">
        <v>433</v>
      </c>
      <c r="G1262" s="265" t="s">
        <v>447</v>
      </c>
      <c r="H1262" s="265" t="s">
        <v>434</v>
      </c>
      <c r="I1262" s="260"/>
      <c r="J1262" s="266" t="s">
        <v>435</v>
      </c>
      <c r="K1262" s="267" t="s">
        <v>434</v>
      </c>
      <c r="L1262" s="267">
        <f>COUNTIF(H1262:H1270,"B")</f>
        <v>4</v>
      </c>
      <c r="M1262" s="267">
        <v>200</v>
      </c>
      <c r="N1262" s="268">
        <f>L1262*M1262</f>
        <v>800</v>
      </c>
      <c r="O1262" s="268">
        <v>50</v>
      </c>
      <c r="P1262" s="268">
        <f>O1262+N1262</f>
        <v>850</v>
      </c>
      <c r="Q1262" s="269">
        <f>P1262/P1266</f>
        <v>0.45945945945945948</v>
      </c>
      <c r="R1262" s="269"/>
      <c r="S1262" s="269"/>
      <c r="T1262" s="269"/>
    </row>
    <row r="1263" spans="1:20" s="270" customFormat="1" ht="20.100000000000001" customHeight="1">
      <c r="A1263" s="260"/>
      <c r="B1263" s="265"/>
      <c r="C1263" s="262"/>
      <c r="D1263" s="263"/>
      <c r="E1263" s="264"/>
      <c r="F1263" s="265" t="s">
        <v>447</v>
      </c>
      <c r="G1263" s="265" t="s">
        <v>451</v>
      </c>
      <c r="H1263" s="265" t="s">
        <v>438</v>
      </c>
      <c r="I1263" s="260"/>
      <c r="J1263" s="266" t="s">
        <v>435</v>
      </c>
      <c r="K1263" s="267" t="s">
        <v>438</v>
      </c>
      <c r="L1263" s="267">
        <f>COUNTIF(H1262:H1270,"S")</f>
        <v>4</v>
      </c>
      <c r="M1263" s="267">
        <v>200</v>
      </c>
      <c r="N1263" s="268">
        <f>L1263*M1263</f>
        <v>800</v>
      </c>
      <c r="O1263" s="268"/>
      <c r="P1263" s="268">
        <f>N1263+O1263</f>
        <v>800</v>
      </c>
      <c r="Q1263" s="269">
        <f>P1263/P1266</f>
        <v>0.43243243243243246</v>
      </c>
      <c r="R1263" s="269"/>
      <c r="S1263" s="269"/>
      <c r="T1263" s="269"/>
    </row>
    <row r="1264" spans="1:20" s="270" customFormat="1" ht="20.100000000000001" customHeight="1">
      <c r="A1264" s="260"/>
      <c r="B1264" s="265"/>
      <c r="C1264" s="262"/>
      <c r="D1264" s="263"/>
      <c r="E1264" s="264"/>
      <c r="F1264" s="265" t="s">
        <v>451</v>
      </c>
      <c r="G1264" s="265" t="s">
        <v>454</v>
      </c>
      <c r="H1264" s="265" t="s">
        <v>438</v>
      </c>
      <c r="I1264" s="260"/>
      <c r="J1264" s="266" t="s">
        <v>435</v>
      </c>
      <c r="K1264" s="267" t="s">
        <v>440</v>
      </c>
      <c r="L1264" s="267">
        <f>COUNTIF(H1262:H1270,"RR")</f>
        <v>0</v>
      </c>
      <c r="M1264" s="267">
        <v>200</v>
      </c>
      <c r="N1264" s="268">
        <v>0</v>
      </c>
      <c r="O1264" s="268"/>
      <c r="P1264" s="268">
        <f>N1264+O1264</f>
        <v>0</v>
      </c>
      <c r="Q1264" s="269">
        <f>P1264/P1266</f>
        <v>0</v>
      </c>
      <c r="R1264" s="269"/>
      <c r="S1264" s="269"/>
      <c r="T1264" s="269"/>
    </row>
    <row r="1265" spans="1:20" s="270" customFormat="1" ht="20.100000000000001" customHeight="1">
      <c r="A1265" s="260"/>
      <c r="B1265" s="265"/>
      <c r="C1265" s="262"/>
      <c r="D1265" s="263"/>
      <c r="E1265" s="264"/>
      <c r="F1265" s="265" t="s">
        <v>454</v>
      </c>
      <c r="G1265" s="265" t="s">
        <v>455</v>
      </c>
      <c r="H1265" s="265" t="s">
        <v>443</v>
      </c>
      <c r="I1265" s="260"/>
      <c r="J1265" s="266" t="s">
        <v>40</v>
      </c>
      <c r="K1265" s="267" t="s">
        <v>443</v>
      </c>
      <c r="L1265" s="267">
        <f>COUNTIF(H1262:H1270,"RB")</f>
        <v>1</v>
      </c>
      <c r="M1265" s="267">
        <v>200</v>
      </c>
      <c r="N1265" s="268">
        <f>L1265*M1265</f>
        <v>200</v>
      </c>
      <c r="O1265" s="268"/>
      <c r="P1265" s="268">
        <f>N1265+O1265</f>
        <v>200</v>
      </c>
      <c r="Q1265" s="269">
        <f>P1265/P1266</f>
        <v>0.10810810810810811</v>
      </c>
      <c r="R1265" s="269"/>
      <c r="S1265" s="269"/>
      <c r="T1265" s="269"/>
    </row>
    <row r="1266" spans="1:20" s="270" customFormat="1" ht="20.100000000000001" customHeight="1">
      <c r="A1266" s="260"/>
      <c r="B1266" s="265"/>
      <c r="C1266" s="262"/>
      <c r="D1266" s="263"/>
      <c r="E1266" s="264"/>
      <c r="F1266" s="265" t="s">
        <v>455</v>
      </c>
      <c r="G1266" s="265" t="s">
        <v>456</v>
      </c>
      <c r="H1266" s="265" t="s">
        <v>438</v>
      </c>
      <c r="I1266" s="260"/>
      <c r="J1266" s="266" t="s">
        <v>435</v>
      </c>
      <c r="K1266" s="267"/>
      <c r="L1266" s="267"/>
      <c r="M1266" s="267"/>
      <c r="N1266" s="268"/>
      <c r="O1266" s="268"/>
      <c r="P1266" s="268">
        <f>SUM(P1262:P1265)</f>
        <v>1850</v>
      </c>
      <c r="Q1266" s="269">
        <f>SUM(Q1262:Q1265)</f>
        <v>1</v>
      </c>
      <c r="R1266" s="269"/>
      <c r="S1266" s="269"/>
      <c r="T1266" s="269"/>
    </row>
    <row r="1267" spans="1:20" s="270" customFormat="1" ht="20.100000000000001" customHeight="1">
      <c r="A1267" s="260"/>
      <c r="B1267" s="265"/>
      <c r="C1267" s="262"/>
      <c r="D1267" s="263"/>
      <c r="E1267" s="264"/>
      <c r="F1267" s="265" t="s">
        <v>456</v>
      </c>
      <c r="G1267" s="265" t="s">
        <v>457</v>
      </c>
      <c r="H1267" s="265" t="s">
        <v>434</v>
      </c>
      <c r="I1267" s="260"/>
      <c r="J1267" s="266" t="s">
        <v>435</v>
      </c>
      <c r="K1267" s="267"/>
      <c r="L1267" s="267"/>
      <c r="M1267" s="267"/>
      <c r="N1267" s="268"/>
      <c r="O1267" s="268"/>
      <c r="P1267" s="268"/>
    </row>
    <row r="1268" spans="1:20" s="270" customFormat="1" ht="20.100000000000001" customHeight="1">
      <c r="A1268" s="260"/>
      <c r="B1268" s="265"/>
      <c r="C1268" s="262"/>
      <c r="D1268" s="263"/>
      <c r="E1268" s="264"/>
      <c r="F1268" s="265" t="s">
        <v>457</v>
      </c>
      <c r="G1268" s="265" t="s">
        <v>460</v>
      </c>
      <c r="H1268" s="265" t="s">
        <v>434</v>
      </c>
      <c r="I1268" s="260"/>
      <c r="J1268" s="266" t="s">
        <v>435</v>
      </c>
      <c r="K1268" s="267"/>
      <c r="L1268" s="267"/>
      <c r="M1268" s="267"/>
      <c r="N1268" s="268"/>
      <c r="O1268" s="268"/>
      <c r="P1268" s="268"/>
    </row>
    <row r="1269" spans="1:20" s="270" customFormat="1" ht="20.100000000000001" customHeight="1">
      <c r="A1269" s="260"/>
      <c r="B1269" s="265"/>
      <c r="C1269" s="262"/>
      <c r="D1269" s="263"/>
      <c r="E1269" s="264"/>
      <c r="F1269" s="265" t="s">
        <v>460</v>
      </c>
      <c r="G1269" s="265" t="s">
        <v>463</v>
      </c>
      <c r="H1269" s="265" t="s">
        <v>438</v>
      </c>
      <c r="I1269" s="260"/>
      <c r="J1269" s="266" t="s">
        <v>435</v>
      </c>
      <c r="K1269" s="267"/>
      <c r="L1269" s="267"/>
      <c r="M1269" s="267"/>
      <c r="N1269" s="268"/>
      <c r="O1269" s="268"/>
      <c r="P1269" s="268"/>
    </row>
    <row r="1270" spans="1:20" s="270" customFormat="1" ht="20.100000000000001" customHeight="1">
      <c r="A1270" s="260"/>
      <c r="B1270" s="265"/>
      <c r="C1270" s="262"/>
      <c r="D1270" s="263"/>
      <c r="E1270" s="264"/>
      <c r="F1270" s="265" t="s">
        <v>463</v>
      </c>
      <c r="G1270" s="265" t="s">
        <v>464</v>
      </c>
      <c r="H1270" s="265" t="s">
        <v>434</v>
      </c>
      <c r="I1270" s="260"/>
      <c r="J1270" s="266" t="s">
        <v>40</v>
      </c>
      <c r="K1270" s="267"/>
      <c r="L1270" s="267"/>
      <c r="M1270" s="267"/>
      <c r="N1270" s="268"/>
      <c r="O1270" s="268"/>
      <c r="P1270" s="268"/>
    </row>
    <row r="1271" spans="1:20" s="270" customFormat="1" ht="20.100000000000001" customHeight="1">
      <c r="A1271" s="260"/>
      <c r="B1271" s="265"/>
      <c r="C1271" s="262"/>
      <c r="D1271" s="263"/>
      <c r="E1271" s="264"/>
      <c r="F1271" s="265" t="s">
        <v>464</v>
      </c>
      <c r="G1271" s="265" t="s">
        <v>1194</v>
      </c>
      <c r="H1271" s="265" t="s">
        <v>434</v>
      </c>
      <c r="I1271" s="260"/>
      <c r="J1271" s="266" t="s">
        <v>435</v>
      </c>
      <c r="K1271" s="267"/>
      <c r="L1271" s="267"/>
      <c r="M1271" s="267"/>
      <c r="N1271" s="268"/>
      <c r="O1271" s="268"/>
      <c r="P1271" s="268"/>
    </row>
    <row r="1272" spans="1:20" s="25" customFormat="1" ht="20.100000000000001" customHeight="1">
      <c r="A1272" s="20"/>
      <c r="B1272" s="44"/>
      <c r="C1272" s="41"/>
      <c r="D1272" s="42"/>
      <c r="E1272" s="43"/>
      <c r="F1272" s="44"/>
      <c r="G1272" s="44"/>
      <c r="H1272" s="44"/>
      <c r="I1272" s="20"/>
      <c r="J1272" s="24"/>
      <c r="K1272" s="226"/>
      <c r="L1272" s="226"/>
      <c r="M1272" s="226"/>
      <c r="N1272" s="239"/>
      <c r="O1272" s="239"/>
      <c r="P1272" s="239"/>
    </row>
    <row r="1273" spans="1:20" s="25" customFormat="1" ht="20.100000000000001" customHeight="1">
      <c r="A1273" s="20"/>
      <c r="B1273" s="44"/>
      <c r="C1273" s="41"/>
      <c r="D1273" s="42"/>
      <c r="E1273" s="43"/>
      <c r="F1273" s="44"/>
      <c r="G1273" s="44"/>
      <c r="H1273" s="44"/>
      <c r="I1273" s="20"/>
      <c r="J1273" s="24"/>
      <c r="K1273" s="226"/>
      <c r="L1273" s="226"/>
      <c r="M1273" s="226"/>
      <c r="N1273" s="239"/>
      <c r="O1273" s="239"/>
      <c r="P1273" s="239"/>
    </row>
    <row r="1274" spans="1:20" s="270" customFormat="1" ht="20.100000000000001" customHeight="1">
      <c r="A1274" s="260"/>
      <c r="B1274" s="265">
        <v>128</v>
      </c>
      <c r="C1274" s="262">
        <v>1.1279999999999999</v>
      </c>
      <c r="D1274" s="263" t="s">
        <v>144</v>
      </c>
      <c r="E1274" s="264">
        <f>'2-'!H145</f>
        <v>2.2799999999999998</v>
      </c>
      <c r="F1274" s="265" t="s">
        <v>433</v>
      </c>
      <c r="G1274" s="265" t="s">
        <v>447</v>
      </c>
      <c r="H1274" s="265" t="s">
        <v>440</v>
      </c>
      <c r="I1274" s="260"/>
      <c r="J1274" s="266" t="s">
        <v>40</v>
      </c>
      <c r="K1274" s="267" t="s">
        <v>434</v>
      </c>
      <c r="L1274" s="267">
        <f>COUNTIF(H1274:H1284,"B")</f>
        <v>8</v>
      </c>
      <c r="M1274" s="267">
        <v>200</v>
      </c>
      <c r="N1274" s="268">
        <f>L1274*M1274</f>
        <v>1600</v>
      </c>
      <c r="O1274" s="268">
        <v>80</v>
      </c>
      <c r="P1274" s="268">
        <f>O1274+N1274</f>
        <v>1680</v>
      </c>
      <c r="Q1274" s="269">
        <f>P1274/P1278</f>
        <v>0.73684210526315785</v>
      </c>
      <c r="R1274" s="269"/>
      <c r="S1274" s="269"/>
      <c r="T1274" s="269"/>
    </row>
    <row r="1275" spans="1:20" s="270" customFormat="1" ht="20.100000000000001" customHeight="1">
      <c r="A1275" s="260"/>
      <c r="B1275" s="265"/>
      <c r="C1275" s="262"/>
      <c r="D1275" s="263"/>
      <c r="E1275" s="264"/>
      <c r="F1275" s="265" t="s">
        <v>447</v>
      </c>
      <c r="G1275" s="265" t="s">
        <v>451</v>
      </c>
      <c r="H1275" s="265" t="s">
        <v>438</v>
      </c>
      <c r="I1275" s="260"/>
      <c r="J1275" s="266" t="s">
        <v>435</v>
      </c>
      <c r="K1275" s="267" t="s">
        <v>438</v>
      </c>
      <c r="L1275" s="267">
        <f>COUNTIF(H1274:H1284,"S")</f>
        <v>2</v>
      </c>
      <c r="M1275" s="267">
        <v>200</v>
      </c>
      <c r="N1275" s="268">
        <f>L1275*M1275</f>
        <v>400</v>
      </c>
      <c r="O1275" s="268"/>
      <c r="P1275" s="268">
        <f>N1275+O1275</f>
        <v>400</v>
      </c>
      <c r="Q1275" s="269">
        <f>P1275/P1278</f>
        <v>0.17543859649122806</v>
      </c>
      <c r="R1275" s="269"/>
      <c r="S1275" s="269"/>
      <c r="T1275" s="269"/>
    </row>
    <row r="1276" spans="1:20" s="270" customFormat="1" ht="20.100000000000001" customHeight="1">
      <c r="A1276" s="260"/>
      <c r="B1276" s="265"/>
      <c r="C1276" s="262"/>
      <c r="D1276" s="263"/>
      <c r="E1276" s="264"/>
      <c r="F1276" s="265" t="s">
        <v>451</v>
      </c>
      <c r="G1276" s="265" t="s">
        <v>454</v>
      </c>
      <c r="H1276" s="265" t="s">
        <v>434</v>
      </c>
      <c r="I1276" s="260"/>
      <c r="J1276" s="266" t="s">
        <v>435</v>
      </c>
      <c r="K1276" s="267" t="s">
        <v>440</v>
      </c>
      <c r="L1276" s="267">
        <f>COUNTIF(H1274:H1284,"RR")</f>
        <v>1</v>
      </c>
      <c r="M1276" s="267">
        <v>200</v>
      </c>
      <c r="N1276" s="268">
        <f>L1276*M1276</f>
        <v>200</v>
      </c>
      <c r="O1276" s="268"/>
      <c r="P1276" s="268">
        <f>N1276+O1276</f>
        <v>200</v>
      </c>
      <c r="Q1276" s="269">
        <f>P1276/P1278</f>
        <v>8.771929824561403E-2</v>
      </c>
      <c r="R1276" s="269"/>
      <c r="S1276" s="269"/>
      <c r="T1276" s="269"/>
    </row>
    <row r="1277" spans="1:20" s="270" customFormat="1" ht="20.100000000000001" customHeight="1">
      <c r="A1277" s="260"/>
      <c r="B1277" s="265"/>
      <c r="C1277" s="262"/>
      <c r="D1277" s="263"/>
      <c r="E1277" s="264"/>
      <c r="F1277" s="265" t="s">
        <v>454</v>
      </c>
      <c r="G1277" s="265" t="s">
        <v>455</v>
      </c>
      <c r="H1277" s="265" t="s">
        <v>434</v>
      </c>
      <c r="I1277" s="260"/>
      <c r="J1277" s="266" t="s">
        <v>435</v>
      </c>
      <c r="K1277" s="267" t="s">
        <v>443</v>
      </c>
      <c r="L1277" s="267">
        <f>COUNTIF(H1274:H1284,"RB")</f>
        <v>0</v>
      </c>
      <c r="M1277" s="267">
        <v>200</v>
      </c>
      <c r="N1277" s="268">
        <f>L1277*M1277</f>
        <v>0</v>
      </c>
      <c r="O1277" s="268"/>
      <c r="P1277" s="268">
        <f>N1277+O1277</f>
        <v>0</v>
      </c>
      <c r="Q1277" s="269">
        <f>P1277/P1278</f>
        <v>0</v>
      </c>
      <c r="R1277" s="269"/>
      <c r="S1277" s="269"/>
      <c r="T1277" s="269"/>
    </row>
    <row r="1278" spans="1:20" s="270" customFormat="1" ht="20.100000000000001" customHeight="1">
      <c r="A1278" s="260"/>
      <c r="B1278" s="265"/>
      <c r="C1278" s="262"/>
      <c r="D1278" s="263"/>
      <c r="E1278" s="264"/>
      <c r="F1278" s="265" t="s">
        <v>455</v>
      </c>
      <c r="G1278" s="265" t="s">
        <v>456</v>
      </c>
      <c r="H1278" s="265" t="s">
        <v>434</v>
      </c>
      <c r="I1278" s="260"/>
      <c r="J1278" s="266" t="s">
        <v>435</v>
      </c>
      <c r="K1278" s="267"/>
      <c r="L1278" s="267"/>
      <c r="M1278" s="267"/>
      <c r="N1278" s="268"/>
      <c r="O1278" s="268"/>
      <c r="P1278" s="268">
        <f>SUM(P1274:P1277)</f>
        <v>2280</v>
      </c>
      <c r="Q1278" s="269">
        <f>SUM(Q1274:Q1277)</f>
        <v>1</v>
      </c>
      <c r="R1278" s="269"/>
      <c r="S1278" s="269"/>
      <c r="T1278" s="269"/>
    </row>
    <row r="1279" spans="1:20" s="270" customFormat="1" ht="20.100000000000001" customHeight="1">
      <c r="A1279" s="260"/>
      <c r="B1279" s="265"/>
      <c r="C1279" s="262"/>
      <c r="D1279" s="263"/>
      <c r="E1279" s="264"/>
      <c r="F1279" s="265" t="s">
        <v>456</v>
      </c>
      <c r="G1279" s="265" t="s">
        <v>457</v>
      </c>
      <c r="H1279" s="265" t="s">
        <v>434</v>
      </c>
      <c r="I1279" s="260"/>
      <c r="J1279" s="266" t="s">
        <v>435</v>
      </c>
      <c r="K1279" s="267"/>
      <c r="L1279" s="267"/>
      <c r="M1279" s="267"/>
      <c r="N1279" s="268"/>
      <c r="O1279" s="268"/>
      <c r="P1279" s="268"/>
    </row>
    <row r="1280" spans="1:20" s="270" customFormat="1" ht="20.100000000000001" customHeight="1">
      <c r="A1280" s="260"/>
      <c r="B1280" s="265"/>
      <c r="C1280" s="262"/>
      <c r="D1280" s="263"/>
      <c r="E1280" s="264"/>
      <c r="F1280" s="265" t="s">
        <v>457</v>
      </c>
      <c r="G1280" s="265" t="s">
        <v>460</v>
      </c>
      <c r="H1280" s="265" t="s">
        <v>434</v>
      </c>
      <c r="I1280" s="260"/>
      <c r="J1280" s="266" t="s">
        <v>435</v>
      </c>
      <c r="K1280" s="267"/>
      <c r="L1280" s="267"/>
      <c r="M1280" s="267"/>
      <c r="N1280" s="268"/>
      <c r="O1280" s="268"/>
      <c r="P1280" s="268"/>
    </row>
    <row r="1281" spans="1:20" s="270" customFormat="1" ht="20.100000000000001" customHeight="1">
      <c r="A1281" s="260"/>
      <c r="B1281" s="265"/>
      <c r="C1281" s="262"/>
      <c r="D1281" s="263"/>
      <c r="E1281" s="264"/>
      <c r="F1281" s="265" t="s">
        <v>460</v>
      </c>
      <c r="G1281" s="265" t="s">
        <v>463</v>
      </c>
      <c r="H1281" s="265" t="s">
        <v>438</v>
      </c>
      <c r="I1281" s="260"/>
      <c r="J1281" s="266" t="s">
        <v>435</v>
      </c>
      <c r="K1281" s="267"/>
      <c r="L1281" s="267"/>
      <c r="M1281" s="267"/>
      <c r="N1281" s="268"/>
      <c r="O1281" s="268"/>
      <c r="P1281" s="268"/>
    </row>
    <row r="1282" spans="1:20" s="270" customFormat="1" ht="20.100000000000001" customHeight="1">
      <c r="A1282" s="260"/>
      <c r="B1282" s="265"/>
      <c r="C1282" s="262"/>
      <c r="D1282" s="263"/>
      <c r="E1282" s="264"/>
      <c r="F1282" s="265" t="s">
        <v>463</v>
      </c>
      <c r="G1282" s="265" t="s">
        <v>464</v>
      </c>
      <c r="H1282" s="265" t="s">
        <v>434</v>
      </c>
      <c r="I1282" s="260"/>
      <c r="J1282" s="266" t="s">
        <v>435</v>
      </c>
      <c r="K1282" s="267"/>
      <c r="L1282" s="267"/>
      <c r="M1282" s="267"/>
      <c r="N1282" s="268"/>
      <c r="O1282" s="268"/>
      <c r="P1282" s="268"/>
    </row>
    <row r="1283" spans="1:20" s="270" customFormat="1" ht="20.100000000000001" customHeight="1">
      <c r="A1283" s="260"/>
      <c r="B1283" s="265"/>
      <c r="C1283" s="262"/>
      <c r="D1283" s="263"/>
      <c r="E1283" s="264"/>
      <c r="F1283" s="265" t="s">
        <v>464</v>
      </c>
      <c r="G1283" s="265" t="s">
        <v>465</v>
      </c>
      <c r="H1283" s="265" t="s">
        <v>434</v>
      </c>
      <c r="I1283" s="260"/>
      <c r="J1283" s="266" t="s">
        <v>435</v>
      </c>
      <c r="K1283" s="267"/>
      <c r="L1283" s="267"/>
      <c r="M1283" s="267"/>
      <c r="N1283" s="268"/>
      <c r="O1283" s="268"/>
      <c r="P1283" s="268"/>
    </row>
    <row r="1284" spans="1:20" s="270" customFormat="1" ht="20.100000000000001" customHeight="1">
      <c r="A1284" s="260"/>
      <c r="B1284" s="265"/>
      <c r="C1284" s="262"/>
      <c r="D1284" s="263"/>
      <c r="E1284" s="264"/>
      <c r="F1284" s="265" t="s">
        <v>465</v>
      </c>
      <c r="G1284" s="265" t="s">
        <v>466</v>
      </c>
      <c r="H1284" s="265" t="s">
        <v>434</v>
      </c>
      <c r="I1284" s="260"/>
      <c r="J1284" s="266" t="s">
        <v>435</v>
      </c>
      <c r="K1284" s="267"/>
      <c r="L1284" s="267"/>
      <c r="M1284" s="267"/>
      <c r="N1284" s="268"/>
      <c r="O1284" s="268"/>
      <c r="P1284" s="268"/>
    </row>
    <row r="1285" spans="1:20" s="270" customFormat="1" ht="20.100000000000001" customHeight="1">
      <c r="A1285" s="260"/>
      <c r="B1285" s="265"/>
      <c r="C1285" s="262"/>
      <c r="D1285" s="263"/>
      <c r="E1285" s="264"/>
      <c r="F1285" s="265" t="s">
        <v>466</v>
      </c>
      <c r="G1285" s="265" t="s">
        <v>761</v>
      </c>
      <c r="H1285" s="265" t="s">
        <v>434</v>
      </c>
      <c r="I1285" s="260"/>
      <c r="J1285" s="266" t="s">
        <v>435</v>
      </c>
      <c r="K1285" s="267"/>
      <c r="L1285" s="267"/>
      <c r="M1285" s="267"/>
      <c r="N1285" s="268"/>
      <c r="O1285" s="268"/>
      <c r="P1285" s="268"/>
    </row>
    <row r="1286" spans="1:20" s="25" customFormat="1" ht="20.100000000000001" customHeight="1">
      <c r="A1286" s="20"/>
      <c r="B1286" s="44"/>
      <c r="C1286" s="41"/>
      <c r="D1286" s="42"/>
      <c r="E1286" s="43"/>
      <c r="F1286" s="44"/>
      <c r="G1286" s="44"/>
      <c r="H1286" s="44"/>
      <c r="I1286" s="20"/>
      <c r="J1286" s="24"/>
      <c r="K1286" s="226"/>
      <c r="L1286" s="226"/>
      <c r="M1286" s="226"/>
      <c r="N1286" s="239"/>
      <c r="O1286" s="239"/>
      <c r="P1286" s="239"/>
    </row>
    <row r="1287" spans="1:20" s="25" customFormat="1" ht="20.100000000000001" customHeight="1">
      <c r="A1287" s="20"/>
      <c r="B1287" s="44"/>
      <c r="C1287" s="41"/>
      <c r="D1287" s="42"/>
      <c r="E1287" s="43"/>
      <c r="F1287" s="44"/>
      <c r="G1287" s="44"/>
      <c r="H1287" s="44"/>
      <c r="I1287" s="20"/>
      <c r="J1287" s="24"/>
      <c r="K1287" s="226"/>
      <c r="L1287" s="226"/>
      <c r="M1287" s="226"/>
      <c r="N1287" s="239"/>
      <c r="O1287" s="239"/>
      <c r="P1287" s="239"/>
    </row>
    <row r="1288" spans="1:20" s="270" customFormat="1" ht="20.100000000000001" customHeight="1">
      <c r="A1288" s="260"/>
      <c r="B1288" s="265">
        <v>129</v>
      </c>
      <c r="C1288" s="262">
        <v>1.129</v>
      </c>
      <c r="D1288" s="263" t="s">
        <v>145</v>
      </c>
      <c r="E1288" s="264">
        <f>'2-'!H146</f>
        <v>2.67</v>
      </c>
      <c r="F1288" s="265" t="s">
        <v>433</v>
      </c>
      <c r="G1288" s="265" t="s">
        <v>447</v>
      </c>
      <c r="H1288" s="265" t="s">
        <v>434</v>
      </c>
      <c r="I1288" s="260"/>
      <c r="J1288" s="266" t="s">
        <v>435</v>
      </c>
      <c r="K1288" s="267" t="s">
        <v>434</v>
      </c>
      <c r="L1288" s="267">
        <f>COUNTIF(H1288:H1300,"B")</f>
        <v>11</v>
      </c>
      <c r="M1288" s="267">
        <v>200</v>
      </c>
      <c r="N1288" s="268">
        <f>L1288*M1288</f>
        <v>2200</v>
      </c>
      <c r="O1288" s="268">
        <v>70</v>
      </c>
      <c r="P1288" s="268">
        <f>O1288+N1288</f>
        <v>2270</v>
      </c>
      <c r="Q1288" s="269">
        <f>P1288/P1292</f>
        <v>0.85018726591760296</v>
      </c>
      <c r="R1288" s="269"/>
      <c r="S1288" s="269"/>
      <c r="T1288" s="269"/>
    </row>
    <row r="1289" spans="1:20" s="270" customFormat="1" ht="20.100000000000001" customHeight="1">
      <c r="A1289" s="260"/>
      <c r="B1289" s="265"/>
      <c r="C1289" s="262"/>
      <c r="D1289" s="263"/>
      <c r="E1289" s="264"/>
      <c r="F1289" s="265" t="s">
        <v>447</v>
      </c>
      <c r="G1289" s="265" t="s">
        <v>451</v>
      </c>
      <c r="H1289" s="265" t="s">
        <v>434</v>
      </c>
      <c r="I1289" s="260"/>
      <c r="J1289" s="266" t="s">
        <v>435</v>
      </c>
      <c r="K1289" s="267" t="s">
        <v>438</v>
      </c>
      <c r="L1289" s="267">
        <f>COUNTIF(H1288:H1300,"S")</f>
        <v>2</v>
      </c>
      <c r="M1289" s="267">
        <v>200</v>
      </c>
      <c r="N1289" s="268">
        <f>L1289*M1289</f>
        <v>400</v>
      </c>
      <c r="O1289" s="268"/>
      <c r="P1289" s="268">
        <f>N1289+O1289</f>
        <v>400</v>
      </c>
      <c r="Q1289" s="269">
        <f>P1289/P1292</f>
        <v>0.14981273408239701</v>
      </c>
      <c r="R1289" s="269"/>
      <c r="S1289" s="269"/>
      <c r="T1289" s="269"/>
    </row>
    <row r="1290" spans="1:20" s="270" customFormat="1" ht="20.100000000000001" customHeight="1">
      <c r="A1290" s="260"/>
      <c r="B1290" s="265"/>
      <c r="C1290" s="262"/>
      <c r="D1290" s="263"/>
      <c r="E1290" s="264"/>
      <c r="F1290" s="265" t="s">
        <v>451</v>
      </c>
      <c r="G1290" s="265" t="s">
        <v>454</v>
      </c>
      <c r="H1290" s="265" t="s">
        <v>438</v>
      </c>
      <c r="I1290" s="260"/>
      <c r="J1290" s="266" t="s">
        <v>435</v>
      </c>
      <c r="K1290" s="267" t="s">
        <v>440</v>
      </c>
      <c r="L1290" s="267">
        <f>COUNTIF(H1288:H1300,"RR")</f>
        <v>0</v>
      </c>
      <c r="M1290" s="267">
        <v>200</v>
      </c>
      <c r="N1290" s="268">
        <f>L1290*M1290</f>
        <v>0</v>
      </c>
      <c r="O1290" s="268"/>
      <c r="P1290" s="268">
        <f>N1290+O1290</f>
        <v>0</v>
      </c>
      <c r="Q1290" s="269">
        <f>P1290/P1292</f>
        <v>0</v>
      </c>
      <c r="R1290" s="269"/>
      <c r="S1290" s="269"/>
      <c r="T1290" s="269"/>
    </row>
    <row r="1291" spans="1:20" s="270" customFormat="1" ht="20.100000000000001" customHeight="1">
      <c r="A1291" s="260"/>
      <c r="B1291" s="265"/>
      <c r="C1291" s="262"/>
      <c r="D1291" s="263"/>
      <c r="E1291" s="264"/>
      <c r="F1291" s="265" t="s">
        <v>454</v>
      </c>
      <c r="G1291" s="265" t="s">
        <v>455</v>
      </c>
      <c r="H1291" s="265" t="s">
        <v>434</v>
      </c>
      <c r="I1291" s="260"/>
      <c r="J1291" s="266" t="s">
        <v>435</v>
      </c>
      <c r="K1291" s="267" t="s">
        <v>443</v>
      </c>
      <c r="L1291" s="267">
        <f>COUNTIF(H1288:H1300,"RB")</f>
        <v>0</v>
      </c>
      <c r="M1291" s="267">
        <v>200</v>
      </c>
      <c r="N1291" s="268">
        <f>L1291*M1291</f>
        <v>0</v>
      </c>
      <c r="O1291" s="268"/>
      <c r="P1291" s="268">
        <f>N1291+O1291</f>
        <v>0</v>
      </c>
      <c r="Q1291" s="269">
        <f>P1291/P1292</f>
        <v>0</v>
      </c>
      <c r="R1291" s="269"/>
      <c r="S1291" s="269"/>
      <c r="T1291" s="269"/>
    </row>
    <row r="1292" spans="1:20" s="270" customFormat="1" ht="20.100000000000001" customHeight="1">
      <c r="A1292" s="260"/>
      <c r="B1292" s="265"/>
      <c r="C1292" s="262"/>
      <c r="D1292" s="263"/>
      <c r="E1292" s="264"/>
      <c r="F1292" s="265" t="s">
        <v>455</v>
      </c>
      <c r="G1292" s="265" t="s">
        <v>456</v>
      </c>
      <c r="H1292" s="265" t="s">
        <v>438</v>
      </c>
      <c r="I1292" s="260"/>
      <c r="J1292" s="266" t="s">
        <v>435</v>
      </c>
      <c r="K1292" s="267"/>
      <c r="L1292" s="267"/>
      <c r="M1292" s="267"/>
      <c r="N1292" s="268"/>
      <c r="O1292" s="268"/>
      <c r="P1292" s="268">
        <f>SUM(P1288:P1291)</f>
        <v>2670</v>
      </c>
      <c r="Q1292" s="269">
        <f>SUM(Q1288:Q1291)</f>
        <v>1</v>
      </c>
      <c r="R1292" s="269"/>
      <c r="S1292" s="269"/>
      <c r="T1292" s="269"/>
    </row>
    <row r="1293" spans="1:20" s="270" customFormat="1" ht="20.100000000000001" customHeight="1">
      <c r="A1293" s="260"/>
      <c r="B1293" s="265"/>
      <c r="C1293" s="262"/>
      <c r="D1293" s="263"/>
      <c r="E1293" s="264"/>
      <c r="F1293" s="265" t="s">
        <v>456</v>
      </c>
      <c r="G1293" s="265" t="s">
        <v>457</v>
      </c>
      <c r="H1293" s="265" t="s">
        <v>434</v>
      </c>
      <c r="I1293" s="260"/>
      <c r="J1293" s="266" t="s">
        <v>435</v>
      </c>
      <c r="K1293" s="267"/>
      <c r="L1293" s="267"/>
      <c r="M1293" s="267"/>
      <c r="N1293" s="268"/>
      <c r="O1293" s="268"/>
      <c r="P1293" s="268"/>
    </row>
    <row r="1294" spans="1:20" s="270" customFormat="1" ht="20.100000000000001" customHeight="1">
      <c r="A1294" s="260"/>
      <c r="B1294" s="265"/>
      <c r="C1294" s="262"/>
      <c r="D1294" s="263"/>
      <c r="E1294" s="264"/>
      <c r="F1294" s="265" t="s">
        <v>457</v>
      </c>
      <c r="G1294" s="265" t="s">
        <v>460</v>
      </c>
      <c r="H1294" s="265" t="s">
        <v>434</v>
      </c>
      <c r="I1294" s="260"/>
      <c r="J1294" s="266" t="s">
        <v>435</v>
      </c>
      <c r="K1294" s="267"/>
      <c r="L1294" s="267"/>
      <c r="M1294" s="267"/>
      <c r="N1294" s="268"/>
      <c r="O1294" s="268"/>
      <c r="P1294" s="268"/>
    </row>
    <row r="1295" spans="1:20" s="270" customFormat="1" ht="20.100000000000001" customHeight="1">
      <c r="A1295" s="260"/>
      <c r="B1295" s="265"/>
      <c r="C1295" s="262"/>
      <c r="D1295" s="263"/>
      <c r="E1295" s="264"/>
      <c r="F1295" s="265" t="s">
        <v>460</v>
      </c>
      <c r="G1295" s="265" t="s">
        <v>463</v>
      </c>
      <c r="H1295" s="265" t="s">
        <v>434</v>
      </c>
      <c r="I1295" s="260"/>
      <c r="J1295" s="266" t="s">
        <v>435</v>
      </c>
      <c r="K1295" s="267"/>
      <c r="L1295" s="267"/>
      <c r="M1295" s="267"/>
      <c r="N1295" s="268"/>
      <c r="O1295" s="268"/>
      <c r="P1295" s="268"/>
    </row>
    <row r="1296" spans="1:20" s="270" customFormat="1" ht="20.100000000000001" customHeight="1">
      <c r="A1296" s="260"/>
      <c r="B1296" s="265"/>
      <c r="C1296" s="262"/>
      <c r="D1296" s="263"/>
      <c r="E1296" s="264"/>
      <c r="F1296" s="265" t="s">
        <v>463</v>
      </c>
      <c r="G1296" s="265" t="s">
        <v>464</v>
      </c>
      <c r="H1296" s="265" t="s">
        <v>434</v>
      </c>
      <c r="I1296" s="260"/>
      <c r="J1296" s="266" t="s">
        <v>435</v>
      </c>
      <c r="K1296" s="267"/>
      <c r="L1296" s="267"/>
      <c r="M1296" s="267"/>
      <c r="N1296" s="268"/>
      <c r="O1296" s="268"/>
      <c r="P1296" s="268"/>
    </row>
    <row r="1297" spans="1:20" s="270" customFormat="1" ht="20.100000000000001" customHeight="1">
      <c r="A1297" s="260"/>
      <c r="B1297" s="265"/>
      <c r="C1297" s="262"/>
      <c r="D1297" s="263"/>
      <c r="E1297" s="264"/>
      <c r="F1297" s="265" t="s">
        <v>464</v>
      </c>
      <c r="G1297" s="265" t="s">
        <v>465</v>
      </c>
      <c r="H1297" s="265" t="s">
        <v>434</v>
      </c>
      <c r="I1297" s="260"/>
      <c r="J1297" s="266" t="s">
        <v>435</v>
      </c>
      <c r="K1297" s="267"/>
      <c r="L1297" s="267"/>
      <c r="M1297" s="267"/>
      <c r="N1297" s="268"/>
      <c r="O1297" s="268"/>
      <c r="P1297" s="268"/>
    </row>
    <row r="1298" spans="1:20" s="270" customFormat="1" ht="20.100000000000001" customHeight="1">
      <c r="A1298" s="260"/>
      <c r="B1298" s="265"/>
      <c r="C1298" s="262"/>
      <c r="D1298" s="263"/>
      <c r="E1298" s="264"/>
      <c r="F1298" s="265" t="s">
        <v>465</v>
      </c>
      <c r="G1298" s="265" t="s">
        <v>466</v>
      </c>
      <c r="H1298" s="265" t="s">
        <v>434</v>
      </c>
      <c r="I1298" s="260"/>
      <c r="J1298" s="266" t="s">
        <v>435</v>
      </c>
      <c r="K1298" s="267"/>
      <c r="L1298" s="267"/>
      <c r="M1298" s="267"/>
      <c r="N1298" s="268"/>
      <c r="O1298" s="268"/>
      <c r="P1298" s="268"/>
    </row>
    <row r="1299" spans="1:20" s="270" customFormat="1" ht="20.100000000000001" customHeight="1">
      <c r="A1299" s="260"/>
      <c r="B1299" s="265"/>
      <c r="C1299" s="262"/>
      <c r="D1299" s="263"/>
      <c r="E1299" s="264"/>
      <c r="F1299" s="265" t="s">
        <v>466</v>
      </c>
      <c r="G1299" s="265" t="s">
        <v>467</v>
      </c>
      <c r="H1299" s="265" t="s">
        <v>434</v>
      </c>
      <c r="I1299" s="260"/>
      <c r="J1299" s="266" t="s">
        <v>435</v>
      </c>
      <c r="K1299" s="267"/>
      <c r="L1299" s="267"/>
      <c r="M1299" s="267"/>
      <c r="N1299" s="268"/>
      <c r="O1299" s="268"/>
      <c r="P1299" s="268"/>
    </row>
    <row r="1300" spans="1:20" s="270" customFormat="1" ht="20.100000000000001" customHeight="1">
      <c r="A1300" s="260"/>
      <c r="B1300" s="265"/>
      <c r="C1300" s="262"/>
      <c r="D1300" s="263"/>
      <c r="E1300" s="264"/>
      <c r="F1300" s="265" t="s">
        <v>467</v>
      </c>
      <c r="G1300" s="265" t="s">
        <v>468</v>
      </c>
      <c r="H1300" s="265" t="s">
        <v>434</v>
      </c>
      <c r="I1300" s="260"/>
      <c r="J1300" s="266" t="s">
        <v>435</v>
      </c>
      <c r="K1300" s="267"/>
      <c r="L1300" s="267"/>
      <c r="M1300" s="267"/>
      <c r="N1300" s="268"/>
      <c r="O1300" s="268"/>
      <c r="P1300" s="268"/>
    </row>
    <row r="1301" spans="1:20" s="270" customFormat="1" ht="20.100000000000001" customHeight="1">
      <c r="A1301" s="260"/>
      <c r="B1301" s="265"/>
      <c r="C1301" s="262"/>
      <c r="D1301" s="263"/>
      <c r="E1301" s="264"/>
      <c r="F1301" s="265" t="s">
        <v>468</v>
      </c>
      <c r="G1301" s="265" t="s">
        <v>1195</v>
      </c>
      <c r="H1301" s="265" t="s">
        <v>434</v>
      </c>
      <c r="I1301" s="260"/>
      <c r="J1301" s="266" t="s">
        <v>435</v>
      </c>
      <c r="K1301" s="267"/>
      <c r="L1301" s="267"/>
      <c r="M1301" s="267"/>
      <c r="N1301" s="268"/>
      <c r="O1301" s="268"/>
      <c r="P1301" s="268"/>
    </row>
    <row r="1302" spans="1:20" s="25" customFormat="1" ht="20.100000000000001" customHeight="1">
      <c r="A1302" s="20"/>
      <c r="B1302" s="44"/>
      <c r="C1302" s="41"/>
      <c r="D1302" s="42"/>
      <c r="E1302" s="43"/>
      <c r="F1302" s="44"/>
      <c r="G1302" s="44"/>
      <c r="H1302" s="44"/>
      <c r="I1302" s="20"/>
      <c r="J1302" s="24"/>
      <c r="K1302" s="226"/>
      <c r="L1302" s="226"/>
      <c r="M1302" s="226"/>
      <c r="N1302" s="239"/>
      <c r="O1302" s="239"/>
      <c r="P1302" s="239"/>
    </row>
    <row r="1303" spans="1:20" s="25" customFormat="1" ht="20.100000000000001" customHeight="1">
      <c r="A1303" s="20"/>
      <c r="B1303" s="44"/>
      <c r="C1303" s="41"/>
      <c r="D1303" s="42"/>
      <c r="E1303" s="43"/>
      <c r="F1303" s="44"/>
      <c r="G1303" s="44"/>
      <c r="H1303" s="44"/>
      <c r="I1303" s="20"/>
      <c r="J1303" s="24"/>
      <c r="K1303" s="226"/>
      <c r="L1303" s="226"/>
      <c r="M1303" s="226"/>
      <c r="N1303" s="239"/>
      <c r="O1303" s="239"/>
      <c r="P1303" s="239"/>
    </row>
    <row r="1304" spans="1:20" s="25" customFormat="1" ht="20.100000000000001" customHeight="1">
      <c r="A1304" s="29"/>
      <c r="B1304" s="34">
        <v>130</v>
      </c>
      <c r="C1304" s="31" t="s">
        <v>1086</v>
      </c>
      <c r="D1304" s="32" t="s">
        <v>146</v>
      </c>
      <c r="E1304" s="33">
        <f>'2-'!H147</f>
        <v>2.48</v>
      </c>
      <c r="F1304" s="34" t="s">
        <v>433</v>
      </c>
      <c r="G1304" s="34" t="s">
        <v>447</v>
      </c>
      <c r="H1304" s="34" t="s">
        <v>434</v>
      </c>
      <c r="I1304" s="29"/>
      <c r="J1304" s="35" t="s">
        <v>435</v>
      </c>
      <c r="K1304" s="228" t="s">
        <v>434</v>
      </c>
      <c r="L1304" s="228">
        <f>COUNTIF(H1304:H1315,"B")</f>
        <v>11</v>
      </c>
      <c r="M1304" s="228">
        <v>200</v>
      </c>
      <c r="N1304" s="241">
        <f>L1304*M1304</f>
        <v>2200</v>
      </c>
      <c r="O1304" s="241">
        <v>80</v>
      </c>
      <c r="P1304" s="241">
        <f>O1304+N1304</f>
        <v>2280</v>
      </c>
      <c r="Q1304" s="37">
        <f>P1304/P1308</f>
        <v>0.91935483870967738</v>
      </c>
      <c r="R1304" s="37"/>
      <c r="S1304" s="37"/>
      <c r="T1304" s="37"/>
    </row>
    <row r="1305" spans="1:20" s="25" customFormat="1" ht="20.100000000000001" customHeight="1">
      <c r="A1305" s="29"/>
      <c r="B1305" s="34"/>
      <c r="C1305" s="31"/>
      <c r="D1305" s="32"/>
      <c r="E1305" s="33"/>
      <c r="F1305" s="34" t="s">
        <v>447</v>
      </c>
      <c r="G1305" s="34" t="s">
        <v>451</v>
      </c>
      <c r="H1305" s="34" t="s">
        <v>434</v>
      </c>
      <c r="I1305" s="29"/>
      <c r="J1305" s="35" t="s">
        <v>435</v>
      </c>
      <c r="K1305" s="228" t="s">
        <v>438</v>
      </c>
      <c r="L1305" s="228">
        <f>COUNTIF(H1304:H1315,"S")</f>
        <v>0</v>
      </c>
      <c r="M1305" s="228">
        <v>200</v>
      </c>
      <c r="N1305" s="241">
        <f>L1305*M1305</f>
        <v>0</v>
      </c>
      <c r="O1305" s="241"/>
      <c r="P1305" s="241">
        <f>N1305+O1305</f>
        <v>0</v>
      </c>
      <c r="Q1305" s="37">
        <f>P1305/P1308</f>
        <v>0</v>
      </c>
      <c r="R1305" s="37"/>
      <c r="S1305" s="37"/>
      <c r="T1305" s="37"/>
    </row>
    <row r="1306" spans="1:20" s="25" customFormat="1" ht="20.100000000000001" customHeight="1">
      <c r="A1306" s="29"/>
      <c r="B1306" s="34"/>
      <c r="C1306" s="31"/>
      <c r="D1306" s="32"/>
      <c r="E1306" s="33"/>
      <c r="F1306" s="34" t="s">
        <v>451</v>
      </c>
      <c r="G1306" s="34" t="s">
        <v>454</v>
      </c>
      <c r="H1306" s="34" t="s">
        <v>434</v>
      </c>
      <c r="I1306" s="29"/>
      <c r="J1306" s="35" t="s">
        <v>435</v>
      </c>
      <c r="K1306" s="228" t="s">
        <v>440</v>
      </c>
      <c r="L1306" s="228">
        <f>COUNTIF(H1304:H1315,"RR")</f>
        <v>0</v>
      </c>
      <c r="M1306" s="228">
        <v>200</v>
      </c>
      <c r="N1306" s="241">
        <f>L1306*M1306</f>
        <v>0</v>
      </c>
      <c r="O1306" s="241"/>
      <c r="P1306" s="241">
        <f>N1306+O1306</f>
        <v>0</v>
      </c>
      <c r="Q1306" s="37">
        <f>P1306/P1308</f>
        <v>0</v>
      </c>
      <c r="R1306" s="37"/>
      <c r="S1306" s="37"/>
      <c r="T1306" s="37"/>
    </row>
    <row r="1307" spans="1:20" s="25" customFormat="1" ht="20.100000000000001" customHeight="1">
      <c r="A1307" s="29"/>
      <c r="B1307" s="34"/>
      <c r="C1307" s="31"/>
      <c r="D1307" s="32"/>
      <c r="E1307" s="33"/>
      <c r="F1307" s="34" t="s">
        <v>454</v>
      </c>
      <c r="G1307" s="34" t="s">
        <v>455</v>
      </c>
      <c r="H1307" s="34" t="s">
        <v>434</v>
      </c>
      <c r="I1307" s="29"/>
      <c r="J1307" s="35" t="s">
        <v>435</v>
      </c>
      <c r="K1307" s="228" t="s">
        <v>443</v>
      </c>
      <c r="L1307" s="228">
        <f>COUNTIF(H1304:H1315,"RB")</f>
        <v>1</v>
      </c>
      <c r="M1307" s="228">
        <v>200</v>
      </c>
      <c r="N1307" s="241">
        <f>L1307*M1307</f>
        <v>200</v>
      </c>
      <c r="O1307" s="241"/>
      <c r="P1307" s="241">
        <f>N1307+O1307</f>
        <v>200</v>
      </c>
      <c r="Q1307" s="37">
        <f>P1307/P1308</f>
        <v>8.0645161290322578E-2</v>
      </c>
      <c r="R1307" s="37"/>
      <c r="S1307" s="37"/>
      <c r="T1307" s="37"/>
    </row>
    <row r="1308" spans="1:20" s="25" customFormat="1" ht="20.100000000000001" customHeight="1">
      <c r="A1308" s="29"/>
      <c r="B1308" s="34"/>
      <c r="C1308" s="31"/>
      <c r="D1308" s="32"/>
      <c r="E1308" s="33"/>
      <c r="F1308" s="34" t="s">
        <v>455</v>
      </c>
      <c r="G1308" s="34" t="s">
        <v>456</v>
      </c>
      <c r="H1308" s="34" t="s">
        <v>434</v>
      </c>
      <c r="I1308" s="29"/>
      <c r="J1308" s="35" t="s">
        <v>435</v>
      </c>
      <c r="K1308" s="228"/>
      <c r="L1308" s="228"/>
      <c r="M1308" s="228"/>
      <c r="N1308" s="241"/>
      <c r="O1308" s="241"/>
      <c r="P1308" s="241">
        <f>SUM(P1304:P1307)</f>
        <v>2480</v>
      </c>
      <c r="Q1308" s="37">
        <f>SUM(Q1304:Q1307)</f>
        <v>1</v>
      </c>
      <c r="R1308" s="37"/>
      <c r="S1308" s="37"/>
      <c r="T1308" s="37"/>
    </row>
    <row r="1309" spans="1:20" s="25" customFormat="1" ht="20.100000000000001" customHeight="1">
      <c r="A1309" s="29"/>
      <c r="B1309" s="34"/>
      <c r="C1309" s="31"/>
      <c r="D1309" s="32"/>
      <c r="E1309" s="33"/>
      <c r="F1309" s="34" t="s">
        <v>456</v>
      </c>
      <c r="G1309" s="34" t="s">
        <v>457</v>
      </c>
      <c r="H1309" s="34" t="s">
        <v>443</v>
      </c>
      <c r="I1309" s="29"/>
      <c r="J1309" s="35" t="s">
        <v>40</v>
      </c>
      <c r="K1309" s="228"/>
      <c r="L1309" s="228"/>
      <c r="M1309" s="228"/>
      <c r="N1309" s="241"/>
      <c r="O1309" s="241"/>
      <c r="P1309" s="241"/>
      <c r="Q1309" s="36"/>
      <c r="R1309" s="36"/>
      <c r="S1309" s="36"/>
      <c r="T1309" s="36"/>
    </row>
    <row r="1310" spans="1:20" s="25" customFormat="1" ht="20.100000000000001" customHeight="1">
      <c r="A1310" s="29"/>
      <c r="B1310" s="34"/>
      <c r="C1310" s="31"/>
      <c r="D1310" s="32"/>
      <c r="E1310" s="33"/>
      <c r="F1310" s="34" t="s">
        <v>457</v>
      </c>
      <c r="G1310" s="34" t="s">
        <v>460</v>
      </c>
      <c r="H1310" s="34" t="s">
        <v>434</v>
      </c>
      <c r="I1310" s="29"/>
      <c r="J1310" s="35" t="s">
        <v>435</v>
      </c>
      <c r="K1310" s="228"/>
      <c r="L1310" s="228"/>
      <c r="M1310" s="228"/>
      <c r="N1310" s="241"/>
      <c r="O1310" s="241"/>
      <c r="P1310" s="241"/>
      <c r="Q1310" s="36"/>
      <c r="R1310" s="36"/>
      <c r="S1310" s="36"/>
      <c r="T1310" s="36"/>
    </row>
    <row r="1311" spans="1:20" s="25" customFormat="1" ht="20.100000000000001" customHeight="1">
      <c r="A1311" s="29"/>
      <c r="B1311" s="34"/>
      <c r="C1311" s="31"/>
      <c r="D1311" s="32"/>
      <c r="E1311" s="33"/>
      <c r="F1311" s="34" t="s">
        <v>460</v>
      </c>
      <c r="G1311" s="34" t="s">
        <v>463</v>
      </c>
      <c r="H1311" s="34" t="s">
        <v>434</v>
      </c>
      <c r="I1311" s="29"/>
      <c r="J1311" s="35" t="s">
        <v>435</v>
      </c>
      <c r="K1311" s="228"/>
      <c r="L1311" s="228"/>
      <c r="M1311" s="228"/>
      <c r="N1311" s="241"/>
      <c r="O1311" s="241"/>
      <c r="P1311" s="241"/>
      <c r="Q1311" s="36"/>
      <c r="R1311" s="36"/>
      <c r="S1311" s="36"/>
      <c r="T1311" s="36"/>
    </row>
    <row r="1312" spans="1:20" s="25" customFormat="1" ht="20.100000000000001" customHeight="1">
      <c r="A1312" s="29"/>
      <c r="B1312" s="34"/>
      <c r="C1312" s="31"/>
      <c r="D1312" s="32"/>
      <c r="E1312" s="33"/>
      <c r="F1312" s="34" t="s">
        <v>463</v>
      </c>
      <c r="G1312" s="34" t="s">
        <v>464</v>
      </c>
      <c r="H1312" s="34" t="s">
        <v>434</v>
      </c>
      <c r="I1312" s="29"/>
      <c r="J1312" s="35" t="s">
        <v>435</v>
      </c>
      <c r="K1312" s="228"/>
      <c r="L1312" s="228"/>
      <c r="M1312" s="228"/>
      <c r="N1312" s="241"/>
      <c r="O1312" s="241"/>
      <c r="P1312" s="241"/>
      <c r="Q1312" s="36"/>
      <c r="R1312" s="36"/>
      <c r="S1312" s="36"/>
      <c r="T1312" s="36"/>
    </row>
    <row r="1313" spans="1:20" s="25" customFormat="1" ht="20.100000000000001" customHeight="1">
      <c r="A1313" s="29"/>
      <c r="B1313" s="34"/>
      <c r="C1313" s="31"/>
      <c r="D1313" s="32"/>
      <c r="E1313" s="33"/>
      <c r="F1313" s="34" t="s">
        <v>464</v>
      </c>
      <c r="G1313" s="34" t="s">
        <v>465</v>
      </c>
      <c r="H1313" s="34" t="s">
        <v>434</v>
      </c>
      <c r="I1313" s="29"/>
      <c r="J1313" s="35" t="s">
        <v>435</v>
      </c>
      <c r="K1313" s="228"/>
      <c r="L1313" s="228"/>
      <c r="M1313" s="228"/>
      <c r="N1313" s="241"/>
      <c r="O1313" s="241"/>
      <c r="P1313" s="241"/>
      <c r="Q1313" s="36"/>
      <c r="R1313" s="36"/>
      <c r="S1313" s="36"/>
      <c r="T1313" s="36"/>
    </row>
    <row r="1314" spans="1:20" s="25" customFormat="1" ht="20.100000000000001" customHeight="1">
      <c r="A1314" s="29"/>
      <c r="B1314" s="34"/>
      <c r="C1314" s="31"/>
      <c r="D1314" s="32"/>
      <c r="E1314" s="33"/>
      <c r="F1314" s="34" t="s">
        <v>465</v>
      </c>
      <c r="G1314" s="34" t="s">
        <v>466</v>
      </c>
      <c r="H1314" s="34" t="s">
        <v>434</v>
      </c>
      <c r="I1314" s="29"/>
      <c r="J1314" s="35" t="s">
        <v>435</v>
      </c>
      <c r="K1314" s="228"/>
      <c r="L1314" s="228"/>
      <c r="M1314" s="228"/>
      <c r="N1314" s="241"/>
      <c r="O1314" s="241"/>
      <c r="P1314" s="241"/>
      <c r="Q1314" s="36"/>
      <c r="R1314" s="36"/>
      <c r="S1314" s="36"/>
      <c r="T1314" s="36"/>
    </row>
    <row r="1315" spans="1:20" s="25" customFormat="1" ht="20.100000000000001" customHeight="1">
      <c r="A1315" s="29"/>
      <c r="B1315" s="34"/>
      <c r="C1315" s="31"/>
      <c r="D1315" s="32"/>
      <c r="E1315" s="33"/>
      <c r="F1315" s="34" t="s">
        <v>466</v>
      </c>
      <c r="G1315" s="34" t="s">
        <v>467</v>
      </c>
      <c r="H1315" s="34" t="s">
        <v>434</v>
      </c>
      <c r="I1315" s="29"/>
      <c r="J1315" s="35" t="s">
        <v>435</v>
      </c>
      <c r="K1315" s="228"/>
      <c r="L1315" s="228"/>
      <c r="M1315" s="228"/>
      <c r="N1315" s="241"/>
      <c r="O1315" s="241"/>
      <c r="P1315" s="241"/>
      <c r="Q1315" s="36"/>
      <c r="R1315" s="36"/>
      <c r="S1315" s="36"/>
      <c r="T1315" s="36"/>
    </row>
    <row r="1316" spans="1:20" s="25" customFormat="1" ht="20.100000000000001" customHeight="1">
      <c r="A1316" s="29"/>
      <c r="B1316" s="34"/>
      <c r="C1316" s="31"/>
      <c r="D1316" s="32"/>
      <c r="E1316" s="33"/>
      <c r="F1316" s="34" t="s">
        <v>467</v>
      </c>
      <c r="G1316" s="34" t="s">
        <v>759</v>
      </c>
      <c r="H1316" s="34" t="s">
        <v>434</v>
      </c>
      <c r="I1316" s="29"/>
      <c r="J1316" s="35" t="s">
        <v>435</v>
      </c>
      <c r="K1316" s="228"/>
      <c r="L1316" s="228"/>
      <c r="M1316" s="228"/>
      <c r="N1316" s="241"/>
      <c r="O1316" s="241"/>
      <c r="P1316" s="241"/>
      <c r="Q1316" s="36"/>
      <c r="R1316" s="36"/>
      <c r="S1316" s="36"/>
      <c r="T1316" s="36"/>
    </row>
    <row r="1317" spans="1:20" s="25" customFormat="1" ht="20.100000000000001" customHeight="1">
      <c r="A1317" s="20"/>
      <c r="B1317" s="44"/>
      <c r="C1317" s="41"/>
      <c r="D1317" s="42"/>
      <c r="E1317" s="43"/>
      <c r="F1317" s="44"/>
      <c r="G1317" s="44" t="s">
        <v>1118</v>
      </c>
      <c r="H1317" s="44"/>
      <c r="I1317" s="20"/>
      <c r="J1317" s="24"/>
      <c r="K1317" s="226"/>
      <c r="L1317" s="226"/>
      <c r="M1317" s="226"/>
      <c r="N1317" s="239"/>
      <c r="O1317" s="239"/>
      <c r="P1317" s="239"/>
    </row>
    <row r="1318" spans="1:20" s="25" customFormat="1" ht="20.100000000000001" customHeight="1">
      <c r="A1318" s="20"/>
      <c r="B1318" s="44"/>
      <c r="C1318" s="41"/>
      <c r="D1318" s="42"/>
      <c r="E1318" s="43"/>
      <c r="F1318" s="44"/>
      <c r="G1318" s="44"/>
      <c r="H1318" s="44"/>
      <c r="I1318" s="20"/>
      <c r="J1318" s="24"/>
      <c r="K1318" s="226"/>
      <c r="L1318" s="226"/>
      <c r="M1318" s="226"/>
      <c r="N1318" s="239"/>
      <c r="O1318" s="239"/>
      <c r="P1318" s="239"/>
    </row>
    <row r="1319" spans="1:20" s="25" customFormat="1" ht="20.100000000000001" customHeight="1">
      <c r="A1319" s="29"/>
      <c r="B1319" s="34">
        <v>131</v>
      </c>
      <c r="C1319" s="31">
        <v>1.131</v>
      </c>
      <c r="D1319" s="32" t="s">
        <v>147</v>
      </c>
      <c r="E1319" s="33">
        <f>'2-'!H148</f>
        <v>0.82</v>
      </c>
      <c r="F1319" s="34" t="s">
        <v>433</v>
      </c>
      <c r="G1319" s="34" t="s">
        <v>447</v>
      </c>
      <c r="H1319" s="34" t="s">
        <v>438</v>
      </c>
      <c r="I1319" s="29"/>
      <c r="J1319" s="35" t="s">
        <v>435</v>
      </c>
      <c r="K1319" s="228" t="s">
        <v>434</v>
      </c>
      <c r="L1319" s="228">
        <f>COUNTIF(H1319:H1322,"B")</f>
        <v>0</v>
      </c>
      <c r="M1319" s="228">
        <v>200</v>
      </c>
      <c r="N1319" s="241">
        <f>L1319*M1319</f>
        <v>0</v>
      </c>
      <c r="O1319" s="241">
        <v>20</v>
      </c>
      <c r="P1319" s="241">
        <f>O1319+N1319</f>
        <v>20</v>
      </c>
      <c r="Q1319" s="37">
        <f>P1319/P1323</f>
        <v>2.4390243902439025E-2</v>
      </c>
      <c r="R1319" s="37"/>
      <c r="S1319" s="37"/>
      <c r="T1319" s="37"/>
    </row>
    <row r="1320" spans="1:20" s="25" customFormat="1" ht="20.100000000000001" customHeight="1">
      <c r="A1320" s="29"/>
      <c r="B1320" s="34"/>
      <c r="C1320" s="31"/>
      <c r="D1320" s="32"/>
      <c r="E1320" s="33"/>
      <c r="F1320" s="34" t="s">
        <v>447</v>
      </c>
      <c r="G1320" s="34" t="s">
        <v>451</v>
      </c>
      <c r="H1320" s="34" t="s">
        <v>438</v>
      </c>
      <c r="I1320" s="29"/>
      <c r="J1320" s="35" t="s">
        <v>435</v>
      </c>
      <c r="K1320" s="228" t="s">
        <v>438</v>
      </c>
      <c r="L1320" s="228">
        <f>COUNTIF(H1319:H1323,"S")</f>
        <v>4</v>
      </c>
      <c r="M1320" s="228">
        <v>200</v>
      </c>
      <c r="N1320" s="241">
        <f>L1320*M1320</f>
        <v>800</v>
      </c>
      <c r="O1320" s="241"/>
      <c r="P1320" s="241">
        <f>N1320+O1320</f>
        <v>800</v>
      </c>
      <c r="Q1320" s="37">
        <f>P1320/P1323</f>
        <v>0.97560975609756095</v>
      </c>
      <c r="R1320" s="37"/>
      <c r="S1320" s="37"/>
      <c r="T1320" s="37"/>
    </row>
    <row r="1321" spans="1:20" s="25" customFormat="1" ht="20.100000000000001" customHeight="1">
      <c r="A1321" s="29"/>
      <c r="B1321" s="34"/>
      <c r="C1321" s="31"/>
      <c r="D1321" s="32"/>
      <c r="E1321" s="33"/>
      <c r="F1321" s="34" t="s">
        <v>451</v>
      </c>
      <c r="G1321" s="34" t="s">
        <v>454</v>
      </c>
      <c r="H1321" s="34" t="s">
        <v>438</v>
      </c>
      <c r="I1321" s="29"/>
      <c r="J1321" s="35" t="s">
        <v>435</v>
      </c>
      <c r="K1321" s="228" t="s">
        <v>440</v>
      </c>
      <c r="L1321" s="228">
        <f>COUNTIF(H1319:H1323,"RR")</f>
        <v>0</v>
      </c>
      <c r="M1321" s="228">
        <v>200</v>
      </c>
      <c r="N1321" s="241">
        <f>L1321*M1321</f>
        <v>0</v>
      </c>
      <c r="O1321" s="241"/>
      <c r="P1321" s="241">
        <f>N1321+O1321</f>
        <v>0</v>
      </c>
      <c r="Q1321" s="37">
        <f>P1321/P1323</f>
        <v>0</v>
      </c>
      <c r="R1321" s="37"/>
      <c r="S1321" s="37"/>
      <c r="T1321" s="37"/>
    </row>
    <row r="1322" spans="1:20" s="25" customFormat="1" ht="20.100000000000001" customHeight="1">
      <c r="A1322" s="29"/>
      <c r="B1322" s="34"/>
      <c r="C1322" s="31"/>
      <c r="D1322" s="32"/>
      <c r="E1322" s="33"/>
      <c r="F1322" s="34" t="s">
        <v>454</v>
      </c>
      <c r="G1322" s="34" t="s">
        <v>455</v>
      </c>
      <c r="H1322" s="34" t="s">
        <v>438</v>
      </c>
      <c r="I1322" s="29"/>
      <c r="J1322" s="35" t="s">
        <v>435</v>
      </c>
      <c r="K1322" s="228" t="s">
        <v>443</v>
      </c>
      <c r="L1322" s="228">
        <f>COUNTIF(H1319:H1323,"RB")</f>
        <v>0</v>
      </c>
      <c r="M1322" s="228">
        <v>200</v>
      </c>
      <c r="N1322" s="241">
        <f>L1322*M1322</f>
        <v>0</v>
      </c>
      <c r="O1322" s="241"/>
      <c r="P1322" s="241">
        <f>N1322+O1322</f>
        <v>0</v>
      </c>
      <c r="Q1322" s="37">
        <f>P1322/P1323</f>
        <v>0</v>
      </c>
      <c r="R1322" s="37"/>
      <c r="S1322" s="37"/>
      <c r="T1322" s="37"/>
    </row>
    <row r="1323" spans="1:20" s="25" customFormat="1" ht="20.100000000000001" customHeight="1">
      <c r="A1323" s="29"/>
      <c r="B1323" s="34"/>
      <c r="C1323" s="31"/>
      <c r="D1323" s="32"/>
      <c r="E1323" s="33"/>
      <c r="F1323" s="34" t="s">
        <v>455</v>
      </c>
      <c r="G1323" s="34" t="s">
        <v>1196</v>
      </c>
      <c r="H1323" s="34" t="s">
        <v>434</v>
      </c>
      <c r="I1323" s="29"/>
      <c r="J1323" s="35" t="s">
        <v>435</v>
      </c>
      <c r="K1323" s="228"/>
      <c r="L1323" s="228"/>
      <c r="M1323" s="228"/>
      <c r="N1323" s="241"/>
      <c r="O1323" s="241"/>
      <c r="P1323" s="241">
        <f>SUM(P1319:P1322)</f>
        <v>820</v>
      </c>
      <c r="Q1323" s="37">
        <f>SUM(Q1319:Q1322)</f>
        <v>1</v>
      </c>
      <c r="R1323" s="37"/>
      <c r="S1323" s="37"/>
      <c r="T1323" s="37"/>
    </row>
    <row r="1324" spans="1:20" s="25" customFormat="1" ht="20.100000000000001" customHeight="1">
      <c r="A1324" s="20"/>
      <c r="B1324" s="44"/>
      <c r="C1324" s="41"/>
      <c r="D1324" s="42"/>
      <c r="E1324" s="43"/>
      <c r="F1324" s="44"/>
      <c r="G1324" s="44"/>
      <c r="H1324" s="44"/>
      <c r="I1324" s="20"/>
      <c r="J1324" s="24"/>
      <c r="K1324" s="226"/>
      <c r="L1324" s="226"/>
      <c r="M1324" s="226"/>
      <c r="N1324" s="239"/>
      <c r="O1324" s="239"/>
      <c r="P1324" s="239"/>
    </row>
    <row r="1325" spans="1:20" s="25" customFormat="1" ht="20.100000000000001" customHeight="1">
      <c r="A1325" s="20"/>
      <c r="B1325" s="44"/>
      <c r="C1325" s="41"/>
      <c r="D1325" s="42"/>
      <c r="E1325" s="43"/>
      <c r="F1325" s="44"/>
      <c r="G1325" s="44"/>
      <c r="H1325" s="44"/>
      <c r="I1325" s="20"/>
      <c r="J1325" s="24"/>
      <c r="K1325" s="226"/>
      <c r="L1325" s="226"/>
      <c r="M1325" s="226"/>
      <c r="N1325" s="239"/>
      <c r="O1325" s="239"/>
      <c r="P1325" s="239"/>
    </row>
    <row r="1326" spans="1:20" s="25" customFormat="1" ht="20.100000000000001" customHeight="1">
      <c r="A1326" s="29"/>
      <c r="B1326" s="34">
        <v>132</v>
      </c>
      <c r="C1326" s="31">
        <v>1.1319999999999999</v>
      </c>
      <c r="D1326" s="32" t="s">
        <v>148</v>
      </c>
      <c r="E1326" s="33">
        <f>'2-'!G149</f>
        <v>1.8</v>
      </c>
      <c r="F1326" s="34" t="s">
        <v>433</v>
      </c>
      <c r="G1326" s="34" t="s">
        <v>447</v>
      </c>
      <c r="H1326" s="34" t="s">
        <v>434</v>
      </c>
      <c r="I1326" s="29"/>
      <c r="J1326" s="35" t="s">
        <v>435</v>
      </c>
      <c r="K1326" s="228" t="s">
        <v>434</v>
      </c>
      <c r="L1326" s="228">
        <f>COUNTIF(H1326:H1334,"B")</f>
        <v>9</v>
      </c>
      <c r="M1326" s="228">
        <v>200</v>
      </c>
      <c r="N1326" s="241">
        <f t="shared" ref="N1326:N1329" si="4">L1326*M1326</f>
        <v>1800</v>
      </c>
      <c r="O1326" s="245"/>
      <c r="P1326" s="245">
        <f>O1326+N1326</f>
        <v>1800</v>
      </c>
      <c r="Q1326" s="76">
        <f>P1326/P1330</f>
        <v>1</v>
      </c>
      <c r="R1326" s="76"/>
      <c r="S1326" s="76"/>
      <c r="T1326" s="76"/>
    </row>
    <row r="1327" spans="1:20" s="25" customFormat="1" ht="20.100000000000001" customHeight="1">
      <c r="A1327" s="29"/>
      <c r="B1327" s="34"/>
      <c r="C1327" s="31"/>
      <c r="D1327" s="32"/>
      <c r="E1327" s="33"/>
      <c r="F1327" s="34" t="s">
        <v>447</v>
      </c>
      <c r="G1327" s="34" t="s">
        <v>451</v>
      </c>
      <c r="H1327" s="34" t="s">
        <v>434</v>
      </c>
      <c r="I1327" s="29"/>
      <c r="J1327" s="35" t="s">
        <v>435</v>
      </c>
      <c r="K1327" s="228" t="s">
        <v>438</v>
      </c>
      <c r="L1327" s="228">
        <f>COUNTIF(H1326:H1334,"S")</f>
        <v>0</v>
      </c>
      <c r="M1327" s="228">
        <v>200</v>
      </c>
      <c r="N1327" s="241">
        <f t="shared" si="4"/>
        <v>0</v>
      </c>
      <c r="O1327" s="245"/>
      <c r="P1327" s="245">
        <f>N1327+O1327</f>
        <v>0</v>
      </c>
      <c r="Q1327" s="76">
        <f>P1327/P1330</f>
        <v>0</v>
      </c>
      <c r="R1327" s="76"/>
      <c r="S1327" s="76"/>
      <c r="T1327" s="76"/>
    </row>
    <row r="1328" spans="1:20" s="25" customFormat="1" ht="20.100000000000001" customHeight="1">
      <c r="A1328" s="29"/>
      <c r="B1328" s="34"/>
      <c r="C1328" s="31"/>
      <c r="D1328" s="32"/>
      <c r="E1328" s="33"/>
      <c r="F1328" s="34" t="s">
        <v>451</v>
      </c>
      <c r="G1328" s="34" t="s">
        <v>454</v>
      </c>
      <c r="H1328" s="34" t="s">
        <v>434</v>
      </c>
      <c r="I1328" s="29"/>
      <c r="J1328" s="35" t="s">
        <v>435</v>
      </c>
      <c r="K1328" s="228" t="s">
        <v>440</v>
      </c>
      <c r="L1328" s="228">
        <f>COUNTIF(H1326:H1334,"RR")</f>
        <v>0</v>
      </c>
      <c r="M1328" s="228">
        <v>200</v>
      </c>
      <c r="N1328" s="241">
        <f t="shared" si="4"/>
        <v>0</v>
      </c>
      <c r="O1328" s="245"/>
      <c r="P1328" s="245">
        <f>N1328+O1328</f>
        <v>0</v>
      </c>
      <c r="Q1328" s="76">
        <f>P1328/P1330</f>
        <v>0</v>
      </c>
      <c r="R1328" s="76"/>
      <c r="S1328" s="76"/>
      <c r="T1328" s="76"/>
    </row>
    <row r="1329" spans="1:20" s="25" customFormat="1" ht="20.100000000000001" customHeight="1">
      <c r="A1329" s="29"/>
      <c r="B1329" s="34"/>
      <c r="C1329" s="31"/>
      <c r="D1329" s="32"/>
      <c r="E1329" s="33"/>
      <c r="F1329" s="34" t="s">
        <v>454</v>
      </c>
      <c r="G1329" s="34" t="s">
        <v>455</v>
      </c>
      <c r="H1329" s="34" t="s">
        <v>434</v>
      </c>
      <c r="I1329" s="29"/>
      <c r="J1329" s="35" t="s">
        <v>435</v>
      </c>
      <c r="K1329" s="228" t="s">
        <v>443</v>
      </c>
      <c r="L1329" s="228">
        <f>COUNTIF(H1326:H1334,"RB")</f>
        <v>0</v>
      </c>
      <c r="M1329" s="228">
        <v>200</v>
      </c>
      <c r="N1329" s="241">
        <f t="shared" si="4"/>
        <v>0</v>
      </c>
      <c r="O1329" s="245"/>
      <c r="P1329" s="245">
        <f>N1329+O1329</f>
        <v>0</v>
      </c>
      <c r="Q1329" s="76">
        <f>P1329/P1330</f>
        <v>0</v>
      </c>
      <c r="R1329" s="76"/>
      <c r="S1329" s="76"/>
      <c r="T1329" s="76"/>
    </row>
    <row r="1330" spans="1:20" s="25" customFormat="1" ht="20.100000000000001" customHeight="1">
      <c r="A1330" s="29"/>
      <c r="B1330" s="34"/>
      <c r="C1330" s="31"/>
      <c r="D1330" s="32"/>
      <c r="E1330" s="33"/>
      <c r="F1330" s="34" t="s">
        <v>455</v>
      </c>
      <c r="G1330" s="34" t="s">
        <v>456</v>
      </c>
      <c r="H1330" s="34" t="s">
        <v>434</v>
      </c>
      <c r="I1330" s="29"/>
      <c r="J1330" s="35" t="s">
        <v>435</v>
      </c>
      <c r="K1330" s="228"/>
      <c r="L1330" s="228"/>
      <c r="M1330" s="228"/>
      <c r="N1330" s="245"/>
      <c r="O1330" s="245"/>
      <c r="P1330" s="245">
        <f>SUM(P1326:P1329)</f>
        <v>1800</v>
      </c>
      <c r="Q1330" s="76">
        <f>SUM(Q1326:Q1329)</f>
        <v>1</v>
      </c>
      <c r="R1330" s="76"/>
      <c r="S1330" s="76"/>
      <c r="T1330" s="76"/>
    </row>
    <row r="1331" spans="1:20" s="25" customFormat="1" ht="20.100000000000001" customHeight="1">
      <c r="A1331" s="29"/>
      <c r="B1331" s="34"/>
      <c r="C1331" s="31"/>
      <c r="D1331" s="32"/>
      <c r="E1331" s="33"/>
      <c r="F1331" s="34" t="s">
        <v>456</v>
      </c>
      <c r="G1331" s="34" t="s">
        <v>457</v>
      </c>
      <c r="H1331" s="34" t="s">
        <v>434</v>
      </c>
      <c r="I1331" s="29"/>
      <c r="J1331" s="35" t="s">
        <v>435</v>
      </c>
      <c r="K1331" s="228"/>
      <c r="L1331" s="228"/>
      <c r="M1331" s="228"/>
      <c r="N1331" s="241"/>
      <c r="O1331" s="241"/>
      <c r="P1331" s="241"/>
      <c r="Q1331" s="36"/>
      <c r="R1331" s="36"/>
      <c r="S1331" s="36"/>
      <c r="T1331" s="36"/>
    </row>
    <row r="1332" spans="1:20" s="25" customFormat="1" ht="20.100000000000001" customHeight="1">
      <c r="A1332" s="29"/>
      <c r="B1332" s="34"/>
      <c r="C1332" s="31"/>
      <c r="D1332" s="32"/>
      <c r="E1332" s="33"/>
      <c r="F1332" s="34" t="s">
        <v>457</v>
      </c>
      <c r="G1332" s="34" t="s">
        <v>460</v>
      </c>
      <c r="H1332" s="34" t="s">
        <v>434</v>
      </c>
      <c r="I1332" s="29"/>
      <c r="J1332" s="35" t="s">
        <v>435</v>
      </c>
      <c r="K1332" s="228"/>
      <c r="L1332" s="228"/>
      <c r="M1332" s="228"/>
      <c r="N1332" s="241"/>
      <c r="O1332" s="241"/>
      <c r="P1332" s="241"/>
      <c r="Q1332" s="36"/>
      <c r="R1332" s="36"/>
      <c r="S1332" s="36"/>
      <c r="T1332" s="36"/>
    </row>
    <row r="1333" spans="1:20" s="25" customFormat="1" ht="20.100000000000001" customHeight="1">
      <c r="A1333" s="29"/>
      <c r="B1333" s="34"/>
      <c r="C1333" s="31"/>
      <c r="D1333" s="32"/>
      <c r="E1333" s="33"/>
      <c r="F1333" s="34" t="s">
        <v>460</v>
      </c>
      <c r="G1333" s="34" t="s">
        <v>463</v>
      </c>
      <c r="H1333" s="34" t="s">
        <v>434</v>
      </c>
      <c r="I1333" s="29"/>
      <c r="J1333" s="35" t="s">
        <v>435</v>
      </c>
      <c r="K1333" s="228"/>
      <c r="L1333" s="228"/>
      <c r="M1333" s="228"/>
      <c r="N1333" s="241"/>
      <c r="O1333" s="241"/>
      <c r="P1333" s="241"/>
      <c r="Q1333" s="36"/>
      <c r="R1333" s="36"/>
      <c r="S1333" s="36"/>
      <c r="T1333" s="36"/>
    </row>
    <row r="1334" spans="1:20" s="25" customFormat="1" ht="20.100000000000001" customHeight="1">
      <c r="A1334" s="29"/>
      <c r="B1334" s="34"/>
      <c r="C1334" s="31"/>
      <c r="D1334" s="32"/>
      <c r="E1334" s="33"/>
      <c r="F1334" s="34" t="s">
        <v>463</v>
      </c>
      <c r="G1334" s="34" t="s">
        <v>464</v>
      </c>
      <c r="H1334" s="34" t="s">
        <v>434</v>
      </c>
      <c r="I1334" s="29"/>
      <c r="J1334" s="35" t="s">
        <v>435</v>
      </c>
      <c r="K1334" s="228"/>
      <c r="L1334" s="228"/>
      <c r="M1334" s="228"/>
      <c r="N1334" s="241"/>
      <c r="O1334" s="241"/>
      <c r="P1334" s="241"/>
      <c r="Q1334" s="36"/>
      <c r="R1334" s="36"/>
      <c r="S1334" s="36"/>
      <c r="T1334" s="36"/>
    </row>
    <row r="1335" spans="1:20" s="25" customFormat="1" ht="20.100000000000001" customHeight="1">
      <c r="A1335" s="20"/>
      <c r="B1335" s="44"/>
      <c r="C1335" s="41"/>
      <c r="D1335" s="42"/>
      <c r="E1335" s="43"/>
      <c r="F1335" s="44"/>
      <c r="G1335" s="44"/>
      <c r="H1335" s="44"/>
      <c r="I1335" s="20"/>
      <c r="J1335" s="24"/>
      <c r="K1335" s="226"/>
      <c r="L1335" s="226"/>
      <c r="M1335" s="226"/>
      <c r="N1335" s="239"/>
      <c r="O1335" s="239"/>
      <c r="P1335" s="239"/>
    </row>
    <row r="1336" spans="1:20" s="25" customFormat="1" ht="20.100000000000001" customHeight="1">
      <c r="A1336" s="20"/>
      <c r="B1336" s="44"/>
      <c r="C1336" s="41"/>
      <c r="D1336" s="42"/>
      <c r="E1336" s="43"/>
      <c r="F1336" s="44"/>
      <c r="G1336" s="44"/>
      <c r="H1336" s="44"/>
      <c r="I1336" s="20"/>
      <c r="J1336" s="24"/>
      <c r="K1336" s="226"/>
      <c r="L1336" s="226"/>
      <c r="M1336" s="226"/>
      <c r="N1336" s="239"/>
      <c r="O1336" s="239"/>
      <c r="P1336" s="239"/>
    </row>
    <row r="1337" spans="1:20" s="25" customFormat="1" ht="20.100000000000001" customHeight="1">
      <c r="A1337" s="29"/>
      <c r="B1337" s="34">
        <v>133</v>
      </c>
      <c r="C1337" s="31">
        <v>1.133</v>
      </c>
      <c r="D1337" s="32" t="s">
        <v>149</v>
      </c>
      <c r="E1337" s="33">
        <f>'2-'!H150</f>
        <v>3.78</v>
      </c>
      <c r="F1337" s="34" t="s">
        <v>433</v>
      </c>
      <c r="G1337" s="34" t="s">
        <v>447</v>
      </c>
      <c r="H1337" s="34" t="s">
        <v>434</v>
      </c>
      <c r="I1337" s="29"/>
      <c r="J1337" s="35" t="s">
        <v>435</v>
      </c>
      <c r="K1337" s="228" t="s">
        <v>434</v>
      </c>
      <c r="L1337" s="228">
        <f>COUNTIF(H1337:H1354,"B")</f>
        <v>18</v>
      </c>
      <c r="M1337" s="228">
        <v>200</v>
      </c>
      <c r="N1337" s="245">
        <f>L1337*M1337</f>
        <v>3600</v>
      </c>
      <c r="O1337" s="245">
        <v>180</v>
      </c>
      <c r="P1337" s="245">
        <f>O1337+N1337</f>
        <v>3780</v>
      </c>
      <c r="Q1337" s="76">
        <f>P1337/P1341</f>
        <v>1</v>
      </c>
      <c r="R1337" s="76"/>
      <c r="S1337" s="76"/>
      <c r="T1337" s="76"/>
    </row>
    <row r="1338" spans="1:20" s="25" customFormat="1" ht="20.100000000000001" customHeight="1">
      <c r="A1338" s="29"/>
      <c r="B1338" s="34"/>
      <c r="C1338" s="31"/>
      <c r="D1338" s="32"/>
      <c r="E1338" s="33"/>
      <c r="F1338" s="34" t="s">
        <v>447</v>
      </c>
      <c r="G1338" s="34" t="s">
        <v>451</v>
      </c>
      <c r="H1338" s="34" t="s">
        <v>434</v>
      </c>
      <c r="I1338" s="29"/>
      <c r="J1338" s="35" t="s">
        <v>435</v>
      </c>
      <c r="K1338" s="228" t="s">
        <v>438</v>
      </c>
      <c r="L1338" s="228">
        <f>COUNTIF(H1337:H1354,"S")</f>
        <v>0</v>
      </c>
      <c r="M1338" s="228">
        <v>200</v>
      </c>
      <c r="N1338" s="245">
        <f>L1338*M1338</f>
        <v>0</v>
      </c>
      <c r="O1338" s="245"/>
      <c r="P1338" s="245">
        <f>N1338+O1338</f>
        <v>0</v>
      </c>
      <c r="Q1338" s="76">
        <f>P1338/P1341</f>
        <v>0</v>
      </c>
      <c r="R1338" s="76"/>
      <c r="S1338" s="76"/>
      <c r="T1338" s="76"/>
    </row>
    <row r="1339" spans="1:20" s="25" customFormat="1" ht="20.100000000000001" customHeight="1">
      <c r="A1339" s="29"/>
      <c r="B1339" s="34"/>
      <c r="C1339" s="31"/>
      <c r="D1339" s="32"/>
      <c r="E1339" s="33"/>
      <c r="F1339" s="34" t="s">
        <v>451</v>
      </c>
      <c r="G1339" s="34" t="s">
        <v>454</v>
      </c>
      <c r="H1339" s="34" t="s">
        <v>434</v>
      </c>
      <c r="I1339" s="29"/>
      <c r="J1339" s="35" t="s">
        <v>435</v>
      </c>
      <c r="K1339" s="228" t="s">
        <v>440</v>
      </c>
      <c r="L1339" s="228">
        <f>COUNTIF(H1337:H1354,"RR")</f>
        <v>0</v>
      </c>
      <c r="M1339" s="228">
        <v>200</v>
      </c>
      <c r="N1339" s="245">
        <f>L1339*M1339</f>
        <v>0</v>
      </c>
      <c r="O1339" s="245"/>
      <c r="P1339" s="245">
        <f>N1339+O1339</f>
        <v>0</v>
      </c>
      <c r="Q1339" s="76">
        <f>P1339/P1341</f>
        <v>0</v>
      </c>
      <c r="R1339" s="76"/>
      <c r="S1339" s="76"/>
      <c r="T1339" s="76"/>
    </row>
    <row r="1340" spans="1:20" s="25" customFormat="1" ht="20.100000000000001" customHeight="1">
      <c r="A1340" s="29"/>
      <c r="B1340" s="34"/>
      <c r="C1340" s="31"/>
      <c r="D1340" s="32"/>
      <c r="E1340" s="33"/>
      <c r="F1340" s="34" t="s">
        <v>454</v>
      </c>
      <c r="G1340" s="34" t="s">
        <v>455</v>
      </c>
      <c r="H1340" s="34" t="s">
        <v>434</v>
      </c>
      <c r="I1340" s="29"/>
      <c r="J1340" s="35" t="s">
        <v>435</v>
      </c>
      <c r="K1340" s="228" t="s">
        <v>443</v>
      </c>
      <c r="L1340" s="228">
        <f>COUNTIF(H1337:H1354,"RB")</f>
        <v>0</v>
      </c>
      <c r="M1340" s="228">
        <v>200</v>
      </c>
      <c r="N1340" s="245">
        <f>L1340*M1340</f>
        <v>0</v>
      </c>
      <c r="O1340" s="245"/>
      <c r="P1340" s="245">
        <f>N1340+O1340</f>
        <v>0</v>
      </c>
      <c r="Q1340" s="76">
        <f>P1340/P1341</f>
        <v>0</v>
      </c>
      <c r="R1340" s="76"/>
      <c r="S1340" s="76"/>
      <c r="T1340" s="76"/>
    </row>
    <row r="1341" spans="1:20" s="25" customFormat="1" ht="20.100000000000001" customHeight="1">
      <c r="A1341" s="29"/>
      <c r="B1341" s="34"/>
      <c r="C1341" s="31"/>
      <c r="D1341" s="32"/>
      <c r="E1341" s="33"/>
      <c r="F1341" s="34" t="s">
        <v>455</v>
      </c>
      <c r="G1341" s="34" t="s">
        <v>456</v>
      </c>
      <c r="H1341" s="34" t="s">
        <v>434</v>
      </c>
      <c r="I1341" s="29"/>
      <c r="J1341" s="35" t="s">
        <v>435</v>
      </c>
      <c r="K1341" s="228"/>
      <c r="L1341" s="228"/>
      <c r="M1341" s="228"/>
      <c r="N1341" s="245"/>
      <c r="O1341" s="245"/>
      <c r="P1341" s="245">
        <f>SUM(P1337:P1340)</f>
        <v>3780</v>
      </c>
      <c r="Q1341" s="76">
        <f>SUM(Q1337:Q1340)</f>
        <v>1</v>
      </c>
      <c r="R1341" s="76"/>
      <c r="S1341" s="76"/>
      <c r="T1341" s="76"/>
    </row>
    <row r="1342" spans="1:20" s="25" customFormat="1" ht="20.100000000000001" customHeight="1">
      <c r="A1342" s="29"/>
      <c r="B1342" s="34"/>
      <c r="C1342" s="31"/>
      <c r="D1342" s="32"/>
      <c r="E1342" s="33"/>
      <c r="F1342" s="34" t="s">
        <v>456</v>
      </c>
      <c r="G1342" s="34" t="s">
        <v>457</v>
      </c>
      <c r="H1342" s="34" t="s">
        <v>434</v>
      </c>
      <c r="I1342" s="29"/>
      <c r="J1342" s="35" t="s">
        <v>435</v>
      </c>
      <c r="K1342" s="228"/>
      <c r="L1342" s="228"/>
      <c r="M1342" s="228"/>
      <c r="N1342" s="241"/>
      <c r="O1342" s="241"/>
      <c r="P1342" s="241"/>
      <c r="Q1342" s="36"/>
      <c r="R1342" s="36"/>
      <c r="S1342" s="36"/>
      <c r="T1342" s="36"/>
    </row>
    <row r="1343" spans="1:20" s="25" customFormat="1" ht="20.100000000000001" customHeight="1">
      <c r="A1343" s="29"/>
      <c r="B1343" s="34"/>
      <c r="C1343" s="31"/>
      <c r="D1343" s="32"/>
      <c r="E1343" s="33"/>
      <c r="F1343" s="34" t="s">
        <v>457</v>
      </c>
      <c r="G1343" s="34" t="s">
        <v>460</v>
      </c>
      <c r="H1343" s="34" t="s">
        <v>434</v>
      </c>
      <c r="I1343" s="29"/>
      <c r="J1343" s="35" t="s">
        <v>435</v>
      </c>
      <c r="K1343" s="228"/>
      <c r="L1343" s="228"/>
      <c r="M1343" s="228"/>
      <c r="N1343" s="241"/>
      <c r="O1343" s="241"/>
      <c r="P1343" s="241"/>
      <c r="Q1343" s="36"/>
      <c r="R1343" s="36"/>
      <c r="S1343" s="36"/>
      <c r="T1343" s="36"/>
    </row>
    <row r="1344" spans="1:20" s="25" customFormat="1" ht="20.100000000000001" customHeight="1">
      <c r="A1344" s="29"/>
      <c r="B1344" s="34"/>
      <c r="C1344" s="31"/>
      <c r="D1344" s="32"/>
      <c r="E1344" s="33"/>
      <c r="F1344" s="34" t="s">
        <v>460</v>
      </c>
      <c r="G1344" s="34" t="s">
        <v>463</v>
      </c>
      <c r="H1344" s="34" t="s">
        <v>434</v>
      </c>
      <c r="I1344" s="29"/>
      <c r="J1344" s="35" t="s">
        <v>435</v>
      </c>
      <c r="K1344" s="228"/>
      <c r="L1344" s="228"/>
      <c r="M1344" s="228"/>
      <c r="N1344" s="241"/>
      <c r="O1344" s="241"/>
      <c r="P1344" s="241"/>
      <c r="Q1344" s="36"/>
      <c r="R1344" s="36"/>
      <c r="S1344" s="36"/>
      <c r="T1344" s="36"/>
    </row>
    <row r="1345" spans="1:20" s="25" customFormat="1" ht="20.100000000000001" customHeight="1">
      <c r="A1345" s="29"/>
      <c r="B1345" s="34"/>
      <c r="C1345" s="31"/>
      <c r="D1345" s="32"/>
      <c r="E1345" s="33"/>
      <c r="F1345" s="34" t="s">
        <v>463</v>
      </c>
      <c r="G1345" s="34" t="s">
        <v>464</v>
      </c>
      <c r="H1345" s="34" t="s">
        <v>434</v>
      </c>
      <c r="I1345" s="29"/>
      <c r="J1345" s="35" t="s">
        <v>435</v>
      </c>
      <c r="K1345" s="228"/>
      <c r="L1345" s="228"/>
      <c r="M1345" s="228"/>
      <c r="N1345" s="241"/>
      <c r="O1345" s="241"/>
      <c r="P1345" s="241"/>
      <c r="Q1345" s="36"/>
      <c r="R1345" s="36"/>
      <c r="S1345" s="36"/>
      <c r="T1345" s="36"/>
    </row>
    <row r="1346" spans="1:20" s="25" customFormat="1" ht="20.100000000000001" customHeight="1">
      <c r="A1346" s="29"/>
      <c r="B1346" s="34"/>
      <c r="C1346" s="31"/>
      <c r="D1346" s="32"/>
      <c r="E1346" s="33"/>
      <c r="F1346" s="34" t="s">
        <v>464</v>
      </c>
      <c r="G1346" s="34" t="s">
        <v>465</v>
      </c>
      <c r="H1346" s="34" t="s">
        <v>434</v>
      </c>
      <c r="I1346" s="29"/>
      <c r="J1346" s="35" t="s">
        <v>435</v>
      </c>
      <c r="K1346" s="228"/>
      <c r="L1346" s="228"/>
      <c r="M1346" s="228"/>
      <c r="N1346" s="241"/>
      <c r="O1346" s="241"/>
      <c r="P1346" s="241"/>
      <c r="Q1346" s="36"/>
      <c r="R1346" s="36"/>
      <c r="S1346" s="36"/>
      <c r="T1346" s="36"/>
    </row>
    <row r="1347" spans="1:20" s="25" customFormat="1" ht="20.100000000000001" customHeight="1">
      <c r="A1347" s="29"/>
      <c r="B1347" s="34"/>
      <c r="C1347" s="31"/>
      <c r="D1347" s="32"/>
      <c r="E1347" s="33"/>
      <c r="F1347" s="34" t="s">
        <v>465</v>
      </c>
      <c r="G1347" s="34" t="s">
        <v>466</v>
      </c>
      <c r="H1347" s="34" t="s">
        <v>434</v>
      </c>
      <c r="I1347" s="29"/>
      <c r="J1347" s="35" t="s">
        <v>435</v>
      </c>
      <c r="K1347" s="228"/>
      <c r="L1347" s="228"/>
      <c r="M1347" s="228"/>
      <c r="N1347" s="241"/>
      <c r="O1347" s="241"/>
      <c r="P1347" s="241"/>
      <c r="Q1347" s="36"/>
      <c r="R1347" s="36"/>
      <c r="S1347" s="36"/>
      <c r="T1347" s="36"/>
    </row>
    <row r="1348" spans="1:20" s="25" customFormat="1" ht="20.100000000000001" customHeight="1">
      <c r="A1348" s="29"/>
      <c r="B1348" s="34"/>
      <c r="C1348" s="31"/>
      <c r="D1348" s="32"/>
      <c r="E1348" s="33"/>
      <c r="F1348" s="34" t="s">
        <v>466</v>
      </c>
      <c r="G1348" s="34" t="s">
        <v>467</v>
      </c>
      <c r="H1348" s="34" t="s">
        <v>434</v>
      </c>
      <c r="I1348" s="29"/>
      <c r="J1348" s="35" t="s">
        <v>435</v>
      </c>
      <c r="K1348" s="228"/>
      <c r="L1348" s="228"/>
      <c r="M1348" s="228"/>
      <c r="N1348" s="241"/>
      <c r="O1348" s="241"/>
      <c r="P1348" s="241"/>
      <c r="Q1348" s="36"/>
      <c r="R1348" s="36"/>
      <c r="S1348" s="36"/>
      <c r="T1348" s="36"/>
    </row>
    <row r="1349" spans="1:20" s="25" customFormat="1" ht="20.100000000000001" customHeight="1">
      <c r="A1349" s="29"/>
      <c r="B1349" s="34"/>
      <c r="C1349" s="31"/>
      <c r="D1349" s="32"/>
      <c r="E1349" s="33"/>
      <c r="F1349" s="34" t="s">
        <v>467</v>
      </c>
      <c r="G1349" s="34" t="s">
        <v>468</v>
      </c>
      <c r="H1349" s="34" t="s">
        <v>434</v>
      </c>
      <c r="I1349" s="29"/>
      <c r="J1349" s="35" t="s">
        <v>435</v>
      </c>
      <c r="K1349" s="228"/>
      <c r="L1349" s="228"/>
      <c r="M1349" s="228"/>
      <c r="N1349" s="241"/>
      <c r="O1349" s="241"/>
      <c r="P1349" s="241"/>
      <c r="Q1349" s="36"/>
      <c r="R1349" s="36"/>
      <c r="S1349" s="36"/>
      <c r="T1349" s="36"/>
    </row>
    <row r="1350" spans="1:20" s="25" customFormat="1" ht="20.100000000000001" customHeight="1">
      <c r="A1350" s="29"/>
      <c r="B1350" s="34"/>
      <c r="C1350" s="31"/>
      <c r="D1350" s="32"/>
      <c r="E1350" s="33"/>
      <c r="F1350" s="34" t="s">
        <v>468</v>
      </c>
      <c r="G1350" s="34" t="s">
        <v>469</v>
      </c>
      <c r="H1350" s="34" t="s">
        <v>434</v>
      </c>
      <c r="I1350" s="29"/>
      <c r="J1350" s="35" t="s">
        <v>435</v>
      </c>
      <c r="K1350" s="228"/>
      <c r="L1350" s="228"/>
      <c r="M1350" s="228"/>
      <c r="N1350" s="241"/>
      <c r="O1350" s="241"/>
      <c r="P1350" s="241"/>
      <c r="Q1350" s="36"/>
      <c r="R1350" s="36"/>
      <c r="S1350" s="36"/>
      <c r="T1350" s="36"/>
    </row>
    <row r="1351" spans="1:20" s="25" customFormat="1" ht="20.100000000000001" customHeight="1">
      <c r="A1351" s="29"/>
      <c r="B1351" s="34"/>
      <c r="C1351" s="31"/>
      <c r="D1351" s="32"/>
      <c r="E1351" s="33"/>
      <c r="F1351" s="34" t="s">
        <v>469</v>
      </c>
      <c r="G1351" s="34" t="s">
        <v>470</v>
      </c>
      <c r="H1351" s="34" t="s">
        <v>434</v>
      </c>
      <c r="I1351" s="29"/>
      <c r="J1351" s="35" t="s">
        <v>435</v>
      </c>
      <c r="K1351" s="228"/>
      <c r="L1351" s="228"/>
      <c r="M1351" s="228"/>
      <c r="N1351" s="241"/>
      <c r="O1351" s="241"/>
      <c r="P1351" s="241"/>
      <c r="Q1351" s="36"/>
      <c r="R1351" s="36"/>
      <c r="S1351" s="36"/>
      <c r="T1351" s="36"/>
    </row>
    <row r="1352" spans="1:20" s="25" customFormat="1" ht="20.100000000000001" customHeight="1">
      <c r="A1352" s="29"/>
      <c r="B1352" s="34"/>
      <c r="C1352" s="31"/>
      <c r="D1352" s="32"/>
      <c r="E1352" s="33"/>
      <c r="F1352" s="34" t="s">
        <v>470</v>
      </c>
      <c r="G1352" s="34" t="s">
        <v>471</v>
      </c>
      <c r="H1352" s="34" t="s">
        <v>434</v>
      </c>
      <c r="I1352" s="29"/>
      <c r="J1352" s="35" t="s">
        <v>435</v>
      </c>
      <c r="K1352" s="228"/>
      <c r="L1352" s="228"/>
      <c r="M1352" s="228"/>
      <c r="N1352" s="241"/>
      <c r="O1352" s="241"/>
      <c r="P1352" s="241"/>
      <c r="Q1352" s="36"/>
      <c r="R1352" s="36"/>
      <c r="S1352" s="36"/>
      <c r="T1352" s="36"/>
    </row>
    <row r="1353" spans="1:20" s="25" customFormat="1" ht="20.100000000000001" customHeight="1">
      <c r="A1353" s="29"/>
      <c r="B1353" s="34"/>
      <c r="C1353" s="31"/>
      <c r="D1353" s="32"/>
      <c r="E1353" s="33"/>
      <c r="F1353" s="34" t="s">
        <v>471</v>
      </c>
      <c r="G1353" s="34" t="s">
        <v>473</v>
      </c>
      <c r="H1353" s="34" t="s">
        <v>434</v>
      </c>
      <c r="I1353" s="29"/>
      <c r="J1353" s="35" t="s">
        <v>435</v>
      </c>
      <c r="K1353" s="228"/>
      <c r="L1353" s="228"/>
      <c r="M1353" s="228"/>
      <c r="N1353" s="241"/>
      <c r="O1353" s="241"/>
      <c r="P1353" s="241"/>
      <c r="Q1353" s="36"/>
      <c r="R1353" s="36"/>
      <c r="S1353" s="36"/>
      <c r="T1353" s="36"/>
    </row>
    <row r="1354" spans="1:20" s="25" customFormat="1" ht="20.100000000000001" customHeight="1">
      <c r="A1354" s="29"/>
      <c r="B1354" s="34"/>
      <c r="C1354" s="31"/>
      <c r="D1354" s="32"/>
      <c r="E1354" s="33"/>
      <c r="F1354" s="34" t="s">
        <v>473</v>
      </c>
      <c r="G1354" s="34" t="s">
        <v>474</v>
      </c>
      <c r="H1354" s="34" t="s">
        <v>434</v>
      </c>
      <c r="I1354" s="29"/>
      <c r="J1354" s="35" t="s">
        <v>435</v>
      </c>
      <c r="K1354" s="228"/>
      <c r="L1354" s="228"/>
      <c r="M1354" s="228"/>
      <c r="N1354" s="241"/>
      <c r="O1354" s="241"/>
      <c r="P1354" s="241"/>
      <c r="Q1354" s="36"/>
      <c r="R1354" s="36"/>
      <c r="S1354" s="36"/>
      <c r="T1354" s="36"/>
    </row>
    <row r="1355" spans="1:20" s="25" customFormat="1" ht="20.100000000000001" customHeight="1">
      <c r="A1355" s="29"/>
      <c r="B1355" s="34"/>
      <c r="C1355" s="31"/>
      <c r="D1355" s="32"/>
      <c r="E1355" s="33"/>
      <c r="F1355" s="34" t="s">
        <v>474</v>
      </c>
      <c r="G1355" s="34" t="s">
        <v>1101</v>
      </c>
      <c r="H1355" s="34" t="s">
        <v>434</v>
      </c>
      <c r="I1355" s="29"/>
      <c r="J1355" s="35" t="s">
        <v>435</v>
      </c>
      <c r="K1355" s="228"/>
      <c r="L1355" s="228"/>
      <c r="M1355" s="228"/>
      <c r="N1355" s="241"/>
      <c r="O1355" s="241"/>
      <c r="P1355" s="241"/>
      <c r="Q1355" s="36"/>
      <c r="R1355" s="36"/>
      <c r="S1355" s="36"/>
      <c r="T1355" s="36"/>
    </row>
    <row r="1356" spans="1:20" s="25" customFormat="1" ht="20.100000000000001" customHeight="1">
      <c r="A1356" s="20"/>
      <c r="B1356" s="44"/>
      <c r="C1356" s="41"/>
      <c r="D1356" s="42"/>
      <c r="E1356" s="43"/>
      <c r="F1356" s="44"/>
      <c r="G1356" s="44"/>
      <c r="H1356" s="44"/>
      <c r="I1356" s="20"/>
      <c r="J1356" s="24"/>
      <c r="K1356" s="226"/>
      <c r="L1356" s="226"/>
      <c r="M1356" s="226"/>
      <c r="N1356" s="239"/>
      <c r="O1356" s="239"/>
      <c r="P1356" s="239"/>
    </row>
    <row r="1357" spans="1:20" s="25" customFormat="1" ht="20.100000000000001" customHeight="1">
      <c r="A1357" s="20"/>
      <c r="B1357" s="44"/>
      <c r="C1357" s="41"/>
      <c r="D1357" s="42"/>
      <c r="E1357" s="43"/>
      <c r="F1357" s="44"/>
      <c r="G1357" s="44"/>
      <c r="H1357" s="44"/>
      <c r="I1357" s="20"/>
      <c r="J1357" s="24"/>
      <c r="K1357" s="226"/>
      <c r="L1357" s="226"/>
      <c r="M1357" s="226"/>
      <c r="N1357" s="239"/>
      <c r="O1357" s="239"/>
      <c r="P1357" s="239"/>
    </row>
    <row r="1358" spans="1:20" s="25" customFormat="1" ht="20.100000000000001" customHeight="1">
      <c r="A1358" s="29"/>
      <c r="B1358" s="34">
        <v>134</v>
      </c>
      <c r="C1358" s="31">
        <v>1.1339999999999999</v>
      </c>
      <c r="D1358" s="32" t="s">
        <v>150</v>
      </c>
      <c r="E1358" s="33">
        <f>'2-'!H151</f>
        <v>3.33</v>
      </c>
      <c r="F1358" s="34" t="s">
        <v>433</v>
      </c>
      <c r="G1358" s="34" t="s">
        <v>447</v>
      </c>
      <c r="H1358" s="34" t="s">
        <v>434</v>
      </c>
      <c r="I1358" s="29"/>
      <c r="J1358" s="35" t="s">
        <v>435</v>
      </c>
      <c r="K1358" s="228" t="s">
        <v>434</v>
      </c>
      <c r="L1358" s="228">
        <f>COUNTIF(H1358:H1373,"B")</f>
        <v>11</v>
      </c>
      <c r="M1358" s="228">
        <v>200</v>
      </c>
      <c r="N1358" s="245">
        <f>L1358*M1358</f>
        <v>2200</v>
      </c>
      <c r="O1358" s="245">
        <v>130</v>
      </c>
      <c r="P1358" s="245">
        <f>O1358+N1358</f>
        <v>2330</v>
      </c>
      <c r="Q1358" s="76">
        <f>P1358/P1362</f>
        <v>0.6996996996996997</v>
      </c>
      <c r="R1358" s="76"/>
      <c r="S1358" s="76"/>
      <c r="T1358" s="76"/>
    </row>
    <row r="1359" spans="1:20" s="25" customFormat="1" ht="20.100000000000001" customHeight="1">
      <c r="A1359" s="29"/>
      <c r="B1359" s="34"/>
      <c r="C1359" s="31"/>
      <c r="D1359" s="32"/>
      <c r="E1359" s="33"/>
      <c r="F1359" s="34" t="s">
        <v>447</v>
      </c>
      <c r="G1359" s="34" t="s">
        <v>451</v>
      </c>
      <c r="H1359" s="34" t="s">
        <v>434</v>
      </c>
      <c r="I1359" s="29"/>
      <c r="J1359" s="35" t="s">
        <v>435</v>
      </c>
      <c r="K1359" s="228" t="s">
        <v>438</v>
      </c>
      <c r="L1359" s="228">
        <f>COUNTIF(H1358:H1373,"S")</f>
        <v>1</v>
      </c>
      <c r="M1359" s="228">
        <v>200</v>
      </c>
      <c r="N1359" s="245">
        <f>L1359*M1359</f>
        <v>200</v>
      </c>
      <c r="O1359" s="245"/>
      <c r="P1359" s="245">
        <f>N1359+O1359</f>
        <v>200</v>
      </c>
      <c r="Q1359" s="76">
        <f>P1359/P1362</f>
        <v>6.006006006006006E-2</v>
      </c>
      <c r="R1359" s="76"/>
      <c r="S1359" s="76"/>
      <c r="T1359" s="76"/>
    </row>
    <row r="1360" spans="1:20" s="25" customFormat="1" ht="20.100000000000001" customHeight="1">
      <c r="A1360" s="29"/>
      <c r="B1360" s="34"/>
      <c r="C1360" s="31"/>
      <c r="D1360" s="32"/>
      <c r="E1360" s="33"/>
      <c r="F1360" s="34" t="s">
        <v>451</v>
      </c>
      <c r="G1360" s="34" t="s">
        <v>454</v>
      </c>
      <c r="H1360" s="34" t="s">
        <v>434</v>
      </c>
      <c r="I1360" s="29"/>
      <c r="J1360" s="35" t="s">
        <v>435</v>
      </c>
      <c r="K1360" s="228" t="s">
        <v>440</v>
      </c>
      <c r="L1360" s="228">
        <f>COUNTIF(H1358:H1373,"RR")</f>
        <v>3</v>
      </c>
      <c r="M1360" s="228">
        <v>200</v>
      </c>
      <c r="N1360" s="245">
        <f>L1360*M1360</f>
        <v>600</v>
      </c>
      <c r="O1360" s="245"/>
      <c r="P1360" s="245">
        <f>N1360+O1360</f>
        <v>600</v>
      </c>
      <c r="Q1360" s="76">
        <f>P1360/P1362</f>
        <v>0.18018018018018017</v>
      </c>
      <c r="R1360" s="76"/>
      <c r="S1360" s="76"/>
      <c r="T1360" s="76"/>
    </row>
    <row r="1361" spans="1:20" s="25" customFormat="1" ht="20.100000000000001" customHeight="1">
      <c r="A1361" s="29"/>
      <c r="B1361" s="34"/>
      <c r="C1361" s="31"/>
      <c r="D1361" s="32"/>
      <c r="E1361" s="33"/>
      <c r="F1361" s="34" t="s">
        <v>454</v>
      </c>
      <c r="G1361" s="34" t="s">
        <v>455</v>
      </c>
      <c r="H1361" s="34" t="s">
        <v>434</v>
      </c>
      <c r="I1361" s="29"/>
      <c r="J1361" s="35" t="s">
        <v>435</v>
      </c>
      <c r="K1361" s="228" t="s">
        <v>443</v>
      </c>
      <c r="L1361" s="228">
        <f>COUNTIF(H1358:H1373,"RB")</f>
        <v>1</v>
      </c>
      <c r="M1361" s="228">
        <v>200</v>
      </c>
      <c r="N1361" s="245">
        <f>L1361*M1361</f>
        <v>200</v>
      </c>
      <c r="O1361" s="245"/>
      <c r="P1361" s="245">
        <f>N1361+O1361</f>
        <v>200</v>
      </c>
      <c r="Q1361" s="76">
        <f>P1361/P1362</f>
        <v>6.006006006006006E-2</v>
      </c>
      <c r="R1361" s="76"/>
      <c r="S1361" s="76"/>
      <c r="T1361" s="76"/>
    </row>
    <row r="1362" spans="1:20" s="25" customFormat="1" ht="20.100000000000001" customHeight="1">
      <c r="A1362" s="29"/>
      <c r="B1362" s="34"/>
      <c r="C1362" s="31"/>
      <c r="D1362" s="32"/>
      <c r="E1362" s="33"/>
      <c r="F1362" s="34" t="s">
        <v>455</v>
      </c>
      <c r="G1362" s="34" t="s">
        <v>456</v>
      </c>
      <c r="H1362" s="34" t="s">
        <v>434</v>
      </c>
      <c r="I1362" s="29"/>
      <c r="J1362" s="35" t="s">
        <v>435</v>
      </c>
      <c r="K1362" s="228"/>
      <c r="L1362" s="228"/>
      <c r="M1362" s="228"/>
      <c r="N1362" s="245"/>
      <c r="O1362" s="245"/>
      <c r="P1362" s="245">
        <f>SUM(P1358:P1361)</f>
        <v>3330</v>
      </c>
      <c r="Q1362" s="76">
        <f>SUM(Q1358:Q1361)</f>
        <v>1</v>
      </c>
      <c r="R1362" s="76"/>
      <c r="S1362" s="76"/>
      <c r="T1362" s="76"/>
    </row>
    <row r="1363" spans="1:20" s="25" customFormat="1" ht="20.100000000000001" customHeight="1">
      <c r="A1363" s="29"/>
      <c r="B1363" s="34"/>
      <c r="C1363" s="31"/>
      <c r="D1363" s="32"/>
      <c r="E1363" s="33"/>
      <c r="F1363" s="34" t="s">
        <v>456</v>
      </c>
      <c r="G1363" s="34" t="s">
        <v>457</v>
      </c>
      <c r="H1363" s="34" t="s">
        <v>434</v>
      </c>
      <c r="I1363" s="29"/>
      <c r="J1363" s="35" t="s">
        <v>435</v>
      </c>
      <c r="K1363" s="228"/>
      <c r="L1363" s="228"/>
      <c r="M1363" s="228"/>
      <c r="N1363" s="241"/>
      <c r="O1363" s="241"/>
      <c r="P1363" s="241"/>
      <c r="Q1363" s="36"/>
      <c r="R1363" s="36"/>
      <c r="S1363" s="36"/>
      <c r="T1363" s="36"/>
    </row>
    <row r="1364" spans="1:20" s="25" customFormat="1" ht="20.100000000000001" customHeight="1">
      <c r="A1364" s="29"/>
      <c r="B1364" s="34"/>
      <c r="C1364" s="31"/>
      <c r="D1364" s="32"/>
      <c r="E1364" s="33"/>
      <c r="F1364" s="34" t="s">
        <v>457</v>
      </c>
      <c r="G1364" s="34" t="s">
        <v>460</v>
      </c>
      <c r="H1364" s="34" t="s">
        <v>438</v>
      </c>
      <c r="I1364" s="29"/>
      <c r="J1364" s="35" t="s">
        <v>435</v>
      </c>
      <c r="K1364" s="228"/>
      <c r="L1364" s="228"/>
      <c r="M1364" s="228"/>
      <c r="N1364" s="241"/>
      <c r="O1364" s="241"/>
      <c r="P1364" s="241"/>
      <c r="Q1364" s="36"/>
      <c r="R1364" s="36"/>
      <c r="S1364" s="36"/>
      <c r="T1364" s="36"/>
    </row>
    <row r="1365" spans="1:20" s="25" customFormat="1" ht="20.100000000000001" customHeight="1">
      <c r="A1365" s="29"/>
      <c r="B1365" s="34"/>
      <c r="C1365" s="31"/>
      <c r="D1365" s="32"/>
      <c r="E1365" s="33"/>
      <c r="F1365" s="34" t="s">
        <v>460</v>
      </c>
      <c r="G1365" s="34" t="s">
        <v>463</v>
      </c>
      <c r="H1365" s="34" t="s">
        <v>434</v>
      </c>
      <c r="I1365" s="29"/>
      <c r="J1365" s="35" t="s">
        <v>435</v>
      </c>
      <c r="K1365" s="228"/>
      <c r="L1365" s="228"/>
      <c r="M1365" s="228"/>
      <c r="N1365" s="241"/>
      <c r="O1365" s="241"/>
      <c r="P1365" s="241"/>
      <c r="Q1365" s="36"/>
      <c r="R1365" s="36"/>
      <c r="S1365" s="36"/>
      <c r="T1365" s="36"/>
    </row>
    <row r="1366" spans="1:20" s="25" customFormat="1" ht="20.100000000000001" customHeight="1">
      <c r="A1366" s="29"/>
      <c r="B1366" s="34"/>
      <c r="C1366" s="31"/>
      <c r="D1366" s="32"/>
      <c r="E1366" s="33"/>
      <c r="F1366" s="34" t="s">
        <v>463</v>
      </c>
      <c r="G1366" s="34" t="s">
        <v>464</v>
      </c>
      <c r="H1366" s="34" t="s">
        <v>434</v>
      </c>
      <c r="I1366" s="29"/>
      <c r="J1366" s="35" t="s">
        <v>435</v>
      </c>
      <c r="K1366" s="228"/>
      <c r="L1366" s="228"/>
      <c r="M1366" s="228"/>
      <c r="N1366" s="241"/>
      <c r="O1366" s="241"/>
      <c r="P1366" s="241"/>
      <c r="Q1366" s="36"/>
      <c r="R1366" s="36"/>
      <c r="S1366" s="36"/>
      <c r="T1366" s="36"/>
    </row>
    <row r="1367" spans="1:20" s="25" customFormat="1" ht="20.100000000000001" customHeight="1">
      <c r="A1367" s="29"/>
      <c r="B1367" s="34"/>
      <c r="C1367" s="31"/>
      <c r="D1367" s="32"/>
      <c r="E1367" s="33"/>
      <c r="F1367" s="34" t="s">
        <v>464</v>
      </c>
      <c r="G1367" s="34" t="s">
        <v>465</v>
      </c>
      <c r="H1367" s="34" t="s">
        <v>440</v>
      </c>
      <c r="I1367" s="29"/>
      <c r="J1367" s="35" t="s">
        <v>435</v>
      </c>
      <c r="K1367" s="228"/>
      <c r="L1367" s="228"/>
      <c r="M1367" s="228"/>
      <c r="N1367" s="241"/>
      <c r="O1367" s="241"/>
      <c r="P1367" s="241"/>
      <c r="Q1367" s="36"/>
      <c r="R1367" s="36"/>
      <c r="S1367" s="36"/>
      <c r="T1367" s="36"/>
    </row>
    <row r="1368" spans="1:20" s="25" customFormat="1" ht="20.100000000000001" customHeight="1">
      <c r="A1368" s="29"/>
      <c r="B1368" s="34"/>
      <c r="C1368" s="31"/>
      <c r="D1368" s="32"/>
      <c r="E1368" s="33"/>
      <c r="F1368" s="34" t="s">
        <v>465</v>
      </c>
      <c r="G1368" s="34" t="s">
        <v>466</v>
      </c>
      <c r="H1368" s="34" t="s">
        <v>440</v>
      </c>
      <c r="I1368" s="29"/>
      <c r="J1368" s="35" t="s">
        <v>435</v>
      </c>
      <c r="K1368" s="228"/>
      <c r="L1368" s="228"/>
      <c r="M1368" s="228"/>
      <c r="N1368" s="241"/>
      <c r="O1368" s="241"/>
      <c r="P1368" s="241"/>
      <c r="Q1368" s="36"/>
      <c r="R1368" s="36"/>
      <c r="S1368" s="36"/>
      <c r="T1368" s="36"/>
    </row>
    <row r="1369" spans="1:20" s="25" customFormat="1" ht="20.100000000000001" customHeight="1">
      <c r="A1369" s="29"/>
      <c r="B1369" s="34"/>
      <c r="C1369" s="31"/>
      <c r="D1369" s="32"/>
      <c r="E1369" s="33"/>
      <c r="F1369" s="34" t="s">
        <v>466</v>
      </c>
      <c r="G1369" s="34" t="s">
        <v>467</v>
      </c>
      <c r="H1369" s="34" t="s">
        <v>440</v>
      </c>
      <c r="I1369" s="29"/>
      <c r="J1369" s="35" t="s">
        <v>435</v>
      </c>
      <c r="K1369" s="228"/>
      <c r="L1369" s="228"/>
      <c r="M1369" s="228"/>
      <c r="N1369" s="241"/>
      <c r="O1369" s="241"/>
      <c r="P1369" s="241"/>
      <c r="Q1369" s="36"/>
      <c r="R1369" s="36"/>
      <c r="S1369" s="36"/>
      <c r="T1369" s="36"/>
    </row>
    <row r="1370" spans="1:20" s="25" customFormat="1" ht="20.100000000000001" customHeight="1">
      <c r="A1370" s="29"/>
      <c r="B1370" s="34"/>
      <c r="C1370" s="31"/>
      <c r="D1370" s="32"/>
      <c r="E1370" s="33"/>
      <c r="F1370" s="34" t="s">
        <v>467</v>
      </c>
      <c r="G1370" s="34" t="s">
        <v>468</v>
      </c>
      <c r="H1370" s="34" t="s">
        <v>443</v>
      </c>
      <c r="I1370" s="29"/>
      <c r="J1370" s="35" t="s">
        <v>40</v>
      </c>
      <c r="K1370" s="228"/>
      <c r="L1370" s="228"/>
      <c r="M1370" s="228"/>
      <c r="N1370" s="241"/>
      <c r="O1370" s="241"/>
      <c r="P1370" s="241"/>
      <c r="Q1370" s="36"/>
      <c r="R1370" s="36"/>
      <c r="S1370" s="36"/>
      <c r="T1370" s="36"/>
    </row>
    <row r="1371" spans="1:20" s="25" customFormat="1" ht="20.100000000000001" customHeight="1">
      <c r="A1371" s="29"/>
      <c r="B1371" s="34"/>
      <c r="C1371" s="31"/>
      <c r="D1371" s="32"/>
      <c r="E1371" s="33"/>
      <c r="F1371" s="34" t="s">
        <v>468</v>
      </c>
      <c r="G1371" s="34" t="s">
        <v>469</v>
      </c>
      <c r="H1371" s="34" t="s">
        <v>434</v>
      </c>
      <c r="I1371" s="29"/>
      <c r="J1371" s="35" t="s">
        <v>435</v>
      </c>
      <c r="K1371" s="228"/>
      <c r="L1371" s="228"/>
      <c r="M1371" s="228"/>
      <c r="N1371" s="241"/>
      <c r="O1371" s="241"/>
      <c r="P1371" s="241"/>
      <c r="Q1371" s="36"/>
      <c r="R1371" s="36"/>
      <c r="S1371" s="36"/>
      <c r="T1371" s="36"/>
    </row>
    <row r="1372" spans="1:20" s="25" customFormat="1" ht="20.100000000000001" customHeight="1">
      <c r="A1372" s="29"/>
      <c r="B1372" s="34"/>
      <c r="C1372" s="31"/>
      <c r="D1372" s="32"/>
      <c r="E1372" s="33"/>
      <c r="F1372" s="34" t="s">
        <v>469</v>
      </c>
      <c r="G1372" s="34" t="s">
        <v>470</v>
      </c>
      <c r="H1372" s="34" t="s">
        <v>434</v>
      </c>
      <c r="I1372" s="29"/>
      <c r="J1372" s="35" t="s">
        <v>435</v>
      </c>
      <c r="K1372" s="228"/>
      <c r="L1372" s="228"/>
      <c r="M1372" s="228"/>
      <c r="N1372" s="241"/>
      <c r="O1372" s="241"/>
      <c r="P1372" s="241"/>
      <c r="Q1372" s="36"/>
      <c r="R1372" s="36"/>
      <c r="S1372" s="36"/>
      <c r="T1372" s="36"/>
    </row>
    <row r="1373" spans="1:20" s="25" customFormat="1" ht="20.100000000000001" customHeight="1">
      <c r="A1373" s="29"/>
      <c r="B1373" s="34"/>
      <c r="C1373" s="31"/>
      <c r="D1373" s="32"/>
      <c r="E1373" s="33"/>
      <c r="F1373" s="34" t="s">
        <v>470</v>
      </c>
      <c r="G1373" s="34" t="s">
        <v>471</v>
      </c>
      <c r="H1373" s="34" t="s">
        <v>434</v>
      </c>
      <c r="I1373" s="29"/>
      <c r="J1373" s="35" t="s">
        <v>435</v>
      </c>
      <c r="K1373" s="228"/>
      <c r="L1373" s="228"/>
      <c r="M1373" s="228"/>
      <c r="N1373" s="241"/>
      <c r="O1373" s="241"/>
      <c r="P1373" s="241"/>
      <c r="Q1373" s="36"/>
      <c r="R1373" s="36"/>
      <c r="S1373" s="36"/>
      <c r="T1373" s="36"/>
    </row>
    <row r="1374" spans="1:20" s="25" customFormat="1" ht="20.100000000000001" customHeight="1">
      <c r="A1374" s="29"/>
      <c r="B1374" s="34"/>
      <c r="C1374" s="31"/>
      <c r="D1374" s="32"/>
      <c r="E1374" s="33"/>
      <c r="F1374" s="34" t="s">
        <v>471</v>
      </c>
      <c r="G1374" s="34" t="s">
        <v>1197</v>
      </c>
      <c r="H1374" s="34" t="s">
        <v>434</v>
      </c>
      <c r="I1374" s="29"/>
      <c r="J1374" s="35" t="s">
        <v>435</v>
      </c>
      <c r="K1374" s="228"/>
      <c r="L1374" s="228"/>
      <c r="M1374" s="228"/>
      <c r="N1374" s="241"/>
      <c r="O1374" s="241"/>
      <c r="P1374" s="241"/>
      <c r="Q1374" s="36"/>
      <c r="R1374" s="36"/>
      <c r="S1374" s="36"/>
      <c r="T1374" s="36"/>
    </row>
    <row r="1375" spans="1:20" s="25" customFormat="1" ht="20.100000000000001" customHeight="1">
      <c r="A1375" s="20"/>
      <c r="B1375" s="44"/>
      <c r="C1375" s="41"/>
      <c r="D1375" s="42"/>
      <c r="E1375" s="43"/>
      <c r="F1375" s="44"/>
      <c r="G1375" s="44"/>
      <c r="H1375" s="44"/>
      <c r="I1375" s="20"/>
      <c r="J1375" s="24"/>
      <c r="K1375" s="226"/>
      <c r="L1375" s="226"/>
      <c r="M1375" s="226"/>
      <c r="N1375" s="239"/>
      <c r="O1375" s="239"/>
      <c r="P1375" s="239"/>
    </row>
    <row r="1376" spans="1:20" s="25" customFormat="1" ht="20.100000000000001" customHeight="1">
      <c r="A1376" s="20"/>
      <c r="B1376" s="44"/>
      <c r="C1376" s="41"/>
      <c r="D1376" s="42"/>
      <c r="E1376" s="43"/>
      <c r="F1376" s="44"/>
      <c r="G1376" s="44"/>
      <c r="H1376" s="44"/>
      <c r="I1376" s="20"/>
      <c r="J1376" s="24"/>
      <c r="K1376" s="226"/>
      <c r="L1376" s="226"/>
      <c r="M1376" s="226"/>
      <c r="N1376" s="239"/>
      <c r="O1376" s="239"/>
      <c r="P1376" s="239"/>
    </row>
    <row r="1377" spans="1:20" s="25" customFormat="1" ht="20.100000000000001" customHeight="1">
      <c r="A1377" s="29"/>
      <c r="B1377" s="34">
        <v>135</v>
      </c>
      <c r="C1377" s="31">
        <v>1.135</v>
      </c>
      <c r="D1377" s="32" t="s">
        <v>151</v>
      </c>
      <c r="E1377" s="33">
        <f>'2-'!H152</f>
        <v>1.68</v>
      </c>
      <c r="F1377" s="34" t="s">
        <v>433</v>
      </c>
      <c r="G1377" s="34" t="s">
        <v>447</v>
      </c>
      <c r="H1377" s="34" t="s">
        <v>443</v>
      </c>
      <c r="I1377" s="29"/>
      <c r="J1377" s="35" t="s">
        <v>40</v>
      </c>
      <c r="K1377" s="228" t="s">
        <v>434</v>
      </c>
      <c r="L1377" s="228">
        <f>COUNTIF(H1377:H1385,"B")</f>
        <v>0</v>
      </c>
      <c r="M1377" s="228">
        <v>200</v>
      </c>
      <c r="N1377" s="245">
        <v>0</v>
      </c>
      <c r="O1377" s="245"/>
      <c r="P1377" s="245">
        <f>O1377+N1377</f>
        <v>0</v>
      </c>
      <c r="Q1377" s="76">
        <f>P1377/P1381</f>
        <v>0</v>
      </c>
      <c r="R1377" s="76"/>
      <c r="S1377" s="76"/>
      <c r="T1377" s="76"/>
    </row>
    <row r="1378" spans="1:20" s="25" customFormat="1" ht="20.100000000000001" customHeight="1">
      <c r="A1378" s="29"/>
      <c r="B1378" s="34"/>
      <c r="C1378" s="31"/>
      <c r="D1378" s="32"/>
      <c r="E1378" s="33"/>
      <c r="F1378" s="34" t="s">
        <v>447</v>
      </c>
      <c r="G1378" s="34" t="s">
        <v>451</v>
      </c>
      <c r="H1378" s="34" t="s">
        <v>443</v>
      </c>
      <c r="I1378" s="29"/>
      <c r="J1378" s="35" t="s">
        <v>40</v>
      </c>
      <c r="K1378" s="228" t="s">
        <v>438</v>
      </c>
      <c r="L1378" s="228">
        <f>COUNTIF(H1377:H1384,"S")</f>
        <v>1</v>
      </c>
      <c r="M1378" s="228">
        <v>200</v>
      </c>
      <c r="N1378" s="245">
        <f>M1378*L1378</f>
        <v>200</v>
      </c>
      <c r="O1378" s="245">
        <v>80</v>
      </c>
      <c r="P1378" s="245">
        <f>N1378+O1378</f>
        <v>280</v>
      </c>
      <c r="Q1378" s="76">
        <f>P1378/P1381</f>
        <v>0.16666666666666666</v>
      </c>
      <c r="R1378" s="76"/>
      <c r="S1378" s="76"/>
      <c r="T1378" s="76"/>
    </row>
    <row r="1379" spans="1:20" s="25" customFormat="1" ht="20.100000000000001" customHeight="1">
      <c r="A1379" s="29"/>
      <c r="B1379" s="34"/>
      <c r="C1379" s="31"/>
      <c r="D1379" s="32"/>
      <c r="E1379" s="33"/>
      <c r="F1379" s="34" t="s">
        <v>451</v>
      </c>
      <c r="G1379" s="34" t="s">
        <v>454</v>
      </c>
      <c r="H1379" s="34" t="s">
        <v>443</v>
      </c>
      <c r="I1379" s="29"/>
      <c r="J1379" s="35" t="s">
        <v>40</v>
      </c>
      <c r="K1379" s="228" t="s">
        <v>440</v>
      </c>
      <c r="L1379" s="228">
        <f>COUNTIF(H1377:H1385,"RR")</f>
        <v>0</v>
      </c>
      <c r="M1379" s="228">
        <v>200</v>
      </c>
      <c r="N1379" s="245">
        <f t="shared" ref="N1379:N1380" si="5">M1379*L1379</f>
        <v>0</v>
      </c>
      <c r="O1379" s="245"/>
      <c r="P1379" s="245">
        <f>N1379+O1379</f>
        <v>0</v>
      </c>
      <c r="Q1379" s="76">
        <f>P1379/P1381</f>
        <v>0</v>
      </c>
      <c r="R1379" s="76"/>
      <c r="S1379" s="76"/>
      <c r="T1379" s="76"/>
    </row>
    <row r="1380" spans="1:20" s="25" customFormat="1" ht="20.100000000000001" customHeight="1">
      <c r="A1380" s="29"/>
      <c r="B1380" s="34"/>
      <c r="C1380" s="31"/>
      <c r="D1380" s="32"/>
      <c r="E1380" s="33"/>
      <c r="F1380" s="34" t="s">
        <v>454</v>
      </c>
      <c r="G1380" s="34" t="s">
        <v>455</v>
      </c>
      <c r="H1380" s="34" t="s">
        <v>443</v>
      </c>
      <c r="I1380" s="29"/>
      <c r="J1380" s="35" t="s">
        <v>40</v>
      </c>
      <c r="K1380" s="228" t="s">
        <v>443</v>
      </c>
      <c r="L1380" s="228">
        <f>COUNTIF(H1377:H1383,"RB")</f>
        <v>7</v>
      </c>
      <c r="M1380" s="228">
        <v>200</v>
      </c>
      <c r="N1380" s="245">
        <f t="shared" si="5"/>
        <v>1400</v>
      </c>
      <c r="O1380" s="245"/>
      <c r="P1380" s="245">
        <f>N1380+O1380</f>
        <v>1400</v>
      </c>
      <c r="Q1380" s="76">
        <f>P1380/P1381</f>
        <v>0.83333333333333337</v>
      </c>
      <c r="R1380" s="76"/>
      <c r="S1380" s="76"/>
      <c r="T1380" s="76"/>
    </row>
    <row r="1381" spans="1:20" s="25" customFormat="1" ht="20.100000000000001" customHeight="1">
      <c r="A1381" s="29"/>
      <c r="B1381" s="34"/>
      <c r="C1381" s="31"/>
      <c r="D1381" s="32"/>
      <c r="E1381" s="33"/>
      <c r="F1381" s="34" t="s">
        <v>455</v>
      </c>
      <c r="G1381" s="34" t="s">
        <v>456</v>
      </c>
      <c r="H1381" s="34" t="s">
        <v>443</v>
      </c>
      <c r="I1381" s="29"/>
      <c r="J1381" s="35" t="s">
        <v>40</v>
      </c>
      <c r="K1381" s="228"/>
      <c r="L1381" s="228"/>
      <c r="M1381" s="228"/>
      <c r="N1381" s="245"/>
      <c r="O1381" s="245"/>
      <c r="P1381" s="245">
        <f>SUM(P1377:P1380)</f>
        <v>1680</v>
      </c>
      <c r="Q1381" s="76">
        <f>SUM(Q1377:Q1380)</f>
        <v>1</v>
      </c>
      <c r="R1381" s="76"/>
      <c r="S1381" s="76"/>
      <c r="T1381" s="76"/>
    </row>
    <row r="1382" spans="1:20" s="25" customFormat="1" ht="20.100000000000001" customHeight="1">
      <c r="A1382" s="29"/>
      <c r="B1382" s="34"/>
      <c r="C1382" s="31"/>
      <c r="D1382" s="32"/>
      <c r="E1382" s="33"/>
      <c r="F1382" s="34" t="s">
        <v>456</v>
      </c>
      <c r="G1382" s="34" t="s">
        <v>457</v>
      </c>
      <c r="H1382" s="34" t="s">
        <v>443</v>
      </c>
      <c r="I1382" s="29"/>
      <c r="J1382" s="35" t="s">
        <v>40</v>
      </c>
      <c r="K1382" s="228"/>
      <c r="L1382" s="228"/>
      <c r="M1382" s="228"/>
      <c r="N1382" s="241"/>
      <c r="O1382" s="241"/>
      <c r="P1382" s="241"/>
      <c r="Q1382" s="36"/>
      <c r="R1382" s="36"/>
      <c r="S1382" s="36"/>
      <c r="T1382" s="36"/>
    </row>
    <row r="1383" spans="1:20" s="25" customFormat="1" ht="20.100000000000001" customHeight="1">
      <c r="A1383" s="29"/>
      <c r="B1383" s="34"/>
      <c r="C1383" s="31"/>
      <c r="D1383" s="32"/>
      <c r="E1383" s="33"/>
      <c r="F1383" s="34" t="s">
        <v>457</v>
      </c>
      <c r="G1383" s="34" t="s">
        <v>460</v>
      </c>
      <c r="H1383" s="34" t="s">
        <v>443</v>
      </c>
      <c r="I1383" s="29"/>
      <c r="J1383" s="35" t="s">
        <v>40</v>
      </c>
      <c r="K1383" s="228"/>
      <c r="L1383" s="228"/>
      <c r="M1383" s="228"/>
      <c r="N1383" s="241"/>
      <c r="O1383" s="241"/>
      <c r="P1383" s="241"/>
      <c r="Q1383" s="36"/>
      <c r="R1383" s="36"/>
      <c r="S1383" s="36"/>
      <c r="T1383" s="36"/>
    </row>
    <row r="1384" spans="1:20" s="25" customFormat="1" ht="20.100000000000001" customHeight="1">
      <c r="A1384" s="29"/>
      <c r="B1384" s="34"/>
      <c r="C1384" s="31"/>
      <c r="D1384" s="32"/>
      <c r="E1384" s="33"/>
      <c r="F1384" s="34" t="s">
        <v>460</v>
      </c>
      <c r="G1384" s="34" t="s">
        <v>463</v>
      </c>
      <c r="H1384" s="34" t="s">
        <v>438</v>
      </c>
      <c r="I1384" s="29"/>
      <c r="J1384" s="35" t="s">
        <v>435</v>
      </c>
      <c r="K1384" s="228"/>
      <c r="L1384" s="228"/>
      <c r="M1384" s="228"/>
      <c r="N1384" s="241"/>
      <c r="O1384" s="241"/>
      <c r="P1384" s="241"/>
      <c r="Q1384" s="36"/>
      <c r="R1384" s="36"/>
      <c r="S1384" s="36"/>
      <c r="T1384" s="36"/>
    </row>
    <row r="1385" spans="1:20" s="25" customFormat="1" ht="20.100000000000001" customHeight="1">
      <c r="A1385" s="29"/>
      <c r="B1385" s="34"/>
      <c r="C1385" s="31"/>
      <c r="D1385" s="32"/>
      <c r="E1385" s="33"/>
      <c r="F1385" s="34" t="s">
        <v>463</v>
      </c>
      <c r="G1385" s="34" t="s">
        <v>1188</v>
      </c>
      <c r="H1385" s="34" t="s">
        <v>438</v>
      </c>
      <c r="I1385" s="29"/>
      <c r="J1385" s="35" t="s">
        <v>435</v>
      </c>
      <c r="K1385" s="228"/>
      <c r="L1385" s="228"/>
      <c r="M1385" s="228"/>
      <c r="N1385" s="241"/>
      <c r="O1385" s="241"/>
      <c r="P1385" s="241"/>
      <c r="Q1385" s="36"/>
      <c r="R1385" s="36"/>
      <c r="S1385" s="36"/>
      <c r="T1385" s="36"/>
    </row>
    <row r="1386" spans="1:20" s="25" customFormat="1" ht="20.100000000000001" customHeight="1">
      <c r="A1386" s="29"/>
      <c r="B1386" s="34"/>
      <c r="C1386" s="31"/>
      <c r="D1386" s="32"/>
      <c r="E1386" s="33"/>
      <c r="F1386" s="34"/>
      <c r="G1386" s="34"/>
      <c r="H1386" s="34"/>
      <c r="I1386" s="29"/>
      <c r="J1386" s="35"/>
      <c r="K1386" s="228"/>
      <c r="L1386" s="228"/>
      <c r="M1386" s="228"/>
      <c r="N1386" s="241"/>
      <c r="O1386" s="241"/>
      <c r="P1386" s="241"/>
      <c r="Q1386" s="36"/>
      <c r="R1386" s="36"/>
      <c r="S1386" s="36"/>
      <c r="T1386" s="36"/>
    </row>
    <row r="1387" spans="1:20" s="25" customFormat="1" ht="20.100000000000001" customHeight="1">
      <c r="A1387" s="29"/>
      <c r="B1387" s="34"/>
      <c r="C1387" s="31"/>
      <c r="D1387" s="32"/>
      <c r="E1387" s="33"/>
      <c r="F1387" s="34"/>
      <c r="G1387" s="34"/>
      <c r="H1387" s="34"/>
      <c r="I1387" s="29"/>
      <c r="J1387" s="35"/>
      <c r="K1387" s="228"/>
      <c r="L1387" s="228"/>
      <c r="M1387" s="228"/>
      <c r="N1387" s="241"/>
      <c r="O1387" s="241"/>
      <c r="P1387" s="241"/>
      <c r="Q1387" s="36"/>
      <c r="R1387" s="36"/>
      <c r="S1387" s="36"/>
      <c r="T1387" s="36"/>
    </row>
    <row r="1388" spans="1:20" s="25" customFormat="1" ht="20.100000000000001" customHeight="1">
      <c r="A1388" s="29"/>
      <c r="B1388" s="34"/>
      <c r="C1388" s="31"/>
      <c r="D1388" s="32"/>
      <c r="E1388" s="33"/>
      <c r="F1388" s="34"/>
      <c r="G1388" s="34"/>
      <c r="H1388" s="34"/>
      <c r="I1388" s="29"/>
      <c r="J1388" s="35"/>
      <c r="K1388" s="228"/>
      <c r="L1388" s="228"/>
      <c r="M1388" s="228"/>
      <c r="N1388" s="241"/>
      <c r="O1388" s="241"/>
      <c r="P1388" s="241"/>
      <c r="Q1388" s="36"/>
      <c r="R1388" s="36"/>
      <c r="S1388" s="36"/>
      <c r="T1388" s="36"/>
    </row>
    <row r="1389" spans="1:20" s="25" customFormat="1" ht="20.100000000000001" customHeight="1">
      <c r="A1389" s="29"/>
      <c r="B1389" s="34"/>
      <c r="C1389" s="31"/>
      <c r="D1389" s="32"/>
      <c r="E1389" s="33"/>
      <c r="F1389" s="34"/>
      <c r="G1389" s="34"/>
      <c r="H1389" s="34"/>
      <c r="I1389" s="29"/>
      <c r="J1389" s="35"/>
      <c r="K1389" s="228"/>
      <c r="L1389" s="228"/>
      <c r="M1389" s="228"/>
      <c r="N1389" s="241"/>
      <c r="O1389" s="241"/>
      <c r="P1389" s="241"/>
      <c r="Q1389" s="36"/>
      <c r="R1389" s="36"/>
      <c r="S1389" s="36"/>
      <c r="T1389" s="36"/>
    </row>
    <row r="1390" spans="1:20" s="25" customFormat="1" ht="20.100000000000001" customHeight="1">
      <c r="A1390" s="29"/>
      <c r="B1390" s="34"/>
      <c r="C1390" s="31"/>
      <c r="D1390" s="32"/>
      <c r="E1390" s="33"/>
      <c r="F1390" s="34"/>
      <c r="G1390" s="34"/>
      <c r="H1390" s="34"/>
      <c r="I1390" s="29"/>
      <c r="J1390" s="35"/>
      <c r="K1390" s="228"/>
      <c r="L1390" s="228"/>
      <c r="M1390" s="228"/>
      <c r="N1390" s="241"/>
      <c r="O1390" s="241"/>
      <c r="P1390" s="241"/>
      <c r="Q1390" s="36"/>
      <c r="R1390" s="36"/>
      <c r="S1390" s="36"/>
      <c r="T1390" s="36"/>
    </row>
    <row r="1391" spans="1:20" s="25" customFormat="1" ht="20.100000000000001" customHeight="1">
      <c r="A1391" s="20"/>
      <c r="B1391" s="44"/>
      <c r="C1391" s="41"/>
      <c r="D1391" s="42"/>
      <c r="E1391" s="43"/>
      <c r="F1391" s="44"/>
      <c r="G1391" s="44"/>
      <c r="H1391" s="44"/>
      <c r="I1391" s="20"/>
      <c r="J1391" s="24"/>
      <c r="K1391" s="226"/>
      <c r="L1391" s="226"/>
      <c r="M1391" s="226"/>
      <c r="N1391" s="239"/>
      <c r="O1391" s="239"/>
      <c r="P1391" s="239"/>
    </row>
    <row r="1392" spans="1:20" s="25" customFormat="1" ht="20.100000000000001" customHeight="1">
      <c r="A1392" s="20"/>
      <c r="B1392" s="44"/>
      <c r="C1392" s="41"/>
      <c r="D1392" s="42"/>
      <c r="E1392" s="43"/>
      <c r="F1392" s="44"/>
      <c r="G1392" s="44"/>
      <c r="H1392" s="44"/>
      <c r="I1392" s="20"/>
      <c r="J1392" s="24"/>
      <c r="K1392" s="226"/>
      <c r="L1392" s="226"/>
      <c r="M1392" s="226"/>
      <c r="N1392" s="239"/>
      <c r="O1392" s="239"/>
      <c r="P1392" s="239"/>
    </row>
    <row r="1393" spans="1:20" s="25" customFormat="1" ht="20.100000000000001" customHeight="1">
      <c r="A1393" s="20"/>
      <c r="B1393" s="44"/>
      <c r="C1393" s="41"/>
      <c r="D1393" s="42"/>
      <c r="E1393" s="43"/>
      <c r="F1393" s="44"/>
      <c r="G1393" s="44"/>
      <c r="H1393" s="44"/>
      <c r="I1393" s="20"/>
      <c r="J1393" s="24"/>
      <c r="K1393" s="226"/>
      <c r="L1393" s="226"/>
      <c r="M1393" s="226"/>
      <c r="N1393" s="239"/>
      <c r="O1393" s="239"/>
      <c r="P1393" s="239"/>
    </row>
    <row r="1394" spans="1:20" s="25" customFormat="1" ht="20.100000000000001" customHeight="1">
      <c r="A1394" s="20"/>
      <c r="B1394" s="44"/>
      <c r="C1394" s="41"/>
      <c r="D1394" s="42"/>
      <c r="E1394" s="43"/>
      <c r="F1394" s="44"/>
      <c r="G1394" s="44"/>
      <c r="H1394" s="44"/>
      <c r="I1394" s="20"/>
      <c r="J1394" s="24"/>
      <c r="K1394" s="226"/>
      <c r="L1394" s="226"/>
      <c r="M1394" s="226"/>
      <c r="N1394" s="239"/>
      <c r="O1394" s="239"/>
      <c r="P1394" s="239"/>
    </row>
    <row r="1395" spans="1:20" s="25" customFormat="1" ht="20.100000000000001" customHeight="1">
      <c r="A1395" s="20"/>
      <c r="B1395" s="44"/>
      <c r="C1395" s="41"/>
      <c r="D1395" s="42"/>
      <c r="E1395" s="43"/>
      <c r="F1395" s="44"/>
      <c r="G1395" s="44"/>
      <c r="H1395" s="44"/>
      <c r="I1395" s="20"/>
      <c r="J1395" s="24"/>
      <c r="K1395" s="226"/>
      <c r="L1395" s="226"/>
      <c r="M1395" s="226"/>
      <c r="N1395" s="239"/>
      <c r="O1395" s="239"/>
      <c r="P1395" s="239"/>
    </row>
    <row r="1396" spans="1:20" s="25" customFormat="1" ht="20.100000000000001" customHeight="1">
      <c r="A1396" s="20"/>
      <c r="B1396" s="44"/>
      <c r="C1396" s="41"/>
      <c r="D1396" s="42"/>
      <c r="E1396" s="43"/>
      <c r="F1396" s="44"/>
      <c r="G1396" s="44"/>
      <c r="H1396" s="44"/>
      <c r="I1396" s="20"/>
      <c r="J1396" s="24"/>
      <c r="K1396" s="226"/>
      <c r="L1396" s="226"/>
      <c r="M1396" s="226"/>
      <c r="N1396" s="239"/>
      <c r="O1396" s="239"/>
      <c r="P1396" s="239"/>
    </row>
    <row r="1397" spans="1:20" s="25" customFormat="1" ht="20.100000000000001" customHeight="1">
      <c r="A1397" s="20"/>
      <c r="B1397" s="44"/>
      <c r="C1397" s="41"/>
      <c r="D1397" s="42"/>
      <c r="E1397" s="43"/>
      <c r="F1397" s="44"/>
      <c r="G1397" s="44"/>
      <c r="H1397" s="44"/>
      <c r="I1397" s="20"/>
      <c r="J1397" s="24"/>
      <c r="K1397" s="226"/>
      <c r="L1397" s="226"/>
      <c r="M1397" s="226"/>
      <c r="N1397" s="239"/>
      <c r="O1397" s="239"/>
      <c r="P1397" s="239"/>
    </row>
    <row r="1398" spans="1:20" s="25" customFormat="1" ht="20.100000000000001" customHeight="1">
      <c r="A1398" s="20"/>
      <c r="B1398" s="34">
        <v>136</v>
      </c>
      <c r="C1398" s="31">
        <v>1.1359999999999999</v>
      </c>
      <c r="D1398" s="32" t="s">
        <v>152</v>
      </c>
      <c r="E1398" s="33">
        <f>'2-'!H153</f>
        <v>5</v>
      </c>
      <c r="F1398" s="34" t="s">
        <v>433</v>
      </c>
      <c r="G1398" s="34" t="s">
        <v>447</v>
      </c>
      <c r="H1398" s="34" t="s">
        <v>434</v>
      </c>
      <c r="I1398" s="29"/>
      <c r="J1398" s="35" t="s">
        <v>435</v>
      </c>
      <c r="K1398" s="228" t="s">
        <v>434</v>
      </c>
      <c r="L1398" s="228">
        <f>COUNTIF(H1398:H1422,"B")</f>
        <v>17</v>
      </c>
      <c r="M1398" s="228">
        <v>200</v>
      </c>
      <c r="N1398" s="245">
        <f>L1398*M1398</f>
        <v>3400</v>
      </c>
      <c r="O1398" s="245"/>
      <c r="P1398" s="245">
        <f>O1398+N1398</f>
        <v>3400</v>
      </c>
      <c r="Q1398" s="76">
        <f>P1398/P1402</f>
        <v>0.68</v>
      </c>
      <c r="R1398" s="76"/>
      <c r="S1398" s="76"/>
      <c r="T1398" s="76"/>
    </row>
    <row r="1399" spans="1:20" s="25" customFormat="1" ht="20.100000000000001" customHeight="1">
      <c r="A1399" s="20"/>
      <c r="B1399" s="34"/>
      <c r="C1399" s="31"/>
      <c r="D1399" s="32"/>
      <c r="E1399" s="33"/>
      <c r="F1399" s="34" t="s">
        <v>447</v>
      </c>
      <c r="G1399" s="34" t="s">
        <v>451</v>
      </c>
      <c r="H1399" s="34" t="s">
        <v>438</v>
      </c>
      <c r="I1399" s="29"/>
      <c r="J1399" s="35" t="s">
        <v>435</v>
      </c>
      <c r="K1399" s="228" t="s">
        <v>438</v>
      </c>
      <c r="L1399" s="228">
        <f>COUNTIF(H1398:H1421,"S")</f>
        <v>8</v>
      </c>
      <c r="M1399" s="228">
        <v>200</v>
      </c>
      <c r="N1399" s="245">
        <f>L1399*M1399</f>
        <v>1600</v>
      </c>
      <c r="O1399" s="245"/>
      <c r="P1399" s="245">
        <f>N1399+O1399</f>
        <v>1600</v>
      </c>
      <c r="Q1399" s="76">
        <f>P1399/P1402</f>
        <v>0.32</v>
      </c>
      <c r="R1399" s="76"/>
      <c r="S1399" s="76"/>
      <c r="T1399" s="76"/>
    </row>
    <row r="1400" spans="1:20" s="25" customFormat="1" ht="20.100000000000001" customHeight="1">
      <c r="A1400" s="20"/>
      <c r="B1400" s="34"/>
      <c r="C1400" s="31"/>
      <c r="D1400" s="32"/>
      <c r="E1400" s="33"/>
      <c r="F1400" s="34" t="s">
        <v>451</v>
      </c>
      <c r="G1400" s="34" t="s">
        <v>454</v>
      </c>
      <c r="H1400" s="34" t="s">
        <v>434</v>
      </c>
      <c r="I1400" s="29"/>
      <c r="J1400" s="35" t="s">
        <v>435</v>
      </c>
      <c r="K1400" s="228" t="s">
        <v>440</v>
      </c>
      <c r="L1400" s="228">
        <f>COUNTIF(H1398:I1421,"RR")</f>
        <v>0</v>
      </c>
      <c r="M1400" s="228">
        <v>200</v>
      </c>
      <c r="N1400" s="245">
        <f>L1400*M1400</f>
        <v>0</v>
      </c>
      <c r="O1400" s="245"/>
      <c r="P1400" s="245">
        <f>N1400+O1400</f>
        <v>0</v>
      </c>
      <c r="Q1400" s="76">
        <f>P1400/P1402</f>
        <v>0</v>
      </c>
      <c r="R1400" s="76"/>
      <c r="S1400" s="76"/>
      <c r="T1400" s="76"/>
    </row>
    <row r="1401" spans="1:20" s="25" customFormat="1" ht="20.100000000000001" customHeight="1">
      <c r="A1401" s="20"/>
      <c r="B1401" s="34"/>
      <c r="C1401" s="31"/>
      <c r="D1401" s="32"/>
      <c r="E1401" s="33"/>
      <c r="F1401" s="34" t="s">
        <v>454</v>
      </c>
      <c r="G1401" s="34" t="s">
        <v>455</v>
      </c>
      <c r="H1401" s="34" t="s">
        <v>434</v>
      </c>
      <c r="I1401" s="29"/>
      <c r="J1401" s="35" t="s">
        <v>435</v>
      </c>
      <c r="K1401" s="228" t="s">
        <v>443</v>
      </c>
      <c r="L1401" s="228">
        <f>COUNTIF(H1398:H1421,"RB")</f>
        <v>0</v>
      </c>
      <c r="M1401" s="228">
        <v>200</v>
      </c>
      <c r="N1401" s="245">
        <f>L1401*M1401</f>
        <v>0</v>
      </c>
      <c r="O1401" s="245"/>
      <c r="P1401" s="245">
        <f>N1401+O1401</f>
        <v>0</v>
      </c>
      <c r="Q1401" s="76">
        <f>P1401/P1402</f>
        <v>0</v>
      </c>
      <c r="R1401" s="76"/>
      <c r="S1401" s="76"/>
      <c r="T1401" s="76"/>
    </row>
    <row r="1402" spans="1:20" s="25" customFormat="1" ht="20.100000000000001" customHeight="1">
      <c r="A1402" s="20"/>
      <c r="B1402" s="34"/>
      <c r="C1402" s="31"/>
      <c r="D1402" s="32"/>
      <c r="E1402" s="33"/>
      <c r="F1402" s="34" t="s">
        <v>455</v>
      </c>
      <c r="G1402" s="34" t="s">
        <v>456</v>
      </c>
      <c r="H1402" s="34" t="s">
        <v>438</v>
      </c>
      <c r="I1402" s="29"/>
      <c r="J1402" s="35" t="s">
        <v>435</v>
      </c>
      <c r="K1402" s="228"/>
      <c r="L1402" s="228"/>
      <c r="M1402" s="228"/>
      <c r="N1402" s="245"/>
      <c r="O1402" s="245"/>
      <c r="P1402" s="245">
        <f>SUM(P1398:P1401)</f>
        <v>5000</v>
      </c>
      <c r="Q1402" s="76">
        <f>SUM(Q1398:Q1401)</f>
        <v>1</v>
      </c>
      <c r="R1402" s="76"/>
      <c r="S1402" s="76"/>
      <c r="T1402" s="76"/>
    </row>
    <row r="1403" spans="1:20" s="25" customFormat="1" ht="20.100000000000001" customHeight="1">
      <c r="A1403" s="20"/>
      <c r="B1403" s="34"/>
      <c r="C1403" s="31"/>
      <c r="D1403" s="32"/>
      <c r="E1403" s="33"/>
      <c r="F1403" s="34" t="s">
        <v>456</v>
      </c>
      <c r="G1403" s="34" t="s">
        <v>457</v>
      </c>
      <c r="H1403" s="34" t="s">
        <v>438</v>
      </c>
      <c r="I1403" s="29"/>
      <c r="J1403" s="35" t="s">
        <v>40</v>
      </c>
      <c r="K1403" s="228"/>
      <c r="L1403" s="228"/>
      <c r="M1403" s="228"/>
      <c r="N1403" s="241"/>
      <c r="O1403" s="241"/>
      <c r="P1403" s="241"/>
      <c r="Q1403" s="36"/>
      <c r="R1403" s="36"/>
      <c r="S1403" s="36"/>
      <c r="T1403" s="36"/>
    </row>
    <row r="1404" spans="1:20" s="25" customFormat="1" ht="20.100000000000001" customHeight="1">
      <c r="A1404" s="20"/>
      <c r="B1404" s="34"/>
      <c r="C1404" s="31"/>
      <c r="D1404" s="32"/>
      <c r="E1404" s="33"/>
      <c r="F1404" s="34" t="s">
        <v>457</v>
      </c>
      <c r="G1404" s="34" t="s">
        <v>460</v>
      </c>
      <c r="H1404" s="34" t="s">
        <v>438</v>
      </c>
      <c r="I1404" s="29"/>
      <c r="J1404" s="35" t="s">
        <v>40</v>
      </c>
      <c r="K1404" s="228"/>
      <c r="L1404" s="228"/>
      <c r="M1404" s="228"/>
      <c r="N1404" s="241"/>
      <c r="O1404" s="241"/>
      <c r="P1404" s="241"/>
      <c r="Q1404" s="36"/>
      <c r="R1404" s="36"/>
      <c r="S1404" s="36"/>
      <c r="T1404" s="36"/>
    </row>
    <row r="1405" spans="1:20" s="25" customFormat="1" ht="20.100000000000001" customHeight="1">
      <c r="A1405" s="20"/>
      <c r="B1405" s="34"/>
      <c r="C1405" s="31"/>
      <c r="D1405" s="32"/>
      <c r="E1405" s="33"/>
      <c r="F1405" s="34" t="s">
        <v>460</v>
      </c>
      <c r="G1405" s="34" t="s">
        <v>463</v>
      </c>
      <c r="H1405" s="34" t="s">
        <v>438</v>
      </c>
      <c r="I1405" s="29"/>
      <c r="J1405" s="35" t="s">
        <v>435</v>
      </c>
      <c r="K1405" s="228"/>
      <c r="L1405" s="228"/>
      <c r="M1405" s="228"/>
      <c r="N1405" s="241"/>
      <c r="O1405" s="241"/>
      <c r="P1405" s="241"/>
      <c r="Q1405" s="36"/>
      <c r="R1405" s="36"/>
      <c r="S1405" s="36"/>
      <c r="T1405" s="36"/>
    </row>
    <row r="1406" spans="1:20" s="25" customFormat="1" ht="20.100000000000001" customHeight="1">
      <c r="A1406" s="20"/>
      <c r="B1406" s="34"/>
      <c r="C1406" s="31"/>
      <c r="D1406" s="32"/>
      <c r="E1406" s="33"/>
      <c r="F1406" s="34" t="s">
        <v>463</v>
      </c>
      <c r="G1406" s="34" t="s">
        <v>464</v>
      </c>
      <c r="H1406" s="34" t="s">
        <v>434</v>
      </c>
      <c r="I1406" s="29"/>
      <c r="J1406" s="35" t="s">
        <v>435</v>
      </c>
      <c r="K1406" s="228"/>
      <c r="L1406" s="228"/>
      <c r="M1406" s="228"/>
      <c r="N1406" s="241"/>
      <c r="O1406" s="241"/>
      <c r="P1406" s="241"/>
      <c r="Q1406" s="36"/>
      <c r="R1406" s="36"/>
      <c r="S1406" s="36"/>
      <c r="T1406" s="36"/>
    </row>
    <row r="1407" spans="1:20" s="25" customFormat="1" ht="20.100000000000001" customHeight="1">
      <c r="A1407" s="20"/>
      <c r="B1407" s="34"/>
      <c r="C1407" s="31"/>
      <c r="D1407" s="32"/>
      <c r="E1407" s="33"/>
      <c r="F1407" s="34" t="s">
        <v>464</v>
      </c>
      <c r="G1407" s="34" t="s">
        <v>465</v>
      </c>
      <c r="H1407" s="34" t="s">
        <v>438</v>
      </c>
      <c r="I1407" s="29"/>
      <c r="J1407" s="35" t="s">
        <v>435</v>
      </c>
      <c r="K1407" s="228"/>
      <c r="L1407" s="228"/>
      <c r="M1407" s="228"/>
      <c r="N1407" s="241"/>
      <c r="O1407" s="241"/>
      <c r="P1407" s="241"/>
      <c r="Q1407" s="36"/>
      <c r="R1407" s="36"/>
      <c r="S1407" s="36"/>
      <c r="T1407" s="36"/>
    </row>
    <row r="1408" spans="1:20" s="25" customFormat="1" ht="20.100000000000001" customHeight="1">
      <c r="A1408" s="20"/>
      <c r="B1408" s="34"/>
      <c r="C1408" s="31"/>
      <c r="D1408" s="32"/>
      <c r="E1408" s="33"/>
      <c r="F1408" s="34" t="s">
        <v>465</v>
      </c>
      <c r="G1408" s="34" t="s">
        <v>466</v>
      </c>
      <c r="H1408" s="34" t="s">
        <v>434</v>
      </c>
      <c r="I1408" s="29"/>
      <c r="J1408" s="35" t="s">
        <v>435</v>
      </c>
      <c r="K1408" s="228"/>
      <c r="L1408" s="228"/>
      <c r="M1408" s="228"/>
      <c r="N1408" s="241"/>
      <c r="O1408" s="241"/>
      <c r="P1408" s="241"/>
      <c r="Q1408" s="36"/>
      <c r="R1408" s="36"/>
      <c r="S1408" s="36"/>
      <c r="T1408" s="36"/>
    </row>
    <row r="1409" spans="1:20" s="25" customFormat="1" ht="20.100000000000001" customHeight="1">
      <c r="A1409" s="20"/>
      <c r="B1409" s="34"/>
      <c r="C1409" s="31"/>
      <c r="D1409" s="32"/>
      <c r="E1409" s="33"/>
      <c r="F1409" s="34" t="s">
        <v>466</v>
      </c>
      <c r="G1409" s="34" t="s">
        <v>467</v>
      </c>
      <c r="H1409" s="34" t="s">
        <v>434</v>
      </c>
      <c r="I1409" s="29"/>
      <c r="J1409" s="35" t="s">
        <v>435</v>
      </c>
      <c r="K1409" s="228"/>
      <c r="L1409" s="228"/>
      <c r="M1409" s="228"/>
      <c r="N1409" s="241"/>
      <c r="O1409" s="241"/>
      <c r="P1409" s="241"/>
      <c r="Q1409" s="36"/>
      <c r="R1409" s="36"/>
      <c r="S1409" s="36"/>
      <c r="T1409" s="36"/>
    </row>
    <row r="1410" spans="1:20" s="25" customFormat="1" ht="20.100000000000001" customHeight="1">
      <c r="A1410" s="20"/>
      <c r="B1410" s="34"/>
      <c r="C1410" s="31"/>
      <c r="D1410" s="32"/>
      <c r="E1410" s="33"/>
      <c r="F1410" s="34" t="s">
        <v>467</v>
      </c>
      <c r="G1410" s="34" t="s">
        <v>468</v>
      </c>
      <c r="H1410" s="34" t="s">
        <v>434</v>
      </c>
      <c r="I1410" s="29"/>
      <c r="J1410" s="35" t="s">
        <v>40</v>
      </c>
      <c r="K1410" s="228"/>
      <c r="L1410" s="228"/>
      <c r="M1410" s="228"/>
      <c r="N1410" s="241"/>
      <c r="O1410" s="241"/>
      <c r="P1410" s="241"/>
      <c r="Q1410" s="36"/>
      <c r="R1410" s="36"/>
      <c r="S1410" s="36"/>
      <c r="T1410" s="36"/>
    </row>
    <row r="1411" spans="1:20" s="25" customFormat="1" ht="20.100000000000001" customHeight="1">
      <c r="A1411" s="20"/>
      <c r="B1411" s="34"/>
      <c r="C1411" s="31"/>
      <c r="D1411" s="32"/>
      <c r="E1411" s="33"/>
      <c r="F1411" s="34" t="s">
        <v>468</v>
      </c>
      <c r="G1411" s="34" t="s">
        <v>469</v>
      </c>
      <c r="H1411" s="34" t="s">
        <v>434</v>
      </c>
      <c r="I1411" s="29"/>
      <c r="J1411" s="35" t="s">
        <v>435</v>
      </c>
      <c r="K1411" s="228"/>
      <c r="L1411" s="228"/>
      <c r="M1411" s="228"/>
      <c r="N1411" s="241"/>
      <c r="O1411" s="241"/>
      <c r="P1411" s="241"/>
      <c r="Q1411" s="36"/>
      <c r="R1411" s="36"/>
      <c r="S1411" s="36"/>
      <c r="T1411" s="36"/>
    </row>
    <row r="1412" spans="1:20" s="25" customFormat="1" ht="20.100000000000001" customHeight="1">
      <c r="A1412" s="20"/>
      <c r="B1412" s="34"/>
      <c r="C1412" s="31"/>
      <c r="D1412" s="32"/>
      <c r="E1412" s="33"/>
      <c r="F1412" s="34" t="s">
        <v>469</v>
      </c>
      <c r="G1412" s="34" t="s">
        <v>470</v>
      </c>
      <c r="H1412" s="34" t="s">
        <v>434</v>
      </c>
      <c r="I1412" s="29"/>
      <c r="J1412" s="35" t="s">
        <v>435</v>
      </c>
      <c r="K1412" s="228"/>
      <c r="L1412" s="228"/>
      <c r="M1412" s="228"/>
      <c r="N1412" s="241"/>
      <c r="O1412" s="241"/>
      <c r="P1412" s="241"/>
      <c r="Q1412" s="36"/>
      <c r="R1412" s="36"/>
      <c r="S1412" s="36"/>
      <c r="T1412" s="36"/>
    </row>
    <row r="1413" spans="1:20" s="25" customFormat="1" ht="20.100000000000001" customHeight="1">
      <c r="A1413" s="20"/>
      <c r="B1413" s="34"/>
      <c r="C1413" s="31"/>
      <c r="D1413" s="32"/>
      <c r="E1413" s="33"/>
      <c r="F1413" s="34" t="s">
        <v>470</v>
      </c>
      <c r="G1413" s="34" t="s">
        <v>471</v>
      </c>
      <c r="H1413" s="34" t="s">
        <v>434</v>
      </c>
      <c r="I1413" s="29"/>
      <c r="J1413" s="35" t="s">
        <v>435</v>
      </c>
      <c r="K1413" s="228"/>
      <c r="L1413" s="228"/>
      <c r="M1413" s="228"/>
      <c r="N1413" s="241"/>
      <c r="O1413" s="241"/>
      <c r="P1413" s="241"/>
      <c r="Q1413" s="36"/>
      <c r="R1413" s="36"/>
      <c r="S1413" s="36"/>
      <c r="T1413" s="36"/>
    </row>
    <row r="1414" spans="1:20" s="25" customFormat="1" ht="20.100000000000001" customHeight="1">
      <c r="A1414" s="20"/>
      <c r="B1414" s="34"/>
      <c r="C1414" s="31"/>
      <c r="D1414" s="32"/>
      <c r="E1414" s="33"/>
      <c r="F1414" s="34" t="s">
        <v>471</v>
      </c>
      <c r="G1414" s="34" t="s">
        <v>473</v>
      </c>
      <c r="H1414" s="34" t="s">
        <v>434</v>
      </c>
      <c r="I1414" s="29"/>
      <c r="J1414" s="35" t="s">
        <v>435</v>
      </c>
      <c r="K1414" s="228"/>
      <c r="L1414" s="228"/>
      <c r="M1414" s="228"/>
      <c r="N1414" s="241"/>
      <c r="O1414" s="241"/>
      <c r="P1414" s="241"/>
      <c r="Q1414" s="36"/>
      <c r="R1414" s="36"/>
      <c r="S1414" s="36"/>
      <c r="T1414" s="36"/>
    </row>
    <row r="1415" spans="1:20" s="25" customFormat="1" ht="20.100000000000001" customHeight="1">
      <c r="A1415" s="20"/>
      <c r="B1415" s="34"/>
      <c r="C1415" s="31"/>
      <c r="D1415" s="32"/>
      <c r="E1415" s="33"/>
      <c r="F1415" s="34" t="s">
        <v>473</v>
      </c>
      <c r="G1415" s="34" t="s">
        <v>474</v>
      </c>
      <c r="H1415" s="34" t="s">
        <v>434</v>
      </c>
      <c r="I1415" s="29"/>
      <c r="J1415" s="35" t="s">
        <v>435</v>
      </c>
      <c r="K1415" s="228"/>
      <c r="L1415" s="228"/>
      <c r="M1415" s="228"/>
      <c r="N1415" s="241"/>
      <c r="O1415" s="241"/>
      <c r="P1415" s="241"/>
      <c r="Q1415" s="36"/>
      <c r="R1415" s="36"/>
      <c r="S1415" s="36"/>
      <c r="T1415" s="36"/>
    </row>
    <row r="1416" spans="1:20" s="25" customFormat="1" ht="20.100000000000001" customHeight="1">
      <c r="A1416" s="20"/>
      <c r="B1416" s="34"/>
      <c r="C1416" s="31"/>
      <c r="D1416" s="32"/>
      <c r="E1416" s="33"/>
      <c r="F1416" s="34" t="s">
        <v>474</v>
      </c>
      <c r="G1416" s="34" t="s">
        <v>475</v>
      </c>
      <c r="H1416" s="34" t="s">
        <v>434</v>
      </c>
      <c r="I1416" s="29"/>
      <c r="J1416" s="35" t="s">
        <v>435</v>
      </c>
      <c r="K1416" s="228"/>
      <c r="L1416" s="228"/>
      <c r="M1416" s="228"/>
      <c r="N1416" s="241"/>
      <c r="O1416" s="241"/>
      <c r="P1416" s="241"/>
      <c r="Q1416" s="36"/>
      <c r="R1416" s="36"/>
      <c r="S1416" s="36"/>
      <c r="T1416" s="36"/>
    </row>
    <row r="1417" spans="1:20" s="25" customFormat="1" ht="20.100000000000001" customHeight="1">
      <c r="A1417" s="20"/>
      <c r="B1417" s="34"/>
      <c r="C1417" s="31"/>
      <c r="D1417" s="32"/>
      <c r="E1417" s="33"/>
      <c r="F1417" s="34" t="s">
        <v>475</v>
      </c>
      <c r="G1417" s="34" t="s">
        <v>476</v>
      </c>
      <c r="H1417" s="34" t="s">
        <v>438</v>
      </c>
      <c r="I1417" s="29"/>
      <c r="J1417" s="35" t="s">
        <v>435</v>
      </c>
      <c r="K1417" s="228"/>
      <c r="L1417" s="228"/>
      <c r="M1417" s="228"/>
      <c r="N1417" s="241"/>
      <c r="O1417" s="241"/>
      <c r="P1417" s="241"/>
      <c r="Q1417" s="36"/>
      <c r="R1417" s="36"/>
      <c r="S1417" s="36"/>
      <c r="T1417" s="36"/>
    </row>
    <row r="1418" spans="1:20" s="25" customFormat="1" ht="20.100000000000001" customHeight="1">
      <c r="A1418" s="20"/>
      <c r="B1418" s="34"/>
      <c r="C1418" s="31"/>
      <c r="D1418" s="32"/>
      <c r="E1418" s="33"/>
      <c r="F1418" s="34" t="s">
        <v>476</v>
      </c>
      <c r="G1418" s="34" t="s">
        <v>477</v>
      </c>
      <c r="H1418" s="34" t="s">
        <v>434</v>
      </c>
      <c r="I1418" s="29"/>
      <c r="J1418" s="35" t="s">
        <v>435</v>
      </c>
      <c r="K1418" s="228"/>
      <c r="L1418" s="228"/>
      <c r="M1418" s="228"/>
      <c r="N1418" s="241"/>
      <c r="O1418" s="241"/>
      <c r="P1418" s="241"/>
      <c r="Q1418" s="36"/>
      <c r="R1418" s="36"/>
      <c r="S1418" s="36"/>
      <c r="T1418" s="36"/>
    </row>
    <row r="1419" spans="1:20" s="25" customFormat="1" ht="20.100000000000001" customHeight="1">
      <c r="A1419" s="20"/>
      <c r="B1419" s="34"/>
      <c r="C1419" s="31"/>
      <c r="D1419" s="32"/>
      <c r="E1419" s="33"/>
      <c r="F1419" s="34" t="s">
        <v>477</v>
      </c>
      <c r="G1419" s="34" t="s">
        <v>543</v>
      </c>
      <c r="H1419" s="34" t="s">
        <v>438</v>
      </c>
      <c r="I1419" s="29"/>
      <c r="J1419" s="35" t="s">
        <v>435</v>
      </c>
      <c r="K1419" s="228"/>
      <c r="L1419" s="228"/>
      <c r="M1419" s="228"/>
      <c r="N1419" s="241"/>
      <c r="O1419" s="241"/>
      <c r="P1419" s="241"/>
      <c r="Q1419" s="36"/>
      <c r="R1419" s="36"/>
      <c r="S1419" s="36"/>
      <c r="T1419" s="36"/>
    </row>
    <row r="1420" spans="1:20" s="25" customFormat="1" ht="20.100000000000001" customHeight="1">
      <c r="A1420" s="20"/>
      <c r="B1420" s="34"/>
      <c r="C1420" s="31"/>
      <c r="D1420" s="32"/>
      <c r="E1420" s="33"/>
      <c r="F1420" s="34" t="s">
        <v>543</v>
      </c>
      <c r="G1420" s="34" t="s">
        <v>550</v>
      </c>
      <c r="H1420" s="34" t="s">
        <v>434</v>
      </c>
      <c r="I1420" s="29"/>
      <c r="J1420" s="35" t="s">
        <v>435</v>
      </c>
      <c r="K1420" s="228"/>
      <c r="L1420" s="228"/>
      <c r="M1420" s="228"/>
      <c r="N1420" s="241"/>
      <c r="O1420" s="241"/>
      <c r="P1420" s="241"/>
      <c r="Q1420" s="36"/>
      <c r="R1420" s="36"/>
      <c r="S1420" s="36"/>
      <c r="T1420" s="36"/>
    </row>
    <row r="1421" spans="1:20" s="25" customFormat="1" ht="20.100000000000001" customHeight="1">
      <c r="A1421" s="20"/>
      <c r="B1421" s="34"/>
      <c r="C1421" s="31"/>
      <c r="D1421" s="32"/>
      <c r="E1421" s="33"/>
      <c r="F1421" s="34" t="s">
        <v>550</v>
      </c>
      <c r="G1421" s="34" t="s">
        <v>551</v>
      </c>
      <c r="H1421" s="34" t="s">
        <v>434</v>
      </c>
      <c r="I1421" s="29"/>
      <c r="J1421" s="35" t="s">
        <v>435</v>
      </c>
      <c r="K1421" s="228"/>
      <c r="L1421" s="228"/>
      <c r="M1421" s="228"/>
      <c r="N1421" s="241"/>
      <c r="O1421" s="241"/>
      <c r="P1421" s="241"/>
      <c r="Q1421" s="36"/>
      <c r="R1421" s="36"/>
      <c r="S1421" s="36"/>
      <c r="T1421" s="36"/>
    </row>
    <row r="1422" spans="1:20" s="25" customFormat="1" ht="20.100000000000001" customHeight="1">
      <c r="A1422" s="20"/>
      <c r="B1422" s="34"/>
      <c r="C1422" s="31"/>
      <c r="D1422" s="32"/>
      <c r="E1422" s="33"/>
      <c r="F1422" s="34" t="s">
        <v>551</v>
      </c>
      <c r="G1422" s="34" t="s">
        <v>552</v>
      </c>
      <c r="H1422" s="34" t="s">
        <v>434</v>
      </c>
      <c r="I1422" s="29"/>
      <c r="J1422" s="35" t="s">
        <v>435</v>
      </c>
      <c r="K1422" s="228"/>
      <c r="L1422" s="228"/>
      <c r="M1422" s="228"/>
      <c r="N1422" s="241"/>
      <c r="O1422" s="241"/>
      <c r="P1422" s="241"/>
      <c r="Q1422" s="36"/>
      <c r="R1422" s="36"/>
      <c r="S1422" s="36"/>
      <c r="T1422" s="36"/>
    </row>
    <row r="1423" spans="1:20" s="25" customFormat="1" ht="20.100000000000001" customHeight="1">
      <c r="A1423" s="20"/>
      <c r="B1423" s="44"/>
      <c r="C1423" s="41"/>
      <c r="D1423" s="42"/>
      <c r="E1423" s="43"/>
      <c r="F1423" s="44"/>
      <c r="G1423" s="44"/>
      <c r="H1423" s="44"/>
      <c r="I1423" s="20"/>
      <c r="J1423" s="24"/>
      <c r="K1423" s="226"/>
      <c r="L1423" s="226"/>
      <c r="M1423" s="226"/>
      <c r="N1423" s="239"/>
      <c r="O1423" s="239"/>
      <c r="P1423" s="239"/>
    </row>
    <row r="1424" spans="1:20" s="25" customFormat="1" ht="20.100000000000001" customHeight="1">
      <c r="A1424" s="20"/>
      <c r="B1424" s="44"/>
      <c r="C1424" s="41"/>
      <c r="D1424" s="42"/>
      <c r="E1424" s="43"/>
      <c r="F1424" s="44"/>
      <c r="G1424" s="44"/>
      <c r="H1424" s="44"/>
      <c r="I1424" s="20"/>
      <c r="J1424" s="24"/>
      <c r="K1424" s="226"/>
      <c r="L1424" s="226"/>
      <c r="M1424" s="226"/>
      <c r="N1424" s="239"/>
      <c r="O1424" s="239"/>
      <c r="P1424" s="239"/>
    </row>
    <row r="1425" spans="1:20" s="270" customFormat="1" ht="20.100000000000001" customHeight="1">
      <c r="A1425" s="260"/>
      <c r="B1425" s="265">
        <v>137</v>
      </c>
      <c r="C1425" s="262">
        <v>1.137</v>
      </c>
      <c r="D1425" s="263" t="s">
        <v>153</v>
      </c>
      <c r="E1425" s="264">
        <f>'2-'!H156</f>
        <v>2.98</v>
      </c>
      <c r="F1425" s="265" t="s">
        <v>433</v>
      </c>
      <c r="G1425" s="265" t="s">
        <v>447</v>
      </c>
      <c r="H1425" s="265" t="s">
        <v>438</v>
      </c>
      <c r="I1425" s="260"/>
      <c r="J1425" s="266" t="s">
        <v>435</v>
      </c>
      <c r="K1425" s="267" t="s">
        <v>434</v>
      </c>
      <c r="L1425" s="267">
        <f>COUNTIF(H1425:H1438,"B")</f>
        <v>10</v>
      </c>
      <c r="M1425" s="267">
        <v>200</v>
      </c>
      <c r="N1425" s="289">
        <f>L1425*M1425</f>
        <v>2000</v>
      </c>
      <c r="O1425" s="289">
        <v>180</v>
      </c>
      <c r="P1425" s="289">
        <f>O1425+N1425</f>
        <v>2180</v>
      </c>
      <c r="Q1425" s="290">
        <f>P1425/P1429</f>
        <v>0.73154362416107388</v>
      </c>
      <c r="R1425" s="290"/>
      <c r="S1425" s="290"/>
      <c r="T1425" s="290"/>
    </row>
    <row r="1426" spans="1:20" s="270" customFormat="1" ht="20.100000000000001" customHeight="1">
      <c r="A1426" s="260"/>
      <c r="B1426" s="265"/>
      <c r="C1426" s="262"/>
      <c r="D1426" s="263"/>
      <c r="E1426" s="264"/>
      <c r="F1426" s="265" t="s">
        <v>447</v>
      </c>
      <c r="G1426" s="265" t="s">
        <v>451</v>
      </c>
      <c r="H1426" s="265" t="s">
        <v>434</v>
      </c>
      <c r="I1426" s="260"/>
      <c r="J1426" s="266" t="s">
        <v>435</v>
      </c>
      <c r="K1426" s="267" t="s">
        <v>438</v>
      </c>
      <c r="L1426" s="267">
        <f>COUNTIF(H1425:H1438,"S")</f>
        <v>4</v>
      </c>
      <c r="M1426" s="267">
        <v>200</v>
      </c>
      <c r="N1426" s="289">
        <f>L1426*M1426</f>
        <v>800</v>
      </c>
      <c r="O1426" s="289"/>
      <c r="P1426" s="289">
        <f>N1426+O1426</f>
        <v>800</v>
      </c>
      <c r="Q1426" s="290">
        <f>P1426/P1429</f>
        <v>0.26845637583892618</v>
      </c>
      <c r="R1426" s="290"/>
      <c r="S1426" s="290"/>
      <c r="T1426" s="290"/>
    </row>
    <row r="1427" spans="1:20" s="270" customFormat="1" ht="20.100000000000001" customHeight="1">
      <c r="A1427" s="260"/>
      <c r="B1427" s="265"/>
      <c r="C1427" s="262"/>
      <c r="D1427" s="263"/>
      <c r="E1427" s="264"/>
      <c r="F1427" s="265" t="s">
        <v>451</v>
      </c>
      <c r="G1427" s="265" t="s">
        <v>454</v>
      </c>
      <c r="H1427" s="265" t="s">
        <v>434</v>
      </c>
      <c r="I1427" s="260"/>
      <c r="J1427" s="266" t="s">
        <v>435</v>
      </c>
      <c r="K1427" s="267" t="s">
        <v>440</v>
      </c>
      <c r="L1427" s="267">
        <f>COUNTIF(H1425:H1438,"RR")</f>
        <v>0</v>
      </c>
      <c r="M1427" s="267">
        <v>200</v>
      </c>
      <c r="N1427" s="289">
        <f>L1427*M1427</f>
        <v>0</v>
      </c>
      <c r="O1427" s="289"/>
      <c r="P1427" s="289">
        <f>N1427+O1427</f>
        <v>0</v>
      </c>
      <c r="Q1427" s="290">
        <f>P1427/P1429</f>
        <v>0</v>
      </c>
      <c r="R1427" s="290"/>
      <c r="S1427" s="290"/>
      <c r="T1427" s="290"/>
    </row>
    <row r="1428" spans="1:20" s="270" customFormat="1" ht="20.100000000000001" customHeight="1">
      <c r="A1428" s="260"/>
      <c r="B1428" s="265"/>
      <c r="C1428" s="262"/>
      <c r="D1428" s="263"/>
      <c r="E1428" s="264"/>
      <c r="F1428" s="265" t="s">
        <v>454</v>
      </c>
      <c r="G1428" s="265" t="s">
        <v>455</v>
      </c>
      <c r="H1428" s="265" t="s">
        <v>434</v>
      </c>
      <c r="I1428" s="260"/>
      <c r="J1428" s="266" t="s">
        <v>435</v>
      </c>
      <c r="K1428" s="267" t="s">
        <v>443</v>
      </c>
      <c r="L1428" s="267">
        <f>COUNTIF(H1425:H1438,"RB")</f>
        <v>0</v>
      </c>
      <c r="M1428" s="267">
        <v>200</v>
      </c>
      <c r="N1428" s="289">
        <f>L1428*M1428</f>
        <v>0</v>
      </c>
      <c r="O1428" s="289"/>
      <c r="P1428" s="289">
        <f>N1428+O1428</f>
        <v>0</v>
      </c>
      <c r="Q1428" s="290">
        <f>P1428/P1429</f>
        <v>0</v>
      </c>
      <c r="R1428" s="290"/>
      <c r="S1428" s="290"/>
      <c r="T1428" s="290"/>
    </row>
    <row r="1429" spans="1:20" s="270" customFormat="1" ht="20.100000000000001" customHeight="1">
      <c r="A1429" s="260"/>
      <c r="B1429" s="265"/>
      <c r="C1429" s="262"/>
      <c r="D1429" s="263"/>
      <c r="E1429" s="264"/>
      <c r="F1429" s="265" t="s">
        <v>455</v>
      </c>
      <c r="G1429" s="265" t="s">
        <v>456</v>
      </c>
      <c r="H1429" s="265" t="s">
        <v>438</v>
      </c>
      <c r="I1429" s="260"/>
      <c r="J1429" s="266" t="s">
        <v>435</v>
      </c>
      <c r="K1429" s="267"/>
      <c r="L1429" s="267"/>
      <c r="M1429" s="267"/>
      <c r="N1429" s="289"/>
      <c r="O1429" s="289"/>
      <c r="P1429" s="289">
        <f>SUM(P1425:P1428)</f>
        <v>2980</v>
      </c>
      <c r="Q1429" s="290">
        <f>SUM(Q1425:Q1428)</f>
        <v>1</v>
      </c>
      <c r="R1429" s="290"/>
      <c r="S1429" s="290"/>
      <c r="T1429" s="290"/>
    </row>
    <row r="1430" spans="1:20" s="270" customFormat="1" ht="20.100000000000001" customHeight="1">
      <c r="A1430" s="260"/>
      <c r="B1430" s="265"/>
      <c r="C1430" s="262"/>
      <c r="D1430" s="263"/>
      <c r="E1430" s="264"/>
      <c r="F1430" s="265" t="s">
        <v>456</v>
      </c>
      <c r="G1430" s="265" t="s">
        <v>457</v>
      </c>
      <c r="H1430" s="265" t="s">
        <v>438</v>
      </c>
      <c r="I1430" s="260"/>
      <c r="J1430" s="266" t="s">
        <v>435</v>
      </c>
      <c r="K1430" s="267"/>
      <c r="L1430" s="267"/>
      <c r="M1430" s="267"/>
      <c r="N1430" s="268"/>
      <c r="O1430" s="268"/>
      <c r="P1430" s="268"/>
    </row>
    <row r="1431" spans="1:20" s="270" customFormat="1" ht="20.100000000000001" customHeight="1">
      <c r="A1431" s="260"/>
      <c r="B1431" s="265"/>
      <c r="C1431" s="262"/>
      <c r="D1431" s="263"/>
      <c r="E1431" s="264"/>
      <c r="F1431" s="265" t="s">
        <v>457</v>
      </c>
      <c r="G1431" s="265" t="s">
        <v>460</v>
      </c>
      <c r="H1431" s="265" t="s">
        <v>438</v>
      </c>
      <c r="I1431" s="260"/>
      <c r="J1431" s="266" t="s">
        <v>435</v>
      </c>
      <c r="K1431" s="267"/>
      <c r="L1431" s="267"/>
      <c r="M1431" s="267"/>
      <c r="N1431" s="268"/>
      <c r="O1431" s="268"/>
      <c r="P1431" s="268"/>
    </row>
    <row r="1432" spans="1:20" s="270" customFormat="1" ht="20.100000000000001" customHeight="1">
      <c r="A1432" s="260"/>
      <c r="B1432" s="265"/>
      <c r="C1432" s="262"/>
      <c r="D1432" s="263"/>
      <c r="E1432" s="264"/>
      <c r="F1432" s="265" t="s">
        <v>460</v>
      </c>
      <c r="G1432" s="265" t="s">
        <v>463</v>
      </c>
      <c r="H1432" s="265" t="s">
        <v>434</v>
      </c>
      <c r="I1432" s="260"/>
      <c r="J1432" s="266" t="s">
        <v>435</v>
      </c>
      <c r="K1432" s="267"/>
      <c r="L1432" s="267"/>
      <c r="M1432" s="267"/>
      <c r="N1432" s="268"/>
      <c r="O1432" s="268"/>
      <c r="P1432" s="268"/>
    </row>
    <row r="1433" spans="1:20" s="270" customFormat="1" ht="20.100000000000001" customHeight="1">
      <c r="A1433" s="260"/>
      <c r="B1433" s="265"/>
      <c r="C1433" s="262"/>
      <c r="D1433" s="263"/>
      <c r="E1433" s="264"/>
      <c r="F1433" s="265" t="s">
        <v>463</v>
      </c>
      <c r="G1433" s="265" t="s">
        <v>464</v>
      </c>
      <c r="H1433" s="265" t="s">
        <v>434</v>
      </c>
      <c r="I1433" s="260"/>
      <c r="J1433" s="266" t="s">
        <v>435</v>
      </c>
      <c r="K1433" s="267"/>
      <c r="L1433" s="267"/>
      <c r="M1433" s="267"/>
      <c r="N1433" s="268"/>
      <c r="O1433" s="268"/>
      <c r="P1433" s="268"/>
    </row>
    <row r="1434" spans="1:20" s="270" customFormat="1" ht="20.100000000000001" customHeight="1">
      <c r="A1434" s="260"/>
      <c r="B1434" s="265"/>
      <c r="C1434" s="262"/>
      <c r="D1434" s="263"/>
      <c r="E1434" s="264"/>
      <c r="F1434" s="265" t="s">
        <v>464</v>
      </c>
      <c r="G1434" s="265" t="s">
        <v>465</v>
      </c>
      <c r="H1434" s="265" t="s">
        <v>434</v>
      </c>
      <c r="I1434" s="260"/>
      <c r="J1434" s="266" t="s">
        <v>435</v>
      </c>
      <c r="K1434" s="267"/>
      <c r="L1434" s="267"/>
      <c r="M1434" s="267"/>
      <c r="N1434" s="268"/>
      <c r="O1434" s="268"/>
      <c r="P1434" s="268"/>
    </row>
    <row r="1435" spans="1:20" s="270" customFormat="1" ht="20.100000000000001" customHeight="1">
      <c r="A1435" s="260"/>
      <c r="B1435" s="265"/>
      <c r="C1435" s="262"/>
      <c r="D1435" s="263"/>
      <c r="E1435" s="264"/>
      <c r="F1435" s="265" t="s">
        <v>465</v>
      </c>
      <c r="G1435" s="265" t="s">
        <v>466</v>
      </c>
      <c r="H1435" s="265" t="s">
        <v>434</v>
      </c>
      <c r="I1435" s="260"/>
      <c r="J1435" s="266" t="s">
        <v>435</v>
      </c>
      <c r="K1435" s="267"/>
      <c r="L1435" s="267"/>
      <c r="M1435" s="267"/>
      <c r="N1435" s="268"/>
      <c r="O1435" s="268"/>
      <c r="P1435" s="268"/>
    </row>
    <row r="1436" spans="1:20" s="270" customFormat="1" ht="20.100000000000001" customHeight="1">
      <c r="A1436" s="260"/>
      <c r="B1436" s="265"/>
      <c r="C1436" s="262"/>
      <c r="D1436" s="263"/>
      <c r="E1436" s="264"/>
      <c r="F1436" s="265" t="s">
        <v>466</v>
      </c>
      <c r="G1436" s="265" t="s">
        <v>467</v>
      </c>
      <c r="H1436" s="265" t="s">
        <v>434</v>
      </c>
      <c r="I1436" s="260"/>
      <c r="J1436" s="266" t="s">
        <v>435</v>
      </c>
      <c r="K1436" s="267"/>
      <c r="L1436" s="267"/>
      <c r="M1436" s="267"/>
      <c r="N1436" s="268"/>
      <c r="O1436" s="268"/>
      <c r="P1436" s="268"/>
    </row>
    <row r="1437" spans="1:20" s="270" customFormat="1" ht="20.100000000000001" customHeight="1">
      <c r="A1437" s="260"/>
      <c r="B1437" s="265"/>
      <c r="C1437" s="262"/>
      <c r="D1437" s="263"/>
      <c r="E1437" s="264"/>
      <c r="F1437" s="265" t="s">
        <v>467</v>
      </c>
      <c r="G1437" s="265" t="s">
        <v>468</v>
      </c>
      <c r="H1437" s="265" t="s">
        <v>434</v>
      </c>
      <c r="I1437" s="260"/>
      <c r="J1437" s="266" t="s">
        <v>435</v>
      </c>
      <c r="K1437" s="267"/>
      <c r="L1437" s="267"/>
      <c r="M1437" s="267"/>
      <c r="N1437" s="268"/>
      <c r="O1437" s="268"/>
      <c r="P1437" s="268"/>
    </row>
    <row r="1438" spans="1:20" s="270" customFormat="1" ht="20.100000000000001" customHeight="1">
      <c r="A1438" s="260"/>
      <c r="B1438" s="265"/>
      <c r="C1438" s="262"/>
      <c r="D1438" s="263"/>
      <c r="E1438" s="264"/>
      <c r="F1438" s="265" t="s">
        <v>468</v>
      </c>
      <c r="G1438" s="265" t="s">
        <v>469</v>
      </c>
      <c r="H1438" s="265" t="s">
        <v>434</v>
      </c>
      <c r="I1438" s="260"/>
      <c r="J1438" s="266" t="s">
        <v>435</v>
      </c>
      <c r="K1438" s="267"/>
      <c r="L1438" s="267"/>
      <c r="M1438" s="267"/>
      <c r="N1438" s="268"/>
      <c r="O1438" s="268"/>
      <c r="P1438" s="268"/>
    </row>
    <row r="1439" spans="1:20" s="270" customFormat="1" ht="20.100000000000001" customHeight="1">
      <c r="A1439" s="260"/>
      <c r="B1439" s="265"/>
      <c r="C1439" s="262"/>
      <c r="D1439" s="263"/>
      <c r="E1439" s="264"/>
      <c r="F1439" s="265" t="s">
        <v>469</v>
      </c>
      <c r="G1439" s="265" t="s">
        <v>1134</v>
      </c>
      <c r="H1439" s="265" t="s">
        <v>434</v>
      </c>
      <c r="I1439" s="260"/>
      <c r="J1439" s="266" t="s">
        <v>435</v>
      </c>
      <c r="K1439" s="267"/>
      <c r="L1439" s="267"/>
      <c r="M1439" s="267"/>
      <c r="N1439" s="268"/>
      <c r="O1439" s="268"/>
      <c r="P1439" s="268"/>
    </row>
    <row r="1440" spans="1:20" s="25" customFormat="1" ht="20.100000000000001" customHeight="1">
      <c r="A1440" s="20"/>
      <c r="B1440" s="44"/>
      <c r="C1440" s="41"/>
      <c r="D1440" s="42"/>
      <c r="E1440" s="43"/>
      <c r="F1440" s="44"/>
      <c r="G1440" s="44"/>
      <c r="H1440" s="44"/>
      <c r="I1440" s="20"/>
      <c r="J1440" s="24"/>
      <c r="K1440" s="226"/>
      <c r="L1440" s="226"/>
      <c r="M1440" s="226"/>
      <c r="N1440" s="239"/>
      <c r="O1440" s="239"/>
      <c r="P1440" s="239"/>
    </row>
    <row r="1441" spans="1:20" s="25" customFormat="1" ht="20.100000000000001" customHeight="1">
      <c r="A1441" s="20"/>
      <c r="B1441" s="44"/>
      <c r="C1441" s="41"/>
      <c r="D1441" s="42"/>
      <c r="E1441" s="43"/>
      <c r="F1441" s="44"/>
      <c r="G1441" s="44"/>
      <c r="H1441" s="44"/>
      <c r="I1441" s="20"/>
      <c r="J1441" s="24"/>
      <c r="K1441" s="226"/>
      <c r="L1441" s="226"/>
      <c r="M1441" s="226"/>
      <c r="N1441" s="239"/>
      <c r="O1441" s="239"/>
      <c r="P1441" s="239"/>
    </row>
    <row r="1442" spans="1:20" s="25" customFormat="1" ht="20.100000000000001" customHeight="1">
      <c r="A1442" s="29"/>
      <c r="B1442" s="34">
        <v>138</v>
      </c>
      <c r="C1442" s="31">
        <v>1.1379999999999999</v>
      </c>
      <c r="D1442" s="32" t="s">
        <v>154</v>
      </c>
      <c r="E1442" s="33">
        <f>'2-'!H157</f>
        <v>7.98</v>
      </c>
      <c r="F1442" s="34" t="s">
        <v>433</v>
      </c>
      <c r="G1442" s="34" t="s">
        <v>447</v>
      </c>
      <c r="H1442" s="34" t="s">
        <v>434</v>
      </c>
      <c r="I1442" s="29"/>
      <c r="J1442" s="35" t="s">
        <v>435</v>
      </c>
      <c r="K1442" s="228" t="s">
        <v>434</v>
      </c>
      <c r="L1442" s="228">
        <f>COUNTIF(H1442:H1480,"B")</f>
        <v>38</v>
      </c>
      <c r="M1442" s="228">
        <v>200</v>
      </c>
      <c r="N1442" s="245">
        <f>M1442*L1442</f>
        <v>7600</v>
      </c>
      <c r="O1442" s="245">
        <v>180</v>
      </c>
      <c r="P1442" s="245">
        <f>O1442+N1442</f>
        <v>7780</v>
      </c>
      <c r="Q1442" s="76">
        <f>P1442/P1446</f>
        <v>0.97493734335839599</v>
      </c>
      <c r="R1442" s="76"/>
      <c r="S1442" s="76"/>
      <c r="T1442" s="76"/>
    </row>
    <row r="1443" spans="1:20" s="25" customFormat="1" ht="20.100000000000001" customHeight="1">
      <c r="A1443" s="29"/>
      <c r="B1443" s="34"/>
      <c r="C1443" s="31"/>
      <c r="D1443" s="32"/>
      <c r="E1443" s="33"/>
      <c r="F1443" s="34" t="s">
        <v>447</v>
      </c>
      <c r="G1443" s="34" t="s">
        <v>451</v>
      </c>
      <c r="H1443" s="34" t="s">
        <v>434</v>
      </c>
      <c r="I1443" s="29"/>
      <c r="J1443" s="35" t="s">
        <v>435</v>
      </c>
      <c r="K1443" s="228" t="s">
        <v>438</v>
      </c>
      <c r="L1443" s="228">
        <f>COUNTIF(H1442:H1482,"S")</f>
        <v>1</v>
      </c>
      <c r="M1443" s="228">
        <v>200</v>
      </c>
      <c r="N1443" s="245">
        <f>M1443*L1443</f>
        <v>200</v>
      </c>
      <c r="O1443" s="245"/>
      <c r="P1443" s="245">
        <f>N1443+O1443</f>
        <v>200</v>
      </c>
      <c r="Q1443" s="76">
        <f>P1443/P1446</f>
        <v>2.5062656641604009E-2</v>
      </c>
      <c r="R1443" s="76"/>
      <c r="S1443" s="76"/>
      <c r="T1443" s="76"/>
    </row>
    <row r="1444" spans="1:20" s="25" customFormat="1" ht="20.100000000000001" customHeight="1">
      <c r="A1444" s="29"/>
      <c r="B1444" s="34"/>
      <c r="C1444" s="31"/>
      <c r="D1444" s="32"/>
      <c r="E1444" s="33"/>
      <c r="F1444" s="34" t="s">
        <v>451</v>
      </c>
      <c r="G1444" s="34" t="s">
        <v>454</v>
      </c>
      <c r="H1444" s="34" t="s">
        <v>434</v>
      </c>
      <c r="I1444" s="29"/>
      <c r="J1444" s="35" t="s">
        <v>435</v>
      </c>
      <c r="K1444" s="228" t="s">
        <v>440</v>
      </c>
      <c r="L1444" s="228">
        <f>COUNTIF(H1442:H1482,"RR")</f>
        <v>0</v>
      </c>
      <c r="M1444" s="228">
        <v>200</v>
      </c>
      <c r="N1444" s="245">
        <v>0</v>
      </c>
      <c r="O1444" s="245"/>
      <c r="P1444" s="245">
        <f>N1444+O1444</f>
        <v>0</v>
      </c>
      <c r="Q1444" s="76">
        <f>P1444/P1446</f>
        <v>0</v>
      </c>
      <c r="R1444" s="76"/>
      <c r="S1444" s="76"/>
      <c r="T1444" s="76"/>
    </row>
    <row r="1445" spans="1:20" s="25" customFormat="1" ht="20.100000000000001" customHeight="1">
      <c r="A1445" s="29"/>
      <c r="B1445" s="34"/>
      <c r="C1445" s="31"/>
      <c r="D1445" s="32"/>
      <c r="E1445" s="33"/>
      <c r="F1445" s="34" t="s">
        <v>454</v>
      </c>
      <c r="G1445" s="34" t="s">
        <v>455</v>
      </c>
      <c r="H1445" s="34" t="s">
        <v>434</v>
      </c>
      <c r="I1445" s="29"/>
      <c r="J1445" s="35" t="s">
        <v>435</v>
      </c>
      <c r="K1445" s="228" t="s">
        <v>443</v>
      </c>
      <c r="L1445" s="228">
        <f>COUNTIF(H1442:H1482,"RB")</f>
        <v>0</v>
      </c>
      <c r="M1445" s="228">
        <v>200</v>
      </c>
      <c r="N1445" s="245">
        <v>0</v>
      </c>
      <c r="O1445" s="245"/>
      <c r="P1445" s="245">
        <f>N1445+O1445</f>
        <v>0</v>
      </c>
      <c r="Q1445" s="76">
        <f>P1445/P1446</f>
        <v>0</v>
      </c>
      <c r="R1445" s="76"/>
      <c r="S1445" s="76"/>
      <c r="T1445" s="76"/>
    </row>
    <row r="1446" spans="1:20" s="25" customFormat="1" ht="20.100000000000001" customHeight="1">
      <c r="A1446" s="29"/>
      <c r="B1446" s="34"/>
      <c r="C1446" s="31"/>
      <c r="D1446" s="32"/>
      <c r="E1446" s="33"/>
      <c r="F1446" s="34" t="s">
        <v>455</v>
      </c>
      <c r="G1446" s="34" t="s">
        <v>456</v>
      </c>
      <c r="H1446" s="34" t="s">
        <v>434</v>
      </c>
      <c r="I1446" s="29"/>
      <c r="J1446" s="35" t="s">
        <v>435</v>
      </c>
      <c r="K1446" s="228"/>
      <c r="L1446" s="228"/>
      <c r="M1446" s="228"/>
      <c r="N1446" s="245"/>
      <c r="O1446" s="245"/>
      <c r="P1446" s="245">
        <f>SUM(P1442:P1445)</f>
        <v>7980</v>
      </c>
      <c r="Q1446" s="76">
        <f>SUM(Q1442:Q1445)</f>
        <v>1</v>
      </c>
      <c r="R1446" s="76"/>
      <c r="S1446" s="76"/>
      <c r="T1446" s="76"/>
    </row>
    <row r="1447" spans="1:20" s="25" customFormat="1" ht="20.100000000000001" customHeight="1">
      <c r="A1447" s="29"/>
      <c r="B1447" s="34"/>
      <c r="C1447" s="31"/>
      <c r="D1447" s="32"/>
      <c r="E1447" s="33"/>
      <c r="F1447" s="34" t="s">
        <v>456</v>
      </c>
      <c r="G1447" s="34" t="s">
        <v>457</v>
      </c>
      <c r="H1447" s="34" t="s">
        <v>434</v>
      </c>
      <c r="I1447" s="29"/>
      <c r="J1447" s="35" t="s">
        <v>435</v>
      </c>
      <c r="K1447" s="228"/>
      <c r="L1447" s="228"/>
      <c r="M1447" s="228"/>
      <c r="N1447" s="241"/>
      <c r="O1447" s="241"/>
      <c r="P1447" s="241"/>
      <c r="Q1447" s="36"/>
      <c r="R1447" s="36"/>
      <c r="S1447" s="36"/>
      <c r="T1447" s="36"/>
    </row>
    <row r="1448" spans="1:20" s="25" customFormat="1" ht="20.100000000000001" customHeight="1">
      <c r="A1448" s="29"/>
      <c r="B1448" s="34"/>
      <c r="C1448" s="31"/>
      <c r="D1448" s="32"/>
      <c r="E1448" s="33"/>
      <c r="F1448" s="34" t="s">
        <v>457</v>
      </c>
      <c r="G1448" s="34" t="s">
        <v>460</v>
      </c>
      <c r="H1448" s="34" t="s">
        <v>434</v>
      </c>
      <c r="I1448" s="29"/>
      <c r="J1448" s="35" t="s">
        <v>435</v>
      </c>
      <c r="K1448" s="228"/>
      <c r="L1448" s="228"/>
      <c r="M1448" s="228"/>
      <c r="N1448" s="241"/>
      <c r="O1448" s="241"/>
      <c r="P1448" s="241"/>
      <c r="Q1448" s="36"/>
      <c r="R1448" s="36"/>
      <c r="S1448" s="36"/>
      <c r="T1448" s="36"/>
    </row>
    <row r="1449" spans="1:20" s="25" customFormat="1" ht="20.100000000000001" customHeight="1">
      <c r="A1449" s="29"/>
      <c r="B1449" s="34"/>
      <c r="C1449" s="31"/>
      <c r="D1449" s="32"/>
      <c r="E1449" s="33"/>
      <c r="F1449" s="34" t="s">
        <v>460</v>
      </c>
      <c r="G1449" s="34" t="s">
        <v>463</v>
      </c>
      <c r="H1449" s="34" t="s">
        <v>438</v>
      </c>
      <c r="I1449" s="29"/>
      <c r="J1449" s="35" t="s">
        <v>435</v>
      </c>
      <c r="K1449" s="228"/>
      <c r="L1449" s="228"/>
      <c r="M1449" s="228"/>
      <c r="N1449" s="241"/>
      <c r="O1449" s="241"/>
      <c r="P1449" s="241"/>
      <c r="Q1449" s="36"/>
      <c r="R1449" s="36"/>
      <c r="S1449" s="36"/>
      <c r="T1449" s="36"/>
    </row>
    <row r="1450" spans="1:20" s="25" customFormat="1" ht="20.100000000000001" customHeight="1">
      <c r="A1450" s="29"/>
      <c r="B1450" s="34"/>
      <c r="C1450" s="31"/>
      <c r="D1450" s="32"/>
      <c r="E1450" s="33"/>
      <c r="F1450" s="34" t="s">
        <v>463</v>
      </c>
      <c r="G1450" s="34" t="s">
        <v>464</v>
      </c>
      <c r="H1450" s="34" t="s">
        <v>434</v>
      </c>
      <c r="I1450" s="29"/>
      <c r="J1450" s="35" t="s">
        <v>435</v>
      </c>
      <c r="K1450" s="228"/>
      <c r="L1450" s="228"/>
      <c r="M1450" s="228"/>
      <c r="N1450" s="241"/>
      <c r="O1450" s="241"/>
      <c r="P1450" s="241"/>
      <c r="Q1450" s="36"/>
      <c r="R1450" s="36"/>
      <c r="S1450" s="36"/>
      <c r="T1450" s="36"/>
    </row>
    <row r="1451" spans="1:20" s="25" customFormat="1" ht="20.100000000000001" customHeight="1">
      <c r="A1451" s="29"/>
      <c r="B1451" s="34"/>
      <c r="C1451" s="31"/>
      <c r="D1451" s="32"/>
      <c r="E1451" s="33"/>
      <c r="F1451" s="34" t="s">
        <v>464</v>
      </c>
      <c r="G1451" s="34" t="s">
        <v>465</v>
      </c>
      <c r="H1451" s="34" t="s">
        <v>434</v>
      </c>
      <c r="I1451" s="29"/>
      <c r="J1451" s="35" t="s">
        <v>435</v>
      </c>
      <c r="K1451" s="228"/>
      <c r="L1451" s="228"/>
      <c r="M1451" s="228"/>
      <c r="N1451" s="241"/>
      <c r="O1451" s="241"/>
      <c r="P1451" s="241"/>
      <c r="Q1451" s="36"/>
      <c r="R1451" s="36"/>
      <c r="S1451" s="36"/>
      <c r="T1451" s="36"/>
    </row>
    <row r="1452" spans="1:20" s="25" customFormat="1" ht="20.100000000000001" customHeight="1">
      <c r="A1452" s="29"/>
      <c r="B1452" s="34"/>
      <c r="C1452" s="31"/>
      <c r="D1452" s="32"/>
      <c r="E1452" s="33"/>
      <c r="F1452" s="34" t="s">
        <v>465</v>
      </c>
      <c r="G1452" s="34" t="s">
        <v>466</v>
      </c>
      <c r="H1452" s="34" t="s">
        <v>434</v>
      </c>
      <c r="I1452" s="29"/>
      <c r="J1452" s="35" t="s">
        <v>435</v>
      </c>
      <c r="K1452" s="228"/>
      <c r="L1452" s="228"/>
      <c r="M1452" s="228"/>
      <c r="N1452" s="241"/>
      <c r="O1452" s="241"/>
      <c r="P1452" s="241"/>
      <c r="Q1452" s="36"/>
      <c r="R1452" s="36"/>
      <c r="S1452" s="36"/>
      <c r="T1452" s="36"/>
    </row>
    <row r="1453" spans="1:20" s="25" customFormat="1" ht="20.100000000000001" customHeight="1">
      <c r="A1453" s="29"/>
      <c r="B1453" s="34"/>
      <c r="C1453" s="31"/>
      <c r="D1453" s="32"/>
      <c r="E1453" s="33"/>
      <c r="F1453" s="34" t="s">
        <v>466</v>
      </c>
      <c r="G1453" s="34" t="s">
        <v>467</v>
      </c>
      <c r="H1453" s="34" t="s">
        <v>434</v>
      </c>
      <c r="I1453" s="29"/>
      <c r="J1453" s="35" t="s">
        <v>435</v>
      </c>
      <c r="K1453" s="228"/>
      <c r="L1453" s="228"/>
      <c r="M1453" s="228"/>
      <c r="N1453" s="241"/>
      <c r="O1453" s="241"/>
      <c r="P1453" s="241"/>
      <c r="Q1453" s="36"/>
      <c r="R1453" s="36"/>
      <c r="S1453" s="36"/>
      <c r="T1453" s="36"/>
    </row>
    <row r="1454" spans="1:20" s="25" customFormat="1" ht="20.100000000000001" customHeight="1">
      <c r="A1454" s="29"/>
      <c r="B1454" s="34"/>
      <c r="C1454" s="31"/>
      <c r="D1454" s="32"/>
      <c r="E1454" s="33"/>
      <c r="F1454" s="34" t="s">
        <v>467</v>
      </c>
      <c r="G1454" s="34" t="s">
        <v>468</v>
      </c>
      <c r="H1454" s="34" t="s">
        <v>434</v>
      </c>
      <c r="I1454" s="29"/>
      <c r="J1454" s="35" t="s">
        <v>435</v>
      </c>
      <c r="K1454" s="228"/>
      <c r="L1454" s="228"/>
      <c r="M1454" s="228"/>
      <c r="N1454" s="241"/>
      <c r="O1454" s="241"/>
      <c r="P1454" s="241"/>
      <c r="Q1454" s="36"/>
      <c r="R1454" s="36"/>
      <c r="S1454" s="36"/>
      <c r="T1454" s="36"/>
    </row>
    <row r="1455" spans="1:20" s="25" customFormat="1" ht="20.100000000000001" customHeight="1">
      <c r="A1455" s="29"/>
      <c r="B1455" s="34"/>
      <c r="C1455" s="31"/>
      <c r="D1455" s="32"/>
      <c r="E1455" s="33"/>
      <c r="F1455" s="34" t="s">
        <v>468</v>
      </c>
      <c r="G1455" s="34" t="s">
        <v>469</v>
      </c>
      <c r="H1455" s="34" t="s">
        <v>434</v>
      </c>
      <c r="I1455" s="29"/>
      <c r="J1455" s="35" t="s">
        <v>435</v>
      </c>
      <c r="K1455" s="228"/>
      <c r="L1455" s="228"/>
      <c r="M1455" s="228"/>
      <c r="N1455" s="241"/>
      <c r="O1455" s="241"/>
      <c r="P1455" s="241"/>
      <c r="Q1455" s="36"/>
      <c r="R1455" s="36"/>
      <c r="S1455" s="36"/>
      <c r="T1455" s="36"/>
    </row>
    <row r="1456" spans="1:20" s="25" customFormat="1" ht="20.100000000000001" customHeight="1">
      <c r="A1456" s="29"/>
      <c r="B1456" s="34"/>
      <c r="C1456" s="31"/>
      <c r="D1456" s="32"/>
      <c r="E1456" s="33"/>
      <c r="F1456" s="34" t="s">
        <v>469</v>
      </c>
      <c r="G1456" s="34" t="s">
        <v>470</v>
      </c>
      <c r="H1456" s="34" t="s">
        <v>434</v>
      </c>
      <c r="I1456" s="29"/>
      <c r="J1456" s="35" t="s">
        <v>435</v>
      </c>
      <c r="K1456" s="228"/>
      <c r="L1456" s="228"/>
      <c r="M1456" s="228"/>
      <c r="N1456" s="241"/>
      <c r="O1456" s="241"/>
      <c r="P1456" s="241"/>
      <c r="Q1456" s="36"/>
      <c r="R1456" s="36"/>
      <c r="S1456" s="36"/>
      <c r="T1456" s="36"/>
    </row>
    <row r="1457" spans="1:20" s="25" customFormat="1" ht="20.100000000000001" customHeight="1">
      <c r="A1457" s="29"/>
      <c r="B1457" s="34"/>
      <c r="C1457" s="31"/>
      <c r="D1457" s="32"/>
      <c r="E1457" s="33"/>
      <c r="F1457" s="34" t="s">
        <v>470</v>
      </c>
      <c r="G1457" s="34" t="s">
        <v>471</v>
      </c>
      <c r="H1457" s="34" t="s">
        <v>434</v>
      </c>
      <c r="I1457" s="29"/>
      <c r="J1457" s="35" t="s">
        <v>435</v>
      </c>
      <c r="K1457" s="228"/>
      <c r="L1457" s="228"/>
      <c r="M1457" s="228"/>
      <c r="N1457" s="241"/>
      <c r="O1457" s="241"/>
      <c r="P1457" s="241"/>
      <c r="Q1457" s="36"/>
      <c r="R1457" s="36"/>
      <c r="S1457" s="36"/>
      <c r="T1457" s="36"/>
    </row>
    <row r="1458" spans="1:20" s="25" customFormat="1" ht="20.100000000000001" customHeight="1">
      <c r="A1458" s="29"/>
      <c r="B1458" s="34"/>
      <c r="C1458" s="31"/>
      <c r="D1458" s="32"/>
      <c r="E1458" s="33"/>
      <c r="F1458" s="34" t="s">
        <v>471</v>
      </c>
      <c r="G1458" s="34" t="s">
        <v>473</v>
      </c>
      <c r="H1458" s="34" t="s">
        <v>434</v>
      </c>
      <c r="I1458" s="29"/>
      <c r="J1458" s="35" t="s">
        <v>435</v>
      </c>
      <c r="K1458" s="228"/>
      <c r="L1458" s="228"/>
      <c r="M1458" s="228"/>
      <c r="N1458" s="241"/>
      <c r="O1458" s="241"/>
      <c r="P1458" s="241"/>
      <c r="Q1458" s="36"/>
      <c r="R1458" s="36"/>
      <c r="S1458" s="36"/>
      <c r="T1458" s="36"/>
    </row>
    <row r="1459" spans="1:20" s="25" customFormat="1" ht="20.100000000000001" customHeight="1">
      <c r="A1459" s="29"/>
      <c r="B1459" s="34"/>
      <c r="C1459" s="31"/>
      <c r="D1459" s="32"/>
      <c r="E1459" s="33"/>
      <c r="F1459" s="34" t="s">
        <v>473</v>
      </c>
      <c r="G1459" s="34" t="s">
        <v>474</v>
      </c>
      <c r="H1459" s="34" t="s">
        <v>434</v>
      </c>
      <c r="I1459" s="29"/>
      <c r="J1459" s="35" t="s">
        <v>435</v>
      </c>
      <c r="K1459" s="228"/>
      <c r="L1459" s="228"/>
      <c r="M1459" s="228"/>
      <c r="N1459" s="241"/>
      <c r="O1459" s="241"/>
      <c r="P1459" s="241"/>
      <c r="Q1459" s="36"/>
      <c r="R1459" s="36"/>
      <c r="S1459" s="36"/>
      <c r="T1459" s="36"/>
    </row>
    <row r="1460" spans="1:20" s="25" customFormat="1" ht="20.100000000000001" customHeight="1">
      <c r="A1460" s="29"/>
      <c r="B1460" s="34"/>
      <c r="C1460" s="31"/>
      <c r="D1460" s="32"/>
      <c r="E1460" s="33"/>
      <c r="F1460" s="34" t="s">
        <v>474</v>
      </c>
      <c r="G1460" s="34" t="s">
        <v>475</v>
      </c>
      <c r="H1460" s="34" t="s">
        <v>434</v>
      </c>
      <c r="I1460" s="29"/>
      <c r="J1460" s="35" t="s">
        <v>435</v>
      </c>
      <c r="K1460" s="228"/>
      <c r="L1460" s="228"/>
      <c r="M1460" s="228"/>
      <c r="N1460" s="241"/>
      <c r="O1460" s="241"/>
      <c r="P1460" s="241"/>
      <c r="Q1460" s="36"/>
      <c r="R1460" s="36"/>
      <c r="S1460" s="36"/>
      <c r="T1460" s="36"/>
    </row>
    <row r="1461" spans="1:20" s="25" customFormat="1" ht="20.100000000000001" customHeight="1">
      <c r="A1461" s="29"/>
      <c r="B1461" s="34"/>
      <c r="C1461" s="31"/>
      <c r="D1461" s="32"/>
      <c r="E1461" s="33"/>
      <c r="F1461" s="34" t="s">
        <v>475</v>
      </c>
      <c r="G1461" s="34" t="s">
        <v>476</v>
      </c>
      <c r="H1461" s="34" t="s">
        <v>434</v>
      </c>
      <c r="I1461" s="29"/>
      <c r="J1461" s="35" t="s">
        <v>435</v>
      </c>
      <c r="K1461" s="228"/>
      <c r="L1461" s="228"/>
      <c r="M1461" s="228"/>
      <c r="N1461" s="241"/>
      <c r="O1461" s="241"/>
      <c r="P1461" s="241"/>
      <c r="Q1461" s="36"/>
      <c r="R1461" s="36"/>
      <c r="S1461" s="36"/>
      <c r="T1461" s="36"/>
    </row>
    <row r="1462" spans="1:20" s="25" customFormat="1" ht="20.100000000000001" customHeight="1">
      <c r="A1462" s="29"/>
      <c r="B1462" s="34"/>
      <c r="C1462" s="31"/>
      <c r="D1462" s="32"/>
      <c r="E1462" s="33"/>
      <c r="F1462" s="34" t="s">
        <v>476</v>
      </c>
      <c r="G1462" s="34" t="s">
        <v>477</v>
      </c>
      <c r="H1462" s="34" t="s">
        <v>434</v>
      </c>
      <c r="I1462" s="29"/>
      <c r="J1462" s="35" t="s">
        <v>435</v>
      </c>
      <c r="K1462" s="228"/>
      <c r="L1462" s="228"/>
      <c r="M1462" s="228"/>
      <c r="N1462" s="241"/>
      <c r="O1462" s="241"/>
      <c r="P1462" s="241"/>
      <c r="Q1462" s="36"/>
      <c r="R1462" s="36"/>
      <c r="S1462" s="36"/>
      <c r="T1462" s="36"/>
    </row>
    <row r="1463" spans="1:20" s="25" customFormat="1" ht="20.100000000000001" customHeight="1">
      <c r="A1463" s="29"/>
      <c r="B1463" s="34"/>
      <c r="C1463" s="31"/>
      <c r="D1463" s="32"/>
      <c r="E1463" s="33"/>
      <c r="F1463" s="34" t="s">
        <v>477</v>
      </c>
      <c r="G1463" s="34" t="s">
        <v>543</v>
      </c>
      <c r="H1463" s="34" t="s">
        <v>434</v>
      </c>
      <c r="I1463" s="29"/>
      <c r="J1463" s="35" t="s">
        <v>435</v>
      </c>
      <c r="K1463" s="228"/>
      <c r="L1463" s="228"/>
      <c r="M1463" s="228"/>
      <c r="N1463" s="241"/>
      <c r="O1463" s="241"/>
      <c r="P1463" s="241"/>
      <c r="Q1463" s="36"/>
      <c r="R1463" s="36"/>
      <c r="S1463" s="36"/>
      <c r="T1463" s="36"/>
    </row>
    <row r="1464" spans="1:20" s="25" customFormat="1" ht="20.100000000000001" customHeight="1">
      <c r="A1464" s="29"/>
      <c r="B1464" s="34"/>
      <c r="C1464" s="31"/>
      <c r="D1464" s="32"/>
      <c r="E1464" s="33"/>
      <c r="F1464" s="34" t="s">
        <v>543</v>
      </c>
      <c r="G1464" s="34" t="s">
        <v>550</v>
      </c>
      <c r="H1464" s="34" t="s">
        <v>434</v>
      </c>
      <c r="I1464" s="29"/>
      <c r="J1464" s="35" t="s">
        <v>435</v>
      </c>
      <c r="K1464" s="228"/>
      <c r="L1464" s="228"/>
      <c r="M1464" s="228"/>
      <c r="N1464" s="241"/>
      <c r="O1464" s="241"/>
      <c r="P1464" s="241"/>
      <c r="Q1464" s="36"/>
      <c r="R1464" s="36"/>
      <c r="S1464" s="36"/>
      <c r="T1464" s="36"/>
    </row>
    <row r="1465" spans="1:20" s="25" customFormat="1" ht="20.100000000000001" customHeight="1">
      <c r="A1465" s="29"/>
      <c r="B1465" s="34"/>
      <c r="C1465" s="31"/>
      <c r="D1465" s="32"/>
      <c r="E1465" s="33"/>
      <c r="F1465" s="34" t="s">
        <v>550</v>
      </c>
      <c r="G1465" s="34" t="s">
        <v>551</v>
      </c>
      <c r="H1465" s="34" t="s">
        <v>434</v>
      </c>
      <c r="I1465" s="29"/>
      <c r="J1465" s="35" t="s">
        <v>435</v>
      </c>
      <c r="K1465" s="228"/>
      <c r="L1465" s="228"/>
      <c r="M1465" s="228"/>
      <c r="N1465" s="241"/>
      <c r="O1465" s="241"/>
      <c r="P1465" s="241"/>
      <c r="Q1465" s="36"/>
      <c r="R1465" s="36"/>
      <c r="S1465" s="36"/>
      <c r="T1465" s="36"/>
    </row>
    <row r="1466" spans="1:20" s="25" customFormat="1" ht="20.100000000000001" customHeight="1">
      <c r="A1466" s="29"/>
      <c r="B1466" s="34"/>
      <c r="C1466" s="31"/>
      <c r="D1466" s="32"/>
      <c r="E1466" s="33"/>
      <c r="F1466" s="34" t="s">
        <v>551</v>
      </c>
      <c r="G1466" s="34" t="s">
        <v>552</v>
      </c>
      <c r="H1466" s="34" t="s">
        <v>434</v>
      </c>
      <c r="I1466" s="29"/>
      <c r="J1466" s="35" t="s">
        <v>435</v>
      </c>
      <c r="K1466" s="228"/>
      <c r="L1466" s="228"/>
      <c r="M1466" s="228"/>
      <c r="N1466" s="241"/>
      <c r="O1466" s="241"/>
      <c r="P1466" s="241"/>
      <c r="Q1466" s="36"/>
      <c r="R1466" s="36"/>
      <c r="S1466" s="36"/>
      <c r="T1466" s="36"/>
    </row>
    <row r="1467" spans="1:20" s="25" customFormat="1" ht="20.100000000000001" customHeight="1">
      <c r="A1467" s="29"/>
      <c r="B1467" s="34"/>
      <c r="C1467" s="31"/>
      <c r="D1467" s="32"/>
      <c r="E1467" s="33"/>
      <c r="F1467" s="34" t="s">
        <v>552</v>
      </c>
      <c r="G1467" s="34" t="s">
        <v>553</v>
      </c>
      <c r="H1467" s="34" t="s">
        <v>434</v>
      </c>
      <c r="I1467" s="29"/>
      <c r="J1467" s="35" t="s">
        <v>435</v>
      </c>
      <c r="K1467" s="228"/>
      <c r="L1467" s="228"/>
      <c r="M1467" s="228"/>
      <c r="N1467" s="241"/>
      <c r="O1467" s="241"/>
      <c r="P1467" s="241"/>
      <c r="Q1467" s="36"/>
      <c r="R1467" s="36"/>
      <c r="S1467" s="36"/>
      <c r="T1467" s="36"/>
    </row>
    <row r="1468" spans="1:20" s="25" customFormat="1" ht="20.100000000000001" customHeight="1">
      <c r="A1468" s="29"/>
      <c r="B1468" s="34"/>
      <c r="C1468" s="31"/>
      <c r="D1468" s="32"/>
      <c r="E1468" s="33"/>
      <c r="F1468" s="34" t="s">
        <v>553</v>
      </c>
      <c r="G1468" s="34" t="s">
        <v>554</v>
      </c>
      <c r="H1468" s="34" t="s">
        <v>434</v>
      </c>
      <c r="I1468" s="29"/>
      <c r="J1468" s="35" t="s">
        <v>435</v>
      </c>
      <c r="K1468" s="228"/>
      <c r="L1468" s="228"/>
      <c r="M1468" s="228"/>
      <c r="N1468" s="241"/>
      <c r="O1468" s="241"/>
      <c r="P1468" s="241"/>
      <c r="Q1468" s="36"/>
      <c r="R1468" s="36"/>
      <c r="S1468" s="36"/>
      <c r="T1468" s="36"/>
    </row>
    <row r="1469" spans="1:20" s="25" customFormat="1" ht="20.100000000000001" customHeight="1">
      <c r="A1469" s="29"/>
      <c r="B1469" s="34"/>
      <c r="C1469" s="31"/>
      <c r="D1469" s="32"/>
      <c r="E1469" s="33"/>
      <c r="F1469" s="34" t="s">
        <v>554</v>
      </c>
      <c r="G1469" s="34" t="s">
        <v>555</v>
      </c>
      <c r="H1469" s="34" t="s">
        <v>434</v>
      </c>
      <c r="I1469" s="29"/>
      <c r="J1469" s="35" t="s">
        <v>435</v>
      </c>
      <c r="K1469" s="228"/>
      <c r="L1469" s="228"/>
      <c r="M1469" s="228"/>
      <c r="N1469" s="241"/>
      <c r="O1469" s="241"/>
      <c r="P1469" s="241"/>
      <c r="Q1469" s="36"/>
      <c r="R1469" s="36"/>
      <c r="S1469" s="36"/>
      <c r="T1469" s="36"/>
    </row>
    <row r="1470" spans="1:20" s="25" customFormat="1" ht="20.100000000000001" customHeight="1">
      <c r="A1470" s="29"/>
      <c r="B1470" s="34"/>
      <c r="C1470" s="31"/>
      <c r="D1470" s="32"/>
      <c r="E1470" s="33"/>
      <c r="F1470" s="34" t="s">
        <v>555</v>
      </c>
      <c r="G1470" s="34" t="s">
        <v>556</v>
      </c>
      <c r="H1470" s="34" t="s">
        <v>434</v>
      </c>
      <c r="I1470" s="29"/>
      <c r="J1470" s="35" t="s">
        <v>435</v>
      </c>
      <c r="K1470" s="228"/>
      <c r="L1470" s="228"/>
      <c r="M1470" s="228"/>
      <c r="N1470" s="241"/>
      <c r="O1470" s="241"/>
      <c r="P1470" s="241"/>
      <c r="Q1470" s="36"/>
      <c r="R1470" s="36"/>
      <c r="S1470" s="36"/>
      <c r="T1470" s="36"/>
    </row>
    <row r="1471" spans="1:20" s="25" customFormat="1" ht="20.100000000000001" customHeight="1">
      <c r="A1471" s="29"/>
      <c r="B1471" s="34"/>
      <c r="C1471" s="31"/>
      <c r="D1471" s="32"/>
      <c r="E1471" s="33"/>
      <c r="F1471" s="34" t="s">
        <v>556</v>
      </c>
      <c r="G1471" s="34" t="s">
        <v>557</v>
      </c>
      <c r="H1471" s="34" t="s">
        <v>434</v>
      </c>
      <c r="I1471" s="29"/>
      <c r="J1471" s="35" t="s">
        <v>435</v>
      </c>
      <c r="K1471" s="228"/>
      <c r="L1471" s="228"/>
      <c r="M1471" s="228"/>
      <c r="N1471" s="241"/>
      <c r="O1471" s="241"/>
      <c r="P1471" s="241"/>
      <c r="Q1471" s="36"/>
      <c r="R1471" s="36"/>
      <c r="S1471" s="36"/>
      <c r="T1471" s="36"/>
    </row>
    <row r="1472" spans="1:20" s="25" customFormat="1" ht="20.100000000000001" customHeight="1">
      <c r="A1472" s="29"/>
      <c r="B1472" s="34"/>
      <c r="C1472" s="31"/>
      <c r="D1472" s="32"/>
      <c r="E1472" s="33"/>
      <c r="F1472" s="34" t="s">
        <v>557</v>
      </c>
      <c r="G1472" s="34" t="s">
        <v>558</v>
      </c>
      <c r="H1472" s="34" t="s">
        <v>434</v>
      </c>
      <c r="I1472" s="29"/>
      <c r="J1472" s="35" t="s">
        <v>435</v>
      </c>
      <c r="K1472" s="228"/>
      <c r="L1472" s="228"/>
      <c r="M1472" s="228"/>
      <c r="N1472" s="241"/>
      <c r="O1472" s="241"/>
      <c r="P1472" s="241"/>
      <c r="Q1472" s="36"/>
      <c r="R1472" s="36"/>
      <c r="S1472" s="36"/>
      <c r="T1472" s="36"/>
    </row>
    <row r="1473" spans="1:20" s="25" customFormat="1" ht="20.100000000000001" customHeight="1">
      <c r="A1473" s="29"/>
      <c r="B1473" s="34"/>
      <c r="C1473" s="31"/>
      <c r="D1473" s="32"/>
      <c r="E1473" s="33"/>
      <c r="F1473" s="34" t="s">
        <v>558</v>
      </c>
      <c r="G1473" s="34" t="s">
        <v>559</v>
      </c>
      <c r="H1473" s="34" t="s">
        <v>434</v>
      </c>
      <c r="I1473" s="29"/>
      <c r="J1473" s="35" t="s">
        <v>435</v>
      </c>
      <c r="K1473" s="228"/>
      <c r="L1473" s="228"/>
      <c r="M1473" s="228"/>
      <c r="N1473" s="241"/>
      <c r="O1473" s="241"/>
      <c r="P1473" s="241"/>
      <c r="Q1473" s="36"/>
      <c r="R1473" s="36"/>
      <c r="S1473" s="36"/>
      <c r="T1473" s="36"/>
    </row>
    <row r="1474" spans="1:20" s="25" customFormat="1" ht="20.100000000000001" customHeight="1">
      <c r="A1474" s="29"/>
      <c r="B1474" s="34"/>
      <c r="C1474" s="31"/>
      <c r="D1474" s="32"/>
      <c r="E1474" s="33"/>
      <c r="F1474" s="34" t="s">
        <v>559</v>
      </c>
      <c r="G1474" s="34" t="s">
        <v>560</v>
      </c>
      <c r="H1474" s="34" t="s">
        <v>434</v>
      </c>
      <c r="I1474" s="29"/>
      <c r="J1474" s="35" t="s">
        <v>435</v>
      </c>
      <c r="K1474" s="228"/>
      <c r="L1474" s="228"/>
      <c r="M1474" s="228"/>
      <c r="N1474" s="241"/>
      <c r="O1474" s="241"/>
      <c r="P1474" s="241"/>
      <c r="Q1474" s="36"/>
      <c r="R1474" s="36"/>
      <c r="S1474" s="36"/>
      <c r="T1474" s="36"/>
    </row>
    <row r="1475" spans="1:20" s="25" customFormat="1" ht="20.100000000000001" customHeight="1">
      <c r="A1475" s="29"/>
      <c r="B1475" s="34"/>
      <c r="C1475" s="31"/>
      <c r="D1475" s="32"/>
      <c r="E1475" s="33"/>
      <c r="F1475" s="34" t="s">
        <v>560</v>
      </c>
      <c r="G1475" s="34" t="s">
        <v>561</v>
      </c>
      <c r="H1475" s="34" t="s">
        <v>434</v>
      </c>
      <c r="I1475" s="29"/>
      <c r="J1475" s="35" t="s">
        <v>435</v>
      </c>
      <c r="K1475" s="228"/>
      <c r="L1475" s="228"/>
      <c r="M1475" s="228"/>
      <c r="N1475" s="241"/>
      <c r="O1475" s="241"/>
      <c r="P1475" s="241"/>
      <c r="Q1475" s="36"/>
      <c r="R1475" s="36"/>
      <c r="S1475" s="36"/>
      <c r="T1475" s="36"/>
    </row>
    <row r="1476" spans="1:20" s="25" customFormat="1" ht="20.100000000000001" customHeight="1">
      <c r="A1476" s="29"/>
      <c r="B1476" s="34"/>
      <c r="C1476" s="31"/>
      <c r="D1476" s="32"/>
      <c r="E1476" s="33"/>
      <c r="F1476" s="34" t="s">
        <v>561</v>
      </c>
      <c r="G1476" s="34" t="s">
        <v>562</v>
      </c>
      <c r="H1476" s="34" t="s">
        <v>434</v>
      </c>
      <c r="I1476" s="29"/>
      <c r="J1476" s="35" t="s">
        <v>435</v>
      </c>
      <c r="K1476" s="228"/>
      <c r="L1476" s="228"/>
      <c r="M1476" s="228"/>
      <c r="N1476" s="241"/>
      <c r="O1476" s="241"/>
      <c r="P1476" s="241"/>
      <c r="Q1476" s="36"/>
      <c r="R1476" s="36"/>
      <c r="S1476" s="36"/>
      <c r="T1476" s="36"/>
    </row>
    <row r="1477" spans="1:20" s="25" customFormat="1" ht="20.100000000000001" customHeight="1">
      <c r="A1477" s="29"/>
      <c r="B1477" s="34"/>
      <c r="C1477" s="31"/>
      <c r="D1477" s="32"/>
      <c r="E1477" s="33"/>
      <c r="F1477" s="34" t="s">
        <v>562</v>
      </c>
      <c r="G1477" s="34" t="s">
        <v>563</v>
      </c>
      <c r="H1477" s="34" t="s">
        <v>434</v>
      </c>
      <c r="I1477" s="29"/>
      <c r="J1477" s="35" t="s">
        <v>435</v>
      </c>
      <c r="K1477" s="228"/>
      <c r="L1477" s="228"/>
      <c r="M1477" s="228"/>
      <c r="N1477" s="241"/>
      <c r="O1477" s="241"/>
      <c r="P1477" s="241"/>
      <c r="Q1477" s="36"/>
      <c r="R1477" s="36"/>
      <c r="S1477" s="36"/>
      <c r="T1477" s="36"/>
    </row>
    <row r="1478" spans="1:20" s="25" customFormat="1" ht="20.100000000000001" customHeight="1">
      <c r="A1478" s="29"/>
      <c r="B1478" s="34"/>
      <c r="C1478" s="31"/>
      <c r="D1478" s="32"/>
      <c r="E1478" s="33"/>
      <c r="F1478" s="34" t="s">
        <v>563</v>
      </c>
      <c r="G1478" s="34" t="s">
        <v>564</v>
      </c>
      <c r="H1478" s="34" t="s">
        <v>434</v>
      </c>
      <c r="I1478" s="29"/>
      <c r="J1478" s="35" t="s">
        <v>435</v>
      </c>
      <c r="K1478" s="228"/>
      <c r="L1478" s="228"/>
      <c r="M1478" s="228"/>
      <c r="N1478" s="241"/>
      <c r="O1478" s="241"/>
      <c r="P1478" s="241"/>
      <c r="Q1478" s="36"/>
      <c r="R1478" s="36"/>
      <c r="S1478" s="36"/>
      <c r="T1478" s="36"/>
    </row>
    <row r="1479" spans="1:20" s="25" customFormat="1" ht="20.100000000000001" customHeight="1">
      <c r="A1479" s="29"/>
      <c r="B1479" s="34"/>
      <c r="C1479" s="31"/>
      <c r="D1479" s="32"/>
      <c r="E1479" s="33"/>
      <c r="F1479" s="34" t="s">
        <v>564</v>
      </c>
      <c r="G1479" s="34" t="s">
        <v>565</v>
      </c>
      <c r="H1479" s="34" t="s">
        <v>434</v>
      </c>
      <c r="I1479" s="29"/>
      <c r="J1479" s="35" t="s">
        <v>435</v>
      </c>
      <c r="K1479" s="228"/>
      <c r="L1479" s="228"/>
      <c r="M1479" s="228"/>
      <c r="N1479" s="241"/>
      <c r="O1479" s="241"/>
      <c r="P1479" s="241"/>
      <c r="Q1479" s="36"/>
      <c r="R1479" s="36"/>
      <c r="S1479" s="36"/>
      <c r="T1479" s="36"/>
    </row>
    <row r="1480" spans="1:20" s="25" customFormat="1" ht="20.100000000000001" customHeight="1">
      <c r="A1480" s="29"/>
      <c r="B1480" s="34"/>
      <c r="C1480" s="31"/>
      <c r="D1480" s="32"/>
      <c r="E1480" s="33"/>
      <c r="F1480" s="34" t="s">
        <v>565</v>
      </c>
      <c r="G1480" s="34" t="s">
        <v>566</v>
      </c>
      <c r="H1480" s="34" t="s">
        <v>434</v>
      </c>
      <c r="I1480" s="29"/>
      <c r="J1480" s="35" t="s">
        <v>435</v>
      </c>
      <c r="K1480" s="228"/>
      <c r="L1480" s="228"/>
      <c r="M1480" s="228"/>
      <c r="N1480" s="241"/>
      <c r="O1480" s="241"/>
      <c r="P1480" s="241"/>
      <c r="Q1480" s="36"/>
      <c r="R1480" s="36"/>
      <c r="S1480" s="36"/>
      <c r="T1480" s="36"/>
    </row>
    <row r="1481" spans="1:20" s="25" customFormat="1" ht="20.100000000000001" customHeight="1">
      <c r="A1481" s="29"/>
      <c r="B1481" s="34"/>
      <c r="C1481" s="31"/>
      <c r="D1481" s="32"/>
      <c r="E1481" s="33"/>
      <c r="F1481" s="34" t="s">
        <v>566</v>
      </c>
      <c r="G1481" s="34" t="s">
        <v>1198</v>
      </c>
      <c r="H1481" s="34" t="s">
        <v>434</v>
      </c>
      <c r="I1481" s="29"/>
      <c r="J1481" s="35" t="s">
        <v>435</v>
      </c>
      <c r="K1481" s="228"/>
      <c r="L1481" s="228"/>
      <c r="M1481" s="228"/>
      <c r="N1481" s="241"/>
      <c r="O1481" s="241"/>
      <c r="P1481" s="241"/>
      <c r="Q1481" s="36"/>
      <c r="R1481" s="36"/>
      <c r="S1481" s="36"/>
      <c r="T1481" s="36"/>
    </row>
    <row r="1482" spans="1:20" s="25" customFormat="1" ht="20.100000000000001" customHeight="1">
      <c r="A1482" s="29"/>
      <c r="B1482" s="34"/>
      <c r="C1482" s="31"/>
      <c r="D1482" s="32"/>
      <c r="E1482" s="33"/>
      <c r="F1482" s="34"/>
      <c r="G1482" s="34"/>
      <c r="H1482" s="34"/>
      <c r="I1482" s="29"/>
      <c r="J1482" s="35"/>
      <c r="K1482" s="228"/>
      <c r="L1482" s="228"/>
      <c r="M1482" s="228"/>
      <c r="N1482" s="241"/>
      <c r="O1482" s="241"/>
      <c r="P1482" s="241"/>
      <c r="Q1482" s="36"/>
      <c r="R1482" s="36"/>
      <c r="S1482" s="36"/>
      <c r="T1482" s="36"/>
    </row>
    <row r="1483" spans="1:20" s="25" customFormat="1" ht="20.100000000000001" customHeight="1">
      <c r="A1483" s="20"/>
      <c r="B1483" s="44"/>
      <c r="C1483" s="41"/>
      <c r="D1483" s="42"/>
      <c r="E1483" s="43"/>
      <c r="F1483" s="44"/>
      <c r="G1483" s="44"/>
      <c r="H1483" s="44"/>
      <c r="I1483" s="20"/>
      <c r="J1483" s="24"/>
      <c r="K1483" s="226"/>
      <c r="L1483" s="226"/>
      <c r="M1483" s="226"/>
      <c r="N1483" s="239"/>
      <c r="O1483" s="239"/>
      <c r="P1483" s="239"/>
    </row>
    <row r="1484" spans="1:20" s="25" customFormat="1" ht="20.100000000000001" customHeight="1">
      <c r="A1484" s="20"/>
      <c r="B1484" s="44"/>
      <c r="C1484" s="41"/>
      <c r="D1484" s="42"/>
      <c r="E1484" s="43"/>
      <c r="F1484" s="44"/>
      <c r="G1484" s="44"/>
      <c r="H1484" s="44"/>
      <c r="I1484" s="20"/>
      <c r="J1484" s="24"/>
      <c r="K1484" s="226"/>
      <c r="L1484" s="226"/>
      <c r="M1484" s="226"/>
      <c r="N1484" s="239"/>
      <c r="O1484" s="239"/>
      <c r="P1484" s="239"/>
    </row>
    <row r="1485" spans="1:20" s="270" customFormat="1" ht="20.100000000000001" customHeight="1">
      <c r="A1485" s="260"/>
      <c r="B1485" s="265">
        <v>139</v>
      </c>
      <c r="C1485" s="262">
        <v>1.139</v>
      </c>
      <c r="D1485" s="263" t="s">
        <v>155</v>
      </c>
      <c r="E1485" s="264">
        <f>'2-'!H158</f>
        <v>1.36</v>
      </c>
      <c r="F1485" s="265" t="s">
        <v>433</v>
      </c>
      <c r="G1485" s="265" t="s">
        <v>447</v>
      </c>
      <c r="H1485" s="265" t="s">
        <v>434</v>
      </c>
      <c r="I1485" s="260"/>
      <c r="J1485" s="266" t="s">
        <v>435</v>
      </c>
      <c r="K1485" s="267" t="s">
        <v>434</v>
      </c>
      <c r="L1485" s="267">
        <f>COUNTIF(H1485:H1490,"b")</f>
        <v>6</v>
      </c>
      <c r="M1485" s="267">
        <v>200</v>
      </c>
      <c r="N1485" s="289">
        <f>L1485*M1485</f>
        <v>1200</v>
      </c>
      <c r="O1485" s="289">
        <v>160</v>
      </c>
      <c r="P1485" s="289">
        <f>O1485+N1485</f>
        <v>1360</v>
      </c>
      <c r="Q1485" s="290">
        <f>P1485/P1489</f>
        <v>1</v>
      </c>
      <c r="R1485" s="290"/>
      <c r="S1485" s="290"/>
      <c r="T1485" s="290"/>
    </row>
    <row r="1486" spans="1:20" s="270" customFormat="1" ht="20.100000000000001" customHeight="1">
      <c r="A1486" s="260"/>
      <c r="B1486" s="265"/>
      <c r="C1486" s="262"/>
      <c r="D1486" s="263"/>
      <c r="E1486" s="264"/>
      <c r="F1486" s="265" t="s">
        <v>447</v>
      </c>
      <c r="G1486" s="265" t="s">
        <v>451</v>
      </c>
      <c r="H1486" s="265" t="s">
        <v>434</v>
      </c>
      <c r="I1486" s="260"/>
      <c r="J1486" s="266" t="s">
        <v>435</v>
      </c>
      <c r="K1486" s="267" t="s">
        <v>438</v>
      </c>
      <c r="L1486" s="267">
        <v>0</v>
      </c>
      <c r="M1486" s="267">
        <v>200</v>
      </c>
      <c r="N1486" s="289">
        <v>0</v>
      </c>
      <c r="O1486" s="289"/>
      <c r="P1486" s="289">
        <f>N1486+O1486</f>
        <v>0</v>
      </c>
      <c r="Q1486" s="290">
        <f>P1486/P1489</f>
        <v>0</v>
      </c>
      <c r="R1486" s="290"/>
      <c r="S1486" s="290"/>
      <c r="T1486" s="290"/>
    </row>
    <row r="1487" spans="1:20" s="270" customFormat="1" ht="20.100000000000001" customHeight="1">
      <c r="A1487" s="260"/>
      <c r="B1487" s="265"/>
      <c r="C1487" s="262"/>
      <c r="D1487" s="263"/>
      <c r="E1487" s="264"/>
      <c r="F1487" s="265" t="s">
        <v>451</v>
      </c>
      <c r="G1487" s="265" t="s">
        <v>454</v>
      </c>
      <c r="H1487" s="265" t="s">
        <v>434</v>
      </c>
      <c r="I1487" s="260"/>
      <c r="J1487" s="266" t="s">
        <v>435</v>
      </c>
      <c r="K1487" s="267" t="s">
        <v>440</v>
      </c>
      <c r="L1487" s="267">
        <v>0</v>
      </c>
      <c r="M1487" s="267">
        <v>200</v>
      </c>
      <c r="N1487" s="289">
        <v>0</v>
      </c>
      <c r="O1487" s="289"/>
      <c r="P1487" s="289">
        <f>N1487+O1487</f>
        <v>0</v>
      </c>
      <c r="Q1487" s="290">
        <f>P1487/P1489</f>
        <v>0</v>
      </c>
      <c r="R1487" s="290"/>
      <c r="S1487" s="290"/>
      <c r="T1487" s="290"/>
    </row>
    <row r="1488" spans="1:20" s="270" customFormat="1" ht="20.100000000000001" customHeight="1">
      <c r="A1488" s="260"/>
      <c r="B1488" s="265"/>
      <c r="C1488" s="262"/>
      <c r="D1488" s="263"/>
      <c r="E1488" s="264"/>
      <c r="F1488" s="265" t="s">
        <v>454</v>
      </c>
      <c r="G1488" s="265" t="s">
        <v>455</v>
      </c>
      <c r="H1488" s="265" t="s">
        <v>434</v>
      </c>
      <c r="I1488" s="260"/>
      <c r="J1488" s="266" t="s">
        <v>435</v>
      </c>
      <c r="K1488" s="267" t="s">
        <v>443</v>
      </c>
      <c r="L1488" s="267">
        <v>0</v>
      </c>
      <c r="M1488" s="267">
        <v>200</v>
      </c>
      <c r="N1488" s="289">
        <v>0</v>
      </c>
      <c r="O1488" s="289"/>
      <c r="P1488" s="289">
        <f>N1488+O1488</f>
        <v>0</v>
      </c>
      <c r="Q1488" s="290">
        <f>P1488/P1489</f>
        <v>0</v>
      </c>
      <c r="R1488" s="290"/>
      <c r="S1488" s="290"/>
      <c r="T1488" s="290"/>
    </row>
    <row r="1489" spans="1:20" s="270" customFormat="1" ht="20.100000000000001" customHeight="1">
      <c r="A1489" s="260"/>
      <c r="B1489" s="265"/>
      <c r="C1489" s="262"/>
      <c r="D1489" s="263"/>
      <c r="E1489" s="264"/>
      <c r="F1489" s="265" t="s">
        <v>455</v>
      </c>
      <c r="G1489" s="265" t="s">
        <v>456</v>
      </c>
      <c r="H1489" s="265" t="s">
        <v>434</v>
      </c>
      <c r="I1489" s="260"/>
      <c r="J1489" s="266" t="s">
        <v>435</v>
      </c>
      <c r="K1489" s="267"/>
      <c r="L1489" s="267"/>
      <c r="M1489" s="267"/>
      <c r="N1489" s="289"/>
      <c r="O1489" s="289"/>
      <c r="P1489" s="289">
        <f>SUM(P1485:P1488)</f>
        <v>1360</v>
      </c>
      <c r="Q1489" s="290">
        <f>SUM(Q1485:Q1488)</f>
        <v>1</v>
      </c>
      <c r="R1489" s="290"/>
      <c r="S1489" s="290"/>
      <c r="T1489" s="290"/>
    </row>
    <row r="1490" spans="1:20" s="270" customFormat="1" ht="20.100000000000001" customHeight="1">
      <c r="A1490" s="260"/>
      <c r="B1490" s="265"/>
      <c r="C1490" s="262"/>
      <c r="D1490" s="263"/>
      <c r="E1490" s="264"/>
      <c r="F1490" s="265" t="s">
        <v>456</v>
      </c>
      <c r="G1490" s="265" t="s">
        <v>457</v>
      </c>
      <c r="H1490" s="265" t="s">
        <v>434</v>
      </c>
      <c r="I1490" s="260"/>
      <c r="J1490" s="266" t="s">
        <v>435</v>
      </c>
      <c r="K1490" s="267"/>
      <c r="L1490" s="267"/>
      <c r="M1490" s="267"/>
      <c r="N1490" s="268"/>
      <c r="O1490" s="268"/>
      <c r="P1490" s="268"/>
    </row>
    <row r="1491" spans="1:20" s="270" customFormat="1" ht="20.100000000000001" customHeight="1">
      <c r="A1491" s="260"/>
      <c r="B1491" s="265"/>
      <c r="C1491" s="262"/>
      <c r="D1491" s="263"/>
      <c r="E1491" s="264"/>
      <c r="F1491" s="265" t="s">
        <v>457</v>
      </c>
      <c r="G1491" s="265" t="s">
        <v>1135</v>
      </c>
      <c r="H1491" s="265" t="s">
        <v>434</v>
      </c>
      <c r="I1491" s="260"/>
      <c r="J1491" s="266" t="s">
        <v>435</v>
      </c>
      <c r="K1491" s="267"/>
      <c r="L1491" s="267"/>
      <c r="M1491" s="267"/>
      <c r="N1491" s="268"/>
      <c r="O1491" s="268"/>
      <c r="P1491" s="268"/>
    </row>
    <row r="1492" spans="1:20" s="25" customFormat="1" ht="20.100000000000001" customHeight="1">
      <c r="A1492" s="20"/>
      <c r="B1492" s="44"/>
      <c r="C1492" s="41"/>
      <c r="D1492" s="42"/>
      <c r="E1492" s="43"/>
      <c r="F1492" s="44"/>
      <c r="G1492" s="44"/>
      <c r="H1492" s="44"/>
      <c r="I1492" s="20"/>
      <c r="J1492" s="24"/>
      <c r="K1492" s="226"/>
      <c r="L1492" s="226"/>
      <c r="M1492" s="226"/>
      <c r="N1492" s="239"/>
      <c r="O1492" s="239"/>
      <c r="P1492" s="239"/>
    </row>
    <row r="1493" spans="1:20" s="25" customFormat="1" ht="20.100000000000001" customHeight="1">
      <c r="A1493" s="20"/>
      <c r="B1493" s="44"/>
      <c r="C1493" s="41"/>
      <c r="D1493" s="42"/>
      <c r="E1493" s="43"/>
      <c r="F1493" s="44"/>
      <c r="G1493" s="44"/>
      <c r="H1493" s="44"/>
      <c r="I1493" s="20"/>
      <c r="J1493" s="24"/>
      <c r="K1493" s="226"/>
      <c r="L1493" s="226"/>
      <c r="M1493" s="226"/>
      <c r="N1493" s="239"/>
      <c r="O1493" s="239"/>
      <c r="P1493" s="239"/>
    </row>
    <row r="1494" spans="1:20" s="270" customFormat="1" ht="20.100000000000001" customHeight="1">
      <c r="A1494" s="260"/>
      <c r="B1494" s="265">
        <v>140</v>
      </c>
      <c r="C1494" s="262" t="s">
        <v>1044</v>
      </c>
      <c r="D1494" s="263" t="s">
        <v>156</v>
      </c>
      <c r="E1494" s="264">
        <f>'2-'!H159</f>
        <v>5.42</v>
      </c>
      <c r="F1494" s="265" t="s">
        <v>433</v>
      </c>
      <c r="G1494" s="265" t="s">
        <v>447</v>
      </c>
      <c r="H1494" s="265" t="s">
        <v>438</v>
      </c>
      <c r="I1494" s="260"/>
      <c r="J1494" s="266" t="s">
        <v>435</v>
      </c>
      <c r="K1494" s="267" t="s">
        <v>434</v>
      </c>
      <c r="L1494" s="267">
        <f>COUNTIF(H1494:H1520,"B")</f>
        <v>25</v>
      </c>
      <c r="M1494" s="267">
        <v>200</v>
      </c>
      <c r="N1494" s="289">
        <f>M1494*L1494</f>
        <v>5000</v>
      </c>
      <c r="O1494" s="289">
        <v>20</v>
      </c>
      <c r="P1494" s="289">
        <f>O1494+N1494</f>
        <v>5020</v>
      </c>
      <c r="Q1494" s="290">
        <f>P1494/P1498</f>
        <v>0.92619926199261993</v>
      </c>
      <c r="R1494" s="290"/>
      <c r="S1494" s="290"/>
      <c r="T1494" s="290"/>
    </row>
    <row r="1495" spans="1:20" s="270" customFormat="1" ht="20.100000000000001" customHeight="1">
      <c r="A1495" s="260"/>
      <c r="B1495" s="265"/>
      <c r="C1495" s="262"/>
      <c r="D1495" s="263"/>
      <c r="E1495" s="264"/>
      <c r="F1495" s="265" t="s">
        <v>447</v>
      </c>
      <c r="G1495" s="265" t="s">
        <v>451</v>
      </c>
      <c r="H1495" s="265" t="s">
        <v>434</v>
      </c>
      <c r="I1495" s="260"/>
      <c r="J1495" s="266" t="s">
        <v>435</v>
      </c>
      <c r="K1495" s="267" t="s">
        <v>438</v>
      </c>
      <c r="L1495" s="267">
        <f>COUNTIF(H1494:H1519,"S")</f>
        <v>2</v>
      </c>
      <c r="M1495" s="267">
        <v>200</v>
      </c>
      <c r="N1495" s="289">
        <f>M1495*L1495</f>
        <v>400</v>
      </c>
      <c r="O1495" s="289"/>
      <c r="P1495" s="289">
        <f>N1495+O1495</f>
        <v>400</v>
      </c>
      <c r="Q1495" s="290">
        <f>P1495/P1498</f>
        <v>7.3800738007380073E-2</v>
      </c>
      <c r="R1495" s="290"/>
      <c r="S1495" s="290"/>
      <c r="T1495" s="290"/>
    </row>
    <row r="1496" spans="1:20" s="270" customFormat="1" ht="20.100000000000001" customHeight="1">
      <c r="A1496" s="260"/>
      <c r="B1496" s="265"/>
      <c r="C1496" s="262"/>
      <c r="D1496" s="263"/>
      <c r="E1496" s="264"/>
      <c r="F1496" s="265" t="s">
        <v>451</v>
      </c>
      <c r="G1496" s="265" t="s">
        <v>454</v>
      </c>
      <c r="H1496" s="265" t="s">
        <v>434</v>
      </c>
      <c r="I1496" s="260"/>
      <c r="J1496" s="266" t="s">
        <v>435</v>
      </c>
      <c r="K1496" s="267" t="s">
        <v>440</v>
      </c>
      <c r="L1496" s="267">
        <f>COUNTIF(H1494:H1520,"RR")</f>
        <v>0</v>
      </c>
      <c r="M1496" s="267">
        <v>200</v>
      </c>
      <c r="N1496" s="289">
        <f>L1496*M1496</f>
        <v>0</v>
      </c>
      <c r="O1496" s="289"/>
      <c r="P1496" s="289">
        <f>N1496+O1496</f>
        <v>0</v>
      </c>
      <c r="Q1496" s="290">
        <f>P1496/P1498</f>
        <v>0</v>
      </c>
      <c r="R1496" s="290"/>
      <c r="S1496" s="290"/>
      <c r="T1496" s="290"/>
    </row>
    <row r="1497" spans="1:20" s="270" customFormat="1" ht="20.100000000000001" customHeight="1">
      <c r="A1497" s="260"/>
      <c r="B1497" s="265"/>
      <c r="C1497" s="262"/>
      <c r="D1497" s="263"/>
      <c r="E1497" s="264"/>
      <c r="F1497" s="265" t="s">
        <v>454</v>
      </c>
      <c r="G1497" s="265" t="s">
        <v>455</v>
      </c>
      <c r="H1497" s="265" t="s">
        <v>434</v>
      </c>
      <c r="I1497" s="260"/>
      <c r="J1497" s="266" t="s">
        <v>435</v>
      </c>
      <c r="K1497" s="267" t="s">
        <v>443</v>
      </c>
      <c r="L1497" s="267">
        <f>COUNTIF(H1494:I1520,"RB")</f>
        <v>0</v>
      </c>
      <c r="M1497" s="267">
        <v>200</v>
      </c>
      <c r="N1497" s="289">
        <f>L1497*M1497</f>
        <v>0</v>
      </c>
      <c r="O1497" s="289"/>
      <c r="P1497" s="289">
        <f>N1497+O1497</f>
        <v>0</v>
      </c>
      <c r="Q1497" s="290">
        <f>P1497/P1498</f>
        <v>0</v>
      </c>
      <c r="R1497" s="290"/>
      <c r="S1497" s="290"/>
      <c r="T1497" s="290"/>
    </row>
    <row r="1498" spans="1:20" s="270" customFormat="1" ht="20.100000000000001" customHeight="1">
      <c r="A1498" s="260"/>
      <c r="B1498" s="265"/>
      <c r="C1498" s="262"/>
      <c r="D1498" s="263"/>
      <c r="E1498" s="264"/>
      <c r="F1498" s="265" t="s">
        <v>455</v>
      </c>
      <c r="G1498" s="265" t="s">
        <v>456</v>
      </c>
      <c r="H1498" s="265" t="s">
        <v>434</v>
      </c>
      <c r="I1498" s="260"/>
      <c r="J1498" s="266" t="s">
        <v>435</v>
      </c>
      <c r="K1498" s="267"/>
      <c r="L1498" s="267"/>
      <c r="M1498" s="267"/>
      <c r="N1498" s="289"/>
      <c r="O1498" s="289"/>
      <c r="P1498" s="289">
        <f>SUM(P1494:P1497)</f>
        <v>5420</v>
      </c>
      <c r="Q1498" s="290">
        <f>SUM(Q1494:Q1497)</f>
        <v>1</v>
      </c>
      <c r="R1498" s="290"/>
      <c r="S1498" s="290"/>
      <c r="T1498" s="290"/>
    </row>
    <row r="1499" spans="1:20" s="270" customFormat="1" ht="20.100000000000001" customHeight="1">
      <c r="A1499" s="260"/>
      <c r="B1499" s="265"/>
      <c r="C1499" s="262"/>
      <c r="D1499" s="263"/>
      <c r="E1499" s="264"/>
      <c r="F1499" s="265" t="s">
        <v>456</v>
      </c>
      <c r="G1499" s="265" t="s">
        <v>457</v>
      </c>
      <c r="H1499" s="265" t="s">
        <v>434</v>
      </c>
      <c r="I1499" s="260"/>
      <c r="J1499" s="266" t="s">
        <v>435</v>
      </c>
      <c r="K1499" s="267"/>
      <c r="L1499" s="267"/>
      <c r="M1499" s="267"/>
      <c r="N1499" s="268"/>
      <c r="O1499" s="268"/>
      <c r="P1499" s="268"/>
    </row>
    <row r="1500" spans="1:20" s="270" customFormat="1" ht="20.100000000000001" customHeight="1">
      <c r="A1500" s="260"/>
      <c r="B1500" s="265"/>
      <c r="C1500" s="262"/>
      <c r="D1500" s="263"/>
      <c r="E1500" s="264"/>
      <c r="F1500" s="265" t="s">
        <v>457</v>
      </c>
      <c r="G1500" s="265" t="s">
        <v>460</v>
      </c>
      <c r="H1500" s="265" t="s">
        <v>434</v>
      </c>
      <c r="I1500" s="260"/>
      <c r="J1500" s="266" t="s">
        <v>435</v>
      </c>
      <c r="K1500" s="267"/>
      <c r="L1500" s="267"/>
      <c r="M1500" s="267"/>
      <c r="N1500" s="268"/>
      <c r="O1500" s="268"/>
      <c r="P1500" s="268"/>
    </row>
    <row r="1501" spans="1:20" s="270" customFormat="1" ht="20.100000000000001" customHeight="1">
      <c r="A1501" s="260"/>
      <c r="B1501" s="265"/>
      <c r="C1501" s="262"/>
      <c r="D1501" s="263"/>
      <c r="E1501" s="264"/>
      <c r="F1501" s="265" t="s">
        <v>460</v>
      </c>
      <c r="G1501" s="265" t="s">
        <v>463</v>
      </c>
      <c r="H1501" s="265" t="s">
        <v>434</v>
      </c>
      <c r="I1501" s="260"/>
      <c r="J1501" s="266" t="s">
        <v>435</v>
      </c>
      <c r="K1501" s="267"/>
      <c r="L1501" s="267"/>
      <c r="M1501" s="267"/>
      <c r="N1501" s="268"/>
      <c r="O1501" s="268"/>
      <c r="P1501" s="268"/>
    </row>
    <row r="1502" spans="1:20" s="270" customFormat="1" ht="20.100000000000001" customHeight="1">
      <c r="A1502" s="260"/>
      <c r="B1502" s="265"/>
      <c r="C1502" s="262"/>
      <c r="D1502" s="263"/>
      <c r="E1502" s="264"/>
      <c r="F1502" s="265" t="s">
        <v>463</v>
      </c>
      <c r="G1502" s="265" t="s">
        <v>464</v>
      </c>
      <c r="H1502" s="265" t="s">
        <v>434</v>
      </c>
      <c r="I1502" s="260"/>
      <c r="J1502" s="266" t="s">
        <v>435</v>
      </c>
      <c r="K1502" s="267"/>
      <c r="L1502" s="267"/>
      <c r="M1502" s="267"/>
      <c r="N1502" s="268"/>
      <c r="O1502" s="268"/>
      <c r="P1502" s="268"/>
    </row>
    <row r="1503" spans="1:20" s="270" customFormat="1" ht="20.100000000000001" customHeight="1">
      <c r="A1503" s="260"/>
      <c r="B1503" s="265"/>
      <c r="C1503" s="262"/>
      <c r="D1503" s="263"/>
      <c r="E1503" s="264"/>
      <c r="F1503" s="265" t="s">
        <v>464</v>
      </c>
      <c r="G1503" s="265" t="s">
        <v>465</v>
      </c>
      <c r="H1503" s="265" t="s">
        <v>438</v>
      </c>
      <c r="I1503" s="260"/>
      <c r="J1503" s="266" t="s">
        <v>435</v>
      </c>
      <c r="K1503" s="267"/>
      <c r="L1503" s="267"/>
      <c r="M1503" s="267"/>
      <c r="N1503" s="268"/>
      <c r="O1503" s="268"/>
      <c r="P1503" s="268"/>
    </row>
    <row r="1504" spans="1:20" s="270" customFormat="1" ht="20.100000000000001" customHeight="1">
      <c r="A1504" s="260"/>
      <c r="B1504" s="265"/>
      <c r="C1504" s="262"/>
      <c r="D1504" s="263"/>
      <c r="E1504" s="264"/>
      <c r="F1504" s="265" t="s">
        <v>465</v>
      </c>
      <c r="G1504" s="265" t="s">
        <v>466</v>
      </c>
      <c r="H1504" s="265" t="s">
        <v>434</v>
      </c>
      <c r="I1504" s="260"/>
      <c r="J1504" s="266" t="s">
        <v>435</v>
      </c>
      <c r="K1504" s="267"/>
      <c r="L1504" s="267"/>
      <c r="M1504" s="267"/>
      <c r="N1504" s="268"/>
      <c r="O1504" s="268"/>
      <c r="P1504" s="268"/>
    </row>
    <row r="1505" spans="1:16" s="270" customFormat="1" ht="20.100000000000001" customHeight="1">
      <c r="A1505" s="260"/>
      <c r="B1505" s="265"/>
      <c r="C1505" s="262"/>
      <c r="D1505" s="263"/>
      <c r="E1505" s="264"/>
      <c r="F1505" s="265" t="s">
        <v>466</v>
      </c>
      <c r="G1505" s="265" t="s">
        <v>467</v>
      </c>
      <c r="H1505" s="265" t="s">
        <v>434</v>
      </c>
      <c r="I1505" s="260"/>
      <c r="J1505" s="266" t="s">
        <v>435</v>
      </c>
      <c r="K1505" s="267"/>
      <c r="L1505" s="267"/>
      <c r="M1505" s="267"/>
      <c r="N1505" s="268"/>
      <c r="O1505" s="268"/>
      <c r="P1505" s="268"/>
    </row>
    <row r="1506" spans="1:16" s="270" customFormat="1" ht="20.100000000000001" customHeight="1">
      <c r="A1506" s="260"/>
      <c r="B1506" s="265"/>
      <c r="C1506" s="262"/>
      <c r="D1506" s="263"/>
      <c r="E1506" s="264"/>
      <c r="F1506" s="265" t="s">
        <v>467</v>
      </c>
      <c r="G1506" s="265" t="s">
        <v>468</v>
      </c>
      <c r="H1506" s="265" t="s">
        <v>434</v>
      </c>
      <c r="I1506" s="260"/>
      <c r="J1506" s="266" t="s">
        <v>435</v>
      </c>
      <c r="K1506" s="267"/>
      <c r="L1506" s="267"/>
      <c r="M1506" s="267"/>
      <c r="N1506" s="268"/>
      <c r="O1506" s="268"/>
      <c r="P1506" s="268"/>
    </row>
    <row r="1507" spans="1:16" s="270" customFormat="1" ht="20.100000000000001" customHeight="1">
      <c r="A1507" s="260"/>
      <c r="B1507" s="265"/>
      <c r="C1507" s="262"/>
      <c r="D1507" s="263"/>
      <c r="E1507" s="264"/>
      <c r="F1507" s="265" t="s">
        <v>468</v>
      </c>
      <c r="G1507" s="265" t="s">
        <v>469</v>
      </c>
      <c r="H1507" s="265" t="s">
        <v>434</v>
      </c>
      <c r="I1507" s="260"/>
      <c r="J1507" s="266" t="s">
        <v>435</v>
      </c>
      <c r="K1507" s="267"/>
      <c r="L1507" s="267"/>
      <c r="M1507" s="267"/>
      <c r="N1507" s="268"/>
      <c r="O1507" s="268"/>
      <c r="P1507" s="268"/>
    </row>
    <row r="1508" spans="1:16" s="270" customFormat="1" ht="20.100000000000001" customHeight="1">
      <c r="A1508" s="260"/>
      <c r="B1508" s="265"/>
      <c r="C1508" s="262"/>
      <c r="D1508" s="263"/>
      <c r="E1508" s="264"/>
      <c r="F1508" s="265" t="s">
        <v>469</v>
      </c>
      <c r="G1508" s="265" t="s">
        <v>470</v>
      </c>
      <c r="H1508" s="265" t="s">
        <v>434</v>
      </c>
      <c r="I1508" s="260"/>
      <c r="J1508" s="266" t="s">
        <v>435</v>
      </c>
      <c r="K1508" s="267"/>
      <c r="L1508" s="267"/>
      <c r="M1508" s="267"/>
      <c r="N1508" s="268"/>
      <c r="O1508" s="268"/>
      <c r="P1508" s="268"/>
    </row>
    <row r="1509" spans="1:16" s="270" customFormat="1" ht="20.100000000000001" customHeight="1">
      <c r="A1509" s="260"/>
      <c r="B1509" s="265"/>
      <c r="C1509" s="262"/>
      <c r="D1509" s="263"/>
      <c r="E1509" s="264"/>
      <c r="F1509" s="265" t="s">
        <v>470</v>
      </c>
      <c r="G1509" s="265" t="s">
        <v>471</v>
      </c>
      <c r="H1509" s="265" t="s">
        <v>434</v>
      </c>
      <c r="I1509" s="260"/>
      <c r="J1509" s="266" t="s">
        <v>435</v>
      </c>
      <c r="K1509" s="267"/>
      <c r="L1509" s="267"/>
      <c r="M1509" s="267"/>
      <c r="N1509" s="268"/>
      <c r="O1509" s="268"/>
      <c r="P1509" s="268"/>
    </row>
    <row r="1510" spans="1:16" s="270" customFormat="1" ht="20.100000000000001" customHeight="1">
      <c r="A1510" s="260"/>
      <c r="B1510" s="265"/>
      <c r="C1510" s="262"/>
      <c r="D1510" s="263"/>
      <c r="E1510" s="264"/>
      <c r="F1510" s="265" t="s">
        <v>471</v>
      </c>
      <c r="G1510" s="265" t="s">
        <v>473</v>
      </c>
      <c r="H1510" s="265" t="s">
        <v>434</v>
      </c>
      <c r="I1510" s="260"/>
      <c r="J1510" s="266" t="s">
        <v>435</v>
      </c>
      <c r="K1510" s="267"/>
      <c r="L1510" s="267"/>
      <c r="M1510" s="267"/>
      <c r="N1510" s="268"/>
      <c r="O1510" s="268"/>
      <c r="P1510" s="268"/>
    </row>
    <row r="1511" spans="1:16" s="270" customFormat="1" ht="20.100000000000001" customHeight="1">
      <c r="A1511" s="260"/>
      <c r="B1511" s="265"/>
      <c r="C1511" s="262"/>
      <c r="D1511" s="263"/>
      <c r="E1511" s="264"/>
      <c r="F1511" s="265" t="s">
        <v>473</v>
      </c>
      <c r="G1511" s="265" t="s">
        <v>474</v>
      </c>
      <c r="H1511" s="265" t="s">
        <v>434</v>
      </c>
      <c r="I1511" s="260"/>
      <c r="J1511" s="266" t="s">
        <v>435</v>
      </c>
      <c r="K1511" s="267"/>
      <c r="L1511" s="267"/>
      <c r="M1511" s="267"/>
      <c r="N1511" s="268"/>
      <c r="O1511" s="268"/>
      <c r="P1511" s="268"/>
    </row>
    <row r="1512" spans="1:16" s="270" customFormat="1" ht="20.100000000000001" customHeight="1">
      <c r="A1512" s="260"/>
      <c r="B1512" s="265"/>
      <c r="C1512" s="262"/>
      <c r="D1512" s="263"/>
      <c r="E1512" s="264"/>
      <c r="F1512" s="265" t="s">
        <v>474</v>
      </c>
      <c r="G1512" s="265" t="s">
        <v>475</v>
      </c>
      <c r="H1512" s="265" t="s">
        <v>434</v>
      </c>
      <c r="I1512" s="260"/>
      <c r="J1512" s="266" t="s">
        <v>435</v>
      </c>
      <c r="K1512" s="267"/>
      <c r="L1512" s="267"/>
      <c r="M1512" s="267"/>
      <c r="N1512" s="268"/>
      <c r="O1512" s="268"/>
      <c r="P1512" s="268"/>
    </row>
    <row r="1513" spans="1:16" s="270" customFormat="1" ht="20.100000000000001" customHeight="1">
      <c r="A1513" s="260"/>
      <c r="B1513" s="265"/>
      <c r="C1513" s="262"/>
      <c r="D1513" s="263"/>
      <c r="E1513" s="264"/>
      <c r="F1513" s="265" t="s">
        <v>475</v>
      </c>
      <c r="G1513" s="265" t="s">
        <v>476</v>
      </c>
      <c r="H1513" s="265" t="s">
        <v>434</v>
      </c>
      <c r="I1513" s="260"/>
      <c r="J1513" s="266" t="s">
        <v>435</v>
      </c>
      <c r="K1513" s="267"/>
      <c r="L1513" s="267"/>
      <c r="M1513" s="267"/>
      <c r="N1513" s="268"/>
      <c r="O1513" s="268"/>
      <c r="P1513" s="268"/>
    </row>
    <row r="1514" spans="1:16" s="270" customFormat="1" ht="20.100000000000001" customHeight="1">
      <c r="A1514" s="260"/>
      <c r="B1514" s="265"/>
      <c r="C1514" s="262"/>
      <c r="D1514" s="263"/>
      <c r="E1514" s="264"/>
      <c r="F1514" s="265" t="s">
        <v>476</v>
      </c>
      <c r="G1514" s="265" t="s">
        <v>477</v>
      </c>
      <c r="H1514" s="265" t="s">
        <v>434</v>
      </c>
      <c r="I1514" s="260"/>
      <c r="J1514" s="266" t="s">
        <v>435</v>
      </c>
      <c r="K1514" s="267"/>
      <c r="L1514" s="267"/>
      <c r="M1514" s="267"/>
      <c r="N1514" s="268"/>
      <c r="O1514" s="268"/>
      <c r="P1514" s="268"/>
    </row>
    <row r="1515" spans="1:16" s="270" customFormat="1" ht="20.100000000000001" customHeight="1">
      <c r="A1515" s="260"/>
      <c r="B1515" s="265"/>
      <c r="C1515" s="262"/>
      <c r="D1515" s="263"/>
      <c r="E1515" s="264"/>
      <c r="F1515" s="265" t="s">
        <v>477</v>
      </c>
      <c r="G1515" s="265" t="s">
        <v>543</v>
      </c>
      <c r="H1515" s="265" t="s">
        <v>434</v>
      </c>
      <c r="I1515" s="260"/>
      <c r="J1515" s="266" t="s">
        <v>435</v>
      </c>
      <c r="K1515" s="267"/>
      <c r="L1515" s="267"/>
      <c r="M1515" s="267"/>
      <c r="N1515" s="268"/>
      <c r="O1515" s="268"/>
      <c r="P1515" s="268"/>
    </row>
    <row r="1516" spans="1:16" s="270" customFormat="1" ht="20.100000000000001" customHeight="1">
      <c r="A1516" s="260"/>
      <c r="B1516" s="265"/>
      <c r="C1516" s="262"/>
      <c r="D1516" s="263"/>
      <c r="E1516" s="264"/>
      <c r="F1516" s="265" t="s">
        <v>543</v>
      </c>
      <c r="G1516" s="265" t="s">
        <v>550</v>
      </c>
      <c r="H1516" s="265" t="s">
        <v>434</v>
      </c>
      <c r="I1516" s="260"/>
      <c r="J1516" s="266" t="s">
        <v>435</v>
      </c>
      <c r="K1516" s="267"/>
      <c r="L1516" s="267"/>
      <c r="M1516" s="267"/>
      <c r="N1516" s="268"/>
      <c r="O1516" s="268"/>
      <c r="P1516" s="268"/>
    </row>
    <row r="1517" spans="1:16" s="270" customFormat="1" ht="20.100000000000001" customHeight="1">
      <c r="A1517" s="260"/>
      <c r="B1517" s="265"/>
      <c r="C1517" s="262"/>
      <c r="D1517" s="263"/>
      <c r="E1517" s="264"/>
      <c r="F1517" s="265" t="s">
        <v>550</v>
      </c>
      <c r="G1517" s="265" t="s">
        <v>551</v>
      </c>
      <c r="H1517" s="265" t="s">
        <v>434</v>
      </c>
      <c r="I1517" s="260"/>
      <c r="J1517" s="266" t="s">
        <v>435</v>
      </c>
      <c r="K1517" s="267"/>
      <c r="L1517" s="267"/>
      <c r="M1517" s="267"/>
      <c r="N1517" s="268"/>
      <c r="O1517" s="268"/>
      <c r="P1517" s="268"/>
    </row>
    <row r="1518" spans="1:16" s="270" customFormat="1" ht="20.100000000000001" customHeight="1">
      <c r="A1518" s="260"/>
      <c r="B1518" s="265"/>
      <c r="C1518" s="262"/>
      <c r="D1518" s="263"/>
      <c r="E1518" s="264"/>
      <c r="F1518" s="265" t="s">
        <v>551</v>
      </c>
      <c r="G1518" s="265" t="s">
        <v>552</v>
      </c>
      <c r="H1518" s="265" t="s">
        <v>434</v>
      </c>
      <c r="I1518" s="260"/>
      <c r="J1518" s="266" t="s">
        <v>435</v>
      </c>
      <c r="K1518" s="267"/>
      <c r="L1518" s="267"/>
      <c r="M1518" s="267"/>
      <c r="N1518" s="268"/>
      <c r="O1518" s="268"/>
      <c r="P1518" s="268"/>
    </row>
    <row r="1519" spans="1:16" s="270" customFormat="1" ht="20.100000000000001" customHeight="1">
      <c r="A1519" s="260"/>
      <c r="B1519" s="265"/>
      <c r="C1519" s="262"/>
      <c r="D1519" s="263"/>
      <c r="E1519" s="264"/>
      <c r="F1519" s="265" t="s">
        <v>552</v>
      </c>
      <c r="G1519" s="265" t="s">
        <v>553</v>
      </c>
      <c r="H1519" s="265" t="s">
        <v>434</v>
      </c>
      <c r="I1519" s="260"/>
      <c r="J1519" s="266" t="s">
        <v>435</v>
      </c>
      <c r="K1519" s="267"/>
      <c r="L1519" s="267"/>
      <c r="M1519" s="267"/>
      <c r="N1519" s="268"/>
      <c r="O1519" s="268"/>
      <c r="P1519" s="268"/>
    </row>
    <row r="1520" spans="1:16" s="270" customFormat="1" ht="20.100000000000001" customHeight="1">
      <c r="A1520" s="260"/>
      <c r="B1520" s="265"/>
      <c r="C1520" s="262"/>
      <c r="D1520" s="263"/>
      <c r="E1520" s="264"/>
      <c r="F1520" s="265" t="s">
        <v>553</v>
      </c>
      <c r="G1520" s="265" t="s">
        <v>554</v>
      </c>
      <c r="H1520" s="265" t="s">
        <v>434</v>
      </c>
      <c r="I1520" s="260"/>
      <c r="J1520" s="266" t="s">
        <v>435</v>
      </c>
      <c r="K1520" s="267"/>
      <c r="L1520" s="267"/>
      <c r="M1520" s="267"/>
      <c r="N1520" s="268"/>
      <c r="O1520" s="268"/>
      <c r="P1520" s="268"/>
    </row>
    <row r="1521" spans="1:20" s="270" customFormat="1" ht="20.100000000000001" customHeight="1">
      <c r="A1521" s="260"/>
      <c r="B1521" s="265"/>
      <c r="C1521" s="262"/>
      <c r="D1521" s="263"/>
      <c r="E1521" s="264"/>
      <c r="F1521" s="265" t="str">
        <f>G1520</f>
        <v>5+400</v>
      </c>
      <c r="G1521" s="265" t="s">
        <v>1199</v>
      </c>
      <c r="H1521" s="265" t="s">
        <v>434</v>
      </c>
      <c r="I1521" s="260"/>
      <c r="J1521" s="266" t="s">
        <v>435</v>
      </c>
      <c r="K1521" s="267"/>
      <c r="L1521" s="267"/>
      <c r="M1521" s="267"/>
      <c r="N1521" s="268"/>
      <c r="O1521" s="268"/>
      <c r="P1521" s="268"/>
    </row>
    <row r="1522" spans="1:20" s="25" customFormat="1" ht="20.100000000000001" customHeight="1">
      <c r="A1522" s="20"/>
      <c r="B1522" s="44"/>
      <c r="C1522" s="41"/>
      <c r="D1522" s="42"/>
      <c r="E1522" s="43"/>
      <c r="F1522" s="44"/>
      <c r="G1522" s="44"/>
      <c r="H1522" s="44"/>
      <c r="I1522" s="20"/>
      <c r="J1522" s="24"/>
      <c r="K1522" s="226"/>
      <c r="L1522" s="226"/>
      <c r="M1522" s="226"/>
      <c r="N1522" s="239"/>
      <c r="O1522" s="239"/>
      <c r="P1522" s="239"/>
    </row>
    <row r="1523" spans="1:20" s="270" customFormat="1" ht="20.100000000000001" customHeight="1">
      <c r="A1523" s="260"/>
      <c r="B1523" s="265">
        <v>141</v>
      </c>
      <c r="C1523" s="262">
        <v>1.141</v>
      </c>
      <c r="D1523" s="263" t="s">
        <v>157</v>
      </c>
      <c r="E1523" s="264">
        <f>'2-'!H160</f>
        <v>1.37</v>
      </c>
      <c r="F1523" s="265" t="s">
        <v>433</v>
      </c>
      <c r="G1523" s="265" t="s">
        <v>447</v>
      </c>
      <c r="H1523" s="265" t="s">
        <v>434</v>
      </c>
      <c r="I1523" s="260"/>
      <c r="J1523" s="266" t="s">
        <v>435</v>
      </c>
      <c r="K1523" s="267" t="s">
        <v>434</v>
      </c>
      <c r="L1523" s="267">
        <f>COUNTIF(H1523:H1528,"B")</f>
        <v>6</v>
      </c>
      <c r="M1523" s="267">
        <v>200</v>
      </c>
      <c r="N1523" s="289">
        <f>L1523*M1523</f>
        <v>1200</v>
      </c>
      <c r="O1523" s="289">
        <v>170</v>
      </c>
      <c r="P1523" s="289">
        <f>O1523+N1523</f>
        <v>1370</v>
      </c>
      <c r="Q1523" s="290">
        <f>P1523/P1527</f>
        <v>1</v>
      </c>
      <c r="R1523" s="290"/>
      <c r="S1523" s="290"/>
      <c r="T1523" s="290"/>
    </row>
    <row r="1524" spans="1:20" s="270" customFormat="1" ht="20.100000000000001" customHeight="1">
      <c r="A1524" s="260"/>
      <c r="B1524" s="265"/>
      <c r="C1524" s="262"/>
      <c r="D1524" s="263"/>
      <c r="E1524" s="264"/>
      <c r="F1524" s="265" t="s">
        <v>447</v>
      </c>
      <c r="G1524" s="265" t="s">
        <v>451</v>
      </c>
      <c r="H1524" s="265" t="s">
        <v>434</v>
      </c>
      <c r="I1524" s="260"/>
      <c r="J1524" s="266" t="s">
        <v>435</v>
      </c>
      <c r="K1524" s="267" t="s">
        <v>438</v>
      </c>
      <c r="L1524" s="267">
        <v>0</v>
      </c>
      <c r="M1524" s="267">
        <v>200</v>
      </c>
      <c r="N1524" s="289">
        <v>0</v>
      </c>
      <c r="O1524" s="289"/>
      <c r="P1524" s="289">
        <f>N1524+O1524</f>
        <v>0</v>
      </c>
      <c r="Q1524" s="290">
        <f>P1524/P1527</f>
        <v>0</v>
      </c>
      <c r="R1524" s="290"/>
      <c r="S1524" s="290"/>
      <c r="T1524" s="290"/>
    </row>
    <row r="1525" spans="1:20" s="270" customFormat="1" ht="20.100000000000001" customHeight="1">
      <c r="A1525" s="260"/>
      <c r="B1525" s="265"/>
      <c r="C1525" s="262"/>
      <c r="D1525" s="263"/>
      <c r="E1525" s="264"/>
      <c r="F1525" s="265" t="s">
        <v>451</v>
      </c>
      <c r="G1525" s="265" t="s">
        <v>454</v>
      </c>
      <c r="H1525" s="265" t="s">
        <v>434</v>
      </c>
      <c r="I1525" s="260"/>
      <c r="J1525" s="266" t="s">
        <v>435</v>
      </c>
      <c r="K1525" s="267" t="s">
        <v>440</v>
      </c>
      <c r="L1525" s="267">
        <v>0</v>
      </c>
      <c r="M1525" s="267">
        <v>200</v>
      </c>
      <c r="N1525" s="289">
        <v>0</v>
      </c>
      <c r="O1525" s="289"/>
      <c r="P1525" s="289">
        <f>N1525+O1525</f>
        <v>0</v>
      </c>
      <c r="Q1525" s="290">
        <f>P1525/P1527</f>
        <v>0</v>
      </c>
      <c r="R1525" s="290"/>
      <c r="S1525" s="290"/>
      <c r="T1525" s="290"/>
    </row>
    <row r="1526" spans="1:20" s="270" customFormat="1" ht="20.100000000000001" customHeight="1">
      <c r="A1526" s="260"/>
      <c r="B1526" s="265"/>
      <c r="C1526" s="262"/>
      <c r="D1526" s="263"/>
      <c r="E1526" s="264"/>
      <c r="F1526" s="265" t="s">
        <v>454</v>
      </c>
      <c r="G1526" s="265" t="s">
        <v>455</v>
      </c>
      <c r="H1526" s="265" t="s">
        <v>434</v>
      </c>
      <c r="I1526" s="260"/>
      <c r="J1526" s="266" t="s">
        <v>435</v>
      </c>
      <c r="K1526" s="267" t="s">
        <v>443</v>
      </c>
      <c r="L1526" s="267">
        <v>0</v>
      </c>
      <c r="M1526" s="267">
        <v>200</v>
      </c>
      <c r="N1526" s="289">
        <v>0</v>
      </c>
      <c r="O1526" s="289"/>
      <c r="P1526" s="289">
        <f>N1526+O1526</f>
        <v>0</v>
      </c>
      <c r="Q1526" s="290">
        <f>P1526/P1527</f>
        <v>0</v>
      </c>
      <c r="R1526" s="290"/>
      <c r="S1526" s="290"/>
      <c r="T1526" s="290"/>
    </row>
    <row r="1527" spans="1:20" s="270" customFormat="1" ht="20.100000000000001" customHeight="1">
      <c r="A1527" s="260"/>
      <c r="B1527" s="265"/>
      <c r="C1527" s="262"/>
      <c r="D1527" s="263"/>
      <c r="E1527" s="264"/>
      <c r="F1527" s="265" t="s">
        <v>455</v>
      </c>
      <c r="G1527" s="265" t="s">
        <v>456</v>
      </c>
      <c r="H1527" s="265" t="s">
        <v>434</v>
      </c>
      <c r="I1527" s="260"/>
      <c r="J1527" s="266" t="s">
        <v>435</v>
      </c>
      <c r="K1527" s="267"/>
      <c r="L1527" s="267"/>
      <c r="M1527" s="267"/>
      <c r="N1527" s="289"/>
      <c r="O1527" s="289"/>
      <c r="P1527" s="289">
        <f>SUM(P1523:P1526)</f>
        <v>1370</v>
      </c>
      <c r="Q1527" s="290">
        <f>SUM(Q1523:Q1526)</f>
        <v>1</v>
      </c>
      <c r="R1527" s="290"/>
      <c r="S1527" s="290"/>
      <c r="T1527" s="290"/>
    </row>
    <row r="1528" spans="1:20" s="270" customFormat="1" ht="20.100000000000001" customHeight="1">
      <c r="A1528" s="260"/>
      <c r="B1528" s="265"/>
      <c r="C1528" s="262"/>
      <c r="D1528" s="263"/>
      <c r="E1528" s="264"/>
      <c r="F1528" s="265" t="s">
        <v>456</v>
      </c>
      <c r="G1528" s="265" t="s">
        <v>457</v>
      </c>
      <c r="H1528" s="265" t="s">
        <v>434</v>
      </c>
      <c r="I1528" s="260"/>
      <c r="J1528" s="266" t="s">
        <v>435</v>
      </c>
      <c r="K1528" s="267"/>
      <c r="L1528" s="267"/>
      <c r="M1528" s="267"/>
      <c r="N1528" s="268"/>
      <c r="O1528" s="268"/>
      <c r="P1528" s="268"/>
    </row>
    <row r="1529" spans="1:20" s="270" customFormat="1" ht="20.100000000000001" customHeight="1">
      <c r="A1529" s="260"/>
      <c r="B1529" s="265"/>
      <c r="C1529" s="262"/>
      <c r="D1529" s="263"/>
      <c r="E1529" s="264"/>
      <c r="F1529" s="265" t="s">
        <v>457</v>
      </c>
      <c r="G1529" s="265" t="s">
        <v>1124</v>
      </c>
      <c r="H1529" s="265" t="s">
        <v>434</v>
      </c>
      <c r="I1529" s="260"/>
      <c r="J1529" s="266" t="s">
        <v>435</v>
      </c>
      <c r="K1529" s="267"/>
      <c r="L1529" s="267"/>
      <c r="M1529" s="267"/>
      <c r="N1529" s="268"/>
      <c r="O1529" s="268"/>
      <c r="P1529" s="268"/>
    </row>
    <row r="1530" spans="1:20" s="25" customFormat="1" ht="20.100000000000001" customHeight="1">
      <c r="A1530" s="20"/>
      <c r="B1530" s="44"/>
      <c r="C1530" s="41"/>
      <c r="D1530" s="42"/>
      <c r="E1530" s="43"/>
      <c r="F1530" s="44"/>
      <c r="G1530" s="44"/>
      <c r="H1530" s="44"/>
      <c r="I1530" s="20"/>
      <c r="J1530" s="24"/>
      <c r="K1530" s="226"/>
      <c r="L1530" s="226"/>
      <c r="M1530" s="226"/>
      <c r="N1530" s="239"/>
      <c r="O1530" s="239"/>
      <c r="P1530" s="239"/>
    </row>
    <row r="1531" spans="1:20" s="25" customFormat="1" ht="20.100000000000001" customHeight="1">
      <c r="A1531" s="20"/>
      <c r="B1531" s="44"/>
      <c r="C1531" s="41"/>
      <c r="D1531" s="42"/>
      <c r="E1531" s="43"/>
      <c r="F1531" s="44"/>
      <c r="G1531" s="44"/>
      <c r="H1531" s="44"/>
      <c r="I1531" s="20"/>
      <c r="J1531" s="24"/>
      <c r="K1531" s="226"/>
      <c r="L1531" s="226"/>
      <c r="M1531" s="226"/>
      <c r="N1531" s="239"/>
      <c r="O1531" s="239"/>
      <c r="P1531" s="239"/>
    </row>
    <row r="1532" spans="1:20" s="270" customFormat="1" ht="20.100000000000001" customHeight="1">
      <c r="A1532" s="260"/>
      <c r="B1532" s="265">
        <v>142</v>
      </c>
      <c r="C1532" s="262">
        <v>1.1419999999999999</v>
      </c>
      <c r="D1532" s="263" t="s">
        <v>158</v>
      </c>
      <c r="E1532" s="264">
        <f>'2-'!H161</f>
        <v>1.39</v>
      </c>
      <c r="F1532" s="265" t="s">
        <v>433</v>
      </c>
      <c r="G1532" s="265" t="s">
        <v>447</v>
      </c>
      <c r="H1532" s="265" t="s">
        <v>434</v>
      </c>
      <c r="I1532" s="260"/>
      <c r="J1532" s="266" t="s">
        <v>435</v>
      </c>
      <c r="K1532" s="267" t="s">
        <v>434</v>
      </c>
      <c r="L1532" s="267">
        <f>COUNTIF(H1532:H1537,"B")</f>
        <v>2</v>
      </c>
      <c r="M1532" s="267">
        <v>200</v>
      </c>
      <c r="N1532" s="289">
        <f>L1532*M1532</f>
        <v>400</v>
      </c>
      <c r="O1532" s="289">
        <v>190</v>
      </c>
      <c r="P1532" s="289">
        <f>O1532+N1532</f>
        <v>590</v>
      </c>
      <c r="Q1532" s="290">
        <f>P1532/P1536</f>
        <v>0.42446043165467628</v>
      </c>
      <c r="R1532" s="290"/>
      <c r="S1532" s="290"/>
      <c r="T1532" s="290"/>
    </row>
    <row r="1533" spans="1:20" s="270" customFormat="1" ht="20.100000000000001" customHeight="1">
      <c r="A1533" s="260"/>
      <c r="B1533" s="265"/>
      <c r="C1533" s="262"/>
      <c r="D1533" s="263"/>
      <c r="E1533" s="264"/>
      <c r="F1533" s="265" t="s">
        <v>447</v>
      </c>
      <c r="G1533" s="265" t="s">
        <v>451</v>
      </c>
      <c r="H1533" s="265" t="s">
        <v>434</v>
      </c>
      <c r="I1533" s="260"/>
      <c r="J1533" s="266" t="s">
        <v>435</v>
      </c>
      <c r="K1533" s="267" t="s">
        <v>438</v>
      </c>
      <c r="L1533" s="267">
        <f>COUNTIF(H1532:H1537,"S")</f>
        <v>0</v>
      </c>
      <c r="M1533" s="267">
        <v>200</v>
      </c>
      <c r="N1533" s="289">
        <f>L1533*M1533</f>
        <v>0</v>
      </c>
      <c r="O1533" s="289"/>
      <c r="P1533" s="289">
        <f>N1533+O1533</f>
        <v>0</v>
      </c>
      <c r="Q1533" s="290">
        <f>P1533/P1536</f>
        <v>0</v>
      </c>
      <c r="R1533" s="290"/>
      <c r="S1533" s="290"/>
      <c r="T1533" s="290"/>
    </row>
    <row r="1534" spans="1:20" s="270" customFormat="1" ht="20.100000000000001" customHeight="1">
      <c r="A1534" s="260"/>
      <c r="B1534" s="265"/>
      <c r="C1534" s="262"/>
      <c r="D1534" s="263"/>
      <c r="E1534" s="264"/>
      <c r="F1534" s="265" t="s">
        <v>451</v>
      </c>
      <c r="G1534" s="265" t="s">
        <v>454</v>
      </c>
      <c r="H1534" s="265" t="s">
        <v>443</v>
      </c>
      <c r="I1534" s="260"/>
      <c r="J1534" s="266" t="s">
        <v>40</v>
      </c>
      <c r="K1534" s="267" t="s">
        <v>440</v>
      </c>
      <c r="L1534" s="267">
        <f>COUNTIF(H1532:H1537,"RR")</f>
        <v>0</v>
      </c>
      <c r="M1534" s="267">
        <v>200</v>
      </c>
      <c r="N1534" s="289">
        <f>L1534*M1534</f>
        <v>0</v>
      </c>
      <c r="O1534" s="289"/>
      <c r="P1534" s="289">
        <f>N1534+O1534</f>
        <v>0</v>
      </c>
      <c r="Q1534" s="290">
        <f>P1534/P1536</f>
        <v>0</v>
      </c>
      <c r="R1534" s="290"/>
      <c r="S1534" s="290"/>
      <c r="T1534" s="290"/>
    </row>
    <row r="1535" spans="1:20" s="270" customFormat="1" ht="20.100000000000001" customHeight="1">
      <c r="A1535" s="260"/>
      <c r="B1535" s="265"/>
      <c r="C1535" s="262"/>
      <c r="D1535" s="263"/>
      <c r="E1535" s="264"/>
      <c r="F1535" s="265" t="s">
        <v>454</v>
      </c>
      <c r="G1535" s="265" t="s">
        <v>455</v>
      </c>
      <c r="H1535" s="265" t="s">
        <v>443</v>
      </c>
      <c r="I1535" s="260"/>
      <c r="J1535" s="266" t="s">
        <v>40</v>
      </c>
      <c r="K1535" s="267" t="s">
        <v>443</v>
      </c>
      <c r="L1535" s="267">
        <f>COUNTIF(H1532:H1537,"RB")</f>
        <v>4</v>
      </c>
      <c r="M1535" s="267">
        <v>200</v>
      </c>
      <c r="N1535" s="289">
        <f>L1535*M1535</f>
        <v>800</v>
      </c>
      <c r="O1535" s="289"/>
      <c r="P1535" s="289">
        <f>N1535+O1535</f>
        <v>800</v>
      </c>
      <c r="Q1535" s="290">
        <f>P1535/P1536</f>
        <v>0.57553956834532372</v>
      </c>
      <c r="R1535" s="290"/>
      <c r="S1535" s="290"/>
      <c r="T1535" s="290"/>
    </row>
    <row r="1536" spans="1:20" s="270" customFormat="1" ht="20.100000000000001" customHeight="1">
      <c r="A1536" s="260"/>
      <c r="B1536" s="265"/>
      <c r="C1536" s="262"/>
      <c r="D1536" s="263"/>
      <c r="E1536" s="264"/>
      <c r="F1536" s="265" t="s">
        <v>455</v>
      </c>
      <c r="G1536" s="265" t="s">
        <v>456</v>
      </c>
      <c r="H1536" s="265" t="s">
        <v>443</v>
      </c>
      <c r="I1536" s="260"/>
      <c r="J1536" s="266" t="s">
        <v>40</v>
      </c>
      <c r="K1536" s="267"/>
      <c r="L1536" s="267"/>
      <c r="M1536" s="267"/>
      <c r="N1536" s="289"/>
      <c r="O1536" s="289"/>
      <c r="P1536" s="289">
        <f>SUM(P1532:P1535)</f>
        <v>1390</v>
      </c>
      <c r="Q1536" s="290">
        <f>SUM(Q1532:Q1535)</f>
        <v>1</v>
      </c>
      <c r="R1536" s="290"/>
      <c r="S1536" s="290"/>
      <c r="T1536" s="290"/>
    </row>
    <row r="1537" spans="1:20" s="270" customFormat="1" ht="20.100000000000001" customHeight="1">
      <c r="A1537" s="260"/>
      <c r="B1537" s="265"/>
      <c r="C1537" s="262"/>
      <c r="D1537" s="263"/>
      <c r="E1537" s="264"/>
      <c r="F1537" s="265" t="s">
        <v>456</v>
      </c>
      <c r="G1537" s="265" t="s">
        <v>457</v>
      </c>
      <c r="H1537" s="265" t="s">
        <v>443</v>
      </c>
      <c r="I1537" s="260"/>
      <c r="J1537" s="266" t="s">
        <v>40</v>
      </c>
      <c r="K1537" s="267"/>
      <c r="L1537" s="267"/>
      <c r="M1537" s="267"/>
      <c r="N1537" s="268"/>
      <c r="O1537" s="268"/>
      <c r="P1537" s="268"/>
    </row>
    <row r="1538" spans="1:20" s="270" customFormat="1" ht="20.100000000000001" customHeight="1">
      <c r="A1538" s="260"/>
      <c r="B1538" s="265"/>
      <c r="C1538" s="262"/>
      <c r="D1538" s="263"/>
      <c r="E1538" s="264"/>
      <c r="F1538" s="265" t="s">
        <v>457</v>
      </c>
      <c r="G1538" s="265" t="s">
        <v>1138</v>
      </c>
      <c r="H1538" s="265" t="s">
        <v>434</v>
      </c>
      <c r="I1538" s="260"/>
      <c r="J1538" s="266" t="s">
        <v>435</v>
      </c>
      <c r="K1538" s="267"/>
      <c r="L1538" s="267"/>
      <c r="M1538" s="267"/>
      <c r="N1538" s="268"/>
      <c r="O1538" s="268"/>
      <c r="P1538" s="268"/>
    </row>
    <row r="1539" spans="1:20" s="25" customFormat="1" ht="20.100000000000001" customHeight="1">
      <c r="A1539" s="20"/>
      <c r="B1539" s="44"/>
      <c r="C1539" s="41"/>
      <c r="D1539" s="42"/>
      <c r="E1539" s="43"/>
      <c r="F1539" s="44"/>
      <c r="G1539" s="44"/>
      <c r="H1539" s="44"/>
      <c r="I1539" s="20"/>
      <c r="J1539" s="24"/>
      <c r="K1539" s="226"/>
      <c r="L1539" s="226"/>
      <c r="M1539" s="226"/>
      <c r="N1539" s="239"/>
      <c r="O1539" s="239"/>
      <c r="P1539" s="239"/>
    </row>
    <row r="1540" spans="1:20" s="25" customFormat="1" ht="20.100000000000001" customHeight="1">
      <c r="A1540" s="20"/>
      <c r="B1540" s="44"/>
      <c r="C1540" s="41"/>
      <c r="D1540" s="42"/>
      <c r="E1540" s="43"/>
      <c r="F1540" s="44"/>
      <c r="G1540" s="44"/>
      <c r="H1540" s="44"/>
      <c r="I1540" s="20"/>
      <c r="J1540" s="24"/>
      <c r="K1540" s="226"/>
      <c r="L1540" s="226"/>
      <c r="M1540" s="226"/>
      <c r="N1540" s="239"/>
      <c r="O1540" s="239"/>
      <c r="P1540" s="239"/>
    </row>
    <row r="1541" spans="1:20" s="270" customFormat="1" ht="20.100000000000001" customHeight="1">
      <c r="A1541" s="260"/>
      <c r="B1541" s="265">
        <v>143</v>
      </c>
      <c r="C1541" s="262">
        <v>1.143</v>
      </c>
      <c r="D1541" s="263" t="s">
        <v>159</v>
      </c>
      <c r="E1541" s="264">
        <f>'2-'!H162</f>
        <v>0.89</v>
      </c>
      <c r="F1541" s="265" t="s">
        <v>433</v>
      </c>
      <c r="G1541" s="265" t="s">
        <v>447</v>
      </c>
      <c r="H1541" s="265" t="s">
        <v>434</v>
      </c>
      <c r="I1541" s="260"/>
      <c r="J1541" s="266" t="s">
        <v>435</v>
      </c>
      <c r="K1541" s="267" t="s">
        <v>434</v>
      </c>
      <c r="L1541" s="267">
        <f>COUNTIF(H1541:H1544,"B")</f>
        <v>4</v>
      </c>
      <c r="M1541" s="267">
        <v>200</v>
      </c>
      <c r="N1541" s="289">
        <f>L1541*M1541</f>
        <v>800</v>
      </c>
      <c r="O1541" s="289">
        <v>90</v>
      </c>
      <c r="P1541" s="289">
        <f>O1541+N1541</f>
        <v>890</v>
      </c>
      <c r="Q1541" s="290">
        <f>P1541/P1545</f>
        <v>1</v>
      </c>
      <c r="R1541" s="290"/>
      <c r="S1541" s="290"/>
      <c r="T1541" s="290"/>
    </row>
    <row r="1542" spans="1:20" s="270" customFormat="1" ht="20.100000000000001" customHeight="1">
      <c r="A1542" s="260"/>
      <c r="B1542" s="265"/>
      <c r="C1542" s="262"/>
      <c r="D1542" s="263"/>
      <c r="E1542" s="264"/>
      <c r="F1542" s="265" t="s">
        <v>447</v>
      </c>
      <c r="G1542" s="265" t="s">
        <v>451</v>
      </c>
      <c r="H1542" s="265" t="s">
        <v>434</v>
      </c>
      <c r="I1542" s="260"/>
      <c r="J1542" s="266" t="s">
        <v>435</v>
      </c>
      <c r="K1542" s="267" t="s">
        <v>438</v>
      </c>
      <c r="L1542" s="267">
        <v>0</v>
      </c>
      <c r="M1542" s="267">
        <v>200</v>
      </c>
      <c r="N1542" s="289">
        <f>L1542*M1542</f>
        <v>0</v>
      </c>
      <c r="O1542" s="289"/>
      <c r="P1542" s="289">
        <f>N1542+O1542</f>
        <v>0</v>
      </c>
      <c r="Q1542" s="290">
        <f>P1542/P1545</f>
        <v>0</v>
      </c>
      <c r="R1542" s="290"/>
      <c r="S1542" s="290"/>
      <c r="T1542" s="290"/>
    </row>
    <row r="1543" spans="1:20" s="270" customFormat="1" ht="20.100000000000001" customHeight="1">
      <c r="A1543" s="260"/>
      <c r="B1543" s="265"/>
      <c r="C1543" s="262"/>
      <c r="D1543" s="263"/>
      <c r="E1543" s="264"/>
      <c r="F1543" s="265" t="s">
        <v>451</v>
      </c>
      <c r="G1543" s="265" t="s">
        <v>454</v>
      </c>
      <c r="H1543" s="265" t="s">
        <v>434</v>
      </c>
      <c r="I1543" s="260"/>
      <c r="J1543" s="266" t="s">
        <v>435</v>
      </c>
      <c r="K1543" s="267" t="s">
        <v>440</v>
      </c>
      <c r="L1543" s="267">
        <v>0</v>
      </c>
      <c r="M1543" s="267">
        <v>200</v>
      </c>
      <c r="N1543" s="289">
        <f>L1543*M1543</f>
        <v>0</v>
      </c>
      <c r="O1543" s="289"/>
      <c r="P1543" s="289">
        <f>N1543+O1543</f>
        <v>0</v>
      </c>
      <c r="Q1543" s="290">
        <f>P1543/P1545</f>
        <v>0</v>
      </c>
      <c r="R1543" s="290"/>
      <c r="S1543" s="290"/>
      <c r="T1543" s="290"/>
    </row>
    <row r="1544" spans="1:20" s="270" customFormat="1" ht="20.100000000000001" customHeight="1">
      <c r="A1544" s="260"/>
      <c r="B1544" s="265"/>
      <c r="C1544" s="262"/>
      <c r="D1544" s="263"/>
      <c r="E1544" s="264"/>
      <c r="F1544" s="265" t="s">
        <v>454</v>
      </c>
      <c r="G1544" s="265" t="s">
        <v>455</v>
      </c>
      <c r="H1544" s="265" t="s">
        <v>434</v>
      </c>
      <c r="I1544" s="260"/>
      <c r="J1544" s="266" t="s">
        <v>435</v>
      </c>
      <c r="K1544" s="267" t="s">
        <v>443</v>
      </c>
      <c r="L1544" s="267">
        <v>0</v>
      </c>
      <c r="M1544" s="267">
        <v>200</v>
      </c>
      <c r="N1544" s="289">
        <f>L1544*M1544</f>
        <v>0</v>
      </c>
      <c r="O1544" s="289"/>
      <c r="P1544" s="289">
        <f>N1544+O1544</f>
        <v>0</v>
      </c>
      <c r="Q1544" s="290">
        <f>P1544/P1545</f>
        <v>0</v>
      </c>
      <c r="R1544" s="290"/>
      <c r="S1544" s="290"/>
      <c r="T1544" s="290"/>
    </row>
    <row r="1545" spans="1:20" s="270" customFormat="1" ht="20.100000000000001" customHeight="1">
      <c r="A1545" s="260"/>
      <c r="B1545" s="265"/>
      <c r="C1545" s="262"/>
      <c r="D1545" s="263"/>
      <c r="E1545" s="264"/>
      <c r="F1545" s="265" t="s">
        <v>455</v>
      </c>
      <c r="G1545" s="265" t="s">
        <v>1177</v>
      </c>
      <c r="H1545" s="265" t="s">
        <v>434</v>
      </c>
      <c r="I1545" s="260"/>
      <c r="J1545" s="266" t="s">
        <v>435</v>
      </c>
      <c r="K1545" s="267"/>
      <c r="L1545" s="267"/>
      <c r="M1545" s="267"/>
      <c r="N1545" s="289"/>
      <c r="O1545" s="289"/>
      <c r="P1545" s="289">
        <f>SUM(P1541:P1544)</f>
        <v>890</v>
      </c>
      <c r="Q1545" s="290">
        <f>SUM(Q1541:Q1544)</f>
        <v>1</v>
      </c>
      <c r="R1545" s="290"/>
      <c r="S1545" s="290"/>
      <c r="T1545" s="290"/>
    </row>
    <row r="1546" spans="1:20" s="25" customFormat="1" ht="20.100000000000001" customHeight="1">
      <c r="A1546" s="20"/>
      <c r="B1546" s="44"/>
      <c r="C1546" s="41"/>
      <c r="D1546" s="42"/>
      <c r="E1546" s="43"/>
      <c r="F1546" s="44"/>
      <c r="G1546" s="44"/>
      <c r="H1546" s="44"/>
      <c r="I1546" s="20"/>
      <c r="J1546" s="24"/>
      <c r="K1546" s="226"/>
      <c r="L1546" s="226"/>
      <c r="M1546" s="226"/>
      <c r="N1546" s="239"/>
      <c r="O1546" s="239"/>
      <c r="P1546" s="239"/>
    </row>
    <row r="1547" spans="1:20" s="25" customFormat="1" ht="20.100000000000001" customHeight="1">
      <c r="A1547" s="20"/>
      <c r="B1547" s="44"/>
      <c r="C1547" s="41"/>
      <c r="D1547" s="42"/>
      <c r="E1547" s="43"/>
      <c r="F1547" s="44"/>
      <c r="G1547" s="44"/>
      <c r="H1547" s="44"/>
      <c r="I1547" s="20"/>
      <c r="J1547" s="24"/>
      <c r="K1547" s="226"/>
      <c r="L1547" s="226"/>
      <c r="M1547" s="226"/>
      <c r="N1547" s="239"/>
      <c r="O1547" s="239"/>
      <c r="P1547" s="239"/>
    </row>
    <row r="1548" spans="1:20" s="25" customFormat="1" ht="20.100000000000001" customHeight="1">
      <c r="A1548" s="20"/>
      <c r="B1548" s="34">
        <v>144</v>
      </c>
      <c r="C1548" s="31">
        <v>1.1439999999999999</v>
      </c>
      <c r="D1548" s="32" t="s">
        <v>160</v>
      </c>
      <c r="E1548" s="33">
        <f>'2-'!H163</f>
        <v>1.59</v>
      </c>
      <c r="F1548" s="34" t="s">
        <v>433</v>
      </c>
      <c r="G1548" s="34" t="s">
        <v>447</v>
      </c>
      <c r="H1548" s="34" t="s">
        <v>434</v>
      </c>
      <c r="I1548" s="29"/>
      <c r="J1548" s="35" t="s">
        <v>435</v>
      </c>
      <c r="K1548" s="228" t="s">
        <v>434</v>
      </c>
      <c r="L1548" s="228">
        <f>COUNTIF(H1548:H1554,"B")</f>
        <v>7</v>
      </c>
      <c r="M1548" s="228">
        <v>200</v>
      </c>
      <c r="N1548" s="245">
        <f>L1548*M1548</f>
        <v>1400</v>
      </c>
      <c r="O1548" s="245">
        <v>190</v>
      </c>
      <c r="P1548" s="245">
        <f>O1548+N1548</f>
        <v>1590</v>
      </c>
      <c r="Q1548" s="76">
        <f>P1548/P1552</f>
        <v>1</v>
      </c>
      <c r="R1548" s="76"/>
      <c r="S1548" s="76"/>
      <c r="T1548" s="76"/>
    </row>
    <row r="1549" spans="1:20" s="25" customFormat="1" ht="20.100000000000001" customHeight="1">
      <c r="A1549" s="20"/>
      <c r="B1549" s="34"/>
      <c r="C1549" s="31"/>
      <c r="D1549" s="32"/>
      <c r="E1549" s="33"/>
      <c r="F1549" s="34" t="s">
        <v>447</v>
      </c>
      <c r="G1549" s="34" t="s">
        <v>451</v>
      </c>
      <c r="H1549" s="34" t="s">
        <v>434</v>
      </c>
      <c r="I1549" s="29"/>
      <c r="J1549" s="35" t="s">
        <v>435</v>
      </c>
      <c r="K1549" s="228" t="s">
        <v>438</v>
      </c>
      <c r="L1549" s="228">
        <f>COUNTIF(H1548:H1554,"S")</f>
        <v>0</v>
      </c>
      <c r="M1549" s="228">
        <v>200</v>
      </c>
      <c r="N1549" s="245">
        <f>L1549*M1549</f>
        <v>0</v>
      </c>
      <c r="O1549" s="245"/>
      <c r="P1549" s="245">
        <f>N1549+O1549</f>
        <v>0</v>
      </c>
      <c r="Q1549" s="76">
        <f>P1549/P1552</f>
        <v>0</v>
      </c>
      <c r="R1549" s="76"/>
      <c r="S1549" s="76"/>
      <c r="T1549" s="76"/>
    </row>
    <row r="1550" spans="1:20" s="25" customFormat="1" ht="20.100000000000001" customHeight="1">
      <c r="A1550" s="20"/>
      <c r="B1550" s="34"/>
      <c r="C1550" s="31"/>
      <c r="D1550" s="32"/>
      <c r="E1550" s="33"/>
      <c r="F1550" s="34" t="s">
        <v>451</v>
      </c>
      <c r="G1550" s="34" t="s">
        <v>454</v>
      </c>
      <c r="H1550" s="34" t="s">
        <v>434</v>
      </c>
      <c r="I1550" s="29"/>
      <c r="J1550" s="35" t="s">
        <v>435</v>
      </c>
      <c r="K1550" s="228" t="s">
        <v>440</v>
      </c>
      <c r="L1550" s="228">
        <f>COUNTIF(H1548:H1554,"RR")</f>
        <v>0</v>
      </c>
      <c r="M1550" s="228">
        <v>200</v>
      </c>
      <c r="N1550" s="245">
        <f>L1550*M1550</f>
        <v>0</v>
      </c>
      <c r="O1550" s="245"/>
      <c r="P1550" s="245">
        <f>N1550+O1550</f>
        <v>0</v>
      </c>
      <c r="Q1550" s="76">
        <f>P1550/P1552</f>
        <v>0</v>
      </c>
      <c r="R1550" s="76"/>
      <c r="S1550" s="76"/>
      <c r="T1550" s="76"/>
    </row>
    <row r="1551" spans="1:20" s="25" customFormat="1" ht="20.100000000000001" customHeight="1">
      <c r="A1551" s="20"/>
      <c r="B1551" s="34"/>
      <c r="C1551" s="31"/>
      <c r="D1551" s="32"/>
      <c r="E1551" s="33"/>
      <c r="F1551" s="34" t="s">
        <v>454</v>
      </c>
      <c r="G1551" s="34" t="s">
        <v>455</v>
      </c>
      <c r="H1551" s="34" t="s">
        <v>434</v>
      </c>
      <c r="I1551" s="29"/>
      <c r="J1551" s="35" t="s">
        <v>435</v>
      </c>
      <c r="K1551" s="228" t="s">
        <v>443</v>
      </c>
      <c r="L1551" s="228">
        <f>COUNTIF(H1548:H1554,"RB")</f>
        <v>0</v>
      </c>
      <c r="M1551" s="228">
        <v>200</v>
      </c>
      <c r="N1551" s="245">
        <f>L1551*M1551</f>
        <v>0</v>
      </c>
      <c r="O1551" s="245"/>
      <c r="P1551" s="245">
        <f>N1551+O1551</f>
        <v>0</v>
      </c>
      <c r="Q1551" s="76">
        <f>P1551/P1552</f>
        <v>0</v>
      </c>
      <c r="R1551" s="76"/>
      <c r="S1551" s="76"/>
      <c r="T1551" s="76"/>
    </row>
    <row r="1552" spans="1:20" s="25" customFormat="1" ht="20.100000000000001" customHeight="1">
      <c r="A1552" s="20"/>
      <c r="B1552" s="34"/>
      <c r="C1552" s="31"/>
      <c r="D1552" s="32"/>
      <c r="E1552" s="33"/>
      <c r="F1552" s="34" t="s">
        <v>455</v>
      </c>
      <c r="G1552" s="34" t="s">
        <v>456</v>
      </c>
      <c r="H1552" s="34" t="s">
        <v>434</v>
      </c>
      <c r="I1552" s="29"/>
      <c r="J1552" s="35" t="s">
        <v>435</v>
      </c>
      <c r="K1552" s="228"/>
      <c r="L1552" s="228"/>
      <c r="M1552" s="228"/>
      <c r="N1552" s="245"/>
      <c r="O1552" s="245"/>
      <c r="P1552" s="245">
        <f>SUM(P1548:P1551)</f>
        <v>1590</v>
      </c>
      <c r="Q1552" s="76">
        <f>SUM(Q1548:Q1551)</f>
        <v>1</v>
      </c>
      <c r="R1552" s="76"/>
      <c r="S1552" s="76"/>
      <c r="T1552" s="76"/>
    </row>
    <row r="1553" spans="1:20" s="25" customFormat="1" ht="20.100000000000001" customHeight="1">
      <c r="A1553" s="20"/>
      <c r="B1553" s="34"/>
      <c r="C1553" s="31"/>
      <c r="D1553" s="32"/>
      <c r="E1553" s="33"/>
      <c r="F1553" s="34" t="s">
        <v>456</v>
      </c>
      <c r="G1553" s="34" t="s">
        <v>457</v>
      </c>
      <c r="H1553" s="34" t="s">
        <v>434</v>
      </c>
      <c r="I1553" s="29"/>
      <c r="J1553" s="35" t="s">
        <v>435</v>
      </c>
      <c r="K1553" s="228"/>
      <c r="L1553" s="228"/>
      <c r="M1553" s="228"/>
      <c r="N1553" s="241"/>
      <c r="O1553" s="241"/>
      <c r="P1553" s="241"/>
      <c r="Q1553" s="36"/>
      <c r="R1553" s="36"/>
      <c r="S1553" s="36"/>
      <c r="T1553" s="36"/>
    </row>
    <row r="1554" spans="1:20" s="25" customFormat="1" ht="20.100000000000001" customHeight="1">
      <c r="A1554" s="20"/>
      <c r="B1554" s="34"/>
      <c r="C1554" s="31"/>
      <c r="D1554" s="32"/>
      <c r="E1554" s="33"/>
      <c r="F1554" s="34" t="s">
        <v>457</v>
      </c>
      <c r="G1554" s="34" t="s">
        <v>460</v>
      </c>
      <c r="H1554" s="34" t="s">
        <v>434</v>
      </c>
      <c r="I1554" s="29"/>
      <c r="J1554" s="35" t="s">
        <v>435</v>
      </c>
      <c r="K1554" s="228"/>
      <c r="L1554" s="228"/>
      <c r="M1554" s="228"/>
      <c r="N1554" s="241"/>
      <c r="O1554" s="241"/>
      <c r="P1554" s="241"/>
      <c r="Q1554" s="36"/>
      <c r="R1554" s="36"/>
      <c r="S1554" s="36"/>
      <c r="T1554" s="36"/>
    </row>
    <row r="1555" spans="1:20" s="25" customFormat="1" ht="20.100000000000001" customHeight="1">
      <c r="A1555" s="20"/>
      <c r="B1555" s="34"/>
      <c r="C1555" s="31"/>
      <c r="D1555" s="32"/>
      <c r="E1555" s="33"/>
      <c r="F1555" s="34" t="s">
        <v>460</v>
      </c>
      <c r="G1555" s="34" t="s">
        <v>1200</v>
      </c>
      <c r="H1555" s="34" t="s">
        <v>434</v>
      </c>
      <c r="I1555" s="29"/>
      <c r="J1555" s="35" t="s">
        <v>435</v>
      </c>
      <c r="K1555" s="228"/>
      <c r="L1555" s="228"/>
      <c r="M1555" s="228"/>
      <c r="N1555" s="241"/>
      <c r="O1555" s="241"/>
      <c r="P1555" s="241"/>
      <c r="Q1555" s="36"/>
      <c r="R1555" s="36"/>
      <c r="S1555" s="36"/>
      <c r="T1555" s="36"/>
    </row>
    <row r="1556" spans="1:20" s="25" customFormat="1" ht="20.100000000000001" customHeight="1">
      <c r="A1556" s="20"/>
      <c r="B1556" s="44"/>
      <c r="C1556" s="41"/>
      <c r="D1556" s="42"/>
      <c r="E1556" s="43"/>
      <c r="F1556" s="44"/>
      <c r="G1556" s="44"/>
      <c r="H1556" s="44"/>
      <c r="I1556" s="20"/>
      <c r="J1556" s="24"/>
      <c r="K1556" s="226"/>
      <c r="L1556" s="226"/>
      <c r="M1556" s="226"/>
      <c r="N1556" s="239"/>
      <c r="O1556" s="239"/>
      <c r="P1556" s="239"/>
    </row>
    <row r="1557" spans="1:20" s="25" customFormat="1" ht="20.100000000000001" customHeight="1">
      <c r="A1557" s="20"/>
      <c r="B1557" s="44"/>
      <c r="C1557" s="41"/>
      <c r="D1557" s="42"/>
      <c r="E1557" s="43"/>
      <c r="F1557" s="44"/>
      <c r="G1557" s="44"/>
      <c r="H1557" s="44"/>
      <c r="I1557" s="20"/>
      <c r="J1557" s="24"/>
      <c r="K1557" s="226"/>
      <c r="L1557" s="226"/>
      <c r="M1557" s="226"/>
      <c r="N1557" s="239"/>
      <c r="O1557" s="239"/>
      <c r="P1557" s="239"/>
    </row>
    <row r="1558" spans="1:20" s="201" customFormat="1" ht="20.100000000000001" customHeight="1">
      <c r="A1558" s="193"/>
      <c r="B1558" s="194">
        <v>145</v>
      </c>
      <c r="C1558" s="195">
        <v>1.145</v>
      </c>
      <c r="D1558" s="196" t="s">
        <v>161</v>
      </c>
      <c r="E1558" s="197">
        <f>'2-'!H164</f>
        <v>2.04</v>
      </c>
      <c r="F1558" s="194" t="s">
        <v>433</v>
      </c>
      <c r="G1558" s="194" t="s">
        <v>447</v>
      </c>
      <c r="H1558" s="194" t="s">
        <v>434</v>
      </c>
      <c r="I1558" s="193"/>
      <c r="J1558" s="199" t="s">
        <v>435</v>
      </c>
      <c r="K1558" s="232" t="s">
        <v>434</v>
      </c>
      <c r="L1558" s="232">
        <f>COUNTIF(H1558:H1567,"B")</f>
        <v>9</v>
      </c>
      <c r="M1558" s="232">
        <v>200</v>
      </c>
      <c r="N1558" s="246">
        <f>L1558*M1558</f>
        <v>1800</v>
      </c>
      <c r="O1558" s="246">
        <v>40</v>
      </c>
      <c r="P1558" s="246">
        <f>O1558+N1558</f>
        <v>1840</v>
      </c>
      <c r="Q1558" s="200">
        <f>P1558/P1562</f>
        <v>0.90196078431372551</v>
      </c>
      <c r="R1558" s="200"/>
      <c r="S1558" s="200"/>
      <c r="T1558" s="200"/>
    </row>
    <row r="1559" spans="1:20" s="201" customFormat="1" ht="20.100000000000001" customHeight="1">
      <c r="A1559" s="193"/>
      <c r="B1559" s="194"/>
      <c r="C1559" s="195"/>
      <c r="D1559" s="196"/>
      <c r="E1559" s="197"/>
      <c r="F1559" s="194" t="s">
        <v>447</v>
      </c>
      <c r="G1559" s="194" t="s">
        <v>451</v>
      </c>
      <c r="H1559" s="194" t="s">
        <v>434</v>
      </c>
      <c r="I1559" s="193"/>
      <c r="J1559" s="199" t="s">
        <v>435</v>
      </c>
      <c r="K1559" s="232" t="s">
        <v>438</v>
      </c>
      <c r="L1559" s="232">
        <f>COUNTIF(H1559:H1568,"S")</f>
        <v>1</v>
      </c>
      <c r="M1559" s="232">
        <v>200</v>
      </c>
      <c r="N1559" s="246">
        <f>L1559*M1559</f>
        <v>200</v>
      </c>
      <c r="O1559" s="246"/>
      <c r="P1559" s="246">
        <f>N1559+O1559</f>
        <v>200</v>
      </c>
      <c r="Q1559" s="200">
        <f>P1559/P1562</f>
        <v>9.8039215686274508E-2</v>
      </c>
      <c r="R1559" s="200"/>
      <c r="S1559" s="200"/>
      <c r="T1559" s="200"/>
    </row>
    <row r="1560" spans="1:20" s="201" customFormat="1" ht="20.100000000000001" customHeight="1">
      <c r="A1560" s="193"/>
      <c r="B1560" s="194"/>
      <c r="C1560" s="195"/>
      <c r="D1560" s="196"/>
      <c r="E1560" s="197"/>
      <c r="F1560" s="194" t="s">
        <v>451</v>
      </c>
      <c r="G1560" s="194" t="s">
        <v>454</v>
      </c>
      <c r="H1560" s="194" t="s">
        <v>434</v>
      </c>
      <c r="I1560" s="193"/>
      <c r="J1560" s="199" t="s">
        <v>435</v>
      </c>
      <c r="K1560" s="232" t="s">
        <v>440</v>
      </c>
      <c r="L1560" s="232">
        <v>0</v>
      </c>
      <c r="M1560" s="232">
        <v>200</v>
      </c>
      <c r="N1560" s="246">
        <v>0</v>
      </c>
      <c r="O1560" s="246"/>
      <c r="P1560" s="246">
        <f>N1560+O1560</f>
        <v>0</v>
      </c>
      <c r="Q1560" s="200">
        <f>P1560/P1562</f>
        <v>0</v>
      </c>
      <c r="R1560" s="200"/>
      <c r="S1560" s="200"/>
      <c r="T1560" s="200"/>
    </row>
    <row r="1561" spans="1:20" s="201" customFormat="1" ht="20.100000000000001" customHeight="1">
      <c r="A1561" s="193"/>
      <c r="B1561" s="194"/>
      <c r="C1561" s="195"/>
      <c r="D1561" s="196"/>
      <c r="E1561" s="197"/>
      <c r="F1561" s="194" t="s">
        <v>454</v>
      </c>
      <c r="G1561" s="194" t="s">
        <v>455</v>
      </c>
      <c r="H1561" s="194" t="s">
        <v>434</v>
      </c>
      <c r="I1561" s="193"/>
      <c r="J1561" s="199" t="s">
        <v>435</v>
      </c>
      <c r="K1561" s="232" t="s">
        <v>443</v>
      </c>
      <c r="L1561" s="232">
        <v>0</v>
      </c>
      <c r="M1561" s="232">
        <v>200</v>
      </c>
      <c r="N1561" s="246">
        <v>0</v>
      </c>
      <c r="O1561" s="246"/>
      <c r="P1561" s="246">
        <f>N1561+O1561</f>
        <v>0</v>
      </c>
      <c r="Q1561" s="200">
        <f>P1561/P1562</f>
        <v>0</v>
      </c>
      <c r="R1561" s="200"/>
      <c r="S1561" s="200"/>
      <c r="T1561" s="200"/>
    </row>
    <row r="1562" spans="1:20" s="201" customFormat="1" ht="20.100000000000001" customHeight="1">
      <c r="A1562" s="193"/>
      <c r="B1562" s="194"/>
      <c r="C1562" s="195"/>
      <c r="D1562" s="196"/>
      <c r="E1562" s="197"/>
      <c r="F1562" s="194" t="s">
        <v>455</v>
      </c>
      <c r="G1562" s="194" t="s">
        <v>456</v>
      </c>
      <c r="H1562" s="194" t="s">
        <v>434</v>
      </c>
      <c r="I1562" s="193"/>
      <c r="J1562" s="199" t="s">
        <v>435</v>
      </c>
      <c r="K1562" s="232"/>
      <c r="L1562" s="232"/>
      <c r="M1562" s="232"/>
      <c r="N1562" s="246"/>
      <c r="O1562" s="246"/>
      <c r="P1562" s="246">
        <f>SUM(P1558:P1561)</f>
        <v>2040</v>
      </c>
      <c r="Q1562" s="200">
        <f>SUM(Q1558:Q1561)</f>
        <v>1</v>
      </c>
      <c r="R1562" s="200"/>
      <c r="S1562" s="200"/>
      <c r="T1562" s="200"/>
    </row>
    <row r="1563" spans="1:20" s="201" customFormat="1" ht="20.100000000000001" customHeight="1">
      <c r="A1563" s="193"/>
      <c r="B1563" s="194"/>
      <c r="C1563" s="195"/>
      <c r="D1563" s="196"/>
      <c r="E1563" s="197"/>
      <c r="F1563" s="194" t="s">
        <v>456</v>
      </c>
      <c r="G1563" s="194" t="s">
        <v>457</v>
      </c>
      <c r="H1563" s="194" t="s">
        <v>434</v>
      </c>
      <c r="I1563" s="193"/>
      <c r="J1563" s="199" t="s">
        <v>435</v>
      </c>
      <c r="K1563" s="232"/>
      <c r="L1563" s="232"/>
      <c r="M1563" s="232"/>
      <c r="N1563" s="247"/>
      <c r="O1563" s="247"/>
      <c r="P1563" s="247"/>
    </row>
    <row r="1564" spans="1:20" s="201" customFormat="1" ht="20.100000000000001" customHeight="1">
      <c r="A1564" s="193"/>
      <c r="B1564" s="194"/>
      <c r="C1564" s="195"/>
      <c r="D1564" s="196"/>
      <c r="E1564" s="197"/>
      <c r="F1564" s="194" t="s">
        <v>457</v>
      </c>
      <c r="G1564" s="194" t="s">
        <v>460</v>
      </c>
      <c r="H1564" s="194" t="s">
        <v>434</v>
      </c>
      <c r="I1564" s="193"/>
      <c r="J1564" s="199" t="s">
        <v>435</v>
      </c>
      <c r="K1564" s="232"/>
      <c r="L1564" s="232"/>
      <c r="M1564" s="232"/>
      <c r="N1564" s="247"/>
      <c r="O1564" s="247"/>
      <c r="P1564" s="247"/>
    </row>
    <row r="1565" spans="1:20" s="201" customFormat="1" ht="20.100000000000001" customHeight="1">
      <c r="A1565" s="193"/>
      <c r="B1565" s="194"/>
      <c r="C1565" s="195"/>
      <c r="D1565" s="196"/>
      <c r="E1565" s="197"/>
      <c r="F1565" s="194" t="s">
        <v>460</v>
      </c>
      <c r="G1565" s="194" t="s">
        <v>463</v>
      </c>
      <c r="H1565" s="194" t="s">
        <v>438</v>
      </c>
      <c r="I1565" s="193"/>
      <c r="J1565" s="199" t="s">
        <v>435</v>
      </c>
      <c r="K1565" s="232"/>
      <c r="L1565" s="232"/>
      <c r="M1565" s="232"/>
      <c r="N1565" s="247"/>
      <c r="O1565" s="247"/>
      <c r="P1565" s="247"/>
    </row>
    <row r="1566" spans="1:20" s="201" customFormat="1" ht="20.100000000000001" customHeight="1">
      <c r="A1566" s="193"/>
      <c r="B1566" s="194"/>
      <c r="C1566" s="195"/>
      <c r="D1566" s="196"/>
      <c r="E1566" s="197"/>
      <c r="F1566" s="194" t="s">
        <v>463</v>
      </c>
      <c r="G1566" s="194" t="s">
        <v>464</v>
      </c>
      <c r="H1566" s="194" t="s">
        <v>434</v>
      </c>
      <c r="I1566" s="193"/>
      <c r="J1566" s="199" t="s">
        <v>435</v>
      </c>
      <c r="K1566" s="232"/>
      <c r="L1566" s="232"/>
      <c r="M1566" s="232"/>
      <c r="N1566" s="247"/>
      <c r="O1566" s="247"/>
      <c r="P1566" s="247"/>
    </row>
    <row r="1567" spans="1:20" s="201" customFormat="1" ht="20.100000000000001" customHeight="1">
      <c r="A1567" s="193"/>
      <c r="B1567" s="194"/>
      <c r="C1567" s="195"/>
      <c r="D1567" s="196"/>
      <c r="E1567" s="197"/>
      <c r="F1567" s="194" t="s">
        <v>464</v>
      </c>
      <c r="G1567" s="194" t="s">
        <v>465</v>
      </c>
      <c r="H1567" s="194" t="s">
        <v>434</v>
      </c>
      <c r="I1567" s="193"/>
      <c r="J1567" s="199" t="s">
        <v>435</v>
      </c>
      <c r="K1567" s="232"/>
      <c r="L1567" s="232"/>
      <c r="M1567" s="232"/>
      <c r="N1567" s="247"/>
      <c r="O1567" s="247"/>
      <c r="P1567" s="247"/>
    </row>
    <row r="1568" spans="1:20" s="201" customFormat="1" ht="20.100000000000001" customHeight="1">
      <c r="A1568" s="193"/>
      <c r="B1568" s="194"/>
      <c r="C1568" s="195"/>
      <c r="D1568" s="196"/>
      <c r="E1568" s="197"/>
      <c r="F1568" s="194" t="s">
        <v>465</v>
      </c>
      <c r="G1568" s="194" t="s">
        <v>754</v>
      </c>
      <c r="H1568" s="194" t="s">
        <v>434</v>
      </c>
      <c r="I1568" s="193"/>
      <c r="J1568" s="199" t="s">
        <v>435</v>
      </c>
      <c r="K1568" s="232"/>
      <c r="L1568" s="232"/>
      <c r="M1568" s="232"/>
      <c r="N1568" s="247"/>
      <c r="O1568" s="247"/>
      <c r="P1568" s="247"/>
    </row>
    <row r="1569" spans="1:20" s="25" customFormat="1" ht="20.100000000000001" customHeight="1">
      <c r="A1569" s="20"/>
      <c r="B1569" s="44"/>
      <c r="C1569" s="41"/>
      <c r="D1569" s="42"/>
      <c r="E1569" s="43"/>
      <c r="F1569" s="44"/>
      <c r="G1569" s="44"/>
      <c r="H1569" s="44"/>
      <c r="I1569" s="20"/>
      <c r="J1569" s="24"/>
      <c r="K1569" s="226"/>
      <c r="L1569" s="226"/>
      <c r="M1569" s="226"/>
      <c r="N1569" s="239"/>
      <c r="O1569" s="239"/>
      <c r="P1569" s="239"/>
    </row>
    <row r="1570" spans="1:20" s="25" customFormat="1" ht="20.100000000000001" customHeight="1">
      <c r="A1570" s="20"/>
      <c r="B1570" s="44"/>
      <c r="C1570" s="41"/>
      <c r="D1570" s="42"/>
      <c r="E1570" s="43"/>
      <c r="F1570" s="44"/>
      <c r="G1570" s="44"/>
      <c r="H1570" s="44"/>
      <c r="I1570" s="20"/>
      <c r="J1570" s="24"/>
      <c r="K1570" s="226"/>
      <c r="L1570" s="226"/>
      <c r="M1570" s="226"/>
      <c r="N1570" s="239"/>
      <c r="O1570" s="239"/>
      <c r="P1570" s="239"/>
    </row>
    <row r="1571" spans="1:20" s="25" customFormat="1" ht="20.100000000000001" customHeight="1">
      <c r="A1571" s="20"/>
      <c r="B1571" s="44">
        <v>146</v>
      </c>
      <c r="C1571" s="41">
        <v>1.1459999999999999</v>
      </c>
      <c r="D1571" s="42" t="s">
        <v>162</v>
      </c>
      <c r="E1571" s="43">
        <v>2.08</v>
      </c>
      <c r="F1571" s="44" t="s">
        <v>433</v>
      </c>
      <c r="G1571" s="44" t="s">
        <v>447</v>
      </c>
      <c r="H1571" s="44" t="s">
        <v>438</v>
      </c>
      <c r="I1571" s="20"/>
      <c r="J1571" s="24" t="s">
        <v>435</v>
      </c>
      <c r="K1571" s="228" t="s">
        <v>434</v>
      </c>
      <c r="L1571" s="228">
        <f>COUNTIF(H1571:H1580,"B")</f>
        <v>6</v>
      </c>
      <c r="M1571" s="228">
        <v>200</v>
      </c>
      <c r="N1571" s="245">
        <f>L1571*M1571</f>
        <v>1200</v>
      </c>
      <c r="O1571" s="245"/>
      <c r="P1571" s="245">
        <f>O1571+N1571</f>
        <v>1200</v>
      </c>
      <c r="Q1571" s="76">
        <f>P1571/P1575</f>
        <v>0.57692307692307687</v>
      </c>
      <c r="R1571" s="76"/>
      <c r="S1571" s="76"/>
      <c r="T1571" s="76"/>
    </row>
    <row r="1572" spans="1:20" s="25" customFormat="1" ht="20.100000000000001" customHeight="1">
      <c r="A1572" s="20"/>
      <c r="B1572" s="44"/>
      <c r="C1572" s="41"/>
      <c r="D1572" s="42"/>
      <c r="E1572" s="43"/>
      <c r="F1572" s="44" t="s">
        <v>447</v>
      </c>
      <c r="G1572" s="44" t="s">
        <v>451</v>
      </c>
      <c r="H1572" s="44" t="s">
        <v>434</v>
      </c>
      <c r="I1572" s="20"/>
      <c r="J1572" s="24" t="s">
        <v>435</v>
      </c>
      <c r="K1572" s="228" t="s">
        <v>438</v>
      </c>
      <c r="L1572" s="228">
        <f>COUNTIF(H1571:H1580,"S")</f>
        <v>4</v>
      </c>
      <c r="M1572" s="228">
        <v>200</v>
      </c>
      <c r="N1572" s="245">
        <f>L1572*M1572</f>
        <v>800</v>
      </c>
      <c r="O1572" s="245">
        <v>80</v>
      </c>
      <c r="P1572" s="245">
        <f>N1572+O1572</f>
        <v>880</v>
      </c>
      <c r="Q1572" s="76">
        <f>P1572/P1575</f>
        <v>0.42307692307692307</v>
      </c>
      <c r="R1572" s="76"/>
      <c r="S1572" s="76"/>
      <c r="T1572" s="76"/>
    </row>
    <row r="1573" spans="1:20" s="25" customFormat="1" ht="20.100000000000001" customHeight="1">
      <c r="A1573" s="20"/>
      <c r="B1573" s="44"/>
      <c r="C1573" s="41"/>
      <c r="D1573" s="42"/>
      <c r="E1573" s="43"/>
      <c r="F1573" s="44" t="s">
        <v>451</v>
      </c>
      <c r="G1573" s="44" t="s">
        <v>454</v>
      </c>
      <c r="H1573" s="44" t="s">
        <v>434</v>
      </c>
      <c r="I1573" s="20"/>
      <c r="J1573" s="24" t="s">
        <v>435</v>
      </c>
      <c r="K1573" s="228" t="s">
        <v>440</v>
      </c>
      <c r="L1573" s="228">
        <v>0</v>
      </c>
      <c r="M1573" s="228">
        <v>200</v>
      </c>
      <c r="N1573" s="245">
        <v>0</v>
      </c>
      <c r="O1573" s="245"/>
      <c r="P1573" s="245">
        <f>N1573+O1573</f>
        <v>0</v>
      </c>
      <c r="Q1573" s="76">
        <f>P1573/P1575</f>
        <v>0</v>
      </c>
      <c r="R1573" s="76"/>
      <c r="S1573" s="76"/>
      <c r="T1573" s="76"/>
    </row>
    <row r="1574" spans="1:20" s="25" customFormat="1" ht="20.100000000000001" customHeight="1">
      <c r="A1574" s="20"/>
      <c r="B1574" s="44"/>
      <c r="C1574" s="41"/>
      <c r="D1574" s="42"/>
      <c r="E1574" s="43"/>
      <c r="F1574" s="44" t="s">
        <v>454</v>
      </c>
      <c r="G1574" s="44" t="s">
        <v>455</v>
      </c>
      <c r="H1574" s="44" t="s">
        <v>438</v>
      </c>
      <c r="I1574" s="20"/>
      <c r="J1574" s="24" t="s">
        <v>435</v>
      </c>
      <c r="K1574" s="228" t="s">
        <v>443</v>
      </c>
      <c r="L1574" s="228">
        <v>0</v>
      </c>
      <c r="M1574" s="228">
        <v>200</v>
      </c>
      <c r="N1574" s="245">
        <v>0</v>
      </c>
      <c r="O1574" s="245"/>
      <c r="P1574" s="245">
        <f>N1574+O1574</f>
        <v>0</v>
      </c>
      <c r="Q1574" s="76">
        <f>P1574/P1575</f>
        <v>0</v>
      </c>
      <c r="R1574" s="76"/>
      <c r="S1574" s="76"/>
      <c r="T1574" s="76"/>
    </row>
    <row r="1575" spans="1:20" s="25" customFormat="1" ht="20.100000000000001" customHeight="1">
      <c r="A1575" s="20"/>
      <c r="B1575" s="44"/>
      <c r="C1575" s="41"/>
      <c r="D1575" s="42"/>
      <c r="E1575" s="43"/>
      <c r="F1575" s="44" t="s">
        <v>455</v>
      </c>
      <c r="G1575" s="44" t="s">
        <v>456</v>
      </c>
      <c r="H1575" s="44" t="s">
        <v>434</v>
      </c>
      <c r="I1575" s="20"/>
      <c r="J1575" s="24" t="s">
        <v>435</v>
      </c>
      <c r="K1575" s="228"/>
      <c r="L1575" s="228"/>
      <c r="M1575" s="228"/>
      <c r="N1575" s="245"/>
      <c r="O1575" s="245"/>
      <c r="P1575" s="245">
        <f>SUM(P1571:P1574)</f>
        <v>2080</v>
      </c>
      <c r="Q1575" s="76">
        <f>SUM(Q1571:Q1574)</f>
        <v>1</v>
      </c>
      <c r="R1575" s="76"/>
      <c r="S1575" s="76"/>
      <c r="T1575" s="76"/>
    </row>
    <row r="1576" spans="1:20" s="25" customFormat="1" ht="20.100000000000001" customHeight="1">
      <c r="A1576" s="20"/>
      <c r="B1576" s="44"/>
      <c r="C1576" s="41"/>
      <c r="D1576" s="42"/>
      <c r="E1576" s="43"/>
      <c r="F1576" s="44" t="s">
        <v>456</v>
      </c>
      <c r="G1576" s="44" t="s">
        <v>457</v>
      </c>
      <c r="H1576" s="44" t="s">
        <v>434</v>
      </c>
      <c r="I1576" s="20"/>
      <c r="J1576" s="24" t="s">
        <v>435</v>
      </c>
      <c r="K1576" s="228"/>
      <c r="L1576" s="228"/>
      <c r="M1576" s="228"/>
      <c r="N1576" s="245"/>
      <c r="O1576" s="245"/>
      <c r="P1576" s="245"/>
      <c r="Q1576" s="76"/>
      <c r="R1576" s="76"/>
      <c r="S1576" s="76"/>
      <c r="T1576" s="76"/>
    </row>
    <row r="1577" spans="1:20" s="25" customFormat="1" ht="20.100000000000001" customHeight="1">
      <c r="A1577" s="20"/>
      <c r="B1577" s="44"/>
      <c r="C1577" s="41"/>
      <c r="D1577" s="42"/>
      <c r="E1577" s="43"/>
      <c r="F1577" s="44" t="s">
        <v>457</v>
      </c>
      <c r="G1577" s="44" t="s">
        <v>460</v>
      </c>
      <c r="H1577" s="44" t="s">
        <v>434</v>
      </c>
      <c r="I1577" s="20"/>
      <c r="J1577" s="24" t="s">
        <v>435</v>
      </c>
      <c r="K1577" s="228"/>
      <c r="L1577" s="228"/>
      <c r="M1577" s="228"/>
      <c r="N1577" s="245"/>
      <c r="O1577" s="245"/>
      <c r="P1577" s="245"/>
      <c r="Q1577" s="76"/>
      <c r="R1577" s="76"/>
      <c r="S1577" s="76"/>
      <c r="T1577" s="76"/>
    </row>
    <row r="1578" spans="1:20" s="25" customFormat="1" ht="20.100000000000001" customHeight="1">
      <c r="A1578" s="20"/>
      <c r="B1578" s="44"/>
      <c r="C1578" s="41"/>
      <c r="D1578" s="42"/>
      <c r="E1578" s="43"/>
      <c r="F1578" s="44" t="s">
        <v>460</v>
      </c>
      <c r="G1578" s="44" t="s">
        <v>463</v>
      </c>
      <c r="H1578" s="44" t="s">
        <v>438</v>
      </c>
      <c r="I1578" s="20"/>
      <c r="J1578" s="24" t="s">
        <v>435</v>
      </c>
      <c r="K1578" s="228"/>
      <c r="L1578" s="228"/>
      <c r="M1578" s="228"/>
      <c r="N1578" s="245"/>
      <c r="O1578" s="245"/>
      <c r="P1578" s="245"/>
      <c r="Q1578" s="76"/>
      <c r="R1578" s="76"/>
      <c r="S1578" s="76"/>
      <c r="T1578" s="76"/>
    </row>
    <row r="1579" spans="1:20" s="25" customFormat="1" ht="20.100000000000001" customHeight="1">
      <c r="A1579" s="20"/>
      <c r="B1579" s="44"/>
      <c r="C1579" s="41"/>
      <c r="D1579" s="42"/>
      <c r="E1579" s="43"/>
      <c r="F1579" s="44" t="s">
        <v>463</v>
      </c>
      <c r="G1579" s="44" t="s">
        <v>464</v>
      </c>
      <c r="H1579" s="44" t="s">
        <v>438</v>
      </c>
      <c r="I1579" s="20"/>
      <c r="J1579" s="24" t="s">
        <v>435</v>
      </c>
      <c r="K1579" s="20"/>
      <c r="L1579" s="20"/>
      <c r="M1579" s="20"/>
    </row>
    <row r="1580" spans="1:20" s="25" customFormat="1" ht="20.100000000000001" customHeight="1">
      <c r="A1580" s="20"/>
      <c r="B1580" s="44"/>
      <c r="C1580" s="41"/>
      <c r="D1580" s="42"/>
      <c r="E1580" s="43"/>
      <c r="F1580" s="44" t="s">
        <v>464</v>
      </c>
      <c r="G1580" s="44" t="s">
        <v>465</v>
      </c>
      <c r="H1580" s="44" t="s">
        <v>434</v>
      </c>
      <c r="I1580" s="20"/>
      <c r="J1580" s="24" t="s">
        <v>435</v>
      </c>
      <c r="K1580" s="20"/>
      <c r="L1580" s="20"/>
      <c r="M1580" s="20"/>
    </row>
    <row r="1581" spans="1:20" s="25" customFormat="1" ht="20.100000000000001" customHeight="1">
      <c r="A1581" s="20"/>
      <c r="B1581" s="44"/>
      <c r="C1581" s="41"/>
      <c r="D1581" s="42"/>
      <c r="E1581" s="43"/>
      <c r="F1581" s="44" t="s">
        <v>465</v>
      </c>
      <c r="G1581" s="44" t="s">
        <v>1136</v>
      </c>
      <c r="H1581" s="44" t="s">
        <v>438</v>
      </c>
      <c r="I1581" s="20"/>
      <c r="J1581" s="24" t="s">
        <v>435</v>
      </c>
      <c r="K1581" s="20"/>
      <c r="L1581" s="20"/>
      <c r="M1581" s="20"/>
    </row>
    <row r="1582" spans="1:20" s="25" customFormat="1" ht="20.100000000000001" customHeight="1">
      <c r="A1582" s="20"/>
      <c r="B1582" s="44"/>
      <c r="C1582" s="41"/>
      <c r="D1582" s="42"/>
      <c r="E1582" s="43"/>
      <c r="F1582" s="44"/>
      <c r="G1582" s="44"/>
      <c r="H1582" s="44"/>
      <c r="I1582" s="20"/>
      <c r="J1582" s="24"/>
      <c r="K1582" s="226"/>
      <c r="L1582" s="226"/>
      <c r="M1582" s="226"/>
      <c r="N1582" s="239"/>
      <c r="O1582" s="239"/>
      <c r="P1582" s="239"/>
    </row>
    <row r="1583" spans="1:20" s="25" customFormat="1" ht="20.100000000000001" customHeight="1">
      <c r="A1583" s="20"/>
      <c r="B1583" s="44"/>
      <c r="C1583" s="41"/>
      <c r="D1583" s="42"/>
      <c r="E1583" s="43"/>
      <c r="F1583" s="44"/>
      <c r="G1583" s="44"/>
      <c r="H1583" s="44"/>
      <c r="I1583" s="20"/>
      <c r="J1583" s="24"/>
      <c r="K1583" s="226"/>
      <c r="L1583" s="226"/>
      <c r="M1583" s="226"/>
      <c r="N1583" s="239"/>
      <c r="O1583" s="239"/>
      <c r="P1583" s="239"/>
    </row>
    <row r="1584" spans="1:20" s="270" customFormat="1" ht="20.100000000000001" customHeight="1">
      <c r="A1584" s="260"/>
      <c r="B1584" s="265">
        <v>147</v>
      </c>
      <c r="C1584" s="262">
        <v>1.147</v>
      </c>
      <c r="D1584" s="263" t="s">
        <v>163</v>
      </c>
      <c r="E1584" s="264">
        <f>'2-'!H166</f>
        <v>1.66</v>
      </c>
      <c r="F1584" s="265" t="s">
        <v>433</v>
      </c>
      <c r="G1584" s="265" t="s">
        <v>447</v>
      </c>
      <c r="H1584" s="265" t="s">
        <v>434</v>
      </c>
      <c r="I1584" s="260"/>
      <c r="J1584" s="266" t="s">
        <v>435</v>
      </c>
      <c r="K1584" s="267" t="s">
        <v>434</v>
      </c>
      <c r="L1584" s="267">
        <f>COUNTIF(H1584:H1591,"B")</f>
        <v>6</v>
      </c>
      <c r="M1584" s="267">
        <v>200</v>
      </c>
      <c r="N1584" s="289">
        <f>L1584*M1584</f>
        <v>1200</v>
      </c>
      <c r="O1584" s="289">
        <v>60</v>
      </c>
      <c r="P1584" s="289">
        <f>O1584+N1584</f>
        <v>1260</v>
      </c>
      <c r="Q1584" s="290">
        <f>P1584/P1588</f>
        <v>0.75903614457831325</v>
      </c>
      <c r="R1584" s="290"/>
      <c r="S1584" s="290"/>
      <c r="T1584" s="290"/>
    </row>
    <row r="1585" spans="1:20" s="270" customFormat="1" ht="20.100000000000001" customHeight="1">
      <c r="A1585" s="260"/>
      <c r="B1585" s="265"/>
      <c r="C1585" s="262"/>
      <c r="D1585" s="263"/>
      <c r="E1585" s="264"/>
      <c r="F1585" s="265" t="s">
        <v>447</v>
      </c>
      <c r="G1585" s="265" t="s">
        <v>451</v>
      </c>
      <c r="H1585" s="265" t="s">
        <v>434</v>
      </c>
      <c r="I1585" s="260"/>
      <c r="J1585" s="266" t="s">
        <v>435</v>
      </c>
      <c r="K1585" s="267" t="s">
        <v>438</v>
      </c>
      <c r="L1585" s="267">
        <f>COUNTIF(H1584:H1591,"S")</f>
        <v>2</v>
      </c>
      <c r="M1585" s="267">
        <v>200</v>
      </c>
      <c r="N1585" s="289">
        <f>L1585*M1585</f>
        <v>400</v>
      </c>
      <c r="O1585" s="289"/>
      <c r="P1585" s="289">
        <f>N1585+O1585</f>
        <v>400</v>
      </c>
      <c r="Q1585" s="290">
        <f>P1585/P1588</f>
        <v>0.24096385542168675</v>
      </c>
      <c r="R1585" s="290"/>
      <c r="S1585" s="290"/>
      <c r="T1585" s="290"/>
    </row>
    <row r="1586" spans="1:20" s="270" customFormat="1" ht="20.100000000000001" customHeight="1">
      <c r="A1586" s="260"/>
      <c r="B1586" s="265"/>
      <c r="C1586" s="262"/>
      <c r="D1586" s="263"/>
      <c r="E1586" s="264"/>
      <c r="F1586" s="265" t="s">
        <v>451</v>
      </c>
      <c r="G1586" s="265" t="s">
        <v>454</v>
      </c>
      <c r="H1586" s="265" t="s">
        <v>434</v>
      </c>
      <c r="I1586" s="260"/>
      <c r="J1586" s="266" t="s">
        <v>435</v>
      </c>
      <c r="K1586" s="267" t="s">
        <v>440</v>
      </c>
      <c r="L1586" s="267">
        <f>COUNTIF(H1584:H1592,"RR")</f>
        <v>0</v>
      </c>
      <c r="M1586" s="267">
        <v>200</v>
      </c>
      <c r="N1586" s="289">
        <f>L1586*M1586</f>
        <v>0</v>
      </c>
      <c r="O1586" s="289"/>
      <c r="P1586" s="289">
        <f>N1586+O1586</f>
        <v>0</v>
      </c>
      <c r="Q1586" s="290">
        <f>P1586/P1588</f>
        <v>0</v>
      </c>
      <c r="R1586" s="290"/>
      <c r="S1586" s="290"/>
      <c r="T1586" s="290"/>
    </row>
    <row r="1587" spans="1:20" s="270" customFormat="1" ht="20.100000000000001" customHeight="1">
      <c r="A1587" s="260"/>
      <c r="B1587" s="265"/>
      <c r="C1587" s="262"/>
      <c r="D1587" s="263"/>
      <c r="E1587" s="264"/>
      <c r="F1587" s="265" t="s">
        <v>454</v>
      </c>
      <c r="G1587" s="265" t="s">
        <v>455</v>
      </c>
      <c r="H1587" s="265" t="s">
        <v>434</v>
      </c>
      <c r="I1587" s="260"/>
      <c r="J1587" s="266" t="s">
        <v>435</v>
      </c>
      <c r="K1587" s="267" t="s">
        <v>443</v>
      </c>
      <c r="L1587" s="267">
        <f>COUNTIF(H1584:H1592,"RB")</f>
        <v>0</v>
      </c>
      <c r="M1587" s="267">
        <v>200</v>
      </c>
      <c r="N1587" s="289">
        <f>L1587*M1587</f>
        <v>0</v>
      </c>
      <c r="O1587" s="289"/>
      <c r="P1587" s="289">
        <f>N1587+O1587</f>
        <v>0</v>
      </c>
      <c r="Q1587" s="290">
        <f>P1587/P1588</f>
        <v>0</v>
      </c>
      <c r="R1587" s="290"/>
      <c r="S1587" s="290"/>
      <c r="T1587" s="290"/>
    </row>
    <row r="1588" spans="1:20" s="270" customFormat="1" ht="20.100000000000001" customHeight="1">
      <c r="A1588" s="260"/>
      <c r="B1588" s="265"/>
      <c r="C1588" s="262"/>
      <c r="D1588" s="263"/>
      <c r="E1588" s="264"/>
      <c r="F1588" s="265" t="s">
        <v>455</v>
      </c>
      <c r="G1588" s="265" t="s">
        <v>456</v>
      </c>
      <c r="H1588" s="265" t="s">
        <v>434</v>
      </c>
      <c r="I1588" s="260"/>
      <c r="J1588" s="266" t="s">
        <v>435</v>
      </c>
      <c r="K1588" s="267"/>
      <c r="L1588" s="267"/>
      <c r="M1588" s="267"/>
      <c r="N1588" s="289"/>
      <c r="O1588" s="289"/>
      <c r="P1588" s="289">
        <f>SUM(P1584:P1587)</f>
        <v>1660</v>
      </c>
      <c r="Q1588" s="290">
        <f>SUM(Q1584:Q1587)</f>
        <v>1</v>
      </c>
      <c r="R1588" s="290"/>
      <c r="S1588" s="290"/>
      <c r="T1588" s="290"/>
    </row>
    <row r="1589" spans="1:20" s="270" customFormat="1" ht="20.100000000000001" customHeight="1">
      <c r="A1589" s="260"/>
      <c r="B1589" s="265"/>
      <c r="C1589" s="262"/>
      <c r="D1589" s="263"/>
      <c r="E1589" s="264"/>
      <c r="F1589" s="265" t="s">
        <v>456</v>
      </c>
      <c r="G1589" s="265" t="s">
        <v>457</v>
      </c>
      <c r="H1589" s="265" t="s">
        <v>438</v>
      </c>
      <c r="I1589" s="260"/>
      <c r="J1589" s="266" t="s">
        <v>435</v>
      </c>
      <c r="K1589" s="267"/>
      <c r="L1589" s="267"/>
      <c r="M1589" s="267"/>
      <c r="N1589" s="268"/>
      <c r="O1589" s="268"/>
      <c r="P1589" s="268"/>
    </row>
    <row r="1590" spans="1:20" s="270" customFormat="1" ht="20.100000000000001" customHeight="1">
      <c r="A1590" s="260"/>
      <c r="B1590" s="265"/>
      <c r="C1590" s="262"/>
      <c r="D1590" s="263"/>
      <c r="E1590" s="264"/>
      <c r="F1590" s="265" t="s">
        <v>457</v>
      </c>
      <c r="G1590" s="265" t="s">
        <v>460</v>
      </c>
      <c r="H1590" s="265" t="s">
        <v>434</v>
      </c>
      <c r="I1590" s="260"/>
      <c r="J1590" s="266" t="s">
        <v>435</v>
      </c>
      <c r="K1590" s="267"/>
      <c r="L1590" s="267"/>
      <c r="M1590" s="267"/>
      <c r="N1590" s="268"/>
      <c r="O1590" s="268"/>
      <c r="P1590" s="268"/>
    </row>
    <row r="1591" spans="1:20" s="270" customFormat="1" ht="20.100000000000001" customHeight="1">
      <c r="A1591" s="260"/>
      <c r="B1591" s="265"/>
      <c r="C1591" s="262"/>
      <c r="D1591" s="263"/>
      <c r="E1591" s="264"/>
      <c r="F1591" s="265" t="s">
        <v>460</v>
      </c>
      <c r="G1591" s="265" t="s">
        <v>463</v>
      </c>
      <c r="H1591" s="265" t="s">
        <v>438</v>
      </c>
      <c r="I1591" s="260"/>
      <c r="J1591" s="266" t="s">
        <v>40</v>
      </c>
      <c r="K1591" s="267"/>
      <c r="L1591" s="267"/>
      <c r="M1591" s="267"/>
      <c r="N1591" s="268"/>
      <c r="O1591" s="268"/>
      <c r="P1591" s="268"/>
    </row>
    <row r="1592" spans="1:20" s="270" customFormat="1" ht="20.100000000000001" customHeight="1">
      <c r="A1592" s="260"/>
      <c r="B1592" s="265"/>
      <c r="C1592" s="262"/>
      <c r="D1592" s="263"/>
      <c r="E1592" s="264"/>
      <c r="F1592" s="265" t="s">
        <v>463</v>
      </c>
      <c r="G1592" s="265" t="s">
        <v>1201</v>
      </c>
      <c r="H1592" s="265" t="s">
        <v>434</v>
      </c>
      <c r="I1592" s="260"/>
      <c r="J1592" s="266" t="s">
        <v>435</v>
      </c>
      <c r="K1592" s="267"/>
      <c r="L1592" s="267"/>
      <c r="M1592" s="267"/>
      <c r="N1592" s="268"/>
      <c r="O1592" s="268"/>
      <c r="P1592" s="268"/>
    </row>
    <row r="1593" spans="1:20" s="25" customFormat="1" ht="20.100000000000001" customHeight="1">
      <c r="A1593" s="20"/>
      <c r="B1593" s="44"/>
      <c r="C1593" s="41"/>
      <c r="D1593" s="42"/>
      <c r="E1593" s="43"/>
      <c r="F1593" s="44"/>
      <c r="G1593" s="44"/>
      <c r="H1593" s="44"/>
      <c r="I1593" s="20"/>
      <c r="J1593" s="24"/>
      <c r="K1593" s="226"/>
      <c r="L1593" s="226"/>
      <c r="M1593" s="226"/>
      <c r="N1593" s="239"/>
      <c r="O1593" s="239"/>
      <c r="P1593" s="239"/>
    </row>
    <row r="1594" spans="1:20" s="25" customFormat="1" ht="20.100000000000001" customHeight="1">
      <c r="A1594" s="20"/>
      <c r="B1594" s="44"/>
      <c r="C1594" s="41"/>
      <c r="D1594" s="42"/>
      <c r="E1594" s="43"/>
      <c r="F1594" s="44"/>
      <c r="G1594" s="44"/>
      <c r="H1594" s="44"/>
      <c r="I1594" s="20"/>
      <c r="J1594" s="24"/>
      <c r="K1594" s="226"/>
      <c r="L1594" s="226"/>
      <c r="M1594" s="226"/>
      <c r="N1594" s="239"/>
      <c r="O1594" s="239"/>
      <c r="P1594" s="239"/>
    </row>
    <row r="1595" spans="1:20" s="270" customFormat="1" ht="20.100000000000001" customHeight="1">
      <c r="A1595" s="260"/>
      <c r="B1595" s="265">
        <v>148</v>
      </c>
      <c r="C1595" s="262">
        <v>1.1479999999999999</v>
      </c>
      <c r="D1595" s="263" t="s">
        <v>164</v>
      </c>
      <c r="E1595" s="264">
        <f>'2-'!H167</f>
        <v>1.39</v>
      </c>
      <c r="F1595" s="265" t="s">
        <v>433</v>
      </c>
      <c r="G1595" s="265" t="s">
        <v>447</v>
      </c>
      <c r="H1595" s="265" t="s">
        <v>434</v>
      </c>
      <c r="I1595" s="260"/>
      <c r="J1595" s="266" t="s">
        <v>435</v>
      </c>
      <c r="K1595" s="267" t="s">
        <v>434</v>
      </c>
      <c r="L1595" s="267">
        <f>COUNTIF(H1595:H1600,"B")</f>
        <v>5</v>
      </c>
      <c r="M1595" s="267">
        <v>200</v>
      </c>
      <c r="N1595" s="289">
        <f>L1595*M1595</f>
        <v>1000</v>
      </c>
      <c r="O1595" s="289"/>
      <c r="P1595" s="289">
        <f>O1595+N1595</f>
        <v>1000</v>
      </c>
      <c r="Q1595" s="290">
        <f>P1595/P1599</f>
        <v>0.71942446043165464</v>
      </c>
      <c r="R1595" s="290"/>
      <c r="S1595" s="290"/>
      <c r="T1595" s="290"/>
    </row>
    <row r="1596" spans="1:20" s="270" customFormat="1" ht="20.100000000000001" customHeight="1">
      <c r="A1596" s="260"/>
      <c r="B1596" s="265"/>
      <c r="C1596" s="262"/>
      <c r="D1596" s="263"/>
      <c r="E1596" s="264"/>
      <c r="F1596" s="265" t="s">
        <v>447</v>
      </c>
      <c r="G1596" s="265" t="s">
        <v>451</v>
      </c>
      <c r="H1596" s="265" t="s">
        <v>434</v>
      </c>
      <c r="I1596" s="260"/>
      <c r="J1596" s="266" t="s">
        <v>435</v>
      </c>
      <c r="K1596" s="267" t="s">
        <v>438</v>
      </c>
      <c r="L1596" s="267">
        <f>COUNTIF(H1595:H1600,"S")</f>
        <v>1</v>
      </c>
      <c r="M1596" s="267">
        <v>200</v>
      </c>
      <c r="N1596" s="289">
        <f>L1596*M1596</f>
        <v>200</v>
      </c>
      <c r="O1596" s="289">
        <v>190</v>
      </c>
      <c r="P1596" s="289">
        <f>N1596+O1596</f>
        <v>390</v>
      </c>
      <c r="Q1596" s="290">
        <f>P1596/P1599</f>
        <v>0.2805755395683453</v>
      </c>
      <c r="R1596" s="290"/>
      <c r="S1596" s="290"/>
      <c r="T1596" s="290"/>
    </row>
    <row r="1597" spans="1:20" s="270" customFormat="1" ht="20.100000000000001" customHeight="1">
      <c r="A1597" s="260"/>
      <c r="B1597" s="265"/>
      <c r="C1597" s="262"/>
      <c r="D1597" s="263"/>
      <c r="E1597" s="264"/>
      <c r="F1597" s="265" t="s">
        <v>451</v>
      </c>
      <c r="G1597" s="265" t="s">
        <v>454</v>
      </c>
      <c r="H1597" s="265" t="s">
        <v>434</v>
      </c>
      <c r="I1597" s="260"/>
      <c r="J1597" s="266" t="s">
        <v>435</v>
      </c>
      <c r="K1597" s="267" t="s">
        <v>440</v>
      </c>
      <c r="L1597" s="267">
        <f>COUNTIF(H1595:H1601,"RR")</f>
        <v>0</v>
      </c>
      <c r="M1597" s="267">
        <v>200</v>
      </c>
      <c r="N1597" s="289">
        <f>L1597*M1597</f>
        <v>0</v>
      </c>
      <c r="O1597" s="289"/>
      <c r="P1597" s="289">
        <f>N1597+O1597</f>
        <v>0</v>
      </c>
      <c r="Q1597" s="290">
        <f>P1597/P1599</f>
        <v>0</v>
      </c>
      <c r="R1597" s="290"/>
      <c r="S1597" s="290"/>
      <c r="T1597" s="290"/>
    </row>
    <row r="1598" spans="1:20" s="270" customFormat="1" ht="20.100000000000001" customHeight="1">
      <c r="A1598" s="260"/>
      <c r="B1598" s="265"/>
      <c r="C1598" s="262"/>
      <c r="D1598" s="263"/>
      <c r="E1598" s="264"/>
      <c r="F1598" s="265" t="s">
        <v>454</v>
      </c>
      <c r="G1598" s="265" t="s">
        <v>455</v>
      </c>
      <c r="H1598" s="265" t="s">
        <v>434</v>
      </c>
      <c r="I1598" s="260"/>
      <c r="J1598" s="266" t="s">
        <v>435</v>
      </c>
      <c r="K1598" s="267" t="s">
        <v>443</v>
      </c>
      <c r="L1598" s="267">
        <f>COUNTIF(H1595:H1601,"RB")</f>
        <v>0</v>
      </c>
      <c r="M1598" s="267">
        <v>200</v>
      </c>
      <c r="N1598" s="289">
        <f>L1598*M1598</f>
        <v>0</v>
      </c>
      <c r="O1598" s="289"/>
      <c r="P1598" s="289">
        <f>N1598+O1598</f>
        <v>0</v>
      </c>
      <c r="Q1598" s="290">
        <f>P1598/P1599</f>
        <v>0</v>
      </c>
      <c r="R1598" s="290"/>
      <c r="S1598" s="290"/>
      <c r="T1598" s="290"/>
    </row>
    <row r="1599" spans="1:20" s="270" customFormat="1" ht="20.100000000000001" customHeight="1">
      <c r="A1599" s="260"/>
      <c r="B1599" s="265"/>
      <c r="C1599" s="262"/>
      <c r="D1599" s="263"/>
      <c r="E1599" s="264"/>
      <c r="F1599" s="265" t="s">
        <v>455</v>
      </c>
      <c r="G1599" s="265" t="s">
        <v>456</v>
      </c>
      <c r="H1599" s="265" t="s">
        <v>434</v>
      </c>
      <c r="I1599" s="260"/>
      <c r="J1599" s="266" t="s">
        <v>40</v>
      </c>
      <c r="K1599" s="267"/>
      <c r="L1599" s="267"/>
      <c r="M1599" s="267"/>
      <c r="N1599" s="289"/>
      <c r="O1599" s="289"/>
      <c r="P1599" s="289">
        <f>SUM(P1595:P1598)</f>
        <v>1390</v>
      </c>
      <c r="Q1599" s="290">
        <f>SUM(Q1595:Q1598)</f>
        <v>1</v>
      </c>
      <c r="R1599" s="290"/>
      <c r="S1599" s="290"/>
      <c r="T1599" s="290"/>
    </row>
    <row r="1600" spans="1:20" s="270" customFormat="1" ht="20.100000000000001" customHeight="1">
      <c r="A1600" s="260"/>
      <c r="B1600" s="265"/>
      <c r="C1600" s="262"/>
      <c r="D1600" s="263"/>
      <c r="E1600" s="264"/>
      <c r="F1600" s="265" t="s">
        <v>456</v>
      </c>
      <c r="G1600" s="265" t="s">
        <v>457</v>
      </c>
      <c r="H1600" s="265" t="s">
        <v>438</v>
      </c>
      <c r="I1600" s="260"/>
      <c r="J1600" s="266" t="s">
        <v>435</v>
      </c>
      <c r="K1600" s="267"/>
      <c r="L1600" s="267"/>
      <c r="M1600" s="267"/>
      <c r="N1600" s="268"/>
      <c r="O1600" s="268"/>
      <c r="P1600" s="268"/>
    </row>
    <row r="1601" spans="1:20" s="270" customFormat="1" ht="20.100000000000001" customHeight="1">
      <c r="A1601" s="260"/>
      <c r="B1601" s="265"/>
      <c r="C1601" s="262"/>
      <c r="D1601" s="263"/>
      <c r="E1601" s="264"/>
      <c r="F1601" s="265" t="s">
        <v>457</v>
      </c>
      <c r="G1601" s="265" t="s">
        <v>1138</v>
      </c>
      <c r="H1601" s="265" t="s">
        <v>438</v>
      </c>
      <c r="I1601" s="260"/>
      <c r="J1601" s="266" t="s">
        <v>435</v>
      </c>
      <c r="K1601" s="267"/>
      <c r="L1601" s="267"/>
      <c r="M1601" s="267"/>
      <c r="N1601" s="268"/>
      <c r="O1601" s="268"/>
      <c r="P1601" s="268"/>
    </row>
    <row r="1602" spans="1:20" s="25" customFormat="1" ht="20.100000000000001" customHeight="1">
      <c r="A1602" s="20"/>
      <c r="B1602" s="44"/>
      <c r="C1602" s="41"/>
      <c r="D1602" s="42"/>
      <c r="E1602" s="43"/>
      <c r="F1602" s="44"/>
      <c r="G1602" s="44"/>
      <c r="H1602" s="44"/>
      <c r="I1602" s="20"/>
      <c r="J1602" s="24"/>
      <c r="K1602" s="226"/>
      <c r="L1602" s="226"/>
      <c r="M1602" s="226"/>
      <c r="N1602" s="239"/>
      <c r="O1602" s="239"/>
      <c r="P1602" s="239"/>
    </row>
    <row r="1603" spans="1:20" s="25" customFormat="1" ht="20.100000000000001" customHeight="1">
      <c r="A1603" s="20"/>
      <c r="B1603" s="44"/>
      <c r="C1603" s="41"/>
      <c r="D1603" s="42"/>
      <c r="E1603" s="43"/>
      <c r="F1603" s="44"/>
      <c r="G1603" s="44"/>
      <c r="H1603" s="44"/>
      <c r="I1603" s="20"/>
      <c r="J1603" s="24"/>
      <c r="K1603" s="226"/>
      <c r="L1603" s="226"/>
      <c r="M1603" s="226"/>
      <c r="N1603" s="239"/>
      <c r="O1603" s="239"/>
      <c r="P1603" s="239"/>
    </row>
    <row r="1604" spans="1:20" s="25" customFormat="1" ht="20.100000000000001" customHeight="1">
      <c r="A1604" s="29"/>
      <c r="B1604" s="34">
        <v>149</v>
      </c>
      <c r="C1604" s="31">
        <v>1.149</v>
      </c>
      <c r="D1604" s="32" t="s">
        <v>165</v>
      </c>
      <c r="E1604" s="33">
        <f>'2-'!H168</f>
        <v>2.98</v>
      </c>
      <c r="F1604" s="34" t="s">
        <v>433</v>
      </c>
      <c r="G1604" s="34" t="s">
        <v>447</v>
      </c>
      <c r="H1604" s="34" t="s">
        <v>438</v>
      </c>
      <c r="I1604" s="29"/>
      <c r="J1604" s="35" t="s">
        <v>435</v>
      </c>
      <c r="K1604" s="228" t="s">
        <v>434</v>
      </c>
      <c r="L1604" s="228">
        <f>COUNTIF(H1604:H1617,"B")</f>
        <v>3</v>
      </c>
      <c r="M1604" s="228">
        <v>200</v>
      </c>
      <c r="N1604" s="245">
        <f>L1604*M1604</f>
        <v>600</v>
      </c>
      <c r="O1604" s="245"/>
      <c r="P1604" s="245">
        <f>O1604+N1604</f>
        <v>600</v>
      </c>
      <c r="Q1604" s="76">
        <f>P1604/P1608</f>
        <v>0.20134228187919462</v>
      </c>
      <c r="R1604" s="76"/>
      <c r="S1604" s="76"/>
      <c r="T1604" s="76"/>
    </row>
    <row r="1605" spans="1:20" s="25" customFormat="1" ht="20.100000000000001" customHeight="1">
      <c r="A1605" s="29"/>
      <c r="B1605" s="34"/>
      <c r="C1605" s="31"/>
      <c r="D1605" s="32"/>
      <c r="E1605" s="33"/>
      <c r="F1605" s="34" t="s">
        <v>447</v>
      </c>
      <c r="G1605" s="34" t="s">
        <v>451</v>
      </c>
      <c r="H1605" s="34" t="s">
        <v>438</v>
      </c>
      <c r="I1605" s="29"/>
      <c r="J1605" s="35" t="s">
        <v>435</v>
      </c>
      <c r="K1605" s="228" t="s">
        <v>438</v>
      </c>
      <c r="L1605" s="228">
        <f>COUNTIF(H1604:H1617,"S")</f>
        <v>11</v>
      </c>
      <c r="M1605" s="228">
        <v>200</v>
      </c>
      <c r="N1605" s="245">
        <f>L1605*M1605</f>
        <v>2200</v>
      </c>
      <c r="O1605" s="245">
        <v>180</v>
      </c>
      <c r="P1605" s="245">
        <f>N1605+O1605</f>
        <v>2380</v>
      </c>
      <c r="Q1605" s="76">
        <f>P1605/P1608</f>
        <v>0.79865771812080533</v>
      </c>
      <c r="R1605" s="76"/>
      <c r="S1605" s="76"/>
      <c r="T1605" s="76"/>
    </row>
    <row r="1606" spans="1:20" s="25" customFormat="1" ht="20.100000000000001" customHeight="1">
      <c r="A1606" s="29"/>
      <c r="B1606" s="34"/>
      <c r="C1606" s="31"/>
      <c r="D1606" s="32"/>
      <c r="E1606" s="33"/>
      <c r="F1606" s="34" t="s">
        <v>451</v>
      </c>
      <c r="G1606" s="34" t="s">
        <v>454</v>
      </c>
      <c r="H1606" s="34" t="s">
        <v>438</v>
      </c>
      <c r="I1606" s="29"/>
      <c r="J1606" s="35" t="s">
        <v>435</v>
      </c>
      <c r="K1606" s="228" t="s">
        <v>440</v>
      </c>
      <c r="L1606" s="228">
        <f>COUNTIF(H1604:H1618,"RR")</f>
        <v>0</v>
      </c>
      <c r="M1606" s="228">
        <v>200</v>
      </c>
      <c r="N1606" s="245">
        <f>L1606*M1606</f>
        <v>0</v>
      </c>
      <c r="O1606" s="245"/>
      <c r="P1606" s="245">
        <f>N1606+O1606</f>
        <v>0</v>
      </c>
      <c r="Q1606" s="76">
        <f>P1606/P1608</f>
        <v>0</v>
      </c>
      <c r="R1606" s="76"/>
      <c r="S1606" s="76"/>
      <c r="T1606" s="76"/>
    </row>
    <row r="1607" spans="1:20" s="25" customFormat="1" ht="20.100000000000001" customHeight="1">
      <c r="A1607" s="29"/>
      <c r="B1607" s="34"/>
      <c r="C1607" s="31"/>
      <c r="D1607" s="32"/>
      <c r="E1607" s="33"/>
      <c r="F1607" s="34" t="s">
        <v>454</v>
      </c>
      <c r="G1607" s="34" t="s">
        <v>455</v>
      </c>
      <c r="H1607" s="34" t="s">
        <v>438</v>
      </c>
      <c r="I1607" s="29"/>
      <c r="J1607" s="35" t="s">
        <v>435</v>
      </c>
      <c r="K1607" s="228" t="s">
        <v>443</v>
      </c>
      <c r="L1607" s="228">
        <f>COUNTIF(H1604:H1618,"RB")</f>
        <v>0</v>
      </c>
      <c r="M1607" s="228">
        <v>200</v>
      </c>
      <c r="N1607" s="245">
        <f>L1607*M1607</f>
        <v>0</v>
      </c>
      <c r="O1607" s="245"/>
      <c r="P1607" s="245">
        <f>N1607+O1607</f>
        <v>0</v>
      </c>
      <c r="Q1607" s="76">
        <f>P1607/P1608</f>
        <v>0</v>
      </c>
      <c r="R1607" s="76"/>
      <c r="S1607" s="76"/>
      <c r="T1607" s="76"/>
    </row>
    <row r="1608" spans="1:20" s="25" customFormat="1" ht="20.100000000000001" customHeight="1">
      <c r="A1608" s="29"/>
      <c r="B1608" s="34"/>
      <c r="C1608" s="31"/>
      <c r="D1608" s="32"/>
      <c r="E1608" s="33"/>
      <c r="F1608" s="34" t="s">
        <v>455</v>
      </c>
      <c r="G1608" s="34" t="s">
        <v>456</v>
      </c>
      <c r="H1608" s="34" t="s">
        <v>438</v>
      </c>
      <c r="I1608" s="29"/>
      <c r="J1608" s="35" t="s">
        <v>435</v>
      </c>
      <c r="K1608" s="228"/>
      <c r="L1608" s="228"/>
      <c r="M1608" s="228"/>
      <c r="N1608" s="245"/>
      <c r="O1608" s="245"/>
      <c r="P1608" s="245">
        <f>SUM(P1604:P1607)</f>
        <v>2980</v>
      </c>
      <c r="Q1608" s="76">
        <f>SUM(Q1604:Q1607)</f>
        <v>1</v>
      </c>
      <c r="R1608" s="76"/>
      <c r="S1608" s="76"/>
      <c r="T1608" s="76"/>
    </row>
    <row r="1609" spans="1:20" s="25" customFormat="1" ht="20.100000000000001" customHeight="1">
      <c r="A1609" s="29"/>
      <c r="B1609" s="34"/>
      <c r="C1609" s="31"/>
      <c r="D1609" s="32"/>
      <c r="E1609" s="33"/>
      <c r="F1609" s="34" t="s">
        <v>456</v>
      </c>
      <c r="G1609" s="34" t="s">
        <v>457</v>
      </c>
      <c r="H1609" s="34" t="s">
        <v>438</v>
      </c>
      <c r="I1609" s="29"/>
      <c r="J1609" s="35" t="s">
        <v>435</v>
      </c>
      <c r="K1609" s="228"/>
      <c r="L1609" s="228"/>
      <c r="M1609" s="228"/>
      <c r="N1609" s="241"/>
      <c r="O1609" s="241"/>
      <c r="P1609" s="241"/>
      <c r="Q1609" s="36"/>
      <c r="R1609" s="36"/>
      <c r="S1609" s="36"/>
      <c r="T1609" s="36"/>
    </row>
    <row r="1610" spans="1:20" s="25" customFormat="1" ht="20.100000000000001" customHeight="1">
      <c r="A1610" s="29"/>
      <c r="B1610" s="34"/>
      <c r="C1610" s="31"/>
      <c r="D1610" s="32"/>
      <c r="E1610" s="33"/>
      <c r="F1610" s="34" t="s">
        <v>457</v>
      </c>
      <c r="G1610" s="34" t="s">
        <v>460</v>
      </c>
      <c r="H1610" s="34" t="s">
        <v>434</v>
      </c>
      <c r="I1610" s="29"/>
      <c r="J1610" s="35" t="s">
        <v>435</v>
      </c>
      <c r="K1610" s="228"/>
      <c r="L1610" s="228"/>
      <c r="M1610" s="228"/>
      <c r="N1610" s="241"/>
      <c r="O1610" s="241"/>
      <c r="P1610" s="241"/>
      <c r="Q1610" s="36"/>
      <c r="R1610" s="36"/>
      <c r="S1610" s="36"/>
      <c r="T1610" s="36"/>
    </row>
    <row r="1611" spans="1:20" s="25" customFormat="1" ht="20.100000000000001" customHeight="1">
      <c r="A1611" s="29"/>
      <c r="B1611" s="34"/>
      <c r="C1611" s="31"/>
      <c r="D1611" s="32"/>
      <c r="E1611" s="33"/>
      <c r="F1611" s="34" t="s">
        <v>460</v>
      </c>
      <c r="G1611" s="34" t="s">
        <v>463</v>
      </c>
      <c r="H1611" s="34" t="s">
        <v>438</v>
      </c>
      <c r="I1611" s="29"/>
      <c r="J1611" s="35" t="s">
        <v>435</v>
      </c>
      <c r="K1611" s="228"/>
      <c r="L1611" s="228"/>
      <c r="M1611" s="228"/>
      <c r="N1611" s="241"/>
      <c r="O1611" s="241"/>
      <c r="P1611" s="241"/>
      <c r="Q1611" s="36"/>
      <c r="R1611" s="36"/>
      <c r="S1611" s="36"/>
      <c r="T1611" s="36"/>
    </row>
    <row r="1612" spans="1:20" s="25" customFormat="1" ht="20.100000000000001" customHeight="1">
      <c r="A1612" s="29"/>
      <c r="B1612" s="34"/>
      <c r="C1612" s="31"/>
      <c r="D1612" s="32"/>
      <c r="E1612" s="33"/>
      <c r="F1612" s="34" t="s">
        <v>463</v>
      </c>
      <c r="G1612" s="34" t="s">
        <v>464</v>
      </c>
      <c r="H1612" s="34" t="s">
        <v>438</v>
      </c>
      <c r="I1612" s="29"/>
      <c r="J1612" s="35" t="s">
        <v>435</v>
      </c>
      <c r="K1612" s="228"/>
      <c r="L1612" s="228"/>
      <c r="M1612" s="228"/>
      <c r="N1612" s="241"/>
      <c r="O1612" s="241"/>
      <c r="P1612" s="241"/>
      <c r="Q1612" s="36"/>
      <c r="R1612" s="36"/>
      <c r="S1612" s="36"/>
      <c r="T1612" s="36"/>
    </row>
    <row r="1613" spans="1:20" s="25" customFormat="1" ht="20.100000000000001" customHeight="1">
      <c r="A1613" s="29"/>
      <c r="B1613" s="34"/>
      <c r="C1613" s="31"/>
      <c r="D1613" s="32"/>
      <c r="E1613" s="33"/>
      <c r="F1613" s="34" t="s">
        <v>464</v>
      </c>
      <c r="G1613" s="34" t="s">
        <v>465</v>
      </c>
      <c r="H1613" s="34" t="s">
        <v>438</v>
      </c>
      <c r="I1613" s="29"/>
      <c r="J1613" s="35" t="s">
        <v>435</v>
      </c>
      <c r="K1613" s="228"/>
      <c r="L1613" s="228"/>
      <c r="M1613" s="228"/>
      <c r="N1613" s="241"/>
      <c r="O1613" s="241"/>
      <c r="P1613" s="241"/>
      <c r="Q1613" s="36"/>
      <c r="R1613" s="36"/>
      <c r="S1613" s="36"/>
      <c r="T1613" s="36"/>
    </row>
    <row r="1614" spans="1:20" s="25" customFormat="1" ht="20.100000000000001" customHeight="1">
      <c r="A1614" s="29"/>
      <c r="B1614" s="34"/>
      <c r="C1614" s="31"/>
      <c r="D1614" s="32"/>
      <c r="E1614" s="33"/>
      <c r="F1614" s="34" t="s">
        <v>465</v>
      </c>
      <c r="G1614" s="34" t="s">
        <v>466</v>
      </c>
      <c r="H1614" s="34" t="s">
        <v>434</v>
      </c>
      <c r="I1614" s="29"/>
      <c r="J1614" s="35" t="s">
        <v>435</v>
      </c>
      <c r="K1614" s="228"/>
      <c r="L1614" s="228"/>
      <c r="M1614" s="228"/>
      <c r="N1614" s="241"/>
      <c r="O1614" s="241"/>
      <c r="P1614" s="241"/>
      <c r="Q1614" s="36"/>
      <c r="R1614" s="36"/>
      <c r="S1614" s="36"/>
      <c r="T1614" s="36"/>
    </row>
    <row r="1615" spans="1:20" s="25" customFormat="1" ht="20.100000000000001" customHeight="1">
      <c r="A1615" s="29"/>
      <c r="B1615" s="34"/>
      <c r="C1615" s="31"/>
      <c r="D1615" s="32"/>
      <c r="E1615" s="33"/>
      <c r="F1615" s="34" t="s">
        <v>466</v>
      </c>
      <c r="G1615" s="34" t="s">
        <v>467</v>
      </c>
      <c r="H1615" s="34" t="s">
        <v>434</v>
      </c>
      <c r="I1615" s="29"/>
      <c r="J1615" s="35" t="s">
        <v>435</v>
      </c>
      <c r="K1615" s="228"/>
      <c r="L1615" s="228"/>
      <c r="M1615" s="228"/>
      <c r="N1615" s="241"/>
      <c r="O1615" s="241"/>
      <c r="P1615" s="241"/>
      <c r="Q1615" s="36"/>
      <c r="R1615" s="36"/>
      <c r="S1615" s="36"/>
      <c r="T1615" s="36"/>
    </row>
    <row r="1616" spans="1:20" s="25" customFormat="1" ht="20.100000000000001" customHeight="1">
      <c r="A1616" s="29"/>
      <c r="B1616" s="34"/>
      <c r="C1616" s="31"/>
      <c r="D1616" s="32"/>
      <c r="E1616" s="33"/>
      <c r="F1616" s="34" t="s">
        <v>467</v>
      </c>
      <c r="G1616" s="34" t="s">
        <v>468</v>
      </c>
      <c r="H1616" s="34" t="s">
        <v>438</v>
      </c>
      <c r="I1616" s="29"/>
      <c r="J1616" s="35" t="s">
        <v>435</v>
      </c>
      <c r="K1616" s="228"/>
      <c r="L1616" s="228"/>
      <c r="M1616" s="228"/>
      <c r="N1616" s="241"/>
      <c r="O1616" s="241"/>
      <c r="P1616" s="241"/>
      <c r="Q1616" s="36"/>
      <c r="R1616" s="36"/>
      <c r="S1616" s="36"/>
      <c r="T1616" s="36"/>
    </row>
    <row r="1617" spans="1:20" s="25" customFormat="1" ht="20.100000000000001" customHeight="1">
      <c r="A1617" s="29"/>
      <c r="B1617" s="34"/>
      <c r="C1617" s="31"/>
      <c r="D1617" s="32"/>
      <c r="E1617" s="33"/>
      <c r="F1617" s="34" t="s">
        <v>468</v>
      </c>
      <c r="G1617" s="34" t="s">
        <v>469</v>
      </c>
      <c r="H1617" s="34" t="s">
        <v>438</v>
      </c>
      <c r="I1617" s="29"/>
      <c r="J1617" s="35" t="s">
        <v>435</v>
      </c>
      <c r="K1617" s="228"/>
      <c r="L1617" s="228"/>
      <c r="M1617" s="228"/>
      <c r="N1617" s="241"/>
      <c r="O1617" s="241"/>
      <c r="P1617" s="241"/>
      <c r="Q1617" s="36"/>
      <c r="R1617" s="36"/>
      <c r="S1617" s="36"/>
      <c r="T1617" s="36"/>
    </row>
    <row r="1618" spans="1:20" s="25" customFormat="1" ht="20.100000000000001" customHeight="1">
      <c r="A1618" s="29"/>
      <c r="B1618" s="34"/>
      <c r="C1618" s="31"/>
      <c r="D1618" s="32"/>
      <c r="E1618" s="33"/>
      <c r="F1618" s="34" t="s">
        <v>469</v>
      </c>
      <c r="G1618" s="34" t="s">
        <v>1134</v>
      </c>
      <c r="H1618" s="34" t="s">
        <v>438</v>
      </c>
      <c r="I1618" s="29"/>
      <c r="J1618" s="35" t="s">
        <v>435</v>
      </c>
      <c r="K1618" s="228"/>
      <c r="L1618" s="228"/>
      <c r="M1618" s="228"/>
      <c r="N1618" s="241"/>
      <c r="O1618" s="241"/>
      <c r="P1618" s="241"/>
      <c r="Q1618" s="36"/>
      <c r="R1618" s="36"/>
      <c r="S1618" s="36"/>
      <c r="T1618" s="36"/>
    </row>
    <row r="1619" spans="1:20" s="25" customFormat="1" ht="20.100000000000001" customHeight="1">
      <c r="A1619" s="20"/>
      <c r="B1619" s="44"/>
      <c r="C1619" s="41"/>
      <c r="D1619" s="42"/>
      <c r="E1619" s="43"/>
      <c r="F1619" s="44"/>
      <c r="G1619" s="44"/>
      <c r="H1619" s="44"/>
      <c r="I1619" s="20"/>
      <c r="J1619" s="24"/>
      <c r="K1619" s="226"/>
      <c r="L1619" s="226"/>
      <c r="M1619" s="226"/>
      <c r="N1619" s="239"/>
      <c r="O1619" s="239"/>
      <c r="P1619" s="239"/>
    </row>
    <row r="1620" spans="1:20" s="25" customFormat="1" ht="20.100000000000001" customHeight="1">
      <c r="A1620" s="20"/>
      <c r="B1620" s="44"/>
      <c r="C1620" s="41"/>
      <c r="D1620" s="42"/>
      <c r="E1620" s="43"/>
      <c r="F1620" s="44"/>
      <c r="G1620" s="44"/>
      <c r="H1620" s="44"/>
      <c r="I1620" s="20"/>
      <c r="J1620" s="24"/>
      <c r="K1620" s="226"/>
      <c r="L1620" s="226"/>
      <c r="M1620" s="226"/>
      <c r="N1620" s="239"/>
      <c r="O1620" s="239"/>
      <c r="P1620" s="239"/>
    </row>
    <row r="1621" spans="1:20" s="25" customFormat="1" ht="20.100000000000001" customHeight="1">
      <c r="A1621" s="29"/>
      <c r="B1621" s="34">
        <v>150</v>
      </c>
      <c r="C1621" s="31" t="s">
        <v>1043</v>
      </c>
      <c r="D1621" s="32" t="s">
        <v>166</v>
      </c>
      <c r="E1621" s="33">
        <f>'2-'!H169</f>
        <v>1</v>
      </c>
      <c r="F1621" s="34" t="s">
        <v>433</v>
      </c>
      <c r="G1621" s="34" t="s">
        <v>447</v>
      </c>
      <c r="H1621" s="34" t="s">
        <v>434</v>
      </c>
      <c r="I1621" s="29"/>
      <c r="J1621" s="35" t="s">
        <v>435</v>
      </c>
      <c r="K1621" s="228" t="s">
        <v>434</v>
      </c>
      <c r="L1621" s="228">
        <f>COUNTIF(H1621:H1625,"B")</f>
        <v>5</v>
      </c>
      <c r="M1621" s="228">
        <v>200</v>
      </c>
      <c r="N1621" s="245">
        <f>L1621*M1621</f>
        <v>1000</v>
      </c>
      <c r="O1621" s="245"/>
      <c r="P1621" s="245">
        <f>O1621+N1621</f>
        <v>1000</v>
      </c>
      <c r="Q1621" s="76">
        <f>P1621/P1625</f>
        <v>1</v>
      </c>
      <c r="R1621" s="76"/>
      <c r="S1621" s="76"/>
      <c r="T1621" s="76"/>
    </row>
    <row r="1622" spans="1:20" s="25" customFormat="1" ht="20.100000000000001" customHeight="1">
      <c r="A1622" s="29"/>
      <c r="B1622" s="34"/>
      <c r="C1622" s="31"/>
      <c r="D1622" s="32"/>
      <c r="E1622" s="33"/>
      <c r="F1622" s="34" t="s">
        <v>447</v>
      </c>
      <c r="G1622" s="34" t="s">
        <v>451</v>
      </c>
      <c r="H1622" s="34" t="s">
        <v>434</v>
      </c>
      <c r="I1622" s="29"/>
      <c r="J1622" s="35" t="s">
        <v>435</v>
      </c>
      <c r="K1622" s="228" t="s">
        <v>438</v>
      </c>
      <c r="L1622" s="228">
        <v>0</v>
      </c>
      <c r="M1622" s="228">
        <v>200</v>
      </c>
      <c r="N1622" s="245">
        <v>0</v>
      </c>
      <c r="O1622" s="245"/>
      <c r="P1622" s="245">
        <f>N1622+O1622</f>
        <v>0</v>
      </c>
      <c r="Q1622" s="76">
        <f>P1622/P1625</f>
        <v>0</v>
      </c>
      <c r="R1622" s="76"/>
      <c r="S1622" s="76"/>
      <c r="T1622" s="76"/>
    </row>
    <row r="1623" spans="1:20" s="25" customFormat="1" ht="20.100000000000001" customHeight="1">
      <c r="A1623" s="29"/>
      <c r="B1623" s="34"/>
      <c r="C1623" s="31"/>
      <c r="D1623" s="32"/>
      <c r="E1623" s="33"/>
      <c r="F1623" s="34" t="s">
        <v>451</v>
      </c>
      <c r="G1623" s="34" t="s">
        <v>454</v>
      </c>
      <c r="H1623" s="34" t="s">
        <v>434</v>
      </c>
      <c r="I1623" s="29"/>
      <c r="J1623" s="35" t="s">
        <v>435</v>
      </c>
      <c r="K1623" s="228" t="s">
        <v>440</v>
      </c>
      <c r="L1623" s="228">
        <v>0</v>
      </c>
      <c r="M1623" s="228">
        <v>200</v>
      </c>
      <c r="N1623" s="245">
        <v>0</v>
      </c>
      <c r="O1623" s="245"/>
      <c r="P1623" s="245">
        <f>N1623+O1623</f>
        <v>0</v>
      </c>
      <c r="Q1623" s="76">
        <f>P1623/P1625</f>
        <v>0</v>
      </c>
      <c r="R1623" s="76"/>
      <c r="S1623" s="76"/>
      <c r="T1623" s="76"/>
    </row>
    <row r="1624" spans="1:20" s="25" customFormat="1" ht="20.100000000000001" customHeight="1">
      <c r="A1624" s="29"/>
      <c r="B1624" s="34"/>
      <c r="C1624" s="31"/>
      <c r="D1624" s="32"/>
      <c r="E1624" s="33"/>
      <c r="F1624" s="34" t="s">
        <v>454</v>
      </c>
      <c r="G1624" s="34" t="s">
        <v>455</v>
      </c>
      <c r="H1624" s="34" t="s">
        <v>434</v>
      </c>
      <c r="I1624" s="29"/>
      <c r="J1624" s="35" t="s">
        <v>435</v>
      </c>
      <c r="K1624" s="228" t="s">
        <v>443</v>
      </c>
      <c r="L1624" s="228">
        <v>0</v>
      </c>
      <c r="M1624" s="228">
        <v>200</v>
      </c>
      <c r="N1624" s="245">
        <f>L1624*M1624</f>
        <v>0</v>
      </c>
      <c r="O1624" s="245"/>
      <c r="P1624" s="245">
        <f>N1624+O1624</f>
        <v>0</v>
      </c>
      <c r="Q1624" s="76">
        <f>P1624/P1625</f>
        <v>0</v>
      </c>
      <c r="R1624" s="76"/>
      <c r="S1624" s="76"/>
      <c r="T1624" s="76"/>
    </row>
    <row r="1625" spans="1:20" s="25" customFormat="1" ht="20.100000000000001" customHeight="1">
      <c r="A1625" s="29"/>
      <c r="B1625" s="34"/>
      <c r="C1625" s="31"/>
      <c r="D1625" s="32"/>
      <c r="E1625" s="33"/>
      <c r="F1625" s="34" t="s">
        <v>455</v>
      </c>
      <c r="G1625" s="34" t="s">
        <v>456</v>
      </c>
      <c r="H1625" s="34" t="s">
        <v>434</v>
      </c>
      <c r="I1625" s="29"/>
      <c r="J1625" s="35" t="s">
        <v>435</v>
      </c>
      <c r="K1625" s="228"/>
      <c r="L1625" s="228"/>
      <c r="M1625" s="228"/>
      <c r="N1625" s="245"/>
      <c r="O1625" s="245"/>
      <c r="P1625" s="245">
        <f>SUM(P1621:P1624)</f>
        <v>1000</v>
      </c>
      <c r="Q1625" s="76">
        <f>SUM(Q1621:Q1624)</f>
        <v>1</v>
      </c>
      <c r="R1625" s="76"/>
      <c r="S1625" s="76"/>
      <c r="T1625" s="76"/>
    </row>
    <row r="1626" spans="1:20" s="25" customFormat="1" ht="20.100000000000001" customHeight="1">
      <c r="A1626" s="29"/>
      <c r="B1626" s="34"/>
      <c r="C1626" s="31"/>
      <c r="D1626" s="32"/>
      <c r="E1626" s="33"/>
      <c r="F1626" s="34" t="s">
        <v>456</v>
      </c>
      <c r="G1626" s="34" t="s">
        <v>456</v>
      </c>
      <c r="H1626" s="34" t="s">
        <v>434</v>
      </c>
      <c r="I1626" s="29"/>
      <c r="J1626" s="35" t="s">
        <v>435</v>
      </c>
      <c r="K1626" s="228"/>
      <c r="L1626" s="228"/>
      <c r="M1626" s="228"/>
      <c r="N1626" s="241"/>
      <c r="O1626" s="241"/>
      <c r="P1626" s="241"/>
      <c r="Q1626" s="36"/>
      <c r="R1626" s="36"/>
      <c r="S1626" s="36"/>
      <c r="T1626" s="36"/>
    </row>
    <row r="1627" spans="1:20" s="25" customFormat="1" ht="20.100000000000001" customHeight="1">
      <c r="A1627" s="20"/>
      <c r="B1627" s="44"/>
      <c r="C1627" s="41"/>
      <c r="D1627" s="42"/>
      <c r="E1627" s="43"/>
      <c r="F1627" s="44"/>
      <c r="G1627" s="44"/>
      <c r="H1627" s="44"/>
      <c r="I1627" s="20"/>
      <c r="J1627" s="24"/>
      <c r="K1627" s="226"/>
      <c r="L1627" s="226"/>
      <c r="M1627" s="226"/>
      <c r="N1627" s="239"/>
      <c r="O1627" s="239"/>
      <c r="P1627" s="239"/>
    </row>
    <row r="1628" spans="1:20" s="25" customFormat="1" ht="20.100000000000001" customHeight="1">
      <c r="A1628" s="20"/>
      <c r="B1628" s="44"/>
      <c r="C1628" s="41"/>
      <c r="D1628" s="42"/>
      <c r="E1628" s="43"/>
      <c r="F1628" s="44"/>
      <c r="G1628" s="44"/>
      <c r="H1628" s="44"/>
      <c r="I1628" s="20"/>
      <c r="J1628" s="24"/>
      <c r="K1628" s="226"/>
      <c r="L1628" s="226"/>
      <c r="M1628" s="226"/>
      <c r="N1628" s="239"/>
      <c r="O1628" s="239"/>
      <c r="P1628" s="239"/>
    </row>
    <row r="1629" spans="1:20" s="270" customFormat="1" ht="20.100000000000001" customHeight="1">
      <c r="A1629" s="260"/>
      <c r="B1629" s="265">
        <v>151</v>
      </c>
      <c r="C1629" s="262">
        <v>1.151</v>
      </c>
      <c r="D1629" s="263" t="s">
        <v>167</v>
      </c>
      <c r="E1629" s="264">
        <f>'2-'!H170</f>
        <v>0.85</v>
      </c>
      <c r="F1629" s="265" t="s">
        <v>433</v>
      </c>
      <c r="G1629" s="265" t="s">
        <v>447</v>
      </c>
      <c r="H1629" s="265" t="s">
        <v>438</v>
      </c>
      <c r="I1629" s="260"/>
      <c r="J1629" s="266" t="s">
        <v>435</v>
      </c>
      <c r="K1629" s="267" t="s">
        <v>434</v>
      </c>
      <c r="L1629" s="267">
        <f>COUNTIF(H1629:H1633,"B")</f>
        <v>1</v>
      </c>
      <c r="M1629" s="267">
        <v>200</v>
      </c>
      <c r="N1629" s="289">
        <f>L1629*M1629</f>
        <v>200</v>
      </c>
      <c r="O1629" s="289"/>
      <c r="P1629" s="289">
        <f>N1629-O1629</f>
        <v>200</v>
      </c>
      <c r="Q1629" s="290">
        <f>P1629/P1633</f>
        <v>0.23529411764705882</v>
      </c>
      <c r="R1629" s="290"/>
      <c r="S1629" s="290"/>
      <c r="T1629" s="290"/>
    </row>
    <row r="1630" spans="1:20" s="270" customFormat="1" ht="20.100000000000001" customHeight="1">
      <c r="A1630" s="260"/>
      <c r="B1630" s="265"/>
      <c r="C1630" s="262"/>
      <c r="D1630" s="263"/>
      <c r="E1630" s="264"/>
      <c r="F1630" s="265" t="s">
        <v>447</v>
      </c>
      <c r="G1630" s="265" t="s">
        <v>451</v>
      </c>
      <c r="H1630" s="265" t="s">
        <v>438</v>
      </c>
      <c r="I1630" s="260"/>
      <c r="J1630" s="266" t="s">
        <v>435</v>
      </c>
      <c r="K1630" s="267" t="s">
        <v>438</v>
      </c>
      <c r="L1630" s="267">
        <f>COUNTIF(H1629:H1632,"S")</f>
        <v>3</v>
      </c>
      <c r="M1630" s="267">
        <v>200</v>
      </c>
      <c r="N1630" s="289">
        <f>L1630*M1630</f>
        <v>600</v>
      </c>
      <c r="O1630" s="289">
        <v>50</v>
      </c>
      <c r="P1630" s="289">
        <f>N1630+O1630</f>
        <v>650</v>
      </c>
      <c r="Q1630" s="290">
        <f>P1630/P1633</f>
        <v>0.76470588235294112</v>
      </c>
      <c r="R1630" s="290"/>
      <c r="S1630" s="290"/>
      <c r="T1630" s="290"/>
    </row>
    <row r="1631" spans="1:20" s="270" customFormat="1" ht="20.100000000000001" customHeight="1">
      <c r="A1631" s="260"/>
      <c r="B1631" s="265"/>
      <c r="C1631" s="262"/>
      <c r="D1631" s="263"/>
      <c r="E1631" s="264"/>
      <c r="F1631" s="265" t="s">
        <v>451</v>
      </c>
      <c r="G1631" s="265" t="s">
        <v>454</v>
      </c>
      <c r="H1631" s="265" t="s">
        <v>438</v>
      </c>
      <c r="I1631" s="260"/>
      <c r="J1631" s="266" t="s">
        <v>435</v>
      </c>
      <c r="K1631" s="267" t="s">
        <v>440</v>
      </c>
      <c r="L1631" s="267">
        <f>COUNTIF(H1629:H1633,"RR")</f>
        <v>0</v>
      </c>
      <c r="M1631" s="267">
        <v>200</v>
      </c>
      <c r="N1631" s="289">
        <f>L1631*M1631</f>
        <v>0</v>
      </c>
      <c r="O1631" s="289"/>
      <c r="P1631" s="289">
        <f>N1631+O1631</f>
        <v>0</v>
      </c>
      <c r="Q1631" s="290">
        <f>P1631/P1633</f>
        <v>0</v>
      </c>
      <c r="R1631" s="290"/>
      <c r="S1631" s="290"/>
      <c r="T1631" s="290"/>
    </row>
    <row r="1632" spans="1:20" s="270" customFormat="1" ht="20.100000000000001" customHeight="1">
      <c r="A1632" s="260"/>
      <c r="B1632" s="265"/>
      <c r="C1632" s="262"/>
      <c r="D1632" s="263"/>
      <c r="E1632" s="264"/>
      <c r="F1632" s="265" t="s">
        <v>454</v>
      </c>
      <c r="G1632" s="265" t="s">
        <v>455</v>
      </c>
      <c r="H1632" s="265" t="s">
        <v>434</v>
      </c>
      <c r="I1632" s="260"/>
      <c r="J1632" s="266" t="s">
        <v>435</v>
      </c>
      <c r="K1632" s="267" t="s">
        <v>443</v>
      </c>
      <c r="L1632" s="267">
        <f>COUNTIF(H1629:H1633,"RB")</f>
        <v>0</v>
      </c>
      <c r="M1632" s="267">
        <v>200</v>
      </c>
      <c r="N1632" s="289">
        <f>L1632*M1632</f>
        <v>0</v>
      </c>
      <c r="O1632" s="289"/>
      <c r="P1632" s="289">
        <f>N1632+O1632</f>
        <v>0</v>
      </c>
      <c r="Q1632" s="290">
        <f>P1632/P1633</f>
        <v>0</v>
      </c>
      <c r="R1632" s="290"/>
      <c r="S1632" s="290"/>
      <c r="T1632" s="290"/>
    </row>
    <row r="1633" spans="1:20" s="270" customFormat="1" ht="20.100000000000001" customHeight="1">
      <c r="A1633" s="260"/>
      <c r="B1633" s="265"/>
      <c r="C1633" s="262"/>
      <c r="D1633" s="263"/>
      <c r="E1633" s="264"/>
      <c r="F1633" s="265" t="s">
        <v>455</v>
      </c>
      <c r="G1633" s="265" t="s">
        <v>540</v>
      </c>
      <c r="H1633" s="265" t="s">
        <v>438</v>
      </c>
      <c r="I1633" s="260"/>
      <c r="J1633" s="266" t="s">
        <v>435</v>
      </c>
      <c r="K1633" s="267"/>
      <c r="L1633" s="267"/>
      <c r="M1633" s="267"/>
      <c r="N1633" s="289"/>
      <c r="O1633" s="289"/>
      <c r="P1633" s="289">
        <f>SUM(P1629:P1632)</f>
        <v>850</v>
      </c>
      <c r="Q1633" s="290">
        <f>SUM(Q1629:Q1632)</f>
        <v>1</v>
      </c>
      <c r="R1633" s="290"/>
      <c r="S1633" s="290"/>
      <c r="T1633" s="290"/>
    </row>
    <row r="1634" spans="1:20" s="270" customFormat="1" ht="20.100000000000001" customHeight="1">
      <c r="A1634" s="260"/>
      <c r="B1634" s="265"/>
      <c r="C1634" s="262"/>
      <c r="D1634" s="263"/>
      <c r="E1634" s="264"/>
      <c r="F1634" s="265"/>
      <c r="G1634" s="265"/>
      <c r="H1634" s="265"/>
      <c r="I1634" s="260"/>
      <c r="J1634" s="266"/>
      <c r="K1634" s="267"/>
      <c r="L1634" s="267"/>
      <c r="M1634" s="267"/>
      <c r="N1634" s="268"/>
      <c r="O1634" s="268"/>
      <c r="P1634" s="268"/>
    </row>
    <row r="1635" spans="1:20" s="25" customFormat="1" ht="20.100000000000001" customHeight="1">
      <c r="A1635" s="20"/>
      <c r="B1635" s="44"/>
      <c r="C1635" s="41"/>
      <c r="D1635" s="42"/>
      <c r="E1635" s="43"/>
      <c r="F1635" s="44"/>
      <c r="G1635" s="44"/>
      <c r="H1635" s="44"/>
      <c r="I1635" s="20"/>
      <c r="J1635" s="24"/>
      <c r="K1635" s="226"/>
      <c r="L1635" s="226"/>
      <c r="M1635" s="226"/>
      <c r="N1635" s="239"/>
      <c r="O1635" s="239"/>
      <c r="P1635" s="239"/>
    </row>
    <row r="1636" spans="1:20" s="25" customFormat="1" ht="20.100000000000001" customHeight="1">
      <c r="A1636" s="20"/>
      <c r="B1636" s="44"/>
      <c r="C1636" s="41"/>
      <c r="D1636" s="42"/>
      <c r="E1636" s="43"/>
      <c r="F1636" s="44"/>
      <c r="G1636" s="44"/>
      <c r="H1636" s="44"/>
      <c r="I1636" s="20"/>
      <c r="J1636" s="24"/>
      <c r="K1636" s="226"/>
      <c r="L1636" s="226"/>
      <c r="M1636" s="226"/>
      <c r="N1636" s="239"/>
      <c r="O1636" s="239"/>
      <c r="P1636" s="239"/>
    </row>
    <row r="1637" spans="1:20" s="270" customFormat="1" ht="20.100000000000001" customHeight="1">
      <c r="A1637" s="260"/>
      <c r="B1637" s="265">
        <v>152</v>
      </c>
      <c r="C1637" s="262">
        <v>1.1519999999999999</v>
      </c>
      <c r="D1637" s="263" t="s">
        <v>168</v>
      </c>
      <c r="E1637" s="264">
        <f>'2-'!H171</f>
        <v>0.83</v>
      </c>
      <c r="F1637" s="265" t="s">
        <v>433</v>
      </c>
      <c r="G1637" s="265" t="s">
        <v>447</v>
      </c>
      <c r="H1637" s="265" t="s">
        <v>443</v>
      </c>
      <c r="I1637" s="260"/>
      <c r="J1637" s="266" t="s">
        <v>435</v>
      </c>
      <c r="K1637" s="267" t="s">
        <v>434</v>
      </c>
      <c r="L1637" s="267">
        <f>COUNTIF(H1637:H1640,"B")</f>
        <v>2</v>
      </c>
      <c r="M1637" s="267">
        <v>200</v>
      </c>
      <c r="N1637" s="289">
        <f>L1637*M1637</f>
        <v>400</v>
      </c>
      <c r="O1637" s="289">
        <v>30</v>
      </c>
      <c r="P1637" s="289">
        <f>O1637+N1637</f>
        <v>430</v>
      </c>
      <c r="Q1637" s="290">
        <f>P1637/P1641</f>
        <v>0.51807228915662651</v>
      </c>
      <c r="R1637" s="290"/>
      <c r="S1637" s="290"/>
      <c r="T1637" s="290"/>
    </row>
    <row r="1638" spans="1:20" s="270" customFormat="1" ht="20.100000000000001" customHeight="1">
      <c r="A1638" s="260"/>
      <c r="B1638" s="265"/>
      <c r="C1638" s="262"/>
      <c r="D1638" s="263"/>
      <c r="E1638" s="264"/>
      <c r="F1638" s="265" t="s">
        <v>447</v>
      </c>
      <c r="G1638" s="265" t="s">
        <v>451</v>
      </c>
      <c r="H1638" s="265" t="s">
        <v>438</v>
      </c>
      <c r="I1638" s="260"/>
      <c r="J1638" s="266" t="s">
        <v>435</v>
      </c>
      <c r="K1638" s="267" t="s">
        <v>438</v>
      </c>
      <c r="L1638" s="267">
        <f>COUNTIF(H1637:H1641,"S")</f>
        <v>1</v>
      </c>
      <c r="M1638" s="267">
        <v>200</v>
      </c>
      <c r="N1638" s="289">
        <f>L1638*M1638</f>
        <v>200</v>
      </c>
      <c r="O1638" s="289"/>
      <c r="P1638" s="289">
        <f>N1638+O1638</f>
        <v>200</v>
      </c>
      <c r="Q1638" s="290">
        <f>P1638/P1641</f>
        <v>0.24096385542168675</v>
      </c>
      <c r="R1638" s="290"/>
      <c r="S1638" s="290"/>
      <c r="T1638" s="290"/>
    </row>
    <row r="1639" spans="1:20" s="270" customFormat="1" ht="20.100000000000001" customHeight="1">
      <c r="A1639" s="260"/>
      <c r="B1639" s="265"/>
      <c r="C1639" s="262"/>
      <c r="D1639" s="263"/>
      <c r="E1639" s="264"/>
      <c r="F1639" s="265" t="s">
        <v>451</v>
      </c>
      <c r="G1639" s="265" t="s">
        <v>454</v>
      </c>
      <c r="H1639" s="265" t="s">
        <v>434</v>
      </c>
      <c r="I1639" s="260"/>
      <c r="J1639" s="266" t="s">
        <v>435</v>
      </c>
      <c r="K1639" s="267" t="s">
        <v>440</v>
      </c>
      <c r="L1639" s="267">
        <v>0</v>
      </c>
      <c r="M1639" s="267">
        <v>200</v>
      </c>
      <c r="N1639" s="289">
        <f>L1639*M1639</f>
        <v>0</v>
      </c>
      <c r="O1639" s="289"/>
      <c r="P1639" s="289">
        <f>N1639+O1639</f>
        <v>0</v>
      </c>
      <c r="Q1639" s="290">
        <f>P1639/P1641</f>
        <v>0</v>
      </c>
      <c r="R1639" s="290"/>
      <c r="S1639" s="290"/>
      <c r="T1639" s="290"/>
    </row>
    <row r="1640" spans="1:20" s="270" customFormat="1" ht="20.100000000000001" customHeight="1">
      <c r="A1640" s="260"/>
      <c r="B1640" s="265"/>
      <c r="C1640" s="262"/>
      <c r="D1640" s="263"/>
      <c r="E1640" s="264"/>
      <c r="F1640" s="265" t="s">
        <v>454</v>
      </c>
      <c r="G1640" s="265" t="s">
        <v>455</v>
      </c>
      <c r="H1640" s="265" t="s">
        <v>434</v>
      </c>
      <c r="I1640" s="260"/>
      <c r="J1640" s="266" t="s">
        <v>435</v>
      </c>
      <c r="K1640" s="267" t="s">
        <v>443</v>
      </c>
      <c r="L1640" s="267">
        <f>COUNTIF(H1637:H1641,"RB")</f>
        <v>1</v>
      </c>
      <c r="M1640" s="267">
        <v>200</v>
      </c>
      <c r="N1640" s="289">
        <f>L1640*M1640</f>
        <v>200</v>
      </c>
      <c r="O1640" s="289"/>
      <c r="P1640" s="289">
        <f>N1640+O1640</f>
        <v>200</v>
      </c>
      <c r="Q1640" s="290">
        <f>P1640/P1641</f>
        <v>0.24096385542168675</v>
      </c>
      <c r="R1640" s="290"/>
      <c r="S1640" s="290"/>
      <c r="T1640" s="290"/>
    </row>
    <row r="1641" spans="1:20" s="270" customFormat="1" ht="20.100000000000001" customHeight="1">
      <c r="A1641" s="260"/>
      <c r="B1641" s="265"/>
      <c r="C1641" s="262"/>
      <c r="D1641" s="263"/>
      <c r="E1641" s="264"/>
      <c r="F1641" s="265" t="s">
        <v>455</v>
      </c>
      <c r="G1641" s="265" t="s">
        <v>1202</v>
      </c>
      <c r="H1641" s="265" t="s">
        <v>434</v>
      </c>
      <c r="I1641" s="260"/>
      <c r="J1641" s="266" t="s">
        <v>435</v>
      </c>
      <c r="K1641" s="267"/>
      <c r="L1641" s="267"/>
      <c r="M1641" s="267"/>
      <c r="N1641" s="289"/>
      <c r="O1641" s="289"/>
      <c r="P1641" s="289">
        <f>SUM(P1637:P1640)</f>
        <v>830</v>
      </c>
      <c r="Q1641" s="290">
        <f>SUM(Q1637:Q1640)</f>
        <v>1</v>
      </c>
      <c r="R1641" s="290"/>
      <c r="S1641" s="290"/>
      <c r="T1641" s="290"/>
    </row>
    <row r="1642" spans="1:20" s="25" customFormat="1" ht="20.100000000000001" customHeight="1">
      <c r="A1642" s="20"/>
      <c r="B1642" s="44"/>
      <c r="C1642" s="41"/>
      <c r="D1642" s="42"/>
      <c r="E1642" s="43"/>
      <c r="F1642" s="44"/>
      <c r="G1642" s="44"/>
      <c r="H1642" s="44"/>
      <c r="I1642" s="20"/>
      <c r="J1642" s="24"/>
      <c r="K1642" s="226"/>
      <c r="L1642" s="226"/>
      <c r="M1642" s="226"/>
      <c r="N1642" s="239"/>
      <c r="O1642" s="239"/>
      <c r="P1642" s="239"/>
    </row>
    <row r="1643" spans="1:20" s="25" customFormat="1" ht="20.100000000000001" customHeight="1">
      <c r="A1643" s="20"/>
      <c r="B1643" s="44"/>
      <c r="C1643" s="41"/>
      <c r="D1643" s="42"/>
      <c r="E1643" s="43"/>
      <c r="F1643" s="44"/>
      <c r="G1643" s="44"/>
      <c r="H1643" s="44"/>
      <c r="I1643" s="20"/>
      <c r="J1643" s="24"/>
      <c r="K1643" s="226"/>
      <c r="L1643" s="226"/>
      <c r="M1643" s="226"/>
      <c r="N1643" s="239"/>
      <c r="O1643" s="239"/>
      <c r="P1643" s="239"/>
    </row>
    <row r="1644" spans="1:20" s="270" customFormat="1" ht="20.100000000000001" customHeight="1">
      <c r="A1644" s="260"/>
      <c r="B1644" s="265">
        <v>153</v>
      </c>
      <c r="C1644" s="262">
        <v>1.153</v>
      </c>
      <c r="D1644" s="263" t="s">
        <v>169</v>
      </c>
      <c r="E1644" s="264">
        <f>'2-'!H172</f>
        <v>1.4</v>
      </c>
      <c r="F1644" s="265" t="s">
        <v>433</v>
      </c>
      <c r="G1644" s="265" t="s">
        <v>447</v>
      </c>
      <c r="H1644" s="265" t="s">
        <v>438</v>
      </c>
      <c r="I1644" s="260"/>
      <c r="J1644" s="266" t="s">
        <v>435</v>
      </c>
      <c r="K1644" s="267" t="s">
        <v>434</v>
      </c>
      <c r="L1644" s="267">
        <f>COUNTIF(H1644:H1650,"B")</f>
        <v>0</v>
      </c>
      <c r="M1644" s="267">
        <v>200</v>
      </c>
      <c r="N1644" s="289">
        <f>L1644*M1644</f>
        <v>0</v>
      </c>
      <c r="O1644" s="289"/>
      <c r="P1644" s="289">
        <f>O1644+N1644</f>
        <v>0</v>
      </c>
      <c r="Q1644" s="290">
        <f>P1644/P1648</f>
        <v>0</v>
      </c>
      <c r="R1644" s="290"/>
      <c r="S1644" s="290"/>
      <c r="T1644" s="290"/>
    </row>
    <row r="1645" spans="1:20" s="270" customFormat="1" ht="20.100000000000001" customHeight="1">
      <c r="A1645" s="260"/>
      <c r="B1645" s="265"/>
      <c r="C1645" s="262"/>
      <c r="D1645" s="263"/>
      <c r="E1645" s="264"/>
      <c r="F1645" s="265" t="s">
        <v>447</v>
      </c>
      <c r="G1645" s="265" t="s">
        <v>451</v>
      </c>
      <c r="H1645" s="265" t="s">
        <v>443</v>
      </c>
      <c r="I1645" s="260"/>
      <c r="J1645" s="266" t="s">
        <v>40</v>
      </c>
      <c r="K1645" s="267" t="s">
        <v>438</v>
      </c>
      <c r="L1645" s="267">
        <f>COUNTIF(H1644:H1651,"S")</f>
        <v>3</v>
      </c>
      <c r="M1645" s="267">
        <v>200</v>
      </c>
      <c r="N1645" s="289">
        <f>L1645*M1645</f>
        <v>600</v>
      </c>
      <c r="O1645" s="289"/>
      <c r="P1645" s="289">
        <f>N1645+O1645</f>
        <v>600</v>
      </c>
      <c r="Q1645" s="290">
        <f>P1645/P1648</f>
        <v>0.42857142857142855</v>
      </c>
      <c r="R1645" s="290"/>
      <c r="S1645" s="290"/>
      <c r="T1645" s="290"/>
    </row>
    <row r="1646" spans="1:20" s="270" customFormat="1" ht="20.100000000000001" customHeight="1">
      <c r="A1646" s="260"/>
      <c r="B1646" s="265"/>
      <c r="C1646" s="262"/>
      <c r="D1646" s="263"/>
      <c r="E1646" s="264"/>
      <c r="F1646" s="265" t="s">
        <v>451</v>
      </c>
      <c r="G1646" s="265" t="s">
        <v>454</v>
      </c>
      <c r="H1646" s="265" t="s">
        <v>443</v>
      </c>
      <c r="I1646" s="260"/>
      <c r="J1646" s="266" t="s">
        <v>40</v>
      </c>
      <c r="K1646" s="267" t="s">
        <v>440</v>
      </c>
      <c r="L1646" s="267">
        <f>COUNTIF(H1644:H1651,"RR")</f>
        <v>1</v>
      </c>
      <c r="M1646" s="267">
        <v>200</v>
      </c>
      <c r="N1646" s="289">
        <f>L1646*M1646</f>
        <v>200</v>
      </c>
      <c r="O1646" s="289"/>
      <c r="P1646" s="289">
        <f>N1646+O1646</f>
        <v>200</v>
      </c>
      <c r="Q1646" s="290">
        <f>P1646/P1648</f>
        <v>0.14285714285714285</v>
      </c>
      <c r="R1646" s="290"/>
      <c r="S1646" s="290"/>
      <c r="T1646" s="290"/>
    </row>
    <row r="1647" spans="1:20" s="270" customFormat="1" ht="20.100000000000001" customHeight="1">
      <c r="A1647" s="260"/>
      <c r="B1647" s="265"/>
      <c r="C1647" s="262"/>
      <c r="D1647" s="263"/>
      <c r="E1647" s="264"/>
      <c r="F1647" s="265" t="s">
        <v>454</v>
      </c>
      <c r="G1647" s="265" t="s">
        <v>455</v>
      </c>
      <c r="H1647" s="265" t="s">
        <v>443</v>
      </c>
      <c r="I1647" s="260"/>
      <c r="J1647" s="266" t="s">
        <v>40</v>
      </c>
      <c r="K1647" s="267" t="s">
        <v>443</v>
      </c>
      <c r="L1647" s="267">
        <f>COUNTIF(H1644:H1650,"RB")</f>
        <v>3</v>
      </c>
      <c r="M1647" s="267">
        <v>200</v>
      </c>
      <c r="N1647" s="289">
        <f>L1647*M1647</f>
        <v>600</v>
      </c>
      <c r="O1647" s="289"/>
      <c r="P1647" s="289">
        <f>N1647+O1647</f>
        <v>600</v>
      </c>
      <c r="Q1647" s="290">
        <f>P1647/P1648</f>
        <v>0.42857142857142855</v>
      </c>
      <c r="R1647" s="290"/>
      <c r="S1647" s="290"/>
      <c r="T1647" s="290"/>
    </row>
    <row r="1648" spans="1:20" s="270" customFormat="1" ht="20.100000000000001" customHeight="1">
      <c r="A1648" s="260"/>
      <c r="B1648" s="265"/>
      <c r="C1648" s="262"/>
      <c r="D1648" s="263"/>
      <c r="E1648" s="264"/>
      <c r="F1648" s="265" t="s">
        <v>455</v>
      </c>
      <c r="G1648" s="265" t="s">
        <v>456</v>
      </c>
      <c r="H1648" s="265" t="s">
        <v>440</v>
      </c>
      <c r="I1648" s="260"/>
      <c r="J1648" s="266" t="s">
        <v>435</v>
      </c>
      <c r="K1648" s="267"/>
      <c r="L1648" s="267"/>
      <c r="M1648" s="267"/>
      <c r="N1648" s="289"/>
      <c r="O1648" s="289"/>
      <c r="P1648" s="289">
        <f>SUM(P1644:P1647)</f>
        <v>1400</v>
      </c>
      <c r="Q1648" s="290">
        <f>SUM(Q1644:Q1647)</f>
        <v>1</v>
      </c>
      <c r="R1648" s="290"/>
      <c r="S1648" s="290"/>
      <c r="T1648" s="290"/>
    </row>
    <row r="1649" spans="1:20" s="270" customFormat="1" ht="20.100000000000001" customHeight="1">
      <c r="A1649" s="260"/>
      <c r="B1649" s="265"/>
      <c r="C1649" s="262"/>
      <c r="D1649" s="263"/>
      <c r="E1649" s="264"/>
      <c r="F1649" s="265" t="s">
        <v>456</v>
      </c>
      <c r="G1649" s="265" t="s">
        <v>457</v>
      </c>
      <c r="H1649" s="265" t="s">
        <v>438</v>
      </c>
      <c r="I1649" s="260"/>
      <c r="J1649" s="266" t="s">
        <v>40</v>
      </c>
      <c r="K1649" s="267"/>
      <c r="L1649" s="267"/>
      <c r="M1649" s="267"/>
      <c r="N1649" s="268"/>
      <c r="O1649" s="268"/>
      <c r="P1649" s="268"/>
    </row>
    <row r="1650" spans="1:20" s="270" customFormat="1" ht="20.100000000000001" customHeight="1">
      <c r="A1650" s="260"/>
      <c r="B1650" s="265"/>
      <c r="C1650" s="262"/>
      <c r="D1650" s="263"/>
      <c r="E1650" s="264"/>
      <c r="F1650" s="265" t="s">
        <v>457</v>
      </c>
      <c r="G1650" s="265" t="s">
        <v>460</v>
      </c>
      <c r="H1650" s="265" t="s">
        <v>438</v>
      </c>
      <c r="I1650" s="260"/>
      <c r="J1650" s="266" t="s">
        <v>40</v>
      </c>
      <c r="K1650" s="267"/>
      <c r="L1650" s="267"/>
      <c r="M1650" s="267"/>
      <c r="N1650" s="268"/>
      <c r="O1650" s="268"/>
      <c r="P1650" s="268"/>
    </row>
    <row r="1651" spans="1:20" s="270" customFormat="1" ht="20.100000000000001" customHeight="1">
      <c r="A1651" s="260"/>
      <c r="B1651" s="265"/>
      <c r="C1651" s="262"/>
      <c r="D1651" s="263"/>
      <c r="E1651" s="264"/>
      <c r="F1651" s="265" t="s">
        <v>460</v>
      </c>
      <c r="G1651" s="265" t="s">
        <v>460</v>
      </c>
      <c r="H1651" s="265" t="s">
        <v>434</v>
      </c>
      <c r="I1651" s="260"/>
      <c r="J1651" s="266" t="s">
        <v>40</v>
      </c>
      <c r="K1651" s="267"/>
      <c r="L1651" s="267"/>
      <c r="M1651" s="267"/>
      <c r="N1651" s="268"/>
      <c r="O1651" s="268"/>
      <c r="P1651" s="268"/>
    </row>
    <row r="1652" spans="1:20" s="25" customFormat="1" ht="20.100000000000001" customHeight="1">
      <c r="A1652" s="20"/>
      <c r="B1652" s="44"/>
      <c r="C1652" s="41"/>
      <c r="D1652" s="42"/>
      <c r="E1652" s="43"/>
      <c r="F1652" s="44"/>
      <c r="G1652" s="44"/>
      <c r="H1652" s="44"/>
      <c r="I1652" s="20"/>
      <c r="J1652" s="24"/>
      <c r="K1652" s="226"/>
      <c r="L1652" s="226"/>
      <c r="M1652" s="226"/>
      <c r="N1652" s="239"/>
      <c r="O1652" s="239"/>
      <c r="P1652" s="239"/>
    </row>
    <row r="1653" spans="1:20" s="25" customFormat="1" ht="20.100000000000001" customHeight="1">
      <c r="A1653" s="20"/>
      <c r="B1653" s="44"/>
      <c r="C1653" s="41"/>
      <c r="D1653" s="42"/>
      <c r="E1653" s="43"/>
      <c r="F1653" s="44"/>
      <c r="G1653" s="44"/>
      <c r="H1653" s="44"/>
      <c r="I1653" s="20"/>
      <c r="J1653" s="24"/>
      <c r="K1653" s="226"/>
      <c r="L1653" s="226"/>
      <c r="M1653" s="226"/>
      <c r="N1653" s="239"/>
      <c r="O1653" s="239"/>
      <c r="P1653" s="239"/>
    </row>
    <row r="1654" spans="1:20" s="25" customFormat="1" ht="20.100000000000001" customHeight="1">
      <c r="A1654" s="29"/>
      <c r="B1654" s="34">
        <v>154</v>
      </c>
      <c r="C1654" s="31">
        <v>1.1539999999999999</v>
      </c>
      <c r="D1654" s="32" t="s">
        <v>170</v>
      </c>
      <c r="E1654" s="33">
        <f>'2-'!H173</f>
        <v>2.87</v>
      </c>
      <c r="F1654" s="34" t="s">
        <v>433</v>
      </c>
      <c r="G1654" s="34" t="s">
        <v>447</v>
      </c>
      <c r="H1654" s="34" t="s">
        <v>438</v>
      </c>
      <c r="I1654" s="29"/>
      <c r="J1654" s="35" t="s">
        <v>435</v>
      </c>
      <c r="K1654" s="228" t="s">
        <v>434</v>
      </c>
      <c r="L1654" s="228">
        <f>COUNTIF(H1654:H1660,"B")</f>
        <v>0</v>
      </c>
      <c r="M1654" s="228">
        <v>200</v>
      </c>
      <c r="N1654" s="245">
        <f>L1654*M1654</f>
        <v>0</v>
      </c>
      <c r="O1654" s="245"/>
      <c r="P1654" s="245">
        <f>O1654+N1654</f>
        <v>0</v>
      </c>
      <c r="Q1654" s="76">
        <f>P1654/P1658</f>
        <v>0</v>
      </c>
      <c r="R1654" s="76"/>
      <c r="S1654" s="76"/>
      <c r="T1654" s="76"/>
    </row>
    <row r="1655" spans="1:20" s="25" customFormat="1" ht="20.100000000000001" customHeight="1">
      <c r="A1655" s="29"/>
      <c r="B1655" s="34"/>
      <c r="C1655" s="31"/>
      <c r="D1655" s="32"/>
      <c r="E1655" s="33"/>
      <c r="F1655" s="34" t="s">
        <v>447</v>
      </c>
      <c r="G1655" s="34" t="s">
        <v>451</v>
      </c>
      <c r="H1655" s="34" t="s">
        <v>443</v>
      </c>
      <c r="I1655" s="29"/>
      <c r="J1655" s="35" t="s">
        <v>40</v>
      </c>
      <c r="K1655" s="228" t="s">
        <v>438</v>
      </c>
      <c r="L1655" s="228">
        <f>COUNTIF(H1654:H1660,"S")</f>
        <v>1</v>
      </c>
      <c r="M1655" s="228">
        <v>200</v>
      </c>
      <c r="N1655" s="245">
        <f>L1655*M1655</f>
        <v>200</v>
      </c>
      <c r="O1655" s="245"/>
      <c r="P1655" s="245">
        <f>N1655+O1655</f>
        <v>200</v>
      </c>
      <c r="Q1655" s="76">
        <f>P1655/P1658</f>
        <v>6.968641114982578E-2</v>
      </c>
      <c r="R1655" s="76"/>
      <c r="S1655" s="76"/>
      <c r="T1655" s="76"/>
    </row>
    <row r="1656" spans="1:20" s="25" customFormat="1" ht="20.100000000000001" customHeight="1">
      <c r="A1656" s="29"/>
      <c r="B1656" s="34"/>
      <c r="C1656" s="31"/>
      <c r="D1656" s="32"/>
      <c r="E1656" s="33"/>
      <c r="F1656" s="34" t="s">
        <v>451</v>
      </c>
      <c r="G1656" s="34" t="s">
        <v>454</v>
      </c>
      <c r="H1656" s="34" t="s">
        <v>443</v>
      </c>
      <c r="I1656" s="29"/>
      <c r="J1656" s="35" t="s">
        <v>40</v>
      </c>
      <c r="K1656" s="228" t="s">
        <v>440</v>
      </c>
      <c r="L1656" s="228">
        <f>COUNTIF(H1654:H1660,"RR")</f>
        <v>0</v>
      </c>
      <c r="M1656" s="228">
        <v>200</v>
      </c>
      <c r="N1656" s="245">
        <f>L1656*M1656</f>
        <v>0</v>
      </c>
      <c r="O1656" s="245">
        <v>70</v>
      </c>
      <c r="P1656" s="245">
        <f>N1656+O1656</f>
        <v>70</v>
      </c>
      <c r="Q1656" s="76">
        <f>P1656/P1658</f>
        <v>2.4390243902439025E-2</v>
      </c>
      <c r="R1656" s="76"/>
      <c r="S1656" s="76"/>
      <c r="T1656" s="76"/>
    </row>
    <row r="1657" spans="1:20" s="25" customFormat="1" ht="20.100000000000001" customHeight="1">
      <c r="A1657" s="29"/>
      <c r="B1657" s="34"/>
      <c r="C1657" s="31"/>
      <c r="D1657" s="32"/>
      <c r="E1657" s="33"/>
      <c r="F1657" s="34" t="s">
        <v>454</v>
      </c>
      <c r="G1657" s="34" t="s">
        <v>455</v>
      </c>
      <c r="H1657" s="34" t="s">
        <v>443</v>
      </c>
      <c r="I1657" s="29"/>
      <c r="J1657" s="35" t="s">
        <v>40</v>
      </c>
      <c r="K1657" s="228" t="s">
        <v>443</v>
      </c>
      <c r="L1657" s="228">
        <f>COUNTIF(H1654:H1667,"RB")</f>
        <v>13</v>
      </c>
      <c r="M1657" s="228">
        <v>200</v>
      </c>
      <c r="N1657" s="245">
        <f>L1657*M1657</f>
        <v>2600</v>
      </c>
      <c r="O1657" s="245"/>
      <c r="P1657" s="245">
        <f>N1657+O1657</f>
        <v>2600</v>
      </c>
      <c r="Q1657" s="76">
        <f>P1657/P1658</f>
        <v>0.90592334494773519</v>
      </c>
      <c r="R1657" s="76"/>
      <c r="S1657" s="76"/>
      <c r="T1657" s="76"/>
    </row>
    <row r="1658" spans="1:20" s="25" customFormat="1" ht="20.100000000000001" customHeight="1">
      <c r="A1658" s="29"/>
      <c r="B1658" s="34"/>
      <c r="C1658" s="31"/>
      <c r="D1658" s="32"/>
      <c r="E1658" s="33"/>
      <c r="F1658" s="34" t="s">
        <v>455</v>
      </c>
      <c r="G1658" s="34" t="s">
        <v>456</v>
      </c>
      <c r="H1658" s="34" t="s">
        <v>443</v>
      </c>
      <c r="I1658" s="29"/>
      <c r="J1658" s="35" t="s">
        <v>40</v>
      </c>
      <c r="K1658" s="228"/>
      <c r="L1658" s="228"/>
      <c r="M1658" s="228"/>
      <c r="N1658" s="245"/>
      <c r="O1658" s="245"/>
      <c r="P1658" s="245">
        <f>SUM(P1654:P1657)</f>
        <v>2870</v>
      </c>
      <c r="Q1658" s="76">
        <f>SUM(Q1654:Q1657)</f>
        <v>1</v>
      </c>
      <c r="R1658" s="76"/>
      <c r="S1658" s="76"/>
      <c r="T1658" s="76"/>
    </row>
    <row r="1659" spans="1:20" s="25" customFormat="1" ht="20.100000000000001" customHeight="1">
      <c r="A1659" s="29"/>
      <c r="B1659" s="34"/>
      <c r="C1659" s="31"/>
      <c r="D1659" s="32"/>
      <c r="E1659" s="33"/>
      <c r="F1659" s="34" t="s">
        <v>456</v>
      </c>
      <c r="G1659" s="34" t="s">
        <v>457</v>
      </c>
      <c r="H1659" s="34" t="s">
        <v>443</v>
      </c>
      <c r="I1659" s="29"/>
      <c r="J1659" s="35" t="s">
        <v>40</v>
      </c>
      <c r="K1659" s="228"/>
      <c r="L1659" s="228"/>
      <c r="M1659" s="228"/>
      <c r="N1659" s="241"/>
      <c r="O1659" s="241"/>
      <c r="P1659" s="241"/>
      <c r="Q1659" s="36"/>
      <c r="R1659" s="36"/>
      <c r="S1659" s="36"/>
      <c r="T1659" s="36"/>
    </row>
    <row r="1660" spans="1:20" s="25" customFormat="1" ht="20.100000000000001" customHeight="1">
      <c r="A1660" s="29"/>
      <c r="B1660" s="34"/>
      <c r="C1660" s="31"/>
      <c r="D1660" s="32"/>
      <c r="E1660" s="33"/>
      <c r="F1660" s="34" t="s">
        <v>457</v>
      </c>
      <c r="G1660" s="34" t="s">
        <v>460</v>
      </c>
      <c r="H1660" s="34" t="s">
        <v>443</v>
      </c>
      <c r="I1660" s="29"/>
      <c r="J1660" s="35" t="s">
        <v>40</v>
      </c>
      <c r="K1660" s="228"/>
      <c r="L1660" s="228"/>
      <c r="M1660" s="228"/>
      <c r="N1660" s="241"/>
      <c r="O1660" s="241"/>
      <c r="P1660" s="241"/>
      <c r="Q1660" s="36"/>
      <c r="R1660" s="36"/>
      <c r="S1660" s="36"/>
      <c r="T1660" s="36"/>
    </row>
    <row r="1661" spans="1:20" s="25" customFormat="1" ht="20.100000000000001" customHeight="1">
      <c r="A1661" s="29"/>
      <c r="B1661" s="34"/>
      <c r="C1661" s="31"/>
      <c r="D1661" s="32"/>
      <c r="E1661" s="33"/>
      <c r="F1661" s="34" t="s">
        <v>460</v>
      </c>
      <c r="G1661" s="34" t="s">
        <v>463</v>
      </c>
      <c r="H1661" s="34" t="s">
        <v>443</v>
      </c>
      <c r="I1661" s="29"/>
      <c r="J1661" s="35" t="s">
        <v>40</v>
      </c>
      <c r="K1661" s="228"/>
      <c r="L1661" s="228"/>
      <c r="M1661" s="228"/>
      <c r="N1661" s="241"/>
      <c r="O1661" s="241"/>
      <c r="P1661" s="241"/>
      <c r="Q1661" s="36"/>
      <c r="R1661" s="36"/>
      <c r="S1661" s="36"/>
      <c r="T1661" s="36"/>
    </row>
    <row r="1662" spans="1:20" s="25" customFormat="1" ht="20.100000000000001" customHeight="1">
      <c r="A1662" s="29"/>
      <c r="B1662" s="34"/>
      <c r="C1662" s="31"/>
      <c r="D1662" s="32"/>
      <c r="E1662" s="33"/>
      <c r="F1662" s="34" t="s">
        <v>463</v>
      </c>
      <c r="G1662" s="34" t="s">
        <v>464</v>
      </c>
      <c r="H1662" s="34" t="s">
        <v>443</v>
      </c>
      <c r="I1662" s="29"/>
      <c r="J1662" s="35" t="s">
        <v>40</v>
      </c>
      <c r="K1662" s="228"/>
      <c r="L1662" s="228"/>
      <c r="M1662" s="228"/>
      <c r="N1662" s="241"/>
      <c r="O1662" s="241"/>
      <c r="P1662" s="241"/>
      <c r="Q1662" s="36"/>
      <c r="R1662" s="36"/>
      <c r="S1662" s="36"/>
      <c r="T1662" s="36"/>
    </row>
    <row r="1663" spans="1:20" s="25" customFormat="1" ht="20.100000000000001" customHeight="1">
      <c r="A1663" s="20"/>
      <c r="B1663" s="44"/>
      <c r="C1663" s="41"/>
      <c r="D1663" s="42"/>
      <c r="E1663" s="43"/>
      <c r="F1663" s="34" t="s">
        <v>464</v>
      </c>
      <c r="G1663" s="34" t="s">
        <v>465</v>
      </c>
      <c r="H1663" s="34" t="s">
        <v>443</v>
      </c>
      <c r="I1663" s="20"/>
      <c r="J1663" s="24" t="s">
        <v>40</v>
      </c>
      <c r="K1663" s="226"/>
      <c r="L1663" s="226"/>
      <c r="M1663" s="226"/>
      <c r="N1663" s="239"/>
      <c r="O1663" s="239"/>
      <c r="P1663" s="239"/>
    </row>
    <row r="1664" spans="1:20" s="25" customFormat="1" ht="20.100000000000001" customHeight="1">
      <c r="A1664" s="20"/>
      <c r="B1664" s="44"/>
      <c r="C1664" s="41"/>
      <c r="D1664" s="42"/>
      <c r="E1664" s="43"/>
      <c r="F1664" s="34" t="s">
        <v>465</v>
      </c>
      <c r="G1664" s="34" t="s">
        <v>466</v>
      </c>
      <c r="H1664" s="34" t="s">
        <v>443</v>
      </c>
      <c r="I1664" s="20"/>
      <c r="J1664" s="24" t="s">
        <v>40</v>
      </c>
      <c r="K1664" s="226"/>
      <c r="L1664" s="226"/>
      <c r="M1664" s="226"/>
      <c r="N1664" s="239"/>
      <c r="O1664" s="239"/>
      <c r="P1664" s="239"/>
    </row>
    <row r="1665" spans="1:20" s="25" customFormat="1" ht="20.100000000000001" customHeight="1">
      <c r="A1665" s="20"/>
      <c r="B1665" s="44"/>
      <c r="C1665" s="41"/>
      <c r="D1665" s="42"/>
      <c r="E1665" s="43"/>
      <c r="F1665" s="34" t="s">
        <v>466</v>
      </c>
      <c r="G1665" s="34" t="s">
        <v>467</v>
      </c>
      <c r="H1665" s="34" t="s">
        <v>443</v>
      </c>
      <c r="I1665" s="20"/>
      <c r="J1665" s="24" t="s">
        <v>40</v>
      </c>
      <c r="K1665" s="226"/>
      <c r="L1665" s="226"/>
      <c r="M1665" s="226"/>
      <c r="N1665" s="239"/>
      <c r="O1665" s="239"/>
      <c r="P1665" s="239"/>
    </row>
    <row r="1666" spans="1:20" s="25" customFormat="1" ht="20.100000000000001" customHeight="1">
      <c r="A1666" s="20"/>
      <c r="B1666" s="44"/>
      <c r="C1666" s="41"/>
      <c r="D1666" s="42"/>
      <c r="E1666" s="43"/>
      <c r="F1666" s="34" t="s">
        <v>467</v>
      </c>
      <c r="G1666" s="34" t="s">
        <v>468</v>
      </c>
      <c r="H1666" s="34" t="s">
        <v>443</v>
      </c>
      <c r="I1666" s="20"/>
      <c r="J1666" s="24" t="s">
        <v>40</v>
      </c>
      <c r="K1666" s="226"/>
      <c r="L1666" s="226"/>
      <c r="M1666" s="226"/>
      <c r="N1666" s="239"/>
      <c r="O1666" s="239"/>
      <c r="P1666" s="239"/>
    </row>
    <row r="1667" spans="1:20" s="25" customFormat="1" ht="20.100000000000001" customHeight="1">
      <c r="A1667" s="20"/>
      <c r="B1667" s="44"/>
      <c r="C1667" s="41"/>
      <c r="D1667" s="42"/>
      <c r="E1667" s="43"/>
      <c r="F1667" s="34" t="s">
        <v>468</v>
      </c>
      <c r="G1667" s="34" t="s">
        <v>469</v>
      </c>
      <c r="H1667" s="34" t="s">
        <v>443</v>
      </c>
      <c r="I1667" s="20"/>
      <c r="J1667" s="24" t="s">
        <v>40</v>
      </c>
      <c r="K1667" s="226"/>
      <c r="L1667" s="226"/>
      <c r="M1667" s="226"/>
      <c r="N1667" s="239"/>
      <c r="O1667" s="239"/>
      <c r="P1667" s="239"/>
    </row>
    <row r="1668" spans="1:20" s="25" customFormat="1" ht="20.100000000000001" customHeight="1">
      <c r="A1668" s="20"/>
      <c r="B1668" s="44"/>
      <c r="C1668" s="41"/>
      <c r="D1668" s="42"/>
      <c r="E1668" s="43"/>
      <c r="F1668" s="34" t="str">
        <f>G1667</f>
        <v>2+800</v>
      </c>
      <c r="G1668" s="34" t="s">
        <v>1116</v>
      </c>
      <c r="H1668" s="34" t="s">
        <v>440</v>
      </c>
      <c r="I1668" s="20"/>
      <c r="J1668" s="24" t="s">
        <v>1161</v>
      </c>
      <c r="K1668" s="226"/>
      <c r="L1668" s="226"/>
      <c r="M1668" s="226"/>
      <c r="N1668" s="239"/>
      <c r="O1668" s="239"/>
      <c r="P1668" s="239"/>
    </row>
    <row r="1669" spans="1:20" s="25" customFormat="1" ht="20.100000000000001" customHeight="1">
      <c r="A1669" s="20"/>
      <c r="B1669" s="44">
        <v>155</v>
      </c>
      <c r="C1669" s="41">
        <v>1.155</v>
      </c>
      <c r="D1669" s="42" t="s">
        <v>171</v>
      </c>
      <c r="E1669" s="43">
        <f>'2-'!H174</f>
        <v>3.19</v>
      </c>
      <c r="F1669" s="44" t="s">
        <v>433</v>
      </c>
      <c r="G1669" s="44" t="s">
        <v>447</v>
      </c>
      <c r="H1669" s="44" t="s">
        <v>438</v>
      </c>
      <c r="I1669" s="20"/>
      <c r="J1669" s="24" t="s">
        <v>435</v>
      </c>
      <c r="K1669" s="226" t="s">
        <v>434</v>
      </c>
      <c r="L1669" s="226">
        <f>COUNTIF(H1669:H1683,"B")</f>
        <v>11</v>
      </c>
      <c r="M1669" s="226">
        <v>200</v>
      </c>
      <c r="N1669" s="249">
        <f>L1669*M1669</f>
        <v>2200</v>
      </c>
      <c r="O1669" s="249">
        <v>190</v>
      </c>
      <c r="P1669" s="249">
        <f>O1669+N1669</f>
        <v>2390</v>
      </c>
      <c r="Q1669" s="78">
        <f>P1669/P1673</f>
        <v>0.7492163009404389</v>
      </c>
      <c r="R1669" s="78"/>
      <c r="S1669" s="78"/>
      <c r="T1669" s="78"/>
    </row>
    <row r="1670" spans="1:20" s="25" customFormat="1" ht="20.100000000000001" customHeight="1">
      <c r="A1670" s="20"/>
      <c r="B1670" s="44"/>
      <c r="C1670" s="41"/>
      <c r="D1670" s="42"/>
      <c r="E1670" s="43"/>
      <c r="F1670" s="44" t="s">
        <v>447</v>
      </c>
      <c r="G1670" s="44" t="s">
        <v>451</v>
      </c>
      <c r="H1670" s="44" t="s">
        <v>434</v>
      </c>
      <c r="I1670" s="20"/>
      <c r="J1670" s="24" t="s">
        <v>435</v>
      </c>
      <c r="K1670" s="226" t="s">
        <v>438</v>
      </c>
      <c r="L1670" s="226">
        <f>COUNTIF(H1669:H1684,"S")</f>
        <v>3</v>
      </c>
      <c r="M1670" s="226">
        <v>200</v>
      </c>
      <c r="N1670" s="249">
        <f>L1670*M1670</f>
        <v>600</v>
      </c>
      <c r="O1670" s="249"/>
      <c r="P1670" s="249">
        <f>N1670+O1670</f>
        <v>600</v>
      </c>
      <c r="Q1670" s="78">
        <f>P1670/P1673</f>
        <v>0.18808777429467086</v>
      </c>
      <c r="R1670" s="78"/>
      <c r="S1670" s="78"/>
      <c r="T1670" s="78"/>
    </row>
    <row r="1671" spans="1:20" s="25" customFormat="1" ht="20.100000000000001" customHeight="1">
      <c r="A1671" s="20"/>
      <c r="B1671" s="44"/>
      <c r="C1671" s="41"/>
      <c r="D1671" s="42"/>
      <c r="E1671" s="43"/>
      <c r="F1671" s="44" t="s">
        <v>451</v>
      </c>
      <c r="G1671" s="44" t="s">
        <v>454</v>
      </c>
      <c r="H1671" s="44" t="s">
        <v>434</v>
      </c>
      <c r="I1671" s="20"/>
      <c r="J1671" s="24" t="s">
        <v>435</v>
      </c>
      <c r="K1671" s="226" t="s">
        <v>440</v>
      </c>
      <c r="L1671" s="226">
        <f>COUNTIF(H1669:H1684,"RR")</f>
        <v>1</v>
      </c>
      <c r="M1671" s="226">
        <v>200</v>
      </c>
      <c r="N1671" s="249">
        <f>L1671*M1671</f>
        <v>200</v>
      </c>
      <c r="O1671" s="249"/>
      <c r="P1671" s="249">
        <f>N1671+O1671</f>
        <v>200</v>
      </c>
      <c r="Q1671" s="78">
        <f>P1671/P1673</f>
        <v>6.2695924764890276E-2</v>
      </c>
      <c r="R1671" s="78"/>
      <c r="S1671" s="78"/>
      <c r="T1671" s="78"/>
    </row>
    <row r="1672" spans="1:20" s="25" customFormat="1" ht="20.100000000000001" customHeight="1">
      <c r="A1672" s="20"/>
      <c r="B1672" s="44"/>
      <c r="C1672" s="41"/>
      <c r="D1672" s="42"/>
      <c r="E1672" s="43"/>
      <c r="F1672" s="44" t="s">
        <v>454</v>
      </c>
      <c r="G1672" s="44" t="s">
        <v>455</v>
      </c>
      <c r="H1672" s="44" t="s">
        <v>434</v>
      </c>
      <c r="I1672" s="20"/>
      <c r="J1672" s="24" t="s">
        <v>40</v>
      </c>
      <c r="K1672" s="226" t="s">
        <v>443</v>
      </c>
      <c r="L1672" s="226">
        <f>COUNTIF(H1669:H1684,"RB")</f>
        <v>0</v>
      </c>
      <c r="M1672" s="226">
        <v>200</v>
      </c>
      <c r="N1672" s="249">
        <f>L1672*M1672</f>
        <v>0</v>
      </c>
      <c r="O1672" s="249"/>
      <c r="P1672" s="249">
        <f>N1672+O1672</f>
        <v>0</v>
      </c>
      <c r="Q1672" s="78">
        <f>P1672/P1673</f>
        <v>0</v>
      </c>
      <c r="R1672" s="78"/>
      <c r="S1672" s="78"/>
      <c r="T1672" s="78"/>
    </row>
    <row r="1673" spans="1:20" s="25" customFormat="1" ht="20.100000000000001" customHeight="1">
      <c r="A1673" s="20"/>
      <c r="B1673" s="44"/>
      <c r="C1673" s="41"/>
      <c r="D1673" s="42"/>
      <c r="E1673" s="43"/>
      <c r="F1673" s="44" t="s">
        <v>455</v>
      </c>
      <c r="G1673" s="44" t="s">
        <v>456</v>
      </c>
      <c r="H1673" s="44" t="s">
        <v>434</v>
      </c>
      <c r="I1673" s="20"/>
      <c r="J1673" s="24" t="s">
        <v>40</v>
      </c>
      <c r="K1673" s="226"/>
      <c r="L1673" s="226"/>
      <c r="M1673" s="226"/>
      <c r="N1673" s="249"/>
      <c r="O1673" s="249"/>
      <c r="P1673" s="249">
        <f>SUM(P1669:P1672)</f>
        <v>3190</v>
      </c>
      <c r="Q1673" s="78">
        <f>SUM(Q1669:Q1672)</f>
        <v>1</v>
      </c>
      <c r="R1673" s="78"/>
      <c r="S1673" s="78"/>
      <c r="T1673" s="78"/>
    </row>
    <row r="1674" spans="1:20" s="25" customFormat="1" ht="20.100000000000001" customHeight="1">
      <c r="A1674" s="20"/>
      <c r="B1674" s="44"/>
      <c r="C1674" s="41"/>
      <c r="D1674" s="42"/>
      <c r="E1674" s="43"/>
      <c r="F1674" s="44" t="s">
        <v>456</v>
      </c>
      <c r="G1674" s="44" t="s">
        <v>457</v>
      </c>
      <c r="H1674" s="44" t="s">
        <v>440</v>
      </c>
      <c r="I1674" s="20"/>
      <c r="J1674" s="24" t="s">
        <v>40</v>
      </c>
      <c r="K1674" s="226"/>
      <c r="L1674" s="226"/>
      <c r="M1674" s="226"/>
      <c r="N1674" s="239"/>
      <c r="O1674" s="239"/>
      <c r="P1674" s="239"/>
    </row>
    <row r="1675" spans="1:20" s="25" customFormat="1" ht="20.100000000000001" customHeight="1">
      <c r="A1675" s="20"/>
      <c r="B1675" s="44"/>
      <c r="C1675" s="41"/>
      <c r="D1675" s="42"/>
      <c r="E1675" s="43"/>
      <c r="F1675" s="44" t="s">
        <v>457</v>
      </c>
      <c r="G1675" s="44" t="s">
        <v>460</v>
      </c>
      <c r="H1675" s="44" t="s">
        <v>438</v>
      </c>
      <c r="I1675" s="20"/>
      <c r="J1675" s="24" t="s">
        <v>435</v>
      </c>
      <c r="K1675" s="226"/>
      <c r="L1675" s="226"/>
      <c r="M1675" s="226"/>
      <c r="N1675" s="239"/>
      <c r="O1675" s="239"/>
      <c r="P1675" s="239"/>
    </row>
    <row r="1676" spans="1:20" s="25" customFormat="1" ht="20.100000000000001" customHeight="1">
      <c r="A1676" s="20"/>
      <c r="B1676" s="44"/>
      <c r="C1676" s="41"/>
      <c r="D1676" s="42"/>
      <c r="E1676" s="43"/>
      <c r="F1676" s="44" t="s">
        <v>460</v>
      </c>
      <c r="G1676" s="44" t="s">
        <v>463</v>
      </c>
      <c r="H1676" s="44" t="s">
        <v>434</v>
      </c>
      <c r="I1676" s="20"/>
      <c r="J1676" s="24" t="s">
        <v>435</v>
      </c>
      <c r="K1676" s="226"/>
      <c r="L1676" s="226"/>
      <c r="M1676" s="226"/>
      <c r="N1676" s="239"/>
      <c r="O1676" s="239"/>
      <c r="P1676" s="239"/>
    </row>
    <row r="1677" spans="1:20" s="25" customFormat="1" ht="20.100000000000001" customHeight="1">
      <c r="A1677" s="20"/>
      <c r="B1677" s="44"/>
      <c r="C1677" s="41"/>
      <c r="D1677" s="42"/>
      <c r="E1677" s="43"/>
      <c r="F1677" s="44" t="s">
        <v>463</v>
      </c>
      <c r="G1677" s="44" t="s">
        <v>464</v>
      </c>
      <c r="H1677" s="44" t="s">
        <v>434</v>
      </c>
      <c r="I1677" s="20"/>
      <c r="J1677" s="24" t="s">
        <v>435</v>
      </c>
      <c r="K1677" s="226"/>
      <c r="L1677" s="226"/>
      <c r="M1677" s="226"/>
      <c r="N1677" s="239"/>
      <c r="O1677" s="239"/>
      <c r="P1677" s="239"/>
    </row>
    <row r="1678" spans="1:20" s="25" customFormat="1" ht="20.100000000000001" customHeight="1">
      <c r="A1678" s="20"/>
      <c r="B1678" s="44"/>
      <c r="C1678" s="41"/>
      <c r="D1678" s="42"/>
      <c r="E1678" s="43"/>
      <c r="F1678" s="44" t="s">
        <v>464</v>
      </c>
      <c r="G1678" s="44" t="s">
        <v>465</v>
      </c>
      <c r="H1678" s="44" t="s">
        <v>438</v>
      </c>
      <c r="I1678" s="20"/>
      <c r="J1678" s="24" t="s">
        <v>435</v>
      </c>
      <c r="K1678" s="226"/>
      <c r="L1678" s="226"/>
      <c r="M1678" s="226"/>
      <c r="N1678" s="239"/>
      <c r="O1678" s="239"/>
      <c r="P1678" s="239"/>
    </row>
    <row r="1679" spans="1:20" s="25" customFormat="1" ht="20.100000000000001" customHeight="1">
      <c r="A1679" s="20"/>
      <c r="B1679" s="44"/>
      <c r="C1679" s="41"/>
      <c r="D1679" s="42"/>
      <c r="E1679" s="43"/>
      <c r="F1679" s="44" t="s">
        <v>465</v>
      </c>
      <c r="G1679" s="44" t="s">
        <v>466</v>
      </c>
      <c r="H1679" s="44" t="s">
        <v>434</v>
      </c>
      <c r="I1679" s="20"/>
      <c r="J1679" s="24" t="s">
        <v>1161</v>
      </c>
      <c r="K1679" s="226"/>
      <c r="L1679" s="226"/>
      <c r="M1679" s="226"/>
      <c r="N1679" s="239"/>
      <c r="O1679" s="239"/>
      <c r="P1679" s="239"/>
    </row>
    <row r="1680" spans="1:20" s="25" customFormat="1" ht="20.100000000000001" customHeight="1">
      <c r="A1680" s="20"/>
      <c r="B1680" s="44"/>
      <c r="C1680" s="41"/>
      <c r="D1680" s="42"/>
      <c r="E1680" s="43"/>
      <c r="F1680" s="44" t="s">
        <v>466</v>
      </c>
      <c r="G1680" s="44" t="s">
        <v>467</v>
      </c>
      <c r="H1680" s="44" t="s">
        <v>434</v>
      </c>
      <c r="I1680" s="20"/>
      <c r="J1680" s="24" t="s">
        <v>1161</v>
      </c>
      <c r="K1680" s="226"/>
      <c r="L1680" s="226"/>
      <c r="M1680" s="226"/>
      <c r="N1680" s="239"/>
      <c r="O1680" s="239"/>
      <c r="P1680" s="239"/>
    </row>
    <row r="1681" spans="1:20" s="25" customFormat="1" ht="20.100000000000001" customHeight="1">
      <c r="A1681" s="20"/>
      <c r="B1681" s="44"/>
      <c r="C1681" s="41"/>
      <c r="D1681" s="42"/>
      <c r="E1681" s="43"/>
      <c r="F1681" s="44" t="s">
        <v>467</v>
      </c>
      <c r="G1681" s="44" t="s">
        <v>468</v>
      </c>
      <c r="H1681" s="44" t="s">
        <v>434</v>
      </c>
      <c r="I1681" s="20"/>
      <c r="J1681" s="24" t="s">
        <v>1161</v>
      </c>
      <c r="K1681" s="226"/>
      <c r="L1681" s="226"/>
      <c r="M1681" s="226"/>
      <c r="N1681" s="239"/>
      <c r="O1681" s="239"/>
      <c r="P1681" s="239"/>
    </row>
    <row r="1682" spans="1:20" s="25" customFormat="1" ht="20.100000000000001" customHeight="1">
      <c r="A1682" s="20"/>
      <c r="B1682" s="44"/>
      <c r="C1682" s="41"/>
      <c r="D1682" s="42"/>
      <c r="E1682" s="43"/>
      <c r="F1682" s="44" t="s">
        <v>468</v>
      </c>
      <c r="G1682" s="44" t="s">
        <v>469</v>
      </c>
      <c r="H1682" s="44" t="s">
        <v>434</v>
      </c>
      <c r="I1682" s="20"/>
      <c r="J1682" s="24" t="s">
        <v>1161</v>
      </c>
      <c r="K1682" s="226"/>
      <c r="L1682" s="226"/>
      <c r="M1682" s="226"/>
      <c r="N1682" s="239"/>
      <c r="O1682" s="239"/>
      <c r="P1682" s="239"/>
    </row>
    <row r="1683" spans="1:20" s="25" customFormat="1" ht="20.100000000000001" customHeight="1">
      <c r="A1683" s="20"/>
      <c r="B1683" s="44"/>
      <c r="C1683" s="41"/>
      <c r="D1683" s="42"/>
      <c r="E1683" s="43"/>
      <c r="F1683" s="44" t="s">
        <v>469</v>
      </c>
      <c r="G1683" s="44" t="s">
        <v>470</v>
      </c>
      <c r="H1683" s="44" t="s">
        <v>434</v>
      </c>
      <c r="I1683" s="20"/>
      <c r="J1683" s="24" t="s">
        <v>1161</v>
      </c>
      <c r="K1683" s="226"/>
      <c r="L1683" s="226"/>
      <c r="M1683" s="226"/>
      <c r="N1683" s="239"/>
      <c r="O1683" s="239"/>
      <c r="P1683" s="239"/>
    </row>
    <row r="1684" spans="1:20" s="25" customFormat="1" ht="20.100000000000001" customHeight="1">
      <c r="A1684" s="20"/>
      <c r="B1684" s="44"/>
      <c r="C1684" s="41"/>
      <c r="D1684" s="42"/>
      <c r="E1684" s="43"/>
      <c r="F1684" s="44" t="s">
        <v>470</v>
      </c>
      <c r="G1684" s="44" t="s">
        <v>1203</v>
      </c>
      <c r="H1684" s="44" t="s">
        <v>434</v>
      </c>
      <c r="I1684" s="20"/>
      <c r="J1684" s="24" t="s">
        <v>1161</v>
      </c>
      <c r="K1684" s="226"/>
      <c r="L1684" s="226"/>
      <c r="M1684" s="226"/>
      <c r="N1684" s="239"/>
      <c r="O1684" s="239"/>
      <c r="P1684" s="239"/>
    </row>
    <row r="1685" spans="1:20" s="25" customFormat="1" ht="20.100000000000001" customHeight="1">
      <c r="A1685" s="20"/>
      <c r="B1685" s="44"/>
      <c r="C1685" s="41"/>
      <c r="D1685" s="42"/>
      <c r="E1685" s="43"/>
      <c r="F1685" s="44"/>
      <c r="G1685" s="44"/>
      <c r="H1685" s="44"/>
      <c r="I1685" s="20"/>
      <c r="J1685" s="24"/>
      <c r="K1685" s="226"/>
      <c r="L1685" s="226"/>
      <c r="M1685" s="226"/>
      <c r="N1685" s="239"/>
      <c r="O1685" s="239"/>
      <c r="P1685" s="239"/>
    </row>
    <row r="1686" spans="1:20" s="25" customFormat="1" ht="20.100000000000001" customHeight="1">
      <c r="A1686" s="20"/>
      <c r="B1686" s="44"/>
      <c r="C1686" s="41"/>
      <c r="D1686" s="42"/>
      <c r="E1686" s="43"/>
      <c r="F1686" s="44"/>
      <c r="G1686" s="44"/>
      <c r="H1686" s="44"/>
      <c r="I1686" s="20"/>
      <c r="J1686" s="24"/>
      <c r="K1686" s="226"/>
      <c r="L1686" s="226"/>
      <c r="M1686" s="226"/>
      <c r="N1686" s="239"/>
      <c r="O1686" s="239"/>
      <c r="P1686" s="239"/>
    </row>
    <row r="1687" spans="1:20" s="25" customFormat="1" ht="20.100000000000001" customHeight="1">
      <c r="A1687" s="20"/>
      <c r="B1687" s="44">
        <v>156</v>
      </c>
      <c r="C1687" s="292">
        <v>1.1559999999999999</v>
      </c>
      <c r="D1687" s="293" t="s">
        <v>1066</v>
      </c>
      <c r="E1687" s="43">
        <f>'2-'!G175</f>
        <v>1.1000000000000001</v>
      </c>
      <c r="F1687" s="44" t="s">
        <v>433</v>
      </c>
      <c r="G1687" s="44" t="s">
        <v>447</v>
      </c>
      <c r="H1687" s="44" t="s">
        <v>434</v>
      </c>
      <c r="I1687" s="20"/>
      <c r="J1687" s="24" t="s">
        <v>435</v>
      </c>
      <c r="K1687" s="226" t="s">
        <v>434</v>
      </c>
      <c r="L1687" s="226">
        <f>COUNTIF(H1687:H1691,"B")</f>
        <v>5</v>
      </c>
      <c r="M1687" s="226">
        <v>200</v>
      </c>
      <c r="N1687" s="249">
        <f>L1687*M1687</f>
        <v>1000</v>
      </c>
      <c r="O1687" s="249">
        <v>100</v>
      </c>
      <c r="P1687" s="249">
        <f>O1687+N1687</f>
        <v>1100</v>
      </c>
      <c r="Q1687" s="78">
        <f>P1687/P1691</f>
        <v>1</v>
      </c>
      <c r="R1687" s="78"/>
      <c r="S1687" s="78"/>
      <c r="T1687" s="78"/>
    </row>
    <row r="1688" spans="1:20" s="25" customFormat="1" ht="20.100000000000001" customHeight="1">
      <c r="A1688" s="20"/>
      <c r="B1688" s="44"/>
      <c r="C1688" s="41"/>
      <c r="D1688" s="42"/>
      <c r="E1688" s="43"/>
      <c r="F1688" s="44" t="s">
        <v>447</v>
      </c>
      <c r="G1688" s="44" t="s">
        <v>451</v>
      </c>
      <c r="H1688" s="44" t="s">
        <v>434</v>
      </c>
      <c r="I1688" s="20"/>
      <c r="J1688" s="24" t="s">
        <v>435</v>
      </c>
      <c r="K1688" s="226" t="s">
        <v>438</v>
      </c>
      <c r="L1688" s="226">
        <f>COUNTIF(H1687:H1692,"S")</f>
        <v>0</v>
      </c>
      <c r="M1688" s="226">
        <v>200</v>
      </c>
      <c r="N1688" s="249">
        <f>L1688*M1688</f>
        <v>0</v>
      </c>
      <c r="O1688" s="249"/>
      <c r="P1688" s="249">
        <f>N1688+O1688</f>
        <v>0</v>
      </c>
      <c r="Q1688" s="78">
        <f>P1688/P1691</f>
        <v>0</v>
      </c>
      <c r="R1688" s="78"/>
      <c r="S1688" s="78"/>
      <c r="T1688" s="78"/>
    </row>
    <row r="1689" spans="1:20" s="25" customFormat="1" ht="20.100000000000001" customHeight="1">
      <c r="A1689" s="20"/>
      <c r="B1689" s="44"/>
      <c r="C1689" s="41"/>
      <c r="D1689" s="42"/>
      <c r="E1689" s="43"/>
      <c r="F1689" s="44" t="s">
        <v>451</v>
      </c>
      <c r="G1689" s="44" t="s">
        <v>454</v>
      </c>
      <c r="H1689" s="44" t="s">
        <v>434</v>
      </c>
      <c r="I1689" s="20"/>
      <c r="J1689" s="24" t="s">
        <v>435</v>
      </c>
      <c r="K1689" s="226" t="s">
        <v>440</v>
      </c>
      <c r="L1689" s="226">
        <f>COUNTIF(H1687:H1695,"RR")</f>
        <v>0</v>
      </c>
      <c r="M1689" s="226">
        <v>200</v>
      </c>
      <c r="N1689" s="249">
        <f>L1689*M1689</f>
        <v>0</v>
      </c>
      <c r="O1689" s="249"/>
      <c r="P1689" s="249">
        <f>N1689+O1689</f>
        <v>0</v>
      </c>
      <c r="Q1689" s="78">
        <f>P1689/P1691</f>
        <v>0</v>
      </c>
      <c r="R1689" s="78"/>
      <c r="S1689" s="78"/>
      <c r="T1689" s="78"/>
    </row>
    <row r="1690" spans="1:20" s="25" customFormat="1" ht="20.100000000000001" customHeight="1">
      <c r="A1690" s="20"/>
      <c r="B1690" s="44"/>
      <c r="C1690" s="41"/>
      <c r="D1690" s="42"/>
      <c r="E1690" s="43"/>
      <c r="F1690" s="44" t="s">
        <v>454</v>
      </c>
      <c r="G1690" s="44" t="s">
        <v>455</v>
      </c>
      <c r="H1690" s="44" t="s">
        <v>434</v>
      </c>
      <c r="I1690" s="20"/>
      <c r="J1690" s="24" t="s">
        <v>435</v>
      </c>
      <c r="K1690" s="226" t="s">
        <v>443</v>
      </c>
      <c r="L1690" s="226">
        <f>COUNTIF(H1687:H1691,"RB")</f>
        <v>0</v>
      </c>
      <c r="M1690" s="226">
        <v>200</v>
      </c>
      <c r="N1690" s="249">
        <f>L1690*M1690</f>
        <v>0</v>
      </c>
      <c r="O1690" s="249"/>
      <c r="P1690" s="249">
        <f>N1690+O1690</f>
        <v>0</v>
      </c>
      <c r="Q1690" s="78">
        <f>P1690/P1691</f>
        <v>0</v>
      </c>
      <c r="R1690" s="78"/>
      <c r="S1690" s="78"/>
      <c r="T1690" s="78"/>
    </row>
    <row r="1691" spans="1:20" s="25" customFormat="1" ht="20.100000000000001" customHeight="1">
      <c r="A1691" s="20"/>
      <c r="B1691" s="44"/>
      <c r="C1691" s="41"/>
      <c r="D1691" s="42"/>
      <c r="E1691" s="43"/>
      <c r="F1691" s="44" t="s">
        <v>455</v>
      </c>
      <c r="G1691" s="44" t="s">
        <v>456</v>
      </c>
      <c r="H1691" s="44" t="s">
        <v>434</v>
      </c>
      <c r="I1691" s="20"/>
      <c r="J1691" s="24" t="s">
        <v>435</v>
      </c>
      <c r="K1691" s="226"/>
      <c r="L1691" s="226"/>
      <c r="M1691" s="226"/>
      <c r="N1691" s="249"/>
      <c r="O1691" s="249"/>
      <c r="P1691" s="249">
        <f>SUM(P1687:P1690)</f>
        <v>1100</v>
      </c>
      <c r="Q1691" s="78">
        <f>SUM(Q1687:Q1690)</f>
        <v>1</v>
      </c>
      <c r="R1691" s="78"/>
      <c r="S1691" s="78"/>
      <c r="T1691" s="78"/>
    </row>
    <row r="1692" spans="1:20" s="25" customFormat="1" ht="20.100000000000001" customHeight="1">
      <c r="A1692" s="20"/>
      <c r="B1692" s="44"/>
      <c r="C1692" s="41"/>
      <c r="D1692" s="42"/>
      <c r="E1692" s="43"/>
      <c r="F1692" s="44" t="s">
        <v>456</v>
      </c>
      <c r="G1692" s="44" t="s">
        <v>757</v>
      </c>
      <c r="H1692" s="44" t="s">
        <v>434</v>
      </c>
      <c r="I1692" s="20"/>
      <c r="J1692" s="24" t="s">
        <v>40</v>
      </c>
      <c r="K1692" s="226"/>
      <c r="L1692" s="226"/>
      <c r="M1692" s="226"/>
      <c r="N1692" s="239"/>
      <c r="O1692" s="239"/>
      <c r="P1692" s="239"/>
    </row>
    <row r="1693" spans="1:20" s="25" customFormat="1" ht="20.100000000000001" customHeight="1">
      <c r="A1693" s="20"/>
      <c r="B1693" s="44"/>
      <c r="C1693" s="41"/>
      <c r="D1693" s="42"/>
      <c r="E1693" s="43"/>
      <c r="F1693" s="44"/>
      <c r="G1693" s="44"/>
      <c r="H1693" s="44"/>
      <c r="I1693" s="20"/>
      <c r="J1693" s="24"/>
      <c r="K1693" s="226"/>
      <c r="L1693" s="226"/>
      <c r="M1693" s="226"/>
      <c r="N1693" s="239"/>
      <c r="O1693" s="239"/>
      <c r="P1693" s="239"/>
    </row>
    <row r="1694" spans="1:20" s="311" customFormat="1" ht="20.100000000000001" customHeight="1">
      <c r="A1694" s="302"/>
      <c r="B1694" s="303">
        <v>157</v>
      </c>
      <c r="C1694" s="304">
        <v>1.157</v>
      </c>
      <c r="D1694" s="305" t="s">
        <v>1050</v>
      </c>
      <c r="E1694" s="306">
        <f>'2-'!H176</f>
        <v>0.26</v>
      </c>
      <c r="F1694" s="303" t="s">
        <v>433</v>
      </c>
      <c r="G1694" s="303" t="s">
        <v>447</v>
      </c>
      <c r="H1694" s="303" t="s">
        <v>434</v>
      </c>
      <c r="I1694" s="302"/>
      <c r="J1694" s="307" t="s">
        <v>435</v>
      </c>
      <c r="K1694" s="308" t="s">
        <v>434</v>
      </c>
      <c r="L1694" s="308">
        <f>COUNTIF(H1694,"B")</f>
        <v>1</v>
      </c>
      <c r="M1694" s="308">
        <v>200</v>
      </c>
      <c r="N1694" s="309">
        <f>L1694*M1694</f>
        <v>200</v>
      </c>
      <c r="O1694" s="309">
        <v>60</v>
      </c>
      <c r="P1694" s="309">
        <f>O1694+N1694</f>
        <v>260</v>
      </c>
      <c r="Q1694" s="310">
        <f>P1694/P1698</f>
        <v>1</v>
      </c>
      <c r="R1694" s="310"/>
      <c r="S1694" s="310"/>
      <c r="T1694" s="310"/>
    </row>
    <row r="1695" spans="1:20" s="270" customFormat="1" ht="20.100000000000001" customHeight="1">
      <c r="A1695" s="260"/>
      <c r="B1695" s="265"/>
      <c r="C1695" s="262"/>
      <c r="D1695" s="263"/>
      <c r="E1695" s="264"/>
      <c r="F1695" s="265" t="s">
        <v>447</v>
      </c>
      <c r="G1695" s="265" t="s">
        <v>1121</v>
      </c>
      <c r="H1695" s="265" t="s">
        <v>434</v>
      </c>
      <c r="I1695" s="260"/>
      <c r="J1695" s="266" t="s">
        <v>435</v>
      </c>
      <c r="K1695" s="267" t="s">
        <v>438</v>
      </c>
      <c r="L1695" s="267">
        <f>COUNTIF(H1694:H1709,"S")</f>
        <v>0</v>
      </c>
      <c r="M1695" s="267">
        <v>200</v>
      </c>
      <c r="N1695" s="289">
        <f>L1695*M1695</f>
        <v>0</v>
      </c>
      <c r="O1695" s="289"/>
      <c r="P1695" s="289">
        <f>N1695+O1695</f>
        <v>0</v>
      </c>
      <c r="Q1695" s="290">
        <f>P1695/P1698</f>
        <v>0</v>
      </c>
      <c r="R1695" s="290"/>
      <c r="S1695" s="290"/>
      <c r="T1695" s="290"/>
    </row>
    <row r="1696" spans="1:20" s="270" customFormat="1" ht="20.100000000000001" customHeight="1">
      <c r="A1696" s="260"/>
      <c r="B1696" s="265"/>
      <c r="C1696" s="262"/>
      <c r="D1696" s="263"/>
      <c r="E1696" s="264"/>
      <c r="F1696" s="265"/>
      <c r="G1696" s="265"/>
      <c r="H1696" s="265"/>
      <c r="I1696" s="260"/>
      <c r="J1696" s="266" t="s">
        <v>435</v>
      </c>
      <c r="K1696" s="267" t="s">
        <v>440</v>
      </c>
      <c r="L1696" s="267">
        <f>COUNTIF(H1694:H1709,"RR")</f>
        <v>0</v>
      </c>
      <c r="M1696" s="267">
        <v>200</v>
      </c>
      <c r="N1696" s="289">
        <f>L1696*M1696</f>
        <v>0</v>
      </c>
      <c r="O1696" s="289"/>
      <c r="P1696" s="289">
        <f>N1696+O1696</f>
        <v>0</v>
      </c>
      <c r="Q1696" s="290">
        <f>P1696/P1698</f>
        <v>0</v>
      </c>
      <c r="R1696" s="290"/>
      <c r="S1696" s="290"/>
      <c r="T1696" s="290"/>
    </row>
    <row r="1697" spans="1:20" s="270" customFormat="1" ht="20.100000000000001" customHeight="1">
      <c r="A1697" s="260"/>
      <c r="B1697" s="265"/>
      <c r="C1697" s="262"/>
      <c r="D1697" s="263"/>
      <c r="E1697" s="264"/>
      <c r="F1697" s="265"/>
      <c r="G1697" s="265"/>
      <c r="H1697" s="265"/>
      <c r="I1697" s="260"/>
      <c r="J1697" s="266" t="s">
        <v>40</v>
      </c>
      <c r="K1697" s="267" t="s">
        <v>443</v>
      </c>
      <c r="L1697" s="267"/>
      <c r="M1697" s="267">
        <v>200</v>
      </c>
      <c r="N1697" s="289">
        <f>L1697*M1697</f>
        <v>0</v>
      </c>
      <c r="O1697" s="289"/>
      <c r="P1697" s="289">
        <f>N1697+O1697</f>
        <v>0</v>
      </c>
      <c r="Q1697" s="290">
        <f>P1697/P1698</f>
        <v>0</v>
      </c>
      <c r="R1697" s="290"/>
      <c r="S1697" s="290"/>
      <c r="T1697" s="290"/>
    </row>
    <row r="1698" spans="1:20" s="270" customFormat="1" ht="20.100000000000001" customHeight="1">
      <c r="A1698" s="260"/>
      <c r="B1698" s="265"/>
      <c r="C1698" s="262"/>
      <c r="D1698" s="263"/>
      <c r="E1698" s="264"/>
      <c r="F1698" s="265"/>
      <c r="G1698" s="265"/>
      <c r="H1698" s="265"/>
      <c r="I1698" s="260"/>
      <c r="J1698" s="266"/>
      <c r="K1698" s="267"/>
      <c r="L1698" s="267"/>
      <c r="M1698" s="267"/>
      <c r="N1698" s="289"/>
      <c r="O1698" s="289"/>
      <c r="P1698" s="289">
        <f>SUM(P1694:P1697)</f>
        <v>260</v>
      </c>
      <c r="Q1698" s="290">
        <f>SUM(Q1694:Q1697)</f>
        <v>1</v>
      </c>
      <c r="R1698" s="290"/>
      <c r="S1698" s="290"/>
      <c r="T1698" s="290"/>
    </row>
    <row r="1699" spans="1:20" s="25" customFormat="1" ht="20.100000000000001" customHeight="1">
      <c r="A1699" s="20"/>
      <c r="B1699" s="44"/>
      <c r="C1699" s="41"/>
      <c r="D1699" s="42"/>
      <c r="E1699" s="43"/>
      <c r="F1699" s="44"/>
      <c r="G1699" s="44"/>
      <c r="H1699" s="44"/>
      <c r="I1699" s="20"/>
      <c r="J1699" s="24"/>
      <c r="K1699" s="226"/>
      <c r="L1699" s="226"/>
      <c r="M1699" s="226"/>
      <c r="N1699" s="239"/>
      <c r="O1699" s="239"/>
      <c r="P1699" s="239"/>
    </row>
    <row r="1700" spans="1:20" s="25" customFormat="1" ht="20.100000000000001" customHeight="1">
      <c r="A1700" s="20"/>
      <c r="B1700" s="44"/>
      <c r="C1700" s="41"/>
      <c r="D1700" s="42"/>
      <c r="E1700" s="43"/>
      <c r="F1700" s="44"/>
      <c r="G1700" s="44"/>
      <c r="H1700" s="44"/>
      <c r="I1700" s="20"/>
      <c r="J1700" s="24"/>
      <c r="K1700" s="226"/>
      <c r="L1700" s="226"/>
      <c r="M1700" s="226"/>
      <c r="N1700" s="249"/>
      <c r="O1700" s="249"/>
      <c r="P1700" s="249"/>
      <c r="Q1700" s="78"/>
      <c r="R1700" s="78"/>
      <c r="S1700" s="78"/>
      <c r="T1700" s="78"/>
    </row>
    <row r="1701" spans="1:20" s="393" customFormat="1" ht="20.100000000000001" customHeight="1">
      <c r="A1701" s="382"/>
      <c r="B1701" s="383">
        <v>158</v>
      </c>
      <c r="C1701" s="412">
        <v>1.1579999999999999</v>
      </c>
      <c r="D1701" s="413" t="s">
        <v>1051</v>
      </c>
      <c r="E1701" s="386">
        <f>'2-'!H177</f>
        <v>3.49</v>
      </c>
      <c r="F1701" s="414" t="s">
        <v>433</v>
      </c>
      <c r="G1701" s="414" t="s">
        <v>447</v>
      </c>
      <c r="H1701" s="414" t="s">
        <v>434</v>
      </c>
      <c r="I1701" s="415"/>
      <c r="J1701" s="416" t="s">
        <v>434</v>
      </c>
      <c r="K1701" s="417" t="s">
        <v>434</v>
      </c>
      <c r="L1701" s="417">
        <f>COUNTIF(H1701:H1717,"B")</f>
        <v>16</v>
      </c>
      <c r="M1701" s="417">
        <v>200</v>
      </c>
      <c r="N1701" s="418">
        <f>L1701*M1701</f>
        <v>3200</v>
      </c>
      <c r="O1701" s="418">
        <v>90</v>
      </c>
      <c r="P1701" s="418">
        <f>O1701+N1701</f>
        <v>3290</v>
      </c>
      <c r="Q1701" s="419">
        <f>P1701/P1705</f>
        <v>0.94269340974212035</v>
      </c>
      <c r="R1701" s="419"/>
      <c r="S1701" s="419"/>
      <c r="T1701" s="419"/>
    </row>
    <row r="1702" spans="1:20" s="25" customFormat="1" ht="20.100000000000001" customHeight="1">
      <c r="A1702" s="20"/>
      <c r="B1702" s="44"/>
      <c r="C1702" s="41"/>
      <c r="D1702" s="42"/>
      <c r="E1702" s="43"/>
      <c r="F1702" s="34" t="s">
        <v>447</v>
      </c>
      <c r="G1702" s="34" t="s">
        <v>451</v>
      </c>
      <c r="H1702" s="34" t="s">
        <v>434</v>
      </c>
      <c r="I1702" s="29"/>
      <c r="J1702" s="35" t="s">
        <v>434</v>
      </c>
      <c r="K1702" s="228" t="s">
        <v>438</v>
      </c>
      <c r="L1702" s="228">
        <f>COUNTIF(H1701:H1717,"S")</f>
        <v>1</v>
      </c>
      <c r="M1702" s="228">
        <v>200</v>
      </c>
      <c r="N1702" s="245">
        <f>L1702*M1702</f>
        <v>200</v>
      </c>
      <c r="O1702" s="245"/>
      <c r="P1702" s="245">
        <f>N1702+O1702</f>
        <v>200</v>
      </c>
      <c r="Q1702" s="76">
        <f>P1702/P1705</f>
        <v>5.730659025787966E-2</v>
      </c>
      <c r="R1702" s="76"/>
      <c r="S1702" s="76"/>
      <c r="T1702" s="76"/>
    </row>
    <row r="1703" spans="1:20" s="25" customFormat="1" ht="20.100000000000001" customHeight="1">
      <c r="A1703" s="20"/>
      <c r="B1703" s="44"/>
      <c r="C1703" s="41"/>
      <c r="D1703" s="42"/>
      <c r="E1703" s="43"/>
      <c r="F1703" s="34" t="s">
        <v>451</v>
      </c>
      <c r="G1703" s="34" t="s">
        <v>454</v>
      </c>
      <c r="H1703" s="34" t="s">
        <v>434</v>
      </c>
      <c r="I1703" s="29"/>
      <c r="J1703" s="35" t="s">
        <v>434</v>
      </c>
      <c r="K1703" s="228" t="s">
        <v>440</v>
      </c>
      <c r="L1703" s="228">
        <f>COUNTIF(H1701:H1717,"RR")</f>
        <v>0</v>
      </c>
      <c r="M1703" s="228">
        <v>200</v>
      </c>
      <c r="N1703" s="245">
        <f>L1703*M1703</f>
        <v>0</v>
      </c>
      <c r="O1703" s="245"/>
      <c r="P1703" s="245">
        <f>N1703+O1703</f>
        <v>0</v>
      </c>
      <c r="Q1703" s="76">
        <f>P1703/P1705</f>
        <v>0</v>
      </c>
      <c r="R1703" s="76"/>
      <c r="S1703" s="76"/>
      <c r="T1703" s="76"/>
    </row>
    <row r="1704" spans="1:20" s="25" customFormat="1" ht="20.100000000000001" customHeight="1">
      <c r="A1704" s="20"/>
      <c r="B1704" s="44"/>
      <c r="C1704" s="41"/>
      <c r="D1704" s="42"/>
      <c r="E1704" s="43"/>
      <c r="F1704" s="34" t="s">
        <v>454</v>
      </c>
      <c r="G1704" s="34" t="s">
        <v>455</v>
      </c>
      <c r="H1704" s="34" t="s">
        <v>434</v>
      </c>
      <c r="I1704" s="29"/>
      <c r="J1704" s="35" t="str">
        <f t="shared" ref="J1704:J1717" si="6">J1703</f>
        <v>B</v>
      </c>
      <c r="K1704" s="228" t="s">
        <v>443</v>
      </c>
      <c r="L1704" s="228">
        <f>COUNTIF(H1701:H1717,"RB")</f>
        <v>0</v>
      </c>
      <c r="M1704" s="228">
        <v>200</v>
      </c>
      <c r="N1704" s="245">
        <f>L1704*M1704</f>
        <v>0</v>
      </c>
      <c r="O1704" s="245"/>
      <c r="P1704" s="245">
        <f>N1704+O1704</f>
        <v>0</v>
      </c>
      <c r="Q1704" s="76">
        <f>P1704/P1705</f>
        <v>0</v>
      </c>
      <c r="R1704" s="76"/>
      <c r="S1704" s="76"/>
      <c r="T1704" s="76"/>
    </row>
    <row r="1705" spans="1:20" s="25" customFormat="1" ht="20.100000000000001" customHeight="1">
      <c r="A1705" s="20"/>
      <c r="B1705" s="44"/>
      <c r="C1705" s="41"/>
      <c r="D1705" s="42"/>
      <c r="E1705" s="43"/>
      <c r="F1705" s="34" t="s">
        <v>455</v>
      </c>
      <c r="G1705" s="34" t="s">
        <v>456</v>
      </c>
      <c r="H1705" s="34" t="s">
        <v>434</v>
      </c>
      <c r="I1705" s="29"/>
      <c r="J1705" s="35" t="str">
        <f t="shared" si="6"/>
        <v>B</v>
      </c>
      <c r="K1705" s="228"/>
      <c r="L1705" s="228"/>
      <c r="M1705" s="228"/>
      <c r="N1705" s="245"/>
      <c r="O1705" s="245"/>
      <c r="P1705" s="245">
        <f>SUM(P1701:P1704)</f>
        <v>3490</v>
      </c>
      <c r="Q1705" s="76">
        <f>SUM(Q1701:Q1704)</f>
        <v>1</v>
      </c>
      <c r="R1705" s="76"/>
      <c r="S1705" s="76"/>
      <c r="T1705" s="76"/>
    </row>
    <row r="1706" spans="1:20" s="25" customFormat="1" ht="20.100000000000001" customHeight="1">
      <c r="A1706" s="20"/>
      <c r="B1706" s="44"/>
      <c r="C1706" s="41"/>
      <c r="D1706" s="42"/>
      <c r="E1706" s="43"/>
      <c r="F1706" s="34" t="s">
        <v>456</v>
      </c>
      <c r="G1706" s="34" t="s">
        <v>457</v>
      </c>
      <c r="H1706" s="34" t="s">
        <v>434</v>
      </c>
      <c r="I1706" s="29"/>
      <c r="J1706" s="35" t="str">
        <f t="shared" si="6"/>
        <v>B</v>
      </c>
      <c r="K1706" s="228"/>
      <c r="L1706" s="228"/>
      <c r="M1706" s="228"/>
      <c r="N1706" s="241"/>
      <c r="O1706" s="241"/>
      <c r="P1706" s="241"/>
      <c r="Q1706" s="36"/>
      <c r="R1706" s="36"/>
      <c r="S1706" s="36"/>
      <c r="T1706" s="36"/>
    </row>
    <row r="1707" spans="1:20" s="25" customFormat="1" ht="20.100000000000001" customHeight="1">
      <c r="A1707" s="20"/>
      <c r="B1707" s="44"/>
      <c r="C1707" s="41"/>
      <c r="D1707" s="42"/>
      <c r="E1707" s="43"/>
      <c r="F1707" s="34" t="s">
        <v>457</v>
      </c>
      <c r="G1707" s="34" t="s">
        <v>460</v>
      </c>
      <c r="H1707" s="34" t="s">
        <v>434</v>
      </c>
      <c r="I1707" s="29"/>
      <c r="J1707" s="35" t="str">
        <f t="shared" si="6"/>
        <v>B</v>
      </c>
      <c r="K1707" s="228"/>
      <c r="L1707" s="228"/>
      <c r="M1707" s="228"/>
      <c r="N1707" s="241"/>
      <c r="O1707" s="241"/>
      <c r="P1707" s="241"/>
      <c r="Q1707" s="36"/>
      <c r="R1707" s="36"/>
      <c r="S1707" s="36"/>
      <c r="T1707" s="36"/>
    </row>
    <row r="1708" spans="1:20" s="25" customFormat="1" ht="20.100000000000001" customHeight="1">
      <c r="A1708" s="20"/>
      <c r="B1708" s="44"/>
      <c r="C1708" s="41"/>
      <c r="D1708" s="42"/>
      <c r="E1708" s="43"/>
      <c r="F1708" s="34" t="s">
        <v>460</v>
      </c>
      <c r="G1708" s="34" t="s">
        <v>463</v>
      </c>
      <c r="H1708" s="34" t="s">
        <v>434</v>
      </c>
      <c r="I1708" s="29"/>
      <c r="J1708" s="35" t="str">
        <f t="shared" si="6"/>
        <v>B</v>
      </c>
      <c r="K1708" s="228"/>
      <c r="L1708" s="228"/>
      <c r="M1708" s="228"/>
      <c r="N1708" s="241"/>
      <c r="O1708" s="241"/>
      <c r="P1708" s="241"/>
      <c r="Q1708" s="36"/>
      <c r="R1708" s="36"/>
      <c r="S1708" s="36"/>
      <c r="T1708" s="36"/>
    </row>
    <row r="1709" spans="1:20" s="25" customFormat="1" ht="20.100000000000001" customHeight="1">
      <c r="A1709" s="20"/>
      <c r="B1709" s="44"/>
      <c r="C1709" s="41"/>
      <c r="D1709" s="42"/>
      <c r="E1709" s="43"/>
      <c r="F1709" s="34" t="s">
        <v>463</v>
      </c>
      <c r="G1709" s="34" t="s">
        <v>464</v>
      </c>
      <c r="H1709" s="34" t="s">
        <v>434</v>
      </c>
      <c r="I1709" s="29"/>
      <c r="J1709" s="35" t="str">
        <f t="shared" si="6"/>
        <v>B</v>
      </c>
      <c r="K1709" s="228"/>
      <c r="L1709" s="228"/>
      <c r="M1709" s="228"/>
      <c r="N1709" s="241"/>
      <c r="O1709" s="241"/>
      <c r="P1709" s="241"/>
      <c r="Q1709" s="36"/>
      <c r="R1709" s="36"/>
      <c r="S1709" s="36"/>
      <c r="T1709" s="36"/>
    </row>
    <row r="1710" spans="1:20" s="25" customFormat="1" ht="20.100000000000001" customHeight="1">
      <c r="A1710" s="20"/>
      <c r="B1710" s="44"/>
      <c r="C1710" s="41"/>
      <c r="D1710" s="42"/>
      <c r="E1710" s="43"/>
      <c r="F1710" s="34" t="s">
        <v>464</v>
      </c>
      <c r="G1710" s="34" t="s">
        <v>465</v>
      </c>
      <c r="H1710" s="34" t="s">
        <v>438</v>
      </c>
      <c r="I1710" s="29"/>
      <c r="J1710" s="35" t="str">
        <f t="shared" si="6"/>
        <v>B</v>
      </c>
      <c r="K1710" s="228"/>
      <c r="L1710" s="228"/>
      <c r="M1710" s="228"/>
      <c r="N1710" s="241"/>
      <c r="O1710" s="241"/>
      <c r="P1710" s="241"/>
      <c r="Q1710" s="36"/>
      <c r="R1710" s="36"/>
      <c r="S1710" s="36"/>
      <c r="T1710" s="36"/>
    </row>
    <row r="1711" spans="1:20" s="25" customFormat="1" ht="20.100000000000001" customHeight="1">
      <c r="A1711" s="20"/>
      <c r="B1711" s="44"/>
      <c r="C1711" s="41"/>
      <c r="D1711" s="42"/>
      <c r="E1711" s="43"/>
      <c r="F1711" s="34" t="s">
        <v>465</v>
      </c>
      <c r="G1711" s="34" t="s">
        <v>466</v>
      </c>
      <c r="H1711" s="34" t="s">
        <v>434</v>
      </c>
      <c r="I1711" s="29"/>
      <c r="J1711" s="35" t="str">
        <f t="shared" si="6"/>
        <v>B</v>
      </c>
      <c r="K1711" s="228"/>
      <c r="L1711" s="228"/>
      <c r="M1711" s="228"/>
      <c r="N1711" s="241"/>
      <c r="O1711" s="241"/>
      <c r="P1711" s="241"/>
      <c r="Q1711" s="36"/>
      <c r="R1711" s="36"/>
      <c r="S1711" s="36"/>
      <c r="T1711" s="36"/>
    </row>
    <row r="1712" spans="1:20" s="25" customFormat="1" ht="20.100000000000001" customHeight="1">
      <c r="A1712" s="20"/>
      <c r="B1712" s="44"/>
      <c r="C1712" s="41"/>
      <c r="D1712" s="42"/>
      <c r="E1712" s="43"/>
      <c r="F1712" s="34" t="s">
        <v>466</v>
      </c>
      <c r="G1712" s="34" t="s">
        <v>467</v>
      </c>
      <c r="H1712" s="34" t="s">
        <v>434</v>
      </c>
      <c r="I1712" s="29"/>
      <c r="J1712" s="35" t="str">
        <f t="shared" si="6"/>
        <v>B</v>
      </c>
      <c r="K1712" s="228"/>
      <c r="L1712" s="228"/>
      <c r="M1712" s="228"/>
      <c r="N1712" s="241"/>
      <c r="O1712" s="241"/>
      <c r="P1712" s="241"/>
      <c r="Q1712" s="36"/>
      <c r="R1712" s="36"/>
      <c r="S1712" s="36"/>
      <c r="T1712" s="36"/>
    </row>
    <row r="1713" spans="1:20" s="25" customFormat="1" ht="20.100000000000001" customHeight="1">
      <c r="A1713" s="20"/>
      <c r="B1713" s="44"/>
      <c r="C1713" s="41"/>
      <c r="D1713" s="42"/>
      <c r="E1713" s="43"/>
      <c r="F1713" s="34" t="s">
        <v>467</v>
      </c>
      <c r="G1713" s="34" t="s">
        <v>468</v>
      </c>
      <c r="H1713" s="34" t="s">
        <v>434</v>
      </c>
      <c r="I1713" s="29"/>
      <c r="J1713" s="35" t="str">
        <f t="shared" si="6"/>
        <v>B</v>
      </c>
      <c r="K1713" s="228"/>
      <c r="L1713" s="228"/>
      <c r="M1713" s="228"/>
      <c r="N1713" s="241"/>
      <c r="O1713" s="241"/>
      <c r="P1713" s="241"/>
      <c r="Q1713" s="36"/>
      <c r="R1713" s="36"/>
      <c r="S1713" s="36"/>
      <c r="T1713" s="36"/>
    </row>
    <row r="1714" spans="1:20" s="25" customFormat="1" ht="20.100000000000001" customHeight="1">
      <c r="A1714" s="20"/>
      <c r="B1714" s="44"/>
      <c r="C1714" s="41"/>
      <c r="D1714" s="42"/>
      <c r="E1714" s="43"/>
      <c r="F1714" s="34" t="s">
        <v>468</v>
      </c>
      <c r="G1714" s="34" t="s">
        <v>469</v>
      </c>
      <c r="H1714" s="34" t="s">
        <v>434</v>
      </c>
      <c r="I1714" s="29"/>
      <c r="J1714" s="35" t="str">
        <f t="shared" si="6"/>
        <v>B</v>
      </c>
      <c r="K1714" s="228"/>
      <c r="L1714" s="228"/>
      <c r="M1714" s="228"/>
      <c r="N1714" s="241"/>
      <c r="O1714" s="241"/>
      <c r="P1714" s="241"/>
      <c r="Q1714" s="36"/>
      <c r="R1714" s="36"/>
      <c r="S1714" s="36"/>
      <c r="T1714" s="36"/>
    </row>
    <row r="1715" spans="1:20" s="25" customFormat="1" ht="20.100000000000001" customHeight="1">
      <c r="A1715" s="20"/>
      <c r="B1715" s="44"/>
      <c r="C1715" s="41"/>
      <c r="D1715" s="42"/>
      <c r="E1715" s="43"/>
      <c r="F1715" s="34" t="s">
        <v>469</v>
      </c>
      <c r="G1715" s="34" t="s">
        <v>470</v>
      </c>
      <c r="H1715" s="34" t="s">
        <v>434</v>
      </c>
      <c r="I1715" s="29"/>
      <c r="J1715" s="35" t="str">
        <f t="shared" si="6"/>
        <v>B</v>
      </c>
      <c r="K1715" s="228"/>
      <c r="L1715" s="228"/>
      <c r="M1715" s="228"/>
      <c r="N1715" s="241"/>
      <c r="O1715" s="241"/>
      <c r="P1715" s="241"/>
      <c r="Q1715" s="36"/>
      <c r="R1715" s="36"/>
      <c r="S1715" s="36"/>
      <c r="T1715" s="36"/>
    </row>
    <row r="1716" spans="1:20" s="25" customFormat="1" ht="20.100000000000001" customHeight="1">
      <c r="A1716" s="20"/>
      <c r="B1716" s="44"/>
      <c r="C1716" s="41"/>
      <c r="D1716" s="42"/>
      <c r="E1716" s="43"/>
      <c r="F1716" s="34" t="s">
        <v>470</v>
      </c>
      <c r="G1716" s="34" t="s">
        <v>471</v>
      </c>
      <c r="H1716" s="34" t="s">
        <v>434</v>
      </c>
      <c r="I1716" s="29"/>
      <c r="J1716" s="35" t="str">
        <f t="shared" si="6"/>
        <v>B</v>
      </c>
      <c r="K1716" s="228"/>
      <c r="L1716" s="228"/>
      <c r="M1716" s="228"/>
      <c r="N1716" s="241"/>
      <c r="O1716" s="241"/>
      <c r="P1716" s="241"/>
      <c r="Q1716" s="36"/>
      <c r="R1716" s="36"/>
      <c r="S1716" s="36"/>
      <c r="T1716" s="36"/>
    </row>
    <row r="1717" spans="1:20" s="25" customFormat="1" ht="20.100000000000001" customHeight="1">
      <c r="A1717" s="20"/>
      <c r="B1717" s="44"/>
      <c r="C1717" s="41"/>
      <c r="D1717" s="42"/>
      <c r="E1717" s="43"/>
      <c r="F1717" s="34" t="s">
        <v>471</v>
      </c>
      <c r="G1717" s="34" t="s">
        <v>473</v>
      </c>
      <c r="H1717" s="34" t="s">
        <v>434</v>
      </c>
      <c r="I1717" s="29"/>
      <c r="J1717" s="35" t="str">
        <f t="shared" si="6"/>
        <v>B</v>
      </c>
      <c r="K1717" s="228"/>
      <c r="L1717" s="228"/>
      <c r="M1717" s="228"/>
      <c r="N1717" s="241"/>
      <c r="O1717" s="241"/>
      <c r="P1717" s="241"/>
      <c r="Q1717" s="36"/>
      <c r="R1717" s="36"/>
      <c r="S1717" s="36"/>
      <c r="T1717" s="36"/>
    </row>
    <row r="1718" spans="1:20" s="25" customFormat="1" ht="20.100000000000001" customHeight="1">
      <c r="A1718" s="20"/>
      <c r="B1718" s="44"/>
      <c r="C1718" s="41"/>
      <c r="D1718" s="42"/>
      <c r="E1718" s="43"/>
      <c r="F1718" s="44" t="str">
        <f>G1717</f>
        <v>3+400</v>
      </c>
      <c r="G1718" s="44" t="s">
        <v>1204</v>
      </c>
      <c r="H1718" s="44" t="s">
        <v>434</v>
      </c>
      <c r="I1718" s="20"/>
      <c r="J1718" s="24" t="s">
        <v>434</v>
      </c>
      <c r="K1718" s="226"/>
      <c r="L1718" s="226"/>
      <c r="M1718" s="226"/>
      <c r="N1718" s="239"/>
      <c r="O1718" s="239"/>
      <c r="P1718" s="239"/>
    </row>
    <row r="1719" spans="1:20" s="25" customFormat="1" ht="20.100000000000001" customHeight="1">
      <c r="A1719" s="20"/>
      <c r="B1719" s="44"/>
      <c r="C1719" s="41"/>
      <c r="D1719" s="42"/>
      <c r="E1719" s="43"/>
      <c r="F1719" s="44"/>
      <c r="G1719" s="44"/>
      <c r="H1719" s="44"/>
      <c r="I1719" s="20"/>
      <c r="J1719" s="24"/>
      <c r="K1719" s="226"/>
      <c r="L1719" s="226"/>
      <c r="M1719" s="226"/>
      <c r="N1719" s="239"/>
      <c r="O1719" s="239"/>
      <c r="P1719" s="239"/>
    </row>
    <row r="1720" spans="1:20" s="25" customFormat="1" ht="20.100000000000001" customHeight="1">
      <c r="A1720" s="20"/>
      <c r="B1720" s="44"/>
      <c r="C1720" s="41"/>
      <c r="D1720" s="42"/>
      <c r="E1720" s="43"/>
      <c r="F1720" s="44"/>
      <c r="G1720" s="44"/>
      <c r="H1720" s="44"/>
      <c r="I1720" s="20"/>
      <c r="J1720" s="24"/>
      <c r="K1720" s="226"/>
      <c r="L1720" s="226"/>
      <c r="M1720" s="226"/>
      <c r="N1720" s="239"/>
      <c r="O1720" s="239"/>
      <c r="P1720" s="239"/>
    </row>
    <row r="1721" spans="1:20" s="393" customFormat="1" ht="20.100000000000001" customHeight="1">
      <c r="A1721" s="382"/>
      <c r="B1721" s="383">
        <v>159</v>
      </c>
      <c r="C1721" s="384">
        <v>1.159</v>
      </c>
      <c r="D1721" s="424" t="s">
        <v>1052</v>
      </c>
      <c r="E1721" s="386">
        <f>'2-'!G178</f>
        <v>0.72</v>
      </c>
      <c r="F1721" s="383" t="s">
        <v>433</v>
      </c>
      <c r="G1721" s="383" t="s">
        <v>447</v>
      </c>
      <c r="H1721" s="383" t="s">
        <v>438</v>
      </c>
      <c r="I1721" s="382"/>
      <c r="J1721" s="398" t="s">
        <v>1161</v>
      </c>
      <c r="K1721" s="399" t="s">
        <v>434</v>
      </c>
      <c r="L1721" s="399">
        <f>COUNTIF(H1721,"B")</f>
        <v>0</v>
      </c>
      <c r="M1721" s="399">
        <v>200</v>
      </c>
      <c r="N1721" s="400">
        <f>L1721*M1721</f>
        <v>0</v>
      </c>
      <c r="O1721" s="400"/>
      <c r="P1721" s="400">
        <f>O1721+N1721</f>
        <v>0</v>
      </c>
      <c r="Q1721" s="401">
        <f>P1721/P1725</f>
        <v>0</v>
      </c>
      <c r="R1721" s="401"/>
      <c r="S1721" s="401"/>
      <c r="T1721" s="401"/>
    </row>
    <row r="1722" spans="1:20" s="25" customFormat="1" ht="20.100000000000001" customHeight="1">
      <c r="A1722" s="20"/>
      <c r="B1722" s="44"/>
      <c r="C1722" s="41"/>
      <c r="D1722" s="42"/>
      <c r="E1722" s="43"/>
      <c r="F1722" s="44" t="s">
        <v>447</v>
      </c>
      <c r="G1722" s="44" t="s">
        <v>451</v>
      </c>
      <c r="H1722" s="44" t="s">
        <v>443</v>
      </c>
      <c r="I1722" s="20"/>
      <c r="J1722" s="24" t="s">
        <v>40</v>
      </c>
      <c r="K1722" s="226" t="s">
        <v>438</v>
      </c>
      <c r="L1722" s="226">
        <f>COUNTIF(H1721:H1733,"S")</f>
        <v>1</v>
      </c>
      <c r="M1722" s="226">
        <v>200</v>
      </c>
      <c r="N1722" s="249">
        <f>L1722*M1722</f>
        <v>200</v>
      </c>
      <c r="O1722" s="249"/>
      <c r="P1722" s="249">
        <f>N1722+O1722</f>
        <v>200</v>
      </c>
      <c r="Q1722" s="78">
        <f>P1722/P1725</f>
        <v>0.27777777777777779</v>
      </c>
      <c r="R1722" s="78"/>
      <c r="S1722" s="78"/>
      <c r="T1722" s="78"/>
    </row>
    <row r="1723" spans="1:20" s="25" customFormat="1" ht="20.100000000000001" customHeight="1">
      <c r="A1723" s="20"/>
      <c r="B1723" s="44"/>
      <c r="C1723" s="41"/>
      <c r="D1723" s="42"/>
      <c r="E1723" s="43"/>
      <c r="F1723" s="34" t="s">
        <v>451</v>
      </c>
      <c r="G1723" s="34" t="s">
        <v>454</v>
      </c>
      <c r="H1723" s="44" t="s">
        <v>443</v>
      </c>
      <c r="I1723" s="20"/>
      <c r="J1723" s="24" t="s">
        <v>40</v>
      </c>
      <c r="K1723" s="226" t="s">
        <v>440</v>
      </c>
      <c r="L1723" s="226">
        <f>COUNTIF(H1721:H1733,"RR")</f>
        <v>0</v>
      </c>
      <c r="M1723" s="226">
        <v>200</v>
      </c>
      <c r="N1723" s="249">
        <f>L1723*M1723</f>
        <v>0</v>
      </c>
      <c r="O1723" s="249"/>
      <c r="P1723" s="249">
        <f>N1723+O1723</f>
        <v>0</v>
      </c>
      <c r="Q1723" s="78">
        <f>P1723/P1725</f>
        <v>0</v>
      </c>
      <c r="R1723" s="78"/>
      <c r="S1723" s="78"/>
      <c r="T1723" s="78"/>
    </row>
    <row r="1724" spans="1:20" s="25" customFormat="1" ht="20.100000000000001" customHeight="1">
      <c r="A1724" s="20"/>
      <c r="B1724" s="44"/>
      <c r="C1724" s="41"/>
      <c r="D1724" s="42"/>
      <c r="E1724" s="43"/>
      <c r="F1724" s="34" t="s">
        <v>454</v>
      </c>
      <c r="G1724" s="34" t="s">
        <v>632</v>
      </c>
      <c r="H1724" s="44" t="s">
        <v>443</v>
      </c>
      <c r="I1724" s="20"/>
      <c r="J1724" s="24" t="s">
        <v>40</v>
      </c>
      <c r="K1724" s="226" t="s">
        <v>443</v>
      </c>
      <c r="L1724" s="226">
        <f>COUNTIF(H1721:H1723,"RB")</f>
        <v>2</v>
      </c>
      <c r="M1724" s="226">
        <v>200</v>
      </c>
      <c r="N1724" s="249">
        <f>L1724*M1724</f>
        <v>400</v>
      </c>
      <c r="O1724" s="249">
        <v>120</v>
      </c>
      <c r="P1724" s="249">
        <f>N1724+O1724</f>
        <v>520</v>
      </c>
      <c r="Q1724" s="78">
        <f>P1724/P1725</f>
        <v>0.72222222222222221</v>
      </c>
      <c r="R1724" s="78"/>
      <c r="S1724" s="78"/>
      <c r="T1724" s="78"/>
    </row>
    <row r="1725" spans="1:20" s="25" customFormat="1" ht="20.100000000000001" customHeight="1">
      <c r="A1725" s="20"/>
      <c r="B1725" s="44"/>
      <c r="C1725" s="41"/>
      <c r="D1725" s="42"/>
      <c r="E1725" s="43"/>
      <c r="F1725" s="34"/>
      <c r="G1725" s="34"/>
      <c r="H1725" s="44"/>
      <c r="I1725" s="20"/>
      <c r="J1725" s="24"/>
      <c r="K1725" s="226"/>
      <c r="L1725" s="226"/>
      <c r="M1725" s="226"/>
      <c r="N1725" s="249"/>
      <c r="O1725" s="249"/>
      <c r="P1725" s="249">
        <f>SUM(P1721:P1724)</f>
        <v>720</v>
      </c>
      <c r="Q1725" s="78">
        <f>SUM(Q1721:Q1724)</f>
        <v>1</v>
      </c>
      <c r="R1725" s="78"/>
      <c r="S1725" s="78"/>
      <c r="T1725" s="78"/>
    </row>
    <row r="1726" spans="1:20" s="25" customFormat="1" ht="20.100000000000001" customHeight="1">
      <c r="A1726" s="20"/>
      <c r="B1726" s="44"/>
      <c r="C1726" s="41"/>
      <c r="D1726" s="42"/>
      <c r="E1726" s="43"/>
      <c r="F1726" s="44"/>
      <c r="G1726" s="44"/>
      <c r="H1726" s="44"/>
      <c r="I1726" s="20"/>
      <c r="J1726" s="24"/>
      <c r="K1726" s="226"/>
      <c r="L1726" s="226"/>
      <c r="M1726" s="226"/>
      <c r="N1726" s="239"/>
      <c r="O1726" s="239"/>
      <c r="P1726" s="239"/>
    </row>
    <row r="1727" spans="1:20" s="25" customFormat="1" ht="20.100000000000001" customHeight="1">
      <c r="A1727" s="20"/>
      <c r="B1727" s="44"/>
      <c r="C1727" s="41"/>
      <c r="D1727" s="42"/>
      <c r="E1727" s="43"/>
      <c r="F1727" s="44"/>
      <c r="G1727" s="44"/>
      <c r="H1727" s="44"/>
      <c r="I1727" s="20"/>
      <c r="J1727" s="24"/>
      <c r="K1727" s="226"/>
      <c r="L1727" s="226"/>
      <c r="M1727" s="226"/>
      <c r="N1727" s="239"/>
      <c r="O1727" s="239"/>
      <c r="P1727" s="239"/>
    </row>
    <row r="1728" spans="1:20" s="393" customFormat="1" ht="20.100000000000001" customHeight="1">
      <c r="A1728" s="382"/>
      <c r="B1728" s="383">
        <v>160</v>
      </c>
      <c r="C1728" s="384">
        <v>1.1599999999999999</v>
      </c>
      <c r="D1728" s="385" t="s">
        <v>1053</v>
      </c>
      <c r="E1728" s="386">
        <f>'2-'!H179</f>
        <v>0.13</v>
      </c>
      <c r="F1728" s="383" t="s">
        <v>433</v>
      </c>
      <c r="G1728" s="383" t="s">
        <v>868</v>
      </c>
      <c r="H1728" s="383" t="s">
        <v>443</v>
      </c>
      <c r="I1728" s="382"/>
      <c r="J1728" s="398" t="s">
        <v>40</v>
      </c>
      <c r="K1728" s="399" t="s">
        <v>434</v>
      </c>
      <c r="L1728" s="399">
        <f>COUNTIF(H1728,"B")</f>
        <v>0</v>
      </c>
      <c r="M1728" s="399">
        <v>200</v>
      </c>
      <c r="N1728" s="400">
        <f>L1728*M1728</f>
        <v>0</v>
      </c>
      <c r="O1728" s="400"/>
      <c r="P1728" s="400">
        <f>O1728+N1728</f>
        <v>0</v>
      </c>
      <c r="Q1728" s="401">
        <f>P1728/P1732</f>
        <v>0</v>
      </c>
      <c r="R1728" s="401"/>
      <c r="S1728" s="401"/>
      <c r="T1728" s="401"/>
    </row>
    <row r="1729" spans="1:20" s="25" customFormat="1" ht="20.100000000000001" customHeight="1">
      <c r="A1729" s="20"/>
      <c r="B1729" s="44"/>
      <c r="C1729" s="41"/>
      <c r="D1729" s="42"/>
      <c r="E1729" s="43"/>
      <c r="F1729" s="44"/>
      <c r="G1729" s="44"/>
      <c r="H1729" s="44"/>
      <c r="I1729" s="20"/>
      <c r="J1729" s="24"/>
      <c r="K1729" s="226" t="s">
        <v>438</v>
      </c>
      <c r="L1729" s="226">
        <f>COUNTIF(H1728:H1731,"S")</f>
        <v>0</v>
      </c>
      <c r="M1729" s="226">
        <v>200</v>
      </c>
      <c r="N1729" s="249">
        <f>L1729*M1729</f>
        <v>0</v>
      </c>
      <c r="O1729" s="249"/>
      <c r="P1729" s="249">
        <f>N1729+O1729</f>
        <v>0</v>
      </c>
      <c r="Q1729" s="78">
        <f>P1729/P1732</f>
        <v>0</v>
      </c>
      <c r="R1729" s="78"/>
      <c r="S1729" s="78"/>
      <c r="T1729" s="78"/>
    </row>
    <row r="1730" spans="1:20" s="25" customFormat="1" ht="20.100000000000001" customHeight="1">
      <c r="A1730" s="20"/>
      <c r="B1730" s="44"/>
      <c r="C1730" s="41"/>
      <c r="D1730" s="42"/>
      <c r="E1730" s="43"/>
      <c r="F1730" s="44"/>
      <c r="G1730" s="44"/>
      <c r="H1730" s="44"/>
      <c r="I1730" s="20"/>
      <c r="J1730" s="24"/>
      <c r="K1730" s="226" t="s">
        <v>440</v>
      </c>
      <c r="L1730" s="226">
        <f>COUNTIF(H1728:H1729,"RR")</f>
        <v>0</v>
      </c>
      <c r="M1730" s="226">
        <v>200</v>
      </c>
      <c r="N1730" s="249">
        <f>L1730*M1730</f>
        <v>0</v>
      </c>
      <c r="O1730" s="249"/>
      <c r="P1730" s="249">
        <f>N1730+O1730</f>
        <v>0</v>
      </c>
      <c r="Q1730" s="78">
        <f>P1730/P1732</f>
        <v>0</v>
      </c>
      <c r="R1730" s="78"/>
      <c r="S1730" s="78"/>
      <c r="T1730" s="78"/>
    </row>
    <row r="1731" spans="1:20" s="25" customFormat="1" ht="20.100000000000001" customHeight="1">
      <c r="A1731" s="20"/>
      <c r="B1731" s="44"/>
      <c r="C1731" s="41"/>
      <c r="D1731" s="42"/>
      <c r="E1731" s="43"/>
      <c r="F1731" s="44"/>
      <c r="G1731" s="44"/>
      <c r="H1731" s="44"/>
      <c r="I1731" s="20"/>
      <c r="J1731" s="24"/>
      <c r="K1731" s="226" t="s">
        <v>443</v>
      </c>
      <c r="L1731" s="226">
        <f>COUNTIF(H1729:H1730,"RB")</f>
        <v>0</v>
      </c>
      <c r="M1731" s="226">
        <v>200</v>
      </c>
      <c r="N1731" s="249">
        <f>L1731*M1731</f>
        <v>0</v>
      </c>
      <c r="O1731" s="249">
        <v>130</v>
      </c>
      <c r="P1731" s="249">
        <f>N1731+O1731</f>
        <v>130</v>
      </c>
      <c r="Q1731" s="78">
        <f>P1731/P1732</f>
        <v>1</v>
      </c>
      <c r="R1731" s="78"/>
      <c r="S1731" s="78"/>
      <c r="T1731" s="78"/>
    </row>
    <row r="1732" spans="1:20" s="25" customFormat="1" ht="20.100000000000001" customHeight="1">
      <c r="A1732" s="20"/>
      <c r="B1732" s="44"/>
      <c r="C1732" s="41"/>
      <c r="D1732" s="42"/>
      <c r="E1732" s="43"/>
      <c r="F1732" s="44"/>
      <c r="G1732" s="44"/>
      <c r="H1732" s="44"/>
      <c r="I1732" s="20"/>
      <c r="J1732" s="24"/>
      <c r="K1732" s="226"/>
      <c r="L1732" s="226"/>
      <c r="M1732" s="226"/>
      <c r="N1732" s="249"/>
      <c r="O1732" s="249"/>
      <c r="P1732" s="249">
        <f>SUM(P1728:P1731)</f>
        <v>130</v>
      </c>
      <c r="Q1732" s="78">
        <f>SUM(Q1728:Q1731)</f>
        <v>1</v>
      </c>
      <c r="R1732" s="78"/>
      <c r="S1732" s="78"/>
      <c r="T1732" s="78"/>
    </row>
    <row r="1733" spans="1:20" s="25" customFormat="1" ht="20.100000000000001" customHeight="1">
      <c r="A1733" s="20"/>
      <c r="B1733" s="44"/>
      <c r="C1733" s="41"/>
      <c r="D1733" s="42"/>
      <c r="E1733" s="43"/>
      <c r="F1733" s="44"/>
      <c r="G1733" s="44"/>
      <c r="H1733" s="44"/>
      <c r="I1733" s="20"/>
      <c r="J1733" s="24"/>
      <c r="K1733" s="226"/>
      <c r="L1733" s="226"/>
      <c r="M1733" s="226"/>
      <c r="N1733" s="239"/>
      <c r="O1733" s="239"/>
      <c r="P1733" s="239"/>
    </row>
    <row r="1734" spans="1:20" s="25" customFormat="1" ht="20.100000000000001" customHeight="1">
      <c r="A1734" s="20"/>
      <c r="B1734" s="44"/>
      <c r="C1734" s="41"/>
      <c r="D1734" s="42"/>
      <c r="E1734" s="43"/>
      <c r="F1734" s="44"/>
      <c r="G1734" s="44"/>
      <c r="H1734" s="44"/>
      <c r="I1734" s="20"/>
      <c r="J1734" s="24"/>
      <c r="K1734" s="226"/>
      <c r="L1734" s="226"/>
      <c r="M1734" s="226"/>
      <c r="N1734" s="239"/>
      <c r="O1734" s="239"/>
      <c r="P1734" s="239"/>
    </row>
    <row r="1735" spans="1:20" s="301" customFormat="1" ht="20.100000000000001" customHeight="1">
      <c r="A1735" s="294"/>
      <c r="B1735" s="295">
        <v>161</v>
      </c>
      <c r="C1735" s="312">
        <v>1.161</v>
      </c>
      <c r="D1735" s="313" t="s">
        <v>1054</v>
      </c>
      <c r="E1735" s="296">
        <f>'2-'!H180</f>
        <v>0.77</v>
      </c>
      <c r="F1735" s="295" t="s">
        <v>433</v>
      </c>
      <c r="G1735" s="295" t="s">
        <v>447</v>
      </c>
      <c r="H1735" s="295" t="s">
        <v>434</v>
      </c>
      <c r="I1735" s="294"/>
      <c r="J1735" s="297" t="s">
        <v>435</v>
      </c>
      <c r="K1735" s="298" t="s">
        <v>434</v>
      </c>
      <c r="L1735" s="298">
        <f>COUNTIF(H1735:H1737,"B")</f>
        <v>3</v>
      </c>
      <c r="M1735" s="298">
        <v>200</v>
      </c>
      <c r="N1735" s="299">
        <f>L1735*M1735</f>
        <v>600</v>
      </c>
      <c r="O1735" s="299">
        <v>170</v>
      </c>
      <c r="P1735" s="299">
        <f>O1735+N1735</f>
        <v>770</v>
      </c>
      <c r="Q1735" s="300">
        <f>P1735/P1739</f>
        <v>1</v>
      </c>
      <c r="R1735" s="300"/>
      <c r="S1735" s="300"/>
      <c r="T1735" s="300"/>
    </row>
    <row r="1736" spans="1:20" s="25" customFormat="1" ht="20.100000000000001" customHeight="1">
      <c r="A1736" s="20"/>
      <c r="B1736" s="44"/>
      <c r="C1736" s="41"/>
      <c r="D1736" s="42"/>
      <c r="E1736" s="43"/>
      <c r="F1736" s="44" t="s">
        <v>447</v>
      </c>
      <c r="G1736" s="44" t="s">
        <v>451</v>
      </c>
      <c r="H1736" s="44" t="s">
        <v>434</v>
      </c>
      <c r="I1736" s="20"/>
      <c r="J1736" s="24" t="s">
        <v>435</v>
      </c>
      <c r="K1736" s="226" t="s">
        <v>438</v>
      </c>
      <c r="L1736" s="226">
        <f>COUNTIF(H1735:H1738,"S")</f>
        <v>0</v>
      </c>
      <c r="M1736" s="226">
        <v>200</v>
      </c>
      <c r="N1736" s="249">
        <f>L1736*M1736</f>
        <v>0</v>
      </c>
      <c r="O1736" s="249"/>
      <c r="P1736" s="249">
        <f>N1736+O1736</f>
        <v>0</v>
      </c>
      <c r="Q1736" s="78">
        <f>P1736/P1739</f>
        <v>0</v>
      </c>
      <c r="R1736" s="78"/>
      <c r="S1736" s="78"/>
      <c r="T1736" s="78"/>
    </row>
    <row r="1737" spans="1:20" s="25" customFormat="1" ht="20.100000000000001" customHeight="1">
      <c r="A1737" s="20"/>
      <c r="B1737" s="44"/>
      <c r="C1737" s="41"/>
      <c r="D1737" s="42"/>
      <c r="E1737" s="43"/>
      <c r="F1737" s="44" t="s">
        <v>451</v>
      </c>
      <c r="G1737" s="44" t="s">
        <v>454</v>
      </c>
      <c r="H1737" s="44" t="s">
        <v>434</v>
      </c>
      <c r="I1737" s="20"/>
      <c r="J1737" s="24" t="s">
        <v>435</v>
      </c>
      <c r="K1737" s="226" t="s">
        <v>440</v>
      </c>
      <c r="L1737" s="226">
        <f>COUNTIF(H1735:H1747,"RR")</f>
        <v>0</v>
      </c>
      <c r="M1737" s="226">
        <v>200</v>
      </c>
      <c r="N1737" s="249">
        <f>L1737*M1737</f>
        <v>0</v>
      </c>
      <c r="O1737" s="249"/>
      <c r="P1737" s="249">
        <f>N1737+O1737</f>
        <v>0</v>
      </c>
      <c r="Q1737" s="78">
        <f>P1737/P1739</f>
        <v>0</v>
      </c>
      <c r="R1737" s="78"/>
      <c r="S1737" s="78"/>
      <c r="T1737" s="78"/>
    </row>
    <row r="1738" spans="1:20" s="25" customFormat="1" ht="20.100000000000001" customHeight="1">
      <c r="A1738" s="20"/>
      <c r="B1738" s="44"/>
      <c r="C1738" s="41"/>
      <c r="D1738" s="42"/>
      <c r="E1738" s="43"/>
      <c r="F1738" s="44" t="s">
        <v>454</v>
      </c>
      <c r="G1738" s="44" t="s">
        <v>1205</v>
      </c>
      <c r="H1738" s="44" t="s">
        <v>434</v>
      </c>
      <c r="I1738" s="20"/>
      <c r="J1738" s="24" t="s">
        <v>435</v>
      </c>
      <c r="K1738" s="226" t="s">
        <v>443</v>
      </c>
      <c r="L1738" s="226">
        <f>COUNTIF(H1735:H1738,"RB")</f>
        <v>0</v>
      </c>
      <c r="M1738" s="226">
        <v>200</v>
      </c>
      <c r="N1738" s="249">
        <f>L1738*M1738</f>
        <v>0</v>
      </c>
      <c r="O1738" s="249"/>
      <c r="P1738" s="249">
        <f>N1738+O1738</f>
        <v>0</v>
      </c>
      <c r="Q1738" s="78">
        <f>P1738/P1739</f>
        <v>0</v>
      </c>
      <c r="R1738" s="78"/>
      <c r="S1738" s="78"/>
      <c r="T1738" s="78"/>
    </row>
    <row r="1739" spans="1:20" s="25" customFormat="1" ht="20.100000000000001" customHeight="1">
      <c r="A1739" s="20"/>
      <c r="B1739" s="44"/>
      <c r="C1739" s="41"/>
      <c r="D1739" s="42"/>
      <c r="E1739" s="43"/>
      <c r="F1739" s="44"/>
      <c r="G1739" s="44"/>
      <c r="H1739" s="44"/>
      <c r="I1739" s="20"/>
      <c r="J1739" s="24"/>
      <c r="K1739" s="226"/>
      <c r="L1739" s="226"/>
      <c r="M1739" s="226"/>
      <c r="N1739" s="249"/>
      <c r="O1739" s="249"/>
      <c r="P1739" s="249">
        <f>SUM(P1735:P1738)</f>
        <v>770</v>
      </c>
      <c r="Q1739" s="78">
        <f>SUM(Q1735:Q1738)</f>
        <v>1</v>
      </c>
      <c r="R1739" s="78"/>
      <c r="S1739" s="78"/>
      <c r="T1739" s="78"/>
    </row>
    <row r="1740" spans="1:20" s="25" customFormat="1" ht="20.100000000000001" customHeight="1">
      <c r="A1740" s="20"/>
      <c r="B1740" s="44"/>
      <c r="C1740" s="41"/>
      <c r="D1740" s="42"/>
      <c r="E1740" s="43"/>
      <c r="F1740" s="44"/>
      <c r="G1740" s="44"/>
      <c r="H1740" s="44"/>
      <c r="I1740" s="20"/>
      <c r="J1740" s="24"/>
      <c r="K1740" s="226"/>
      <c r="L1740" s="226"/>
      <c r="M1740" s="226"/>
      <c r="N1740" s="239"/>
      <c r="O1740" s="239"/>
      <c r="P1740" s="239"/>
    </row>
    <row r="1741" spans="1:20" s="25" customFormat="1" ht="20.100000000000001" customHeight="1">
      <c r="A1741" s="20"/>
      <c r="B1741" s="44"/>
      <c r="C1741" s="41"/>
      <c r="D1741" s="42"/>
      <c r="E1741" s="43"/>
      <c r="F1741" s="44"/>
      <c r="G1741" s="44"/>
      <c r="H1741" s="44"/>
      <c r="I1741" s="20"/>
      <c r="J1741" s="24"/>
      <c r="K1741" s="226"/>
      <c r="L1741" s="226"/>
      <c r="M1741" s="226"/>
      <c r="N1741" s="239"/>
      <c r="O1741" s="239"/>
      <c r="P1741" s="239"/>
    </row>
    <row r="1742" spans="1:20" s="25" customFormat="1" ht="20.100000000000001" customHeight="1">
      <c r="A1742" s="20"/>
      <c r="B1742" s="44">
        <v>162</v>
      </c>
      <c r="C1742" s="255">
        <v>1.1619999999999999</v>
      </c>
      <c r="D1742" s="256" t="s">
        <v>1055</v>
      </c>
      <c r="E1742" s="43">
        <f>'2-'!H181</f>
        <v>0.3</v>
      </c>
      <c r="F1742" s="44" t="s">
        <v>433</v>
      </c>
      <c r="G1742" s="44" t="s">
        <v>447</v>
      </c>
      <c r="H1742" s="44" t="s">
        <v>434</v>
      </c>
      <c r="I1742" s="20"/>
      <c r="J1742" s="24" t="s">
        <v>435</v>
      </c>
      <c r="K1742" s="226" t="s">
        <v>434</v>
      </c>
      <c r="L1742" s="226">
        <v>1</v>
      </c>
      <c r="M1742" s="226">
        <v>200</v>
      </c>
      <c r="N1742" s="249">
        <f>L1742*M1742</f>
        <v>200</v>
      </c>
      <c r="O1742" s="249">
        <v>100</v>
      </c>
      <c r="P1742" s="249">
        <f>O1742+N1742</f>
        <v>300</v>
      </c>
      <c r="Q1742" s="78">
        <f>P1742/P1746</f>
        <v>1</v>
      </c>
      <c r="R1742" s="78"/>
      <c r="S1742" s="78"/>
      <c r="T1742" s="78"/>
    </row>
    <row r="1743" spans="1:20" s="25" customFormat="1" ht="20.100000000000001" customHeight="1">
      <c r="A1743" s="20"/>
      <c r="B1743" s="44"/>
      <c r="C1743" s="41"/>
      <c r="D1743" s="42"/>
      <c r="E1743" s="43"/>
      <c r="F1743" s="44" t="str">
        <f>G1742</f>
        <v>0+200</v>
      </c>
      <c r="G1743" s="44" t="s">
        <v>483</v>
      </c>
      <c r="H1743" s="44" t="s">
        <v>434</v>
      </c>
      <c r="I1743" s="20"/>
      <c r="J1743" s="24" t="s">
        <v>435</v>
      </c>
      <c r="K1743" s="226" t="s">
        <v>438</v>
      </c>
      <c r="L1743" s="226">
        <f>COUNTIF(H1742:H1745,"S")</f>
        <v>0</v>
      </c>
      <c r="M1743" s="226">
        <v>200</v>
      </c>
      <c r="N1743" s="249">
        <f>L1743*M1743</f>
        <v>0</v>
      </c>
      <c r="O1743" s="249"/>
      <c r="P1743" s="249">
        <f>N1743+O1743</f>
        <v>0</v>
      </c>
      <c r="Q1743" s="78">
        <f>P1743/P1746</f>
        <v>0</v>
      </c>
      <c r="R1743" s="78"/>
      <c r="S1743" s="78"/>
      <c r="T1743" s="78"/>
    </row>
    <row r="1744" spans="1:20" s="25" customFormat="1" ht="20.100000000000001" customHeight="1">
      <c r="A1744" s="20"/>
      <c r="B1744" s="44"/>
      <c r="C1744" s="41"/>
      <c r="D1744" s="42"/>
      <c r="E1744" s="43"/>
      <c r="F1744" s="44"/>
      <c r="G1744" s="44"/>
      <c r="H1744" s="44"/>
      <c r="I1744" s="20"/>
      <c r="J1744" s="24"/>
      <c r="K1744" s="226" t="s">
        <v>440</v>
      </c>
      <c r="L1744" s="226">
        <f>COUNTIF(H1742:H1754,"RR")</f>
        <v>0</v>
      </c>
      <c r="M1744" s="226">
        <v>200</v>
      </c>
      <c r="N1744" s="249">
        <f>L1744*M1744</f>
        <v>0</v>
      </c>
      <c r="O1744" s="249"/>
      <c r="P1744" s="249">
        <f>N1744+O1744</f>
        <v>0</v>
      </c>
      <c r="Q1744" s="78">
        <f>P1744/P1746</f>
        <v>0</v>
      </c>
      <c r="R1744" s="78"/>
      <c r="S1744" s="78"/>
      <c r="T1744" s="78"/>
    </row>
    <row r="1745" spans="1:20" s="25" customFormat="1" ht="20.100000000000001" customHeight="1">
      <c r="A1745" s="20"/>
      <c r="B1745" s="44"/>
      <c r="C1745" s="41"/>
      <c r="D1745" s="42"/>
      <c r="E1745" s="43"/>
      <c r="F1745" s="44"/>
      <c r="G1745" s="44"/>
      <c r="H1745" s="44"/>
      <c r="I1745" s="20"/>
      <c r="J1745" s="24"/>
      <c r="K1745" s="226" t="s">
        <v>443</v>
      </c>
      <c r="L1745" s="226">
        <f>COUNTIF(H1742:H1745,"RB")</f>
        <v>0</v>
      </c>
      <c r="M1745" s="226">
        <v>200</v>
      </c>
      <c r="N1745" s="249">
        <f>L1745*M1745</f>
        <v>0</v>
      </c>
      <c r="O1745" s="249"/>
      <c r="P1745" s="249">
        <f>N1745+O1745</f>
        <v>0</v>
      </c>
      <c r="Q1745" s="78">
        <f>P1745/P1746</f>
        <v>0</v>
      </c>
      <c r="R1745" s="78"/>
      <c r="S1745" s="78"/>
      <c r="T1745" s="78"/>
    </row>
    <row r="1746" spans="1:20" s="25" customFormat="1" ht="20.100000000000001" customHeight="1">
      <c r="A1746" s="20"/>
      <c r="B1746" s="44"/>
      <c r="C1746" s="41"/>
      <c r="D1746" s="42"/>
      <c r="E1746" s="43"/>
      <c r="F1746" s="44"/>
      <c r="G1746" s="44"/>
      <c r="H1746" s="44"/>
      <c r="I1746" s="20"/>
      <c r="J1746" s="24"/>
      <c r="K1746" s="226"/>
      <c r="L1746" s="226"/>
      <c r="M1746" s="226"/>
      <c r="N1746" s="249"/>
      <c r="O1746" s="249"/>
      <c r="P1746" s="249">
        <f>SUM(P1742:P1745)</f>
        <v>300</v>
      </c>
      <c r="Q1746" s="78">
        <f>SUM(Q1742:Q1745)</f>
        <v>1</v>
      </c>
      <c r="R1746" s="78"/>
      <c r="S1746" s="78"/>
      <c r="T1746" s="78"/>
    </row>
    <row r="1747" spans="1:20" s="25" customFormat="1" ht="20.100000000000001" customHeight="1">
      <c r="A1747" s="20"/>
      <c r="B1747" s="44"/>
      <c r="C1747" s="41"/>
      <c r="D1747" s="42"/>
      <c r="E1747" s="43"/>
      <c r="F1747" s="44"/>
      <c r="G1747" s="44"/>
      <c r="H1747" s="44"/>
      <c r="I1747" s="20"/>
      <c r="J1747" s="24"/>
      <c r="K1747" s="226"/>
      <c r="L1747" s="226"/>
      <c r="M1747" s="226"/>
      <c r="N1747" s="239"/>
      <c r="O1747" s="239"/>
      <c r="P1747" s="239"/>
    </row>
    <row r="1748" spans="1:20" s="25" customFormat="1" ht="20.100000000000001" customHeight="1">
      <c r="A1748" s="20"/>
      <c r="B1748" s="44"/>
      <c r="C1748" s="41"/>
      <c r="D1748" s="42"/>
      <c r="E1748" s="43"/>
      <c r="F1748" s="44"/>
      <c r="G1748" s="44"/>
      <c r="H1748" s="44"/>
      <c r="I1748" s="20"/>
      <c r="J1748" s="24"/>
      <c r="K1748" s="226"/>
      <c r="L1748" s="226"/>
      <c r="M1748" s="226"/>
      <c r="N1748" s="239"/>
      <c r="O1748" s="239"/>
      <c r="P1748" s="239"/>
    </row>
    <row r="1749" spans="1:20" s="301" customFormat="1" ht="20.100000000000001" customHeight="1">
      <c r="A1749" s="294"/>
      <c r="B1749" s="295">
        <v>163</v>
      </c>
      <c r="C1749" s="312">
        <v>1.163</v>
      </c>
      <c r="D1749" s="313" t="s">
        <v>1056</v>
      </c>
      <c r="E1749" s="296">
        <f>'2-'!H182</f>
        <v>1.65</v>
      </c>
      <c r="F1749" s="295" t="s">
        <v>433</v>
      </c>
      <c r="G1749" s="295" t="s">
        <v>447</v>
      </c>
      <c r="H1749" s="295" t="s">
        <v>434</v>
      </c>
      <c r="I1749" s="294"/>
      <c r="J1749" s="297" t="s">
        <v>435</v>
      </c>
      <c r="K1749" s="298" t="s">
        <v>434</v>
      </c>
      <c r="L1749" s="298">
        <f>COUNTIF(H1749:H1756,"B")</f>
        <v>8</v>
      </c>
      <c r="M1749" s="298">
        <v>200</v>
      </c>
      <c r="N1749" s="299">
        <f>L1749*M1749</f>
        <v>1600</v>
      </c>
      <c r="O1749" s="299">
        <v>50</v>
      </c>
      <c r="P1749" s="299">
        <f>O1749+N1749</f>
        <v>1650</v>
      </c>
      <c r="Q1749" s="300">
        <f>P1749/P1753</f>
        <v>1</v>
      </c>
      <c r="R1749" s="300"/>
      <c r="S1749" s="300"/>
      <c r="T1749" s="300"/>
    </row>
    <row r="1750" spans="1:20" s="25" customFormat="1" ht="20.100000000000001" customHeight="1">
      <c r="A1750" s="20"/>
      <c r="B1750" s="44"/>
      <c r="C1750" s="41"/>
      <c r="D1750" s="42"/>
      <c r="E1750" s="43"/>
      <c r="F1750" s="44" t="s">
        <v>447</v>
      </c>
      <c r="G1750" s="44" t="s">
        <v>451</v>
      </c>
      <c r="H1750" s="44" t="s">
        <v>434</v>
      </c>
      <c r="I1750" s="20"/>
      <c r="J1750" s="24" t="s">
        <v>435</v>
      </c>
      <c r="K1750" s="226" t="s">
        <v>438</v>
      </c>
      <c r="L1750" s="226">
        <f>COUNTIF(H1749:H1756,"S")</f>
        <v>0</v>
      </c>
      <c r="M1750" s="226">
        <v>200</v>
      </c>
      <c r="N1750" s="249">
        <f>L1750*M1750</f>
        <v>0</v>
      </c>
      <c r="O1750" s="249"/>
      <c r="P1750" s="249">
        <f>N1750+O1750</f>
        <v>0</v>
      </c>
      <c r="Q1750" s="78">
        <f>P1750/P1753</f>
        <v>0</v>
      </c>
      <c r="R1750" s="78"/>
      <c r="S1750" s="78"/>
      <c r="T1750" s="78"/>
    </row>
    <row r="1751" spans="1:20" s="25" customFormat="1" ht="20.100000000000001" customHeight="1">
      <c r="A1751" s="20"/>
      <c r="B1751" s="44"/>
      <c r="C1751" s="41"/>
      <c r="D1751" s="42"/>
      <c r="E1751" s="43"/>
      <c r="F1751" s="44" t="s">
        <v>451</v>
      </c>
      <c r="G1751" s="44" t="s">
        <v>454</v>
      </c>
      <c r="H1751" s="44" t="s">
        <v>434</v>
      </c>
      <c r="I1751" s="20"/>
      <c r="J1751" s="24" t="s">
        <v>435</v>
      </c>
      <c r="K1751" s="226" t="s">
        <v>440</v>
      </c>
      <c r="L1751" s="226">
        <f>COUNTIF(H1749:H1757,"RR")</f>
        <v>0</v>
      </c>
      <c r="M1751" s="226">
        <v>200</v>
      </c>
      <c r="N1751" s="249">
        <f>L1751*M1751</f>
        <v>0</v>
      </c>
      <c r="O1751" s="249"/>
      <c r="P1751" s="249">
        <f>N1751+O1751</f>
        <v>0</v>
      </c>
      <c r="Q1751" s="78">
        <f>P1751/P1753</f>
        <v>0</v>
      </c>
      <c r="R1751" s="78"/>
      <c r="S1751" s="78"/>
      <c r="T1751" s="78"/>
    </row>
    <row r="1752" spans="1:20" s="25" customFormat="1" ht="20.100000000000001" customHeight="1">
      <c r="A1752" s="20"/>
      <c r="B1752" s="44"/>
      <c r="C1752" s="41"/>
      <c r="D1752" s="42"/>
      <c r="E1752" s="43"/>
      <c r="F1752" s="44" t="s">
        <v>454</v>
      </c>
      <c r="G1752" s="44" t="s">
        <v>455</v>
      </c>
      <c r="H1752" s="44" t="s">
        <v>434</v>
      </c>
      <c r="I1752" s="20"/>
      <c r="J1752" s="24" t="s">
        <v>435</v>
      </c>
      <c r="K1752" s="226" t="s">
        <v>443</v>
      </c>
      <c r="L1752" s="226">
        <f>COUNTIF(H1749:H1757,"RB")</f>
        <v>0</v>
      </c>
      <c r="M1752" s="226">
        <v>200</v>
      </c>
      <c r="N1752" s="249">
        <f>L1752*M1752</f>
        <v>0</v>
      </c>
      <c r="O1752" s="249"/>
      <c r="P1752" s="249">
        <f>N1752+O1752</f>
        <v>0</v>
      </c>
      <c r="Q1752" s="78">
        <f>P1752/P1753</f>
        <v>0</v>
      </c>
      <c r="R1752" s="78"/>
      <c r="S1752" s="78"/>
      <c r="T1752" s="78"/>
    </row>
    <row r="1753" spans="1:20" s="25" customFormat="1" ht="20.100000000000001" customHeight="1">
      <c r="A1753" s="20"/>
      <c r="B1753" s="44"/>
      <c r="C1753" s="41"/>
      <c r="D1753" s="42"/>
      <c r="E1753" s="43"/>
      <c r="F1753" s="44" t="s">
        <v>455</v>
      </c>
      <c r="G1753" s="44" t="s">
        <v>456</v>
      </c>
      <c r="H1753" s="44" t="s">
        <v>434</v>
      </c>
      <c r="I1753" s="20"/>
      <c r="J1753" s="24" t="s">
        <v>435</v>
      </c>
      <c r="K1753" s="226"/>
      <c r="L1753" s="226"/>
      <c r="M1753" s="226"/>
      <c r="N1753" s="249"/>
      <c r="O1753" s="249"/>
      <c r="P1753" s="249">
        <f>SUM(P1749:P1752)</f>
        <v>1650</v>
      </c>
      <c r="Q1753" s="78">
        <f>SUM(Q1749:Q1752)</f>
        <v>1</v>
      </c>
      <c r="R1753" s="78"/>
      <c r="S1753" s="78"/>
      <c r="T1753" s="78"/>
    </row>
    <row r="1754" spans="1:20" s="25" customFormat="1" ht="20.100000000000001" customHeight="1">
      <c r="A1754" s="20"/>
      <c r="B1754" s="44"/>
      <c r="C1754" s="41"/>
      <c r="D1754" s="42"/>
      <c r="E1754" s="43"/>
      <c r="F1754" s="44" t="s">
        <v>456</v>
      </c>
      <c r="G1754" s="44" t="s">
        <v>457</v>
      </c>
      <c r="H1754" s="44" t="s">
        <v>434</v>
      </c>
      <c r="I1754" s="20"/>
      <c r="J1754" s="24" t="s">
        <v>435</v>
      </c>
      <c r="K1754" s="226"/>
      <c r="L1754" s="226"/>
      <c r="M1754" s="226"/>
      <c r="N1754" s="239"/>
      <c r="O1754" s="239"/>
      <c r="P1754" s="239"/>
    </row>
    <row r="1755" spans="1:20" s="25" customFormat="1" ht="20.100000000000001" customHeight="1">
      <c r="A1755" s="20"/>
      <c r="B1755" s="44"/>
      <c r="C1755" s="41"/>
      <c r="D1755" s="42"/>
      <c r="E1755" s="43"/>
      <c r="F1755" s="44" t="s">
        <v>457</v>
      </c>
      <c r="G1755" s="44" t="s">
        <v>460</v>
      </c>
      <c r="H1755" s="44" t="s">
        <v>434</v>
      </c>
      <c r="I1755" s="20"/>
      <c r="J1755" s="24" t="s">
        <v>435</v>
      </c>
      <c r="K1755" s="226"/>
      <c r="L1755" s="226"/>
      <c r="M1755" s="226"/>
      <c r="N1755" s="239"/>
      <c r="O1755" s="239"/>
      <c r="P1755" s="239"/>
    </row>
    <row r="1756" spans="1:20" s="25" customFormat="1" ht="20.100000000000001" customHeight="1">
      <c r="A1756" s="20"/>
      <c r="B1756" s="44"/>
      <c r="C1756" s="41"/>
      <c r="D1756" s="42"/>
      <c r="E1756" s="43"/>
      <c r="F1756" s="44" t="s">
        <v>460</v>
      </c>
      <c r="G1756" s="44" t="s">
        <v>463</v>
      </c>
      <c r="H1756" s="44" t="s">
        <v>434</v>
      </c>
      <c r="I1756" s="20"/>
      <c r="J1756" s="24" t="s">
        <v>435</v>
      </c>
      <c r="K1756" s="226"/>
      <c r="L1756" s="226"/>
      <c r="M1756" s="226"/>
      <c r="N1756" s="239"/>
      <c r="O1756" s="239"/>
      <c r="P1756" s="239"/>
    </row>
    <row r="1757" spans="1:20" s="25" customFormat="1" ht="20.100000000000001" customHeight="1">
      <c r="A1757" s="20"/>
      <c r="B1757" s="44"/>
      <c r="C1757" s="41"/>
      <c r="D1757" s="42"/>
      <c r="E1757" s="43"/>
      <c r="F1757" s="44" t="s">
        <v>463</v>
      </c>
      <c r="G1757" s="44" t="s">
        <v>1137</v>
      </c>
      <c r="H1757" s="44" t="s">
        <v>434</v>
      </c>
      <c r="I1757" s="20"/>
      <c r="J1757" s="24" t="s">
        <v>435</v>
      </c>
      <c r="K1757" s="226"/>
      <c r="L1757" s="226"/>
      <c r="M1757" s="226"/>
      <c r="N1757" s="239"/>
      <c r="O1757" s="239"/>
      <c r="P1757" s="239"/>
    </row>
    <row r="1758" spans="1:20" s="301" customFormat="1" ht="20.100000000000001" customHeight="1">
      <c r="A1758" s="294"/>
      <c r="B1758" s="295">
        <v>164</v>
      </c>
      <c r="C1758" s="312">
        <v>1.1639999999999999</v>
      </c>
      <c r="D1758" s="313" t="s">
        <v>1057</v>
      </c>
      <c r="E1758" s="406">
        <f>'2-'!H183</f>
        <v>1.06</v>
      </c>
      <c r="F1758" s="77" t="s">
        <v>433</v>
      </c>
      <c r="G1758" s="77" t="s">
        <v>447</v>
      </c>
      <c r="H1758" s="77" t="s">
        <v>434</v>
      </c>
      <c r="I1758" s="407"/>
      <c r="J1758" s="408" t="s">
        <v>435</v>
      </c>
      <c r="K1758" s="409" t="s">
        <v>434</v>
      </c>
      <c r="L1758" s="409">
        <f>COUNTIF(H1758:H1762,"B")</f>
        <v>5</v>
      </c>
      <c r="M1758" s="409">
        <v>200</v>
      </c>
      <c r="N1758" s="410">
        <f>L1758*M1758</f>
        <v>1000</v>
      </c>
      <c r="O1758" s="410">
        <v>60</v>
      </c>
      <c r="P1758" s="410">
        <f>O1758+N1758</f>
        <v>1060</v>
      </c>
      <c r="Q1758" s="411">
        <f>P1758/P1762</f>
        <v>1</v>
      </c>
      <c r="R1758" s="411"/>
      <c r="S1758" s="411"/>
      <c r="T1758" s="411"/>
    </row>
    <row r="1759" spans="1:20" s="25" customFormat="1" ht="20.100000000000001" customHeight="1">
      <c r="A1759" s="20"/>
      <c r="B1759" s="44"/>
      <c r="C1759" s="41"/>
      <c r="D1759" s="42"/>
      <c r="E1759" s="33"/>
      <c r="F1759" s="34" t="s">
        <v>447</v>
      </c>
      <c r="G1759" s="34" t="s">
        <v>451</v>
      </c>
      <c r="H1759" s="34" t="s">
        <v>434</v>
      </c>
      <c r="I1759" s="29"/>
      <c r="J1759" s="35" t="s">
        <v>435</v>
      </c>
      <c r="K1759" s="228" t="s">
        <v>438</v>
      </c>
      <c r="L1759" s="228">
        <v>0</v>
      </c>
      <c r="M1759" s="228">
        <v>200</v>
      </c>
      <c r="N1759" s="245">
        <v>0</v>
      </c>
      <c r="O1759" s="245"/>
      <c r="P1759" s="245">
        <f>N1759+O1759</f>
        <v>0</v>
      </c>
      <c r="Q1759" s="76">
        <f>P1759/P1762</f>
        <v>0</v>
      </c>
      <c r="R1759" s="76"/>
      <c r="S1759" s="76"/>
      <c r="T1759" s="76"/>
    </row>
    <row r="1760" spans="1:20" s="25" customFormat="1" ht="20.100000000000001" customHeight="1">
      <c r="A1760" s="20"/>
      <c r="B1760" s="44"/>
      <c r="C1760" s="41"/>
      <c r="D1760" s="42"/>
      <c r="E1760" s="33"/>
      <c r="F1760" s="34" t="s">
        <v>451</v>
      </c>
      <c r="G1760" s="34" t="s">
        <v>454</v>
      </c>
      <c r="H1760" s="34" t="s">
        <v>434</v>
      </c>
      <c r="I1760" s="29"/>
      <c r="J1760" s="35" t="s">
        <v>435</v>
      </c>
      <c r="K1760" s="228" t="s">
        <v>440</v>
      </c>
      <c r="L1760" s="228">
        <v>0</v>
      </c>
      <c r="M1760" s="228">
        <v>200</v>
      </c>
      <c r="N1760" s="245">
        <v>0</v>
      </c>
      <c r="O1760" s="245"/>
      <c r="P1760" s="245">
        <f>N1760+O1760</f>
        <v>0</v>
      </c>
      <c r="Q1760" s="76">
        <f>P1760/P1762</f>
        <v>0</v>
      </c>
      <c r="R1760" s="76"/>
      <c r="S1760" s="76"/>
      <c r="T1760" s="76"/>
    </row>
    <row r="1761" spans="1:20" s="25" customFormat="1" ht="20.100000000000001" customHeight="1">
      <c r="A1761" s="20"/>
      <c r="B1761" s="44"/>
      <c r="C1761" s="41"/>
      <c r="D1761" s="42"/>
      <c r="E1761" s="33"/>
      <c r="F1761" s="34" t="s">
        <v>454</v>
      </c>
      <c r="G1761" s="34" t="s">
        <v>455</v>
      </c>
      <c r="H1761" s="34" t="s">
        <v>434</v>
      </c>
      <c r="I1761" s="29"/>
      <c r="J1761" s="35" t="s">
        <v>435</v>
      </c>
      <c r="K1761" s="228" t="s">
        <v>443</v>
      </c>
      <c r="L1761" s="228">
        <v>0</v>
      </c>
      <c r="M1761" s="228">
        <v>200</v>
      </c>
      <c r="N1761" s="245">
        <f>L1761*M1761</f>
        <v>0</v>
      </c>
      <c r="O1761" s="245"/>
      <c r="P1761" s="245">
        <f>N1761+O1761</f>
        <v>0</v>
      </c>
      <c r="Q1761" s="76">
        <f>P1761/P1762</f>
        <v>0</v>
      </c>
      <c r="R1761" s="76"/>
      <c r="S1761" s="76"/>
      <c r="T1761" s="76"/>
    </row>
    <row r="1762" spans="1:20" s="25" customFormat="1" ht="20.100000000000001" customHeight="1">
      <c r="A1762" s="20"/>
      <c r="B1762" s="44"/>
      <c r="C1762" s="41"/>
      <c r="D1762" s="42"/>
      <c r="E1762" s="33"/>
      <c r="F1762" s="34" t="s">
        <v>455</v>
      </c>
      <c r="G1762" s="34" t="s">
        <v>456</v>
      </c>
      <c r="H1762" s="34" t="s">
        <v>434</v>
      </c>
      <c r="I1762" s="29"/>
      <c r="J1762" s="35" t="s">
        <v>435</v>
      </c>
      <c r="K1762" s="228"/>
      <c r="L1762" s="228"/>
      <c r="M1762" s="228"/>
      <c r="N1762" s="245"/>
      <c r="O1762" s="245"/>
      <c r="P1762" s="245">
        <f>SUM(P1758:P1761)</f>
        <v>1060</v>
      </c>
      <c r="Q1762" s="76">
        <f>SUM(Q1758:Q1761)</f>
        <v>1</v>
      </c>
      <c r="R1762" s="76"/>
      <c r="S1762" s="76"/>
      <c r="T1762" s="76"/>
    </row>
    <row r="1763" spans="1:20" s="25" customFormat="1" ht="20.100000000000001" customHeight="1">
      <c r="A1763" s="20"/>
      <c r="B1763" s="44"/>
      <c r="C1763" s="41"/>
      <c r="D1763" s="42"/>
      <c r="E1763" s="33"/>
      <c r="F1763" s="34" t="s">
        <v>456</v>
      </c>
      <c r="G1763" s="34" t="s">
        <v>1206</v>
      </c>
      <c r="H1763" s="34" t="s">
        <v>434</v>
      </c>
      <c r="I1763" s="29"/>
      <c r="J1763" s="35" t="s">
        <v>435</v>
      </c>
      <c r="K1763" s="228"/>
      <c r="L1763" s="228"/>
      <c r="M1763" s="228"/>
      <c r="N1763" s="241"/>
      <c r="O1763" s="241"/>
      <c r="P1763" s="241"/>
      <c r="Q1763" s="36"/>
      <c r="R1763" s="36"/>
      <c r="S1763" s="36"/>
      <c r="T1763" s="36"/>
    </row>
    <row r="1764" spans="1:20" s="25" customFormat="1" ht="20.100000000000001" customHeight="1">
      <c r="A1764" s="20"/>
      <c r="B1764" s="44"/>
      <c r="C1764" s="41"/>
      <c r="D1764" s="42"/>
      <c r="E1764" s="43"/>
      <c r="F1764" s="44"/>
      <c r="G1764" s="44"/>
      <c r="H1764" s="44"/>
      <c r="I1764" s="20"/>
      <c r="J1764" s="24"/>
      <c r="K1764" s="226"/>
      <c r="L1764" s="226"/>
      <c r="M1764" s="226"/>
      <c r="N1764" s="239"/>
      <c r="O1764" s="239"/>
      <c r="P1764" s="239"/>
    </row>
    <row r="1765" spans="1:20" s="25" customFormat="1" ht="20.100000000000001" customHeight="1">
      <c r="A1765" s="20"/>
      <c r="B1765" s="44"/>
      <c r="C1765" s="41"/>
      <c r="D1765" s="42"/>
      <c r="E1765" s="43"/>
      <c r="F1765" s="44"/>
      <c r="G1765" s="44"/>
      <c r="H1765" s="44"/>
      <c r="I1765" s="20"/>
      <c r="J1765" s="24"/>
      <c r="K1765" s="226"/>
      <c r="L1765" s="226"/>
      <c r="M1765" s="226"/>
      <c r="N1765" s="239"/>
      <c r="O1765" s="239"/>
      <c r="P1765" s="239"/>
    </row>
    <row r="1766" spans="1:20" s="301" customFormat="1" ht="20.100000000000001" customHeight="1">
      <c r="A1766" s="294"/>
      <c r="B1766" s="295">
        <v>165</v>
      </c>
      <c r="C1766" s="312">
        <v>1.165</v>
      </c>
      <c r="D1766" s="313" t="s">
        <v>1058</v>
      </c>
      <c r="E1766" s="296">
        <f>'2-'!H184</f>
        <v>0.26</v>
      </c>
      <c r="F1766" s="295" t="s">
        <v>433</v>
      </c>
      <c r="G1766" s="295" t="s">
        <v>447</v>
      </c>
      <c r="H1766" s="295" t="s">
        <v>434</v>
      </c>
      <c r="I1766" s="294"/>
      <c r="J1766" s="297" t="s">
        <v>435</v>
      </c>
      <c r="K1766" s="298" t="s">
        <v>434</v>
      </c>
      <c r="L1766" s="298">
        <f>COUNTIF(H1766,"B")</f>
        <v>1</v>
      </c>
      <c r="M1766" s="298">
        <v>200</v>
      </c>
      <c r="N1766" s="299">
        <f>L1766*M1766</f>
        <v>200</v>
      </c>
      <c r="O1766" s="299">
        <v>60</v>
      </c>
      <c r="P1766" s="299">
        <f>O1766+N1766</f>
        <v>260</v>
      </c>
      <c r="Q1766" s="300">
        <f>P1766/P1770</f>
        <v>1</v>
      </c>
      <c r="R1766" s="300"/>
      <c r="S1766" s="300"/>
      <c r="T1766" s="300"/>
    </row>
    <row r="1767" spans="1:20" s="25" customFormat="1" ht="20.100000000000001" customHeight="1">
      <c r="A1767" s="20"/>
      <c r="B1767" s="44"/>
      <c r="C1767" s="41"/>
      <c r="D1767" s="42"/>
      <c r="E1767" s="43"/>
      <c r="F1767" s="44" t="s">
        <v>447</v>
      </c>
      <c r="G1767" s="44" t="s">
        <v>1121</v>
      </c>
      <c r="H1767" s="44" t="s">
        <v>434</v>
      </c>
      <c r="I1767" s="20"/>
      <c r="J1767" s="24" t="s">
        <v>435</v>
      </c>
      <c r="K1767" s="226" t="s">
        <v>438</v>
      </c>
      <c r="L1767" s="226">
        <f>COUNTIF(H1766:H1775,"S")</f>
        <v>0</v>
      </c>
      <c r="M1767" s="226">
        <v>200</v>
      </c>
      <c r="N1767" s="249">
        <f>L1767*M1767</f>
        <v>0</v>
      </c>
      <c r="O1767" s="249"/>
      <c r="P1767" s="249">
        <f>N1767+O1767</f>
        <v>0</v>
      </c>
      <c r="Q1767" s="78">
        <f>P1767/P1770</f>
        <v>0</v>
      </c>
      <c r="R1767" s="78"/>
      <c r="S1767" s="78"/>
      <c r="T1767" s="78"/>
    </row>
    <row r="1768" spans="1:20" s="25" customFormat="1" ht="20.100000000000001" customHeight="1">
      <c r="A1768" s="20"/>
      <c r="B1768" s="44"/>
      <c r="C1768" s="41"/>
      <c r="D1768" s="42"/>
      <c r="E1768" s="43"/>
      <c r="F1768" s="44"/>
      <c r="G1768" s="44"/>
      <c r="H1768" s="44"/>
      <c r="I1768" s="20"/>
      <c r="J1768" s="24"/>
      <c r="K1768" s="226" t="s">
        <v>440</v>
      </c>
      <c r="L1768" s="226">
        <f>COUNTIF(H1766:H1771,"RR")</f>
        <v>0</v>
      </c>
      <c r="M1768" s="226">
        <v>200</v>
      </c>
      <c r="N1768" s="249">
        <f>L1768*M1768</f>
        <v>0</v>
      </c>
      <c r="O1768" s="249"/>
      <c r="P1768" s="249">
        <f>N1768+O1768</f>
        <v>0</v>
      </c>
      <c r="Q1768" s="78">
        <f>P1768/P1770</f>
        <v>0</v>
      </c>
      <c r="R1768" s="78"/>
      <c r="S1768" s="78"/>
      <c r="T1768" s="78"/>
    </row>
    <row r="1769" spans="1:20" s="25" customFormat="1" ht="20.100000000000001" customHeight="1">
      <c r="A1769" s="20"/>
      <c r="B1769" s="44"/>
      <c r="C1769" s="41"/>
      <c r="D1769" s="42"/>
      <c r="E1769" s="43"/>
      <c r="F1769" s="44"/>
      <c r="G1769" s="44"/>
      <c r="H1769" s="44"/>
      <c r="I1769" s="20"/>
      <c r="J1769" s="24"/>
      <c r="K1769" s="226" t="s">
        <v>443</v>
      </c>
      <c r="L1769" s="226">
        <f>COUNTIF(H1766:H1767,"RB")</f>
        <v>0</v>
      </c>
      <c r="M1769" s="226">
        <v>200</v>
      </c>
      <c r="N1769" s="249">
        <f>L1769*M1769</f>
        <v>0</v>
      </c>
      <c r="O1769" s="249"/>
      <c r="P1769" s="249">
        <f>N1769+O1769</f>
        <v>0</v>
      </c>
      <c r="Q1769" s="78">
        <f>P1769/P1770</f>
        <v>0</v>
      </c>
      <c r="R1769" s="78"/>
      <c r="S1769" s="78"/>
      <c r="T1769" s="78"/>
    </row>
    <row r="1770" spans="1:20" s="25" customFormat="1" ht="20.100000000000001" customHeight="1">
      <c r="A1770" s="20"/>
      <c r="B1770" s="44"/>
      <c r="C1770" s="41"/>
      <c r="D1770" s="42"/>
      <c r="E1770" s="43"/>
      <c r="F1770" s="44"/>
      <c r="G1770" s="44"/>
      <c r="H1770" s="44"/>
      <c r="I1770" s="20"/>
      <c r="J1770" s="24"/>
      <c r="K1770" s="226"/>
      <c r="L1770" s="226"/>
      <c r="M1770" s="226"/>
      <c r="N1770" s="249"/>
      <c r="O1770" s="249"/>
      <c r="P1770" s="249">
        <f>SUM(P1766:P1769)</f>
        <v>260</v>
      </c>
      <c r="Q1770" s="78">
        <f>SUM(Q1766:Q1769)</f>
        <v>1</v>
      </c>
      <c r="R1770" s="78"/>
      <c r="S1770" s="78"/>
      <c r="T1770" s="78"/>
    </row>
    <row r="1771" spans="1:20" s="25" customFormat="1" ht="20.100000000000001" customHeight="1">
      <c r="A1771" s="20"/>
      <c r="B1771" s="44"/>
      <c r="C1771" s="41"/>
      <c r="D1771" s="42"/>
      <c r="E1771" s="43"/>
      <c r="F1771" s="44"/>
      <c r="G1771" s="44"/>
      <c r="H1771" s="44"/>
      <c r="I1771" s="20"/>
      <c r="J1771" s="24"/>
      <c r="K1771" s="226"/>
      <c r="L1771" s="226"/>
      <c r="M1771" s="226"/>
      <c r="N1771" s="239"/>
      <c r="O1771" s="239"/>
      <c r="P1771" s="239"/>
    </row>
    <row r="1772" spans="1:20" s="25" customFormat="1" ht="20.100000000000001" customHeight="1">
      <c r="A1772" s="20"/>
      <c r="B1772" s="44"/>
      <c r="C1772" s="41"/>
      <c r="D1772" s="42"/>
      <c r="E1772" s="43"/>
      <c r="F1772" s="44"/>
      <c r="G1772" s="44"/>
      <c r="H1772" s="44"/>
      <c r="I1772" s="20"/>
      <c r="J1772" s="24"/>
      <c r="K1772" s="226"/>
      <c r="L1772" s="226"/>
      <c r="M1772" s="226"/>
      <c r="N1772" s="239"/>
      <c r="O1772" s="239"/>
      <c r="P1772" s="239"/>
    </row>
    <row r="1773" spans="1:20" s="397" customFormat="1" ht="20.100000000000001" customHeight="1">
      <c r="A1773" s="388"/>
      <c r="B1773" s="387">
        <v>166</v>
      </c>
      <c r="C1773" s="394">
        <v>1.1659999999999999</v>
      </c>
      <c r="D1773" s="395" t="s">
        <v>1059</v>
      </c>
      <c r="E1773" s="396">
        <v>0.34</v>
      </c>
      <c r="F1773" s="387" t="s">
        <v>433</v>
      </c>
      <c r="G1773" s="387" t="s">
        <v>447</v>
      </c>
      <c r="H1773" s="387" t="s">
        <v>443</v>
      </c>
      <c r="I1773" s="388"/>
      <c r="J1773" s="389" t="s">
        <v>435</v>
      </c>
      <c r="K1773" s="390" t="s">
        <v>434</v>
      </c>
      <c r="L1773" s="390">
        <f>COUNTIF(H1773:H1776,"B")</f>
        <v>0</v>
      </c>
      <c r="M1773" s="390">
        <v>200</v>
      </c>
      <c r="N1773" s="391">
        <f>L1773*M1773</f>
        <v>0</v>
      </c>
      <c r="O1773" s="391">
        <v>0</v>
      </c>
      <c r="P1773" s="391">
        <f>O1773+N1773</f>
        <v>0</v>
      </c>
      <c r="Q1773" s="392">
        <f>P1773/P1777</f>
        <v>0</v>
      </c>
      <c r="R1773" s="886"/>
      <c r="S1773" s="886"/>
      <c r="T1773" s="886"/>
    </row>
    <row r="1774" spans="1:20" s="285" customFormat="1" ht="20.100000000000001" customHeight="1">
      <c r="A1774" s="219"/>
      <c r="B1774" s="215"/>
      <c r="C1774" s="216"/>
      <c r="D1774" s="217"/>
      <c r="E1774" s="218"/>
      <c r="F1774" s="215" t="s">
        <v>447</v>
      </c>
      <c r="G1774" s="215" t="s">
        <v>1207</v>
      </c>
      <c r="H1774" s="215" t="s">
        <v>440</v>
      </c>
      <c r="I1774" s="219"/>
      <c r="J1774" s="220" t="s">
        <v>435</v>
      </c>
      <c r="K1774" s="233" t="s">
        <v>438</v>
      </c>
      <c r="L1774" s="233">
        <f>COUNTIF(H1773:H1776,"S")</f>
        <v>0</v>
      </c>
      <c r="M1774" s="233">
        <v>200</v>
      </c>
      <c r="N1774" s="248">
        <f>L1774*M1774</f>
        <v>0</v>
      </c>
      <c r="O1774" s="248"/>
      <c r="P1774" s="248">
        <f>N1774+O1774</f>
        <v>0</v>
      </c>
      <c r="Q1774" s="221">
        <f>P1774/P1777</f>
        <v>0</v>
      </c>
      <c r="R1774" s="887"/>
      <c r="S1774" s="887"/>
      <c r="T1774" s="887"/>
    </row>
    <row r="1775" spans="1:20" s="285" customFormat="1" ht="20.100000000000001" customHeight="1">
      <c r="A1775" s="219"/>
      <c r="B1775" s="215"/>
      <c r="C1775" s="216"/>
      <c r="D1775" s="217"/>
      <c r="E1775" s="218"/>
      <c r="F1775" s="215"/>
      <c r="G1775" s="215"/>
      <c r="H1775" s="215"/>
      <c r="I1775" s="219"/>
      <c r="J1775" s="220"/>
      <c r="K1775" s="233" t="s">
        <v>440</v>
      </c>
      <c r="L1775" s="233"/>
      <c r="M1775" s="233">
        <v>200</v>
      </c>
      <c r="N1775" s="248">
        <f>L1775*M1775</f>
        <v>0</v>
      </c>
      <c r="O1775" s="248"/>
      <c r="P1775" s="248">
        <f>N1775+O1775</f>
        <v>0</v>
      </c>
      <c r="Q1775" s="221">
        <f>P1775/P1777</f>
        <v>0</v>
      </c>
      <c r="R1775" s="887"/>
      <c r="S1775" s="887"/>
      <c r="T1775" s="887"/>
    </row>
    <row r="1776" spans="1:20" s="285" customFormat="1" ht="20.100000000000001" customHeight="1">
      <c r="A1776" s="219"/>
      <c r="B1776" s="215"/>
      <c r="C1776" s="216"/>
      <c r="D1776" s="217"/>
      <c r="E1776" s="218"/>
      <c r="F1776" s="215"/>
      <c r="G1776" s="215"/>
      <c r="H1776" s="215"/>
      <c r="I1776" s="219"/>
      <c r="J1776" s="220"/>
      <c r="K1776" s="233" t="s">
        <v>443</v>
      </c>
      <c r="L1776" s="233">
        <f>COUNTIF(H1773,"RB")</f>
        <v>1</v>
      </c>
      <c r="M1776" s="233">
        <v>200</v>
      </c>
      <c r="N1776" s="248">
        <f>L1776*M1776</f>
        <v>200</v>
      </c>
      <c r="O1776" s="248">
        <v>140</v>
      </c>
      <c r="P1776" s="248">
        <f>N1776+O1776</f>
        <v>340</v>
      </c>
      <c r="Q1776" s="221">
        <f>P1776/P1777</f>
        <v>1</v>
      </c>
      <c r="R1776" s="887"/>
      <c r="S1776" s="887"/>
      <c r="T1776" s="887"/>
    </row>
    <row r="1777" spans="1:20" s="285" customFormat="1" ht="20.100000000000001" customHeight="1">
      <c r="A1777" s="219"/>
      <c r="B1777" s="215"/>
      <c r="C1777" s="216"/>
      <c r="D1777" s="217"/>
      <c r="E1777" s="218"/>
      <c r="F1777" s="215"/>
      <c r="G1777" s="215"/>
      <c r="H1777" s="215"/>
      <c r="I1777" s="219"/>
      <c r="J1777" s="220"/>
      <c r="K1777" s="233"/>
      <c r="L1777" s="233"/>
      <c r="M1777" s="233"/>
      <c r="N1777" s="248"/>
      <c r="O1777" s="248"/>
      <c r="P1777" s="248">
        <f>SUM(P1773:P1776)</f>
        <v>340</v>
      </c>
      <c r="Q1777" s="221">
        <f>SUM(Q1773:Q1776)</f>
        <v>1</v>
      </c>
      <c r="R1777" s="887"/>
      <c r="S1777" s="887"/>
      <c r="T1777" s="887"/>
    </row>
    <row r="1778" spans="1:20" s="25" customFormat="1" ht="20.100000000000001" customHeight="1">
      <c r="A1778" s="20"/>
      <c r="B1778" s="44"/>
      <c r="C1778" s="41"/>
      <c r="D1778" s="42"/>
      <c r="E1778" s="43"/>
      <c r="F1778" s="44"/>
      <c r="G1778" s="44"/>
      <c r="H1778" s="44"/>
      <c r="I1778" s="20"/>
      <c r="J1778" s="24"/>
      <c r="K1778" s="226"/>
      <c r="L1778" s="226"/>
      <c r="M1778" s="226"/>
      <c r="N1778" s="239"/>
      <c r="O1778" s="239"/>
      <c r="P1778" s="239"/>
    </row>
    <row r="1779" spans="1:20" s="25" customFormat="1" ht="20.100000000000001" customHeight="1">
      <c r="A1779" s="20"/>
      <c r="B1779" s="44"/>
      <c r="C1779" s="41"/>
      <c r="D1779" s="42"/>
      <c r="E1779" s="43"/>
      <c r="F1779" s="44"/>
      <c r="G1779" s="44"/>
      <c r="H1779" s="44"/>
      <c r="I1779" s="20"/>
      <c r="J1779" s="24"/>
      <c r="K1779" s="226"/>
      <c r="L1779" s="226"/>
      <c r="M1779" s="226"/>
      <c r="N1779" s="239"/>
      <c r="O1779" s="239"/>
      <c r="P1779" s="239"/>
    </row>
    <row r="1780" spans="1:20" s="201" customFormat="1" ht="20.100000000000001" customHeight="1">
      <c r="A1780" s="193"/>
      <c r="B1780" s="194">
        <v>167</v>
      </c>
      <c r="C1780" s="202" t="s">
        <v>1040</v>
      </c>
      <c r="D1780" s="196" t="s">
        <v>833</v>
      </c>
      <c r="E1780" s="197">
        <f>'2-'!H186</f>
        <v>1.79</v>
      </c>
      <c r="F1780" s="194" t="s">
        <v>433</v>
      </c>
      <c r="G1780" s="194" t="s">
        <v>447</v>
      </c>
      <c r="H1780" s="198" t="s">
        <v>438</v>
      </c>
      <c r="I1780" s="193"/>
      <c r="J1780" s="199" t="s">
        <v>435</v>
      </c>
      <c r="K1780" s="232" t="s">
        <v>434</v>
      </c>
      <c r="L1780" s="232">
        <f>COUNTIF(H1780:H1787,"B")</f>
        <v>5</v>
      </c>
      <c r="M1780" s="232">
        <v>200</v>
      </c>
      <c r="N1780" s="246">
        <f>L1780*M1780</f>
        <v>1000</v>
      </c>
      <c r="O1780" s="246">
        <v>190</v>
      </c>
      <c r="P1780" s="246">
        <f>O1780+N1780</f>
        <v>1190</v>
      </c>
      <c r="Q1780" s="200">
        <f>P1780/P1784</f>
        <v>0.66480446927374304</v>
      </c>
      <c r="R1780" s="200"/>
      <c r="S1780" s="200"/>
      <c r="T1780" s="200"/>
    </row>
    <row r="1781" spans="1:20" s="201" customFormat="1" ht="20.100000000000001" customHeight="1">
      <c r="A1781" s="193"/>
      <c r="B1781" s="194"/>
      <c r="C1781" s="195"/>
      <c r="D1781" s="196"/>
      <c r="E1781" s="197"/>
      <c r="F1781" s="194" t="s">
        <v>447</v>
      </c>
      <c r="G1781" s="194" t="s">
        <v>451</v>
      </c>
      <c r="H1781" s="198" t="s">
        <v>438</v>
      </c>
      <c r="I1781" s="193"/>
      <c r="J1781" s="199" t="s">
        <v>435</v>
      </c>
      <c r="K1781" s="232" t="s">
        <v>438</v>
      </c>
      <c r="L1781" s="232">
        <f>COUNTIF(H1780:H1789,"S")</f>
        <v>3</v>
      </c>
      <c r="M1781" s="232">
        <v>200</v>
      </c>
      <c r="N1781" s="246">
        <f>L1781*M1781</f>
        <v>600</v>
      </c>
      <c r="O1781" s="246"/>
      <c r="P1781" s="246">
        <f>N1781+O1781</f>
        <v>600</v>
      </c>
      <c r="Q1781" s="200">
        <f>P1781/P1784</f>
        <v>0.33519553072625696</v>
      </c>
      <c r="R1781" s="200"/>
      <c r="S1781" s="200"/>
      <c r="T1781" s="200"/>
    </row>
    <row r="1782" spans="1:20" s="201" customFormat="1" ht="20.100000000000001" customHeight="1">
      <c r="A1782" s="193"/>
      <c r="B1782" s="194"/>
      <c r="C1782" s="195"/>
      <c r="D1782" s="196"/>
      <c r="E1782" s="197"/>
      <c r="F1782" s="194" t="s">
        <v>451</v>
      </c>
      <c r="G1782" s="194" t="s">
        <v>454</v>
      </c>
      <c r="H1782" s="198" t="s">
        <v>434</v>
      </c>
      <c r="I1782" s="193"/>
      <c r="J1782" s="199" t="s">
        <v>435</v>
      </c>
      <c r="K1782" s="232" t="s">
        <v>440</v>
      </c>
      <c r="L1782" s="232"/>
      <c r="M1782" s="232">
        <v>200</v>
      </c>
      <c r="N1782" s="246">
        <f>L1782*M1782</f>
        <v>0</v>
      </c>
      <c r="O1782" s="246"/>
      <c r="P1782" s="246">
        <f>N1782+O1782</f>
        <v>0</v>
      </c>
      <c r="Q1782" s="200">
        <f>P1782/P1784</f>
        <v>0</v>
      </c>
      <c r="R1782" s="200"/>
      <c r="S1782" s="200"/>
      <c r="T1782" s="200"/>
    </row>
    <row r="1783" spans="1:20" s="201" customFormat="1" ht="20.100000000000001" customHeight="1">
      <c r="A1783" s="193"/>
      <c r="B1783" s="194"/>
      <c r="C1783" s="195"/>
      <c r="D1783" s="196"/>
      <c r="E1783" s="197"/>
      <c r="F1783" s="194" t="s">
        <v>454</v>
      </c>
      <c r="G1783" s="194" t="s">
        <v>455</v>
      </c>
      <c r="H1783" s="198" t="s">
        <v>438</v>
      </c>
      <c r="I1783" s="193"/>
      <c r="J1783" s="199" t="s">
        <v>435</v>
      </c>
      <c r="K1783" s="232" t="s">
        <v>443</v>
      </c>
      <c r="L1783" s="232"/>
      <c r="M1783" s="232">
        <v>200</v>
      </c>
      <c r="N1783" s="246">
        <f>L1783*M1783</f>
        <v>0</v>
      </c>
      <c r="O1783" s="246"/>
      <c r="P1783" s="246">
        <f>N1783+O1783</f>
        <v>0</v>
      </c>
      <c r="Q1783" s="200">
        <f>P1783/P1784</f>
        <v>0</v>
      </c>
      <c r="R1783" s="200"/>
      <c r="S1783" s="200"/>
      <c r="T1783" s="200"/>
    </row>
    <row r="1784" spans="1:20" s="201" customFormat="1" ht="20.100000000000001" customHeight="1">
      <c r="A1784" s="193"/>
      <c r="B1784" s="194"/>
      <c r="C1784" s="195"/>
      <c r="D1784" s="196"/>
      <c r="E1784" s="197"/>
      <c r="F1784" s="194" t="s">
        <v>455</v>
      </c>
      <c r="G1784" s="194" t="s">
        <v>456</v>
      </c>
      <c r="H1784" s="198" t="s">
        <v>434</v>
      </c>
      <c r="I1784" s="193"/>
      <c r="J1784" s="199" t="s">
        <v>435</v>
      </c>
      <c r="K1784" s="232"/>
      <c r="L1784" s="232"/>
      <c r="M1784" s="232"/>
      <c r="N1784" s="246"/>
      <c r="O1784" s="246"/>
      <c r="P1784" s="246">
        <f>SUM(P1780:P1783)</f>
        <v>1790</v>
      </c>
      <c r="Q1784" s="200">
        <f>SUM(Q1780:Q1783)</f>
        <v>1</v>
      </c>
      <c r="R1784" s="200"/>
      <c r="S1784" s="200"/>
      <c r="T1784" s="200"/>
    </row>
    <row r="1785" spans="1:20" s="201" customFormat="1" ht="20.100000000000001" customHeight="1">
      <c r="A1785" s="193"/>
      <c r="B1785" s="194"/>
      <c r="C1785" s="195"/>
      <c r="D1785" s="196"/>
      <c r="E1785" s="197"/>
      <c r="F1785" s="194" t="s">
        <v>456</v>
      </c>
      <c r="G1785" s="194" t="s">
        <v>457</v>
      </c>
      <c r="H1785" s="198" t="s">
        <v>434</v>
      </c>
      <c r="I1785" s="193"/>
      <c r="J1785" s="199" t="s">
        <v>435</v>
      </c>
      <c r="K1785" s="232"/>
      <c r="L1785" s="232"/>
      <c r="M1785" s="232"/>
      <c r="N1785" s="247"/>
      <c r="O1785" s="247"/>
      <c r="P1785" s="247"/>
    </row>
    <row r="1786" spans="1:20" s="201" customFormat="1" ht="20.100000000000001" customHeight="1">
      <c r="A1786" s="193"/>
      <c r="B1786" s="194"/>
      <c r="C1786" s="195"/>
      <c r="D1786" s="196"/>
      <c r="E1786" s="197"/>
      <c r="F1786" s="194" t="s">
        <v>457</v>
      </c>
      <c r="G1786" s="194" t="s">
        <v>460</v>
      </c>
      <c r="H1786" s="198" t="s">
        <v>434</v>
      </c>
      <c r="I1786" s="193"/>
      <c r="J1786" s="199" t="s">
        <v>435</v>
      </c>
      <c r="K1786" s="232"/>
      <c r="L1786" s="232"/>
      <c r="M1786" s="232"/>
      <c r="N1786" s="247"/>
      <c r="O1786" s="247"/>
      <c r="P1786" s="247"/>
    </row>
    <row r="1787" spans="1:20" s="201" customFormat="1" ht="20.100000000000001" customHeight="1">
      <c r="A1787" s="193"/>
      <c r="B1787" s="194"/>
      <c r="C1787" s="195"/>
      <c r="D1787" s="196"/>
      <c r="E1787" s="197"/>
      <c r="F1787" s="194" t="s">
        <v>460</v>
      </c>
      <c r="G1787" s="194" t="s">
        <v>463</v>
      </c>
      <c r="H1787" s="198" t="s">
        <v>434</v>
      </c>
      <c r="I1787" s="193"/>
      <c r="J1787" s="199" t="s">
        <v>435</v>
      </c>
      <c r="K1787" s="232"/>
      <c r="L1787" s="232"/>
      <c r="M1787" s="232"/>
      <c r="N1787" s="247"/>
      <c r="O1787" s="247"/>
      <c r="P1787" s="247"/>
    </row>
    <row r="1788" spans="1:20" s="201" customFormat="1" ht="20.100000000000001" customHeight="1">
      <c r="A1788" s="193"/>
      <c r="B1788" s="194"/>
      <c r="C1788" s="195"/>
      <c r="D1788" s="196"/>
      <c r="E1788" s="197"/>
      <c r="F1788" s="194" t="s">
        <v>463</v>
      </c>
      <c r="G1788" s="194" t="s">
        <v>1208</v>
      </c>
      <c r="H1788" s="198" t="s">
        <v>434</v>
      </c>
      <c r="I1788" s="193"/>
      <c r="J1788" s="199" t="s">
        <v>435</v>
      </c>
      <c r="K1788" s="232"/>
      <c r="L1788" s="232"/>
      <c r="M1788" s="232"/>
      <c r="N1788" s="247"/>
      <c r="O1788" s="247"/>
      <c r="P1788" s="247"/>
    </row>
    <row r="1789" spans="1:20" s="201" customFormat="1" ht="20.100000000000001" customHeight="1">
      <c r="A1789" s="193"/>
      <c r="B1789" s="194"/>
      <c r="C1789" s="195"/>
      <c r="D1789" s="196"/>
      <c r="E1789" s="197"/>
      <c r="F1789" s="194"/>
      <c r="G1789" s="194"/>
      <c r="H1789" s="198"/>
      <c r="I1789" s="193"/>
      <c r="J1789" s="199"/>
      <c r="K1789" s="232"/>
      <c r="L1789" s="232"/>
      <c r="M1789" s="232"/>
      <c r="N1789" s="247"/>
      <c r="O1789" s="247"/>
      <c r="P1789" s="247"/>
    </row>
    <row r="1790" spans="1:20" s="201" customFormat="1" ht="20.100000000000001" customHeight="1">
      <c r="A1790" s="193"/>
      <c r="B1790" s="194"/>
      <c r="C1790" s="195"/>
      <c r="D1790" s="196"/>
      <c r="E1790" s="197"/>
      <c r="F1790" s="194"/>
      <c r="G1790" s="194"/>
      <c r="H1790" s="198"/>
      <c r="I1790" s="193"/>
      <c r="J1790" s="199"/>
      <c r="K1790" s="232"/>
      <c r="L1790" s="232"/>
      <c r="M1790" s="232"/>
      <c r="N1790" s="247"/>
      <c r="O1790" s="247"/>
      <c r="P1790" s="247"/>
    </row>
    <row r="1791" spans="1:20" s="65" customFormat="1" ht="20.100000000000001" customHeight="1">
      <c r="A1791" s="58"/>
      <c r="B1791" s="63"/>
      <c r="C1791" s="60"/>
      <c r="D1791" s="61"/>
      <c r="E1791" s="62"/>
      <c r="F1791" s="63"/>
      <c r="G1791" s="63"/>
      <c r="H1791" s="214"/>
      <c r="I1791" s="58"/>
      <c r="J1791" s="64"/>
      <c r="K1791" s="227"/>
      <c r="L1791" s="227"/>
      <c r="M1791" s="227"/>
      <c r="N1791" s="240"/>
      <c r="O1791" s="240"/>
      <c r="P1791" s="240"/>
    </row>
    <row r="1792" spans="1:20" s="25" customFormat="1" ht="20.100000000000001" customHeight="1">
      <c r="A1792" s="20"/>
      <c r="B1792" s="215">
        <v>168</v>
      </c>
      <c r="C1792" s="216" t="s">
        <v>1041</v>
      </c>
      <c r="D1792" s="217" t="s">
        <v>1042</v>
      </c>
      <c r="E1792" s="218">
        <f>'2-'!H187</f>
        <v>0.88</v>
      </c>
      <c r="F1792" s="215" t="s">
        <v>433</v>
      </c>
      <c r="G1792" s="215" t="s">
        <v>447</v>
      </c>
      <c r="H1792" s="215" t="s">
        <v>443</v>
      </c>
      <c r="I1792" s="219"/>
      <c r="J1792" s="220" t="s">
        <v>40</v>
      </c>
      <c r="K1792" s="233" t="s">
        <v>434</v>
      </c>
      <c r="L1792" s="233">
        <f>COUNTIF(H1792:H1795,"B")</f>
        <v>0</v>
      </c>
      <c r="M1792" s="233">
        <v>200</v>
      </c>
      <c r="N1792" s="248">
        <f>L1792*M1792</f>
        <v>0</v>
      </c>
      <c r="O1792" s="248">
        <v>0</v>
      </c>
      <c r="P1792" s="248">
        <f>O1792+N1792</f>
        <v>0</v>
      </c>
      <c r="Q1792" s="221">
        <f>P1792/P1796</f>
        <v>0</v>
      </c>
      <c r="R1792" s="887"/>
      <c r="S1792" s="887"/>
      <c r="T1792" s="887"/>
    </row>
    <row r="1793" spans="1:20" s="25" customFormat="1" ht="20.100000000000001" customHeight="1">
      <c r="A1793" s="20"/>
      <c r="B1793" s="215"/>
      <c r="C1793" s="216"/>
      <c r="D1793" s="217"/>
      <c r="E1793" s="218"/>
      <c r="F1793" s="215" t="s">
        <v>447</v>
      </c>
      <c r="G1793" s="215" t="s">
        <v>451</v>
      </c>
      <c r="H1793" s="215" t="s">
        <v>443</v>
      </c>
      <c r="I1793" s="219"/>
      <c r="J1793" s="220" t="s">
        <v>40</v>
      </c>
      <c r="K1793" s="233" t="s">
        <v>438</v>
      </c>
      <c r="L1793" s="233">
        <f>COUNTIF(H1792:H1795,"S")</f>
        <v>0</v>
      </c>
      <c r="M1793" s="233">
        <v>200</v>
      </c>
      <c r="N1793" s="248">
        <f>L1793*M1793</f>
        <v>0</v>
      </c>
      <c r="O1793" s="248"/>
      <c r="P1793" s="248">
        <f>N1793+O1793</f>
        <v>0</v>
      </c>
      <c r="Q1793" s="221">
        <f>P1793/P1796</f>
        <v>0</v>
      </c>
      <c r="R1793" s="887"/>
      <c r="S1793" s="887"/>
      <c r="T1793" s="887"/>
    </row>
    <row r="1794" spans="1:20" s="25" customFormat="1" ht="20.100000000000001" customHeight="1">
      <c r="A1794" s="20"/>
      <c r="B1794" s="215"/>
      <c r="C1794" s="216"/>
      <c r="D1794" s="217"/>
      <c r="E1794" s="218"/>
      <c r="F1794" s="215" t="s">
        <v>451</v>
      </c>
      <c r="G1794" s="215" t="s">
        <v>454</v>
      </c>
      <c r="H1794" s="215" t="s">
        <v>443</v>
      </c>
      <c r="I1794" s="219"/>
      <c r="J1794" s="220" t="s">
        <v>40</v>
      </c>
      <c r="K1794" s="233" t="s">
        <v>440</v>
      </c>
      <c r="L1794" s="233">
        <f>COUNTIF(H1792:H1795,"RR")</f>
        <v>0</v>
      </c>
      <c r="M1794" s="233">
        <v>200</v>
      </c>
      <c r="N1794" s="248">
        <f>L1794*M1794</f>
        <v>0</v>
      </c>
      <c r="O1794" s="248"/>
      <c r="P1794" s="248">
        <f>N1794+O1794</f>
        <v>0</v>
      </c>
      <c r="Q1794" s="221">
        <f>P1794/P1796</f>
        <v>0</v>
      </c>
      <c r="R1794" s="887"/>
      <c r="S1794" s="887"/>
      <c r="T1794" s="887"/>
    </row>
    <row r="1795" spans="1:20" s="25" customFormat="1" ht="20.100000000000001" customHeight="1">
      <c r="A1795" s="20"/>
      <c r="B1795" s="215"/>
      <c r="C1795" s="216"/>
      <c r="D1795" s="217"/>
      <c r="E1795" s="218"/>
      <c r="F1795" s="215" t="s">
        <v>454</v>
      </c>
      <c r="G1795" s="215" t="s">
        <v>455</v>
      </c>
      <c r="H1795" s="215" t="s">
        <v>443</v>
      </c>
      <c r="I1795" s="219"/>
      <c r="J1795" s="220" t="s">
        <v>40</v>
      </c>
      <c r="K1795" s="233" t="s">
        <v>443</v>
      </c>
      <c r="L1795" s="233">
        <f>COUNTIF(H1792:H1795,"RB")</f>
        <v>4</v>
      </c>
      <c r="M1795" s="233">
        <v>200</v>
      </c>
      <c r="N1795" s="248">
        <f>L1795*M1795</f>
        <v>800</v>
      </c>
      <c r="O1795" s="248">
        <v>80</v>
      </c>
      <c r="P1795" s="248">
        <f>N1795+O1795</f>
        <v>880</v>
      </c>
      <c r="Q1795" s="221">
        <f>P1795/P1796</f>
        <v>1</v>
      </c>
      <c r="R1795" s="887"/>
      <c r="S1795" s="887"/>
      <c r="T1795" s="887"/>
    </row>
    <row r="1796" spans="1:20" s="25" customFormat="1" ht="20.100000000000001" customHeight="1">
      <c r="A1796" s="20"/>
      <c r="B1796" s="215"/>
      <c r="C1796" s="216"/>
      <c r="D1796" s="217"/>
      <c r="E1796" s="218"/>
      <c r="F1796" s="215" t="s">
        <v>455</v>
      </c>
      <c r="G1796" s="215" t="s">
        <v>803</v>
      </c>
      <c r="H1796" s="215" t="s">
        <v>443</v>
      </c>
      <c r="I1796" s="219"/>
      <c r="J1796" s="220" t="s">
        <v>40</v>
      </c>
      <c r="K1796" s="233"/>
      <c r="L1796" s="233"/>
      <c r="M1796" s="233"/>
      <c r="N1796" s="248"/>
      <c r="O1796" s="248"/>
      <c r="P1796" s="248">
        <f>SUM(P1792:P1795)</f>
        <v>880</v>
      </c>
      <c r="Q1796" s="221">
        <f>SUM(Q1792:Q1795)</f>
        <v>1</v>
      </c>
      <c r="R1796" s="887"/>
      <c r="S1796" s="887"/>
      <c r="T1796" s="887"/>
    </row>
    <row r="1797" spans="1:20" s="65" customFormat="1" ht="20.100000000000001" customHeight="1">
      <c r="A1797" s="58"/>
      <c r="B1797" s="63"/>
      <c r="C1797" s="60"/>
      <c r="D1797" s="61"/>
      <c r="E1797" s="62"/>
      <c r="F1797" s="63"/>
      <c r="G1797" s="63"/>
      <c r="H1797" s="214"/>
      <c r="I1797" s="58"/>
      <c r="J1797" s="64"/>
      <c r="K1797" s="227"/>
      <c r="L1797" s="227"/>
      <c r="M1797" s="227"/>
      <c r="N1797" s="240"/>
      <c r="O1797" s="240"/>
      <c r="P1797" s="240"/>
    </row>
    <row r="1798" spans="1:20" s="65" customFormat="1" ht="20.100000000000001" customHeight="1">
      <c r="A1798" s="58"/>
      <c r="B1798" s="63"/>
      <c r="C1798" s="60"/>
      <c r="D1798" s="61"/>
      <c r="E1798" s="62"/>
      <c r="F1798" s="63"/>
      <c r="G1798" s="63"/>
      <c r="H1798" s="214"/>
      <c r="I1798" s="58"/>
      <c r="J1798" s="64"/>
      <c r="K1798" s="227"/>
      <c r="L1798" s="227"/>
      <c r="M1798" s="227"/>
      <c r="N1798" s="240"/>
      <c r="O1798" s="240"/>
      <c r="P1798" s="240"/>
    </row>
    <row r="1799" spans="1:20" s="405" customFormat="1" ht="20.100000000000001" customHeight="1">
      <c r="A1799" s="402"/>
      <c r="B1799" s="403"/>
      <c r="C1799" s="384">
        <v>1.169</v>
      </c>
      <c r="D1799" s="385" t="s">
        <v>1061</v>
      </c>
      <c r="E1799" s="396">
        <f>'2-'!H188</f>
        <v>1.59</v>
      </c>
      <c r="F1799" s="383" t="s">
        <v>433</v>
      </c>
      <c r="G1799" s="383" t="s">
        <v>447</v>
      </c>
      <c r="H1799" s="404" t="s">
        <v>443</v>
      </c>
      <c r="I1799" s="382"/>
      <c r="J1799" s="398" t="s">
        <v>40</v>
      </c>
      <c r="K1799" s="399" t="s">
        <v>434</v>
      </c>
      <c r="L1799" s="399">
        <f>COUNTIF(H1799:H1805,"B")</f>
        <v>4</v>
      </c>
      <c r="M1799" s="399">
        <v>200</v>
      </c>
      <c r="N1799" s="400">
        <f>L1799*M1799</f>
        <v>800</v>
      </c>
      <c r="O1799" s="400">
        <v>190</v>
      </c>
      <c r="P1799" s="400">
        <f>O1799+N1799</f>
        <v>990</v>
      </c>
      <c r="Q1799" s="401">
        <f>P1799/P1803</f>
        <v>0.62264150943396224</v>
      </c>
      <c r="R1799" s="401"/>
      <c r="S1799" s="401"/>
      <c r="T1799" s="401"/>
    </row>
    <row r="1800" spans="1:20" s="65" customFormat="1" ht="20.100000000000001" customHeight="1">
      <c r="A1800" s="58"/>
      <c r="B1800" s="63"/>
      <c r="C1800" s="257"/>
      <c r="D1800" s="258"/>
      <c r="E1800" s="218"/>
      <c r="F1800" s="44" t="s">
        <v>447</v>
      </c>
      <c r="G1800" s="44" t="s">
        <v>451</v>
      </c>
      <c r="H1800" s="259" t="s">
        <v>443</v>
      </c>
      <c r="I1800" s="20"/>
      <c r="J1800" s="24" t="s">
        <v>40</v>
      </c>
      <c r="K1800" s="226" t="s">
        <v>438</v>
      </c>
      <c r="L1800" s="226">
        <f>COUNTIF(H1799:H1806,"S")</f>
        <v>0</v>
      </c>
      <c r="M1800" s="226">
        <v>200</v>
      </c>
      <c r="N1800" s="249">
        <f>L1800*M1800</f>
        <v>0</v>
      </c>
      <c r="O1800" s="249"/>
      <c r="P1800" s="249">
        <f>N1800+O1800</f>
        <v>0</v>
      </c>
      <c r="Q1800" s="78">
        <f>P1800/P1803</f>
        <v>0</v>
      </c>
      <c r="R1800" s="78"/>
      <c r="S1800" s="78"/>
      <c r="T1800" s="78"/>
    </row>
    <row r="1801" spans="1:20" s="65" customFormat="1" ht="20.100000000000001" customHeight="1">
      <c r="A1801" s="58"/>
      <c r="B1801" s="63"/>
      <c r="C1801" s="257"/>
      <c r="D1801" s="258"/>
      <c r="E1801" s="218"/>
      <c r="F1801" s="44" t="s">
        <v>451</v>
      </c>
      <c r="G1801" s="44" t="s">
        <v>454</v>
      </c>
      <c r="H1801" s="259" t="s">
        <v>443</v>
      </c>
      <c r="I1801" s="20"/>
      <c r="J1801" s="24" t="s">
        <v>40</v>
      </c>
      <c r="K1801" s="226" t="s">
        <v>440</v>
      </c>
      <c r="L1801" s="233">
        <f>COUNTIF(H1799:H1806,"RR")</f>
        <v>0</v>
      </c>
      <c r="M1801" s="226">
        <v>200</v>
      </c>
      <c r="N1801" s="249">
        <f>L1801*M1801</f>
        <v>0</v>
      </c>
      <c r="O1801" s="249"/>
      <c r="P1801" s="249">
        <f>N1801+O1801</f>
        <v>0</v>
      </c>
      <c r="Q1801" s="78">
        <f>P1801/P1803</f>
        <v>0</v>
      </c>
      <c r="R1801" s="78"/>
      <c r="S1801" s="78"/>
      <c r="T1801" s="78"/>
    </row>
    <row r="1802" spans="1:20" s="65" customFormat="1" ht="20.100000000000001" customHeight="1">
      <c r="A1802" s="58"/>
      <c r="B1802" s="63"/>
      <c r="C1802" s="257"/>
      <c r="D1802" s="258"/>
      <c r="E1802" s="218"/>
      <c r="F1802" s="44" t="s">
        <v>454</v>
      </c>
      <c r="G1802" s="44" t="s">
        <v>455</v>
      </c>
      <c r="H1802" s="259" t="s">
        <v>434</v>
      </c>
      <c r="I1802" s="20"/>
      <c r="J1802" s="24" t="s">
        <v>435</v>
      </c>
      <c r="K1802" s="226" t="s">
        <v>443</v>
      </c>
      <c r="L1802" s="233">
        <f>COUNTIF(H1799:H1806,"RB")</f>
        <v>3</v>
      </c>
      <c r="M1802" s="226">
        <v>200</v>
      </c>
      <c r="N1802" s="249">
        <f>L1802*M1802</f>
        <v>600</v>
      </c>
      <c r="O1802" s="249"/>
      <c r="P1802" s="249">
        <f>N1802+O1802</f>
        <v>600</v>
      </c>
      <c r="Q1802" s="78">
        <f>P1802/P1803</f>
        <v>0.37735849056603776</v>
      </c>
      <c r="R1802" s="78"/>
      <c r="S1802" s="78"/>
      <c r="T1802" s="78"/>
    </row>
    <row r="1803" spans="1:20" s="65" customFormat="1" ht="20.100000000000001" customHeight="1">
      <c r="A1803" s="58"/>
      <c r="B1803" s="63"/>
      <c r="C1803" s="257"/>
      <c r="D1803" s="258"/>
      <c r="E1803" s="218"/>
      <c r="F1803" s="44" t="s">
        <v>455</v>
      </c>
      <c r="G1803" s="44" t="s">
        <v>456</v>
      </c>
      <c r="H1803" s="259" t="s">
        <v>434</v>
      </c>
      <c r="I1803" s="20"/>
      <c r="J1803" s="24" t="s">
        <v>435</v>
      </c>
      <c r="K1803" s="226"/>
      <c r="L1803" s="226"/>
      <c r="M1803" s="226"/>
      <c r="N1803" s="249"/>
      <c r="O1803" s="249"/>
      <c r="P1803" s="249">
        <f>SUM(P1799:P1802)</f>
        <v>1590</v>
      </c>
      <c r="Q1803" s="78">
        <f>SUM(Q1799:Q1802)</f>
        <v>1</v>
      </c>
      <c r="R1803" s="78"/>
      <c r="S1803" s="78"/>
      <c r="T1803" s="78"/>
    </row>
    <row r="1804" spans="1:20" s="65" customFormat="1" ht="20.100000000000001" customHeight="1">
      <c r="A1804" s="58"/>
      <c r="B1804" s="63"/>
      <c r="C1804" s="257"/>
      <c r="D1804" s="258"/>
      <c r="E1804" s="62"/>
      <c r="F1804" s="44" t="s">
        <v>456</v>
      </c>
      <c r="G1804" s="44" t="s">
        <v>457</v>
      </c>
      <c r="H1804" s="259" t="s">
        <v>434</v>
      </c>
      <c r="I1804" s="20"/>
      <c r="J1804" s="24" t="s">
        <v>435</v>
      </c>
      <c r="K1804" s="226"/>
      <c r="L1804" s="226"/>
      <c r="M1804" s="226"/>
      <c r="N1804" s="239"/>
      <c r="O1804" s="239"/>
      <c r="P1804" s="239"/>
      <c r="Q1804" s="25"/>
      <c r="R1804" s="25"/>
      <c r="S1804" s="25"/>
      <c r="T1804" s="25"/>
    </row>
    <row r="1805" spans="1:20" s="65" customFormat="1" ht="20.100000000000001" customHeight="1">
      <c r="A1805" s="58"/>
      <c r="B1805" s="63"/>
      <c r="C1805" s="257"/>
      <c r="D1805" s="258"/>
      <c r="E1805" s="62"/>
      <c r="F1805" s="44" t="s">
        <v>457</v>
      </c>
      <c r="G1805" s="44" t="s">
        <v>460</v>
      </c>
      <c r="H1805" s="259" t="s">
        <v>434</v>
      </c>
      <c r="I1805" s="20"/>
      <c r="J1805" s="24" t="s">
        <v>435</v>
      </c>
      <c r="K1805" s="226"/>
      <c r="L1805" s="226"/>
      <c r="M1805" s="226"/>
      <c r="N1805" s="239"/>
      <c r="O1805" s="239"/>
      <c r="P1805" s="239"/>
      <c r="Q1805" s="25"/>
      <c r="R1805" s="25"/>
      <c r="S1805" s="25"/>
      <c r="T1805" s="25"/>
    </row>
    <row r="1806" spans="1:20" s="65" customFormat="1" ht="20.100000000000001" customHeight="1">
      <c r="A1806" s="58"/>
      <c r="B1806" s="63"/>
      <c r="C1806" s="257"/>
      <c r="D1806" s="258"/>
      <c r="E1806" s="62"/>
      <c r="F1806" s="44" t="s">
        <v>460</v>
      </c>
      <c r="G1806" s="44" t="s">
        <v>1200</v>
      </c>
      <c r="H1806" s="259" t="s">
        <v>434</v>
      </c>
      <c r="I1806" s="20"/>
      <c r="J1806" s="24" t="s">
        <v>435</v>
      </c>
      <c r="K1806" s="226"/>
      <c r="L1806" s="226"/>
      <c r="M1806" s="226"/>
      <c r="N1806" s="239"/>
      <c r="O1806" s="239"/>
      <c r="P1806" s="239"/>
      <c r="Q1806" s="25"/>
      <c r="R1806" s="25"/>
      <c r="S1806" s="25"/>
      <c r="T1806" s="25"/>
    </row>
    <row r="1807" spans="1:20" s="65" customFormat="1" ht="20.100000000000001" customHeight="1">
      <c r="A1807" s="58"/>
      <c r="B1807" s="63"/>
      <c r="C1807" s="257"/>
      <c r="D1807" s="258"/>
      <c r="E1807" s="62"/>
      <c r="F1807" s="63"/>
      <c r="G1807" s="63"/>
      <c r="H1807" s="214"/>
      <c r="I1807" s="58"/>
      <c r="J1807" s="64"/>
      <c r="K1807" s="227"/>
      <c r="L1807" s="227"/>
      <c r="M1807" s="227"/>
      <c r="N1807" s="240"/>
      <c r="O1807" s="240"/>
      <c r="P1807" s="240"/>
    </row>
    <row r="1808" spans="1:20" s="65" customFormat="1" ht="20.100000000000001" customHeight="1">
      <c r="A1808" s="58"/>
      <c r="B1808" s="63"/>
      <c r="C1808" s="257"/>
      <c r="D1808" s="258"/>
      <c r="E1808" s="62"/>
      <c r="F1808" s="63"/>
      <c r="G1808" s="63"/>
      <c r="H1808" s="214"/>
      <c r="I1808" s="58"/>
      <c r="J1808" s="64"/>
      <c r="K1808" s="227"/>
      <c r="L1808" s="227"/>
      <c r="M1808" s="227"/>
      <c r="N1808" s="240"/>
      <c r="O1808" s="240"/>
      <c r="P1808" s="240"/>
    </row>
    <row r="1809" spans="1:20" s="405" customFormat="1" ht="20.100000000000001" customHeight="1">
      <c r="A1809" s="402"/>
      <c r="B1809" s="420">
        <v>170</v>
      </c>
      <c r="C1809" s="384">
        <v>1.17</v>
      </c>
      <c r="D1809" s="385" t="s">
        <v>1062</v>
      </c>
      <c r="E1809" s="421">
        <f>'2-'!H189</f>
        <v>0.97</v>
      </c>
      <c r="F1809" s="383" t="s">
        <v>433</v>
      </c>
      <c r="G1809" s="383" t="s">
        <v>447</v>
      </c>
      <c r="H1809" s="404" t="s">
        <v>434</v>
      </c>
      <c r="I1809" s="382"/>
      <c r="J1809" s="398" t="s">
        <v>435</v>
      </c>
      <c r="K1809" s="399" t="s">
        <v>434</v>
      </c>
      <c r="L1809" s="399">
        <f>COUNTIF(H1809:H1812,"B")</f>
        <v>4</v>
      </c>
      <c r="M1809" s="399">
        <v>200</v>
      </c>
      <c r="N1809" s="400">
        <f>L1809*M1809</f>
        <v>800</v>
      </c>
      <c r="O1809" s="400">
        <v>170</v>
      </c>
      <c r="P1809" s="400">
        <f>O1809+N1809</f>
        <v>970</v>
      </c>
      <c r="Q1809" s="401">
        <f>P1809/P1813</f>
        <v>1</v>
      </c>
      <c r="R1809" s="401"/>
      <c r="S1809" s="401"/>
      <c r="T1809" s="401"/>
    </row>
    <row r="1810" spans="1:20" s="65" customFormat="1" ht="20.100000000000001" customHeight="1">
      <c r="A1810" s="58"/>
      <c r="B1810" s="63"/>
      <c r="C1810" s="257"/>
      <c r="D1810" s="258"/>
      <c r="E1810" s="62"/>
      <c r="F1810" s="44" t="s">
        <v>447</v>
      </c>
      <c r="G1810" s="44" t="s">
        <v>451</v>
      </c>
      <c r="H1810" s="259" t="s">
        <v>434</v>
      </c>
      <c r="I1810" s="20"/>
      <c r="J1810" s="24" t="s">
        <v>435</v>
      </c>
      <c r="K1810" s="226" t="s">
        <v>438</v>
      </c>
      <c r="L1810" s="226">
        <f>COUNTIF(H1809:H1812,"S")</f>
        <v>0</v>
      </c>
      <c r="M1810" s="226">
        <v>200</v>
      </c>
      <c r="N1810" s="249">
        <f>L1810*M1810</f>
        <v>0</v>
      </c>
      <c r="O1810" s="249"/>
      <c r="P1810" s="249">
        <f>N1810+O1810</f>
        <v>0</v>
      </c>
      <c r="Q1810" s="78">
        <f>P1810/P1813</f>
        <v>0</v>
      </c>
      <c r="R1810" s="78"/>
      <c r="S1810" s="78"/>
      <c r="T1810" s="78"/>
    </row>
    <row r="1811" spans="1:20" s="65" customFormat="1" ht="20.100000000000001" customHeight="1">
      <c r="A1811" s="58"/>
      <c r="B1811" s="63"/>
      <c r="C1811" s="257"/>
      <c r="D1811" s="258"/>
      <c r="E1811" s="62"/>
      <c r="F1811" s="44" t="s">
        <v>451</v>
      </c>
      <c r="G1811" s="44" t="s">
        <v>454</v>
      </c>
      <c r="H1811" s="259" t="s">
        <v>434</v>
      </c>
      <c r="I1811" s="20"/>
      <c r="J1811" s="24" t="s">
        <v>435</v>
      </c>
      <c r="K1811" s="226" t="s">
        <v>440</v>
      </c>
      <c r="L1811" s="233">
        <f>COUNTIF(H1809:H1812,"RR")</f>
        <v>0</v>
      </c>
      <c r="M1811" s="226">
        <v>200</v>
      </c>
      <c r="N1811" s="249">
        <f>L1811*M1811</f>
        <v>0</v>
      </c>
      <c r="O1811" s="249"/>
      <c r="P1811" s="249">
        <f>N1811+O1811</f>
        <v>0</v>
      </c>
      <c r="Q1811" s="78">
        <f>P1811/P1813</f>
        <v>0</v>
      </c>
      <c r="R1811" s="78"/>
      <c r="S1811" s="78"/>
      <c r="T1811" s="78"/>
    </row>
    <row r="1812" spans="1:20" s="65" customFormat="1" ht="20.100000000000001" customHeight="1">
      <c r="A1812" s="58"/>
      <c r="B1812" s="63"/>
      <c r="C1812" s="257"/>
      <c r="D1812" s="258"/>
      <c r="E1812" s="62"/>
      <c r="F1812" s="44" t="s">
        <v>454</v>
      </c>
      <c r="G1812" s="44" t="s">
        <v>455</v>
      </c>
      <c r="H1812" s="259" t="s">
        <v>434</v>
      </c>
      <c r="I1812" s="20"/>
      <c r="J1812" s="24" t="s">
        <v>435</v>
      </c>
      <c r="K1812" s="226" t="s">
        <v>443</v>
      </c>
      <c r="L1812" s="233">
        <f>COUNTIF(H1809:H1812,"RB")</f>
        <v>0</v>
      </c>
      <c r="M1812" s="226">
        <v>200</v>
      </c>
      <c r="N1812" s="249">
        <f>L1812*M1812</f>
        <v>0</v>
      </c>
      <c r="O1812" s="249"/>
      <c r="P1812" s="249">
        <f>N1812+O1812</f>
        <v>0</v>
      </c>
      <c r="Q1812" s="78">
        <f>P1812/P1813</f>
        <v>0</v>
      </c>
      <c r="R1812" s="78"/>
      <c r="S1812" s="78"/>
      <c r="T1812" s="78"/>
    </row>
    <row r="1813" spans="1:20" s="65" customFormat="1" ht="20.100000000000001" customHeight="1">
      <c r="A1813" s="58"/>
      <c r="B1813" s="63"/>
      <c r="C1813" s="257"/>
      <c r="D1813" s="258"/>
      <c r="E1813" s="62"/>
      <c r="F1813" s="44" t="s">
        <v>455</v>
      </c>
      <c r="G1813" s="44" t="s">
        <v>1209</v>
      </c>
      <c r="H1813" s="259" t="s">
        <v>434</v>
      </c>
      <c r="I1813" s="20"/>
      <c r="J1813" s="24" t="s">
        <v>435</v>
      </c>
      <c r="K1813" s="226"/>
      <c r="L1813" s="226"/>
      <c r="M1813" s="226"/>
      <c r="N1813" s="249"/>
      <c r="O1813" s="249"/>
      <c r="P1813" s="249">
        <f>SUM(P1809:P1812)</f>
        <v>970</v>
      </c>
      <c r="Q1813" s="78">
        <f>SUM(Q1809:Q1812)</f>
        <v>1</v>
      </c>
      <c r="R1813" s="78"/>
      <c r="S1813" s="78"/>
      <c r="T1813" s="78"/>
    </row>
    <row r="1814" spans="1:20" s="65" customFormat="1" ht="20.100000000000001" customHeight="1">
      <c r="A1814" s="58"/>
      <c r="B1814" s="63"/>
      <c r="C1814" s="257"/>
      <c r="D1814" s="258"/>
      <c r="E1814" s="62"/>
      <c r="F1814" s="63"/>
      <c r="G1814" s="63"/>
      <c r="H1814" s="214"/>
      <c r="I1814" s="58"/>
      <c r="J1814" s="64"/>
      <c r="K1814" s="227"/>
      <c r="L1814" s="227"/>
      <c r="M1814" s="227"/>
      <c r="N1814" s="240"/>
      <c r="O1814" s="240"/>
      <c r="P1814" s="240"/>
    </row>
    <row r="1815" spans="1:20" s="65" customFormat="1" ht="20.100000000000001" customHeight="1">
      <c r="A1815" s="58"/>
      <c r="B1815" s="420" t="s">
        <v>714</v>
      </c>
      <c r="C1815" s="384">
        <v>1.171</v>
      </c>
      <c r="D1815" s="385" t="s">
        <v>1063</v>
      </c>
      <c r="E1815" s="62">
        <f>'2-'!H190</f>
        <v>1</v>
      </c>
      <c r="F1815" s="44" t="s">
        <v>433</v>
      </c>
      <c r="G1815" s="44" t="s">
        <v>447</v>
      </c>
      <c r="H1815" s="259" t="s">
        <v>434</v>
      </c>
      <c r="I1815" s="20"/>
      <c r="J1815" s="24" t="s">
        <v>435</v>
      </c>
      <c r="K1815" s="226" t="s">
        <v>434</v>
      </c>
      <c r="L1815" s="226">
        <f>COUNTIF(H1815:H1819,"B")</f>
        <v>5</v>
      </c>
      <c r="M1815" s="226">
        <v>200</v>
      </c>
      <c r="N1815" s="249">
        <f>L1815*M1815</f>
        <v>1000</v>
      </c>
      <c r="O1815" s="249"/>
      <c r="P1815" s="249">
        <f>O1815+N1815</f>
        <v>1000</v>
      </c>
      <c r="Q1815" s="78">
        <f>P1815/P1819</f>
        <v>1</v>
      </c>
      <c r="R1815" s="78"/>
      <c r="S1815" s="78"/>
      <c r="T1815" s="78"/>
    </row>
    <row r="1816" spans="1:20" s="65" customFormat="1" ht="20.100000000000001" customHeight="1">
      <c r="A1816" s="58"/>
      <c r="B1816" s="63"/>
      <c r="C1816" s="257"/>
      <c r="D1816" s="258"/>
      <c r="E1816" s="62"/>
      <c r="F1816" s="44" t="s">
        <v>447</v>
      </c>
      <c r="G1816" s="44" t="s">
        <v>451</v>
      </c>
      <c r="H1816" s="259" t="s">
        <v>434</v>
      </c>
      <c r="I1816" s="20"/>
      <c r="J1816" s="24" t="s">
        <v>435</v>
      </c>
      <c r="K1816" s="226" t="s">
        <v>438</v>
      </c>
      <c r="L1816" s="226">
        <f>COUNTIF(H1815:H1818,"S")</f>
        <v>0</v>
      </c>
      <c r="M1816" s="226">
        <v>200</v>
      </c>
      <c r="N1816" s="249">
        <f>L1816*M1816</f>
        <v>0</v>
      </c>
      <c r="O1816" s="249"/>
      <c r="P1816" s="249">
        <f>N1816+O1816</f>
        <v>0</v>
      </c>
      <c r="Q1816" s="78">
        <f>P1816/P1819</f>
        <v>0</v>
      </c>
      <c r="R1816" s="78"/>
      <c r="S1816" s="78"/>
      <c r="T1816" s="78"/>
    </row>
    <row r="1817" spans="1:20" s="65" customFormat="1" ht="20.100000000000001" customHeight="1">
      <c r="A1817" s="58"/>
      <c r="B1817" s="63"/>
      <c r="C1817" s="257"/>
      <c r="D1817" s="258"/>
      <c r="E1817" s="62"/>
      <c r="F1817" s="44" t="s">
        <v>451</v>
      </c>
      <c r="G1817" s="44" t="s">
        <v>454</v>
      </c>
      <c r="H1817" s="259" t="s">
        <v>434</v>
      </c>
      <c r="I1817" s="20"/>
      <c r="J1817" s="24" t="s">
        <v>435</v>
      </c>
      <c r="K1817" s="226" t="s">
        <v>440</v>
      </c>
      <c r="L1817" s="233">
        <f>COUNTIF(H1815:H1818,"RR")</f>
        <v>0</v>
      </c>
      <c r="M1817" s="226">
        <v>200</v>
      </c>
      <c r="N1817" s="249">
        <f>L1817*M1817</f>
        <v>0</v>
      </c>
      <c r="O1817" s="249"/>
      <c r="P1817" s="249">
        <f>N1817+O1817</f>
        <v>0</v>
      </c>
      <c r="Q1817" s="78">
        <f>P1817/P1819</f>
        <v>0</v>
      </c>
      <c r="R1817" s="78"/>
      <c r="S1817" s="78"/>
      <c r="T1817" s="78"/>
    </row>
    <row r="1818" spans="1:20" s="65" customFormat="1" ht="20.100000000000001" customHeight="1">
      <c r="A1818" s="58"/>
      <c r="B1818" s="63"/>
      <c r="C1818" s="257"/>
      <c r="D1818" s="258"/>
      <c r="E1818" s="62"/>
      <c r="F1818" s="44" t="s">
        <v>454</v>
      </c>
      <c r="G1818" s="44" t="s">
        <v>455</v>
      </c>
      <c r="H1818" s="259" t="s">
        <v>434</v>
      </c>
      <c r="I1818" s="20"/>
      <c r="J1818" s="24" t="s">
        <v>435</v>
      </c>
      <c r="K1818" s="226" t="s">
        <v>443</v>
      </c>
      <c r="L1818" s="233">
        <f>COUNTIF(H1815:H1818,"RB")</f>
        <v>0</v>
      </c>
      <c r="M1818" s="226">
        <v>200</v>
      </c>
      <c r="N1818" s="249">
        <f>L1818*M1818</f>
        <v>0</v>
      </c>
      <c r="O1818" s="249"/>
      <c r="P1818" s="249">
        <f>N1818+O1818</f>
        <v>0</v>
      </c>
      <c r="Q1818" s="78">
        <f>P1818/P1819</f>
        <v>0</v>
      </c>
      <c r="R1818" s="78"/>
      <c r="S1818" s="78"/>
      <c r="T1818" s="78"/>
    </row>
    <row r="1819" spans="1:20" s="65" customFormat="1" ht="20.100000000000001" customHeight="1">
      <c r="A1819" s="58"/>
      <c r="B1819" s="63"/>
      <c r="C1819" s="257"/>
      <c r="D1819" s="258"/>
      <c r="E1819" s="62"/>
      <c r="F1819" s="44" t="s">
        <v>455</v>
      </c>
      <c r="G1819" s="44" t="s">
        <v>456</v>
      </c>
      <c r="H1819" s="259" t="s">
        <v>434</v>
      </c>
      <c r="I1819" s="20"/>
      <c r="J1819" s="24" t="s">
        <v>435</v>
      </c>
      <c r="K1819" s="226"/>
      <c r="L1819" s="226"/>
      <c r="M1819" s="226"/>
      <c r="N1819" s="249"/>
      <c r="O1819" s="249"/>
      <c r="P1819" s="249">
        <f>SUM(P1815:P1818)</f>
        <v>1000</v>
      </c>
      <c r="Q1819" s="78">
        <f>SUM(Q1815:Q1818)</f>
        <v>1</v>
      </c>
      <c r="R1819" s="78"/>
      <c r="S1819" s="78"/>
      <c r="T1819" s="78"/>
    </row>
    <row r="1820" spans="1:20" s="65" customFormat="1" ht="20.100000000000001" customHeight="1">
      <c r="A1820" s="58"/>
      <c r="B1820" s="63"/>
      <c r="C1820" s="257"/>
      <c r="D1820" s="258"/>
      <c r="E1820" s="62"/>
      <c r="F1820" s="44"/>
      <c r="G1820" s="44"/>
      <c r="H1820" s="259"/>
      <c r="I1820" s="20"/>
      <c r="J1820" s="24"/>
      <c r="K1820" s="227"/>
      <c r="L1820" s="227"/>
      <c r="M1820" s="227"/>
      <c r="N1820" s="240"/>
      <c r="O1820" s="240"/>
      <c r="P1820" s="240"/>
    </row>
    <row r="1821" spans="1:20" s="65" customFormat="1" ht="20.100000000000001" customHeight="1">
      <c r="A1821" s="58"/>
      <c r="B1821" s="63"/>
      <c r="C1821" s="257"/>
      <c r="D1821" s="258"/>
      <c r="E1821" s="62"/>
      <c r="F1821" s="63"/>
      <c r="G1821" s="63"/>
      <c r="H1821" s="214"/>
      <c r="I1821" s="58"/>
      <c r="J1821" s="64"/>
      <c r="K1821" s="227"/>
      <c r="L1821" s="227"/>
      <c r="M1821" s="227"/>
      <c r="N1821" s="240"/>
      <c r="O1821" s="240"/>
      <c r="P1821" s="240"/>
    </row>
    <row r="1822" spans="1:20" s="270" customFormat="1" ht="20.100000000000001" customHeight="1">
      <c r="A1822" s="260"/>
      <c r="B1822" s="363">
        <v>172</v>
      </c>
      <c r="C1822" s="364">
        <v>1.1719999999999999</v>
      </c>
      <c r="D1822" s="362" t="s">
        <v>1064</v>
      </c>
      <c r="E1822" s="264">
        <f>'2-'!H191</f>
        <v>1.43</v>
      </c>
      <c r="F1822" s="265" t="s">
        <v>433</v>
      </c>
      <c r="G1822" s="265" t="s">
        <v>447</v>
      </c>
      <c r="H1822" s="365" t="s">
        <v>440</v>
      </c>
      <c r="I1822" s="260"/>
      <c r="J1822" s="266" t="s">
        <v>435</v>
      </c>
      <c r="K1822" s="267" t="s">
        <v>434</v>
      </c>
      <c r="L1822" s="267">
        <f>COUNTIF(H1822:H1828,"B")</f>
        <v>2</v>
      </c>
      <c r="M1822" s="267">
        <v>200</v>
      </c>
      <c r="N1822" s="289">
        <f>L1822*M1822</f>
        <v>400</v>
      </c>
      <c r="O1822" s="289">
        <v>30</v>
      </c>
      <c r="P1822" s="289">
        <f>O1822+N1822</f>
        <v>430</v>
      </c>
      <c r="Q1822" s="290">
        <f>P1822/P1826</f>
        <v>0.30069930069930068</v>
      </c>
      <c r="R1822" s="290"/>
      <c r="S1822" s="290"/>
      <c r="T1822" s="290"/>
    </row>
    <row r="1823" spans="1:20" s="270" customFormat="1" ht="20.100000000000001" customHeight="1">
      <c r="A1823" s="260"/>
      <c r="B1823" s="265"/>
      <c r="C1823" s="366"/>
      <c r="D1823" s="367"/>
      <c r="E1823" s="264"/>
      <c r="F1823" s="265" t="s">
        <v>447</v>
      </c>
      <c r="G1823" s="265" t="s">
        <v>451</v>
      </c>
      <c r="H1823" s="365" t="s">
        <v>440</v>
      </c>
      <c r="I1823" s="260"/>
      <c r="J1823" s="266" t="s">
        <v>435</v>
      </c>
      <c r="K1823" s="267" t="s">
        <v>438</v>
      </c>
      <c r="L1823" s="267">
        <f>COUNTIF(H1822:H1829,"S")</f>
        <v>3</v>
      </c>
      <c r="M1823" s="267">
        <v>200</v>
      </c>
      <c r="N1823" s="289">
        <f>L1823*M1823</f>
        <v>600</v>
      </c>
      <c r="O1823" s="289"/>
      <c r="P1823" s="289">
        <f>N1823+O1823</f>
        <v>600</v>
      </c>
      <c r="Q1823" s="290">
        <f>P1823/P1826</f>
        <v>0.41958041958041958</v>
      </c>
      <c r="R1823" s="290"/>
      <c r="S1823" s="290"/>
      <c r="T1823" s="290"/>
    </row>
    <row r="1824" spans="1:20" s="270" customFormat="1" ht="20.100000000000001" customHeight="1">
      <c r="A1824" s="260"/>
      <c r="B1824" s="265"/>
      <c r="C1824" s="366"/>
      <c r="D1824" s="367"/>
      <c r="E1824" s="264"/>
      <c r="F1824" s="265" t="s">
        <v>451</v>
      </c>
      <c r="G1824" s="265" t="s">
        <v>454</v>
      </c>
      <c r="H1824" s="365" t="s">
        <v>434</v>
      </c>
      <c r="I1824" s="260"/>
      <c r="J1824" s="266" t="s">
        <v>435</v>
      </c>
      <c r="K1824" s="267" t="s">
        <v>440</v>
      </c>
      <c r="L1824" s="267">
        <f>COUNTIF(H1822:H1829,"RR")</f>
        <v>2</v>
      </c>
      <c r="M1824" s="267">
        <v>200</v>
      </c>
      <c r="N1824" s="289">
        <f>L1824*M1824</f>
        <v>400</v>
      </c>
      <c r="O1824" s="289"/>
      <c r="P1824" s="289">
        <f>N1824+O1824</f>
        <v>400</v>
      </c>
      <c r="Q1824" s="290">
        <f>P1824/P1826</f>
        <v>0.27972027972027974</v>
      </c>
      <c r="R1824" s="290"/>
      <c r="S1824" s="290"/>
      <c r="T1824" s="290"/>
    </row>
    <row r="1825" spans="1:20" s="270" customFormat="1" ht="20.100000000000001" customHeight="1">
      <c r="A1825" s="260"/>
      <c r="B1825" s="265"/>
      <c r="C1825" s="366"/>
      <c r="D1825" s="367"/>
      <c r="E1825" s="264"/>
      <c r="F1825" s="265" t="s">
        <v>454</v>
      </c>
      <c r="G1825" s="265" t="s">
        <v>455</v>
      </c>
      <c r="H1825" s="365" t="s">
        <v>434</v>
      </c>
      <c r="I1825" s="260"/>
      <c r="J1825" s="266" t="s">
        <v>435</v>
      </c>
      <c r="K1825" s="267" t="s">
        <v>443</v>
      </c>
      <c r="L1825" s="267">
        <f>COUNTIF(H1822:H1829,"RB")</f>
        <v>0</v>
      </c>
      <c r="M1825" s="267">
        <v>200</v>
      </c>
      <c r="N1825" s="289">
        <f>L1825*M1825</f>
        <v>0</v>
      </c>
      <c r="O1825" s="289"/>
      <c r="P1825" s="289">
        <f>N1825+O1825</f>
        <v>0</v>
      </c>
      <c r="Q1825" s="290">
        <f>P1825/P1826</f>
        <v>0</v>
      </c>
      <c r="R1825" s="290"/>
      <c r="S1825" s="290"/>
      <c r="T1825" s="290"/>
    </row>
    <row r="1826" spans="1:20" s="270" customFormat="1" ht="20.100000000000001" customHeight="1">
      <c r="A1826" s="260"/>
      <c r="B1826" s="265"/>
      <c r="C1826" s="366"/>
      <c r="D1826" s="367"/>
      <c r="E1826" s="264"/>
      <c r="F1826" s="265" t="s">
        <v>455</v>
      </c>
      <c r="G1826" s="265" t="s">
        <v>456</v>
      </c>
      <c r="H1826" s="365" t="s">
        <v>438</v>
      </c>
      <c r="I1826" s="260"/>
      <c r="J1826" s="266" t="s">
        <v>435</v>
      </c>
      <c r="K1826" s="267"/>
      <c r="L1826" s="267"/>
      <c r="M1826" s="267"/>
      <c r="N1826" s="289"/>
      <c r="O1826" s="289"/>
      <c r="P1826" s="289">
        <f>SUM(P1822:P1825)</f>
        <v>1430</v>
      </c>
      <c r="Q1826" s="290">
        <f>SUM(Q1822:Q1825)</f>
        <v>1</v>
      </c>
      <c r="R1826" s="290"/>
      <c r="S1826" s="290"/>
      <c r="T1826" s="290"/>
    </row>
    <row r="1827" spans="1:20" s="270" customFormat="1" ht="20.100000000000001" customHeight="1">
      <c r="A1827" s="260"/>
      <c r="B1827" s="265"/>
      <c r="C1827" s="366"/>
      <c r="D1827" s="367"/>
      <c r="E1827" s="264"/>
      <c r="F1827" s="265" t="s">
        <v>456</v>
      </c>
      <c r="G1827" s="265" t="s">
        <v>457</v>
      </c>
      <c r="H1827" s="365" t="s">
        <v>438</v>
      </c>
      <c r="I1827" s="260"/>
      <c r="J1827" s="266" t="s">
        <v>435</v>
      </c>
      <c r="K1827" s="267"/>
      <c r="L1827" s="267"/>
      <c r="M1827" s="267"/>
      <c r="N1827" s="268"/>
      <c r="O1827" s="268"/>
      <c r="P1827" s="268"/>
    </row>
    <row r="1828" spans="1:20" s="270" customFormat="1" ht="20.100000000000001" customHeight="1">
      <c r="A1828" s="260"/>
      <c r="B1828" s="265"/>
      <c r="C1828" s="366"/>
      <c r="D1828" s="367"/>
      <c r="E1828" s="264"/>
      <c r="F1828" s="265" t="s">
        <v>457</v>
      </c>
      <c r="G1828" s="265" t="s">
        <v>460</v>
      </c>
      <c r="H1828" s="365" t="s">
        <v>438</v>
      </c>
      <c r="I1828" s="260"/>
      <c r="J1828" s="266" t="s">
        <v>435</v>
      </c>
      <c r="K1828" s="267"/>
      <c r="L1828" s="267"/>
      <c r="M1828" s="267"/>
      <c r="N1828" s="268"/>
      <c r="O1828" s="268"/>
      <c r="P1828" s="268"/>
    </row>
    <row r="1829" spans="1:20" s="270" customFormat="1" ht="20.100000000000001" customHeight="1">
      <c r="A1829" s="260"/>
      <c r="B1829" s="265"/>
      <c r="C1829" s="366"/>
      <c r="D1829" s="367"/>
      <c r="E1829" s="264"/>
      <c r="F1829" s="265" t="s">
        <v>460</v>
      </c>
      <c r="G1829" s="265" t="s">
        <v>1139</v>
      </c>
      <c r="H1829" s="365" t="s">
        <v>434</v>
      </c>
      <c r="I1829" s="260"/>
      <c r="J1829" s="266" t="s">
        <v>435</v>
      </c>
      <c r="K1829" s="267"/>
      <c r="L1829" s="267"/>
      <c r="M1829" s="267"/>
      <c r="N1829" s="268"/>
      <c r="O1829" s="268"/>
      <c r="P1829" s="268"/>
    </row>
    <row r="1830" spans="1:20" s="65" customFormat="1" ht="20.100000000000001" customHeight="1">
      <c r="A1830" s="58"/>
      <c r="B1830" s="63"/>
      <c r="C1830" s="257"/>
      <c r="D1830" s="258"/>
      <c r="E1830" s="62"/>
      <c r="F1830" s="63"/>
      <c r="G1830" s="63"/>
      <c r="H1830" s="214"/>
      <c r="I1830" s="58"/>
      <c r="J1830" s="64"/>
      <c r="K1830" s="227"/>
      <c r="L1830" s="227"/>
      <c r="M1830" s="227"/>
      <c r="N1830" s="240"/>
      <c r="O1830" s="240"/>
      <c r="P1830" s="240"/>
    </row>
    <row r="1831" spans="1:20" s="405" customFormat="1" ht="20.100000000000001" customHeight="1">
      <c r="A1831" s="402"/>
      <c r="B1831" s="420">
        <v>173</v>
      </c>
      <c r="C1831" s="384">
        <v>1.173</v>
      </c>
      <c r="D1831" s="385" t="s">
        <v>1065</v>
      </c>
      <c r="E1831" s="386">
        <f>'2-'!H192</f>
        <v>0.24</v>
      </c>
      <c r="F1831" s="387" t="s">
        <v>433</v>
      </c>
      <c r="G1831" s="387" t="s">
        <v>447</v>
      </c>
      <c r="H1831" s="387" t="s">
        <v>440</v>
      </c>
      <c r="I1831" s="388"/>
      <c r="J1831" s="389" t="s">
        <v>435</v>
      </c>
      <c r="K1831" s="390" t="s">
        <v>434</v>
      </c>
      <c r="L1831" s="390">
        <f>COUNTIF(H1831:H1834,"B")</f>
        <v>0</v>
      </c>
      <c r="M1831" s="390">
        <v>200</v>
      </c>
      <c r="N1831" s="391">
        <f>L1831*M1831</f>
        <v>0</v>
      </c>
      <c r="O1831" s="391">
        <v>0</v>
      </c>
      <c r="P1831" s="391">
        <f>O1831+N1831</f>
        <v>0</v>
      </c>
      <c r="Q1831" s="392">
        <f>P1831/P1835</f>
        <v>0</v>
      </c>
      <c r="R1831" s="886"/>
      <c r="S1831" s="886"/>
      <c r="T1831" s="886"/>
    </row>
    <row r="1832" spans="1:20" s="65" customFormat="1" ht="20.100000000000001" customHeight="1">
      <c r="A1832" s="58"/>
      <c r="B1832" s="63"/>
      <c r="C1832" s="257"/>
      <c r="D1832" s="258"/>
      <c r="E1832" s="43"/>
      <c r="F1832" s="215" t="str">
        <f>G1831</f>
        <v>0+200</v>
      </c>
      <c r="G1832" s="215" t="s">
        <v>606</v>
      </c>
      <c r="H1832" s="215" t="s">
        <v>440</v>
      </c>
      <c r="I1832" s="219"/>
      <c r="J1832" s="220" t="s">
        <v>435</v>
      </c>
      <c r="K1832" s="233" t="s">
        <v>438</v>
      </c>
      <c r="L1832" s="233">
        <f>COUNTIF(H1831:H1834,"S")</f>
        <v>0</v>
      </c>
      <c r="M1832" s="233">
        <v>200</v>
      </c>
      <c r="N1832" s="248">
        <f>L1832*M1832</f>
        <v>0</v>
      </c>
      <c r="O1832" s="248"/>
      <c r="P1832" s="248">
        <f>N1832+O1832</f>
        <v>0</v>
      </c>
      <c r="Q1832" s="221">
        <f>P1832/P1835</f>
        <v>0</v>
      </c>
      <c r="R1832" s="887"/>
      <c r="S1832" s="887"/>
      <c r="T1832" s="887"/>
    </row>
    <row r="1833" spans="1:20" s="65" customFormat="1" ht="20.100000000000001" customHeight="1">
      <c r="A1833" s="58"/>
      <c r="B1833" s="63"/>
      <c r="C1833" s="257"/>
      <c r="D1833" s="258"/>
      <c r="E1833" s="43"/>
      <c r="F1833" s="215"/>
      <c r="G1833" s="215"/>
      <c r="H1833" s="215"/>
      <c r="I1833" s="219"/>
      <c r="J1833" s="220"/>
      <c r="K1833" s="233" t="s">
        <v>440</v>
      </c>
      <c r="L1833" s="233">
        <f>COUNTIF(H1831,"RR")</f>
        <v>1</v>
      </c>
      <c r="M1833" s="233">
        <v>200</v>
      </c>
      <c r="N1833" s="248">
        <f>L1833*M1833</f>
        <v>200</v>
      </c>
      <c r="O1833" s="248">
        <v>40</v>
      </c>
      <c r="P1833" s="248">
        <f>N1833+O1833</f>
        <v>240</v>
      </c>
      <c r="Q1833" s="221">
        <f>P1833/P1835</f>
        <v>1</v>
      </c>
      <c r="R1833" s="887"/>
      <c r="S1833" s="887"/>
      <c r="T1833" s="887"/>
    </row>
    <row r="1834" spans="1:20" s="65" customFormat="1" ht="20.100000000000001" customHeight="1">
      <c r="A1834" s="58"/>
      <c r="B1834" s="63"/>
      <c r="C1834" s="257"/>
      <c r="D1834" s="258"/>
      <c r="E1834" s="43"/>
      <c r="F1834" s="215"/>
      <c r="G1834" s="215"/>
      <c r="H1834" s="215"/>
      <c r="I1834" s="219"/>
      <c r="J1834" s="220"/>
      <c r="K1834" s="233" t="s">
        <v>443</v>
      </c>
      <c r="L1834" s="233">
        <f>COUNTIF(H1831,"RB")</f>
        <v>0</v>
      </c>
      <c r="M1834" s="233">
        <v>200</v>
      </c>
      <c r="N1834" s="248">
        <f>L1834*M1834</f>
        <v>0</v>
      </c>
      <c r="O1834" s="248"/>
      <c r="P1834" s="248">
        <f>N1834+O1834</f>
        <v>0</v>
      </c>
      <c r="Q1834" s="221">
        <f>P1834/P1835</f>
        <v>0</v>
      </c>
      <c r="R1834" s="887"/>
      <c r="S1834" s="887"/>
      <c r="T1834" s="887"/>
    </row>
    <row r="1835" spans="1:20" s="65" customFormat="1" ht="20.100000000000001" customHeight="1">
      <c r="A1835" s="58"/>
      <c r="B1835" s="63"/>
      <c r="C1835" s="257"/>
      <c r="D1835" s="258"/>
      <c r="E1835" s="43"/>
      <c r="F1835" s="215"/>
      <c r="G1835" s="215"/>
      <c r="H1835" s="215"/>
      <c r="I1835" s="219"/>
      <c r="J1835" s="220"/>
      <c r="K1835" s="233"/>
      <c r="L1835" s="233"/>
      <c r="M1835" s="233"/>
      <c r="N1835" s="248"/>
      <c r="O1835" s="248"/>
      <c r="P1835" s="248">
        <f>SUM(P1831:P1834)</f>
        <v>240</v>
      </c>
      <c r="Q1835" s="221">
        <f>SUM(Q1831:Q1834)</f>
        <v>1</v>
      </c>
      <c r="R1835" s="887"/>
      <c r="S1835" s="887"/>
      <c r="T1835" s="887"/>
    </row>
    <row r="1836" spans="1:20" s="65" customFormat="1" ht="20.100000000000001" customHeight="1">
      <c r="A1836" s="58"/>
      <c r="B1836" s="63"/>
      <c r="C1836" s="257"/>
      <c r="D1836" s="258"/>
      <c r="E1836" s="62"/>
      <c r="F1836" s="63"/>
      <c r="G1836" s="63"/>
      <c r="H1836" s="214"/>
      <c r="I1836" s="58"/>
      <c r="J1836" s="64"/>
      <c r="K1836" s="227"/>
      <c r="L1836" s="227"/>
      <c r="M1836" s="227"/>
      <c r="N1836" s="240"/>
      <c r="O1836" s="240"/>
      <c r="P1836" s="240"/>
    </row>
    <row r="1837" spans="1:20" s="65" customFormat="1" ht="20.100000000000001" customHeight="1">
      <c r="A1837" s="58"/>
      <c r="B1837" s="63"/>
      <c r="C1837" s="257"/>
      <c r="D1837" s="258"/>
      <c r="E1837" s="62"/>
      <c r="F1837" s="63"/>
      <c r="G1837" s="63"/>
      <c r="H1837" s="214"/>
      <c r="I1837" s="58"/>
      <c r="J1837" s="64"/>
      <c r="K1837" s="227"/>
      <c r="L1837" s="227"/>
      <c r="M1837" s="227"/>
      <c r="N1837" s="240"/>
      <c r="O1837" s="240"/>
      <c r="P1837" s="240"/>
    </row>
    <row r="1838" spans="1:20" s="285" customFormat="1" ht="20.100000000000001" customHeight="1">
      <c r="A1838" s="219"/>
      <c r="B1838" s="355">
        <v>174</v>
      </c>
      <c r="C1838" s="356">
        <v>1.1739999999999999</v>
      </c>
      <c r="D1838" s="357" t="s">
        <v>1067</v>
      </c>
      <c r="E1838" s="218">
        <f>'2-'!H193</f>
        <v>0.57999999999999996</v>
      </c>
      <c r="F1838" s="215" t="s">
        <v>433</v>
      </c>
      <c r="G1838" s="215" t="s">
        <v>447</v>
      </c>
      <c r="H1838" s="358" t="s">
        <v>434</v>
      </c>
      <c r="I1838" s="219"/>
      <c r="J1838" s="220" t="s">
        <v>435</v>
      </c>
      <c r="K1838" s="233" t="s">
        <v>434</v>
      </c>
      <c r="L1838" s="233">
        <f>COUNTIF(H1838:H1839,"B")</f>
        <v>2</v>
      </c>
      <c r="M1838" s="233">
        <v>200</v>
      </c>
      <c r="N1838" s="248">
        <f>L1838*M1838</f>
        <v>400</v>
      </c>
      <c r="O1838" s="248">
        <v>180</v>
      </c>
      <c r="P1838" s="248">
        <f>O1838+N1838</f>
        <v>580</v>
      </c>
      <c r="Q1838" s="359">
        <f>P1838/P1842</f>
        <v>1</v>
      </c>
      <c r="R1838" s="359"/>
      <c r="S1838" s="359"/>
      <c r="T1838" s="359"/>
    </row>
    <row r="1839" spans="1:20" s="285" customFormat="1" ht="20.100000000000001" customHeight="1">
      <c r="A1839" s="219"/>
      <c r="B1839" s="215"/>
      <c r="C1839" s="360"/>
      <c r="D1839" s="361"/>
      <c r="E1839" s="218"/>
      <c r="F1839" s="215" t="s">
        <v>447</v>
      </c>
      <c r="G1839" s="215" t="s">
        <v>451</v>
      </c>
      <c r="H1839" s="358" t="s">
        <v>434</v>
      </c>
      <c r="I1839" s="219"/>
      <c r="J1839" s="220" t="s">
        <v>435</v>
      </c>
      <c r="K1839" s="233" t="s">
        <v>438</v>
      </c>
      <c r="L1839" s="233">
        <f>COUNTIF(H1838:H1840,"S")</f>
        <v>0</v>
      </c>
      <c r="M1839" s="233">
        <v>200</v>
      </c>
      <c r="N1839" s="248">
        <f>L1839*M1839</f>
        <v>0</v>
      </c>
      <c r="O1839" s="248"/>
      <c r="P1839" s="248">
        <f>N1839+O1839</f>
        <v>0</v>
      </c>
      <c r="Q1839" s="359">
        <f>P1839/P1842</f>
        <v>0</v>
      </c>
      <c r="R1839" s="359"/>
      <c r="S1839" s="359"/>
      <c r="T1839" s="359"/>
    </row>
    <row r="1840" spans="1:20" s="285" customFormat="1" ht="20.100000000000001" customHeight="1">
      <c r="A1840" s="219"/>
      <c r="B1840" s="215"/>
      <c r="C1840" s="360"/>
      <c r="D1840" s="361"/>
      <c r="E1840" s="218"/>
      <c r="F1840" s="215" t="s">
        <v>451</v>
      </c>
      <c r="G1840" s="215" t="s">
        <v>1210</v>
      </c>
      <c r="H1840" s="358" t="s">
        <v>434</v>
      </c>
      <c r="I1840" s="219"/>
      <c r="J1840" s="220" t="s">
        <v>435</v>
      </c>
      <c r="K1840" s="233" t="s">
        <v>440</v>
      </c>
      <c r="L1840" s="233">
        <f>COUNTIF(H1838:H1840,"RR")</f>
        <v>0</v>
      </c>
      <c r="M1840" s="233">
        <v>200</v>
      </c>
      <c r="N1840" s="248">
        <f>L1840*M1840</f>
        <v>0</v>
      </c>
      <c r="O1840" s="248"/>
      <c r="P1840" s="248">
        <f>N1840+O1840</f>
        <v>0</v>
      </c>
      <c r="Q1840" s="359">
        <f>P1840/P1842</f>
        <v>0</v>
      </c>
      <c r="R1840" s="359"/>
      <c r="S1840" s="359"/>
      <c r="T1840" s="359"/>
    </row>
    <row r="1841" spans="1:20" s="285" customFormat="1" ht="20.100000000000001" customHeight="1">
      <c r="A1841" s="219"/>
      <c r="B1841" s="215"/>
      <c r="C1841" s="360"/>
      <c r="D1841" s="361"/>
      <c r="E1841" s="218"/>
      <c r="F1841" s="215"/>
      <c r="G1841" s="215"/>
      <c r="H1841" s="358"/>
      <c r="I1841" s="219"/>
      <c r="J1841" s="220"/>
      <c r="K1841" s="233" t="s">
        <v>443</v>
      </c>
      <c r="L1841" s="233">
        <f>COUNTIF(H1838:H1840,"RB")</f>
        <v>0</v>
      </c>
      <c r="M1841" s="233">
        <v>200</v>
      </c>
      <c r="N1841" s="248">
        <f>L1841*M1841</f>
        <v>0</v>
      </c>
      <c r="O1841" s="248"/>
      <c r="P1841" s="248">
        <f>N1841+O1841</f>
        <v>0</v>
      </c>
      <c r="Q1841" s="359">
        <f>P1841/P1842</f>
        <v>0</v>
      </c>
      <c r="R1841" s="359"/>
      <c r="S1841" s="359"/>
      <c r="T1841" s="359"/>
    </row>
    <row r="1842" spans="1:20" s="285" customFormat="1" ht="20.100000000000001" customHeight="1">
      <c r="A1842" s="219"/>
      <c r="B1842" s="215"/>
      <c r="C1842" s="360"/>
      <c r="D1842" s="361"/>
      <c r="E1842" s="218"/>
      <c r="F1842" s="215"/>
      <c r="G1842" s="215"/>
      <c r="H1842" s="358"/>
      <c r="I1842" s="219"/>
      <c r="J1842" s="220"/>
      <c r="K1842" s="233"/>
      <c r="L1842" s="233"/>
      <c r="M1842" s="233"/>
      <c r="N1842" s="248"/>
      <c r="O1842" s="248"/>
      <c r="P1842" s="248">
        <f>SUM(P1838:P1841)</f>
        <v>580</v>
      </c>
      <c r="Q1842" s="359">
        <f>SUM(Q1838:Q1841)</f>
        <v>1</v>
      </c>
      <c r="R1842" s="359"/>
      <c r="S1842" s="359"/>
      <c r="T1842" s="359"/>
    </row>
    <row r="1843" spans="1:20" s="65" customFormat="1" ht="20.100000000000001" customHeight="1">
      <c r="A1843" s="58"/>
      <c r="B1843" s="63"/>
      <c r="C1843" s="257"/>
      <c r="D1843" s="258"/>
      <c r="E1843" s="62"/>
      <c r="F1843" s="44"/>
      <c r="G1843" s="44"/>
      <c r="H1843" s="259"/>
      <c r="I1843" s="20"/>
      <c r="J1843" s="24"/>
      <c r="K1843" s="226"/>
      <c r="L1843" s="226"/>
      <c r="M1843" s="226"/>
      <c r="N1843" s="239"/>
      <c r="O1843" s="239"/>
      <c r="P1843" s="239"/>
      <c r="Q1843" s="25"/>
      <c r="R1843" s="25"/>
      <c r="S1843" s="25"/>
      <c r="T1843" s="25"/>
    </row>
    <row r="1844" spans="1:20" s="65" customFormat="1" ht="20.100000000000001" customHeight="1">
      <c r="A1844" s="58"/>
      <c r="B1844" s="63"/>
      <c r="C1844" s="257"/>
      <c r="D1844" s="258"/>
      <c r="E1844" s="62"/>
      <c r="F1844" s="63"/>
      <c r="G1844" s="63"/>
      <c r="H1844" s="214"/>
      <c r="I1844" s="58"/>
      <c r="J1844" s="64"/>
      <c r="K1844" s="227"/>
      <c r="L1844" s="227"/>
      <c r="M1844" s="227"/>
      <c r="N1844" s="240"/>
      <c r="O1844" s="240"/>
      <c r="P1844" s="240"/>
    </row>
    <row r="1845" spans="1:20" s="65" customFormat="1" ht="20.100000000000001" customHeight="1">
      <c r="A1845" s="58"/>
      <c r="B1845" s="63"/>
      <c r="C1845" s="257"/>
      <c r="D1845" s="258"/>
      <c r="E1845" s="62"/>
      <c r="F1845" s="63"/>
      <c r="G1845" s="63"/>
      <c r="H1845" s="214"/>
      <c r="I1845" s="58"/>
      <c r="J1845" s="64"/>
      <c r="K1845" s="227"/>
      <c r="L1845" s="227"/>
      <c r="M1845" s="227"/>
      <c r="N1845" s="240"/>
      <c r="O1845" s="240"/>
      <c r="P1845" s="240"/>
    </row>
    <row r="1846" spans="1:20" s="65" customFormat="1" ht="20.100000000000001" customHeight="1">
      <c r="A1846" s="58"/>
      <c r="B1846" s="63"/>
      <c r="C1846" s="257"/>
      <c r="D1846" s="258"/>
      <c r="E1846" s="62"/>
      <c r="F1846" s="63"/>
      <c r="G1846" s="63"/>
      <c r="H1846" s="214"/>
      <c r="I1846" s="58"/>
      <c r="J1846" s="64"/>
      <c r="K1846" s="227"/>
      <c r="L1846" s="227"/>
      <c r="M1846" s="227"/>
      <c r="N1846" s="240"/>
      <c r="O1846" s="240"/>
      <c r="P1846" s="240"/>
    </row>
    <row r="1847" spans="1:20" s="65" customFormat="1" ht="20.100000000000001" customHeight="1">
      <c r="A1847" s="58"/>
      <c r="B1847" s="63"/>
      <c r="C1847" s="257"/>
      <c r="D1847" s="258"/>
      <c r="E1847" s="62"/>
      <c r="F1847" s="63"/>
      <c r="G1847" s="63"/>
      <c r="H1847" s="214"/>
      <c r="I1847" s="58"/>
      <c r="J1847" s="64"/>
      <c r="K1847" s="227"/>
      <c r="L1847" s="227"/>
      <c r="M1847" s="227"/>
      <c r="N1847" s="240"/>
      <c r="O1847" s="240"/>
      <c r="P1847" s="240"/>
    </row>
    <row r="1848" spans="1:20" s="65" customFormat="1" ht="20.100000000000001" customHeight="1">
      <c r="A1848" s="58"/>
      <c r="B1848" s="63"/>
      <c r="C1848" s="257"/>
      <c r="D1848" s="258"/>
      <c r="E1848" s="62"/>
      <c r="F1848" s="63"/>
      <c r="G1848" s="63"/>
      <c r="H1848" s="214"/>
      <c r="I1848" s="58"/>
      <c r="J1848" s="64"/>
      <c r="K1848" s="227"/>
      <c r="L1848" s="227"/>
      <c r="M1848" s="227"/>
      <c r="N1848" s="240"/>
      <c r="O1848" s="240"/>
      <c r="P1848" s="240"/>
    </row>
    <row r="1849" spans="1:20" s="65" customFormat="1" ht="20.100000000000001" customHeight="1">
      <c r="A1849" s="58"/>
      <c r="B1849" s="63"/>
      <c r="C1849" s="257"/>
      <c r="D1849" s="258"/>
      <c r="E1849" s="62"/>
      <c r="F1849" s="63"/>
      <c r="G1849" s="63"/>
      <c r="H1849" s="214"/>
      <c r="I1849" s="58"/>
      <c r="J1849" s="64"/>
      <c r="K1849" s="227"/>
      <c r="L1849" s="227"/>
      <c r="M1849" s="227"/>
      <c r="N1849" s="240"/>
      <c r="O1849" s="240"/>
      <c r="P1849" s="240"/>
    </row>
    <row r="1850" spans="1:20" s="65" customFormat="1" ht="20.100000000000001" customHeight="1">
      <c r="A1850" s="58"/>
      <c r="B1850" s="63"/>
      <c r="C1850" s="257"/>
      <c r="D1850" s="258"/>
      <c r="E1850" s="62"/>
      <c r="F1850" s="63"/>
      <c r="G1850" s="63"/>
      <c r="H1850" s="214"/>
      <c r="I1850" s="58"/>
      <c r="J1850" s="64"/>
      <c r="K1850" s="227"/>
      <c r="L1850" s="227"/>
      <c r="M1850" s="227"/>
      <c r="N1850" s="240"/>
      <c r="O1850" s="240"/>
      <c r="P1850" s="240"/>
    </row>
    <row r="1851" spans="1:20" s="65" customFormat="1" ht="20.100000000000001" customHeight="1">
      <c r="A1851" s="58"/>
      <c r="B1851" s="63"/>
      <c r="C1851" s="257"/>
      <c r="D1851" s="258"/>
      <c r="E1851" s="62"/>
      <c r="F1851" s="63"/>
      <c r="G1851" s="63"/>
      <c r="H1851" s="214"/>
      <c r="I1851" s="58"/>
      <c r="J1851" s="64"/>
      <c r="K1851" s="227"/>
      <c r="L1851" s="227"/>
      <c r="M1851" s="227"/>
      <c r="N1851" s="240"/>
      <c r="O1851" s="240"/>
      <c r="P1851" s="240"/>
    </row>
    <row r="1852" spans="1:20" s="65" customFormat="1" ht="20.100000000000001" customHeight="1">
      <c r="A1852" s="58"/>
      <c r="B1852" s="63"/>
      <c r="C1852" s="257"/>
      <c r="D1852" s="258"/>
      <c r="E1852" s="62"/>
      <c r="F1852" s="63"/>
      <c r="G1852" s="63"/>
      <c r="H1852" s="214"/>
      <c r="I1852" s="58"/>
      <c r="J1852" s="64"/>
      <c r="K1852" s="227"/>
      <c r="L1852" s="227"/>
      <c r="M1852" s="227"/>
      <c r="N1852" s="240"/>
      <c r="O1852" s="240"/>
      <c r="P1852" s="240"/>
    </row>
    <row r="1853" spans="1:20" s="65" customFormat="1" ht="20.100000000000001" customHeight="1">
      <c r="A1853" s="58"/>
      <c r="B1853" s="63"/>
      <c r="C1853" s="257"/>
      <c r="D1853" s="258"/>
      <c r="E1853" s="62"/>
      <c r="F1853" s="63"/>
      <c r="G1853" s="63"/>
      <c r="H1853" s="214"/>
      <c r="I1853" s="58"/>
      <c r="J1853" s="64"/>
      <c r="K1853" s="227"/>
      <c r="L1853" s="227"/>
      <c r="M1853" s="227"/>
      <c r="N1853" s="240"/>
      <c r="O1853" s="240"/>
      <c r="P1853" s="240"/>
    </row>
    <row r="1854" spans="1:20" s="65" customFormat="1" ht="20.100000000000001" customHeight="1">
      <c r="A1854" s="58"/>
      <c r="B1854" s="63"/>
      <c r="C1854" s="257"/>
      <c r="D1854" s="258"/>
      <c r="E1854" s="62"/>
      <c r="F1854" s="63"/>
      <c r="G1854" s="63"/>
      <c r="H1854" s="214"/>
      <c r="I1854" s="58"/>
      <c r="J1854" s="64"/>
      <c r="K1854" s="227"/>
      <c r="L1854" s="227"/>
      <c r="M1854" s="227"/>
      <c r="N1854" s="240"/>
      <c r="O1854" s="240"/>
      <c r="P1854" s="240"/>
    </row>
    <row r="1855" spans="1:20" s="65" customFormat="1" ht="20.100000000000001" customHeight="1">
      <c r="A1855" s="58"/>
      <c r="B1855" s="63"/>
      <c r="C1855" s="257"/>
      <c r="D1855" s="258"/>
      <c r="E1855" s="62"/>
      <c r="F1855" s="63"/>
      <c r="G1855" s="63"/>
      <c r="H1855" s="214"/>
      <c r="I1855" s="58"/>
      <c r="J1855" s="64"/>
      <c r="K1855" s="227"/>
      <c r="L1855" s="227"/>
      <c r="M1855" s="227"/>
      <c r="N1855" s="240"/>
      <c r="O1855" s="240"/>
      <c r="P1855" s="240"/>
    </row>
    <row r="1856" spans="1:20" s="65" customFormat="1" ht="20.100000000000001" customHeight="1">
      <c r="A1856" s="58"/>
      <c r="B1856" s="63"/>
      <c r="C1856" s="257"/>
      <c r="D1856" s="258"/>
      <c r="E1856" s="62"/>
      <c r="F1856" s="63"/>
      <c r="G1856" s="63"/>
      <c r="H1856" s="214"/>
      <c r="I1856" s="58"/>
      <c r="J1856" s="64"/>
      <c r="K1856" s="227"/>
      <c r="L1856" s="227"/>
      <c r="M1856" s="227"/>
      <c r="N1856" s="240"/>
      <c r="O1856" s="240"/>
      <c r="P1856" s="240"/>
    </row>
    <row r="1857" spans="1:16" s="65" customFormat="1" ht="20.100000000000001" customHeight="1">
      <c r="A1857" s="58"/>
      <c r="B1857" s="63"/>
      <c r="C1857" s="257"/>
      <c r="D1857" s="258"/>
      <c r="E1857" s="62"/>
      <c r="F1857" s="63"/>
      <c r="G1857" s="63"/>
      <c r="H1857" s="214"/>
      <c r="I1857" s="58"/>
      <c r="J1857" s="64"/>
      <c r="K1857" s="227"/>
      <c r="L1857" s="227"/>
      <c r="M1857" s="227"/>
      <c r="N1857" s="240"/>
      <c r="O1857" s="240"/>
      <c r="P1857" s="240"/>
    </row>
    <row r="1858" spans="1:16" s="65" customFormat="1" ht="20.100000000000001" customHeight="1">
      <c r="A1858" s="58"/>
      <c r="B1858" s="63"/>
      <c r="C1858" s="257"/>
      <c r="D1858" s="258"/>
      <c r="E1858" s="62"/>
      <c r="F1858" s="63"/>
      <c r="G1858" s="63"/>
      <c r="H1858" s="214"/>
      <c r="I1858" s="58"/>
      <c r="J1858" s="64"/>
      <c r="K1858" s="227"/>
      <c r="L1858" s="227"/>
      <c r="M1858" s="227"/>
      <c r="N1858" s="240"/>
      <c r="O1858" s="240"/>
      <c r="P1858" s="240"/>
    </row>
    <row r="1859" spans="1:16" s="65" customFormat="1" ht="20.100000000000001" customHeight="1">
      <c r="A1859" s="58"/>
      <c r="B1859" s="63"/>
      <c r="C1859" s="257"/>
      <c r="D1859" s="258"/>
      <c r="E1859" s="62"/>
      <c r="F1859" s="63"/>
      <c r="G1859" s="63"/>
      <c r="H1859" s="214"/>
      <c r="I1859" s="58"/>
      <c r="J1859" s="64"/>
      <c r="K1859" s="227"/>
      <c r="L1859" s="227"/>
      <c r="M1859" s="227"/>
      <c r="N1859" s="240"/>
      <c r="O1859" s="240"/>
      <c r="P1859" s="240"/>
    </row>
    <row r="1860" spans="1:16" s="65" customFormat="1" ht="20.100000000000001" customHeight="1">
      <c r="A1860" s="58"/>
      <c r="B1860" s="63"/>
      <c r="C1860" s="257"/>
      <c r="D1860" s="258"/>
      <c r="E1860" s="62"/>
      <c r="F1860" s="63"/>
      <c r="G1860" s="63"/>
      <c r="H1860" s="214"/>
      <c r="I1860" s="58"/>
      <c r="J1860" s="64"/>
      <c r="K1860" s="227"/>
      <c r="L1860" s="227"/>
      <c r="M1860" s="227"/>
      <c r="N1860" s="240"/>
      <c r="O1860" s="240"/>
      <c r="P1860" s="240"/>
    </row>
    <row r="1861" spans="1:16" s="65" customFormat="1" ht="20.100000000000001" customHeight="1">
      <c r="A1861" s="58"/>
      <c r="B1861" s="63"/>
      <c r="C1861" s="257"/>
      <c r="D1861" s="258"/>
      <c r="E1861" s="62"/>
      <c r="F1861" s="63"/>
      <c r="G1861" s="63"/>
      <c r="H1861" s="214"/>
      <c r="I1861" s="58"/>
      <c r="J1861" s="64"/>
      <c r="K1861" s="227"/>
      <c r="L1861" s="227"/>
      <c r="M1861" s="227"/>
      <c r="N1861" s="240"/>
      <c r="O1861" s="240"/>
      <c r="P1861" s="240"/>
    </row>
    <row r="1862" spans="1:16" s="65" customFormat="1" ht="20.100000000000001" customHeight="1">
      <c r="A1862" s="58"/>
      <c r="B1862" s="63"/>
      <c r="C1862" s="257"/>
      <c r="D1862" s="258"/>
      <c r="E1862" s="62"/>
      <c r="F1862" s="63"/>
      <c r="G1862" s="63"/>
      <c r="H1862" s="214"/>
      <c r="I1862" s="58"/>
      <c r="J1862" s="64"/>
      <c r="K1862" s="227"/>
      <c r="L1862" s="227"/>
      <c r="M1862" s="227"/>
      <c r="N1862" s="240"/>
      <c r="O1862" s="240"/>
      <c r="P1862" s="240"/>
    </row>
    <row r="1863" spans="1:16" s="65" customFormat="1" ht="20.100000000000001" customHeight="1">
      <c r="A1863" s="58"/>
      <c r="B1863" s="63"/>
      <c r="C1863" s="257"/>
      <c r="D1863" s="258"/>
      <c r="E1863" s="62"/>
      <c r="F1863" s="63"/>
      <c r="G1863" s="63"/>
      <c r="H1863" s="214"/>
      <c r="I1863" s="58"/>
      <c r="J1863" s="64"/>
      <c r="K1863" s="227"/>
      <c r="L1863" s="227"/>
      <c r="M1863" s="227"/>
      <c r="N1863" s="240"/>
      <c r="O1863" s="240"/>
      <c r="P1863" s="240"/>
    </row>
    <row r="1864" spans="1:16" s="65" customFormat="1" ht="20.100000000000001" customHeight="1">
      <c r="A1864" s="58"/>
      <c r="B1864" s="63"/>
      <c r="C1864" s="257"/>
      <c r="D1864" s="258"/>
      <c r="E1864" s="62"/>
      <c r="F1864" s="63"/>
      <c r="G1864" s="63"/>
      <c r="H1864" s="214"/>
      <c r="I1864" s="58"/>
      <c r="J1864" s="64"/>
      <c r="K1864" s="227"/>
      <c r="L1864" s="227"/>
      <c r="M1864" s="227"/>
      <c r="N1864" s="240"/>
      <c r="O1864" s="240"/>
      <c r="P1864" s="240"/>
    </row>
    <row r="1865" spans="1:16" s="65" customFormat="1" ht="20.100000000000001" customHeight="1">
      <c r="A1865" s="58"/>
      <c r="B1865" s="63"/>
      <c r="C1865" s="257"/>
      <c r="D1865" s="258"/>
      <c r="E1865" s="62"/>
      <c r="F1865" s="63"/>
      <c r="G1865" s="63"/>
      <c r="H1865" s="214"/>
      <c r="I1865" s="58"/>
      <c r="J1865" s="64"/>
      <c r="K1865" s="227"/>
      <c r="L1865" s="227"/>
      <c r="M1865" s="227"/>
      <c r="N1865" s="240"/>
      <c r="O1865" s="240"/>
      <c r="P1865" s="240"/>
    </row>
    <row r="1866" spans="1:16" s="65" customFormat="1" ht="20.100000000000001" customHeight="1">
      <c r="A1866" s="58"/>
      <c r="B1866" s="63"/>
      <c r="C1866" s="257"/>
      <c r="D1866" s="258"/>
      <c r="E1866" s="62"/>
      <c r="F1866" s="63"/>
      <c r="G1866" s="63"/>
      <c r="H1866" s="214"/>
      <c r="I1866" s="58"/>
      <c r="J1866" s="64"/>
      <c r="K1866" s="227"/>
      <c r="L1866" s="227"/>
      <c r="M1866" s="227"/>
      <c r="N1866" s="240"/>
      <c r="O1866" s="240"/>
      <c r="P1866" s="240"/>
    </row>
    <row r="1867" spans="1:16" s="65" customFormat="1" ht="20.100000000000001" customHeight="1">
      <c r="A1867" s="58"/>
      <c r="B1867" s="63"/>
      <c r="C1867" s="257"/>
      <c r="D1867" s="258"/>
      <c r="E1867" s="62"/>
      <c r="F1867" s="63"/>
      <c r="G1867" s="63"/>
      <c r="H1867" s="214"/>
      <c r="I1867" s="58"/>
      <c r="J1867" s="64"/>
      <c r="K1867" s="227"/>
      <c r="L1867" s="227"/>
      <c r="M1867" s="227"/>
      <c r="N1867" s="240"/>
      <c r="O1867" s="240"/>
      <c r="P1867" s="240"/>
    </row>
    <row r="1868" spans="1:16" s="65" customFormat="1" ht="20.100000000000001" customHeight="1">
      <c r="A1868" s="58"/>
      <c r="B1868" s="63"/>
      <c r="C1868" s="257"/>
      <c r="D1868" s="258"/>
      <c r="E1868" s="62"/>
      <c r="F1868" s="63"/>
      <c r="G1868" s="63"/>
      <c r="H1868" s="214"/>
      <c r="I1868" s="58"/>
      <c r="J1868" s="64"/>
      <c r="K1868" s="227"/>
      <c r="L1868" s="227"/>
      <c r="M1868" s="227"/>
      <c r="N1868" s="240"/>
      <c r="O1868" s="240"/>
      <c r="P1868" s="240"/>
    </row>
    <row r="1869" spans="1:16" s="65" customFormat="1" ht="20.100000000000001" customHeight="1">
      <c r="A1869" s="58"/>
      <c r="B1869" s="63"/>
      <c r="C1869" s="257"/>
      <c r="D1869" s="258"/>
      <c r="E1869" s="62"/>
      <c r="F1869" s="63"/>
      <c r="G1869" s="63"/>
      <c r="H1869" s="214"/>
      <c r="I1869" s="58"/>
      <c r="J1869" s="64"/>
      <c r="K1869" s="227"/>
      <c r="L1869" s="227"/>
      <c r="M1869" s="227"/>
      <c r="N1869" s="240"/>
      <c r="O1869" s="240"/>
      <c r="P1869" s="240"/>
    </row>
    <row r="1870" spans="1:16" s="65" customFormat="1" ht="20.100000000000001" customHeight="1">
      <c r="A1870" s="58"/>
      <c r="B1870" s="63"/>
      <c r="C1870" s="257"/>
      <c r="D1870" s="258"/>
      <c r="E1870" s="62"/>
      <c r="F1870" s="63"/>
      <c r="G1870" s="63"/>
      <c r="H1870" s="214"/>
      <c r="I1870" s="58"/>
      <c r="J1870" s="64"/>
      <c r="K1870" s="227"/>
      <c r="L1870" s="227"/>
      <c r="M1870" s="227"/>
      <c r="N1870" s="240"/>
      <c r="O1870" s="240"/>
      <c r="P1870" s="240"/>
    </row>
    <row r="1871" spans="1:16" s="65" customFormat="1" ht="20.100000000000001" customHeight="1">
      <c r="A1871" s="58"/>
      <c r="B1871" s="63"/>
      <c r="C1871" s="257"/>
      <c r="D1871" s="258"/>
      <c r="E1871" s="62"/>
      <c r="F1871" s="63"/>
      <c r="G1871" s="63"/>
      <c r="H1871" s="214"/>
      <c r="I1871" s="58"/>
      <c r="J1871" s="64"/>
      <c r="K1871" s="227"/>
      <c r="L1871" s="227"/>
      <c r="M1871" s="227"/>
      <c r="N1871" s="240"/>
      <c r="O1871" s="240"/>
      <c r="P1871" s="240"/>
    </row>
    <row r="1872" spans="1:16" s="65" customFormat="1" ht="20.100000000000001" customHeight="1">
      <c r="A1872" s="58"/>
      <c r="B1872" s="63"/>
      <c r="C1872" s="257"/>
      <c r="D1872" s="258"/>
      <c r="E1872" s="62"/>
      <c r="F1872" s="63"/>
      <c r="G1872" s="63"/>
      <c r="H1872" s="214"/>
      <c r="I1872" s="58"/>
      <c r="J1872" s="64"/>
      <c r="K1872" s="227"/>
      <c r="L1872" s="227"/>
      <c r="M1872" s="227"/>
      <c r="N1872" s="240"/>
      <c r="O1872" s="240"/>
      <c r="P1872" s="240"/>
    </row>
    <row r="1873" spans="1:16" s="65" customFormat="1" ht="20.100000000000001" customHeight="1">
      <c r="A1873" s="58"/>
      <c r="B1873" s="63"/>
      <c r="C1873" s="257"/>
      <c r="D1873" s="258"/>
      <c r="E1873" s="62"/>
      <c r="F1873" s="63"/>
      <c r="G1873" s="63"/>
      <c r="H1873" s="214"/>
      <c r="I1873" s="58"/>
      <c r="J1873" s="64"/>
      <c r="K1873" s="227"/>
      <c r="L1873" s="227"/>
      <c r="M1873" s="227"/>
      <c r="N1873" s="240"/>
      <c r="O1873" s="240"/>
      <c r="P1873" s="240"/>
    </row>
    <row r="1874" spans="1:16" s="65" customFormat="1" ht="20.100000000000001" customHeight="1">
      <c r="A1874" s="58"/>
      <c r="B1874" s="63"/>
      <c r="C1874" s="257"/>
      <c r="D1874" s="258"/>
      <c r="E1874" s="62"/>
      <c r="F1874" s="63"/>
      <c r="G1874" s="63"/>
      <c r="H1874" s="214"/>
      <c r="I1874" s="58"/>
      <c r="J1874" s="64"/>
      <c r="K1874" s="227"/>
      <c r="L1874" s="227"/>
      <c r="M1874" s="227"/>
      <c r="N1874" s="240"/>
      <c r="O1874" s="240"/>
      <c r="P1874" s="240"/>
    </row>
    <row r="1875" spans="1:16" s="65" customFormat="1" ht="20.100000000000001" customHeight="1">
      <c r="A1875" s="58"/>
      <c r="B1875" s="63"/>
      <c r="C1875" s="257"/>
      <c r="D1875" s="258"/>
      <c r="E1875" s="62"/>
      <c r="F1875" s="63"/>
      <c r="G1875" s="63"/>
      <c r="H1875" s="214"/>
      <c r="I1875" s="58"/>
      <c r="J1875" s="64"/>
      <c r="K1875" s="227"/>
      <c r="L1875" s="227"/>
      <c r="M1875" s="227"/>
      <c r="N1875" s="240"/>
      <c r="O1875" s="240"/>
      <c r="P1875" s="240"/>
    </row>
    <row r="1876" spans="1:16" s="65" customFormat="1" ht="20.100000000000001" customHeight="1">
      <c r="A1876" s="58"/>
      <c r="B1876" s="63"/>
      <c r="C1876" s="257"/>
      <c r="D1876" s="258"/>
      <c r="E1876" s="62"/>
      <c r="F1876" s="63"/>
      <c r="G1876" s="63"/>
      <c r="H1876" s="214"/>
      <c r="I1876" s="58"/>
      <c r="J1876" s="64"/>
      <c r="K1876" s="227"/>
      <c r="L1876" s="227"/>
      <c r="M1876" s="227"/>
      <c r="N1876" s="240"/>
      <c r="O1876" s="240"/>
      <c r="P1876" s="240"/>
    </row>
    <row r="1877" spans="1:16" s="65" customFormat="1" ht="20.100000000000001" customHeight="1">
      <c r="A1877" s="58"/>
      <c r="B1877" s="63"/>
      <c r="C1877" s="257"/>
      <c r="D1877" s="258"/>
      <c r="E1877" s="62"/>
      <c r="F1877" s="63"/>
      <c r="G1877" s="63"/>
      <c r="H1877" s="214"/>
      <c r="I1877" s="58"/>
      <c r="J1877" s="64"/>
      <c r="K1877" s="227"/>
      <c r="L1877" s="227"/>
      <c r="M1877" s="227"/>
      <c r="N1877" s="240"/>
      <c r="O1877" s="240"/>
      <c r="P1877" s="240"/>
    </row>
    <row r="1878" spans="1:16" s="65" customFormat="1" ht="20.100000000000001" customHeight="1">
      <c r="A1878" s="58"/>
      <c r="B1878" s="63"/>
      <c r="C1878" s="257"/>
      <c r="D1878" s="258"/>
      <c r="E1878" s="62"/>
      <c r="F1878" s="63"/>
      <c r="G1878" s="63"/>
      <c r="H1878" s="214"/>
      <c r="I1878" s="58"/>
      <c r="J1878" s="64"/>
      <c r="K1878" s="227"/>
      <c r="L1878" s="227"/>
      <c r="M1878" s="227"/>
      <c r="N1878" s="240"/>
      <c r="O1878" s="240"/>
      <c r="P1878" s="240"/>
    </row>
    <row r="1879" spans="1:16" s="65" customFormat="1" ht="20.100000000000001" customHeight="1">
      <c r="A1879" s="58"/>
      <c r="B1879" s="63"/>
      <c r="C1879" s="257"/>
      <c r="D1879" s="258"/>
      <c r="E1879" s="62"/>
      <c r="F1879" s="63"/>
      <c r="G1879" s="63"/>
      <c r="H1879" s="214"/>
      <c r="I1879" s="58"/>
      <c r="J1879" s="64"/>
      <c r="K1879" s="227"/>
      <c r="L1879" s="227"/>
      <c r="M1879" s="227"/>
      <c r="N1879" s="240"/>
      <c r="O1879" s="240"/>
      <c r="P1879" s="240"/>
    </row>
    <row r="1880" spans="1:16" s="65" customFormat="1" ht="20.100000000000001" customHeight="1">
      <c r="A1880" s="58"/>
      <c r="B1880" s="63"/>
      <c r="C1880" s="257"/>
      <c r="D1880" s="258"/>
      <c r="E1880" s="62"/>
      <c r="F1880" s="63"/>
      <c r="G1880" s="63"/>
      <c r="H1880" s="214"/>
      <c r="I1880" s="58"/>
      <c r="J1880" s="64"/>
      <c r="K1880" s="227"/>
      <c r="L1880" s="227"/>
      <c r="M1880" s="227"/>
      <c r="N1880" s="240"/>
      <c r="O1880" s="240"/>
      <c r="P1880" s="240"/>
    </row>
    <row r="1881" spans="1:16" s="65" customFormat="1" ht="20.100000000000001" customHeight="1">
      <c r="A1881" s="58"/>
      <c r="B1881" s="63"/>
      <c r="C1881" s="257"/>
      <c r="D1881" s="258"/>
      <c r="E1881" s="62"/>
      <c r="F1881" s="63"/>
      <c r="G1881" s="63"/>
      <c r="H1881" s="214"/>
      <c r="I1881" s="58"/>
      <c r="J1881" s="64"/>
      <c r="K1881" s="227"/>
      <c r="L1881" s="227"/>
      <c r="M1881" s="227"/>
      <c r="N1881" s="240"/>
      <c r="O1881" s="240"/>
      <c r="P1881" s="240"/>
    </row>
    <row r="1882" spans="1:16" s="65" customFormat="1" ht="20.100000000000001" customHeight="1">
      <c r="A1882" s="58"/>
      <c r="B1882" s="63"/>
      <c r="C1882" s="257"/>
      <c r="D1882" s="258"/>
      <c r="E1882" s="62"/>
      <c r="F1882" s="63"/>
      <c r="G1882" s="63"/>
      <c r="H1882" s="214"/>
      <c r="I1882" s="58"/>
      <c r="J1882" s="64"/>
      <c r="K1882" s="227"/>
      <c r="L1882" s="227"/>
      <c r="M1882" s="227"/>
      <c r="N1882" s="240"/>
      <c r="O1882" s="240"/>
      <c r="P1882" s="240"/>
    </row>
    <row r="1883" spans="1:16" s="65" customFormat="1" ht="20.100000000000001" customHeight="1">
      <c r="A1883" s="58"/>
      <c r="B1883" s="63"/>
      <c r="C1883" s="257"/>
      <c r="D1883" s="258"/>
      <c r="E1883" s="62"/>
      <c r="F1883" s="63"/>
      <c r="G1883" s="63"/>
      <c r="H1883" s="214"/>
      <c r="I1883" s="58"/>
      <c r="J1883" s="64"/>
      <c r="K1883" s="227"/>
      <c r="L1883" s="227"/>
      <c r="M1883" s="227"/>
      <c r="N1883" s="240"/>
      <c r="O1883" s="240"/>
      <c r="P1883" s="240"/>
    </row>
    <row r="1884" spans="1:16" s="65" customFormat="1" ht="20.100000000000001" customHeight="1">
      <c r="A1884" s="58"/>
      <c r="B1884" s="63"/>
      <c r="C1884" s="257"/>
      <c r="D1884" s="258"/>
      <c r="E1884" s="62"/>
      <c r="F1884" s="63"/>
      <c r="G1884" s="63"/>
      <c r="H1884" s="214"/>
      <c r="I1884" s="58"/>
      <c r="J1884" s="64"/>
      <c r="K1884" s="227"/>
      <c r="L1884" s="227"/>
      <c r="M1884" s="227"/>
      <c r="N1884" s="240"/>
      <c r="O1884" s="240"/>
      <c r="P1884" s="240"/>
    </row>
    <row r="1885" spans="1:16" s="65" customFormat="1" ht="20.100000000000001" customHeight="1">
      <c r="A1885" s="58"/>
      <c r="B1885" s="63"/>
      <c r="C1885" s="257"/>
      <c r="D1885" s="258"/>
      <c r="E1885" s="62"/>
      <c r="F1885" s="63"/>
      <c r="G1885" s="63"/>
      <c r="H1885" s="214"/>
      <c r="I1885" s="58"/>
      <c r="J1885" s="64"/>
      <c r="K1885" s="227"/>
      <c r="L1885" s="227"/>
      <c r="M1885" s="227"/>
      <c r="N1885" s="240"/>
      <c r="O1885" s="240"/>
      <c r="P1885" s="240"/>
    </row>
    <row r="1886" spans="1:16" s="65" customFormat="1" ht="20.100000000000001" customHeight="1">
      <c r="A1886" s="58"/>
      <c r="B1886" s="63"/>
      <c r="C1886" s="257"/>
      <c r="D1886" s="258"/>
      <c r="E1886" s="62"/>
      <c r="F1886" s="63"/>
      <c r="G1886" s="63"/>
      <c r="H1886" s="214"/>
      <c r="I1886" s="58"/>
      <c r="J1886" s="64"/>
      <c r="K1886" s="227"/>
      <c r="L1886" s="227"/>
      <c r="M1886" s="227"/>
      <c r="N1886" s="240"/>
      <c r="O1886" s="240"/>
      <c r="P1886" s="240"/>
    </row>
    <row r="1887" spans="1:16" s="65" customFormat="1" ht="20.100000000000001" customHeight="1">
      <c r="A1887" s="58"/>
      <c r="B1887" s="63"/>
      <c r="C1887" s="257"/>
      <c r="D1887" s="258"/>
      <c r="E1887" s="62"/>
      <c r="F1887" s="63"/>
      <c r="G1887" s="63"/>
      <c r="H1887" s="214"/>
      <c r="I1887" s="58"/>
      <c r="J1887" s="64"/>
      <c r="K1887" s="227"/>
      <c r="L1887" s="227"/>
      <c r="M1887" s="227"/>
      <c r="N1887" s="240"/>
      <c r="O1887" s="240"/>
      <c r="P1887" s="240"/>
    </row>
    <row r="1888" spans="1:16" s="65" customFormat="1" ht="20.100000000000001" customHeight="1">
      <c r="A1888" s="58"/>
      <c r="B1888" s="63"/>
      <c r="C1888" s="257"/>
      <c r="D1888" s="258"/>
      <c r="E1888" s="62"/>
      <c r="F1888" s="63"/>
      <c r="G1888" s="63"/>
      <c r="H1888" s="214"/>
      <c r="I1888" s="58"/>
      <c r="J1888" s="64"/>
      <c r="K1888" s="227"/>
      <c r="L1888" s="227"/>
      <c r="M1888" s="227"/>
      <c r="N1888" s="240"/>
      <c r="O1888" s="240"/>
      <c r="P1888" s="240"/>
    </row>
    <row r="1889" spans="1:16" s="65" customFormat="1" ht="20.100000000000001" customHeight="1">
      <c r="A1889" s="58"/>
      <c r="B1889" s="63"/>
      <c r="C1889" s="257"/>
      <c r="D1889" s="258"/>
      <c r="E1889" s="62"/>
      <c r="F1889" s="63"/>
      <c r="G1889" s="63"/>
      <c r="H1889" s="214"/>
      <c r="I1889" s="58"/>
      <c r="J1889" s="64"/>
      <c r="K1889" s="227"/>
      <c r="L1889" s="227"/>
      <c r="M1889" s="227"/>
      <c r="N1889" s="240"/>
      <c r="O1889" s="240"/>
      <c r="P1889" s="240"/>
    </row>
    <row r="1890" spans="1:16" s="65" customFormat="1" ht="20.100000000000001" customHeight="1">
      <c r="A1890" s="58"/>
      <c r="B1890" s="63"/>
      <c r="C1890" s="257"/>
      <c r="D1890" s="258"/>
      <c r="E1890" s="62"/>
      <c r="F1890" s="63"/>
      <c r="G1890" s="63"/>
      <c r="H1890" s="214"/>
      <c r="I1890" s="58"/>
      <c r="J1890" s="64"/>
      <c r="K1890" s="227"/>
      <c r="L1890" s="227"/>
      <c r="M1890" s="227"/>
      <c r="N1890" s="240"/>
      <c r="O1890" s="240"/>
      <c r="P1890" s="240"/>
    </row>
    <row r="1891" spans="1:16" s="65" customFormat="1" ht="20.100000000000001" customHeight="1">
      <c r="A1891" s="58"/>
      <c r="B1891" s="63"/>
      <c r="C1891" s="257"/>
      <c r="D1891" s="258"/>
      <c r="E1891" s="62"/>
      <c r="F1891" s="63"/>
      <c r="G1891" s="63"/>
      <c r="H1891" s="214"/>
      <c r="I1891" s="58"/>
      <c r="J1891" s="64"/>
      <c r="K1891" s="227"/>
      <c r="L1891" s="227"/>
      <c r="M1891" s="227"/>
      <c r="N1891" s="240"/>
      <c r="O1891" s="240"/>
      <c r="P1891" s="240"/>
    </row>
    <row r="1892" spans="1:16" s="65" customFormat="1" ht="20.100000000000001" customHeight="1">
      <c r="A1892" s="58"/>
      <c r="B1892" s="63"/>
      <c r="C1892" s="257"/>
      <c r="D1892" s="258"/>
      <c r="E1892" s="62"/>
      <c r="F1892" s="63"/>
      <c r="G1892" s="63"/>
      <c r="H1892" s="214"/>
      <c r="I1892" s="58"/>
      <c r="J1892" s="64"/>
      <c r="K1892" s="227"/>
      <c r="L1892" s="227"/>
      <c r="M1892" s="227"/>
      <c r="N1892" s="240"/>
      <c r="O1892" s="240"/>
      <c r="P1892" s="240"/>
    </row>
    <row r="1893" spans="1:16" s="65" customFormat="1" ht="20.100000000000001" customHeight="1">
      <c r="A1893" s="58"/>
      <c r="B1893" s="63"/>
      <c r="C1893" s="257"/>
      <c r="D1893" s="258"/>
      <c r="E1893" s="62"/>
      <c r="F1893" s="63"/>
      <c r="G1893" s="63"/>
      <c r="H1893" s="214"/>
      <c r="I1893" s="58"/>
      <c r="J1893" s="64"/>
      <c r="K1893" s="227"/>
      <c r="L1893" s="227"/>
      <c r="M1893" s="227"/>
      <c r="N1893" s="240"/>
      <c r="O1893" s="240"/>
      <c r="P1893" s="240"/>
    </row>
    <row r="1894" spans="1:16" s="65" customFormat="1" ht="20.100000000000001" customHeight="1">
      <c r="A1894" s="58"/>
      <c r="B1894" s="63"/>
      <c r="C1894" s="257"/>
      <c r="D1894" s="258"/>
      <c r="E1894" s="62"/>
      <c r="F1894" s="63"/>
      <c r="G1894" s="63"/>
      <c r="H1894" s="214"/>
      <c r="I1894" s="58"/>
      <c r="J1894" s="64"/>
      <c r="K1894" s="227"/>
      <c r="L1894" s="227"/>
      <c r="M1894" s="227"/>
      <c r="N1894" s="240"/>
      <c r="O1894" s="240"/>
      <c r="P1894" s="240"/>
    </row>
    <row r="1895" spans="1:16" s="65" customFormat="1" ht="20.100000000000001" customHeight="1">
      <c r="A1895" s="58"/>
      <c r="B1895" s="63"/>
      <c r="C1895" s="257"/>
      <c r="D1895" s="258"/>
      <c r="E1895" s="62"/>
      <c r="F1895" s="63"/>
      <c r="G1895" s="63"/>
      <c r="H1895" s="214"/>
      <c r="I1895" s="58"/>
      <c r="J1895" s="64"/>
      <c r="K1895" s="227"/>
      <c r="L1895" s="227"/>
      <c r="M1895" s="227"/>
      <c r="N1895" s="240"/>
      <c r="O1895" s="240"/>
      <c r="P1895" s="240"/>
    </row>
    <row r="1896" spans="1:16" s="65" customFormat="1" ht="20.100000000000001" customHeight="1">
      <c r="A1896" s="58"/>
      <c r="B1896" s="63"/>
      <c r="C1896" s="257"/>
      <c r="D1896" s="258"/>
      <c r="E1896" s="62"/>
      <c r="F1896" s="63"/>
      <c r="G1896" s="63"/>
      <c r="H1896" s="214"/>
      <c r="I1896" s="58"/>
      <c r="J1896" s="64"/>
      <c r="K1896" s="227"/>
      <c r="L1896" s="227"/>
      <c r="M1896" s="227"/>
      <c r="N1896" s="240"/>
      <c r="O1896" s="240"/>
      <c r="P1896" s="240"/>
    </row>
    <row r="1897" spans="1:16" s="65" customFormat="1" ht="20.100000000000001" customHeight="1">
      <c r="A1897" s="58"/>
      <c r="B1897" s="63"/>
      <c r="C1897" s="257"/>
      <c r="D1897" s="258"/>
      <c r="E1897" s="62"/>
      <c r="F1897" s="63"/>
      <c r="G1897" s="63"/>
      <c r="H1897" s="214"/>
      <c r="I1897" s="58"/>
      <c r="J1897" s="64"/>
      <c r="K1897" s="227"/>
      <c r="L1897" s="227"/>
      <c r="M1897" s="227"/>
      <c r="N1897" s="240"/>
      <c r="O1897" s="240"/>
      <c r="P1897" s="240"/>
    </row>
    <row r="1898" spans="1:16" s="65" customFormat="1" ht="20.100000000000001" customHeight="1">
      <c r="A1898" s="58"/>
      <c r="B1898" s="63"/>
      <c r="C1898" s="257"/>
      <c r="D1898" s="258"/>
      <c r="E1898" s="62"/>
      <c r="F1898" s="63"/>
      <c r="G1898" s="63"/>
      <c r="H1898" s="214"/>
      <c r="I1898" s="58"/>
      <c r="J1898" s="64"/>
      <c r="K1898" s="227"/>
      <c r="L1898" s="227"/>
      <c r="M1898" s="227"/>
      <c r="N1898" s="240"/>
      <c r="O1898" s="240"/>
      <c r="P1898" s="240"/>
    </row>
    <row r="1899" spans="1:16" s="65" customFormat="1" ht="20.100000000000001" customHeight="1">
      <c r="A1899" s="58"/>
      <c r="B1899" s="63"/>
      <c r="C1899" s="257"/>
      <c r="D1899" s="258"/>
      <c r="E1899" s="62"/>
      <c r="F1899" s="63"/>
      <c r="G1899" s="63"/>
      <c r="H1899" s="214"/>
      <c r="I1899" s="58"/>
      <c r="J1899" s="64"/>
      <c r="K1899" s="227"/>
      <c r="L1899" s="227"/>
      <c r="M1899" s="227"/>
      <c r="N1899" s="240"/>
      <c r="O1899" s="240"/>
      <c r="P1899" s="240"/>
    </row>
    <row r="1900" spans="1:16" s="65" customFormat="1" ht="20.100000000000001" customHeight="1">
      <c r="A1900" s="58"/>
      <c r="B1900" s="63"/>
      <c r="C1900" s="257"/>
      <c r="D1900" s="258"/>
      <c r="E1900" s="62"/>
      <c r="F1900" s="63"/>
      <c r="G1900" s="63"/>
      <c r="H1900" s="214"/>
      <c r="I1900" s="58"/>
      <c r="J1900" s="64"/>
      <c r="K1900" s="227"/>
      <c r="L1900" s="227"/>
      <c r="M1900" s="227"/>
      <c r="N1900" s="240"/>
      <c r="O1900" s="240"/>
      <c r="P1900" s="240"/>
    </row>
    <row r="1901" spans="1:16" s="65" customFormat="1" ht="20.100000000000001" customHeight="1">
      <c r="A1901" s="58"/>
      <c r="B1901" s="63"/>
      <c r="C1901" s="257"/>
      <c r="D1901" s="258"/>
      <c r="E1901" s="62"/>
      <c r="F1901" s="63"/>
      <c r="G1901" s="63"/>
      <c r="H1901" s="214"/>
      <c r="I1901" s="58"/>
      <c r="J1901" s="64"/>
      <c r="K1901" s="227"/>
      <c r="L1901" s="227"/>
      <c r="M1901" s="227"/>
      <c r="N1901" s="240"/>
      <c r="O1901" s="240"/>
      <c r="P1901" s="240"/>
    </row>
    <row r="1902" spans="1:16" s="65" customFormat="1" ht="20.100000000000001" customHeight="1">
      <c r="A1902" s="58"/>
      <c r="B1902" s="63"/>
      <c r="C1902" s="257"/>
      <c r="D1902" s="258"/>
      <c r="E1902" s="62"/>
      <c r="F1902" s="63"/>
      <c r="G1902" s="63"/>
      <c r="H1902" s="214"/>
      <c r="I1902" s="58"/>
      <c r="J1902" s="64"/>
      <c r="K1902" s="227"/>
      <c r="L1902" s="227"/>
      <c r="M1902" s="227"/>
      <c r="N1902" s="240"/>
      <c r="O1902" s="240"/>
      <c r="P1902" s="240"/>
    </row>
    <row r="1903" spans="1:16" s="65" customFormat="1" ht="20.100000000000001" customHeight="1">
      <c r="A1903" s="58"/>
      <c r="B1903" s="63"/>
      <c r="C1903" s="257"/>
      <c r="D1903" s="258"/>
      <c r="E1903" s="62"/>
      <c r="F1903" s="63"/>
      <c r="G1903" s="63"/>
      <c r="H1903" s="214"/>
      <c r="I1903" s="58"/>
      <c r="J1903" s="64"/>
      <c r="K1903" s="227"/>
      <c r="L1903" s="227"/>
      <c r="M1903" s="227"/>
      <c r="N1903" s="240"/>
      <c r="O1903" s="240"/>
      <c r="P1903" s="240"/>
    </row>
    <row r="1904" spans="1:16" s="65" customFormat="1" ht="20.100000000000001" customHeight="1">
      <c r="A1904" s="58"/>
      <c r="B1904" s="63"/>
      <c r="C1904" s="257"/>
      <c r="D1904" s="258"/>
      <c r="E1904" s="62"/>
      <c r="F1904" s="63"/>
      <c r="G1904" s="63"/>
      <c r="H1904" s="214"/>
      <c r="I1904" s="58"/>
      <c r="J1904" s="64"/>
      <c r="K1904" s="227"/>
      <c r="L1904" s="227"/>
      <c r="M1904" s="227"/>
      <c r="N1904" s="240"/>
      <c r="O1904" s="240"/>
      <c r="P1904" s="240"/>
    </row>
    <row r="1905" spans="1:16" s="65" customFormat="1" ht="20.100000000000001" customHeight="1">
      <c r="A1905" s="58"/>
      <c r="B1905" s="63"/>
      <c r="C1905" s="257"/>
      <c r="D1905" s="258"/>
      <c r="E1905" s="62"/>
      <c r="F1905" s="63"/>
      <c r="G1905" s="63"/>
      <c r="H1905" s="214"/>
      <c r="I1905" s="58"/>
      <c r="J1905" s="64"/>
      <c r="K1905" s="227"/>
      <c r="L1905" s="227"/>
      <c r="M1905" s="227"/>
      <c r="N1905" s="240"/>
      <c r="O1905" s="240"/>
      <c r="P1905" s="240"/>
    </row>
    <row r="1906" spans="1:16" s="65" customFormat="1" ht="20.100000000000001" customHeight="1">
      <c r="A1906" s="58"/>
      <c r="B1906" s="63"/>
      <c r="C1906" s="257"/>
      <c r="D1906" s="258"/>
      <c r="E1906" s="62"/>
      <c r="F1906" s="63"/>
      <c r="G1906" s="63"/>
      <c r="H1906" s="214"/>
      <c r="I1906" s="58"/>
      <c r="J1906" s="64"/>
      <c r="K1906" s="227"/>
      <c r="L1906" s="227"/>
      <c r="M1906" s="227"/>
      <c r="N1906" s="240"/>
      <c r="O1906" s="240"/>
      <c r="P1906" s="240"/>
    </row>
    <row r="1907" spans="1:16" s="65" customFormat="1" ht="20.100000000000001" customHeight="1">
      <c r="A1907" s="58"/>
      <c r="B1907" s="63"/>
      <c r="C1907" s="257"/>
      <c r="D1907" s="258"/>
      <c r="E1907" s="62"/>
      <c r="F1907" s="63"/>
      <c r="G1907" s="63"/>
      <c r="H1907" s="214"/>
      <c r="I1907" s="58"/>
      <c r="J1907" s="64"/>
      <c r="K1907" s="227"/>
      <c r="L1907" s="227"/>
      <c r="M1907" s="227"/>
      <c r="N1907" s="240"/>
      <c r="O1907" s="240"/>
      <c r="P1907" s="240"/>
    </row>
    <row r="1908" spans="1:16" s="65" customFormat="1" ht="20.100000000000001" customHeight="1">
      <c r="A1908" s="58"/>
      <c r="B1908" s="63"/>
      <c r="C1908" s="257"/>
      <c r="D1908" s="258"/>
      <c r="E1908" s="62"/>
      <c r="F1908" s="63"/>
      <c r="G1908" s="63"/>
      <c r="H1908" s="214"/>
      <c r="I1908" s="58"/>
      <c r="J1908" s="64"/>
      <c r="K1908" s="227"/>
      <c r="L1908" s="227"/>
      <c r="M1908" s="227"/>
      <c r="N1908" s="240"/>
      <c r="O1908" s="240"/>
      <c r="P1908" s="240"/>
    </row>
    <row r="1909" spans="1:16" s="65" customFormat="1" ht="20.100000000000001" customHeight="1">
      <c r="A1909" s="58"/>
      <c r="B1909" s="63"/>
      <c r="C1909" s="257"/>
      <c r="D1909" s="258"/>
      <c r="E1909" s="62"/>
      <c r="F1909" s="63"/>
      <c r="G1909" s="63"/>
      <c r="H1909" s="214"/>
      <c r="I1909" s="58"/>
      <c r="J1909" s="64"/>
      <c r="K1909" s="227"/>
      <c r="L1909" s="227"/>
      <c r="M1909" s="227"/>
      <c r="N1909" s="240"/>
      <c r="O1909" s="240"/>
      <c r="P1909" s="240"/>
    </row>
    <row r="1910" spans="1:16" s="65" customFormat="1" ht="20.100000000000001" customHeight="1">
      <c r="A1910" s="58"/>
      <c r="B1910" s="63"/>
      <c r="C1910" s="257"/>
      <c r="D1910" s="258"/>
      <c r="E1910" s="62"/>
      <c r="F1910" s="63"/>
      <c r="G1910" s="63"/>
      <c r="H1910" s="214"/>
      <c r="I1910" s="58"/>
      <c r="J1910" s="64"/>
      <c r="K1910" s="227"/>
      <c r="L1910" s="227"/>
      <c r="M1910" s="227"/>
      <c r="N1910" s="240"/>
      <c r="O1910" s="240"/>
      <c r="P1910" s="240"/>
    </row>
    <row r="1911" spans="1:16" s="65" customFormat="1" ht="20.100000000000001" customHeight="1">
      <c r="A1911" s="58"/>
      <c r="B1911" s="63"/>
      <c r="C1911" s="257"/>
      <c r="D1911" s="258"/>
      <c r="E1911" s="62"/>
      <c r="F1911" s="63"/>
      <c r="G1911" s="63"/>
      <c r="H1911" s="214"/>
      <c r="I1911" s="58"/>
      <c r="J1911" s="64"/>
      <c r="K1911" s="227"/>
      <c r="L1911" s="227"/>
      <c r="M1911" s="227"/>
      <c r="N1911" s="240"/>
      <c r="O1911" s="240"/>
      <c r="P1911" s="240"/>
    </row>
    <row r="1912" spans="1:16" s="65" customFormat="1" ht="20.100000000000001" customHeight="1">
      <c r="A1912" s="58"/>
      <c r="B1912" s="63"/>
      <c r="C1912" s="257"/>
      <c r="D1912" s="258"/>
      <c r="E1912" s="62"/>
      <c r="F1912" s="63"/>
      <c r="G1912" s="63"/>
      <c r="H1912" s="214"/>
      <c r="I1912" s="58"/>
      <c r="J1912" s="64"/>
      <c r="K1912" s="227"/>
      <c r="L1912" s="227"/>
      <c r="M1912" s="227"/>
      <c r="N1912" s="240"/>
      <c r="O1912" s="240"/>
      <c r="P1912" s="240"/>
    </row>
    <row r="1913" spans="1:16" s="65" customFormat="1" ht="20.100000000000001" customHeight="1">
      <c r="A1913" s="58"/>
      <c r="B1913" s="63"/>
      <c r="C1913" s="257"/>
      <c r="D1913" s="258"/>
      <c r="E1913" s="62"/>
      <c r="F1913" s="63"/>
      <c r="G1913" s="63"/>
      <c r="H1913" s="214"/>
      <c r="I1913" s="58"/>
      <c r="J1913" s="64"/>
      <c r="K1913" s="227"/>
      <c r="L1913" s="227"/>
      <c r="M1913" s="227"/>
      <c r="N1913" s="240"/>
      <c r="O1913" s="240"/>
      <c r="P1913" s="240"/>
    </row>
    <row r="1914" spans="1:16" s="65" customFormat="1" ht="20.100000000000001" customHeight="1">
      <c r="A1914" s="58"/>
      <c r="B1914" s="63"/>
      <c r="C1914" s="257"/>
      <c r="D1914" s="258"/>
      <c r="E1914" s="62"/>
      <c r="F1914" s="63"/>
      <c r="G1914" s="63"/>
      <c r="H1914" s="214"/>
      <c r="I1914" s="58"/>
      <c r="J1914" s="64"/>
      <c r="K1914" s="227"/>
      <c r="L1914" s="227"/>
      <c r="M1914" s="227"/>
      <c r="N1914" s="240"/>
      <c r="O1914" s="240"/>
      <c r="P1914" s="240"/>
    </row>
    <row r="1915" spans="1:16" s="65" customFormat="1" ht="20.100000000000001" customHeight="1">
      <c r="A1915" s="58"/>
      <c r="B1915" s="63"/>
      <c r="C1915" s="257"/>
      <c r="D1915" s="258"/>
      <c r="E1915" s="62"/>
      <c r="F1915" s="63"/>
      <c r="G1915" s="63"/>
      <c r="H1915" s="214"/>
      <c r="I1915" s="58"/>
      <c r="J1915" s="64"/>
      <c r="K1915" s="227"/>
      <c r="L1915" s="227"/>
      <c r="M1915" s="227"/>
      <c r="N1915" s="240"/>
      <c r="O1915" s="240"/>
      <c r="P1915" s="240"/>
    </row>
    <row r="1916" spans="1:16" s="65" customFormat="1" ht="20.100000000000001" customHeight="1">
      <c r="A1916" s="58"/>
      <c r="B1916" s="63"/>
      <c r="C1916" s="257"/>
      <c r="D1916" s="258"/>
      <c r="E1916" s="62"/>
      <c r="F1916" s="63"/>
      <c r="G1916" s="63"/>
      <c r="H1916" s="214"/>
      <c r="I1916" s="58"/>
      <c r="J1916" s="64"/>
      <c r="K1916" s="227"/>
      <c r="L1916" s="227"/>
      <c r="M1916" s="227"/>
      <c r="N1916" s="240"/>
      <c r="O1916" s="240"/>
      <c r="P1916" s="240"/>
    </row>
    <row r="1917" spans="1:16" s="65" customFormat="1" ht="20.100000000000001" customHeight="1">
      <c r="A1917" s="58"/>
      <c r="B1917" s="63"/>
      <c r="C1917" s="257"/>
      <c r="D1917" s="258"/>
      <c r="E1917" s="62"/>
      <c r="F1917" s="63"/>
      <c r="G1917" s="63"/>
      <c r="H1917" s="214"/>
      <c r="I1917" s="58"/>
      <c r="J1917" s="64"/>
      <c r="K1917" s="227"/>
      <c r="L1917" s="227"/>
      <c r="M1917" s="227"/>
      <c r="N1917" s="240"/>
      <c r="O1917" s="240"/>
      <c r="P1917" s="240"/>
    </row>
    <row r="1918" spans="1:16" s="65" customFormat="1" ht="20.100000000000001" customHeight="1">
      <c r="A1918" s="58"/>
      <c r="B1918" s="63"/>
      <c r="C1918" s="257"/>
      <c r="D1918" s="258"/>
      <c r="E1918" s="62"/>
      <c r="F1918" s="63"/>
      <c r="G1918" s="63"/>
      <c r="H1918" s="214"/>
      <c r="I1918" s="58"/>
      <c r="J1918" s="64"/>
      <c r="K1918" s="227"/>
      <c r="L1918" s="227"/>
      <c r="M1918" s="227"/>
      <c r="N1918" s="240"/>
      <c r="O1918" s="240"/>
      <c r="P1918" s="240"/>
    </row>
    <row r="1919" spans="1:16" s="65" customFormat="1" ht="20.100000000000001" customHeight="1">
      <c r="A1919" s="58"/>
      <c r="B1919" s="63"/>
      <c r="C1919" s="257"/>
      <c r="D1919" s="258"/>
      <c r="E1919" s="62"/>
      <c r="F1919" s="63"/>
      <c r="G1919" s="63"/>
      <c r="H1919" s="214"/>
      <c r="I1919" s="58"/>
      <c r="J1919" s="64"/>
      <c r="K1919" s="227"/>
      <c r="L1919" s="227"/>
      <c r="M1919" s="227"/>
      <c r="N1919" s="240"/>
      <c r="O1919" s="240"/>
      <c r="P1919" s="240"/>
    </row>
    <row r="1920" spans="1:16" s="65" customFormat="1" ht="20.100000000000001" customHeight="1">
      <c r="A1920" s="58"/>
      <c r="B1920" s="63"/>
      <c r="C1920" s="257"/>
      <c r="D1920" s="258"/>
      <c r="E1920" s="62"/>
      <c r="F1920" s="63"/>
      <c r="G1920" s="63"/>
      <c r="H1920" s="214"/>
      <c r="I1920" s="58"/>
      <c r="J1920" s="64"/>
      <c r="K1920" s="227"/>
      <c r="L1920" s="227"/>
      <c r="M1920" s="227"/>
      <c r="N1920" s="240"/>
      <c r="O1920" s="240"/>
      <c r="P1920" s="240"/>
    </row>
    <row r="1921" spans="1:16" s="65" customFormat="1" ht="20.100000000000001" customHeight="1">
      <c r="A1921" s="58"/>
      <c r="B1921" s="63"/>
      <c r="C1921" s="257"/>
      <c r="D1921" s="258"/>
      <c r="E1921" s="62"/>
      <c r="F1921" s="63"/>
      <c r="G1921" s="63"/>
      <c r="H1921" s="214"/>
      <c r="I1921" s="58"/>
      <c r="J1921" s="64"/>
      <c r="K1921" s="227"/>
      <c r="L1921" s="227"/>
      <c r="M1921" s="227"/>
      <c r="N1921" s="240"/>
      <c r="O1921" s="240"/>
      <c r="P1921" s="240"/>
    </row>
    <row r="1922" spans="1:16" s="65" customFormat="1" ht="20.100000000000001" customHeight="1">
      <c r="A1922" s="58"/>
      <c r="B1922" s="63"/>
      <c r="C1922" s="257"/>
      <c r="D1922" s="258"/>
      <c r="E1922" s="62"/>
      <c r="F1922" s="63"/>
      <c r="G1922" s="63"/>
      <c r="H1922" s="214"/>
      <c r="I1922" s="58"/>
      <c r="J1922" s="64"/>
      <c r="K1922" s="227"/>
      <c r="L1922" s="227"/>
      <c r="M1922" s="227"/>
      <c r="N1922" s="240"/>
      <c r="O1922" s="240"/>
      <c r="P1922" s="240"/>
    </row>
    <row r="1923" spans="1:16" s="65" customFormat="1" ht="20.100000000000001" customHeight="1">
      <c r="A1923" s="58"/>
      <c r="B1923" s="63"/>
      <c r="C1923" s="257"/>
      <c r="D1923" s="258"/>
      <c r="E1923" s="62"/>
      <c r="F1923" s="63"/>
      <c r="G1923" s="63"/>
      <c r="H1923" s="214"/>
      <c r="I1923" s="58"/>
      <c r="J1923" s="64"/>
      <c r="K1923" s="227"/>
      <c r="L1923" s="227"/>
      <c r="M1923" s="227"/>
      <c r="N1923" s="240"/>
      <c r="O1923" s="240"/>
      <c r="P1923" s="240"/>
    </row>
    <row r="1924" spans="1:16" s="65" customFormat="1" ht="20.100000000000001" customHeight="1">
      <c r="A1924" s="58"/>
      <c r="B1924" s="63"/>
      <c r="C1924" s="257"/>
      <c r="D1924" s="258"/>
      <c r="E1924" s="62"/>
      <c r="F1924" s="63"/>
      <c r="G1924" s="63"/>
      <c r="H1924" s="214"/>
      <c r="I1924" s="58"/>
      <c r="J1924" s="64"/>
      <c r="K1924" s="227"/>
      <c r="L1924" s="227"/>
      <c r="M1924" s="227"/>
      <c r="N1924" s="240"/>
      <c r="O1924" s="240"/>
      <c r="P1924" s="240"/>
    </row>
    <row r="1925" spans="1:16" s="65" customFormat="1" ht="20.100000000000001" customHeight="1">
      <c r="A1925" s="58"/>
      <c r="B1925" s="63"/>
      <c r="C1925" s="257"/>
      <c r="D1925" s="258"/>
      <c r="E1925" s="62"/>
      <c r="F1925" s="63"/>
      <c r="G1925" s="63"/>
      <c r="H1925" s="214"/>
      <c r="I1925" s="58"/>
      <c r="J1925" s="64"/>
      <c r="K1925" s="227"/>
      <c r="L1925" s="227"/>
      <c r="M1925" s="227"/>
      <c r="N1925" s="240"/>
      <c r="O1925" s="240"/>
      <c r="P1925" s="240"/>
    </row>
    <row r="1926" spans="1:16" s="65" customFormat="1" ht="20.100000000000001" customHeight="1">
      <c r="A1926" s="58"/>
      <c r="B1926" s="63"/>
      <c r="C1926" s="257"/>
      <c r="D1926" s="258"/>
      <c r="E1926" s="62"/>
      <c r="F1926" s="63"/>
      <c r="G1926" s="63"/>
      <c r="H1926" s="214"/>
      <c r="I1926" s="58"/>
      <c r="J1926" s="64"/>
      <c r="K1926" s="227"/>
      <c r="L1926" s="227"/>
      <c r="M1926" s="227"/>
      <c r="N1926" s="240"/>
      <c r="O1926" s="240"/>
      <c r="P1926" s="240"/>
    </row>
    <row r="1927" spans="1:16" s="65" customFormat="1" ht="20.100000000000001" customHeight="1">
      <c r="A1927" s="58"/>
      <c r="B1927" s="63"/>
      <c r="C1927" s="257"/>
      <c r="D1927" s="258"/>
      <c r="E1927" s="62"/>
      <c r="F1927" s="63"/>
      <c r="G1927" s="63"/>
      <c r="H1927" s="214"/>
      <c r="I1927" s="58"/>
      <c r="J1927" s="64"/>
      <c r="K1927" s="227"/>
      <c r="L1927" s="227"/>
      <c r="M1927" s="227"/>
      <c r="N1927" s="240"/>
      <c r="O1927" s="240"/>
      <c r="P1927" s="240"/>
    </row>
    <row r="1928" spans="1:16" s="65" customFormat="1" ht="20.100000000000001" customHeight="1">
      <c r="A1928" s="58"/>
      <c r="B1928" s="63"/>
      <c r="C1928" s="257"/>
      <c r="D1928" s="258"/>
      <c r="E1928" s="62"/>
      <c r="F1928" s="63"/>
      <c r="G1928" s="63"/>
      <c r="H1928" s="214"/>
      <c r="I1928" s="58"/>
      <c r="J1928" s="64"/>
      <c r="K1928" s="227"/>
      <c r="L1928" s="227"/>
      <c r="M1928" s="227"/>
      <c r="N1928" s="240"/>
      <c r="O1928" s="240"/>
      <c r="P1928" s="240"/>
    </row>
    <row r="1929" spans="1:16" s="65" customFormat="1" ht="20.100000000000001" customHeight="1">
      <c r="A1929" s="58"/>
      <c r="B1929" s="63"/>
      <c r="C1929" s="257"/>
      <c r="D1929" s="258"/>
      <c r="E1929" s="62"/>
      <c r="F1929" s="63"/>
      <c r="G1929" s="63"/>
      <c r="H1929" s="214"/>
      <c r="I1929" s="58"/>
      <c r="J1929" s="64"/>
      <c r="K1929" s="227"/>
      <c r="L1929" s="227"/>
      <c r="M1929" s="227"/>
      <c r="N1929" s="240"/>
      <c r="O1929" s="240"/>
      <c r="P1929" s="240"/>
    </row>
    <row r="1930" spans="1:16" s="65" customFormat="1" ht="20.100000000000001" customHeight="1">
      <c r="A1930" s="58"/>
      <c r="B1930" s="63"/>
      <c r="C1930" s="257"/>
      <c r="D1930" s="258"/>
      <c r="E1930" s="62"/>
      <c r="F1930" s="63"/>
      <c r="G1930" s="63"/>
      <c r="H1930" s="214"/>
      <c r="I1930" s="58"/>
      <c r="J1930" s="64"/>
      <c r="K1930" s="227"/>
      <c r="L1930" s="227"/>
      <c r="M1930" s="227"/>
      <c r="N1930" s="240"/>
      <c r="O1930" s="240"/>
      <c r="P1930" s="240"/>
    </row>
    <row r="1931" spans="1:16" s="65" customFormat="1" ht="20.100000000000001" customHeight="1">
      <c r="A1931" s="58"/>
      <c r="B1931" s="63"/>
      <c r="C1931" s="257"/>
      <c r="D1931" s="258"/>
      <c r="E1931" s="62"/>
      <c r="F1931" s="63"/>
      <c r="G1931" s="63"/>
      <c r="H1931" s="214"/>
      <c r="I1931" s="58"/>
      <c r="J1931" s="64"/>
      <c r="K1931" s="227"/>
      <c r="L1931" s="227"/>
      <c r="M1931" s="227"/>
      <c r="N1931" s="240"/>
      <c r="O1931" s="240"/>
      <c r="P1931" s="240"/>
    </row>
    <row r="1932" spans="1:16" s="65" customFormat="1" ht="20.100000000000001" customHeight="1">
      <c r="A1932" s="58"/>
      <c r="B1932" s="63"/>
      <c r="C1932" s="257"/>
      <c r="D1932" s="258"/>
      <c r="E1932" s="62"/>
      <c r="F1932" s="63"/>
      <c r="G1932" s="63"/>
      <c r="H1932" s="214"/>
      <c r="I1932" s="58"/>
      <c r="J1932" s="64"/>
      <c r="K1932" s="227"/>
      <c r="L1932" s="227"/>
      <c r="M1932" s="227"/>
      <c r="N1932" s="240"/>
      <c r="O1932" s="240"/>
      <c r="P1932" s="240"/>
    </row>
    <row r="1933" spans="1:16" s="65" customFormat="1" ht="20.100000000000001" customHeight="1">
      <c r="A1933" s="58"/>
      <c r="B1933" s="63"/>
      <c r="C1933" s="257"/>
      <c r="D1933" s="258"/>
      <c r="E1933" s="62"/>
      <c r="F1933" s="63"/>
      <c r="G1933" s="63"/>
      <c r="H1933" s="214"/>
      <c r="I1933" s="58"/>
      <c r="J1933" s="64"/>
      <c r="K1933" s="227"/>
      <c r="L1933" s="227"/>
      <c r="M1933" s="227"/>
      <c r="N1933" s="240"/>
      <c r="O1933" s="240"/>
      <c r="P1933" s="240"/>
    </row>
    <row r="1934" spans="1:16" s="65" customFormat="1" ht="20.100000000000001" customHeight="1">
      <c r="A1934" s="58"/>
      <c r="B1934" s="63"/>
      <c r="C1934" s="257"/>
      <c r="D1934" s="258"/>
      <c r="E1934" s="62"/>
      <c r="F1934" s="63"/>
      <c r="G1934" s="63"/>
      <c r="H1934" s="214"/>
      <c r="I1934" s="58"/>
      <c r="J1934" s="64"/>
      <c r="K1934" s="227"/>
      <c r="L1934" s="227"/>
      <c r="M1934" s="227"/>
      <c r="N1934" s="240"/>
      <c r="O1934" s="240"/>
      <c r="P1934" s="240"/>
    </row>
    <row r="1935" spans="1:16" s="65" customFormat="1" ht="20.100000000000001" customHeight="1">
      <c r="A1935" s="58"/>
      <c r="B1935" s="63"/>
      <c r="C1935" s="257"/>
      <c r="D1935" s="258"/>
      <c r="E1935" s="62"/>
      <c r="F1935" s="63"/>
      <c r="G1935" s="63"/>
      <c r="H1935" s="214"/>
      <c r="I1935" s="58"/>
      <c r="J1935" s="64"/>
      <c r="K1935" s="227"/>
      <c r="L1935" s="227"/>
      <c r="M1935" s="227"/>
      <c r="N1935" s="240"/>
      <c r="O1935" s="240"/>
      <c r="P1935" s="240"/>
    </row>
    <row r="1936" spans="1:16" s="65" customFormat="1" ht="20.100000000000001" customHeight="1">
      <c r="A1936" s="58"/>
      <c r="B1936" s="63"/>
      <c r="C1936" s="257"/>
      <c r="D1936" s="258"/>
      <c r="E1936" s="62"/>
      <c r="F1936" s="63"/>
      <c r="G1936" s="63"/>
      <c r="H1936" s="214"/>
      <c r="I1936" s="58"/>
      <c r="J1936" s="64"/>
      <c r="K1936" s="227"/>
      <c r="L1936" s="227"/>
      <c r="M1936" s="227"/>
      <c r="N1936" s="240"/>
      <c r="O1936" s="240"/>
      <c r="P1936" s="240"/>
    </row>
    <row r="1937" spans="1:16" s="65" customFormat="1" ht="20.100000000000001" customHeight="1">
      <c r="A1937" s="58"/>
      <c r="B1937" s="63"/>
      <c r="C1937" s="257"/>
      <c r="D1937" s="258"/>
      <c r="E1937" s="62"/>
      <c r="F1937" s="63"/>
      <c r="G1937" s="63"/>
      <c r="H1937" s="214"/>
      <c r="I1937" s="58"/>
      <c r="J1937" s="64"/>
      <c r="K1937" s="227"/>
      <c r="L1937" s="227"/>
      <c r="M1937" s="227"/>
      <c r="N1937" s="240"/>
      <c r="O1937" s="240"/>
      <c r="P1937" s="240"/>
    </row>
    <row r="1938" spans="1:16" s="65" customFormat="1" ht="20.100000000000001" customHeight="1">
      <c r="A1938" s="58"/>
      <c r="B1938" s="63"/>
      <c r="C1938" s="257"/>
      <c r="D1938" s="258"/>
      <c r="E1938" s="62"/>
      <c r="F1938" s="63"/>
      <c r="G1938" s="63"/>
      <c r="H1938" s="214"/>
      <c r="I1938" s="58"/>
      <c r="J1938" s="64"/>
      <c r="K1938" s="227"/>
      <c r="L1938" s="227"/>
      <c r="M1938" s="227"/>
      <c r="N1938" s="240"/>
      <c r="O1938" s="240"/>
      <c r="P1938" s="240"/>
    </row>
    <row r="1939" spans="1:16" s="65" customFormat="1" ht="20.100000000000001" customHeight="1">
      <c r="A1939" s="58"/>
      <c r="B1939" s="63"/>
      <c r="C1939" s="257"/>
      <c r="D1939" s="258"/>
      <c r="E1939" s="62"/>
      <c r="F1939" s="63"/>
      <c r="G1939" s="63"/>
      <c r="H1939" s="214"/>
      <c r="I1939" s="58"/>
      <c r="J1939" s="64"/>
      <c r="K1939" s="227"/>
      <c r="L1939" s="227"/>
      <c r="M1939" s="227"/>
      <c r="N1939" s="240"/>
      <c r="O1939" s="240"/>
      <c r="P1939" s="240"/>
    </row>
    <row r="1940" spans="1:16" s="65" customFormat="1" ht="20.100000000000001" customHeight="1">
      <c r="A1940" s="58"/>
      <c r="B1940" s="63"/>
      <c r="C1940" s="257"/>
      <c r="D1940" s="258"/>
      <c r="E1940" s="62"/>
      <c r="F1940" s="63"/>
      <c r="G1940" s="63"/>
      <c r="H1940" s="214"/>
      <c r="I1940" s="58"/>
      <c r="J1940" s="64"/>
      <c r="K1940" s="227"/>
      <c r="L1940" s="227"/>
      <c r="M1940" s="227"/>
      <c r="N1940" s="240"/>
      <c r="O1940" s="240"/>
      <c r="P1940" s="240"/>
    </row>
    <row r="1941" spans="1:16" s="65" customFormat="1" ht="20.100000000000001" customHeight="1">
      <c r="A1941" s="58"/>
      <c r="B1941" s="63"/>
      <c r="C1941" s="257"/>
      <c r="D1941" s="258"/>
      <c r="E1941" s="62"/>
      <c r="F1941" s="63"/>
      <c r="G1941" s="63"/>
      <c r="H1941" s="214"/>
      <c r="I1941" s="58"/>
      <c r="J1941" s="64"/>
      <c r="K1941" s="227"/>
      <c r="L1941" s="227"/>
      <c r="M1941" s="227"/>
      <c r="N1941" s="240"/>
      <c r="O1941" s="240"/>
      <c r="P1941" s="240"/>
    </row>
    <row r="1942" spans="1:16" s="65" customFormat="1" ht="20.100000000000001" customHeight="1">
      <c r="A1942" s="58"/>
      <c r="B1942" s="63"/>
      <c r="C1942" s="257"/>
      <c r="D1942" s="258"/>
      <c r="E1942" s="62"/>
      <c r="F1942" s="63"/>
      <c r="G1942" s="63"/>
      <c r="H1942" s="214"/>
      <c r="I1942" s="58"/>
      <c r="J1942" s="64"/>
      <c r="K1942" s="227"/>
      <c r="L1942" s="227"/>
      <c r="M1942" s="227"/>
      <c r="N1942" s="240"/>
      <c r="O1942" s="240"/>
      <c r="P1942" s="240"/>
    </row>
    <row r="1943" spans="1:16" s="65" customFormat="1" ht="20.100000000000001" customHeight="1">
      <c r="A1943" s="58"/>
      <c r="B1943" s="63"/>
      <c r="C1943" s="257"/>
      <c r="D1943" s="258"/>
      <c r="E1943" s="62"/>
      <c r="F1943" s="63"/>
      <c r="G1943" s="63"/>
      <c r="H1943" s="214"/>
      <c r="I1943" s="58"/>
      <c r="J1943" s="64"/>
      <c r="K1943" s="227"/>
      <c r="L1943" s="227"/>
      <c r="M1943" s="227"/>
      <c r="N1943" s="240"/>
      <c r="O1943" s="240"/>
      <c r="P1943" s="240"/>
    </row>
    <row r="1944" spans="1:16" s="65" customFormat="1" ht="20.100000000000001" customHeight="1">
      <c r="A1944" s="58"/>
      <c r="B1944" s="63"/>
      <c r="C1944" s="257"/>
      <c r="D1944" s="258"/>
      <c r="E1944" s="62"/>
      <c r="F1944" s="63"/>
      <c r="G1944" s="63"/>
      <c r="H1944" s="214"/>
      <c r="I1944" s="58"/>
      <c r="J1944" s="64"/>
      <c r="K1944" s="227"/>
      <c r="L1944" s="227"/>
      <c r="M1944" s="227"/>
      <c r="N1944" s="240"/>
      <c r="O1944" s="240"/>
      <c r="P1944" s="240"/>
    </row>
    <row r="1945" spans="1:16" s="65" customFormat="1" ht="20.100000000000001" customHeight="1">
      <c r="A1945" s="58"/>
      <c r="B1945" s="63"/>
      <c r="C1945" s="257"/>
      <c r="D1945" s="258"/>
      <c r="E1945" s="62"/>
      <c r="F1945" s="63"/>
      <c r="G1945" s="63"/>
      <c r="H1945" s="214"/>
      <c r="I1945" s="58"/>
      <c r="J1945" s="64"/>
      <c r="K1945" s="227"/>
      <c r="L1945" s="227"/>
      <c r="M1945" s="227"/>
      <c r="N1945" s="240"/>
      <c r="O1945" s="240"/>
      <c r="P1945" s="240"/>
    </row>
    <row r="1946" spans="1:16" s="65" customFormat="1" ht="20.100000000000001" customHeight="1">
      <c r="A1946" s="58"/>
      <c r="B1946" s="63"/>
      <c r="C1946" s="257"/>
      <c r="D1946" s="258"/>
      <c r="E1946" s="62"/>
      <c r="F1946" s="63"/>
      <c r="G1946" s="63"/>
      <c r="H1946" s="214"/>
      <c r="I1946" s="58"/>
      <c r="J1946" s="64"/>
      <c r="K1946" s="227"/>
      <c r="L1946" s="227"/>
      <c r="M1946" s="227"/>
      <c r="N1946" s="240"/>
      <c r="O1946" s="240"/>
      <c r="P1946" s="240"/>
    </row>
    <row r="1947" spans="1:16" s="65" customFormat="1" ht="20.100000000000001" customHeight="1">
      <c r="A1947" s="58"/>
      <c r="B1947" s="63"/>
      <c r="C1947" s="257"/>
      <c r="D1947" s="258"/>
      <c r="E1947" s="62"/>
      <c r="F1947" s="63"/>
      <c r="G1947" s="63"/>
      <c r="H1947" s="214"/>
      <c r="I1947" s="58"/>
      <c r="J1947" s="64"/>
      <c r="K1947" s="227"/>
      <c r="L1947" s="227"/>
      <c r="M1947" s="227"/>
      <c r="N1947" s="240"/>
      <c r="O1947" s="240"/>
      <c r="P1947" s="240"/>
    </row>
    <row r="1948" spans="1:16" s="65" customFormat="1" ht="20.100000000000001" customHeight="1">
      <c r="A1948" s="58"/>
      <c r="B1948" s="63"/>
      <c r="C1948" s="257"/>
      <c r="D1948" s="258"/>
      <c r="E1948" s="62"/>
      <c r="F1948" s="63"/>
      <c r="G1948" s="63"/>
      <c r="H1948" s="214"/>
      <c r="I1948" s="58"/>
      <c r="J1948" s="64"/>
      <c r="K1948" s="227"/>
      <c r="L1948" s="227"/>
      <c r="M1948" s="227"/>
      <c r="N1948" s="240"/>
      <c r="O1948" s="240"/>
      <c r="P1948" s="240"/>
    </row>
    <row r="1949" spans="1:16" s="65" customFormat="1" ht="20.100000000000001" customHeight="1">
      <c r="A1949" s="58"/>
      <c r="B1949" s="63"/>
      <c r="C1949" s="257"/>
      <c r="D1949" s="258"/>
      <c r="E1949" s="62"/>
      <c r="F1949" s="63"/>
      <c r="G1949" s="63"/>
      <c r="H1949" s="214"/>
      <c r="I1949" s="58"/>
      <c r="J1949" s="64"/>
      <c r="K1949" s="227"/>
      <c r="L1949" s="227"/>
      <c r="M1949" s="227"/>
      <c r="N1949" s="240"/>
      <c r="O1949" s="240"/>
      <c r="P1949" s="240"/>
    </row>
    <row r="1950" spans="1:16" s="65" customFormat="1" ht="20.100000000000001" customHeight="1">
      <c r="A1950" s="58"/>
      <c r="B1950" s="63"/>
      <c r="C1950" s="257"/>
      <c r="D1950" s="258"/>
      <c r="E1950" s="62"/>
      <c r="F1950" s="63"/>
      <c r="G1950" s="63"/>
      <c r="H1950" s="214"/>
      <c r="I1950" s="58"/>
      <c r="J1950" s="64"/>
      <c r="K1950" s="227"/>
      <c r="L1950" s="227"/>
      <c r="M1950" s="227"/>
      <c r="N1950" s="240"/>
      <c r="O1950" s="240"/>
      <c r="P1950" s="240"/>
    </row>
    <row r="1951" spans="1:16" s="65" customFormat="1" ht="20.100000000000001" customHeight="1">
      <c r="A1951" s="58"/>
      <c r="B1951" s="63"/>
      <c r="C1951" s="257"/>
      <c r="D1951" s="258"/>
      <c r="E1951" s="62"/>
      <c r="F1951" s="63"/>
      <c r="G1951" s="63"/>
      <c r="H1951" s="214"/>
      <c r="I1951" s="58"/>
      <c r="J1951" s="64"/>
      <c r="K1951" s="227"/>
      <c r="L1951" s="227"/>
      <c r="M1951" s="227"/>
      <c r="N1951" s="240"/>
      <c r="O1951" s="240"/>
      <c r="P1951" s="240"/>
    </row>
    <row r="1952" spans="1:16" s="65" customFormat="1" ht="20.100000000000001" customHeight="1">
      <c r="A1952" s="58"/>
      <c r="B1952" s="63"/>
      <c r="C1952" s="257"/>
      <c r="D1952" s="258"/>
      <c r="E1952" s="62"/>
      <c r="F1952" s="63"/>
      <c r="G1952" s="63"/>
      <c r="H1952" s="214"/>
      <c r="I1952" s="58"/>
      <c r="J1952" s="64"/>
      <c r="K1952" s="227"/>
      <c r="L1952" s="227"/>
      <c r="M1952" s="227"/>
      <c r="N1952" s="240"/>
      <c r="O1952" s="240"/>
      <c r="P1952" s="240"/>
    </row>
    <row r="1953" spans="1:16" s="65" customFormat="1" ht="20.100000000000001" customHeight="1">
      <c r="A1953" s="58"/>
      <c r="B1953" s="63"/>
      <c r="C1953" s="257"/>
      <c r="D1953" s="258"/>
      <c r="E1953" s="62"/>
      <c r="F1953" s="63"/>
      <c r="G1953" s="63"/>
      <c r="H1953" s="214"/>
      <c r="I1953" s="58"/>
      <c r="J1953" s="64"/>
      <c r="K1953" s="227"/>
      <c r="L1953" s="227"/>
      <c r="M1953" s="227"/>
      <c r="N1953" s="240"/>
      <c r="O1953" s="240"/>
      <c r="P1953" s="240"/>
    </row>
    <row r="1954" spans="1:16" s="65" customFormat="1" ht="20.100000000000001" customHeight="1">
      <c r="A1954" s="58"/>
      <c r="B1954" s="63"/>
      <c r="C1954" s="257"/>
      <c r="D1954" s="258"/>
      <c r="E1954" s="62"/>
      <c r="F1954" s="63"/>
      <c r="G1954" s="63"/>
      <c r="H1954" s="214"/>
      <c r="I1954" s="58"/>
      <c r="J1954" s="64"/>
      <c r="K1954" s="227"/>
      <c r="L1954" s="227"/>
      <c r="M1954" s="227"/>
      <c r="N1954" s="240"/>
      <c r="O1954" s="240"/>
      <c r="P1954" s="240"/>
    </row>
    <row r="1955" spans="1:16" s="65" customFormat="1" ht="20.100000000000001" customHeight="1">
      <c r="A1955" s="58"/>
      <c r="B1955" s="63"/>
      <c r="C1955" s="257"/>
      <c r="D1955" s="258"/>
      <c r="E1955" s="62"/>
      <c r="F1955" s="63"/>
      <c r="G1955" s="63"/>
      <c r="H1955" s="214"/>
      <c r="I1955" s="58"/>
      <c r="J1955" s="64"/>
      <c r="K1955" s="227"/>
      <c r="L1955" s="227"/>
      <c r="M1955" s="227"/>
      <c r="N1955" s="240"/>
      <c r="O1955" s="240"/>
      <c r="P1955" s="240"/>
    </row>
    <row r="1956" spans="1:16" s="65" customFormat="1" ht="20.100000000000001" customHeight="1">
      <c r="A1956" s="58"/>
      <c r="B1956" s="63"/>
      <c r="C1956" s="257"/>
      <c r="D1956" s="258"/>
      <c r="E1956" s="62"/>
      <c r="F1956" s="63"/>
      <c r="G1956" s="63"/>
      <c r="H1956" s="214"/>
      <c r="I1956" s="58"/>
      <c r="J1956" s="64"/>
      <c r="K1956" s="227"/>
      <c r="L1956" s="227"/>
      <c r="M1956" s="227"/>
      <c r="N1956" s="240"/>
      <c r="O1956" s="240"/>
      <c r="P1956" s="240"/>
    </row>
    <row r="1957" spans="1:16" s="65" customFormat="1" ht="20.100000000000001" customHeight="1">
      <c r="A1957" s="58"/>
      <c r="B1957" s="63"/>
      <c r="C1957" s="257"/>
      <c r="D1957" s="258"/>
      <c r="E1957" s="62"/>
      <c r="F1957" s="63"/>
      <c r="G1957" s="63"/>
      <c r="H1957" s="214"/>
      <c r="I1957" s="58"/>
      <c r="J1957" s="64"/>
      <c r="K1957" s="227"/>
      <c r="L1957" s="227"/>
      <c r="M1957" s="227"/>
      <c r="N1957" s="240"/>
      <c r="O1957" s="240"/>
      <c r="P1957" s="240"/>
    </row>
    <row r="1958" spans="1:16" s="65" customFormat="1" ht="20.100000000000001" customHeight="1">
      <c r="A1958" s="58"/>
      <c r="B1958" s="63"/>
      <c r="C1958" s="257"/>
      <c r="D1958" s="258"/>
      <c r="E1958" s="62"/>
      <c r="F1958" s="63"/>
      <c r="G1958" s="63"/>
      <c r="H1958" s="214"/>
      <c r="I1958" s="58"/>
      <c r="J1958" s="64"/>
      <c r="K1958" s="227"/>
      <c r="L1958" s="227"/>
      <c r="M1958" s="227"/>
      <c r="N1958" s="240"/>
      <c r="O1958" s="240"/>
      <c r="P1958" s="240"/>
    </row>
    <row r="1959" spans="1:16" s="65" customFormat="1" ht="20.100000000000001" customHeight="1">
      <c r="A1959" s="58"/>
      <c r="B1959" s="63"/>
      <c r="C1959" s="257"/>
      <c r="D1959" s="258"/>
      <c r="E1959" s="62"/>
      <c r="F1959" s="63"/>
      <c r="G1959" s="63"/>
      <c r="H1959" s="214"/>
      <c r="I1959" s="58"/>
      <c r="J1959" s="64"/>
      <c r="K1959" s="227"/>
      <c r="L1959" s="227"/>
      <c r="M1959" s="227"/>
      <c r="N1959" s="240"/>
      <c r="O1959" s="240"/>
      <c r="P1959" s="240"/>
    </row>
    <row r="1960" spans="1:16" s="65" customFormat="1" ht="20.100000000000001" customHeight="1">
      <c r="A1960" s="58"/>
      <c r="B1960" s="63"/>
      <c r="C1960" s="257"/>
      <c r="D1960" s="258"/>
      <c r="E1960" s="62"/>
      <c r="F1960" s="63"/>
      <c r="G1960" s="63"/>
      <c r="H1960" s="214"/>
      <c r="I1960" s="58"/>
      <c r="J1960" s="64"/>
      <c r="K1960" s="227"/>
      <c r="L1960" s="227"/>
      <c r="M1960" s="227"/>
      <c r="N1960" s="240"/>
      <c r="O1960" s="240"/>
      <c r="P1960" s="240"/>
    </row>
    <row r="1961" spans="1:16" s="65" customFormat="1" ht="20.100000000000001" customHeight="1">
      <c r="A1961" s="58"/>
      <c r="B1961" s="63"/>
      <c r="C1961" s="257"/>
      <c r="D1961" s="258"/>
      <c r="E1961" s="62"/>
      <c r="F1961" s="63"/>
      <c r="G1961" s="63"/>
      <c r="H1961" s="214"/>
      <c r="I1961" s="58"/>
      <c r="J1961" s="64"/>
      <c r="K1961" s="227"/>
      <c r="L1961" s="227"/>
      <c r="M1961" s="227"/>
      <c r="N1961" s="240"/>
      <c r="O1961" s="240"/>
      <c r="P1961" s="240"/>
    </row>
    <row r="1962" spans="1:16" s="65" customFormat="1" ht="20.100000000000001" customHeight="1">
      <c r="A1962" s="58"/>
      <c r="B1962" s="63"/>
      <c r="C1962" s="257"/>
      <c r="D1962" s="258"/>
      <c r="E1962" s="62"/>
      <c r="F1962" s="63"/>
      <c r="G1962" s="63"/>
      <c r="H1962" s="214"/>
      <c r="I1962" s="58"/>
      <c r="J1962" s="64"/>
      <c r="K1962" s="227"/>
      <c r="L1962" s="227"/>
      <c r="M1962" s="227"/>
      <c r="N1962" s="240"/>
      <c r="O1962" s="240"/>
      <c r="P1962" s="240"/>
    </row>
    <row r="1963" spans="1:16" s="65" customFormat="1" ht="20.100000000000001" customHeight="1">
      <c r="A1963" s="58"/>
      <c r="B1963" s="63"/>
      <c r="C1963" s="257"/>
      <c r="D1963" s="258"/>
      <c r="E1963" s="62"/>
      <c r="F1963" s="63"/>
      <c r="G1963" s="63"/>
      <c r="H1963" s="214"/>
      <c r="I1963" s="58"/>
      <c r="J1963" s="64"/>
      <c r="K1963" s="227"/>
      <c r="L1963" s="227"/>
      <c r="M1963" s="227"/>
      <c r="N1963" s="240"/>
      <c r="O1963" s="240"/>
      <c r="P1963" s="240"/>
    </row>
    <row r="1964" spans="1:16" s="65" customFormat="1" ht="20.100000000000001" customHeight="1">
      <c r="A1964" s="58"/>
      <c r="B1964" s="63"/>
      <c r="C1964" s="257"/>
      <c r="D1964" s="258"/>
      <c r="E1964" s="62"/>
      <c r="F1964" s="63"/>
      <c r="G1964" s="63"/>
      <c r="H1964" s="214"/>
      <c r="I1964" s="58"/>
      <c r="J1964" s="64"/>
      <c r="K1964" s="227"/>
      <c r="L1964" s="227"/>
      <c r="M1964" s="227"/>
      <c r="N1964" s="240"/>
      <c r="O1964" s="240"/>
      <c r="P1964" s="240"/>
    </row>
    <row r="1965" spans="1:16" s="65" customFormat="1" ht="20.100000000000001" customHeight="1">
      <c r="A1965" s="58"/>
      <c r="B1965" s="63"/>
      <c r="C1965" s="257"/>
      <c r="D1965" s="258"/>
      <c r="E1965" s="62"/>
      <c r="F1965" s="63"/>
      <c r="G1965" s="63"/>
      <c r="H1965" s="214"/>
      <c r="I1965" s="58"/>
      <c r="J1965" s="64"/>
      <c r="K1965" s="227"/>
      <c r="L1965" s="227"/>
      <c r="M1965" s="227"/>
      <c r="N1965" s="240"/>
      <c r="O1965" s="240"/>
      <c r="P1965" s="240"/>
    </row>
    <row r="1966" spans="1:16" s="65" customFormat="1" ht="20.100000000000001" customHeight="1">
      <c r="A1966" s="58"/>
      <c r="B1966" s="63"/>
      <c r="C1966" s="257"/>
      <c r="D1966" s="258"/>
      <c r="E1966" s="62"/>
      <c r="F1966" s="63"/>
      <c r="G1966" s="63"/>
      <c r="H1966" s="214"/>
      <c r="I1966" s="58"/>
      <c r="J1966" s="64"/>
      <c r="K1966" s="227"/>
      <c r="L1966" s="227"/>
      <c r="M1966" s="227"/>
      <c r="N1966" s="240"/>
      <c r="O1966" s="240"/>
      <c r="P1966" s="240"/>
    </row>
    <row r="1967" spans="1:16" s="65" customFormat="1" ht="20.100000000000001" customHeight="1">
      <c r="A1967" s="58"/>
      <c r="B1967" s="63"/>
      <c r="C1967" s="257"/>
      <c r="D1967" s="258"/>
      <c r="E1967" s="62"/>
      <c r="F1967" s="63"/>
      <c r="G1967" s="63"/>
      <c r="H1967" s="214"/>
      <c r="I1967" s="58"/>
      <c r="J1967" s="64"/>
      <c r="K1967" s="227"/>
      <c r="L1967" s="227"/>
      <c r="M1967" s="227"/>
      <c r="N1967" s="240"/>
      <c r="O1967" s="240"/>
      <c r="P1967" s="240"/>
    </row>
    <row r="1968" spans="1:16" s="65" customFormat="1" ht="20.100000000000001" customHeight="1">
      <c r="A1968" s="58"/>
      <c r="B1968" s="63"/>
      <c r="C1968" s="257"/>
      <c r="D1968" s="258"/>
      <c r="E1968" s="62"/>
      <c r="F1968" s="63"/>
      <c r="G1968" s="63"/>
      <c r="H1968" s="214"/>
      <c r="I1968" s="58"/>
      <c r="J1968" s="64"/>
      <c r="K1968" s="227"/>
      <c r="L1968" s="227"/>
      <c r="M1968" s="227"/>
      <c r="N1968" s="240"/>
      <c r="O1968" s="240"/>
      <c r="P1968" s="240"/>
    </row>
    <row r="1969" spans="1:16" s="65" customFormat="1" ht="20.100000000000001" customHeight="1">
      <c r="A1969" s="58"/>
      <c r="B1969" s="63"/>
      <c r="C1969" s="257"/>
      <c r="D1969" s="258"/>
      <c r="E1969" s="62"/>
      <c r="F1969" s="63"/>
      <c r="G1969" s="63"/>
      <c r="H1969" s="214"/>
      <c r="I1969" s="58"/>
      <c r="J1969" s="64"/>
      <c r="K1969" s="227"/>
      <c r="L1969" s="227"/>
      <c r="M1969" s="227"/>
      <c r="N1969" s="240"/>
      <c r="O1969" s="240"/>
      <c r="P1969" s="240"/>
    </row>
    <row r="1970" spans="1:16" s="65" customFormat="1" ht="20.100000000000001" customHeight="1">
      <c r="A1970" s="58"/>
      <c r="B1970" s="63"/>
      <c r="C1970" s="257"/>
      <c r="D1970" s="258"/>
      <c r="E1970" s="62"/>
      <c r="F1970" s="63"/>
      <c r="G1970" s="63"/>
      <c r="H1970" s="214"/>
      <c r="I1970" s="58"/>
      <c r="J1970" s="64"/>
      <c r="K1970" s="227"/>
      <c r="L1970" s="227"/>
      <c r="M1970" s="227"/>
      <c r="N1970" s="240"/>
      <c r="O1970" s="240"/>
      <c r="P1970" s="240"/>
    </row>
    <row r="1971" spans="1:16" s="65" customFormat="1" ht="20.100000000000001" customHeight="1">
      <c r="A1971" s="58"/>
      <c r="B1971" s="63"/>
      <c r="C1971" s="257"/>
      <c r="D1971" s="258"/>
      <c r="E1971" s="62"/>
      <c r="F1971" s="63"/>
      <c r="G1971" s="63"/>
      <c r="H1971" s="214"/>
      <c r="I1971" s="58"/>
      <c r="J1971" s="64"/>
      <c r="K1971" s="227"/>
      <c r="L1971" s="227"/>
      <c r="M1971" s="227"/>
      <c r="N1971" s="240"/>
      <c r="O1971" s="240"/>
      <c r="P1971" s="240"/>
    </row>
    <row r="1972" spans="1:16" s="65" customFormat="1" ht="20.100000000000001" customHeight="1">
      <c r="A1972" s="58"/>
      <c r="B1972" s="63"/>
      <c r="C1972" s="257"/>
      <c r="D1972" s="258"/>
      <c r="E1972" s="62"/>
      <c r="F1972" s="63"/>
      <c r="G1972" s="63"/>
      <c r="H1972" s="214"/>
      <c r="I1972" s="58"/>
      <c r="J1972" s="64"/>
      <c r="K1972" s="227"/>
      <c r="L1972" s="227"/>
      <c r="M1972" s="227"/>
      <c r="N1972" s="240"/>
      <c r="O1972" s="240"/>
      <c r="P1972" s="240"/>
    </row>
    <row r="1973" spans="1:16" s="65" customFormat="1" ht="20.100000000000001" customHeight="1">
      <c r="A1973" s="58"/>
      <c r="B1973" s="63"/>
      <c r="C1973" s="257"/>
      <c r="D1973" s="258"/>
      <c r="E1973" s="62"/>
      <c r="F1973" s="63"/>
      <c r="G1973" s="63"/>
      <c r="H1973" s="214"/>
      <c r="I1973" s="58"/>
      <c r="J1973" s="64"/>
      <c r="K1973" s="227"/>
      <c r="L1973" s="227"/>
      <c r="M1973" s="227"/>
      <c r="N1973" s="240"/>
      <c r="O1973" s="240"/>
      <c r="P1973" s="240"/>
    </row>
    <row r="1974" spans="1:16" s="65" customFormat="1" ht="20.100000000000001" customHeight="1">
      <c r="A1974" s="58"/>
      <c r="B1974" s="63"/>
      <c r="C1974" s="257"/>
      <c r="D1974" s="258"/>
      <c r="E1974" s="62"/>
      <c r="F1974" s="63"/>
      <c r="G1974" s="63"/>
      <c r="H1974" s="214"/>
      <c r="I1974" s="58"/>
      <c r="J1974" s="64"/>
      <c r="K1974" s="227"/>
      <c r="L1974" s="227"/>
      <c r="M1974" s="227"/>
      <c r="N1974" s="240"/>
      <c r="O1974" s="240"/>
      <c r="P1974" s="240"/>
    </row>
    <row r="1975" spans="1:16" s="65" customFormat="1" ht="20.100000000000001" customHeight="1">
      <c r="A1975" s="58"/>
      <c r="B1975" s="63"/>
      <c r="C1975" s="257"/>
      <c r="D1975" s="258"/>
      <c r="E1975" s="62"/>
      <c r="F1975" s="63"/>
      <c r="G1975" s="63"/>
      <c r="H1975" s="214"/>
      <c r="I1975" s="58"/>
      <c r="J1975" s="64"/>
      <c r="K1975" s="227"/>
      <c r="L1975" s="227"/>
      <c r="M1975" s="227"/>
      <c r="N1975" s="240"/>
      <c r="O1975" s="240"/>
      <c r="P1975" s="240"/>
    </row>
    <row r="1976" spans="1:16" s="65" customFormat="1" ht="20.100000000000001" customHeight="1">
      <c r="A1976" s="58"/>
      <c r="B1976" s="63"/>
      <c r="C1976" s="257"/>
      <c r="D1976" s="258"/>
      <c r="E1976" s="62"/>
      <c r="F1976" s="63"/>
      <c r="G1976" s="63"/>
      <c r="H1976" s="214"/>
      <c r="I1976" s="58"/>
      <c r="J1976" s="64"/>
      <c r="K1976" s="227"/>
      <c r="L1976" s="227"/>
      <c r="M1976" s="227"/>
      <c r="N1976" s="240"/>
      <c r="O1976" s="240"/>
      <c r="P1976" s="240"/>
    </row>
    <row r="1977" spans="1:16" s="65" customFormat="1" ht="20.100000000000001" customHeight="1">
      <c r="A1977" s="58"/>
      <c r="B1977" s="63"/>
      <c r="C1977" s="257"/>
      <c r="D1977" s="258"/>
      <c r="E1977" s="62"/>
      <c r="F1977" s="63"/>
      <c r="G1977" s="63"/>
      <c r="H1977" s="214"/>
      <c r="I1977" s="58"/>
      <c r="J1977" s="64"/>
      <c r="K1977" s="227"/>
      <c r="L1977" s="227"/>
      <c r="M1977" s="227"/>
      <c r="N1977" s="240"/>
      <c r="O1977" s="240"/>
      <c r="P1977" s="240"/>
    </row>
    <row r="1978" spans="1:16" s="65" customFormat="1" ht="20.100000000000001" customHeight="1">
      <c r="A1978" s="58"/>
      <c r="B1978" s="63"/>
      <c r="C1978" s="257"/>
      <c r="D1978" s="258"/>
      <c r="E1978" s="62"/>
      <c r="F1978" s="63"/>
      <c r="G1978" s="63"/>
      <c r="H1978" s="214"/>
      <c r="I1978" s="58"/>
      <c r="J1978" s="64"/>
      <c r="K1978" s="227"/>
      <c r="L1978" s="227"/>
      <c r="M1978" s="227"/>
      <c r="N1978" s="240"/>
      <c r="O1978" s="240"/>
      <c r="P1978" s="240"/>
    </row>
    <row r="1979" spans="1:16" s="65" customFormat="1" ht="20.100000000000001" customHeight="1">
      <c r="A1979" s="58"/>
      <c r="B1979" s="63"/>
      <c r="C1979" s="257"/>
      <c r="D1979" s="258"/>
      <c r="E1979" s="62"/>
      <c r="F1979" s="63"/>
      <c r="G1979" s="63"/>
      <c r="H1979" s="214"/>
      <c r="I1979" s="58"/>
      <c r="J1979" s="64"/>
      <c r="K1979" s="227"/>
      <c r="L1979" s="227"/>
      <c r="M1979" s="227"/>
      <c r="N1979" s="240"/>
      <c r="O1979" s="240"/>
      <c r="P1979" s="240"/>
    </row>
    <row r="1980" spans="1:16" s="65" customFormat="1" ht="20.100000000000001" customHeight="1">
      <c r="A1980" s="58"/>
      <c r="B1980" s="63"/>
      <c r="C1980" s="257"/>
      <c r="D1980" s="258"/>
      <c r="E1980" s="62"/>
      <c r="F1980" s="63"/>
      <c r="G1980" s="63"/>
      <c r="H1980" s="214"/>
      <c r="I1980" s="58"/>
      <c r="J1980" s="64"/>
      <c r="K1980" s="227"/>
      <c r="L1980" s="227"/>
      <c r="M1980" s="227"/>
      <c r="N1980" s="240"/>
      <c r="O1980" s="240"/>
      <c r="P1980" s="240"/>
    </row>
    <row r="1981" spans="1:16" s="65" customFormat="1" ht="20.100000000000001" customHeight="1">
      <c r="A1981" s="58"/>
      <c r="B1981" s="63"/>
      <c r="C1981" s="257"/>
      <c r="D1981" s="258"/>
      <c r="E1981" s="62"/>
      <c r="F1981" s="63"/>
      <c r="G1981" s="63"/>
      <c r="H1981" s="214"/>
      <c r="I1981" s="58"/>
      <c r="J1981" s="64"/>
      <c r="K1981" s="227"/>
      <c r="L1981" s="227"/>
      <c r="M1981" s="227"/>
      <c r="N1981" s="240"/>
      <c r="O1981" s="240"/>
      <c r="P1981" s="240"/>
    </row>
    <row r="1982" spans="1:16" s="65" customFormat="1" ht="20.100000000000001" customHeight="1">
      <c r="A1982" s="58"/>
      <c r="B1982" s="63"/>
      <c r="C1982" s="257"/>
      <c r="D1982" s="258"/>
      <c r="E1982" s="62"/>
      <c r="F1982" s="63"/>
      <c r="G1982" s="63"/>
      <c r="H1982" s="214"/>
      <c r="I1982" s="58"/>
      <c r="J1982" s="64"/>
      <c r="K1982" s="227"/>
      <c r="L1982" s="227"/>
      <c r="M1982" s="227"/>
      <c r="N1982" s="240"/>
      <c r="O1982" s="240"/>
      <c r="P1982" s="240"/>
    </row>
    <row r="1983" spans="1:16" s="65" customFormat="1" ht="20.100000000000001" customHeight="1">
      <c r="A1983" s="58"/>
      <c r="B1983" s="63"/>
      <c r="C1983" s="257"/>
      <c r="D1983" s="258"/>
      <c r="E1983" s="62"/>
      <c r="F1983" s="63"/>
      <c r="G1983" s="63"/>
      <c r="H1983" s="214"/>
      <c r="I1983" s="58"/>
      <c r="J1983" s="64"/>
      <c r="K1983" s="227"/>
      <c r="L1983" s="227"/>
      <c r="M1983" s="227"/>
      <c r="N1983" s="240"/>
      <c r="O1983" s="240"/>
      <c r="P1983" s="240"/>
    </row>
    <row r="1984" spans="1:16" s="65" customFormat="1" ht="20.100000000000001" customHeight="1">
      <c r="A1984" s="58"/>
      <c r="B1984" s="63"/>
      <c r="C1984" s="257"/>
      <c r="D1984" s="258"/>
      <c r="E1984" s="62"/>
      <c r="F1984" s="63"/>
      <c r="G1984" s="63"/>
      <c r="H1984" s="214"/>
      <c r="I1984" s="58"/>
      <c r="J1984" s="64"/>
      <c r="K1984" s="227"/>
      <c r="L1984" s="227"/>
      <c r="M1984" s="227"/>
      <c r="N1984" s="240"/>
      <c r="O1984" s="240"/>
      <c r="P1984" s="240"/>
    </row>
    <row r="1985" spans="1:16" s="65" customFormat="1" ht="20.100000000000001" customHeight="1">
      <c r="A1985" s="58"/>
      <c r="B1985" s="63"/>
      <c r="C1985" s="257"/>
      <c r="D1985" s="258"/>
      <c r="E1985" s="62"/>
      <c r="F1985" s="63"/>
      <c r="G1985" s="63"/>
      <c r="H1985" s="214"/>
      <c r="I1985" s="58"/>
      <c r="J1985" s="64"/>
      <c r="K1985" s="227"/>
      <c r="L1985" s="227"/>
      <c r="M1985" s="227"/>
      <c r="N1985" s="240"/>
      <c r="O1985" s="240"/>
      <c r="P1985" s="240"/>
    </row>
    <row r="1986" spans="1:16" s="65" customFormat="1" ht="20.100000000000001" customHeight="1">
      <c r="A1986" s="58"/>
      <c r="B1986" s="63"/>
      <c r="C1986" s="257"/>
      <c r="D1986" s="258"/>
      <c r="E1986" s="62"/>
      <c r="F1986" s="63"/>
      <c r="G1986" s="63"/>
      <c r="H1986" s="214"/>
      <c r="I1986" s="58"/>
      <c r="J1986" s="64"/>
      <c r="K1986" s="227"/>
      <c r="L1986" s="227"/>
      <c r="M1986" s="227"/>
      <c r="N1986" s="240"/>
      <c r="O1986" s="240"/>
      <c r="P1986" s="240"/>
    </row>
    <row r="1987" spans="1:16" s="65" customFormat="1" ht="20.100000000000001" customHeight="1">
      <c r="A1987" s="58"/>
      <c r="B1987" s="63"/>
      <c r="C1987" s="257"/>
      <c r="D1987" s="258"/>
      <c r="E1987" s="62"/>
      <c r="F1987" s="63"/>
      <c r="G1987" s="63"/>
      <c r="H1987" s="214"/>
      <c r="I1987" s="58"/>
      <c r="J1987" s="64"/>
      <c r="K1987" s="227"/>
      <c r="L1987" s="227"/>
      <c r="M1987" s="227"/>
      <c r="N1987" s="240"/>
      <c r="O1987" s="240"/>
      <c r="P1987" s="240"/>
    </row>
    <row r="1988" spans="1:16" s="65" customFormat="1" ht="20.100000000000001" customHeight="1">
      <c r="A1988" s="58"/>
      <c r="B1988" s="63"/>
      <c r="C1988" s="257"/>
      <c r="D1988" s="258"/>
      <c r="E1988" s="62"/>
      <c r="F1988" s="63"/>
      <c r="G1988" s="63"/>
      <c r="H1988" s="214"/>
      <c r="I1988" s="58"/>
      <c r="J1988" s="64"/>
      <c r="K1988" s="227"/>
      <c r="L1988" s="227"/>
      <c r="M1988" s="227"/>
      <c r="N1988" s="240"/>
      <c r="O1988" s="240"/>
      <c r="P1988" s="240"/>
    </row>
    <row r="1989" spans="1:16" s="65" customFormat="1" ht="20.100000000000001" customHeight="1">
      <c r="A1989" s="58"/>
      <c r="B1989" s="63"/>
      <c r="C1989" s="257"/>
      <c r="D1989" s="258"/>
      <c r="E1989" s="62"/>
      <c r="F1989" s="63"/>
      <c r="G1989" s="63"/>
      <c r="H1989" s="214"/>
      <c r="I1989" s="58"/>
      <c r="J1989" s="64"/>
      <c r="K1989" s="227"/>
      <c r="L1989" s="227"/>
      <c r="M1989" s="227"/>
      <c r="N1989" s="240"/>
      <c r="O1989" s="240"/>
      <c r="P1989" s="240"/>
    </row>
    <row r="1990" spans="1:16" s="65" customFormat="1" ht="20.100000000000001" customHeight="1">
      <c r="A1990" s="58"/>
      <c r="B1990" s="63"/>
      <c r="C1990" s="257"/>
      <c r="D1990" s="258"/>
      <c r="E1990" s="62"/>
      <c r="F1990" s="63"/>
      <c r="G1990" s="63"/>
      <c r="H1990" s="214"/>
      <c r="I1990" s="58"/>
      <c r="J1990" s="64"/>
      <c r="K1990" s="227"/>
      <c r="L1990" s="227"/>
      <c r="M1990" s="227"/>
      <c r="N1990" s="240"/>
      <c r="O1990" s="240"/>
      <c r="P1990" s="240"/>
    </row>
    <row r="1991" spans="1:16" s="65" customFormat="1" ht="20.100000000000001" customHeight="1">
      <c r="A1991" s="58"/>
      <c r="B1991" s="63"/>
      <c r="C1991" s="257"/>
      <c r="D1991" s="258"/>
      <c r="E1991" s="62"/>
      <c r="F1991" s="63"/>
      <c r="G1991" s="63"/>
      <c r="H1991" s="214"/>
      <c r="I1991" s="58"/>
      <c r="J1991" s="64"/>
      <c r="K1991" s="227"/>
      <c r="L1991" s="227"/>
      <c r="M1991" s="227"/>
      <c r="N1991" s="240"/>
      <c r="O1991" s="240"/>
      <c r="P1991" s="240"/>
    </row>
    <row r="1992" spans="1:16" s="65" customFormat="1" ht="20.100000000000001" customHeight="1">
      <c r="A1992" s="58"/>
      <c r="B1992" s="63"/>
      <c r="C1992" s="257"/>
      <c r="D1992" s="258"/>
      <c r="E1992" s="62"/>
      <c r="F1992" s="63"/>
      <c r="G1992" s="63"/>
      <c r="H1992" s="214"/>
      <c r="I1992" s="58"/>
      <c r="J1992" s="64"/>
      <c r="K1992" s="227"/>
      <c r="L1992" s="227"/>
      <c r="M1992" s="227"/>
      <c r="N1992" s="240"/>
      <c r="O1992" s="240"/>
      <c r="P1992" s="240"/>
    </row>
    <row r="1993" spans="1:16" s="65" customFormat="1" ht="20.100000000000001" customHeight="1">
      <c r="A1993" s="58"/>
      <c r="B1993" s="63"/>
      <c r="C1993" s="257"/>
      <c r="D1993" s="258"/>
      <c r="E1993" s="62"/>
      <c r="F1993" s="63"/>
      <c r="G1993" s="63"/>
      <c r="H1993" s="214"/>
      <c r="I1993" s="58"/>
      <c r="J1993" s="64"/>
      <c r="K1993" s="227"/>
      <c r="L1993" s="227"/>
      <c r="M1993" s="227"/>
      <c r="N1993" s="240"/>
      <c r="O1993" s="240"/>
      <c r="P1993" s="240"/>
    </row>
    <row r="1994" spans="1:16" s="65" customFormat="1" ht="20.100000000000001" customHeight="1">
      <c r="A1994" s="58"/>
      <c r="B1994" s="63"/>
      <c r="C1994" s="257"/>
      <c r="D1994" s="258"/>
      <c r="E1994" s="62"/>
      <c r="F1994" s="63"/>
      <c r="G1994" s="63"/>
      <c r="H1994" s="214"/>
      <c r="I1994" s="58"/>
      <c r="J1994" s="64"/>
      <c r="K1994" s="227"/>
      <c r="L1994" s="227"/>
      <c r="M1994" s="227"/>
      <c r="N1994" s="240"/>
      <c r="O1994" s="240"/>
      <c r="P1994" s="240"/>
    </row>
    <row r="1995" spans="1:16" s="65" customFormat="1" ht="20.100000000000001" customHeight="1">
      <c r="A1995" s="58"/>
      <c r="B1995" s="63"/>
      <c r="C1995" s="257"/>
      <c r="D1995" s="258"/>
      <c r="E1995" s="62"/>
      <c r="F1995" s="63"/>
      <c r="G1995" s="63"/>
      <c r="H1995" s="214"/>
      <c r="I1995" s="58"/>
      <c r="J1995" s="64"/>
      <c r="K1995" s="227"/>
      <c r="L1995" s="227"/>
      <c r="M1995" s="227"/>
      <c r="N1995" s="240"/>
      <c r="O1995" s="240"/>
      <c r="P1995" s="240"/>
    </row>
    <row r="1996" spans="1:16" s="65" customFormat="1" ht="20.100000000000001" customHeight="1">
      <c r="A1996" s="58"/>
      <c r="B1996" s="63"/>
      <c r="C1996" s="257"/>
      <c r="D1996" s="258"/>
      <c r="E1996" s="62"/>
      <c r="F1996" s="63"/>
      <c r="G1996" s="63"/>
      <c r="H1996" s="214"/>
      <c r="I1996" s="58"/>
      <c r="J1996" s="64"/>
      <c r="K1996" s="227"/>
      <c r="L1996" s="227"/>
      <c r="M1996" s="227"/>
      <c r="N1996" s="240"/>
      <c r="O1996" s="240"/>
      <c r="P1996" s="240"/>
    </row>
    <row r="1997" spans="1:16" s="65" customFormat="1" ht="20.100000000000001" customHeight="1">
      <c r="A1997" s="58"/>
      <c r="B1997" s="63"/>
      <c r="C1997" s="257"/>
      <c r="D1997" s="258"/>
      <c r="E1997" s="62"/>
      <c r="F1997" s="63"/>
      <c r="G1997" s="63"/>
      <c r="H1997" s="214"/>
      <c r="I1997" s="58"/>
      <c r="J1997" s="64"/>
      <c r="K1997" s="227"/>
      <c r="L1997" s="227"/>
      <c r="M1997" s="227"/>
      <c r="N1997" s="240"/>
      <c r="O1997" s="240"/>
      <c r="P1997" s="240"/>
    </row>
    <row r="1998" spans="1:16" s="65" customFormat="1" ht="20.100000000000001" customHeight="1">
      <c r="A1998" s="58"/>
      <c r="B1998" s="63"/>
      <c r="C1998" s="257"/>
      <c r="D1998" s="258"/>
      <c r="E1998" s="62"/>
      <c r="F1998" s="63"/>
      <c r="G1998" s="63"/>
      <c r="H1998" s="214"/>
      <c r="I1998" s="58"/>
      <c r="J1998" s="64"/>
      <c r="K1998" s="227"/>
      <c r="L1998" s="227"/>
      <c r="M1998" s="227"/>
      <c r="N1998" s="240"/>
      <c r="O1998" s="240"/>
      <c r="P1998" s="240"/>
    </row>
    <row r="1999" spans="1:16" s="65" customFormat="1" ht="20.100000000000001" customHeight="1">
      <c r="A1999" s="58"/>
      <c r="B1999" s="63"/>
      <c r="C1999" s="257"/>
      <c r="D1999" s="258"/>
      <c r="E1999" s="62"/>
      <c r="F1999" s="63"/>
      <c r="G1999" s="63"/>
      <c r="H1999" s="214"/>
      <c r="I1999" s="58"/>
      <c r="J1999" s="64"/>
      <c r="K1999" s="227"/>
      <c r="L1999" s="227"/>
      <c r="M1999" s="227"/>
      <c r="N1999" s="240"/>
      <c r="O1999" s="240"/>
      <c r="P1999" s="240"/>
    </row>
    <row r="2000" spans="1:16" s="65" customFormat="1" ht="20.100000000000001" customHeight="1">
      <c r="A2000" s="58"/>
      <c r="B2000" s="63"/>
      <c r="C2000" s="257"/>
      <c r="D2000" s="258"/>
      <c r="E2000" s="62"/>
      <c r="F2000" s="63"/>
      <c r="G2000" s="63"/>
      <c r="H2000" s="214"/>
      <c r="I2000" s="58"/>
      <c r="J2000" s="64"/>
      <c r="K2000" s="227"/>
      <c r="L2000" s="227"/>
      <c r="M2000" s="227"/>
      <c r="N2000" s="240"/>
      <c r="O2000" s="240"/>
      <c r="P2000" s="240"/>
    </row>
    <row r="2001" spans="1:16" s="65" customFormat="1" ht="20.100000000000001" customHeight="1">
      <c r="A2001" s="58"/>
      <c r="B2001" s="63"/>
      <c r="C2001" s="257"/>
      <c r="D2001" s="258"/>
      <c r="E2001" s="62"/>
      <c r="F2001" s="63"/>
      <c r="G2001" s="63"/>
      <c r="H2001" s="214"/>
      <c r="I2001" s="58"/>
      <c r="J2001" s="64"/>
      <c r="K2001" s="227"/>
      <c r="L2001" s="227"/>
      <c r="M2001" s="227"/>
      <c r="N2001" s="240"/>
      <c r="O2001" s="240"/>
      <c r="P2001" s="240"/>
    </row>
    <row r="2002" spans="1:16" s="65" customFormat="1" ht="20.100000000000001" customHeight="1">
      <c r="A2002" s="58"/>
      <c r="B2002" s="63"/>
      <c r="C2002" s="257"/>
      <c r="D2002" s="258"/>
      <c r="E2002" s="62"/>
      <c r="F2002" s="63"/>
      <c r="G2002" s="63"/>
      <c r="H2002" s="214"/>
      <c r="I2002" s="58"/>
      <c r="J2002" s="64"/>
      <c r="K2002" s="227"/>
      <c r="L2002" s="227"/>
      <c r="M2002" s="227"/>
      <c r="N2002" s="240"/>
      <c r="O2002" s="240"/>
      <c r="P2002" s="240"/>
    </row>
    <row r="2003" spans="1:16" s="65" customFormat="1" ht="20.100000000000001" customHeight="1">
      <c r="A2003" s="58"/>
      <c r="B2003" s="63"/>
      <c r="C2003" s="257"/>
      <c r="D2003" s="258"/>
      <c r="E2003" s="62"/>
      <c r="F2003" s="63"/>
      <c r="G2003" s="63"/>
      <c r="H2003" s="214"/>
      <c r="I2003" s="58"/>
      <c r="J2003" s="64"/>
      <c r="K2003" s="227"/>
      <c r="L2003" s="227"/>
      <c r="M2003" s="227"/>
      <c r="N2003" s="240"/>
      <c r="O2003" s="240"/>
      <c r="P2003" s="240"/>
    </row>
    <row r="2004" spans="1:16" s="65" customFormat="1" ht="20.100000000000001" customHeight="1">
      <c r="A2004" s="58"/>
      <c r="B2004" s="63"/>
      <c r="C2004" s="257"/>
      <c r="D2004" s="258"/>
      <c r="E2004" s="62"/>
      <c r="F2004" s="63"/>
      <c r="G2004" s="63"/>
      <c r="H2004" s="214"/>
      <c r="I2004" s="58"/>
      <c r="J2004" s="64"/>
      <c r="K2004" s="227"/>
      <c r="L2004" s="227"/>
      <c r="M2004" s="227"/>
      <c r="N2004" s="240"/>
      <c r="O2004" s="240"/>
      <c r="P2004" s="240"/>
    </row>
    <row r="2005" spans="1:16" s="65" customFormat="1" ht="20.100000000000001" customHeight="1">
      <c r="A2005" s="58"/>
      <c r="B2005" s="63"/>
      <c r="C2005" s="257"/>
      <c r="D2005" s="258"/>
      <c r="E2005" s="62"/>
      <c r="F2005" s="63"/>
      <c r="G2005" s="63"/>
      <c r="H2005" s="214"/>
      <c r="I2005" s="58"/>
      <c r="J2005" s="64"/>
      <c r="K2005" s="227"/>
      <c r="L2005" s="227"/>
      <c r="M2005" s="227"/>
      <c r="N2005" s="240"/>
      <c r="O2005" s="240"/>
      <c r="P2005" s="240"/>
    </row>
    <row r="2006" spans="1:16" s="65" customFormat="1" ht="20.100000000000001" customHeight="1">
      <c r="A2006" s="58"/>
      <c r="B2006" s="63"/>
      <c r="C2006" s="257"/>
      <c r="D2006" s="258"/>
      <c r="E2006" s="62"/>
      <c r="F2006" s="63"/>
      <c r="G2006" s="63"/>
      <c r="H2006" s="214"/>
      <c r="I2006" s="58"/>
      <c r="J2006" s="64"/>
      <c r="K2006" s="227"/>
      <c r="L2006" s="227"/>
      <c r="M2006" s="227"/>
      <c r="N2006" s="240"/>
      <c r="O2006" s="240"/>
      <c r="P2006" s="240"/>
    </row>
    <row r="2007" spans="1:16" s="65" customFormat="1" ht="20.100000000000001" customHeight="1">
      <c r="A2007" s="58"/>
      <c r="B2007" s="63"/>
      <c r="C2007" s="257"/>
      <c r="D2007" s="258"/>
      <c r="E2007" s="62"/>
      <c r="F2007" s="63"/>
      <c r="G2007" s="63"/>
      <c r="H2007" s="214"/>
      <c r="I2007" s="58"/>
      <c r="J2007" s="64"/>
      <c r="K2007" s="227"/>
      <c r="L2007" s="227"/>
      <c r="M2007" s="227"/>
      <c r="N2007" s="240"/>
      <c r="O2007" s="240"/>
      <c r="P2007" s="240"/>
    </row>
    <row r="2008" spans="1:16" s="65" customFormat="1" ht="20.100000000000001" customHeight="1">
      <c r="A2008" s="58"/>
      <c r="B2008" s="63"/>
      <c r="C2008" s="257"/>
      <c r="D2008" s="258"/>
      <c r="E2008" s="62"/>
      <c r="F2008" s="63"/>
      <c r="G2008" s="63"/>
      <c r="H2008" s="214"/>
      <c r="I2008" s="58"/>
      <c r="J2008" s="64"/>
      <c r="K2008" s="227"/>
      <c r="L2008" s="227"/>
      <c r="M2008" s="227"/>
      <c r="N2008" s="240"/>
      <c r="O2008" s="240"/>
      <c r="P2008" s="240"/>
    </row>
    <row r="2009" spans="1:16" s="65" customFormat="1" ht="20.100000000000001" customHeight="1">
      <c r="A2009" s="58"/>
      <c r="B2009" s="63"/>
      <c r="C2009" s="257"/>
      <c r="D2009" s="258"/>
      <c r="E2009" s="62"/>
      <c r="F2009" s="63"/>
      <c r="G2009" s="63"/>
      <c r="H2009" s="214"/>
      <c r="I2009" s="58"/>
      <c r="J2009" s="64"/>
      <c r="K2009" s="227"/>
      <c r="L2009" s="227"/>
      <c r="M2009" s="227"/>
      <c r="N2009" s="240"/>
      <c r="O2009" s="240"/>
      <c r="P2009" s="240"/>
    </row>
    <row r="2010" spans="1:16" s="65" customFormat="1" ht="20.100000000000001" customHeight="1">
      <c r="A2010" s="58"/>
      <c r="B2010" s="63"/>
      <c r="C2010" s="257"/>
      <c r="D2010" s="258"/>
      <c r="E2010" s="62"/>
      <c r="F2010" s="63"/>
      <c r="G2010" s="63"/>
      <c r="H2010" s="214"/>
      <c r="I2010" s="58"/>
      <c r="J2010" s="64"/>
      <c r="K2010" s="227"/>
      <c r="L2010" s="227"/>
      <c r="M2010" s="227"/>
      <c r="N2010" s="240"/>
      <c r="O2010" s="240"/>
      <c r="P2010" s="240"/>
    </row>
    <row r="2011" spans="1:16" s="65" customFormat="1" ht="20.100000000000001" customHeight="1">
      <c r="A2011" s="58"/>
      <c r="B2011" s="63"/>
      <c r="C2011" s="257"/>
      <c r="D2011" s="258"/>
      <c r="E2011" s="62"/>
      <c r="F2011" s="63"/>
      <c r="G2011" s="63"/>
      <c r="H2011" s="214"/>
      <c r="I2011" s="58"/>
      <c r="J2011" s="64"/>
      <c r="K2011" s="227"/>
      <c r="L2011" s="227"/>
      <c r="M2011" s="227"/>
      <c r="N2011" s="240"/>
      <c r="O2011" s="240"/>
      <c r="P2011" s="240"/>
    </row>
    <row r="2012" spans="1:16" s="65" customFormat="1" ht="20.100000000000001" customHeight="1">
      <c r="A2012" s="58"/>
      <c r="B2012" s="63"/>
      <c r="C2012" s="257"/>
      <c r="D2012" s="258"/>
      <c r="E2012" s="62"/>
      <c r="F2012" s="63"/>
      <c r="G2012" s="63"/>
      <c r="H2012" s="214"/>
      <c r="I2012" s="58"/>
      <c r="J2012" s="64"/>
      <c r="K2012" s="227"/>
      <c r="L2012" s="227"/>
      <c r="M2012" s="227"/>
      <c r="N2012" s="240"/>
      <c r="O2012" s="240"/>
      <c r="P2012" s="240"/>
    </row>
    <row r="2013" spans="1:16" s="65" customFormat="1" ht="20.100000000000001" customHeight="1">
      <c r="A2013" s="58"/>
      <c r="B2013" s="63"/>
      <c r="C2013" s="257"/>
      <c r="D2013" s="258"/>
      <c r="E2013" s="62"/>
      <c r="F2013" s="63"/>
      <c r="G2013" s="63"/>
      <c r="H2013" s="214"/>
      <c r="I2013" s="58"/>
      <c r="J2013" s="64"/>
      <c r="K2013" s="227"/>
      <c r="L2013" s="227"/>
      <c r="M2013" s="227"/>
      <c r="N2013" s="240"/>
      <c r="O2013" s="240"/>
      <c r="P2013" s="240"/>
    </row>
    <row r="2014" spans="1:16" s="65" customFormat="1" ht="20.100000000000001" customHeight="1">
      <c r="A2014" s="58"/>
      <c r="B2014" s="63"/>
      <c r="C2014" s="60"/>
      <c r="D2014" s="61"/>
      <c r="E2014" s="62"/>
      <c r="F2014" s="63"/>
      <c r="G2014" s="63"/>
      <c r="H2014" s="214"/>
      <c r="I2014" s="58"/>
      <c r="J2014" s="64"/>
      <c r="K2014" s="227"/>
      <c r="L2014" s="227"/>
      <c r="M2014" s="227"/>
      <c r="N2014" s="240"/>
      <c r="O2014" s="240"/>
      <c r="P2014" s="240"/>
    </row>
    <row r="2015" spans="1:16" s="65" customFormat="1" ht="20.100000000000001" customHeight="1">
      <c r="A2015" s="58"/>
      <c r="B2015" s="63"/>
      <c r="C2015" s="60"/>
      <c r="D2015" s="61"/>
      <c r="E2015" s="62"/>
      <c r="F2015" s="63"/>
      <c r="G2015" s="63"/>
      <c r="H2015" s="214"/>
      <c r="I2015" s="58"/>
      <c r="J2015" s="64"/>
      <c r="K2015" s="227"/>
      <c r="L2015" s="227"/>
      <c r="M2015" s="227"/>
      <c r="N2015" s="240"/>
      <c r="O2015" s="240"/>
      <c r="P2015" s="240"/>
    </row>
    <row r="2016" spans="1:16" s="65" customFormat="1" ht="20.100000000000001" customHeight="1">
      <c r="A2016" s="58"/>
      <c r="B2016" s="63"/>
      <c r="C2016" s="60"/>
      <c r="D2016" s="61"/>
      <c r="E2016" s="62"/>
      <c r="F2016" s="63"/>
      <c r="G2016" s="63"/>
      <c r="H2016" s="214"/>
      <c r="I2016" s="58"/>
      <c r="J2016" s="64"/>
      <c r="K2016" s="227"/>
      <c r="L2016" s="227"/>
      <c r="M2016" s="227"/>
      <c r="N2016" s="240"/>
      <c r="O2016" s="240"/>
      <c r="P2016" s="240"/>
    </row>
    <row r="2017" spans="1:20" s="65" customFormat="1" ht="20.100000000000001" customHeight="1">
      <c r="A2017" s="58"/>
      <c r="B2017" s="63"/>
      <c r="C2017" s="60"/>
      <c r="D2017" s="61"/>
      <c r="E2017" s="62"/>
      <c r="F2017" s="63"/>
      <c r="G2017" s="63"/>
      <c r="H2017" s="214"/>
      <c r="I2017" s="58"/>
      <c r="J2017" s="64"/>
      <c r="K2017" s="227"/>
      <c r="L2017" s="227"/>
      <c r="M2017" s="227"/>
      <c r="N2017" s="240"/>
      <c r="O2017" s="240"/>
      <c r="P2017" s="240"/>
    </row>
    <row r="2018" spans="1:20" s="65" customFormat="1" ht="20.100000000000001" customHeight="1">
      <c r="A2018" s="58"/>
      <c r="B2018" s="63"/>
      <c r="C2018" s="60"/>
      <c r="D2018" s="61"/>
      <c r="E2018" s="62"/>
      <c r="F2018" s="63"/>
      <c r="G2018" s="63"/>
      <c r="H2018" s="214"/>
      <c r="I2018" s="58"/>
      <c r="J2018" s="64"/>
      <c r="K2018" s="227"/>
      <c r="L2018" s="227"/>
      <c r="M2018" s="227"/>
      <c r="N2018" s="240"/>
      <c r="O2018" s="240"/>
      <c r="P2018" s="240"/>
    </row>
    <row r="2019" spans="1:20" s="65" customFormat="1" ht="20.100000000000001" customHeight="1">
      <c r="A2019" s="58"/>
      <c r="B2019" s="63"/>
      <c r="C2019" s="60"/>
      <c r="D2019" s="61"/>
      <c r="E2019" s="62"/>
      <c r="F2019" s="63"/>
      <c r="G2019" s="63"/>
      <c r="H2019" s="214"/>
      <c r="I2019" s="58"/>
      <c r="J2019" s="64"/>
      <c r="K2019" s="227"/>
      <c r="L2019" s="227"/>
      <c r="M2019" s="227"/>
      <c r="N2019" s="240"/>
      <c r="O2019" s="240"/>
      <c r="P2019" s="240"/>
    </row>
    <row r="2020" spans="1:20" s="65" customFormat="1" ht="20.100000000000001" customHeight="1">
      <c r="A2020" s="58"/>
      <c r="B2020" s="63"/>
      <c r="C2020" s="60"/>
      <c r="D2020" s="61"/>
      <c r="E2020" s="62"/>
      <c r="F2020" s="63"/>
      <c r="G2020" s="63"/>
      <c r="H2020" s="214"/>
      <c r="I2020" s="58"/>
      <c r="J2020" s="64"/>
      <c r="K2020" s="227"/>
      <c r="L2020" s="227"/>
      <c r="M2020" s="227"/>
      <c r="N2020" s="240"/>
      <c r="O2020" s="240"/>
      <c r="P2020" s="240"/>
    </row>
    <row r="2021" spans="1:20" s="65" customFormat="1" ht="20.100000000000001" customHeight="1">
      <c r="A2021" s="58"/>
      <c r="B2021" s="63"/>
      <c r="C2021" s="60"/>
      <c r="D2021" s="61"/>
      <c r="E2021" s="62"/>
      <c r="F2021" s="63"/>
      <c r="G2021" s="63"/>
      <c r="H2021" s="214"/>
      <c r="I2021" s="58"/>
      <c r="J2021" s="64"/>
      <c r="K2021" s="227"/>
      <c r="L2021" s="227"/>
      <c r="M2021" s="227"/>
      <c r="N2021" s="240"/>
      <c r="O2021" s="240"/>
      <c r="P2021" s="240"/>
    </row>
    <row r="2022" spans="1:20" s="65" customFormat="1" ht="20.100000000000001" customHeight="1">
      <c r="A2022" s="58"/>
      <c r="B2022" s="63"/>
      <c r="C2022" s="60"/>
      <c r="D2022" s="61"/>
      <c r="E2022" s="62"/>
      <c r="F2022" s="63"/>
      <c r="G2022" s="63"/>
      <c r="H2022" s="214"/>
      <c r="I2022" s="58"/>
      <c r="J2022" s="64"/>
      <c r="K2022" s="227"/>
      <c r="L2022" s="227"/>
      <c r="M2022" s="227"/>
      <c r="N2022" s="240"/>
      <c r="O2022" s="240"/>
      <c r="P2022" s="240"/>
    </row>
    <row r="2023" spans="1:20" s="65" customFormat="1" ht="20.100000000000001" customHeight="1">
      <c r="A2023" s="58"/>
      <c r="B2023" s="63"/>
      <c r="C2023" s="60"/>
      <c r="D2023" s="61"/>
      <c r="E2023" s="62"/>
      <c r="F2023" s="63"/>
      <c r="G2023" s="63"/>
      <c r="H2023" s="214"/>
      <c r="I2023" s="58"/>
      <c r="J2023" s="64"/>
      <c r="K2023" s="227"/>
      <c r="L2023" s="227"/>
      <c r="M2023" s="227"/>
      <c r="N2023" s="240"/>
      <c r="O2023" s="240"/>
      <c r="P2023" s="240"/>
    </row>
    <row r="2024" spans="1:20" s="25" customFormat="1" ht="20.100000000000001" customHeight="1">
      <c r="A2024" s="20"/>
      <c r="B2024" s="44"/>
      <c r="C2024" s="41"/>
      <c r="D2024" s="42"/>
      <c r="E2024" s="43"/>
      <c r="F2024" s="44"/>
      <c r="G2024" s="44"/>
      <c r="H2024" s="44"/>
      <c r="I2024" s="20"/>
      <c r="J2024" s="24"/>
      <c r="K2024" s="226"/>
      <c r="L2024" s="226"/>
      <c r="M2024" s="226"/>
      <c r="N2024" s="239"/>
      <c r="O2024" s="239"/>
      <c r="P2024" s="239"/>
    </row>
    <row r="2025" spans="1:20" s="25" customFormat="1" ht="20.100000000000001" customHeight="1">
      <c r="A2025" s="20"/>
      <c r="B2025" s="44"/>
      <c r="C2025" s="41"/>
      <c r="D2025" s="42"/>
      <c r="E2025" s="43"/>
      <c r="F2025" s="44"/>
      <c r="G2025" s="44"/>
      <c r="H2025" s="44"/>
      <c r="I2025" s="20"/>
      <c r="J2025" s="24"/>
      <c r="K2025" s="226"/>
      <c r="L2025" s="226"/>
      <c r="M2025" s="226"/>
      <c r="N2025" s="239"/>
      <c r="O2025" s="239"/>
      <c r="P2025" s="239"/>
    </row>
    <row r="2026" spans="1:20" s="25" customFormat="1" ht="20.100000000000001" customHeight="1">
      <c r="A2026" s="29"/>
      <c r="B2026" s="34">
        <v>156</v>
      </c>
      <c r="C2026" s="31">
        <v>2.0009999999999999</v>
      </c>
      <c r="D2026" s="32" t="s">
        <v>172</v>
      </c>
      <c r="E2026" s="33">
        <v>6.89</v>
      </c>
      <c r="F2026" s="34" t="s">
        <v>433</v>
      </c>
      <c r="G2026" s="34" t="s">
        <v>447</v>
      </c>
      <c r="H2026" s="34" t="s">
        <v>434</v>
      </c>
      <c r="I2026" s="29"/>
      <c r="J2026" s="35" t="s">
        <v>435</v>
      </c>
      <c r="K2026" s="228" t="s">
        <v>434</v>
      </c>
      <c r="L2026" s="228">
        <f>COUNTIF(H2026:H2059,"B")</f>
        <v>30</v>
      </c>
      <c r="M2026" s="228">
        <v>200</v>
      </c>
      <c r="N2026" s="245">
        <f>L2026*M2026</f>
        <v>6000</v>
      </c>
      <c r="O2026" s="245">
        <v>90</v>
      </c>
      <c r="P2026" s="245">
        <f>O2026+N2026</f>
        <v>6090</v>
      </c>
      <c r="Q2026" s="76">
        <f>P2026/P2030</f>
        <v>0.88388969521044991</v>
      </c>
      <c r="R2026" s="76"/>
      <c r="S2026" s="76"/>
      <c r="T2026" s="76"/>
    </row>
    <row r="2027" spans="1:20" s="25" customFormat="1" ht="20.100000000000001" customHeight="1">
      <c r="A2027" s="29"/>
      <c r="B2027" s="34"/>
      <c r="C2027" s="31"/>
      <c r="D2027" s="32"/>
      <c r="E2027" s="33"/>
      <c r="F2027" s="34" t="s">
        <v>447</v>
      </c>
      <c r="G2027" s="34" t="s">
        <v>451</v>
      </c>
      <c r="H2027" s="34" t="s">
        <v>434</v>
      </c>
      <c r="I2027" s="29"/>
      <c r="J2027" s="35" t="s">
        <v>435</v>
      </c>
      <c r="K2027" s="228" t="s">
        <v>438</v>
      </c>
      <c r="L2027" s="228">
        <f>COUNTIF(H2026:H2059,"S")</f>
        <v>2</v>
      </c>
      <c r="M2027" s="228">
        <v>200</v>
      </c>
      <c r="N2027" s="245">
        <f>L2027*M2027</f>
        <v>400</v>
      </c>
      <c r="O2027" s="245"/>
      <c r="P2027" s="245">
        <f>N2027+O2027</f>
        <v>400</v>
      </c>
      <c r="Q2027" s="76">
        <f>P2027/P2030</f>
        <v>5.8055152394775038E-2</v>
      </c>
      <c r="R2027" s="76"/>
      <c r="S2027" s="76"/>
      <c r="T2027" s="76"/>
    </row>
    <row r="2028" spans="1:20" s="25" customFormat="1" ht="20.100000000000001" customHeight="1">
      <c r="A2028" s="29"/>
      <c r="B2028" s="34"/>
      <c r="C2028" s="31"/>
      <c r="D2028" s="32"/>
      <c r="E2028" s="33"/>
      <c r="F2028" s="34" t="s">
        <v>451</v>
      </c>
      <c r="G2028" s="34" t="s">
        <v>454</v>
      </c>
      <c r="H2028" s="34" t="s">
        <v>438</v>
      </c>
      <c r="I2028" s="29"/>
      <c r="J2028" s="35" t="s">
        <v>435</v>
      </c>
      <c r="K2028" s="228" t="s">
        <v>440</v>
      </c>
      <c r="L2028" s="228">
        <f>COUNTIF(H2026:H2059,"RR")</f>
        <v>2</v>
      </c>
      <c r="M2028" s="228">
        <v>200</v>
      </c>
      <c r="N2028" s="245">
        <f>L2028*M2028</f>
        <v>400</v>
      </c>
      <c r="O2028" s="245"/>
      <c r="P2028" s="245">
        <f>N2028+O2028</f>
        <v>400</v>
      </c>
      <c r="Q2028" s="76">
        <f>P2028/P2030</f>
        <v>5.8055152394775038E-2</v>
      </c>
      <c r="R2028" s="76"/>
      <c r="S2028" s="76"/>
      <c r="T2028" s="76"/>
    </row>
    <row r="2029" spans="1:20" s="25" customFormat="1" ht="20.100000000000001" customHeight="1">
      <c r="A2029" s="29"/>
      <c r="B2029" s="34"/>
      <c r="C2029" s="31"/>
      <c r="D2029" s="32"/>
      <c r="E2029" s="33"/>
      <c r="F2029" s="34" t="s">
        <v>454</v>
      </c>
      <c r="G2029" s="34" t="s">
        <v>455</v>
      </c>
      <c r="H2029" s="34" t="s">
        <v>440</v>
      </c>
      <c r="I2029" s="29"/>
      <c r="J2029" s="35" t="s">
        <v>435</v>
      </c>
      <c r="K2029" s="228" t="s">
        <v>443</v>
      </c>
      <c r="L2029" s="228">
        <f>COUNTIF(H2026:H2059,"RB")</f>
        <v>0</v>
      </c>
      <c r="M2029" s="228">
        <v>200</v>
      </c>
      <c r="N2029" s="245">
        <f>L2029*M2029</f>
        <v>0</v>
      </c>
      <c r="O2029" s="245"/>
      <c r="P2029" s="245">
        <f>N2029+O2029</f>
        <v>0</v>
      </c>
      <c r="Q2029" s="76">
        <f>P2029/P2030</f>
        <v>0</v>
      </c>
      <c r="R2029" s="76"/>
      <c r="S2029" s="76"/>
      <c r="T2029" s="76"/>
    </row>
    <row r="2030" spans="1:20" s="25" customFormat="1" ht="20.100000000000001" customHeight="1">
      <c r="A2030" s="29"/>
      <c r="B2030" s="34"/>
      <c r="C2030" s="31"/>
      <c r="D2030" s="32"/>
      <c r="E2030" s="33"/>
      <c r="F2030" s="34" t="s">
        <v>455</v>
      </c>
      <c r="G2030" s="34" t="s">
        <v>456</v>
      </c>
      <c r="H2030" s="34" t="s">
        <v>438</v>
      </c>
      <c r="I2030" s="29"/>
      <c r="J2030" s="35" t="s">
        <v>435</v>
      </c>
      <c r="K2030" s="228"/>
      <c r="L2030" s="228"/>
      <c r="M2030" s="228"/>
      <c r="N2030" s="245"/>
      <c r="O2030" s="245"/>
      <c r="P2030" s="245">
        <f>SUM(P2026:P2029)</f>
        <v>6890</v>
      </c>
      <c r="Q2030" s="76">
        <f>SUM(Q2026:Q2029)</f>
        <v>0.99999999999999989</v>
      </c>
      <c r="R2030" s="76"/>
      <c r="S2030" s="76"/>
      <c r="T2030" s="76"/>
    </row>
    <row r="2031" spans="1:20" s="25" customFormat="1" ht="20.100000000000001" customHeight="1">
      <c r="A2031" s="29"/>
      <c r="B2031" s="34"/>
      <c r="C2031" s="31"/>
      <c r="D2031" s="32"/>
      <c r="E2031" s="33"/>
      <c r="F2031" s="34" t="s">
        <v>456</v>
      </c>
      <c r="G2031" s="34" t="s">
        <v>457</v>
      </c>
      <c r="H2031" s="34" t="s">
        <v>440</v>
      </c>
      <c r="I2031" s="29"/>
      <c r="J2031" s="35" t="s">
        <v>435</v>
      </c>
      <c r="K2031" s="228"/>
      <c r="L2031" s="228"/>
      <c r="M2031" s="228"/>
      <c r="N2031" s="241"/>
      <c r="O2031" s="241"/>
      <c r="P2031" s="241"/>
      <c r="Q2031" s="36"/>
      <c r="R2031" s="36"/>
      <c r="S2031" s="36"/>
      <c r="T2031" s="36"/>
    </row>
    <row r="2032" spans="1:20" s="25" customFormat="1" ht="20.100000000000001" customHeight="1">
      <c r="A2032" s="29"/>
      <c r="B2032" s="34"/>
      <c r="C2032" s="31"/>
      <c r="D2032" s="32"/>
      <c r="E2032" s="33"/>
      <c r="F2032" s="34" t="s">
        <v>457</v>
      </c>
      <c r="G2032" s="34" t="s">
        <v>460</v>
      </c>
      <c r="H2032" s="34" t="s">
        <v>434</v>
      </c>
      <c r="I2032" s="29"/>
      <c r="J2032" s="35" t="s">
        <v>435</v>
      </c>
      <c r="K2032" s="228"/>
      <c r="L2032" s="228"/>
      <c r="M2032" s="228"/>
      <c r="N2032" s="241"/>
      <c r="O2032" s="241"/>
      <c r="P2032" s="241"/>
      <c r="Q2032" s="36"/>
      <c r="R2032" s="36"/>
      <c r="S2032" s="36"/>
      <c r="T2032" s="36"/>
    </row>
    <row r="2033" spans="1:20" s="25" customFormat="1" ht="20.100000000000001" customHeight="1">
      <c r="A2033" s="29"/>
      <c r="B2033" s="34"/>
      <c r="C2033" s="31"/>
      <c r="D2033" s="32"/>
      <c r="E2033" s="33"/>
      <c r="F2033" s="34" t="s">
        <v>460</v>
      </c>
      <c r="G2033" s="34" t="s">
        <v>463</v>
      </c>
      <c r="H2033" s="34" t="s">
        <v>434</v>
      </c>
      <c r="I2033" s="29"/>
      <c r="J2033" s="35" t="s">
        <v>435</v>
      </c>
      <c r="K2033" s="228"/>
      <c r="L2033" s="228"/>
      <c r="M2033" s="228"/>
      <c r="N2033" s="241"/>
      <c r="O2033" s="241"/>
      <c r="P2033" s="241"/>
      <c r="Q2033" s="36"/>
      <c r="R2033" s="36"/>
      <c r="S2033" s="36"/>
      <c r="T2033" s="36"/>
    </row>
    <row r="2034" spans="1:20" s="25" customFormat="1" ht="20.100000000000001" customHeight="1">
      <c r="A2034" s="29"/>
      <c r="B2034" s="34"/>
      <c r="C2034" s="31"/>
      <c r="D2034" s="32"/>
      <c r="E2034" s="33"/>
      <c r="F2034" s="34" t="s">
        <v>463</v>
      </c>
      <c r="G2034" s="34" t="s">
        <v>464</v>
      </c>
      <c r="H2034" s="34" t="s">
        <v>434</v>
      </c>
      <c r="I2034" s="29"/>
      <c r="J2034" s="35" t="s">
        <v>435</v>
      </c>
      <c r="K2034" s="228"/>
      <c r="L2034" s="228"/>
      <c r="M2034" s="228"/>
      <c r="N2034" s="241"/>
      <c r="O2034" s="241"/>
      <c r="P2034" s="241"/>
      <c r="Q2034" s="36"/>
      <c r="R2034" s="36"/>
      <c r="S2034" s="36"/>
      <c r="T2034" s="36"/>
    </row>
    <row r="2035" spans="1:20" s="25" customFormat="1" ht="20.100000000000001" customHeight="1">
      <c r="A2035" s="29"/>
      <c r="B2035" s="34"/>
      <c r="C2035" s="31"/>
      <c r="D2035" s="32"/>
      <c r="E2035" s="33"/>
      <c r="F2035" s="34" t="s">
        <v>464</v>
      </c>
      <c r="G2035" s="34" t="s">
        <v>465</v>
      </c>
      <c r="H2035" s="34" t="s">
        <v>434</v>
      </c>
      <c r="I2035" s="29"/>
      <c r="J2035" s="35" t="s">
        <v>435</v>
      </c>
      <c r="K2035" s="228"/>
      <c r="L2035" s="228"/>
      <c r="M2035" s="228"/>
      <c r="N2035" s="241"/>
      <c r="O2035" s="241"/>
      <c r="P2035" s="241"/>
      <c r="Q2035" s="36"/>
      <c r="R2035" s="36"/>
      <c r="S2035" s="36"/>
      <c r="T2035" s="36"/>
    </row>
    <row r="2036" spans="1:20" s="25" customFormat="1" ht="20.100000000000001" customHeight="1">
      <c r="A2036" s="29"/>
      <c r="B2036" s="34"/>
      <c r="C2036" s="31"/>
      <c r="D2036" s="32"/>
      <c r="E2036" s="33"/>
      <c r="F2036" s="34" t="s">
        <v>465</v>
      </c>
      <c r="G2036" s="34" t="s">
        <v>466</v>
      </c>
      <c r="H2036" s="34" t="s">
        <v>434</v>
      </c>
      <c r="I2036" s="29"/>
      <c r="J2036" s="35" t="s">
        <v>435</v>
      </c>
      <c r="K2036" s="228"/>
      <c r="L2036" s="228"/>
      <c r="M2036" s="228"/>
      <c r="N2036" s="241"/>
      <c r="O2036" s="241"/>
      <c r="P2036" s="241"/>
      <c r="Q2036" s="36"/>
      <c r="R2036" s="36"/>
      <c r="S2036" s="36"/>
      <c r="T2036" s="36"/>
    </row>
    <row r="2037" spans="1:20" s="25" customFormat="1" ht="20.100000000000001" customHeight="1">
      <c r="A2037" s="29"/>
      <c r="B2037" s="34"/>
      <c r="C2037" s="31"/>
      <c r="D2037" s="32"/>
      <c r="E2037" s="33"/>
      <c r="F2037" s="34" t="s">
        <v>466</v>
      </c>
      <c r="G2037" s="34" t="s">
        <v>467</v>
      </c>
      <c r="H2037" s="34" t="s">
        <v>434</v>
      </c>
      <c r="I2037" s="29"/>
      <c r="J2037" s="35" t="s">
        <v>435</v>
      </c>
      <c r="K2037" s="228"/>
      <c r="L2037" s="228"/>
      <c r="M2037" s="228"/>
      <c r="N2037" s="241"/>
      <c r="O2037" s="241"/>
      <c r="P2037" s="241"/>
      <c r="Q2037" s="36"/>
      <c r="R2037" s="36"/>
      <c r="S2037" s="36"/>
      <c r="T2037" s="36"/>
    </row>
    <row r="2038" spans="1:20" s="25" customFormat="1" ht="20.100000000000001" customHeight="1">
      <c r="A2038" s="29"/>
      <c r="B2038" s="34"/>
      <c r="C2038" s="31"/>
      <c r="D2038" s="32"/>
      <c r="E2038" s="33"/>
      <c r="F2038" s="34" t="s">
        <v>467</v>
      </c>
      <c r="G2038" s="34" t="s">
        <v>468</v>
      </c>
      <c r="H2038" s="34" t="s">
        <v>434</v>
      </c>
      <c r="I2038" s="29"/>
      <c r="J2038" s="35" t="s">
        <v>435</v>
      </c>
      <c r="K2038" s="228"/>
      <c r="L2038" s="228"/>
      <c r="M2038" s="228"/>
      <c r="N2038" s="241"/>
      <c r="O2038" s="241"/>
      <c r="P2038" s="241"/>
      <c r="Q2038" s="36"/>
      <c r="R2038" s="36"/>
      <c r="S2038" s="36"/>
      <c r="T2038" s="36"/>
    </row>
    <row r="2039" spans="1:20" s="25" customFormat="1" ht="20.100000000000001" customHeight="1">
      <c r="A2039" s="29"/>
      <c r="B2039" s="34"/>
      <c r="C2039" s="31"/>
      <c r="D2039" s="32"/>
      <c r="E2039" s="33"/>
      <c r="F2039" s="34" t="s">
        <v>468</v>
      </c>
      <c r="G2039" s="34" t="s">
        <v>469</v>
      </c>
      <c r="H2039" s="34" t="s">
        <v>434</v>
      </c>
      <c r="I2039" s="29"/>
      <c r="J2039" s="35" t="s">
        <v>435</v>
      </c>
      <c r="K2039" s="228"/>
      <c r="L2039" s="228"/>
      <c r="M2039" s="228"/>
      <c r="N2039" s="241"/>
      <c r="O2039" s="241"/>
      <c r="P2039" s="241"/>
      <c r="Q2039" s="36"/>
      <c r="R2039" s="36"/>
      <c r="S2039" s="36"/>
      <c r="T2039" s="36"/>
    </row>
    <row r="2040" spans="1:20" s="25" customFormat="1" ht="20.100000000000001" customHeight="1">
      <c r="A2040" s="29"/>
      <c r="B2040" s="34"/>
      <c r="C2040" s="31"/>
      <c r="D2040" s="32"/>
      <c r="E2040" s="33"/>
      <c r="F2040" s="34" t="s">
        <v>469</v>
      </c>
      <c r="G2040" s="34" t="s">
        <v>470</v>
      </c>
      <c r="H2040" s="34" t="s">
        <v>434</v>
      </c>
      <c r="I2040" s="29"/>
      <c r="J2040" s="35" t="s">
        <v>435</v>
      </c>
      <c r="K2040" s="228"/>
      <c r="L2040" s="228"/>
      <c r="M2040" s="228"/>
      <c r="N2040" s="241"/>
      <c r="O2040" s="241"/>
      <c r="P2040" s="241"/>
      <c r="Q2040" s="36"/>
      <c r="R2040" s="36"/>
      <c r="S2040" s="36"/>
      <c r="T2040" s="36"/>
    </row>
    <row r="2041" spans="1:20" s="25" customFormat="1" ht="20.100000000000001" customHeight="1">
      <c r="A2041" s="29"/>
      <c r="B2041" s="34"/>
      <c r="C2041" s="31"/>
      <c r="D2041" s="32"/>
      <c r="E2041" s="33"/>
      <c r="F2041" s="34" t="s">
        <v>470</v>
      </c>
      <c r="G2041" s="34" t="s">
        <v>471</v>
      </c>
      <c r="H2041" s="34" t="s">
        <v>434</v>
      </c>
      <c r="I2041" s="29"/>
      <c r="J2041" s="35" t="s">
        <v>435</v>
      </c>
      <c r="K2041" s="228"/>
      <c r="L2041" s="228"/>
      <c r="M2041" s="228"/>
      <c r="N2041" s="241"/>
      <c r="O2041" s="241"/>
      <c r="P2041" s="241"/>
      <c r="Q2041" s="36"/>
      <c r="R2041" s="36"/>
      <c r="S2041" s="36"/>
      <c r="T2041" s="36"/>
    </row>
    <row r="2042" spans="1:20" s="25" customFormat="1" ht="20.100000000000001" customHeight="1">
      <c r="A2042" s="29"/>
      <c r="B2042" s="34"/>
      <c r="C2042" s="31"/>
      <c r="D2042" s="32"/>
      <c r="E2042" s="33"/>
      <c r="F2042" s="34" t="s">
        <v>471</v>
      </c>
      <c r="G2042" s="34" t="s">
        <v>473</v>
      </c>
      <c r="H2042" s="34" t="s">
        <v>434</v>
      </c>
      <c r="I2042" s="29"/>
      <c r="J2042" s="35" t="s">
        <v>435</v>
      </c>
      <c r="K2042" s="228"/>
      <c r="L2042" s="228"/>
      <c r="M2042" s="228"/>
      <c r="N2042" s="241"/>
      <c r="O2042" s="241"/>
      <c r="P2042" s="241"/>
      <c r="Q2042" s="36"/>
      <c r="R2042" s="36"/>
      <c r="S2042" s="36"/>
      <c r="T2042" s="36"/>
    </row>
    <row r="2043" spans="1:20" s="25" customFormat="1" ht="20.100000000000001" customHeight="1">
      <c r="A2043" s="29"/>
      <c r="B2043" s="34"/>
      <c r="C2043" s="31"/>
      <c r="D2043" s="32"/>
      <c r="E2043" s="33"/>
      <c r="F2043" s="34" t="s">
        <v>473</v>
      </c>
      <c r="G2043" s="34" t="s">
        <v>474</v>
      </c>
      <c r="H2043" s="34" t="s">
        <v>434</v>
      </c>
      <c r="I2043" s="29"/>
      <c r="J2043" s="35" t="s">
        <v>435</v>
      </c>
      <c r="K2043" s="228"/>
      <c r="L2043" s="228"/>
      <c r="M2043" s="228"/>
      <c r="N2043" s="241"/>
      <c r="O2043" s="241"/>
      <c r="P2043" s="241"/>
      <c r="Q2043" s="36"/>
      <c r="R2043" s="36"/>
      <c r="S2043" s="36"/>
      <c r="T2043" s="36"/>
    </row>
    <row r="2044" spans="1:20" s="25" customFormat="1" ht="20.100000000000001" customHeight="1">
      <c r="A2044" s="29"/>
      <c r="B2044" s="34"/>
      <c r="C2044" s="31"/>
      <c r="D2044" s="32"/>
      <c r="E2044" s="33"/>
      <c r="F2044" s="34" t="s">
        <v>474</v>
      </c>
      <c r="G2044" s="34" t="s">
        <v>475</v>
      </c>
      <c r="H2044" s="34" t="s">
        <v>434</v>
      </c>
      <c r="I2044" s="29"/>
      <c r="J2044" s="35" t="s">
        <v>435</v>
      </c>
      <c r="K2044" s="228"/>
      <c r="L2044" s="228"/>
      <c r="M2044" s="228"/>
      <c r="N2044" s="241"/>
      <c r="O2044" s="241"/>
      <c r="P2044" s="241"/>
      <c r="Q2044" s="36"/>
      <c r="R2044" s="36"/>
      <c r="S2044" s="36"/>
      <c r="T2044" s="36"/>
    </row>
    <row r="2045" spans="1:20" s="25" customFormat="1" ht="20.100000000000001" customHeight="1">
      <c r="A2045" s="29"/>
      <c r="B2045" s="34"/>
      <c r="C2045" s="31"/>
      <c r="D2045" s="32"/>
      <c r="E2045" s="33"/>
      <c r="F2045" s="34" t="s">
        <v>475</v>
      </c>
      <c r="G2045" s="34" t="s">
        <v>476</v>
      </c>
      <c r="H2045" s="34" t="s">
        <v>434</v>
      </c>
      <c r="I2045" s="29"/>
      <c r="J2045" s="35" t="s">
        <v>435</v>
      </c>
      <c r="K2045" s="228"/>
      <c r="L2045" s="228"/>
      <c r="M2045" s="228"/>
      <c r="N2045" s="241"/>
      <c r="O2045" s="241"/>
      <c r="P2045" s="241"/>
      <c r="Q2045" s="36"/>
      <c r="R2045" s="36"/>
      <c r="S2045" s="36"/>
      <c r="T2045" s="36"/>
    </row>
    <row r="2046" spans="1:20" s="25" customFormat="1" ht="20.100000000000001" customHeight="1">
      <c r="A2046" s="29"/>
      <c r="B2046" s="34"/>
      <c r="C2046" s="31"/>
      <c r="D2046" s="32"/>
      <c r="E2046" s="33"/>
      <c r="F2046" s="34" t="s">
        <v>476</v>
      </c>
      <c r="G2046" s="34" t="s">
        <v>477</v>
      </c>
      <c r="H2046" s="34" t="s">
        <v>434</v>
      </c>
      <c r="I2046" s="29"/>
      <c r="J2046" s="35" t="s">
        <v>435</v>
      </c>
      <c r="K2046" s="228"/>
      <c r="L2046" s="228"/>
      <c r="M2046" s="228"/>
      <c r="N2046" s="241"/>
      <c r="O2046" s="241"/>
      <c r="P2046" s="241"/>
      <c r="Q2046" s="36"/>
      <c r="R2046" s="36"/>
      <c r="S2046" s="36"/>
      <c r="T2046" s="36"/>
    </row>
    <row r="2047" spans="1:20" s="25" customFormat="1" ht="20.100000000000001" customHeight="1">
      <c r="A2047" s="29"/>
      <c r="B2047" s="34"/>
      <c r="C2047" s="31"/>
      <c r="D2047" s="32"/>
      <c r="E2047" s="33"/>
      <c r="F2047" s="34" t="s">
        <v>477</v>
      </c>
      <c r="G2047" s="34" t="s">
        <v>543</v>
      </c>
      <c r="H2047" s="34" t="s">
        <v>434</v>
      </c>
      <c r="I2047" s="29"/>
      <c r="J2047" s="35" t="s">
        <v>435</v>
      </c>
      <c r="K2047" s="228"/>
      <c r="L2047" s="228"/>
      <c r="M2047" s="228"/>
      <c r="N2047" s="241"/>
      <c r="O2047" s="241"/>
      <c r="P2047" s="241"/>
      <c r="Q2047" s="36"/>
      <c r="R2047" s="36"/>
      <c r="S2047" s="36"/>
      <c r="T2047" s="36"/>
    </row>
    <row r="2048" spans="1:20" s="25" customFormat="1" ht="20.100000000000001" customHeight="1">
      <c r="A2048" s="29"/>
      <c r="B2048" s="34"/>
      <c r="C2048" s="31"/>
      <c r="D2048" s="32"/>
      <c r="E2048" s="33"/>
      <c r="F2048" s="34" t="s">
        <v>543</v>
      </c>
      <c r="G2048" s="34" t="s">
        <v>550</v>
      </c>
      <c r="H2048" s="34" t="s">
        <v>434</v>
      </c>
      <c r="I2048" s="29"/>
      <c r="J2048" s="35" t="s">
        <v>435</v>
      </c>
      <c r="K2048" s="228"/>
      <c r="L2048" s="228"/>
      <c r="M2048" s="228"/>
      <c r="N2048" s="241"/>
      <c r="O2048" s="241"/>
      <c r="P2048" s="241"/>
      <c r="Q2048" s="36"/>
      <c r="R2048" s="36"/>
      <c r="S2048" s="36"/>
      <c r="T2048" s="36"/>
    </row>
    <row r="2049" spans="1:20" s="25" customFormat="1" ht="20.100000000000001" customHeight="1">
      <c r="A2049" s="29"/>
      <c r="B2049" s="34"/>
      <c r="C2049" s="31"/>
      <c r="D2049" s="32"/>
      <c r="E2049" s="33"/>
      <c r="F2049" s="34" t="s">
        <v>550</v>
      </c>
      <c r="G2049" s="34" t="s">
        <v>551</v>
      </c>
      <c r="H2049" s="34" t="s">
        <v>434</v>
      </c>
      <c r="I2049" s="29"/>
      <c r="J2049" s="35" t="s">
        <v>435</v>
      </c>
      <c r="K2049" s="228"/>
      <c r="L2049" s="228"/>
      <c r="M2049" s="228"/>
      <c r="N2049" s="241"/>
      <c r="O2049" s="241"/>
      <c r="P2049" s="241"/>
      <c r="Q2049" s="36"/>
      <c r="R2049" s="36"/>
      <c r="S2049" s="36"/>
      <c r="T2049" s="36"/>
    </row>
    <row r="2050" spans="1:20" s="25" customFormat="1" ht="20.100000000000001" customHeight="1">
      <c r="A2050" s="29"/>
      <c r="B2050" s="34"/>
      <c r="C2050" s="31"/>
      <c r="D2050" s="32"/>
      <c r="E2050" s="33"/>
      <c r="F2050" s="34" t="s">
        <v>551</v>
      </c>
      <c r="G2050" s="34" t="s">
        <v>552</v>
      </c>
      <c r="H2050" s="34" t="s">
        <v>434</v>
      </c>
      <c r="I2050" s="29"/>
      <c r="J2050" s="35" t="s">
        <v>435</v>
      </c>
      <c r="K2050" s="228"/>
      <c r="L2050" s="228"/>
      <c r="M2050" s="228"/>
      <c r="N2050" s="241"/>
      <c r="O2050" s="241"/>
      <c r="P2050" s="241"/>
      <c r="Q2050" s="36"/>
      <c r="R2050" s="36"/>
      <c r="S2050" s="36"/>
      <c r="T2050" s="36"/>
    </row>
    <row r="2051" spans="1:20" s="25" customFormat="1" ht="20.100000000000001" customHeight="1">
      <c r="A2051" s="29"/>
      <c r="B2051" s="34"/>
      <c r="C2051" s="31"/>
      <c r="D2051" s="32"/>
      <c r="E2051" s="33"/>
      <c r="F2051" s="34" t="s">
        <v>552</v>
      </c>
      <c r="G2051" s="34" t="s">
        <v>553</v>
      </c>
      <c r="H2051" s="34" t="s">
        <v>434</v>
      </c>
      <c r="I2051" s="29"/>
      <c r="J2051" s="35" t="s">
        <v>435</v>
      </c>
      <c r="K2051" s="228"/>
      <c r="L2051" s="228"/>
      <c r="M2051" s="228"/>
      <c r="N2051" s="241"/>
      <c r="O2051" s="241"/>
      <c r="P2051" s="241"/>
      <c r="Q2051" s="36"/>
      <c r="R2051" s="36"/>
      <c r="S2051" s="36"/>
      <c r="T2051" s="36"/>
    </row>
    <row r="2052" spans="1:20" s="25" customFormat="1" ht="20.100000000000001" customHeight="1">
      <c r="A2052" s="29"/>
      <c r="B2052" s="34"/>
      <c r="C2052" s="31"/>
      <c r="D2052" s="32"/>
      <c r="E2052" s="33"/>
      <c r="F2052" s="34" t="s">
        <v>553</v>
      </c>
      <c r="G2052" s="34" t="s">
        <v>554</v>
      </c>
      <c r="H2052" s="34" t="s">
        <v>434</v>
      </c>
      <c r="I2052" s="29"/>
      <c r="J2052" s="35" t="s">
        <v>435</v>
      </c>
      <c r="K2052" s="228"/>
      <c r="L2052" s="228"/>
      <c r="M2052" s="228"/>
      <c r="N2052" s="241"/>
      <c r="O2052" s="241"/>
      <c r="P2052" s="241"/>
      <c r="Q2052" s="36"/>
      <c r="R2052" s="36"/>
      <c r="S2052" s="36"/>
      <c r="T2052" s="36"/>
    </row>
    <row r="2053" spans="1:20" s="25" customFormat="1" ht="20.100000000000001" customHeight="1">
      <c r="A2053" s="29"/>
      <c r="B2053" s="34"/>
      <c r="C2053" s="31"/>
      <c r="D2053" s="32"/>
      <c r="E2053" s="33"/>
      <c r="F2053" s="34" t="s">
        <v>554</v>
      </c>
      <c r="G2053" s="34" t="s">
        <v>555</v>
      </c>
      <c r="H2053" s="34" t="s">
        <v>434</v>
      </c>
      <c r="I2053" s="29"/>
      <c r="J2053" s="35" t="s">
        <v>435</v>
      </c>
      <c r="K2053" s="228"/>
      <c r="L2053" s="228"/>
      <c r="M2053" s="228"/>
      <c r="N2053" s="241"/>
      <c r="O2053" s="241"/>
      <c r="P2053" s="241"/>
      <c r="Q2053" s="36"/>
      <c r="R2053" s="36"/>
      <c r="S2053" s="36"/>
      <c r="T2053" s="36"/>
    </row>
    <row r="2054" spans="1:20" s="25" customFormat="1" ht="20.100000000000001" customHeight="1">
      <c r="A2054" s="29"/>
      <c r="B2054" s="34"/>
      <c r="C2054" s="31"/>
      <c r="D2054" s="32"/>
      <c r="E2054" s="33"/>
      <c r="F2054" s="34" t="s">
        <v>555</v>
      </c>
      <c r="G2054" s="34" t="s">
        <v>556</v>
      </c>
      <c r="H2054" s="34" t="s">
        <v>434</v>
      </c>
      <c r="I2054" s="29"/>
      <c r="J2054" s="35" t="s">
        <v>435</v>
      </c>
      <c r="K2054" s="228"/>
      <c r="L2054" s="228"/>
      <c r="M2054" s="228"/>
      <c r="N2054" s="241"/>
      <c r="O2054" s="241"/>
      <c r="P2054" s="241"/>
      <c r="Q2054" s="36"/>
      <c r="R2054" s="36"/>
      <c r="S2054" s="36"/>
      <c r="T2054" s="36"/>
    </row>
    <row r="2055" spans="1:20" s="25" customFormat="1" ht="20.100000000000001" customHeight="1">
      <c r="A2055" s="29"/>
      <c r="B2055" s="34"/>
      <c r="C2055" s="31"/>
      <c r="D2055" s="32"/>
      <c r="E2055" s="33"/>
      <c r="F2055" s="34" t="s">
        <v>556</v>
      </c>
      <c r="G2055" s="34" t="s">
        <v>557</v>
      </c>
      <c r="H2055" s="34" t="s">
        <v>434</v>
      </c>
      <c r="I2055" s="29"/>
      <c r="J2055" s="35" t="s">
        <v>435</v>
      </c>
      <c r="K2055" s="228"/>
      <c r="L2055" s="228"/>
      <c r="M2055" s="228"/>
      <c r="N2055" s="241"/>
      <c r="O2055" s="241"/>
      <c r="P2055" s="241"/>
      <c r="Q2055" s="36"/>
      <c r="R2055" s="36"/>
      <c r="S2055" s="36"/>
      <c r="T2055" s="36"/>
    </row>
    <row r="2056" spans="1:20" s="25" customFormat="1" ht="20.100000000000001" customHeight="1">
      <c r="A2056" s="29"/>
      <c r="B2056" s="34"/>
      <c r="C2056" s="31"/>
      <c r="D2056" s="32"/>
      <c r="E2056" s="33"/>
      <c r="F2056" s="34" t="s">
        <v>557</v>
      </c>
      <c r="G2056" s="34" t="s">
        <v>558</v>
      </c>
      <c r="H2056" s="34" t="s">
        <v>434</v>
      </c>
      <c r="I2056" s="29"/>
      <c r="J2056" s="35" t="s">
        <v>435</v>
      </c>
      <c r="K2056" s="228"/>
      <c r="L2056" s="228"/>
      <c r="M2056" s="228"/>
      <c r="N2056" s="241"/>
      <c r="O2056" s="241"/>
      <c r="P2056" s="241"/>
      <c r="Q2056" s="36"/>
      <c r="R2056" s="36"/>
      <c r="S2056" s="36"/>
      <c r="T2056" s="36"/>
    </row>
    <row r="2057" spans="1:20" s="25" customFormat="1" ht="20.100000000000001" customHeight="1">
      <c r="A2057" s="29"/>
      <c r="B2057" s="34"/>
      <c r="C2057" s="31"/>
      <c r="D2057" s="32"/>
      <c r="E2057" s="33"/>
      <c r="F2057" s="34" t="s">
        <v>558</v>
      </c>
      <c r="G2057" s="34" t="s">
        <v>559</v>
      </c>
      <c r="H2057" s="34" t="s">
        <v>434</v>
      </c>
      <c r="I2057" s="29"/>
      <c r="J2057" s="35" t="s">
        <v>435</v>
      </c>
      <c r="K2057" s="228"/>
      <c r="L2057" s="228"/>
      <c r="M2057" s="228"/>
      <c r="N2057" s="241"/>
      <c r="O2057" s="241"/>
      <c r="P2057" s="241"/>
      <c r="Q2057" s="36"/>
      <c r="R2057" s="36"/>
      <c r="S2057" s="36"/>
      <c r="T2057" s="36"/>
    </row>
    <row r="2058" spans="1:20" s="25" customFormat="1" ht="20.100000000000001" customHeight="1">
      <c r="A2058" s="29"/>
      <c r="B2058" s="34"/>
      <c r="C2058" s="31"/>
      <c r="D2058" s="32"/>
      <c r="E2058" s="33"/>
      <c r="F2058" s="34" t="s">
        <v>559</v>
      </c>
      <c r="G2058" s="34" t="s">
        <v>560</v>
      </c>
      <c r="H2058" s="34" t="s">
        <v>434</v>
      </c>
      <c r="I2058" s="29"/>
      <c r="J2058" s="35" t="s">
        <v>435</v>
      </c>
      <c r="K2058" s="228"/>
      <c r="L2058" s="228"/>
      <c r="M2058" s="228"/>
      <c r="N2058" s="241"/>
      <c r="O2058" s="241"/>
      <c r="P2058" s="241"/>
      <c r="Q2058" s="36"/>
      <c r="R2058" s="36"/>
      <c r="S2058" s="36"/>
      <c r="T2058" s="36"/>
    </row>
    <row r="2059" spans="1:20" s="25" customFormat="1" ht="20.100000000000001" customHeight="1">
      <c r="A2059" s="29"/>
      <c r="B2059" s="34"/>
      <c r="C2059" s="31"/>
      <c r="D2059" s="32"/>
      <c r="E2059" s="33"/>
      <c r="F2059" s="34" t="s">
        <v>560</v>
      </c>
      <c r="G2059" s="34" t="s">
        <v>561</v>
      </c>
      <c r="H2059" s="34" t="s">
        <v>434</v>
      </c>
      <c r="I2059" s="29"/>
      <c r="J2059" s="35" t="s">
        <v>435</v>
      </c>
      <c r="K2059" s="228"/>
      <c r="L2059" s="228"/>
      <c r="M2059" s="228"/>
      <c r="N2059" s="241"/>
      <c r="O2059" s="241"/>
      <c r="P2059" s="241"/>
      <c r="Q2059" s="36"/>
      <c r="R2059" s="36"/>
      <c r="S2059" s="36"/>
      <c r="T2059" s="36"/>
    </row>
    <row r="2060" spans="1:20" s="25" customFormat="1" ht="20.100000000000001" customHeight="1">
      <c r="A2060" s="29"/>
      <c r="B2060" s="34"/>
      <c r="C2060" s="31"/>
      <c r="D2060" s="32"/>
      <c r="E2060" s="33"/>
      <c r="F2060" s="34" t="s">
        <v>561</v>
      </c>
      <c r="G2060" s="34" t="s">
        <v>572</v>
      </c>
      <c r="H2060" s="34" t="s">
        <v>434</v>
      </c>
      <c r="I2060" s="29"/>
      <c r="J2060" s="35" t="s">
        <v>435</v>
      </c>
      <c r="K2060" s="228"/>
      <c r="L2060" s="228"/>
      <c r="M2060" s="228"/>
      <c r="N2060" s="241"/>
      <c r="O2060" s="241"/>
      <c r="P2060" s="241"/>
      <c r="Q2060" s="36"/>
      <c r="R2060" s="36"/>
      <c r="S2060" s="36"/>
      <c r="T2060" s="36"/>
    </row>
    <row r="2061" spans="1:20" s="25" customFormat="1" ht="20.100000000000001" customHeight="1">
      <c r="A2061" s="20"/>
      <c r="B2061" s="44"/>
      <c r="C2061" s="41"/>
      <c r="D2061" s="42"/>
      <c r="E2061" s="43"/>
      <c r="F2061" s="44"/>
      <c r="G2061" s="44"/>
      <c r="H2061" s="44"/>
      <c r="I2061" s="20"/>
      <c r="J2061" s="24"/>
      <c r="K2061" s="226"/>
      <c r="L2061" s="226"/>
      <c r="M2061" s="226"/>
      <c r="N2061" s="239"/>
      <c r="O2061" s="239"/>
      <c r="P2061" s="239"/>
    </row>
    <row r="2062" spans="1:20" s="25" customFormat="1" ht="20.100000000000001" customHeight="1">
      <c r="A2062" s="20"/>
      <c r="B2062" s="44"/>
      <c r="C2062" s="41"/>
      <c r="D2062" s="42"/>
      <c r="E2062" s="43"/>
      <c r="F2062" s="44"/>
      <c r="G2062" s="44"/>
      <c r="H2062" s="44"/>
      <c r="I2062" s="20"/>
      <c r="J2062" s="24"/>
      <c r="K2062" s="226"/>
      <c r="L2062" s="226"/>
      <c r="M2062" s="226"/>
      <c r="N2062" s="239"/>
      <c r="O2062" s="239"/>
      <c r="P2062" s="239"/>
    </row>
    <row r="2063" spans="1:20" s="25" customFormat="1" ht="20.100000000000001" customHeight="1">
      <c r="A2063" s="29"/>
      <c r="B2063" s="34">
        <v>157</v>
      </c>
      <c r="C2063" s="31">
        <v>2.0019999999999998</v>
      </c>
      <c r="D2063" s="32" t="s">
        <v>173</v>
      </c>
      <c r="E2063" s="33">
        <v>2.556</v>
      </c>
      <c r="F2063" s="34" t="s">
        <v>433</v>
      </c>
      <c r="G2063" s="34" t="s">
        <v>447</v>
      </c>
      <c r="H2063" s="34" t="s">
        <v>434</v>
      </c>
      <c r="I2063" s="29"/>
      <c r="J2063" s="35" t="s">
        <v>435</v>
      </c>
      <c r="K2063" s="228" t="s">
        <v>434</v>
      </c>
      <c r="L2063" s="228">
        <f>COUNTIF(H2063:H2074,"B")</f>
        <v>7</v>
      </c>
      <c r="M2063" s="228">
        <v>200</v>
      </c>
      <c r="N2063" s="245">
        <f>L2063*M2063</f>
        <v>1400</v>
      </c>
      <c r="O2063" s="245">
        <v>156</v>
      </c>
      <c r="P2063" s="245">
        <f>O2063+N2063</f>
        <v>1556</v>
      </c>
      <c r="Q2063" s="76">
        <f>P2063/P2067</f>
        <v>0.60876369327073554</v>
      </c>
      <c r="R2063" s="76"/>
      <c r="S2063" s="76"/>
      <c r="T2063" s="76"/>
    </row>
    <row r="2064" spans="1:20" s="25" customFormat="1" ht="20.100000000000001" customHeight="1">
      <c r="A2064" s="29"/>
      <c r="B2064" s="34"/>
      <c r="C2064" s="31"/>
      <c r="D2064" s="32"/>
      <c r="E2064" s="33"/>
      <c r="F2064" s="34" t="s">
        <v>447</v>
      </c>
      <c r="G2064" s="34" t="s">
        <v>451</v>
      </c>
      <c r="H2064" s="34" t="s">
        <v>434</v>
      </c>
      <c r="I2064" s="29"/>
      <c r="J2064" s="35" t="s">
        <v>435</v>
      </c>
      <c r="K2064" s="228" t="s">
        <v>438</v>
      </c>
      <c r="L2064" s="228">
        <f>COUNTIF(H2063:H2074,"S")</f>
        <v>4</v>
      </c>
      <c r="M2064" s="228">
        <v>200</v>
      </c>
      <c r="N2064" s="245">
        <f>L2064*M2064</f>
        <v>800</v>
      </c>
      <c r="O2064" s="245"/>
      <c r="P2064" s="245">
        <f>N2064+O2064</f>
        <v>800</v>
      </c>
      <c r="Q2064" s="76">
        <f>P2064/P2067</f>
        <v>0.3129890453834116</v>
      </c>
      <c r="R2064" s="76"/>
      <c r="S2064" s="76"/>
      <c r="T2064" s="76"/>
    </row>
    <row r="2065" spans="1:20" s="25" customFormat="1" ht="20.100000000000001" customHeight="1">
      <c r="A2065" s="29"/>
      <c r="B2065" s="34"/>
      <c r="C2065" s="31"/>
      <c r="D2065" s="32"/>
      <c r="E2065" s="33"/>
      <c r="F2065" s="34" t="s">
        <v>451</v>
      </c>
      <c r="G2065" s="34" t="s">
        <v>454</v>
      </c>
      <c r="H2065" s="34" t="s">
        <v>438</v>
      </c>
      <c r="I2065" s="29"/>
      <c r="J2065" s="35" t="s">
        <v>435</v>
      </c>
      <c r="K2065" s="228" t="s">
        <v>440</v>
      </c>
      <c r="L2065" s="228">
        <f>COUNTIF(H2063:H2074,"RR")</f>
        <v>0</v>
      </c>
      <c r="M2065" s="228">
        <v>200</v>
      </c>
      <c r="N2065" s="245">
        <f>L2065*M2065</f>
        <v>0</v>
      </c>
      <c r="O2065" s="245"/>
      <c r="P2065" s="245">
        <f>N2065+O2065</f>
        <v>0</v>
      </c>
      <c r="Q2065" s="76">
        <f>P2065/P2067</f>
        <v>0</v>
      </c>
      <c r="R2065" s="76"/>
      <c r="S2065" s="76"/>
      <c r="T2065" s="76"/>
    </row>
    <row r="2066" spans="1:20" s="25" customFormat="1" ht="20.100000000000001" customHeight="1">
      <c r="A2066" s="29"/>
      <c r="B2066" s="34"/>
      <c r="C2066" s="31"/>
      <c r="D2066" s="32"/>
      <c r="E2066" s="33"/>
      <c r="F2066" s="34" t="s">
        <v>454</v>
      </c>
      <c r="G2066" s="34" t="s">
        <v>455</v>
      </c>
      <c r="H2066" s="34" t="s">
        <v>438</v>
      </c>
      <c r="I2066" s="29"/>
      <c r="J2066" s="35" t="s">
        <v>435</v>
      </c>
      <c r="K2066" s="228" t="s">
        <v>443</v>
      </c>
      <c r="L2066" s="228">
        <f>COUNTIF(H2063:H2074,"RB")</f>
        <v>1</v>
      </c>
      <c r="M2066" s="228">
        <v>200</v>
      </c>
      <c r="N2066" s="245">
        <f>L2066*M2066</f>
        <v>200</v>
      </c>
      <c r="O2066" s="245"/>
      <c r="P2066" s="245">
        <f>N2066+O2066</f>
        <v>200</v>
      </c>
      <c r="Q2066" s="76">
        <f>P2066/P2067</f>
        <v>7.82472613458529E-2</v>
      </c>
      <c r="R2066" s="76"/>
      <c r="S2066" s="76"/>
      <c r="T2066" s="76"/>
    </row>
    <row r="2067" spans="1:20" s="25" customFormat="1" ht="20.100000000000001" customHeight="1">
      <c r="A2067" s="29"/>
      <c r="B2067" s="34"/>
      <c r="C2067" s="31"/>
      <c r="D2067" s="32"/>
      <c r="E2067" s="33"/>
      <c r="F2067" s="34" t="s">
        <v>455</v>
      </c>
      <c r="G2067" s="34" t="s">
        <v>456</v>
      </c>
      <c r="H2067" s="34" t="s">
        <v>434</v>
      </c>
      <c r="I2067" s="29"/>
      <c r="J2067" s="35" t="s">
        <v>435</v>
      </c>
      <c r="K2067" s="228"/>
      <c r="L2067" s="228"/>
      <c r="M2067" s="228"/>
      <c r="N2067" s="245"/>
      <c r="O2067" s="245"/>
      <c r="P2067" s="245">
        <f>SUM(P2063:P2066)</f>
        <v>2556</v>
      </c>
      <c r="Q2067" s="76">
        <f>SUM(Q2063:Q2066)</f>
        <v>1</v>
      </c>
      <c r="R2067" s="76"/>
      <c r="S2067" s="76"/>
      <c r="T2067" s="76"/>
    </row>
    <row r="2068" spans="1:20" s="25" customFormat="1" ht="20.100000000000001" customHeight="1">
      <c r="A2068" s="29"/>
      <c r="B2068" s="34"/>
      <c r="C2068" s="31"/>
      <c r="D2068" s="32"/>
      <c r="E2068" s="33"/>
      <c r="F2068" s="34" t="s">
        <v>456</v>
      </c>
      <c r="G2068" s="34" t="s">
        <v>457</v>
      </c>
      <c r="H2068" s="34" t="s">
        <v>434</v>
      </c>
      <c r="I2068" s="29"/>
      <c r="J2068" s="35" t="s">
        <v>435</v>
      </c>
      <c r="K2068" s="228"/>
      <c r="L2068" s="228"/>
      <c r="M2068" s="228"/>
      <c r="N2068" s="241"/>
      <c r="O2068" s="241"/>
      <c r="P2068" s="241"/>
      <c r="Q2068" s="36"/>
      <c r="R2068" s="36"/>
      <c r="S2068" s="36"/>
      <c r="T2068" s="36"/>
    </row>
    <row r="2069" spans="1:20" s="25" customFormat="1" ht="20.100000000000001" customHeight="1">
      <c r="A2069" s="29"/>
      <c r="B2069" s="34"/>
      <c r="C2069" s="31"/>
      <c r="D2069" s="32"/>
      <c r="E2069" s="33"/>
      <c r="F2069" s="34" t="s">
        <v>457</v>
      </c>
      <c r="G2069" s="34" t="s">
        <v>460</v>
      </c>
      <c r="H2069" s="34" t="s">
        <v>434</v>
      </c>
      <c r="I2069" s="29"/>
      <c r="J2069" s="35" t="s">
        <v>435</v>
      </c>
      <c r="K2069" s="228"/>
      <c r="L2069" s="228"/>
      <c r="M2069" s="228"/>
      <c r="N2069" s="241"/>
      <c r="O2069" s="241"/>
      <c r="P2069" s="241"/>
      <c r="Q2069" s="36"/>
      <c r="R2069" s="36"/>
      <c r="S2069" s="36"/>
      <c r="T2069" s="36"/>
    </row>
    <row r="2070" spans="1:20" s="25" customFormat="1" ht="20.100000000000001" customHeight="1">
      <c r="A2070" s="29"/>
      <c r="B2070" s="34"/>
      <c r="C2070" s="31"/>
      <c r="D2070" s="32"/>
      <c r="E2070" s="33"/>
      <c r="F2070" s="34" t="s">
        <v>460</v>
      </c>
      <c r="G2070" s="34" t="s">
        <v>463</v>
      </c>
      <c r="H2070" s="34" t="s">
        <v>438</v>
      </c>
      <c r="I2070" s="29"/>
      <c r="J2070" s="35" t="s">
        <v>435</v>
      </c>
      <c r="K2070" s="228"/>
      <c r="L2070" s="228"/>
      <c r="M2070" s="228"/>
      <c r="N2070" s="241"/>
      <c r="O2070" s="241"/>
      <c r="P2070" s="241"/>
      <c r="Q2070" s="36"/>
      <c r="R2070" s="36"/>
      <c r="S2070" s="36"/>
      <c r="T2070" s="36"/>
    </row>
    <row r="2071" spans="1:20" s="25" customFormat="1" ht="20.100000000000001" customHeight="1">
      <c r="A2071" s="29"/>
      <c r="B2071" s="34"/>
      <c r="C2071" s="31"/>
      <c r="D2071" s="32"/>
      <c r="E2071" s="33"/>
      <c r="F2071" s="34" t="s">
        <v>463</v>
      </c>
      <c r="G2071" s="34" t="s">
        <v>464</v>
      </c>
      <c r="H2071" s="34" t="s">
        <v>434</v>
      </c>
      <c r="I2071" s="29"/>
      <c r="J2071" s="35" t="s">
        <v>435</v>
      </c>
      <c r="K2071" s="228"/>
      <c r="L2071" s="228"/>
      <c r="M2071" s="228"/>
      <c r="N2071" s="241"/>
      <c r="O2071" s="241"/>
      <c r="P2071" s="241"/>
      <c r="Q2071" s="36"/>
      <c r="R2071" s="36"/>
      <c r="S2071" s="36"/>
      <c r="T2071" s="36"/>
    </row>
    <row r="2072" spans="1:20" s="25" customFormat="1" ht="20.100000000000001" customHeight="1">
      <c r="A2072" s="29"/>
      <c r="B2072" s="34"/>
      <c r="C2072" s="31"/>
      <c r="D2072" s="32"/>
      <c r="E2072" s="33"/>
      <c r="F2072" s="34" t="s">
        <v>464</v>
      </c>
      <c r="G2072" s="34" t="s">
        <v>465</v>
      </c>
      <c r="H2072" s="34" t="s">
        <v>434</v>
      </c>
      <c r="I2072" s="29"/>
      <c r="J2072" s="35" t="s">
        <v>435</v>
      </c>
      <c r="K2072" s="228"/>
      <c r="L2072" s="228"/>
      <c r="M2072" s="228"/>
      <c r="N2072" s="241"/>
      <c r="O2072" s="241"/>
      <c r="P2072" s="241"/>
      <c r="Q2072" s="36"/>
      <c r="R2072" s="36"/>
      <c r="S2072" s="36"/>
      <c r="T2072" s="36"/>
    </row>
    <row r="2073" spans="1:20" s="25" customFormat="1" ht="20.100000000000001" customHeight="1">
      <c r="A2073" s="29"/>
      <c r="B2073" s="34"/>
      <c r="C2073" s="31"/>
      <c r="D2073" s="32"/>
      <c r="E2073" s="33"/>
      <c r="F2073" s="34" t="s">
        <v>465</v>
      </c>
      <c r="G2073" s="34" t="s">
        <v>466</v>
      </c>
      <c r="H2073" s="34" t="s">
        <v>443</v>
      </c>
      <c r="I2073" s="29"/>
      <c r="J2073" s="35" t="s">
        <v>435</v>
      </c>
      <c r="K2073" s="228"/>
      <c r="L2073" s="228"/>
      <c r="M2073" s="228"/>
      <c r="N2073" s="241"/>
      <c r="O2073" s="241"/>
      <c r="P2073" s="241"/>
      <c r="Q2073" s="36"/>
      <c r="R2073" s="36"/>
      <c r="S2073" s="36"/>
      <c r="T2073" s="36"/>
    </row>
    <row r="2074" spans="1:20" s="25" customFormat="1" ht="20.100000000000001" customHeight="1">
      <c r="A2074" s="29"/>
      <c r="B2074" s="34"/>
      <c r="C2074" s="31"/>
      <c r="D2074" s="32"/>
      <c r="E2074" s="33"/>
      <c r="F2074" s="34" t="s">
        <v>466</v>
      </c>
      <c r="G2074" s="34" t="s">
        <v>467</v>
      </c>
      <c r="H2074" s="34" t="s">
        <v>438</v>
      </c>
      <c r="I2074" s="29"/>
      <c r="J2074" s="35" t="s">
        <v>40</v>
      </c>
      <c r="K2074" s="228"/>
      <c r="L2074" s="228"/>
      <c r="M2074" s="228"/>
      <c r="N2074" s="241"/>
      <c r="O2074" s="241"/>
      <c r="P2074" s="241"/>
      <c r="Q2074" s="36"/>
      <c r="R2074" s="36"/>
      <c r="S2074" s="36"/>
      <c r="T2074" s="36"/>
    </row>
    <row r="2075" spans="1:20" s="25" customFormat="1" ht="20.100000000000001" customHeight="1">
      <c r="A2075" s="29"/>
      <c r="B2075" s="34"/>
      <c r="C2075" s="31"/>
      <c r="D2075" s="32"/>
      <c r="E2075" s="33"/>
      <c r="F2075" s="34" t="s">
        <v>467</v>
      </c>
      <c r="G2075" s="34" t="s">
        <v>573</v>
      </c>
      <c r="H2075" s="34" t="s">
        <v>434</v>
      </c>
      <c r="I2075" s="29"/>
      <c r="J2075" s="35" t="s">
        <v>435</v>
      </c>
      <c r="K2075" s="228"/>
      <c r="L2075" s="228"/>
      <c r="M2075" s="228"/>
      <c r="N2075" s="241"/>
      <c r="O2075" s="241"/>
      <c r="P2075" s="241"/>
      <c r="Q2075" s="36"/>
      <c r="R2075" s="36"/>
      <c r="S2075" s="36"/>
      <c r="T2075" s="36"/>
    </row>
    <row r="2076" spans="1:20" s="25" customFormat="1" ht="20.100000000000001" customHeight="1">
      <c r="A2076" s="20"/>
      <c r="B2076" s="44"/>
      <c r="C2076" s="41"/>
      <c r="D2076" s="42"/>
      <c r="E2076" s="43"/>
      <c r="F2076" s="44"/>
      <c r="G2076" s="44"/>
      <c r="H2076" s="44"/>
      <c r="I2076" s="20"/>
      <c r="J2076" s="24"/>
      <c r="K2076" s="226"/>
      <c r="L2076" s="226"/>
      <c r="M2076" s="226"/>
      <c r="N2076" s="239"/>
      <c r="O2076" s="239"/>
      <c r="P2076" s="239"/>
    </row>
    <row r="2077" spans="1:20" s="25" customFormat="1" ht="20.100000000000001" customHeight="1">
      <c r="A2077" s="20"/>
      <c r="B2077" s="44"/>
      <c r="C2077" s="41"/>
      <c r="D2077" s="42"/>
      <c r="E2077" s="43"/>
      <c r="F2077" s="44"/>
      <c r="G2077" s="44"/>
      <c r="H2077" s="44"/>
      <c r="I2077" s="20"/>
      <c r="J2077" s="24"/>
      <c r="K2077" s="226"/>
      <c r="L2077" s="226"/>
      <c r="M2077" s="226"/>
      <c r="N2077" s="239"/>
      <c r="O2077" s="239"/>
      <c r="P2077" s="239"/>
    </row>
    <row r="2078" spans="1:20" s="25" customFormat="1" ht="20.100000000000001" customHeight="1">
      <c r="A2078" s="29"/>
      <c r="B2078" s="34">
        <v>158</v>
      </c>
      <c r="C2078" s="31">
        <v>2.0030000000000001</v>
      </c>
      <c r="D2078" s="32" t="s">
        <v>174</v>
      </c>
      <c r="E2078" s="33">
        <v>0.17399999999999999</v>
      </c>
      <c r="F2078" s="34" t="s">
        <v>433</v>
      </c>
      <c r="G2078" s="34" t="s">
        <v>574</v>
      </c>
      <c r="H2078" s="34" t="s">
        <v>440</v>
      </c>
      <c r="I2078" s="29"/>
      <c r="J2078" s="35" t="s">
        <v>435</v>
      </c>
      <c r="K2078" s="228" t="s">
        <v>434</v>
      </c>
      <c r="L2078" s="228">
        <f>COUNTIF(H2078,"B")</f>
        <v>0</v>
      </c>
      <c r="M2078" s="228">
        <v>0</v>
      </c>
      <c r="N2078" s="245">
        <v>0</v>
      </c>
      <c r="O2078" s="245">
        <v>0</v>
      </c>
      <c r="P2078" s="245">
        <f>O2078+N2078</f>
        <v>0</v>
      </c>
      <c r="Q2078" s="76">
        <f>P2078/P2082</f>
        <v>0</v>
      </c>
      <c r="R2078" s="76"/>
      <c r="S2078" s="76"/>
      <c r="T2078" s="76"/>
    </row>
    <row r="2079" spans="1:20" s="25" customFormat="1" ht="20.100000000000001" customHeight="1">
      <c r="A2079" s="29"/>
      <c r="B2079" s="34"/>
      <c r="C2079" s="31"/>
      <c r="D2079" s="32"/>
      <c r="E2079" s="33"/>
      <c r="F2079" s="34"/>
      <c r="G2079" s="34"/>
      <c r="H2079" s="34"/>
      <c r="I2079" s="29"/>
      <c r="J2079" s="35"/>
      <c r="K2079" s="228" t="s">
        <v>438</v>
      </c>
      <c r="L2079" s="228">
        <f>COUNTIF(H2078,"S")</f>
        <v>0</v>
      </c>
      <c r="M2079" s="228">
        <v>0</v>
      </c>
      <c r="N2079" s="245">
        <v>0</v>
      </c>
      <c r="O2079" s="245"/>
      <c r="P2079" s="245">
        <f>N2079+O2079</f>
        <v>0</v>
      </c>
      <c r="Q2079" s="76">
        <f>P2079/P2082</f>
        <v>0</v>
      </c>
      <c r="R2079" s="76"/>
      <c r="S2079" s="76"/>
      <c r="T2079" s="76"/>
    </row>
    <row r="2080" spans="1:20" s="25" customFormat="1" ht="20.100000000000001" customHeight="1">
      <c r="A2080" s="29"/>
      <c r="B2080" s="34"/>
      <c r="C2080" s="31"/>
      <c r="D2080" s="32"/>
      <c r="E2080" s="33"/>
      <c r="F2080" s="34"/>
      <c r="G2080" s="34"/>
      <c r="H2080" s="34"/>
      <c r="I2080" s="29"/>
      <c r="J2080" s="35"/>
      <c r="K2080" s="228" t="s">
        <v>440</v>
      </c>
      <c r="L2080" s="228">
        <f>COUNTIF(H2078,"")</f>
        <v>0</v>
      </c>
      <c r="M2080" s="228">
        <v>200</v>
      </c>
      <c r="N2080" s="245">
        <v>200</v>
      </c>
      <c r="O2080" s="245"/>
      <c r="P2080" s="245">
        <f>N2080+O2080</f>
        <v>200</v>
      </c>
      <c r="Q2080" s="76">
        <f>P2080/P2082</f>
        <v>1</v>
      </c>
      <c r="R2080" s="76"/>
      <c r="S2080" s="76"/>
      <c r="T2080" s="76"/>
    </row>
    <row r="2081" spans="1:20" s="25" customFormat="1" ht="20.100000000000001" customHeight="1">
      <c r="A2081" s="29"/>
      <c r="B2081" s="34"/>
      <c r="C2081" s="31"/>
      <c r="D2081" s="32"/>
      <c r="E2081" s="33"/>
      <c r="F2081" s="34"/>
      <c r="G2081" s="34"/>
      <c r="H2081" s="34"/>
      <c r="I2081" s="29"/>
      <c r="J2081" s="35"/>
      <c r="K2081" s="228" t="s">
        <v>443</v>
      </c>
      <c r="L2081" s="228">
        <v>0</v>
      </c>
      <c r="M2081" s="228">
        <v>0</v>
      </c>
      <c r="N2081" s="245">
        <v>0</v>
      </c>
      <c r="O2081" s="245"/>
      <c r="P2081" s="245">
        <f>N2081+O2081</f>
        <v>0</v>
      </c>
      <c r="Q2081" s="76">
        <f>P2081/P2082</f>
        <v>0</v>
      </c>
      <c r="R2081" s="76"/>
      <c r="S2081" s="76"/>
      <c r="T2081" s="76"/>
    </row>
    <row r="2082" spans="1:20" s="25" customFormat="1" ht="20.100000000000001" customHeight="1">
      <c r="A2082" s="29"/>
      <c r="B2082" s="34"/>
      <c r="C2082" s="31"/>
      <c r="D2082" s="32"/>
      <c r="E2082" s="33"/>
      <c r="F2082" s="34"/>
      <c r="G2082" s="34"/>
      <c r="H2082" s="34"/>
      <c r="I2082" s="29"/>
      <c r="J2082" s="35"/>
      <c r="K2082" s="228"/>
      <c r="L2082" s="228"/>
      <c r="M2082" s="228"/>
      <c r="N2082" s="245"/>
      <c r="O2082" s="245"/>
      <c r="P2082" s="245">
        <f>SUM(P2078:P2081)</f>
        <v>200</v>
      </c>
      <c r="Q2082" s="76">
        <f>SUM(Q2078:Q2081)</f>
        <v>1</v>
      </c>
      <c r="R2082" s="76"/>
      <c r="S2082" s="76"/>
      <c r="T2082" s="76"/>
    </row>
    <row r="2083" spans="1:20" s="25" customFormat="1" ht="20.100000000000001" customHeight="1">
      <c r="A2083" s="20"/>
      <c r="B2083" s="44"/>
      <c r="C2083" s="41"/>
      <c r="D2083" s="42"/>
      <c r="E2083" s="43"/>
      <c r="F2083" s="44"/>
      <c r="G2083" s="44"/>
      <c r="H2083" s="44"/>
      <c r="I2083" s="20"/>
      <c r="J2083" s="24"/>
      <c r="K2083" s="226"/>
      <c r="L2083" s="226"/>
      <c r="M2083" s="226"/>
      <c r="N2083" s="239"/>
      <c r="O2083" s="239"/>
      <c r="P2083" s="239"/>
    </row>
    <row r="2084" spans="1:20" s="25" customFormat="1" ht="20.100000000000001" customHeight="1">
      <c r="A2084" s="20"/>
      <c r="B2084" s="44"/>
      <c r="C2084" s="41"/>
      <c r="D2084" s="42"/>
      <c r="E2084" s="43"/>
      <c r="F2084" s="44"/>
      <c r="G2084" s="44"/>
      <c r="H2084" s="44"/>
      <c r="I2084" s="20"/>
      <c r="J2084" s="24"/>
      <c r="K2084" s="226"/>
      <c r="L2084" s="226"/>
      <c r="M2084" s="226"/>
      <c r="N2084" s="239"/>
      <c r="O2084" s="239"/>
      <c r="P2084" s="239"/>
    </row>
    <row r="2085" spans="1:20" s="25" customFormat="1" ht="20.100000000000001" customHeight="1">
      <c r="A2085" s="29"/>
      <c r="B2085" s="34">
        <v>159</v>
      </c>
      <c r="C2085" s="31">
        <v>2.004</v>
      </c>
      <c r="D2085" s="32" t="s">
        <v>175</v>
      </c>
      <c r="E2085" s="33">
        <v>1.2</v>
      </c>
      <c r="F2085" s="34" t="s">
        <v>433</v>
      </c>
      <c r="G2085" s="34" t="s">
        <v>447</v>
      </c>
      <c r="H2085" s="34" t="s">
        <v>434</v>
      </c>
      <c r="I2085" s="29"/>
      <c r="J2085" s="35" t="s">
        <v>435</v>
      </c>
      <c r="K2085" s="228" t="s">
        <v>434</v>
      </c>
      <c r="L2085" s="228">
        <f>COUNTIF(H2085:H2090,"B")</f>
        <v>6</v>
      </c>
      <c r="M2085" s="228">
        <v>200</v>
      </c>
      <c r="N2085" s="245">
        <f>L2085*M2085</f>
        <v>1200</v>
      </c>
      <c r="O2085" s="245"/>
      <c r="P2085" s="245">
        <f>O2085+N2085</f>
        <v>1200</v>
      </c>
      <c r="Q2085" s="76">
        <f>P2085/P2089</f>
        <v>1</v>
      </c>
      <c r="R2085" s="76"/>
      <c r="S2085" s="76"/>
      <c r="T2085" s="76"/>
    </row>
    <row r="2086" spans="1:20" s="25" customFormat="1" ht="20.100000000000001" customHeight="1">
      <c r="A2086" s="29"/>
      <c r="B2086" s="34"/>
      <c r="C2086" s="31"/>
      <c r="D2086" s="32"/>
      <c r="E2086" s="33"/>
      <c r="F2086" s="34" t="s">
        <v>447</v>
      </c>
      <c r="G2086" s="34" t="s">
        <v>451</v>
      </c>
      <c r="H2086" s="34" t="s">
        <v>434</v>
      </c>
      <c r="I2086" s="29"/>
      <c r="J2086" s="35" t="s">
        <v>435</v>
      </c>
      <c r="K2086" s="228" t="s">
        <v>438</v>
      </c>
      <c r="L2086" s="228">
        <v>0</v>
      </c>
      <c r="M2086" s="228">
        <v>200</v>
      </c>
      <c r="N2086" s="245">
        <f>L2086*M2086</f>
        <v>0</v>
      </c>
      <c r="O2086" s="245"/>
      <c r="P2086" s="245">
        <f>N2086+O2086</f>
        <v>0</v>
      </c>
      <c r="Q2086" s="76">
        <f>P2086/P2089</f>
        <v>0</v>
      </c>
      <c r="R2086" s="76"/>
      <c r="S2086" s="76"/>
      <c r="T2086" s="76"/>
    </row>
    <row r="2087" spans="1:20" s="25" customFormat="1" ht="20.100000000000001" customHeight="1">
      <c r="A2087" s="29"/>
      <c r="B2087" s="34"/>
      <c r="C2087" s="31"/>
      <c r="D2087" s="32"/>
      <c r="E2087" s="33"/>
      <c r="F2087" s="34" t="s">
        <v>451</v>
      </c>
      <c r="G2087" s="34" t="s">
        <v>454</v>
      </c>
      <c r="H2087" s="34" t="s">
        <v>434</v>
      </c>
      <c r="I2087" s="29"/>
      <c r="J2087" s="35" t="s">
        <v>435</v>
      </c>
      <c r="K2087" s="228" t="s">
        <v>440</v>
      </c>
      <c r="L2087" s="228">
        <v>0</v>
      </c>
      <c r="M2087" s="228">
        <v>200</v>
      </c>
      <c r="N2087" s="245">
        <f>L2087*M2087</f>
        <v>0</v>
      </c>
      <c r="O2087" s="245"/>
      <c r="P2087" s="245">
        <f>N2087+O2087</f>
        <v>0</v>
      </c>
      <c r="Q2087" s="76">
        <f>P2087/P2089</f>
        <v>0</v>
      </c>
      <c r="R2087" s="76"/>
      <c r="S2087" s="76"/>
      <c r="T2087" s="76"/>
    </row>
    <row r="2088" spans="1:20" s="25" customFormat="1" ht="20.100000000000001" customHeight="1">
      <c r="A2088" s="29"/>
      <c r="B2088" s="34"/>
      <c r="C2088" s="31"/>
      <c r="D2088" s="32"/>
      <c r="E2088" s="33"/>
      <c r="F2088" s="34" t="s">
        <v>454</v>
      </c>
      <c r="G2088" s="34" t="s">
        <v>455</v>
      </c>
      <c r="H2088" s="34" t="s">
        <v>434</v>
      </c>
      <c r="I2088" s="29"/>
      <c r="J2088" s="35" t="s">
        <v>435</v>
      </c>
      <c r="K2088" s="228" t="s">
        <v>443</v>
      </c>
      <c r="L2088" s="228">
        <v>0</v>
      </c>
      <c r="M2088" s="228">
        <v>200</v>
      </c>
      <c r="N2088" s="245">
        <f>L2088*M2088</f>
        <v>0</v>
      </c>
      <c r="O2088" s="245"/>
      <c r="P2088" s="245">
        <f>N2088+O2088</f>
        <v>0</v>
      </c>
      <c r="Q2088" s="76">
        <f>P2088/P2089</f>
        <v>0</v>
      </c>
      <c r="R2088" s="76"/>
      <c r="S2088" s="76"/>
      <c r="T2088" s="76"/>
    </row>
    <row r="2089" spans="1:20" s="25" customFormat="1" ht="20.100000000000001" customHeight="1">
      <c r="A2089" s="29"/>
      <c r="B2089" s="34"/>
      <c r="C2089" s="31"/>
      <c r="D2089" s="32"/>
      <c r="E2089" s="33"/>
      <c r="F2089" s="34" t="s">
        <v>455</v>
      </c>
      <c r="G2089" s="34" t="s">
        <v>456</v>
      </c>
      <c r="H2089" s="34" t="s">
        <v>434</v>
      </c>
      <c r="I2089" s="29"/>
      <c r="J2089" s="35" t="s">
        <v>435</v>
      </c>
      <c r="K2089" s="228"/>
      <c r="L2089" s="228"/>
      <c r="M2089" s="228"/>
      <c r="N2089" s="245"/>
      <c r="O2089" s="245"/>
      <c r="P2089" s="245">
        <f>SUM(P2085:P2088)</f>
        <v>1200</v>
      </c>
      <c r="Q2089" s="76">
        <f>SUM(Q2085:Q2088)</f>
        <v>1</v>
      </c>
      <c r="R2089" s="76"/>
      <c r="S2089" s="76"/>
      <c r="T2089" s="76"/>
    </row>
    <row r="2090" spans="1:20" s="25" customFormat="1" ht="20.100000000000001" customHeight="1">
      <c r="A2090" s="29"/>
      <c r="B2090" s="34"/>
      <c r="C2090" s="31"/>
      <c r="D2090" s="32"/>
      <c r="E2090" s="33"/>
      <c r="F2090" s="34" t="s">
        <v>456</v>
      </c>
      <c r="G2090" s="34" t="s">
        <v>457</v>
      </c>
      <c r="H2090" s="34" t="s">
        <v>434</v>
      </c>
      <c r="I2090" s="29"/>
      <c r="J2090" s="35" t="s">
        <v>435</v>
      </c>
      <c r="K2090" s="228"/>
      <c r="L2090" s="228"/>
      <c r="M2090" s="228"/>
      <c r="N2090" s="241"/>
      <c r="O2090" s="241"/>
      <c r="P2090" s="241"/>
      <c r="Q2090" s="36"/>
      <c r="R2090" s="36"/>
      <c r="S2090" s="36"/>
      <c r="T2090" s="36"/>
    </row>
    <row r="2091" spans="1:20" s="25" customFormat="1" ht="20.100000000000001" customHeight="1">
      <c r="A2091" s="20"/>
      <c r="B2091" s="44"/>
      <c r="C2091" s="41"/>
      <c r="D2091" s="42"/>
      <c r="E2091" s="43"/>
      <c r="F2091" s="44"/>
      <c r="G2091" s="44"/>
      <c r="H2091" s="44"/>
      <c r="I2091" s="20"/>
      <c r="J2091" s="24"/>
      <c r="K2091" s="226"/>
      <c r="L2091" s="226"/>
      <c r="M2091" s="226"/>
      <c r="N2091" s="239"/>
      <c r="O2091" s="239"/>
      <c r="P2091" s="239"/>
    </row>
    <row r="2092" spans="1:20" s="25" customFormat="1" ht="20.100000000000001" customHeight="1">
      <c r="A2092" s="20"/>
      <c r="B2092" s="44"/>
      <c r="C2092" s="41"/>
      <c r="D2092" s="42"/>
      <c r="E2092" s="43"/>
      <c r="F2092" s="44"/>
      <c r="G2092" s="44"/>
      <c r="H2092" s="44"/>
      <c r="I2092" s="20"/>
      <c r="J2092" s="24"/>
      <c r="K2092" s="226"/>
      <c r="L2092" s="226"/>
      <c r="M2092" s="226"/>
      <c r="N2092" s="239"/>
      <c r="O2092" s="239"/>
      <c r="P2092" s="239"/>
    </row>
    <row r="2093" spans="1:20" s="25" customFormat="1" ht="20.100000000000001" customHeight="1">
      <c r="A2093" s="29"/>
      <c r="B2093" s="34">
        <v>160</v>
      </c>
      <c r="C2093" s="31">
        <v>2.0049999999999999</v>
      </c>
      <c r="D2093" s="32" t="s">
        <v>176</v>
      </c>
      <c r="E2093" s="33">
        <v>6.0720000000000001</v>
      </c>
      <c r="F2093" s="34" t="s">
        <v>433</v>
      </c>
      <c r="G2093" s="34" t="s">
        <v>447</v>
      </c>
      <c r="H2093" s="34" t="s">
        <v>434</v>
      </c>
      <c r="I2093" s="29"/>
      <c r="J2093" s="35" t="s">
        <v>435</v>
      </c>
      <c r="K2093" s="228" t="s">
        <v>434</v>
      </c>
      <c r="L2093" s="228">
        <f>COUNTIF(H2093:H2122,"B")</f>
        <v>29</v>
      </c>
      <c r="M2093" s="228">
        <v>200</v>
      </c>
      <c r="N2093" s="245">
        <f>L2093*M2093</f>
        <v>5800</v>
      </c>
      <c r="O2093" s="245">
        <v>72</v>
      </c>
      <c r="P2093" s="245">
        <f>O2093+N2093</f>
        <v>5872</v>
      </c>
      <c r="Q2093" s="76">
        <f>P2093/P2097</f>
        <v>0.96706192358366272</v>
      </c>
      <c r="R2093" s="76"/>
      <c r="S2093" s="76"/>
      <c r="T2093" s="76"/>
    </row>
    <row r="2094" spans="1:20" s="25" customFormat="1" ht="20.100000000000001" customHeight="1">
      <c r="A2094" s="29"/>
      <c r="B2094" s="34"/>
      <c r="C2094" s="31"/>
      <c r="D2094" s="32"/>
      <c r="E2094" s="33"/>
      <c r="F2094" s="34" t="s">
        <v>447</v>
      </c>
      <c r="G2094" s="34" t="s">
        <v>451</v>
      </c>
      <c r="H2094" s="34" t="s">
        <v>434</v>
      </c>
      <c r="I2094" s="29"/>
      <c r="J2094" s="35" t="s">
        <v>435</v>
      </c>
      <c r="K2094" s="228" t="s">
        <v>438</v>
      </c>
      <c r="L2094" s="228">
        <f>COUNTIF(H2093:H2123,"S")</f>
        <v>1</v>
      </c>
      <c r="M2094" s="228">
        <v>200</v>
      </c>
      <c r="N2094" s="245">
        <f>L2094*M2094</f>
        <v>200</v>
      </c>
      <c r="O2094" s="245"/>
      <c r="P2094" s="245">
        <f>N2094+O2094</f>
        <v>200</v>
      </c>
      <c r="Q2094" s="76">
        <f>P2094/P2097</f>
        <v>3.2938076416337288E-2</v>
      </c>
      <c r="R2094" s="76"/>
      <c r="S2094" s="76"/>
      <c r="T2094" s="76"/>
    </row>
    <row r="2095" spans="1:20" s="25" customFormat="1" ht="20.100000000000001" customHeight="1">
      <c r="A2095" s="29"/>
      <c r="B2095" s="34"/>
      <c r="C2095" s="31"/>
      <c r="D2095" s="32"/>
      <c r="E2095" s="33"/>
      <c r="F2095" s="34" t="s">
        <v>451</v>
      </c>
      <c r="G2095" s="34" t="s">
        <v>454</v>
      </c>
      <c r="H2095" s="34" t="s">
        <v>434</v>
      </c>
      <c r="I2095" s="29"/>
      <c r="J2095" s="35" t="s">
        <v>435</v>
      </c>
      <c r="K2095" s="228" t="s">
        <v>440</v>
      </c>
      <c r="L2095" s="228">
        <v>0</v>
      </c>
      <c r="M2095" s="228">
        <v>200</v>
      </c>
      <c r="N2095" s="245">
        <f>L2095*M2095</f>
        <v>0</v>
      </c>
      <c r="O2095" s="245"/>
      <c r="P2095" s="245">
        <f>N2095+O2095</f>
        <v>0</v>
      </c>
      <c r="Q2095" s="76">
        <f>P2095/P2097</f>
        <v>0</v>
      </c>
      <c r="R2095" s="76"/>
      <c r="S2095" s="76"/>
      <c r="T2095" s="76"/>
    </row>
    <row r="2096" spans="1:20" s="25" customFormat="1" ht="20.100000000000001" customHeight="1">
      <c r="A2096" s="29"/>
      <c r="B2096" s="34"/>
      <c r="C2096" s="31"/>
      <c r="D2096" s="32"/>
      <c r="E2096" s="33"/>
      <c r="F2096" s="34" t="s">
        <v>454</v>
      </c>
      <c r="G2096" s="34" t="s">
        <v>455</v>
      </c>
      <c r="H2096" s="34" t="s">
        <v>434</v>
      </c>
      <c r="I2096" s="29"/>
      <c r="J2096" s="35" t="s">
        <v>435</v>
      </c>
      <c r="K2096" s="228" t="s">
        <v>443</v>
      </c>
      <c r="L2096" s="228">
        <v>0</v>
      </c>
      <c r="M2096" s="228">
        <v>200</v>
      </c>
      <c r="N2096" s="245">
        <v>0</v>
      </c>
      <c r="O2096" s="245"/>
      <c r="P2096" s="245">
        <f>N2096+O2096</f>
        <v>0</v>
      </c>
      <c r="Q2096" s="76">
        <f>P2096/P2097</f>
        <v>0</v>
      </c>
      <c r="R2096" s="76"/>
      <c r="S2096" s="76"/>
      <c r="T2096" s="76"/>
    </row>
    <row r="2097" spans="1:20" s="25" customFormat="1" ht="20.100000000000001" customHeight="1">
      <c r="A2097" s="29"/>
      <c r="B2097" s="34"/>
      <c r="C2097" s="31"/>
      <c r="D2097" s="32"/>
      <c r="E2097" s="33"/>
      <c r="F2097" s="34" t="s">
        <v>455</v>
      </c>
      <c r="G2097" s="34" t="s">
        <v>456</v>
      </c>
      <c r="H2097" s="34" t="s">
        <v>434</v>
      </c>
      <c r="I2097" s="29"/>
      <c r="J2097" s="35" t="s">
        <v>435</v>
      </c>
      <c r="K2097" s="228"/>
      <c r="L2097" s="228"/>
      <c r="M2097" s="228"/>
      <c r="N2097" s="245"/>
      <c r="O2097" s="245"/>
      <c r="P2097" s="245">
        <f>SUM(P2093:P2096)</f>
        <v>6072</v>
      </c>
      <c r="Q2097" s="76">
        <f>SUM(Q2093:Q2096)</f>
        <v>1</v>
      </c>
      <c r="R2097" s="76"/>
      <c r="S2097" s="76"/>
      <c r="T2097" s="76"/>
    </row>
    <row r="2098" spans="1:20" s="25" customFormat="1" ht="20.100000000000001" customHeight="1">
      <c r="A2098" s="29"/>
      <c r="B2098" s="34"/>
      <c r="C2098" s="31"/>
      <c r="D2098" s="32"/>
      <c r="E2098" s="33"/>
      <c r="F2098" s="34" t="s">
        <v>456</v>
      </c>
      <c r="G2098" s="34" t="s">
        <v>457</v>
      </c>
      <c r="H2098" s="34" t="s">
        <v>434</v>
      </c>
      <c r="I2098" s="29"/>
      <c r="J2098" s="35" t="s">
        <v>435</v>
      </c>
      <c r="K2098" s="228"/>
      <c r="L2098" s="228"/>
      <c r="M2098" s="228"/>
      <c r="N2098" s="241"/>
      <c r="O2098" s="241"/>
      <c r="P2098" s="241"/>
      <c r="Q2098" s="36"/>
      <c r="R2098" s="36"/>
      <c r="S2098" s="36"/>
      <c r="T2098" s="36"/>
    </row>
    <row r="2099" spans="1:20" s="25" customFormat="1" ht="20.100000000000001" customHeight="1">
      <c r="A2099" s="29"/>
      <c r="B2099" s="34"/>
      <c r="C2099" s="31"/>
      <c r="D2099" s="32"/>
      <c r="E2099" s="33"/>
      <c r="F2099" s="34" t="s">
        <v>457</v>
      </c>
      <c r="G2099" s="34" t="s">
        <v>460</v>
      </c>
      <c r="H2099" s="34" t="s">
        <v>434</v>
      </c>
      <c r="I2099" s="29"/>
      <c r="J2099" s="35" t="s">
        <v>435</v>
      </c>
      <c r="K2099" s="228"/>
      <c r="L2099" s="228"/>
      <c r="M2099" s="228"/>
      <c r="N2099" s="241"/>
      <c r="O2099" s="241"/>
      <c r="P2099" s="241"/>
      <c r="Q2099" s="36"/>
      <c r="R2099" s="36"/>
      <c r="S2099" s="36"/>
      <c r="T2099" s="36"/>
    </row>
    <row r="2100" spans="1:20" s="25" customFormat="1" ht="20.100000000000001" customHeight="1">
      <c r="A2100" s="29"/>
      <c r="B2100" s="34"/>
      <c r="C2100" s="31"/>
      <c r="D2100" s="32"/>
      <c r="E2100" s="33"/>
      <c r="F2100" s="34" t="s">
        <v>460</v>
      </c>
      <c r="G2100" s="34" t="s">
        <v>463</v>
      </c>
      <c r="H2100" s="34" t="s">
        <v>434</v>
      </c>
      <c r="I2100" s="29"/>
      <c r="J2100" s="35" t="s">
        <v>435</v>
      </c>
      <c r="K2100" s="228"/>
      <c r="L2100" s="228"/>
      <c r="M2100" s="228"/>
      <c r="N2100" s="241"/>
      <c r="O2100" s="241"/>
      <c r="P2100" s="241"/>
      <c r="Q2100" s="36"/>
      <c r="R2100" s="36"/>
      <c r="S2100" s="36"/>
      <c r="T2100" s="36"/>
    </row>
    <row r="2101" spans="1:20" s="25" customFormat="1" ht="20.100000000000001" customHeight="1">
      <c r="A2101" s="29"/>
      <c r="B2101" s="34"/>
      <c r="C2101" s="31"/>
      <c r="D2101" s="32"/>
      <c r="E2101" s="33"/>
      <c r="F2101" s="34" t="s">
        <v>463</v>
      </c>
      <c r="G2101" s="34" t="s">
        <v>464</v>
      </c>
      <c r="H2101" s="34" t="s">
        <v>434</v>
      </c>
      <c r="I2101" s="29"/>
      <c r="J2101" s="35" t="s">
        <v>434</v>
      </c>
      <c r="K2101" s="228"/>
      <c r="L2101" s="228"/>
      <c r="M2101" s="228"/>
      <c r="N2101" s="241"/>
      <c r="O2101" s="241"/>
      <c r="P2101" s="241"/>
      <c r="Q2101" s="36"/>
      <c r="R2101" s="36"/>
      <c r="S2101" s="36"/>
      <c r="T2101" s="36"/>
    </row>
    <row r="2102" spans="1:20" s="25" customFormat="1" ht="20.100000000000001" customHeight="1">
      <c r="A2102" s="29"/>
      <c r="B2102" s="34"/>
      <c r="C2102" s="31"/>
      <c r="D2102" s="32"/>
      <c r="E2102" s="33"/>
      <c r="F2102" s="34" t="s">
        <v>464</v>
      </c>
      <c r="G2102" s="34" t="s">
        <v>465</v>
      </c>
      <c r="H2102" s="34" t="s">
        <v>434</v>
      </c>
      <c r="I2102" s="29"/>
      <c r="J2102" s="35" t="s">
        <v>435</v>
      </c>
      <c r="K2102" s="228"/>
      <c r="L2102" s="228"/>
      <c r="M2102" s="228"/>
      <c r="N2102" s="241"/>
      <c r="O2102" s="241"/>
      <c r="P2102" s="241"/>
      <c r="Q2102" s="36"/>
      <c r="R2102" s="36"/>
      <c r="S2102" s="36"/>
      <c r="T2102" s="36"/>
    </row>
    <row r="2103" spans="1:20" s="25" customFormat="1" ht="20.100000000000001" customHeight="1">
      <c r="A2103" s="29"/>
      <c r="B2103" s="34"/>
      <c r="C2103" s="31"/>
      <c r="D2103" s="32"/>
      <c r="E2103" s="33"/>
      <c r="F2103" s="34" t="s">
        <v>465</v>
      </c>
      <c r="G2103" s="34" t="s">
        <v>466</v>
      </c>
      <c r="H2103" s="34" t="s">
        <v>434</v>
      </c>
      <c r="I2103" s="29"/>
      <c r="J2103" s="35" t="s">
        <v>435</v>
      </c>
      <c r="K2103" s="228"/>
      <c r="L2103" s="228"/>
      <c r="M2103" s="228"/>
      <c r="N2103" s="241"/>
      <c r="O2103" s="241"/>
      <c r="P2103" s="241"/>
      <c r="Q2103" s="36"/>
      <c r="R2103" s="36"/>
      <c r="S2103" s="36"/>
      <c r="T2103" s="36"/>
    </row>
    <row r="2104" spans="1:20" s="25" customFormat="1" ht="20.100000000000001" customHeight="1">
      <c r="A2104" s="29"/>
      <c r="B2104" s="34"/>
      <c r="C2104" s="31"/>
      <c r="D2104" s="32"/>
      <c r="E2104" s="33"/>
      <c r="F2104" s="34" t="s">
        <v>466</v>
      </c>
      <c r="G2104" s="34" t="s">
        <v>467</v>
      </c>
      <c r="H2104" s="34" t="s">
        <v>434</v>
      </c>
      <c r="I2104" s="29"/>
      <c r="J2104" s="35" t="s">
        <v>434</v>
      </c>
      <c r="K2104" s="228"/>
      <c r="L2104" s="228"/>
      <c r="M2104" s="228"/>
      <c r="N2104" s="241"/>
      <c r="O2104" s="241"/>
      <c r="P2104" s="241"/>
      <c r="Q2104" s="36"/>
      <c r="R2104" s="36"/>
      <c r="S2104" s="36"/>
      <c r="T2104" s="36"/>
    </row>
    <row r="2105" spans="1:20" s="25" customFormat="1" ht="20.100000000000001" customHeight="1">
      <c r="A2105" s="29"/>
      <c r="B2105" s="34"/>
      <c r="C2105" s="31"/>
      <c r="D2105" s="32"/>
      <c r="E2105" s="33"/>
      <c r="F2105" s="34" t="s">
        <v>467</v>
      </c>
      <c r="G2105" s="34" t="s">
        <v>468</v>
      </c>
      <c r="H2105" s="34" t="s">
        <v>434</v>
      </c>
      <c r="I2105" s="29"/>
      <c r="J2105" s="35" t="s">
        <v>435</v>
      </c>
      <c r="K2105" s="228"/>
      <c r="L2105" s="228"/>
      <c r="M2105" s="228"/>
      <c r="N2105" s="241"/>
      <c r="O2105" s="241"/>
      <c r="P2105" s="241"/>
      <c r="Q2105" s="36"/>
      <c r="R2105" s="36"/>
      <c r="S2105" s="36"/>
      <c r="T2105" s="36"/>
    </row>
    <row r="2106" spans="1:20" s="25" customFormat="1" ht="20.100000000000001" customHeight="1">
      <c r="A2106" s="29"/>
      <c r="B2106" s="34"/>
      <c r="C2106" s="31"/>
      <c r="D2106" s="32"/>
      <c r="E2106" s="33"/>
      <c r="F2106" s="34" t="s">
        <v>468</v>
      </c>
      <c r="G2106" s="34" t="s">
        <v>469</v>
      </c>
      <c r="H2106" s="34" t="s">
        <v>434</v>
      </c>
      <c r="I2106" s="29"/>
      <c r="J2106" s="35" t="s">
        <v>434</v>
      </c>
      <c r="K2106" s="228"/>
      <c r="L2106" s="228"/>
      <c r="M2106" s="228"/>
      <c r="N2106" s="241"/>
      <c r="O2106" s="241"/>
      <c r="P2106" s="241"/>
      <c r="Q2106" s="36"/>
      <c r="R2106" s="36"/>
      <c r="S2106" s="36"/>
      <c r="T2106" s="36"/>
    </row>
    <row r="2107" spans="1:20" s="25" customFormat="1" ht="20.100000000000001" customHeight="1">
      <c r="A2107" s="29"/>
      <c r="B2107" s="34"/>
      <c r="C2107" s="31"/>
      <c r="D2107" s="32"/>
      <c r="E2107" s="33"/>
      <c r="F2107" s="34" t="s">
        <v>469</v>
      </c>
      <c r="G2107" s="34" t="s">
        <v>470</v>
      </c>
      <c r="H2107" s="34" t="s">
        <v>434</v>
      </c>
      <c r="I2107" s="29"/>
      <c r="J2107" s="35" t="s">
        <v>435</v>
      </c>
      <c r="K2107" s="228"/>
      <c r="L2107" s="228"/>
      <c r="M2107" s="228"/>
      <c r="N2107" s="241"/>
      <c r="O2107" s="241"/>
      <c r="P2107" s="241"/>
      <c r="Q2107" s="36"/>
      <c r="R2107" s="36"/>
      <c r="S2107" s="36"/>
      <c r="T2107" s="36"/>
    </row>
    <row r="2108" spans="1:20" s="25" customFormat="1" ht="20.100000000000001" customHeight="1">
      <c r="A2108" s="29"/>
      <c r="B2108" s="34"/>
      <c r="C2108" s="31"/>
      <c r="D2108" s="32"/>
      <c r="E2108" s="33"/>
      <c r="F2108" s="34" t="s">
        <v>470</v>
      </c>
      <c r="G2108" s="34" t="s">
        <v>471</v>
      </c>
      <c r="H2108" s="34" t="s">
        <v>438</v>
      </c>
      <c r="I2108" s="29"/>
      <c r="J2108" s="35" t="s">
        <v>435</v>
      </c>
      <c r="K2108" s="228"/>
      <c r="L2108" s="228"/>
      <c r="M2108" s="228"/>
      <c r="N2108" s="241"/>
      <c r="O2108" s="241"/>
      <c r="P2108" s="241"/>
      <c r="Q2108" s="36"/>
      <c r="R2108" s="36"/>
      <c r="S2108" s="36"/>
      <c r="T2108" s="36"/>
    </row>
    <row r="2109" spans="1:20" s="25" customFormat="1" ht="20.100000000000001" customHeight="1">
      <c r="A2109" s="29"/>
      <c r="B2109" s="34"/>
      <c r="C2109" s="31"/>
      <c r="D2109" s="32"/>
      <c r="E2109" s="33"/>
      <c r="F2109" s="34" t="s">
        <v>471</v>
      </c>
      <c r="G2109" s="34" t="s">
        <v>473</v>
      </c>
      <c r="H2109" s="34" t="s">
        <v>434</v>
      </c>
      <c r="I2109" s="29"/>
      <c r="J2109" s="35" t="s">
        <v>435</v>
      </c>
      <c r="K2109" s="228"/>
      <c r="L2109" s="228"/>
      <c r="M2109" s="228"/>
      <c r="N2109" s="241"/>
      <c r="O2109" s="241"/>
      <c r="P2109" s="241"/>
      <c r="Q2109" s="36"/>
      <c r="R2109" s="36"/>
      <c r="S2109" s="36"/>
      <c r="T2109" s="36"/>
    </row>
    <row r="2110" spans="1:20" s="25" customFormat="1" ht="20.100000000000001" customHeight="1">
      <c r="A2110" s="29"/>
      <c r="B2110" s="34"/>
      <c r="C2110" s="31"/>
      <c r="D2110" s="32"/>
      <c r="E2110" s="33"/>
      <c r="F2110" s="34" t="s">
        <v>473</v>
      </c>
      <c r="G2110" s="34" t="s">
        <v>474</v>
      </c>
      <c r="H2110" s="34" t="s">
        <v>434</v>
      </c>
      <c r="I2110" s="29"/>
      <c r="J2110" s="35" t="s">
        <v>435</v>
      </c>
      <c r="K2110" s="228"/>
      <c r="L2110" s="228"/>
      <c r="M2110" s="228"/>
      <c r="N2110" s="241"/>
      <c r="O2110" s="241"/>
      <c r="P2110" s="241"/>
      <c r="Q2110" s="36"/>
      <c r="R2110" s="36"/>
      <c r="S2110" s="36"/>
      <c r="T2110" s="36"/>
    </row>
    <row r="2111" spans="1:20" s="25" customFormat="1" ht="20.100000000000001" customHeight="1">
      <c r="A2111" s="29"/>
      <c r="B2111" s="34"/>
      <c r="C2111" s="31"/>
      <c r="D2111" s="32"/>
      <c r="E2111" s="33"/>
      <c r="F2111" s="34" t="s">
        <v>474</v>
      </c>
      <c r="G2111" s="34" t="s">
        <v>475</v>
      </c>
      <c r="H2111" s="34" t="s">
        <v>434</v>
      </c>
      <c r="I2111" s="29"/>
      <c r="J2111" s="35" t="s">
        <v>435</v>
      </c>
      <c r="K2111" s="228"/>
      <c r="L2111" s="228"/>
      <c r="M2111" s="228"/>
      <c r="N2111" s="241"/>
      <c r="O2111" s="241"/>
      <c r="P2111" s="241"/>
      <c r="Q2111" s="36"/>
      <c r="R2111" s="36"/>
      <c r="S2111" s="36"/>
      <c r="T2111" s="36"/>
    </row>
    <row r="2112" spans="1:20" s="25" customFormat="1" ht="20.100000000000001" customHeight="1">
      <c r="A2112" s="29"/>
      <c r="B2112" s="34"/>
      <c r="C2112" s="31"/>
      <c r="D2112" s="32"/>
      <c r="E2112" s="33"/>
      <c r="F2112" s="34" t="s">
        <v>475</v>
      </c>
      <c r="G2112" s="34" t="s">
        <v>476</v>
      </c>
      <c r="H2112" s="34" t="s">
        <v>434</v>
      </c>
      <c r="I2112" s="29"/>
      <c r="J2112" s="35" t="s">
        <v>435</v>
      </c>
      <c r="K2112" s="228"/>
      <c r="L2112" s="228"/>
      <c r="M2112" s="228"/>
      <c r="N2112" s="241"/>
      <c r="O2112" s="241"/>
      <c r="P2112" s="241"/>
      <c r="Q2112" s="36"/>
      <c r="R2112" s="36"/>
      <c r="S2112" s="36"/>
      <c r="T2112" s="36"/>
    </row>
    <row r="2113" spans="1:20" s="25" customFormat="1" ht="20.100000000000001" customHeight="1">
      <c r="A2113" s="29"/>
      <c r="B2113" s="34"/>
      <c r="C2113" s="31"/>
      <c r="D2113" s="32"/>
      <c r="E2113" s="33"/>
      <c r="F2113" s="34" t="s">
        <v>476</v>
      </c>
      <c r="G2113" s="34" t="s">
        <v>477</v>
      </c>
      <c r="H2113" s="34" t="s">
        <v>434</v>
      </c>
      <c r="I2113" s="29"/>
      <c r="J2113" s="35" t="s">
        <v>435</v>
      </c>
      <c r="K2113" s="228"/>
      <c r="L2113" s="228"/>
      <c r="M2113" s="228"/>
      <c r="N2113" s="241"/>
      <c r="O2113" s="241"/>
      <c r="P2113" s="241"/>
      <c r="Q2113" s="36"/>
      <c r="R2113" s="36"/>
      <c r="S2113" s="36"/>
      <c r="T2113" s="36"/>
    </row>
    <row r="2114" spans="1:20" s="25" customFormat="1" ht="20.100000000000001" customHeight="1">
      <c r="A2114" s="29"/>
      <c r="B2114" s="34"/>
      <c r="C2114" s="31"/>
      <c r="D2114" s="32"/>
      <c r="E2114" s="33"/>
      <c r="F2114" s="34" t="s">
        <v>477</v>
      </c>
      <c r="G2114" s="34" t="s">
        <v>543</v>
      </c>
      <c r="H2114" s="34" t="s">
        <v>434</v>
      </c>
      <c r="I2114" s="29"/>
      <c r="J2114" s="35" t="s">
        <v>435</v>
      </c>
      <c r="K2114" s="228"/>
      <c r="L2114" s="228"/>
      <c r="M2114" s="228"/>
      <c r="N2114" s="241"/>
      <c r="O2114" s="241"/>
      <c r="P2114" s="241"/>
      <c r="Q2114" s="36"/>
      <c r="R2114" s="36"/>
      <c r="S2114" s="36"/>
      <c r="T2114" s="36"/>
    </row>
    <row r="2115" spans="1:20" s="25" customFormat="1" ht="20.100000000000001" customHeight="1">
      <c r="A2115" s="29"/>
      <c r="B2115" s="34"/>
      <c r="C2115" s="31"/>
      <c r="D2115" s="32"/>
      <c r="E2115" s="33"/>
      <c r="F2115" s="34" t="s">
        <v>543</v>
      </c>
      <c r="G2115" s="34" t="s">
        <v>550</v>
      </c>
      <c r="H2115" s="34" t="s">
        <v>434</v>
      </c>
      <c r="I2115" s="29"/>
      <c r="J2115" s="35" t="s">
        <v>435</v>
      </c>
      <c r="K2115" s="228"/>
      <c r="L2115" s="228"/>
      <c r="M2115" s="228"/>
      <c r="N2115" s="241"/>
      <c r="O2115" s="241"/>
      <c r="P2115" s="241"/>
      <c r="Q2115" s="36"/>
      <c r="R2115" s="36"/>
      <c r="S2115" s="36"/>
      <c r="T2115" s="36"/>
    </row>
    <row r="2116" spans="1:20" s="25" customFormat="1" ht="20.100000000000001" customHeight="1">
      <c r="A2116" s="29"/>
      <c r="B2116" s="34"/>
      <c r="C2116" s="31"/>
      <c r="D2116" s="32"/>
      <c r="E2116" s="33"/>
      <c r="F2116" s="34" t="s">
        <v>550</v>
      </c>
      <c r="G2116" s="34" t="s">
        <v>551</v>
      </c>
      <c r="H2116" s="34" t="s">
        <v>434</v>
      </c>
      <c r="I2116" s="29"/>
      <c r="J2116" s="35" t="s">
        <v>435</v>
      </c>
      <c r="K2116" s="228"/>
      <c r="L2116" s="228"/>
      <c r="M2116" s="228"/>
      <c r="N2116" s="241"/>
      <c r="O2116" s="241"/>
      <c r="P2116" s="241"/>
      <c r="Q2116" s="36"/>
      <c r="R2116" s="36"/>
      <c r="S2116" s="36"/>
      <c r="T2116" s="36"/>
    </row>
    <row r="2117" spans="1:20" s="25" customFormat="1" ht="20.100000000000001" customHeight="1">
      <c r="A2117" s="29"/>
      <c r="B2117" s="34"/>
      <c r="C2117" s="31"/>
      <c r="D2117" s="32"/>
      <c r="E2117" s="33"/>
      <c r="F2117" s="34" t="s">
        <v>551</v>
      </c>
      <c r="G2117" s="34" t="s">
        <v>552</v>
      </c>
      <c r="H2117" s="34" t="s">
        <v>434</v>
      </c>
      <c r="I2117" s="29"/>
      <c r="J2117" s="35" t="s">
        <v>435</v>
      </c>
      <c r="K2117" s="228"/>
      <c r="L2117" s="228"/>
      <c r="M2117" s="228"/>
      <c r="N2117" s="241"/>
      <c r="O2117" s="241"/>
      <c r="P2117" s="241"/>
      <c r="Q2117" s="36"/>
      <c r="R2117" s="36"/>
      <c r="S2117" s="36"/>
      <c r="T2117" s="36"/>
    </row>
    <row r="2118" spans="1:20" s="25" customFormat="1" ht="20.100000000000001" customHeight="1">
      <c r="A2118" s="29"/>
      <c r="B2118" s="34"/>
      <c r="C2118" s="31"/>
      <c r="D2118" s="32"/>
      <c r="E2118" s="33"/>
      <c r="F2118" s="34" t="s">
        <v>552</v>
      </c>
      <c r="G2118" s="34" t="s">
        <v>553</v>
      </c>
      <c r="H2118" s="34" t="s">
        <v>434</v>
      </c>
      <c r="I2118" s="29"/>
      <c r="J2118" s="35" t="s">
        <v>435</v>
      </c>
      <c r="K2118" s="228"/>
      <c r="L2118" s="228"/>
      <c r="M2118" s="228"/>
      <c r="N2118" s="241"/>
      <c r="O2118" s="241"/>
      <c r="P2118" s="241"/>
      <c r="Q2118" s="36"/>
      <c r="R2118" s="36"/>
      <c r="S2118" s="36"/>
      <c r="T2118" s="36"/>
    </row>
    <row r="2119" spans="1:20" s="25" customFormat="1" ht="20.100000000000001" customHeight="1">
      <c r="A2119" s="29"/>
      <c r="B2119" s="34"/>
      <c r="C2119" s="31"/>
      <c r="D2119" s="32"/>
      <c r="E2119" s="33"/>
      <c r="F2119" s="34" t="s">
        <v>553</v>
      </c>
      <c r="G2119" s="34" t="s">
        <v>554</v>
      </c>
      <c r="H2119" s="34" t="s">
        <v>434</v>
      </c>
      <c r="I2119" s="29"/>
      <c r="J2119" s="35" t="s">
        <v>435</v>
      </c>
      <c r="K2119" s="228"/>
      <c r="L2119" s="228"/>
      <c r="M2119" s="228"/>
      <c r="N2119" s="241"/>
      <c r="O2119" s="241"/>
      <c r="P2119" s="241"/>
      <c r="Q2119" s="36"/>
      <c r="R2119" s="36"/>
      <c r="S2119" s="36"/>
      <c r="T2119" s="36"/>
    </row>
    <row r="2120" spans="1:20" s="25" customFormat="1" ht="20.100000000000001" customHeight="1">
      <c r="A2120" s="29"/>
      <c r="B2120" s="34"/>
      <c r="C2120" s="31"/>
      <c r="D2120" s="32"/>
      <c r="E2120" s="33"/>
      <c r="F2120" s="34" t="s">
        <v>554</v>
      </c>
      <c r="G2120" s="34" t="s">
        <v>555</v>
      </c>
      <c r="H2120" s="34" t="s">
        <v>434</v>
      </c>
      <c r="I2120" s="29"/>
      <c r="J2120" s="35" t="s">
        <v>435</v>
      </c>
      <c r="K2120" s="228"/>
      <c r="L2120" s="228"/>
      <c r="M2120" s="228"/>
      <c r="N2120" s="241"/>
      <c r="O2120" s="241"/>
      <c r="P2120" s="241"/>
      <c r="Q2120" s="36"/>
      <c r="R2120" s="36"/>
      <c r="S2120" s="36"/>
      <c r="T2120" s="36"/>
    </row>
    <row r="2121" spans="1:20" s="25" customFormat="1" ht="20.100000000000001" customHeight="1">
      <c r="A2121" s="29"/>
      <c r="B2121" s="34"/>
      <c r="C2121" s="31"/>
      <c r="D2121" s="32"/>
      <c r="E2121" s="33"/>
      <c r="F2121" s="34" t="s">
        <v>555</v>
      </c>
      <c r="G2121" s="34" t="s">
        <v>556</v>
      </c>
      <c r="H2121" s="34" t="s">
        <v>434</v>
      </c>
      <c r="I2121" s="29"/>
      <c r="J2121" s="35" t="s">
        <v>435</v>
      </c>
      <c r="K2121" s="228"/>
      <c r="L2121" s="228"/>
      <c r="M2121" s="228"/>
      <c r="N2121" s="241"/>
      <c r="O2121" s="241"/>
      <c r="P2121" s="241"/>
      <c r="Q2121" s="36"/>
      <c r="R2121" s="36"/>
      <c r="S2121" s="36"/>
      <c r="T2121" s="36"/>
    </row>
    <row r="2122" spans="1:20" s="25" customFormat="1" ht="20.100000000000001" customHeight="1">
      <c r="A2122" s="29"/>
      <c r="B2122" s="34"/>
      <c r="C2122" s="31"/>
      <c r="D2122" s="32"/>
      <c r="E2122" s="33"/>
      <c r="F2122" s="34" t="s">
        <v>556</v>
      </c>
      <c r="G2122" s="34" t="s">
        <v>557</v>
      </c>
      <c r="H2122" s="34" t="s">
        <v>434</v>
      </c>
      <c r="I2122" s="29"/>
      <c r="J2122" s="35" t="s">
        <v>435</v>
      </c>
      <c r="K2122" s="228"/>
      <c r="L2122" s="228"/>
      <c r="M2122" s="228"/>
      <c r="N2122" s="241"/>
      <c r="O2122" s="241"/>
      <c r="P2122" s="241"/>
      <c r="Q2122" s="36"/>
      <c r="R2122" s="36"/>
      <c r="S2122" s="36"/>
      <c r="T2122" s="36"/>
    </row>
    <row r="2123" spans="1:20" s="25" customFormat="1" ht="20.100000000000001" customHeight="1">
      <c r="A2123" s="29"/>
      <c r="B2123" s="34"/>
      <c r="C2123" s="31"/>
      <c r="D2123" s="32"/>
      <c r="E2123" s="33"/>
      <c r="F2123" s="34" t="s">
        <v>557</v>
      </c>
      <c r="G2123" s="34" t="s">
        <v>575</v>
      </c>
      <c r="H2123" s="34" t="s">
        <v>434</v>
      </c>
      <c r="I2123" s="29"/>
      <c r="J2123" s="35" t="s">
        <v>435</v>
      </c>
      <c r="K2123" s="228"/>
      <c r="L2123" s="228"/>
      <c r="M2123" s="228"/>
      <c r="N2123" s="241"/>
      <c r="O2123" s="241"/>
      <c r="P2123" s="241"/>
      <c r="Q2123" s="36"/>
      <c r="R2123" s="36"/>
      <c r="S2123" s="36"/>
      <c r="T2123" s="36"/>
    </row>
    <row r="2124" spans="1:20" s="25" customFormat="1" ht="20.100000000000001" customHeight="1">
      <c r="A2124" s="20"/>
      <c r="B2124" s="44"/>
      <c r="C2124" s="41"/>
      <c r="D2124" s="42"/>
      <c r="E2124" s="43"/>
      <c r="F2124" s="44"/>
      <c r="G2124" s="44"/>
      <c r="H2124" s="44"/>
      <c r="I2124" s="20"/>
      <c r="J2124" s="24"/>
      <c r="K2124" s="226"/>
      <c r="L2124" s="226"/>
      <c r="M2124" s="226"/>
      <c r="N2124" s="239"/>
      <c r="O2124" s="239"/>
      <c r="P2124" s="239"/>
    </row>
    <row r="2125" spans="1:20" s="25" customFormat="1" ht="20.100000000000001" customHeight="1">
      <c r="A2125" s="20"/>
      <c r="B2125" s="44"/>
      <c r="C2125" s="41"/>
      <c r="D2125" s="42"/>
      <c r="E2125" s="43"/>
      <c r="F2125" s="44"/>
      <c r="G2125" s="44"/>
      <c r="H2125" s="44"/>
      <c r="I2125" s="20"/>
      <c r="J2125" s="24"/>
      <c r="K2125" s="226"/>
      <c r="L2125" s="226"/>
      <c r="M2125" s="226"/>
      <c r="N2125" s="239"/>
      <c r="O2125" s="239"/>
      <c r="P2125" s="239"/>
    </row>
    <row r="2126" spans="1:20" s="25" customFormat="1" ht="20.100000000000001" customHeight="1">
      <c r="A2126" s="29"/>
      <c r="B2126" s="34">
        <v>161</v>
      </c>
      <c r="C2126" s="31">
        <v>2.0059999999999998</v>
      </c>
      <c r="D2126" s="32" t="s">
        <v>177</v>
      </c>
      <c r="E2126" s="33">
        <v>3.6339999999999999</v>
      </c>
      <c r="F2126" s="34" t="s">
        <v>433</v>
      </c>
      <c r="G2126" s="34" t="s">
        <v>447</v>
      </c>
      <c r="H2126" s="77" t="s">
        <v>434</v>
      </c>
      <c r="I2126" s="29"/>
      <c r="J2126" s="35" t="s">
        <v>435</v>
      </c>
      <c r="K2126" s="228" t="s">
        <v>434</v>
      </c>
      <c r="L2126" s="228">
        <f>COUNTIF(H2126:H2143,"B")</f>
        <v>13</v>
      </c>
      <c r="M2126" s="228">
        <v>200</v>
      </c>
      <c r="N2126" s="245">
        <f>L2126*M2126</f>
        <v>2600</v>
      </c>
      <c r="O2126" s="245">
        <v>34</v>
      </c>
      <c r="P2126" s="245">
        <f>O2126+N2126</f>
        <v>2634</v>
      </c>
      <c r="Q2126" s="76">
        <f>P2126/P2130</f>
        <v>0.72482113373692902</v>
      </c>
      <c r="R2126" s="76"/>
      <c r="S2126" s="76"/>
      <c r="T2126" s="76"/>
    </row>
    <row r="2127" spans="1:20" s="25" customFormat="1" ht="20.100000000000001" customHeight="1">
      <c r="A2127" s="29"/>
      <c r="B2127" s="34"/>
      <c r="C2127" s="31"/>
      <c r="D2127" s="32"/>
      <c r="E2127" s="33"/>
      <c r="F2127" s="34" t="s">
        <v>447</v>
      </c>
      <c r="G2127" s="34" t="s">
        <v>451</v>
      </c>
      <c r="H2127" s="34" t="s">
        <v>434</v>
      </c>
      <c r="I2127" s="29"/>
      <c r="J2127" s="35" t="s">
        <v>435</v>
      </c>
      <c r="K2127" s="228" t="s">
        <v>438</v>
      </c>
      <c r="L2127" s="228">
        <f>COUNTIF(H2126:H2144,"S")</f>
        <v>5</v>
      </c>
      <c r="M2127" s="228">
        <v>200</v>
      </c>
      <c r="N2127" s="245">
        <f>L2127*M2127</f>
        <v>1000</v>
      </c>
      <c r="O2127" s="245"/>
      <c r="P2127" s="245">
        <f>N2127+O2127</f>
        <v>1000</v>
      </c>
      <c r="Q2127" s="76">
        <f>P2127/P2130</f>
        <v>0.27517886626307098</v>
      </c>
      <c r="R2127" s="76"/>
      <c r="S2127" s="76"/>
      <c r="T2127" s="76"/>
    </row>
    <row r="2128" spans="1:20" s="25" customFormat="1" ht="20.100000000000001" customHeight="1">
      <c r="A2128" s="29"/>
      <c r="B2128" s="34"/>
      <c r="C2128" s="31"/>
      <c r="D2128" s="32"/>
      <c r="E2128" s="33"/>
      <c r="F2128" s="34" t="s">
        <v>451</v>
      </c>
      <c r="G2128" s="34" t="s">
        <v>454</v>
      </c>
      <c r="H2128" s="34" t="s">
        <v>434</v>
      </c>
      <c r="I2128" s="29"/>
      <c r="J2128" s="35" t="s">
        <v>435</v>
      </c>
      <c r="K2128" s="228" t="s">
        <v>440</v>
      </c>
      <c r="L2128" s="228">
        <f>COUNTIF(H2126:H2144,"RR")</f>
        <v>0</v>
      </c>
      <c r="M2128" s="228">
        <v>200</v>
      </c>
      <c r="N2128" s="245">
        <f>L2128*M2128</f>
        <v>0</v>
      </c>
      <c r="O2128" s="245"/>
      <c r="P2128" s="245">
        <f>N2128+O2128</f>
        <v>0</v>
      </c>
      <c r="Q2128" s="76">
        <f>P2128/P2130</f>
        <v>0</v>
      </c>
      <c r="R2128" s="76"/>
      <c r="S2128" s="76"/>
      <c r="T2128" s="76"/>
    </row>
    <row r="2129" spans="1:20" s="25" customFormat="1" ht="20.100000000000001" customHeight="1">
      <c r="A2129" s="29"/>
      <c r="B2129" s="34"/>
      <c r="C2129" s="31"/>
      <c r="D2129" s="32"/>
      <c r="E2129" s="33"/>
      <c r="F2129" s="34" t="s">
        <v>454</v>
      </c>
      <c r="G2129" s="34" t="s">
        <v>455</v>
      </c>
      <c r="H2129" s="34" t="s">
        <v>434</v>
      </c>
      <c r="I2129" s="29"/>
      <c r="J2129" s="35" t="s">
        <v>435</v>
      </c>
      <c r="K2129" s="228" t="s">
        <v>443</v>
      </c>
      <c r="L2129" s="228">
        <f>COUNTIF(H2126:H2144,"RB")</f>
        <v>0</v>
      </c>
      <c r="M2129" s="228">
        <v>200</v>
      </c>
      <c r="N2129" s="245">
        <f>L2129*M2129</f>
        <v>0</v>
      </c>
      <c r="O2129" s="245"/>
      <c r="P2129" s="245">
        <f>N2129+O2129</f>
        <v>0</v>
      </c>
      <c r="Q2129" s="76">
        <f>P2129/P2130</f>
        <v>0</v>
      </c>
      <c r="R2129" s="76"/>
      <c r="S2129" s="76"/>
      <c r="T2129" s="76"/>
    </row>
    <row r="2130" spans="1:20" s="25" customFormat="1" ht="20.100000000000001" customHeight="1">
      <c r="A2130" s="29"/>
      <c r="B2130" s="34"/>
      <c r="C2130" s="31"/>
      <c r="D2130" s="32"/>
      <c r="E2130" s="33"/>
      <c r="F2130" s="34" t="s">
        <v>455</v>
      </c>
      <c r="G2130" s="34" t="s">
        <v>456</v>
      </c>
      <c r="H2130" s="34" t="s">
        <v>434</v>
      </c>
      <c r="I2130" s="29"/>
      <c r="J2130" s="35" t="s">
        <v>435</v>
      </c>
      <c r="K2130" s="228"/>
      <c r="L2130" s="228"/>
      <c r="M2130" s="228"/>
      <c r="N2130" s="245"/>
      <c r="O2130" s="245"/>
      <c r="P2130" s="245">
        <f>SUM(P2126:P2129)</f>
        <v>3634</v>
      </c>
      <c r="Q2130" s="76">
        <f>SUM(Q2126:Q2129)</f>
        <v>1</v>
      </c>
      <c r="R2130" s="76"/>
      <c r="S2130" s="76"/>
      <c r="T2130" s="76"/>
    </row>
    <row r="2131" spans="1:20" s="25" customFormat="1" ht="20.100000000000001" customHeight="1">
      <c r="A2131" s="29"/>
      <c r="B2131" s="34"/>
      <c r="C2131" s="31"/>
      <c r="D2131" s="32"/>
      <c r="E2131" s="33"/>
      <c r="F2131" s="34" t="s">
        <v>456</v>
      </c>
      <c r="G2131" s="34" t="s">
        <v>457</v>
      </c>
      <c r="H2131" s="34" t="s">
        <v>434</v>
      </c>
      <c r="I2131" s="29"/>
      <c r="J2131" s="35" t="s">
        <v>435</v>
      </c>
      <c r="K2131" s="228"/>
      <c r="L2131" s="228"/>
      <c r="M2131" s="228"/>
      <c r="N2131" s="241"/>
      <c r="O2131" s="241"/>
      <c r="P2131" s="241"/>
      <c r="Q2131" s="36"/>
      <c r="R2131" s="36"/>
      <c r="S2131" s="36"/>
      <c r="T2131" s="36"/>
    </row>
    <row r="2132" spans="1:20" s="25" customFormat="1" ht="20.100000000000001" customHeight="1">
      <c r="A2132" s="29"/>
      <c r="B2132" s="34"/>
      <c r="C2132" s="31"/>
      <c r="D2132" s="32"/>
      <c r="E2132" s="33"/>
      <c r="F2132" s="34" t="s">
        <v>457</v>
      </c>
      <c r="G2132" s="34" t="s">
        <v>460</v>
      </c>
      <c r="H2132" s="34" t="s">
        <v>434</v>
      </c>
      <c r="I2132" s="29"/>
      <c r="J2132" s="35" t="s">
        <v>435</v>
      </c>
      <c r="K2132" s="228"/>
      <c r="L2132" s="228"/>
      <c r="M2132" s="228"/>
      <c r="N2132" s="241"/>
      <c r="O2132" s="241"/>
      <c r="P2132" s="241"/>
      <c r="Q2132" s="36"/>
      <c r="R2132" s="36"/>
      <c r="S2132" s="36"/>
      <c r="T2132" s="36"/>
    </row>
    <row r="2133" spans="1:20" s="25" customFormat="1" ht="20.100000000000001" customHeight="1">
      <c r="A2133" s="29"/>
      <c r="B2133" s="34"/>
      <c r="C2133" s="31"/>
      <c r="D2133" s="32"/>
      <c r="E2133" s="33"/>
      <c r="F2133" s="34" t="s">
        <v>460</v>
      </c>
      <c r="G2133" s="34" t="s">
        <v>463</v>
      </c>
      <c r="H2133" s="34" t="s">
        <v>438</v>
      </c>
      <c r="I2133" s="29"/>
      <c r="J2133" s="35" t="s">
        <v>435</v>
      </c>
      <c r="K2133" s="228"/>
      <c r="L2133" s="228"/>
      <c r="M2133" s="228"/>
      <c r="N2133" s="241"/>
      <c r="O2133" s="241"/>
      <c r="P2133" s="241"/>
      <c r="Q2133" s="36"/>
      <c r="R2133" s="36"/>
      <c r="S2133" s="36"/>
      <c r="T2133" s="36"/>
    </row>
    <row r="2134" spans="1:20" s="25" customFormat="1" ht="20.100000000000001" customHeight="1">
      <c r="A2134" s="29"/>
      <c r="B2134" s="34"/>
      <c r="C2134" s="31"/>
      <c r="D2134" s="32"/>
      <c r="E2134" s="33"/>
      <c r="F2134" s="34" t="s">
        <v>463</v>
      </c>
      <c r="G2134" s="34" t="s">
        <v>464</v>
      </c>
      <c r="H2134" s="34" t="s">
        <v>438</v>
      </c>
      <c r="I2134" s="29"/>
      <c r="J2134" s="35" t="s">
        <v>435</v>
      </c>
      <c r="K2134" s="228"/>
      <c r="L2134" s="228"/>
      <c r="M2134" s="228"/>
      <c r="N2134" s="241"/>
      <c r="O2134" s="241"/>
      <c r="P2134" s="241"/>
      <c r="Q2134" s="36"/>
      <c r="R2134" s="36"/>
      <c r="S2134" s="36"/>
      <c r="T2134" s="36"/>
    </row>
    <row r="2135" spans="1:20" s="25" customFormat="1" ht="20.100000000000001" customHeight="1">
      <c r="A2135" s="29"/>
      <c r="B2135" s="34"/>
      <c r="C2135" s="31"/>
      <c r="D2135" s="32"/>
      <c r="E2135" s="33"/>
      <c r="F2135" s="34" t="s">
        <v>464</v>
      </c>
      <c r="G2135" s="34" t="s">
        <v>465</v>
      </c>
      <c r="H2135" s="34" t="s">
        <v>434</v>
      </c>
      <c r="I2135" s="29"/>
      <c r="J2135" s="35" t="s">
        <v>435</v>
      </c>
      <c r="K2135" s="228"/>
      <c r="L2135" s="228"/>
      <c r="M2135" s="228"/>
      <c r="N2135" s="241"/>
      <c r="O2135" s="241"/>
      <c r="P2135" s="241"/>
      <c r="Q2135" s="36"/>
      <c r="R2135" s="36"/>
      <c r="S2135" s="36"/>
      <c r="T2135" s="36"/>
    </row>
    <row r="2136" spans="1:20" s="25" customFormat="1" ht="20.100000000000001" customHeight="1">
      <c r="A2136" s="29"/>
      <c r="B2136" s="34"/>
      <c r="C2136" s="31"/>
      <c r="D2136" s="32"/>
      <c r="E2136" s="33"/>
      <c r="F2136" s="34" t="s">
        <v>465</v>
      </c>
      <c r="G2136" s="34" t="s">
        <v>466</v>
      </c>
      <c r="H2136" s="34" t="s">
        <v>438</v>
      </c>
      <c r="I2136" s="29"/>
      <c r="J2136" s="35" t="s">
        <v>435</v>
      </c>
      <c r="K2136" s="228"/>
      <c r="L2136" s="228"/>
      <c r="M2136" s="228"/>
      <c r="N2136" s="241"/>
      <c r="O2136" s="241"/>
      <c r="P2136" s="241"/>
      <c r="Q2136" s="36"/>
      <c r="R2136" s="36"/>
      <c r="S2136" s="36"/>
      <c r="T2136" s="36"/>
    </row>
    <row r="2137" spans="1:20" s="25" customFormat="1" ht="20.100000000000001" customHeight="1">
      <c r="A2137" s="29"/>
      <c r="B2137" s="34"/>
      <c r="C2137" s="31"/>
      <c r="D2137" s="32"/>
      <c r="E2137" s="33"/>
      <c r="F2137" s="34" t="s">
        <v>466</v>
      </c>
      <c r="G2137" s="34" t="s">
        <v>467</v>
      </c>
      <c r="H2137" s="34" t="s">
        <v>434</v>
      </c>
      <c r="I2137" s="29"/>
      <c r="J2137" s="35" t="s">
        <v>435</v>
      </c>
      <c r="K2137" s="228"/>
      <c r="L2137" s="228"/>
      <c r="M2137" s="228"/>
      <c r="N2137" s="241"/>
      <c r="O2137" s="241"/>
      <c r="P2137" s="241"/>
      <c r="Q2137" s="36"/>
      <c r="R2137" s="36"/>
      <c r="S2137" s="36"/>
      <c r="T2137" s="36"/>
    </row>
    <row r="2138" spans="1:20" s="25" customFormat="1" ht="20.100000000000001" customHeight="1">
      <c r="A2138" s="29"/>
      <c r="B2138" s="34"/>
      <c r="C2138" s="31"/>
      <c r="D2138" s="32"/>
      <c r="E2138" s="33"/>
      <c r="F2138" s="34" t="s">
        <v>467</v>
      </c>
      <c r="G2138" s="34" t="s">
        <v>468</v>
      </c>
      <c r="H2138" s="34" t="s">
        <v>434</v>
      </c>
      <c r="I2138" s="29"/>
      <c r="J2138" s="35" t="s">
        <v>435</v>
      </c>
      <c r="K2138" s="228"/>
      <c r="L2138" s="228"/>
      <c r="M2138" s="228"/>
      <c r="N2138" s="241"/>
      <c r="O2138" s="241"/>
      <c r="P2138" s="241"/>
      <c r="Q2138" s="36"/>
      <c r="R2138" s="36"/>
      <c r="S2138" s="36"/>
      <c r="T2138" s="36"/>
    </row>
    <row r="2139" spans="1:20" s="25" customFormat="1" ht="20.100000000000001" customHeight="1">
      <c r="A2139" s="29"/>
      <c r="B2139" s="34"/>
      <c r="C2139" s="31"/>
      <c r="D2139" s="32"/>
      <c r="E2139" s="33"/>
      <c r="F2139" s="34" t="s">
        <v>468</v>
      </c>
      <c r="G2139" s="34" t="s">
        <v>469</v>
      </c>
      <c r="H2139" s="34" t="s">
        <v>434</v>
      </c>
      <c r="I2139" s="29"/>
      <c r="J2139" s="35" t="s">
        <v>435</v>
      </c>
      <c r="K2139" s="228"/>
      <c r="L2139" s="228"/>
      <c r="M2139" s="228"/>
      <c r="N2139" s="241"/>
      <c r="O2139" s="241"/>
      <c r="P2139" s="241"/>
      <c r="Q2139" s="36"/>
      <c r="R2139" s="36"/>
      <c r="S2139" s="36"/>
      <c r="T2139" s="36"/>
    </row>
    <row r="2140" spans="1:20" s="25" customFormat="1" ht="20.100000000000001" customHeight="1">
      <c r="A2140" s="29"/>
      <c r="B2140" s="34"/>
      <c r="C2140" s="31"/>
      <c r="D2140" s="32"/>
      <c r="E2140" s="33"/>
      <c r="F2140" s="34" t="s">
        <v>469</v>
      </c>
      <c r="G2140" s="34" t="s">
        <v>470</v>
      </c>
      <c r="H2140" s="34" t="s">
        <v>438</v>
      </c>
      <c r="I2140" s="29"/>
      <c r="J2140" s="35" t="s">
        <v>435</v>
      </c>
      <c r="K2140" s="228"/>
      <c r="L2140" s="228"/>
      <c r="M2140" s="228"/>
      <c r="N2140" s="241"/>
      <c r="O2140" s="241"/>
      <c r="P2140" s="241"/>
      <c r="Q2140" s="36"/>
      <c r="R2140" s="36"/>
      <c r="S2140" s="36"/>
      <c r="T2140" s="36"/>
    </row>
    <row r="2141" spans="1:20" s="25" customFormat="1" ht="20.100000000000001" customHeight="1">
      <c r="A2141" s="29"/>
      <c r="B2141" s="34"/>
      <c r="C2141" s="31"/>
      <c r="D2141" s="32"/>
      <c r="E2141" s="33"/>
      <c r="F2141" s="34" t="s">
        <v>470</v>
      </c>
      <c r="G2141" s="34" t="s">
        <v>471</v>
      </c>
      <c r="H2141" s="34" t="s">
        <v>434</v>
      </c>
      <c r="I2141" s="29"/>
      <c r="J2141" s="35" t="s">
        <v>435</v>
      </c>
      <c r="K2141" s="228"/>
      <c r="L2141" s="228"/>
      <c r="M2141" s="228"/>
      <c r="N2141" s="241"/>
      <c r="O2141" s="241"/>
      <c r="P2141" s="241"/>
      <c r="Q2141" s="36"/>
      <c r="R2141" s="36"/>
      <c r="S2141" s="36"/>
      <c r="T2141" s="36"/>
    </row>
    <row r="2142" spans="1:20" s="25" customFormat="1" ht="20.100000000000001" customHeight="1">
      <c r="A2142" s="29"/>
      <c r="B2142" s="34"/>
      <c r="C2142" s="31"/>
      <c r="D2142" s="32"/>
      <c r="E2142" s="33"/>
      <c r="F2142" s="34" t="s">
        <v>471</v>
      </c>
      <c r="G2142" s="34" t="s">
        <v>473</v>
      </c>
      <c r="H2142" s="34" t="s">
        <v>438</v>
      </c>
      <c r="I2142" s="29"/>
      <c r="J2142" s="35" t="s">
        <v>435</v>
      </c>
      <c r="K2142" s="228"/>
      <c r="L2142" s="228"/>
      <c r="M2142" s="228"/>
      <c r="N2142" s="241"/>
      <c r="O2142" s="241"/>
      <c r="P2142" s="241"/>
      <c r="Q2142" s="36"/>
      <c r="R2142" s="36"/>
      <c r="S2142" s="36"/>
      <c r="T2142" s="36"/>
    </row>
    <row r="2143" spans="1:20" s="25" customFormat="1" ht="20.100000000000001" customHeight="1">
      <c r="A2143" s="29"/>
      <c r="B2143" s="34"/>
      <c r="C2143" s="31"/>
      <c r="D2143" s="32"/>
      <c r="E2143" s="33"/>
      <c r="F2143" s="34" t="s">
        <v>473</v>
      </c>
      <c r="G2143" s="34" t="s">
        <v>474</v>
      </c>
      <c r="H2143" s="34" t="s">
        <v>434</v>
      </c>
      <c r="I2143" s="29"/>
      <c r="J2143" s="35" t="s">
        <v>435</v>
      </c>
      <c r="K2143" s="228"/>
      <c r="L2143" s="228"/>
      <c r="M2143" s="228"/>
      <c r="N2143" s="241"/>
      <c r="O2143" s="241"/>
      <c r="P2143" s="241"/>
      <c r="Q2143" s="36"/>
      <c r="R2143" s="36"/>
      <c r="S2143" s="36"/>
      <c r="T2143" s="36"/>
    </row>
    <row r="2144" spans="1:20" s="25" customFormat="1" ht="20.100000000000001" customHeight="1">
      <c r="A2144" s="29"/>
      <c r="B2144" s="34"/>
      <c r="C2144" s="31"/>
      <c r="D2144" s="32"/>
      <c r="E2144" s="33"/>
      <c r="F2144" s="34" t="s">
        <v>474</v>
      </c>
      <c r="G2144" s="34" t="s">
        <v>576</v>
      </c>
      <c r="H2144" s="34" t="s">
        <v>434</v>
      </c>
      <c r="I2144" s="29"/>
      <c r="J2144" s="35" t="s">
        <v>435</v>
      </c>
      <c r="K2144" s="228"/>
      <c r="L2144" s="228"/>
      <c r="M2144" s="228"/>
      <c r="N2144" s="241"/>
      <c r="O2144" s="241"/>
      <c r="P2144" s="241"/>
      <c r="Q2144" s="36"/>
      <c r="R2144" s="36"/>
      <c r="S2144" s="36"/>
      <c r="T2144" s="36"/>
    </row>
    <row r="2145" spans="1:20" s="25" customFormat="1" ht="20.100000000000001" customHeight="1">
      <c r="A2145" s="20"/>
      <c r="B2145" s="44"/>
      <c r="C2145" s="41"/>
      <c r="D2145" s="42"/>
      <c r="E2145" s="43"/>
      <c r="F2145" s="44"/>
      <c r="G2145" s="44"/>
      <c r="H2145" s="44"/>
      <c r="I2145" s="20"/>
      <c r="J2145" s="24"/>
      <c r="K2145" s="226"/>
      <c r="L2145" s="226"/>
      <c r="M2145" s="226"/>
      <c r="N2145" s="239"/>
      <c r="O2145" s="239"/>
      <c r="P2145" s="239"/>
    </row>
    <row r="2146" spans="1:20" s="25" customFormat="1" ht="20.100000000000001" customHeight="1">
      <c r="A2146" s="20"/>
      <c r="B2146" s="44"/>
      <c r="C2146" s="41"/>
      <c r="D2146" s="42"/>
      <c r="E2146" s="43"/>
      <c r="F2146" s="44"/>
      <c r="G2146" s="44"/>
      <c r="H2146" s="44"/>
      <c r="I2146" s="20"/>
      <c r="J2146" s="24"/>
      <c r="K2146" s="226"/>
      <c r="L2146" s="226"/>
      <c r="M2146" s="226"/>
      <c r="N2146" s="239"/>
      <c r="O2146" s="239"/>
      <c r="P2146" s="239"/>
    </row>
    <row r="2147" spans="1:20" s="25" customFormat="1" ht="20.100000000000001" customHeight="1">
      <c r="A2147" s="29"/>
      <c r="B2147" s="34">
        <v>162</v>
      </c>
      <c r="C2147" s="31">
        <v>2.0070000000000001</v>
      </c>
      <c r="D2147" s="32" t="s">
        <v>178</v>
      </c>
      <c r="E2147" s="33">
        <v>6.2460000000000004</v>
      </c>
      <c r="F2147" s="34" t="s">
        <v>433</v>
      </c>
      <c r="G2147" s="34" t="s">
        <v>447</v>
      </c>
      <c r="H2147" s="34" t="s">
        <v>434</v>
      </c>
      <c r="I2147" s="29"/>
      <c r="J2147" s="35" t="s">
        <v>435</v>
      </c>
      <c r="K2147" s="228" t="s">
        <v>434</v>
      </c>
      <c r="L2147" s="228">
        <f>COUNTIF(H2147:H2177,"B")</f>
        <v>26</v>
      </c>
      <c r="M2147" s="228">
        <v>200</v>
      </c>
      <c r="N2147" s="245">
        <f>L2147*M2147</f>
        <v>5200</v>
      </c>
      <c r="O2147" s="245">
        <v>46</v>
      </c>
      <c r="P2147" s="245">
        <f>O2147+N2147</f>
        <v>5246</v>
      </c>
      <c r="Q2147" s="76">
        <f>P2147/P2151</f>
        <v>0.83989753442203008</v>
      </c>
      <c r="R2147" s="76"/>
      <c r="S2147" s="76"/>
      <c r="T2147" s="76"/>
    </row>
    <row r="2148" spans="1:20" s="25" customFormat="1" ht="20.100000000000001" customHeight="1">
      <c r="A2148" s="29"/>
      <c r="B2148" s="34"/>
      <c r="C2148" s="31"/>
      <c r="D2148" s="32"/>
      <c r="E2148" s="33"/>
      <c r="F2148" s="34" t="s">
        <v>447</v>
      </c>
      <c r="G2148" s="34" t="s">
        <v>451</v>
      </c>
      <c r="H2148" s="34" t="s">
        <v>434</v>
      </c>
      <c r="I2148" s="29"/>
      <c r="J2148" s="35" t="s">
        <v>435</v>
      </c>
      <c r="K2148" s="228" t="s">
        <v>438</v>
      </c>
      <c r="L2148" s="228">
        <f>COUNTIF(H2147:H2178,"S")</f>
        <v>5</v>
      </c>
      <c r="M2148" s="228">
        <v>200</v>
      </c>
      <c r="N2148" s="245">
        <f>L2148*M2148</f>
        <v>1000</v>
      </c>
      <c r="O2148" s="245"/>
      <c r="P2148" s="245">
        <f>N2148+O2148</f>
        <v>1000</v>
      </c>
      <c r="Q2148" s="76">
        <f>P2148/P2151</f>
        <v>0.16010246557796989</v>
      </c>
      <c r="R2148" s="76"/>
      <c r="S2148" s="76"/>
      <c r="T2148" s="76"/>
    </row>
    <row r="2149" spans="1:20" s="25" customFormat="1" ht="20.100000000000001" customHeight="1">
      <c r="A2149" s="29"/>
      <c r="B2149" s="34"/>
      <c r="C2149" s="31"/>
      <c r="D2149" s="32"/>
      <c r="E2149" s="33"/>
      <c r="F2149" s="34" t="s">
        <v>451</v>
      </c>
      <c r="G2149" s="34" t="s">
        <v>454</v>
      </c>
      <c r="H2149" s="34" t="s">
        <v>438</v>
      </c>
      <c r="I2149" s="29"/>
      <c r="J2149" s="35" t="s">
        <v>435</v>
      </c>
      <c r="K2149" s="228" t="s">
        <v>440</v>
      </c>
      <c r="L2149" s="228">
        <f>COUNTIF(H2148:H2178,"RR")</f>
        <v>0</v>
      </c>
      <c r="M2149" s="228">
        <v>200</v>
      </c>
      <c r="N2149" s="245">
        <f>L2149*M2149</f>
        <v>0</v>
      </c>
      <c r="O2149" s="245"/>
      <c r="P2149" s="245">
        <f>N2149+O2149</f>
        <v>0</v>
      </c>
      <c r="Q2149" s="76">
        <f>P2149/P2151</f>
        <v>0</v>
      </c>
      <c r="R2149" s="76"/>
      <c r="S2149" s="76"/>
      <c r="T2149" s="76"/>
    </row>
    <row r="2150" spans="1:20" s="25" customFormat="1" ht="20.100000000000001" customHeight="1">
      <c r="A2150" s="29"/>
      <c r="B2150" s="34"/>
      <c r="C2150" s="31"/>
      <c r="D2150" s="32"/>
      <c r="E2150" s="33"/>
      <c r="F2150" s="34" t="s">
        <v>454</v>
      </c>
      <c r="G2150" s="34" t="s">
        <v>455</v>
      </c>
      <c r="H2150" s="34" t="s">
        <v>434</v>
      </c>
      <c r="I2150" s="29"/>
      <c r="J2150" s="35" t="s">
        <v>435</v>
      </c>
      <c r="K2150" s="228" t="s">
        <v>443</v>
      </c>
      <c r="L2150" s="228">
        <f>COUNTIF(H2149:H2178,"RB")</f>
        <v>0</v>
      </c>
      <c r="M2150" s="228">
        <v>200</v>
      </c>
      <c r="N2150" s="245">
        <f>L2150*M2150</f>
        <v>0</v>
      </c>
      <c r="O2150" s="245"/>
      <c r="P2150" s="245">
        <f>N2150+O2150</f>
        <v>0</v>
      </c>
      <c r="Q2150" s="76">
        <f>P2150/P2151</f>
        <v>0</v>
      </c>
      <c r="R2150" s="76"/>
      <c r="S2150" s="76"/>
      <c r="T2150" s="76"/>
    </row>
    <row r="2151" spans="1:20" s="25" customFormat="1" ht="20.100000000000001" customHeight="1">
      <c r="A2151" s="29"/>
      <c r="B2151" s="34"/>
      <c r="C2151" s="31"/>
      <c r="D2151" s="32"/>
      <c r="E2151" s="33"/>
      <c r="F2151" s="34" t="s">
        <v>455</v>
      </c>
      <c r="G2151" s="34" t="s">
        <v>456</v>
      </c>
      <c r="H2151" s="34" t="s">
        <v>434</v>
      </c>
      <c r="I2151" s="29"/>
      <c r="J2151" s="35" t="s">
        <v>435</v>
      </c>
      <c r="K2151" s="228"/>
      <c r="L2151" s="228"/>
      <c r="M2151" s="228"/>
      <c r="N2151" s="245"/>
      <c r="O2151" s="245"/>
      <c r="P2151" s="245">
        <f>SUM(P2147:P2150)</f>
        <v>6246</v>
      </c>
      <c r="Q2151" s="76">
        <f>SUM(Q2147:Q2150)</f>
        <v>1</v>
      </c>
      <c r="R2151" s="76"/>
      <c r="S2151" s="76"/>
      <c r="T2151" s="76"/>
    </row>
    <row r="2152" spans="1:20" s="25" customFormat="1" ht="20.100000000000001" customHeight="1">
      <c r="A2152" s="29"/>
      <c r="B2152" s="34"/>
      <c r="C2152" s="31"/>
      <c r="D2152" s="32"/>
      <c r="E2152" s="33"/>
      <c r="F2152" s="34" t="s">
        <v>456</v>
      </c>
      <c r="G2152" s="34" t="s">
        <v>457</v>
      </c>
      <c r="H2152" s="34" t="s">
        <v>434</v>
      </c>
      <c r="I2152" s="29"/>
      <c r="J2152" s="35" t="s">
        <v>435</v>
      </c>
      <c r="K2152" s="228"/>
      <c r="L2152" s="228"/>
      <c r="M2152" s="228"/>
      <c r="N2152" s="241"/>
      <c r="O2152" s="241"/>
      <c r="P2152" s="241"/>
      <c r="Q2152" s="36"/>
      <c r="R2152" s="36"/>
      <c r="S2152" s="36"/>
      <c r="T2152" s="36"/>
    </row>
    <row r="2153" spans="1:20" s="25" customFormat="1" ht="20.100000000000001" customHeight="1">
      <c r="A2153" s="29"/>
      <c r="B2153" s="34"/>
      <c r="C2153" s="31"/>
      <c r="D2153" s="32"/>
      <c r="E2153" s="33"/>
      <c r="F2153" s="34" t="s">
        <v>457</v>
      </c>
      <c r="G2153" s="34" t="s">
        <v>460</v>
      </c>
      <c r="H2153" s="34" t="s">
        <v>434</v>
      </c>
      <c r="I2153" s="29"/>
      <c r="J2153" s="35" t="s">
        <v>435</v>
      </c>
      <c r="K2153" s="228"/>
      <c r="L2153" s="228"/>
      <c r="M2153" s="228"/>
      <c r="N2153" s="241"/>
      <c r="O2153" s="241"/>
      <c r="P2153" s="241"/>
      <c r="Q2153" s="36"/>
      <c r="R2153" s="36"/>
      <c r="S2153" s="36"/>
      <c r="T2153" s="36"/>
    </row>
    <row r="2154" spans="1:20" s="25" customFormat="1" ht="20.100000000000001" customHeight="1">
      <c r="A2154" s="29"/>
      <c r="B2154" s="34"/>
      <c r="C2154" s="31"/>
      <c r="D2154" s="32"/>
      <c r="E2154" s="33"/>
      <c r="F2154" s="34" t="s">
        <v>460</v>
      </c>
      <c r="G2154" s="34" t="s">
        <v>463</v>
      </c>
      <c r="H2154" s="34" t="s">
        <v>434</v>
      </c>
      <c r="I2154" s="29"/>
      <c r="J2154" s="35" t="s">
        <v>435</v>
      </c>
      <c r="K2154" s="228"/>
      <c r="L2154" s="228"/>
      <c r="M2154" s="228"/>
      <c r="N2154" s="241"/>
      <c r="O2154" s="241"/>
      <c r="P2154" s="241"/>
      <c r="Q2154" s="36"/>
      <c r="R2154" s="36"/>
      <c r="S2154" s="36"/>
      <c r="T2154" s="36"/>
    </row>
    <row r="2155" spans="1:20" s="25" customFormat="1" ht="20.100000000000001" customHeight="1">
      <c r="A2155" s="29"/>
      <c r="B2155" s="34"/>
      <c r="C2155" s="31"/>
      <c r="D2155" s="32"/>
      <c r="E2155" s="33"/>
      <c r="F2155" s="34" t="s">
        <v>463</v>
      </c>
      <c r="G2155" s="34" t="s">
        <v>464</v>
      </c>
      <c r="H2155" s="34" t="s">
        <v>434</v>
      </c>
      <c r="I2155" s="29"/>
      <c r="J2155" s="35" t="s">
        <v>435</v>
      </c>
      <c r="K2155" s="228"/>
      <c r="L2155" s="228"/>
      <c r="M2155" s="228"/>
      <c r="N2155" s="241"/>
      <c r="O2155" s="241"/>
      <c r="P2155" s="241"/>
      <c r="Q2155" s="36"/>
      <c r="R2155" s="36"/>
      <c r="S2155" s="36"/>
      <c r="T2155" s="36"/>
    </row>
    <row r="2156" spans="1:20" s="25" customFormat="1" ht="20.100000000000001" customHeight="1">
      <c r="A2156" s="29"/>
      <c r="B2156" s="34"/>
      <c r="C2156" s="31"/>
      <c r="D2156" s="32"/>
      <c r="E2156" s="33"/>
      <c r="F2156" s="34" t="s">
        <v>464</v>
      </c>
      <c r="G2156" s="34" t="s">
        <v>465</v>
      </c>
      <c r="H2156" s="34" t="s">
        <v>434</v>
      </c>
      <c r="I2156" s="29"/>
      <c r="J2156" s="35" t="s">
        <v>435</v>
      </c>
      <c r="K2156" s="228"/>
      <c r="L2156" s="228"/>
      <c r="M2156" s="228"/>
      <c r="N2156" s="241"/>
      <c r="O2156" s="241"/>
      <c r="P2156" s="241"/>
      <c r="Q2156" s="36"/>
      <c r="R2156" s="36"/>
      <c r="S2156" s="36"/>
      <c r="T2156" s="36"/>
    </row>
    <row r="2157" spans="1:20" s="25" customFormat="1" ht="20.100000000000001" customHeight="1">
      <c r="A2157" s="29"/>
      <c r="B2157" s="34"/>
      <c r="C2157" s="31"/>
      <c r="D2157" s="32"/>
      <c r="E2157" s="33"/>
      <c r="F2157" s="34" t="s">
        <v>465</v>
      </c>
      <c r="G2157" s="34" t="s">
        <v>466</v>
      </c>
      <c r="H2157" s="34" t="s">
        <v>434</v>
      </c>
      <c r="I2157" s="29"/>
      <c r="J2157" s="35" t="s">
        <v>435</v>
      </c>
      <c r="K2157" s="228"/>
      <c r="L2157" s="228"/>
      <c r="M2157" s="228"/>
      <c r="N2157" s="241"/>
      <c r="O2157" s="241"/>
      <c r="P2157" s="241"/>
      <c r="Q2157" s="36"/>
      <c r="R2157" s="36"/>
      <c r="S2157" s="36"/>
      <c r="T2157" s="36"/>
    </row>
    <row r="2158" spans="1:20" s="25" customFormat="1" ht="20.100000000000001" customHeight="1">
      <c r="A2158" s="29"/>
      <c r="B2158" s="34"/>
      <c r="C2158" s="31"/>
      <c r="D2158" s="32"/>
      <c r="E2158" s="33"/>
      <c r="F2158" s="34" t="s">
        <v>466</v>
      </c>
      <c r="G2158" s="34" t="s">
        <v>467</v>
      </c>
      <c r="H2158" s="34" t="s">
        <v>434</v>
      </c>
      <c r="I2158" s="29"/>
      <c r="J2158" s="35" t="s">
        <v>435</v>
      </c>
      <c r="K2158" s="228"/>
      <c r="L2158" s="228"/>
      <c r="M2158" s="228"/>
      <c r="N2158" s="241"/>
      <c r="O2158" s="241"/>
      <c r="P2158" s="241"/>
      <c r="Q2158" s="36"/>
      <c r="R2158" s="36"/>
      <c r="S2158" s="36"/>
      <c r="T2158" s="36"/>
    </row>
    <row r="2159" spans="1:20" s="25" customFormat="1" ht="20.100000000000001" customHeight="1">
      <c r="A2159" s="29"/>
      <c r="B2159" s="34"/>
      <c r="C2159" s="31"/>
      <c r="D2159" s="32"/>
      <c r="E2159" s="33"/>
      <c r="F2159" s="34" t="s">
        <v>467</v>
      </c>
      <c r="G2159" s="34" t="s">
        <v>468</v>
      </c>
      <c r="H2159" s="34" t="s">
        <v>434</v>
      </c>
      <c r="I2159" s="29"/>
      <c r="J2159" s="35" t="s">
        <v>435</v>
      </c>
      <c r="K2159" s="228"/>
      <c r="L2159" s="228"/>
      <c r="M2159" s="228"/>
      <c r="N2159" s="241"/>
      <c r="O2159" s="241"/>
      <c r="P2159" s="241"/>
      <c r="Q2159" s="36"/>
      <c r="R2159" s="36"/>
      <c r="S2159" s="36"/>
      <c r="T2159" s="36"/>
    </row>
    <row r="2160" spans="1:20" s="25" customFormat="1" ht="20.100000000000001" customHeight="1">
      <c r="A2160" s="29"/>
      <c r="B2160" s="34"/>
      <c r="C2160" s="31"/>
      <c r="D2160" s="32"/>
      <c r="E2160" s="33"/>
      <c r="F2160" s="34" t="s">
        <v>468</v>
      </c>
      <c r="G2160" s="34" t="s">
        <v>469</v>
      </c>
      <c r="H2160" s="34" t="s">
        <v>434</v>
      </c>
      <c r="I2160" s="29"/>
      <c r="J2160" s="35" t="s">
        <v>435</v>
      </c>
      <c r="K2160" s="228"/>
      <c r="L2160" s="228"/>
      <c r="M2160" s="228"/>
      <c r="N2160" s="241"/>
      <c r="O2160" s="241"/>
      <c r="P2160" s="241"/>
      <c r="Q2160" s="36"/>
      <c r="R2160" s="36"/>
      <c r="S2160" s="36"/>
      <c r="T2160" s="36"/>
    </row>
    <row r="2161" spans="1:20" s="25" customFormat="1" ht="20.100000000000001" customHeight="1">
      <c r="A2161" s="29"/>
      <c r="B2161" s="34"/>
      <c r="C2161" s="31"/>
      <c r="D2161" s="32"/>
      <c r="E2161" s="33"/>
      <c r="F2161" s="34" t="s">
        <v>469</v>
      </c>
      <c r="G2161" s="34" t="s">
        <v>470</v>
      </c>
      <c r="H2161" s="34" t="s">
        <v>434</v>
      </c>
      <c r="I2161" s="29"/>
      <c r="J2161" s="35" t="s">
        <v>435</v>
      </c>
      <c r="K2161" s="228"/>
      <c r="L2161" s="228"/>
      <c r="M2161" s="228"/>
      <c r="N2161" s="241"/>
      <c r="O2161" s="241"/>
      <c r="P2161" s="241"/>
      <c r="Q2161" s="36"/>
      <c r="R2161" s="36"/>
      <c r="S2161" s="36"/>
      <c r="T2161" s="36"/>
    </row>
    <row r="2162" spans="1:20" s="25" customFormat="1" ht="20.100000000000001" customHeight="1">
      <c r="A2162" s="29"/>
      <c r="B2162" s="34"/>
      <c r="C2162" s="31"/>
      <c r="D2162" s="32"/>
      <c r="E2162" s="33"/>
      <c r="F2162" s="34" t="s">
        <v>470</v>
      </c>
      <c r="G2162" s="34" t="s">
        <v>471</v>
      </c>
      <c r="H2162" s="34" t="s">
        <v>434</v>
      </c>
      <c r="I2162" s="29"/>
      <c r="J2162" s="35" t="s">
        <v>435</v>
      </c>
      <c r="K2162" s="228"/>
      <c r="L2162" s="228"/>
      <c r="M2162" s="228"/>
      <c r="N2162" s="241"/>
      <c r="O2162" s="241"/>
      <c r="P2162" s="241"/>
      <c r="Q2162" s="36"/>
      <c r="R2162" s="36"/>
      <c r="S2162" s="36"/>
      <c r="T2162" s="36"/>
    </row>
    <row r="2163" spans="1:20" s="25" customFormat="1" ht="20.100000000000001" customHeight="1">
      <c r="A2163" s="29"/>
      <c r="B2163" s="34"/>
      <c r="C2163" s="31"/>
      <c r="D2163" s="32"/>
      <c r="E2163" s="33"/>
      <c r="F2163" s="34" t="s">
        <v>471</v>
      </c>
      <c r="G2163" s="34" t="s">
        <v>473</v>
      </c>
      <c r="H2163" s="34" t="s">
        <v>438</v>
      </c>
      <c r="I2163" s="29"/>
      <c r="J2163" s="35" t="s">
        <v>435</v>
      </c>
      <c r="K2163" s="228"/>
      <c r="L2163" s="228"/>
      <c r="M2163" s="228"/>
      <c r="N2163" s="241"/>
      <c r="O2163" s="241"/>
      <c r="P2163" s="241"/>
      <c r="Q2163" s="36"/>
      <c r="R2163" s="36"/>
      <c r="S2163" s="36"/>
      <c r="T2163" s="36"/>
    </row>
    <row r="2164" spans="1:20" s="25" customFormat="1" ht="20.100000000000001" customHeight="1">
      <c r="A2164" s="29"/>
      <c r="B2164" s="34"/>
      <c r="C2164" s="31"/>
      <c r="D2164" s="32"/>
      <c r="E2164" s="33"/>
      <c r="F2164" s="34" t="s">
        <v>473</v>
      </c>
      <c r="G2164" s="34" t="s">
        <v>474</v>
      </c>
      <c r="H2164" s="34" t="s">
        <v>434</v>
      </c>
      <c r="I2164" s="29"/>
      <c r="J2164" s="35" t="s">
        <v>435</v>
      </c>
      <c r="K2164" s="228"/>
      <c r="L2164" s="228"/>
      <c r="M2164" s="228"/>
      <c r="N2164" s="241"/>
      <c r="O2164" s="241"/>
      <c r="P2164" s="241"/>
      <c r="Q2164" s="36"/>
      <c r="R2164" s="36"/>
      <c r="S2164" s="36"/>
      <c r="T2164" s="36"/>
    </row>
    <row r="2165" spans="1:20" s="25" customFormat="1" ht="20.100000000000001" customHeight="1">
      <c r="A2165" s="29"/>
      <c r="B2165" s="34"/>
      <c r="C2165" s="31"/>
      <c r="D2165" s="32"/>
      <c r="E2165" s="33"/>
      <c r="F2165" s="34" t="s">
        <v>474</v>
      </c>
      <c r="G2165" s="34" t="s">
        <v>475</v>
      </c>
      <c r="H2165" s="34" t="s">
        <v>434</v>
      </c>
      <c r="I2165" s="29"/>
      <c r="J2165" s="35" t="s">
        <v>435</v>
      </c>
      <c r="K2165" s="228"/>
      <c r="L2165" s="228"/>
      <c r="M2165" s="228"/>
      <c r="N2165" s="241"/>
      <c r="O2165" s="241"/>
      <c r="P2165" s="241"/>
      <c r="Q2165" s="36"/>
      <c r="R2165" s="36"/>
      <c r="S2165" s="36"/>
      <c r="T2165" s="36"/>
    </row>
    <row r="2166" spans="1:20" s="25" customFormat="1" ht="20.100000000000001" customHeight="1">
      <c r="A2166" s="29"/>
      <c r="B2166" s="34"/>
      <c r="C2166" s="31"/>
      <c r="D2166" s="32"/>
      <c r="E2166" s="33"/>
      <c r="F2166" s="34" t="s">
        <v>475</v>
      </c>
      <c r="G2166" s="34" t="s">
        <v>476</v>
      </c>
      <c r="H2166" s="34" t="s">
        <v>434</v>
      </c>
      <c r="I2166" s="29"/>
      <c r="J2166" s="35" t="s">
        <v>435</v>
      </c>
      <c r="K2166" s="228"/>
      <c r="L2166" s="228"/>
      <c r="M2166" s="228"/>
      <c r="N2166" s="241"/>
      <c r="O2166" s="241"/>
      <c r="P2166" s="241"/>
      <c r="Q2166" s="36"/>
      <c r="R2166" s="36"/>
      <c r="S2166" s="36"/>
      <c r="T2166" s="36"/>
    </row>
    <row r="2167" spans="1:20" s="25" customFormat="1" ht="20.100000000000001" customHeight="1">
      <c r="A2167" s="29"/>
      <c r="B2167" s="34"/>
      <c r="C2167" s="31"/>
      <c r="D2167" s="32"/>
      <c r="E2167" s="33"/>
      <c r="F2167" s="34" t="s">
        <v>476</v>
      </c>
      <c r="G2167" s="34" t="s">
        <v>477</v>
      </c>
      <c r="H2167" s="34" t="s">
        <v>434</v>
      </c>
      <c r="I2167" s="29"/>
      <c r="J2167" s="35" t="s">
        <v>435</v>
      </c>
      <c r="K2167" s="228"/>
      <c r="L2167" s="228"/>
      <c r="M2167" s="228"/>
      <c r="N2167" s="241"/>
      <c r="O2167" s="241"/>
      <c r="P2167" s="241"/>
      <c r="Q2167" s="36"/>
      <c r="R2167" s="36"/>
      <c r="S2167" s="36"/>
      <c r="T2167" s="36"/>
    </row>
    <row r="2168" spans="1:20" s="25" customFormat="1" ht="20.100000000000001" customHeight="1">
      <c r="A2168" s="29"/>
      <c r="B2168" s="34"/>
      <c r="C2168" s="31"/>
      <c r="D2168" s="32"/>
      <c r="E2168" s="33"/>
      <c r="F2168" s="34" t="s">
        <v>477</v>
      </c>
      <c r="G2168" s="34" t="s">
        <v>543</v>
      </c>
      <c r="H2168" s="34" t="s">
        <v>434</v>
      </c>
      <c r="I2168" s="29"/>
      <c r="J2168" s="35" t="s">
        <v>435</v>
      </c>
      <c r="K2168" s="228"/>
      <c r="L2168" s="228"/>
      <c r="M2168" s="228"/>
      <c r="N2168" s="241"/>
      <c r="O2168" s="241"/>
      <c r="P2168" s="241"/>
      <c r="Q2168" s="36"/>
      <c r="R2168" s="36"/>
      <c r="S2168" s="36"/>
      <c r="T2168" s="36"/>
    </row>
    <row r="2169" spans="1:20" s="25" customFormat="1" ht="20.100000000000001" customHeight="1">
      <c r="A2169" s="29"/>
      <c r="B2169" s="34"/>
      <c r="C2169" s="31"/>
      <c r="D2169" s="32"/>
      <c r="E2169" s="33"/>
      <c r="F2169" s="34" t="s">
        <v>543</v>
      </c>
      <c r="G2169" s="34" t="s">
        <v>550</v>
      </c>
      <c r="H2169" s="34" t="s">
        <v>438</v>
      </c>
      <c r="I2169" s="29"/>
      <c r="J2169" s="35" t="s">
        <v>435</v>
      </c>
      <c r="K2169" s="228"/>
      <c r="L2169" s="228"/>
      <c r="M2169" s="228"/>
      <c r="N2169" s="241"/>
      <c r="O2169" s="241"/>
      <c r="P2169" s="241"/>
      <c r="Q2169" s="36"/>
      <c r="R2169" s="36"/>
      <c r="S2169" s="36"/>
      <c r="T2169" s="36"/>
    </row>
    <row r="2170" spans="1:20" s="25" customFormat="1" ht="20.100000000000001" customHeight="1">
      <c r="A2170" s="29"/>
      <c r="B2170" s="34"/>
      <c r="C2170" s="31"/>
      <c r="D2170" s="32"/>
      <c r="E2170" s="33"/>
      <c r="F2170" s="34" t="s">
        <v>550</v>
      </c>
      <c r="G2170" s="34" t="s">
        <v>551</v>
      </c>
      <c r="H2170" s="34" t="s">
        <v>438</v>
      </c>
      <c r="I2170" s="29"/>
      <c r="J2170" s="35" t="s">
        <v>435</v>
      </c>
      <c r="K2170" s="228"/>
      <c r="L2170" s="228"/>
      <c r="M2170" s="228"/>
      <c r="N2170" s="241"/>
      <c r="O2170" s="241"/>
      <c r="P2170" s="241"/>
      <c r="Q2170" s="36"/>
      <c r="R2170" s="36"/>
      <c r="S2170" s="36"/>
      <c r="T2170" s="36"/>
    </row>
    <row r="2171" spans="1:20" s="25" customFormat="1" ht="20.100000000000001" customHeight="1">
      <c r="A2171" s="29"/>
      <c r="B2171" s="34"/>
      <c r="C2171" s="31"/>
      <c r="D2171" s="32"/>
      <c r="E2171" s="33"/>
      <c r="F2171" s="34" t="s">
        <v>551</v>
      </c>
      <c r="G2171" s="34" t="s">
        <v>552</v>
      </c>
      <c r="H2171" s="34" t="s">
        <v>434</v>
      </c>
      <c r="I2171" s="29"/>
      <c r="J2171" s="35" t="s">
        <v>435</v>
      </c>
      <c r="K2171" s="228"/>
      <c r="L2171" s="228"/>
      <c r="M2171" s="228"/>
      <c r="N2171" s="241"/>
      <c r="O2171" s="241"/>
      <c r="P2171" s="241"/>
      <c r="Q2171" s="36"/>
      <c r="R2171" s="36"/>
      <c r="S2171" s="36"/>
      <c r="T2171" s="36"/>
    </row>
    <row r="2172" spans="1:20" s="25" customFormat="1" ht="20.100000000000001" customHeight="1">
      <c r="A2172" s="29"/>
      <c r="B2172" s="34"/>
      <c r="C2172" s="31"/>
      <c r="D2172" s="32"/>
      <c r="E2172" s="33"/>
      <c r="F2172" s="34" t="s">
        <v>552</v>
      </c>
      <c r="G2172" s="34" t="s">
        <v>553</v>
      </c>
      <c r="H2172" s="34" t="s">
        <v>434</v>
      </c>
      <c r="I2172" s="29"/>
      <c r="J2172" s="35" t="s">
        <v>435</v>
      </c>
      <c r="K2172" s="228"/>
      <c r="L2172" s="228"/>
      <c r="M2172" s="228"/>
      <c r="N2172" s="241"/>
      <c r="O2172" s="241"/>
      <c r="P2172" s="241"/>
      <c r="Q2172" s="36"/>
      <c r="R2172" s="36"/>
      <c r="S2172" s="36"/>
      <c r="T2172" s="36"/>
    </row>
    <row r="2173" spans="1:20" s="25" customFormat="1" ht="20.100000000000001" customHeight="1">
      <c r="A2173" s="29"/>
      <c r="B2173" s="34"/>
      <c r="C2173" s="31"/>
      <c r="D2173" s="32"/>
      <c r="E2173" s="33"/>
      <c r="F2173" s="34" t="s">
        <v>553</v>
      </c>
      <c r="G2173" s="34" t="s">
        <v>554</v>
      </c>
      <c r="H2173" s="34" t="s">
        <v>434</v>
      </c>
      <c r="I2173" s="29"/>
      <c r="J2173" s="35" t="s">
        <v>435</v>
      </c>
      <c r="K2173" s="228"/>
      <c r="L2173" s="228"/>
      <c r="M2173" s="228"/>
      <c r="N2173" s="241"/>
      <c r="O2173" s="241"/>
      <c r="P2173" s="241"/>
      <c r="Q2173" s="36"/>
      <c r="R2173" s="36"/>
      <c r="S2173" s="36"/>
      <c r="T2173" s="36"/>
    </row>
    <row r="2174" spans="1:20" s="25" customFormat="1" ht="20.100000000000001" customHeight="1">
      <c r="A2174" s="29"/>
      <c r="B2174" s="34"/>
      <c r="C2174" s="31"/>
      <c r="D2174" s="32"/>
      <c r="E2174" s="33"/>
      <c r="F2174" s="34" t="s">
        <v>554</v>
      </c>
      <c r="G2174" s="34" t="s">
        <v>555</v>
      </c>
      <c r="H2174" s="34" t="s">
        <v>434</v>
      </c>
      <c r="I2174" s="29"/>
      <c r="J2174" s="35" t="s">
        <v>435</v>
      </c>
      <c r="K2174" s="228"/>
      <c r="L2174" s="228"/>
      <c r="M2174" s="228"/>
      <c r="N2174" s="241"/>
      <c r="O2174" s="241"/>
      <c r="P2174" s="241"/>
      <c r="Q2174" s="36"/>
      <c r="R2174" s="36"/>
      <c r="S2174" s="36"/>
      <c r="T2174" s="36"/>
    </row>
    <row r="2175" spans="1:20" s="25" customFormat="1" ht="20.100000000000001" customHeight="1">
      <c r="A2175" s="29"/>
      <c r="B2175" s="34"/>
      <c r="C2175" s="31"/>
      <c r="D2175" s="32"/>
      <c r="E2175" s="33"/>
      <c r="F2175" s="34" t="s">
        <v>555</v>
      </c>
      <c r="G2175" s="34" t="s">
        <v>556</v>
      </c>
      <c r="H2175" s="34" t="s">
        <v>438</v>
      </c>
      <c r="I2175" s="29"/>
      <c r="J2175" s="35" t="s">
        <v>435</v>
      </c>
      <c r="K2175" s="228"/>
      <c r="L2175" s="228"/>
      <c r="M2175" s="228"/>
      <c r="N2175" s="241"/>
      <c r="O2175" s="241"/>
      <c r="P2175" s="241"/>
      <c r="Q2175" s="36"/>
      <c r="R2175" s="36"/>
      <c r="S2175" s="36"/>
      <c r="T2175" s="36"/>
    </row>
    <row r="2176" spans="1:20" s="25" customFormat="1" ht="20.100000000000001" customHeight="1">
      <c r="A2176" s="29"/>
      <c r="B2176" s="34"/>
      <c r="C2176" s="31"/>
      <c r="D2176" s="32"/>
      <c r="E2176" s="33"/>
      <c r="F2176" s="34" t="s">
        <v>556</v>
      </c>
      <c r="G2176" s="34" t="s">
        <v>557</v>
      </c>
      <c r="H2176" s="34" t="s">
        <v>434</v>
      </c>
      <c r="I2176" s="29"/>
      <c r="J2176" s="35" t="s">
        <v>435</v>
      </c>
      <c r="K2176" s="228"/>
      <c r="L2176" s="228"/>
      <c r="M2176" s="228"/>
      <c r="N2176" s="241"/>
      <c r="O2176" s="241"/>
      <c r="P2176" s="241"/>
      <c r="Q2176" s="36"/>
      <c r="R2176" s="36"/>
      <c r="S2176" s="36"/>
      <c r="T2176" s="36"/>
    </row>
    <row r="2177" spans="1:20" s="25" customFormat="1" ht="20.100000000000001" customHeight="1">
      <c r="A2177" s="29"/>
      <c r="B2177" s="34"/>
      <c r="C2177" s="31"/>
      <c r="D2177" s="32"/>
      <c r="E2177" s="33"/>
      <c r="F2177" s="34" t="s">
        <v>557</v>
      </c>
      <c r="G2177" s="34" t="s">
        <v>558</v>
      </c>
      <c r="H2177" s="34" t="s">
        <v>434</v>
      </c>
      <c r="I2177" s="29"/>
      <c r="J2177" s="35" t="s">
        <v>435</v>
      </c>
      <c r="K2177" s="228"/>
      <c r="L2177" s="228"/>
      <c r="M2177" s="228"/>
      <c r="N2177" s="241"/>
      <c r="O2177" s="241"/>
      <c r="P2177" s="241"/>
      <c r="Q2177" s="36"/>
      <c r="R2177" s="36"/>
      <c r="S2177" s="36"/>
      <c r="T2177" s="36"/>
    </row>
    <row r="2178" spans="1:20" s="25" customFormat="1" ht="20.100000000000001" customHeight="1">
      <c r="A2178" s="29"/>
      <c r="B2178" s="34"/>
      <c r="C2178" s="31"/>
      <c r="D2178" s="32"/>
      <c r="E2178" s="33"/>
      <c r="F2178" s="34" t="s">
        <v>558</v>
      </c>
      <c r="G2178" s="34" t="s">
        <v>577</v>
      </c>
      <c r="H2178" s="34" t="s">
        <v>434</v>
      </c>
      <c r="I2178" s="29"/>
      <c r="J2178" s="35" t="s">
        <v>435</v>
      </c>
      <c r="K2178" s="228"/>
      <c r="L2178" s="228"/>
      <c r="M2178" s="228"/>
      <c r="N2178" s="241"/>
      <c r="O2178" s="241"/>
      <c r="P2178" s="241"/>
      <c r="Q2178" s="36"/>
      <c r="R2178" s="36"/>
      <c r="S2178" s="36"/>
      <c r="T2178" s="36"/>
    </row>
    <row r="2179" spans="1:20" s="25" customFormat="1" ht="20.100000000000001" customHeight="1">
      <c r="A2179" s="20"/>
      <c r="B2179" s="44"/>
      <c r="C2179" s="41"/>
      <c r="D2179" s="42"/>
      <c r="E2179" s="43"/>
      <c r="F2179" s="44"/>
      <c r="G2179" s="44"/>
      <c r="H2179" s="44"/>
      <c r="I2179" s="20"/>
      <c r="J2179" s="24"/>
      <c r="K2179" s="226"/>
      <c r="L2179" s="226"/>
      <c r="M2179" s="226"/>
      <c r="N2179" s="239"/>
      <c r="O2179" s="239"/>
      <c r="P2179" s="239"/>
    </row>
    <row r="2180" spans="1:20" s="25" customFormat="1" ht="20.100000000000001" customHeight="1">
      <c r="A2180" s="20"/>
      <c r="B2180" s="44"/>
      <c r="C2180" s="41"/>
      <c r="D2180" s="42"/>
      <c r="E2180" s="43"/>
      <c r="F2180" s="44"/>
      <c r="G2180" s="44"/>
      <c r="H2180" s="44"/>
      <c r="I2180" s="20"/>
      <c r="J2180" s="24"/>
      <c r="K2180" s="226"/>
      <c r="L2180" s="226"/>
      <c r="M2180" s="226"/>
      <c r="N2180" s="239"/>
      <c r="O2180" s="239"/>
      <c r="P2180" s="239"/>
    </row>
    <row r="2181" spans="1:20" s="25" customFormat="1" ht="20.100000000000001" customHeight="1">
      <c r="A2181" s="29"/>
      <c r="B2181" s="34">
        <v>163</v>
      </c>
      <c r="C2181" s="31">
        <v>2.008</v>
      </c>
      <c r="D2181" s="32" t="s">
        <v>179</v>
      </c>
      <c r="E2181" s="33">
        <v>4.1429999999999998</v>
      </c>
      <c r="F2181" s="34" t="s">
        <v>433</v>
      </c>
      <c r="G2181" s="34" t="s">
        <v>447</v>
      </c>
      <c r="H2181" s="34" t="s">
        <v>434</v>
      </c>
      <c r="I2181" s="29"/>
      <c r="J2181" s="35" t="s">
        <v>435</v>
      </c>
      <c r="K2181" s="228" t="s">
        <v>434</v>
      </c>
      <c r="L2181" s="228">
        <f>COUNTIF(H2181:H2200,"B")</f>
        <v>7</v>
      </c>
      <c r="M2181" s="228">
        <v>200</v>
      </c>
      <c r="N2181" s="245">
        <f>L2181*M2181</f>
        <v>1400</v>
      </c>
      <c r="O2181" s="245">
        <v>143</v>
      </c>
      <c r="P2181" s="245">
        <f>O2181+N2181</f>
        <v>1543</v>
      </c>
      <c r="Q2181" s="76">
        <f>P2181/P2185</f>
        <v>0.37243543326092204</v>
      </c>
      <c r="R2181" s="76"/>
      <c r="S2181" s="76"/>
      <c r="T2181" s="76"/>
    </row>
    <row r="2182" spans="1:20" s="25" customFormat="1" ht="20.100000000000001" customHeight="1">
      <c r="A2182" s="29"/>
      <c r="B2182" s="34"/>
      <c r="C2182" s="31"/>
      <c r="D2182" s="32"/>
      <c r="E2182" s="33"/>
      <c r="F2182" s="34" t="s">
        <v>447</v>
      </c>
      <c r="G2182" s="34" t="s">
        <v>451</v>
      </c>
      <c r="H2182" s="34" t="s">
        <v>438</v>
      </c>
      <c r="I2182" s="29"/>
      <c r="J2182" s="35" t="s">
        <v>435</v>
      </c>
      <c r="K2182" s="228" t="s">
        <v>438</v>
      </c>
      <c r="L2182" s="228">
        <f>COUNTIF(H2181:H2200,"S")</f>
        <v>8</v>
      </c>
      <c r="M2182" s="228">
        <v>200</v>
      </c>
      <c r="N2182" s="245">
        <f>L2182*M2182</f>
        <v>1600</v>
      </c>
      <c r="O2182" s="245"/>
      <c r="P2182" s="245">
        <f>N2182+O2182</f>
        <v>1600</v>
      </c>
      <c r="Q2182" s="76">
        <f>P2182/P2185</f>
        <v>0.38619357953174027</v>
      </c>
      <c r="R2182" s="76"/>
      <c r="S2182" s="76"/>
      <c r="T2182" s="76"/>
    </row>
    <row r="2183" spans="1:20" s="25" customFormat="1" ht="20.100000000000001" customHeight="1">
      <c r="A2183" s="29"/>
      <c r="B2183" s="34"/>
      <c r="C2183" s="31"/>
      <c r="D2183" s="32"/>
      <c r="E2183" s="33"/>
      <c r="F2183" s="34" t="s">
        <v>451</v>
      </c>
      <c r="G2183" s="34" t="s">
        <v>454</v>
      </c>
      <c r="H2183" s="34" t="s">
        <v>440</v>
      </c>
      <c r="I2183" s="29"/>
      <c r="J2183" s="35" t="s">
        <v>435</v>
      </c>
      <c r="K2183" s="228" t="s">
        <v>440</v>
      </c>
      <c r="L2183" s="228">
        <f>COUNTIF(H2181:H2200,"RR")</f>
        <v>4</v>
      </c>
      <c r="M2183" s="228">
        <v>200</v>
      </c>
      <c r="N2183" s="245">
        <f>L2183*M2183</f>
        <v>800</v>
      </c>
      <c r="O2183" s="245"/>
      <c r="P2183" s="245">
        <f>N2183+O2183</f>
        <v>800</v>
      </c>
      <c r="Q2183" s="76">
        <f>P2183/P2185</f>
        <v>0.19309678976587014</v>
      </c>
      <c r="R2183" s="76"/>
      <c r="S2183" s="76"/>
      <c r="T2183" s="76"/>
    </row>
    <row r="2184" spans="1:20" s="25" customFormat="1" ht="20.100000000000001" customHeight="1">
      <c r="A2184" s="29"/>
      <c r="B2184" s="34"/>
      <c r="C2184" s="31"/>
      <c r="D2184" s="32"/>
      <c r="E2184" s="33"/>
      <c r="F2184" s="34" t="s">
        <v>454</v>
      </c>
      <c r="G2184" s="34" t="s">
        <v>455</v>
      </c>
      <c r="H2184" s="34" t="s">
        <v>440</v>
      </c>
      <c r="I2184" s="29"/>
      <c r="J2184" s="35" t="s">
        <v>435</v>
      </c>
      <c r="K2184" s="228" t="s">
        <v>443</v>
      </c>
      <c r="L2184" s="228">
        <f>COUNTIF(H2181:H2201,"RB")</f>
        <v>1</v>
      </c>
      <c r="M2184" s="228">
        <v>200</v>
      </c>
      <c r="N2184" s="245">
        <f>L2184*M2184</f>
        <v>200</v>
      </c>
      <c r="O2184" s="245"/>
      <c r="P2184" s="245">
        <f>N2184+O2184</f>
        <v>200</v>
      </c>
      <c r="Q2184" s="76">
        <f>P2184/P2185</f>
        <v>4.8274197441467534E-2</v>
      </c>
      <c r="R2184" s="76"/>
      <c r="S2184" s="76"/>
      <c r="T2184" s="76"/>
    </row>
    <row r="2185" spans="1:20" s="25" customFormat="1" ht="20.100000000000001" customHeight="1">
      <c r="A2185" s="29"/>
      <c r="B2185" s="34"/>
      <c r="C2185" s="31"/>
      <c r="D2185" s="32"/>
      <c r="E2185" s="33"/>
      <c r="F2185" s="34" t="s">
        <v>455</v>
      </c>
      <c r="G2185" s="34" t="s">
        <v>456</v>
      </c>
      <c r="H2185" s="34" t="s">
        <v>443</v>
      </c>
      <c r="I2185" s="29"/>
      <c r="J2185" s="35" t="s">
        <v>40</v>
      </c>
      <c r="K2185" s="228"/>
      <c r="L2185" s="228"/>
      <c r="M2185" s="228"/>
      <c r="N2185" s="245"/>
      <c r="O2185" s="245"/>
      <c r="P2185" s="245">
        <f>SUM(P2181:P2184)</f>
        <v>4143</v>
      </c>
      <c r="Q2185" s="76">
        <f>SUM(Q2181:Q2184)</f>
        <v>1</v>
      </c>
      <c r="R2185" s="76"/>
      <c r="S2185" s="76"/>
      <c r="T2185" s="76"/>
    </row>
    <row r="2186" spans="1:20" s="25" customFormat="1" ht="20.100000000000001" customHeight="1">
      <c r="A2186" s="29"/>
      <c r="B2186" s="34"/>
      <c r="C2186" s="31"/>
      <c r="D2186" s="32"/>
      <c r="E2186" s="33"/>
      <c r="F2186" s="34" t="s">
        <v>456</v>
      </c>
      <c r="G2186" s="34" t="s">
        <v>457</v>
      </c>
      <c r="H2186" s="34" t="s">
        <v>434</v>
      </c>
      <c r="I2186" s="29"/>
      <c r="J2186" s="35" t="s">
        <v>435</v>
      </c>
      <c r="K2186" s="228"/>
      <c r="L2186" s="228"/>
      <c r="M2186" s="228"/>
      <c r="N2186" s="241"/>
      <c r="O2186" s="241"/>
      <c r="P2186" s="241"/>
      <c r="Q2186" s="36"/>
      <c r="R2186" s="36"/>
      <c r="S2186" s="36"/>
      <c r="T2186" s="36"/>
    </row>
    <row r="2187" spans="1:20" s="25" customFormat="1" ht="20.100000000000001" customHeight="1">
      <c r="A2187" s="29"/>
      <c r="B2187" s="34"/>
      <c r="C2187" s="31"/>
      <c r="D2187" s="32"/>
      <c r="E2187" s="33"/>
      <c r="F2187" s="34" t="s">
        <v>457</v>
      </c>
      <c r="G2187" s="34" t="s">
        <v>460</v>
      </c>
      <c r="H2187" s="34" t="s">
        <v>438</v>
      </c>
      <c r="I2187" s="29"/>
      <c r="J2187" s="35" t="s">
        <v>435</v>
      </c>
      <c r="K2187" s="228"/>
      <c r="L2187" s="228"/>
      <c r="M2187" s="228"/>
      <c r="N2187" s="241"/>
      <c r="O2187" s="241"/>
      <c r="P2187" s="241"/>
      <c r="Q2187" s="36"/>
      <c r="R2187" s="36"/>
      <c r="S2187" s="36"/>
      <c r="T2187" s="36"/>
    </row>
    <row r="2188" spans="1:20" s="25" customFormat="1" ht="20.100000000000001" customHeight="1">
      <c r="A2188" s="29"/>
      <c r="B2188" s="34"/>
      <c r="C2188" s="31"/>
      <c r="D2188" s="32"/>
      <c r="E2188" s="33"/>
      <c r="F2188" s="34" t="s">
        <v>460</v>
      </c>
      <c r="G2188" s="34" t="s">
        <v>463</v>
      </c>
      <c r="H2188" s="34" t="s">
        <v>438</v>
      </c>
      <c r="I2188" s="29"/>
      <c r="J2188" s="35" t="s">
        <v>435</v>
      </c>
      <c r="K2188" s="228"/>
      <c r="L2188" s="228"/>
      <c r="M2188" s="228"/>
      <c r="N2188" s="241"/>
      <c r="O2188" s="241"/>
      <c r="P2188" s="241"/>
      <c r="Q2188" s="36"/>
      <c r="R2188" s="36"/>
      <c r="S2188" s="36"/>
      <c r="T2188" s="36"/>
    </row>
    <row r="2189" spans="1:20" s="25" customFormat="1" ht="20.100000000000001" customHeight="1">
      <c r="A2189" s="29"/>
      <c r="B2189" s="34"/>
      <c r="C2189" s="31"/>
      <c r="D2189" s="32"/>
      <c r="E2189" s="33"/>
      <c r="F2189" s="34" t="s">
        <v>463</v>
      </c>
      <c r="G2189" s="34" t="s">
        <v>464</v>
      </c>
      <c r="H2189" s="34" t="s">
        <v>438</v>
      </c>
      <c r="I2189" s="29"/>
      <c r="J2189" s="35" t="s">
        <v>435</v>
      </c>
      <c r="K2189" s="228"/>
      <c r="L2189" s="228"/>
      <c r="M2189" s="228"/>
      <c r="N2189" s="241"/>
      <c r="O2189" s="241"/>
      <c r="P2189" s="241"/>
      <c r="Q2189" s="36"/>
      <c r="R2189" s="36"/>
      <c r="S2189" s="36"/>
      <c r="T2189" s="36"/>
    </row>
    <row r="2190" spans="1:20" s="25" customFormat="1" ht="20.100000000000001" customHeight="1">
      <c r="A2190" s="29"/>
      <c r="B2190" s="34"/>
      <c r="C2190" s="31"/>
      <c r="D2190" s="32"/>
      <c r="E2190" s="33"/>
      <c r="F2190" s="34" t="s">
        <v>464</v>
      </c>
      <c r="G2190" s="34" t="s">
        <v>465</v>
      </c>
      <c r="H2190" s="34" t="s">
        <v>438</v>
      </c>
      <c r="I2190" s="29"/>
      <c r="J2190" s="35" t="s">
        <v>435</v>
      </c>
      <c r="K2190" s="228"/>
      <c r="L2190" s="228"/>
      <c r="M2190" s="228"/>
      <c r="N2190" s="241"/>
      <c r="O2190" s="241"/>
      <c r="P2190" s="241"/>
      <c r="Q2190" s="36"/>
      <c r="R2190" s="36"/>
      <c r="S2190" s="36"/>
      <c r="T2190" s="36"/>
    </row>
    <row r="2191" spans="1:20" s="25" customFormat="1" ht="20.100000000000001" customHeight="1">
      <c r="A2191" s="29"/>
      <c r="B2191" s="34"/>
      <c r="C2191" s="31"/>
      <c r="D2191" s="32"/>
      <c r="E2191" s="33"/>
      <c r="F2191" s="34" t="s">
        <v>465</v>
      </c>
      <c r="G2191" s="34" t="s">
        <v>466</v>
      </c>
      <c r="H2191" s="34" t="s">
        <v>438</v>
      </c>
      <c r="I2191" s="29"/>
      <c r="J2191" s="35" t="s">
        <v>435</v>
      </c>
      <c r="K2191" s="228"/>
      <c r="L2191" s="228"/>
      <c r="M2191" s="228"/>
      <c r="N2191" s="241"/>
      <c r="O2191" s="241"/>
      <c r="P2191" s="241"/>
      <c r="Q2191" s="36"/>
      <c r="R2191" s="36"/>
      <c r="S2191" s="36"/>
      <c r="T2191" s="36"/>
    </row>
    <row r="2192" spans="1:20" s="25" customFormat="1" ht="20.100000000000001" customHeight="1">
      <c r="A2192" s="29"/>
      <c r="B2192" s="34"/>
      <c r="C2192" s="31"/>
      <c r="D2192" s="32"/>
      <c r="E2192" s="33"/>
      <c r="F2192" s="34" t="s">
        <v>466</v>
      </c>
      <c r="G2192" s="34" t="s">
        <v>467</v>
      </c>
      <c r="H2192" s="34" t="s">
        <v>434</v>
      </c>
      <c r="I2192" s="29"/>
      <c r="J2192" s="35" t="s">
        <v>435</v>
      </c>
      <c r="K2192" s="228"/>
      <c r="L2192" s="228"/>
      <c r="M2192" s="228"/>
      <c r="N2192" s="241"/>
      <c r="O2192" s="241"/>
      <c r="P2192" s="241"/>
      <c r="Q2192" s="36"/>
      <c r="R2192" s="36"/>
      <c r="S2192" s="36"/>
      <c r="T2192" s="36"/>
    </row>
    <row r="2193" spans="1:20" s="25" customFormat="1" ht="20.100000000000001" customHeight="1">
      <c r="A2193" s="29"/>
      <c r="B2193" s="34"/>
      <c r="C2193" s="31"/>
      <c r="D2193" s="32"/>
      <c r="E2193" s="33"/>
      <c r="F2193" s="34" t="s">
        <v>467</v>
      </c>
      <c r="G2193" s="34" t="s">
        <v>468</v>
      </c>
      <c r="H2193" s="34" t="s">
        <v>434</v>
      </c>
      <c r="I2193" s="29"/>
      <c r="J2193" s="35" t="s">
        <v>435</v>
      </c>
      <c r="K2193" s="228"/>
      <c r="L2193" s="228"/>
      <c r="M2193" s="228"/>
      <c r="N2193" s="241"/>
      <c r="O2193" s="241"/>
      <c r="P2193" s="241"/>
      <c r="Q2193" s="36"/>
      <c r="R2193" s="36"/>
      <c r="S2193" s="36"/>
      <c r="T2193" s="36"/>
    </row>
    <row r="2194" spans="1:20" s="25" customFormat="1" ht="20.100000000000001" customHeight="1">
      <c r="A2194" s="29"/>
      <c r="B2194" s="34"/>
      <c r="C2194" s="31"/>
      <c r="D2194" s="32"/>
      <c r="E2194" s="33"/>
      <c r="F2194" s="34" t="s">
        <v>468</v>
      </c>
      <c r="G2194" s="34" t="s">
        <v>469</v>
      </c>
      <c r="H2194" s="34" t="s">
        <v>440</v>
      </c>
      <c r="I2194" s="29"/>
      <c r="J2194" s="35" t="s">
        <v>435</v>
      </c>
      <c r="K2194" s="228"/>
      <c r="L2194" s="228"/>
      <c r="M2194" s="228"/>
      <c r="N2194" s="241"/>
      <c r="O2194" s="241"/>
      <c r="P2194" s="241"/>
      <c r="Q2194" s="36"/>
      <c r="R2194" s="36"/>
      <c r="S2194" s="36"/>
      <c r="T2194" s="36"/>
    </row>
    <row r="2195" spans="1:20" s="25" customFormat="1" ht="20.100000000000001" customHeight="1">
      <c r="A2195" s="29"/>
      <c r="B2195" s="34"/>
      <c r="C2195" s="31"/>
      <c r="D2195" s="32"/>
      <c r="E2195" s="33"/>
      <c r="F2195" s="34" t="s">
        <v>469</v>
      </c>
      <c r="G2195" s="34" t="s">
        <v>470</v>
      </c>
      <c r="H2195" s="34" t="s">
        <v>434</v>
      </c>
      <c r="I2195" s="29"/>
      <c r="J2195" s="35" t="s">
        <v>435</v>
      </c>
      <c r="K2195" s="228"/>
      <c r="L2195" s="228"/>
      <c r="M2195" s="228"/>
      <c r="N2195" s="241"/>
      <c r="O2195" s="241"/>
      <c r="P2195" s="241"/>
      <c r="Q2195" s="36"/>
      <c r="R2195" s="36"/>
      <c r="S2195" s="36"/>
      <c r="T2195" s="36"/>
    </row>
    <row r="2196" spans="1:20" s="25" customFormat="1" ht="20.100000000000001" customHeight="1">
      <c r="A2196" s="29"/>
      <c r="B2196" s="34"/>
      <c r="C2196" s="31"/>
      <c r="D2196" s="32"/>
      <c r="E2196" s="33"/>
      <c r="F2196" s="34" t="s">
        <v>470</v>
      </c>
      <c r="G2196" s="34" t="s">
        <v>471</v>
      </c>
      <c r="H2196" s="34" t="s">
        <v>440</v>
      </c>
      <c r="I2196" s="29"/>
      <c r="J2196" s="35" t="s">
        <v>435</v>
      </c>
      <c r="K2196" s="228"/>
      <c r="L2196" s="228"/>
      <c r="M2196" s="228"/>
      <c r="N2196" s="241"/>
      <c r="O2196" s="241"/>
      <c r="P2196" s="241"/>
      <c r="Q2196" s="36"/>
      <c r="R2196" s="36"/>
      <c r="S2196" s="36"/>
      <c r="T2196" s="36"/>
    </row>
    <row r="2197" spans="1:20" s="25" customFormat="1" ht="20.100000000000001" customHeight="1">
      <c r="A2197" s="29"/>
      <c r="B2197" s="34"/>
      <c r="C2197" s="31"/>
      <c r="D2197" s="32"/>
      <c r="E2197" s="33"/>
      <c r="F2197" s="34" t="s">
        <v>471</v>
      </c>
      <c r="G2197" s="34" t="s">
        <v>473</v>
      </c>
      <c r="H2197" s="34" t="s">
        <v>438</v>
      </c>
      <c r="I2197" s="29"/>
      <c r="J2197" s="35" t="s">
        <v>435</v>
      </c>
      <c r="K2197" s="228"/>
      <c r="L2197" s="228"/>
      <c r="M2197" s="228"/>
      <c r="N2197" s="241"/>
      <c r="O2197" s="241"/>
      <c r="P2197" s="241"/>
      <c r="Q2197" s="36"/>
      <c r="R2197" s="36"/>
      <c r="S2197" s="36"/>
      <c r="T2197" s="36"/>
    </row>
    <row r="2198" spans="1:20" s="25" customFormat="1" ht="20.100000000000001" customHeight="1">
      <c r="A2198" s="29"/>
      <c r="B2198" s="34"/>
      <c r="C2198" s="31"/>
      <c r="D2198" s="32"/>
      <c r="E2198" s="33"/>
      <c r="F2198" s="34" t="s">
        <v>473</v>
      </c>
      <c r="G2198" s="34" t="s">
        <v>474</v>
      </c>
      <c r="H2198" s="34" t="s">
        <v>438</v>
      </c>
      <c r="I2198" s="29"/>
      <c r="J2198" s="35" t="s">
        <v>435</v>
      </c>
      <c r="K2198" s="228"/>
      <c r="L2198" s="228"/>
      <c r="M2198" s="228"/>
      <c r="N2198" s="241"/>
      <c r="O2198" s="241"/>
      <c r="P2198" s="241"/>
      <c r="Q2198" s="36"/>
      <c r="R2198" s="36"/>
      <c r="S2198" s="36"/>
      <c r="T2198" s="36"/>
    </row>
    <row r="2199" spans="1:20" s="25" customFormat="1" ht="20.100000000000001" customHeight="1">
      <c r="A2199" s="29"/>
      <c r="B2199" s="34"/>
      <c r="C2199" s="31"/>
      <c r="D2199" s="32"/>
      <c r="E2199" s="33"/>
      <c r="F2199" s="34" t="s">
        <v>474</v>
      </c>
      <c r="G2199" s="34" t="s">
        <v>475</v>
      </c>
      <c r="H2199" s="34" t="s">
        <v>434</v>
      </c>
      <c r="I2199" s="29"/>
      <c r="J2199" s="35" t="s">
        <v>435</v>
      </c>
      <c r="K2199" s="228"/>
      <c r="L2199" s="228"/>
      <c r="M2199" s="228"/>
      <c r="N2199" s="241"/>
      <c r="O2199" s="241"/>
      <c r="P2199" s="241"/>
      <c r="Q2199" s="36"/>
      <c r="R2199" s="36"/>
      <c r="S2199" s="36"/>
      <c r="T2199" s="36"/>
    </row>
    <row r="2200" spans="1:20" s="25" customFormat="1" ht="20.100000000000001" customHeight="1">
      <c r="A2200" s="29"/>
      <c r="B2200" s="34"/>
      <c r="C2200" s="31"/>
      <c r="D2200" s="32"/>
      <c r="E2200" s="33"/>
      <c r="F2200" s="34" t="s">
        <v>475</v>
      </c>
      <c r="G2200" s="34" t="s">
        <v>476</v>
      </c>
      <c r="H2200" s="34" t="s">
        <v>434</v>
      </c>
      <c r="I2200" s="29"/>
      <c r="J2200" s="35" t="s">
        <v>435</v>
      </c>
      <c r="K2200" s="228"/>
      <c r="L2200" s="228"/>
      <c r="M2200" s="228"/>
      <c r="N2200" s="241"/>
      <c r="O2200" s="241"/>
      <c r="P2200" s="241"/>
      <c r="Q2200" s="36"/>
      <c r="R2200" s="36"/>
      <c r="S2200" s="36"/>
      <c r="T2200" s="36"/>
    </row>
    <row r="2201" spans="1:20" s="25" customFormat="1" ht="20.100000000000001" customHeight="1">
      <c r="A2201" s="29"/>
      <c r="B2201" s="34"/>
      <c r="C2201" s="31"/>
      <c r="D2201" s="32"/>
      <c r="E2201" s="33"/>
      <c r="F2201" s="34" t="s">
        <v>476</v>
      </c>
      <c r="G2201" s="34" t="s">
        <v>578</v>
      </c>
      <c r="H2201" s="34" t="s">
        <v>434</v>
      </c>
      <c r="I2201" s="29"/>
      <c r="J2201" s="35" t="s">
        <v>435</v>
      </c>
      <c r="K2201" s="228"/>
      <c r="L2201" s="228"/>
      <c r="M2201" s="228"/>
      <c r="N2201" s="241"/>
      <c r="O2201" s="241"/>
      <c r="P2201" s="241"/>
      <c r="Q2201" s="36"/>
      <c r="R2201" s="36"/>
      <c r="S2201" s="36"/>
      <c r="T2201" s="36"/>
    </row>
    <row r="2202" spans="1:20" s="25" customFormat="1" ht="20.100000000000001" customHeight="1">
      <c r="A2202" s="20"/>
      <c r="B2202" s="44"/>
      <c r="C2202" s="41"/>
      <c r="D2202" s="42"/>
      <c r="E2202" s="43"/>
      <c r="F2202" s="44"/>
      <c r="G2202" s="44"/>
      <c r="H2202" s="44"/>
      <c r="I2202" s="20"/>
      <c r="J2202" s="24"/>
      <c r="K2202" s="226"/>
      <c r="L2202" s="226"/>
      <c r="M2202" s="226"/>
      <c r="N2202" s="239"/>
      <c r="O2202" s="239"/>
      <c r="P2202" s="239"/>
    </row>
    <row r="2203" spans="1:20" s="25" customFormat="1" ht="20.100000000000001" customHeight="1">
      <c r="A2203" s="20"/>
      <c r="B2203" s="44"/>
      <c r="C2203" s="41"/>
      <c r="D2203" s="42"/>
      <c r="E2203" s="43"/>
      <c r="F2203" s="44"/>
      <c r="G2203" s="44"/>
      <c r="H2203" s="44"/>
      <c r="I2203" s="20"/>
      <c r="J2203" s="24"/>
      <c r="K2203" s="226"/>
      <c r="L2203" s="226"/>
      <c r="M2203" s="226"/>
      <c r="N2203" s="239"/>
      <c r="O2203" s="239"/>
      <c r="P2203" s="239"/>
    </row>
    <row r="2204" spans="1:20" s="25" customFormat="1" ht="20.100000000000001" customHeight="1">
      <c r="A2204" s="29"/>
      <c r="B2204" s="34">
        <v>164</v>
      </c>
      <c r="C2204" s="31">
        <v>2.0089999999999999</v>
      </c>
      <c r="D2204" s="32" t="s">
        <v>180</v>
      </c>
      <c r="E2204" s="33">
        <v>3.423</v>
      </c>
      <c r="F2204" s="34" t="s">
        <v>433</v>
      </c>
      <c r="G2204" s="34" t="s">
        <v>447</v>
      </c>
      <c r="H2204" s="34" t="s">
        <v>434</v>
      </c>
      <c r="I2204" s="29"/>
      <c r="J2204" s="35" t="s">
        <v>435</v>
      </c>
      <c r="K2204" s="228" t="s">
        <v>434</v>
      </c>
      <c r="L2204" s="228">
        <f>COUNTIF(H2204:H2220,"B")</f>
        <v>10</v>
      </c>
      <c r="M2204" s="228">
        <v>200</v>
      </c>
      <c r="N2204" s="245">
        <f>L2204*M2204</f>
        <v>2000</v>
      </c>
      <c r="O2204" s="245">
        <v>23</v>
      </c>
      <c r="P2204" s="245">
        <f>O2204+N2204</f>
        <v>2023</v>
      </c>
      <c r="Q2204" s="76">
        <f>P2204/P2208</f>
        <v>0.59100204498977504</v>
      </c>
      <c r="R2204" s="76"/>
      <c r="S2204" s="76"/>
      <c r="T2204" s="76"/>
    </row>
    <row r="2205" spans="1:20" s="25" customFormat="1" ht="20.100000000000001" customHeight="1">
      <c r="A2205" s="29"/>
      <c r="B2205" s="34"/>
      <c r="C2205" s="31"/>
      <c r="D2205" s="32"/>
      <c r="E2205" s="33"/>
      <c r="F2205" s="34" t="s">
        <v>447</v>
      </c>
      <c r="G2205" s="34" t="s">
        <v>451</v>
      </c>
      <c r="H2205" s="34" t="s">
        <v>438</v>
      </c>
      <c r="I2205" s="29"/>
      <c r="J2205" s="35" t="s">
        <v>435</v>
      </c>
      <c r="K2205" s="228" t="s">
        <v>438</v>
      </c>
      <c r="L2205" s="228">
        <f>COUNTIF(H2204:H2220,"S")</f>
        <v>3</v>
      </c>
      <c r="M2205" s="228">
        <v>200</v>
      </c>
      <c r="N2205" s="245">
        <f>L2205*M2205</f>
        <v>600</v>
      </c>
      <c r="O2205" s="245"/>
      <c r="P2205" s="245">
        <f>N2205+O2205</f>
        <v>600</v>
      </c>
      <c r="Q2205" s="76">
        <f>P2205/P2208</f>
        <v>0.17528483786152499</v>
      </c>
      <c r="R2205" s="76"/>
      <c r="S2205" s="76"/>
      <c r="T2205" s="76"/>
    </row>
    <row r="2206" spans="1:20" s="25" customFormat="1" ht="20.100000000000001" customHeight="1">
      <c r="A2206" s="29"/>
      <c r="B2206" s="34"/>
      <c r="C2206" s="31"/>
      <c r="D2206" s="32"/>
      <c r="E2206" s="33"/>
      <c r="F2206" s="34" t="s">
        <v>451</v>
      </c>
      <c r="G2206" s="34" t="s">
        <v>454</v>
      </c>
      <c r="H2206" s="34" t="s">
        <v>434</v>
      </c>
      <c r="I2206" s="29"/>
      <c r="J2206" s="35" t="s">
        <v>435</v>
      </c>
      <c r="K2206" s="228" t="s">
        <v>440</v>
      </c>
      <c r="L2206" s="228">
        <f>COUNTIF(H2204:H2220,"RR")</f>
        <v>0</v>
      </c>
      <c r="M2206" s="228">
        <v>200</v>
      </c>
      <c r="N2206" s="245">
        <f>L2206*M2206</f>
        <v>0</v>
      </c>
      <c r="O2206" s="245"/>
      <c r="P2206" s="245">
        <f>N2206+O2206</f>
        <v>0</v>
      </c>
      <c r="Q2206" s="76">
        <f>P2206/P2208</f>
        <v>0</v>
      </c>
      <c r="R2206" s="76"/>
      <c r="S2206" s="76"/>
      <c r="T2206" s="76"/>
    </row>
    <row r="2207" spans="1:20" s="25" customFormat="1" ht="20.100000000000001" customHeight="1">
      <c r="A2207" s="29"/>
      <c r="B2207" s="34"/>
      <c r="C2207" s="31"/>
      <c r="D2207" s="32"/>
      <c r="E2207" s="33"/>
      <c r="F2207" s="34" t="s">
        <v>454</v>
      </c>
      <c r="G2207" s="34" t="s">
        <v>455</v>
      </c>
      <c r="H2207" s="34" t="s">
        <v>434</v>
      </c>
      <c r="I2207" s="29"/>
      <c r="J2207" s="35" t="s">
        <v>435</v>
      </c>
      <c r="K2207" s="228" t="s">
        <v>443</v>
      </c>
      <c r="L2207" s="228">
        <f>COUNTIF(H2204:H2220,"RB")</f>
        <v>4</v>
      </c>
      <c r="M2207" s="228">
        <v>200</v>
      </c>
      <c r="N2207" s="245">
        <f>L2207*M2207</f>
        <v>800</v>
      </c>
      <c r="O2207" s="245"/>
      <c r="P2207" s="245">
        <f>N2207+O2207</f>
        <v>800</v>
      </c>
      <c r="Q2207" s="76">
        <f>P2207/P2208</f>
        <v>0.23371311714869997</v>
      </c>
      <c r="R2207" s="76"/>
      <c r="S2207" s="76"/>
      <c r="T2207" s="76"/>
    </row>
    <row r="2208" spans="1:20" s="25" customFormat="1" ht="20.100000000000001" customHeight="1">
      <c r="A2208" s="29"/>
      <c r="B2208" s="34"/>
      <c r="C2208" s="31"/>
      <c r="D2208" s="32"/>
      <c r="E2208" s="33"/>
      <c r="F2208" s="34" t="s">
        <v>455</v>
      </c>
      <c r="G2208" s="34" t="s">
        <v>456</v>
      </c>
      <c r="H2208" s="34" t="s">
        <v>434</v>
      </c>
      <c r="I2208" s="29"/>
      <c r="J2208" s="35" t="s">
        <v>435</v>
      </c>
      <c r="K2208" s="228"/>
      <c r="L2208" s="228"/>
      <c r="M2208" s="228"/>
      <c r="N2208" s="245"/>
      <c r="O2208" s="245"/>
      <c r="P2208" s="245">
        <f>SUM(P2204:P2207)</f>
        <v>3423</v>
      </c>
      <c r="Q2208" s="76">
        <f>SUM(Q2204:Q2207)</f>
        <v>1</v>
      </c>
      <c r="R2208" s="76"/>
      <c r="S2208" s="76"/>
      <c r="T2208" s="76"/>
    </row>
    <row r="2209" spans="1:20" s="25" customFormat="1" ht="20.100000000000001" customHeight="1">
      <c r="A2209" s="29"/>
      <c r="B2209" s="34"/>
      <c r="C2209" s="31"/>
      <c r="D2209" s="32"/>
      <c r="E2209" s="33"/>
      <c r="F2209" s="34" t="s">
        <v>456</v>
      </c>
      <c r="G2209" s="34" t="s">
        <v>457</v>
      </c>
      <c r="H2209" s="34" t="s">
        <v>434</v>
      </c>
      <c r="I2209" s="29"/>
      <c r="J2209" s="35" t="s">
        <v>435</v>
      </c>
      <c r="K2209" s="228"/>
      <c r="L2209" s="228"/>
      <c r="M2209" s="228"/>
      <c r="N2209" s="241"/>
      <c r="O2209" s="241"/>
      <c r="P2209" s="241"/>
      <c r="Q2209" s="36"/>
      <c r="R2209" s="36"/>
      <c r="S2209" s="36"/>
      <c r="T2209" s="36"/>
    </row>
    <row r="2210" spans="1:20" s="25" customFormat="1" ht="20.100000000000001" customHeight="1">
      <c r="A2210" s="29"/>
      <c r="B2210" s="34"/>
      <c r="C2210" s="31"/>
      <c r="D2210" s="32"/>
      <c r="E2210" s="33"/>
      <c r="F2210" s="34" t="s">
        <v>457</v>
      </c>
      <c r="G2210" s="34" t="s">
        <v>460</v>
      </c>
      <c r="H2210" s="34" t="s">
        <v>438</v>
      </c>
      <c r="I2210" s="29"/>
      <c r="J2210" s="35" t="s">
        <v>435</v>
      </c>
      <c r="K2210" s="228"/>
      <c r="L2210" s="228"/>
      <c r="M2210" s="228"/>
      <c r="N2210" s="241"/>
      <c r="O2210" s="241"/>
      <c r="P2210" s="241"/>
      <c r="Q2210" s="36"/>
      <c r="R2210" s="36"/>
      <c r="S2210" s="36"/>
      <c r="T2210" s="36"/>
    </row>
    <row r="2211" spans="1:20" s="25" customFormat="1" ht="20.100000000000001" customHeight="1">
      <c r="A2211" s="29"/>
      <c r="B2211" s="34"/>
      <c r="C2211" s="31"/>
      <c r="D2211" s="32"/>
      <c r="E2211" s="33"/>
      <c r="F2211" s="34" t="s">
        <v>460</v>
      </c>
      <c r="G2211" s="34" t="s">
        <v>463</v>
      </c>
      <c r="H2211" s="34" t="s">
        <v>438</v>
      </c>
      <c r="I2211" s="29"/>
      <c r="J2211" s="35" t="s">
        <v>434</v>
      </c>
      <c r="K2211" s="228"/>
      <c r="L2211" s="228"/>
      <c r="M2211" s="228"/>
      <c r="N2211" s="241"/>
      <c r="O2211" s="241"/>
      <c r="P2211" s="241"/>
      <c r="Q2211" s="36"/>
      <c r="R2211" s="36"/>
      <c r="S2211" s="36"/>
      <c r="T2211" s="36"/>
    </row>
    <row r="2212" spans="1:20" s="25" customFormat="1" ht="20.100000000000001" customHeight="1">
      <c r="A2212" s="29"/>
      <c r="B2212" s="34"/>
      <c r="C2212" s="31"/>
      <c r="D2212" s="32"/>
      <c r="E2212" s="33"/>
      <c r="F2212" s="34" t="s">
        <v>463</v>
      </c>
      <c r="G2212" s="34" t="s">
        <v>464</v>
      </c>
      <c r="H2212" s="34" t="s">
        <v>434</v>
      </c>
      <c r="I2212" s="29"/>
      <c r="J2212" s="35" t="s">
        <v>434</v>
      </c>
      <c r="K2212" s="228"/>
      <c r="L2212" s="228"/>
      <c r="M2212" s="228"/>
      <c r="N2212" s="241"/>
      <c r="O2212" s="241"/>
      <c r="P2212" s="241"/>
      <c r="Q2212" s="36"/>
      <c r="R2212" s="36"/>
      <c r="S2212" s="36"/>
      <c r="T2212" s="36"/>
    </row>
    <row r="2213" spans="1:20" s="25" customFormat="1" ht="20.100000000000001" customHeight="1">
      <c r="A2213" s="29"/>
      <c r="B2213" s="34"/>
      <c r="C2213" s="31"/>
      <c r="D2213" s="32"/>
      <c r="E2213" s="33"/>
      <c r="F2213" s="34" t="s">
        <v>464</v>
      </c>
      <c r="G2213" s="34" t="s">
        <v>465</v>
      </c>
      <c r="H2213" s="34" t="s">
        <v>434</v>
      </c>
      <c r="I2213" s="29"/>
      <c r="J2213" s="35" t="s">
        <v>435</v>
      </c>
      <c r="K2213" s="228"/>
      <c r="L2213" s="228"/>
      <c r="M2213" s="228"/>
      <c r="N2213" s="241"/>
      <c r="O2213" s="241"/>
      <c r="P2213" s="241"/>
      <c r="Q2213" s="36"/>
      <c r="R2213" s="36"/>
      <c r="S2213" s="36"/>
      <c r="T2213" s="36"/>
    </row>
    <row r="2214" spans="1:20" s="25" customFormat="1" ht="20.100000000000001" customHeight="1">
      <c r="A2214" s="29"/>
      <c r="B2214" s="34"/>
      <c r="C2214" s="31"/>
      <c r="D2214" s="32"/>
      <c r="E2214" s="33"/>
      <c r="F2214" s="34" t="s">
        <v>465</v>
      </c>
      <c r="G2214" s="34" t="s">
        <v>466</v>
      </c>
      <c r="H2214" s="34" t="s">
        <v>443</v>
      </c>
      <c r="I2214" s="29"/>
      <c r="J2214" s="35" t="s">
        <v>40</v>
      </c>
      <c r="K2214" s="228"/>
      <c r="L2214" s="228"/>
      <c r="M2214" s="228"/>
      <c r="N2214" s="241"/>
      <c r="O2214" s="241"/>
      <c r="P2214" s="241"/>
      <c r="Q2214" s="36"/>
      <c r="R2214" s="36"/>
      <c r="S2214" s="36"/>
      <c r="T2214" s="36"/>
    </row>
    <row r="2215" spans="1:20" s="25" customFormat="1" ht="20.100000000000001" customHeight="1">
      <c r="A2215" s="29"/>
      <c r="B2215" s="34"/>
      <c r="C2215" s="31"/>
      <c r="D2215" s="32"/>
      <c r="E2215" s="33"/>
      <c r="F2215" s="34" t="s">
        <v>466</v>
      </c>
      <c r="G2215" s="34" t="s">
        <v>467</v>
      </c>
      <c r="H2215" s="34" t="s">
        <v>443</v>
      </c>
      <c r="I2215" s="29"/>
      <c r="J2215" s="35" t="s">
        <v>40</v>
      </c>
      <c r="K2215" s="228"/>
      <c r="L2215" s="228"/>
      <c r="M2215" s="228"/>
      <c r="N2215" s="241"/>
      <c r="O2215" s="241"/>
      <c r="P2215" s="241"/>
      <c r="Q2215" s="36"/>
      <c r="R2215" s="36"/>
      <c r="S2215" s="36"/>
      <c r="T2215" s="36"/>
    </row>
    <row r="2216" spans="1:20" s="25" customFormat="1" ht="20.100000000000001" customHeight="1">
      <c r="A2216" s="29"/>
      <c r="B2216" s="34"/>
      <c r="C2216" s="31"/>
      <c r="D2216" s="32"/>
      <c r="E2216" s="33"/>
      <c r="F2216" s="34" t="s">
        <v>467</v>
      </c>
      <c r="G2216" s="34" t="s">
        <v>468</v>
      </c>
      <c r="H2216" s="34" t="s">
        <v>443</v>
      </c>
      <c r="I2216" s="29"/>
      <c r="J2216" s="35" t="s">
        <v>40</v>
      </c>
      <c r="K2216" s="228"/>
      <c r="L2216" s="228"/>
      <c r="M2216" s="228"/>
      <c r="N2216" s="241"/>
      <c r="O2216" s="241"/>
      <c r="P2216" s="241"/>
      <c r="Q2216" s="36"/>
      <c r="R2216" s="36"/>
      <c r="S2216" s="36"/>
      <c r="T2216" s="36"/>
    </row>
    <row r="2217" spans="1:20" s="25" customFormat="1" ht="20.100000000000001" customHeight="1">
      <c r="A2217" s="29"/>
      <c r="B2217" s="34"/>
      <c r="C2217" s="31"/>
      <c r="D2217" s="32"/>
      <c r="E2217" s="33"/>
      <c r="F2217" s="34" t="s">
        <v>468</v>
      </c>
      <c r="G2217" s="34" t="s">
        <v>469</v>
      </c>
      <c r="H2217" s="34" t="s">
        <v>443</v>
      </c>
      <c r="I2217" s="29"/>
      <c r="J2217" s="35" t="s">
        <v>40</v>
      </c>
      <c r="K2217" s="228"/>
      <c r="L2217" s="228"/>
      <c r="M2217" s="228"/>
      <c r="N2217" s="241"/>
      <c r="O2217" s="241"/>
      <c r="P2217" s="241"/>
      <c r="Q2217" s="36"/>
      <c r="R2217" s="36"/>
      <c r="S2217" s="36"/>
      <c r="T2217" s="36"/>
    </row>
    <row r="2218" spans="1:20" s="25" customFormat="1" ht="20.100000000000001" customHeight="1">
      <c r="A2218" s="29"/>
      <c r="B2218" s="34"/>
      <c r="C2218" s="31"/>
      <c r="D2218" s="32"/>
      <c r="E2218" s="33"/>
      <c r="F2218" s="34" t="s">
        <v>469</v>
      </c>
      <c r="G2218" s="34" t="s">
        <v>470</v>
      </c>
      <c r="H2218" s="34" t="s">
        <v>434</v>
      </c>
      <c r="I2218" s="29"/>
      <c r="J2218" s="35" t="s">
        <v>435</v>
      </c>
      <c r="K2218" s="228"/>
      <c r="L2218" s="228"/>
      <c r="M2218" s="228"/>
      <c r="N2218" s="241"/>
      <c r="O2218" s="241"/>
      <c r="P2218" s="241"/>
      <c r="Q2218" s="36"/>
      <c r="R2218" s="36"/>
      <c r="S2218" s="36"/>
      <c r="T2218" s="36"/>
    </row>
    <row r="2219" spans="1:20" s="25" customFormat="1" ht="20.100000000000001" customHeight="1">
      <c r="A2219" s="29"/>
      <c r="B2219" s="34"/>
      <c r="C2219" s="31"/>
      <c r="D2219" s="32"/>
      <c r="E2219" s="33"/>
      <c r="F2219" s="34" t="s">
        <v>470</v>
      </c>
      <c r="G2219" s="34" t="s">
        <v>471</v>
      </c>
      <c r="H2219" s="34" t="s">
        <v>434</v>
      </c>
      <c r="I2219" s="29"/>
      <c r="J2219" s="35" t="s">
        <v>435</v>
      </c>
      <c r="K2219" s="228"/>
      <c r="L2219" s="228"/>
      <c r="M2219" s="228"/>
      <c r="N2219" s="241"/>
      <c r="O2219" s="241"/>
      <c r="P2219" s="241"/>
      <c r="Q2219" s="36"/>
      <c r="R2219" s="36"/>
      <c r="S2219" s="36"/>
      <c r="T2219" s="36"/>
    </row>
    <row r="2220" spans="1:20" s="25" customFormat="1" ht="20.100000000000001" customHeight="1">
      <c r="A2220" s="29"/>
      <c r="B2220" s="34"/>
      <c r="C2220" s="31"/>
      <c r="D2220" s="32"/>
      <c r="E2220" s="33"/>
      <c r="F2220" s="34" t="s">
        <v>471</v>
      </c>
      <c r="G2220" s="34" t="s">
        <v>473</v>
      </c>
      <c r="H2220" s="34" t="s">
        <v>434</v>
      </c>
      <c r="I2220" s="29"/>
      <c r="J2220" s="35" t="s">
        <v>435</v>
      </c>
      <c r="K2220" s="228"/>
      <c r="L2220" s="228"/>
      <c r="M2220" s="228"/>
      <c r="N2220" s="241"/>
      <c r="O2220" s="241"/>
      <c r="P2220" s="241"/>
      <c r="Q2220" s="36"/>
      <c r="R2220" s="36"/>
      <c r="S2220" s="36"/>
      <c r="T2220" s="36"/>
    </row>
    <row r="2221" spans="1:20" s="25" customFormat="1" ht="20.100000000000001" customHeight="1">
      <c r="A2221" s="29"/>
      <c r="B2221" s="34"/>
      <c r="C2221" s="31"/>
      <c r="D2221" s="32"/>
      <c r="E2221" s="33"/>
      <c r="F2221" s="34" t="s">
        <v>473</v>
      </c>
      <c r="G2221" s="34" t="s">
        <v>545</v>
      </c>
      <c r="H2221" s="34" t="s">
        <v>434</v>
      </c>
      <c r="I2221" s="29"/>
      <c r="J2221" s="35" t="s">
        <v>435</v>
      </c>
      <c r="K2221" s="228"/>
      <c r="L2221" s="228"/>
      <c r="M2221" s="228"/>
      <c r="N2221" s="241"/>
      <c r="O2221" s="241"/>
      <c r="P2221" s="241"/>
      <c r="Q2221" s="36"/>
      <c r="R2221" s="36"/>
      <c r="S2221" s="36"/>
      <c r="T2221" s="36"/>
    </row>
    <row r="2222" spans="1:20" s="25" customFormat="1" ht="20.100000000000001" customHeight="1">
      <c r="A2222" s="20"/>
      <c r="B2222" s="44"/>
      <c r="C2222" s="41"/>
      <c r="D2222" s="42"/>
      <c r="E2222" s="43"/>
      <c r="F2222" s="44"/>
      <c r="G2222" s="44"/>
      <c r="H2222" s="44"/>
      <c r="I2222" s="20"/>
      <c r="J2222" s="24"/>
      <c r="K2222" s="226"/>
      <c r="L2222" s="226"/>
      <c r="M2222" s="226"/>
      <c r="N2222" s="239"/>
      <c r="O2222" s="239"/>
      <c r="P2222" s="239"/>
    </row>
    <row r="2223" spans="1:20" s="25" customFormat="1" ht="20.100000000000001" customHeight="1">
      <c r="A2223" s="20"/>
      <c r="B2223" s="44"/>
      <c r="C2223" s="41"/>
      <c r="D2223" s="42"/>
      <c r="E2223" s="43"/>
      <c r="F2223" s="44"/>
      <c r="G2223" s="44"/>
      <c r="H2223" s="44"/>
      <c r="I2223" s="20"/>
      <c r="J2223" s="24"/>
      <c r="K2223" s="226"/>
      <c r="L2223" s="226"/>
      <c r="M2223" s="226"/>
      <c r="N2223" s="239"/>
      <c r="O2223" s="239"/>
      <c r="P2223" s="239"/>
    </row>
    <row r="2224" spans="1:20" s="25" customFormat="1" ht="20.100000000000001" customHeight="1">
      <c r="A2224" s="29"/>
      <c r="B2224" s="34">
        <v>165</v>
      </c>
      <c r="C2224" s="31">
        <v>2.0099999999999998</v>
      </c>
      <c r="D2224" s="32" t="s">
        <v>181</v>
      </c>
      <c r="E2224" s="33">
        <v>1.5880000000000001</v>
      </c>
      <c r="F2224" s="34" t="s">
        <v>433</v>
      </c>
      <c r="G2224" s="34" t="s">
        <v>447</v>
      </c>
      <c r="H2224" s="34" t="s">
        <v>434</v>
      </c>
      <c r="I2224" s="29"/>
      <c r="J2224" s="35" t="s">
        <v>435</v>
      </c>
      <c r="K2224" s="228" t="s">
        <v>434</v>
      </c>
      <c r="L2224" s="228">
        <f>COUNTIF(H2224:H2230,"B")</f>
        <v>5</v>
      </c>
      <c r="M2224" s="228">
        <v>200</v>
      </c>
      <c r="N2224" s="245">
        <f>L2224*M2224</f>
        <v>1000</v>
      </c>
      <c r="O2224" s="245">
        <v>188</v>
      </c>
      <c r="P2224" s="245">
        <f>O2224+N2224</f>
        <v>1188</v>
      </c>
      <c r="Q2224" s="76">
        <f>P2224/P2228</f>
        <v>0.74811083123425692</v>
      </c>
      <c r="R2224" s="76"/>
      <c r="S2224" s="76"/>
      <c r="T2224" s="76"/>
    </row>
    <row r="2225" spans="1:20" s="25" customFormat="1" ht="20.100000000000001" customHeight="1">
      <c r="A2225" s="29"/>
      <c r="B2225" s="34"/>
      <c r="C2225" s="31"/>
      <c r="D2225" s="32"/>
      <c r="E2225" s="33"/>
      <c r="F2225" s="34" t="s">
        <v>447</v>
      </c>
      <c r="G2225" s="34" t="s">
        <v>451</v>
      </c>
      <c r="H2225" s="34" t="s">
        <v>434</v>
      </c>
      <c r="I2225" s="29"/>
      <c r="J2225" s="35" t="s">
        <v>435</v>
      </c>
      <c r="K2225" s="228" t="s">
        <v>438</v>
      </c>
      <c r="L2225" s="228">
        <f>COUNTIF(H2224:H2231,"S")</f>
        <v>2</v>
      </c>
      <c r="M2225" s="228">
        <v>200</v>
      </c>
      <c r="N2225" s="245">
        <f>L2225*M2225</f>
        <v>400</v>
      </c>
      <c r="O2225" s="245"/>
      <c r="P2225" s="245">
        <f>N2225+O2225</f>
        <v>400</v>
      </c>
      <c r="Q2225" s="76">
        <f>P2225/P2228</f>
        <v>0.25188916876574308</v>
      </c>
      <c r="R2225" s="76"/>
      <c r="S2225" s="76"/>
      <c r="T2225" s="76"/>
    </row>
    <row r="2226" spans="1:20" s="25" customFormat="1" ht="20.100000000000001" customHeight="1">
      <c r="A2226" s="29"/>
      <c r="B2226" s="34"/>
      <c r="C2226" s="31"/>
      <c r="D2226" s="32"/>
      <c r="E2226" s="33"/>
      <c r="F2226" s="34" t="s">
        <v>451</v>
      </c>
      <c r="G2226" s="34" t="s">
        <v>454</v>
      </c>
      <c r="H2226" s="34" t="s">
        <v>438</v>
      </c>
      <c r="I2226" s="29"/>
      <c r="J2226" s="35" t="s">
        <v>435</v>
      </c>
      <c r="K2226" s="228" t="s">
        <v>440</v>
      </c>
      <c r="L2226" s="228">
        <f>COUNTIF(H2224:H2231,"RR")</f>
        <v>0</v>
      </c>
      <c r="M2226" s="228">
        <v>200</v>
      </c>
      <c r="N2226" s="245">
        <f>L2226*M2226</f>
        <v>0</v>
      </c>
      <c r="O2226" s="245"/>
      <c r="P2226" s="245">
        <f>N2226+O2226</f>
        <v>0</v>
      </c>
      <c r="Q2226" s="76">
        <f>P2226/P2228</f>
        <v>0</v>
      </c>
      <c r="R2226" s="76"/>
      <c r="S2226" s="76"/>
      <c r="T2226" s="76"/>
    </row>
    <row r="2227" spans="1:20" s="25" customFormat="1" ht="20.100000000000001" customHeight="1">
      <c r="A2227" s="29"/>
      <c r="B2227" s="34"/>
      <c r="C2227" s="31"/>
      <c r="D2227" s="32"/>
      <c r="E2227" s="33"/>
      <c r="F2227" s="34" t="s">
        <v>454</v>
      </c>
      <c r="G2227" s="34" t="s">
        <v>455</v>
      </c>
      <c r="H2227" s="34" t="s">
        <v>434</v>
      </c>
      <c r="I2227" s="29"/>
      <c r="J2227" s="35" t="s">
        <v>435</v>
      </c>
      <c r="K2227" s="228" t="s">
        <v>443</v>
      </c>
      <c r="L2227" s="228">
        <f>COUNTIF(H2224:H2231,"RB")</f>
        <v>0</v>
      </c>
      <c r="M2227" s="228">
        <v>200</v>
      </c>
      <c r="N2227" s="245">
        <f>L2227*M2227</f>
        <v>0</v>
      </c>
      <c r="O2227" s="245"/>
      <c r="P2227" s="245">
        <f>N2227+O2227</f>
        <v>0</v>
      </c>
      <c r="Q2227" s="76">
        <f>P2227/P2228</f>
        <v>0</v>
      </c>
      <c r="R2227" s="76"/>
      <c r="S2227" s="76"/>
      <c r="T2227" s="76"/>
    </row>
    <row r="2228" spans="1:20" s="25" customFormat="1" ht="20.100000000000001" customHeight="1">
      <c r="A2228" s="29"/>
      <c r="B2228" s="34"/>
      <c r="C2228" s="31"/>
      <c r="D2228" s="32"/>
      <c r="E2228" s="33"/>
      <c r="F2228" s="34" t="s">
        <v>455</v>
      </c>
      <c r="G2228" s="34" t="s">
        <v>456</v>
      </c>
      <c r="H2228" s="34" t="s">
        <v>438</v>
      </c>
      <c r="I2228" s="29"/>
      <c r="J2228" s="35" t="s">
        <v>435</v>
      </c>
      <c r="K2228" s="228"/>
      <c r="L2228" s="228"/>
      <c r="M2228" s="228"/>
      <c r="N2228" s="245"/>
      <c r="O2228" s="245"/>
      <c r="P2228" s="245">
        <f>SUM(P2224:P2227)</f>
        <v>1588</v>
      </c>
      <c r="Q2228" s="76">
        <f>SUM(Q2224:Q2227)</f>
        <v>1</v>
      </c>
      <c r="R2228" s="76"/>
      <c r="S2228" s="76"/>
      <c r="T2228" s="76"/>
    </row>
    <row r="2229" spans="1:20" s="25" customFormat="1" ht="20.100000000000001" customHeight="1">
      <c r="A2229" s="29"/>
      <c r="B2229" s="34"/>
      <c r="C2229" s="31"/>
      <c r="D2229" s="32"/>
      <c r="E2229" s="33"/>
      <c r="F2229" s="34" t="s">
        <v>456</v>
      </c>
      <c r="G2229" s="34" t="s">
        <v>457</v>
      </c>
      <c r="H2229" s="34" t="s">
        <v>434</v>
      </c>
      <c r="I2229" s="29"/>
      <c r="J2229" s="35" t="s">
        <v>434</v>
      </c>
      <c r="K2229" s="228"/>
      <c r="L2229" s="228"/>
      <c r="M2229" s="228"/>
      <c r="N2229" s="241"/>
      <c r="O2229" s="241"/>
      <c r="P2229" s="241"/>
      <c r="Q2229" s="36"/>
      <c r="R2229" s="36"/>
      <c r="S2229" s="36"/>
      <c r="T2229" s="36"/>
    </row>
    <row r="2230" spans="1:20" s="25" customFormat="1" ht="20.100000000000001" customHeight="1">
      <c r="A2230" s="29"/>
      <c r="B2230" s="34"/>
      <c r="C2230" s="31"/>
      <c r="D2230" s="32"/>
      <c r="E2230" s="33"/>
      <c r="F2230" s="34" t="s">
        <v>457</v>
      </c>
      <c r="G2230" s="34" t="s">
        <v>460</v>
      </c>
      <c r="H2230" s="34" t="s">
        <v>434</v>
      </c>
      <c r="I2230" s="29"/>
      <c r="J2230" s="35" t="s">
        <v>434</v>
      </c>
      <c r="K2230" s="228"/>
      <c r="L2230" s="228"/>
      <c r="M2230" s="228"/>
      <c r="N2230" s="241"/>
      <c r="O2230" s="241"/>
      <c r="P2230" s="241"/>
      <c r="Q2230" s="36"/>
      <c r="R2230" s="36"/>
      <c r="S2230" s="36"/>
      <c r="T2230" s="36"/>
    </row>
    <row r="2231" spans="1:20" s="25" customFormat="1" ht="20.100000000000001" customHeight="1">
      <c r="A2231" s="29"/>
      <c r="B2231" s="34"/>
      <c r="C2231" s="31"/>
      <c r="D2231" s="32"/>
      <c r="E2231" s="33"/>
      <c r="F2231" s="34" t="s">
        <v>460</v>
      </c>
      <c r="G2231" s="34" t="s">
        <v>579</v>
      </c>
      <c r="H2231" s="34" t="s">
        <v>434</v>
      </c>
      <c r="I2231" s="29"/>
      <c r="J2231" s="35" t="s">
        <v>434</v>
      </c>
      <c r="K2231" s="228"/>
      <c r="L2231" s="228"/>
      <c r="M2231" s="228"/>
      <c r="N2231" s="241"/>
      <c r="O2231" s="241"/>
      <c r="P2231" s="241"/>
      <c r="Q2231" s="36"/>
      <c r="R2231" s="36"/>
      <c r="S2231" s="36"/>
      <c r="T2231" s="36"/>
    </row>
    <row r="2232" spans="1:20" s="25" customFormat="1" ht="20.100000000000001" customHeight="1">
      <c r="A2232" s="20"/>
      <c r="B2232" s="44"/>
      <c r="C2232" s="41"/>
      <c r="D2232" s="42"/>
      <c r="E2232" s="43"/>
      <c r="F2232" s="44"/>
      <c r="G2232" s="44"/>
      <c r="H2232" s="44"/>
      <c r="I2232" s="20"/>
      <c r="J2232" s="24"/>
      <c r="K2232" s="226"/>
      <c r="L2232" s="226"/>
      <c r="M2232" s="226"/>
      <c r="N2232" s="239"/>
      <c r="O2232" s="239"/>
      <c r="P2232" s="239"/>
    </row>
    <row r="2233" spans="1:20" s="25" customFormat="1" ht="20.100000000000001" customHeight="1">
      <c r="A2233" s="20"/>
      <c r="B2233" s="44"/>
      <c r="C2233" s="41"/>
      <c r="D2233" s="42"/>
      <c r="E2233" s="43"/>
      <c r="F2233" s="44"/>
      <c r="G2233" s="44"/>
      <c r="H2233" s="44"/>
      <c r="I2233" s="20"/>
      <c r="J2233" s="24"/>
      <c r="K2233" s="226"/>
      <c r="L2233" s="226"/>
      <c r="M2233" s="226"/>
      <c r="N2233" s="239"/>
      <c r="O2233" s="239"/>
      <c r="P2233" s="239"/>
    </row>
    <row r="2234" spans="1:20" s="25" customFormat="1" ht="20.100000000000001" customHeight="1">
      <c r="A2234" s="29"/>
      <c r="B2234" s="34">
        <v>166</v>
      </c>
      <c r="C2234" s="31">
        <v>2.0110000000000001</v>
      </c>
      <c r="D2234" s="32" t="s">
        <v>182</v>
      </c>
      <c r="E2234" s="33">
        <v>2.6379999999999999</v>
      </c>
      <c r="F2234" s="34" t="s">
        <v>433</v>
      </c>
      <c r="G2234" s="34" t="s">
        <v>447</v>
      </c>
      <c r="H2234" s="34" t="s">
        <v>438</v>
      </c>
      <c r="I2234" s="29"/>
      <c r="J2234" s="35" t="s">
        <v>435</v>
      </c>
      <c r="K2234" s="228" t="s">
        <v>434</v>
      </c>
      <c r="L2234" s="228">
        <f>COUNTIF(H2234:H2246,"B")</f>
        <v>7</v>
      </c>
      <c r="M2234" s="228">
        <v>200</v>
      </c>
      <c r="N2234" s="245">
        <f>L2234*M2234</f>
        <v>1400</v>
      </c>
      <c r="O2234" s="245">
        <v>38</v>
      </c>
      <c r="P2234" s="245">
        <f>O2234+N2234</f>
        <v>1438</v>
      </c>
      <c r="Q2234" s="76">
        <f>P2234/P2238</f>
        <v>0.54510993176648981</v>
      </c>
      <c r="R2234" s="76"/>
      <c r="S2234" s="76"/>
      <c r="T2234" s="76"/>
    </row>
    <row r="2235" spans="1:20" s="25" customFormat="1" ht="20.100000000000001" customHeight="1">
      <c r="A2235" s="29"/>
      <c r="B2235" s="34"/>
      <c r="C2235" s="31"/>
      <c r="D2235" s="32"/>
      <c r="E2235" s="33"/>
      <c r="F2235" s="34" t="s">
        <v>447</v>
      </c>
      <c r="G2235" s="34" t="s">
        <v>451</v>
      </c>
      <c r="H2235" s="34" t="s">
        <v>438</v>
      </c>
      <c r="I2235" s="29"/>
      <c r="J2235" s="35" t="s">
        <v>435</v>
      </c>
      <c r="K2235" s="228" t="s">
        <v>438</v>
      </c>
      <c r="L2235" s="228">
        <f>COUNTIF(H2234:H2247,"S")</f>
        <v>5</v>
      </c>
      <c r="M2235" s="228">
        <v>200</v>
      </c>
      <c r="N2235" s="245">
        <f>L2235*M2235</f>
        <v>1000</v>
      </c>
      <c r="O2235" s="245"/>
      <c r="P2235" s="245">
        <f>N2235+O2235</f>
        <v>1000</v>
      </c>
      <c r="Q2235" s="76">
        <f>P2235/P2238</f>
        <v>0.37907505686125853</v>
      </c>
      <c r="R2235" s="76"/>
      <c r="S2235" s="76"/>
      <c r="T2235" s="76"/>
    </row>
    <row r="2236" spans="1:20" s="25" customFormat="1" ht="20.100000000000001" customHeight="1">
      <c r="A2236" s="29"/>
      <c r="B2236" s="34"/>
      <c r="C2236" s="31"/>
      <c r="D2236" s="32"/>
      <c r="E2236" s="33"/>
      <c r="F2236" s="34" t="s">
        <v>451</v>
      </c>
      <c r="G2236" s="34" t="s">
        <v>454</v>
      </c>
      <c r="H2236" s="34" t="s">
        <v>434</v>
      </c>
      <c r="I2236" s="29"/>
      <c r="J2236" s="35" t="s">
        <v>435</v>
      </c>
      <c r="K2236" s="228" t="s">
        <v>440</v>
      </c>
      <c r="L2236" s="228">
        <f>COUNTIF(H2234:H2247,"RR")</f>
        <v>0</v>
      </c>
      <c r="M2236" s="228">
        <v>200</v>
      </c>
      <c r="N2236" s="245">
        <f>L2236*M2236</f>
        <v>0</v>
      </c>
      <c r="O2236" s="245"/>
      <c r="P2236" s="245">
        <f>N2236+O2236</f>
        <v>0</v>
      </c>
      <c r="Q2236" s="76">
        <f>P2236/P2238</f>
        <v>0</v>
      </c>
      <c r="R2236" s="76"/>
      <c r="S2236" s="76"/>
      <c r="T2236" s="76"/>
    </row>
    <row r="2237" spans="1:20" s="25" customFormat="1" ht="20.100000000000001" customHeight="1">
      <c r="A2237" s="29"/>
      <c r="B2237" s="34"/>
      <c r="C2237" s="31"/>
      <c r="D2237" s="32"/>
      <c r="E2237" s="33"/>
      <c r="F2237" s="34" t="s">
        <v>454</v>
      </c>
      <c r="G2237" s="34" t="s">
        <v>455</v>
      </c>
      <c r="H2237" s="34" t="s">
        <v>438</v>
      </c>
      <c r="I2237" s="29"/>
      <c r="J2237" s="35" t="s">
        <v>435</v>
      </c>
      <c r="K2237" s="228" t="s">
        <v>443</v>
      </c>
      <c r="L2237" s="228">
        <f>COUNTIF(H2234:H2247,"RB")</f>
        <v>1</v>
      </c>
      <c r="M2237" s="228">
        <v>200</v>
      </c>
      <c r="N2237" s="245">
        <f>L2237*M2237</f>
        <v>200</v>
      </c>
      <c r="O2237" s="245"/>
      <c r="P2237" s="245">
        <f>N2237+O2237</f>
        <v>200</v>
      </c>
      <c r="Q2237" s="76">
        <f>P2237/P2238</f>
        <v>7.5815011372251703E-2</v>
      </c>
      <c r="R2237" s="76"/>
      <c r="S2237" s="76"/>
      <c r="T2237" s="76"/>
    </row>
    <row r="2238" spans="1:20" s="25" customFormat="1" ht="20.100000000000001" customHeight="1">
      <c r="A2238" s="29"/>
      <c r="B2238" s="34"/>
      <c r="C2238" s="31"/>
      <c r="D2238" s="32"/>
      <c r="E2238" s="33"/>
      <c r="F2238" s="34" t="s">
        <v>455</v>
      </c>
      <c r="G2238" s="34" t="s">
        <v>456</v>
      </c>
      <c r="H2238" s="34" t="s">
        <v>443</v>
      </c>
      <c r="I2238" s="29"/>
      <c r="J2238" s="35" t="s">
        <v>40</v>
      </c>
      <c r="K2238" s="228"/>
      <c r="L2238" s="228"/>
      <c r="M2238" s="228"/>
      <c r="N2238" s="245"/>
      <c r="O2238" s="245"/>
      <c r="P2238" s="245">
        <f>SUM(P2234:P2237)</f>
        <v>2638</v>
      </c>
      <c r="Q2238" s="76">
        <f>SUM(Q2234:Q2237)</f>
        <v>1</v>
      </c>
      <c r="R2238" s="76"/>
      <c r="S2238" s="76"/>
      <c r="T2238" s="76"/>
    </row>
    <row r="2239" spans="1:20" s="25" customFormat="1" ht="20.100000000000001" customHeight="1">
      <c r="A2239" s="29"/>
      <c r="B2239" s="34"/>
      <c r="C2239" s="31"/>
      <c r="D2239" s="32"/>
      <c r="E2239" s="33"/>
      <c r="F2239" s="34" t="s">
        <v>456</v>
      </c>
      <c r="G2239" s="34" t="s">
        <v>457</v>
      </c>
      <c r="H2239" s="34" t="s">
        <v>434</v>
      </c>
      <c r="I2239" s="29"/>
      <c r="J2239" s="35" t="s">
        <v>435</v>
      </c>
      <c r="K2239" s="228"/>
      <c r="L2239" s="228"/>
      <c r="M2239" s="228"/>
      <c r="N2239" s="241"/>
      <c r="O2239" s="241"/>
      <c r="P2239" s="241"/>
      <c r="Q2239" s="36"/>
      <c r="R2239" s="36"/>
      <c r="S2239" s="36"/>
      <c r="T2239" s="36"/>
    </row>
    <row r="2240" spans="1:20" s="25" customFormat="1" ht="20.100000000000001" customHeight="1">
      <c r="A2240" s="29"/>
      <c r="B2240" s="34"/>
      <c r="C2240" s="31"/>
      <c r="D2240" s="32"/>
      <c r="E2240" s="33"/>
      <c r="F2240" s="34" t="s">
        <v>457</v>
      </c>
      <c r="G2240" s="34" t="s">
        <v>460</v>
      </c>
      <c r="H2240" s="34" t="s">
        <v>434</v>
      </c>
      <c r="I2240" s="29"/>
      <c r="J2240" s="35" t="s">
        <v>435</v>
      </c>
      <c r="K2240" s="228"/>
      <c r="L2240" s="228"/>
      <c r="M2240" s="228"/>
      <c r="N2240" s="241"/>
      <c r="O2240" s="241"/>
      <c r="P2240" s="241"/>
      <c r="Q2240" s="36"/>
      <c r="R2240" s="36"/>
      <c r="S2240" s="36"/>
      <c r="T2240" s="36"/>
    </row>
    <row r="2241" spans="1:20" s="25" customFormat="1" ht="20.100000000000001" customHeight="1">
      <c r="A2241" s="29"/>
      <c r="B2241" s="34"/>
      <c r="C2241" s="31"/>
      <c r="D2241" s="32"/>
      <c r="E2241" s="33"/>
      <c r="F2241" s="34" t="s">
        <v>460</v>
      </c>
      <c r="G2241" s="34" t="s">
        <v>463</v>
      </c>
      <c r="H2241" s="34" t="s">
        <v>434</v>
      </c>
      <c r="I2241" s="29"/>
      <c r="J2241" s="35" t="s">
        <v>435</v>
      </c>
      <c r="K2241" s="228"/>
      <c r="L2241" s="228"/>
      <c r="M2241" s="228"/>
      <c r="N2241" s="241"/>
      <c r="O2241" s="241"/>
      <c r="P2241" s="241"/>
      <c r="Q2241" s="36"/>
      <c r="R2241" s="36"/>
      <c r="S2241" s="36"/>
      <c r="T2241" s="36"/>
    </row>
    <row r="2242" spans="1:20" s="25" customFormat="1" ht="20.100000000000001" customHeight="1">
      <c r="A2242" s="29"/>
      <c r="B2242" s="34"/>
      <c r="C2242" s="31"/>
      <c r="D2242" s="32"/>
      <c r="E2242" s="33"/>
      <c r="F2242" s="34" t="s">
        <v>463</v>
      </c>
      <c r="G2242" s="34" t="s">
        <v>464</v>
      </c>
      <c r="H2242" s="34" t="s">
        <v>438</v>
      </c>
      <c r="I2242" s="29"/>
      <c r="J2242" s="35" t="s">
        <v>435</v>
      </c>
      <c r="K2242" s="228"/>
      <c r="L2242" s="228"/>
      <c r="M2242" s="228"/>
      <c r="N2242" s="241"/>
      <c r="O2242" s="241"/>
      <c r="P2242" s="241"/>
      <c r="Q2242" s="36"/>
      <c r="R2242" s="36"/>
      <c r="S2242" s="36"/>
      <c r="T2242" s="36"/>
    </row>
    <row r="2243" spans="1:20" s="25" customFormat="1" ht="20.100000000000001" customHeight="1">
      <c r="A2243" s="29"/>
      <c r="B2243" s="34"/>
      <c r="C2243" s="31"/>
      <c r="D2243" s="32"/>
      <c r="E2243" s="33"/>
      <c r="F2243" s="34" t="s">
        <v>464</v>
      </c>
      <c r="G2243" s="34" t="s">
        <v>465</v>
      </c>
      <c r="H2243" s="34" t="s">
        <v>438</v>
      </c>
      <c r="I2243" s="29"/>
      <c r="J2243" s="35" t="s">
        <v>435</v>
      </c>
      <c r="K2243" s="228"/>
      <c r="L2243" s="228"/>
      <c r="M2243" s="228"/>
      <c r="N2243" s="241"/>
      <c r="O2243" s="241"/>
      <c r="P2243" s="241"/>
      <c r="Q2243" s="36"/>
      <c r="R2243" s="36"/>
      <c r="S2243" s="36"/>
      <c r="T2243" s="36"/>
    </row>
    <row r="2244" spans="1:20" s="25" customFormat="1" ht="20.100000000000001" customHeight="1">
      <c r="A2244" s="29"/>
      <c r="B2244" s="34"/>
      <c r="C2244" s="31"/>
      <c r="D2244" s="32"/>
      <c r="E2244" s="33"/>
      <c r="F2244" s="34" t="s">
        <v>465</v>
      </c>
      <c r="G2244" s="34" t="s">
        <v>466</v>
      </c>
      <c r="H2244" s="34" t="s">
        <v>434</v>
      </c>
      <c r="I2244" s="29"/>
      <c r="J2244" s="35" t="s">
        <v>435</v>
      </c>
      <c r="K2244" s="228"/>
      <c r="L2244" s="228"/>
      <c r="M2244" s="228"/>
      <c r="N2244" s="241"/>
      <c r="O2244" s="241"/>
      <c r="P2244" s="241"/>
      <c r="Q2244" s="36"/>
      <c r="R2244" s="36"/>
      <c r="S2244" s="36"/>
      <c r="T2244" s="36"/>
    </row>
    <row r="2245" spans="1:20" s="25" customFormat="1" ht="20.100000000000001" customHeight="1">
      <c r="A2245" s="29"/>
      <c r="B2245" s="34"/>
      <c r="C2245" s="31"/>
      <c r="D2245" s="32"/>
      <c r="E2245" s="33"/>
      <c r="F2245" s="34" t="s">
        <v>466</v>
      </c>
      <c r="G2245" s="34" t="s">
        <v>467</v>
      </c>
      <c r="H2245" s="34" t="s">
        <v>434</v>
      </c>
      <c r="I2245" s="29"/>
      <c r="J2245" s="35" t="s">
        <v>435</v>
      </c>
      <c r="K2245" s="228"/>
      <c r="L2245" s="228"/>
      <c r="M2245" s="228"/>
      <c r="N2245" s="241"/>
      <c r="O2245" s="241"/>
      <c r="P2245" s="241"/>
      <c r="Q2245" s="36"/>
      <c r="R2245" s="36"/>
      <c r="S2245" s="36"/>
      <c r="T2245" s="36"/>
    </row>
    <row r="2246" spans="1:20" s="25" customFormat="1" ht="20.100000000000001" customHeight="1">
      <c r="A2246" s="29"/>
      <c r="B2246" s="34"/>
      <c r="C2246" s="31"/>
      <c r="D2246" s="32"/>
      <c r="E2246" s="33"/>
      <c r="F2246" s="34" t="s">
        <v>467</v>
      </c>
      <c r="G2246" s="34" t="s">
        <v>468</v>
      </c>
      <c r="H2246" s="34" t="s">
        <v>434</v>
      </c>
      <c r="I2246" s="29"/>
      <c r="J2246" s="35" t="s">
        <v>435</v>
      </c>
      <c r="K2246" s="228"/>
      <c r="L2246" s="228"/>
      <c r="M2246" s="228"/>
      <c r="N2246" s="241"/>
      <c r="O2246" s="241"/>
      <c r="P2246" s="241"/>
      <c r="Q2246" s="36"/>
      <c r="R2246" s="36"/>
      <c r="S2246" s="36"/>
      <c r="T2246" s="36"/>
    </row>
    <row r="2247" spans="1:20" s="25" customFormat="1" ht="20.100000000000001" customHeight="1">
      <c r="A2247" s="29"/>
      <c r="B2247" s="34"/>
      <c r="C2247" s="31"/>
      <c r="D2247" s="32"/>
      <c r="E2247" s="33"/>
      <c r="F2247" s="34" t="s">
        <v>468</v>
      </c>
      <c r="G2247" s="34" t="s">
        <v>580</v>
      </c>
      <c r="H2247" s="34" t="s">
        <v>434</v>
      </c>
      <c r="I2247" s="29"/>
      <c r="J2247" s="35" t="s">
        <v>435</v>
      </c>
      <c r="K2247" s="228"/>
      <c r="L2247" s="228"/>
      <c r="M2247" s="228"/>
      <c r="N2247" s="241"/>
      <c r="O2247" s="241"/>
      <c r="P2247" s="241"/>
      <c r="Q2247" s="36"/>
      <c r="R2247" s="36"/>
      <c r="S2247" s="36"/>
      <c r="T2247" s="36"/>
    </row>
    <row r="2248" spans="1:20" s="25" customFormat="1" ht="20.100000000000001" customHeight="1">
      <c r="A2248" s="20"/>
      <c r="B2248" s="44"/>
      <c r="C2248" s="41"/>
      <c r="D2248" s="42"/>
      <c r="E2248" s="43"/>
      <c r="F2248" s="44"/>
      <c r="G2248" s="44"/>
      <c r="H2248" s="44"/>
      <c r="I2248" s="20"/>
      <c r="J2248" s="24"/>
      <c r="K2248" s="226"/>
      <c r="L2248" s="226"/>
      <c r="M2248" s="226"/>
      <c r="N2248" s="239"/>
      <c r="O2248" s="239"/>
      <c r="P2248" s="239"/>
    </row>
    <row r="2249" spans="1:20" s="25" customFormat="1" ht="20.100000000000001" customHeight="1">
      <c r="A2249" s="20"/>
      <c r="B2249" s="44"/>
      <c r="C2249" s="41"/>
      <c r="D2249" s="42"/>
      <c r="E2249" s="43"/>
      <c r="F2249" s="44"/>
      <c r="G2249" s="44"/>
      <c r="H2249" s="44"/>
      <c r="I2249" s="20"/>
      <c r="J2249" s="24"/>
      <c r="K2249" s="226"/>
      <c r="L2249" s="226"/>
      <c r="M2249" s="226"/>
      <c r="N2249" s="239"/>
      <c r="O2249" s="239"/>
      <c r="P2249" s="239"/>
    </row>
    <row r="2250" spans="1:20" s="25" customFormat="1" ht="20.100000000000001" customHeight="1">
      <c r="A2250" s="29"/>
      <c r="B2250" s="34">
        <v>167</v>
      </c>
      <c r="C2250" s="31">
        <v>2.012</v>
      </c>
      <c r="D2250" s="32" t="s">
        <v>183</v>
      </c>
      <c r="E2250" s="33">
        <v>4.2</v>
      </c>
      <c r="F2250" s="34" t="s">
        <v>433</v>
      </c>
      <c r="G2250" s="34" t="s">
        <v>447</v>
      </c>
      <c r="H2250" s="34" t="s">
        <v>443</v>
      </c>
      <c r="I2250" s="29"/>
      <c r="J2250" s="35" t="s">
        <v>40</v>
      </c>
      <c r="K2250" s="228" t="s">
        <v>434</v>
      </c>
      <c r="L2250" s="228">
        <f>COUNTIF(H2250:H2270,"B")</f>
        <v>18</v>
      </c>
      <c r="M2250" s="228">
        <v>200</v>
      </c>
      <c r="N2250" s="245">
        <f>L2250*M2250</f>
        <v>3600</v>
      </c>
      <c r="O2250" s="245"/>
      <c r="P2250" s="245">
        <f>O2250+N2250</f>
        <v>3600</v>
      </c>
      <c r="Q2250" s="76">
        <f>P2250/P2254</f>
        <v>0.8571428571428571</v>
      </c>
      <c r="R2250" s="76"/>
      <c r="S2250" s="76"/>
      <c r="T2250" s="76"/>
    </row>
    <row r="2251" spans="1:20" s="25" customFormat="1" ht="20.100000000000001" customHeight="1">
      <c r="A2251" s="29"/>
      <c r="B2251" s="34"/>
      <c r="C2251" s="31"/>
      <c r="D2251" s="32"/>
      <c r="E2251" s="33"/>
      <c r="F2251" s="34" t="s">
        <v>447</v>
      </c>
      <c r="G2251" s="34" t="s">
        <v>451</v>
      </c>
      <c r="H2251" s="34" t="s">
        <v>440</v>
      </c>
      <c r="I2251" s="29"/>
      <c r="J2251" s="35" t="s">
        <v>435</v>
      </c>
      <c r="K2251" s="228" t="s">
        <v>438</v>
      </c>
      <c r="L2251" s="228">
        <f>COUNTIF(H2250:H2270,"S")</f>
        <v>0</v>
      </c>
      <c r="M2251" s="228">
        <v>200</v>
      </c>
      <c r="N2251" s="245">
        <f>L2251*M2251</f>
        <v>0</v>
      </c>
      <c r="O2251" s="245"/>
      <c r="P2251" s="245">
        <f>N2251+O2251</f>
        <v>0</v>
      </c>
      <c r="Q2251" s="76">
        <f>P2251/P2254</f>
        <v>0</v>
      </c>
      <c r="R2251" s="76"/>
      <c r="S2251" s="76"/>
      <c r="T2251" s="76"/>
    </row>
    <row r="2252" spans="1:20" s="25" customFormat="1" ht="20.100000000000001" customHeight="1">
      <c r="A2252" s="29"/>
      <c r="B2252" s="34"/>
      <c r="C2252" s="31"/>
      <c r="D2252" s="32"/>
      <c r="E2252" s="33"/>
      <c r="F2252" s="34" t="s">
        <v>451</v>
      </c>
      <c r="G2252" s="34" t="s">
        <v>454</v>
      </c>
      <c r="H2252" s="34" t="s">
        <v>434</v>
      </c>
      <c r="I2252" s="29"/>
      <c r="J2252" s="35" t="s">
        <v>435</v>
      </c>
      <c r="K2252" s="228" t="s">
        <v>440</v>
      </c>
      <c r="L2252" s="228">
        <f>COUNTIF(H2250:H2270,"RR")</f>
        <v>2</v>
      </c>
      <c r="M2252" s="228">
        <v>200</v>
      </c>
      <c r="N2252" s="245">
        <f>L2252*M2252</f>
        <v>400</v>
      </c>
      <c r="O2252" s="245"/>
      <c r="P2252" s="245">
        <f>N2252+O2252</f>
        <v>400</v>
      </c>
      <c r="Q2252" s="76">
        <f>P2252/P2254</f>
        <v>9.5238095238095233E-2</v>
      </c>
      <c r="R2252" s="76"/>
      <c r="S2252" s="76"/>
      <c r="T2252" s="76"/>
    </row>
    <row r="2253" spans="1:20" s="25" customFormat="1" ht="20.100000000000001" customHeight="1">
      <c r="A2253" s="29"/>
      <c r="B2253" s="34"/>
      <c r="C2253" s="31"/>
      <c r="D2253" s="32"/>
      <c r="E2253" s="33"/>
      <c r="F2253" s="34" t="s">
        <v>454</v>
      </c>
      <c r="G2253" s="34" t="s">
        <v>455</v>
      </c>
      <c r="H2253" s="34" t="s">
        <v>434</v>
      </c>
      <c r="I2253" s="29"/>
      <c r="J2253" s="35" t="s">
        <v>435</v>
      </c>
      <c r="K2253" s="228" t="s">
        <v>443</v>
      </c>
      <c r="L2253" s="228">
        <f>COUNTIF(H2250:H2270,"RB")</f>
        <v>1</v>
      </c>
      <c r="M2253" s="228">
        <v>200</v>
      </c>
      <c r="N2253" s="245">
        <f>L2253*M2253</f>
        <v>200</v>
      </c>
      <c r="O2253" s="245"/>
      <c r="P2253" s="245">
        <f>N2253+O2253</f>
        <v>200</v>
      </c>
      <c r="Q2253" s="76">
        <f>P2253/P2254</f>
        <v>4.7619047619047616E-2</v>
      </c>
      <c r="R2253" s="76"/>
      <c r="S2253" s="76"/>
      <c r="T2253" s="76"/>
    </row>
    <row r="2254" spans="1:20" s="25" customFormat="1" ht="20.100000000000001" customHeight="1">
      <c r="A2254" s="29"/>
      <c r="B2254" s="34"/>
      <c r="C2254" s="31"/>
      <c r="D2254" s="32"/>
      <c r="E2254" s="33"/>
      <c r="F2254" s="34" t="s">
        <v>455</v>
      </c>
      <c r="G2254" s="34" t="s">
        <v>456</v>
      </c>
      <c r="H2254" s="34" t="s">
        <v>434</v>
      </c>
      <c r="I2254" s="29"/>
      <c r="J2254" s="35" t="s">
        <v>435</v>
      </c>
      <c r="K2254" s="228"/>
      <c r="L2254" s="228"/>
      <c r="M2254" s="228"/>
      <c r="N2254" s="245"/>
      <c r="O2254" s="245"/>
      <c r="P2254" s="245">
        <f>SUM(P2250:P2253)</f>
        <v>4200</v>
      </c>
      <c r="Q2254" s="76">
        <f>SUM(Q2250:Q2253)</f>
        <v>1</v>
      </c>
      <c r="R2254" s="76"/>
      <c r="S2254" s="76"/>
      <c r="T2254" s="76"/>
    </row>
    <row r="2255" spans="1:20" s="25" customFormat="1" ht="20.100000000000001" customHeight="1">
      <c r="A2255" s="29"/>
      <c r="B2255" s="34"/>
      <c r="C2255" s="31"/>
      <c r="D2255" s="32"/>
      <c r="E2255" s="33"/>
      <c r="F2255" s="34" t="s">
        <v>456</v>
      </c>
      <c r="G2255" s="34" t="s">
        <v>457</v>
      </c>
      <c r="H2255" s="34" t="s">
        <v>434</v>
      </c>
      <c r="I2255" s="29"/>
      <c r="J2255" s="35" t="s">
        <v>435</v>
      </c>
      <c r="K2255" s="228"/>
      <c r="L2255" s="228"/>
      <c r="M2255" s="228"/>
      <c r="N2255" s="241"/>
      <c r="O2255" s="241"/>
      <c r="P2255" s="241"/>
      <c r="Q2255" s="36"/>
      <c r="R2255" s="36"/>
      <c r="S2255" s="36"/>
      <c r="T2255" s="36"/>
    </row>
    <row r="2256" spans="1:20" s="25" customFormat="1" ht="20.100000000000001" customHeight="1">
      <c r="A2256" s="29"/>
      <c r="B2256" s="34"/>
      <c r="C2256" s="31"/>
      <c r="D2256" s="32"/>
      <c r="E2256" s="33"/>
      <c r="F2256" s="34" t="s">
        <v>457</v>
      </c>
      <c r="G2256" s="34" t="s">
        <v>460</v>
      </c>
      <c r="H2256" s="34" t="s">
        <v>434</v>
      </c>
      <c r="I2256" s="29"/>
      <c r="J2256" s="35" t="s">
        <v>435</v>
      </c>
      <c r="K2256" s="228"/>
      <c r="L2256" s="228"/>
      <c r="M2256" s="228"/>
      <c r="N2256" s="241"/>
      <c r="O2256" s="241"/>
      <c r="P2256" s="241"/>
      <c r="Q2256" s="36"/>
      <c r="R2256" s="36"/>
      <c r="S2256" s="36"/>
      <c r="T2256" s="36"/>
    </row>
    <row r="2257" spans="1:20" s="25" customFormat="1" ht="20.100000000000001" customHeight="1">
      <c r="A2257" s="29"/>
      <c r="B2257" s="34"/>
      <c r="C2257" s="31"/>
      <c r="D2257" s="32"/>
      <c r="E2257" s="33"/>
      <c r="F2257" s="34" t="s">
        <v>460</v>
      </c>
      <c r="G2257" s="34" t="s">
        <v>463</v>
      </c>
      <c r="H2257" s="34" t="s">
        <v>434</v>
      </c>
      <c r="I2257" s="29"/>
      <c r="J2257" s="35" t="s">
        <v>435</v>
      </c>
      <c r="K2257" s="228"/>
      <c r="L2257" s="228"/>
      <c r="M2257" s="228"/>
      <c r="N2257" s="241"/>
      <c r="O2257" s="241"/>
      <c r="P2257" s="241"/>
      <c r="Q2257" s="36"/>
      <c r="R2257" s="36"/>
      <c r="S2257" s="36"/>
      <c r="T2257" s="36"/>
    </row>
    <row r="2258" spans="1:20" s="25" customFormat="1" ht="20.100000000000001" customHeight="1">
      <c r="A2258" s="29"/>
      <c r="B2258" s="34"/>
      <c r="C2258" s="31"/>
      <c r="D2258" s="32"/>
      <c r="E2258" s="33"/>
      <c r="F2258" s="34" t="s">
        <v>463</v>
      </c>
      <c r="G2258" s="34" t="s">
        <v>464</v>
      </c>
      <c r="H2258" s="34" t="s">
        <v>440</v>
      </c>
      <c r="I2258" s="29"/>
      <c r="J2258" s="35" t="s">
        <v>435</v>
      </c>
      <c r="K2258" s="228"/>
      <c r="L2258" s="228"/>
      <c r="M2258" s="228"/>
      <c r="N2258" s="241"/>
      <c r="O2258" s="241"/>
      <c r="P2258" s="241"/>
      <c r="Q2258" s="36"/>
      <c r="R2258" s="36"/>
      <c r="S2258" s="36"/>
      <c r="T2258" s="36"/>
    </row>
    <row r="2259" spans="1:20" s="25" customFormat="1" ht="20.100000000000001" customHeight="1">
      <c r="A2259" s="29"/>
      <c r="B2259" s="34"/>
      <c r="C2259" s="31"/>
      <c r="D2259" s="32"/>
      <c r="E2259" s="33"/>
      <c r="F2259" s="34" t="s">
        <v>464</v>
      </c>
      <c r="G2259" s="34" t="s">
        <v>465</v>
      </c>
      <c r="H2259" s="34" t="s">
        <v>434</v>
      </c>
      <c r="I2259" s="29"/>
      <c r="J2259" s="35" t="s">
        <v>435</v>
      </c>
      <c r="K2259" s="228"/>
      <c r="L2259" s="228"/>
      <c r="M2259" s="228"/>
      <c r="N2259" s="241"/>
      <c r="O2259" s="241"/>
      <c r="P2259" s="241"/>
      <c r="Q2259" s="36"/>
      <c r="R2259" s="36"/>
      <c r="S2259" s="36"/>
      <c r="T2259" s="36"/>
    </row>
    <row r="2260" spans="1:20" s="25" customFormat="1" ht="20.100000000000001" customHeight="1">
      <c r="A2260" s="29"/>
      <c r="B2260" s="34"/>
      <c r="C2260" s="31"/>
      <c r="D2260" s="32"/>
      <c r="E2260" s="33"/>
      <c r="F2260" s="34" t="s">
        <v>465</v>
      </c>
      <c r="G2260" s="34" t="s">
        <v>466</v>
      </c>
      <c r="H2260" s="34" t="s">
        <v>434</v>
      </c>
      <c r="I2260" s="29"/>
      <c r="J2260" s="35" t="s">
        <v>435</v>
      </c>
      <c r="K2260" s="228"/>
      <c r="L2260" s="228"/>
      <c r="M2260" s="228"/>
      <c r="N2260" s="241"/>
      <c r="O2260" s="241"/>
      <c r="P2260" s="241"/>
      <c r="Q2260" s="36"/>
      <c r="R2260" s="36"/>
      <c r="S2260" s="36"/>
      <c r="T2260" s="36"/>
    </row>
    <row r="2261" spans="1:20" s="25" customFormat="1" ht="20.100000000000001" customHeight="1">
      <c r="A2261" s="29"/>
      <c r="B2261" s="34"/>
      <c r="C2261" s="31"/>
      <c r="D2261" s="32"/>
      <c r="E2261" s="33"/>
      <c r="F2261" s="34" t="s">
        <v>466</v>
      </c>
      <c r="G2261" s="34" t="s">
        <v>467</v>
      </c>
      <c r="H2261" s="34" t="s">
        <v>434</v>
      </c>
      <c r="I2261" s="29"/>
      <c r="J2261" s="35" t="s">
        <v>435</v>
      </c>
      <c r="K2261" s="228"/>
      <c r="L2261" s="228"/>
      <c r="M2261" s="228"/>
      <c r="N2261" s="241"/>
      <c r="O2261" s="241"/>
      <c r="P2261" s="241"/>
      <c r="Q2261" s="36"/>
      <c r="R2261" s="36"/>
      <c r="S2261" s="36"/>
      <c r="T2261" s="36"/>
    </row>
    <row r="2262" spans="1:20" s="25" customFormat="1" ht="20.100000000000001" customHeight="1">
      <c r="A2262" s="29"/>
      <c r="B2262" s="34"/>
      <c r="C2262" s="31"/>
      <c r="D2262" s="32"/>
      <c r="E2262" s="33"/>
      <c r="F2262" s="34" t="s">
        <v>467</v>
      </c>
      <c r="G2262" s="34" t="s">
        <v>468</v>
      </c>
      <c r="H2262" s="34" t="s">
        <v>434</v>
      </c>
      <c r="I2262" s="29"/>
      <c r="J2262" s="35" t="s">
        <v>435</v>
      </c>
      <c r="K2262" s="228"/>
      <c r="L2262" s="228"/>
      <c r="M2262" s="228"/>
      <c r="N2262" s="241"/>
      <c r="O2262" s="241"/>
      <c r="P2262" s="241"/>
      <c r="Q2262" s="36"/>
      <c r="R2262" s="36"/>
      <c r="S2262" s="36"/>
      <c r="T2262" s="36"/>
    </row>
    <row r="2263" spans="1:20" s="25" customFormat="1" ht="20.100000000000001" customHeight="1">
      <c r="A2263" s="29"/>
      <c r="B2263" s="34"/>
      <c r="C2263" s="31"/>
      <c r="D2263" s="32"/>
      <c r="E2263" s="33"/>
      <c r="F2263" s="34" t="s">
        <v>468</v>
      </c>
      <c r="G2263" s="34" t="s">
        <v>469</v>
      </c>
      <c r="H2263" s="34" t="s">
        <v>434</v>
      </c>
      <c r="I2263" s="29"/>
      <c r="J2263" s="35" t="s">
        <v>435</v>
      </c>
      <c r="K2263" s="228"/>
      <c r="L2263" s="228"/>
      <c r="M2263" s="228"/>
      <c r="N2263" s="241"/>
      <c r="O2263" s="241"/>
      <c r="P2263" s="241"/>
      <c r="Q2263" s="36"/>
      <c r="R2263" s="36"/>
      <c r="S2263" s="36"/>
      <c r="T2263" s="36"/>
    </row>
    <row r="2264" spans="1:20" s="25" customFormat="1" ht="20.100000000000001" customHeight="1">
      <c r="A2264" s="29"/>
      <c r="B2264" s="34"/>
      <c r="C2264" s="31"/>
      <c r="D2264" s="32"/>
      <c r="E2264" s="33"/>
      <c r="F2264" s="34" t="s">
        <v>469</v>
      </c>
      <c r="G2264" s="34" t="s">
        <v>470</v>
      </c>
      <c r="H2264" s="34" t="s">
        <v>434</v>
      </c>
      <c r="I2264" s="29"/>
      <c r="J2264" s="35" t="s">
        <v>435</v>
      </c>
      <c r="K2264" s="228"/>
      <c r="L2264" s="228"/>
      <c r="M2264" s="228"/>
      <c r="N2264" s="241"/>
      <c r="O2264" s="241"/>
      <c r="P2264" s="241"/>
      <c r="Q2264" s="36"/>
      <c r="R2264" s="36"/>
      <c r="S2264" s="36"/>
      <c r="T2264" s="36"/>
    </row>
    <row r="2265" spans="1:20" s="25" customFormat="1" ht="20.100000000000001" customHeight="1">
      <c r="A2265" s="29"/>
      <c r="B2265" s="34"/>
      <c r="C2265" s="31"/>
      <c r="D2265" s="32"/>
      <c r="E2265" s="33"/>
      <c r="F2265" s="34" t="s">
        <v>470</v>
      </c>
      <c r="G2265" s="34" t="s">
        <v>471</v>
      </c>
      <c r="H2265" s="34" t="s">
        <v>434</v>
      </c>
      <c r="I2265" s="29"/>
      <c r="J2265" s="35" t="s">
        <v>435</v>
      </c>
      <c r="K2265" s="228"/>
      <c r="L2265" s="228"/>
      <c r="M2265" s="228"/>
      <c r="N2265" s="241"/>
      <c r="O2265" s="241"/>
      <c r="P2265" s="241"/>
      <c r="Q2265" s="36"/>
      <c r="R2265" s="36"/>
      <c r="S2265" s="36"/>
      <c r="T2265" s="36"/>
    </row>
    <row r="2266" spans="1:20" s="25" customFormat="1" ht="20.100000000000001" customHeight="1">
      <c r="A2266" s="29"/>
      <c r="B2266" s="34"/>
      <c r="C2266" s="31"/>
      <c r="D2266" s="32"/>
      <c r="E2266" s="33"/>
      <c r="F2266" s="34" t="s">
        <v>471</v>
      </c>
      <c r="G2266" s="34" t="s">
        <v>473</v>
      </c>
      <c r="H2266" s="34" t="s">
        <v>434</v>
      </c>
      <c r="I2266" s="29"/>
      <c r="J2266" s="35" t="s">
        <v>435</v>
      </c>
      <c r="K2266" s="228"/>
      <c r="L2266" s="228"/>
      <c r="M2266" s="228"/>
      <c r="N2266" s="241"/>
      <c r="O2266" s="241"/>
      <c r="P2266" s="241"/>
      <c r="Q2266" s="36"/>
      <c r="R2266" s="36"/>
      <c r="S2266" s="36"/>
      <c r="T2266" s="36"/>
    </row>
    <row r="2267" spans="1:20" s="25" customFormat="1" ht="20.100000000000001" customHeight="1">
      <c r="A2267" s="29"/>
      <c r="B2267" s="34"/>
      <c r="C2267" s="31"/>
      <c r="D2267" s="32"/>
      <c r="E2267" s="33"/>
      <c r="F2267" s="34" t="s">
        <v>473</v>
      </c>
      <c r="G2267" s="34" t="s">
        <v>474</v>
      </c>
      <c r="H2267" s="34" t="s">
        <v>434</v>
      </c>
      <c r="I2267" s="29"/>
      <c r="J2267" s="35" t="s">
        <v>435</v>
      </c>
      <c r="K2267" s="228"/>
      <c r="L2267" s="228"/>
      <c r="M2267" s="228"/>
      <c r="N2267" s="241"/>
      <c r="O2267" s="241"/>
      <c r="P2267" s="241"/>
      <c r="Q2267" s="36"/>
      <c r="R2267" s="36"/>
      <c r="S2267" s="36"/>
      <c r="T2267" s="36"/>
    </row>
    <row r="2268" spans="1:20" s="25" customFormat="1" ht="20.100000000000001" customHeight="1">
      <c r="A2268" s="29"/>
      <c r="B2268" s="34"/>
      <c r="C2268" s="31"/>
      <c r="D2268" s="32"/>
      <c r="E2268" s="33"/>
      <c r="F2268" s="34" t="s">
        <v>474</v>
      </c>
      <c r="G2268" s="34" t="s">
        <v>475</v>
      </c>
      <c r="H2268" s="34" t="s">
        <v>434</v>
      </c>
      <c r="I2268" s="29"/>
      <c r="J2268" s="35" t="s">
        <v>435</v>
      </c>
      <c r="K2268" s="228"/>
      <c r="L2268" s="228"/>
      <c r="M2268" s="228"/>
      <c r="N2268" s="241"/>
      <c r="O2268" s="241"/>
      <c r="P2268" s="241"/>
      <c r="Q2268" s="36"/>
      <c r="R2268" s="36"/>
      <c r="S2268" s="36"/>
      <c r="T2268" s="36"/>
    </row>
    <row r="2269" spans="1:20" s="25" customFormat="1" ht="20.100000000000001" customHeight="1">
      <c r="A2269" s="29"/>
      <c r="B2269" s="34"/>
      <c r="C2269" s="31"/>
      <c r="D2269" s="32"/>
      <c r="E2269" s="33"/>
      <c r="F2269" s="34" t="s">
        <v>475</v>
      </c>
      <c r="G2269" s="34" t="s">
        <v>476</v>
      </c>
      <c r="H2269" s="34" t="s">
        <v>434</v>
      </c>
      <c r="I2269" s="29"/>
      <c r="J2269" s="35" t="s">
        <v>435</v>
      </c>
      <c r="K2269" s="228"/>
      <c r="L2269" s="228"/>
      <c r="M2269" s="228"/>
      <c r="N2269" s="241"/>
      <c r="O2269" s="241"/>
      <c r="P2269" s="241"/>
      <c r="Q2269" s="36"/>
      <c r="R2269" s="36"/>
      <c r="S2269" s="36"/>
      <c r="T2269" s="36"/>
    </row>
    <row r="2270" spans="1:20" s="25" customFormat="1" ht="20.100000000000001" customHeight="1">
      <c r="A2270" s="29"/>
      <c r="B2270" s="34"/>
      <c r="C2270" s="31"/>
      <c r="D2270" s="32"/>
      <c r="E2270" s="33"/>
      <c r="F2270" s="34" t="s">
        <v>476</v>
      </c>
      <c r="G2270" s="34" t="s">
        <v>477</v>
      </c>
      <c r="H2270" s="34" t="s">
        <v>434</v>
      </c>
      <c r="I2270" s="29"/>
      <c r="J2270" s="35" t="s">
        <v>435</v>
      </c>
      <c r="K2270" s="228"/>
      <c r="L2270" s="228"/>
      <c r="M2270" s="228"/>
      <c r="N2270" s="241"/>
      <c r="O2270" s="241"/>
      <c r="P2270" s="241"/>
      <c r="Q2270" s="36"/>
      <c r="R2270" s="36"/>
      <c r="S2270" s="36"/>
      <c r="T2270" s="36"/>
    </row>
    <row r="2271" spans="1:20" s="25" customFormat="1" ht="20.100000000000001" customHeight="1">
      <c r="A2271" s="20"/>
      <c r="B2271" s="44"/>
      <c r="C2271" s="41"/>
      <c r="D2271" s="42"/>
      <c r="E2271" s="43"/>
      <c r="F2271" s="44"/>
      <c r="G2271" s="44"/>
      <c r="H2271" s="44"/>
      <c r="I2271" s="20"/>
      <c r="J2271" s="24"/>
      <c r="K2271" s="226"/>
      <c r="L2271" s="226"/>
      <c r="M2271" s="226"/>
      <c r="N2271" s="239"/>
      <c r="O2271" s="239"/>
      <c r="P2271" s="239"/>
    </row>
    <row r="2272" spans="1:20" s="25" customFormat="1" ht="20.100000000000001" customHeight="1">
      <c r="A2272" s="20"/>
      <c r="B2272" s="44"/>
      <c r="C2272" s="41"/>
      <c r="D2272" s="42"/>
      <c r="E2272" s="43"/>
      <c r="F2272" s="44"/>
      <c r="G2272" s="44"/>
      <c r="H2272" s="44"/>
      <c r="I2272" s="20"/>
      <c r="J2272" s="24"/>
      <c r="K2272" s="226"/>
      <c r="L2272" s="226"/>
      <c r="M2272" s="226"/>
      <c r="N2272" s="239"/>
      <c r="O2272" s="239"/>
      <c r="P2272" s="239"/>
    </row>
    <row r="2273" spans="1:20" s="25" customFormat="1" ht="20.100000000000001" customHeight="1">
      <c r="A2273" s="29"/>
      <c r="B2273" s="34">
        <v>168</v>
      </c>
      <c r="C2273" s="31">
        <v>2.0129999999999999</v>
      </c>
      <c r="D2273" s="32" t="s">
        <v>184</v>
      </c>
      <c r="E2273" s="33">
        <v>6.056</v>
      </c>
      <c r="F2273" s="34" t="s">
        <v>433</v>
      </c>
      <c r="G2273" s="34" t="s">
        <v>447</v>
      </c>
      <c r="H2273" s="34" t="s">
        <v>434</v>
      </c>
      <c r="I2273" s="29"/>
      <c r="J2273" s="35" t="s">
        <v>435</v>
      </c>
      <c r="K2273" s="228" t="s">
        <v>434</v>
      </c>
      <c r="L2273" s="228">
        <f>COUNTIF(H2273:H2302,"B")</f>
        <v>25</v>
      </c>
      <c r="M2273" s="228">
        <v>200</v>
      </c>
      <c r="N2273" s="245">
        <f>L2273*M2273</f>
        <v>5000</v>
      </c>
      <c r="O2273" s="245">
        <v>56</v>
      </c>
      <c r="P2273" s="245">
        <f>O2273+N2273</f>
        <v>5056</v>
      </c>
      <c r="Q2273" s="76">
        <f>P2273/P2277</f>
        <v>0.83487450462351387</v>
      </c>
      <c r="R2273" s="76"/>
      <c r="S2273" s="76"/>
      <c r="T2273" s="76"/>
    </row>
    <row r="2274" spans="1:20" s="25" customFormat="1" ht="20.100000000000001" customHeight="1">
      <c r="A2274" s="29"/>
      <c r="B2274" s="34"/>
      <c r="C2274" s="31"/>
      <c r="D2274" s="32"/>
      <c r="E2274" s="33"/>
      <c r="F2274" s="34" t="s">
        <v>447</v>
      </c>
      <c r="G2274" s="34" t="s">
        <v>451</v>
      </c>
      <c r="H2274" s="34" t="s">
        <v>434</v>
      </c>
      <c r="I2274" s="29"/>
      <c r="J2274" s="35" t="s">
        <v>435</v>
      </c>
      <c r="K2274" s="228" t="s">
        <v>438</v>
      </c>
      <c r="L2274" s="228">
        <f>COUNTIF(H2273:H2302,"S")</f>
        <v>2</v>
      </c>
      <c r="M2274" s="228">
        <v>200</v>
      </c>
      <c r="N2274" s="245">
        <f>L2274*M2274</f>
        <v>400</v>
      </c>
      <c r="O2274" s="245"/>
      <c r="P2274" s="245">
        <f>N2274+O2274</f>
        <v>400</v>
      </c>
      <c r="Q2274" s="76">
        <f>P2274/P2277</f>
        <v>6.6050198150594458E-2</v>
      </c>
      <c r="R2274" s="76"/>
      <c r="S2274" s="76"/>
      <c r="T2274" s="76"/>
    </row>
    <row r="2275" spans="1:20" s="25" customFormat="1" ht="20.100000000000001" customHeight="1">
      <c r="A2275" s="29"/>
      <c r="B2275" s="34"/>
      <c r="C2275" s="31"/>
      <c r="D2275" s="32"/>
      <c r="E2275" s="33"/>
      <c r="F2275" s="34" t="s">
        <v>451</v>
      </c>
      <c r="G2275" s="34" t="s">
        <v>454</v>
      </c>
      <c r="H2275" s="34" t="s">
        <v>438</v>
      </c>
      <c r="I2275" s="29"/>
      <c r="J2275" s="35" t="s">
        <v>435</v>
      </c>
      <c r="K2275" s="228" t="s">
        <v>440</v>
      </c>
      <c r="L2275" s="228">
        <f>COUNTIF(H2273:H2302,"RR")</f>
        <v>0</v>
      </c>
      <c r="M2275" s="228">
        <v>200</v>
      </c>
      <c r="N2275" s="245">
        <f>L2275*M2275</f>
        <v>0</v>
      </c>
      <c r="O2275" s="245"/>
      <c r="P2275" s="245">
        <f>N2275+O2275</f>
        <v>0</v>
      </c>
      <c r="Q2275" s="76">
        <f>P2275/P2277</f>
        <v>0</v>
      </c>
      <c r="R2275" s="76"/>
      <c r="S2275" s="76"/>
      <c r="T2275" s="76"/>
    </row>
    <row r="2276" spans="1:20" s="25" customFormat="1" ht="20.100000000000001" customHeight="1">
      <c r="A2276" s="29"/>
      <c r="B2276" s="34"/>
      <c r="C2276" s="31"/>
      <c r="D2276" s="32"/>
      <c r="E2276" s="33"/>
      <c r="F2276" s="34" t="s">
        <v>454</v>
      </c>
      <c r="G2276" s="34" t="s">
        <v>455</v>
      </c>
      <c r="H2276" s="34" t="s">
        <v>434</v>
      </c>
      <c r="I2276" s="29"/>
      <c r="J2276" s="35" t="s">
        <v>435</v>
      </c>
      <c r="K2276" s="228" t="s">
        <v>443</v>
      </c>
      <c r="L2276" s="228">
        <f>COUNTIF(H2273:H2302,"RB")</f>
        <v>3</v>
      </c>
      <c r="M2276" s="228">
        <v>200</v>
      </c>
      <c r="N2276" s="245">
        <f>L2276*M2276</f>
        <v>600</v>
      </c>
      <c r="O2276" s="245"/>
      <c r="P2276" s="245">
        <f>N2276+O2276</f>
        <v>600</v>
      </c>
      <c r="Q2276" s="76">
        <f>P2276/P2277</f>
        <v>9.9075297225891673E-2</v>
      </c>
      <c r="R2276" s="76"/>
      <c r="S2276" s="76"/>
      <c r="T2276" s="76"/>
    </row>
    <row r="2277" spans="1:20" s="25" customFormat="1" ht="20.100000000000001" customHeight="1">
      <c r="A2277" s="29"/>
      <c r="B2277" s="34"/>
      <c r="C2277" s="31"/>
      <c r="D2277" s="32"/>
      <c r="E2277" s="33"/>
      <c r="F2277" s="34" t="s">
        <v>455</v>
      </c>
      <c r="G2277" s="34" t="s">
        <v>456</v>
      </c>
      <c r="H2277" s="34" t="s">
        <v>434</v>
      </c>
      <c r="I2277" s="29"/>
      <c r="J2277" s="35" t="s">
        <v>435</v>
      </c>
      <c r="K2277" s="228"/>
      <c r="L2277" s="228"/>
      <c r="M2277" s="228"/>
      <c r="N2277" s="245"/>
      <c r="O2277" s="245"/>
      <c r="P2277" s="245">
        <f>SUM(P2273:P2276)</f>
        <v>6056</v>
      </c>
      <c r="Q2277" s="76">
        <f>SUM(Q2273:Q2276)</f>
        <v>1</v>
      </c>
      <c r="R2277" s="76"/>
      <c r="S2277" s="76"/>
      <c r="T2277" s="76"/>
    </row>
    <row r="2278" spans="1:20" s="25" customFormat="1" ht="20.100000000000001" customHeight="1">
      <c r="A2278" s="29"/>
      <c r="B2278" s="34"/>
      <c r="C2278" s="31"/>
      <c r="D2278" s="32"/>
      <c r="E2278" s="33"/>
      <c r="F2278" s="34" t="s">
        <v>456</v>
      </c>
      <c r="G2278" s="34" t="s">
        <v>457</v>
      </c>
      <c r="H2278" s="34" t="s">
        <v>438</v>
      </c>
      <c r="I2278" s="29"/>
      <c r="J2278" s="35" t="s">
        <v>435</v>
      </c>
      <c r="K2278" s="228"/>
      <c r="L2278" s="228"/>
      <c r="M2278" s="228"/>
      <c r="N2278" s="241"/>
      <c r="O2278" s="241"/>
      <c r="P2278" s="241"/>
      <c r="Q2278" s="36"/>
      <c r="R2278" s="36"/>
      <c r="S2278" s="36"/>
      <c r="T2278" s="36"/>
    </row>
    <row r="2279" spans="1:20" s="25" customFormat="1" ht="20.100000000000001" customHeight="1">
      <c r="A2279" s="29"/>
      <c r="B2279" s="34"/>
      <c r="C2279" s="31"/>
      <c r="D2279" s="32"/>
      <c r="E2279" s="33"/>
      <c r="F2279" s="34" t="s">
        <v>457</v>
      </c>
      <c r="G2279" s="34" t="s">
        <v>460</v>
      </c>
      <c r="H2279" s="34" t="s">
        <v>434</v>
      </c>
      <c r="I2279" s="29"/>
      <c r="J2279" s="35" t="s">
        <v>435</v>
      </c>
      <c r="K2279" s="228"/>
      <c r="L2279" s="228"/>
      <c r="M2279" s="228"/>
      <c r="N2279" s="241"/>
      <c r="O2279" s="241"/>
      <c r="P2279" s="241"/>
      <c r="Q2279" s="36"/>
      <c r="R2279" s="36"/>
      <c r="S2279" s="36"/>
      <c r="T2279" s="36"/>
    </row>
    <row r="2280" spans="1:20" s="25" customFormat="1" ht="20.100000000000001" customHeight="1">
      <c r="A2280" s="29"/>
      <c r="B2280" s="34"/>
      <c r="C2280" s="31"/>
      <c r="D2280" s="32"/>
      <c r="E2280" s="33"/>
      <c r="F2280" s="34" t="s">
        <v>460</v>
      </c>
      <c r="G2280" s="34" t="s">
        <v>463</v>
      </c>
      <c r="H2280" s="34" t="s">
        <v>434</v>
      </c>
      <c r="I2280" s="29"/>
      <c r="J2280" s="35" t="s">
        <v>435</v>
      </c>
      <c r="K2280" s="228"/>
      <c r="L2280" s="228"/>
      <c r="M2280" s="228"/>
      <c r="N2280" s="241"/>
      <c r="O2280" s="241"/>
      <c r="P2280" s="241"/>
      <c r="Q2280" s="36"/>
      <c r="R2280" s="36"/>
      <c r="S2280" s="36"/>
      <c r="T2280" s="36"/>
    </row>
    <row r="2281" spans="1:20" s="25" customFormat="1" ht="20.100000000000001" customHeight="1">
      <c r="A2281" s="29"/>
      <c r="B2281" s="34"/>
      <c r="C2281" s="31"/>
      <c r="D2281" s="32"/>
      <c r="E2281" s="33"/>
      <c r="F2281" s="34" t="s">
        <v>463</v>
      </c>
      <c r="G2281" s="34" t="s">
        <v>464</v>
      </c>
      <c r="H2281" s="34" t="s">
        <v>434</v>
      </c>
      <c r="I2281" s="29"/>
      <c r="J2281" s="35" t="s">
        <v>435</v>
      </c>
      <c r="K2281" s="228"/>
      <c r="L2281" s="228"/>
      <c r="M2281" s="228"/>
      <c r="N2281" s="241"/>
      <c r="O2281" s="241"/>
      <c r="P2281" s="241"/>
      <c r="Q2281" s="36"/>
      <c r="R2281" s="36"/>
      <c r="S2281" s="36"/>
      <c r="T2281" s="36"/>
    </row>
    <row r="2282" spans="1:20" s="25" customFormat="1" ht="20.100000000000001" customHeight="1">
      <c r="A2282" s="29"/>
      <c r="B2282" s="34"/>
      <c r="C2282" s="31"/>
      <c r="D2282" s="32"/>
      <c r="E2282" s="33"/>
      <c r="F2282" s="34" t="s">
        <v>464</v>
      </c>
      <c r="G2282" s="34" t="s">
        <v>465</v>
      </c>
      <c r="H2282" s="34" t="s">
        <v>434</v>
      </c>
      <c r="I2282" s="29"/>
      <c r="J2282" s="35" t="s">
        <v>435</v>
      </c>
      <c r="K2282" s="228"/>
      <c r="L2282" s="228"/>
      <c r="M2282" s="228"/>
      <c r="N2282" s="241"/>
      <c r="O2282" s="241"/>
      <c r="P2282" s="241"/>
      <c r="Q2282" s="36"/>
      <c r="R2282" s="36"/>
      <c r="S2282" s="36"/>
      <c r="T2282" s="36"/>
    </row>
    <row r="2283" spans="1:20" s="25" customFormat="1" ht="20.100000000000001" customHeight="1">
      <c r="A2283" s="29"/>
      <c r="B2283" s="34"/>
      <c r="C2283" s="31"/>
      <c r="D2283" s="32"/>
      <c r="E2283" s="33"/>
      <c r="F2283" s="34" t="s">
        <v>465</v>
      </c>
      <c r="G2283" s="34" t="s">
        <v>466</v>
      </c>
      <c r="H2283" s="34" t="s">
        <v>434</v>
      </c>
      <c r="I2283" s="29"/>
      <c r="J2283" s="35" t="s">
        <v>435</v>
      </c>
      <c r="K2283" s="228"/>
      <c r="L2283" s="228"/>
      <c r="M2283" s="228"/>
      <c r="N2283" s="241"/>
      <c r="O2283" s="241"/>
      <c r="P2283" s="241"/>
      <c r="Q2283" s="36"/>
      <c r="R2283" s="36"/>
      <c r="S2283" s="36"/>
      <c r="T2283" s="36"/>
    </row>
    <row r="2284" spans="1:20" s="25" customFormat="1" ht="20.100000000000001" customHeight="1">
      <c r="A2284" s="29"/>
      <c r="B2284" s="34"/>
      <c r="C2284" s="31"/>
      <c r="D2284" s="32"/>
      <c r="E2284" s="33"/>
      <c r="F2284" s="34" t="s">
        <v>466</v>
      </c>
      <c r="G2284" s="34" t="s">
        <v>467</v>
      </c>
      <c r="H2284" s="34" t="s">
        <v>434</v>
      </c>
      <c r="I2284" s="29"/>
      <c r="J2284" s="35" t="s">
        <v>435</v>
      </c>
      <c r="K2284" s="228"/>
      <c r="L2284" s="228"/>
      <c r="M2284" s="228"/>
      <c r="N2284" s="241"/>
      <c r="O2284" s="241"/>
      <c r="P2284" s="241"/>
      <c r="Q2284" s="36"/>
      <c r="R2284" s="36"/>
      <c r="S2284" s="36"/>
      <c r="T2284" s="36"/>
    </row>
    <row r="2285" spans="1:20" s="25" customFormat="1" ht="20.100000000000001" customHeight="1">
      <c r="A2285" s="29"/>
      <c r="B2285" s="34"/>
      <c r="C2285" s="31"/>
      <c r="D2285" s="32"/>
      <c r="E2285" s="33"/>
      <c r="F2285" s="34" t="s">
        <v>467</v>
      </c>
      <c r="G2285" s="34" t="s">
        <v>468</v>
      </c>
      <c r="H2285" s="34" t="s">
        <v>434</v>
      </c>
      <c r="I2285" s="29"/>
      <c r="J2285" s="35" t="s">
        <v>435</v>
      </c>
      <c r="K2285" s="228"/>
      <c r="L2285" s="228"/>
      <c r="M2285" s="228"/>
      <c r="N2285" s="241"/>
      <c r="O2285" s="241"/>
      <c r="P2285" s="241"/>
      <c r="Q2285" s="36"/>
      <c r="R2285" s="36"/>
      <c r="S2285" s="36"/>
      <c r="T2285" s="36"/>
    </row>
    <row r="2286" spans="1:20" s="25" customFormat="1" ht="20.100000000000001" customHeight="1">
      <c r="A2286" s="29"/>
      <c r="B2286" s="34"/>
      <c r="C2286" s="31"/>
      <c r="D2286" s="32"/>
      <c r="E2286" s="33"/>
      <c r="F2286" s="34" t="s">
        <v>468</v>
      </c>
      <c r="G2286" s="34" t="s">
        <v>469</v>
      </c>
      <c r="H2286" s="34" t="s">
        <v>434</v>
      </c>
      <c r="I2286" s="29"/>
      <c r="J2286" s="35" t="s">
        <v>435</v>
      </c>
      <c r="K2286" s="228"/>
      <c r="L2286" s="228"/>
      <c r="M2286" s="228"/>
      <c r="N2286" s="241"/>
      <c r="O2286" s="241"/>
      <c r="P2286" s="241"/>
      <c r="Q2286" s="36"/>
      <c r="R2286" s="36"/>
      <c r="S2286" s="36"/>
      <c r="T2286" s="36"/>
    </row>
    <row r="2287" spans="1:20" s="25" customFormat="1" ht="20.100000000000001" customHeight="1">
      <c r="A2287" s="29"/>
      <c r="B2287" s="34"/>
      <c r="C2287" s="31"/>
      <c r="D2287" s="32"/>
      <c r="E2287" s="33"/>
      <c r="F2287" s="34" t="s">
        <v>469</v>
      </c>
      <c r="G2287" s="34" t="s">
        <v>470</v>
      </c>
      <c r="H2287" s="34" t="s">
        <v>434</v>
      </c>
      <c r="I2287" s="29"/>
      <c r="J2287" s="35" t="s">
        <v>435</v>
      </c>
      <c r="K2287" s="228"/>
      <c r="L2287" s="228"/>
      <c r="M2287" s="228"/>
      <c r="N2287" s="241"/>
      <c r="O2287" s="241"/>
      <c r="P2287" s="241"/>
      <c r="Q2287" s="36"/>
      <c r="R2287" s="36"/>
      <c r="S2287" s="36"/>
      <c r="T2287" s="36"/>
    </row>
    <row r="2288" spans="1:20" s="25" customFormat="1" ht="20.100000000000001" customHeight="1">
      <c r="A2288" s="29"/>
      <c r="B2288" s="34"/>
      <c r="C2288" s="31"/>
      <c r="D2288" s="32"/>
      <c r="E2288" s="33"/>
      <c r="F2288" s="34" t="s">
        <v>470</v>
      </c>
      <c r="G2288" s="34" t="s">
        <v>471</v>
      </c>
      <c r="H2288" s="34" t="s">
        <v>434</v>
      </c>
      <c r="I2288" s="29"/>
      <c r="J2288" s="35" t="s">
        <v>435</v>
      </c>
      <c r="K2288" s="228"/>
      <c r="L2288" s="228"/>
      <c r="M2288" s="228"/>
      <c r="N2288" s="241"/>
      <c r="O2288" s="241"/>
      <c r="P2288" s="241"/>
      <c r="Q2288" s="36"/>
      <c r="R2288" s="36"/>
      <c r="S2288" s="36"/>
      <c r="T2288" s="36"/>
    </row>
    <row r="2289" spans="1:20" s="25" customFormat="1" ht="20.100000000000001" customHeight="1">
      <c r="A2289" s="29"/>
      <c r="B2289" s="34"/>
      <c r="C2289" s="31"/>
      <c r="D2289" s="32"/>
      <c r="E2289" s="33"/>
      <c r="F2289" s="34" t="s">
        <v>471</v>
      </c>
      <c r="G2289" s="34" t="s">
        <v>473</v>
      </c>
      <c r="H2289" s="34" t="s">
        <v>434</v>
      </c>
      <c r="I2289" s="29"/>
      <c r="J2289" s="35" t="s">
        <v>435</v>
      </c>
      <c r="K2289" s="228"/>
      <c r="L2289" s="228"/>
      <c r="M2289" s="228"/>
      <c r="N2289" s="241"/>
      <c r="O2289" s="241"/>
      <c r="P2289" s="241"/>
      <c r="Q2289" s="36"/>
      <c r="R2289" s="36"/>
      <c r="S2289" s="36"/>
      <c r="T2289" s="36"/>
    </row>
    <row r="2290" spans="1:20" s="25" customFormat="1" ht="20.100000000000001" customHeight="1">
      <c r="A2290" s="29"/>
      <c r="B2290" s="34"/>
      <c r="C2290" s="31"/>
      <c r="D2290" s="32"/>
      <c r="E2290" s="33"/>
      <c r="F2290" s="34" t="s">
        <v>473</v>
      </c>
      <c r="G2290" s="34" t="s">
        <v>474</v>
      </c>
      <c r="H2290" s="34" t="s">
        <v>434</v>
      </c>
      <c r="I2290" s="29"/>
      <c r="J2290" s="35" t="s">
        <v>435</v>
      </c>
      <c r="K2290" s="228"/>
      <c r="L2290" s="228"/>
      <c r="M2290" s="228"/>
      <c r="N2290" s="241"/>
      <c r="O2290" s="241"/>
      <c r="P2290" s="241"/>
      <c r="Q2290" s="36"/>
      <c r="R2290" s="36"/>
      <c r="S2290" s="36"/>
      <c r="T2290" s="36"/>
    </row>
    <row r="2291" spans="1:20" s="25" customFormat="1" ht="20.100000000000001" customHeight="1">
      <c r="A2291" s="29"/>
      <c r="B2291" s="34"/>
      <c r="C2291" s="31"/>
      <c r="D2291" s="32"/>
      <c r="E2291" s="33"/>
      <c r="F2291" s="34" t="s">
        <v>474</v>
      </c>
      <c r="G2291" s="34" t="s">
        <v>475</v>
      </c>
      <c r="H2291" s="34" t="s">
        <v>434</v>
      </c>
      <c r="I2291" s="29"/>
      <c r="J2291" s="35" t="s">
        <v>435</v>
      </c>
      <c r="K2291" s="228"/>
      <c r="L2291" s="228"/>
      <c r="M2291" s="228"/>
      <c r="N2291" s="241"/>
      <c r="O2291" s="241"/>
      <c r="P2291" s="241"/>
      <c r="Q2291" s="36"/>
      <c r="R2291" s="36"/>
      <c r="S2291" s="36"/>
      <c r="T2291" s="36"/>
    </row>
    <row r="2292" spans="1:20" s="25" customFormat="1" ht="20.100000000000001" customHeight="1">
      <c r="A2292" s="29"/>
      <c r="B2292" s="34"/>
      <c r="C2292" s="31"/>
      <c r="D2292" s="32"/>
      <c r="E2292" s="33"/>
      <c r="F2292" s="34" t="s">
        <v>475</v>
      </c>
      <c r="G2292" s="34" t="s">
        <v>476</v>
      </c>
      <c r="H2292" s="34" t="s">
        <v>434</v>
      </c>
      <c r="I2292" s="29"/>
      <c r="J2292" s="35" t="s">
        <v>435</v>
      </c>
      <c r="K2292" s="228"/>
      <c r="L2292" s="228"/>
      <c r="M2292" s="228"/>
      <c r="N2292" s="241"/>
      <c r="O2292" s="241"/>
      <c r="P2292" s="241"/>
      <c r="Q2292" s="36"/>
      <c r="R2292" s="36"/>
      <c r="S2292" s="36"/>
      <c r="T2292" s="36"/>
    </row>
    <row r="2293" spans="1:20" s="25" customFormat="1" ht="20.100000000000001" customHeight="1">
      <c r="A2293" s="29"/>
      <c r="B2293" s="34"/>
      <c r="C2293" s="31"/>
      <c r="D2293" s="32"/>
      <c r="E2293" s="33"/>
      <c r="F2293" s="34" t="s">
        <v>476</v>
      </c>
      <c r="G2293" s="34" t="s">
        <v>477</v>
      </c>
      <c r="H2293" s="34" t="s">
        <v>434</v>
      </c>
      <c r="I2293" s="29"/>
      <c r="J2293" s="35" t="s">
        <v>435</v>
      </c>
      <c r="K2293" s="228"/>
      <c r="L2293" s="228"/>
      <c r="M2293" s="228"/>
      <c r="N2293" s="241"/>
      <c r="O2293" s="241"/>
      <c r="P2293" s="241"/>
      <c r="Q2293" s="36"/>
      <c r="R2293" s="36"/>
      <c r="S2293" s="36"/>
      <c r="T2293" s="36"/>
    </row>
    <row r="2294" spans="1:20" s="25" customFormat="1" ht="20.100000000000001" customHeight="1">
      <c r="A2294" s="29"/>
      <c r="B2294" s="34"/>
      <c r="C2294" s="31"/>
      <c r="D2294" s="32"/>
      <c r="E2294" s="33"/>
      <c r="F2294" s="34" t="s">
        <v>477</v>
      </c>
      <c r="G2294" s="34" t="s">
        <v>543</v>
      </c>
      <c r="H2294" s="34" t="s">
        <v>434</v>
      </c>
      <c r="I2294" s="29"/>
      <c r="J2294" s="35" t="s">
        <v>435</v>
      </c>
      <c r="K2294" s="228"/>
      <c r="L2294" s="228"/>
      <c r="M2294" s="228"/>
      <c r="N2294" s="241"/>
      <c r="O2294" s="241"/>
      <c r="P2294" s="241"/>
      <c r="Q2294" s="36"/>
      <c r="R2294" s="36"/>
      <c r="S2294" s="36"/>
      <c r="T2294" s="36"/>
    </row>
    <row r="2295" spans="1:20" s="25" customFormat="1" ht="20.100000000000001" customHeight="1">
      <c r="A2295" s="29"/>
      <c r="B2295" s="34"/>
      <c r="C2295" s="31"/>
      <c r="D2295" s="32"/>
      <c r="E2295" s="33"/>
      <c r="F2295" s="34" t="s">
        <v>543</v>
      </c>
      <c r="G2295" s="34" t="s">
        <v>550</v>
      </c>
      <c r="H2295" s="34" t="s">
        <v>434</v>
      </c>
      <c r="I2295" s="29"/>
      <c r="J2295" s="35" t="s">
        <v>435</v>
      </c>
      <c r="K2295" s="228"/>
      <c r="L2295" s="228"/>
      <c r="M2295" s="228"/>
      <c r="N2295" s="241"/>
      <c r="O2295" s="241"/>
      <c r="P2295" s="241"/>
      <c r="Q2295" s="36"/>
      <c r="R2295" s="36"/>
      <c r="S2295" s="36"/>
      <c r="T2295" s="36"/>
    </row>
    <row r="2296" spans="1:20" s="25" customFormat="1" ht="20.100000000000001" customHeight="1">
      <c r="A2296" s="29"/>
      <c r="B2296" s="34"/>
      <c r="C2296" s="31"/>
      <c r="D2296" s="32"/>
      <c r="E2296" s="33"/>
      <c r="F2296" s="34" t="s">
        <v>550</v>
      </c>
      <c r="G2296" s="34" t="s">
        <v>551</v>
      </c>
      <c r="H2296" s="34" t="s">
        <v>434</v>
      </c>
      <c r="I2296" s="29"/>
      <c r="J2296" s="35" t="s">
        <v>435</v>
      </c>
      <c r="K2296" s="228"/>
      <c r="L2296" s="228"/>
      <c r="M2296" s="228"/>
      <c r="N2296" s="241"/>
      <c r="O2296" s="241"/>
      <c r="P2296" s="241"/>
      <c r="Q2296" s="36"/>
      <c r="R2296" s="36"/>
      <c r="S2296" s="36"/>
      <c r="T2296" s="36"/>
    </row>
    <row r="2297" spans="1:20" s="25" customFormat="1" ht="20.100000000000001" customHeight="1">
      <c r="A2297" s="29"/>
      <c r="B2297" s="34"/>
      <c r="C2297" s="31"/>
      <c r="D2297" s="32"/>
      <c r="E2297" s="33"/>
      <c r="F2297" s="34" t="s">
        <v>551</v>
      </c>
      <c r="G2297" s="34" t="s">
        <v>552</v>
      </c>
      <c r="H2297" s="34" t="s">
        <v>434</v>
      </c>
      <c r="I2297" s="29"/>
      <c r="J2297" s="35" t="s">
        <v>435</v>
      </c>
      <c r="K2297" s="228"/>
      <c r="L2297" s="228"/>
      <c r="M2297" s="228"/>
      <c r="N2297" s="241"/>
      <c r="O2297" s="241"/>
      <c r="P2297" s="241"/>
      <c r="Q2297" s="36"/>
      <c r="R2297" s="36"/>
      <c r="S2297" s="36"/>
      <c r="T2297" s="36"/>
    </row>
    <row r="2298" spans="1:20" s="25" customFormat="1" ht="20.100000000000001" customHeight="1">
      <c r="A2298" s="29"/>
      <c r="B2298" s="34"/>
      <c r="C2298" s="31"/>
      <c r="D2298" s="32"/>
      <c r="E2298" s="33"/>
      <c r="F2298" s="34" t="s">
        <v>552</v>
      </c>
      <c r="G2298" s="34" t="s">
        <v>553</v>
      </c>
      <c r="H2298" s="34" t="s">
        <v>434</v>
      </c>
      <c r="I2298" s="29"/>
      <c r="J2298" s="35" t="s">
        <v>435</v>
      </c>
      <c r="K2298" s="228"/>
      <c r="L2298" s="228"/>
      <c r="M2298" s="228"/>
      <c r="N2298" s="241"/>
      <c r="O2298" s="241"/>
      <c r="P2298" s="241"/>
      <c r="Q2298" s="36"/>
      <c r="R2298" s="36"/>
      <c r="S2298" s="36"/>
      <c r="T2298" s="36"/>
    </row>
    <row r="2299" spans="1:20" s="25" customFormat="1" ht="20.100000000000001" customHeight="1">
      <c r="A2299" s="29"/>
      <c r="B2299" s="34"/>
      <c r="C2299" s="31"/>
      <c r="D2299" s="32"/>
      <c r="E2299" s="33"/>
      <c r="F2299" s="34" t="s">
        <v>553</v>
      </c>
      <c r="G2299" s="34" t="s">
        <v>554</v>
      </c>
      <c r="H2299" s="34" t="s">
        <v>434</v>
      </c>
      <c r="I2299" s="29"/>
      <c r="J2299" s="35" t="s">
        <v>435</v>
      </c>
      <c r="K2299" s="228"/>
      <c r="L2299" s="228"/>
      <c r="M2299" s="228"/>
      <c r="N2299" s="241"/>
      <c r="O2299" s="241"/>
      <c r="P2299" s="241"/>
      <c r="Q2299" s="36"/>
      <c r="R2299" s="36"/>
      <c r="S2299" s="36"/>
      <c r="T2299" s="36"/>
    </row>
    <row r="2300" spans="1:20" s="25" customFormat="1" ht="20.100000000000001" customHeight="1">
      <c r="A2300" s="29"/>
      <c r="B2300" s="34"/>
      <c r="C2300" s="31"/>
      <c r="D2300" s="32"/>
      <c r="E2300" s="33"/>
      <c r="F2300" s="34" t="s">
        <v>554</v>
      </c>
      <c r="G2300" s="34" t="s">
        <v>555</v>
      </c>
      <c r="H2300" s="34" t="s">
        <v>443</v>
      </c>
      <c r="I2300" s="29"/>
      <c r="J2300" s="35" t="s">
        <v>40</v>
      </c>
      <c r="K2300" s="228"/>
      <c r="L2300" s="228"/>
      <c r="M2300" s="228"/>
      <c r="N2300" s="241"/>
      <c r="O2300" s="241"/>
      <c r="P2300" s="241"/>
      <c r="Q2300" s="36"/>
      <c r="R2300" s="36"/>
      <c r="S2300" s="36"/>
      <c r="T2300" s="36"/>
    </row>
    <row r="2301" spans="1:20" s="25" customFormat="1" ht="20.100000000000001" customHeight="1">
      <c r="A2301" s="29"/>
      <c r="B2301" s="34"/>
      <c r="C2301" s="31"/>
      <c r="D2301" s="32"/>
      <c r="E2301" s="33"/>
      <c r="F2301" s="34" t="s">
        <v>555</v>
      </c>
      <c r="G2301" s="34" t="s">
        <v>556</v>
      </c>
      <c r="H2301" s="34" t="s">
        <v>443</v>
      </c>
      <c r="I2301" s="29"/>
      <c r="J2301" s="35" t="s">
        <v>40</v>
      </c>
      <c r="K2301" s="228"/>
      <c r="L2301" s="228"/>
      <c r="M2301" s="228"/>
      <c r="N2301" s="241"/>
      <c r="O2301" s="241"/>
      <c r="P2301" s="241"/>
      <c r="Q2301" s="36"/>
      <c r="R2301" s="36"/>
      <c r="S2301" s="36"/>
      <c r="T2301" s="36"/>
    </row>
    <row r="2302" spans="1:20" s="25" customFormat="1" ht="20.100000000000001" customHeight="1">
      <c r="A2302" s="29"/>
      <c r="B2302" s="34"/>
      <c r="C2302" s="31"/>
      <c r="D2302" s="32"/>
      <c r="E2302" s="33"/>
      <c r="F2302" s="34" t="s">
        <v>556</v>
      </c>
      <c r="G2302" s="34" t="s">
        <v>557</v>
      </c>
      <c r="H2302" s="34" t="s">
        <v>443</v>
      </c>
      <c r="I2302" s="29"/>
      <c r="J2302" s="35" t="s">
        <v>40</v>
      </c>
      <c r="K2302" s="228"/>
      <c r="L2302" s="228"/>
      <c r="M2302" s="228"/>
      <c r="N2302" s="241"/>
      <c r="O2302" s="241"/>
      <c r="P2302" s="241"/>
      <c r="Q2302" s="36"/>
      <c r="R2302" s="36"/>
      <c r="S2302" s="36"/>
      <c r="T2302" s="36"/>
    </row>
    <row r="2303" spans="1:20" s="25" customFormat="1" ht="20.100000000000001" customHeight="1">
      <c r="A2303" s="29"/>
      <c r="B2303" s="34"/>
      <c r="C2303" s="31"/>
      <c r="D2303" s="32"/>
      <c r="E2303" s="33"/>
      <c r="F2303" s="34" t="s">
        <v>557</v>
      </c>
      <c r="G2303" s="34" t="s">
        <v>581</v>
      </c>
      <c r="H2303" s="34" t="s">
        <v>443</v>
      </c>
      <c r="I2303" s="29"/>
      <c r="J2303" s="35" t="s">
        <v>40</v>
      </c>
      <c r="K2303" s="228"/>
      <c r="L2303" s="228"/>
      <c r="M2303" s="228"/>
      <c r="N2303" s="241"/>
      <c r="O2303" s="241"/>
      <c r="P2303" s="241"/>
      <c r="Q2303" s="36"/>
      <c r="R2303" s="36"/>
      <c r="S2303" s="36"/>
      <c r="T2303" s="36"/>
    </row>
    <row r="2304" spans="1:20" s="25" customFormat="1" ht="20.100000000000001" customHeight="1">
      <c r="A2304" s="20"/>
      <c r="B2304" s="44"/>
      <c r="C2304" s="41"/>
      <c r="D2304" s="42"/>
      <c r="E2304" s="43"/>
      <c r="F2304" s="44"/>
      <c r="G2304" s="44"/>
      <c r="H2304" s="44"/>
      <c r="I2304" s="20"/>
      <c r="J2304" s="24"/>
      <c r="K2304" s="226"/>
      <c r="L2304" s="226"/>
      <c r="M2304" s="226"/>
      <c r="N2304" s="239"/>
      <c r="O2304" s="239"/>
      <c r="P2304" s="239"/>
    </row>
    <row r="2305" spans="1:20" s="25" customFormat="1" ht="20.100000000000001" customHeight="1">
      <c r="A2305" s="20"/>
      <c r="B2305" s="44"/>
      <c r="C2305" s="41"/>
      <c r="D2305" s="42"/>
      <c r="E2305" s="43"/>
      <c r="F2305" s="44"/>
      <c r="G2305" s="44"/>
      <c r="H2305" s="44"/>
      <c r="I2305" s="20"/>
      <c r="J2305" s="24"/>
      <c r="K2305" s="226"/>
      <c r="L2305" s="226"/>
      <c r="M2305" s="226"/>
      <c r="N2305" s="239"/>
      <c r="O2305" s="239"/>
      <c r="P2305" s="239"/>
    </row>
    <row r="2306" spans="1:20" s="25" customFormat="1" ht="20.100000000000001" customHeight="1">
      <c r="A2306" s="29"/>
      <c r="B2306" s="34">
        <v>169</v>
      </c>
      <c r="C2306" s="31">
        <v>2.0139999999999998</v>
      </c>
      <c r="D2306" s="32" t="s">
        <v>185</v>
      </c>
      <c r="E2306" s="33">
        <v>1.752</v>
      </c>
      <c r="F2306" s="34" t="s">
        <v>433</v>
      </c>
      <c r="G2306" s="34" t="s">
        <v>447</v>
      </c>
      <c r="H2306" s="34" t="s">
        <v>434</v>
      </c>
      <c r="I2306" s="29"/>
      <c r="J2306" s="35" t="s">
        <v>435</v>
      </c>
      <c r="K2306" s="228" t="s">
        <v>434</v>
      </c>
      <c r="L2306" s="228">
        <f>COUNTIF(H2306:H2314,"B")</f>
        <v>7</v>
      </c>
      <c r="M2306" s="228">
        <v>200</v>
      </c>
      <c r="N2306" s="245">
        <v>1200</v>
      </c>
      <c r="O2306" s="245">
        <v>152</v>
      </c>
      <c r="P2306" s="245">
        <f>O2306+N2306</f>
        <v>1352</v>
      </c>
      <c r="Q2306" s="76">
        <f>P2306/P2310</f>
        <v>0.77168949771689499</v>
      </c>
      <c r="R2306" s="76"/>
      <c r="S2306" s="76"/>
      <c r="T2306" s="76"/>
    </row>
    <row r="2307" spans="1:20" s="25" customFormat="1" ht="20.100000000000001" customHeight="1">
      <c r="A2307" s="29"/>
      <c r="B2307" s="34"/>
      <c r="C2307" s="31"/>
      <c r="D2307" s="32"/>
      <c r="E2307" s="33"/>
      <c r="F2307" s="34" t="s">
        <v>447</v>
      </c>
      <c r="G2307" s="34" t="s">
        <v>451</v>
      </c>
      <c r="H2307" s="34" t="s">
        <v>434</v>
      </c>
      <c r="I2307" s="29"/>
      <c r="J2307" s="35" t="s">
        <v>435</v>
      </c>
      <c r="K2307" s="228" t="s">
        <v>438</v>
      </c>
      <c r="L2307" s="228">
        <f>COUNTIF(H2306:H2314,"S")</f>
        <v>2</v>
      </c>
      <c r="M2307" s="228">
        <v>200</v>
      </c>
      <c r="N2307" s="245">
        <f>L2307*M2307</f>
        <v>400</v>
      </c>
      <c r="O2307" s="245"/>
      <c r="P2307" s="245">
        <f>N2307+O2307</f>
        <v>400</v>
      </c>
      <c r="Q2307" s="76">
        <f>P2307/P2310</f>
        <v>0.22831050228310501</v>
      </c>
      <c r="R2307" s="76"/>
      <c r="S2307" s="76"/>
      <c r="T2307" s="76"/>
    </row>
    <row r="2308" spans="1:20" s="25" customFormat="1" ht="20.100000000000001" customHeight="1">
      <c r="A2308" s="29"/>
      <c r="B2308" s="34"/>
      <c r="C2308" s="31"/>
      <c r="D2308" s="32"/>
      <c r="E2308" s="33"/>
      <c r="F2308" s="34" t="s">
        <v>451</v>
      </c>
      <c r="G2308" s="34" t="s">
        <v>454</v>
      </c>
      <c r="H2308" s="34" t="s">
        <v>434</v>
      </c>
      <c r="I2308" s="29"/>
      <c r="J2308" s="35" t="s">
        <v>435</v>
      </c>
      <c r="K2308" s="228" t="s">
        <v>440</v>
      </c>
      <c r="L2308" s="228">
        <f>COUNTIF(H2306:H2314,"RR")</f>
        <v>0</v>
      </c>
      <c r="M2308" s="228">
        <v>200</v>
      </c>
      <c r="N2308" s="245">
        <f>L2308*M2308</f>
        <v>0</v>
      </c>
      <c r="O2308" s="245"/>
      <c r="P2308" s="245">
        <f>N2308+O2308</f>
        <v>0</v>
      </c>
      <c r="Q2308" s="76">
        <f>P2308/P2310</f>
        <v>0</v>
      </c>
      <c r="R2308" s="76"/>
      <c r="S2308" s="76"/>
      <c r="T2308" s="76"/>
    </row>
    <row r="2309" spans="1:20" s="25" customFormat="1" ht="20.100000000000001" customHeight="1">
      <c r="A2309" s="29"/>
      <c r="B2309" s="34"/>
      <c r="C2309" s="31"/>
      <c r="D2309" s="32"/>
      <c r="E2309" s="33"/>
      <c r="F2309" s="34" t="s">
        <v>454</v>
      </c>
      <c r="G2309" s="34" t="s">
        <v>455</v>
      </c>
      <c r="H2309" s="34" t="s">
        <v>438</v>
      </c>
      <c r="I2309" s="29"/>
      <c r="J2309" s="35" t="s">
        <v>435</v>
      </c>
      <c r="K2309" s="228" t="s">
        <v>443</v>
      </c>
      <c r="L2309" s="228">
        <f>COUNTIF(H2306:H2314,"RB")</f>
        <v>0</v>
      </c>
      <c r="M2309" s="228">
        <v>200</v>
      </c>
      <c r="N2309" s="245">
        <f>L2309*M2309</f>
        <v>0</v>
      </c>
      <c r="O2309" s="245"/>
      <c r="P2309" s="245">
        <f>N2309+O2309</f>
        <v>0</v>
      </c>
      <c r="Q2309" s="76">
        <f>P2309/P2310</f>
        <v>0</v>
      </c>
      <c r="R2309" s="76"/>
      <c r="S2309" s="76"/>
      <c r="T2309" s="76"/>
    </row>
    <row r="2310" spans="1:20" s="25" customFormat="1" ht="20.100000000000001" customHeight="1">
      <c r="A2310" s="29"/>
      <c r="B2310" s="34"/>
      <c r="C2310" s="31"/>
      <c r="D2310" s="32"/>
      <c r="E2310" s="33"/>
      <c r="F2310" s="34" t="s">
        <v>455</v>
      </c>
      <c r="G2310" s="34" t="s">
        <v>456</v>
      </c>
      <c r="H2310" s="34" t="s">
        <v>438</v>
      </c>
      <c r="I2310" s="29"/>
      <c r="J2310" s="35" t="s">
        <v>435</v>
      </c>
      <c r="K2310" s="228"/>
      <c r="L2310" s="228"/>
      <c r="M2310" s="228"/>
      <c r="N2310" s="245"/>
      <c r="O2310" s="245"/>
      <c r="P2310" s="245">
        <f>SUM(P2306:P2309)</f>
        <v>1752</v>
      </c>
      <c r="Q2310" s="76">
        <f>SUM(Q2306:Q2309)</f>
        <v>1</v>
      </c>
      <c r="R2310" s="76"/>
      <c r="S2310" s="76"/>
      <c r="T2310" s="76"/>
    </row>
    <row r="2311" spans="1:20" s="25" customFormat="1" ht="20.100000000000001" customHeight="1">
      <c r="A2311" s="29"/>
      <c r="B2311" s="34"/>
      <c r="C2311" s="31"/>
      <c r="D2311" s="32"/>
      <c r="E2311" s="33"/>
      <c r="F2311" s="34" t="s">
        <v>456</v>
      </c>
      <c r="G2311" s="34" t="s">
        <v>457</v>
      </c>
      <c r="H2311" s="34" t="s">
        <v>434</v>
      </c>
      <c r="I2311" s="29"/>
      <c r="J2311" s="35" t="s">
        <v>435</v>
      </c>
      <c r="K2311" s="228"/>
      <c r="L2311" s="228"/>
      <c r="M2311" s="228"/>
      <c r="N2311" s="241"/>
      <c r="O2311" s="241"/>
      <c r="P2311" s="241"/>
      <c r="Q2311" s="36"/>
      <c r="R2311" s="36"/>
      <c r="S2311" s="36"/>
      <c r="T2311" s="36"/>
    </row>
    <row r="2312" spans="1:20" s="25" customFormat="1" ht="20.100000000000001" customHeight="1">
      <c r="A2312" s="29"/>
      <c r="B2312" s="34"/>
      <c r="C2312" s="31"/>
      <c r="D2312" s="32"/>
      <c r="E2312" s="33"/>
      <c r="F2312" s="34" t="s">
        <v>457</v>
      </c>
      <c r="G2312" s="34" t="s">
        <v>460</v>
      </c>
      <c r="H2312" s="34" t="s">
        <v>434</v>
      </c>
      <c r="I2312" s="29"/>
      <c r="J2312" s="35" t="s">
        <v>435</v>
      </c>
      <c r="K2312" s="228"/>
      <c r="L2312" s="228"/>
      <c r="M2312" s="228"/>
      <c r="N2312" s="241"/>
      <c r="O2312" s="241"/>
      <c r="P2312" s="241"/>
      <c r="Q2312" s="36"/>
      <c r="R2312" s="36"/>
      <c r="S2312" s="36"/>
      <c r="T2312" s="36"/>
    </row>
    <row r="2313" spans="1:20" s="25" customFormat="1" ht="20.100000000000001" customHeight="1">
      <c r="A2313" s="29"/>
      <c r="B2313" s="34"/>
      <c r="C2313" s="31"/>
      <c r="D2313" s="32"/>
      <c r="E2313" s="33"/>
      <c r="F2313" s="34" t="s">
        <v>460</v>
      </c>
      <c r="G2313" s="34" t="s">
        <v>463</v>
      </c>
      <c r="H2313" s="34" t="s">
        <v>434</v>
      </c>
      <c r="I2313" s="29"/>
      <c r="J2313" s="35" t="s">
        <v>435</v>
      </c>
      <c r="K2313" s="228"/>
      <c r="L2313" s="228"/>
      <c r="M2313" s="228"/>
      <c r="N2313" s="241"/>
      <c r="O2313" s="241"/>
      <c r="P2313" s="241"/>
      <c r="Q2313" s="36"/>
      <c r="R2313" s="36"/>
      <c r="S2313" s="36"/>
      <c r="T2313" s="36"/>
    </row>
    <row r="2314" spans="1:20" s="25" customFormat="1" ht="20.100000000000001" customHeight="1">
      <c r="A2314" s="29"/>
      <c r="B2314" s="34"/>
      <c r="C2314" s="31"/>
      <c r="D2314" s="32"/>
      <c r="E2314" s="33"/>
      <c r="F2314" s="34" t="s">
        <v>463</v>
      </c>
      <c r="G2314" s="34" t="s">
        <v>582</v>
      </c>
      <c r="H2314" s="34" t="s">
        <v>434</v>
      </c>
      <c r="I2314" s="29"/>
      <c r="J2314" s="35" t="s">
        <v>435</v>
      </c>
      <c r="K2314" s="228"/>
      <c r="L2314" s="228"/>
      <c r="M2314" s="228"/>
      <c r="N2314" s="241"/>
      <c r="O2314" s="241"/>
      <c r="P2314" s="241"/>
      <c r="Q2314" s="36"/>
      <c r="R2314" s="36"/>
      <c r="S2314" s="36"/>
      <c r="T2314" s="36"/>
    </row>
    <row r="2315" spans="1:20" s="25" customFormat="1" ht="20.100000000000001" customHeight="1">
      <c r="A2315" s="20"/>
      <c r="B2315" s="44"/>
      <c r="C2315" s="41"/>
      <c r="D2315" s="42"/>
      <c r="E2315" s="43"/>
      <c r="F2315" s="44"/>
      <c r="G2315" s="44"/>
      <c r="H2315" s="44"/>
      <c r="I2315" s="20"/>
      <c r="J2315" s="24"/>
      <c r="K2315" s="226"/>
      <c r="L2315" s="226"/>
      <c r="M2315" s="226"/>
      <c r="N2315" s="239"/>
      <c r="O2315" s="239"/>
      <c r="P2315" s="239"/>
    </row>
    <row r="2316" spans="1:20" s="25" customFormat="1" ht="20.100000000000001" customHeight="1">
      <c r="A2316" s="20"/>
      <c r="B2316" s="44"/>
      <c r="C2316" s="41"/>
      <c r="D2316" s="42"/>
      <c r="E2316" s="43"/>
      <c r="F2316" s="44"/>
      <c r="G2316" s="44"/>
      <c r="H2316" s="44"/>
      <c r="I2316" s="20"/>
      <c r="J2316" s="24"/>
      <c r="K2316" s="226"/>
      <c r="L2316" s="226"/>
      <c r="M2316" s="226"/>
      <c r="N2316" s="239"/>
      <c r="O2316" s="239"/>
      <c r="P2316" s="239"/>
    </row>
    <row r="2317" spans="1:20" s="25" customFormat="1" ht="20.100000000000001" customHeight="1">
      <c r="A2317" s="29"/>
      <c r="B2317" s="34">
        <v>170</v>
      </c>
      <c r="C2317" s="31">
        <v>2.0150000000000001</v>
      </c>
      <c r="D2317" s="32" t="s">
        <v>186</v>
      </c>
      <c r="E2317" s="33">
        <v>1.6</v>
      </c>
      <c r="F2317" s="34" t="s">
        <v>433</v>
      </c>
      <c r="G2317" s="34" t="s">
        <v>447</v>
      </c>
      <c r="H2317" s="34" t="s">
        <v>434</v>
      </c>
      <c r="I2317" s="29"/>
      <c r="J2317" s="35" t="s">
        <v>435</v>
      </c>
      <c r="K2317" s="228" t="s">
        <v>434</v>
      </c>
      <c r="L2317" s="228">
        <f>COUNTIF(H2317:H2324,"B")</f>
        <v>8</v>
      </c>
      <c r="M2317" s="228">
        <v>200</v>
      </c>
      <c r="N2317" s="245">
        <f>L2317*M2317</f>
        <v>1600</v>
      </c>
      <c r="O2317" s="245"/>
      <c r="P2317" s="245">
        <f>O2317+N2317</f>
        <v>1600</v>
      </c>
      <c r="Q2317" s="76">
        <f>P2317/P2321</f>
        <v>1</v>
      </c>
      <c r="R2317" s="76"/>
      <c r="S2317" s="76"/>
      <c r="T2317" s="76"/>
    </row>
    <row r="2318" spans="1:20" s="25" customFormat="1" ht="20.100000000000001" customHeight="1">
      <c r="A2318" s="29"/>
      <c r="B2318" s="34"/>
      <c r="C2318" s="31"/>
      <c r="D2318" s="32"/>
      <c r="E2318" s="33"/>
      <c r="F2318" s="34" t="s">
        <v>447</v>
      </c>
      <c r="G2318" s="34" t="s">
        <v>451</v>
      </c>
      <c r="H2318" s="34" t="s">
        <v>434</v>
      </c>
      <c r="I2318" s="29"/>
      <c r="J2318" s="35" t="s">
        <v>435</v>
      </c>
      <c r="K2318" s="228" t="s">
        <v>438</v>
      </c>
      <c r="L2318" s="228">
        <f>COUNTIF(H2317:H2324,"S")</f>
        <v>0</v>
      </c>
      <c r="M2318" s="228">
        <v>200</v>
      </c>
      <c r="N2318" s="245">
        <f>L2318*M2318</f>
        <v>0</v>
      </c>
      <c r="O2318" s="245"/>
      <c r="P2318" s="245">
        <f>N2318+O2318</f>
        <v>0</v>
      </c>
      <c r="Q2318" s="76">
        <f>P2318/P2321</f>
        <v>0</v>
      </c>
      <c r="R2318" s="76"/>
      <c r="S2318" s="76"/>
      <c r="T2318" s="76"/>
    </row>
    <row r="2319" spans="1:20" s="25" customFormat="1" ht="20.100000000000001" customHeight="1">
      <c r="A2319" s="29"/>
      <c r="B2319" s="34"/>
      <c r="C2319" s="31"/>
      <c r="D2319" s="32"/>
      <c r="E2319" s="33"/>
      <c r="F2319" s="34" t="s">
        <v>451</v>
      </c>
      <c r="G2319" s="34" t="s">
        <v>454</v>
      </c>
      <c r="H2319" s="34" t="s">
        <v>434</v>
      </c>
      <c r="I2319" s="29"/>
      <c r="J2319" s="35" t="s">
        <v>435</v>
      </c>
      <c r="K2319" s="228" t="s">
        <v>440</v>
      </c>
      <c r="L2319" s="228">
        <f>COUNTIF(H2317:H2324,"RR")</f>
        <v>0</v>
      </c>
      <c r="M2319" s="228">
        <v>200</v>
      </c>
      <c r="N2319" s="245">
        <f>L2319*M2319</f>
        <v>0</v>
      </c>
      <c r="O2319" s="245"/>
      <c r="P2319" s="245">
        <f>N2319+O2319</f>
        <v>0</v>
      </c>
      <c r="Q2319" s="76">
        <f>P2319/P2321</f>
        <v>0</v>
      </c>
      <c r="R2319" s="76"/>
      <c r="S2319" s="76"/>
      <c r="T2319" s="76"/>
    </row>
    <row r="2320" spans="1:20" s="25" customFormat="1" ht="20.100000000000001" customHeight="1">
      <c r="A2320" s="29"/>
      <c r="B2320" s="34"/>
      <c r="C2320" s="31"/>
      <c r="D2320" s="32"/>
      <c r="E2320" s="33"/>
      <c r="F2320" s="34" t="s">
        <v>454</v>
      </c>
      <c r="G2320" s="34" t="s">
        <v>455</v>
      </c>
      <c r="H2320" s="34" t="s">
        <v>434</v>
      </c>
      <c r="I2320" s="29"/>
      <c r="J2320" s="35" t="s">
        <v>435</v>
      </c>
      <c r="K2320" s="228" t="s">
        <v>443</v>
      </c>
      <c r="L2320" s="228">
        <f>COUNTIF(H2317:H2324,"RB")</f>
        <v>0</v>
      </c>
      <c r="M2320" s="228">
        <v>200</v>
      </c>
      <c r="N2320" s="245">
        <f>L2320*M2320</f>
        <v>0</v>
      </c>
      <c r="O2320" s="245"/>
      <c r="P2320" s="245">
        <f>N2320+O2320</f>
        <v>0</v>
      </c>
      <c r="Q2320" s="76">
        <f>P2320/P2321</f>
        <v>0</v>
      </c>
      <c r="R2320" s="76"/>
      <c r="S2320" s="76"/>
      <c r="T2320" s="76"/>
    </row>
    <row r="2321" spans="1:20" s="25" customFormat="1" ht="20.100000000000001" customHeight="1">
      <c r="A2321" s="29"/>
      <c r="B2321" s="34"/>
      <c r="C2321" s="31"/>
      <c r="D2321" s="32"/>
      <c r="E2321" s="33"/>
      <c r="F2321" s="34" t="s">
        <v>455</v>
      </c>
      <c r="G2321" s="34" t="s">
        <v>456</v>
      </c>
      <c r="H2321" s="34" t="s">
        <v>434</v>
      </c>
      <c r="I2321" s="29"/>
      <c r="J2321" s="35" t="s">
        <v>435</v>
      </c>
      <c r="K2321" s="228"/>
      <c r="L2321" s="228"/>
      <c r="M2321" s="228"/>
      <c r="N2321" s="245"/>
      <c r="O2321" s="245"/>
      <c r="P2321" s="245">
        <f>SUM(P2317:P2320)</f>
        <v>1600</v>
      </c>
      <c r="Q2321" s="76">
        <f>SUM(Q2317:Q2320)</f>
        <v>1</v>
      </c>
      <c r="R2321" s="76"/>
      <c r="S2321" s="76"/>
      <c r="T2321" s="76"/>
    </row>
    <row r="2322" spans="1:20" s="25" customFormat="1" ht="20.100000000000001" customHeight="1">
      <c r="A2322" s="29"/>
      <c r="B2322" s="34"/>
      <c r="C2322" s="31"/>
      <c r="D2322" s="32"/>
      <c r="E2322" s="33"/>
      <c r="F2322" s="34" t="s">
        <v>456</v>
      </c>
      <c r="G2322" s="34" t="s">
        <v>457</v>
      </c>
      <c r="H2322" s="34" t="s">
        <v>434</v>
      </c>
      <c r="I2322" s="29"/>
      <c r="J2322" s="35" t="s">
        <v>435</v>
      </c>
      <c r="K2322" s="228"/>
      <c r="L2322" s="228"/>
      <c r="M2322" s="228"/>
      <c r="N2322" s="241"/>
      <c r="O2322" s="241"/>
      <c r="P2322" s="241"/>
      <c r="Q2322" s="36"/>
      <c r="R2322" s="36"/>
      <c r="S2322" s="36"/>
      <c r="T2322" s="36"/>
    </row>
    <row r="2323" spans="1:20" s="25" customFormat="1" ht="20.100000000000001" customHeight="1">
      <c r="A2323" s="29"/>
      <c r="B2323" s="34"/>
      <c r="C2323" s="31"/>
      <c r="D2323" s="32"/>
      <c r="E2323" s="33"/>
      <c r="F2323" s="34" t="s">
        <v>457</v>
      </c>
      <c r="G2323" s="34" t="s">
        <v>460</v>
      </c>
      <c r="H2323" s="34" t="s">
        <v>434</v>
      </c>
      <c r="I2323" s="29"/>
      <c r="J2323" s="35" t="s">
        <v>435</v>
      </c>
      <c r="K2323" s="228"/>
      <c r="L2323" s="228"/>
      <c r="M2323" s="228"/>
      <c r="N2323" s="241"/>
      <c r="O2323" s="241"/>
      <c r="P2323" s="241"/>
      <c r="Q2323" s="36"/>
      <c r="R2323" s="36"/>
      <c r="S2323" s="36"/>
      <c r="T2323" s="36"/>
    </row>
    <row r="2324" spans="1:20" s="25" customFormat="1" ht="20.100000000000001" customHeight="1">
      <c r="A2324" s="29"/>
      <c r="B2324" s="34"/>
      <c r="C2324" s="31"/>
      <c r="D2324" s="32"/>
      <c r="E2324" s="33"/>
      <c r="F2324" s="34" t="s">
        <v>460</v>
      </c>
      <c r="G2324" s="34" t="s">
        <v>463</v>
      </c>
      <c r="H2324" s="34" t="s">
        <v>434</v>
      </c>
      <c r="I2324" s="29"/>
      <c r="J2324" s="35" t="s">
        <v>435</v>
      </c>
      <c r="K2324" s="228"/>
      <c r="L2324" s="228"/>
      <c r="M2324" s="228"/>
      <c r="N2324" s="241"/>
      <c r="O2324" s="241"/>
      <c r="P2324" s="241"/>
      <c r="Q2324" s="36"/>
      <c r="R2324" s="36"/>
      <c r="S2324" s="36"/>
      <c r="T2324" s="36"/>
    </row>
    <row r="2325" spans="1:20" s="25" customFormat="1" ht="20.100000000000001" customHeight="1">
      <c r="A2325" s="20"/>
      <c r="B2325" s="44"/>
      <c r="C2325" s="41"/>
      <c r="D2325" s="42"/>
      <c r="E2325" s="43"/>
      <c r="F2325" s="44"/>
      <c r="G2325" s="44"/>
      <c r="H2325" s="44"/>
      <c r="I2325" s="20"/>
      <c r="J2325" s="24"/>
      <c r="K2325" s="226"/>
      <c r="L2325" s="226"/>
      <c r="M2325" s="226"/>
      <c r="N2325" s="239"/>
      <c r="O2325" s="239"/>
      <c r="P2325" s="239"/>
    </row>
    <row r="2326" spans="1:20" s="25" customFormat="1" ht="20.100000000000001" customHeight="1">
      <c r="A2326" s="20"/>
      <c r="B2326" s="44"/>
      <c r="C2326" s="41"/>
      <c r="D2326" s="42"/>
      <c r="E2326" s="43"/>
      <c r="F2326" s="44"/>
      <c r="G2326" s="44"/>
      <c r="H2326" s="44"/>
      <c r="I2326" s="20"/>
      <c r="J2326" s="24"/>
      <c r="K2326" s="226"/>
      <c r="L2326" s="226"/>
      <c r="M2326" s="226"/>
      <c r="N2326" s="239"/>
      <c r="O2326" s="239"/>
      <c r="P2326" s="239"/>
    </row>
    <row r="2327" spans="1:20" s="25" customFormat="1" ht="20.100000000000001" customHeight="1">
      <c r="A2327" s="29"/>
      <c r="B2327" s="34">
        <v>171</v>
      </c>
      <c r="C2327" s="31">
        <v>2.016</v>
      </c>
      <c r="D2327" s="32" t="s">
        <v>187</v>
      </c>
      <c r="E2327" s="33">
        <v>4.18</v>
      </c>
      <c r="F2327" s="34" t="s">
        <v>433</v>
      </c>
      <c r="G2327" s="34" t="s">
        <v>447</v>
      </c>
      <c r="H2327" s="34" t="s">
        <v>434</v>
      </c>
      <c r="I2327" s="29"/>
      <c r="J2327" s="35" t="s">
        <v>435</v>
      </c>
      <c r="K2327" s="228" t="s">
        <v>434</v>
      </c>
      <c r="L2327" s="228">
        <f>COUNTIF(H2327:H2346,"B")</f>
        <v>15</v>
      </c>
      <c r="M2327" s="228">
        <v>200</v>
      </c>
      <c r="N2327" s="245">
        <f>L2327*M2327</f>
        <v>3000</v>
      </c>
      <c r="O2327" s="245">
        <v>180</v>
      </c>
      <c r="P2327" s="245">
        <f>O2327+N2327</f>
        <v>3180</v>
      </c>
      <c r="Q2327" s="76">
        <f>P2327/P2331</f>
        <v>0.76076555023923442</v>
      </c>
      <c r="R2327" s="76"/>
      <c r="S2327" s="76"/>
      <c r="T2327" s="76"/>
    </row>
    <row r="2328" spans="1:20" s="25" customFormat="1" ht="20.100000000000001" customHeight="1">
      <c r="A2328" s="29"/>
      <c r="B2328" s="34"/>
      <c r="C2328" s="31"/>
      <c r="D2328" s="32"/>
      <c r="E2328" s="33"/>
      <c r="F2328" s="34" t="s">
        <v>447</v>
      </c>
      <c r="G2328" s="34" t="s">
        <v>451</v>
      </c>
      <c r="H2328" s="34" t="s">
        <v>434</v>
      </c>
      <c r="I2328" s="29"/>
      <c r="J2328" s="35" t="s">
        <v>435</v>
      </c>
      <c r="K2328" s="228" t="s">
        <v>438</v>
      </c>
      <c r="L2328" s="228">
        <f>COUNTIF(H2327:H2347,"S")</f>
        <v>4</v>
      </c>
      <c r="M2328" s="228">
        <v>200</v>
      </c>
      <c r="N2328" s="245">
        <f>L2328*M2328</f>
        <v>800</v>
      </c>
      <c r="O2328" s="245"/>
      <c r="P2328" s="245">
        <f>N2328+O2328</f>
        <v>800</v>
      </c>
      <c r="Q2328" s="76">
        <f>P2328/P2331</f>
        <v>0.19138755980861244</v>
      </c>
      <c r="R2328" s="76"/>
      <c r="S2328" s="76"/>
      <c r="T2328" s="76"/>
    </row>
    <row r="2329" spans="1:20" s="25" customFormat="1" ht="20.100000000000001" customHeight="1">
      <c r="A2329" s="29"/>
      <c r="B2329" s="34"/>
      <c r="C2329" s="31"/>
      <c r="D2329" s="32"/>
      <c r="E2329" s="33"/>
      <c r="F2329" s="34" t="s">
        <v>451</v>
      </c>
      <c r="G2329" s="34" t="s">
        <v>454</v>
      </c>
      <c r="H2329" s="34" t="s">
        <v>434</v>
      </c>
      <c r="I2329" s="29"/>
      <c r="J2329" s="35" t="s">
        <v>435</v>
      </c>
      <c r="K2329" s="228" t="s">
        <v>440</v>
      </c>
      <c r="L2329" s="228">
        <f>COUNTIF(H2327:H2347,"RR")</f>
        <v>0</v>
      </c>
      <c r="M2329" s="228">
        <v>200</v>
      </c>
      <c r="N2329" s="245">
        <f>L2329*M2329</f>
        <v>0</v>
      </c>
      <c r="O2329" s="245"/>
      <c r="P2329" s="245">
        <f>N2329+O2329</f>
        <v>0</v>
      </c>
      <c r="Q2329" s="76">
        <f>P2329/P2331</f>
        <v>0</v>
      </c>
      <c r="R2329" s="76"/>
      <c r="S2329" s="76"/>
      <c r="T2329" s="76"/>
    </row>
    <row r="2330" spans="1:20" s="25" customFormat="1" ht="20.100000000000001" customHeight="1">
      <c r="A2330" s="29"/>
      <c r="B2330" s="34"/>
      <c r="C2330" s="31"/>
      <c r="D2330" s="32"/>
      <c r="E2330" s="33"/>
      <c r="F2330" s="34" t="s">
        <v>454</v>
      </c>
      <c r="G2330" s="34" t="s">
        <v>455</v>
      </c>
      <c r="H2330" s="34" t="s">
        <v>434</v>
      </c>
      <c r="I2330" s="29"/>
      <c r="J2330" s="35" t="s">
        <v>435</v>
      </c>
      <c r="K2330" s="228" t="s">
        <v>443</v>
      </c>
      <c r="L2330" s="228">
        <f>COUNTIF(H2327:H2347,"RB")</f>
        <v>1</v>
      </c>
      <c r="M2330" s="228">
        <v>200</v>
      </c>
      <c r="N2330" s="245">
        <f>L2330*M2330</f>
        <v>200</v>
      </c>
      <c r="O2330" s="245"/>
      <c r="P2330" s="245">
        <f>N2330+O2330</f>
        <v>200</v>
      </c>
      <c r="Q2330" s="76">
        <f>P2330/P2331</f>
        <v>4.784688995215311E-2</v>
      </c>
      <c r="R2330" s="76"/>
      <c r="S2330" s="76"/>
      <c r="T2330" s="76"/>
    </row>
    <row r="2331" spans="1:20" s="25" customFormat="1" ht="20.100000000000001" customHeight="1">
      <c r="A2331" s="29"/>
      <c r="B2331" s="34"/>
      <c r="C2331" s="31"/>
      <c r="D2331" s="32"/>
      <c r="E2331" s="33"/>
      <c r="F2331" s="34" t="s">
        <v>455</v>
      </c>
      <c r="G2331" s="34" t="s">
        <v>456</v>
      </c>
      <c r="H2331" s="34" t="s">
        <v>434</v>
      </c>
      <c r="I2331" s="29"/>
      <c r="J2331" s="35" t="s">
        <v>435</v>
      </c>
      <c r="K2331" s="228"/>
      <c r="L2331" s="228"/>
      <c r="M2331" s="228"/>
      <c r="N2331" s="245"/>
      <c r="O2331" s="245"/>
      <c r="P2331" s="245">
        <f>SUM(P2327:P2330)</f>
        <v>4180</v>
      </c>
      <c r="Q2331" s="76">
        <f>SUM(Q2327:Q2330)</f>
        <v>1</v>
      </c>
      <c r="R2331" s="76"/>
      <c r="S2331" s="76"/>
      <c r="T2331" s="76"/>
    </row>
    <row r="2332" spans="1:20" s="25" customFormat="1" ht="20.100000000000001" customHeight="1">
      <c r="A2332" s="29"/>
      <c r="B2332" s="34"/>
      <c r="C2332" s="31"/>
      <c r="D2332" s="32"/>
      <c r="E2332" s="33"/>
      <c r="F2332" s="34" t="s">
        <v>456</v>
      </c>
      <c r="G2332" s="34" t="s">
        <v>457</v>
      </c>
      <c r="H2332" s="34" t="s">
        <v>434</v>
      </c>
      <c r="I2332" s="29"/>
      <c r="J2332" s="35" t="s">
        <v>435</v>
      </c>
      <c r="K2332" s="228"/>
      <c r="L2332" s="228"/>
      <c r="M2332" s="228"/>
      <c r="N2332" s="241"/>
      <c r="O2332" s="241"/>
      <c r="P2332" s="241"/>
      <c r="Q2332" s="36"/>
      <c r="R2332" s="36"/>
      <c r="S2332" s="36"/>
      <c r="T2332" s="36"/>
    </row>
    <row r="2333" spans="1:20" s="25" customFormat="1" ht="20.100000000000001" customHeight="1">
      <c r="A2333" s="29"/>
      <c r="B2333" s="34"/>
      <c r="C2333" s="31"/>
      <c r="D2333" s="32"/>
      <c r="E2333" s="33"/>
      <c r="F2333" s="34" t="s">
        <v>457</v>
      </c>
      <c r="G2333" s="34" t="s">
        <v>460</v>
      </c>
      <c r="H2333" s="34" t="s">
        <v>434</v>
      </c>
      <c r="I2333" s="29"/>
      <c r="J2333" s="35" t="s">
        <v>435</v>
      </c>
      <c r="K2333" s="228"/>
      <c r="L2333" s="228"/>
      <c r="M2333" s="228"/>
      <c r="N2333" s="241"/>
      <c r="O2333" s="241"/>
      <c r="P2333" s="241"/>
      <c r="Q2333" s="36"/>
      <c r="R2333" s="36"/>
      <c r="S2333" s="36"/>
      <c r="T2333" s="36"/>
    </row>
    <row r="2334" spans="1:20" s="25" customFormat="1" ht="20.100000000000001" customHeight="1">
      <c r="A2334" s="29"/>
      <c r="B2334" s="34"/>
      <c r="C2334" s="31"/>
      <c r="D2334" s="32"/>
      <c r="E2334" s="33"/>
      <c r="F2334" s="34" t="s">
        <v>460</v>
      </c>
      <c r="G2334" s="34" t="s">
        <v>463</v>
      </c>
      <c r="H2334" s="34" t="s">
        <v>434</v>
      </c>
      <c r="I2334" s="29"/>
      <c r="J2334" s="35" t="s">
        <v>435</v>
      </c>
      <c r="K2334" s="228"/>
      <c r="L2334" s="228"/>
      <c r="M2334" s="228"/>
      <c r="N2334" s="241"/>
      <c r="O2334" s="241"/>
      <c r="P2334" s="241"/>
      <c r="Q2334" s="36"/>
      <c r="R2334" s="36"/>
      <c r="S2334" s="36"/>
      <c r="T2334" s="36"/>
    </row>
    <row r="2335" spans="1:20" s="25" customFormat="1" ht="20.100000000000001" customHeight="1">
      <c r="A2335" s="29"/>
      <c r="B2335" s="34"/>
      <c r="C2335" s="31"/>
      <c r="D2335" s="32"/>
      <c r="E2335" s="33"/>
      <c r="F2335" s="34" t="s">
        <v>463</v>
      </c>
      <c r="G2335" s="34" t="s">
        <v>464</v>
      </c>
      <c r="H2335" s="34" t="s">
        <v>434</v>
      </c>
      <c r="I2335" s="29"/>
      <c r="J2335" s="35" t="s">
        <v>435</v>
      </c>
      <c r="K2335" s="228"/>
      <c r="L2335" s="228"/>
      <c r="M2335" s="228"/>
      <c r="N2335" s="241"/>
      <c r="O2335" s="241"/>
      <c r="P2335" s="241"/>
      <c r="Q2335" s="36"/>
      <c r="R2335" s="36"/>
      <c r="S2335" s="36"/>
      <c r="T2335" s="36"/>
    </row>
    <row r="2336" spans="1:20" s="25" customFormat="1" ht="20.100000000000001" customHeight="1">
      <c r="A2336" s="29"/>
      <c r="B2336" s="34"/>
      <c r="C2336" s="31"/>
      <c r="D2336" s="32"/>
      <c r="E2336" s="33"/>
      <c r="F2336" s="34" t="s">
        <v>464</v>
      </c>
      <c r="G2336" s="34" t="s">
        <v>465</v>
      </c>
      <c r="H2336" s="34" t="s">
        <v>434</v>
      </c>
      <c r="I2336" s="29"/>
      <c r="J2336" s="35" t="s">
        <v>435</v>
      </c>
      <c r="K2336" s="228"/>
      <c r="L2336" s="228"/>
      <c r="M2336" s="228"/>
      <c r="N2336" s="241"/>
      <c r="O2336" s="241"/>
      <c r="P2336" s="241"/>
      <c r="Q2336" s="36"/>
      <c r="R2336" s="36"/>
      <c r="S2336" s="36"/>
      <c r="T2336" s="36"/>
    </row>
    <row r="2337" spans="1:20" s="25" customFormat="1" ht="20.100000000000001" customHeight="1">
      <c r="A2337" s="29"/>
      <c r="B2337" s="34"/>
      <c r="C2337" s="31"/>
      <c r="D2337" s="32"/>
      <c r="E2337" s="33"/>
      <c r="F2337" s="34" t="s">
        <v>465</v>
      </c>
      <c r="G2337" s="34" t="s">
        <v>466</v>
      </c>
      <c r="H2337" s="34" t="s">
        <v>434</v>
      </c>
      <c r="I2337" s="29"/>
      <c r="J2337" s="35" t="s">
        <v>435</v>
      </c>
      <c r="K2337" s="228"/>
      <c r="L2337" s="228"/>
      <c r="M2337" s="228"/>
      <c r="N2337" s="241"/>
      <c r="O2337" s="241"/>
      <c r="P2337" s="241"/>
      <c r="Q2337" s="36"/>
      <c r="R2337" s="36"/>
      <c r="S2337" s="36"/>
      <c r="T2337" s="36"/>
    </row>
    <row r="2338" spans="1:20" s="25" customFormat="1" ht="20.100000000000001" customHeight="1">
      <c r="A2338" s="29"/>
      <c r="B2338" s="34"/>
      <c r="C2338" s="31"/>
      <c r="D2338" s="32"/>
      <c r="E2338" s="33"/>
      <c r="F2338" s="34" t="s">
        <v>466</v>
      </c>
      <c r="G2338" s="34" t="s">
        <v>467</v>
      </c>
      <c r="H2338" s="34" t="s">
        <v>434</v>
      </c>
      <c r="I2338" s="29"/>
      <c r="J2338" s="35" t="s">
        <v>435</v>
      </c>
      <c r="K2338" s="228"/>
      <c r="L2338" s="228"/>
      <c r="M2338" s="228"/>
      <c r="N2338" s="241"/>
      <c r="O2338" s="241"/>
      <c r="P2338" s="241"/>
      <c r="Q2338" s="36"/>
      <c r="R2338" s="36"/>
      <c r="S2338" s="36"/>
      <c r="T2338" s="36"/>
    </row>
    <row r="2339" spans="1:20" s="25" customFormat="1" ht="20.100000000000001" customHeight="1">
      <c r="A2339" s="29"/>
      <c r="B2339" s="34"/>
      <c r="C2339" s="31"/>
      <c r="D2339" s="32"/>
      <c r="E2339" s="33"/>
      <c r="F2339" s="34" t="s">
        <v>467</v>
      </c>
      <c r="G2339" s="34" t="s">
        <v>468</v>
      </c>
      <c r="H2339" s="34" t="s">
        <v>434</v>
      </c>
      <c r="I2339" s="29"/>
      <c r="J2339" s="35" t="s">
        <v>435</v>
      </c>
      <c r="K2339" s="228"/>
      <c r="L2339" s="228"/>
      <c r="M2339" s="228"/>
      <c r="N2339" s="241"/>
      <c r="O2339" s="241"/>
      <c r="P2339" s="241"/>
      <c r="Q2339" s="36"/>
      <c r="R2339" s="36"/>
      <c r="S2339" s="36"/>
      <c r="T2339" s="36"/>
    </row>
    <row r="2340" spans="1:20" s="25" customFormat="1" ht="20.100000000000001" customHeight="1">
      <c r="A2340" s="29"/>
      <c r="B2340" s="34"/>
      <c r="C2340" s="31"/>
      <c r="D2340" s="32"/>
      <c r="E2340" s="33"/>
      <c r="F2340" s="34" t="s">
        <v>468</v>
      </c>
      <c r="G2340" s="34" t="s">
        <v>469</v>
      </c>
      <c r="H2340" s="34" t="s">
        <v>434</v>
      </c>
      <c r="I2340" s="29"/>
      <c r="J2340" s="35" t="s">
        <v>435</v>
      </c>
      <c r="K2340" s="228"/>
      <c r="L2340" s="228"/>
      <c r="M2340" s="228"/>
      <c r="N2340" s="241"/>
      <c r="O2340" s="241"/>
      <c r="P2340" s="241"/>
      <c r="Q2340" s="36"/>
      <c r="R2340" s="36"/>
      <c r="S2340" s="36"/>
      <c r="T2340" s="36"/>
    </row>
    <row r="2341" spans="1:20" s="25" customFormat="1" ht="20.100000000000001" customHeight="1">
      <c r="A2341" s="29"/>
      <c r="B2341" s="34"/>
      <c r="C2341" s="31"/>
      <c r="D2341" s="32"/>
      <c r="E2341" s="33"/>
      <c r="F2341" s="34" t="s">
        <v>469</v>
      </c>
      <c r="G2341" s="34" t="s">
        <v>470</v>
      </c>
      <c r="H2341" s="34" t="s">
        <v>434</v>
      </c>
      <c r="I2341" s="29"/>
      <c r="J2341" s="35" t="s">
        <v>435</v>
      </c>
      <c r="K2341" s="228"/>
      <c r="L2341" s="228"/>
      <c r="M2341" s="228"/>
      <c r="N2341" s="241"/>
      <c r="O2341" s="241"/>
      <c r="P2341" s="241"/>
      <c r="Q2341" s="36"/>
      <c r="R2341" s="36"/>
      <c r="S2341" s="36"/>
      <c r="T2341" s="36"/>
    </row>
    <row r="2342" spans="1:20" s="25" customFormat="1" ht="20.100000000000001" customHeight="1">
      <c r="A2342" s="29"/>
      <c r="B2342" s="34"/>
      <c r="C2342" s="31"/>
      <c r="D2342" s="32"/>
      <c r="E2342" s="33"/>
      <c r="F2342" s="34" t="s">
        <v>470</v>
      </c>
      <c r="G2342" s="34" t="s">
        <v>471</v>
      </c>
      <c r="H2342" s="34" t="s">
        <v>443</v>
      </c>
      <c r="I2342" s="29"/>
      <c r="J2342" s="35" t="s">
        <v>40</v>
      </c>
      <c r="K2342" s="228"/>
      <c r="L2342" s="228"/>
      <c r="M2342" s="228"/>
      <c r="N2342" s="241"/>
      <c r="O2342" s="241"/>
      <c r="P2342" s="241"/>
      <c r="Q2342" s="36"/>
      <c r="R2342" s="36"/>
      <c r="S2342" s="36"/>
      <c r="T2342" s="36"/>
    </row>
    <row r="2343" spans="1:20" s="25" customFormat="1" ht="20.100000000000001" customHeight="1">
      <c r="A2343" s="29"/>
      <c r="B2343" s="34"/>
      <c r="C2343" s="31"/>
      <c r="D2343" s="32"/>
      <c r="E2343" s="33"/>
      <c r="F2343" s="34" t="s">
        <v>471</v>
      </c>
      <c r="G2343" s="34" t="s">
        <v>473</v>
      </c>
      <c r="H2343" s="34" t="s">
        <v>438</v>
      </c>
      <c r="I2343" s="29"/>
      <c r="J2343" s="35" t="s">
        <v>435</v>
      </c>
      <c r="K2343" s="228"/>
      <c r="L2343" s="228"/>
      <c r="M2343" s="228"/>
      <c r="N2343" s="241"/>
      <c r="O2343" s="241"/>
      <c r="P2343" s="241"/>
      <c r="Q2343" s="36"/>
      <c r="R2343" s="36"/>
      <c r="S2343" s="36"/>
      <c r="T2343" s="36"/>
    </row>
    <row r="2344" spans="1:20" s="25" customFormat="1" ht="20.100000000000001" customHeight="1">
      <c r="A2344" s="29"/>
      <c r="B2344" s="34"/>
      <c r="C2344" s="31"/>
      <c r="D2344" s="32"/>
      <c r="E2344" s="33"/>
      <c r="F2344" s="34" t="s">
        <v>473</v>
      </c>
      <c r="G2344" s="34" t="s">
        <v>474</v>
      </c>
      <c r="H2344" s="34" t="s">
        <v>438</v>
      </c>
      <c r="I2344" s="29"/>
      <c r="J2344" s="35" t="s">
        <v>435</v>
      </c>
      <c r="K2344" s="228"/>
      <c r="L2344" s="228"/>
      <c r="M2344" s="228"/>
      <c r="N2344" s="241"/>
      <c r="O2344" s="241"/>
      <c r="P2344" s="241"/>
      <c r="Q2344" s="36"/>
      <c r="R2344" s="36"/>
      <c r="S2344" s="36"/>
      <c r="T2344" s="36"/>
    </row>
    <row r="2345" spans="1:20" s="25" customFormat="1" ht="20.100000000000001" customHeight="1">
      <c r="A2345" s="29"/>
      <c r="B2345" s="34"/>
      <c r="C2345" s="31"/>
      <c r="D2345" s="32"/>
      <c r="E2345" s="33"/>
      <c r="F2345" s="34" t="s">
        <v>474</v>
      </c>
      <c r="G2345" s="34" t="s">
        <v>475</v>
      </c>
      <c r="H2345" s="34" t="s">
        <v>438</v>
      </c>
      <c r="I2345" s="29"/>
      <c r="J2345" s="35" t="s">
        <v>435</v>
      </c>
      <c r="K2345" s="228"/>
      <c r="L2345" s="228"/>
      <c r="M2345" s="228"/>
      <c r="N2345" s="241"/>
      <c r="O2345" s="241"/>
      <c r="P2345" s="241"/>
      <c r="Q2345" s="36"/>
      <c r="R2345" s="36"/>
      <c r="S2345" s="36"/>
      <c r="T2345" s="36"/>
    </row>
    <row r="2346" spans="1:20" s="25" customFormat="1" ht="20.100000000000001" customHeight="1">
      <c r="A2346" s="29"/>
      <c r="B2346" s="34"/>
      <c r="C2346" s="31"/>
      <c r="D2346" s="32"/>
      <c r="E2346" s="33"/>
      <c r="F2346" s="34" t="s">
        <v>475</v>
      </c>
      <c r="G2346" s="34" t="s">
        <v>476</v>
      </c>
      <c r="H2346" s="34" t="s">
        <v>438</v>
      </c>
      <c r="I2346" s="29"/>
      <c r="J2346" s="35" t="s">
        <v>435</v>
      </c>
      <c r="K2346" s="228"/>
      <c r="L2346" s="228"/>
      <c r="M2346" s="228"/>
      <c r="N2346" s="241"/>
      <c r="O2346" s="241"/>
      <c r="P2346" s="241"/>
      <c r="Q2346" s="36"/>
      <c r="R2346" s="36"/>
      <c r="S2346" s="36"/>
      <c r="T2346" s="36"/>
    </row>
    <row r="2347" spans="1:20" s="25" customFormat="1" ht="20.100000000000001" customHeight="1">
      <c r="A2347" s="29"/>
      <c r="B2347" s="34"/>
      <c r="C2347" s="31"/>
      <c r="D2347" s="32"/>
      <c r="E2347" s="33"/>
      <c r="F2347" s="34" t="s">
        <v>476</v>
      </c>
      <c r="G2347" s="34" t="s">
        <v>583</v>
      </c>
      <c r="H2347" s="34" t="s">
        <v>434</v>
      </c>
      <c r="I2347" s="29"/>
      <c r="J2347" s="35" t="s">
        <v>435</v>
      </c>
      <c r="K2347" s="228"/>
      <c r="L2347" s="228"/>
      <c r="M2347" s="228"/>
      <c r="N2347" s="241"/>
      <c r="O2347" s="241"/>
      <c r="P2347" s="241"/>
      <c r="Q2347" s="36"/>
      <c r="R2347" s="36"/>
      <c r="S2347" s="36"/>
      <c r="T2347" s="36"/>
    </row>
    <row r="2348" spans="1:20" s="25" customFormat="1" ht="20.100000000000001" customHeight="1">
      <c r="A2348" s="20"/>
      <c r="B2348" s="44"/>
      <c r="C2348" s="41"/>
      <c r="D2348" s="42"/>
      <c r="E2348" s="43"/>
      <c r="F2348" s="44"/>
      <c r="G2348" s="44"/>
      <c r="H2348" s="44"/>
      <c r="I2348" s="20"/>
      <c r="J2348" s="24"/>
      <c r="K2348" s="226"/>
      <c r="L2348" s="226"/>
      <c r="M2348" s="226"/>
      <c r="N2348" s="239"/>
      <c r="O2348" s="239"/>
      <c r="P2348" s="239"/>
    </row>
    <row r="2349" spans="1:20" s="25" customFormat="1" ht="20.100000000000001" customHeight="1">
      <c r="A2349" s="20"/>
      <c r="B2349" s="44"/>
      <c r="C2349" s="41"/>
      <c r="D2349" s="42"/>
      <c r="E2349" s="43"/>
      <c r="F2349" s="44"/>
      <c r="G2349" s="44"/>
      <c r="H2349" s="44"/>
      <c r="I2349" s="20"/>
      <c r="J2349" s="24"/>
      <c r="K2349" s="226"/>
      <c r="L2349" s="226"/>
      <c r="M2349" s="226"/>
      <c r="N2349" s="239"/>
      <c r="O2349" s="239"/>
      <c r="P2349" s="239"/>
    </row>
    <row r="2350" spans="1:20" s="25" customFormat="1" ht="20.100000000000001" customHeight="1">
      <c r="A2350" s="29"/>
      <c r="B2350" s="34">
        <v>172</v>
      </c>
      <c r="C2350" s="31">
        <v>2.0169999999999999</v>
      </c>
      <c r="D2350" s="32" t="s">
        <v>188</v>
      </c>
      <c r="E2350" s="33">
        <v>1.946</v>
      </c>
      <c r="F2350" s="34" t="s">
        <v>433</v>
      </c>
      <c r="G2350" s="34" t="s">
        <v>447</v>
      </c>
      <c r="H2350" s="34" t="s">
        <v>434</v>
      </c>
      <c r="I2350" s="29"/>
      <c r="J2350" s="35" t="s">
        <v>435</v>
      </c>
      <c r="K2350" s="228" t="s">
        <v>434</v>
      </c>
      <c r="L2350" s="228">
        <f>COUNTIF(H2350:H2359,"B")</f>
        <v>4</v>
      </c>
      <c r="M2350" s="228">
        <v>200</v>
      </c>
      <c r="N2350" s="245">
        <f>L2350*M2350</f>
        <v>800</v>
      </c>
      <c r="O2350" s="245"/>
      <c r="P2350" s="245">
        <f>O2350+N2350</f>
        <v>800</v>
      </c>
      <c r="Q2350" s="76">
        <f>P2350/P2354</f>
        <v>0.41109969167523125</v>
      </c>
      <c r="R2350" s="76"/>
      <c r="S2350" s="76"/>
      <c r="T2350" s="76"/>
    </row>
    <row r="2351" spans="1:20" s="25" customFormat="1" ht="20.100000000000001" customHeight="1">
      <c r="A2351" s="29"/>
      <c r="B2351" s="34"/>
      <c r="C2351" s="31"/>
      <c r="D2351" s="32"/>
      <c r="E2351" s="33"/>
      <c r="F2351" s="34" t="s">
        <v>447</v>
      </c>
      <c r="G2351" s="34" t="s">
        <v>451</v>
      </c>
      <c r="H2351" s="34" t="s">
        <v>434</v>
      </c>
      <c r="I2351" s="29"/>
      <c r="J2351" s="35" t="s">
        <v>435</v>
      </c>
      <c r="K2351" s="228" t="s">
        <v>438</v>
      </c>
      <c r="L2351" s="228">
        <f>COUNTIF(H2350:H2359,"S")</f>
        <v>1</v>
      </c>
      <c r="M2351" s="228">
        <v>200</v>
      </c>
      <c r="N2351" s="245">
        <f>L2351*M2351</f>
        <v>200</v>
      </c>
      <c r="O2351" s="245"/>
      <c r="P2351" s="245">
        <f>N2351+O2351</f>
        <v>200</v>
      </c>
      <c r="Q2351" s="76">
        <f>P2351/P2354</f>
        <v>0.10277492291880781</v>
      </c>
      <c r="R2351" s="76"/>
      <c r="S2351" s="76"/>
      <c r="T2351" s="76"/>
    </row>
    <row r="2352" spans="1:20" s="25" customFormat="1" ht="20.100000000000001" customHeight="1">
      <c r="A2352" s="29"/>
      <c r="B2352" s="34"/>
      <c r="C2352" s="31"/>
      <c r="D2352" s="32"/>
      <c r="E2352" s="33"/>
      <c r="F2352" s="34" t="s">
        <v>451</v>
      </c>
      <c r="G2352" s="34" t="s">
        <v>454</v>
      </c>
      <c r="H2352" s="34" t="s">
        <v>434</v>
      </c>
      <c r="I2352" s="29"/>
      <c r="J2352" s="35" t="s">
        <v>435</v>
      </c>
      <c r="K2352" s="228" t="s">
        <v>440</v>
      </c>
      <c r="L2352" s="228">
        <f>COUNTIF(H2350:H2359,"RR")</f>
        <v>0</v>
      </c>
      <c r="M2352" s="228">
        <v>200</v>
      </c>
      <c r="N2352" s="245">
        <f>L2352*M2352</f>
        <v>0</v>
      </c>
      <c r="O2352" s="245"/>
      <c r="P2352" s="245">
        <f>N2352+O2352</f>
        <v>0</v>
      </c>
      <c r="Q2352" s="76">
        <f>P2352/P2354</f>
        <v>0</v>
      </c>
      <c r="R2352" s="76"/>
      <c r="S2352" s="76"/>
      <c r="T2352" s="76"/>
    </row>
    <row r="2353" spans="1:20" s="25" customFormat="1" ht="20.100000000000001" customHeight="1">
      <c r="A2353" s="29"/>
      <c r="B2353" s="34"/>
      <c r="C2353" s="31"/>
      <c r="D2353" s="32"/>
      <c r="E2353" s="33"/>
      <c r="F2353" s="34" t="s">
        <v>454</v>
      </c>
      <c r="G2353" s="34" t="s">
        <v>455</v>
      </c>
      <c r="H2353" s="34" t="s">
        <v>434</v>
      </c>
      <c r="I2353" s="29"/>
      <c r="J2353" s="35" t="s">
        <v>435</v>
      </c>
      <c r="K2353" s="228" t="s">
        <v>443</v>
      </c>
      <c r="L2353" s="228">
        <f>COUNTIF(H2350:H2358,"RB")</f>
        <v>4</v>
      </c>
      <c r="M2353" s="228">
        <v>200</v>
      </c>
      <c r="N2353" s="245">
        <f>L2353*M2353</f>
        <v>800</v>
      </c>
      <c r="O2353" s="245">
        <v>146</v>
      </c>
      <c r="P2353" s="245">
        <f>N2353+O2353</f>
        <v>946</v>
      </c>
      <c r="Q2353" s="76">
        <f>P2353/P2354</f>
        <v>0.48612538540596095</v>
      </c>
      <c r="R2353" s="76"/>
      <c r="S2353" s="76"/>
      <c r="T2353" s="76"/>
    </row>
    <row r="2354" spans="1:20" s="25" customFormat="1" ht="20.100000000000001" customHeight="1">
      <c r="A2354" s="29"/>
      <c r="B2354" s="34"/>
      <c r="C2354" s="31"/>
      <c r="D2354" s="32"/>
      <c r="E2354" s="33"/>
      <c r="F2354" s="34" t="s">
        <v>455</v>
      </c>
      <c r="G2354" s="34" t="s">
        <v>456</v>
      </c>
      <c r="H2354" s="34" t="s">
        <v>438</v>
      </c>
      <c r="I2354" s="29"/>
      <c r="J2354" s="35" t="s">
        <v>435</v>
      </c>
      <c r="K2354" s="228"/>
      <c r="L2354" s="228"/>
      <c r="M2354" s="228"/>
      <c r="N2354" s="245"/>
      <c r="O2354" s="245"/>
      <c r="P2354" s="245">
        <f>SUM(P2350:P2353)</f>
        <v>1946</v>
      </c>
      <c r="Q2354" s="76">
        <f>SUM(Q2350:Q2353)</f>
        <v>1</v>
      </c>
      <c r="R2354" s="76"/>
      <c r="S2354" s="76"/>
      <c r="T2354" s="76"/>
    </row>
    <row r="2355" spans="1:20" s="25" customFormat="1" ht="20.100000000000001" customHeight="1">
      <c r="A2355" s="29"/>
      <c r="B2355" s="34"/>
      <c r="C2355" s="31"/>
      <c r="D2355" s="32"/>
      <c r="E2355" s="33"/>
      <c r="F2355" s="34" t="s">
        <v>456</v>
      </c>
      <c r="G2355" s="34" t="s">
        <v>457</v>
      </c>
      <c r="H2355" s="34" t="s">
        <v>443</v>
      </c>
      <c r="I2355" s="29"/>
      <c r="J2355" s="35" t="s">
        <v>40</v>
      </c>
      <c r="K2355" s="228"/>
      <c r="L2355" s="228"/>
      <c r="M2355" s="228"/>
      <c r="N2355" s="241"/>
      <c r="O2355" s="241"/>
      <c r="P2355" s="241"/>
      <c r="Q2355" s="36"/>
      <c r="R2355" s="36"/>
      <c r="S2355" s="36"/>
      <c r="T2355" s="36"/>
    </row>
    <row r="2356" spans="1:20" s="25" customFormat="1" ht="20.100000000000001" customHeight="1">
      <c r="A2356" s="29"/>
      <c r="B2356" s="34"/>
      <c r="C2356" s="31"/>
      <c r="D2356" s="32"/>
      <c r="E2356" s="33"/>
      <c r="F2356" s="34" t="s">
        <v>457</v>
      </c>
      <c r="G2356" s="34" t="s">
        <v>460</v>
      </c>
      <c r="H2356" s="34" t="s">
        <v>443</v>
      </c>
      <c r="I2356" s="29"/>
      <c r="J2356" s="35" t="s">
        <v>40</v>
      </c>
      <c r="K2356" s="228"/>
      <c r="L2356" s="228"/>
      <c r="M2356" s="228"/>
      <c r="N2356" s="241"/>
      <c r="O2356" s="241"/>
      <c r="P2356" s="241"/>
      <c r="Q2356" s="36"/>
      <c r="R2356" s="36"/>
      <c r="S2356" s="36"/>
      <c r="T2356" s="36"/>
    </row>
    <row r="2357" spans="1:20" s="25" customFormat="1" ht="20.100000000000001" customHeight="1">
      <c r="A2357" s="29"/>
      <c r="B2357" s="34"/>
      <c r="C2357" s="31"/>
      <c r="D2357" s="32"/>
      <c r="E2357" s="33"/>
      <c r="F2357" s="34" t="s">
        <v>460</v>
      </c>
      <c r="G2357" s="34" t="s">
        <v>463</v>
      </c>
      <c r="H2357" s="34" t="s">
        <v>443</v>
      </c>
      <c r="I2357" s="29"/>
      <c r="J2357" s="35" t="s">
        <v>40</v>
      </c>
      <c r="K2357" s="228"/>
      <c r="L2357" s="228"/>
      <c r="M2357" s="228"/>
      <c r="N2357" s="241"/>
      <c r="O2357" s="241"/>
      <c r="P2357" s="241"/>
      <c r="Q2357" s="36"/>
      <c r="R2357" s="36"/>
      <c r="S2357" s="36"/>
      <c r="T2357" s="36"/>
    </row>
    <row r="2358" spans="1:20" s="25" customFormat="1" ht="20.100000000000001" customHeight="1">
      <c r="A2358" s="29"/>
      <c r="B2358" s="34"/>
      <c r="C2358" s="31"/>
      <c r="D2358" s="32"/>
      <c r="E2358" s="33"/>
      <c r="F2358" s="34" t="s">
        <v>463</v>
      </c>
      <c r="G2358" s="34" t="s">
        <v>464</v>
      </c>
      <c r="H2358" s="34" t="s">
        <v>443</v>
      </c>
      <c r="I2358" s="29"/>
      <c r="J2358" s="35" t="s">
        <v>40</v>
      </c>
      <c r="K2358" s="228"/>
      <c r="L2358" s="228"/>
      <c r="M2358" s="228"/>
      <c r="N2358" s="241"/>
      <c r="O2358" s="241"/>
      <c r="P2358" s="241"/>
      <c r="Q2358" s="36"/>
      <c r="R2358" s="36"/>
      <c r="S2358" s="36"/>
      <c r="T2358" s="36"/>
    </row>
    <row r="2359" spans="1:20" s="25" customFormat="1" ht="20.100000000000001" customHeight="1">
      <c r="A2359" s="29"/>
      <c r="B2359" s="34"/>
      <c r="C2359" s="31"/>
      <c r="D2359" s="32"/>
      <c r="E2359" s="33"/>
      <c r="F2359" s="34" t="s">
        <v>464</v>
      </c>
      <c r="G2359" s="34" t="s">
        <v>584</v>
      </c>
      <c r="H2359" s="34" t="s">
        <v>443</v>
      </c>
      <c r="I2359" s="29"/>
      <c r="J2359" s="35" t="s">
        <v>40</v>
      </c>
      <c r="K2359" s="228"/>
      <c r="L2359" s="228"/>
      <c r="M2359" s="228"/>
      <c r="N2359" s="241"/>
      <c r="O2359" s="241"/>
      <c r="P2359" s="241"/>
      <c r="Q2359" s="36"/>
      <c r="R2359" s="36"/>
      <c r="S2359" s="36"/>
      <c r="T2359" s="36"/>
    </row>
    <row r="2360" spans="1:20" s="25" customFormat="1" ht="20.100000000000001" customHeight="1">
      <c r="A2360" s="20"/>
      <c r="B2360" s="44"/>
      <c r="C2360" s="41"/>
      <c r="D2360" s="42"/>
      <c r="E2360" s="43"/>
      <c r="F2360" s="44"/>
      <c r="G2360" s="44"/>
      <c r="H2360" s="44"/>
      <c r="I2360" s="20"/>
      <c r="J2360" s="24"/>
      <c r="K2360" s="226"/>
      <c r="L2360" s="226"/>
      <c r="M2360" s="226"/>
      <c r="N2360" s="239"/>
      <c r="O2360" s="239"/>
      <c r="P2360" s="239"/>
    </row>
    <row r="2361" spans="1:20" s="25" customFormat="1" ht="20.100000000000001" customHeight="1">
      <c r="A2361" s="20"/>
      <c r="B2361" s="44"/>
      <c r="C2361" s="41"/>
      <c r="D2361" s="42"/>
      <c r="E2361" s="43"/>
      <c r="F2361" s="44"/>
      <c r="G2361" s="44"/>
      <c r="H2361" s="44"/>
      <c r="I2361" s="20"/>
      <c r="J2361" s="24"/>
      <c r="K2361" s="226"/>
      <c r="L2361" s="226"/>
      <c r="M2361" s="226"/>
      <c r="N2361" s="239"/>
      <c r="O2361" s="239"/>
      <c r="P2361" s="239"/>
    </row>
    <row r="2362" spans="1:20" s="25" customFormat="1" ht="20.100000000000001" customHeight="1">
      <c r="A2362" s="29"/>
      <c r="B2362" s="34">
        <v>173</v>
      </c>
      <c r="C2362" s="31">
        <v>2.0179999999999998</v>
      </c>
      <c r="D2362" s="32" t="s">
        <v>189</v>
      </c>
      <c r="E2362" s="33">
        <v>1.667</v>
      </c>
      <c r="F2362" s="34" t="s">
        <v>433</v>
      </c>
      <c r="G2362" s="34" t="s">
        <v>447</v>
      </c>
      <c r="H2362" s="34" t="s">
        <v>438</v>
      </c>
      <c r="I2362" s="29"/>
      <c r="J2362" s="35" t="s">
        <v>435</v>
      </c>
      <c r="K2362" s="228" t="s">
        <v>434</v>
      </c>
      <c r="L2362" s="228">
        <f>COUNTIF(H2362:H2369,"B")</f>
        <v>4</v>
      </c>
      <c r="M2362" s="228">
        <v>200</v>
      </c>
      <c r="N2362" s="245">
        <f>L2362*M2362</f>
        <v>800</v>
      </c>
      <c r="O2362" s="245">
        <v>67</v>
      </c>
      <c r="P2362" s="245">
        <f>O2362+N2362</f>
        <v>867</v>
      </c>
      <c r="Q2362" s="76">
        <f>P2362/P2366</f>
        <v>0.52009598080383923</v>
      </c>
      <c r="R2362" s="76"/>
      <c r="S2362" s="76"/>
      <c r="T2362" s="76"/>
    </row>
    <row r="2363" spans="1:20" s="25" customFormat="1" ht="20.100000000000001" customHeight="1">
      <c r="A2363" s="29"/>
      <c r="B2363" s="34"/>
      <c r="C2363" s="31"/>
      <c r="D2363" s="32"/>
      <c r="E2363" s="33"/>
      <c r="F2363" s="34" t="s">
        <v>447</v>
      </c>
      <c r="G2363" s="34" t="s">
        <v>451</v>
      </c>
      <c r="H2363" s="34" t="s">
        <v>438</v>
      </c>
      <c r="I2363" s="29"/>
      <c r="J2363" s="35" t="s">
        <v>435</v>
      </c>
      <c r="K2363" s="228" t="s">
        <v>438</v>
      </c>
      <c r="L2363" s="228">
        <f>COUNTIF(H2362:H2370,"S")</f>
        <v>3</v>
      </c>
      <c r="M2363" s="228">
        <v>200</v>
      </c>
      <c r="N2363" s="245">
        <f>L2363*M2363</f>
        <v>600</v>
      </c>
      <c r="O2363" s="245"/>
      <c r="P2363" s="245">
        <f>N2363+O2363</f>
        <v>600</v>
      </c>
      <c r="Q2363" s="76">
        <f>P2363/P2366</f>
        <v>0.35992801439712058</v>
      </c>
      <c r="R2363" s="76"/>
      <c r="S2363" s="76"/>
      <c r="T2363" s="76"/>
    </row>
    <row r="2364" spans="1:20" s="25" customFormat="1" ht="20.100000000000001" customHeight="1">
      <c r="A2364" s="29"/>
      <c r="B2364" s="34"/>
      <c r="C2364" s="31"/>
      <c r="D2364" s="32"/>
      <c r="E2364" s="33"/>
      <c r="F2364" s="34" t="s">
        <v>451</v>
      </c>
      <c r="G2364" s="34" t="s">
        <v>454</v>
      </c>
      <c r="H2364" s="34" t="s">
        <v>434</v>
      </c>
      <c r="I2364" s="29"/>
      <c r="J2364" s="35" t="s">
        <v>435</v>
      </c>
      <c r="K2364" s="228" t="s">
        <v>440</v>
      </c>
      <c r="L2364" s="228">
        <f>COUNTIF(H2362:H2370,"RR")</f>
        <v>0</v>
      </c>
      <c r="M2364" s="228">
        <v>200</v>
      </c>
      <c r="N2364" s="245">
        <f>L2364*M2364</f>
        <v>0</v>
      </c>
      <c r="O2364" s="245"/>
      <c r="P2364" s="245">
        <f>N2364+O2364</f>
        <v>0</v>
      </c>
      <c r="Q2364" s="76">
        <f>P2364/P2366</f>
        <v>0</v>
      </c>
      <c r="R2364" s="76"/>
      <c r="S2364" s="76"/>
      <c r="T2364" s="76"/>
    </row>
    <row r="2365" spans="1:20" s="25" customFormat="1" ht="20.100000000000001" customHeight="1">
      <c r="A2365" s="29"/>
      <c r="B2365" s="34"/>
      <c r="C2365" s="31"/>
      <c r="D2365" s="32"/>
      <c r="E2365" s="33"/>
      <c r="F2365" s="34" t="s">
        <v>454</v>
      </c>
      <c r="G2365" s="34" t="s">
        <v>455</v>
      </c>
      <c r="H2365" s="34" t="s">
        <v>434</v>
      </c>
      <c r="I2365" s="29"/>
      <c r="J2365" s="35" t="s">
        <v>435</v>
      </c>
      <c r="K2365" s="228" t="s">
        <v>443</v>
      </c>
      <c r="L2365" s="228">
        <f>COUNTIF(H2362:H2370,"RB")</f>
        <v>1</v>
      </c>
      <c r="M2365" s="228">
        <v>200</v>
      </c>
      <c r="N2365" s="245">
        <f>L2365*M2365</f>
        <v>200</v>
      </c>
      <c r="O2365" s="245"/>
      <c r="P2365" s="245">
        <f>N2365+O2365</f>
        <v>200</v>
      </c>
      <c r="Q2365" s="76">
        <f>P2365/P2366</f>
        <v>0.11997600479904019</v>
      </c>
      <c r="R2365" s="76"/>
      <c r="S2365" s="76"/>
      <c r="T2365" s="76"/>
    </row>
    <row r="2366" spans="1:20" s="25" customFormat="1" ht="20.100000000000001" customHeight="1">
      <c r="A2366" s="29"/>
      <c r="B2366" s="34"/>
      <c r="C2366" s="31"/>
      <c r="D2366" s="32"/>
      <c r="E2366" s="33"/>
      <c r="F2366" s="34" t="s">
        <v>455</v>
      </c>
      <c r="G2366" s="34" t="s">
        <v>456</v>
      </c>
      <c r="H2366" s="34" t="s">
        <v>434</v>
      </c>
      <c r="I2366" s="29"/>
      <c r="J2366" s="35" t="s">
        <v>435</v>
      </c>
      <c r="K2366" s="228"/>
      <c r="L2366" s="228"/>
      <c r="M2366" s="228"/>
      <c r="N2366" s="245"/>
      <c r="O2366" s="245"/>
      <c r="P2366" s="245">
        <f>SUM(P2362:P2365)</f>
        <v>1667</v>
      </c>
      <c r="Q2366" s="76">
        <f>SUM(Q2362:Q2365)</f>
        <v>1</v>
      </c>
      <c r="R2366" s="76"/>
      <c r="S2366" s="76"/>
      <c r="T2366" s="76"/>
    </row>
    <row r="2367" spans="1:20" s="25" customFormat="1" ht="20.100000000000001" customHeight="1">
      <c r="A2367" s="29"/>
      <c r="B2367" s="34"/>
      <c r="C2367" s="31"/>
      <c r="D2367" s="32"/>
      <c r="E2367" s="33"/>
      <c r="F2367" s="34" t="s">
        <v>456</v>
      </c>
      <c r="G2367" s="34" t="s">
        <v>457</v>
      </c>
      <c r="H2367" s="34" t="s">
        <v>443</v>
      </c>
      <c r="I2367" s="29"/>
      <c r="J2367" s="35" t="s">
        <v>40</v>
      </c>
      <c r="K2367" s="228"/>
      <c r="L2367" s="228"/>
      <c r="M2367" s="228"/>
      <c r="N2367" s="241"/>
      <c r="O2367" s="241"/>
      <c r="P2367" s="241"/>
      <c r="Q2367" s="36"/>
      <c r="R2367" s="36"/>
      <c r="S2367" s="36"/>
      <c r="T2367" s="36"/>
    </row>
    <row r="2368" spans="1:20" s="25" customFormat="1" ht="20.100000000000001" customHeight="1">
      <c r="A2368" s="29"/>
      <c r="B2368" s="34"/>
      <c r="C2368" s="31"/>
      <c r="D2368" s="32"/>
      <c r="E2368" s="33"/>
      <c r="F2368" s="34" t="s">
        <v>457</v>
      </c>
      <c r="G2368" s="34" t="s">
        <v>460</v>
      </c>
      <c r="H2368" s="34" t="s">
        <v>438</v>
      </c>
      <c r="I2368" s="29"/>
      <c r="J2368" s="35" t="s">
        <v>435</v>
      </c>
      <c r="K2368" s="228"/>
      <c r="L2368" s="228"/>
      <c r="M2368" s="228"/>
      <c r="N2368" s="241"/>
      <c r="O2368" s="241"/>
      <c r="P2368" s="241"/>
      <c r="Q2368" s="36"/>
      <c r="R2368" s="36"/>
      <c r="S2368" s="36"/>
      <c r="T2368" s="36"/>
    </row>
    <row r="2369" spans="1:20" s="25" customFormat="1" ht="20.100000000000001" customHeight="1">
      <c r="A2369" s="29"/>
      <c r="B2369" s="34"/>
      <c r="C2369" s="31"/>
      <c r="D2369" s="32"/>
      <c r="E2369" s="33"/>
      <c r="F2369" s="34" t="s">
        <v>460</v>
      </c>
      <c r="G2369" s="34" t="s">
        <v>463</v>
      </c>
      <c r="H2369" s="34" t="s">
        <v>434</v>
      </c>
      <c r="I2369" s="29"/>
      <c r="J2369" s="35" t="s">
        <v>435</v>
      </c>
      <c r="K2369" s="228"/>
      <c r="L2369" s="228"/>
      <c r="M2369" s="228"/>
      <c r="N2369" s="241"/>
      <c r="O2369" s="241"/>
      <c r="P2369" s="241"/>
      <c r="Q2369" s="36"/>
      <c r="R2369" s="36"/>
      <c r="S2369" s="36"/>
      <c r="T2369" s="36"/>
    </row>
    <row r="2370" spans="1:20" s="25" customFormat="1" ht="20.100000000000001" customHeight="1">
      <c r="A2370" s="29"/>
      <c r="B2370" s="34"/>
      <c r="C2370" s="31"/>
      <c r="D2370" s="32"/>
      <c r="E2370" s="33"/>
      <c r="F2370" s="34" t="s">
        <v>463</v>
      </c>
      <c r="G2370" s="34" t="s">
        <v>585</v>
      </c>
      <c r="H2370" s="34" t="s">
        <v>434</v>
      </c>
      <c r="I2370" s="29"/>
      <c r="J2370" s="35" t="s">
        <v>435</v>
      </c>
      <c r="K2370" s="228"/>
      <c r="L2370" s="228"/>
      <c r="M2370" s="228"/>
      <c r="N2370" s="241"/>
      <c r="O2370" s="241"/>
      <c r="P2370" s="241"/>
      <c r="Q2370" s="36"/>
      <c r="R2370" s="36"/>
      <c r="S2370" s="36"/>
      <c r="T2370" s="36"/>
    </row>
    <row r="2371" spans="1:20" s="25" customFormat="1" ht="20.100000000000001" customHeight="1">
      <c r="A2371" s="20"/>
      <c r="B2371" s="44"/>
      <c r="C2371" s="41"/>
      <c r="D2371" s="42"/>
      <c r="E2371" s="43"/>
      <c r="F2371" s="44"/>
      <c r="G2371" s="44"/>
      <c r="H2371" s="44"/>
      <c r="I2371" s="20"/>
      <c r="J2371" s="24"/>
      <c r="K2371" s="226"/>
      <c r="L2371" s="226"/>
      <c r="M2371" s="226"/>
      <c r="N2371" s="239"/>
      <c r="O2371" s="239"/>
      <c r="P2371" s="239"/>
    </row>
    <row r="2372" spans="1:20" s="25" customFormat="1" ht="20.100000000000001" customHeight="1">
      <c r="A2372" s="20"/>
      <c r="B2372" s="44"/>
      <c r="C2372" s="41"/>
      <c r="D2372" s="42"/>
      <c r="E2372" s="43"/>
      <c r="F2372" s="44"/>
      <c r="G2372" s="44"/>
      <c r="H2372" s="44"/>
      <c r="I2372" s="20"/>
      <c r="J2372" s="24"/>
      <c r="K2372" s="226"/>
      <c r="L2372" s="226"/>
      <c r="M2372" s="226"/>
      <c r="N2372" s="239"/>
      <c r="O2372" s="239"/>
      <c r="P2372" s="239"/>
    </row>
    <row r="2373" spans="1:20" s="25" customFormat="1" ht="20.100000000000001" customHeight="1">
      <c r="A2373" s="29"/>
      <c r="B2373" s="34">
        <v>174</v>
      </c>
      <c r="C2373" s="31">
        <v>2.0190000000000001</v>
      </c>
      <c r="D2373" s="32" t="s">
        <v>190</v>
      </c>
      <c r="E2373" s="33">
        <v>2.391</v>
      </c>
      <c r="F2373" s="34" t="s">
        <v>433</v>
      </c>
      <c r="G2373" s="34" t="s">
        <v>447</v>
      </c>
      <c r="H2373" s="34" t="s">
        <v>443</v>
      </c>
      <c r="I2373" s="29"/>
      <c r="J2373" s="35" t="s">
        <v>40</v>
      </c>
      <c r="K2373" s="228" t="s">
        <v>434</v>
      </c>
      <c r="L2373" s="228">
        <f>COUNTIF(H2373:H2384,"B")</f>
        <v>0</v>
      </c>
      <c r="M2373" s="228">
        <v>200</v>
      </c>
      <c r="N2373" s="245">
        <f>L2373*M2373</f>
        <v>0</v>
      </c>
      <c r="O2373" s="245"/>
      <c r="P2373" s="245">
        <f>O2373+N2373</f>
        <v>0</v>
      </c>
      <c r="Q2373" s="76">
        <f>P2373/P2377</f>
        <v>0</v>
      </c>
      <c r="R2373" s="76"/>
      <c r="S2373" s="76"/>
      <c r="T2373" s="76"/>
    </row>
    <row r="2374" spans="1:20" s="25" customFormat="1" ht="20.100000000000001" customHeight="1">
      <c r="A2374" s="29"/>
      <c r="B2374" s="34"/>
      <c r="C2374" s="31"/>
      <c r="D2374" s="32"/>
      <c r="E2374" s="33"/>
      <c r="F2374" s="34" t="s">
        <v>447</v>
      </c>
      <c r="G2374" s="34" t="s">
        <v>451</v>
      </c>
      <c r="H2374" s="34" t="s">
        <v>443</v>
      </c>
      <c r="I2374" s="29"/>
      <c r="J2374" s="35" t="s">
        <v>40</v>
      </c>
      <c r="K2374" s="228" t="s">
        <v>438</v>
      </c>
      <c r="L2374" s="228">
        <f>COUNTIF(H2373:H2384,"S")</f>
        <v>2</v>
      </c>
      <c r="M2374" s="228">
        <v>200</v>
      </c>
      <c r="N2374" s="245">
        <f>L2374*M2374</f>
        <v>400</v>
      </c>
      <c r="O2374" s="245"/>
      <c r="P2374" s="245">
        <f>N2374+O2374</f>
        <v>400</v>
      </c>
      <c r="Q2374" s="76">
        <f>P2374/P2377</f>
        <v>0.16729401923881221</v>
      </c>
      <c r="R2374" s="76"/>
      <c r="S2374" s="76"/>
      <c r="T2374" s="76"/>
    </row>
    <row r="2375" spans="1:20" s="25" customFormat="1" ht="20.100000000000001" customHeight="1">
      <c r="A2375" s="29"/>
      <c r="B2375" s="34"/>
      <c r="C2375" s="31"/>
      <c r="D2375" s="32"/>
      <c r="E2375" s="33"/>
      <c r="F2375" s="34" t="s">
        <v>451</v>
      </c>
      <c r="G2375" s="34" t="s">
        <v>454</v>
      </c>
      <c r="H2375" s="34" t="s">
        <v>443</v>
      </c>
      <c r="I2375" s="29"/>
      <c r="J2375" s="35" t="s">
        <v>40</v>
      </c>
      <c r="K2375" s="228" t="s">
        <v>440</v>
      </c>
      <c r="L2375" s="228">
        <f>COUNTIF(H2373:H2384,"RR")</f>
        <v>4</v>
      </c>
      <c r="M2375" s="228">
        <v>200</v>
      </c>
      <c r="N2375" s="245">
        <f>L2375*M2375</f>
        <v>800</v>
      </c>
      <c r="O2375" s="245"/>
      <c r="P2375" s="245">
        <f>N2375+O2375</f>
        <v>800</v>
      </c>
      <c r="Q2375" s="76">
        <f>P2375/P2377</f>
        <v>0.33458803847762442</v>
      </c>
      <c r="R2375" s="76"/>
      <c r="S2375" s="76"/>
      <c r="T2375" s="76"/>
    </row>
    <row r="2376" spans="1:20" s="25" customFormat="1" ht="20.100000000000001" customHeight="1">
      <c r="A2376" s="29"/>
      <c r="B2376" s="34"/>
      <c r="C2376" s="31"/>
      <c r="D2376" s="32"/>
      <c r="E2376" s="33"/>
      <c r="F2376" s="34" t="s">
        <v>454</v>
      </c>
      <c r="G2376" s="34" t="s">
        <v>455</v>
      </c>
      <c r="H2376" s="34" t="s">
        <v>443</v>
      </c>
      <c r="I2376" s="29"/>
      <c r="J2376" s="35" t="s">
        <v>40</v>
      </c>
      <c r="K2376" s="228" t="s">
        <v>443</v>
      </c>
      <c r="L2376" s="228">
        <f>COUNTIF(H2373:H2381,"RB")</f>
        <v>5</v>
      </c>
      <c r="M2376" s="228">
        <v>200</v>
      </c>
      <c r="N2376" s="245">
        <f>L2376*M2376</f>
        <v>1000</v>
      </c>
      <c r="O2376" s="245">
        <v>191</v>
      </c>
      <c r="P2376" s="245">
        <f>N2376+O2376</f>
        <v>1191</v>
      </c>
      <c r="Q2376" s="76">
        <f>P2376/P2377</f>
        <v>0.49811794228356338</v>
      </c>
      <c r="R2376" s="76"/>
      <c r="S2376" s="76"/>
      <c r="T2376" s="76"/>
    </row>
    <row r="2377" spans="1:20" s="25" customFormat="1" ht="20.100000000000001" customHeight="1">
      <c r="A2377" s="29"/>
      <c r="B2377" s="34"/>
      <c r="C2377" s="31"/>
      <c r="D2377" s="32"/>
      <c r="E2377" s="33"/>
      <c r="F2377" s="34" t="s">
        <v>455</v>
      </c>
      <c r="G2377" s="34" t="s">
        <v>456</v>
      </c>
      <c r="H2377" s="34" t="s">
        <v>440</v>
      </c>
      <c r="I2377" s="29"/>
      <c r="J2377" s="35" t="s">
        <v>435</v>
      </c>
      <c r="K2377" s="228"/>
      <c r="L2377" s="228"/>
      <c r="M2377" s="228"/>
      <c r="N2377" s="245"/>
      <c r="O2377" s="245"/>
      <c r="P2377" s="245">
        <f>SUM(P2373:P2376)</f>
        <v>2391</v>
      </c>
      <c r="Q2377" s="76">
        <f>SUM(Q2373:Q2376)</f>
        <v>1</v>
      </c>
      <c r="R2377" s="76"/>
      <c r="S2377" s="76"/>
      <c r="T2377" s="76"/>
    </row>
    <row r="2378" spans="1:20" s="25" customFormat="1" ht="20.100000000000001" customHeight="1">
      <c r="A2378" s="29"/>
      <c r="B2378" s="34"/>
      <c r="C2378" s="31"/>
      <c r="D2378" s="32"/>
      <c r="E2378" s="33"/>
      <c r="F2378" s="34" t="s">
        <v>456</v>
      </c>
      <c r="G2378" s="34" t="s">
        <v>457</v>
      </c>
      <c r="H2378" s="34" t="s">
        <v>438</v>
      </c>
      <c r="I2378" s="29"/>
      <c r="J2378" s="35" t="s">
        <v>435</v>
      </c>
      <c r="K2378" s="228"/>
      <c r="L2378" s="228"/>
      <c r="M2378" s="228"/>
      <c r="N2378" s="241"/>
      <c r="O2378" s="241"/>
      <c r="P2378" s="241"/>
      <c r="Q2378" s="36"/>
      <c r="R2378" s="36"/>
      <c r="S2378" s="36"/>
      <c r="T2378" s="36"/>
    </row>
    <row r="2379" spans="1:20" s="25" customFormat="1" ht="20.100000000000001" customHeight="1">
      <c r="A2379" s="29"/>
      <c r="B2379" s="34"/>
      <c r="C2379" s="31"/>
      <c r="D2379" s="32"/>
      <c r="E2379" s="33"/>
      <c r="F2379" s="34" t="s">
        <v>457</v>
      </c>
      <c r="G2379" s="34" t="s">
        <v>460</v>
      </c>
      <c r="H2379" s="34" t="s">
        <v>440</v>
      </c>
      <c r="I2379" s="29"/>
      <c r="J2379" s="35" t="s">
        <v>435</v>
      </c>
      <c r="K2379" s="228"/>
      <c r="L2379" s="228"/>
      <c r="M2379" s="228"/>
      <c r="N2379" s="241"/>
      <c r="O2379" s="241"/>
      <c r="P2379" s="241"/>
      <c r="Q2379" s="36"/>
      <c r="R2379" s="36"/>
      <c r="S2379" s="36"/>
      <c r="T2379" s="36"/>
    </row>
    <row r="2380" spans="1:20" s="25" customFormat="1" ht="20.100000000000001" customHeight="1">
      <c r="A2380" s="29"/>
      <c r="B2380" s="34"/>
      <c r="C2380" s="31"/>
      <c r="D2380" s="32"/>
      <c r="E2380" s="33"/>
      <c r="F2380" s="34" t="s">
        <v>460</v>
      </c>
      <c r="G2380" s="34" t="s">
        <v>463</v>
      </c>
      <c r="H2380" s="34" t="s">
        <v>443</v>
      </c>
      <c r="I2380" s="29"/>
      <c r="J2380" s="35" t="s">
        <v>40</v>
      </c>
      <c r="K2380" s="228"/>
      <c r="L2380" s="228"/>
      <c r="M2380" s="228"/>
      <c r="N2380" s="241"/>
      <c r="O2380" s="241"/>
      <c r="P2380" s="241"/>
      <c r="Q2380" s="36"/>
      <c r="R2380" s="36"/>
      <c r="S2380" s="36"/>
      <c r="T2380" s="36"/>
    </row>
    <row r="2381" spans="1:20" s="25" customFormat="1" ht="20.100000000000001" customHeight="1">
      <c r="A2381" s="29"/>
      <c r="B2381" s="34"/>
      <c r="C2381" s="31"/>
      <c r="D2381" s="32"/>
      <c r="E2381" s="33"/>
      <c r="F2381" s="34" t="s">
        <v>463</v>
      </c>
      <c r="G2381" s="34" t="s">
        <v>464</v>
      </c>
      <c r="H2381" s="34" t="s">
        <v>440</v>
      </c>
      <c r="I2381" s="29"/>
      <c r="J2381" s="35" t="s">
        <v>435</v>
      </c>
      <c r="K2381" s="228"/>
      <c r="L2381" s="228"/>
      <c r="M2381" s="228"/>
      <c r="N2381" s="241"/>
      <c r="O2381" s="241"/>
      <c r="P2381" s="241"/>
      <c r="Q2381" s="36"/>
      <c r="R2381" s="36"/>
      <c r="S2381" s="36"/>
      <c r="T2381" s="36"/>
    </row>
    <row r="2382" spans="1:20" s="25" customFormat="1" ht="20.100000000000001" customHeight="1">
      <c r="A2382" s="29"/>
      <c r="B2382" s="34"/>
      <c r="C2382" s="31"/>
      <c r="D2382" s="32"/>
      <c r="E2382" s="33"/>
      <c r="F2382" s="34" t="s">
        <v>464</v>
      </c>
      <c r="G2382" s="34" t="s">
        <v>465</v>
      </c>
      <c r="H2382" s="34" t="s">
        <v>443</v>
      </c>
      <c r="I2382" s="29"/>
      <c r="J2382" s="35" t="s">
        <v>40</v>
      </c>
      <c r="K2382" s="228"/>
      <c r="L2382" s="228"/>
      <c r="M2382" s="228"/>
      <c r="N2382" s="241"/>
      <c r="O2382" s="241"/>
      <c r="P2382" s="241"/>
      <c r="Q2382" s="36"/>
      <c r="R2382" s="36"/>
      <c r="S2382" s="36"/>
      <c r="T2382" s="36"/>
    </row>
    <row r="2383" spans="1:20" s="25" customFormat="1" ht="20.100000000000001" customHeight="1">
      <c r="A2383" s="29"/>
      <c r="B2383" s="34"/>
      <c r="C2383" s="31"/>
      <c r="D2383" s="32"/>
      <c r="E2383" s="33"/>
      <c r="F2383" s="34" t="s">
        <v>465</v>
      </c>
      <c r="G2383" s="34" t="s">
        <v>466</v>
      </c>
      <c r="H2383" s="34" t="s">
        <v>440</v>
      </c>
      <c r="I2383" s="29"/>
      <c r="J2383" s="35" t="s">
        <v>435</v>
      </c>
      <c r="K2383" s="228"/>
      <c r="L2383" s="228"/>
      <c r="M2383" s="228"/>
      <c r="N2383" s="241"/>
      <c r="O2383" s="241"/>
      <c r="P2383" s="241"/>
      <c r="Q2383" s="36"/>
      <c r="R2383" s="36"/>
      <c r="S2383" s="36"/>
      <c r="T2383" s="36"/>
    </row>
    <row r="2384" spans="1:20" s="25" customFormat="1" ht="20.100000000000001" customHeight="1">
      <c r="A2384" s="29"/>
      <c r="B2384" s="34"/>
      <c r="C2384" s="31"/>
      <c r="D2384" s="32"/>
      <c r="E2384" s="33"/>
      <c r="F2384" s="34" t="s">
        <v>466</v>
      </c>
      <c r="G2384" s="34" t="s">
        <v>586</v>
      </c>
      <c r="H2384" s="34" t="s">
        <v>438</v>
      </c>
      <c r="I2384" s="29"/>
      <c r="J2384" s="35" t="s">
        <v>435</v>
      </c>
      <c r="K2384" s="228"/>
      <c r="L2384" s="228"/>
      <c r="M2384" s="228"/>
      <c r="N2384" s="241"/>
      <c r="O2384" s="241"/>
      <c r="P2384" s="241"/>
      <c r="Q2384" s="36"/>
      <c r="R2384" s="36"/>
      <c r="S2384" s="36"/>
      <c r="T2384" s="36"/>
    </row>
    <row r="2385" spans="1:20" s="25" customFormat="1" ht="20.100000000000001" customHeight="1">
      <c r="A2385" s="20"/>
      <c r="B2385" s="44"/>
      <c r="C2385" s="41"/>
      <c r="D2385" s="42"/>
      <c r="E2385" s="43"/>
      <c r="F2385" s="44"/>
      <c r="G2385" s="44"/>
      <c r="H2385" s="44"/>
      <c r="I2385" s="20"/>
      <c r="J2385" s="24"/>
      <c r="K2385" s="226"/>
      <c r="L2385" s="226"/>
      <c r="M2385" s="226"/>
      <c r="N2385" s="239"/>
      <c r="O2385" s="239"/>
      <c r="P2385" s="239"/>
    </row>
    <row r="2386" spans="1:20" s="25" customFormat="1" ht="20.100000000000001" customHeight="1">
      <c r="A2386" s="20"/>
      <c r="B2386" s="44"/>
      <c r="C2386" s="41"/>
      <c r="D2386" s="42"/>
      <c r="E2386" s="43"/>
      <c r="F2386" s="44"/>
      <c r="G2386" s="44"/>
      <c r="H2386" s="44"/>
      <c r="I2386" s="20"/>
      <c r="J2386" s="24"/>
      <c r="K2386" s="226"/>
      <c r="L2386" s="226"/>
      <c r="M2386" s="226"/>
      <c r="N2386" s="239"/>
      <c r="O2386" s="239"/>
      <c r="P2386" s="239"/>
    </row>
    <row r="2387" spans="1:20" s="25" customFormat="1" ht="20.100000000000001" customHeight="1">
      <c r="A2387" s="29"/>
      <c r="B2387" s="34">
        <v>175</v>
      </c>
      <c r="C2387" s="31">
        <v>2.02</v>
      </c>
      <c r="D2387" s="32" t="s">
        <v>191</v>
      </c>
      <c r="E2387" s="33">
        <v>2.3159999999999998</v>
      </c>
      <c r="F2387" s="34" t="s">
        <v>433</v>
      </c>
      <c r="G2387" s="34" t="s">
        <v>447</v>
      </c>
      <c r="H2387" s="34" t="s">
        <v>434</v>
      </c>
      <c r="I2387" s="29"/>
      <c r="J2387" s="35" t="s">
        <v>435</v>
      </c>
      <c r="K2387" s="228" t="s">
        <v>434</v>
      </c>
      <c r="L2387" s="228">
        <f>COUNTIF(H2387:H2398,"B")</f>
        <v>3</v>
      </c>
      <c r="M2387" s="228">
        <v>200</v>
      </c>
      <c r="N2387" s="245">
        <f>L2387*M2387</f>
        <v>600</v>
      </c>
      <c r="O2387" s="245"/>
      <c r="P2387" s="245">
        <f>O2387+N2387</f>
        <v>600</v>
      </c>
      <c r="Q2387" s="76">
        <f>P2387/P2391</f>
        <v>0.25906735751295334</v>
      </c>
      <c r="R2387" s="76"/>
      <c r="S2387" s="76"/>
      <c r="T2387" s="76"/>
    </row>
    <row r="2388" spans="1:20" s="25" customFormat="1" ht="20.100000000000001" customHeight="1">
      <c r="A2388" s="29"/>
      <c r="B2388" s="34"/>
      <c r="C2388" s="31"/>
      <c r="D2388" s="32"/>
      <c r="E2388" s="33"/>
      <c r="F2388" s="34" t="s">
        <v>447</v>
      </c>
      <c r="G2388" s="34" t="s">
        <v>451</v>
      </c>
      <c r="H2388" s="34" t="s">
        <v>438</v>
      </c>
      <c r="I2388" s="29"/>
      <c r="J2388" s="35" t="s">
        <v>435</v>
      </c>
      <c r="K2388" s="228" t="s">
        <v>438</v>
      </c>
      <c r="L2388" s="228">
        <f>COUNTIF(H2387:H2398,"S")</f>
        <v>2</v>
      </c>
      <c r="M2388" s="228">
        <v>200</v>
      </c>
      <c r="N2388" s="245">
        <f>L2388*M2388</f>
        <v>400</v>
      </c>
      <c r="O2388" s="245"/>
      <c r="P2388" s="245">
        <f>N2388+O2388</f>
        <v>400</v>
      </c>
      <c r="Q2388" s="76">
        <f>P2388/P2391</f>
        <v>0.17271157167530224</v>
      </c>
      <c r="R2388" s="76"/>
      <c r="S2388" s="76"/>
      <c r="T2388" s="76"/>
    </row>
    <row r="2389" spans="1:20" s="25" customFormat="1" ht="20.100000000000001" customHeight="1">
      <c r="A2389" s="29"/>
      <c r="B2389" s="34"/>
      <c r="C2389" s="31"/>
      <c r="D2389" s="32"/>
      <c r="E2389" s="33"/>
      <c r="F2389" s="34" t="s">
        <v>451</v>
      </c>
      <c r="G2389" s="34" t="s">
        <v>454</v>
      </c>
      <c r="H2389" s="34" t="s">
        <v>440</v>
      </c>
      <c r="I2389" s="29"/>
      <c r="J2389" s="35" t="s">
        <v>435</v>
      </c>
      <c r="K2389" s="228" t="s">
        <v>440</v>
      </c>
      <c r="L2389" s="228">
        <f>COUNTIF(H2387:H2397,"RR")</f>
        <v>5</v>
      </c>
      <c r="M2389" s="228">
        <v>200</v>
      </c>
      <c r="N2389" s="245">
        <f>L2389*M2389</f>
        <v>1000</v>
      </c>
      <c r="O2389" s="245">
        <v>116</v>
      </c>
      <c r="P2389" s="245">
        <f>N2389+O2389</f>
        <v>1116</v>
      </c>
      <c r="Q2389" s="76">
        <f>P2389/P2391</f>
        <v>0.48186528497409326</v>
      </c>
      <c r="R2389" s="76"/>
      <c r="S2389" s="76"/>
      <c r="T2389" s="76"/>
    </row>
    <row r="2390" spans="1:20" s="25" customFormat="1" ht="20.100000000000001" customHeight="1">
      <c r="A2390" s="29"/>
      <c r="B2390" s="34"/>
      <c r="C2390" s="31"/>
      <c r="D2390" s="32"/>
      <c r="E2390" s="33"/>
      <c r="F2390" s="34" t="s">
        <v>454</v>
      </c>
      <c r="G2390" s="34" t="s">
        <v>455</v>
      </c>
      <c r="H2390" s="34" t="s">
        <v>440</v>
      </c>
      <c r="I2390" s="29"/>
      <c r="J2390" s="35" t="s">
        <v>435</v>
      </c>
      <c r="K2390" s="228" t="s">
        <v>443</v>
      </c>
      <c r="L2390" s="228">
        <f>COUNTIF(H2387:H2398,"RB")</f>
        <v>1</v>
      </c>
      <c r="M2390" s="228">
        <v>200</v>
      </c>
      <c r="N2390" s="245">
        <f>L2390*M2390</f>
        <v>200</v>
      </c>
      <c r="O2390" s="245"/>
      <c r="P2390" s="245">
        <f>N2390+O2390</f>
        <v>200</v>
      </c>
      <c r="Q2390" s="76">
        <f>P2390/P2391</f>
        <v>8.6355785837651119E-2</v>
      </c>
      <c r="R2390" s="76"/>
      <c r="S2390" s="76"/>
      <c r="T2390" s="76"/>
    </row>
    <row r="2391" spans="1:20" s="25" customFormat="1" ht="20.100000000000001" customHeight="1">
      <c r="A2391" s="29"/>
      <c r="B2391" s="34"/>
      <c r="C2391" s="31"/>
      <c r="D2391" s="32"/>
      <c r="E2391" s="33"/>
      <c r="F2391" s="34" t="s">
        <v>455</v>
      </c>
      <c r="G2391" s="34" t="s">
        <v>456</v>
      </c>
      <c r="H2391" s="34" t="s">
        <v>434</v>
      </c>
      <c r="I2391" s="29"/>
      <c r="J2391" s="35" t="s">
        <v>435</v>
      </c>
      <c r="K2391" s="228"/>
      <c r="L2391" s="228"/>
      <c r="M2391" s="228"/>
      <c r="N2391" s="245"/>
      <c r="O2391" s="245"/>
      <c r="P2391" s="245">
        <f>SUM(P2387:P2390)</f>
        <v>2316</v>
      </c>
      <c r="Q2391" s="76">
        <f>SUM(Q2387:Q2390)</f>
        <v>1</v>
      </c>
      <c r="R2391" s="76"/>
      <c r="S2391" s="76"/>
      <c r="T2391" s="76"/>
    </row>
    <row r="2392" spans="1:20" s="25" customFormat="1" ht="20.100000000000001" customHeight="1">
      <c r="A2392" s="29"/>
      <c r="B2392" s="34"/>
      <c r="C2392" s="31"/>
      <c r="D2392" s="32"/>
      <c r="E2392" s="33"/>
      <c r="F2392" s="34" t="s">
        <v>456</v>
      </c>
      <c r="G2392" s="34" t="s">
        <v>457</v>
      </c>
      <c r="H2392" s="34" t="s">
        <v>434</v>
      </c>
      <c r="I2392" s="29"/>
      <c r="J2392" s="35" t="s">
        <v>435</v>
      </c>
      <c r="K2392" s="228"/>
      <c r="L2392" s="228"/>
      <c r="M2392" s="228"/>
      <c r="N2392" s="241"/>
      <c r="O2392" s="241"/>
      <c r="P2392" s="241"/>
      <c r="Q2392" s="36"/>
      <c r="R2392" s="36"/>
      <c r="S2392" s="36"/>
      <c r="T2392" s="36"/>
    </row>
    <row r="2393" spans="1:20" s="25" customFormat="1" ht="20.100000000000001" customHeight="1">
      <c r="A2393" s="29"/>
      <c r="B2393" s="34"/>
      <c r="C2393" s="31"/>
      <c r="D2393" s="32"/>
      <c r="E2393" s="33"/>
      <c r="F2393" s="34" t="s">
        <v>457</v>
      </c>
      <c r="G2393" s="34" t="s">
        <v>460</v>
      </c>
      <c r="H2393" s="34" t="s">
        <v>443</v>
      </c>
      <c r="I2393" s="29"/>
      <c r="J2393" s="35" t="s">
        <v>40</v>
      </c>
      <c r="K2393" s="228"/>
      <c r="L2393" s="228"/>
      <c r="M2393" s="228"/>
      <c r="N2393" s="241"/>
      <c r="O2393" s="241"/>
      <c r="P2393" s="241"/>
      <c r="Q2393" s="36"/>
      <c r="R2393" s="36"/>
      <c r="S2393" s="36"/>
      <c r="T2393" s="36"/>
    </row>
    <row r="2394" spans="1:20" s="25" customFormat="1" ht="20.100000000000001" customHeight="1">
      <c r="A2394" s="29"/>
      <c r="B2394" s="34"/>
      <c r="C2394" s="31"/>
      <c r="D2394" s="32"/>
      <c r="E2394" s="33"/>
      <c r="F2394" s="34" t="s">
        <v>460</v>
      </c>
      <c r="G2394" s="34" t="s">
        <v>463</v>
      </c>
      <c r="H2394" s="34" t="s">
        <v>440</v>
      </c>
      <c r="I2394" s="29"/>
      <c r="J2394" s="35" t="s">
        <v>435</v>
      </c>
      <c r="K2394" s="228"/>
      <c r="L2394" s="228"/>
      <c r="M2394" s="228"/>
      <c r="N2394" s="241"/>
      <c r="O2394" s="241"/>
      <c r="P2394" s="241"/>
      <c r="Q2394" s="36"/>
      <c r="R2394" s="36"/>
      <c r="S2394" s="36"/>
      <c r="T2394" s="36"/>
    </row>
    <row r="2395" spans="1:20" s="25" customFormat="1" ht="20.100000000000001" customHeight="1">
      <c r="A2395" s="29"/>
      <c r="B2395" s="34"/>
      <c r="C2395" s="31"/>
      <c r="D2395" s="32"/>
      <c r="E2395" s="33"/>
      <c r="F2395" s="34" t="s">
        <v>463</v>
      </c>
      <c r="G2395" s="34" t="s">
        <v>464</v>
      </c>
      <c r="H2395" s="34" t="s">
        <v>438</v>
      </c>
      <c r="I2395" s="29"/>
      <c r="J2395" s="35" t="s">
        <v>435</v>
      </c>
      <c r="K2395" s="228"/>
      <c r="L2395" s="228"/>
      <c r="M2395" s="228"/>
      <c r="N2395" s="241"/>
      <c r="O2395" s="241"/>
      <c r="P2395" s="241"/>
      <c r="Q2395" s="36"/>
      <c r="R2395" s="36"/>
      <c r="S2395" s="36"/>
      <c r="T2395" s="36"/>
    </row>
    <row r="2396" spans="1:20" s="25" customFormat="1" ht="20.100000000000001" customHeight="1">
      <c r="A2396" s="29"/>
      <c r="B2396" s="34"/>
      <c r="C2396" s="31"/>
      <c r="D2396" s="32"/>
      <c r="E2396" s="33"/>
      <c r="F2396" s="34" t="s">
        <v>464</v>
      </c>
      <c r="G2396" s="34" t="s">
        <v>465</v>
      </c>
      <c r="H2396" s="34" t="s">
        <v>440</v>
      </c>
      <c r="I2396" s="29"/>
      <c r="J2396" s="35" t="s">
        <v>435</v>
      </c>
      <c r="K2396" s="228"/>
      <c r="L2396" s="228"/>
      <c r="M2396" s="228"/>
      <c r="N2396" s="241"/>
      <c r="O2396" s="241"/>
      <c r="P2396" s="241"/>
      <c r="Q2396" s="36"/>
      <c r="R2396" s="36"/>
      <c r="S2396" s="36"/>
      <c r="T2396" s="36"/>
    </row>
    <row r="2397" spans="1:20" s="25" customFormat="1" ht="20.100000000000001" customHeight="1">
      <c r="A2397" s="29"/>
      <c r="B2397" s="34"/>
      <c r="C2397" s="31"/>
      <c r="D2397" s="32"/>
      <c r="E2397" s="33"/>
      <c r="F2397" s="34" t="s">
        <v>465</v>
      </c>
      <c r="G2397" s="34" t="s">
        <v>466</v>
      </c>
      <c r="H2397" s="34" t="s">
        <v>440</v>
      </c>
      <c r="I2397" s="29"/>
      <c r="J2397" s="35" t="s">
        <v>435</v>
      </c>
      <c r="K2397" s="228"/>
      <c r="L2397" s="228"/>
      <c r="M2397" s="228"/>
      <c r="N2397" s="241"/>
      <c r="O2397" s="241"/>
      <c r="P2397" s="241"/>
      <c r="Q2397" s="36"/>
      <c r="R2397" s="36"/>
      <c r="S2397" s="36"/>
      <c r="T2397" s="36"/>
    </row>
    <row r="2398" spans="1:20" s="25" customFormat="1" ht="20.100000000000001" customHeight="1">
      <c r="A2398" s="29"/>
      <c r="B2398" s="34"/>
      <c r="C2398" s="31"/>
      <c r="D2398" s="32"/>
      <c r="E2398" s="33"/>
      <c r="F2398" s="34" t="s">
        <v>466</v>
      </c>
      <c r="G2398" s="34" t="s">
        <v>587</v>
      </c>
      <c r="H2398" s="34" t="s">
        <v>440</v>
      </c>
      <c r="I2398" s="29"/>
      <c r="J2398" s="35" t="s">
        <v>435</v>
      </c>
      <c r="K2398" s="228"/>
      <c r="L2398" s="228"/>
      <c r="M2398" s="228"/>
      <c r="N2398" s="241"/>
      <c r="O2398" s="241"/>
      <c r="P2398" s="241"/>
      <c r="Q2398" s="36"/>
      <c r="R2398" s="36"/>
      <c r="S2398" s="36"/>
      <c r="T2398" s="36"/>
    </row>
    <row r="2399" spans="1:20" s="25" customFormat="1" ht="20.100000000000001" customHeight="1">
      <c r="A2399" s="20"/>
      <c r="B2399" s="44"/>
      <c r="C2399" s="41"/>
      <c r="D2399" s="42"/>
      <c r="E2399" s="43"/>
      <c r="F2399" s="44"/>
      <c r="G2399" s="44"/>
      <c r="H2399" s="44"/>
      <c r="I2399" s="20"/>
      <c r="J2399" s="24"/>
      <c r="K2399" s="226"/>
      <c r="L2399" s="226"/>
      <c r="M2399" s="226"/>
      <c r="N2399" s="239"/>
      <c r="O2399" s="239"/>
      <c r="P2399" s="239"/>
    </row>
    <row r="2400" spans="1:20" s="25" customFormat="1" ht="20.100000000000001" customHeight="1">
      <c r="A2400" s="20"/>
      <c r="B2400" s="44"/>
      <c r="C2400" s="41"/>
      <c r="D2400" s="42"/>
      <c r="E2400" s="43"/>
      <c r="F2400" s="44"/>
      <c r="G2400" s="44"/>
      <c r="H2400" s="44"/>
      <c r="I2400" s="20"/>
      <c r="J2400" s="24"/>
      <c r="K2400" s="226"/>
      <c r="L2400" s="226"/>
      <c r="M2400" s="226"/>
      <c r="N2400" s="239"/>
      <c r="O2400" s="239"/>
      <c r="P2400" s="239"/>
    </row>
    <row r="2401" spans="1:20" s="25" customFormat="1" ht="20.100000000000001" customHeight="1">
      <c r="A2401" s="29"/>
      <c r="B2401" s="34">
        <v>176</v>
      </c>
      <c r="C2401" s="31">
        <v>2.0209999999999999</v>
      </c>
      <c r="D2401" s="32" t="s">
        <v>192</v>
      </c>
      <c r="E2401" s="33">
        <v>1.764</v>
      </c>
      <c r="F2401" s="34" t="s">
        <v>433</v>
      </c>
      <c r="G2401" s="34" t="s">
        <v>447</v>
      </c>
      <c r="H2401" s="34" t="s">
        <v>443</v>
      </c>
      <c r="I2401" s="29"/>
      <c r="J2401" s="35" t="s">
        <v>40</v>
      </c>
      <c r="K2401" s="228" t="s">
        <v>434</v>
      </c>
      <c r="L2401" s="228">
        <f>COUNTIF(H2401:H2409,"B")</f>
        <v>0</v>
      </c>
      <c r="M2401" s="228">
        <v>200</v>
      </c>
      <c r="N2401" s="245">
        <f>L2401*M2401</f>
        <v>0</v>
      </c>
      <c r="O2401" s="245"/>
      <c r="P2401" s="245">
        <f>O2401+N2401</f>
        <v>0</v>
      </c>
      <c r="Q2401" s="76">
        <f>P2401/P2405</f>
        <v>0</v>
      </c>
      <c r="R2401" s="76"/>
      <c r="S2401" s="76"/>
      <c r="T2401" s="76"/>
    </row>
    <row r="2402" spans="1:20" s="25" customFormat="1" ht="20.100000000000001" customHeight="1">
      <c r="A2402" s="29"/>
      <c r="B2402" s="34"/>
      <c r="C2402" s="31"/>
      <c r="D2402" s="32"/>
      <c r="E2402" s="33"/>
      <c r="F2402" s="34" t="s">
        <v>447</v>
      </c>
      <c r="G2402" s="34" t="s">
        <v>451</v>
      </c>
      <c r="H2402" s="34" t="s">
        <v>438</v>
      </c>
      <c r="I2402" s="29"/>
      <c r="J2402" s="35" t="s">
        <v>435</v>
      </c>
      <c r="K2402" s="228" t="s">
        <v>438</v>
      </c>
      <c r="L2402" s="228">
        <f>COUNTIF(H2401:H2409,"S")</f>
        <v>3</v>
      </c>
      <c r="M2402" s="228">
        <v>200</v>
      </c>
      <c r="N2402" s="245">
        <f>L2402*M2402</f>
        <v>600</v>
      </c>
      <c r="O2402" s="245"/>
      <c r="P2402" s="245">
        <f>N2402+O2402</f>
        <v>600</v>
      </c>
      <c r="Q2402" s="76">
        <f>P2402/P2405</f>
        <v>0.3401360544217687</v>
      </c>
      <c r="R2402" s="76"/>
      <c r="S2402" s="76"/>
      <c r="T2402" s="76"/>
    </row>
    <row r="2403" spans="1:20" s="25" customFormat="1" ht="20.100000000000001" customHeight="1">
      <c r="A2403" s="29"/>
      <c r="B2403" s="34"/>
      <c r="C2403" s="31"/>
      <c r="D2403" s="32"/>
      <c r="E2403" s="33"/>
      <c r="F2403" s="34" t="s">
        <v>451</v>
      </c>
      <c r="G2403" s="34" t="s">
        <v>454</v>
      </c>
      <c r="H2403" s="34" t="s">
        <v>440</v>
      </c>
      <c r="I2403" s="29"/>
      <c r="J2403" s="35" t="s">
        <v>435</v>
      </c>
      <c r="K2403" s="228" t="s">
        <v>440</v>
      </c>
      <c r="L2403" s="228">
        <f>COUNTIF(H2401:H2408,"RR")</f>
        <v>2</v>
      </c>
      <c r="M2403" s="228">
        <v>200</v>
      </c>
      <c r="N2403" s="245">
        <f>L2403*M2403</f>
        <v>400</v>
      </c>
      <c r="O2403" s="245">
        <v>164</v>
      </c>
      <c r="P2403" s="245">
        <f>N2403+O2403</f>
        <v>564</v>
      </c>
      <c r="Q2403" s="76">
        <f>P2403/P2405</f>
        <v>0.31972789115646261</v>
      </c>
      <c r="R2403" s="76"/>
      <c r="S2403" s="76"/>
      <c r="T2403" s="76"/>
    </row>
    <row r="2404" spans="1:20" s="25" customFormat="1" ht="20.100000000000001" customHeight="1">
      <c r="A2404" s="29"/>
      <c r="B2404" s="34"/>
      <c r="C2404" s="31"/>
      <c r="D2404" s="32"/>
      <c r="E2404" s="33"/>
      <c r="F2404" s="34" t="s">
        <v>454</v>
      </c>
      <c r="G2404" s="34" t="s">
        <v>455</v>
      </c>
      <c r="H2404" s="34" t="s">
        <v>443</v>
      </c>
      <c r="I2404" s="29"/>
      <c r="J2404" s="35" t="s">
        <v>40</v>
      </c>
      <c r="K2404" s="228" t="s">
        <v>443</v>
      </c>
      <c r="L2404" s="228">
        <f>COUNTIF(H2401:H2409,"RB")</f>
        <v>3</v>
      </c>
      <c r="M2404" s="228">
        <v>200</v>
      </c>
      <c r="N2404" s="245">
        <f>L2404*M2404</f>
        <v>600</v>
      </c>
      <c r="O2404" s="245"/>
      <c r="P2404" s="245">
        <f>N2404+O2404</f>
        <v>600</v>
      </c>
      <c r="Q2404" s="76">
        <f>P2404/P2405</f>
        <v>0.3401360544217687</v>
      </c>
      <c r="R2404" s="76"/>
      <c r="S2404" s="76"/>
      <c r="T2404" s="76"/>
    </row>
    <row r="2405" spans="1:20" s="25" customFormat="1" ht="20.100000000000001" customHeight="1">
      <c r="A2405" s="29"/>
      <c r="B2405" s="34"/>
      <c r="C2405" s="31"/>
      <c r="D2405" s="32"/>
      <c r="E2405" s="33"/>
      <c r="F2405" s="34" t="s">
        <v>455</v>
      </c>
      <c r="G2405" s="34" t="s">
        <v>456</v>
      </c>
      <c r="H2405" s="34" t="s">
        <v>443</v>
      </c>
      <c r="I2405" s="29"/>
      <c r="J2405" s="35" t="s">
        <v>40</v>
      </c>
      <c r="K2405" s="228"/>
      <c r="L2405" s="228"/>
      <c r="M2405" s="228"/>
      <c r="N2405" s="245"/>
      <c r="O2405" s="245"/>
      <c r="P2405" s="245">
        <f>SUM(P2401:P2404)</f>
        <v>1764</v>
      </c>
      <c r="Q2405" s="76">
        <f>SUM(Q2401:Q2404)</f>
        <v>1</v>
      </c>
      <c r="R2405" s="76"/>
      <c r="S2405" s="76"/>
      <c r="T2405" s="76"/>
    </row>
    <row r="2406" spans="1:20" s="25" customFormat="1" ht="20.100000000000001" customHeight="1">
      <c r="A2406" s="29"/>
      <c r="B2406" s="34"/>
      <c r="C2406" s="31"/>
      <c r="D2406" s="32"/>
      <c r="E2406" s="33"/>
      <c r="F2406" s="34" t="s">
        <v>456</v>
      </c>
      <c r="G2406" s="34" t="s">
        <v>457</v>
      </c>
      <c r="H2406" s="34" t="s">
        <v>438</v>
      </c>
      <c r="I2406" s="29"/>
      <c r="J2406" s="35" t="s">
        <v>435</v>
      </c>
      <c r="K2406" s="228"/>
      <c r="L2406" s="228"/>
      <c r="M2406" s="228"/>
      <c r="N2406" s="241"/>
      <c r="O2406" s="241"/>
      <c r="P2406" s="241"/>
      <c r="Q2406" s="36"/>
      <c r="R2406" s="36"/>
      <c r="S2406" s="36"/>
      <c r="T2406" s="36"/>
    </row>
    <row r="2407" spans="1:20" s="25" customFormat="1" ht="20.100000000000001" customHeight="1">
      <c r="A2407" s="29"/>
      <c r="B2407" s="34"/>
      <c r="C2407" s="31"/>
      <c r="D2407" s="32"/>
      <c r="E2407" s="33"/>
      <c r="F2407" s="34" t="s">
        <v>457</v>
      </c>
      <c r="G2407" s="34" t="s">
        <v>460</v>
      </c>
      <c r="H2407" s="34" t="s">
        <v>440</v>
      </c>
      <c r="I2407" s="29"/>
      <c r="J2407" s="35" t="s">
        <v>435</v>
      </c>
      <c r="K2407" s="228"/>
      <c r="L2407" s="228"/>
      <c r="M2407" s="228"/>
      <c r="N2407" s="241"/>
      <c r="O2407" s="241"/>
      <c r="P2407" s="241"/>
      <c r="Q2407" s="36"/>
      <c r="R2407" s="36"/>
      <c r="S2407" s="36"/>
      <c r="T2407" s="36"/>
    </row>
    <row r="2408" spans="1:20" s="25" customFormat="1" ht="20.100000000000001" customHeight="1">
      <c r="A2408" s="29"/>
      <c r="B2408" s="34"/>
      <c r="C2408" s="31"/>
      <c r="D2408" s="32"/>
      <c r="E2408" s="33"/>
      <c r="F2408" s="34" t="s">
        <v>460</v>
      </c>
      <c r="G2408" s="34" t="s">
        <v>463</v>
      </c>
      <c r="H2408" s="34" t="s">
        <v>438</v>
      </c>
      <c r="I2408" s="29"/>
      <c r="J2408" s="35" t="s">
        <v>435</v>
      </c>
      <c r="K2408" s="228"/>
      <c r="L2408" s="228"/>
      <c r="M2408" s="228"/>
      <c r="N2408" s="241"/>
      <c r="O2408" s="241"/>
      <c r="P2408" s="241"/>
      <c r="Q2408" s="36"/>
      <c r="R2408" s="36"/>
      <c r="S2408" s="36"/>
      <c r="T2408" s="36"/>
    </row>
    <row r="2409" spans="1:20" s="25" customFormat="1" ht="20.100000000000001" customHeight="1">
      <c r="A2409" s="29"/>
      <c r="B2409" s="34"/>
      <c r="C2409" s="31"/>
      <c r="D2409" s="32"/>
      <c r="E2409" s="33"/>
      <c r="F2409" s="34" t="s">
        <v>463</v>
      </c>
      <c r="G2409" s="34" t="s">
        <v>588</v>
      </c>
      <c r="H2409" s="34" t="s">
        <v>440</v>
      </c>
      <c r="I2409" s="29"/>
      <c r="J2409" s="35" t="s">
        <v>435</v>
      </c>
      <c r="K2409" s="228"/>
      <c r="L2409" s="228"/>
      <c r="M2409" s="228"/>
      <c r="N2409" s="241"/>
      <c r="O2409" s="241"/>
      <c r="P2409" s="241"/>
      <c r="Q2409" s="36"/>
      <c r="R2409" s="36"/>
      <c r="S2409" s="36"/>
      <c r="T2409" s="36"/>
    </row>
    <row r="2410" spans="1:20" s="25" customFormat="1" ht="20.100000000000001" customHeight="1">
      <c r="A2410" s="20"/>
      <c r="B2410" s="44"/>
      <c r="C2410" s="41"/>
      <c r="D2410" s="42"/>
      <c r="E2410" s="43"/>
      <c r="F2410" s="44"/>
      <c r="G2410" s="44"/>
      <c r="H2410" s="44"/>
      <c r="I2410" s="20"/>
      <c r="J2410" s="24"/>
      <c r="K2410" s="226"/>
      <c r="L2410" s="226"/>
      <c r="M2410" s="226"/>
      <c r="N2410" s="239"/>
      <c r="O2410" s="239"/>
      <c r="P2410" s="239"/>
    </row>
    <row r="2411" spans="1:20" s="25" customFormat="1" ht="20.100000000000001" customHeight="1">
      <c r="A2411" s="20"/>
      <c r="B2411" s="44"/>
      <c r="C2411" s="41"/>
      <c r="D2411" s="42"/>
      <c r="E2411" s="43"/>
      <c r="F2411" s="44"/>
      <c r="G2411" s="44"/>
      <c r="H2411" s="44"/>
      <c r="I2411" s="20"/>
      <c r="J2411" s="24"/>
      <c r="K2411" s="226"/>
      <c r="L2411" s="226"/>
      <c r="M2411" s="226"/>
      <c r="N2411" s="239"/>
      <c r="O2411" s="239"/>
      <c r="P2411" s="239"/>
    </row>
    <row r="2412" spans="1:20" s="25" customFormat="1" ht="20.100000000000001" customHeight="1">
      <c r="A2412" s="29"/>
      <c r="B2412" s="34">
        <v>177</v>
      </c>
      <c r="C2412" s="31">
        <v>2.0219999999999998</v>
      </c>
      <c r="D2412" s="32" t="s">
        <v>193</v>
      </c>
      <c r="E2412" s="33">
        <v>1.1859999999999999</v>
      </c>
      <c r="F2412" s="34" t="s">
        <v>433</v>
      </c>
      <c r="G2412" s="34" t="s">
        <v>447</v>
      </c>
      <c r="H2412" s="34" t="s">
        <v>434</v>
      </c>
      <c r="I2412" s="29"/>
      <c r="J2412" s="35" t="s">
        <v>435</v>
      </c>
      <c r="K2412" s="228" t="s">
        <v>434</v>
      </c>
      <c r="L2412" s="228">
        <f>COUNTIF(H2412:H2417,"B")</f>
        <v>1</v>
      </c>
      <c r="M2412" s="228">
        <v>200</v>
      </c>
      <c r="N2412" s="245">
        <f>L2412*M2412</f>
        <v>200</v>
      </c>
      <c r="O2412" s="245"/>
      <c r="P2412" s="245">
        <f>O2412+N2412</f>
        <v>200</v>
      </c>
      <c r="Q2412" s="76">
        <f>P2412/P2416</f>
        <v>0.16863406408094436</v>
      </c>
      <c r="R2412" s="76"/>
      <c r="S2412" s="76"/>
      <c r="T2412" s="76"/>
    </row>
    <row r="2413" spans="1:20" s="25" customFormat="1" ht="20.100000000000001" customHeight="1">
      <c r="A2413" s="29"/>
      <c r="B2413" s="34"/>
      <c r="C2413" s="31"/>
      <c r="D2413" s="32"/>
      <c r="E2413" s="33"/>
      <c r="F2413" s="34" t="s">
        <v>447</v>
      </c>
      <c r="G2413" s="34" t="s">
        <v>451</v>
      </c>
      <c r="H2413" s="34" t="s">
        <v>438</v>
      </c>
      <c r="I2413" s="29"/>
      <c r="J2413" s="35" t="s">
        <v>435</v>
      </c>
      <c r="K2413" s="228" t="s">
        <v>438</v>
      </c>
      <c r="L2413" s="228">
        <f>COUNTIF(H2412:H2417,"S")</f>
        <v>2</v>
      </c>
      <c r="M2413" s="228">
        <v>200</v>
      </c>
      <c r="N2413" s="245">
        <f>L2413*M2413</f>
        <v>400</v>
      </c>
      <c r="O2413" s="245"/>
      <c r="P2413" s="245">
        <f>N2413+O2413</f>
        <v>400</v>
      </c>
      <c r="Q2413" s="76">
        <f>P2413/P2416</f>
        <v>0.33726812816188873</v>
      </c>
      <c r="R2413" s="76"/>
      <c r="S2413" s="76"/>
      <c r="T2413" s="76"/>
    </row>
    <row r="2414" spans="1:20" s="25" customFormat="1" ht="20.100000000000001" customHeight="1">
      <c r="A2414" s="29"/>
      <c r="B2414" s="34"/>
      <c r="C2414" s="31"/>
      <c r="D2414" s="32"/>
      <c r="E2414" s="33"/>
      <c r="F2414" s="34" t="s">
        <v>451</v>
      </c>
      <c r="G2414" s="34" t="s">
        <v>454</v>
      </c>
      <c r="H2414" s="34" t="s">
        <v>443</v>
      </c>
      <c r="I2414" s="29"/>
      <c r="J2414" s="35" t="s">
        <v>40</v>
      </c>
      <c r="K2414" s="228" t="s">
        <v>440</v>
      </c>
      <c r="L2414" s="228">
        <f>COUNTIF(H2412:H2417,"RR")</f>
        <v>1</v>
      </c>
      <c r="M2414" s="228">
        <v>200</v>
      </c>
      <c r="N2414" s="245">
        <f>L2414*M2414</f>
        <v>200</v>
      </c>
      <c r="O2414" s="245"/>
      <c r="P2414" s="245">
        <f>N2414+O2414</f>
        <v>200</v>
      </c>
      <c r="Q2414" s="76">
        <f>P2414/P2416</f>
        <v>0.16863406408094436</v>
      </c>
      <c r="R2414" s="76"/>
      <c r="S2414" s="76"/>
      <c r="T2414" s="76"/>
    </row>
    <row r="2415" spans="1:20" s="25" customFormat="1" ht="20.100000000000001" customHeight="1">
      <c r="A2415" s="29"/>
      <c r="B2415" s="34"/>
      <c r="C2415" s="31"/>
      <c r="D2415" s="32"/>
      <c r="E2415" s="33"/>
      <c r="F2415" s="34" t="s">
        <v>454</v>
      </c>
      <c r="G2415" s="34" t="s">
        <v>455</v>
      </c>
      <c r="H2415" s="34" t="s">
        <v>443</v>
      </c>
      <c r="I2415" s="29"/>
      <c r="J2415" s="35" t="s">
        <v>40</v>
      </c>
      <c r="K2415" s="228" t="s">
        <v>443</v>
      </c>
      <c r="L2415" s="228">
        <f>COUNTIF(H2414,"RB")</f>
        <v>1</v>
      </c>
      <c r="M2415" s="228">
        <v>200</v>
      </c>
      <c r="N2415" s="245">
        <f>L2415*M2415</f>
        <v>200</v>
      </c>
      <c r="O2415" s="245">
        <v>186</v>
      </c>
      <c r="P2415" s="245">
        <f>N2415+O2415</f>
        <v>386</v>
      </c>
      <c r="Q2415" s="76">
        <f>P2415/P2416</f>
        <v>0.32546374367622261</v>
      </c>
      <c r="R2415" s="76"/>
      <c r="S2415" s="76"/>
      <c r="T2415" s="76"/>
    </row>
    <row r="2416" spans="1:20" s="25" customFormat="1" ht="20.100000000000001" customHeight="1">
      <c r="A2416" s="29"/>
      <c r="B2416" s="34"/>
      <c r="C2416" s="31"/>
      <c r="D2416" s="32"/>
      <c r="E2416" s="33"/>
      <c r="F2416" s="34" t="s">
        <v>455</v>
      </c>
      <c r="G2416" s="34" t="s">
        <v>456</v>
      </c>
      <c r="H2416" s="34" t="s">
        <v>440</v>
      </c>
      <c r="I2416" s="29"/>
      <c r="J2416" s="35" t="s">
        <v>435</v>
      </c>
      <c r="K2416" s="228"/>
      <c r="L2416" s="228"/>
      <c r="M2416" s="228"/>
      <c r="N2416" s="245"/>
      <c r="O2416" s="245"/>
      <c r="P2416" s="245">
        <f>SUM(P2412:P2415)</f>
        <v>1186</v>
      </c>
      <c r="Q2416" s="76">
        <f>SUM(Q2412:Q2415)</f>
        <v>1</v>
      </c>
      <c r="R2416" s="76"/>
      <c r="S2416" s="76"/>
      <c r="T2416" s="76"/>
    </row>
    <row r="2417" spans="1:20" s="25" customFormat="1" ht="20.100000000000001" customHeight="1">
      <c r="A2417" s="29"/>
      <c r="B2417" s="34"/>
      <c r="C2417" s="31"/>
      <c r="D2417" s="32"/>
      <c r="E2417" s="33"/>
      <c r="F2417" s="34" t="s">
        <v>456</v>
      </c>
      <c r="G2417" s="34" t="s">
        <v>589</v>
      </c>
      <c r="H2417" s="34" t="s">
        <v>438</v>
      </c>
      <c r="I2417" s="29"/>
      <c r="J2417" s="35" t="s">
        <v>435</v>
      </c>
      <c r="K2417" s="228"/>
      <c r="L2417" s="228"/>
      <c r="M2417" s="228"/>
      <c r="N2417" s="241"/>
      <c r="O2417" s="241"/>
      <c r="P2417" s="241"/>
      <c r="Q2417" s="36"/>
      <c r="R2417" s="36"/>
      <c r="S2417" s="36"/>
      <c r="T2417" s="36"/>
    </row>
    <row r="2418" spans="1:20" s="25" customFormat="1" ht="20.100000000000001" customHeight="1">
      <c r="A2418" s="20"/>
      <c r="B2418" s="44"/>
      <c r="C2418" s="41"/>
      <c r="D2418" s="42"/>
      <c r="E2418" s="43"/>
      <c r="F2418" s="44"/>
      <c r="G2418" s="44"/>
      <c r="H2418" s="44"/>
      <c r="I2418" s="20"/>
      <c r="J2418" s="24"/>
      <c r="K2418" s="226"/>
      <c r="L2418" s="226"/>
      <c r="M2418" s="226"/>
      <c r="N2418" s="239"/>
      <c r="O2418" s="239"/>
      <c r="P2418" s="239"/>
    </row>
    <row r="2419" spans="1:20" s="25" customFormat="1" ht="20.100000000000001" customHeight="1">
      <c r="A2419" s="20"/>
      <c r="B2419" s="44"/>
      <c r="C2419" s="41"/>
      <c r="D2419" s="42"/>
      <c r="E2419" s="43"/>
      <c r="F2419" s="44"/>
      <c r="G2419" s="44"/>
      <c r="H2419" s="44"/>
      <c r="I2419" s="20"/>
      <c r="J2419" s="24"/>
      <c r="K2419" s="226"/>
      <c r="L2419" s="226"/>
      <c r="M2419" s="226"/>
      <c r="N2419" s="239"/>
      <c r="O2419" s="239"/>
      <c r="P2419" s="239"/>
    </row>
    <row r="2420" spans="1:20" s="25" customFormat="1" ht="20.100000000000001" customHeight="1">
      <c r="A2420" s="29"/>
      <c r="B2420" s="34">
        <v>178</v>
      </c>
      <c r="C2420" s="31">
        <v>2.0230000000000001</v>
      </c>
      <c r="D2420" s="32" t="s">
        <v>194</v>
      </c>
      <c r="E2420" s="33">
        <v>0.51400000000000001</v>
      </c>
      <c r="F2420" s="34" t="s">
        <v>433</v>
      </c>
      <c r="G2420" s="34" t="s">
        <v>447</v>
      </c>
      <c r="H2420" s="34" t="s">
        <v>434</v>
      </c>
      <c r="I2420" s="29"/>
      <c r="J2420" s="35" t="s">
        <v>435</v>
      </c>
      <c r="K2420" s="228" t="s">
        <v>434</v>
      </c>
      <c r="L2420" s="228">
        <f>COUNTIF(H2420:H2421,"B")</f>
        <v>2</v>
      </c>
      <c r="M2420" s="228">
        <v>200</v>
      </c>
      <c r="N2420" s="245">
        <f>L2420*M2420</f>
        <v>400</v>
      </c>
      <c r="O2420" s="245">
        <v>114</v>
      </c>
      <c r="P2420" s="245">
        <f>O2420+N2420</f>
        <v>514</v>
      </c>
      <c r="Q2420" s="76">
        <f>P2420/P2424</f>
        <v>1</v>
      </c>
      <c r="R2420" s="76"/>
      <c r="S2420" s="76"/>
      <c r="T2420" s="76"/>
    </row>
    <row r="2421" spans="1:20" s="25" customFormat="1" ht="20.100000000000001" customHeight="1">
      <c r="A2421" s="29"/>
      <c r="B2421" s="34"/>
      <c r="C2421" s="31"/>
      <c r="D2421" s="32"/>
      <c r="E2421" s="33"/>
      <c r="F2421" s="34" t="s">
        <v>447</v>
      </c>
      <c r="G2421" s="34" t="s">
        <v>451</v>
      </c>
      <c r="H2421" s="34" t="s">
        <v>434</v>
      </c>
      <c r="I2421" s="29"/>
      <c r="J2421" s="35" t="s">
        <v>435</v>
      </c>
      <c r="K2421" s="228" t="s">
        <v>438</v>
      </c>
      <c r="L2421" s="228">
        <f>COUNTIF(H2420:H2422,"S")</f>
        <v>0</v>
      </c>
      <c r="M2421" s="228">
        <v>200</v>
      </c>
      <c r="N2421" s="245">
        <v>0</v>
      </c>
      <c r="O2421" s="245"/>
      <c r="P2421" s="245">
        <f>N2421+O2421</f>
        <v>0</v>
      </c>
      <c r="Q2421" s="76">
        <f>P2421/P2424</f>
        <v>0</v>
      </c>
      <c r="R2421" s="76"/>
      <c r="S2421" s="76"/>
      <c r="T2421" s="76"/>
    </row>
    <row r="2422" spans="1:20" s="25" customFormat="1" ht="20.100000000000001" customHeight="1">
      <c r="A2422" s="29"/>
      <c r="B2422" s="34"/>
      <c r="C2422" s="31"/>
      <c r="D2422" s="32"/>
      <c r="E2422" s="33"/>
      <c r="F2422" s="34" t="s">
        <v>451</v>
      </c>
      <c r="G2422" s="34" t="s">
        <v>590</v>
      </c>
      <c r="H2422" s="34" t="s">
        <v>434</v>
      </c>
      <c r="I2422" s="29"/>
      <c r="J2422" s="35" t="s">
        <v>435</v>
      </c>
      <c r="K2422" s="228" t="s">
        <v>440</v>
      </c>
      <c r="L2422" s="228">
        <f>COUNTIF(H2420:H2422,"RR")</f>
        <v>0</v>
      </c>
      <c r="M2422" s="228">
        <v>200</v>
      </c>
      <c r="N2422" s="245">
        <v>0</v>
      </c>
      <c r="O2422" s="245"/>
      <c r="P2422" s="245">
        <f>N2422+O2422</f>
        <v>0</v>
      </c>
      <c r="Q2422" s="76">
        <f>P2422/P2424</f>
        <v>0</v>
      </c>
      <c r="R2422" s="76"/>
      <c r="S2422" s="76"/>
      <c r="T2422" s="76"/>
    </row>
    <row r="2423" spans="1:20" s="25" customFormat="1" ht="20.100000000000001" customHeight="1">
      <c r="A2423" s="29"/>
      <c r="B2423" s="34"/>
      <c r="C2423" s="31"/>
      <c r="D2423" s="32"/>
      <c r="E2423" s="33"/>
      <c r="F2423" s="34"/>
      <c r="G2423" s="34"/>
      <c r="H2423" s="34"/>
      <c r="I2423" s="29"/>
      <c r="J2423" s="35"/>
      <c r="K2423" s="228" t="s">
        <v>443</v>
      </c>
      <c r="L2423" s="228">
        <f>COUNTIF(H2420:H2422,"RB")</f>
        <v>0</v>
      </c>
      <c r="M2423" s="228">
        <v>200</v>
      </c>
      <c r="N2423" s="245">
        <f>L2423*M2423</f>
        <v>0</v>
      </c>
      <c r="O2423" s="245"/>
      <c r="P2423" s="245">
        <f>N2423+O2423</f>
        <v>0</v>
      </c>
      <c r="Q2423" s="76">
        <f>P2423/P2424</f>
        <v>0</v>
      </c>
      <c r="R2423" s="76"/>
      <c r="S2423" s="76"/>
      <c r="T2423" s="76"/>
    </row>
    <row r="2424" spans="1:20" s="25" customFormat="1" ht="20.100000000000001" customHeight="1">
      <c r="A2424" s="29"/>
      <c r="B2424" s="34"/>
      <c r="C2424" s="31"/>
      <c r="D2424" s="32"/>
      <c r="E2424" s="33"/>
      <c r="F2424" s="34"/>
      <c r="G2424" s="34"/>
      <c r="H2424" s="34"/>
      <c r="I2424" s="29"/>
      <c r="J2424" s="35"/>
      <c r="K2424" s="228"/>
      <c r="L2424" s="228"/>
      <c r="M2424" s="228"/>
      <c r="N2424" s="245"/>
      <c r="O2424" s="245"/>
      <c r="P2424" s="245">
        <f>SUM(P2420:P2423)</f>
        <v>514</v>
      </c>
      <c r="Q2424" s="76">
        <f>SUM(Q2420:Q2423)</f>
        <v>1</v>
      </c>
      <c r="R2424" s="76"/>
      <c r="S2424" s="76"/>
      <c r="T2424" s="76"/>
    </row>
    <row r="2425" spans="1:20" s="25" customFormat="1" ht="20.100000000000001" customHeight="1">
      <c r="A2425" s="20"/>
      <c r="B2425" s="44"/>
      <c r="C2425" s="41"/>
      <c r="D2425" s="42"/>
      <c r="E2425" s="43"/>
      <c r="F2425" s="44"/>
      <c r="G2425" s="44"/>
      <c r="H2425" s="44"/>
      <c r="I2425" s="20"/>
      <c r="J2425" s="24"/>
      <c r="K2425" s="226"/>
      <c r="L2425" s="226"/>
      <c r="M2425" s="226"/>
      <c r="N2425" s="239"/>
      <c r="O2425" s="239"/>
      <c r="P2425" s="239"/>
    </row>
    <row r="2426" spans="1:20" s="25" customFormat="1" ht="20.100000000000001" customHeight="1">
      <c r="A2426" s="20"/>
      <c r="B2426" s="44"/>
      <c r="C2426" s="41"/>
      <c r="D2426" s="42"/>
      <c r="E2426" s="43"/>
      <c r="F2426" s="44"/>
      <c r="G2426" s="44"/>
      <c r="H2426" s="44"/>
      <c r="I2426" s="20"/>
      <c r="J2426" s="24"/>
      <c r="K2426" s="226"/>
      <c r="L2426" s="226"/>
      <c r="M2426" s="226"/>
      <c r="N2426" s="239"/>
      <c r="O2426" s="239"/>
      <c r="P2426" s="239"/>
    </row>
    <row r="2427" spans="1:20" s="25" customFormat="1" ht="20.100000000000001" customHeight="1">
      <c r="A2427" s="29"/>
      <c r="B2427" s="34">
        <v>179</v>
      </c>
      <c r="C2427" s="31">
        <v>2.024</v>
      </c>
      <c r="D2427" s="32" t="s">
        <v>195</v>
      </c>
      <c r="E2427" s="33">
        <v>0.61199999999999999</v>
      </c>
      <c r="F2427" s="34" t="s">
        <v>433</v>
      </c>
      <c r="G2427" s="34" t="s">
        <v>447</v>
      </c>
      <c r="H2427" s="34" t="s">
        <v>434</v>
      </c>
      <c r="I2427" s="29"/>
      <c r="J2427" s="35" t="s">
        <v>435</v>
      </c>
      <c r="K2427" s="228" t="s">
        <v>434</v>
      </c>
      <c r="L2427" s="228">
        <f>COUNTIF(H2427:H2429,"B")</f>
        <v>2</v>
      </c>
      <c r="M2427" s="228">
        <v>200</v>
      </c>
      <c r="N2427" s="245">
        <f>L2427*M2427</f>
        <v>400</v>
      </c>
      <c r="O2427" s="245">
        <v>12</v>
      </c>
      <c r="P2427" s="245">
        <f>O2427+N2427</f>
        <v>412</v>
      </c>
      <c r="Q2427" s="76">
        <f>P2427/P2431</f>
        <v>0.67320261437908502</v>
      </c>
      <c r="R2427" s="76"/>
      <c r="S2427" s="76"/>
      <c r="T2427" s="76"/>
    </row>
    <row r="2428" spans="1:20" s="25" customFormat="1" ht="20.100000000000001" customHeight="1">
      <c r="A2428" s="29"/>
      <c r="B2428" s="34"/>
      <c r="C2428" s="31"/>
      <c r="D2428" s="32"/>
      <c r="E2428" s="33"/>
      <c r="F2428" s="34" t="s">
        <v>447</v>
      </c>
      <c r="G2428" s="34" t="s">
        <v>451</v>
      </c>
      <c r="H2428" s="34" t="s">
        <v>434</v>
      </c>
      <c r="I2428" s="29"/>
      <c r="J2428" s="35" t="s">
        <v>435</v>
      </c>
      <c r="K2428" s="228" t="s">
        <v>438</v>
      </c>
      <c r="L2428" s="228">
        <f>COUNTIF(H2427:H2429,"S")</f>
        <v>0</v>
      </c>
      <c r="M2428" s="228">
        <v>200</v>
      </c>
      <c r="N2428" s="245">
        <f>L2428*M2428</f>
        <v>0</v>
      </c>
      <c r="O2428" s="245"/>
      <c r="P2428" s="245">
        <f>N2428+O2428</f>
        <v>0</v>
      </c>
      <c r="Q2428" s="76">
        <f>P2428/P2431</f>
        <v>0</v>
      </c>
      <c r="R2428" s="76"/>
      <c r="S2428" s="76"/>
      <c r="T2428" s="76"/>
    </row>
    <row r="2429" spans="1:20" s="25" customFormat="1" ht="20.100000000000001" customHeight="1">
      <c r="A2429" s="29"/>
      <c r="B2429" s="34"/>
      <c r="C2429" s="31"/>
      <c r="D2429" s="32"/>
      <c r="E2429" s="33"/>
      <c r="F2429" s="34" t="s">
        <v>451</v>
      </c>
      <c r="G2429" s="34" t="s">
        <v>454</v>
      </c>
      <c r="H2429" s="34" t="s">
        <v>443</v>
      </c>
      <c r="I2429" s="29"/>
      <c r="J2429" s="35" t="s">
        <v>40</v>
      </c>
      <c r="K2429" s="228" t="s">
        <v>440</v>
      </c>
      <c r="L2429" s="228">
        <f>COUNTIF(H2427:H2429,"RR")</f>
        <v>0</v>
      </c>
      <c r="M2429" s="228">
        <v>200</v>
      </c>
      <c r="N2429" s="245">
        <f>L2429*M2429</f>
        <v>0</v>
      </c>
      <c r="O2429" s="245"/>
      <c r="P2429" s="245">
        <f>N2429+O2429</f>
        <v>0</v>
      </c>
      <c r="Q2429" s="76">
        <f>P2429/P2431</f>
        <v>0</v>
      </c>
      <c r="R2429" s="76"/>
      <c r="S2429" s="76"/>
      <c r="T2429" s="76"/>
    </row>
    <row r="2430" spans="1:20" s="25" customFormat="1" ht="20.100000000000001" customHeight="1">
      <c r="A2430" s="29"/>
      <c r="B2430" s="34"/>
      <c r="C2430" s="31"/>
      <c r="D2430" s="32"/>
      <c r="E2430" s="33"/>
      <c r="F2430" s="34" t="s">
        <v>454</v>
      </c>
      <c r="G2430" s="34" t="s">
        <v>591</v>
      </c>
      <c r="H2430" s="34" t="s">
        <v>434</v>
      </c>
      <c r="I2430" s="29"/>
      <c r="J2430" s="35" t="s">
        <v>435</v>
      </c>
      <c r="K2430" s="228" t="s">
        <v>443</v>
      </c>
      <c r="L2430" s="228">
        <f>COUNTIF(H2427:H2429,"RB")</f>
        <v>1</v>
      </c>
      <c r="M2430" s="228">
        <v>200</v>
      </c>
      <c r="N2430" s="245">
        <f>L2430*M2430</f>
        <v>200</v>
      </c>
      <c r="O2430" s="245"/>
      <c r="P2430" s="245">
        <f>N2430+O2430</f>
        <v>200</v>
      </c>
      <c r="Q2430" s="76">
        <f>P2430/P2431</f>
        <v>0.32679738562091504</v>
      </c>
      <c r="R2430" s="76"/>
      <c r="S2430" s="76"/>
      <c r="T2430" s="76"/>
    </row>
    <row r="2431" spans="1:20" s="25" customFormat="1" ht="20.100000000000001" customHeight="1">
      <c r="A2431" s="29"/>
      <c r="B2431" s="34"/>
      <c r="C2431" s="31"/>
      <c r="D2431" s="32"/>
      <c r="E2431" s="33"/>
      <c r="F2431" s="34"/>
      <c r="G2431" s="34"/>
      <c r="H2431" s="34"/>
      <c r="I2431" s="29"/>
      <c r="J2431" s="35"/>
      <c r="K2431" s="228"/>
      <c r="L2431" s="228"/>
      <c r="M2431" s="228"/>
      <c r="N2431" s="245"/>
      <c r="O2431" s="245"/>
      <c r="P2431" s="245">
        <f>SUM(P2427:P2430)</f>
        <v>612</v>
      </c>
      <c r="Q2431" s="76">
        <f>SUM(Q2427:Q2430)</f>
        <v>1</v>
      </c>
      <c r="R2431" s="76"/>
      <c r="S2431" s="76"/>
      <c r="T2431" s="76"/>
    </row>
    <row r="2432" spans="1:20" s="25" customFormat="1" ht="20.100000000000001" customHeight="1">
      <c r="A2432" s="20"/>
      <c r="B2432" s="44"/>
      <c r="C2432" s="41"/>
      <c r="D2432" s="42"/>
      <c r="E2432" s="43"/>
      <c r="F2432" s="44"/>
      <c r="G2432" s="44"/>
      <c r="H2432" s="44"/>
      <c r="I2432" s="20"/>
      <c r="J2432" s="24"/>
      <c r="K2432" s="226"/>
      <c r="L2432" s="226"/>
      <c r="M2432" s="226"/>
      <c r="N2432" s="239"/>
      <c r="O2432" s="239"/>
      <c r="P2432" s="239"/>
    </row>
    <row r="2433" spans="1:20" s="25" customFormat="1" ht="20.100000000000001" customHeight="1">
      <c r="A2433" s="20"/>
      <c r="B2433" s="44"/>
      <c r="C2433" s="41"/>
      <c r="D2433" s="42"/>
      <c r="E2433" s="43"/>
      <c r="F2433" s="44"/>
      <c r="G2433" s="44"/>
      <c r="H2433" s="44"/>
      <c r="I2433" s="20"/>
      <c r="J2433" s="24"/>
      <c r="K2433" s="226"/>
      <c r="L2433" s="226"/>
      <c r="M2433" s="226"/>
      <c r="N2433" s="239"/>
      <c r="O2433" s="239"/>
      <c r="P2433" s="239"/>
    </row>
    <row r="2434" spans="1:20" s="25" customFormat="1" ht="20.100000000000001" customHeight="1">
      <c r="A2434" s="29"/>
      <c r="B2434" s="34">
        <v>180</v>
      </c>
      <c r="C2434" s="31">
        <v>2.0249999999999999</v>
      </c>
      <c r="D2434" s="32" t="s">
        <v>196</v>
      </c>
      <c r="E2434" s="33">
        <v>0.84699999999999998</v>
      </c>
      <c r="F2434" s="34" t="s">
        <v>433</v>
      </c>
      <c r="G2434" s="34" t="s">
        <v>447</v>
      </c>
      <c r="H2434" s="34" t="s">
        <v>434</v>
      </c>
      <c r="I2434" s="29"/>
      <c r="J2434" s="35" t="s">
        <v>435</v>
      </c>
      <c r="K2434" s="228" t="s">
        <v>434</v>
      </c>
      <c r="L2434" s="228">
        <f>COUNTIF(H2434:H2438,"B")</f>
        <v>3</v>
      </c>
      <c r="M2434" s="228">
        <v>200</v>
      </c>
      <c r="N2434" s="245">
        <v>800</v>
      </c>
      <c r="O2434" s="245">
        <v>47</v>
      </c>
      <c r="P2434" s="245">
        <f>O2434+N2434</f>
        <v>847</v>
      </c>
      <c r="Q2434" s="76">
        <f>P2434/P2438</f>
        <v>0.80897803247373445</v>
      </c>
      <c r="R2434" s="76"/>
      <c r="S2434" s="76"/>
      <c r="T2434" s="76"/>
    </row>
    <row r="2435" spans="1:20" s="25" customFormat="1" ht="20.100000000000001" customHeight="1">
      <c r="A2435" s="29"/>
      <c r="B2435" s="34"/>
      <c r="C2435" s="31"/>
      <c r="D2435" s="32"/>
      <c r="E2435" s="33"/>
      <c r="F2435" s="34" t="s">
        <v>447</v>
      </c>
      <c r="G2435" s="34" t="s">
        <v>451</v>
      </c>
      <c r="H2435" s="34" t="s">
        <v>434</v>
      </c>
      <c r="I2435" s="29"/>
      <c r="J2435" s="35" t="s">
        <v>435</v>
      </c>
      <c r="K2435" s="228" t="s">
        <v>438</v>
      </c>
      <c r="L2435" s="228">
        <f>COUNTIF(H2434:H2438,"S")</f>
        <v>1</v>
      </c>
      <c r="M2435" s="228">
        <v>200</v>
      </c>
      <c r="N2435" s="245">
        <v>0</v>
      </c>
      <c r="O2435" s="245"/>
      <c r="P2435" s="245">
        <f>N2435+O2435</f>
        <v>0</v>
      </c>
      <c r="Q2435" s="76">
        <f>P2435/P2438</f>
        <v>0</v>
      </c>
      <c r="R2435" s="76"/>
      <c r="S2435" s="76"/>
      <c r="T2435" s="76"/>
    </row>
    <row r="2436" spans="1:20" s="25" customFormat="1" ht="20.100000000000001" customHeight="1">
      <c r="A2436" s="29"/>
      <c r="B2436" s="34"/>
      <c r="C2436" s="31"/>
      <c r="D2436" s="32"/>
      <c r="E2436" s="33"/>
      <c r="F2436" s="34" t="s">
        <v>451</v>
      </c>
      <c r="G2436" s="34" t="s">
        <v>454</v>
      </c>
      <c r="H2436" s="34" t="s">
        <v>438</v>
      </c>
      <c r="I2436" s="29"/>
      <c r="J2436" s="35" t="s">
        <v>435</v>
      </c>
      <c r="K2436" s="228" t="s">
        <v>440</v>
      </c>
      <c r="L2436" s="228">
        <f>COUNTIF(H2434:H2438,"RR")</f>
        <v>0</v>
      </c>
      <c r="M2436" s="228">
        <v>200</v>
      </c>
      <c r="N2436" s="245">
        <v>0</v>
      </c>
      <c r="O2436" s="245"/>
      <c r="P2436" s="245">
        <f>N2436+O2436</f>
        <v>0</v>
      </c>
      <c r="Q2436" s="76">
        <f>P2436/P2438</f>
        <v>0</v>
      </c>
      <c r="R2436" s="76"/>
      <c r="S2436" s="76"/>
      <c r="T2436" s="76"/>
    </row>
    <row r="2437" spans="1:20" s="25" customFormat="1" ht="20.100000000000001" customHeight="1">
      <c r="A2437" s="29"/>
      <c r="B2437" s="34"/>
      <c r="C2437" s="31"/>
      <c r="D2437" s="32"/>
      <c r="E2437" s="33"/>
      <c r="F2437" s="34" t="s">
        <v>454</v>
      </c>
      <c r="G2437" s="34" t="s">
        <v>455</v>
      </c>
      <c r="H2437" s="34" t="s">
        <v>443</v>
      </c>
      <c r="I2437" s="29"/>
      <c r="J2437" s="35" t="s">
        <v>40</v>
      </c>
      <c r="K2437" s="228" t="s">
        <v>443</v>
      </c>
      <c r="L2437" s="228">
        <f>COUNTIF(H2434:H2438,"RB")</f>
        <v>1</v>
      </c>
      <c r="M2437" s="228">
        <v>200</v>
      </c>
      <c r="N2437" s="245">
        <f>L2437*M2437</f>
        <v>200</v>
      </c>
      <c r="O2437" s="245"/>
      <c r="P2437" s="245">
        <f>N2437+O2437</f>
        <v>200</v>
      </c>
      <c r="Q2437" s="76">
        <f>P2437/P2438</f>
        <v>0.19102196752626552</v>
      </c>
      <c r="R2437" s="76"/>
      <c r="S2437" s="76"/>
      <c r="T2437" s="76"/>
    </row>
    <row r="2438" spans="1:20" s="25" customFormat="1" ht="20.100000000000001" customHeight="1">
      <c r="A2438" s="29"/>
      <c r="B2438" s="34"/>
      <c r="C2438" s="31"/>
      <c r="D2438" s="32"/>
      <c r="E2438" s="33"/>
      <c r="F2438" s="34" t="s">
        <v>455</v>
      </c>
      <c r="G2438" s="34" t="s">
        <v>592</v>
      </c>
      <c r="H2438" s="34" t="s">
        <v>434</v>
      </c>
      <c r="I2438" s="29"/>
      <c r="J2438" s="35" t="s">
        <v>435</v>
      </c>
      <c r="K2438" s="228"/>
      <c r="L2438" s="228"/>
      <c r="M2438" s="228"/>
      <c r="N2438" s="245"/>
      <c r="O2438" s="245"/>
      <c r="P2438" s="245">
        <f>SUM(P2434:P2437)</f>
        <v>1047</v>
      </c>
      <c r="Q2438" s="76">
        <f>SUM(Q2434:Q2437)</f>
        <v>1</v>
      </c>
      <c r="R2438" s="76"/>
      <c r="S2438" s="76"/>
      <c r="T2438" s="76"/>
    </row>
    <row r="2439" spans="1:20" s="25" customFormat="1" ht="20.100000000000001" customHeight="1">
      <c r="A2439" s="20"/>
      <c r="B2439" s="44"/>
      <c r="C2439" s="41"/>
      <c r="D2439" s="42"/>
      <c r="E2439" s="43"/>
      <c r="F2439" s="44"/>
      <c r="G2439" s="44"/>
      <c r="H2439" s="44"/>
      <c r="I2439" s="20"/>
      <c r="J2439" s="24"/>
      <c r="K2439" s="226"/>
      <c r="L2439" s="226"/>
      <c r="M2439" s="226"/>
      <c r="N2439" s="239"/>
      <c r="O2439" s="239"/>
      <c r="P2439" s="239"/>
    </row>
    <row r="2440" spans="1:20" s="25" customFormat="1" ht="20.100000000000001" customHeight="1">
      <c r="A2440" s="20"/>
      <c r="B2440" s="44"/>
      <c r="C2440" s="41"/>
      <c r="D2440" s="42"/>
      <c r="E2440" s="43"/>
      <c r="F2440" s="44"/>
      <c r="G2440" s="44"/>
      <c r="H2440" s="44"/>
      <c r="I2440" s="20"/>
      <c r="J2440" s="24"/>
      <c r="K2440" s="226"/>
      <c r="L2440" s="226"/>
      <c r="M2440" s="226"/>
      <c r="N2440" s="239"/>
      <c r="O2440" s="239"/>
      <c r="P2440" s="239"/>
    </row>
    <row r="2441" spans="1:20" s="25" customFormat="1" ht="20.100000000000001" customHeight="1">
      <c r="A2441" s="29"/>
      <c r="B2441" s="34">
        <v>181</v>
      </c>
      <c r="C2441" s="31">
        <v>2.0259999999999998</v>
      </c>
      <c r="D2441" s="32" t="s">
        <v>197</v>
      </c>
      <c r="E2441" s="33">
        <v>0.17799999999999999</v>
      </c>
      <c r="F2441" s="34" t="s">
        <v>433</v>
      </c>
      <c r="G2441" s="34" t="s">
        <v>593</v>
      </c>
      <c r="H2441" s="34" t="s">
        <v>434</v>
      </c>
      <c r="I2441" s="29"/>
      <c r="J2441" s="35" t="s">
        <v>435</v>
      </c>
      <c r="K2441" s="228" t="s">
        <v>434</v>
      </c>
      <c r="L2441" s="228">
        <f>COUNTIF(H2441,"")</f>
        <v>0</v>
      </c>
      <c r="M2441" s="228">
        <v>200</v>
      </c>
      <c r="N2441" s="245">
        <f>L2441*M2441</f>
        <v>0</v>
      </c>
      <c r="O2441" s="245">
        <v>178</v>
      </c>
      <c r="P2441" s="245">
        <f>O2441+N2441</f>
        <v>178</v>
      </c>
      <c r="Q2441" s="76">
        <f>P2441/P2445</f>
        <v>1</v>
      </c>
      <c r="R2441" s="76"/>
      <c r="S2441" s="76"/>
      <c r="T2441" s="76"/>
    </row>
    <row r="2442" spans="1:20" s="25" customFormat="1" ht="20.100000000000001" customHeight="1">
      <c r="A2442" s="29"/>
      <c r="B2442" s="34"/>
      <c r="C2442" s="31"/>
      <c r="D2442" s="32"/>
      <c r="E2442" s="33"/>
      <c r="F2442" s="34"/>
      <c r="G2442" s="34"/>
      <c r="H2442" s="34"/>
      <c r="I2442" s="29"/>
      <c r="J2442" s="35"/>
      <c r="K2442" s="228" t="s">
        <v>438</v>
      </c>
      <c r="L2442" s="228">
        <f>COUNTIF(H2441:H2443,"S")</f>
        <v>0</v>
      </c>
      <c r="M2442" s="228">
        <v>200</v>
      </c>
      <c r="N2442" s="245">
        <v>0</v>
      </c>
      <c r="O2442" s="245"/>
      <c r="P2442" s="245">
        <f>N2442+O2442</f>
        <v>0</v>
      </c>
      <c r="Q2442" s="76">
        <f>P2442/P2445</f>
        <v>0</v>
      </c>
      <c r="R2442" s="76"/>
      <c r="S2442" s="76"/>
      <c r="T2442" s="76"/>
    </row>
    <row r="2443" spans="1:20" s="25" customFormat="1" ht="20.100000000000001" customHeight="1">
      <c r="A2443" s="29"/>
      <c r="B2443" s="34"/>
      <c r="C2443" s="31"/>
      <c r="D2443" s="32"/>
      <c r="E2443" s="33"/>
      <c r="F2443" s="34"/>
      <c r="G2443" s="34"/>
      <c r="H2443" s="34"/>
      <c r="I2443" s="29"/>
      <c r="J2443" s="35"/>
      <c r="K2443" s="228" t="s">
        <v>440</v>
      </c>
      <c r="L2443" s="228">
        <f>COUNTIF(H2441:H2443,"RR")</f>
        <v>0</v>
      </c>
      <c r="M2443" s="228">
        <v>200</v>
      </c>
      <c r="N2443" s="245">
        <v>0</v>
      </c>
      <c r="O2443" s="245"/>
      <c r="P2443" s="245">
        <f>N2443+O2443</f>
        <v>0</v>
      </c>
      <c r="Q2443" s="76">
        <f>P2443/P2445</f>
        <v>0</v>
      </c>
      <c r="R2443" s="76"/>
      <c r="S2443" s="76"/>
      <c r="T2443" s="76"/>
    </row>
    <row r="2444" spans="1:20" s="25" customFormat="1" ht="20.100000000000001" customHeight="1">
      <c r="A2444" s="29"/>
      <c r="B2444" s="34"/>
      <c r="C2444" s="31"/>
      <c r="D2444" s="32"/>
      <c r="E2444" s="33"/>
      <c r="F2444" s="34"/>
      <c r="G2444" s="34"/>
      <c r="H2444" s="34"/>
      <c r="I2444" s="29"/>
      <c r="J2444" s="35"/>
      <c r="K2444" s="228" t="s">
        <v>443</v>
      </c>
      <c r="L2444" s="228">
        <f>COUNTIF(H2441:H2443,"RB")</f>
        <v>0</v>
      </c>
      <c r="M2444" s="228">
        <v>200</v>
      </c>
      <c r="N2444" s="245">
        <f>L2444*M2444</f>
        <v>0</v>
      </c>
      <c r="O2444" s="245"/>
      <c r="P2444" s="245">
        <f>N2444+O2444</f>
        <v>0</v>
      </c>
      <c r="Q2444" s="76">
        <f>P2444/P2445</f>
        <v>0</v>
      </c>
      <c r="R2444" s="76"/>
      <c r="S2444" s="76"/>
      <c r="T2444" s="76"/>
    </row>
    <row r="2445" spans="1:20" s="25" customFormat="1" ht="20.100000000000001" customHeight="1">
      <c r="A2445" s="29"/>
      <c r="B2445" s="34"/>
      <c r="C2445" s="31"/>
      <c r="D2445" s="32"/>
      <c r="E2445" s="33"/>
      <c r="F2445" s="34"/>
      <c r="G2445" s="34"/>
      <c r="H2445" s="34"/>
      <c r="I2445" s="29"/>
      <c r="J2445" s="35"/>
      <c r="K2445" s="228"/>
      <c r="L2445" s="228"/>
      <c r="M2445" s="228"/>
      <c r="N2445" s="245"/>
      <c r="O2445" s="245"/>
      <c r="P2445" s="245">
        <f>SUM(P2441:P2444)</f>
        <v>178</v>
      </c>
      <c r="Q2445" s="76">
        <f>SUM(Q2441:Q2444)</f>
        <v>1</v>
      </c>
      <c r="R2445" s="76"/>
      <c r="S2445" s="76"/>
      <c r="T2445" s="76"/>
    </row>
    <row r="2446" spans="1:20" s="25" customFormat="1" ht="20.100000000000001" customHeight="1">
      <c r="A2446" s="20"/>
      <c r="B2446" s="44"/>
      <c r="C2446" s="41"/>
      <c r="D2446" s="42"/>
      <c r="E2446" s="43"/>
      <c r="F2446" s="44"/>
      <c r="G2446" s="44"/>
      <c r="H2446" s="44"/>
      <c r="I2446" s="20"/>
      <c r="J2446" s="24"/>
      <c r="K2446" s="226"/>
      <c r="L2446" s="226"/>
      <c r="M2446" s="226"/>
      <c r="N2446" s="239"/>
      <c r="O2446" s="239"/>
      <c r="P2446" s="239"/>
    </row>
    <row r="2447" spans="1:20" s="25" customFormat="1" ht="20.100000000000001" customHeight="1">
      <c r="A2447" s="20"/>
      <c r="B2447" s="44"/>
      <c r="C2447" s="41"/>
      <c r="D2447" s="42"/>
      <c r="E2447" s="43"/>
      <c r="F2447" s="44"/>
      <c r="G2447" s="44"/>
      <c r="H2447" s="44"/>
      <c r="I2447" s="20"/>
      <c r="J2447" s="24"/>
      <c r="K2447" s="226"/>
      <c r="L2447" s="226"/>
      <c r="M2447" s="226"/>
      <c r="N2447" s="239"/>
      <c r="O2447" s="239"/>
      <c r="P2447" s="239"/>
    </row>
    <row r="2448" spans="1:20" s="25" customFormat="1" ht="20.100000000000001" customHeight="1">
      <c r="A2448" s="29"/>
      <c r="B2448" s="34">
        <v>182</v>
      </c>
      <c r="C2448" s="31">
        <v>2.0270000000000001</v>
      </c>
      <c r="D2448" s="32" t="s">
        <v>198</v>
      </c>
      <c r="E2448" s="33">
        <v>0.11899999999999999</v>
      </c>
      <c r="F2448" s="34" t="s">
        <v>433</v>
      </c>
      <c r="G2448" s="34" t="s">
        <v>594</v>
      </c>
      <c r="H2448" s="34" t="s">
        <v>434</v>
      </c>
      <c r="I2448" s="29"/>
      <c r="J2448" s="35" t="s">
        <v>435</v>
      </c>
      <c r="K2448" s="228" t="s">
        <v>434</v>
      </c>
      <c r="L2448" s="228">
        <f>COUNTIF(H2448,"")</f>
        <v>0</v>
      </c>
      <c r="M2448" s="228">
        <v>200</v>
      </c>
      <c r="N2448" s="245">
        <f>L2448*M2448</f>
        <v>0</v>
      </c>
      <c r="O2448" s="245">
        <v>119</v>
      </c>
      <c r="P2448" s="245">
        <f>O2448+N2448</f>
        <v>119</v>
      </c>
      <c r="Q2448" s="76">
        <f>P2448/P2452</f>
        <v>1</v>
      </c>
      <c r="R2448" s="76"/>
      <c r="S2448" s="76"/>
      <c r="T2448" s="76"/>
    </row>
    <row r="2449" spans="1:20" s="25" customFormat="1" ht="20.100000000000001" customHeight="1">
      <c r="A2449" s="29"/>
      <c r="B2449" s="34"/>
      <c r="C2449" s="31"/>
      <c r="D2449" s="32"/>
      <c r="E2449" s="33"/>
      <c r="F2449" s="34"/>
      <c r="G2449" s="34"/>
      <c r="H2449" s="34"/>
      <c r="I2449" s="29"/>
      <c r="J2449" s="35"/>
      <c r="K2449" s="228" t="s">
        <v>438</v>
      </c>
      <c r="L2449" s="228">
        <f>COUNTIF(H2448:H2450,"S")</f>
        <v>0</v>
      </c>
      <c r="M2449" s="228">
        <v>200</v>
      </c>
      <c r="N2449" s="245">
        <v>0</v>
      </c>
      <c r="O2449" s="245"/>
      <c r="P2449" s="245">
        <f>N2449+O2449</f>
        <v>0</v>
      </c>
      <c r="Q2449" s="76">
        <f>P2449/P2452</f>
        <v>0</v>
      </c>
      <c r="R2449" s="76"/>
      <c r="S2449" s="76"/>
      <c r="T2449" s="76"/>
    </row>
    <row r="2450" spans="1:20" s="25" customFormat="1" ht="20.100000000000001" customHeight="1">
      <c r="A2450" s="29"/>
      <c r="B2450" s="34"/>
      <c r="C2450" s="31"/>
      <c r="D2450" s="32"/>
      <c r="E2450" s="33"/>
      <c r="F2450" s="34"/>
      <c r="G2450" s="34"/>
      <c r="H2450" s="34"/>
      <c r="I2450" s="29"/>
      <c r="J2450" s="35"/>
      <c r="K2450" s="228" t="s">
        <v>440</v>
      </c>
      <c r="L2450" s="228">
        <f>COUNTIF(H2448:H2450,"RR")</f>
        <v>0</v>
      </c>
      <c r="M2450" s="228">
        <v>200</v>
      </c>
      <c r="N2450" s="245">
        <v>0</v>
      </c>
      <c r="O2450" s="245"/>
      <c r="P2450" s="245">
        <f>N2450+O2450</f>
        <v>0</v>
      </c>
      <c r="Q2450" s="76">
        <f>P2450/P2452</f>
        <v>0</v>
      </c>
      <c r="R2450" s="76"/>
      <c r="S2450" s="76"/>
      <c r="T2450" s="76"/>
    </row>
    <row r="2451" spans="1:20" s="25" customFormat="1" ht="20.100000000000001" customHeight="1">
      <c r="A2451" s="29"/>
      <c r="B2451" s="34"/>
      <c r="C2451" s="31"/>
      <c r="D2451" s="32"/>
      <c r="E2451" s="33"/>
      <c r="F2451" s="34"/>
      <c r="G2451" s="34"/>
      <c r="H2451" s="34"/>
      <c r="I2451" s="29"/>
      <c r="J2451" s="35"/>
      <c r="K2451" s="228" t="s">
        <v>443</v>
      </c>
      <c r="L2451" s="228">
        <f>COUNTIF(H2448:H2450,"RB")</f>
        <v>0</v>
      </c>
      <c r="M2451" s="228">
        <v>200</v>
      </c>
      <c r="N2451" s="245">
        <f>L2451*M2451</f>
        <v>0</v>
      </c>
      <c r="O2451" s="245"/>
      <c r="P2451" s="245">
        <f>N2451+O2451</f>
        <v>0</v>
      </c>
      <c r="Q2451" s="76">
        <f>P2451/P2452</f>
        <v>0</v>
      </c>
      <c r="R2451" s="76"/>
      <c r="S2451" s="76"/>
      <c r="T2451" s="76"/>
    </row>
    <row r="2452" spans="1:20" s="25" customFormat="1" ht="20.100000000000001" customHeight="1">
      <c r="A2452" s="29"/>
      <c r="B2452" s="34"/>
      <c r="C2452" s="31"/>
      <c r="D2452" s="32"/>
      <c r="E2452" s="33"/>
      <c r="F2452" s="34"/>
      <c r="G2452" s="34"/>
      <c r="H2452" s="34"/>
      <c r="I2452" s="29"/>
      <c r="J2452" s="35"/>
      <c r="K2452" s="228"/>
      <c r="L2452" s="228"/>
      <c r="M2452" s="228"/>
      <c r="N2452" s="245"/>
      <c r="O2452" s="245"/>
      <c r="P2452" s="245">
        <f>SUM(P2448:P2451)</f>
        <v>119</v>
      </c>
      <c r="Q2452" s="76">
        <f>SUM(Q2448:Q2451)</f>
        <v>1</v>
      </c>
      <c r="R2452" s="76"/>
      <c r="S2452" s="76"/>
      <c r="T2452" s="76"/>
    </row>
    <row r="2453" spans="1:20" s="25" customFormat="1" ht="20.100000000000001" customHeight="1">
      <c r="A2453" s="20"/>
      <c r="B2453" s="44"/>
      <c r="C2453" s="41"/>
      <c r="D2453" s="42"/>
      <c r="E2453" s="43"/>
      <c r="F2453" s="44"/>
      <c r="G2453" s="44"/>
      <c r="H2453" s="44"/>
      <c r="I2453" s="20"/>
      <c r="J2453" s="24"/>
      <c r="K2453" s="226"/>
      <c r="L2453" s="226"/>
      <c r="M2453" s="226"/>
      <c r="N2453" s="239"/>
      <c r="O2453" s="239"/>
      <c r="P2453" s="239"/>
    </row>
    <row r="2454" spans="1:20" s="25" customFormat="1" ht="20.100000000000001" customHeight="1">
      <c r="A2454" s="20"/>
      <c r="B2454" s="44"/>
      <c r="C2454" s="41"/>
      <c r="D2454" s="42"/>
      <c r="E2454" s="43"/>
      <c r="F2454" s="44"/>
      <c r="G2454" s="44"/>
      <c r="H2454" s="44"/>
      <c r="I2454" s="20"/>
      <c r="J2454" s="24"/>
      <c r="K2454" s="226"/>
      <c r="L2454" s="226"/>
      <c r="M2454" s="226"/>
      <c r="N2454" s="239"/>
      <c r="O2454" s="239"/>
      <c r="P2454" s="239"/>
    </row>
    <row r="2455" spans="1:20" s="25" customFormat="1" ht="20.100000000000001" customHeight="1">
      <c r="A2455" s="29"/>
      <c r="B2455" s="34">
        <v>183</v>
      </c>
      <c r="C2455" s="31">
        <v>2.028</v>
      </c>
      <c r="D2455" s="32" t="s">
        <v>199</v>
      </c>
      <c r="E2455" s="33">
        <v>0.09</v>
      </c>
      <c r="F2455" s="34" t="s">
        <v>433</v>
      </c>
      <c r="G2455" s="34" t="s">
        <v>595</v>
      </c>
      <c r="H2455" s="34" t="s">
        <v>434</v>
      </c>
      <c r="I2455" s="29"/>
      <c r="J2455" s="35" t="s">
        <v>435</v>
      </c>
      <c r="K2455" s="228" t="s">
        <v>434</v>
      </c>
      <c r="L2455" s="228">
        <f>COUNTIF(H2455,"")</f>
        <v>0</v>
      </c>
      <c r="M2455" s="228">
        <v>200</v>
      </c>
      <c r="N2455" s="245">
        <f>L2455*M2455</f>
        <v>0</v>
      </c>
      <c r="O2455" s="245">
        <v>90</v>
      </c>
      <c r="P2455" s="245">
        <f>O2455+N2455</f>
        <v>90</v>
      </c>
      <c r="Q2455" s="76">
        <f>P2455/P2459</f>
        <v>1</v>
      </c>
      <c r="R2455" s="76"/>
      <c r="S2455" s="76"/>
      <c r="T2455" s="76"/>
    </row>
    <row r="2456" spans="1:20" s="25" customFormat="1" ht="20.100000000000001" customHeight="1">
      <c r="A2456" s="29"/>
      <c r="B2456" s="34"/>
      <c r="C2456" s="31"/>
      <c r="D2456" s="32"/>
      <c r="E2456" s="33"/>
      <c r="F2456" s="34"/>
      <c r="G2456" s="34"/>
      <c r="H2456" s="34"/>
      <c r="I2456" s="29"/>
      <c r="J2456" s="35"/>
      <c r="K2456" s="228" t="s">
        <v>438</v>
      </c>
      <c r="L2456" s="228">
        <f>COUNTIF(H2455:H2457,"S")</f>
        <v>0</v>
      </c>
      <c r="M2456" s="228">
        <v>200</v>
      </c>
      <c r="N2456" s="245">
        <f>L2456*M2456</f>
        <v>0</v>
      </c>
      <c r="O2456" s="245"/>
      <c r="P2456" s="245">
        <f>N2456+O2456</f>
        <v>0</v>
      </c>
      <c r="Q2456" s="76">
        <f>P2456/P2459</f>
        <v>0</v>
      </c>
      <c r="R2456" s="76"/>
      <c r="S2456" s="76"/>
      <c r="T2456" s="76"/>
    </row>
    <row r="2457" spans="1:20" s="25" customFormat="1" ht="20.100000000000001" customHeight="1">
      <c r="A2457" s="29"/>
      <c r="B2457" s="34"/>
      <c r="C2457" s="31"/>
      <c r="D2457" s="32"/>
      <c r="E2457" s="33"/>
      <c r="F2457" s="34"/>
      <c r="G2457" s="34"/>
      <c r="H2457" s="34"/>
      <c r="I2457" s="29"/>
      <c r="J2457" s="35"/>
      <c r="K2457" s="228" t="s">
        <v>440</v>
      </c>
      <c r="L2457" s="228">
        <f>COUNTIF(H2455:H2457,"RR")</f>
        <v>0</v>
      </c>
      <c r="M2457" s="228">
        <v>200</v>
      </c>
      <c r="N2457" s="245">
        <f>L2457*M2457</f>
        <v>0</v>
      </c>
      <c r="O2457" s="245"/>
      <c r="P2457" s="245">
        <f>N2457+O2457</f>
        <v>0</v>
      </c>
      <c r="Q2457" s="76">
        <f>P2457/P2459</f>
        <v>0</v>
      </c>
      <c r="R2457" s="76"/>
      <c r="S2457" s="76"/>
      <c r="T2457" s="76"/>
    </row>
    <row r="2458" spans="1:20" s="25" customFormat="1" ht="20.100000000000001" customHeight="1">
      <c r="A2458" s="29"/>
      <c r="B2458" s="34"/>
      <c r="C2458" s="31"/>
      <c r="D2458" s="32"/>
      <c r="E2458" s="33"/>
      <c r="F2458" s="34"/>
      <c r="G2458" s="34"/>
      <c r="H2458" s="34"/>
      <c r="I2458" s="29"/>
      <c r="J2458" s="35"/>
      <c r="K2458" s="228" t="s">
        <v>443</v>
      </c>
      <c r="L2458" s="228">
        <f>COUNTIF(H2455:H2457,"RB")</f>
        <v>0</v>
      </c>
      <c r="M2458" s="228">
        <v>200</v>
      </c>
      <c r="N2458" s="245">
        <f>L2458*M2458</f>
        <v>0</v>
      </c>
      <c r="O2458" s="245"/>
      <c r="P2458" s="245">
        <f>N2458+O2458</f>
        <v>0</v>
      </c>
      <c r="Q2458" s="76">
        <f>P2458/P2459</f>
        <v>0</v>
      </c>
      <c r="R2458" s="76"/>
      <c r="S2458" s="76"/>
      <c r="T2458" s="76"/>
    </row>
    <row r="2459" spans="1:20" s="25" customFormat="1" ht="20.100000000000001" customHeight="1">
      <c r="A2459" s="29"/>
      <c r="B2459" s="34"/>
      <c r="C2459" s="31"/>
      <c r="D2459" s="32"/>
      <c r="E2459" s="33"/>
      <c r="F2459" s="34"/>
      <c r="G2459" s="34"/>
      <c r="H2459" s="34"/>
      <c r="I2459" s="29"/>
      <c r="J2459" s="35"/>
      <c r="K2459" s="228"/>
      <c r="L2459" s="228"/>
      <c r="M2459" s="228"/>
      <c r="N2459" s="245"/>
      <c r="O2459" s="245"/>
      <c r="P2459" s="245">
        <f>SUM(P2455:P2458)</f>
        <v>90</v>
      </c>
      <c r="Q2459" s="76">
        <f>SUM(Q2455:Q2458)</f>
        <v>1</v>
      </c>
      <c r="R2459" s="76"/>
      <c r="S2459" s="76"/>
      <c r="T2459" s="76"/>
    </row>
    <row r="2460" spans="1:20" s="25" customFormat="1" ht="20.100000000000001" customHeight="1">
      <c r="A2460" s="20"/>
      <c r="B2460" s="44"/>
      <c r="C2460" s="41"/>
      <c r="D2460" s="42"/>
      <c r="E2460" s="43"/>
      <c r="F2460" s="44"/>
      <c r="G2460" s="44"/>
      <c r="H2460" s="44"/>
      <c r="I2460" s="20"/>
      <c r="J2460" s="24"/>
      <c r="K2460" s="226"/>
      <c r="L2460" s="226"/>
      <c r="M2460" s="226"/>
      <c r="N2460" s="239"/>
      <c r="O2460" s="239"/>
      <c r="P2460" s="239"/>
    </row>
    <row r="2461" spans="1:20" s="25" customFormat="1" ht="20.100000000000001" customHeight="1">
      <c r="A2461" s="20"/>
      <c r="B2461" s="44"/>
      <c r="C2461" s="41"/>
      <c r="D2461" s="42"/>
      <c r="E2461" s="43"/>
      <c r="F2461" s="44"/>
      <c r="G2461" s="44"/>
      <c r="H2461" s="44"/>
      <c r="I2461" s="20"/>
      <c r="J2461" s="24"/>
      <c r="K2461" s="226"/>
      <c r="L2461" s="226"/>
      <c r="M2461" s="226"/>
      <c r="N2461" s="239"/>
      <c r="O2461" s="239"/>
      <c r="P2461" s="239"/>
    </row>
    <row r="2462" spans="1:20" s="25" customFormat="1" ht="20.100000000000001" customHeight="1">
      <c r="A2462" s="29"/>
      <c r="B2462" s="34">
        <v>184</v>
      </c>
      <c r="C2462" s="31">
        <v>2.0289999999999999</v>
      </c>
      <c r="D2462" s="32" t="s">
        <v>200</v>
      </c>
      <c r="E2462" s="33">
        <v>0.08</v>
      </c>
      <c r="F2462" s="34" t="s">
        <v>433</v>
      </c>
      <c r="G2462" s="34" t="s">
        <v>596</v>
      </c>
      <c r="H2462" s="34" t="s">
        <v>434</v>
      </c>
      <c r="I2462" s="29"/>
      <c r="J2462" s="35" t="s">
        <v>435</v>
      </c>
      <c r="K2462" s="228" t="s">
        <v>434</v>
      </c>
      <c r="L2462" s="228">
        <f>COUNTIF(H2462,"B")</f>
        <v>1</v>
      </c>
      <c r="M2462" s="228">
        <v>200</v>
      </c>
      <c r="N2462" s="245">
        <v>0</v>
      </c>
      <c r="O2462" s="245">
        <v>80</v>
      </c>
      <c r="P2462" s="245">
        <f>O2462+N2462</f>
        <v>80</v>
      </c>
      <c r="Q2462" s="76">
        <f>P2462/P2466</f>
        <v>1</v>
      </c>
      <c r="R2462" s="76"/>
      <c r="S2462" s="76"/>
      <c r="T2462" s="76"/>
    </row>
    <row r="2463" spans="1:20" s="25" customFormat="1" ht="20.100000000000001" customHeight="1">
      <c r="A2463" s="29"/>
      <c r="B2463" s="34"/>
      <c r="C2463" s="31"/>
      <c r="D2463" s="32"/>
      <c r="E2463" s="33"/>
      <c r="F2463" s="34"/>
      <c r="G2463" s="34"/>
      <c r="H2463" s="34"/>
      <c r="I2463" s="29"/>
      <c r="J2463" s="35"/>
      <c r="K2463" s="228" t="s">
        <v>438</v>
      </c>
      <c r="L2463" s="228">
        <f>COUNTIF(H2462:H2464,"S")</f>
        <v>0</v>
      </c>
      <c r="M2463" s="228">
        <v>200</v>
      </c>
      <c r="N2463" s="245">
        <v>0</v>
      </c>
      <c r="O2463" s="245"/>
      <c r="P2463" s="245">
        <f>N2463+O2463</f>
        <v>0</v>
      </c>
      <c r="Q2463" s="76">
        <f>P2463/P2466</f>
        <v>0</v>
      </c>
      <c r="R2463" s="76"/>
      <c r="S2463" s="76"/>
      <c r="T2463" s="76"/>
    </row>
    <row r="2464" spans="1:20" s="25" customFormat="1" ht="20.100000000000001" customHeight="1">
      <c r="A2464" s="29"/>
      <c r="B2464" s="34"/>
      <c r="C2464" s="31"/>
      <c r="D2464" s="32"/>
      <c r="E2464" s="33"/>
      <c r="F2464" s="34"/>
      <c r="G2464" s="34"/>
      <c r="H2464" s="34"/>
      <c r="I2464" s="29"/>
      <c r="J2464" s="35"/>
      <c r="K2464" s="228" t="s">
        <v>440</v>
      </c>
      <c r="L2464" s="228">
        <f>COUNTIF(H2462:H2464,"RR")</f>
        <v>0</v>
      </c>
      <c r="M2464" s="228">
        <v>200</v>
      </c>
      <c r="N2464" s="245">
        <v>0</v>
      </c>
      <c r="O2464" s="245"/>
      <c r="P2464" s="245">
        <f>N2464+O2464</f>
        <v>0</v>
      </c>
      <c r="Q2464" s="76">
        <f>P2464/P2466</f>
        <v>0</v>
      </c>
      <c r="R2464" s="76"/>
      <c r="S2464" s="76"/>
      <c r="T2464" s="76"/>
    </row>
    <row r="2465" spans="1:20" s="25" customFormat="1" ht="20.100000000000001" customHeight="1">
      <c r="A2465" s="29"/>
      <c r="B2465" s="34"/>
      <c r="C2465" s="31"/>
      <c r="D2465" s="32"/>
      <c r="E2465" s="33"/>
      <c r="F2465" s="34"/>
      <c r="G2465" s="34"/>
      <c r="H2465" s="34"/>
      <c r="I2465" s="29"/>
      <c r="J2465" s="35"/>
      <c r="K2465" s="228" t="s">
        <v>443</v>
      </c>
      <c r="L2465" s="228">
        <f>COUNTIF(H2462:H2464,"RB")</f>
        <v>0</v>
      </c>
      <c r="M2465" s="228">
        <v>200</v>
      </c>
      <c r="N2465" s="245">
        <f>L2465*M2465</f>
        <v>0</v>
      </c>
      <c r="O2465" s="245"/>
      <c r="P2465" s="245">
        <f>N2465+O2465</f>
        <v>0</v>
      </c>
      <c r="Q2465" s="76">
        <f>P2465/P2466</f>
        <v>0</v>
      </c>
      <c r="R2465" s="76"/>
      <c r="S2465" s="76"/>
      <c r="T2465" s="76"/>
    </row>
    <row r="2466" spans="1:20" s="25" customFormat="1" ht="20.100000000000001" customHeight="1">
      <c r="A2466" s="29"/>
      <c r="B2466" s="34"/>
      <c r="C2466" s="31"/>
      <c r="D2466" s="32"/>
      <c r="E2466" s="33"/>
      <c r="F2466" s="34"/>
      <c r="G2466" s="34"/>
      <c r="H2466" s="34"/>
      <c r="I2466" s="29"/>
      <c r="J2466" s="35"/>
      <c r="K2466" s="228"/>
      <c r="L2466" s="228"/>
      <c r="M2466" s="228"/>
      <c r="N2466" s="245"/>
      <c r="O2466" s="245"/>
      <c r="P2466" s="245">
        <f>SUM(P2462:P2465)</f>
        <v>80</v>
      </c>
      <c r="Q2466" s="76">
        <f>SUM(Q2462:Q2465)</f>
        <v>1</v>
      </c>
      <c r="R2466" s="76"/>
      <c r="S2466" s="76"/>
      <c r="T2466" s="76"/>
    </row>
    <row r="2467" spans="1:20" s="25" customFormat="1" ht="20.100000000000001" customHeight="1">
      <c r="A2467" s="20"/>
      <c r="B2467" s="44"/>
      <c r="C2467" s="41"/>
      <c r="D2467" s="42"/>
      <c r="E2467" s="43"/>
      <c r="F2467" s="44"/>
      <c r="G2467" s="44"/>
      <c r="H2467" s="44"/>
      <c r="I2467" s="20"/>
      <c r="J2467" s="24"/>
      <c r="K2467" s="226"/>
      <c r="L2467" s="226"/>
      <c r="M2467" s="226"/>
      <c r="N2467" s="239"/>
      <c r="O2467" s="239"/>
      <c r="P2467" s="239"/>
    </row>
    <row r="2468" spans="1:20" s="25" customFormat="1" ht="20.100000000000001" customHeight="1">
      <c r="A2468" s="20"/>
      <c r="B2468" s="44"/>
      <c r="C2468" s="41"/>
      <c r="D2468" s="42"/>
      <c r="E2468" s="43"/>
      <c r="F2468" s="44"/>
      <c r="G2468" s="44"/>
      <c r="H2468" s="44"/>
      <c r="I2468" s="20"/>
      <c r="J2468" s="24"/>
      <c r="K2468" s="226"/>
      <c r="L2468" s="226"/>
      <c r="M2468" s="226"/>
      <c r="N2468" s="239"/>
      <c r="O2468" s="239"/>
      <c r="P2468" s="239"/>
    </row>
    <row r="2469" spans="1:20" s="25" customFormat="1" ht="20.100000000000001" customHeight="1">
      <c r="A2469" s="29"/>
      <c r="B2469" s="34">
        <v>185</v>
      </c>
      <c r="C2469" s="31">
        <v>2.0299999999999998</v>
      </c>
      <c r="D2469" s="32" t="s">
        <v>201</v>
      </c>
      <c r="E2469" s="33">
        <v>0.28899999999999998</v>
      </c>
      <c r="F2469" s="34" t="s">
        <v>433</v>
      </c>
      <c r="G2469" s="34" t="s">
        <v>447</v>
      </c>
      <c r="H2469" s="34" t="s">
        <v>434</v>
      </c>
      <c r="I2469" s="29"/>
      <c r="J2469" s="35" t="s">
        <v>435</v>
      </c>
      <c r="K2469" s="228" t="s">
        <v>434</v>
      </c>
      <c r="L2469" s="228">
        <f>COUNTIF(H2469,"B")</f>
        <v>1</v>
      </c>
      <c r="M2469" s="228">
        <v>200</v>
      </c>
      <c r="N2469" s="245">
        <f>L2469*M2469</f>
        <v>200</v>
      </c>
      <c r="O2469" s="245">
        <v>89</v>
      </c>
      <c r="P2469" s="245">
        <f>O2469+N2469</f>
        <v>289</v>
      </c>
      <c r="Q2469" s="76">
        <f>P2469/P2473</f>
        <v>1</v>
      </c>
      <c r="R2469" s="76"/>
      <c r="S2469" s="76"/>
      <c r="T2469" s="76"/>
    </row>
    <row r="2470" spans="1:20" s="25" customFormat="1" ht="20.100000000000001" customHeight="1">
      <c r="A2470" s="29"/>
      <c r="B2470" s="34"/>
      <c r="C2470" s="31"/>
      <c r="D2470" s="32"/>
      <c r="E2470" s="33"/>
      <c r="F2470" s="34" t="s">
        <v>447</v>
      </c>
      <c r="G2470" s="34" t="s">
        <v>524</v>
      </c>
      <c r="H2470" s="34" t="s">
        <v>434</v>
      </c>
      <c r="I2470" s="29"/>
      <c r="J2470" s="35" t="s">
        <v>435</v>
      </c>
      <c r="K2470" s="228" t="s">
        <v>438</v>
      </c>
      <c r="L2470" s="228">
        <f>COUNTIF(H2469:H2471,"S")</f>
        <v>0</v>
      </c>
      <c r="M2470" s="228">
        <v>200</v>
      </c>
      <c r="N2470" s="245">
        <f>L2470*M2470</f>
        <v>0</v>
      </c>
      <c r="O2470" s="245"/>
      <c r="P2470" s="245">
        <f>N2470+O2470</f>
        <v>0</v>
      </c>
      <c r="Q2470" s="76">
        <f>P2470/P2473</f>
        <v>0</v>
      </c>
      <c r="R2470" s="76"/>
      <c r="S2470" s="76"/>
      <c r="T2470" s="76"/>
    </row>
    <row r="2471" spans="1:20" s="25" customFormat="1" ht="20.100000000000001" customHeight="1">
      <c r="A2471" s="29"/>
      <c r="B2471" s="34"/>
      <c r="C2471" s="31"/>
      <c r="D2471" s="32"/>
      <c r="E2471" s="33"/>
      <c r="F2471" s="34"/>
      <c r="G2471" s="34"/>
      <c r="H2471" s="34"/>
      <c r="I2471" s="29"/>
      <c r="J2471" s="35"/>
      <c r="K2471" s="228" t="s">
        <v>440</v>
      </c>
      <c r="L2471" s="228">
        <f>COUNTIF(H2469:H2471,"RR")</f>
        <v>0</v>
      </c>
      <c r="M2471" s="228">
        <v>200</v>
      </c>
      <c r="N2471" s="245">
        <f>L2471*M2471</f>
        <v>0</v>
      </c>
      <c r="O2471" s="245"/>
      <c r="P2471" s="245">
        <f>N2471+O2471</f>
        <v>0</v>
      </c>
      <c r="Q2471" s="76">
        <f>P2471/P2473</f>
        <v>0</v>
      </c>
      <c r="R2471" s="76"/>
      <c r="S2471" s="76"/>
      <c r="T2471" s="76"/>
    </row>
    <row r="2472" spans="1:20" s="25" customFormat="1" ht="20.100000000000001" customHeight="1">
      <c r="A2472" s="29"/>
      <c r="B2472" s="34"/>
      <c r="C2472" s="31"/>
      <c r="D2472" s="32"/>
      <c r="E2472" s="33"/>
      <c r="F2472" s="34"/>
      <c r="G2472" s="34"/>
      <c r="H2472" s="34"/>
      <c r="I2472" s="29"/>
      <c r="J2472" s="35"/>
      <c r="K2472" s="228" t="s">
        <v>443</v>
      </c>
      <c r="L2472" s="228">
        <f>COUNTIF(H2469:H2471,"RB")</f>
        <v>0</v>
      </c>
      <c r="M2472" s="228">
        <v>200</v>
      </c>
      <c r="N2472" s="245">
        <f>L2472*M2472</f>
        <v>0</v>
      </c>
      <c r="O2472" s="245"/>
      <c r="P2472" s="245">
        <f>N2472+O2472</f>
        <v>0</v>
      </c>
      <c r="Q2472" s="76">
        <f>P2472/P2473</f>
        <v>0</v>
      </c>
      <c r="R2472" s="76"/>
      <c r="S2472" s="76"/>
      <c r="T2472" s="76"/>
    </row>
    <row r="2473" spans="1:20" s="25" customFormat="1" ht="20.100000000000001" customHeight="1">
      <c r="A2473" s="29"/>
      <c r="B2473" s="34"/>
      <c r="C2473" s="31"/>
      <c r="D2473" s="32"/>
      <c r="E2473" s="33"/>
      <c r="F2473" s="34"/>
      <c r="G2473" s="34"/>
      <c r="H2473" s="34"/>
      <c r="I2473" s="29"/>
      <c r="J2473" s="35"/>
      <c r="K2473" s="228"/>
      <c r="L2473" s="228"/>
      <c r="M2473" s="228"/>
      <c r="N2473" s="245"/>
      <c r="O2473" s="245"/>
      <c r="P2473" s="245">
        <f>SUM(P2469:P2472)</f>
        <v>289</v>
      </c>
      <c r="Q2473" s="76">
        <f>SUM(Q2469:Q2472)</f>
        <v>1</v>
      </c>
      <c r="R2473" s="76"/>
      <c r="S2473" s="76"/>
      <c r="T2473" s="76"/>
    </row>
    <row r="2474" spans="1:20" s="25" customFormat="1" ht="20.100000000000001" customHeight="1">
      <c r="A2474" s="20"/>
      <c r="B2474" s="44"/>
      <c r="C2474" s="41"/>
      <c r="D2474" s="42"/>
      <c r="E2474" s="43"/>
      <c r="F2474" s="44"/>
      <c r="G2474" s="44"/>
      <c r="H2474" s="44"/>
      <c r="I2474" s="20"/>
      <c r="J2474" s="24"/>
      <c r="K2474" s="226"/>
      <c r="L2474" s="226"/>
      <c r="M2474" s="226"/>
      <c r="N2474" s="239"/>
      <c r="O2474" s="239"/>
      <c r="P2474" s="239"/>
    </row>
    <row r="2475" spans="1:20" s="25" customFormat="1" ht="20.100000000000001" customHeight="1">
      <c r="A2475" s="20"/>
      <c r="B2475" s="44"/>
      <c r="C2475" s="41"/>
      <c r="D2475" s="42"/>
      <c r="E2475" s="43"/>
      <c r="F2475" s="44"/>
      <c r="G2475" s="44"/>
      <c r="H2475" s="44"/>
      <c r="I2475" s="20"/>
      <c r="J2475" s="24"/>
      <c r="K2475" s="226"/>
      <c r="L2475" s="226"/>
      <c r="M2475" s="226"/>
      <c r="N2475" s="239"/>
      <c r="O2475" s="239"/>
      <c r="P2475" s="239"/>
    </row>
    <row r="2476" spans="1:20" s="25" customFormat="1" ht="20.100000000000001" customHeight="1">
      <c r="A2476" s="29"/>
      <c r="B2476" s="34">
        <v>186</v>
      </c>
      <c r="C2476" s="31">
        <v>2.0310000000000001</v>
      </c>
      <c r="D2476" s="32" t="s">
        <v>202</v>
      </c>
      <c r="E2476" s="33">
        <v>7.6999999999999999E-2</v>
      </c>
      <c r="F2476" s="34" t="s">
        <v>433</v>
      </c>
      <c r="G2476" s="34" t="s">
        <v>597</v>
      </c>
      <c r="H2476" s="34" t="s">
        <v>443</v>
      </c>
      <c r="I2476" s="29"/>
      <c r="J2476" s="35" t="s">
        <v>40</v>
      </c>
      <c r="K2476" s="228" t="s">
        <v>434</v>
      </c>
      <c r="L2476" s="228">
        <f>COUNTIF(H2476,"")</f>
        <v>0</v>
      </c>
      <c r="M2476" s="228">
        <v>200</v>
      </c>
      <c r="N2476" s="245">
        <f>L2476*M2476</f>
        <v>0</v>
      </c>
      <c r="O2476" s="245">
        <v>77</v>
      </c>
      <c r="P2476" s="245">
        <f>O2476+N2476</f>
        <v>77</v>
      </c>
      <c r="Q2476" s="76">
        <f>P2476/P2480</f>
        <v>1</v>
      </c>
      <c r="R2476" s="76"/>
      <c r="S2476" s="76"/>
      <c r="T2476" s="76"/>
    </row>
    <row r="2477" spans="1:20" s="25" customFormat="1" ht="20.100000000000001" customHeight="1">
      <c r="A2477" s="29"/>
      <c r="B2477" s="34"/>
      <c r="C2477" s="31"/>
      <c r="D2477" s="32"/>
      <c r="E2477" s="33"/>
      <c r="F2477" s="34"/>
      <c r="G2477" s="34"/>
      <c r="H2477" s="34"/>
      <c r="I2477" s="29"/>
      <c r="J2477" s="35"/>
      <c r="K2477" s="228" t="s">
        <v>438</v>
      </c>
      <c r="L2477" s="228">
        <f>COUNTIF(H2476:H2478,"S")</f>
        <v>0</v>
      </c>
      <c r="M2477" s="228">
        <v>200</v>
      </c>
      <c r="N2477" s="245">
        <f>L2477*M2477</f>
        <v>0</v>
      </c>
      <c r="O2477" s="245"/>
      <c r="P2477" s="245">
        <f>N2477+O2477</f>
        <v>0</v>
      </c>
      <c r="Q2477" s="76">
        <f>P2477/P2480</f>
        <v>0</v>
      </c>
      <c r="R2477" s="76"/>
      <c r="S2477" s="76"/>
      <c r="T2477" s="76"/>
    </row>
    <row r="2478" spans="1:20" s="25" customFormat="1" ht="20.100000000000001" customHeight="1">
      <c r="A2478" s="29"/>
      <c r="B2478" s="34"/>
      <c r="C2478" s="31"/>
      <c r="D2478" s="32"/>
      <c r="E2478" s="33"/>
      <c r="F2478" s="34"/>
      <c r="G2478" s="34"/>
      <c r="H2478" s="34"/>
      <c r="I2478" s="29"/>
      <c r="J2478" s="35"/>
      <c r="K2478" s="228" t="s">
        <v>440</v>
      </c>
      <c r="L2478" s="228">
        <f>COUNTIF(H2476:H2478,"RR")</f>
        <v>0</v>
      </c>
      <c r="M2478" s="228">
        <v>200</v>
      </c>
      <c r="N2478" s="245">
        <f>L2478*M2478</f>
        <v>0</v>
      </c>
      <c r="O2478" s="245"/>
      <c r="P2478" s="245">
        <f>N2478+O2478</f>
        <v>0</v>
      </c>
      <c r="Q2478" s="76">
        <f>P2478/P2480</f>
        <v>0</v>
      </c>
      <c r="R2478" s="76"/>
      <c r="S2478" s="76"/>
      <c r="T2478" s="76"/>
    </row>
    <row r="2479" spans="1:20" s="25" customFormat="1" ht="20.100000000000001" customHeight="1">
      <c r="A2479" s="29"/>
      <c r="B2479" s="34"/>
      <c r="C2479" s="31"/>
      <c r="D2479" s="32"/>
      <c r="E2479" s="33"/>
      <c r="F2479" s="34"/>
      <c r="G2479" s="34"/>
      <c r="H2479" s="34"/>
      <c r="I2479" s="29"/>
      <c r="J2479" s="35"/>
      <c r="K2479" s="228" t="s">
        <v>443</v>
      </c>
      <c r="L2479" s="228">
        <f>COUNTIF(H2476,"")</f>
        <v>0</v>
      </c>
      <c r="M2479" s="228">
        <v>200</v>
      </c>
      <c r="N2479" s="245">
        <f>L2479*M2479</f>
        <v>0</v>
      </c>
      <c r="O2479" s="245"/>
      <c r="P2479" s="245">
        <f>N2479+O2479</f>
        <v>0</v>
      </c>
      <c r="Q2479" s="76">
        <f>P2479/P2480</f>
        <v>0</v>
      </c>
      <c r="R2479" s="76"/>
      <c r="S2479" s="76"/>
      <c r="T2479" s="76"/>
    </row>
    <row r="2480" spans="1:20" s="25" customFormat="1" ht="20.100000000000001" customHeight="1">
      <c r="A2480" s="29"/>
      <c r="B2480" s="34"/>
      <c r="C2480" s="31"/>
      <c r="D2480" s="32"/>
      <c r="E2480" s="33"/>
      <c r="F2480" s="34"/>
      <c r="G2480" s="34"/>
      <c r="H2480" s="34"/>
      <c r="I2480" s="29"/>
      <c r="J2480" s="35"/>
      <c r="K2480" s="228"/>
      <c r="L2480" s="228"/>
      <c r="M2480" s="228"/>
      <c r="N2480" s="245"/>
      <c r="O2480" s="245"/>
      <c r="P2480" s="245">
        <f>SUM(P2476:P2479)</f>
        <v>77</v>
      </c>
      <c r="Q2480" s="76">
        <f>SUM(Q2476:Q2479)</f>
        <v>1</v>
      </c>
      <c r="R2480" s="76"/>
      <c r="S2480" s="76"/>
      <c r="T2480" s="76"/>
    </row>
    <row r="2481" spans="1:20" s="25" customFormat="1" ht="20.100000000000001" customHeight="1">
      <c r="A2481" s="20"/>
      <c r="B2481" s="44"/>
      <c r="C2481" s="41"/>
      <c r="D2481" s="42"/>
      <c r="E2481" s="43"/>
      <c r="F2481" s="44"/>
      <c r="G2481" s="44"/>
      <c r="H2481" s="44"/>
      <c r="I2481" s="20"/>
      <c r="J2481" s="24"/>
      <c r="K2481" s="226"/>
      <c r="L2481" s="226"/>
      <c r="M2481" s="226"/>
      <c r="N2481" s="239"/>
      <c r="O2481" s="239"/>
      <c r="P2481" s="239"/>
    </row>
    <row r="2482" spans="1:20" s="25" customFormat="1" ht="20.100000000000001" customHeight="1">
      <c r="A2482" s="20"/>
      <c r="B2482" s="44"/>
      <c r="C2482" s="41"/>
      <c r="D2482" s="42"/>
      <c r="E2482" s="43"/>
      <c r="F2482" s="44"/>
      <c r="G2482" s="44"/>
      <c r="H2482" s="44"/>
      <c r="I2482" s="20"/>
      <c r="J2482" s="24"/>
      <c r="K2482" s="226"/>
      <c r="L2482" s="226"/>
      <c r="M2482" s="226"/>
      <c r="N2482" s="239"/>
      <c r="O2482" s="239"/>
      <c r="P2482" s="239"/>
    </row>
    <row r="2483" spans="1:20" s="25" customFormat="1" ht="20.100000000000001" customHeight="1">
      <c r="A2483" s="29"/>
      <c r="B2483" s="34">
        <v>187</v>
      </c>
      <c r="C2483" s="31">
        <v>2.032</v>
      </c>
      <c r="D2483" s="32" t="s">
        <v>203</v>
      </c>
      <c r="E2483" s="33">
        <v>0.09</v>
      </c>
      <c r="F2483" s="34" t="s">
        <v>433</v>
      </c>
      <c r="G2483" s="34" t="s">
        <v>595</v>
      </c>
      <c r="H2483" s="34" t="s">
        <v>434</v>
      </c>
      <c r="I2483" s="29"/>
      <c r="J2483" s="35" t="s">
        <v>435</v>
      </c>
      <c r="K2483" s="228" t="s">
        <v>434</v>
      </c>
      <c r="L2483" s="228">
        <f>COUNTIF(H2483,"")</f>
        <v>0</v>
      </c>
      <c r="M2483" s="228">
        <v>200</v>
      </c>
      <c r="N2483" s="245">
        <v>0</v>
      </c>
      <c r="O2483" s="245">
        <v>90</v>
      </c>
      <c r="P2483" s="245">
        <f>O2483+N2483</f>
        <v>90</v>
      </c>
      <c r="Q2483" s="76">
        <f>P2483/P2487</f>
        <v>1</v>
      </c>
      <c r="R2483" s="76"/>
      <c r="S2483" s="76"/>
      <c r="T2483" s="76"/>
    </row>
    <row r="2484" spans="1:20" s="25" customFormat="1" ht="20.100000000000001" customHeight="1">
      <c r="A2484" s="29"/>
      <c r="B2484" s="34"/>
      <c r="C2484" s="31"/>
      <c r="D2484" s="32"/>
      <c r="E2484" s="33"/>
      <c r="F2484" s="34"/>
      <c r="G2484" s="34"/>
      <c r="H2484" s="34"/>
      <c r="I2484" s="29"/>
      <c r="J2484" s="35"/>
      <c r="K2484" s="228" t="s">
        <v>438</v>
      </c>
      <c r="L2484" s="228">
        <f>COUNTIF(H2483:H2485,"S")</f>
        <v>0</v>
      </c>
      <c r="M2484" s="228">
        <v>200</v>
      </c>
      <c r="N2484" s="245">
        <v>0</v>
      </c>
      <c r="O2484" s="245"/>
      <c r="P2484" s="245">
        <f>N2484+O2484</f>
        <v>0</v>
      </c>
      <c r="Q2484" s="76">
        <f>P2484/P2487</f>
        <v>0</v>
      </c>
      <c r="R2484" s="76"/>
      <c r="S2484" s="76"/>
      <c r="T2484" s="76"/>
    </row>
    <row r="2485" spans="1:20" s="25" customFormat="1" ht="20.100000000000001" customHeight="1">
      <c r="A2485" s="29"/>
      <c r="B2485" s="34"/>
      <c r="C2485" s="31"/>
      <c r="D2485" s="32"/>
      <c r="E2485" s="33"/>
      <c r="F2485" s="34"/>
      <c r="G2485" s="34"/>
      <c r="H2485" s="34"/>
      <c r="I2485" s="29"/>
      <c r="J2485" s="35"/>
      <c r="K2485" s="228" t="s">
        <v>440</v>
      </c>
      <c r="L2485" s="228">
        <f>COUNTIF(H2483:H2485,"RR")</f>
        <v>0</v>
      </c>
      <c r="M2485" s="228">
        <v>200</v>
      </c>
      <c r="N2485" s="245">
        <v>0</v>
      </c>
      <c r="O2485" s="245"/>
      <c r="P2485" s="245">
        <f>N2485+O2485</f>
        <v>0</v>
      </c>
      <c r="Q2485" s="76">
        <f>P2485/P2487</f>
        <v>0</v>
      </c>
      <c r="R2485" s="76"/>
      <c r="S2485" s="76"/>
      <c r="T2485" s="76"/>
    </row>
    <row r="2486" spans="1:20" s="25" customFormat="1" ht="20.100000000000001" customHeight="1">
      <c r="A2486" s="29"/>
      <c r="B2486" s="34"/>
      <c r="C2486" s="31"/>
      <c r="D2486" s="32"/>
      <c r="E2486" s="33"/>
      <c r="F2486" s="34"/>
      <c r="G2486" s="34"/>
      <c r="H2486" s="34"/>
      <c r="I2486" s="29"/>
      <c r="J2486" s="35"/>
      <c r="K2486" s="228" t="s">
        <v>443</v>
      </c>
      <c r="L2486" s="228">
        <f>COUNTIF(H2483:H2485,"RB")</f>
        <v>0</v>
      </c>
      <c r="M2486" s="228">
        <v>200</v>
      </c>
      <c r="N2486" s="245">
        <f>L2486*M2486</f>
        <v>0</v>
      </c>
      <c r="O2486" s="245"/>
      <c r="P2486" s="245">
        <f>N2486+O2486</f>
        <v>0</v>
      </c>
      <c r="Q2486" s="76">
        <f>P2486/P2487</f>
        <v>0</v>
      </c>
      <c r="R2486" s="76"/>
      <c r="S2486" s="76"/>
      <c r="T2486" s="76"/>
    </row>
    <row r="2487" spans="1:20" s="25" customFormat="1" ht="20.100000000000001" customHeight="1">
      <c r="A2487" s="29"/>
      <c r="B2487" s="34"/>
      <c r="C2487" s="31"/>
      <c r="D2487" s="32"/>
      <c r="E2487" s="33"/>
      <c r="F2487" s="34"/>
      <c r="G2487" s="34"/>
      <c r="H2487" s="34"/>
      <c r="I2487" s="29"/>
      <c r="J2487" s="35"/>
      <c r="K2487" s="228"/>
      <c r="L2487" s="228"/>
      <c r="M2487" s="228"/>
      <c r="N2487" s="245"/>
      <c r="O2487" s="245"/>
      <c r="P2487" s="245">
        <f>SUM(P2483:P2486)</f>
        <v>90</v>
      </c>
      <c r="Q2487" s="76">
        <f>SUM(Q2483:Q2486)</f>
        <v>1</v>
      </c>
      <c r="R2487" s="76"/>
      <c r="S2487" s="76"/>
      <c r="T2487" s="76"/>
    </row>
    <row r="2488" spans="1:20" s="25" customFormat="1" ht="20.100000000000001" customHeight="1">
      <c r="A2488" s="20"/>
      <c r="B2488" s="44"/>
      <c r="C2488" s="41"/>
      <c r="D2488" s="42"/>
      <c r="E2488" s="43"/>
      <c r="F2488" s="44"/>
      <c r="G2488" s="44"/>
      <c r="H2488" s="44"/>
      <c r="I2488" s="20"/>
      <c r="J2488" s="24"/>
      <c r="K2488" s="226"/>
      <c r="L2488" s="226"/>
      <c r="M2488" s="226"/>
      <c r="N2488" s="239"/>
      <c r="O2488" s="239"/>
      <c r="P2488" s="239"/>
    </row>
    <row r="2489" spans="1:20" s="25" customFormat="1" ht="20.100000000000001" customHeight="1">
      <c r="A2489" s="20"/>
      <c r="B2489" s="44"/>
      <c r="C2489" s="41"/>
      <c r="D2489" s="42"/>
      <c r="E2489" s="43"/>
      <c r="F2489" s="44"/>
      <c r="G2489" s="44"/>
      <c r="H2489" s="44"/>
      <c r="I2489" s="20"/>
      <c r="J2489" s="24"/>
      <c r="K2489" s="226"/>
      <c r="L2489" s="226"/>
      <c r="M2489" s="226"/>
      <c r="N2489" s="239"/>
      <c r="O2489" s="239"/>
      <c r="P2489" s="239"/>
    </row>
    <row r="2490" spans="1:20" s="25" customFormat="1" ht="20.100000000000001" customHeight="1">
      <c r="A2490" s="29"/>
      <c r="B2490" s="34">
        <v>188</v>
      </c>
      <c r="C2490" s="31">
        <v>2.0329999999999999</v>
      </c>
      <c r="D2490" s="32" t="s">
        <v>204</v>
      </c>
      <c r="E2490" s="33">
        <v>7.0999999999999994E-2</v>
      </c>
      <c r="F2490" s="34" t="s">
        <v>433</v>
      </c>
      <c r="G2490" s="34" t="s">
        <v>598</v>
      </c>
      <c r="H2490" s="34" t="s">
        <v>434</v>
      </c>
      <c r="I2490" s="29"/>
      <c r="J2490" s="35" t="s">
        <v>435</v>
      </c>
      <c r="K2490" s="228" t="s">
        <v>434</v>
      </c>
      <c r="L2490" s="228">
        <f>COUNTIF(H2490:H2491,"B")</f>
        <v>1</v>
      </c>
      <c r="M2490" s="228">
        <v>200</v>
      </c>
      <c r="N2490" s="245">
        <v>0</v>
      </c>
      <c r="O2490" s="245">
        <v>71</v>
      </c>
      <c r="P2490" s="245">
        <f>O2490+N2490</f>
        <v>71</v>
      </c>
      <c r="Q2490" s="76">
        <f>P2490/P2494</f>
        <v>1</v>
      </c>
      <c r="R2490" s="76"/>
      <c r="S2490" s="76"/>
      <c r="T2490" s="76"/>
    </row>
    <row r="2491" spans="1:20" s="25" customFormat="1" ht="20.100000000000001" customHeight="1">
      <c r="A2491" s="29"/>
      <c r="B2491" s="34"/>
      <c r="C2491" s="31"/>
      <c r="D2491" s="32"/>
      <c r="E2491" s="33"/>
      <c r="F2491" s="34"/>
      <c r="G2491" s="34"/>
      <c r="H2491" s="34"/>
      <c r="I2491" s="29"/>
      <c r="J2491" s="35"/>
      <c r="K2491" s="228" t="s">
        <v>438</v>
      </c>
      <c r="L2491" s="228">
        <f>COUNTIF(H2490:H2492,"S")</f>
        <v>0</v>
      </c>
      <c r="M2491" s="228">
        <v>200</v>
      </c>
      <c r="N2491" s="245">
        <v>0</v>
      </c>
      <c r="O2491" s="245"/>
      <c r="P2491" s="245">
        <f>N2491+O2491</f>
        <v>0</v>
      </c>
      <c r="Q2491" s="76">
        <f>P2491/P2494</f>
        <v>0</v>
      </c>
      <c r="R2491" s="76"/>
      <c r="S2491" s="76"/>
      <c r="T2491" s="76"/>
    </row>
    <row r="2492" spans="1:20" s="25" customFormat="1" ht="20.100000000000001" customHeight="1">
      <c r="A2492" s="29"/>
      <c r="B2492" s="34"/>
      <c r="C2492" s="31"/>
      <c r="D2492" s="32"/>
      <c r="E2492" s="33"/>
      <c r="F2492" s="34"/>
      <c r="G2492" s="34"/>
      <c r="H2492" s="34"/>
      <c r="I2492" s="29"/>
      <c r="J2492" s="35"/>
      <c r="K2492" s="228" t="s">
        <v>440</v>
      </c>
      <c r="L2492" s="228">
        <f>COUNTIF(H2490:H2492,"RR")</f>
        <v>0</v>
      </c>
      <c r="M2492" s="228">
        <v>200</v>
      </c>
      <c r="N2492" s="245">
        <v>0</v>
      </c>
      <c r="O2492" s="245"/>
      <c r="P2492" s="245">
        <f>N2492+O2492</f>
        <v>0</v>
      </c>
      <c r="Q2492" s="76">
        <f>P2492/P2494</f>
        <v>0</v>
      </c>
      <c r="R2492" s="76"/>
      <c r="S2492" s="76"/>
      <c r="T2492" s="76"/>
    </row>
    <row r="2493" spans="1:20" s="25" customFormat="1" ht="20.100000000000001" customHeight="1">
      <c r="A2493" s="29"/>
      <c r="B2493" s="34"/>
      <c r="C2493" s="31"/>
      <c r="D2493" s="32"/>
      <c r="E2493" s="33"/>
      <c r="F2493" s="34"/>
      <c r="G2493" s="34"/>
      <c r="H2493" s="34"/>
      <c r="I2493" s="29"/>
      <c r="J2493" s="35"/>
      <c r="K2493" s="228" t="s">
        <v>443</v>
      </c>
      <c r="L2493" s="228">
        <f>COUNTIF(H2490:H2492,"RB")</f>
        <v>0</v>
      </c>
      <c r="M2493" s="228">
        <v>200</v>
      </c>
      <c r="N2493" s="245">
        <f>L2493*M2493</f>
        <v>0</v>
      </c>
      <c r="O2493" s="245"/>
      <c r="P2493" s="245">
        <f>N2493+O2493</f>
        <v>0</v>
      </c>
      <c r="Q2493" s="76">
        <f>P2493/P2494</f>
        <v>0</v>
      </c>
      <c r="R2493" s="76"/>
      <c r="S2493" s="76"/>
      <c r="T2493" s="76"/>
    </row>
    <row r="2494" spans="1:20" s="25" customFormat="1" ht="20.100000000000001" customHeight="1">
      <c r="A2494" s="29"/>
      <c r="B2494" s="34"/>
      <c r="C2494" s="31"/>
      <c r="D2494" s="32"/>
      <c r="E2494" s="33"/>
      <c r="F2494" s="34"/>
      <c r="G2494" s="34"/>
      <c r="H2494" s="34"/>
      <c r="I2494" s="29"/>
      <c r="J2494" s="35"/>
      <c r="K2494" s="228"/>
      <c r="L2494" s="228"/>
      <c r="M2494" s="228"/>
      <c r="N2494" s="245"/>
      <c r="O2494" s="245"/>
      <c r="P2494" s="245">
        <f>SUM(P2490:P2493)</f>
        <v>71</v>
      </c>
      <c r="Q2494" s="76">
        <f>SUM(Q2490:Q2493)</f>
        <v>1</v>
      </c>
      <c r="R2494" s="76"/>
      <c r="S2494" s="76"/>
      <c r="T2494" s="76"/>
    </row>
    <row r="2495" spans="1:20" s="25" customFormat="1" ht="20.100000000000001" customHeight="1">
      <c r="A2495" s="20"/>
      <c r="B2495" s="44"/>
      <c r="C2495" s="41"/>
      <c r="D2495" s="42"/>
      <c r="E2495" s="43"/>
      <c r="F2495" s="44"/>
      <c r="G2495" s="44"/>
      <c r="H2495" s="44"/>
      <c r="I2495" s="20"/>
      <c r="J2495" s="24"/>
      <c r="K2495" s="226"/>
      <c r="L2495" s="226"/>
      <c r="M2495" s="226"/>
      <c r="N2495" s="239"/>
      <c r="O2495" s="239"/>
      <c r="P2495" s="239"/>
    </row>
    <row r="2496" spans="1:20" s="25" customFormat="1" ht="20.100000000000001" customHeight="1">
      <c r="A2496" s="20"/>
      <c r="B2496" s="44"/>
      <c r="C2496" s="41"/>
      <c r="D2496" s="42"/>
      <c r="E2496" s="43"/>
      <c r="F2496" s="44"/>
      <c r="G2496" s="44"/>
      <c r="H2496" s="44"/>
      <c r="I2496" s="20"/>
      <c r="J2496" s="24"/>
      <c r="K2496" s="226"/>
      <c r="L2496" s="226"/>
      <c r="M2496" s="226"/>
      <c r="N2496" s="239"/>
      <c r="O2496" s="239"/>
      <c r="P2496" s="239"/>
    </row>
    <row r="2497" spans="1:20" s="25" customFormat="1" ht="20.100000000000001" customHeight="1">
      <c r="A2497" s="29"/>
      <c r="B2497" s="34">
        <v>189</v>
      </c>
      <c r="C2497" s="31" t="s">
        <v>599</v>
      </c>
      <c r="D2497" s="32" t="s">
        <v>205</v>
      </c>
      <c r="E2497" s="33">
        <v>0.111</v>
      </c>
      <c r="F2497" s="34" t="s">
        <v>433</v>
      </c>
      <c r="G2497" s="34" t="s">
        <v>600</v>
      </c>
      <c r="H2497" s="34" t="s">
        <v>434</v>
      </c>
      <c r="I2497" s="29"/>
      <c r="J2497" s="35" t="s">
        <v>435</v>
      </c>
      <c r="K2497" s="228" t="s">
        <v>434</v>
      </c>
      <c r="L2497" s="228">
        <f>COUNTIF(H2497,"")</f>
        <v>0</v>
      </c>
      <c r="M2497" s="228">
        <v>200</v>
      </c>
      <c r="N2497" s="245">
        <f>L2497*M2497</f>
        <v>0</v>
      </c>
      <c r="O2497" s="245">
        <v>111</v>
      </c>
      <c r="P2497" s="245">
        <f>O2497+N2497</f>
        <v>111</v>
      </c>
      <c r="Q2497" s="76">
        <f>P2497/P2501</f>
        <v>1</v>
      </c>
      <c r="R2497" s="76"/>
      <c r="S2497" s="76"/>
      <c r="T2497" s="76"/>
    </row>
    <row r="2498" spans="1:20" s="25" customFormat="1" ht="20.100000000000001" customHeight="1">
      <c r="A2498" s="29"/>
      <c r="B2498" s="34"/>
      <c r="C2498" s="31"/>
      <c r="D2498" s="32"/>
      <c r="E2498" s="33"/>
      <c r="F2498" s="34"/>
      <c r="G2498" s="34"/>
      <c r="H2498" s="34"/>
      <c r="I2498" s="29"/>
      <c r="J2498" s="35"/>
      <c r="K2498" s="228" t="s">
        <v>438</v>
      </c>
      <c r="L2498" s="228">
        <f>COUNTIF(H2497:H2499,"S")</f>
        <v>0</v>
      </c>
      <c r="M2498" s="228">
        <v>200</v>
      </c>
      <c r="N2498" s="245">
        <v>0</v>
      </c>
      <c r="O2498" s="245"/>
      <c r="P2498" s="245">
        <f>N2498+O2498</f>
        <v>0</v>
      </c>
      <c r="Q2498" s="76">
        <f>P2498/P2501</f>
        <v>0</v>
      </c>
      <c r="R2498" s="76"/>
      <c r="S2498" s="76"/>
      <c r="T2498" s="76"/>
    </row>
    <row r="2499" spans="1:20" s="25" customFormat="1" ht="20.100000000000001" customHeight="1">
      <c r="A2499" s="29"/>
      <c r="B2499" s="34"/>
      <c r="C2499" s="31"/>
      <c r="D2499" s="32"/>
      <c r="E2499" s="33"/>
      <c r="F2499" s="34"/>
      <c r="G2499" s="34"/>
      <c r="H2499" s="34"/>
      <c r="I2499" s="29"/>
      <c r="J2499" s="35"/>
      <c r="K2499" s="228" t="s">
        <v>440</v>
      </c>
      <c r="L2499" s="228">
        <f>COUNTIF(H2497:H2499,"RR")</f>
        <v>0</v>
      </c>
      <c r="M2499" s="228">
        <v>200</v>
      </c>
      <c r="N2499" s="245">
        <v>0</v>
      </c>
      <c r="O2499" s="245"/>
      <c r="P2499" s="245">
        <f>N2499+O2499</f>
        <v>0</v>
      </c>
      <c r="Q2499" s="76">
        <f>P2499/P2501</f>
        <v>0</v>
      </c>
      <c r="R2499" s="76"/>
      <c r="S2499" s="76"/>
      <c r="T2499" s="76"/>
    </row>
    <row r="2500" spans="1:20" s="25" customFormat="1" ht="20.100000000000001" customHeight="1">
      <c r="A2500" s="29"/>
      <c r="B2500" s="34"/>
      <c r="C2500" s="31"/>
      <c r="D2500" s="32"/>
      <c r="E2500" s="33"/>
      <c r="F2500" s="34"/>
      <c r="G2500" s="34"/>
      <c r="H2500" s="34"/>
      <c r="I2500" s="29"/>
      <c r="J2500" s="35"/>
      <c r="K2500" s="228" t="s">
        <v>443</v>
      </c>
      <c r="L2500" s="228">
        <f>COUNTIF(H2497:H2499,"RB")</f>
        <v>0</v>
      </c>
      <c r="M2500" s="228">
        <v>200</v>
      </c>
      <c r="N2500" s="245">
        <f>L2500*M2500</f>
        <v>0</v>
      </c>
      <c r="O2500" s="245"/>
      <c r="P2500" s="245">
        <f>N2500+O2500</f>
        <v>0</v>
      </c>
      <c r="Q2500" s="76">
        <f>P2500/P2501</f>
        <v>0</v>
      </c>
      <c r="R2500" s="76"/>
      <c r="S2500" s="76"/>
      <c r="T2500" s="76"/>
    </row>
    <row r="2501" spans="1:20" s="25" customFormat="1" ht="20.100000000000001" customHeight="1">
      <c r="A2501" s="29"/>
      <c r="B2501" s="34"/>
      <c r="C2501" s="31"/>
      <c r="D2501" s="32"/>
      <c r="E2501" s="33"/>
      <c r="F2501" s="34"/>
      <c r="G2501" s="34"/>
      <c r="H2501" s="34"/>
      <c r="I2501" s="29"/>
      <c r="J2501" s="35"/>
      <c r="K2501" s="228"/>
      <c r="L2501" s="228"/>
      <c r="M2501" s="228"/>
      <c r="N2501" s="245"/>
      <c r="O2501" s="245"/>
      <c r="P2501" s="245">
        <f>SUM(P2497:P2500)</f>
        <v>111</v>
      </c>
      <c r="Q2501" s="76">
        <f>SUM(Q2497:Q2500)</f>
        <v>1</v>
      </c>
      <c r="R2501" s="76"/>
      <c r="S2501" s="76"/>
      <c r="T2501" s="76"/>
    </row>
    <row r="2502" spans="1:20" s="25" customFormat="1" ht="20.100000000000001" customHeight="1">
      <c r="A2502" s="20"/>
      <c r="B2502" s="44"/>
      <c r="C2502" s="41"/>
      <c r="D2502" s="42"/>
      <c r="E2502" s="43"/>
      <c r="F2502" s="44"/>
      <c r="G2502" s="44"/>
      <c r="H2502" s="44"/>
      <c r="I2502" s="20"/>
      <c r="J2502" s="24"/>
      <c r="K2502" s="226"/>
      <c r="L2502" s="226"/>
      <c r="M2502" s="226"/>
      <c r="N2502" s="239"/>
      <c r="O2502" s="239"/>
      <c r="P2502" s="239"/>
    </row>
    <row r="2503" spans="1:20" s="25" customFormat="1" ht="20.100000000000001" customHeight="1">
      <c r="A2503" s="20"/>
      <c r="B2503" s="44"/>
      <c r="C2503" s="41"/>
      <c r="D2503" s="42"/>
      <c r="E2503" s="43"/>
      <c r="F2503" s="44"/>
      <c r="G2503" s="44"/>
      <c r="H2503" s="44"/>
      <c r="I2503" s="20"/>
      <c r="J2503" s="24"/>
      <c r="K2503" s="226"/>
      <c r="L2503" s="226"/>
      <c r="M2503" s="226"/>
      <c r="N2503" s="239"/>
      <c r="O2503" s="239"/>
      <c r="P2503" s="239"/>
    </row>
    <row r="2504" spans="1:20" s="25" customFormat="1" ht="20.100000000000001" customHeight="1">
      <c r="A2504" s="29"/>
      <c r="B2504" s="34">
        <v>190</v>
      </c>
      <c r="C2504" s="31">
        <v>2.0350000000000001</v>
      </c>
      <c r="D2504" s="32" t="s">
        <v>206</v>
      </c>
      <c r="E2504" s="33">
        <v>0.47399999999999998</v>
      </c>
      <c r="F2504" s="34" t="s">
        <v>433</v>
      </c>
      <c r="G2504" s="34" t="s">
        <v>447</v>
      </c>
      <c r="H2504" s="34" t="s">
        <v>434</v>
      </c>
      <c r="I2504" s="29"/>
      <c r="J2504" s="35" t="s">
        <v>435</v>
      </c>
      <c r="K2504" s="228" t="s">
        <v>434</v>
      </c>
      <c r="L2504" s="228">
        <f>COUNTIF(H2504:H2506,"B")</f>
        <v>3</v>
      </c>
      <c r="M2504" s="228">
        <v>200</v>
      </c>
      <c r="N2504" s="245">
        <v>400</v>
      </c>
      <c r="O2504" s="245">
        <v>74</v>
      </c>
      <c r="P2504" s="245">
        <f>O2504+N2504</f>
        <v>474</v>
      </c>
      <c r="Q2504" s="76">
        <f>P2504/P2508</f>
        <v>1</v>
      </c>
      <c r="R2504" s="76"/>
      <c r="S2504" s="76"/>
      <c r="T2504" s="76"/>
    </row>
    <row r="2505" spans="1:20" s="25" customFormat="1" ht="20.100000000000001" customHeight="1">
      <c r="A2505" s="29"/>
      <c r="B2505" s="34"/>
      <c r="C2505" s="31"/>
      <c r="D2505" s="32"/>
      <c r="E2505" s="33"/>
      <c r="F2505" s="34" t="s">
        <v>447</v>
      </c>
      <c r="G2505" s="34" t="s">
        <v>451</v>
      </c>
      <c r="H2505" s="34" t="s">
        <v>434</v>
      </c>
      <c r="I2505" s="29"/>
      <c r="J2505" s="35" t="s">
        <v>435</v>
      </c>
      <c r="K2505" s="228" t="s">
        <v>438</v>
      </c>
      <c r="L2505" s="228">
        <f>COUNTIF(H2504:H2506,"S")</f>
        <v>0</v>
      </c>
      <c r="M2505" s="228">
        <v>200</v>
      </c>
      <c r="N2505" s="245">
        <v>0</v>
      </c>
      <c r="O2505" s="245"/>
      <c r="P2505" s="245">
        <f>N2505+O2505</f>
        <v>0</v>
      </c>
      <c r="Q2505" s="76">
        <f>P2505/P2508</f>
        <v>0</v>
      </c>
      <c r="R2505" s="76"/>
      <c r="S2505" s="76"/>
      <c r="T2505" s="76"/>
    </row>
    <row r="2506" spans="1:20" s="25" customFormat="1" ht="20.100000000000001" customHeight="1">
      <c r="A2506" s="29"/>
      <c r="B2506" s="34"/>
      <c r="C2506" s="31"/>
      <c r="D2506" s="32"/>
      <c r="E2506" s="33"/>
      <c r="F2506" s="34" t="s">
        <v>451</v>
      </c>
      <c r="G2506" s="34" t="s">
        <v>601</v>
      </c>
      <c r="H2506" s="34" t="s">
        <v>434</v>
      </c>
      <c r="I2506" s="29"/>
      <c r="J2506" s="35" t="s">
        <v>435</v>
      </c>
      <c r="K2506" s="228" t="s">
        <v>440</v>
      </c>
      <c r="L2506" s="228">
        <f>COUNTIF(H2504:H2506,"RR")</f>
        <v>0</v>
      </c>
      <c r="M2506" s="228">
        <v>200</v>
      </c>
      <c r="N2506" s="245">
        <v>0</v>
      </c>
      <c r="O2506" s="245"/>
      <c r="P2506" s="245">
        <f>N2506+O2506</f>
        <v>0</v>
      </c>
      <c r="Q2506" s="76">
        <f>P2506/P2508</f>
        <v>0</v>
      </c>
      <c r="R2506" s="76"/>
      <c r="S2506" s="76"/>
      <c r="T2506" s="76"/>
    </row>
    <row r="2507" spans="1:20" s="25" customFormat="1" ht="20.100000000000001" customHeight="1">
      <c r="A2507" s="29"/>
      <c r="B2507" s="34"/>
      <c r="C2507" s="31"/>
      <c r="D2507" s="32"/>
      <c r="E2507" s="33"/>
      <c r="F2507" s="34"/>
      <c r="G2507" s="34"/>
      <c r="H2507" s="34"/>
      <c r="I2507" s="29"/>
      <c r="J2507" s="35"/>
      <c r="K2507" s="228" t="s">
        <v>443</v>
      </c>
      <c r="L2507" s="228">
        <f>COUNTIF(H2504:H2506,"RB")</f>
        <v>0</v>
      </c>
      <c r="M2507" s="228">
        <v>200</v>
      </c>
      <c r="N2507" s="245">
        <f>L2507*M2507</f>
        <v>0</v>
      </c>
      <c r="O2507" s="245"/>
      <c r="P2507" s="245">
        <f>N2507+O2507</f>
        <v>0</v>
      </c>
      <c r="Q2507" s="76">
        <f>P2507/P2508</f>
        <v>0</v>
      </c>
      <c r="R2507" s="76"/>
      <c r="S2507" s="76"/>
      <c r="T2507" s="76"/>
    </row>
    <row r="2508" spans="1:20" s="25" customFormat="1" ht="20.100000000000001" customHeight="1">
      <c r="A2508" s="29"/>
      <c r="B2508" s="34"/>
      <c r="C2508" s="31"/>
      <c r="D2508" s="32"/>
      <c r="E2508" s="33"/>
      <c r="F2508" s="34"/>
      <c r="G2508" s="34"/>
      <c r="H2508" s="34"/>
      <c r="I2508" s="29"/>
      <c r="J2508" s="35"/>
      <c r="K2508" s="228"/>
      <c r="L2508" s="228"/>
      <c r="M2508" s="228"/>
      <c r="N2508" s="245"/>
      <c r="O2508" s="245"/>
      <c r="P2508" s="245">
        <f>SUM(P2504:P2507)</f>
        <v>474</v>
      </c>
      <c r="Q2508" s="76">
        <f>SUM(Q2504:Q2507)</f>
        <v>1</v>
      </c>
      <c r="R2508" s="76"/>
      <c r="S2508" s="76"/>
      <c r="T2508" s="76"/>
    </row>
    <row r="2509" spans="1:20" s="25" customFormat="1" ht="20.100000000000001" customHeight="1">
      <c r="A2509" s="20"/>
      <c r="B2509" s="44"/>
      <c r="C2509" s="41"/>
      <c r="D2509" s="42"/>
      <c r="E2509" s="43"/>
      <c r="F2509" s="44"/>
      <c r="G2509" s="44"/>
      <c r="H2509" s="44"/>
      <c r="I2509" s="20"/>
      <c r="J2509" s="24"/>
      <c r="K2509" s="226"/>
      <c r="L2509" s="226"/>
      <c r="M2509" s="226"/>
      <c r="N2509" s="239"/>
      <c r="O2509" s="239"/>
      <c r="P2509" s="239"/>
    </row>
    <row r="2510" spans="1:20" s="25" customFormat="1" ht="20.100000000000001" customHeight="1">
      <c r="A2510" s="20"/>
      <c r="B2510" s="44"/>
      <c r="C2510" s="41"/>
      <c r="D2510" s="42"/>
      <c r="E2510" s="43"/>
      <c r="F2510" s="44"/>
      <c r="G2510" s="44"/>
      <c r="H2510" s="44"/>
      <c r="I2510" s="20"/>
      <c r="J2510" s="24"/>
      <c r="K2510" s="226"/>
      <c r="L2510" s="226"/>
      <c r="M2510" s="226"/>
      <c r="N2510" s="239"/>
      <c r="O2510" s="239"/>
      <c r="P2510" s="239"/>
    </row>
    <row r="2511" spans="1:20" s="25" customFormat="1" ht="20.100000000000001" customHeight="1">
      <c r="A2511" s="29"/>
      <c r="B2511" s="34">
        <v>191</v>
      </c>
      <c r="C2511" s="31">
        <v>2.036</v>
      </c>
      <c r="D2511" s="32" t="s">
        <v>207</v>
      </c>
      <c r="E2511" s="33">
        <v>0.121</v>
      </c>
      <c r="F2511" s="34" t="s">
        <v>433</v>
      </c>
      <c r="G2511" s="34" t="s">
        <v>445</v>
      </c>
      <c r="H2511" s="34" t="s">
        <v>438</v>
      </c>
      <c r="I2511" s="29"/>
      <c r="J2511" s="35" t="s">
        <v>435</v>
      </c>
      <c r="K2511" s="228" t="s">
        <v>434</v>
      </c>
      <c r="L2511" s="228">
        <f>COUNTIF(H2511:H2513,"B")</f>
        <v>0</v>
      </c>
      <c r="M2511" s="228">
        <v>200</v>
      </c>
      <c r="N2511" s="245">
        <v>0</v>
      </c>
      <c r="O2511" s="245">
        <v>121</v>
      </c>
      <c r="P2511" s="245">
        <f>O2511+N2511</f>
        <v>121</v>
      </c>
      <c r="Q2511" s="76">
        <f>P2511/P2515</f>
        <v>1</v>
      </c>
      <c r="R2511" s="76"/>
      <c r="S2511" s="76"/>
      <c r="T2511" s="76"/>
    </row>
    <row r="2512" spans="1:20" s="25" customFormat="1" ht="20.100000000000001" customHeight="1">
      <c r="A2512" s="29"/>
      <c r="B2512" s="34"/>
      <c r="C2512" s="31"/>
      <c r="D2512" s="32"/>
      <c r="E2512" s="33"/>
      <c r="F2512" s="34"/>
      <c r="G2512" s="34"/>
      <c r="H2512" s="34"/>
      <c r="I2512" s="29"/>
      <c r="J2512" s="35"/>
      <c r="K2512" s="228" t="s">
        <v>438</v>
      </c>
      <c r="L2512" s="228">
        <f>COUNTIF(H2511:H2513,"S")</f>
        <v>1</v>
      </c>
      <c r="M2512" s="228">
        <v>200</v>
      </c>
      <c r="N2512" s="245">
        <v>0</v>
      </c>
      <c r="O2512" s="245"/>
      <c r="P2512" s="245">
        <f>N2512+O2512</f>
        <v>0</v>
      </c>
      <c r="Q2512" s="76">
        <f>P2512/P2515</f>
        <v>0</v>
      </c>
      <c r="R2512" s="76"/>
      <c r="S2512" s="76"/>
      <c r="T2512" s="76"/>
    </row>
    <row r="2513" spans="1:20" s="25" customFormat="1" ht="20.100000000000001" customHeight="1">
      <c r="A2513" s="29"/>
      <c r="B2513" s="34"/>
      <c r="C2513" s="31"/>
      <c r="D2513" s="32"/>
      <c r="E2513" s="33"/>
      <c r="F2513" s="34"/>
      <c r="G2513" s="34"/>
      <c r="H2513" s="34"/>
      <c r="I2513" s="29"/>
      <c r="J2513" s="35"/>
      <c r="K2513" s="228" t="s">
        <v>440</v>
      </c>
      <c r="L2513" s="228">
        <f>COUNTIF(H2511:H2513,"RR")</f>
        <v>0</v>
      </c>
      <c r="M2513" s="228">
        <v>200</v>
      </c>
      <c r="N2513" s="245">
        <v>0</v>
      </c>
      <c r="O2513" s="245"/>
      <c r="P2513" s="245">
        <f>N2513+O2513</f>
        <v>0</v>
      </c>
      <c r="Q2513" s="76">
        <f>P2513/P2515</f>
        <v>0</v>
      </c>
      <c r="R2513" s="76"/>
      <c r="S2513" s="76"/>
      <c r="T2513" s="76"/>
    </row>
    <row r="2514" spans="1:20" s="25" customFormat="1" ht="20.100000000000001" customHeight="1">
      <c r="A2514" s="29"/>
      <c r="B2514" s="34"/>
      <c r="C2514" s="31"/>
      <c r="D2514" s="32"/>
      <c r="E2514" s="33"/>
      <c r="F2514" s="34"/>
      <c r="G2514" s="34"/>
      <c r="H2514" s="34"/>
      <c r="I2514" s="29"/>
      <c r="J2514" s="35"/>
      <c r="K2514" s="228" t="s">
        <v>443</v>
      </c>
      <c r="L2514" s="228">
        <f>COUNTIF(H2511:H2513,"RB")</f>
        <v>0</v>
      </c>
      <c r="M2514" s="228">
        <v>200</v>
      </c>
      <c r="N2514" s="245">
        <f>L2514*M2514</f>
        <v>0</v>
      </c>
      <c r="O2514" s="245"/>
      <c r="P2514" s="245">
        <f>N2514+O2514</f>
        <v>0</v>
      </c>
      <c r="Q2514" s="76">
        <f>P2514/P2515</f>
        <v>0</v>
      </c>
      <c r="R2514" s="76"/>
      <c r="S2514" s="76"/>
      <c r="T2514" s="76"/>
    </row>
    <row r="2515" spans="1:20" s="25" customFormat="1" ht="20.100000000000001" customHeight="1">
      <c r="A2515" s="29"/>
      <c r="B2515" s="34"/>
      <c r="C2515" s="31"/>
      <c r="D2515" s="32"/>
      <c r="E2515" s="33"/>
      <c r="F2515" s="34"/>
      <c r="G2515" s="34"/>
      <c r="H2515" s="34"/>
      <c r="I2515" s="29"/>
      <c r="J2515" s="35"/>
      <c r="K2515" s="228"/>
      <c r="L2515" s="228"/>
      <c r="M2515" s="228"/>
      <c r="N2515" s="245"/>
      <c r="O2515" s="245"/>
      <c r="P2515" s="245">
        <f>SUM(P2511:P2514)</f>
        <v>121</v>
      </c>
      <c r="Q2515" s="76">
        <f>SUM(Q2511:Q2514)</f>
        <v>1</v>
      </c>
      <c r="R2515" s="76"/>
      <c r="S2515" s="76"/>
      <c r="T2515" s="76"/>
    </row>
    <row r="2516" spans="1:20" s="25" customFormat="1" ht="20.100000000000001" customHeight="1">
      <c r="A2516" s="20"/>
      <c r="B2516" s="44"/>
      <c r="C2516" s="41"/>
      <c r="D2516" s="42"/>
      <c r="E2516" s="43"/>
      <c r="F2516" s="44"/>
      <c r="G2516" s="44"/>
      <c r="H2516" s="44"/>
      <c r="I2516" s="20"/>
      <c r="J2516" s="24"/>
      <c r="K2516" s="226"/>
      <c r="L2516" s="226"/>
      <c r="M2516" s="226"/>
      <c r="N2516" s="239"/>
      <c r="O2516" s="239"/>
      <c r="P2516" s="239"/>
    </row>
    <row r="2517" spans="1:20" s="25" customFormat="1" ht="20.100000000000001" customHeight="1">
      <c r="A2517" s="20"/>
      <c r="B2517" s="44"/>
      <c r="C2517" s="41"/>
      <c r="D2517" s="42"/>
      <c r="E2517" s="43"/>
      <c r="F2517" s="44"/>
      <c r="G2517" s="44"/>
      <c r="H2517" s="44"/>
      <c r="I2517" s="20"/>
      <c r="J2517" s="24"/>
      <c r="K2517" s="226"/>
      <c r="L2517" s="226"/>
      <c r="M2517" s="226"/>
      <c r="N2517" s="239"/>
      <c r="O2517" s="239"/>
      <c r="P2517" s="239"/>
    </row>
    <row r="2518" spans="1:20" s="25" customFormat="1" ht="20.100000000000001" customHeight="1">
      <c r="A2518" s="29"/>
      <c r="B2518" s="34">
        <v>192</v>
      </c>
      <c r="C2518" s="31">
        <v>2.0369999999999999</v>
      </c>
      <c r="D2518" s="32" t="s">
        <v>208</v>
      </c>
      <c r="E2518" s="33">
        <v>7.6999999999999999E-2</v>
      </c>
      <c r="F2518" s="34" t="s">
        <v>433</v>
      </c>
      <c r="G2518" s="34" t="s">
        <v>597</v>
      </c>
      <c r="H2518" s="34" t="s">
        <v>434</v>
      </c>
      <c r="I2518" s="29"/>
      <c r="J2518" s="35" t="s">
        <v>435</v>
      </c>
      <c r="K2518" s="228" t="s">
        <v>434</v>
      </c>
      <c r="L2518" s="228">
        <f>COUNTIF(H2518:H2520,"B")</f>
        <v>1</v>
      </c>
      <c r="M2518" s="228">
        <v>200</v>
      </c>
      <c r="N2518" s="245">
        <v>0</v>
      </c>
      <c r="O2518" s="245">
        <v>77</v>
      </c>
      <c r="P2518" s="245">
        <f>O2518+N2518</f>
        <v>77</v>
      </c>
      <c r="Q2518" s="76">
        <f>P2518/P2522</f>
        <v>1</v>
      </c>
      <c r="R2518" s="76"/>
      <c r="S2518" s="76"/>
      <c r="T2518" s="76"/>
    </row>
    <row r="2519" spans="1:20" s="25" customFormat="1" ht="20.100000000000001" customHeight="1">
      <c r="A2519" s="29"/>
      <c r="B2519" s="34"/>
      <c r="C2519" s="31"/>
      <c r="D2519" s="32"/>
      <c r="E2519" s="33"/>
      <c r="F2519" s="34"/>
      <c r="G2519" s="34"/>
      <c r="H2519" s="34"/>
      <c r="I2519" s="29"/>
      <c r="J2519" s="35"/>
      <c r="K2519" s="228" t="s">
        <v>438</v>
      </c>
      <c r="L2519" s="228">
        <f>COUNTIF(H2518:H2520,"S")</f>
        <v>0</v>
      </c>
      <c r="M2519" s="228">
        <v>200</v>
      </c>
      <c r="N2519" s="245">
        <v>0</v>
      </c>
      <c r="O2519" s="245"/>
      <c r="P2519" s="245">
        <f>N2519+O2519</f>
        <v>0</v>
      </c>
      <c r="Q2519" s="76">
        <f>P2519/P2522</f>
        <v>0</v>
      </c>
      <c r="R2519" s="76"/>
      <c r="S2519" s="76"/>
      <c r="T2519" s="76"/>
    </row>
    <row r="2520" spans="1:20" s="25" customFormat="1" ht="20.100000000000001" customHeight="1">
      <c r="A2520" s="29"/>
      <c r="B2520" s="34"/>
      <c r="C2520" s="31"/>
      <c r="D2520" s="32"/>
      <c r="E2520" s="33"/>
      <c r="F2520" s="34"/>
      <c r="G2520" s="34"/>
      <c r="H2520" s="34"/>
      <c r="I2520" s="29"/>
      <c r="J2520" s="35"/>
      <c r="K2520" s="228" t="s">
        <v>440</v>
      </c>
      <c r="L2520" s="228">
        <f>COUNTIF(H2518:H2520,"RR")</f>
        <v>0</v>
      </c>
      <c r="M2520" s="228">
        <v>200</v>
      </c>
      <c r="N2520" s="245">
        <v>0</v>
      </c>
      <c r="O2520" s="245"/>
      <c r="P2520" s="245">
        <f>N2520+O2520</f>
        <v>0</v>
      </c>
      <c r="Q2520" s="76">
        <f>P2520/P2522</f>
        <v>0</v>
      </c>
      <c r="R2520" s="76"/>
      <c r="S2520" s="76"/>
      <c r="T2520" s="76"/>
    </row>
    <row r="2521" spans="1:20" s="25" customFormat="1" ht="20.100000000000001" customHeight="1">
      <c r="A2521" s="29"/>
      <c r="B2521" s="34"/>
      <c r="C2521" s="31"/>
      <c r="D2521" s="32"/>
      <c r="E2521" s="33"/>
      <c r="F2521" s="34"/>
      <c r="G2521" s="34"/>
      <c r="H2521" s="34"/>
      <c r="I2521" s="29"/>
      <c r="J2521" s="35"/>
      <c r="K2521" s="228" t="s">
        <v>443</v>
      </c>
      <c r="L2521" s="228">
        <f>COUNTIF(H2518:H2520,"RB")</f>
        <v>0</v>
      </c>
      <c r="M2521" s="228">
        <v>200</v>
      </c>
      <c r="N2521" s="245">
        <f>L2521*M2521</f>
        <v>0</v>
      </c>
      <c r="O2521" s="245"/>
      <c r="P2521" s="245">
        <f>N2521+O2521</f>
        <v>0</v>
      </c>
      <c r="Q2521" s="76">
        <f>P2521/P2522</f>
        <v>0</v>
      </c>
      <c r="R2521" s="76"/>
      <c r="S2521" s="76"/>
      <c r="T2521" s="76"/>
    </row>
    <row r="2522" spans="1:20" s="25" customFormat="1" ht="20.100000000000001" customHeight="1">
      <c r="A2522" s="29"/>
      <c r="B2522" s="34"/>
      <c r="C2522" s="31"/>
      <c r="D2522" s="32"/>
      <c r="E2522" s="33"/>
      <c r="F2522" s="34"/>
      <c r="G2522" s="34"/>
      <c r="H2522" s="34"/>
      <c r="I2522" s="29"/>
      <c r="J2522" s="35"/>
      <c r="K2522" s="228"/>
      <c r="L2522" s="228"/>
      <c r="M2522" s="228"/>
      <c r="N2522" s="245"/>
      <c r="O2522" s="245"/>
      <c r="P2522" s="245">
        <f>SUM(P2518:P2521)</f>
        <v>77</v>
      </c>
      <c r="Q2522" s="76">
        <f>SUM(Q2518:Q2521)</f>
        <v>1</v>
      </c>
      <c r="R2522" s="76"/>
      <c r="S2522" s="76"/>
      <c r="T2522" s="76"/>
    </row>
    <row r="2523" spans="1:20" s="25" customFormat="1" ht="20.100000000000001" customHeight="1">
      <c r="A2523" s="20"/>
      <c r="B2523" s="44"/>
      <c r="C2523" s="41"/>
      <c r="D2523" s="42"/>
      <c r="E2523" s="43"/>
      <c r="F2523" s="44"/>
      <c r="G2523" s="44"/>
      <c r="H2523" s="44"/>
      <c r="I2523" s="20"/>
      <c r="J2523" s="24"/>
      <c r="K2523" s="226"/>
      <c r="L2523" s="226"/>
      <c r="M2523" s="226"/>
      <c r="N2523" s="239"/>
      <c r="O2523" s="239"/>
      <c r="P2523" s="239"/>
    </row>
    <row r="2524" spans="1:20" s="25" customFormat="1" ht="20.100000000000001" customHeight="1">
      <c r="A2524" s="20"/>
      <c r="B2524" s="44"/>
      <c r="C2524" s="41"/>
      <c r="D2524" s="42"/>
      <c r="E2524" s="43"/>
      <c r="F2524" s="44"/>
      <c r="G2524" s="44"/>
      <c r="H2524" s="44"/>
      <c r="I2524" s="20"/>
      <c r="J2524" s="24"/>
      <c r="K2524" s="226"/>
      <c r="L2524" s="226"/>
      <c r="M2524" s="226"/>
      <c r="N2524" s="239"/>
      <c r="O2524" s="239"/>
      <c r="P2524" s="239"/>
    </row>
    <row r="2525" spans="1:20" s="25" customFormat="1" ht="20.100000000000001" customHeight="1">
      <c r="A2525" s="29"/>
      <c r="B2525" s="34">
        <v>193</v>
      </c>
      <c r="C2525" s="31">
        <v>2.0379999999999998</v>
      </c>
      <c r="D2525" s="32" t="s">
        <v>209</v>
      </c>
      <c r="E2525" s="33">
        <v>0.14399999999999999</v>
      </c>
      <c r="F2525" s="34" t="s">
        <v>433</v>
      </c>
      <c r="G2525" s="34" t="s">
        <v>602</v>
      </c>
      <c r="H2525" s="34" t="s">
        <v>434</v>
      </c>
      <c r="I2525" s="29"/>
      <c r="J2525" s="35" t="s">
        <v>435</v>
      </c>
      <c r="K2525" s="228" t="s">
        <v>434</v>
      </c>
      <c r="L2525" s="228">
        <f>COUNTIF(H2525:H2527,"B")</f>
        <v>1</v>
      </c>
      <c r="M2525" s="228">
        <v>200</v>
      </c>
      <c r="N2525" s="245">
        <v>0</v>
      </c>
      <c r="O2525" s="245">
        <v>144</v>
      </c>
      <c r="P2525" s="245">
        <f>O2525+N2525</f>
        <v>144</v>
      </c>
      <c r="Q2525" s="76">
        <f>P2525/P2529</f>
        <v>1</v>
      </c>
      <c r="R2525" s="76"/>
      <c r="S2525" s="76"/>
      <c r="T2525" s="76"/>
    </row>
    <row r="2526" spans="1:20" s="25" customFormat="1" ht="20.100000000000001" customHeight="1">
      <c r="A2526" s="29"/>
      <c r="B2526" s="34"/>
      <c r="C2526" s="31"/>
      <c r="D2526" s="32"/>
      <c r="E2526" s="33"/>
      <c r="F2526" s="34"/>
      <c r="G2526" s="34"/>
      <c r="H2526" s="34"/>
      <c r="I2526" s="29"/>
      <c r="J2526" s="35"/>
      <c r="K2526" s="228" t="s">
        <v>438</v>
      </c>
      <c r="L2526" s="228">
        <f>COUNTIF(H2525:H2527,"S")</f>
        <v>0</v>
      </c>
      <c r="M2526" s="228">
        <v>200</v>
      </c>
      <c r="N2526" s="245">
        <v>0</v>
      </c>
      <c r="O2526" s="245"/>
      <c r="P2526" s="245">
        <f>N2526+O2526</f>
        <v>0</v>
      </c>
      <c r="Q2526" s="76">
        <f>P2526/P2529</f>
        <v>0</v>
      </c>
      <c r="R2526" s="76"/>
      <c r="S2526" s="76"/>
      <c r="T2526" s="76"/>
    </row>
    <row r="2527" spans="1:20" s="25" customFormat="1" ht="20.100000000000001" customHeight="1">
      <c r="A2527" s="29"/>
      <c r="B2527" s="34"/>
      <c r="C2527" s="31"/>
      <c r="D2527" s="32"/>
      <c r="E2527" s="33"/>
      <c r="F2527" s="34"/>
      <c r="G2527" s="34"/>
      <c r="H2527" s="34"/>
      <c r="I2527" s="29"/>
      <c r="J2527" s="35"/>
      <c r="K2527" s="228" t="s">
        <v>440</v>
      </c>
      <c r="L2527" s="228">
        <f>COUNTIF(H2525:H2527,"RR")</f>
        <v>0</v>
      </c>
      <c r="M2527" s="228">
        <v>200</v>
      </c>
      <c r="N2527" s="245">
        <v>0</v>
      </c>
      <c r="O2527" s="245"/>
      <c r="P2527" s="245">
        <f>N2527+O2527</f>
        <v>0</v>
      </c>
      <c r="Q2527" s="76">
        <f>P2527/P2529</f>
        <v>0</v>
      </c>
      <c r="R2527" s="76"/>
      <c r="S2527" s="76"/>
      <c r="T2527" s="76"/>
    </row>
    <row r="2528" spans="1:20" s="25" customFormat="1" ht="20.100000000000001" customHeight="1">
      <c r="A2528" s="29"/>
      <c r="B2528" s="34"/>
      <c r="C2528" s="31"/>
      <c r="D2528" s="32"/>
      <c r="E2528" s="33"/>
      <c r="F2528" s="34"/>
      <c r="G2528" s="34"/>
      <c r="H2528" s="34"/>
      <c r="I2528" s="29"/>
      <c r="J2528" s="35"/>
      <c r="K2528" s="228" t="s">
        <v>443</v>
      </c>
      <c r="L2528" s="228">
        <f>COUNTIF(H2525:H2527,"RB")</f>
        <v>0</v>
      </c>
      <c r="M2528" s="228">
        <v>200</v>
      </c>
      <c r="N2528" s="245">
        <f>L2528*M2528</f>
        <v>0</v>
      </c>
      <c r="O2528" s="245"/>
      <c r="P2528" s="245">
        <f>N2528+O2528</f>
        <v>0</v>
      </c>
      <c r="Q2528" s="76">
        <f>P2528/P2529</f>
        <v>0</v>
      </c>
      <c r="R2528" s="76"/>
      <c r="S2528" s="76"/>
      <c r="T2528" s="76"/>
    </row>
    <row r="2529" spans="1:20" s="25" customFormat="1" ht="20.100000000000001" customHeight="1">
      <c r="A2529" s="29"/>
      <c r="B2529" s="34"/>
      <c r="C2529" s="31"/>
      <c r="D2529" s="32"/>
      <c r="E2529" s="33"/>
      <c r="F2529" s="34"/>
      <c r="G2529" s="34"/>
      <c r="H2529" s="34"/>
      <c r="I2529" s="29"/>
      <c r="J2529" s="35"/>
      <c r="K2529" s="228"/>
      <c r="L2529" s="228"/>
      <c r="M2529" s="228"/>
      <c r="N2529" s="245"/>
      <c r="O2529" s="245"/>
      <c r="P2529" s="245">
        <f>SUM(P2525:P2528)</f>
        <v>144</v>
      </c>
      <c r="Q2529" s="76">
        <f>SUM(Q2525:Q2528)</f>
        <v>1</v>
      </c>
      <c r="R2529" s="76"/>
      <c r="S2529" s="76"/>
      <c r="T2529" s="76"/>
    </row>
    <row r="2530" spans="1:20" s="25" customFormat="1" ht="20.100000000000001" customHeight="1">
      <c r="A2530" s="20"/>
      <c r="B2530" s="44"/>
      <c r="C2530" s="41"/>
      <c r="D2530" s="42"/>
      <c r="E2530" s="43"/>
      <c r="F2530" s="44"/>
      <c r="G2530" s="44"/>
      <c r="H2530" s="44"/>
      <c r="I2530" s="20"/>
      <c r="J2530" s="24"/>
      <c r="K2530" s="226"/>
      <c r="L2530" s="226"/>
      <c r="M2530" s="226"/>
      <c r="N2530" s="239"/>
      <c r="O2530" s="239"/>
      <c r="P2530" s="239"/>
    </row>
    <row r="2531" spans="1:20" s="25" customFormat="1" ht="20.100000000000001" customHeight="1">
      <c r="A2531" s="20"/>
      <c r="B2531" s="44"/>
      <c r="C2531" s="41"/>
      <c r="D2531" s="42"/>
      <c r="E2531" s="43"/>
      <c r="F2531" s="44"/>
      <c r="G2531" s="44"/>
      <c r="H2531" s="44"/>
      <c r="I2531" s="20"/>
      <c r="J2531" s="24"/>
      <c r="K2531" s="226"/>
      <c r="L2531" s="226"/>
      <c r="M2531" s="226"/>
      <c r="N2531" s="239"/>
      <c r="O2531" s="239"/>
      <c r="P2531" s="239"/>
    </row>
    <row r="2532" spans="1:20" s="25" customFormat="1" ht="20.100000000000001" customHeight="1">
      <c r="A2532" s="29"/>
      <c r="B2532" s="34">
        <v>194</v>
      </c>
      <c r="C2532" s="31">
        <v>2.0390000000000001</v>
      </c>
      <c r="D2532" s="32" t="s">
        <v>210</v>
      </c>
      <c r="E2532" s="33">
        <v>7.9000000000000001E-2</v>
      </c>
      <c r="F2532" s="34" t="s">
        <v>433</v>
      </c>
      <c r="G2532" s="34" t="s">
        <v>603</v>
      </c>
      <c r="H2532" s="34" t="s">
        <v>434</v>
      </c>
      <c r="I2532" s="29"/>
      <c r="J2532" s="35" t="s">
        <v>435</v>
      </c>
      <c r="K2532" s="228" t="s">
        <v>434</v>
      </c>
      <c r="L2532" s="228">
        <f>COUNTIF(H2532,"")</f>
        <v>0</v>
      </c>
      <c r="M2532" s="228">
        <v>200</v>
      </c>
      <c r="N2532" s="245">
        <f>L2532*M2532</f>
        <v>0</v>
      </c>
      <c r="O2532" s="245">
        <v>79</v>
      </c>
      <c r="P2532" s="245">
        <f>O2532+N2532</f>
        <v>79</v>
      </c>
      <c r="Q2532" s="76">
        <f>P2532/P2536</f>
        <v>1</v>
      </c>
      <c r="R2532" s="76"/>
      <c r="S2532" s="76"/>
      <c r="T2532" s="76"/>
    </row>
    <row r="2533" spans="1:20" s="25" customFormat="1" ht="20.100000000000001" customHeight="1">
      <c r="A2533" s="29"/>
      <c r="B2533" s="34"/>
      <c r="C2533" s="31"/>
      <c r="D2533" s="32"/>
      <c r="E2533" s="33"/>
      <c r="F2533" s="34"/>
      <c r="G2533" s="34"/>
      <c r="H2533" s="34"/>
      <c r="I2533" s="29"/>
      <c r="J2533" s="35"/>
      <c r="K2533" s="228" t="s">
        <v>438</v>
      </c>
      <c r="L2533" s="228">
        <f>COUNTIF(H2532:H2534,"S")</f>
        <v>0</v>
      </c>
      <c r="M2533" s="228">
        <v>200</v>
      </c>
      <c r="N2533" s="245">
        <v>0</v>
      </c>
      <c r="O2533" s="245"/>
      <c r="P2533" s="245">
        <f>N2533+O2533</f>
        <v>0</v>
      </c>
      <c r="Q2533" s="76">
        <f>P2533/P2536</f>
        <v>0</v>
      </c>
      <c r="R2533" s="76"/>
      <c r="S2533" s="76"/>
      <c r="T2533" s="76"/>
    </row>
    <row r="2534" spans="1:20" s="25" customFormat="1" ht="20.100000000000001" customHeight="1">
      <c r="A2534" s="29"/>
      <c r="B2534" s="34"/>
      <c r="C2534" s="31"/>
      <c r="D2534" s="32"/>
      <c r="E2534" s="33"/>
      <c r="F2534" s="34"/>
      <c r="G2534" s="34"/>
      <c r="H2534" s="34"/>
      <c r="I2534" s="29"/>
      <c r="J2534" s="35"/>
      <c r="K2534" s="228" t="s">
        <v>440</v>
      </c>
      <c r="L2534" s="228">
        <f>COUNTIF(H2532:H2534,"RR")</f>
        <v>0</v>
      </c>
      <c r="M2534" s="228">
        <v>200</v>
      </c>
      <c r="N2534" s="245">
        <v>0</v>
      </c>
      <c r="O2534" s="245"/>
      <c r="P2534" s="245">
        <f>N2534+O2534</f>
        <v>0</v>
      </c>
      <c r="Q2534" s="76">
        <f>P2534/P2536</f>
        <v>0</v>
      </c>
      <c r="R2534" s="76"/>
      <c r="S2534" s="76"/>
      <c r="T2534" s="76"/>
    </row>
    <row r="2535" spans="1:20" s="25" customFormat="1" ht="20.100000000000001" customHeight="1">
      <c r="A2535" s="29"/>
      <c r="B2535" s="34"/>
      <c r="C2535" s="31"/>
      <c r="D2535" s="32"/>
      <c r="E2535" s="33"/>
      <c r="F2535" s="34"/>
      <c r="G2535" s="34"/>
      <c r="H2535" s="34"/>
      <c r="I2535" s="29"/>
      <c r="J2535" s="35"/>
      <c r="K2535" s="228" t="s">
        <v>443</v>
      </c>
      <c r="L2535" s="228">
        <f>COUNTIF(H2532:H2534,"RB")</f>
        <v>0</v>
      </c>
      <c r="M2535" s="228">
        <v>200</v>
      </c>
      <c r="N2535" s="245">
        <f>L2535*M2535</f>
        <v>0</v>
      </c>
      <c r="O2535" s="245"/>
      <c r="P2535" s="245">
        <f>N2535+O2535</f>
        <v>0</v>
      </c>
      <c r="Q2535" s="76">
        <f>P2535/P2536</f>
        <v>0</v>
      </c>
      <c r="R2535" s="76"/>
      <c r="S2535" s="76"/>
      <c r="T2535" s="76"/>
    </row>
    <row r="2536" spans="1:20" s="25" customFormat="1" ht="20.100000000000001" customHeight="1">
      <c r="A2536" s="29"/>
      <c r="B2536" s="34"/>
      <c r="C2536" s="31"/>
      <c r="D2536" s="32"/>
      <c r="E2536" s="33"/>
      <c r="F2536" s="34"/>
      <c r="G2536" s="34"/>
      <c r="H2536" s="34"/>
      <c r="I2536" s="29"/>
      <c r="J2536" s="35"/>
      <c r="K2536" s="228"/>
      <c r="L2536" s="228"/>
      <c r="M2536" s="228"/>
      <c r="N2536" s="245"/>
      <c r="O2536" s="245"/>
      <c r="P2536" s="245">
        <f>SUM(P2532:P2535)</f>
        <v>79</v>
      </c>
      <c r="Q2536" s="76">
        <f>SUM(Q2532:Q2535)</f>
        <v>1</v>
      </c>
      <c r="R2536" s="76"/>
      <c r="S2536" s="76"/>
      <c r="T2536" s="76"/>
    </row>
    <row r="2537" spans="1:20" s="25" customFormat="1" ht="20.100000000000001" customHeight="1">
      <c r="A2537" s="20"/>
      <c r="B2537" s="44"/>
      <c r="C2537" s="41"/>
      <c r="D2537" s="42"/>
      <c r="E2537" s="43"/>
      <c r="F2537" s="44"/>
      <c r="G2537" s="44"/>
      <c r="H2537" s="44"/>
      <c r="I2537" s="20"/>
      <c r="J2537" s="24"/>
      <c r="K2537" s="226"/>
      <c r="L2537" s="226"/>
      <c r="M2537" s="226"/>
      <c r="N2537" s="239"/>
      <c r="O2537" s="239"/>
      <c r="P2537" s="239"/>
    </row>
    <row r="2538" spans="1:20" s="25" customFormat="1" ht="20.100000000000001" customHeight="1">
      <c r="A2538" s="20"/>
      <c r="B2538" s="44"/>
      <c r="C2538" s="41"/>
      <c r="D2538" s="42"/>
      <c r="E2538" s="43"/>
      <c r="F2538" s="44"/>
      <c r="G2538" s="44"/>
      <c r="H2538" s="44"/>
      <c r="I2538" s="20"/>
      <c r="J2538" s="24"/>
      <c r="K2538" s="226"/>
      <c r="L2538" s="226"/>
      <c r="M2538" s="226"/>
      <c r="N2538" s="239"/>
      <c r="O2538" s="239"/>
      <c r="P2538" s="239"/>
    </row>
    <row r="2539" spans="1:20" s="25" customFormat="1" ht="20.100000000000001" customHeight="1">
      <c r="A2539" s="29"/>
      <c r="B2539" s="34">
        <v>195</v>
      </c>
      <c r="C2539" s="31">
        <v>2.04</v>
      </c>
      <c r="D2539" s="32" t="s">
        <v>211</v>
      </c>
      <c r="E2539" s="33">
        <v>0.14299999999999999</v>
      </c>
      <c r="F2539" s="34" t="s">
        <v>433</v>
      </c>
      <c r="G2539" s="34" t="s">
        <v>604</v>
      </c>
      <c r="H2539" s="34" t="s">
        <v>434</v>
      </c>
      <c r="I2539" s="29"/>
      <c r="J2539" s="35" t="s">
        <v>435</v>
      </c>
      <c r="K2539" s="228" t="s">
        <v>434</v>
      </c>
      <c r="L2539" s="228">
        <f>COUNTIF(H2539,"")</f>
        <v>0</v>
      </c>
      <c r="M2539" s="228">
        <v>200</v>
      </c>
      <c r="N2539" s="245">
        <f>L2539*M2539</f>
        <v>0</v>
      </c>
      <c r="O2539" s="245">
        <v>143</v>
      </c>
      <c r="P2539" s="245">
        <f>O2539+N2539</f>
        <v>143</v>
      </c>
      <c r="Q2539" s="76">
        <f>P2539/P2543</f>
        <v>1</v>
      </c>
      <c r="R2539" s="76"/>
      <c r="S2539" s="76"/>
      <c r="T2539" s="76"/>
    </row>
    <row r="2540" spans="1:20" s="25" customFormat="1" ht="20.100000000000001" customHeight="1">
      <c r="A2540" s="29"/>
      <c r="B2540" s="34"/>
      <c r="C2540" s="31"/>
      <c r="D2540" s="32"/>
      <c r="E2540" s="33"/>
      <c r="F2540" s="34"/>
      <c r="G2540" s="34"/>
      <c r="H2540" s="34"/>
      <c r="I2540" s="29"/>
      <c r="J2540" s="35"/>
      <c r="K2540" s="228" t="s">
        <v>438</v>
      </c>
      <c r="L2540" s="228">
        <f>COUNTIF(H2539:H2541,"S")</f>
        <v>0</v>
      </c>
      <c r="M2540" s="228">
        <v>200</v>
      </c>
      <c r="N2540" s="245">
        <v>0</v>
      </c>
      <c r="O2540" s="245"/>
      <c r="P2540" s="245">
        <f>N2540+O2540</f>
        <v>0</v>
      </c>
      <c r="Q2540" s="76">
        <f>P2540/P2543</f>
        <v>0</v>
      </c>
      <c r="R2540" s="76"/>
      <c r="S2540" s="76"/>
      <c r="T2540" s="76"/>
    </row>
    <row r="2541" spans="1:20" s="25" customFormat="1" ht="20.100000000000001" customHeight="1">
      <c r="A2541" s="29"/>
      <c r="B2541" s="34"/>
      <c r="C2541" s="31"/>
      <c r="D2541" s="32"/>
      <c r="E2541" s="33"/>
      <c r="F2541" s="34"/>
      <c r="G2541" s="34"/>
      <c r="H2541" s="34"/>
      <c r="I2541" s="29"/>
      <c r="J2541" s="35"/>
      <c r="K2541" s="228" t="s">
        <v>440</v>
      </c>
      <c r="L2541" s="228">
        <f>COUNTIF(H2539:H2541,"RR")</f>
        <v>0</v>
      </c>
      <c r="M2541" s="228">
        <v>200</v>
      </c>
      <c r="N2541" s="245">
        <v>0</v>
      </c>
      <c r="O2541" s="245"/>
      <c r="P2541" s="245">
        <f>N2541+O2541</f>
        <v>0</v>
      </c>
      <c r="Q2541" s="76">
        <f>P2541/P2543</f>
        <v>0</v>
      </c>
      <c r="R2541" s="76"/>
      <c r="S2541" s="76"/>
      <c r="T2541" s="76"/>
    </row>
    <row r="2542" spans="1:20" s="25" customFormat="1" ht="20.100000000000001" customHeight="1">
      <c r="A2542" s="29"/>
      <c r="B2542" s="34"/>
      <c r="C2542" s="31"/>
      <c r="D2542" s="32"/>
      <c r="E2542" s="33"/>
      <c r="F2542" s="34"/>
      <c r="G2542" s="34"/>
      <c r="H2542" s="34"/>
      <c r="I2542" s="29"/>
      <c r="J2542" s="35"/>
      <c r="K2542" s="228" t="s">
        <v>443</v>
      </c>
      <c r="L2542" s="228">
        <f>COUNTIF(H2539:H2541,"RB")</f>
        <v>0</v>
      </c>
      <c r="M2542" s="228">
        <v>200</v>
      </c>
      <c r="N2542" s="245">
        <f>L2542*M2542</f>
        <v>0</v>
      </c>
      <c r="O2542" s="245"/>
      <c r="P2542" s="245">
        <f>N2542+O2542</f>
        <v>0</v>
      </c>
      <c r="Q2542" s="76">
        <f>P2542/P2543</f>
        <v>0</v>
      </c>
      <c r="R2542" s="76"/>
      <c r="S2542" s="76"/>
      <c r="T2542" s="76"/>
    </row>
    <row r="2543" spans="1:20" s="25" customFormat="1" ht="20.100000000000001" customHeight="1">
      <c r="A2543" s="29"/>
      <c r="B2543" s="34"/>
      <c r="C2543" s="31"/>
      <c r="D2543" s="32"/>
      <c r="E2543" s="33"/>
      <c r="F2543" s="34"/>
      <c r="G2543" s="34"/>
      <c r="H2543" s="34"/>
      <c r="I2543" s="29"/>
      <c r="J2543" s="35"/>
      <c r="K2543" s="228"/>
      <c r="L2543" s="228"/>
      <c r="M2543" s="228"/>
      <c r="N2543" s="245"/>
      <c r="O2543" s="245"/>
      <c r="P2543" s="245">
        <f>SUM(P2539:P2542)</f>
        <v>143</v>
      </c>
      <c r="Q2543" s="76">
        <f>SUM(Q2539:Q2542)</f>
        <v>1</v>
      </c>
      <c r="R2543" s="76"/>
      <c r="S2543" s="76"/>
      <c r="T2543" s="76"/>
    </row>
    <row r="2544" spans="1:20" s="25" customFormat="1" ht="20.100000000000001" customHeight="1">
      <c r="A2544" s="20"/>
      <c r="B2544" s="44"/>
      <c r="C2544" s="41"/>
      <c r="D2544" s="42"/>
      <c r="E2544" s="43"/>
      <c r="F2544" s="44"/>
      <c r="G2544" s="44"/>
      <c r="H2544" s="44"/>
      <c r="I2544" s="20"/>
      <c r="J2544" s="24"/>
      <c r="K2544" s="226"/>
      <c r="L2544" s="226"/>
      <c r="M2544" s="226"/>
      <c r="N2544" s="239"/>
      <c r="O2544" s="239"/>
      <c r="P2544" s="239"/>
    </row>
    <row r="2545" spans="1:20" s="25" customFormat="1" ht="20.100000000000001" customHeight="1">
      <c r="A2545" s="20"/>
      <c r="B2545" s="44"/>
      <c r="C2545" s="41"/>
      <c r="D2545" s="42"/>
      <c r="E2545" s="43"/>
      <c r="F2545" s="44"/>
      <c r="G2545" s="44"/>
      <c r="H2545" s="44"/>
      <c r="I2545" s="20"/>
      <c r="J2545" s="24"/>
      <c r="K2545" s="226"/>
      <c r="L2545" s="226"/>
      <c r="M2545" s="226"/>
      <c r="N2545" s="239"/>
      <c r="O2545" s="239"/>
      <c r="P2545" s="239"/>
    </row>
    <row r="2546" spans="1:20" s="25" customFormat="1" ht="20.100000000000001" customHeight="1">
      <c r="A2546" s="29"/>
      <c r="B2546" s="34">
        <v>196</v>
      </c>
      <c r="C2546" s="31">
        <v>2.0409999999999999</v>
      </c>
      <c r="D2546" s="32" t="s">
        <v>212</v>
      </c>
      <c r="E2546" s="33">
        <v>2</v>
      </c>
      <c r="F2546" s="34" t="s">
        <v>433</v>
      </c>
      <c r="G2546" s="34" t="s">
        <v>447</v>
      </c>
      <c r="H2546" s="34" t="s">
        <v>434</v>
      </c>
      <c r="I2546" s="29"/>
      <c r="J2546" s="35" t="s">
        <v>435</v>
      </c>
      <c r="K2546" s="228" t="s">
        <v>434</v>
      </c>
      <c r="L2546" s="228">
        <f>COUNTIF(H2546:H2555,"B")</f>
        <v>5</v>
      </c>
      <c r="M2546" s="228">
        <v>200</v>
      </c>
      <c r="N2546" s="245">
        <f>L2546*M2546</f>
        <v>1000</v>
      </c>
      <c r="O2546" s="245"/>
      <c r="P2546" s="245">
        <f>O2546+N2546</f>
        <v>1000</v>
      </c>
      <c r="Q2546" s="76">
        <f>P2546/P2550</f>
        <v>0.5</v>
      </c>
      <c r="R2546" s="76"/>
      <c r="S2546" s="76"/>
      <c r="T2546" s="76"/>
    </row>
    <row r="2547" spans="1:20" s="25" customFormat="1" ht="20.100000000000001" customHeight="1">
      <c r="A2547" s="29"/>
      <c r="B2547" s="34"/>
      <c r="C2547" s="31"/>
      <c r="D2547" s="32"/>
      <c r="E2547" s="33"/>
      <c r="F2547" s="34" t="s">
        <v>447</v>
      </c>
      <c r="G2547" s="34" t="s">
        <v>451</v>
      </c>
      <c r="H2547" s="34" t="s">
        <v>434</v>
      </c>
      <c r="I2547" s="29"/>
      <c r="J2547" s="35" t="s">
        <v>435</v>
      </c>
      <c r="K2547" s="228" t="s">
        <v>438</v>
      </c>
      <c r="L2547" s="228">
        <f>COUNTIF(H2546:H2555,"S")</f>
        <v>2</v>
      </c>
      <c r="M2547" s="228">
        <v>200</v>
      </c>
      <c r="N2547" s="245">
        <f>L2547*M2547</f>
        <v>400</v>
      </c>
      <c r="O2547" s="245"/>
      <c r="P2547" s="245">
        <f>N2547+O2547</f>
        <v>400</v>
      </c>
      <c r="Q2547" s="76">
        <f>P2547/P2550</f>
        <v>0.2</v>
      </c>
      <c r="R2547" s="76"/>
      <c r="S2547" s="76"/>
      <c r="T2547" s="76"/>
    </row>
    <row r="2548" spans="1:20" s="25" customFormat="1" ht="20.100000000000001" customHeight="1">
      <c r="A2548" s="29"/>
      <c r="B2548" s="34"/>
      <c r="C2548" s="31"/>
      <c r="D2548" s="32"/>
      <c r="E2548" s="33"/>
      <c r="F2548" s="34" t="s">
        <v>451</v>
      </c>
      <c r="G2548" s="34" t="s">
        <v>454</v>
      </c>
      <c r="H2548" s="34" t="s">
        <v>434</v>
      </c>
      <c r="I2548" s="29"/>
      <c r="J2548" s="35" t="s">
        <v>435</v>
      </c>
      <c r="K2548" s="228" t="s">
        <v>440</v>
      </c>
      <c r="L2548" s="228">
        <f>COUNTIF(H2546:H2555,"RR")</f>
        <v>1</v>
      </c>
      <c r="M2548" s="228">
        <v>200</v>
      </c>
      <c r="N2548" s="245">
        <f>L2548*M2548</f>
        <v>200</v>
      </c>
      <c r="O2548" s="245"/>
      <c r="P2548" s="245">
        <f>N2548+O2548</f>
        <v>200</v>
      </c>
      <c r="Q2548" s="76">
        <f>P2548/P2550</f>
        <v>0.1</v>
      </c>
      <c r="R2548" s="76"/>
      <c r="S2548" s="76"/>
      <c r="T2548" s="76"/>
    </row>
    <row r="2549" spans="1:20" s="25" customFormat="1" ht="20.100000000000001" customHeight="1">
      <c r="A2549" s="29"/>
      <c r="B2549" s="34"/>
      <c r="C2549" s="31"/>
      <c r="D2549" s="32"/>
      <c r="E2549" s="33"/>
      <c r="F2549" s="34" t="s">
        <v>454</v>
      </c>
      <c r="G2549" s="34" t="s">
        <v>455</v>
      </c>
      <c r="H2549" s="34" t="s">
        <v>434</v>
      </c>
      <c r="I2549" s="29"/>
      <c r="J2549" s="35" t="s">
        <v>435</v>
      </c>
      <c r="K2549" s="228" t="s">
        <v>443</v>
      </c>
      <c r="L2549" s="228">
        <f>COUNTIF(H2546:H2555,"RB")</f>
        <v>2</v>
      </c>
      <c r="M2549" s="228">
        <v>200</v>
      </c>
      <c r="N2549" s="245">
        <f>L2549*M2549</f>
        <v>400</v>
      </c>
      <c r="O2549" s="245"/>
      <c r="P2549" s="245">
        <f>N2549+O2549</f>
        <v>400</v>
      </c>
      <c r="Q2549" s="76">
        <f>P2549/P2550</f>
        <v>0.2</v>
      </c>
      <c r="R2549" s="76"/>
      <c r="S2549" s="76"/>
      <c r="T2549" s="76"/>
    </row>
    <row r="2550" spans="1:20" s="25" customFormat="1" ht="20.100000000000001" customHeight="1">
      <c r="A2550" s="29"/>
      <c r="B2550" s="34"/>
      <c r="C2550" s="31"/>
      <c r="D2550" s="32"/>
      <c r="E2550" s="33"/>
      <c r="F2550" s="34" t="s">
        <v>455</v>
      </c>
      <c r="G2550" s="34" t="s">
        <v>456</v>
      </c>
      <c r="H2550" s="34" t="s">
        <v>438</v>
      </c>
      <c r="I2550" s="29"/>
      <c r="J2550" s="35" t="s">
        <v>435</v>
      </c>
      <c r="K2550" s="228"/>
      <c r="L2550" s="228"/>
      <c r="M2550" s="228"/>
      <c r="N2550" s="245"/>
      <c r="O2550" s="245"/>
      <c r="P2550" s="245">
        <f>SUM(P2546:P2549)</f>
        <v>2000</v>
      </c>
      <c r="Q2550" s="76">
        <f>SUM(Q2546:Q2549)</f>
        <v>1</v>
      </c>
      <c r="R2550" s="76"/>
      <c r="S2550" s="76"/>
      <c r="T2550" s="76"/>
    </row>
    <row r="2551" spans="1:20" s="25" customFormat="1" ht="20.100000000000001" customHeight="1">
      <c r="A2551" s="29"/>
      <c r="B2551" s="34"/>
      <c r="C2551" s="31"/>
      <c r="D2551" s="32"/>
      <c r="E2551" s="33"/>
      <c r="F2551" s="34" t="s">
        <v>456</v>
      </c>
      <c r="G2551" s="34" t="s">
        <v>457</v>
      </c>
      <c r="H2551" s="34" t="s">
        <v>440</v>
      </c>
      <c r="I2551" s="29"/>
      <c r="J2551" s="35" t="s">
        <v>435</v>
      </c>
      <c r="K2551" s="228"/>
      <c r="L2551" s="228"/>
      <c r="M2551" s="228"/>
      <c r="N2551" s="241"/>
      <c r="O2551" s="241"/>
      <c r="P2551" s="241"/>
      <c r="Q2551" s="36"/>
      <c r="R2551" s="36"/>
      <c r="S2551" s="36"/>
      <c r="T2551" s="36"/>
    </row>
    <row r="2552" spans="1:20" s="25" customFormat="1" ht="20.100000000000001" customHeight="1">
      <c r="A2552" s="29"/>
      <c r="B2552" s="34"/>
      <c r="C2552" s="31"/>
      <c r="D2552" s="32"/>
      <c r="E2552" s="33"/>
      <c r="F2552" s="34" t="s">
        <v>457</v>
      </c>
      <c r="G2552" s="34" t="s">
        <v>460</v>
      </c>
      <c r="H2552" s="34" t="s">
        <v>438</v>
      </c>
      <c r="I2552" s="29"/>
      <c r="J2552" s="35" t="s">
        <v>435</v>
      </c>
      <c r="K2552" s="228"/>
      <c r="L2552" s="228"/>
      <c r="M2552" s="228"/>
      <c r="N2552" s="241"/>
      <c r="O2552" s="241"/>
      <c r="P2552" s="241"/>
      <c r="Q2552" s="36"/>
      <c r="R2552" s="36"/>
      <c r="S2552" s="36"/>
      <c r="T2552" s="36"/>
    </row>
    <row r="2553" spans="1:20" s="25" customFormat="1" ht="20.100000000000001" customHeight="1">
      <c r="A2553" s="29"/>
      <c r="B2553" s="34"/>
      <c r="C2553" s="31"/>
      <c r="D2553" s="32"/>
      <c r="E2553" s="33"/>
      <c r="F2553" s="34" t="s">
        <v>460</v>
      </c>
      <c r="G2553" s="34" t="s">
        <v>463</v>
      </c>
      <c r="H2553" s="34" t="s">
        <v>443</v>
      </c>
      <c r="I2553" s="29"/>
      <c r="J2553" s="35" t="s">
        <v>40</v>
      </c>
      <c r="K2553" s="228"/>
      <c r="L2553" s="228"/>
      <c r="M2553" s="228"/>
      <c r="N2553" s="241"/>
      <c r="O2553" s="241"/>
      <c r="P2553" s="241"/>
      <c r="Q2553" s="36"/>
      <c r="R2553" s="36"/>
      <c r="S2553" s="36"/>
      <c r="T2553" s="36"/>
    </row>
    <row r="2554" spans="1:20" s="25" customFormat="1" ht="20.100000000000001" customHeight="1">
      <c r="A2554" s="29"/>
      <c r="B2554" s="34"/>
      <c r="C2554" s="31"/>
      <c r="D2554" s="32"/>
      <c r="E2554" s="33"/>
      <c r="F2554" s="34" t="s">
        <v>463</v>
      </c>
      <c r="G2554" s="34" t="s">
        <v>464</v>
      </c>
      <c r="H2554" s="34" t="s">
        <v>434</v>
      </c>
      <c r="I2554" s="29"/>
      <c r="J2554" s="35" t="s">
        <v>435</v>
      </c>
      <c r="K2554" s="228"/>
      <c r="L2554" s="228"/>
      <c r="M2554" s="228"/>
      <c r="N2554" s="241"/>
      <c r="O2554" s="241"/>
      <c r="P2554" s="241"/>
      <c r="Q2554" s="36"/>
      <c r="R2554" s="36"/>
      <c r="S2554" s="36"/>
      <c r="T2554" s="36"/>
    </row>
    <row r="2555" spans="1:20" s="25" customFormat="1" ht="20.100000000000001" customHeight="1">
      <c r="A2555" s="29"/>
      <c r="B2555" s="34"/>
      <c r="C2555" s="31"/>
      <c r="D2555" s="32"/>
      <c r="E2555" s="33"/>
      <c r="F2555" s="34" t="s">
        <v>464</v>
      </c>
      <c r="G2555" s="34" t="s">
        <v>465</v>
      </c>
      <c r="H2555" s="34" t="s">
        <v>443</v>
      </c>
      <c r="I2555" s="29"/>
      <c r="J2555" s="35" t="s">
        <v>40</v>
      </c>
      <c r="K2555" s="228"/>
      <c r="L2555" s="228"/>
      <c r="M2555" s="228"/>
      <c r="N2555" s="241"/>
      <c r="O2555" s="241"/>
      <c r="P2555" s="241"/>
      <c r="Q2555" s="36"/>
      <c r="R2555" s="36"/>
      <c r="S2555" s="36"/>
      <c r="T2555" s="36"/>
    </row>
    <row r="2556" spans="1:20" s="25" customFormat="1" ht="20.100000000000001" customHeight="1">
      <c r="A2556" s="20"/>
      <c r="B2556" s="44"/>
      <c r="C2556" s="41"/>
      <c r="D2556" s="42"/>
      <c r="E2556" s="43"/>
      <c r="F2556" s="44"/>
      <c r="G2556" s="44"/>
      <c r="H2556" s="44"/>
      <c r="I2556" s="20"/>
      <c r="J2556" s="24"/>
      <c r="K2556" s="226"/>
      <c r="L2556" s="226"/>
      <c r="M2556" s="226"/>
      <c r="N2556" s="239"/>
      <c r="O2556" s="239"/>
      <c r="P2556" s="239"/>
    </row>
    <row r="2557" spans="1:20" s="25" customFormat="1" ht="20.100000000000001" customHeight="1">
      <c r="A2557" s="20"/>
      <c r="B2557" s="44"/>
      <c r="C2557" s="41"/>
      <c r="D2557" s="42"/>
      <c r="E2557" s="43"/>
      <c r="F2557" s="44"/>
      <c r="G2557" s="44"/>
      <c r="H2557" s="44"/>
      <c r="I2557" s="20"/>
      <c r="J2557" s="24"/>
      <c r="K2557" s="226"/>
      <c r="L2557" s="226"/>
      <c r="M2557" s="226"/>
      <c r="N2557" s="239"/>
      <c r="O2557" s="239"/>
      <c r="P2557" s="239"/>
    </row>
    <row r="2558" spans="1:20" s="25" customFormat="1" ht="20.100000000000001" customHeight="1">
      <c r="A2558" s="29"/>
      <c r="B2558" s="34">
        <v>197</v>
      </c>
      <c r="C2558" s="31">
        <v>2.0419999999999998</v>
      </c>
      <c r="D2558" s="32" t="s">
        <v>213</v>
      </c>
      <c r="E2558" s="33">
        <v>0.125</v>
      </c>
      <c r="F2558" s="34" t="s">
        <v>433</v>
      </c>
      <c r="G2558" s="34" t="s">
        <v>605</v>
      </c>
      <c r="H2558" s="34" t="s">
        <v>434</v>
      </c>
      <c r="I2558" s="29"/>
      <c r="J2558" s="35" t="s">
        <v>435</v>
      </c>
      <c r="K2558" s="228" t="s">
        <v>434</v>
      </c>
      <c r="L2558" s="228">
        <f>COUNTIF(H2558,"")</f>
        <v>0</v>
      </c>
      <c r="M2558" s="228">
        <v>200</v>
      </c>
      <c r="N2558" s="245">
        <f>L2558*M2558</f>
        <v>0</v>
      </c>
      <c r="O2558" s="245">
        <v>125</v>
      </c>
      <c r="P2558" s="245">
        <f>O2558+N2558</f>
        <v>125</v>
      </c>
      <c r="Q2558" s="76">
        <f>P2558/P2562</f>
        <v>1</v>
      </c>
      <c r="R2558" s="76"/>
      <c r="S2558" s="76"/>
      <c r="T2558" s="76"/>
    </row>
    <row r="2559" spans="1:20" s="25" customFormat="1" ht="20.100000000000001" customHeight="1">
      <c r="A2559" s="29"/>
      <c r="B2559" s="34"/>
      <c r="C2559" s="31"/>
      <c r="D2559" s="32"/>
      <c r="E2559" s="33"/>
      <c r="F2559" s="34"/>
      <c r="G2559" s="34"/>
      <c r="H2559" s="34"/>
      <c r="I2559" s="29"/>
      <c r="J2559" s="35"/>
      <c r="K2559" s="228" t="s">
        <v>438</v>
      </c>
      <c r="L2559" s="228">
        <f>COUNTIF(H2558:H2567,"S")</f>
        <v>0</v>
      </c>
      <c r="M2559" s="228">
        <v>200</v>
      </c>
      <c r="N2559" s="245">
        <v>0</v>
      </c>
      <c r="O2559" s="245"/>
      <c r="P2559" s="245">
        <f>N2559+O2559</f>
        <v>0</v>
      </c>
      <c r="Q2559" s="76">
        <f>P2559/P2562</f>
        <v>0</v>
      </c>
      <c r="R2559" s="76"/>
      <c r="S2559" s="76"/>
      <c r="T2559" s="76"/>
    </row>
    <row r="2560" spans="1:20" s="25" customFormat="1" ht="20.100000000000001" customHeight="1">
      <c r="A2560" s="29"/>
      <c r="B2560" s="34"/>
      <c r="C2560" s="31"/>
      <c r="D2560" s="32"/>
      <c r="E2560" s="33"/>
      <c r="F2560" s="34"/>
      <c r="G2560" s="34"/>
      <c r="H2560" s="34"/>
      <c r="I2560" s="29"/>
      <c r="J2560" s="35"/>
      <c r="K2560" s="228" t="s">
        <v>440</v>
      </c>
      <c r="L2560" s="228">
        <f>COUNTIF(H2558:H2560,"RR")</f>
        <v>0</v>
      </c>
      <c r="M2560" s="228">
        <v>200</v>
      </c>
      <c r="N2560" s="245">
        <v>0</v>
      </c>
      <c r="O2560" s="245"/>
      <c r="P2560" s="245">
        <f>N2560+O2560</f>
        <v>0</v>
      </c>
      <c r="Q2560" s="76">
        <f>P2560/P2562</f>
        <v>0</v>
      </c>
      <c r="R2560" s="76"/>
      <c r="S2560" s="76"/>
      <c r="T2560" s="76"/>
    </row>
    <row r="2561" spans="1:20" s="25" customFormat="1" ht="20.100000000000001" customHeight="1">
      <c r="A2561" s="29"/>
      <c r="B2561" s="34"/>
      <c r="C2561" s="31"/>
      <c r="D2561" s="32"/>
      <c r="E2561" s="33"/>
      <c r="F2561" s="34"/>
      <c r="G2561" s="34"/>
      <c r="H2561" s="34"/>
      <c r="I2561" s="29"/>
      <c r="J2561" s="35"/>
      <c r="K2561" s="228" t="s">
        <v>443</v>
      </c>
      <c r="L2561" s="228">
        <f>COUNTIF(H2558:H2560,"RB")</f>
        <v>0</v>
      </c>
      <c r="M2561" s="228">
        <v>200</v>
      </c>
      <c r="N2561" s="245">
        <f>L2561*M2561</f>
        <v>0</v>
      </c>
      <c r="O2561" s="245"/>
      <c r="P2561" s="245">
        <f>N2561+O2561</f>
        <v>0</v>
      </c>
      <c r="Q2561" s="76">
        <f>P2561/P2562</f>
        <v>0</v>
      </c>
      <c r="R2561" s="76"/>
      <c r="S2561" s="76"/>
      <c r="T2561" s="76"/>
    </row>
    <row r="2562" spans="1:20" s="25" customFormat="1" ht="20.100000000000001" customHeight="1">
      <c r="A2562" s="29"/>
      <c r="B2562" s="34"/>
      <c r="C2562" s="31"/>
      <c r="D2562" s="32"/>
      <c r="E2562" s="33"/>
      <c r="F2562" s="34"/>
      <c r="G2562" s="34"/>
      <c r="H2562" s="34"/>
      <c r="I2562" s="29"/>
      <c r="J2562" s="35"/>
      <c r="K2562" s="228"/>
      <c r="L2562" s="228"/>
      <c r="M2562" s="228"/>
      <c r="N2562" s="245"/>
      <c r="O2562" s="245"/>
      <c r="P2562" s="245">
        <f>SUM(P2558:P2561)</f>
        <v>125</v>
      </c>
      <c r="Q2562" s="76">
        <f>SUM(Q2558:Q2561)</f>
        <v>1</v>
      </c>
      <c r="R2562" s="76"/>
      <c r="S2562" s="76"/>
      <c r="T2562" s="76"/>
    </row>
    <row r="2563" spans="1:20" s="25" customFormat="1" ht="20.100000000000001" customHeight="1">
      <c r="A2563" s="20"/>
      <c r="B2563" s="44"/>
      <c r="C2563" s="41"/>
      <c r="D2563" s="42"/>
      <c r="E2563" s="43"/>
      <c r="F2563" s="44"/>
      <c r="G2563" s="44"/>
      <c r="H2563" s="44"/>
      <c r="I2563" s="20"/>
      <c r="J2563" s="24"/>
      <c r="K2563" s="226"/>
      <c r="L2563" s="226"/>
      <c r="M2563" s="226"/>
      <c r="N2563" s="239"/>
      <c r="O2563" s="239"/>
      <c r="P2563" s="239"/>
    </row>
    <row r="2564" spans="1:20" s="25" customFormat="1" ht="20.100000000000001" customHeight="1">
      <c r="A2564" s="20"/>
      <c r="B2564" s="44"/>
      <c r="C2564" s="41"/>
      <c r="D2564" s="42"/>
      <c r="E2564" s="43"/>
      <c r="F2564" s="44"/>
      <c r="G2564" s="44"/>
      <c r="H2564" s="44"/>
      <c r="I2564" s="20"/>
      <c r="J2564" s="24"/>
      <c r="K2564" s="226"/>
      <c r="L2564" s="226"/>
      <c r="M2564" s="226"/>
      <c r="N2564" s="239"/>
      <c r="O2564" s="239"/>
      <c r="P2564" s="239"/>
    </row>
    <row r="2565" spans="1:20" s="25" customFormat="1" ht="20.100000000000001" customHeight="1">
      <c r="A2565" s="29"/>
      <c r="B2565" s="34">
        <v>198</v>
      </c>
      <c r="C2565" s="31">
        <v>2.0430000000000001</v>
      </c>
      <c r="D2565" s="32" t="s">
        <v>214</v>
      </c>
      <c r="E2565" s="33">
        <v>0.24</v>
      </c>
      <c r="F2565" s="34" t="s">
        <v>433</v>
      </c>
      <c r="G2565" s="34" t="s">
        <v>447</v>
      </c>
      <c r="H2565" s="34" t="s">
        <v>434</v>
      </c>
      <c r="I2565" s="29"/>
      <c r="J2565" s="35" t="s">
        <v>435</v>
      </c>
      <c r="K2565" s="228" t="s">
        <v>434</v>
      </c>
      <c r="L2565" s="228">
        <f>COUNTIF(H2565,"B")</f>
        <v>1</v>
      </c>
      <c r="M2565" s="228">
        <v>200</v>
      </c>
      <c r="N2565" s="245">
        <f>L2565*M2565</f>
        <v>200</v>
      </c>
      <c r="O2565" s="245">
        <v>40</v>
      </c>
      <c r="P2565" s="245">
        <f>O2565+N2565</f>
        <v>240</v>
      </c>
      <c r="Q2565" s="76">
        <f>P2565/P2569</f>
        <v>1</v>
      </c>
      <c r="R2565" s="76"/>
      <c r="S2565" s="76"/>
      <c r="T2565" s="76"/>
    </row>
    <row r="2566" spans="1:20" s="25" customFormat="1" ht="20.100000000000001" customHeight="1">
      <c r="A2566" s="29"/>
      <c r="B2566" s="34"/>
      <c r="C2566" s="31"/>
      <c r="D2566" s="32"/>
      <c r="E2566" s="33"/>
      <c r="F2566" s="34" t="s">
        <v>447</v>
      </c>
      <c r="G2566" s="34" t="s">
        <v>606</v>
      </c>
      <c r="H2566" s="34" t="s">
        <v>434</v>
      </c>
      <c r="I2566" s="29"/>
      <c r="J2566" s="35" t="s">
        <v>435</v>
      </c>
      <c r="K2566" s="228" t="s">
        <v>438</v>
      </c>
      <c r="L2566" s="228">
        <f>COUNTIF(H2565:H2574,"S")</f>
        <v>0</v>
      </c>
      <c r="M2566" s="228">
        <v>200</v>
      </c>
      <c r="N2566" s="245">
        <v>0</v>
      </c>
      <c r="O2566" s="245"/>
      <c r="P2566" s="245">
        <f>N2566+O2566</f>
        <v>0</v>
      </c>
      <c r="Q2566" s="76">
        <f>P2566/P2569</f>
        <v>0</v>
      </c>
      <c r="R2566" s="76"/>
      <c r="S2566" s="76"/>
      <c r="T2566" s="76"/>
    </row>
    <row r="2567" spans="1:20" s="25" customFormat="1" ht="20.100000000000001" customHeight="1">
      <c r="A2567" s="29"/>
      <c r="B2567" s="34"/>
      <c r="C2567" s="31"/>
      <c r="D2567" s="32"/>
      <c r="E2567" s="33"/>
      <c r="F2567" s="34"/>
      <c r="G2567" s="34"/>
      <c r="H2567" s="34"/>
      <c r="I2567" s="29"/>
      <c r="J2567" s="35"/>
      <c r="K2567" s="228" t="s">
        <v>440</v>
      </c>
      <c r="L2567" s="228">
        <f>COUNTIF(H2565:H2567,"RR")</f>
        <v>0</v>
      </c>
      <c r="M2567" s="228">
        <v>200</v>
      </c>
      <c r="N2567" s="245">
        <v>0</v>
      </c>
      <c r="O2567" s="245"/>
      <c r="P2567" s="245">
        <f>N2567+O2567</f>
        <v>0</v>
      </c>
      <c r="Q2567" s="76">
        <f>P2567/P2569</f>
        <v>0</v>
      </c>
      <c r="R2567" s="76"/>
      <c r="S2567" s="76"/>
      <c r="T2567" s="76"/>
    </row>
    <row r="2568" spans="1:20" s="25" customFormat="1" ht="20.100000000000001" customHeight="1">
      <c r="A2568" s="29"/>
      <c r="B2568" s="34"/>
      <c r="C2568" s="31"/>
      <c r="D2568" s="32"/>
      <c r="E2568" s="33"/>
      <c r="F2568" s="34"/>
      <c r="G2568" s="34"/>
      <c r="H2568" s="34"/>
      <c r="I2568" s="29"/>
      <c r="J2568" s="35"/>
      <c r="K2568" s="228" t="s">
        <v>443</v>
      </c>
      <c r="L2568" s="228">
        <f>COUNTIF(H2565:H2567,"RB")</f>
        <v>0</v>
      </c>
      <c r="M2568" s="228">
        <v>200</v>
      </c>
      <c r="N2568" s="245">
        <f>L2568*M2568</f>
        <v>0</v>
      </c>
      <c r="O2568" s="245"/>
      <c r="P2568" s="245">
        <f>N2568+O2568</f>
        <v>0</v>
      </c>
      <c r="Q2568" s="76">
        <f>P2568/P2569</f>
        <v>0</v>
      </c>
      <c r="R2568" s="76"/>
      <c r="S2568" s="76"/>
      <c r="T2568" s="76"/>
    </row>
    <row r="2569" spans="1:20" s="25" customFormat="1" ht="20.100000000000001" customHeight="1">
      <c r="A2569" s="29"/>
      <c r="B2569" s="34"/>
      <c r="C2569" s="31"/>
      <c r="D2569" s="32"/>
      <c r="E2569" s="33"/>
      <c r="F2569" s="34"/>
      <c r="G2569" s="34"/>
      <c r="H2569" s="34"/>
      <c r="I2569" s="29"/>
      <c r="J2569" s="35"/>
      <c r="K2569" s="228"/>
      <c r="L2569" s="228"/>
      <c r="M2569" s="228"/>
      <c r="N2569" s="245"/>
      <c r="O2569" s="245"/>
      <c r="P2569" s="245">
        <f>SUM(P2565:P2568)</f>
        <v>240</v>
      </c>
      <c r="Q2569" s="76">
        <f>SUM(Q2565:Q2568)</f>
        <v>1</v>
      </c>
      <c r="R2569" s="76"/>
      <c r="S2569" s="76"/>
      <c r="T2569" s="76"/>
    </row>
    <row r="2570" spans="1:20" s="25" customFormat="1" ht="20.100000000000001" customHeight="1">
      <c r="A2570" s="20"/>
      <c r="B2570" s="44"/>
      <c r="C2570" s="41"/>
      <c r="D2570" s="42"/>
      <c r="E2570" s="43"/>
      <c r="F2570" s="44"/>
      <c r="G2570" s="44"/>
      <c r="H2570" s="44"/>
      <c r="I2570" s="20"/>
      <c r="J2570" s="24"/>
      <c r="K2570" s="226"/>
      <c r="L2570" s="226"/>
      <c r="M2570" s="226"/>
      <c r="N2570" s="239"/>
      <c r="O2570" s="239"/>
      <c r="P2570" s="239"/>
    </row>
    <row r="2571" spans="1:20" s="25" customFormat="1" ht="20.100000000000001" customHeight="1">
      <c r="A2571" s="20"/>
      <c r="B2571" s="44"/>
      <c r="C2571" s="41"/>
      <c r="D2571" s="42"/>
      <c r="E2571" s="43"/>
      <c r="F2571" s="44"/>
      <c r="G2571" s="44"/>
      <c r="H2571" s="44"/>
      <c r="I2571" s="20"/>
      <c r="J2571" s="24"/>
      <c r="K2571" s="226"/>
      <c r="L2571" s="226"/>
      <c r="M2571" s="226"/>
      <c r="N2571" s="239"/>
      <c r="O2571" s="239"/>
      <c r="P2571" s="239"/>
    </row>
    <row r="2572" spans="1:20" s="25" customFormat="1" ht="20.100000000000001" customHeight="1">
      <c r="A2572" s="29"/>
      <c r="B2572" s="34">
        <v>199</v>
      </c>
      <c r="C2572" s="31">
        <v>2.044</v>
      </c>
      <c r="D2572" s="32" t="s">
        <v>607</v>
      </c>
      <c r="E2572" s="33">
        <v>0.17199999999999999</v>
      </c>
      <c r="F2572" s="34" t="s">
        <v>433</v>
      </c>
      <c r="G2572" s="34" t="s">
        <v>608</v>
      </c>
      <c r="H2572" s="34" t="s">
        <v>434</v>
      </c>
      <c r="I2572" s="29"/>
      <c r="J2572" s="35" t="s">
        <v>435</v>
      </c>
      <c r="K2572" s="228" t="s">
        <v>434</v>
      </c>
      <c r="L2572" s="228">
        <f>COUNTIF(H2572,"")</f>
        <v>0</v>
      </c>
      <c r="M2572" s="228">
        <v>200</v>
      </c>
      <c r="N2572" s="245">
        <f>L2572*M2572</f>
        <v>0</v>
      </c>
      <c r="O2572" s="245">
        <v>172</v>
      </c>
      <c r="P2572" s="245">
        <f>O2572+N2572</f>
        <v>172</v>
      </c>
      <c r="Q2572" s="76">
        <f>P2572/P2576</f>
        <v>1</v>
      </c>
      <c r="R2572" s="76"/>
      <c r="S2572" s="76"/>
      <c r="T2572" s="76"/>
    </row>
    <row r="2573" spans="1:20" s="25" customFormat="1" ht="20.100000000000001" customHeight="1">
      <c r="A2573" s="29"/>
      <c r="B2573" s="34"/>
      <c r="C2573" s="31"/>
      <c r="D2573" s="32"/>
      <c r="E2573" s="33"/>
      <c r="F2573" s="34"/>
      <c r="G2573" s="34"/>
      <c r="H2573" s="34"/>
      <c r="I2573" s="29"/>
      <c r="J2573" s="35"/>
      <c r="K2573" s="228" t="s">
        <v>438</v>
      </c>
      <c r="L2573" s="228">
        <f>COUNTIF(H2572:H2582,"S")</f>
        <v>0</v>
      </c>
      <c r="M2573" s="228">
        <v>200</v>
      </c>
      <c r="N2573" s="245">
        <v>0</v>
      </c>
      <c r="O2573" s="245"/>
      <c r="P2573" s="245">
        <f>N2573+O2573</f>
        <v>0</v>
      </c>
      <c r="Q2573" s="76">
        <f>P2573/P2576</f>
        <v>0</v>
      </c>
      <c r="R2573" s="76"/>
      <c r="S2573" s="76"/>
      <c r="T2573" s="76"/>
    </row>
    <row r="2574" spans="1:20" s="25" customFormat="1" ht="20.100000000000001" customHeight="1">
      <c r="A2574" s="29"/>
      <c r="B2574" s="34"/>
      <c r="C2574" s="31"/>
      <c r="D2574" s="32"/>
      <c r="E2574" s="33"/>
      <c r="F2574" s="34"/>
      <c r="G2574" s="34"/>
      <c r="H2574" s="34"/>
      <c r="I2574" s="29"/>
      <c r="J2574" s="35"/>
      <c r="K2574" s="228" t="s">
        <v>440</v>
      </c>
      <c r="L2574" s="228">
        <f>COUNTIF(H2572:H2574,"RR")</f>
        <v>0</v>
      </c>
      <c r="M2574" s="228">
        <v>200</v>
      </c>
      <c r="N2574" s="245">
        <v>0</v>
      </c>
      <c r="O2574" s="245"/>
      <c r="P2574" s="245">
        <f>N2574+O2574</f>
        <v>0</v>
      </c>
      <c r="Q2574" s="76">
        <f>P2574/P2576</f>
        <v>0</v>
      </c>
      <c r="R2574" s="76"/>
      <c r="S2574" s="76"/>
      <c r="T2574" s="76"/>
    </row>
    <row r="2575" spans="1:20" s="25" customFormat="1" ht="20.100000000000001" customHeight="1">
      <c r="A2575" s="29"/>
      <c r="B2575" s="34"/>
      <c r="C2575" s="31"/>
      <c r="D2575" s="32"/>
      <c r="E2575" s="33"/>
      <c r="F2575" s="34"/>
      <c r="G2575" s="34"/>
      <c r="H2575" s="34"/>
      <c r="I2575" s="29"/>
      <c r="J2575" s="35"/>
      <c r="K2575" s="228" t="s">
        <v>443</v>
      </c>
      <c r="L2575" s="228">
        <f>COUNTIF(H2572:H2574,"RB")</f>
        <v>0</v>
      </c>
      <c r="M2575" s="228">
        <v>200</v>
      </c>
      <c r="N2575" s="245">
        <f>L2575*M2575</f>
        <v>0</v>
      </c>
      <c r="O2575" s="245"/>
      <c r="P2575" s="245">
        <f>N2575+O2575</f>
        <v>0</v>
      </c>
      <c r="Q2575" s="76">
        <f>P2575/P2576</f>
        <v>0</v>
      </c>
      <c r="R2575" s="76"/>
      <c r="S2575" s="76"/>
      <c r="T2575" s="76"/>
    </row>
    <row r="2576" spans="1:20" s="25" customFormat="1" ht="20.100000000000001" customHeight="1">
      <c r="A2576" s="29"/>
      <c r="B2576" s="34"/>
      <c r="C2576" s="31"/>
      <c r="D2576" s="32"/>
      <c r="E2576" s="33"/>
      <c r="F2576" s="34"/>
      <c r="G2576" s="34"/>
      <c r="H2576" s="34"/>
      <c r="I2576" s="29"/>
      <c r="J2576" s="35"/>
      <c r="K2576" s="228"/>
      <c r="L2576" s="228"/>
      <c r="M2576" s="228"/>
      <c r="N2576" s="245"/>
      <c r="O2576" s="245"/>
      <c r="P2576" s="245">
        <f>SUM(P2572:P2575)</f>
        <v>172</v>
      </c>
      <c r="Q2576" s="76">
        <f>SUM(Q2572:Q2575)</f>
        <v>1</v>
      </c>
      <c r="R2576" s="76"/>
      <c r="S2576" s="76"/>
      <c r="T2576" s="76"/>
    </row>
    <row r="2577" spans="1:20" s="25" customFormat="1" ht="20.100000000000001" customHeight="1">
      <c r="A2577" s="20"/>
      <c r="B2577" s="44"/>
      <c r="C2577" s="41"/>
      <c r="D2577" s="42"/>
      <c r="E2577" s="43"/>
      <c r="F2577" s="44"/>
      <c r="G2577" s="44"/>
      <c r="H2577" s="44"/>
      <c r="I2577" s="20"/>
      <c r="J2577" s="24"/>
      <c r="K2577" s="226"/>
      <c r="L2577" s="226"/>
      <c r="M2577" s="226"/>
      <c r="N2577" s="239"/>
      <c r="O2577" s="239"/>
      <c r="P2577" s="239"/>
    </row>
    <row r="2578" spans="1:20" s="25" customFormat="1" ht="20.100000000000001" customHeight="1">
      <c r="A2578" s="20"/>
      <c r="B2578" s="44"/>
      <c r="C2578" s="41"/>
      <c r="D2578" s="42"/>
      <c r="E2578" s="43"/>
      <c r="F2578" s="44"/>
      <c r="G2578" s="44"/>
      <c r="H2578" s="44"/>
      <c r="I2578" s="20"/>
      <c r="J2578" s="24"/>
      <c r="K2578" s="226"/>
      <c r="L2578" s="226"/>
      <c r="M2578" s="226"/>
      <c r="N2578" s="239"/>
      <c r="O2578" s="239"/>
      <c r="P2578" s="239"/>
    </row>
    <row r="2579" spans="1:20" s="25" customFormat="1" ht="20.100000000000001" customHeight="1">
      <c r="A2579" s="29"/>
      <c r="B2579" s="34">
        <v>200</v>
      </c>
      <c r="C2579" s="31">
        <v>2.0449999999999999</v>
      </c>
      <c r="D2579" s="32" t="s">
        <v>215</v>
      </c>
      <c r="E2579" s="33">
        <v>0.17199999999999999</v>
      </c>
      <c r="F2579" s="34" t="s">
        <v>433</v>
      </c>
      <c r="G2579" s="34" t="s">
        <v>608</v>
      </c>
      <c r="H2579" s="34" t="s">
        <v>434</v>
      </c>
      <c r="I2579" s="29"/>
      <c r="J2579" s="35" t="s">
        <v>435</v>
      </c>
      <c r="K2579" s="228" t="s">
        <v>434</v>
      </c>
      <c r="L2579" s="228">
        <f>COUNTIF(H2579,"")</f>
        <v>0</v>
      </c>
      <c r="M2579" s="228">
        <v>200</v>
      </c>
      <c r="N2579" s="245">
        <f>L2579*M2579</f>
        <v>0</v>
      </c>
      <c r="O2579" s="245">
        <v>172</v>
      </c>
      <c r="P2579" s="245">
        <f>O2579+N2579</f>
        <v>172</v>
      </c>
      <c r="Q2579" s="76">
        <f>P2579/P2583</f>
        <v>1</v>
      </c>
      <c r="R2579" s="76"/>
      <c r="S2579" s="76"/>
      <c r="T2579" s="76"/>
    </row>
    <row r="2580" spans="1:20" s="25" customFormat="1" ht="20.100000000000001" customHeight="1">
      <c r="A2580" s="29"/>
      <c r="B2580" s="34"/>
      <c r="C2580" s="31"/>
      <c r="D2580" s="32"/>
      <c r="E2580" s="33"/>
      <c r="F2580" s="34"/>
      <c r="G2580" s="34"/>
      <c r="H2580" s="34"/>
      <c r="I2580" s="29"/>
      <c r="J2580" s="35"/>
      <c r="K2580" s="228" t="s">
        <v>438</v>
      </c>
      <c r="L2580" s="228">
        <f>COUNTIF(H2579:H2589,"S")</f>
        <v>0</v>
      </c>
      <c r="M2580" s="228">
        <v>200</v>
      </c>
      <c r="N2580" s="245">
        <v>0</v>
      </c>
      <c r="O2580" s="245"/>
      <c r="P2580" s="245">
        <f>N2580+O2580</f>
        <v>0</v>
      </c>
      <c r="Q2580" s="76">
        <f>P2580/P2583</f>
        <v>0</v>
      </c>
      <c r="R2580" s="76"/>
      <c r="S2580" s="76"/>
      <c r="T2580" s="76"/>
    </row>
    <row r="2581" spans="1:20" s="25" customFormat="1" ht="20.100000000000001" customHeight="1">
      <c r="A2581" s="29"/>
      <c r="B2581" s="34"/>
      <c r="C2581" s="31"/>
      <c r="D2581" s="32"/>
      <c r="E2581" s="33"/>
      <c r="F2581" s="34"/>
      <c r="G2581" s="34"/>
      <c r="H2581" s="34"/>
      <c r="I2581" s="29"/>
      <c r="J2581" s="35"/>
      <c r="K2581" s="228" t="s">
        <v>440</v>
      </c>
      <c r="L2581" s="228">
        <f>COUNTIF(H2579:H2581,"RR")</f>
        <v>0</v>
      </c>
      <c r="M2581" s="228">
        <v>200</v>
      </c>
      <c r="N2581" s="245">
        <v>0</v>
      </c>
      <c r="O2581" s="245"/>
      <c r="P2581" s="245">
        <f>N2581+O2581</f>
        <v>0</v>
      </c>
      <c r="Q2581" s="76">
        <f>P2581/P2583</f>
        <v>0</v>
      </c>
      <c r="R2581" s="76"/>
      <c r="S2581" s="76"/>
      <c r="T2581" s="76"/>
    </row>
    <row r="2582" spans="1:20" s="25" customFormat="1" ht="20.100000000000001" customHeight="1">
      <c r="A2582" s="29"/>
      <c r="B2582" s="34"/>
      <c r="C2582" s="31"/>
      <c r="D2582" s="32"/>
      <c r="E2582" s="33"/>
      <c r="F2582" s="34"/>
      <c r="G2582" s="34"/>
      <c r="H2582" s="34"/>
      <c r="I2582" s="29"/>
      <c r="J2582" s="35"/>
      <c r="K2582" s="228" t="s">
        <v>443</v>
      </c>
      <c r="L2582" s="228">
        <f>COUNTIF(H2579:H2581,"RB")</f>
        <v>0</v>
      </c>
      <c r="M2582" s="228">
        <v>200</v>
      </c>
      <c r="N2582" s="245">
        <f>L2582*M2582</f>
        <v>0</v>
      </c>
      <c r="O2582" s="245"/>
      <c r="P2582" s="245">
        <f>N2582+O2582</f>
        <v>0</v>
      </c>
      <c r="Q2582" s="76">
        <f>P2582/P2583</f>
        <v>0</v>
      </c>
      <c r="R2582" s="76"/>
      <c r="S2582" s="76"/>
      <c r="T2582" s="76"/>
    </row>
    <row r="2583" spans="1:20" s="25" customFormat="1" ht="20.100000000000001" customHeight="1">
      <c r="A2583" s="29"/>
      <c r="B2583" s="34"/>
      <c r="C2583" s="31"/>
      <c r="D2583" s="32"/>
      <c r="E2583" s="33"/>
      <c r="F2583" s="34"/>
      <c r="G2583" s="34"/>
      <c r="H2583" s="34"/>
      <c r="I2583" s="29"/>
      <c r="J2583" s="35"/>
      <c r="K2583" s="228"/>
      <c r="L2583" s="228"/>
      <c r="M2583" s="228"/>
      <c r="N2583" s="245"/>
      <c r="O2583" s="245"/>
      <c r="P2583" s="245">
        <f>SUM(P2579:P2582)</f>
        <v>172</v>
      </c>
      <c r="Q2583" s="76">
        <f>SUM(Q2579:Q2582)</f>
        <v>1</v>
      </c>
      <c r="R2583" s="76"/>
      <c r="S2583" s="76"/>
      <c r="T2583" s="76"/>
    </row>
    <row r="2584" spans="1:20" s="25" customFormat="1" ht="20.100000000000001" customHeight="1">
      <c r="A2584" s="20"/>
      <c r="B2584" s="44"/>
      <c r="C2584" s="41"/>
      <c r="D2584" s="42"/>
      <c r="E2584" s="43"/>
      <c r="F2584" s="44"/>
      <c r="G2584" s="44"/>
      <c r="H2584" s="44"/>
      <c r="I2584" s="20"/>
      <c r="J2584" s="24"/>
      <c r="K2584" s="226"/>
      <c r="L2584" s="226"/>
      <c r="M2584" s="226"/>
      <c r="N2584" s="239"/>
      <c r="O2584" s="239"/>
      <c r="P2584" s="239"/>
    </row>
    <row r="2585" spans="1:20" s="25" customFormat="1" ht="20.100000000000001" customHeight="1">
      <c r="A2585" s="20"/>
      <c r="B2585" s="44"/>
      <c r="C2585" s="41"/>
      <c r="D2585" s="42"/>
      <c r="E2585" s="43"/>
      <c r="F2585" s="44"/>
      <c r="G2585" s="44"/>
      <c r="H2585" s="44"/>
      <c r="I2585" s="20"/>
      <c r="J2585" s="24"/>
      <c r="K2585" s="226"/>
      <c r="L2585" s="226"/>
      <c r="M2585" s="226"/>
      <c r="N2585" s="239"/>
      <c r="O2585" s="239"/>
      <c r="P2585" s="239"/>
    </row>
    <row r="2586" spans="1:20" s="25" customFormat="1" ht="20.100000000000001" customHeight="1">
      <c r="A2586" s="29"/>
      <c r="B2586" s="34">
        <v>201</v>
      </c>
      <c r="C2586" s="31">
        <v>2.0459999999999998</v>
      </c>
      <c r="D2586" s="32" t="s">
        <v>216</v>
      </c>
      <c r="E2586" s="33">
        <v>0.21199999999999999</v>
      </c>
      <c r="F2586" s="34" t="s">
        <v>433</v>
      </c>
      <c r="G2586" s="34" t="s">
        <v>447</v>
      </c>
      <c r="H2586" s="34" t="s">
        <v>434</v>
      </c>
      <c r="I2586" s="29"/>
      <c r="J2586" s="35" t="s">
        <v>435</v>
      </c>
      <c r="K2586" s="228" t="s">
        <v>434</v>
      </c>
      <c r="L2586" s="228">
        <f>COUNTIF(H2586:H2586,"B")</f>
        <v>1</v>
      </c>
      <c r="M2586" s="228">
        <v>200</v>
      </c>
      <c r="N2586" s="245">
        <f>L2586*M2586</f>
        <v>200</v>
      </c>
      <c r="O2586" s="245">
        <v>12</v>
      </c>
      <c r="P2586" s="245">
        <f>O2586+N2586</f>
        <v>212</v>
      </c>
      <c r="Q2586" s="76">
        <f>P2586/P2590</f>
        <v>1</v>
      </c>
      <c r="R2586" s="76"/>
      <c r="S2586" s="76"/>
      <c r="T2586" s="76"/>
    </row>
    <row r="2587" spans="1:20" s="25" customFormat="1" ht="20.100000000000001" customHeight="1">
      <c r="A2587" s="29"/>
      <c r="B2587" s="34"/>
      <c r="C2587" s="31"/>
      <c r="D2587" s="32"/>
      <c r="E2587" s="33"/>
      <c r="F2587" s="34" t="s">
        <v>447</v>
      </c>
      <c r="G2587" s="34" t="s">
        <v>609</v>
      </c>
      <c r="H2587" s="34" t="s">
        <v>434</v>
      </c>
      <c r="I2587" s="29"/>
      <c r="J2587" s="35" t="s">
        <v>435</v>
      </c>
      <c r="K2587" s="228" t="s">
        <v>438</v>
      </c>
      <c r="L2587" s="228">
        <f>COUNTIF(H2586:H2596,"S")</f>
        <v>0</v>
      </c>
      <c r="M2587" s="228">
        <v>200</v>
      </c>
      <c r="N2587" s="245">
        <v>0</v>
      </c>
      <c r="O2587" s="245"/>
      <c r="P2587" s="245">
        <f>N2587+O2587</f>
        <v>0</v>
      </c>
      <c r="Q2587" s="76">
        <f>P2587/P2590</f>
        <v>0</v>
      </c>
      <c r="R2587" s="76"/>
      <c r="S2587" s="76"/>
      <c r="T2587" s="76"/>
    </row>
    <row r="2588" spans="1:20" s="25" customFormat="1" ht="20.100000000000001" customHeight="1">
      <c r="A2588" s="29"/>
      <c r="B2588" s="34"/>
      <c r="C2588" s="31"/>
      <c r="D2588" s="32"/>
      <c r="E2588" s="33"/>
      <c r="F2588" s="34"/>
      <c r="G2588" s="34"/>
      <c r="H2588" s="34"/>
      <c r="I2588" s="29"/>
      <c r="J2588" s="35"/>
      <c r="K2588" s="228" t="s">
        <v>440</v>
      </c>
      <c r="L2588" s="228">
        <f>COUNTIF(H2586:H2588,"RR")</f>
        <v>0</v>
      </c>
      <c r="M2588" s="228">
        <v>200</v>
      </c>
      <c r="N2588" s="245">
        <v>0</v>
      </c>
      <c r="O2588" s="245"/>
      <c r="P2588" s="245">
        <f>N2588+O2588</f>
        <v>0</v>
      </c>
      <c r="Q2588" s="76">
        <f>P2588/P2590</f>
        <v>0</v>
      </c>
      <c r="R2588" s="76"/>
      <c r="S2588" s="76"/>
      <c r="T2588" s="76"/>
    </row>
    <row r="2589" spans="1:20" s="25" customFormat="1" ht="20.100000000000001" customHeight="1">
      <c r="A2589" s="29"/>
      <c r="B2589" s="34"/>
      <c r="C2589" s="31"/>
      <c r="D2589" s="32"/>
      <c r="E2589" s="33"/>
      <c r="F2589" s="34"/>
      <c r="G2589" s="34"/>
      <c r="H2589" s="34"/>
      <c r="I2589" s="29"/>
      <c r="J2589" s="35"/>
      <c r="K2589" s="228" t="s">
        <v>443</v>
      </c>
      <c r="L2589" s="228">
        <f>COUNTIF(H2586:H2588,"RB")</f>
        <v>0</v>
      </c>
      <c r="M2589" s="228">
        <v>200</v>
      </c>
      <c r="N2589" s="245">
        <f>L2589*M2589</f>
        <v>0</v>
      </c>
      <c r="O2589" s="245"/>
      <c r="P2589" s="245">
        <f>N2589+O2589</f>
        <v>0</v>
      </c>
      <c r="Q2589" s="76">
        <f>P2589/P2590</f>
        <v>0</v>
      </c>
      <c r="R2589" s="76"/>
      <c r="S2589" s="76"/>
      <c r="T2589" s="76"/>
    </row>
    <row r="2590" spans="1:20" s="25" customFormat="1" ht="20.100000000000001" customHeight="1">
      <c r="A2590" s="29"/>
      <c r="B2590" s="34"/>
      <c r="C2590" s="31"/>
      <c r="D2590" s="32"/>
      <c r="E2590" s="33"/>
      <c r="F2590" s="34"/>
      <c r="G2590" s="34"/>
      <c r="H2590" s="34"/>
      <c r="I2590" s="29"/>
      <c r="J2590" s="35"/>
      <c r="K2590" s="228"/>
      <c r="L2590" s="228"/>
      <c r="M2590" s="228"/>
      <c r="N2590" s="245"/>
      <c r="O2590" s="245"/>
      <c r="P2590" s="245">
        <f>SUM(P2586:P2589)</f>
        <v>212</v>
      </c>
      <c r="Q2590" s="76">
        <f>SUM(Q2586:Q2589)</f>
        <v>1</v>
      </c>
      <c r="R2590" s="76"/>
      <c r="S2590" s="76"/>
      <c r="T2590" s="76"/>
    </row>
    <row r="2591" spans="1:20" s="25" customFormat="1" ht="20.100000000000001" customHeight="1">
      <c r="A2591" s="20"/>
      <c r="B2591" s="44"/>
      <c r="C2591" s="41"/>
      <c r="D2591" s="42"/>
      <c r="E2591" s="43"/>
      <c r="F2591" s="44"/>
      <c r="G2591" s="44"/>
      <c r="H2591" s="44"/>
      <c r="I2591" s="20"/>
      <c r="J2591" s="24"/>
      <c r="K2591" s="226"/>
      <c r="L2591" s="226"/>
      <c r="M2591" s="226"/>
      <c r="N2591" s="239"/>
      <c r="O2591" s="239"/>
      <c r="P2591" s="239"/>
    </row>
    <row r="2592" spans="1:20" s="25" customFormat="1" ht="20.100000000000001" customHeight="1">
      <c r="A2592" s="20"/>
      <c r="B2592" s="44"/>
      <c r="C2592" s="41"/>
      <c r="D2592" s="42"/>
      <c r="E2592" s="43"/>
      <c r="F2592" s="44"/>
      <c r="G2592" s="44"/>
      <c r="H2592" s="44"/>
      <c r="I2592" s="20"/>
      <c r="J2592" s="24"/>
      <c r="K2592" s="226"/>
      <c r="L2592" s="226"/>
      <c r="M2592" s="226"/>
      <c r="N2592" s="239"/>
      <c r="O2592" s="239"/>
      <c r="P2592" s="239"/>
    </row>
    <row r="2593" spans="1:20" s="25" customFormat="1" ht="20.100000000000001" customHeight="1">
      <c r="A2593" s="29"/>
      <c r="B2593" s="34">
        <v>202</v>
      </c>
      <c r="C2593" s="31">
        <v>2.0470000000000002</v>
      </c>
      <c r="D2593" s="32" t="s">
        <v>217</v>
      </c>
      <c r="E2593" s="33">
        <v>0.1</v>
      </c>
      <c r="F2593" s="34" t="s">
        <v>433</v>
      </c>
      <c r="G2593" s="34" t="s">
        <v>513</v>
      </c>
      <c r="H2593" s="34" t="s">
        <v>434</v>
      </c>
      <c r="I2593" s="29"/>
      <c r="J2593" s="35" t="s">
        <v>435</v>
      </c>
      <c r="K2593" s="228" t="s">
        <v>434</v>
      </c>
      <c r="L2593" s="228">
        <f>COUNTIF(H2593,"")</f>
        <v>0</v>
      </c>
      <c r="M2593" s="228">
        <v>200</v>
      </c>
      <c r="N2593" s="245">
        <f>L2593*M2593</f>
        <v>0</v>
      </c>
      <c r="O2593" s="245">
        <v>100</v>
      </c>
      <c r="P2593" s="245">
        <f>O2593+N2593</f>
        <v>100</v>
      </c>
      <c r="Q2593" s="76">
        <f>P2593/P2597</f>
        <v>1</v>
      </c>
      <c r="R2593" s="76"/>
      <c r="S2593" s="76"/>
      <c r="T2593" s="76"/>
    </row>
    <row r="2594" spans="1:20" s="25" customFormat="1" ht="20.100000000000001" customHeight="1">
      <c r="A2594" s="29"/>
      <c r="B2594" s="34"/>
      <c r="C2594" s="31"/>
      <c r="D2594" s="32"/>
      <c r="E2594" s="33"/>
      <c r="F2594" s="34"/>
      <c r="G2594" s="34"/>
      <c r="H2594" s="34"/>
      <c r="I2594" s="29"/>
      <c r="J2594" s="35"/>
      <c r="K2594" s="228" t="s">
        <v>438</v>
      </c>
      <c r="L2594" s="228">
        <f>COUNTIF(H2593:H2602,"S")</f>
        <v>0</v>
      </c>
      <c r="M2594" s="228">
        <v>200</v>
      </c>
      <c r="N2594" s="245">
        <v>0</v>
      </c>
      <c r="O2594" s="245"/>
      <c r="P2594" s="245">
        <f>N2594+O2594</f>
        <v>0</v>
      </c>
      <c r="Q2594" s="76">
        <f>P2594/P2597</f>
        <v>0</v>
      </c>
      <c r="R2594" s="76"/>
      <c r="S2594" s="76"/>
      <c r="T2594" s="76"/>
    </row>
    <row r="2595" spans="1:20" s="25" customFormat="1" ht="20.100000000000001" customHeight="1">
      <c r="A2595" s="29"/>
      <c r="B2595" s="34"/>
      <c r="C2595" s="31"/>
      <c r="D2595" s="32"/>
      <c r="E2595" s="33"/>
      <c r="F2595" s="34"/>
      <c r="G2595" s="34"/>
      <c r="H2595" s="34"/>
      <c r="I2595" s="29"/>
      <c r="J2595" s="35"/>
      <c r="K2595" s="228" t="s">
        <v>440</v>
      </c>
      <c r="L2595" s="228">
        <f>COUNTIF(H2593:H2595,"RR")</f>
        <v>0</v>
      </c>
      <c r="M2595" s="228">
        <v>200</v>
      </c>
      <c r="N2595" s="245">
        <v>0</v>
      </c>
      <c r="O2595" s="245"/>
      <c r="P2595" s="245">
        <f>N2595+O2595</f>
        <v>0</v>
      </c>
      <c r="Q2595" s="76">
        <f>P2595/P2597</f>
        <v>0</v>
      </c>
      <c r="R2595" s="76"/>
      <c r="S2595" s="76"/>
      <c r="T2595" s="76"/>
    </row>
    <row r="2596" spans="1:20" s="25" customFormat="1" ht="20.100000000000001" customHeight="1">
      <c r="A2596" s="29"/>
      <c r="B2596" s="34"/>
      <c r="C2596" s="31"/>
      <c r="D2596" s="32"/>
      <c r="E2596" s="33"/>
      <c r="F2596" s="34"/>
      <c r="G2596" s="34"/>
      <c r="H2596" s="34"/>
      <c r="I2596" s="29"/>
      <c r="J2596" s="35"/>
      <c r="K2596" s="228" t="s">
        <v>443</v>
      </c>
      <c r="L2596" s="228">
        <f>COUNTIF(H2593:H2595,"RB")</f>
        <v>0</v>
      </c>
      <c r="M2596" s="228">
        <v>200</v>
      </c>
      <c r="N2596" s="245">
        <f>L2596*M2596</f>
        <v>0</v>
      </c>
      <c r="O2596" s="245"/>
      <c r="P2596" s="245">
        <f>N2596+O2596</f>
        <v>0</v>
      </c>
      <c r="Q2596" s="76">
        <f>P2596/P2597</f>
        <v>0</v>
      </c>
      <c r="R2596" s="76"/>
      <c r="S2596" s="76"/>
      <c r="T2596" s="76"/>
    </row>
    <row r="2597" spans="1:20" s="25" customFormat="1" ht="20.100000000000001" customHeight="1">
      <c r="A2597" s="29"/>
      <c r="B2597" s="34"/>
      <c r="C2597" s="31"/>
      <c r="D2597" s="32"/>
      <c r="E2597" s="33"/>
      <c r="F2597" s="34"/>
      <c r="G2597" s="34"/>
      <c r="H2597" s="34"/>
      <c r="I2597" s="29"/>
      <c r="J2597" s="35"/>
      <c r="K2597" s="228"/>
      <c r="L2597" s="228"/>
      <c r="M2597" s="228"/>
      <c r="N2597" s="245"/>
      <c r="O2597" s="245"/>
      <c r="P2597" s="245">
        <f>SUM(P2593:P2596)</f>
        <v>100</v>
      </c>
      <c r="Q2597" s="76">
        <f>SUM(Q2593:Q2596)</f>
        <v>1</v>
      </c>
      <c r="R2597" s="76"/>
      <c r="S2597" s="76"/>
      <c r="T2597" s="76"/>
    </row>
    <row r="2598" spans="1:20" s="25" customFormat="1" ht="20.100000000000001" customHeight="1">
      <c r="A2598" s="20"/>
      <c r="B2598" s="44"/>
      <c r="C2598" s="41"/>
      <c r="D2598" s="42"/>
      <c r="E2598" s="43"/>
      <c r="F2598" s="44"/>
      <c r="G2598" s="44"/>
      <c r="H2598" s="44"/>
      <c r="I2598" s="20"/>
      <c r="J2598" s="24"/>
      <c r="K2598" s="226"/>
      <c r="L2598" s="226"/>
      <c r="M2598" s="226"/>
      <c r="N2598" s="239"/>
      <c r="O2598" s="239"/>
      <c r="P2598" s="239"/>
    </row>
    <row r="2599" spans="1:20" s="25" customFormat="1" ht="20.100000000000001" customHeight="1">
      <c r="A2599" s="20"/>
      <c r="B2599" s="44"/>
      <c r="C2599" s="41"/>
      <c r="D2599" s="42"/>
      <c r="E2599" s="43"/>
      <c r="F2599" s="44"/>
      <c r="G2599" s="44"/>
      <c r="H2599" s="44"/>
      <c r="I2599" s="20"/>
      <c r="J2599" s="24"/>
      <c r="K2599" s="226"/>
      <c r="L2599" s="226"/>
      <c r="M2599" s="226"/>
      <c r="N2599" s="239"/>
      <c r="O2599" s="239"/>
      <c r="P2599" s="239"/>
    </row>
    <row r="2600" spans="1:20" s="25" customFormat="1" ht="20.100000000000001" customHeight="1">
      <c r="A2600" s="29"/>
      <c r="B2600" s="34">
        <v>203</v>
      </c>
      <c r="C2600" s="31">
        <v>2.048</v>
      </c>
      <c r="D2600" s="32" t="s">
        <v>218</v>
      </c>
      <c r="E2600" s="33">
        <v>0.13400000000000001</v>
      </c>
      <c r="F2600" s="34" t="s">
        <v>433</v>
      </c>
      <c r="G2600" s="34" t="s">
        <v>610</v>
      </c>
      <c r="H2600" s="34" t="s">
        <v>434</v>
      </c>
      <c r="I2600" s="29"/>
      <c r="J2600" s="35" t="s">
        <v>435</v>
      </c>
      <c r="K2600" s="228" t="s">
        <v>434</v>
      </c>
      <c r="L2600" s="228">
        <f>COUNTIF(H2600,"")</f>
        <v>0</v>
      </c>
      <c r="M2600" s="228">
        <v>200</v>
      </c>
      <c r="N2600" s="245">
        <f>L2600*M2600</f>
        <v>0</v>
      </c>
      <c r="O2600" s="245">
        <v>134</v>
      </c>
      <c r="P2600" s="245">
        <f>O2600+N2600</f>
        <v>134</v>
      </c>
      <c r="Q2600" s="76">
        <f>P2600/P2604</f>
        <v>1</v>
      </c>
      <c r="R2600" s="76"/>
      <c r="S2600" s="76"/>
      <c r="T2600" s="76"/>
    </row>
    <row r="2601" spans="1:20" s="25" customFormat="1" ht="20.100000000000001" customHeight="1">
      <c r="A2601" s="29"/>
      <c r="B2601" s="34"/>
      <c r="C2601" s="31"/>
      <c r="D2601" s="32"/>
      <c r="E2601" s="33"/>
      <c r="F2601" s="34"/>
      <c r="G2601" s="34"/>
      <c r="H2601" s="34"/>
      <c r="I2601" s="29"/>
      <c r="J2601" s="35"/>
      <c r="K2601" s="228" t="s">
        <v>438</v>
      </c>
      <c r="L2601" s="228">
        <f>COUNTIF(H2600:H2609,"S")</f>
        <v>0</v>
      </c>
      <c r="M2601" s="228">
        <v>200</v>
      </c>
      <c r="N2601" s="245">
        <v>0</v>
      </c>
      <c r="O2601" s="245"/>
      <c r="P2601" s="245">
        <f>N2601+O2601</f>
        <v>0</v>
      </c>
      <c r="Q2601" s="76">
        <f>P2601/P2604</f>
        <v>0</v>
      </c>
      <c r="R2601" s="76"/>
      <c r="S2601" s="76"/>
      <c r="T2601" s="76"/>
    </row>
    <row r="2602" spans="1:20" s="25" customFormat="1" ht="20.100000000000001" customHeight="1">
      <c r="A2602" s="29"/>
      <c r="B2602" s="34"/>
      <c r="C2602" s="31"/>
      <c r="D2602" s="32"/>
      <c r="E2602" s="33"/>
      <c r="F2602" s="34"/>
      <c r="G2602" s="34"/>
      <c r="H2602" s="34"/>
      <c r="I2602" s="29"/>
      <c r="J2602" s="35"/>
      <c r="K2602" s="228" t="s">
        <v>440</v>
      </c>
      <c r="L2602" s="228">
        <f>COUNTIF(H2600:H2602,"RR")</f>
        <v>0</v>
      </c>
      <c r="M2602" s="228">
        <v>200</v>
      </c>
      <c r="N2602" s="245">
        <v>0</v>
      </c>
      <c r="O2602" s="245"/>
      <c r="P2602" s="245">
        <f>N2602+O2602</f>
        <v>0</v>
      </c>
      <c r="Q2602" s="76">
        <f>P2602/P2604</f>
        <v>0</v>
      </c>
      <c r="R2602" s="76"/>
      <c r="S2602" s="76"/>
      <c r="T2602" s="76"/>
    </row>
    <row r="2603" spans="1:20" s="25" customFormat="1" ht="20.100000000000001" customHeight="1">
      <c r="A2603" s="29"/>
      <c r="B2603" s="34"/>
      <c r="C2603" s="31"/>
      <c r="D2603" s="32"/>
      <c r="E2603" s="33"/>
      <c r="F2603" s="34"/>
      <c r="G2603" s="34"/>
      <c r="H2603" s="34"/>
      <c r="I2603" s="29"/>
      <c r="J2603" s="35"/>
      <c r="K2603" s="228" t="s">
        <v>443</v>
      </c>
      <c r="L2603" s="228">
        <f>COUNTIF(H2600:H2602,"RB")</f>
        <v>0</v>
      </c>
      <c r="M2603" s="228">
        <v>200</v>
      </c>
      <c r="N2603" s="245">
        <f>L2603*M2603</f>
        <v>0</v>
      </c>
      <c r="O2603" s="245"/>
      <c r="P2603" s="245">
        <f>N2603+O2603</f>
        <v>0</v>
      </c>
      <c r="Q2603" s="76">
        <f>P2603/P2604</f>
        <v>0</v>
      </c>
      <c r="R2603" s="76"/>
      <c r="S2603" s="76"/>
      <c r="T2603" s="76"/>
    </row>
    <row r="2604" spans="1:20" s="25" customFormat="1" ht="20.100000000000001" customHeight="1">
      <c r="A2604" s="29"/>
      <c r="B2604" s="34"/>
      <c r="C2604" s="31"/>
      <c r="D2604" s="32"/>
      <c r="E2604" s="33"/>
      <c r="F2604" s="34"/>
      <c r="G2604" s="34"/>
      <c r="H2604" s="34"/>
      <c r="I2604" s="29"/>
      <c r="J2604" s="35"/>
      <c r="K2604" s="228"/>
      <c r="L2604" s="228"/>
      <c r="M2604" s="228"/>
      <c r="N2604" s="245"/>
      <c r="O2604" s="245"/>
      <c r="P2604" s="245">
        <f>SUM(P2600:P2603)</f>
        <v>134</v>
      </c>
      <c r="Q2604" s="76">
        <f>SUM(Q2600:Q2603)</f>
        <v>1</v>
      </c>
      <c r="R2604" s="76"/>
      <c r="S2604" s="76"/>
      <c r="T2604" s="76"/>
    </row>
    <row r="2605" spans="1:20" s="25" customFormat="1" ht="20.100000000000001" customHeight="1">
      <c r="A2605" s="20"/>
      <c r="B2605" s="44"/>
      <c r="C2605" s="41"/>
      <c r="D2605" s="42"/>
      <c r="E2605" s="43"/>
      <c r="F2605" s="44"/>
      <c r="G2605" s="44"/>
      <c r="H2605" s="44"/>
      <c r="I2605" s="20"/>
      <c r="J2605" s="24"/>
      <c r="K2605" s="226"/>
      <c r="L2605" s="226"/>
      <c r="M2605" s="226"/>
      <c r="N2605" s="239"/>
      <c r="O2605" s="239"/>
      <c r="P2605" s="239"/>
    </row>
    <row r="2606" spans="1:20" s="25" customFormat="1" ht="20.100000000000001" customHeight="1">
      <c r="A2606" s="20"/>
      <c r="B2606" s="44"/>
      <c r="C2606" s="41"/>
      <c r="D2606" s="42"/>
      <c r="E2606" s="43"/>
      <c r="F2606" s="44"/>
      <c r="G2606" s="44"/>
      <c r="H2606" s="44"/>
      <c r="I2606" s="20"/>
      <c r="J2606" s="24"/>
      <c r="K2606" s="226"/>
      <c r="L2606" s="226"/>
      <c r="M2606" s="226"/>
      <c r="N2606" s="239"/>
      <c r="O2606" s="239"/>
      <c r="P2606" s="239"/>
    </row>
    <row r="2607" spans="1:20" s="25" customFormat="1" ht="20.100000000000001" customHeight="1">
      <c r="A2607" s="29"/>
      <c r="B2607" s="34">
        <v>204</v>
      </c>
      <c r="C2607" s="31">
        <v>2.0489999999999999</v>
      </c>
      <c r="D2607" s="32" t="s">
        <v>219</v>
      </c>
      <c r="E2607" s="33">
        <v>0.24</v>
      </c>
      <c r="F2607" s="34" t="s">
        <v>433</v>
      </c>
      <c r="G2607" s="34" t="s">
        <v>447</v>
      </c>
      <c r="H2607" s="34" t="s">
        <v>434</v>
      </c>
      <c r="I2607" s="29"/>
      <c r="J2607" s="35" t="s">
        <v>435</v>
      </c>
      <c r="K2607" s="228" t="s">
        <v>434</v>
      </c>
      <c r="L2607" s="228">
        <f>COUNTIF(H2607:H2607,"B")</f>
        <v>1</v>
      </c>
      <c r="M2607" s="228">
        <v>200</v>
      </c>
      <c r="N2607" s="245">
        <f>L2607*M2607</f>
        <v>200</v>
      </c>
      <c r="O2607" s="245">
        <v>40</v>
      </c>
      <c r="P2607" s="245">
        <f>O2607+N2607</f>
        <v>240</v>
      </c>
      <c r="Q2607" s="76">
        <f>P2607/P2611</f>
        <v>1</v>
      </c>
      <c r="R2607" s="76"/>
      <c r="S2607" s="76"/>
      <c r="T2607" s="76"/>
    </row>
    <row r="2608" spans="1:20" s="25" customFormat="1" ht="20.100000000000001" customHeight="1">
      <c r="A2608" s="29"/>
      <c r="B2608" s="34"/>
      <c r="C2608" s="31"/>
      <c r="D2608" s="32"/>
      <c r="E2608" s="33"/>
      <c r="F2608" s="34" t="s">
        <v>447</v>
      </c>
      <c r="G2608" s="34" t="s">
        <v>606</v>
      </c>
      <c r="H2608" s="34" t="s">
        <v>434</v>
      </c>
      <c r="I2608" s="29"/>
      <c r="J2608" s="35" t="s">
        <v>435</v>
      </c>
      <c r="K2608" s="228" t="s">
        <v>438</v>
      </c>
      <c r="L2608" s="228">
        <f>COUNTIF(H2607:H2616,"S")</f>
        <v>0</v>
      </c>
      <c r="M2608" s="228">
        <v>200</v>
      </c>
      <c r="N2608" s="245">
        <f>L2608*M2608</f>
        <v>0</v>
      </c>
      <c r="O2608" s="245"/>
      <c r="P2608" s="245">
        <f>N2608+O2608</f>
        <v>0</v>
      </c>
      <c r="Q2608" s="76">
        <f>P2608/P2611</f>
        <v>0</v>
      </c>
      <c r="R2608" s="76"/>
      <c r="S2608" s="76"/>
      <c r="T2608" s="76"/>
    </row>
    <row r="2609" spans="1:20" s="25" customFormat="1" ht="20.100000000000001" customHeight="1">
      <c r="A2609" s="29"/>
      <c r="B2609" s="34"/>
      <c r="C2609" s="31"/>
      <c r="D2609" s="32"/>
      <c r="E2609" s="33"/>
      <c r="F2609" s="34"/>
      <c r="G2609" s="34"/>
      <c r="H2609" s="34"/>
      <c r="I2609" s="29"/>
      <c r="J2609" s="35"/>
      <c r="K2609" s="228" t="s">
        <v>440</v>
      </c>
      <c r="L2609" s="228">
        <f>COUNTIF(H2607:H2609,"RR")</f>
        <v>0</v>
      </c>
      <c r="M2609" s="228">
        <v>200</v>
      </c>
      <c r="N2609" s="245">
        <f>L2609*M2609</f>
        <v>0</v>
      </c>
      <c r="O2609" s="245"/>
      <c r="P2609" s="245">
        <f>N2609+O2609</f>
        <v>0</v>
      </c>
      <c r="Q2609" s="76">
        <f>P2609/P2611</f>
        <v>0</v>
      </c>
      <c r="R2609" s="76"/>
      <c r="S2609" s="76"/>
      <c r="T2609" s="76"/>
    </row>
    <row r="2610" spans="1:20" s="25" customFormat="1" ht="20.100000000000001" customHeight="1">
      <c r="A2610" s="29"/>
      <c r="B2610" s="34"/>
      <c r="C2610" s="31"/>
      <c r="D2610" s="32"/>
      <c r="E2610" s="33"/>
      <c r="F2610" s="34"/>
      <c r="G2610" s="34"/>
      <c r="H2610" s="34"/>
      <c r="I2610" s="29"/>
      <c r="J2610" s="35"/>
      <c r="K2610" s="228" t="s">
        <v>443</v>
      </c>
      <c r="L2610" s="228">
        <f>COUNTIF(H2607:H2609,"RB")</f>
        <v>0</v>
      </c>
      <c r="M2610" s="228">
        <v>200</v>
      </c>
      <c r="N2610" s="245">
        <f>L2610*M2610</f>
        <v>0</v>
      </c>
      <c r="O2610" s="245"/>
      <c r="P2610" s="245">
        <f>N2610+O2610</f>
        <v>0</v>
      </c>
      <c r="Q2610" s="76">
        <f>P2610/P2611</f>
        <v>0</v>
      </c>
      <c r="R2610" s="76"/>
      <c r="S2610" s="76"/>
      <c r="T2610" s="76"/>
    </row>
    <row r="2611" spans="1:20" s="25" customFormat="1" ht="20.100000000000001" customHeight="1">
      <c r="A2611" s="29"/>
      <c r="B2611" s="34"/>
      <c r="C2611" s="31"/>
      <c r="D2611" s="32"/>
      <c r="E2611" s="33"/>
      <c r="F2611" s="34"/>
      <c r="G2611" s="34"/>
      <c r="H2611" s="34"/>
      <c r="I2611" s="29"/>
      <c r="J2611" s="35"/>
      <c r="K2611" s="228"/>
      <c r="L2611" s="228"/>
      <c r="M2611" s="228"/>
      <c r="N2611" s="245"/>
      <c r="O2611" s="245"/>
      <c r="P2611" s="245">
        <f>SUM(P2607:P2610)</f>
        <v>240</v>
      </c>
      <c r="Q2611" s="76">
        <f>SUM(Q2607:Q2610)</f>
        <v>1</v>
      </c>
      <c r="R2611" s="76"/>
      <c r="S2611" s="76"/>
      <c r="T2611" s="76"/>
    </row>
    <row r="2612" spans="1:20" s="25" customFormat="1" ht="20.100000000000001" customHeight="1">
      <c r="A2612" s="20"/>
      <c r="B2612" s="44"/>
      <c r="C2612" s="41"/>
      <c r="D2612" s="42"/>
      <c r="E2612" s="43"/>
      <c r="F2612" s="44"/>
      <c r="G2612" s="44"/>
      <c r="H2612" s="44"/>
      <c r="I2612" s="20"/>
      <c r="J2612" s="24"/>
      <c r="K2612" s="226"/>
      <c r="L2612" s="226"/>
      <c r="M2612" s="226"/>
      <c r="N2612" s="239"/>
      <c r="O2612" s="239"/>
      <c r="P2612" s="239"/>
    </row>
    <row r="2613" spans="1:20" s="25" customFormat="1" ht="20.100000000000001" customHeight="1">
      <c r="A2613" s="20"/>
      <c r="B2613" s="44"/>
      <c r="C2613" s="41"/>
      <c r="D2613" s="42"/>
      <c r="E2613" s="43"/>
      <c r="F2613" s="44"/>
      <c r="G2613" s="44"/>
      <c r="H2613" s="44"/>
      <c r="I2613" s="20"/>
      <c r="J2613" s="24"/>
      <c r="K2613" s="226"/>
      <c r="L2613" s="226"/>
      <c r="M2613" s="226"/>
      <c r="N2613" s="239"/>
      <c r="O2613" s="239"/>
      <c r="P2613" s="239"/>
    </row>
    <row r="2614" spans="1:20" s="25" customFormat="1" ht="20.100000000000001" customHeight="1">
      <c r="A2614" s="29"/>
      <c r="B2614" s="34">
        <v>205</v>
      </c>
      <c r="C2614" s="31">
        <v>2.0499999999999998</v>
      </c>
      <c r="D2614" s="32" t="s">
        <v>220</v>
      </c>
      <c r="E2614" s="33">
        <v>8.7999999999999995E-2</v>
      </c>
      <c r="F2614" s="34" t="s">
        <v>433</v>
      </c>
      <c r="G2614" s="34" t="s">
        <v>515</v>
      </c>
      <c r="H2614" s="34" t="s">
        <v>443</v>
      </c>
      <c r="I2614" s="29"/>
      <c r="J2614" s="35" t="s">
        <v>40</v>
      </c>
      <c r="K2614" s="228" t="s">
        <v>434</v>
      </c>
      <c r="L2614" s="228">
        <f>COUNTIF(H2614:H2615,"B")</f>
        <v>0</v>
      </c>
      <c r="M2614" s="228">
        <v>200</v>
      </c>
      <c r="N2614" s="245">
        <f>L2614*M2614</f>
        <v>0</v>
      </c>
      <c r="O2614" s="245"/>
      <c r="P2614" s="245">
        <f>O2614+N2614</f>
        <v>0</v>
      </c>
      <c r="Q2614" s="76">
        <f>P2614/P2618</f>
        <v>0</v>
      </c>
      <c r="R2614" s="76"/>
      <c r="S2614" s="76"/>
      <c r="T2614" s="76"/>
    </row>
    <row r="2615" spans="1:20" s="25" customFormat="1" ht="20.100000000000001" customHeight="1">
      <c r="A2615" s="29"/>
      <c r="B2615" s="34"/>
      <c r="C2615" s="31"/>
      <c r="D2615" s="32"/>
      <c r="E2615" s="33"/>
      <c r="F2615" s="34"/>
      <c r="G2615" s="34"/>
      <c r="H2615" s="34"/>
      <c r="I2615" s="29"/>
      <c r="J2615" s="35"/>
      <c r="K2615" s="228" t="s">
        <v>438</v>
      </c>
      <c r="L2615" s="228">
        <f>COUNTIF(H2614:H2623,"S")</f>
        <v>0</v>
      </c>
      <c r="M2615" s="228">
        <v>200</v>
      </c>
      <c r="N2615" s="245">
        <f>L2615*M2615</f>
        <v>0</v>
      </c>
      <c r="O2615" s="245"/>
      <c r="P2615" s="245">
        <f>N2615+O2615</f>
        <v>0</v>
      </c>
      <c r="Q2615" s="76">
        <f>P2615/P2618</f>
        <v>0</v>
      </c>
      <c r="R2615" s="76"/>
      <c r="S2615" s="76"/>
      <c r="T2615" s="76"/>
    </row>
    <row r="2616" spans="1:20" s="25" customFormat="1" ht="20.100000000000001" customHeight="1">
      <c r="A2616" s="29"/>
      <c r="B2616" s="34"/>
      <c r="C2616" s="31"/>
      <c r="D2616" s="32"/>
      <c r="E2616" s="33"/>
      <c r="F2616" s="34"/>
      <c r="G2616" s="34"/>
      <c r="H2616" s="34"/>
      <c r="I2616" s="29"/>
      <c r="J2616" s="35"/>
      <c r="K2616" s="228" t="s">
        <v>440</v>
      </c>
      <c r="L2616" s="228">
        <f>COUNTIF(H2614:H2616,"RR")</f>
        <v>0</v>
      </c>
      <c r="M2616" s="228">
        <v>200</v>
      </c>
      <c r="N2616" s="245">
        <f>L2616*M2616</f>
        <v>0</v>
      </c>
      <c r="O2616" s="245"/>
      <c r="P2616" s="245">
        <f>N2616+O2616</f>
        <v>0</v>
      </c>
      <c r="Q2616" s="76">
        <f>P2616/P2618</f>
        <v>0</v>
      </c>
      <c r="R2616" s="76"/>
      <c r="S2616" s="76"/>
      <c r="T2616" s="76"/>
    </row>
    <row r="2617" spans="1:20" s="25" customFormat="1" ht="20.100000000000001" customHeight="1">
      <c r="A2617" s="29"/>
      <c r="B2617" s="34"/>
      <c r="C2617" s="31"/>
      <c r="D2617" s="32"/>
      <c r="E2617" s="33"/>
      <c r="F2617" s="34"/>
      <c r="G2617" s="34"/>
      <c r="H2617" s="34"/>
      <c r="I2617" s="29"/>
      <c r="J2617" s="35"/>
      <c r="K2617" s="228" t="s">
        <v>443</v>
      </c>
      <c r="L2617" s="228">
        <f>COUNTIF(H2614:H2616," ")</f>
        <v>0</v>
      </c>
      <c r="M2617" s="228">
        <v>200</v>
      </c>
      <c r="N2617" s="245">
        <f>L2617*M2617</f>
        <v>0</v>
      </c>
      <c r="O2617" s="245">
        <v>88</v>
      </c>
      <c r="P2617" s="245">
        <f>N2617+O2617</f>
        <v>88</v>
      </c>
      <c r="Q2617" s="76">
        <f>P2617/P2618</f>
        <v>1</v>
      </c>
      <c r="R2617" s="76"/>
      <c r="S2617" s="76"/>
      <c r="T2617" s="76"/>
    </row>
    <row r="2618" spans="1:20" s="25" customFormat="1" ht="20.100000000000001" customHeight="1">
      <c r="A2618" s="29"/>
      <c r="B2618" s="34"/>
      <c r="C2618" s="31"/>
      <c r="D2618" s="32"/>
      <c r="E2618" s="33"/>
      <c r="F2618" s="34"/>
      <c r="G2618" s="34"/>
      <c r="H2618" s="34"/>
      <c r="I2618" s="29"/>
      <c r="J2618" s="35"/>
      <c r="K2618" s="228"/>
      <c r="L2618" s="228"/>
      <c r="M2618" s="228"/>
      <c r="N2618" s="245"/>
      <c r="O2618" s="245"/>
      <c r="P2618" s="245">
        <f>SUM(P2614:P2617)</f>
        <v>88</v>
      </c>
      <c r="Q2618" s="76">
        <f>SUM(Q2614:Q2617)</f>
        <v>1</v>
      </c>
      <c r="R2618" s="76"/>
      <c r="S2618" s="76"/>
      <c r="T2618" s="76"/>
    </row>
    <row r="2619" spans="1:20" s="25" customFormat="1" ht="20.100000000000001" customHeight="1">
      <c r="A2619" s="20"/>
      <c r="B2619" s="44"/>
      <c r="C2619" s="41"/>
      <c r="D2619" s="42"/>
      <c r="E2619" s="43"/>
      <c r="F2619" s="44"/>
      <c r="G2619" s="44"/>
      <c r="H2619" s="44"/>
      <c r="I2619" s="20"/>
      <c r="J2619" s="24"/>
      <c r="K2619" s="226"/>
      <c r="L2619" s="226"/>
      <c r="M2619" s="226"/>
      <c r="N2619" s="239"/>
      <c r="O2619" s="239"/>
      <c r="P2619" s="239"/>
    </row>
    <row r="2620" spans="1:20" s="25" customFormat="1" ht="20.100000000000001" customHeight="1">
      <c r="A2620" s="20"/>
      <c r="B2620" s="44"/>
      <c r="C2620" s="41"/>
      <c r="D2620" s="42"/>
      <c r="E2620" s="43"/>
      <c r="F2620" s="44"/>
      <c r="G2620" s="44"/>
      <c r="H2620" s="44"/>
      <c r="I2620" s="20"/>
      <c r="J2620" s="24"/>
      <c r="K2620" s="226"/>
      <c r="L2620" s="226"/>
      <c r="M2620" s="226"/>
      <c r="N2620" s="239"/>
      <c r="O2620" s="239"/>
      <c r="P2620" s="239"/>
    </row>
    <row r="2621" spans="1:20" s="25" customFormat="1" ht="20.100000000000001" customHeight="1">
      <c r="A2621" s="29"/>
      <c r="B2621" s="34">
        <v>206</v>
      </c>
      <c r="C2621" s="31">
        <v>2.0510000000000002</v>
      </c>
      <c r="D2621" s="32" t="s">
        <v>221</v>
      </c>
      <c r="E2621" s="33">
        <v>0.16400000000000001</v>
      </c>
      <c r="F2621" s="34" t="s">
        <v>433</v>
      </c>
      <c r="G2621" s="34" t="s">
        <v>611</v>
      </c>
      <c r="H2621" s="34" t="s">
        <v>434</v>
      </c>
      <c r="I2621" s="29"/>
      <c r="J2621" s="35" t="s">
        <v>435</v>
      </c>
      <c r="K2621" s="228" t="s">
        <v>434</v>
      </c>
      <c r="L2621" s="228">
        <f>COUNTIF(G2621,"")</f>
        <v>0</v>
      </c>
      <c r="M2621" s="228">
        <v>200</v>
      </c>
      <c r="N2621" s="245">
        <f>L2621*M2621</f>
        <v>0</v>
      </c>
      <c r="O2621" s="245">
        <v>164</v>
      </c>
      <c r="P2621" s="245">
        <f>O2621+N2621</f>
        <v>164</v>
      </c>
      <c r="Q2621" s="76">
        <f>P2621/P2625</f>
        <v>1</v>
      </c>
      <c r="R2621" s="76"/>
      <c r="S2621" s="76"/>
      <c r="T2621" s="76"/>
    </row>
    <row r="2622" spans="1:20" s="25" customFormat="1" ht="20.100000000000001" customHeight="1">
      <c r="A2622" s="29"/>
      <c r="B2622" s="34"/>
      <c r="C2622" s="31"/>
      <c r="D2622" s="32"/>
      <c r="E2622" s="33"/>
      <c r="F2622" s="34"/>
      <c r="G2622" s="34"/>
      <c r="H2622" s="34"/>
      <c r="I2622" s="29"/>
      <c r="J2622" s="35"/>
      <c r="K2622" s="228" t="s">
        <v>438</v>
      </c>
      <c r="L2622" s="228">
        <f>COUNTIF(H2621:H2629,"S")</f>
        <v>0</v>
      </c>
      <c r="M2622" s="228">
        <v>200</v>
      </c>
      <c r="N2622" s="245">
        <v>0</v>
      </c>
      <c r="O2622" s="245"/>
      <c r="P2622" s="245">
        <f>N2622+O2622</f>
        <v>0</v>
      </c>
      <c r="Q2622" s="76">
        <f>P2622/P2625</f>
        <v>0</v>
      </c>
      <c r="R2622" s="76"/>
      <c r="S2622" s="76"/>
      <c r="T2622" s="76"/>
    </row>
    <row r="2623" spans="1:20" s="25" customFormat="1" ht="20.100000000000001" customHeight="1">
      <c r="A2623" s="29"/>
      <c r="B2623" s="34"/>
      <c r="C2623" s="31"/>
      <c r="D2623" s="32"/>
      <c r="E2623" s="33"/>
      <c r="F2623" s="34"/>
      <c r="G2623" s="34"/>
      <c r="H2623" s="34"/>
      <c r="I2623" s="29"/>
      <c r="J2623" s="35"/>
      <c r="K2623" s="228" t="s">
        <v>440</v>
      </c>
      <c r="L2623" s="228">
        <f>COUNTIF(H2621:H2623,"RR")</f>
        <v>0</v>
      </c>
      <c r="M2623" s="228">
        <v>200</v>
      </c>
      <c r="N2623" s="245">
        <v>0</v>
      </c>
      <c r="O2623" s="245"/>
      <c r="P2623" s="245">
        <f>N2623+O2623</f>
        <v>0</v>
      </c>
      <c r="Q2623" s="76">
        <f>P2623/P2625</f>
        <v>0</v>
      </c>
      <c r="R2623" s="76"/>
      <c r="S2623" s="76"/>
      <c r="T2623" s="76"/>
    </row>
    <row r="2624" spans="1:20" s="25" customFormat="1" ht="20.100000000000001" customHeight="1">
      <c r="A2624" s="29"/>
      <c r="B2624" s="34"/>
      <c r="C2624" s="31"/>
      <c r="D2624" s="32"/>
      <c r="E2624" s="33"/>
      <c r="F2624" s="34"/>
      <c r="G2624" s="34"/>
      <c r="H2624" s="34"/>
      <c r="I2624" s="29"/>
      <c r="J2624" s="35"/>
      <c r="K2624" s="228" t="s">
        <v>443</v>
      </c>
      <c r="L2624" s="228">
        <f>COUNTIF(H2621:H2623,"RB")</f>
        <v>0</v>
      </c>
      <c r="M2624" s="228">
        <v>200</v>
      </c>
      <c r="N2624" s="245">
        <v>0</v>
      </c>
      <c r="O2624" s="245"/>
      <c r="P2624" s="245">
        <f>N2624+O2624</f>
        <v>0</v>
      </c>
      <c r="Q2624" s="76">
        <f>P2624/P2625</f>
        <v>0</v>
      </c>
      <c r="R2624" s="76"/>
      <c r="S2624" s="76"/>
      <c r="T2624" s="76"/>
    </row>
    <row r="2625" spans="1:20" s="25" customFormat="1" ht="20.100000000000001" customHeight="1">
      <c r="A2625" s="29"/>
      <c r="B2625" s="34"/>
      <c r="C2625" s="31"/>
      <c r="D2625" s="32"/>
      <c r="E2625" s="33"/>
      <c r="F2625" s="34"/>
      <c r="G2625" s="34"/>
      <c r="H2625" s="34"/>
      <c r="I2625" s="29"/>
      <c r="J2625" s="35"/>
      <c r="K2625" s="228"/>
      <c r="L2625" s="228"/>
      <c r="M2625" s="228"/>
      <c r="N2625" s="245"/>
      <c r="O2625" s="245"/>
      <c r="P2625" s="245">
        <f>SUM(P2621:P2624)</f>
        <v>164</v>
      </c>
      <c r="Q2625" s="76">
        <f>SUM(Q2621:Q2624)</f>
        <v>1</v>
      </c>
      <c r="R2625" s="76"/>
      <c r="S2625" s="76"/>
      <c r="T2625" s="76"/>
    </row>
    <row r="2626" spans="1:20" s="25" customFormat="1" ht="20.100000000000001" customHeight="1">
      <c r="A2626" s="20"/>
      <c r="B2626" s="44"/>
      <c r="C2626" s="41"/>
      <c r="D2626" s="42"/>
      <c r="E2626" s="43"/>
      <c r="F2626" s="44"/>
      <c r="G2626" s="44"/>
      <c r="H2626" s="44"/>
      <c r="I2626" s="20"/>
      <c r="J2626" s="24"/>
      <c r="K2626" s="226"/>
      <c r="L2626" s="226"/>
      <c r="M2626" s="226"/>
      <c r="N2626" s="239"/>
      <c r="O2626" s="239"/>
      <c r="P2626" s="239"/>
    </row>
    <row r="2627" spans="1:20" s="25" customFormat="1" ht="20.100000000000001" customHeight="1">
      <c r="A2627" s="20"/>
      <c r="B2627" s="44"/>
      <c r="C2627" s="41"/>
      <c r="D2627" s="42"/>
      <c r="E2627" s="43"/>
      <c r="F2627" s="44"/>
      <c r="G2627" s="44"/>
      <c r="H2627" s="44"/>
      <c r="I2627" s="20"/>
      <c r="J2627" s="24"/>
      <c r="K2627" s="226"/>
      <c r="L2627" s="226"/>
      <c r="M2627" s="226"/>
      <c r="N2627" s="239"/>
      <c r="O2627" s="239"/>
      <c r="P2627" s="239"/>
    </row>
    <row r="2628" spans="1:20" s="25" customFormat="1" ht="20.100000000000001" customHeight="1">
      <c r="A2628" s="29"/>
      <c r="B2628" s="34">
        <v>207</v>
      </c>
      <c r="C2628" s="31">
        <v>2.052</v>
      </c>
      <c r="D2628" s="32" t="s">
        <v>222</v>
      </c>
      <c r="E2628" s="33">
        <v>8.6999999999999994E-2</v>
      </c>
      <c r="F2628" s="34" t="s">
        <v>433</v>
      </c>
      <c r="G2628" s="34" t="s">
        <v>612</v>
      </c>
      <c r="H2628" s="34" t="s">
        <v>434</v>
      </c>
      <c r="I2628" s="29"/>
      <c r="J2628" s="35" t="s">
        <v>435</v>
      </c>
      <c r="K2628" s="228" t="s">
        <v>434</v>
      </c>
      <c r="L2628" s="228">
        <f>COUNTIF(H2628,"")</f>
        <v>0</v>
      </c>
      <c r="M2628" s="228">
        <v>200</v>
      </c>
      <c r="N2628" s="245">
        <f>L2628*M2628</f>
        <v>0</v>
      </c>
      <c r="O2628" s="245">
        <v>87</v>
      </c>
      <c r="P2628" s="245">
        <f>O2628+N2628</f>
        <v>87</v>
      </c>
      <c r="Q2628" s="76">
        <f>P2628/P2632</f>
        <v>1</v>
      </c>
      <c r="R2628" s="76"/>
      <c r="S2628" s="76"/>
      <c r="T2628" s="76"/>
    </row>
    <row r="2629" spans="1:20" s="25" customFormat="1" ht="20.100000000000001" customHeight="1">
      <c r="A2629" s="29"/>
      <c r="B2629" s="34"/>
      <c r="C2629" s="31"/>
      <c r="D2629" s="32"/>
      <c r="E2629" s="33"/>
      <c r="F2629" s="34"/>
      <c r="G2629" s="34"/>
      <c r="H2629" s="34"/>
      <c r="I2629" s="29"/>
      <c r="J2629" s="35"/>
      <c r="K2629" s="228" t="s">
        <v>438</v>
      </c>
      <c r="L2629" s="228">
        <f>COUNTIF(H2628:H2636,"S")</f>
        <v>0</v>
      </c>
      <c r="M2629" s="228">
        <v>200</v>
      </c>
      <c r="N2629" s="245">
        <v>0</v>
      </c>
      <c r="O2629" s="245"/>
      <c r="P2629" s="245">
        <f>N2629+O2629</f>
        <v>0</v>
      </c>
      <c r="Q2629" s="76">
        <f>P2629/P2632</f>
        <v>0</v>
      </c>
      <c r="R2629" s="76"/>
      <c r="S2629" s="76"/>
      <c r="T2629" s="76"/>
    </row>
    <row r="2630" spans="1:20" s="25" customFormat="1" ht="20.100000000000001" customHeight="1">
      <c r="A2630" s="29"/>
      <c r="B2630" s="34"/>
      <c r="C2630" s="31"/>
      <c r="D2630" s="32"/>
      <c r="E2630" s="33"/>
      <c r="F2630" s="34"/>
      <c r="G2630" s="34"/>
      <c r="H2630" s="34"/>
      <c r="I2630" s="29"/>
      <c r="J2630" s="35"/>
      <c r="K2630" s="228" t="s">
        <v>440</v>
      </c>
      <c r="L2630" s="228">
        <f>COUNTIF(H2628:H2630,"RR")</f>
        <v>0</v>
      </c>
      <c r="M2630" s="228">
        <v>200</v>
      </c>
      <c r="N2630" s="245">
        <v>0</v>
      </c>
      <c r="O2630" s="245"/>
      <c r="P2630" s="245">
        <f>N2630+O2630</f>
        <v>0</v>
      </c>
      <c r="Q2630" s="76">
        <f>P2630/P2632</f>
        <v>0</v>
      </c>
      <c r="R2630" s="76"/>
      <c r="S2630" s="76"/>
      <c r="T2630" s="76"/>
    </row>
    <row r="2631" spans="1:20" s="25" customFormat="1" ht="20.100000000000001" customHeight="1">
      <c r="A2631" s="29"/>
      <c r="B2631" s="34"/>
      <c r="C2631" s="31"/>
      <c r="D2631" s="32"/>
      <c r="E2631" s="33"/>
      <c r="F2631" s="34"/>
      <c r="G2631" s="34"/>
      <c r="H2631" s="34"/>
      <c r="I2631" s="29"/>
      <c r="J2631" s="35"/>
      <c r="K2631" s="228" t="s">
        <v>443</v>
      </c>
      <c r="L2631" s="228">
        <f>COUNTIF(H2628:H2630,"RB")</f>
        <v>0</v>
      </c>
      <c r="M2631" s="228">
        <v>200</v>
      </c>
      <c r="N2631" s="245">
        <v>0</v>
      </c>
      <c r="O2631" s="245"/>
      <c r="P2631" s="245">
        <f>N2631+O2631</f>
        <v>0</v>
      </c>
      <c r="Q2631" s="76">
        <f>P2631/P2632</f>
        <v>0</v>
      </c>
      <c r="R2631" s="76"/>
      <c r="S2631" s="76"/>
      <c r="T2631" s="76"/>
    </row>
    <row r="2632" spans="1:20" s="25" customFormat="1" ht="20.100000000000001" customHeight="1">
      <c r="A2632" s="29"/>
      <c r="B2632" s="34"/>
      <c r="C2632" s="31"/>
      <c r="D2632" s="32"/>
      <c r="E2632" s="33"/>
      <c r="F2632" s="34"/>
      <c r="G2632" s="34"/>
      <c r="H2632" s="34"/>
      <c r="I2632" s="29"/>
      <c r="J2632" s="35"/>
      <c r="K2632" s="228"/>
      <c r="L2632" s="228"/>
      <c r="M2632" s="228"/>
      <c r="N2632" s="245"/>
      <c r="O2632" s="245"/>
      <c r="P2632" s="245">
        <f>SUM(P2628:P2631)</f>
        <v>87</v>
      </c>
      <c r="Q2632" s="76">
        <f>SUM(Q2628:Q2631)</f>
        <v>1</v>
      </c>
      <c r="R2632" s="76"/>
      <c r="S2632" s="76"/>
      <c r="T2632" s="76"/>
    </row>
    <row r="2633" spans="1:20" s="25" customFormat="1" ht="20.100000000000001" customHeight="1">
      <c r="A2633" s="20"/>
      <c r="B2633" s="44"/>
      <c r="C2633" s="41"/>
      <c r="D2633" s="42"/>
      <c r="E2633" s="43"/>
      <c r="F2633" s="44"/>
      <c r="G2633" s="44"/>
      <c r="H2633" s="44"/>
      <c r="I2633" s="20"/>
      <c r="J2633" s="24"/>
      <c r="K2633" s="226"/>
      <c r="L2633" s="226"/>
      <c r="M2633" s="226"/>
      <c r="N2633" s="239"/>
      <c r="O2633" s="239"/>
      <c r="P2633" s="239"/>
    </row>
    <row r="2634" spans="1:20" s="25" customFormat="1" ht="20.100000000000001" customHeight="1">
      <c r="A2634" s="20"/>
      <c r="B2634" s="44"/>
      <c r="C2634" s="41"/>
      <c r="D2634" s="42"/>
      <c r="E2634" s="43"/>
      <c r="F2634" s="44"/>
      <c r="G2634" s="44"/>
      <c r="H2634" s="44"/>
      <c r="I2634" s="20"/>
      <c r="J2634" s="24"/>
      <c r="K2634" s="226"/>
      <c r="L2634" s="226"/>
      <c r="M2634" s="226"/>
      <c r="N2634" s="239"/>
      <c r="O2634" s="239"/>
      <c r="P2634" s="239"/>
    </row>
    <row r="2635" spans="1:20" s="36" customFormat="1" ht="20.100000000000001" customHeight="1">
      <c r="A2635" s="29"/>
      <c r="B2635" s="34">
        <v>208</v>
      </c>
      <c r="C2635" s="31">
        <v>2.0529999999999999</v>
      </c>
      <c r="D2635" s="32" t="s">
        <v>223</v>
      </c>
      <c r="E2635" s="33">
        <v>0.90400000000000003</v>
      </c>
      <c r="F2635" s="34" t="s">
        <v>433</v>
      </c>
      <c r="G2635" s="34" t="s">
        <v>447</v>
      </c>
      <c r="H2635" s="34" t="s">
        <v>434</v>
      </c>
      <c r="I2635" s="29"/>
      <c r="J2635" s="35" t="s">
        <v>435</v>
      </c>
      <c r="K2635" s="228" t="s">
        <v>434</v>
      </c>
      <c r="L2635" s="228">
        <f>COUNTIF(H2635:H2638,"B")</f>
        <v>4</v>
      </c>
      <c r="M2635" s="228">
        <v>200</v>
      </c>
      <c r="N2635" s="245">
        <f>L2635*M2635</f>
        <v>800</v>
      </c>
      <c r="O2635" s="245"/>
      <c r="P2635" s="245">
        <f>O2635+N2635</f>
        <v>800</v>
      </c>
      <c r="Q2635" s="76">
        <f>P2635/P2639</f>
        <v>0.88495575221238942</v>
      </c>
      <c r="R2635" s="76"/>
      <c r="S2635" s="76"/>
      <c r="T2635" s="76"/>
    </row>
    <row r="2636" spans="1:20" s="36" customFormat="1" ht="20.100000000000001" customHeight="1">
      <c r="A2636" s="29"/>
      <c r="B2636" s="34"/>
      <c r="C2636" s="31"/>
      <c r="D2636" s="32"/>
      <c r="E2636" s="33"/>
      <c r="F2636" s="34" t="s">
        <v>447</v>
      </c>
      <c r="G2636" s="34" t="s">
        <v>451</v>
      </c>
      <c r="H2636" s="34" t="s">
        <v>434</v>
      </c>
      <c r="I2636" s="29"/>
      <c r="J2636" s="35" t="s">
        <v>435</v>
      </c>
      <c r="K2636" s="228" t="s">
        <v>438</v>
      </c>
      <c r="L2636" s="228">
        <f>COUNTIF(H2635:H2638,"S")</f>
        <v>0</v>
      </c>
      <c r="M2636" s="228">
        <v>200</v>
      </c>
      <c r="N2636" s="245">
        <f>L2636*M2636</f>
        <v>0</v>
      </c>
      <c r="O2636" s="245">
        <v>104</v>
      </c>
      <c r="P2636" s="245">
        <f>N2636+O2636</f>
        <v>104</v>
      </c>
      <c r="Q2636" s="76">
        <f>P2636/P2639</f>
        <v>0.11504424778761062</v>
      </c>
      <c r="R2636" s="76"/>
      <c r="S2636" s="76"/>
      <c r="T2636" s="76"/>
    </row>
    <row r="2637" spans="1:20" s="36" customFormat="1" ht="20.100000000000001" customHeight="1">
      <c r="A2637" s="29"/>
      <c r="B2637" s="34"/>
      <c r="C2637" s="31"/>
      <c r="D2637" s="32"/>
      <c r="E2637" s="33"/>
      <c r="F2637" s="34" t="s">
        <v>451</v>
      </c>
      <c r="G2637" s="34" t="s">
        <v>454</v>
      </c>
      <c r="H2637" s="34" t="s">
        <v>434</v>
      </c>
      <c r="I2637" s="29"/>
      <c r="J2637" s="35" t="s">
        <v>435</v>
      </c>
      <c r="K2637" s="228" t="s">
        <v>440</v>
      </c>
      <c r="L2637" s="228">
        <f>COUNTIF(H2635:H2638,"RR")</f>
        <v>0</v>
      </c>
      <c r="M2637" s="228">
        <v>200</v>
      </c>
      <c r="N2637" s="245">
        <f>L2637*M2637</f>
        <v>0</v>
      </c>
      <c r="O2637" s="245"/>
      <c r="P2637" s="245">
        <f>N2637+O2637</f>
        <v>0</v>
      </c>
      <c r="Q2637" s="76">
        <f>P2637/P2639</f>
        <v>0</v>
      </c>
      <c r="R2637" s="76"/>
      <c r="S2637" s="76"/>
      <c r="T2637" s="76"/>
    </row>
    <row r="2638" spans="1:20" s="36" customFormat="1" ht="20.100000000000001" customHeight="1">
      <c r="A2638" s="29"/>
      <c r="B2638" s="34"/>
      <c r="C2638" s="31"/>
      <c r="D2638" s="32"/>
      <c r="E2638" s="33"/>
      <c r="F2638" s="34" t="s">
        <v>454</v>
      </c>
      <c r="G2638" s="34" t="s">
        <v>455</v>
      </c>
      <c r="H2638" s="34" t="s">
        <v>434</v>
      </c>
      <c r="I2638" s="29"/>
      <c r="J2638" s="35" t="s">
        <v>435</v>
      </c>
      <c r="K2638" s="228" t="s">
        <v>443</v>
      </c>
      <c r="L2638" s="228">
        <f>COUNTIF(H2635:H2638,"RB")</f>
        <v>0</v>
      </c>
      <c r="M2638" s="228">
        <v>200</v>
      </c>
      <c r="N2638" s="245">
        <f>L2638*M2638</f>
        <v>0</v>
      </c>
      <c r="O2638" s="245"/>
      <c r="P2638" s="245">
        <f>N2638+O2638</f>
        <v>0</v>
      </c>
      <c r="Q2638" s="76">
        <f>P2638/P2639</f>
        <v>0</v>
      </c>
      <c r="R2638" s="76"/>
      <c r="S2638" s="76"/>
      <c r="T2638" s="76"/>
    </row>
    <row r="2639" spans="1:20" s="36" customFormat="1" ht="20.100000000000001" customHeight="1">
      <c r="A2639" s="29"/>
      <c r="B2639" s="34"/>
      <c r="C2639" s="31"/>
      <c r="D2639" s="32"/>
      <c r="E2639" s="33"/>
      <c r="F2639" s="34" t="s">
        <v>455</v>
      </c>
      <c r="G2639" s="34" t="s">
        <v>613</v>
      </c>
      <c r="H2639" s="34" t="s">
        <v>438</v>
      </c>
      <c r="I2639" s="29"/>
      <c r="J2639" s="35" t="s">
        <v>435</v>
      </c>
      <c r="K2639" s="228"/>
      <c r="L2639" s="228"/>
      <c r="M2639" s="228"/>
      <c r="N2639" s="245"/>
      <c r="O2639" s="245"/>
      <c r="P2639" s="245">
        <f>SUM(P2635:P2638)</f>
        <v>904</v>
      </c>
      <c r="Q2639" s="76">
        <f>SUM(Q2635:Q2638)</f>
        <v>1</v>
      </c>
      <c r="R2639" s="76"/>
      <c r="S2639" s="76"/>
      <c r="T2639" s="76"/>
    </row>
    <row r="2640" spans="1:20" s="25" customFormat="1" ht="20.100000000000001" customHeight="1">
      <c r="A2640" s="20"/>
      <c r="B2640" s="44"/>
      <c r="C2640" s="41"/>
      <c r="D2640" s="42"/>
      <c r="E2640" s="43"/>
      <c r="F2640" s="44"/>
      <c r="G2640" s="44"/>
      <c r="H2640" s="44"/>
      <c r="I2640" s="20"/>
      <c r="J2640" s="24"/>
      <c r="K2640" s="226"/>
      <c r="L2640" s="226"/>
      <c r="M2640" s="226"/>
      <c r="N2640" s="239"/>
      <c r="O2640" s="239"/>
      <c r="P2640" s="239"/>
    </row>
    <row r="2641" spans="1:20" s="25" customFormat="1" ht="20.100000000000001" customHeight="1">
      <c r="A2641" s="20"/>
      <c r="B2641" s="44"/>
      <c r="C2641" s="41"/>
      <c r="D2641" s="42"/>
      <c r="E2641" s="43"/>
      <c r="F2641" s="44"/>
      <c r="G2641" s="44"/>
      <c r="H2641" s="44"/>
      <c r="I2641" s="20"/>
      <c r="J2641" s="24"/>
      <c r="K2641" s="226"/>
      <c r="L2641" s="226"/>
      <c r="M2641" s="226"/>
      <c r="N2641" s="239"/>
      <c r="O2641" s="239"/>
      <c r="P2641" s="239"/>
    </row>
    <row r="2642" spans="1:20" s="36" customFormat="1" ht="20.100000000000001" customHeight="1">
      <c r="A2642" s="29"/>
      <c r="B2642" s="34">
        <v>209</v>
      </c>
      <c r="C2642" s="31">
        <v>2.0539999999999998</v>
      </c>
      <c r="D2642" s="32" t="s">
        <v>224</v>
      </c>
      <c r="E2642" s="33">
        <v>0.33</v>
      </c>
      <c r="F2642" s="34" t="s">
        <v>433</v>
      </c>
      <c r="G2642" s="34" t="s">
        <v>447</v>
      </c>
      <c r="H2642" s="34" t="s">
        <v>434</v>
      </c>
      <c r="I2642" s="29"/>
      <c r="J2642" s="35" t="s">
        <v>435</v>
      </c>
      <c r="K2642" s="228" t="s">
        <v>434</v>
      </c>
      <c r="L2642" s="228">
        <f>COUNTIF(H2642,"B")</f>
        <v>1</v>
      </c>
      <c r="M2642" s="228">
        <v>200</v>
      </c>
      <c r="N2642" s="245">
        <f>L2642*M2642</f>
        <v>200</v>
      </c>
      <c r="O2642" s="245">
        <v>133</v>
      </c>
      <c r="P2642" s="245">
        <f>O2642+N2642</f>
        <v>333</v>
      </c>
      <c r="Q2642" s="76">
        <f>P2642/P2646</f>
        <v>1</v>
      </c>
      <c r="R2642" s="76"/>
      <c r="S2642" s="76"/>
      <c r="T2642" s="76"/>
    </row>
    <row r="2643" spans="1:20" s="36" customFormat="1" ht="20.100000000000001" customHeight="1">
      <c r="A2643" s="29"/>
      <c r="B2643" s="34"/>
      <c r="C2643" s="31"/>
      <c r="D2643" s="32"/>
      <c r="E2643" s="33"/>
      <c r="F2643" s="34" t="s">
        <v>447</v>
      </c>
      <c r="G2643" s="34" t="s">
        <v>614</v>
      </c>
      <c r="H2643" s="34" t="s">
        <v>434</v>
      </c>
      <c r="I2643" s="29"/>
      <c r="J2643" s="35" t="s">
        <v>435</v>
      </c>
      <c r="K2643" s="228" t="s">
        <v>438</v>
      </c>
      <c r="L2643" s="228">
        <f>COUNTIF(H2642:I2642,"S")</f>
        <v>0</v>
      </c>
      <c r="M2643" s="228">
        <v>200</v>
      </c>
      <c r="N2643" s="245">
        <f>L2643*M2643</f>
        <v>0</v>
      </c>
      <c r="O2643" s="245"/>
      <c r="P2643" s="245">
        <f>N2643+O2643</f>
        <v>0</v>
      </c>
      <c r="Q2643" s="76">
        <f>P2643/P2646</f>
        <v>0</v>
      </c>
      <c r="R2643" s="76"/>
      <c r="S2643" s="76"/>
      <c r="T2643" s="76"/>
    </row>
    <row r="2644" spans="1:20" s="36" customFormat="1" ht="20.100000000000001" customHeight="1">
      <c r="A2644" s="29"/>
      <c r="B2644" s="34"/>
      <c r="C2644" s="31"/>
      <c r="D2644" s="32"/>
      <c r="E2644" s="33"/>
      <c r="F2644" s="34"/>
      <c r="G2644" s="34"/>
      <c r="H2644" s="34"/>
      <c r="I2644" s="29"/>
      <c r="J2644" s="35"/>
      <c r="K2644" s="228" t="s">
        <v>440</v>
      </c>
      <c r="L2644" s="228">
        <f>COUNTIF(H2642,"RR")</f>
        <v>0</v>
      </c>
      <c r="M2644" s="228">
        <v>200</v>
      </c>
      <c r="N2644" s="245">
        <f>L2644*M2644</f>
        <v>0</v>
      </c>
      <c r="O2644" s="245"/>
      <c r="P2644" s="245">
        <f>N2644+O2644</f>
        <v>0</v>
      </c>
      <c r="Q2644" s="76">
        <f>P2644/P2646</f>
        <v>0</v>
      </c>
      <c r="R2644" s="76"/>
      <c r="S2644" s="76"/>
      <c r="T2644" s="76"/>
    </row>
    <row r="2645" spans="1:20" s="36" customFormat="1" ht="20.100000000000001" customHeight="1">
      <c r="A2645" s="29"/>
      <c r="B2645" s="34"/>
      <c r="C2645" s="31"/>
      <c r="D2645" s="32"/>
      <c r="E2645" s="33"/>
      <c r="F2645" s="34"/>
      <c r="G2645" s="34"/>
      <c r="H2645" s="34"/>
      <c r="I2645" s="29"/>
      <c r="J2645" s="35"/>
      <c r="K2645" s="228" t="s">
        <v>443</v>
      </c>
      <c r="L2645" s="228">
        <f>COUNTIF(H2642,"RB")</f>
        <v>0</v>
      </c>
      <c r="M2645" s="228">
        <v>200</v>
      </c>
      <c r="N2645" s="245">
        <f>L2645*M2645</f>
        <v>0</v>
      </c>
      <c r="O2645" s="245"/>
      <c r="P2645" s="245">
        <f>N2645+O2645</f>
        <v>0</v>
      </c>
      <c r="Q2645" s="76">
        <f>P2645/P2646</f>
        <v>0</v>
      </c>
      <c r="R2645" s="76"/>
      <c r="S2645" s="76"/>
      <c r="T2645" s="76"/>
    </row>
    <row r="2646" spans="1:20" s="36" customFormat="1" ht="20.100000000000001" customHeight="1">
      <c r="A2646" s="29"/>
      <c r="B2646" s="34"/>
      <c r="C2646" s="31"/>
      <c r="D2646" s="32"/>
      <c r="E2646" s="33"/>
      <c r="F2646" s="34"/>
      <c r="G2646" s="34"/>
      <c r="H2646" s="34"/>
      <c r="I2646" s="29"/>
      <c r="J2646" s="35"/>
      <c r="K2646" s="228"/>
      <c r="L2646" s="228"/>
      <c r="M2646" s="228"/>
      <c r="N2646" s="245"/>
      <c r="O2646" s="245"/>
      <c r="P2646" s="245">
        <f>SUM(P2642:P2645)</f>
        <v>333</v>
      </c>
      <c r="Q2646" s="76">
        <f>SUM(Q2642:Q2645)</f>
        <v>1</v>
      </c>
      <c r="R2646" s="76"/>
      <c r="S2646" s="76"/>
      <c r="T2646" s="76"/>
    </row>
    <row r="2647" spans="1:20" s="25" customFormat="1" ht="20.100000000000001" customHeight="1">
      <c r="A2647" s="20"/>
      <c r="B2647" s="44"/>
      <c r="C2647" s="41"/>
      <c r="D2647" s="42"/>
      <c r="E2647" s="43"/>
      <c r="F2647" s="44"/>
      <c r="G2647" s="44"/>
      <c r="H2647" s="44"/>
      <c r="I2647" s="20"/>
      <c r="J2647" s="24"/>
      <c r="K2647" s="226"/>
      <c r="L2647" s="226"/>
      <c r="M2647" s="226"/>
      <c r="N2647" s="239"/>
      <c r="O2647" s="239"/>
      <c r="P2647" s="239"/>
    </row>
    <row r="2648" spans="1:20" s="25" customFormat="1" ht="20.100000000000001" customHeight="1">
      <c r="A2648" s="20"/>
      <c r="B2648" s="44"/>
      <c r="C2648" s="41"/>
      <c r="D2648" s="42"/>
      <c r="E2648" s="43"/>
      <c r="F2648" s="44"/>
      <c r="G2648" s="44"/>
      <c r="H2648" s="44"/>
      <c r="I2648" s="20"/>
      <c r="J2648" s="24"/>
      <c r="K2648" s="226"/>
      <c r="L2648" s="226"/>
      <c r="M2648" s="226"/>
      <c r="N2648" s="239"/>
      <c r="O2648" s="239"/>
      <c r="P2648" s="239"/>
    </row>
    <row r="2649" spans="1:20" s="36" customFormat="1" ht="20.100000000000001" customHeight="1">
      <c r="A2649" s="29"/>
      <c r="B2649" s="34">
        <v>210</v>
      </c>
      <c r="C2649" s="31">
        <v>2.0550000000000002</v>
      </c>
      <c r="D2649" s="32" t="s">
        <v>225</v>
      </c>
      <c r="E2649" s="33">
        <v>4.5759999999999996</v>
      </c>
      <c r="F2649" s="34" t="s">
        <v>433</v>
      </c>
      <c r="G2649" s="34" t="s">
        <v>447</v>
      </c>
      <c r="H2649" s="34" t="s">
        <v>434</v>
      </c>
      <c r="I2649" s="29"/>
      <c r="J2649" s="35" t="s">
        <v>435</v>
      </c>
      <c r="K2649" s="228" t="s">
        <v>434</v>
      </c>
      <c r="L2649" s="228">
        <f>COUNTIF(H2649:H2670,"B")</f>
        <v>19</v>
      </c>
      <c r="M2649" s="228">
        <v>200</v>
      </c>
      <c r="N2649" s="245">
        <f>L2649*M2649</f>
        <v>3800</v>
      </c>
      <c r="O2649" s="245">
        <v>176</v>
      </c>
      <c r="P2649" s="245">
        <f>O2649+N2649</f>
        <v>3976</v>
      </c>
      <c r="Q2649" s="76">
        <f>P2649/P2653</f>
        <v>0.86888111888111885</v>
      </c>
      <c r="R2649" s="76"/>
      <c r="S2649" s="76"/>
      <c r="T2649" s="76"/>
    </row>
    <row r="2650" spans="1:20" s="36" customFormat="1" ht="20.100000000000001" customHeight="1">
      <c r="A2650" s="29"/>
      <c r="B2650" s="34"/>
      <c r="C2650" s="31"/>
      <c r="D2650" s="32"/>
      <c r="E2650" s="33"/>
      <c r="F2650" s="34" t="s">
        <v>447</v>
      </c>
      <c r="G2650" s="34" t="s">
        <v>451</v>
      </c>
      <c r="H2650" s="34" t="s">
        <v>434</v>
      </c>
      <c r="I2650" s="29"/>
      <c r="J2650" s="35" t="s">
        <v>435</v>
      </c>
      <c r="K2650" s="228" t="s">
        <v>438</v>
      </c>
      <c r="L2650" s="228">
        <f>COUNTIF(H2649:H2670,"S")</f>
        <v>3</v>
      </c>
      <c r="M2650" s="228">
        <v>200</v>
      </c>
      <c r="N2650" s="245">
        <f>L2650*M2650</f>
        <v>600</v>
      </c>
      <c r="O2650" s="245"/>
      <c r="P2650" s="245">
        <f>N2650+O2650</f>
        <v>600</v>
      </c>
      <c r="Q2650" s="76">
        <f>P2650/P2653</f>
        <v>0.13111888111888112</v>
      </c>
      <c r="R2650" s="76"/>
      <c r="S2650" s="76"/>
      <c r="T2650" s="76"/>
    </row>
    <row r="2651" spans="1:20" s="36" customFormat="1" ht="20.100000000000001" customHeight="1">
      <c r="A2651" s="29"/>
      <c r="B2651" s="34"/>
      <c r="C2651" s="31"/>
      <c r="D2651" s="32"/>
      <c r="E2651" s="33"/>
      <c r="F2651" s="34" t="s">
        <v>451</v>
      </c>
      <c r="G2651" s="34" t="s">
        <v>454</v>
      </c>
      <c r="H2651" s="34" t="s">
        <v>434</v>
      </c>
      <c r="I2651" s="29"/>
      <c r="J2651" s="35" t="s">
        <v>435</v>
      </c>
      <c r="K2651" s="228" t="s">
        <v>440</v>
      </c>
      <c r="L2651" s="228">
        <f>COUNTIF(H2649:H2670,"RR")</f>
        <v>0</v>
      </c>
      <c r="M2651" s="228">
        <v>200</v>
      </c>
      <c r="N2651" s="245">
        <f>L2651*M2651</f>
        <v>0</v>
      </c>
      <c r="O2651" s="245"/>
      <c r="P2651" s="245">
        <f>N2651+O2651</f>
        <v>0</v>
      </c>
      <c r="Q2651" s="76">
        <f>P2651/P2653</f>
        <v>0</v>
      </c>
      <c r="R2651" s="76"/>
      <c r="S2651" s="76"/>
      <c r="T2651" s="76"/>
    </row>
    <row r="2652" spans="1:20" s="36" customFormat="1" ht="20.100000000000001" customHeight="1">
      <c r="A2652" s="29"/>
      <c r="B2652" s="34"/>
      <c r="C2652" s="31"/>
      <c r="D2652" s="32"/>
      <c r="E2652" s="33"/>
      <c r="F2652" s="34" t="s">
        <v>454</v>
      </c>
      <c r="G2652" s="34" t="s">
        <v>455</v>
      </c>
      <c r="H2652" s="34" t="s">
        <v>434</v>
      </c>
      <c r="I2652" s="29"/>
      <c r="J2652" s="35" t="s">
        <v>435</v>
      </c>
      <c r="K2652" s="228" t="s">
        <v>443</v>
      </c>
      <c r="L2652" s="228">
        <f>COUNTIF(H2649:H2670,"RB")</f>
        <v>0</v>
      </c>
      <c r="M2652" s="228">
        <v>200</v>
      </c>
      <c r="N2652" s="245">
        <f>L2652*M2652</f>
        <v>0</v>
      </c>
      <c r="O2652" s="245"/>
      <c r="P2652" s="245">
        <f>N2652+O2652</f>
        <v>0</v>
      </c>
      <c r="Q2652" s="76">
        <f>P2652/P2653</f>
        <v>0</v>
      </c>
      <c r="R2652" s="76"/>
      <c r="S2652" s="76"/>
      <c r="T2652" s="76"/>
    </row>
    <row r="2653" spans="1:20" s="36" customFormat="1" ht="20.100000000000001" customHeight="1">
      <c r="A2653" s="29"/>
      <c r="B2653" s="34"/>
      <c r="C2653" s="31"/>
      <c r="D2653" s="32"/>
      <c r="E2653" s="33"/>
      <c r="F2653" s="34" t="s">
        <v>455</v>
      </c>
      <c r="G2653" s="34" t="s">
        <v>456</v>
      </c>
      <c r="H2653" s="34" t="s">
        <v>434</v>
      </c>
      <c r="I2653" s="29"/>
      <c r="J2653" s="35" t="s">
        <v>435</v>
      </c>
      <c r="K2653" s="228"/>
      <c r="L2653" s="228"/>
      <c r="M2653" s="228"/>
      <c r="N2653" s="245"/>
      <c r="O2653" s="245"/>
      <c r="P2653" s="245">
        <f>SUM(P2649:P2652)</f>
        <v>4576</v>
      </c>
      <c r="Q2653" s="76">
        <f>SUM(Q2649:Q2652)</f>
        <v>1</v>
      </c>
      <c r="R2653" s="76"/>
      <c r="S2653" s="76"/>
      <c r="T2653" s="76"/>
    </row>
    <row r="2654" spans="1:20" s="36" customFormat="1" ht="20.100000000000001" customHeight="1">
      <c r="A2654" s="29"/>
      <c r="B2654" s="34"/>
      <c r="C2654" s="31"/>
      <c r="D2654" s="32"/>
      <c r="E2654" s="33"/>
      <c r="F2654" s="34" t="s">
        <v>456</v>
      </c>
      <c r="G2654" s="34" t="s">
        <v>457</v>
      </c>
      <c r="H2654" s="34" t="s">
        <v>434</v>
      </c>
      <c r="I2654" s="29"/>
      <c r="J2654" s="35" t="s">
        <v>435</v>
      </c>
      <c r="K2654" s="228"/>
      <c r="L2654" s="228"/>
      <c r="M2654" s="228"/>
      <c r="N2654" s="241"/>
      <c r="O2654" s="241"/>
      <c r="P2654" s="241"/>
    </row>
    <row r="2655" spans="1:20" s="36" customFormat="1" ht="20.100000000000001" customHeight="1">
      <c r="A2655" s="29"/>
      <c r="B2655" s="34"/>
      <c r="C2655" s="31"/>
      <c r="D2655" s="32"/>
      <c r="E2655" s="33"/>
      <c r="F2655" s="34" t="s">
        <v>457</v>
      </c>
      <c r="G2655" s="34" t="s">
        <v>460</v>
      </c>
      <c r="H2655" s="34" t="s">
        <v>434</v>
      </c>
      <c r="I2655" s="29"/>
      <c r="J2655" s="35" t="s">
        <v>435</v>
      </c>
      <c r="K2655" s="228"/>
      <c r="L2655" s="228"/>
      <c r="M2655" s="228"/>
      <c r="N2655" s="241"/>
      <c r="O2655" s="241"/>
      <c r="P2655" s="241"/>
    </row>
    <row r="2656" spans="1:20" s="36" customFormat="1" ht="20.100000000000001" customHeight="1">
      <c r="A2656" s="29"/>
      <c r="B2656" s="34"/>
      <c r="C2656" s="31"/>
      <c r="D2656" s="32"/>
      <c r="E2656" s="33"/>
      <c r="F2656" s="34" t="s">
        <v>460</v>
      </c>
      <c r="G2656" s="34" t="s">
        <v>463</v>
      </c>
      <c r="H2656" s="34" t="s">
        <v>434</v>
      </c>
      <c r="I2656" s="29"/>
      <c r="J2656" s="35" t="s">
        <v>435</v>
      </c>
      <c r="K2656" s="228"/>
      <c r="L2656" s="228"/>
      <c r="M2656" s="228"/>
      <c r="N2656" s="241"/>
      <c r="O2656" s="241"/>
      <c r="P2656" s="241"/>
    </row>
    <row r="2657" spans="1:16" s="36" customFormat="1" ht="20.100000000000001" customHeight="1">
      <c r="A2657" s="29"/>
      <c r="B2657" s="34"/>
      <c r="C2657" s="31"/>
      <c r="D2657" s="32"/>
      <c r="E2657" s="33"/>
      <c r="F2657" s="34" t="s">
        <v>463</v>
      </c>
      <c r="G2657" s="34" t="s">
        <v>464</v>
      </c>
      <c r="H2657" s="34" t="s">
        <v>434</v>
      </c>
      <c r="I2657" s="29"/>
      <c r="J2657" s="35" t="s">
        <v>435</v>
      </c>
      <c r="K2657" s="228"/>
      <c r="L2657" s="228"/>
      <c r="M2657" s="228"/>
      <c r="N2657" s="241"/>
      <c r="O2657" s="241"/>
      <c r="P2657" s="241"/>
    </row>
    <row r="2658" spans="1:16" s="36" customFormat="1" ht="20.100000000000001" customHeight="1">
      <c r="A2658" s="29"/>
      <c r="B2658" s="34"/>
      <c r="C2658" s="31"/>
      <c r="D2658" s="32"/>
      <c r="E2658" s="33"/>
      <c r="F2658" s="34" t="s">
        <v>464</v>
      </c>
      <c r="G2658" s="34" t="s">
        <v>465</v>
      </c>
      <c r="H2658" s="34" t="s">
        <v>434</v>
      </c>
      <c r="I2658" s="29"/>
      <c r="J2658" s="35" t="s">
        <v>435</v>
      </c>
      <c r="K2658" s="228"/>
      <c r="L2658" s="228"/>
      <c r="M2658" s="228"/>
      <c r="N2658" s="241"/>
      <c r="O2658" s="241"/>
      <c r="P2658" s="241"/>
    </row>
    <row r="2659" spans="1:16" s="36" customFormat="1" ht="20.100000000000001" customHeight="1">
      <c r="A2659" s="29"/>
      <c r="B2659" s="34"/>
      <c r="C2659" s="31"/>
      <c r="D2659" s="32"/>
      <c r="E2659" s="33"/>
      <c r="F2659" s="34" t="s">
        <v>465</v>
      </c>
      <c r="G2659" s="34" t="s">
        <v>466</v>
      </c>
      <c r="H2659" s="34" t="s">
        <v>434</v>
      </c>
      <c r="I2659" s="29"/>
      <c r="J2659" s="35" t="s">
        <v>435</v>
      </c>
      <c r="K2659" s="228"/>
      <c r="L2659" s="228"/>
      <c r="M2659" s="228"/>
      <c r="N2659" s="241"/>
      <c r="O2659" s="241"/>
      <c r="P2659" s="241"/>
    </row>
    <row r="2660" spans="1:16" s="36" customFormat="1" ht="20.100000000000001" customHeight="1">
      <c r="A2660" s="29"/>
      <c r="B2660" s="34"/>
      <c r="C2660" s="31"/>
      <c r="D2660" s="32"/>
      <c r="E2660" s="33"/>
      <c r="F2660" s="34" t="s">
        <v>466</v>
      </c>
      <c r="G2660" s="34" t="s">
        <v>467</v>
      </c>
      <c r="H2660" s="34" t="s">
        <v>434</v>
      </c>
      <c r="I2660" s="29"/>
      <c r="J2660" s="35" t="s">
        <v>435</v>
      </c>
      <c r="K2660" s="228"/>
      <c r="L2660" s="228"/>
      <c r="M2660" s="228"/>
      <c r="N2660" s="241"/>
      <c r="O2660" s="241"/>
      <c r="P2660" s="241"/>
    </row>
    <row r="2661" spans="1:16" s="36" customFormat="1" ht="20.100000000000001" customHeight="1">
      <c r="A2661" s="29"/>
      <c r="B2661" s="34"/>
      <c r="C2661" s="31"/>
      <c r="D2661" s="32"/>
      <c r="E2661" s="33"/>
      <c r="F2661" s="34" t="s">
        <v>467</v>
      </c>
      <c r="G2661" s="34" t="s">
        <v>468</v>
      </c>
      <c r="H2661" s="34" t="s">
        <v>434</v>
      </c>
      <c r="I2661" s="29"/>
      <c r="J2661" s="35" t="s">
        <v>435</v>
      </c>
      <c r="K2661" s="228"/>
      <c r="L2661" s="228"/>
      <c r="M2661" s="228"/>
      <c r="N2661" s="241"/>
      <c r="O2661" s="241"/>
      <c r="P2661" s="241"/>
    </row>
    <row r="2662" spans="1:16" s="36" customFormat="1" ht="20.100000000000001" customHeight="1">
      <c r="A2662" s="29"/>
      <c r="B2662" s="34"/>
      <c r="C2662" s="31"/>
      <c r="D2662" s="32"/>
      <c r="E2662" s="33"/>
      <c r="F2662" s="34" t="s">
        <v>468</v>
      </c>
      <c r="G2662" s="34" t="s">
        <v>469</v>
      </c>
      <c r="H2662" s="34" t="s">
        <v>434</v>
      </c>
      <c r="I2662" s="29"/>
      <c r="J2662" s="35" t="s">
        <v>435</v>
      </c>
      <c r="K2662" s="228"/>
      <c r="L2662" s="228"/>
      <c r="M2662" s="228"/>
      <c r="N2662" s="241"/>
      <c r="O2662" s="241"/>
      <c r="P2662" s="241"/>
    </row>
    <row r="2663" spans="1:16" s="36" customFormat="1" ht="20.100000000000001" customHeight="1">
      <c r="A2663" s="29"/>
      <c r="B2663" s="34"/>
      <c r="C2663" s="31"/>
      <c r="D2663" s="32"/>
      <c r="E2663" s="33"/>
      <c r="F2663" s="34" t="s">
        <v>469</v>
      </c>
      <c r="G2663" s="34" t="s">
        <v>470</v>
      </c>
      <c r="H2663" s="34" t="s">
        <v>434</v>
      </c>
      <c r="I2663" s="29"/>
      <c r="J2663" s="35" t="s">
        <v>435</v>
      </c>
      <c r="K2663" s="228"/>
      <c r="L2663" s="228"/>
      <c r="M2663" s="228"/>
      <c r="N2663" s="241"/>
      <c r="O2663" s="241"/>
      <c r="P2663" s="241"/>
    </row>
    <row r="2664" spans="1:16" s="36" customFormat="1" ht="20.100000000000001" customHeight="1">
      <c r="A2664" s="29"/>
      <c r="B2664" s="34"/>
      <c r="C2664" s="31"/>
      <c r="D2664" s="32"/>
      <c r="E2664" s="33"/>
      <c r="F2664" s="34" t="s">
        <v>470</v>
      </c>
      <c r="G2664" s="34" t="s">
        <v>471</v>
      </c>
      <c r="H2664" s="34" t="s">
        <v>434</v>
      </c>
      <c r="I2664" s="29"/>
      <c r="J2664" s="35" t="s">
        <v>435</v>
      </c>
      <c r="K2664" s="228"/>
      <c r="L2664" s="228"/>
      <c r="M2664" s="228"/>
      <c r="N2664" s="241"/>
      <c r="O2664" s="241"/>
      <c r="P2664" s="241"/>
    </row>
    <row r="2665" spans="1:16" s="36" customFormat="1" ht="20.100000000000001" customHeight="1">
      <c r="A2665" s="29"/>
      <c r="B2665" s="34"/>
      <c r="C2665" s="31"/>
      <c r="D2665" s="32"/>
      <c r="E2665" s="33"/>
      <c r="F2665" s="34" t="s">
        <v>471</v>
      </c>
      <c r="G2665" s="34" t="s">
        <v>473</v>
      </c>
      <c r="H2665" s="34" t="s">
        <v>438</v>
      </c>
      <c r="I2665" s="29"/>
      <c r="J2665" s="35" t="s">
        <v>435</v>
      </c>
      <c r="K2665" s="228"/>
      <c r="L2665" s="228"/>
      <c r="M2665" s="228"/>
      <c r="N2665" s="241"/>
      <c r="O2665" s="241"/>
      <c r="P2665" s="241"/>
    </row>
    <row r="2666" spans="1:16" s="36" customFormat="1" ht="20.100000000000001" customHeight="1">
      <c r="A2666" s="29"/>
      <c r="B2666" s="34"/>
      <c r="C2666" s="31"/>
      <c r="D2666" s="32"/>
      <c r="E2666" s="33"/>
      <c r="F2666" s="34" t="s">
        <v>473</v>
      </c>
      <c r="G2666" s="34" t="s">
        <v>474</v>
      </c>
      <c r="H2666" s="34" t="s">
        <v>434</v>
      </c>
      <c r="I2666" s="29"/>
      <c r="J2666" s="35" t="s">
        <v>435</v>
      </c>
      <c r="K2666" s="228"/>
      <c r="L2666" s="228"/>
      <c r="M2666" s="228"/>
      <c r="N2666" s="241"/>
      <c r="O2666" s="241"/>
      <c r="P2666" s="241"/>
    </row>
    <row r="2667" spans="1:16" s="36" customFormat="1" ht="20.100000000000001" customHeight="1">
      <c r="A2667" s="29"/>
      <c r="B2667" s="34"/>
      <c r="C2667" s="31"/>
      <c r="D2667" s="32"/>
      <c r="E2667" s="33"/>
      <c r="F2667" s="34" t="s">
        <v>474</v>
      </c>
      <c r="G2667" s="34" t="s">
        <v>475</v>
      </c>
      <c r="H2667" s="34" t="s">
        <v>438</v>
      </c>
      <c r="I2667" s="29"/>
      <c r="J2667" s="35" t="s">
        <v>435</v>
      </c>
      <c r="K2667" s="228"/>
      <c r="L2667" s="228"/>
      <c r="M2667" s="228"/>
      <c r="N2667" s="241"/>
      <c r="O2667" s="241"/>
      <c r="P2667" s="241"/>
    </row>
    <row r="2668" spans="1:16" s="36" customFormat="1" ht="20.100000000000001" customHeight="1">
      <c r="A2668" s="29"/>
      <c r="B2668" s="34"/>
      <c r="C2668" s="31"/>
      <c r="D2668" s="32"/>
      <c r="E2668" s="33"/>
      <c r="F2668" s="34" t="s">
        <v>475</v>
      </c>
      <c r="G2668" s="34" t="s">
        <v>476</v>
      </c>
      <c r="H2668" s="34" t="s">
        <v>434</v>
      </c>
      <c r="I2668" s="29"/>
      <c r="J2668" s="35" t="s">
        <v>435</v>
      </c>
      <c r="K2668" s="228"/>
      <c r="L2668" s="228"/>
      <c r="M2668" s="228"/>
      <c r="N2668" s="241"/>
      <c r="O2668" s="241"/>
      <c r="P2668" s="241"/>
    </row>
    <row r="2669" spans="1:16" s="36" customFormat="1" ht="20.100000000000001" customHeight="1">
      <c r="A2669" s="29"/>
      <c r="B2669" s="34"/>
      <c r="C2669" s="31"/>
      <c r="D2669" s="32"/>
      <c r="E2669" s="33"/>
      <c r="F2669" s="34" t="s">
        <v>476</v>
      </c>
      <c r="G2669" s="34" t="s">
        <v>477</v>
      </c>
      <c r="H2669" s="34" t="s">
        <v>438</v>
      </c>
      <c r="I2669" s="29"/>
      <c r="J2669" s="35" t="s">
        <v>435</v>
      </c>
      <c r="K2669" s="228"/>
      <c r="L2669" s="228"/>
      <c r="M2669" s="228"/>
      <c r="N2669" s="241"/>
      <c r="O2669" s="241"/>
      <c r="P2669" s="241"/>
    </row>
    <row r="2670" spans="1:16" s="36" customFormat="1" ht="20.100000000000001" customHeight="1">
      <c r="A2670" s="29"/>
      <c r="B2670" s="34"/>
      <c r="C2670" s="31"/>
      <c r="D2670" s="32"/>
      <c r="E2670" s="33"/>
      <c r="F2670" s="34" t="s">
        <v>477</v>
      </c>
      <c r="G2670" s="34" t="s">
        <v>543</v>
      </c>
      <c r="H2670" s="34" t="s">
        <v>434</v>
      </c>
      <c r="I2670" s="29"/>
      <c r="J2670" s="35" t="s">
        <v>435</v>
      </c>
      <c r="K2670" s="228"/>
      <c r="L2670" s="228"/>
      <c r="M2670" s="228"/>
      <c r="N2670" s="241"/>
      <c r="O2670" s="241"/>
      <c r="P2670" s="241"/>
    </row>
    <row r="2671" spans="1:16" s="36" customFormat="1" ht="20.100000000000001" customHeight="1">
      <c r="A2671" s="29"/>
      <c r="B2671" s="34"/>
      <c r="C2671" s="31"/>
      <c r="D2671" s="32"/>
      <c r="E2671" s="33"/>
      <c r="F2671" s="34" t="s">
        <v>543</v>
      </c>
      <c r="G2671" s="34" t="s">
        <v>615</v>
      </c>
      <c r="H2671" s="34" t="s">
        <v>434</v>
      </c>
      <c r="I2671" s="29"/>
      <c r="J2671" s="35" t="s">
        <v>435</v>
      </c>
      <c r="K2671" s="228"/>
      <c r="L2671" s="228"/>
      <c r="M2671" s="228"/>
      <c r="N2671" s="241"/>
      <c r="O2671" s="241"/>
      <c r="P2671" s="241"/>
    </row>
    <row r="2672" spans="1:16" s="25" customFormat="1" ht="20.100000000000001" customHeight="1">
      <c r="A2672" s="20"/>
      <c r="B2672" s="44"/>
      <c r="C2672" s="41"/>
      <c r="D2672" s="42"/>
      <c r="E2672" s="43"/>
      <c r="F2672" s="44"/>
      <c r="G2672" s="44"/>
      <c r="H2672" s="44"/>
      <c r="I2672" s="20"/>
      <c r="J2672" s="24"/>
      <c r="K2672" s="226"/>
      <c r="L2672" s="226"/>
      <c r="M2672" s="226"/>
      <c r="N2672" s="239"/>
      <c r="O2672" s="239"/>
      <c r="P2672" s="239"/>
    </row>
    <row r="2673" spans="1:20" s="25" customFormat="1" ht="20.100000000000001" customHeight="1">
      <c r="A2673" s="20"/>
      <c r="B2673" s="44"/>
      <c r="C2673" s="41"/>
      <c r="D2673" s="42"/>
      <c r="E2673" s="43"/>
      <c r="F2673" s="44"/>
      <c r="G2673" s="44"/>
      <c r="H2673" s="44"/>
      <c r="I2673" s="20"/>
      <c r="J2673" s="24"/>
      <c r="K2673" s="226"/>
      <c r="L2673" s="226"/>
      <c r="M2673" s="226"/>
      <c r="N2673" s="239"/>
      <c r="O2673" s="239"/>
      <c r="P2673" s="239"/>
    </row>
    <row r="2674" spans="1:20" s="36" customFormat="1" ht="20.100000000000001" customHeight="1">
      <c r="A2674" s="29"/>
      <c r="B2674" s="34">
        <v>211</v>
      </c>
      <c r="C2674" s="31">
        <v>2.056</v>
      </c>
      <c r="D2674" s="32" t="s">
        <v>226</v>
      </c>
      <c r="E2674" s="33">
        <v>2.3519999999999999</v>
      </c>
      <c r="F2674" s="34" t="s">
        <v>433</v>
      </c>
      <c r="G2674" s="34" t="s">
        <v>447</v>
      </c>
      <c r="H2674" s="34" t="s">
        <v>434</v>
      </c>
      <c r="I2674" s="29"/>
      <c r="J2674" s="35" t="s">
        <v>435</v>
      </c>
      <c r="K2674" s="228" t="s">
        <v>434</v>
      </c>
      <c r="L2674" s="228">
        <f>COUNTIF(H2674:H2684,"B")</f>
        <v>8</v>
      </c>
      <c r="M2674" s="228">
        <v>200</v>
      </c>
      <c r="N2674" s="245">
        <f>L2674*M2674</f>
        <v>1600</v>
      </c>
      <c r="O2674" s="245"/>
      <c r="P2674" s="245">
        <f>O2674+N2674</f>
        <v>1600</v>
      </c>
      <c r="Q2674" s="76">
        <f>P2674/P2678</f>
        <v>0.68027210884353739</v>
      </c>
      <c r="R2674" s="76"/>
      <c r="S2674" s="76"/>
      <c r="T2674" s="76"/>
    </row>
    <row r="2675" spans="1:20" s="36" customFormat="1" ht="20.100000000000001" customHeight="1">
      <c r="A2675" s="29"/>
      <c r="B2675" s="34"/>
      <c r="C2675" s="31"/>
      <c r="D2675" s="32"/>
      <c r="E2675" s="33"/>
      <c r="F2675" s="34" t="s">
        <v>447</v>
      </c>
      <c r="G2675" s="34" t="s">
        <v>451</v>
      </c>
      <c r="H2675" s="34" t="s">
        <v>434</v>
      </c>
      <c r="I2675" s="29"/>
      <c r="J2675" s="35" t="s">
        <v>435</v>
      </c>
      <c r="K2675" s="228" t="s">
        <v>438</v>
      </c>
      <c r="L2675" s="228">
        <f>COUNTIF(H2674:H2684,"S")</f>
        <v>2</v>
      </c>
      <c r="M2675" s="228">
        <v>200</v>
      </c>
      <c r="N2675" s="245">
        <f>L2675*M2675</f>
        <v>400</v>
      </c>
      <c r="O2675" s="245">
        <v>152</v>
      </c>
      <c r="P2675" s="245">
        <f>N2675+O2675</f>
        <v>552</v>
      </c>
      <c r="Q2675" s="76">
        <f>P2675/P2678</f>
        <v>0.23469387755102042</v>
      </c>
      <c r="R2675" s="76"/>
      <c r="S2675" s="76"/>
      <c r="T2675" s="76"/>
    </row>
    <row r="2676" spans="1:20" s="36" customFormat="1" ht="20.100000000000001" customHeight="1">
      <c r="A2676" s="29"/>
      <c r="B2676" s="34"/>
      <c r="C2676" s="31"/>
      <c r="D2676" s="32"/>
      <c r="E2676" s="33"/>
      <c r="F2676" s="34" t="s">
        <v>451</v>
      </c>
      <c r="G2676" s="34" t="s">
        <v>454</v>
      </c>
      <c r="H2676" s="34" t="s">
        <v>434</v>
      </c>
      <c r="I2676" s="29"/>
      <c r="J2676" s="35" t="s">
        <v>435</v>
      </c>
      <c r="K2676" s="228" t="s">
        <v>440</v>
      </c>
      <c r="L2676" s="228">
        <f>COUNTIF(H2674:H2684,"RR")</f>
        <v>1</v>
      </c>
      <c r="M2676" s="228">
        <v>200</v>
      </c>
      <c r="N2676" s="245">
        <f>L2676*M2676</f>
        <v>200</v>
      </c>
      <c r="O2676" s="245"/>
      <c r="P2676" s="245">
        <f>N2676+O2676</f>
        <v>200</v>
      </c>
      <c r="Q2676" s="76">
        <f>P2676/P2678</f>
        <v>8.5034013605442174E-2</v>
      </c>
      <c r="R2676" s="76"/>
      <c r="S2676" s="76"/>
      <c r="T2676" s="76"/>
    </row>
    <row r="2677" spans="1:20" s="36" customFormat="1" ht="20.100000000000001" customHeight="1">
      <c r="A2677" s="29"/>
      <c r="B2677" s="34"/>
      <c r="C2677" s="31"/>
      <c r="D2677" s="32"/>
      <c r="E2677" s="33"/>
      <c r="F2677" s="34" t="s">
        <v>454</v>
      </c>
      <c r="G2677" s="34" t="s">
        <v>455</v>
      </c>
      <c r="H2677" s="34" t="s">
        <v>434</v>
      </c>
      <c r="I2677" s="29"/>
      <c r="J2677" s="35" t="s">
        <v>435</v>
      </c>
      <c r="K2677" s="228" t="s">
        <v>443</v>
      </c>
      <c r="L2677" s="228">
        <f>COUNTIF(H2674:H2684,"RB")</f>
        <v>0</v>
      </c>
      <c r="M2677" s="228">
        <v>200</v>
      </c>
      <c r="N2677" s="245">
        <f>L2677*M2677</f>
        <v>0</v>
      </c>
      <c r="O2677" s="245"/>
      <c r="P2677" s="245">
        <f>N2677+O2677</f>
        <v>0</v>
      </c>
      <c r="Q2677" s="76">
        <f>P2677/P2678</f>
        <v>0</v>
      </c>
      <c r="R2677" s="76"/>
      <c r="S2677" s="76"/>
      <c r="T2677" s="76"/>
    </row>
    <row r="2678" spans="1:20" s="36" customFormat="1" ht="20.100000000000001" customHeight="1">
      <c r="A2678" s="29"/>
      <c r="B2678" s="34"/>
      <c r="C2678" s="31"/>
      <c r="D2678" s="32"/>
      <c r="E2678" s="33"/>
      <c r="F2678" s="34" t="s">
        <v>455</v>
      </c>
      <c r="G2678" s="34" t="s">
        <v>456</v>
      </c>
      <c r="H2678" s="34" t="s">
        <v>434</v>
      </c>
      <c r="I2678" s="29"/>
      <c r="J2678" s="35" t="s">
        <v>435</v>
      </c>
      <c r="K2678" s="228"/>
      <c r="L2678" s="228"/>
      <c r="M2678" s="228"/>
      <c r="N2678" s="245"/>
      <c r="O2678" s="245"/>
      <c r="P2678" s="245">
        <f>SUM(P2674:P2677)</f>
        <v>2352</v>
      </c>
      <c r="Q2678" s="76">
        <f>SUM(Q2674:Q2677)</f>
        <v>1</v>
      </c>
      <c r="R2678" s="76"/>
      <c r="S2678" s="76"/>
      <c r="T2678" s="76"/>
    </row>
    <row r="2679" spans="1:20" s="36" customFormat="1" ht="20.100000000000001" customHeight="1">
      <c r="A2679" s="29"/>
      <c r="B2679" s="34"/>
      <c r="C2679" s="31"/>
      <c r="D2679" s="32"/>
      <c r="E2679" s="33"/>
      <c r="F2679" s="34" t="s">
        <v>456</v>
      </c>
      <c r="G2679" s="34" t="s">
        <v>457</v>
      </c>
      <c r="H2679" s="34" t="s">
        <v>434</v>
      </c>
      <c r="I2679" s="29"/>
      <c r="J2679" s="35" t="s">
        <v>435</v>
      </c>
      <c r="K2679" s="228"/>
      <c r="L2679" s="228"/>
      <c r="M2679" s="228"/>
      <c r="N2679" s="241"/>
      <c r="O2679" s="241"/>
      <c r="P2679" s="241"/>
    </row>
    <row r="2680" spans="1:20" s="36" customFormat="1" ht="20.100000000000001" customHeight="1">
      <c r="A2680" s="29"/>
      <c r="B2680" s="34"/>
      <c r="C2680" s="31"/>
      <c r="D2680" s="32"/>
      <c r="E2680" s="33"/>
      <c r="F2680" s="34" t="s">
        <v>457</v>
      </c>
      <c r="G2680" s="34" t="s">
        <v>460</v>
      </c>
      <c r="H2680" s="34" t="s">
        <v>434</v>
      </c>
      <c r="I2680" s="29"/>
      <c r="J2680" s="35" t="s">
        <v>435</v>
      </c>
      <c r="K2680" s="228"/>
      <c r="L2680" s="228"/>
      <c r="M2680" s="228"/>
      <c r="N2680" s="241"/>
      <c r="O2680" s="241"/>
      <c r="P2680" s="241"/>
    </row>
    <row r="2681" spans="1:20" s="36" customFormat="1" ht="20.100000000000001" customHeight="1">
      <c r="A2681" s="29"/>
      <c r="B2681" s="34"/>
      <c r="C2681" s="31"/>
      <c r="D2681" s="32"/>
      <c r="E2681" s="33"/>
      <c r="F2681" s="34" t="s">
        <v>460</v>
      </c>
      <c r="G2681" s="34" t="s">
        <v>463</v>
      </c>
      <c r="H2681" s="34" t="s">
        <v>434</v>
      </c>
      <c r="I2681" s="29"/>
      <c r="J2681" s="35" t="s">
        <v>435</v>
      </c>
      <c r="K2681" s="228"/>
      <c r="L2681" s="228"/>
      <c r="M2681" s="228"/>
      <c r="N2681" s="241"/>
      <c r="O2681" s="241"/>
      <c r="P2681" s="241"/>
    </row>
    <row r="2682" spans="1:20" s="36" customFormat="1" ht="20.100000000000001" customHeight="1">
      <c r="A2682" s="29"/>
      <c r="B2682" s="34"/>
      <c r="C2682" s="31"/>
      <c r="D2682" s="32"/>
      <c r="E2682" s="33"/>
      <c r="F2682" s="34" t="s">
        <v>463</v>
      </c>
      <c r="G2682" s="34" t="s">
        <v>464</v>
      </c>
      <c r="H2682" s="34" t="s">
        <v>438</v>
      </c>
      <c r="I2682" s="29"/>
      <c r="J2682" s="35" t="s">
        <v>435</v>
      </c>
      <c r="K2682" s="228"/>
      <c r="L2682" s="228"/>
      <c r="M2682" s="228"/>
      <c r="N2682" s="241"/>
      <c r="O2682" s="241"/>
      <c r="P2682" s="241"/>
    </row>
    <row r="2683" spans="1:20" s="36" customFormat="1" ht="20.100000000000001" customHeight="1">
      <c r="A2683" s="29"/>
      <c r="B2683" s="34"/>
      <c r="C2683" s="31"/>
      <c r="D2683" s="32"/>
      <c r="E2683" s="33"/>
      <c r="F2683" s="34" t="s">
        <v>464</v>
      </c>
      <c r="G2683" s="34" t="s">
        <v>465</v>
      </c>
      <c r="H2683" s="34" t="s">
        <v>440</v>
      </c>
      <c r="I2683" s="29"/>
      <c r="J2683" s="35" t="s">
        <v>435</v>
      </c>
      <c r="K2683" s="228"/>
      <c r="L2683" s="228"/>
      <c r="M2683" s="228"/>
      <c r="N2683" s="241"/>
      <c r="O2683" s="241"/>
      <c r="P2683" s="241"/>
    </row>
    <row r="2684" spans="1:20" s="36" customFormat="1" ht="20.100000000000001" customHeight="1">
      <c r="A2684" s="29"/>
      <c r="B2684" s="34"/>
      <c r="C2684" s="31"/>
      <c r="D2684" s="32"/>
      <c r="E2684" s="33"/>
      <c r="F2684" s="34" t="s">
        <v>465</v>
      </c>
      <c r="G2684" s="34" t="s">
        <v>466</v>
      </c>
      <c r="H2684" s="34" t="s">
        <v>438</v>
      </c>
      <c r="I2684" s="29"/>
      <c r="J2684" s="35" t="s">
        <v>435</v>
      </c>
      <c r="K2684" s="228"/>
      <c r="L2684" s="228"/>
      <c r="M2684" s="228"/>
      <c r="N2684" s="241"/>
      <c r="O2684" s="241"/>
      <c r="P2684" s="241"/>
    </row>
    <row r="2685" spans="1:20" s="36" customFormat="1" ht="20.100000000000001" customHeight="1">
      <c r="A2685" s="29"/>
      <c r="B2685" s="34"/>
      <c r="C2685" s="31"/>
      <c r="D2685" s="32"/>
      <c r="E2685" s="33"/>
      <c r="F2685" s="34" t="s">
        <v>466</v>
      </c>
      <c r="G2685" s="34" t="s">
        <v>616</v>
      </c>
      <c r="H2685" s="34" t="s">
        <v>438</v>
      </c>
      <c r="I2685" s="29"/>
      <c r="J2685" s="35" t="s">
        <v>435</v>
      </c>
      <c r="K2685" s="228"/>
      <c r="L2685" s="228"/>
      <c r="M2685" s="228"/>
      <c r="N2685" s="241"/>
      <c r="O2685" s="241"/>
      <c r="P2685" s="241"/>
    </row>
    <row r="2686" spans="1:20" s="25" customFormat="1" ht="20.100000000000001" customHeight="1">
      <c r="A2686" s="20"/>
      <c r="B2686" s="44"/>
      <c r="C2686" s="41"/>
      <c r="D2686" s="42"/>
      <c r="E2686" s="43"/>
      <c r="F2686" s="44"/>
      <c r="G2686" s="44"/>
      <c r="H2686" s="44"/>
      <c r="I2686" s="20"/>
      <c r="J2686" s="24"/>
      <c r="K2686" s="226"/>
      <c r="L2686" s="226"/>
      <c r="M2686" s="226"/>
      <c r="N2686" s="239"/>
      <c r="O2686" s="239"/>
      <c r="P2686" s="239"/>
    </row>
    <row r="2687" spans="1:20" s="25" customFormat="1" ht="20.100000000000001" customHeight="1">
      <c r="A2687" s="20"/>
      <c r="B2687" s="44"/>
      <c r="C2687" s="41"/>
      <c r="D2687" s="42"/>
      <c r="E2687" s="43"/>
      <c r="F2687" s="44"/>
      <c r="G2687" s="44"/>
      <c r="H2687" s="44"/>
      <c r="I2687" s="20"/>
      <c r="J2687" s="24"/>
      <c r="K2687" s="226"/>
      <c r="L2687" s="226"/>
      <c r="M2687" s="226"/>
      <c r="N2687" s="239"/>
      <c r="O2687" s="239"/>
      <c r="P2687" s="239"/>
    </row>
    <row r="2688" spans="1:20" s="36" customFormat="1" ht="20.100000000000001" customHeight="1">
      <c r="A2688" s="29"/>
      <c r="B2688" s="34">
        <v>212</v>
      </c>
      <c r="C2688" s="31">
        <v>2.0569999999999999</v>
      </c>
      <c r="D2688" s="32" t="s">
        <v>227</v>
      </c>
      <c r="E2688" s="33">
        <v>1.4970000000000001</v>
      </c>
      <c r="F2688" s="34" t="s">
        <v>433</v>
      </c>
      <c r="G2688" s="34" t="s">
        <v>447</v>
      </c>
      <c r="H2688" s="34" t="s">
        <v>443</v>
      </c>
      <c r="I2688" s="29"/>
      <c r="J2688" s="35" t="s">
        <v>40</v>
      </c>
      <c r="K2688" s="228" t="s">
        <v>434</v>
      </c>
      <c r="L2688" s="228">
        <f>COUNTIF(H2688:H2694,"B")</f>
        <v>0</v>
      </c>
      <c r="M2688" s="228">
        <v>200</v>
      </c>
      <c r="N2688" s="245">
        <v>0</v>
      </c>
      <c r="O2688" s="245">
        <v>97</v>
      </c>
      <c r="P2688" s="245">
        <f>O2688+N2688</f>
        <v>97</v>
      </c>
      <c r="Q2688" s="76">
        <f>P2688/P2692</f>
        <v>6.4796259185036745E-2</v>
      </c>
      <c r="R2688" s="76"/>
      <c r="S2688" s="76"/>
      <c r="T2688" s="76"/>
    </row>
    <row r="2689" spans="1:20" s="36" customFormat="1" ht="20.100000000000001" customHeight="1">
      <c r="A2689" s="29"/>
      <c r="B2689" s="34"/>
      <c r="C2689" s="31"/>
      <c r="D2689" s="32"/>
      <c r="E2689" s="33"/>
      <c r="F2689" s="34" t="s">
        <v>447</v>
      </c>
      <c r="G2689" s="34" t="s">
        <v>451</v>
      </c>
      <c r="H2689" s="34" t="s">
        <v>443</v>
      </c>
      <c r="I2689" s="29"/>
      <c r="J2689" s="35" t="s">
        <v>40</v>
      </c>
      <c r="K2689" s="228" t="s">
        <v>438</v>
      </c>
      <c r="L2689" s="228">
        <f>COUNTIF(H2688:H2694,"S")</f>
        <v>0</v>
      </c>
      <c r="M2689" s="228">
        <v>200</v>
      </c>
      <c r="N2689" s="245">
        <v>0</v>
      </c>
      <c r="O2689" s="245"/>
      <c r="P2689" s="245">
        <f>N2689+O2689</f>
        <v>0</v>
      </c>
      <c r="Q2689" s="76">
        <f>P2689/P2692</f>
        <v>0</v>
      </c>
      <c r="R2689" s="76"/>
      <c r="S2689" s="76"/>
      <c r="T2689" s="76"/>
    </row>
    <row r="2690" spans="1:20" s="36" customFormat="1" ht="20.100000000000001" customHeight="1">
      <c r="A2690" s="29"/>
      <c r="B2690" s="34"/>
      <c r="C2690" s="31"/>
      <c r="D2690" s="32"/>
      <c r="E2690" s="33"/>
      <c r="F2690" s="34" t="s">
        <v>451</v>
      </c>
      <c r="G2690" s="34" t="s">
        <v>454</v>
      </c>
      <c r="H2690" s="34" t="s">
        <v>443</v>
      </c>
      <c r="I2690" s="29"/>
      <c r="J2690" s="35" t="s">
        <v>40</v>
      </c>
      <c r="K2690" s="228" t="s">
        <v>440</v>
      </c>
      <c r="L2690" s="228">
        <f>COUNTIF(H2688:H2694,"RR")</f>
        <v>0</v>
      </c>
      <c r="M2690" s="228">
        <v>200</v>
      </c>
      <c r="N2690" s="245">
        <v>0</v>
      </c>
      <c r="O2690" s="245"/>
      <c r="P2690" s="245">
        <f>N2690+O2690</f>
        <v>0</v>
      </c>
      <c r="Q2690" s="76">
        <f>P2690/P2692</f>
        <v>0</v>
      </c>
      <c r="R2690" s="76"/>
      <c r="S2690" s="76"/>
      <c r="T2690" s="76"/>
    </row>
    <row r="2691" spans="1:20" s="36" customFormat="1" ht="20.100000000000001" customHeight="1">
      <c r="A2691" s="29"/>
      <c r="B2691" s="34"/>
      <c r="C2691" s="31"/>
      <c r="D2691" s="32"/>
      <c r="E2691" s="33"/>
      <c r="F2691" s="34" t="s">
        <v>454</v>
      </c>
      <c r="G2691" s="34" t="s">
        <v>455</v>
      </c>
      <c r="H2691" s="34" t="s">
        <v>443</v>
      </c>
      <c r="I2691" s="29"/>
      <c r="J2691" s="35" t="s">
        <v>40</v>
      </c>
      <c r="K2691" s="228" t="s">
        <v>443</v>
      </c>
      <c r="L2691" s="228">
        <f>COUNTIF(H2688:H2694,"RB")</f>
        <v>7</v>
      </c>
      <c r="M2691" s="228">
        <v>200</v>
      </c>
      <c r="N2691" s="245">
        <f>L2691*M2691</f>
        <v>1400</v>
      </c>
      <c r="O2691" s="245"/>
      <c r="P2691" s="245">
        <f>N2691+O2691</f>
        <v>1400</v>
      </c>
      <c r="Q2691" s="76">
        <f>P2691/P2692</f>
        <v>0.93520374081496327</v>
      </c>
      <c r="R2691" s="76"/>
      <c r="S2691" s="76"/>
      <c r="T2691" s="76"/>
    </row>
    <row r="2692" spans="1:20" s="36" customFormat="1" ht="20.100000000000001" customHeight="1">
      <c r="A2692" s="29"/>
      <c r="B2692" s="34"/>
      <c r="C2692" s="31"/>
      <c r="D2692" s="32"/>
      <c r="E2692" s="33"/>
      <c r="F2692" s="34" t="s">
        <v>455</v>
      </c>
      <c r="G2692" s="34" t="s">
        <v>456</v>
      </c>
      <c r="H2692" s="34" t="s">
        <v>443</v>
      </c>
      <c r="I2692" s="29"/>
      <c r="J2692" s="35" t="s">
        <v>40</v>
      </c>
      <c r="K2692" s="228"/>
      <c r="L2692" s="228"/>
      <c r="M2692" s="228"/>
      <c r="N2692" s="245"/>
      <c r="O2692" s="245"/>
      <c r="P2692" s="245">
        <f>SUM(P2688:P2691)</f>
        <v>1497</v>
      </c>
      <c r="Q2692" s="76">
        <f>SUM(Q2688:Q2691)</f>
        <v>1</v>
      </c>
      <c r="R2692" s="76"/>
      <c r="S2692" s="76"/>
      <c r="T2692" s="76"/>
    </row>
    <row r="2693" spans="1:20" s="36" customFormat="1" ht="20.100000000000001" customHeight="1">
      <c r="A2693" s="29"/>
      <c r="B2693" s="34"/>
      <c r="C2693" s="31"/>
      <c r="D2693" s="32"/>
      <c r="E2693" s="33"/>
      <c r="F2693" s="34" t="s">
        <v>456</v>
      </c>
      <c r="G2693" s="34" t="s">
        <v>457</v>
      </c>
      <c r="H2693" s="34" t="s">
        <v>443</v>
      </c>
      <c r="I2693" s="29"/>
      <c r="J2693" s="35" t="s">
        <v>40</v>
      </c>
      <c r="K2693" s="228"/>
      <c r="L2693" s="228"/>
      <c r="M2693" s="228"/>
      <c r="N2693" s="241"/>
      <c r="O2693" s="241"/>
      <c r="P2693" s="241"/>
    </row>
    <row r="2694" spans="1:20" s="36" customFormat="1" ht="20.100000000000001" customHeight="1">
      <c r="A2694" s="29"/>
      <c r="B2694" s="34"/>
      <c r="C2694" s="31"/>
      <c r="D2694" s="32"/>
      <c r="E2694" s="33"/>
      <c r="F2694" s="34" t="s">
        <v>457</v>
      </c>
      <c r="G2694" s="34" t="s">
        <v>460</v>
      </c>
      <c r="H2694" s="34" t="s">
        <v>443</v>
      </c>
      <c r="I2694" s="29"/>
      <c r="J2694" s="35" t="s">
        <v>40</v>
      </c>
      <c r="K2694" s="228"/>
      <c r="L2694" s="228"/>
      <c r="M2694" s="228"/>
      <c r="N2694" s="241"/>
      <c r="O2694" s="241"/>
      <c r="P2694" s="241"/>
    </row>
    <row r="2695" spans="1:20" s="36" customFormat="1" ht="20.100000000000001" customHeight="1">
      <c r="A2695" s="29"/>
      <c r="B2695" s="34"/>
      <c r="C2695" s="31"/>
      <c r="D2695" s="32"/>
      <c r="E2695" s="33"/>
      <c r="F2695" s="34" t="s">
        <v>460</v>
      </c>
      <c r="G2695" s="34" t="s">
        <v>617</v>
      </c>
      <c r="H2695" s="34" t="s">
        <v>434</v>
      </c>
      <c r="I2695" s="29"/>
      <c r="J2695" s="35" t="s">
        <v>435</v>
      </c>
      <c r="K2695" s="228"/>
      <c r="L2695" s="228"/>
      <c r="M2695" s="228"/>
      <c r="N2695" s="241"/>
      <c r="O2695" s="241"/>
      <c r="P2695" s="241"/>
    </row>
    <row r="2696" spans="1:20" s="25" customFormat="1" ht="20.100000000000001" customHeight="1">
      <c r="A2696" s="20"/>
      <c r="B2696" s="44"/>
      <c r="C2696" s="41"/>
      <c r="D2696" s="42"/>
      <c r="E2696" s="43"/>
      <c r="F2696" s="44"/>
      <c r="G2696" s="44"/>
      <c r="H2696" s="44"/>
      <c r="I2696" s="20"/>
      <c r="J2696" s="24"/>
      <c r="K2696" s="226"/>
      <c r="L2696" s="226"/>
      <c r="M2696" s="226"/>
      <c r="N2696" s="239"/>
      <c r="O2696" s="239"/>
      <c r="P2696" s="239"/>
    </row>
    <row r="2697" spans="1:20" s="25" customFormat="1" ht="20.100000000000001" customHeight="1">
      <c r="A2697" s="20"/>
      <c r="B2697" s="44"/>
      <c r="C2697" s="41"/>
      <c r="D2697" s="42"/>
      <c r="E2697" s="43"/>
      <c r="F2697" s="44"/>
      <c r="G2697" s="44"/>
      <c r="H2697" s="44"/>
      <c r="I2697" s="20"/>
      <c r="J2697" s="24"/>
      <c r="K2697" s="226"/>
      <c r="L2697" s="226"/>
      <c r="M2697" s="226"/>
      <c r="N2697" s="239"/>
      <c r="O2697" s="239"/>
      <c r="P2697" s="239"/>
    </row>
    <row r="2698" spans="1:20" s="36" customFormat="1" ht="20.100000000000001" customHeight="1">
      <c r="A2698" s="29"/>
      <c r="B2698" s="34">
        <v>213</v>
      </c>
      <c r="C2698" s="31">
        <v>2.0579999999999998</v>
      </c>
      <c r="D2698" s="32" t="s">
        <v>228</v>
      </c>
      <c r="E2698" s="33">
        <v>2.1339999999999999</v>
      </c>
      <c r="F2698" s="34" t="s">
        <v>433</v>
      </c>
      <c r="G2698" s="34" t="s">
        <v>447</v>
      </c>
      <c r="H2698" s="34" t="s">
        <v>438</v>
      </c>
      <c r="I2698" s="29"/>
      <c r="J2698" s="35" t="s">
        <v>435</v>
      </c>
      <c r="K2698" s="228" t="s">
        <v>434</v>
      </c>
      <c r="L2698" s="228">
        <f>COUNTIF(H2698:H2707,"B")</f>
        <v>6</v>
      </c>
      <c r="M2698" s="228">
        <v>200</v>
      </c>
      <c r="N2698" s="245">
        <v>2000</v>
      </c>
      <c r="O2698" s="245">
        <v>134</v>
      </c>
      <c r="P2698" s="245">
        <f>O2698+N2698</f>
        <v>2134</v>
      </c>
      <c r="Q2698" s="76">
        <f>P2698/P2702</f>
        <v>1</v>
      </c>
      <c r="R2698" s="76"/>
      <c r="S2698" s="76"/>
      <c r="T2698" s="76"/>
    </row>
    <row r="2699" spans="1:20" s="36" customFormat="1" ht="20.100000000000001" customHeight="1">
      <c r="A2699" s="29"/>
      <c r="B2699" s="34"/>
      <c r="C2699" s="31"/>
      <c r="D2699" s="32"/>
      <c r="E2699" s="33"/>
      <c r="F2699" s="34" t="s">
        <v>447</v>
      </c>
      <c r="G2699" s="34" t="s">
        <v>451</v>
      </c>
      <c r="H2699" s="34" t="s">
        <v>434</v>
      </c>
      <c r="I2699" s="29"/>
      <c r="J2699" s="35" t="s">
        <v>435</v>
      </c>
      <c r="K2699" s="228" t="s">
        <v>438</v>
      </c>
      <c r="L2699" s="228">
        <f>COUNTIF(H2698:H2707,"S")</f>
        <v>4</v>
      </c>
      <c r="M2699" s="228">
        <v>200</v>
      </c>
      <c r="N2699" s="245">
        <v>0</v>
      </c>
      <c r="O2699" s="245"/>
      <c r="P2699" s="245">
        <f>N2699+O2699</f>
        <v>0</v>
      </c>
      <c r="Q2699" s="76">
        <f>P2699/P2702</f>
        <v>0</v>
      </c>
      <c r="R2699" s="76"/>
      <c r="S2699" s="76"/>
      <c r="T2699" s="76"/>
    </row>
    <row r="2700" spans="1:20" s="36" customFormat="1" ht="20.100000000000001" customHeight="1">
      <c r="A2700" s="29"/>
      <c r="B2700" s="34"/>
      <c r="C2700" s="31"/>
      <c r="D2700" s="32"/>
      <c r="E2700" s="33"/>
      <c r="F2700" s="34" t="s">
        <v>451</v>
      </c>
      <c r="G2700" s="34" t="s">
        <v>454</v>
      </c>
      <c r="H2700" s="34" t="s">
        <v>434</v>
      </c>
      <c r="I2700" s="29"/>
      <c r="J2700" s="35" t="s">
        <v>435</v>
      </c>
      <c r="K2700" s="228" t="s">
        <v>440</v>
      </c>
      <c r="L2700" s="228">
        <f>COUNTIF(H2698:H2707,"RR")</f>
        <v>0</v>
      </c>
      <c r="M2700" s="228">
        <v>200</v>
      </c>
      <c r="N2700" s="245">
        <v>0</v>
      </c>
      <c r="O2700" s="245"/>
      <c r="P2700" s="245">
        <f>N2700+O2700</f>
        <v>0</v>
      </c>
      <c r="Q2700" s="76">
        <f>P2700/P2702</f>
        <v>0</v>
      </c>
      <c r="R2700" s="76"/>
      <c r="S2700" s="76"/>
      <c r="T2700" s="76"/>
    </row>
    <row r="2701" spans="1:20" s="36" customFormat="1" ht="20.100000000000001" customHeight="1">
      <c r="A2701" s="29"/>
      <c r="B2701" s="34"/>
      <c r="C2701" s="31"/>
      <c r="D2701" s="32"/>
      <c r="E2701" s="33"/>
      <c r="F2701" s="34" t="s">
        <v>454</v>
      </c>
      <c r="G2701" s="34" t="s">
        <v>455</v>
      </c>
      <c r="H2701" s="34" t="s">
        <v>434</v>
      </c>
      <c r="I2701" s="29"/>
      <c r="J2701" s="35" t="s">
        <v>435</v>
      </c>
      <c r="K2701" s="228" t="s">
        <v>443</v>
      </c>
      <c r="L2701" s="228">
        <f>COUNTIF(H2698:H2707,"RB")</f>
        <v>0</v>
      </c>
      <c r="M2701" s="228">
        <v>200</v>
      </c>
      <c r="N2701" s="245">
        <f>L2701*M2701</f>
        <v>0</v>
      </c>
      <c r="O2701" s="245"/>
      <c r="P2701" s="245">
        <f>N2701+O2701</f>
        <v>0</v>
      </c>
      <c r="Q2701" s="76">
        <f>P2701/P2702</f>
        <v>0</v>
      </c>
      <c r="R2701" s="76"/>
      <c r="S2701" s="76"/>
      <c r="T2701" s="76"/>
    </row>
    <row r="2702" spans="1:20" s="36" customFormat="1" ht="20.100000000000001" customHeight="1">
      <c r="A2702" s="29"/>
      <c r="B2702" s="34"/>
      <c r="C2702" s="31"/>
      <c r="D2702" s="32"/>
      <c r="E2702" s="33"/>
      <c r="F2702" s="34" t="s">
        <v>455</v>
      </c>
      <c r="G2702" s="34" t="s">
        <v>456</v>
      </c>
      <c r="H2702" s="34" t="s">
        <v>434</v>
      </c>
      <c r="I2702" s="29"/>
      <c r="J2702" s="35" t="s">
        <v>435</v>
      </c>
      <c r="K2702" s="228"/>
      <c r="L2702" s="228"/>
      <c r="M2702" s="228"/>
      <c r="N2702" s="245"/>
      <c r="O2702" s="245"/>
      <c r="P2702" s="245">
        <f>SUM(P2698:P2701)</f>
        <v>2134</v>
      </c>
      <c r="Q2702" s="76">
        <f>SUM(Q2698:Q2701)</f>
        <v>1</v>
      </c>
      <c r="R2702" s="76"/>
      <c r="S2702" s="76"/>
      <c r="T2702" s="76"/>
    </row>
    <row r="2703" spans="1:20" s="36" customFormat="1" ht="20.100000000000001" customHeight="1">
      <c r="A2703" s="29"/>
      <c r="B2703" s="34"/>
      <c r="C2703" s="31"/>
      <c r="D2703" s="32"/>
      <c r="E2703" s="33"/>
      <c r="F2703" s="34" t="s">
        <v>456</v>
      </c>
      <c r="G2703" s="34" t="s">
        <v>457</v>
      </c>
      <c r="H2703" s="34" t="s">
        <v>438</v>
      </c>
      <c r="I2703" s="29"/>
      <c r="J2703" s="35" t="s">
        <v>435</v>
      </c>
      <c r="K2703" s="228"/>
      <c r="L2703" s="228"/>
      <c r="M2703" s="228"/>
      <c r="N2703" s="241"/>
      <c r="O2703" s="241"/>
      <c r="P2703" s="241"/>
    </row>
    <row r="2704" spans="1:20" s="36" customFormat="1" ht="20.100000000000001" customHeight="1">
      <c r="A2704" s="29"/>
      <c r="B2704" s="34"/>
      <c r="C2704" s="31"/>
      <c r="D2704" s="32"/>
      <c r="E2704" s="33"/>
      <c r="F2704" s="34" t="s">
        <v>457</v>
      </c>
      <c r="G2704" s="34" t="s">
        <v>460</v>
      </c>
      <c r="H2704" s="34" t="s">
        <v>438</v>
      </c>
      <c r="I2704" s="29"/>
      <c r="J2704" s="35" t="s">
        <v>435</v>
      </c>
      <c r="K2704" s="228"/>
      <c r="L2704" s="228"/>
      <c r="M2704" s="228"/>
      <c r="N2704" s="241"/>
      <c r="O2704" s="241"/>
      <c r="P2704" s="241"/>
    </row>
    <row r="2705" spans="1:20" s="36" customFormat="1" ht="20.100000000000001" customHeight="1">
      <c r="A2705" s="29"/>
      <c r="B2705" s="34"/>
      <c r="C2705" s="31"/>
      <c r="D2705" s="32"/>
      <c r="E2705" s="33"/>
      <c r="F2705" s="34" t="s">
        <v>460</v>
      </c>
      <c r="G2705" s="34" t="s">
        <v>463</v>
      </c>
      <c r="H2705" s="34" t="s">
        <v>438</v>
      </c>
      <c r="I2705" s="29"/>
      <c r="J2705" s="35" t="s">
        <v>435</v>
      </c>
      <c r="K2705" s="228"/>
      <c r="L2705" s="228"/>
      <c r="M2705" s="228"/>
      <c r="N2705" s="241"/>
      <c r="O2705" s="241"/>
      <c r="P2705" s="241"/>
    </row>
    <row r="2706" spans="1:20" s="36" customFormat="1" ht="20.100000000000001" customHeight="1">
      <c r="A2706" s="29"/>
      <c r="B2706" s="34"/>
      <c r="C2706" s="31"/>
      <c r="D2706" s="32"/>
      <c r="E2706" s="33"/>
      <c r="F2706" s="34" t="s">
        <v>463</v>
      </c>
      <c r="G2706" s="34" t="s">
        <v>464</v>
      </c>
      <c r="H2706" s="34" t="s">
        <v>434</v>
      </c>
      <c r="I2706" s="29"/>
      <c r="J2706" s="35" t="s">
        <v>435</v>
      </c>
      <c r="K2706" s="228"/>
      <c r="L2706" s="228"/>
      <c r="M2706" s="228"/>
      <c r="N2706" s="241"/>
      <c r="O2706" s="241"/>
      <c r="P2706" s="241"/>
    </row>
    <row r="2707" spans="1:20" s="36" customFormat="1" ht="20.100000000000001" customHeight="1">
      <c r="A2707" s="29"/>
      <c r="B2707" s="34"/>
      <c r="C2707" s="31"/>
      <c r="D2707" s="32"/>
      <c r="E2707" s="33"/>
      <c r="F2707" s="34" t="s">
        <v>464</v>
      </c>
      <c r="G2707" s="34" t="s">
        <v>465</v>
      </c>
      <c r="H2707" s="34" t="s">
        <v>434</v>
      </c>
      <c r="I2707" s="29"/>
      <c r="J2707" s="35" t="s">
        <v>435</v>
      </c>
      <c r="K2707" s="228"/>
      <c r="L2707" s="228"/>
      <c r="M2707" s="228"/>
      <c r="N2707" s="241"/>
      <c r="O2707" s="241"/>
      <c r="P2707" s="241"/>
    </row>
    <row r="2708" spans="1:20" s="36" customFormat="1" ht="20.100000000000001" customHeight="1">
      <c r="A2708" s="29"/>
      <c r="B2708" s="34"/>
      <c r="C2708" s="31"/>
      <c r="D2708" s="32"/>
      <c r="E2708" s="33"/>
      <c r="F2708" s="34" t="s">
        <v>465</v>
      </c>
      <c r="G2708" s="34" t="s">
        <v>618</v>
      </c>
      <c r="H2708" s="34" t="s">
        <v>434</v>
      </c>
      <c r="I2708" s="29"/>
      <c r="J2708" s="35" t="s">
        <v>435</v>
      </c>
      <c r="K2708" s="228"/>
      <c r="L2708" s="228"/>
      <c r="M2708" s="228"/>
      <c r="N2708" s="241"/>
      <c r="O2708" s="241"/>
      <c r="P2708" s="241"/>
    </row>
    <row r="2709" spans="1:20" s="25" customFormat="1" ht="20.100000000000001" customHeight="1">
      <c r="A2709" s="20"/>
      <c r="B2709" s="44"/>
      <c r="C2709" s="41"/>
      <c r="D2709" s="42"/>
      <c r="E2709" s="43"/>
      <c r="F2709" s="44"/>
      <c r="G2709" s="44"/>
      <c r="H2709" s="44"/>
      <c r="I2709" s="20"/>
      <c r="J2709" s="24"/>
      <c r="K2709" s="226"/>
      <c r="L2709" s="226"/>
      <c r="M2709" s="226"/>
      <c r="N2709" s="239"/>
      <c r="O2709" s="239"/>
      <c r="P2709" s="239"/>
    </row>
    <row r="2710" spans="1:20" s="25" customFormat="1" ht="20.100000000000001" customHeight="1">
      <c r="A2710" s="20"/>
      <c r="B2710" s="44"/>
      <c r="C2710" s="41"/>
      <c r="D2710" s="42"/>
      <c r="E2710" s="43"/>
      <c r="F2710" s="44"/>
      <c r="G2710" s="44"/>
      <c r="H2710" s="44"/>
      <c r="I2710" s="20"/>
      <c r="J2710" s="24"/>
      <c r="K2710" s="226"/>
      <c r="L2710" s="226"/>
      <c r="M2710" s="226"/>
      <c r="N2710" s="239"/>
      <c r="O2710" s="239"/>
      <c r="P2710" s="239"/>
    </row>
    <row r="2711" spans="1:20" s="36" customFormat="1" ht="20.100000000000001" customHeight="1">
      <c r="A2711" s="29"/>
      <c r="B2711" s="34">
        <v>214</v>
      </c>
      <c r="C2711" s="31">
        <v>2.0590000000000002</v>
      </c>
      <c r="D2711" s="32" t="s">
        <v>229</v>
      </c>
      <c r="E2711" s="33">
        <v>3.0390000000000001</v>
      </c>
      <c r="F2711" s="34" t="s">
        <v>433</v>
      </c>
      <c r="G2711" s="34" t="s">
        <v>447</v>
      </c>
      <c r="H2711" s="34" t="s">
        <v>434</v>
      </c>
      <c r="I2711" s="29"/>
      <c r="J2711" s="35" t="s">
        <v>435</v>
      </c>
      <c r="K2711" s="228" t="s">
        <v>434</v>
      </c>
      <c r="L2711" s="228">
        <f>COUNTIF(H2711:H2725,"B")</f>
        <v>12</v>
      </c>
      <c r="M2711" s="228">
        <v>200</v>
      </c>
      <c r="N2711" s="245">
        <f>L2711*M2711</f>
        <v>2400</v>
      </c>
      <c r="O2711" s="245">
        <v>39</v>
      </c>
      <c r="P2711" s="245">
        <f>O2711+N2711</f>
        <v>2439</v>
      </c>
      <c r="Q2711" s="76">
        <f>P2711/P2715</f>
        <v>0.8025666337611056</v>
      </c>
      <c r="R2711" s="76"/>
      <c r="S2711" s="76"/>
      <c r="T2711" s="76"/>
    </row>
    <row r="2712" spans="1:20" s="36" customFormat="1" ht="20.100000000000001" customHeight="1">
      <c r="A2712" s="29"/>
      <c r="B2712" s="34"/>
      <c r="C2712" s="31"/>
      <c r="D2712" s="32"/>
      <c r="E2712" s="33"/>
      <c r="F2712" s="34" t="s">
        <v>447</v>
      </c>
      <c r="G2712" s="34" t="s">
        <v>451</v>
      </c>
      <c r="H2712" s="34" t="s">
        <v>434</v>
      </c>
      <c r="I2712" s="29"/>
      <c r="J2712" s="35" t="s">
        <v>435</v>
      </c>
      <c r="K2712" s="228" t="s">
        <v>438</v>
      </c>
      <c r="L2712" s="228">
        <f>COUNTIF(H2711:H2725,"S")</f>
        <v>1</v>
      </c>
      <c r="M2712" s="228">
        <v>200</v>
      </c>
      <c r="N2712" s="245">
        <f>L2712*M2712</f>
        <v>200</v>
      </c>
      <c r="O2712" s="245"/>
      <c r="P2712" s="245">
        <f>N2712+O2712</f>
        <v>200</v>
      </c>
      <c r="Q2712" s="76">
        <f>P2712/P2715</f>
        <v>6.5811122079631454E-2</v>
      </c>
      <c r="R2712" s="76"/>
      <c r="S2712" s="76"/>
      <c r="T2712" s="76"/>
    </row>
    <row r="2713" spans="1:20" s="36" customFormat="1" ht="20.100000000000001" customHeight="1">
      <c r="A2713" s="29"/>
      <c r="B2713" s="34"/>
      <c r="C2713" s="31"/>
      <c r="D2713" s="32"/>
      <c r="E2713" s="33"/>
      <c r="F2713" s="34" t="s">
        <v>451</v>
      </c>
      <c r="G2713" s="34" t="s">
        <v>454</v>
      </c>
      <c r="H2713" s="34" t="s">
        <v>434</v>
      </c>
      <c r="I2713" s="29"/>
      <c r="J2713" s="35" t="s">
        <v>435</v>
      </c>
      <c r="K2713" s="228" t="s">
        <v>440</v>
      </c>
      <c r="L2713" s="228">
        <f>COUNTIF(H2711:I2725,"RR")</f>
        <v>2</v>
      </c>
      <c r="M2713" s="228">
        <v>200</v>
      </c>
      <c r="N2713" s="245">
        <f>L2713*M2713</f>
        <v>400</v>
      </c>
      <c r="O2713" s="245"/>
      <c r="P2713" s="245">
        <f>N2713+O2713</f>
        <v>400</v>
      </c>
      <c r="Q2713" s="76">
        <f>P2713/P2715</f>
        <v>0.13162224415926291</v>
      </c>
      <c r="R2713" s="76"/>
      <c r="S2713" s="76"/>
      <c r="T2713" s="76"/>
    </row>
    <row r="2714" spans="1:20" s="36" customFormat="1" ht="20.100000000000001" customHeight="1">
      <c r="A2714" s="29"/>
      <c r="B2714" s="34"/>
      <c r="C2714" s="31"/>
      <c r="D2714" s="32"/>
      <c r="E2714" s="33"/>
      <c r="F2714" s="34" t="s">
        <v>454</v>
      </c>
      <c r="G2714" s="34" t="s">
        <v>455</v>
      </c>
      <c r="H2714" s="34" t="s">
        <v>434</v>
      </c>
      <c r="I2714" s="29"/>
      <c r="J2714" s="35" t="s">
        <v>435</v>
      </c>
      <c r="K2714" s="228" t="s">
        <v>443</v>
      </c>
      <c r="L2714" s="228">
        <f>COUNTIF(H2711:H2725,"RB")</f>
        <v>0</v>
      </c>
      <c r="M2714" s="228">
        <v>200</v>
      </c>
      <c r="N2714" s="245">
        <f>L2714*M2714</f>
        <v>0</v>
      </c>
      <c r="O2714" s="245"/>
      <c r="P2714" s="245">
        <f>N2714+O2714</f>
        <v>0</v>
      </c>
      <c r="Q2714" s="76">
        <f>P2714/P2715</f>
        <v>0</v>
      </c>
      <c r="R2714" s="76"/>
      <c r="S2714" s="76"/>
      <c r="T2714" s="76"/>
    </row>
    <row r="2715" spans="1:20" s="36" customFormat="1" ht="20.100000000000001" customHeight="1">
      <c r="A2715" s="29"/>
      <c r="B2715" s="34"/>
      <c r="C2715" s="31"/>
      <c r="D2715" s="32"/>
      <c r="E2715" s="33"/>
      <c r="F2715" s="34" t="s">
        <v>455</v>
      </c>
      <c r="G2715" s="34" t="s">
        <v>456</v>
      </c>
      <c r="H2715" s="34" t="s">
        <v>434</v>
      </c>
      <c r="I2715" s="29"/>
      <c r="J2715" s="35" t="s">
        <v>435</v>
      </c>
      <c r="K2715" s="228"/>
      <c r="L2715" s="228"/>
      <c r="M2715" s="228"/>
      <c r="N2715" s="245"/>
      <c r="O2715" s="245"/>
      <c r="P2715" s="245">
        <f>SUM(P2711:P2714)</f>
        <v>3039</v>
      </c>
      <c r="Q2715" s="76">
        <f>SUM(Q2711:Q2714)</f>
        <v>1</v>
      </c>
      <c r="R2715" s="76"/>
      <c r="S2715" s="76"/>
      <c r="T2715" s="76"/>
    </row>
    <row r="2716" spans="1:20" s="36" customFormat="1" ht="20.100000000000001" customHeight="1">
      <c r="A2716" s="29"/>
      <c r="B2716" s="34"/>
      <c r="C2716" s="31"/>
      <c r="D2716" s="32"/>
      <c r="E2716" s="33"/>
      <c r="F2716" s="34" t="s">
        <v>456</v>
      </c>
      <c r="G2716" s="34" t="s">
        <v>457</v>
      </c>
      <c r="H2716" s="34" t="s">
        <v>434</v>
      </c>
      <c r="I2716" s="29"/>
      <c r="J2716" s="35" t="s">
        <v>435</v>
      </c>
      <c r="K2716" s="228"/>
      <c r="L2716" s="228"/>
      <c r="M2716" s="228"/>
      <c r="N2716" s="241"/>
      <c r="O2716" s="241"/>
      <c r="P2716" s="241"/>
    </row>
    <row r="2717" spans="1:20" s="36" customFormat="1" ht="20.100000000000001" customHeight="1">
      <c r="A2717" s="29"/>
      <c r="B2717" s="34"/>
      <c r="C2717" s="31"/>
      <c r="D2717" s="32"/>
      <c r="E2717" s="33"/>
      <c r="F2717" s="34" t="s">
        <v>457</v>
      </c>
      <c r="G2717" s="34" t="s">
        <v>460</v>
      </c>
      <c r="H2717" s="34" t="s">
        <v>434</v>
      </c>
      <c r="I2717" s="29"/>
      <c r="J2717" s="35" t="s">
        <v>435</v>
      </c>
      <c r="K2717" s="228"/>
      <c r="L2717" s="228"/>
      <c r="M2717" s="228"/>
      <c r="N2717" s="241"/>
      <c r="O2717" s="241"/>
      <c r="P2717" s="241"/>
    </row>
    <row r="2718" spans="1:20" s="36" customFormat="1" ht="20.100000000000001" customHeight="1">
      <c r="A2718" s="29"/>
      <c r="B2718" s="34"/>
      <c r="C2718" s="31"/>
      <c r="D2718" s="32"/>
      <c r="E2718" s="33"/>
      <c r="F2718" s="34" t="s">
        <v>460</v>
      </c>
      <c r="G2718" s="34" t="s">
        <v>463</v>
      </c>
      <c r="H2718" s="34" t="s">
        <v>434</v>
      </c>
      <c r="I2718" s="29"/>
      <c r="J2718" s="35" t="s">
        <v>435</v>
      </c>
      <c r="K2718" s="228"/>
      <c r="L2718" s="228"/>
      <c r="M2718" s="228"/>
      <c r="N2718" s="241"/>
      <c r="O2718" s="241"/>
      <c r="P2718" s="241"/>
    </row>
    <row r="2719" spans="1:20" s="36" customFormat="1" ht="20.100000000000001" customHeight="1">
      <c r="A2719" s="29"/>
      <c r="B2719" s="34"/>
      <c r="C2719" s="31"/>
      <c r="D2719" s="32"/>
      <c r="E2719" s="33"/>
      <c r="F2719" s="34" t="s">
        <v>463</v>
      </c>
      <c r="G2719" s="34" t="s">
        <v>464</v>
      </c>
      <c r="H2719" s="34" t="s">
        <v>434</v>
      </c>
      <c r="I2719" s="29"/>
      <c r="J2719" s="35" t="s">
        <v>435</v>
      </c>
      <c r="K2719" s="228"/>
      <c r="L2719" s="228"/>
      <c r="M2719" s="228"/>
      <c r="N2719" s="241"/>
      <c r="O2719" s="241"/>
      <c r="P2719" s="241"/>
    </row>
    <row r="2720" spans="1:20" s="36" customFormat="1" ht="20.100000000000001" customHeight="1">
      <c r="A2720" s="29"/>
      <c r="B2720" s="34"/>
      <c r="C2720" s="31"/>
      <c r="D2720" s="32"/>
      <c r="E2720" s="33"/>
      <c r="F2720" s="34" t="s">
        <v>464</v>
      </c>
      <c r="G2720" s="34" t="s">
        <v>465</v>
      </c>
      <c r="H2720" s="34" t="s">
        <v>434</v>
      </c>
      <c r="I2720" s="29"/>
      <c r="J2720" s="35" t="s">
        <v>435</v>
      </c>
      <c r="K2720" s="228"/>
      <c r="L2720" s="228"/>
      <c r="M2720" s="228"/>
      <c r="N2720" s="241"/>
      <c r="O2720" s="241"/>
      <c r="P2720" s="241"/>
    </row>
    <row r="2721" spans="1:20" s="36" customFormat="1" ht="20.100000000000001" customHeight="1">
      <c r="A2721" s="29"/>
      <c r="B2721" s="34"/>
      <c r="C2721" s="31"/>
      <c r="D2721" s="32"/>
      <c r="E2721" s="33"/>
      <c r="F2721" s="34" t="s">
        <v>465</v>
      </c>
      <c r="G2721" s="34" t="s">
        <v>466</v>
      </c>
      <c r="H2721" s="34" t="s">
        <v>434</v>
      </c>
      <c r="I2721" s="29"/>
      <c r="J2721" s="35" t="s">
        <v>435</v>
      </c>
      <c r="K2721" s="228"/>
      <c r="L2721" s="228"/>
      <c r="M2721" s="228"/>
      <c r="N2721" s="241"/>
      <c r="O2721" s="241"/>
      <c r="P2721" s="241"/>
    </row>
    <row r="2722" spans="1:20" s="36" customFormat="1" ht="20.100000000000001" customHeight="1">
      <c r="A2722" s="29"/>
      <c r="B2722" s="34"/>
      <c r="C2722" s="31"/>
      <c r="D2722" s="32"/>
      <c r="E2722" s="33"/>
      <c r="F2722" s="34" t="s">
        <v>466</v>
      </c>
      <c r="G2722" s="34" t="s">
        <v>467</v>
      </c>
      <c r="H2722" s="34" t="s">
        <v>440</v>
      </c>
      <c r="I2722" s="29"/>
      <c r="J2722" s="35" t="s">
        <v>435</v>
      </c>
      <c r="K2722" s="228"/>
      <c r="L2722" s="228"/>
      <c r="M2722" s="228"/>
      <c r="N2722" s="241"/>
      <c r="O2722" s="241"/>
      <c r="P2722" s="241"/>
    </row>
    <row r="2723" spans="1:20" s="36" customFormat="1" ht="20.100000000000001" customHeight="1">
      <c r="A2723" s="29"/>
      <c r="B2723" s="34"/>
      <c r="C2723" s="31"/>
      <c r="D2723" s="32"/>
      <c r="E2723" s="33"/>
      <c r="F2723" s="34" t="s">
        <v>467</v>
      </c>
      <c r="G2723" s="34" t="s">
        <v>468</v>
      </c>
      <c r="H2723" s="34" t="s">
        <v>440</v>
      </c>
      <c r="I2723" s="29"/>
      <c r="J2723" s="35" t="s">
        <v>435</v>
      </c>
      <c r="K2723" s="228"/>
      <c r="L2723" s="228"/>
      <c r="M2723" s="228"/>
      <c r="N2723" s="241"/>
      <c r="O2723" s="241"/>
      <c r="P2723" s="241"/>
    </row>
    <row r="2724" spans="1:20" s="36" customFormat="1" ht="20.100000000000001" customHeight="1">
      <c r="A2724" s="29"/>
      <c r="B2724" s="34"/>
      <c r="C2724" s="31"/>
      <c r="D2724" s="32"/>
      <c r="E2724" s="33"/>
      <c r="F2724" s="34" t="s">
        <v>468</v>
      </c>
      <c r="G2724" s="34" t="s">
        <v>469</v>
      </c>
      <c r="H2724" s="34" t="s">
        <v>438</v>
      </c>
      <c r="I2724" s="29"/>
      <c r="J2724" s="35" t="s">
        <v>435</v>
      </c>
      <c r="K2724" s="228"/>
      <c r="L2724" s="228"/>
      <c r="M2724" s="228"/>
      <c r="N2724" s="241"/>
      <c r="O2724" s="241"/>
      <c r="P2724" s="241"/>
    </row>
    <row r="2725" spans="1:20" s="36" customFormat="1" ht="20.100000000000001" customHeight="1">
      <c r="A2725" s="29"/>
      <c r="B2725" s="34"/>
      <c r="C2725" s="31"/>
      <c r="D2725" s="32"/>
      <c r="E2725" s="33"/>
      <c r="F2725" s="34" t="s">
        <v>469</v>
      </c>
      <c r="G2725" s="34" t="s">
        <v>470</v>
      </c>
      <c r="H2725" s="34" t="s">
        <v>434</v>
      </c>
      <c r="I2725" s="29"/>
      <c r="J2725" s="35" t="s">
        <v>435</v>
      </c>
      <c r="K2725" s="228"/>
      <c r="L2725" s="228"/>
      <c r="M2725" s="228"/>
      <c r="N2725" s="241"/>
      <c r="O2725" s="241"/>
      <c r="P2725" s="241"/>
    </row>
    <row r="2726" spans="1:20" s="36" customFormat="1" ht="20.100000000000001" customHeight="1">
      <c r="A2726" s="29"/>
      <c r="B2726" s="34"/>
      <c r="C2726" s="31"/>
      <c r="D2726" s="32"/>
      <c r="E2726" s="33"/>
      <c r="F2726" s="34" t="s">
        <v>470</v>
      </c>
      <c r="G2726" s="34" t="s">
        <v>619</v>
      </c>
      <c r="H2726" s="34" t="s">
        <v>434</v>
      </c>
      <c r="I2726" s="29"/>
      <c r="J2726" s="35" t="s">
        <v>435</v>
      </c>
      <c r="K2726" s="228"/>
      <c r="L2726" s="228"/>
      <c r="M2726" s="228"/>
      <c r="N2726" s="241"/>
      <c r="O2726" s="241"/>
      <c r="P2726" s="241"/>
    </row>
    <row r="2727" spans="1:20" s="25" customFormat="1" ht="20.100000000000001" customHeight="1">
      <c r="A2727" s="20"/>
      <c r="B2727" s="44"/>
      <c r="C2727" s="41"/>
      <c r="D2727" s="42"/>
      <c r="E2727" s="43"/>
      <c r="F2727" s="44"/>
      <c r="G2727" s="44"/>
      <c r="H2727" s="44"/>
      <c r="I2727" s="20"/>
      <c r="J2727" s="24"/>
      <c r="K2727" s="226"/>
      <c r="L2727" s="226"/>
      <c r="M2727" s="226"/>
      <c r="N2727" s="239"/>
      <c r="O2727" s="239"/>
      <c r="P2727" s="239"/>
    </row>
    <row r="2728" spans="1:20" s="25" customFormat="1" ht="20.100000000000001" customHeight="1">
      <c r="A2728" s="20"/>
      <c r="B2728" s="44"/>
      <c r="C2728" s="41"/>
      <c r="D2728" s="42"/>
      <c r="E2728" s="43"/>
      <c r="F2728" s="44"/>
      <c r="G2728" s="44"/>
      <c r="H2728" s="44"/>
      <c r="I2728" s="20"/>
      <c r="J2728" s="24"/>
      <c r="K2728" s="226"/>
      <c r="L2728" s="226"/>
      <c r="M2728" s="226"/>
      <c r="N2728" s="239"/>
      <c r="O2728" s="239"/>
      <c r="P2728" s="239"/>
    </row>
    <row r="2729" spans="1:20" s="36" customFormat="1" ht="20.100000000000001" customHeight="1">
      <c r="A2729" s="29"/>
      <c r="B2729" s="34">
        <v>215</v>
      </c>
      <c r="C2729" s="31">
        <v>2.06</v>
      </c>
      <c r="D2729" s="32" t="s">
        <v>230</v>
      </c>
      <c r="E2729" s="33">
        <v>1.97</v>
      </c>
      <c r="F2729" s="34" t="s">
        <v>433</v>
      </c>
      <c r="G2729" s="34" t="s">
        <v>447</v>
      </c>
      <c r="H2729" s="34" t="s">
        <v>434</v>
      </c>
      <c r="I2729" s="29"/>
      <c r="J2729" s="35" t="s">
        <v>435</v>
      </c>
      <c r="K2729" s="228" t="s">
        <v>434</v>
      </c>
      <c r="L2729" s="228">
        <f>COUNTIF(H2729:H2737,"B")</f>
        <v>8</v>
      </c>
      <c r="M2729" s="228">
        <v>200</v>
      </c>
      <c r="N2729" s="245">
        <f>L2729*M2729</f>
        <v>1600</v>
      </c>
      <c r="O2729" s="245">
        <v>170</v>
      </c>
      <c r="P2729" s="245">
        <f>O2729+N2729</f>
        <v>1770</v>
      </c>
      <c r="Q2729" s="76">
        <f>P2729/P2733</f>
        <v>0.89847715736040612</v>
      </c>
      <c r="R2729" s="76"/>
      <c r="S2729" s="76"/>
      <c r="T2729" s="76"/>
    </row>
    <row r="2730" spans="1:20" s="36" customFormat="1" ht="20.100000000000001" customHeight="1">
      <c r="A2730" s="29"/>
      <c r="B2730" s="34"/>
      <c r="C2730" s="31"/>
      <c r="D2730" s="32"/>
      <c r="E2730" s="33"/>
      <c r="F2730" s="34" t="s">
        <v>447</v>
      </c>
      <c r="G2730" s="34" t="s">
        <v>451</v>
      </c>
      <c r="H2730" s="34" t="s">
        <v>434</v>
      </c>
      <c r="I2730" s="29"/>
      <c r="J2730" s="35" t="s">
        <v>435</v>
      </c>
      <c r="K2730" s="228" t="s">
        <v>438</v>
      </c>
      <c r="L2730" s="228">
        <f>COUNTIF(H2729:H2737,"S")</f>
        <v>1</v>
      </c>
      <c r="M2730" s="228">
        <v>200</v>
      </c>
      <c r="N2730" s="245">
        <f>L2730*M2730</f>
        <v>200</v>
      </c>
      <c r="O2730" s="245"/>
      <c r="P2730" s="245">
        <f>N2730+O2730</f>
        <v>200</v>
      </c>
      <c r="Q2730" s="76">
        <f>P2730/P2733</f>
        <v>0.10152284263959391</v>
      </c>
      <c r="R2730" s="76"/>
      <c r="S2730" s="76"/>
      <c r="T2730" s="76"/>
    </row>
    <row r="2731" spans="1:20" s="36" customFormat="1" ht="20.100000000000001" customHeight="1">
      <c r="A2731" s="29"/>
      <c r="B2731" s="34"/>
      <c r="C2731" s="31"/>
      <c r="D2731" s="32"/>
      <c r="E2731" s="33"/>
      <c r="F2731" s="34" t="s">
        <v>451</v>
      </c>
      <c r="G2731" s="34" t="s">
        <v>454</v>
      </c>
      <c r="H2731" s="34" t="s">
        <v>434</v>
      </c>
      <c r="I2731" s="29"/>
      <c r="J2731" s="35" t="s">
        <v>435</v>
      </c>
      <c r="K2731" s="228" t="s">
        <v>440</v>
      </c>
      <c r="L2731" s="228">
        <f>COUNTIF(H2729:H2737,"RR")</f>
        <v>0</v>
      </c>
      <c r="M2731" s="228">
        <v>200</v>
      </c>
      <c r="N2731" s="245">
        <f>L2731*M2731</f>
        <v>0</v>
      </c>
      <c r="O2731" s="245"/>
      <c r="P2731" s="245">
        <f>N2731+O2731</f>
        <v>0</v>
      </c>
      <c r="Q2731" s="76">
        <f>P2731/P2733</f>
        <v>0</v>
      </c>
      <c r="R2731" s="76"/>
      <c r="S2731" s="76"/>
      <c r="T2731" s="76"/>
    </row>
    <row r="2732" spans="1:20" s="36" customFormat="1" ht="20.100000000000001" customHeight="1">
      <c r="A2732" s="29"/>
      <c r="B2732" s="34"/>
      <c r="C2732" s="31"/>
      <c r="D2732" s="32"/>
      <c r="E2732" s="33"/>
      <c r="F2732" s="34" t="s">
        <v>454</v>
      </c>
      <c r="G2732" s="34" t="s">
        <v>455</v>
      </c>
      <c r="H2732" s="34" t="s">
        <v>434</v>
      </c>
      <c r="I2732" s="29"/>
      <c r="J2732" s="35" t="s">
        <v>435</v>
      </c>
      <c r="K2732" s="228" t="s">
        <v>443</v>
      </c>
      <c r="L2732" s="228">
        <f>COUNTIF(H2729:H2737,"RB")</f>
        <v>0</v>
      </c>
      <c r="M2732" s="228">
        <v>200</v>
      </c>
      <c r="N2732" s="245">
        <f>L2732*M2732</f>
        <v>0</v>
      </c>
      <c r="O2732" s="245"/>
      <c r="P2732" s="245">
        <f>N2732+O2732</f>
        <v>0</v>
      </c>
      <c r="Q2732" s="76">
        <f>P2732/P2733</f>
        <v>0</v>
      </c>
      <c r="R2732" s="76"/>
      <c r="S2732" s="76"/>
      <c r="T2732" s="76"/>
    </row>
    <row r="2733" spans="1:20" s="36" customFormat="1" ht="20.100000000000001" customHeight="1">
      <c r="A2733" s="29"/>
      <c r="B2733" s="34"/>
      <c r="C2733" s="31"/>
      <c r="D2733" s="32"/>
      <c r="E2733" s="33"/>
      <c r="F2733" s="34" t="s">
        <v>455</v>
      </c>
      <c r="G2733" s="34" t="s">
        <v>456</v>
      </c>
      <c r="H2733" s="34" t="s">
        <v>438</v>
      </c>
      <c r="I2733" s="29"/>
      <c r="J2733" s="35" t="s">
        <v>435</v>
      </c>
      <c r="K2733" s="228"/>
      <c r="L2733" s="228"/>
      <c r="M2733" s="228"/>
      <c r="N2733" s="245"/>
      <c r="O2733" s="245"/>
      <c r="P2733" s="245">
        <f>SUM(P2729:P2732)</f>
        <v>1970</v>
      </c>
      <c r="Q2733" s="76">
        <f>SUM(Q2729:Q2732)</f>
        <v>1</v>
      </c>
      <c r="R2733" s="76"/>
      <c r="S2733" s="76"/>
      <c r="T2733" s="76"/>
    </row>
    <row r="2734" spans="1:20" s="36" customFormat="1" ht="20.100000000000001" customHeight="1">
      <c r="A2734" s="29"/>
      <c r="B2734" s="34"/>
      <c r="C2734" s="31"/>
      <c r="D2734" s="32"/>
      <c r="E2734" s="33"/>
      <c r="F2734" s="34" t="s">
        <v>456</v>
      </c>
      <c r="G2734" s="34" t="s">
        <v>457</v>
      </c>
      <c r="H2734" s="34" t="s">
        <v>434</v>
      </c>
      <c r="I2734" s="29"/>
      <c r="J2734" s="35" t="s">
        <v>435</v>
      </c>
      <c r="K2734" s="228"/>
      <c r="L2734" s="228"/>
      <c r="M2734" s="228"/>
      <c r="N2734" s="241"/>
      <c r="O2734" s="241"/>
      <c r="P2734" s="241"/>
    </row>
    <row r="2735" spans="1:20" s="36" customFormat="1" ht="20.100000000000001" customHeight="1">
      <c r="A2735" s="29"/>
      <c r="B2735" s="34"/>
      <c r="C2735" s="31"/>
      <c r="D2735" s="32"/>
      <c r="E2735" s="33"/>
      <c r="F2735" s="34" t="s">
        <v>457</v>
      </c>
      <c r="G2735" s="34" t="s">
        <v>460</v>
      </c>
      <c r="H2735" s="34" t="s">
        <v>434</v>
      </c>
      <c r="I2735" s="29"/>
      <c r="J2735" s="35" t="s">
        <v>435</v>
      </c>
      <c r="K2735" s="228"/>
      <c r="L2735" s="228"/>
      <c r="M2735" s="228"/>
      <c r="N2735" s="241"/>
      <c r="O2735" s="241"/>
      <c r="P2735" s="241"/>
    </row>
    <row r="2736" spans="1:20" s="36" customFormat="1" ht="20.100000000000001" customHeight="1">
      <c r="A2736" s="29"/>
      <c r="B2736" s="34"/>
      <c r="C2736" s="31"/>
      <c r="D2736" s="32"/>
      <c r="E2736" s="33"/>
      <c r="F2736" s="34" t="s">
        <v>460</v>
      </c>
      <c r="G2736" s="34" t="s">
        <v>463</v>
      </c>
      <c r="H2736" s="34" t="s">
        <v>434</v>
      </c>
      <c r="I2736" s="29"/>
      <c r="J2736" s="35" t="s">
        <v>435</v>
      </c>
      <c r="K2736" s="228"/>
      <c r="L2736" s="228"/>
      <c r="M2736" s="228"/>
      <c r="N2736" s="241"/>
      <c r="O2736" s="241"/>
      <c r="P2736" s="241"/>
    </row>
    <row r="2737" spans="1:20" s="36" customFormat="1" ht="20.100000000000001" customHeight="1">
      <c r="A2737" s="29"/>
      <c r="B2737" s="34"/>
      <c r="C2737" s="31"/>
      <c r="D2737" s="32"/>
      <c r="E2737" s="33"/>
      <c r="F2737" s="34" t="s">
        <v>463</v>
      </c>
      <c r="G2737" s="34" t="s">
        <v>464</v>
      </c>
      <c r="H2737" s="34" t="s">
        <v>434</v>
      </c>
      <c r="I2737" s="29"/>
      <c r="J2737" s="35" t="s">
        <v>435</v>
      </c>
      <c r="K2737" s="228"/>
      <c r="L2737" s="228"/>
      <c r="M2737" s="228"/>
      <c r="N2737" s="241"/>
      <c r="O2737" s="241"/>
      <c r="P2737" s="241"/>
    </row>
    <row r="2738" spans="1:20" s="36" customFormat="1" ht="20.100000000000001" customHeight="1">
      <c r="A2738" s="29"/>
      <c r="B2738" s="34"/>
      <c r="C2738" s="31"/>
      <c r="D2738" s="32"/>
      <c r="E2738" s="33"/>
      <c r="F2738" s="34" t="s">
        <v>464</v>
      </c>
      <c r="G2738" s="34" t="s">
        <v>620</v>
      </c>
      <c r="H2738" s="34" t="s">
        <v>434</v>
      </c>
      <c r="I2738" s="29"/>
      <c r="J2738" s="35" t="s">
        <v>435</v>
      </c>
      <c r="K2738" s="228"/>
      <c r="L2738" s="228"/>
      <c r="M2738" s="228"/>
      <c r="N2738" s="241"/>
      <c r="O2738" s="241"/>
      <c r="P2738" s="241"/>
    </row>
    <row r="2739" spans="1:20" s="25" customFormat="1" ht="20.100000000000001" customHeight="1">
      <c r="A2739" s="20"/>
      <c r="B2739" s="44"/>
      <c r="C2739" s="41"/>
      <c r="D2739" s="42"/>
      <c r="E2739" s="43"/>
      <c r="F2739" s="44"/>
      <c r="G2739" s="44"/>
      <c r="H2739" s="44"/>
      <c r="I2739" s="20"/>
      <c r="J2739" s="24"/>
      <c r="K2739" s="226"/>
      <c r="L2739" s="226"/>
      <c r="M2739" s="226"/>
      <c r="N2739" s="239"/>
      <c r="O2739" s="239"/>
      <c r="P2739" s="239"/>
    </row>
    <row r="2740" spans="1:20" s="25" customFormat="1" ht="20.100000000000001" customHeight="1">
      <c r="A2740" s="20"/>
      <c r="B2740" s="44"/>
      <c r="C2740" s="41"/>
      <c r="D2740" s="42"/>
      <c r="E2740" s="43"/>
      <c r="F2740" s="44"/>
      <c r="G2740" s="44"/>
      <c r="H2740" s="44"/>
      <c r="I2740" s="20"/>
      <c r="J2740" s="24"/>
      <c r="K2740" s="226"/>
      <c r="L2740" s="226"/>
      <c r="M2740" s="226"/>
      <c r="N2740" s="239"/>
      <c r="O2740" s="239"/>
      <c r="P2740" s="239"/>
    </row>
    <row r="2741" spans="1:20" s="36" customFormat="1" ht="20.100000000000001" customHeight="1">
      <c r="A2741" s="29"/>
      <c r="B2741" s="34">
        <v>216</v>
      </c>
      <c r="C2741" s="31">
        <v>2.0609999999999999</v>
      </c>
      <c r="D2741" s="32" t="s">
        <v>231</v>
      </c>
      <c r="E2741" s="33">
        <v>2.2469999999999999</v>
      </c>
      <c r="F2741" s="34" t="s">
        <v>433</v>
      </c>
      <c r="G2741" s="34" t="s">
        <v>447</v>
      </c>
      <c r="H2741" s="34" t="s">
        <v>434</v>
      </c>
      <c r="I2741" s="29"/>
      <c r="J2741" s="35" t="s">
        <v>435</v>
      </c>
      <c r="K2741" s="228" t="s">
        <v>434</v>
      </c>
      <c r="L2741" s="228">
        <f>COUNTIF(H2741:H2751,"B")</f>
        <v>10</v>
      </c>
      <c r="M2741" s="228">
        <v>200</v>
      </c>
      <c r="N2741" s="245">
        <f>L2741*M2741</f>
        <v>2000</v>
      </c>
      <c r="O2741" s="245">
        <v>47</v>
      </c>
      <c r="P2741" s="245">
        <f>O2741+N2741</f>
        <v>2047</v>
      </c>
      <c r="Q2741" s="76">
        <f>P2741/P2745</f>
        <v>0.91099243435692034</v>
      </c>
      <c r="R2741" s="76"/>
      <c r="S2741" s="76"/>
      <c r="T2741" s="76"/>
    </row>
    <row r="2742" spans="1:20" s="36" customFormat="1" ht="20.100000000000001" customHeight="1">
      <c r="A2742" s="29"/>
      <c r="B2742" s="34"/>
      <c r="C2742" s="31"/>
      <c r="D2742" s="32"/>
      <c r="E2742" s="33"/>
      <c r="F2742" s="34" t="s">
        <v>447</v>
      </c>
      <c r="G2742" s="34" t="s">
        <v>451</v>
      </c>
      <c r="H2742" s="34" t="s">
        <v>434</v>
      </c>
      <c r="I2742" s="29"/>
      <c r="J2742" s="35" t="s">
        <v>435</v>
      </c>
      <c r="K2742" s="228" t="s">
        <v>438</v>
      </c>
      <c r="L2742" s="228">
        <f>COUNTIF(H2741:H2751,"S")</f>
        <v>1</v>
      </c>
      <c r="M2742" s="228">
        <v>200</v>
      </c>
      <c r="N2742" s="245">
        <f>L2742*M2742</f>
        <v>200</v>
      </c>
      <c r="O2742" s="245"/>
      <c r="P2742" s="245">
        <f>N2742+O2742</f>
        <v>200</v>
      </c>
      <c r="Q2742" s="76">
        <f>P2742/P2745</f>
        <v>8.9007565643079656E-2</v>
      </c>
      <c r="R2742" s="76"/>
      <c r="S2742" s="76"/>
      <c r="T2742" s="76"/>
    </row>
    <row r="2743" spans="1:20" s="36" customFormat="1" ht="20.100000000000001" customHeight="1">
      <c r="A2743" s="29"/>
      <c r="B2743" s="34"/>
      <c r="C2743" s="31"/>
      <c r="D2743" s="32"/>
      <c r="E2743" s="33"/>
      <c r="F2743" s="34" t="s">
        <v>451</v>
      </c>
      <c r="G2743" s="34" t="s">
        <v>454</v>
      </c>
      <c r="H2743" s="34" t="s">
        <v>434</v>
      </c>
      <c r="I2743" s="29"/>
      <c r="J2743" s="35" t="s">
        <v>435</v>
      </c>
      <c r="K2743" s="228" t="s">
        <v>440</v>
      </c>
      <c r="L2743" s="228">
        <f>COUNTIF(H2741:H2751,"RR")</f>
        <v>0</v>
      </c>
      <c r="M2743" s="228">
        <v>200</v>
      </c>
      <c r="N2743" s="245">
        <f>L2743*M2743</f>
        <v>0</v>
      </c>
      <c r="O2743" s="245"/>
      <c r="P2743" s="245">
        <f>N2743+O2743</f>
        <v>0</v>
      </c>
      <c r="Q2743" s="76">
        <f>P2743/P2745</f>
        <v>0</v>
      </c>
      <c r="R2743" s="76"/>
      <c r="S2743" s="76"/>
      <c r="T2743" s="76"/>
    </row>
    <row r="2744" spans="1:20" s="36" customFormat="1" ht="20.100000000000001" customHeight="1">
      <c r="A2744" s="29"/>
      <c r="B2744" s="34"/>
      <c r="C2744" s="31"/>
      <c r="D2744" s="32"/>
      <c r="E2744" s="33"/>
      <c r="F2744" s="34" t="s">
        <v>454</v>
      </c>
      <c r="G2744" s="34" t="s">
        <v>455</v>
      </c>
      <c r="H2744" s="34" t="s">
        <v>434</v>
      </c>
      <c r="I2744" s="29"/>
      <c r="J2744" s="35" t="s">
        <v>435</v>
      </c>
      <c r="K2744" s="228" t="s">
        <v>443</v>
      </c>
      <c r="L2744" s="228">
        <f>COUNTIF(H2741:H2751,"RB")</f>
        <v>0</v>
      </c>
      <c r="M2744" s="228">
        <v>200</v>
      </c>
      <c r="N2744" s="245">
        <f>L2744*M2744</f>
        <v>0</v>
      </c>
      <c r="O2744" s="245"/>
      <c r="P2744" s="245">
        <f>N2744+O2744</f>
        <v>0</v>
      </c>
      <c r="Q2744" s="76">
        <f>P2744/P2745</f>
        <v>0</v>
      </c>
      <c r="R2744" s="76"/>
      <c r="S2744" s="76"/>
      <c r="T2744" s="76"/>
    </row>
    <row r="2745" spans="1:20" s="36" customFormat="1" ht="20.100000000000001" customHeight="1">
      <c r="A2745" s="29"/>
      <c r="B2745" s="34"/>
      <c r="C2745" s="31"/>
      <c r="D2745" s="32"/>
      <c r="E2745" s="33"/>
      <c r="F2745" s="34" t="s">
        <v>455</v>
      </c>
      <c r="G2745" s="34" t="s">
        <v>456</v>
      </c>
      <c r="H2745" s="34" t="s">
        <v>438</v>
      </c>
      <c r="I2745" s="29"/>
      <c r="J2745" s="35" t="s">
        <v>435</v>
      </c>
      <c r="K2745" s="228"/>
      <c r="L2745" s="228"/>
      <c r="M2745" s="228"/>
      <c r="N2745" s="245"/>
      <c r="O2745" s="245"/>
      <c r="P2745" s="245">
        <f>SUM(P2741:P2744)</f>
        <v>2247</v>
      </c>
      <c r="Q2745" s="76">
        <f>SUM(Q2741:Q2744)</f>
        <v>1</v>
      </c>
      <c r="R2745" s="76"/>
      <c r="S2745" s="76"/>
      <c r="T2745" s="76"/>
    </row>
    <row r="2746" spans="1:20" s="36" customFormat="1" ht="20.100000000000001" customHeight="1">
      <c r="A2746" s="29"/>
      <c r="B2746" s="34"/>
      <c r="C2746" s="31"/>
      <c r="D2746" s="32"/>
      <c r="E2746" s="33"/>
      <c r="F2746" s="34" t="s">
        <v>456</v>
      </c>
      <c r="G2746" s="34" t="s">
        <v>457</v>
      </c>
      <c r="H2746" s="34" t="s">
        <v>434</v>
      </c>
      <c r="I2746" s="29"/>
      <c r="J2746" s="35" t="s">
        <v>435</v>
      </c>
      <c r="K2746" s="228"/>
      <c r="L2746" s="228"/>
      <c r="M2746" s="228"/>
      <c r="N2746" s="241"/>
      <c r="O2746" s="241"/>
      <c r="P2746" s="241"/>
    </row>
    <row r="2747" spans="1:20" s="36" customFormat="1" ht="20.100000000000001" customHeight="1">
      <c r="A2747" s="29"/>
      <c r="B2747" s="34"/>
      <c r="C2747" s="31"/>
      <c r="D2747" s="32"/>
      <c r="E2747" s="33"/>
      <c r="F2747" s="34" t="s">
        <v>457</v>
      </c>
      <c r="G2747" s="34" t="s">
        <v>460</v>
      </c>
      <c r="H2747" s="34" t="s">
        <v>434</v>
      </c>
      <c r="I2747" s="29"/>
      <c r="J2747" s="35" t="s">
        <v>435</v>
      </c>
      <c r="K2747" s="228"/>
      <c r="L2747" s="228"/>
      <c r="M2747" s="228"/>
      <c r="N2747" s="241"/>
      <c r="O2747" s="241"/>
      <c r="P2747" s="241"/>
    </row>
    <row r="2748" spans="1:20" s="36" customFormat="1" ht="20.100000000000001" customHeight="1">
      <c r="A2748" s="29"/>
      <c r="B2748" s="34"/>
      <c r="C2748" s="31"/>
      <c r="D2748" s="32"/>
      <c r="E2748" s="33"/>
      <c r="F2748" s="34" t="s">
        <v>460</v>
      </c>
      <c r="G2748" s="34" t="s">
        <v>463</v>
      </c>
      <c r="H2748" s="34" t="s">
        <v>434</v>
      </c>
      <c r="I2748" s="29"/>
      <c r="J2748" s="35" t="s">
        <v>435</v>
      </c>
      <c r="K2748" s="228"/>
      <c r="L2748" s="228"/>
      <c r="M2748" s="228"/>
      <c r="N2748" s="241"/>
      <c r="O2748" s="241"/>
      <c r="P2748" s="241"/>
    </row>
    <row r="2749" spans="1:20" s="36" customFormat="1" ht="20.100000000000001" customHeight="1">
      <c r="A2749" s="29"/>
      <c r="B2749" s="34"/>
      <c r="C2749" s="31"/>
      <c r="D2749" s="32"/>
      <c r="E2749" s="33"/>
      <c r="F2749" s="34" t="s">
        <v>463</v>
      </c>
      <c r="G2749" s="34" t="s">
        <v>464</v>
      </c>
      <c r="H2749" s="34" t="s">
        <v>434</v>
      </c>
      <c r="I2749" s="29"/>
      <c r="J2749" s="35" t="s">
        <v>435</v>
      </c>
      <c r="K2749" s="228"/>
      <c r="L2749" s="228"/>
      <c r="M2749" s="228"/>
      <c r="N2749" s="241"/>
      <c r="O2749" s="241"/>
      <c r="P2749" s="241"/>
    </row>
    <row r="2750" spans="1:20" s="36" customFormat="1" ht="20.100000000000001" customHeight="1">
      <c r="A2750" s="29"/>
      <c r="B2750" s="34"/>
      <c r="C2750" s="31"/>
      <c r="D2750" s="32"/>
      <c r="E2750" s="33"/>
      <c r="F2750" s="34" t="s">
        <v>464</v>
      </c>
      <c r="G2750" s="34" t="s">
        <v>465</v>
      </c>
      <c r="H2750" s="34" t="s">
        <v>434</v>
      </c>
      <c r="I2750" s="29"/>
      <c r="J2750" s="35" t="s">
        <v>435</v>
      </c>
      <c r="K2750" s="228"/>
      <c r="L2750" s="228"/>
      <c r="M2750" s="228"/>
      <c r="N2750" s="241"/>
      <c r="O2750" s="241"/>
      <c r="P2750" s="241"/>
    </row>
    <row r="2751" spans="1:20" s="36" customFormat="1" ht="20.100000000000001" customHeight="1">
      <c r="A2751" s="29"/>
      <c r="B2751" s="34"/>
      <c r="C2751" s="31"/>
      <c r="D2751" s="32"/>
      <c r="E2751" s="33"/>
      <c r="F2751" s="34" t="s">
        <v>465</v>
      </c>
      <c r="G2751" s="34" t="s">
        <v>466</v>
      </c>
      <c r="H2751" s="34" t="s">
        <v>434</v>
      </c>
      <c r="I2751" s="29"/>
      <c r="J2751" s="35" t="s">
        <v>435</v>
      </c>
      <c r="K2751" s="228"/>
      <c r="L2751" s="228"/>
      <c r="M2751" s="228"/>
      <c r="N2751" s="241"/>
      <c r="O2751" s="241"/>
      <c r="P2751" s="241"/>
    </row>
    <row r="2752" spans="1:20" s="36" customFormat="1" ht="20.100000000000001" customHeight="1">
      <c r="A2752" s="29"/>
      <c r="B2752" s="34"/>
      <c r="C2752" s="31"/>
      <c r="D2752" s="32"/>
      <c r="E2752" s="33"/>
      <c r="F2752" s="34" t="s">
        <v>466</v>
      </c>
      <c r="G2752" s="34" t="s">
        <v>621</v>
      </c>
      <c r="H2752" s="34" t="s">
        <v>434</v>
      </c>
      <c r="I2752" s="29"/>
      <c r="J2752" s="35" t="s">
        <v>435</v>
      </c>
      <c r="K2752" s="228"/>
      <c r="L2752" s="228"/>
      <c r="M2752" s="228"/>
      <c r="N2752" s="241"/>
      <c r="O2752" s="241"/>
      <c r="P2752" s="241"/>
    </row>
    <row r="2753" spans="1:20" s="25" customFormat="1" ht="20.100000000000001" customHeight="1">
      <c r="A2753" s="20"/>
      <c r="B2753" s="44"/>
      <c r="C2753" s="41"/>
      <c r="D2753" s="42"/>
      <c r="E2753" s="43"/>
      <c r="F2753" s="44"/>
      <c r="G2753" s="44"/>
      <c r="H2753" s="44"/>
      <c r="I2753" s="20"/>
      <c r="J2753" s="24"/>
      <c r="K2753" s="226"/>
      <c r="L2753" s="226"/>
      <c r="M2753" s="226"/>
      <c r="N2753" s="239"/>
      <c r="O2753" s="239"/>
      <c r="P2753" s="239"/>
    </row>
    <row r="2754" spans="1:20" s="25" customFormat="1" ht="20.100000000000001" customHeight="1">
      <c r="A2754" s="20"/>
      <c r="B2754" s="44"/>
      <c r="C2754" s="41"/>
      <c r="D2754" s="42"/>
      <c r="E2754" s="43"/>
      <c r="F2754" s="44"/>
      <c r="G2754" s="44"/>
      <c r="H2754" s="44"/>
      <c r="I2754" s="20"/>
      <c r="J2754" s="24"/>
      <c r="K2754" s="226"/>
      <c r="L2754" s="226"/>
      <c r="M2754" s="226"/>
      <c r="N2754" s="239"/>
      <c r="O2754" s="239"/>
      <c r="P2754" s="239"/>
    </row>
    <row r="2755" spans="1:20" s="36" customFormat="1" ht="20.100000000000001" customHeight="1">
      <c r="A2755" s="29"/>
      <c r="B2755" s="34">
        <v>217</v>
      </c>
      <c r="C2755" s="31">
        <v>2.0619999999999998</v>
      </c>
      <c r="D2755" s="32" t="s">
        <v>232</v>
      </c>
      <c r="E2755" s="33">
        <v>2.2730000000000001</v>
      </c>
      <c r="F2755" s="34" t="s">
        <v>433</v>
      </c>
      <c r="G2755" s="34" t="s">
        <v>447</v>
      </c>
      <c r="H2755" s="34" t="s">
        <v>434</v>
      </c>
      <c r="I2755" s="29"/>
      <c r="J2755" s="35" t="s">
        <v>435</v>
      </c>
      <c r="K2755" s="228" t="s">
        <v>434</v>
      </c>
      <c r="L2755" s="228">
        <f>COUNTIF(H2755:H2765,"B")</f>
        <v>8</v>
      </c>
      <c r="M2755" s="228">
        <v>200</v>
      </c>
      <c r="N2755" s="245">
        <f>L2755*M2755</f>
        <v>1600</v>
      </c>
      <c r="O2755" s="245">
        <v>73</v>
      </c>
      <c r="P2755" s="245">
        <f>O2755+N2755</f>
        <v>1673</v>
      </c>
      <c r="Q2755" s="76">
        <f>P2755/P2759</f>
        <v>0.73603167619885612</v>
      </c>
      <c r="R2755" s="76"/>
      <c r="S2755" s="76"/>
      <c r="T2755" s="76"/>
    </row>
    <row r="2756" spans="1:20" s="36" customFormat="1" ht="20.100000000000001" customHeight="1">
      <c r="A2756" s="29"/>
      <c r="B2756" s="34"/>
      <c r="C2756" s="31"/>
      <c r="D2756" s="32"/>
      <c r="E2756" s="33"/>
      <c r="F2756" s="34" t="s">
        <v>447</v>
      </c>
      <c r="G2756" s="34" t="s">
        <v>451</v>
      </c>
      <c r="H2756" s="34" t="s">
        <v>434</v>
      </c>
      <c r="I2756" s="29"/>
      <c r="J2756" s="35" t="s">
        <v>435</v>
      </c>
      <c r="K2756" s="228" t="s">
        <v>438</v>
      </c>
      <c r="L2756" s="228">
        <f>COUNTIF(H2755:H2765,"S")</f>
        <v>3</v>
      </c>
      <c r="M2756" s="228">
        <v>200</v>
      </c>
      <c r="N2756" s="245">
        <f>L2756*M2756</f>
        <v>600</v>
      </c>
      <c r="O2756" s="245"/>
      <c r="P2756" s="245">
        <f>N2756+O2756</f>
        <v>600</v>
      </c>
      <c r="Q2756" s="76">
        <f>P2756/P2759</f>
        <v>0.26396832380114388</v>
      </c>
      <c r="R2756" s="76"/>
      <c r="S2756" s="76"/>
      <c r="T2756" s="76"/>
    </row>
    <row r="2757" spans="1:20" s="36" customFormat="1" ht="20.100000000000001" customHeight="1">
      <c r="A2757" s="29"/>
      <c r="B2757" s="34"/>
      <c r="C2757" s="31"/>
      <c r="D2757" s="32"/>
      <c r="E2757" s="33"/>
      <c r="F2757" s="34" t="s">
        <v>451</v>
      </c>
      <c r="G2757" s="34" t="s">
        <v>454</v>
      </c>
      <c r="H2757" s="34" t="s">
        <v>438</v>
      </c>
      <c r="I2757" s="29"/>
      <c r="J2757" s="35" t="s">
        <v>435</v>
      </c>
      <c r="K2757" s="228" t="s">
        <v>440</v>
      </c>
      <c r="L2757" s="228">
        <f>COUNTIF(H2755:H2765,"RR")</f>
        <v>0</v>
      </c>
      <c r="M2757" s="228">
        <v>200</v>
      </c>
      <c r="N2757" s="245">
        <f>L2757*M2757</f>
        <v>0</v>
      </c>
      <c r="O2757" s="245"/>
      <c r="P2757" s="245">
        <f>N2757+O2757</f>
        <v>0</v>
      </c>
      <c r="Q2757" s="76">
        <f>P2757/P2759</f>
        <v>0</v>
      </c>
      <c r="R2757" s="76"/>
      <c r="S2757" s="76"/>
      <c r="T2757" s="76"/>
    </row>
    <row r="2758" spans="1:20" s="36" customFormat="1" ht="20.100000000000001" customHeight="1">
      <c r="A2758" s="29"/>
      <c r="B2758" s="34"/>
      <c r="C2758" s="31"/>
      <c r="D2758" s="32"/>
      <c r="E2758" s="33"/>
      <c r="F2758" s="34" t="s">
        <v>454</v>
      </c>
      <c r="G2758" s="34" t="s">
        <v>455</v>
      </c>
      <c r="H2758" s="34" t="s">
        <v>438</v>
      </c>
      <c r="I2758" s="29"/>
      <c r="J2758" s="35" t="s">
        <v>435</v>
      </c>
      <c r="K2758" s="228" t="s">
        <v>443</v>
      </c>
      <c r="L2758" s="228">
        <f>COUNTIF(H2755:H2765,"RB")</f>
        <v>0</v>
      </c>
      <c r="M2758" s="228">
        <v>200</v>
      </c>
      <c r="N2758" s="245">
        <f>L2758*M2758</f>
        <v>0</v>
      </c>
      <c r="O2758" s="245"/>
      <c r="P2758" s="245">
        <f>N2758+O2758</f>
        <v>0</v>
      </c>
      <c r="Q2758" s="76">
        <f>P2758/P2759</f>
        <v>0</v>
      </c>
      <c r="R2758" s="76"/>
      <c r="S2758" s="76"/>
      <c r="T2758" s="76"/>
    </row>
    <row r="2759" spans="1:20" s="36" customFormat="1" ht="20.100000000000001" customHeight="1">
      <c r="A2759" s="29"/>
      <c r="B2759" s="34"/>
      <c r="C2759" s="31"/>
      <c r="D2759" s="32"/>
      <c r="E2759" s="33"/>
      <c r="F2759" s="34" t="s">
        <v>455</v>
      </c>
      <c r="G2759" s="34" t="s">
        <v>456</v>
      </c>
      <c r="H2759" s="34" t="s">
        <v>434</v>
      </c>
      <c r="I2759" s="29"/>
      <c r="J2759" s="35" t="s">
        <v>435</v>
      </c>
      <c r="K2759" s="228"/>
      <c r="L2759" s="228"/>
      <c r="M2759" s="228"/>
      <c r="N2759" s="245"/>
      <c r="O2759" s="245"/>
      <c r="P2759" s="245">
        <f>SUM(P2755:P2758)</f>
        <v>2273</v>
      </c>
      <c r="Q2759" s="76">
        <f>SUM(Q2755:Q2758)</f>
        <v>1</v>
      </c>
      <c r="R2759" s="76"/>
      <c r="S2759" s="76"/>
      <c r="T2759" s="76"/>
    </row>
    <row r="2760" spans="1:20" s="36" customFormat="1" ht="20.100000000000001" customHeight="1">
      <c r="A2760" s="29"/>
      <c r="B2760" s="34"/>
      <c r="C2760" s="31"/>
      <c r="D2760" s="32"/>
      <c r="E2760" s="33"/>
      <c r="F2760" s="34" t="s">
        <v>456</v>
      </c>
      <c r="G2760" s="34" t="s">
        <v>457</v>
      </c>
      <c r="H2760" s="34" t="s">
        <v>438</v>
      </c>
      <c r="I2760" s="29"/>
      <c r="J2760" s="35" t="s">
        <v>435</v>
      </c>
      <c r="K2760" s="228"/>
      <c r="L2760" s="228"/>
      <c r="M2760" s="228"/>
      <c r="N2760" s="241"/>
      <c r="O2760" s="241"/>
      <c r="P2760" s="241"/>
    </row>
    <row r="2761" spans="1:20" s="36" customFormat="1" ht="20.100000000000001" customHeight="1">
      <c r="A2761" s="29"/>
      <c r="B2761" s="34"/>
      <c r="C2761" s="31"/>
      <c r="D2761" s="32"/>
      <c r="E2761" s="33"/>
      <c r="F2761" s="34" t="s">
        <v>457</v>
      </c>
      <c r="G2761" s="34" t="s">
        <v>460</v>
      </c>
      <c r="H2761" s="34" t="s">
        <v>434</v>
      </c>
      <c r="I2761" s="29"/>
      <c r="J2761" s="35" t="s">
        <v>435</v>
      </c>
      <c r="K2761" s="228"/>
      <c r="L2761" s="228"/>
      <c r="M2761" s="228"/>
      <c r="N2761" s="241"/>
      <c r="O2761" s="241"/>
      <c r="P2761" s="241"/>
    </row>
    <row r="2762" spans="1:20" s="36" customFormat="1" ht="20.100000000000001" customHeight="1">
      <c r="A2762" s="29"/>
      <c r="B2762" s="34"/>
      <c r="C2762" s="31"/>
      <c r="D2762" s="32"/>
      <c r="E2762" s="33"/>
      <c r="F2762" s="34" t="s">
        <v>460</v>
      </c>
      <c r="G2762" s="34" t="s">
        <v>463</v>
      </c>
      <c r="H2762" s="34" t="s">
        <v>434</v>
      </c>
      <c r="I2762" s="29"/>
      <c r="J2762" s="35" t="s">
        <v>435</v>
      </c>
      <c r="K2762" s="228"/>
      <c r="L2762" s="228"/>
      <c r="M2762" s="228"/>
      <c r="N2762" s="241"/>
      <c r="O2762" s="241"/>
      <c r="P2762" s="241"/>
    </row>
    <row r="2763" spans="1:20" s="36" customFormat="1" ht="20.100000000000001" customHeight="1">
      <c r="A2763" s="29"/>
      <c r="B2763" s="34"/>
      <c r="C2763" s="31"/>
      <c r="D2763" s="32"/>
      <c r="E2763" s="33"/>
      <c r="F2763" s="34" t="s">
        <v>463</v>
      </c>
      <c r="G2763" s="34" t="s">
        <v>464</v>
      </c>
      <c r="H2763" s="34" t="s">
        <v>434</v>
      </c>
      <c r="I2763" s="29"/>
      <c r="J2763" s="35" t="s">
        <v>435</v>
      </c>
      <c r="K2763" s="228"/>
      <c r="L2763" s="228"/>
      <c r="M2763" s="228"/>
      <c r="N2763" s="241"/>
      <c r="O2763" s="241"/>
      <c r="P2763" s="241"/>
    </row>
    <row r="2764" spans="1:20" s="36" customFormat="1" ht="20.100000000000001" customHeight="1">
      <c r="A2764" s="29"/>
      <c r="B2764" s="34"/>
      <c r="C2764" s="31"/>
      <c r="D2764" s="32"/>
      <c r="E2764" s="33"/>
      <c r="F2764" s="34" t="s">
        <v>464</v>
      </c>
      <c r="G2764" s="34" t="s">
        <v>465</v>
      </c>
      <c r="H2764" s="34" t="s">
        <v>434</v>
      </c>
      <c r="I2764" s="29"/>
      <c r="J2764" s="35" t="s">
        <v>435</v>
      </c>
      <c r="K2764" s="228"/>
      <c r="L2764" s="228"/>
      <c r="M2764" s="228"/>
      <c r="N2764" s="241"/>
      <c r="O2764" s="241"/>
      <c r="P2764" s="241"/>
    </row>
    <row r="2765" spans="1:20" s="36" customFormat="1" ht="20.100000000000001" customHeight="1">
      <c r="A2765" s="29"/>
      <c r="B2765" s="34"/>
      <c r="C2765" s="31"/>
      <c r="D2765" s="32"/>
      <c r="E2765" s="33"/>
      <c r="F2765" s="34" t="s">
        <v>465</v>
      </c>
      <c r="G2765" s="34" t="s">
        <v>466</v>
      </c>
      <c r="H2765" s="34" t="s">
        <v>434</v>
      </c>
      <c r="I2765" s="29"/>
      <c r="J2765" s="35" t="s">
        <v>435</v>
      </c>
      <c r="K2765" s="228"/>
      <c r="L2765" s="228"/>
      <c r="M2765" s="228"/>
      <c r="N2765" s="241"/>
      <c r="O2765" s="241"/>
      <c r="P2765" s="241"/>
    </row>
    <row r="2766" spans="1:20" s="36" customFormat="1" ht="20.100000000000001" customHeight="1">
      <c r="A2766" s="29"/>
      <c r="B2766" s="34"/>
      <c r="C2766" s="31"/>
      <c r="D2766" s="32"/>
      <c r="E2766" s="33"/>
      <c r="F2766" s="34" t="s">
        <v>466</v>
      </c>
      <c r="G2766" s="34" t="s">
        <v>622</v>
      </c>
      <c r="H2766" s="34" t="s">
        <v>434</v>
      </c>
      <c r="I2766" s="29"/>
      <c r="J2766" s="35" t="s">
        <v>435</v>
      </c>
      <c r="K2766" s="228"/>
      <c r="L2766" s="228"/>
      <c r="M2766" s="228"/>
      <c r="N2766" s="241"/>
      <c r="O2766" s="241"/>
      <c r="P2766" s="241"/>
    </row>
    <row r="2767" spans="1:20" s="25" customFormat="1" ht="20.100000000000001" customHeight="1">
      <c r="A2767" s="20"/>
      <c r="B2767" s="44"/>
      <c r="C2767" s="41"/>
      <c r="D2767" s="42"/>
      <c r="E2767" s="43"/>
      <c r="F2767" s="44"/>
      <c r="G2767" s="44"/>
      <c r="H2767" s="44"/>
      <c r="I2767" s="20"/>
      <c r="J2767" s="24"/>
      <c r="K2767" s="226"/>
      <c r="L2767" s="226"/>
      <c r="M2767" s="226"/>
      <c r="N2767" s="239"/>
      <c r="O2767" s="239"/>
      <c r="P2767" s="239"/>
    </row>
    <row r="2768" spans="1:20" s="25" customFormat="1" ht="20.100000000000001" customHeight="1">
      <c r="A2768" s="20"/>
      <c r="B2768" s="44"/>
      <c r="C2768" s="41"/>
      <c r="D2768" s="42"/>
      <c r="E2768" s="43"/>
      <c r="F2768" s="44"/>
      <c r="G2768" s="44"/>
      <c r="H2768" s="44"/>
      <c r="I2768" s="20"/>
      <c r="J2768" s="24"/>
      <c r="K2768" s="226"/>
      <c r="L2768" s="226"/>
      <c r="M2768" s="226"/>
      <c r="N2768" s="239"/>
      <c r="O2768" s="239"/>
      <c r="P2768" s="239"/>
    </row>
    <row r="2769" spans="1:20" s="36" customFormat="1" ht="20.100000000000001" customHeight="1">
      <c r="A2769" s="29"/>
      <c r="B2769" s="34">
        <v>218</v>
      </c>
      <c r="C2769" s="31">
        <v>2.0630000000000002</v>
      </c>
      <c r="D2769" s="32" t="s">
        <v>233</v>
      </c>
      <c r="E2769" s="33">
        <v>1.343</v>
      </c>
      <c r="F2769" s="34" t="s">
        <v>433</v>
      </c>
      <c r="G2769" s="34" t="s">
        <v>447</v>
      </c>
      <c r="H2769" s="34" t="s">
        <v>434</v>
      </c>
      <c r="I2769" s="29"/>
      <c r="J2769" s="35" t="s">
        <v>435</v>
      </c>
      <c r="K2769" s="228" t="s">
        <v>434</v>
      </c>
      <c r="L2769" s="228">
        <f>COUNTIF(H2769:H2774,"B")</f>
        <v>3</v>
      </c>
      <c r="M2769" s="228">
        <v>200</v>
      </c>
      <c r="N2769" s="245">
        <f>L2769*M2769</f>
        <v>600</v>
      </c>
      <c r="O2769" s="245"/>
      <c r="P2769" s="245">
        <f>O2769+N2769</f>
        <v>600</v>
      </c>
      <c r="Q2769" s="76">
        <f>P2769/P2773</f>
        <v>0.44676098287416233</v>
      </c>
      <c r="R2769" s="76"/>
      <c r="S2769" s="76"/>
      <c r="T2769" s="76"/>
    </row>
    <row r="2770" spans="1:20" s="36" customFormat="1" ht="20.100000000000001" customHeight="1">
      <c r="A2770" s="29"/>
      <c r="B2770" s="34"/>
      <c r="C2770" s="31"/>
      <c r="D2770" s="32"/>
      <c r="E2770" s="33"/>
      <c r="F2770" s="34" t="s">
        <v>447</v>
      </c>
      <c r="G2770" s="34" t="s">
        <v>451</v>
      </c>
      <c r="H2770" s="34" t="s">
        <v>434</v>
      </c>
      <c r="I2770" s="29"/>
      <c r="J2770" s="35" t="s">
        <v>435</v>
      </c>
      <c r="K2770" s="228" t="s">
        <v>438</v>
      </c>
      <c r="L2770" s="228">
        <f>COUNTIF(H2769:H2774,"S")</f>
        <v>3</v>
      </c>
      <c r="M2770" s="228">
        <v>200</v>
      </c>
      <c r="N2770" s="245">
        <f>L2770*M2770</f>
        <v>600</v>
      </c>
      <c r="O2770" s="245">
        <v>143</v>
      </c>
      <c r="P2770" s="245">
        <f>N2770+O2770</f>
        <v>743</v>
      </c>
      <c r="Q2770" s="76">
        <f>P2770/P2773</f>
        <v>0.55323901712583767</v>
      </c>
      <c r="R2770" s="76"/>
      <c r="S2770" s="76"/>
      <c r="T2770" s="76"/>
    </row>
    <row r="2771" spans="1:20" s="36" customFormat="1" ht="20.100000000000001" customHeight="1">
      <c r="A2771" s="29"/>
      <c r="B2771" s="34"/>
      <c r="C2771" s="31"/>
      <c r="D2771" s="32"/>
      <c r="E2771" s="33"/>
      <c r="F2771" s="34" t="s">
        <v>451</v>
      </c>
      <c r="G2771" s="34" t="s">
        <v>454</v>
      </c>
      <c r="H2771" s="34" t="s">
        <v>434</v>
      </c>
      <c r="I2771" s="29"/>
      <c r="J2771" s="35" t="s">
        <v>435</v>
      </c>
      <c r="K2771" s="228" t="s">
        <v>440</v>
      </c>
      <c r="L2771" s="228">
        <f>COUNTIF(H2769:H2774,"RR")</f>
        <v>0</v>
      </c>
      <c r="M2771" s="228">
        <v>200</v>
      </c>
      <c r="N2771" s="245">
        <f>L2771*M2771</f>
        <v>0</v>
      </c>
      <c r="O2771" s="245"/>
      <c r="P2771" s="245">
        <f>N2771+O2771</f>
        <v>0</v>
      </c>
      <c r="Q2771" s="76">
        <f>P2771/P2773</f>
        <v>0</v>
      </c>
      <c r="R2771" s="76"/>
      <c r="S2771" s="76"/>
      <c r="T2771" s="76"/>
    </row>
    <row r="2772" spans="1:20" s="36" customFormat="1" ht="20.100000000000001" customHeight="1">
      <c r="A2772" s="29"/>
      <c r="B2772" s="34"/>
      <c r="C2772" s="31"/>
      <c r="D2772" s="32"/>
      <c r="E2772" s="33"/>
      <c r="F2772" s="34" t="s">
        <v>454</v>
      </c>
      <c r="G2772" s="34" t="s">
        <v>455</v>
      </c>
      <c r="H2772" s="34" t="s">
        <v>438</v>
      </c>
      <c r="I2772" s="29"/>
      <c r="J2772" s="35" t="s">
        <v>435</v>
      </c>
      <c r="K2772" s="228" t="s">
        <v>443</v>
      </c>
      <c r="L2772" s="228">
        <f>COUNTIF(H2769:H2774,"RB")</f>
        <v>0</v>
      </c>
      <c r="M2772" s="228">
        <v>200</v>
      </c>
      <c r="N2772" s="245">
        <f>L2772*M2772</f>
        <v>0</v>
      </c>
      <c r="O2772" s="245"/>
      <c r="P2772" s="245">
        <f>N2772+O2772</f>
        <v>0</v>
      </c>
      <c r="Q2772" s="76">
        <f>P2772/P2773</f>
        <v>0</v>
      </c>
      <c r="R2772" s="76"/>
      <c r="S2772" s="76"/>
      <c r="T2772" s="76"/>
    </row>
    <row r="2773" spans="1:20" s="36" customFormat="1" ht="20.100000000000001" customHeight="1">
      <c r="A2773" s="29"/>
      <c r="B2773" s="34"/>
      <c r="C2773" s="31"/>
      <c r="D2773" s="32"/>
      <c r="E2773" s="33"/>
      <c r="F2773" s="34" t="s">
        <v>455</v>
      </c>
      <c r="G2773" s="34" t="s">
        <v>456</v>
      </c>
      <c r="H2773" s="34" t="s">
        <v>438</v>
      </c>
      <c r="I2773" s="29"/>
      <c r="J2773" s="35" t="s">
        <v>435</v>
      </c>
      <c r="K2773" s="228"/>
      <c r="L2773" s="228"/>
      <c r="M2773" s="228"/>
      <c r="N2773" s="245"/>
      <c r="O2773" s="245"/>
      <c r="P2773" s="245">
        <f>SUM(P2769:P2772)</f>
        <v>1343</v>
      </c>
      <c r="Q2773" s="76">
        <f>SUM(Q2769:Q2772)</f>
        <v>1</v>
      </c>
      <c r="R2773" s="76"/>
      <c r="S2773" s="76"/>
      <c r="T2773" s="76"/>
    </row>
    <row r="2774" spans="1:20" s="36" customFormat="1" ht="20.100000000000001" customHeight="1">
      <c r="A2774" s="29"/>
      <c r="B2774" s="34"/>
      <c r="C2774" s="31"/>
      <c r="D2774" s="32"/>
      <c r="E2774" s="33"/>
      <c r="F2774" s="34" t="s">
        <v>456</v>
      </c>
      <c r="G2774" s="34" t="s">
        <v>457</v>
      </c>
      <c r="H2774" s="34" t="s">
        <v>438</v>
      </c>
      <c r="I2774" s="29"/>
      <c r="J2774" s="35" t="s">
        <v>435</v>
      </c>
      <c r="K2774" s="228"/>
      <c r="L2774" s="228"/>
      <c r="M2774" s="228"/>
      <c r="N2774" s="241"/>
      <c r="O2774" s="241"/>
      <c r="P2774" s="241"/>
    </row>
    <row r="2775" spans="1:20" s="36" customFormat="1" ht="20.100000000000001" customHeight="1">
      <c r="A2775" s="29"/>
      <c r="B2775" s="34"/>
      <c r="C2775" s="31"/>
      <c r="D2775" s="32"/>
      <c r="E2775" s="33"/>
      <c r="F2775" s="34" t="s">
        <v>457</v>
      </c>
      <c r="G2775" s="34" t="s">
        <v>623</v>
      </c>
      <c r="H2775" s="34" t="s">
        <v>438</v>
      </c>
      <c r="I2775" s="29"/>
      <c r="J2775" s="35" t="s">
        <v>435</v>
      </c>
      <c r="K2775" s="228"/>
      <c r="L2775" s="228"/>
      <c r="M2775" s="228"/>
      <c r="N2775" s="241"/>
      <c r="O2775" s="241"/>
      <c r="P2775" s="241"/>
    </row>
    <row r="2776" spans="1:20" s="25" customFormat="1" ht="20.100000000000001" customHeight="1">
      <c r="A2776" s="20"/>
      <c r="B2776" s="44"/>
      <c r="C2776" s="41"/>
      <c r="D2776" s="42"/>
      <c r="E2776" s="43"/>
      <c r="F2776" s="44"/>
      <c r="G2776" s="44"/>
      <c r="H2776" s="44"/>
      <c r="I2776" s="20"/>
      <c r="J2776" s="24"/>
      <c r="K2776" s="226"/>
      <c r="L2776" s="226"/>
      <c r="M2776" s="226"/>
      <c r="N2776" s="239"/>
      <c r="O2776" s="239"/>
      <c r="P2776" s="239"/>
    </row>
    <row r="2777" spans="1:20" s="25" customFormat="1" ht="20.100000000000001" customHeight="1">
      <c r="A2777" s="20"/>
      <c r="B2777" s="44"/>
      <c r="C2777" s="41"/>
      <c r="D2777" s="42"/>
      <c r="E2777" s="43"/>
      <c r="F2777" s="44"/>
      <c r="G2777" s="44"/>
      <c r="H2777" s="44"/>
      <c r="I2777" s="20"/>
      <c r="J2777" s="24"/>
      <c r="K2777" s="226"/>
      <c r="L2777" s="226"/>
      <c r="M2777" s="226"/>
      <c r="N2777" s="239"/>
      <c r="O2777" s="239"/>
      <c r="P2777" s="239"/>
    </row>
    <row r="2778" spans="1:20" s="36" customFormat="1" ht="20.100000000000001" customHeight="1">
      <c r="A2778" s="29"/>
      <c r="B2778" s="34">
        <v>219</v>
      </c>
      <c r="C2778" s="31">
        <v>2.0640000000000001</v>
      </c>
      <c r="D2778" s="32" t="s">
        <v>234</v>
      </c>
      <c r="E2778" s="33">
        <v>1.7909999999999999</v>
      </c>
      <c r="F2778" s="34" t="s">
        <v>433</v>
      </c>
      <c r="G2778" s="34" t="s">
        <v>447</v>
      </c>
      <c r="H2778" s="34" t="s">
        <v>434</v>
      </c>
      <c r="I2778" s="29"/>
      <c r="J2778" s="35" t="s">
        <v>435</v>
      </c>
      <c r="K2778" s="228" t="s">
        <v>434</v>
      </c>
      <c r="L2778" s="228">
        <f>COUNTIF(H2778:H2785,"B")</f>
        <v>8</v>
      </c>
      <c r="M2778" s="228">
        <v>200</v>
      </c>
      <c r="N2778" s="245">
        <f>L2778*M2778</f>
        <v>1600</v>
      </c>
      <c r="O2778" s="245">
        <v>191</v>
      </c>
      <c r="P2778" s="245">
        <f>O2778+N2778</f>
        <v>1791</v>
      </c>
      <c r="Q2778" s="76">
        <f>P2778/P2782</f>
        <v>1</v>
      </c>
      <c r="R2778" s="76"/>
      <c r="S2778" s="76"/>
      <c r="T2778" s="76"/>
    </row>
    <row r="2779" spans="1:20" s="36" customFormat="1" ht="20.100000000000001" customHeight="1">
      <c r="A2779" s="29"/>
      <c r="B2779" s="34"/>
      <c r="C2779" s="31"/>
      <c r="D2779" s="32"/>
      <c r="E2779" s="33"/>
      <c r="F2779" s="34" t="s">
        <v>447</v>
      </c>
      <c r="G2779" s="34" t="s">
        <v>451</v>
      </c>
      <c r="H2779" s="34" t="s">
        <v>434</v>
      </c>
      <c r="I2779" s="29"/>
      <c r="J2779" s="35" t="s">
        <v>435</v>
      </c>
      <c r="K2779" s="228" t="s">
        <v>438</v>
      </c>
      <c r="L2779" s="228">
        <f>COUNTIF(H2778:H2785,"S")</f>
        <v>0</v>
      </c>
      <c r="M2779" s="228">
        <v>200</v>
      </c>
      <c r="N2779" s="245">
        <f>L2779*M2779</f>
        <v>0</v>
      </c>
      <c r="O2779" s="245"/>
      <c r="P2779" s="245">
        <f>N2779+O2779</f>
        <v>0</v>
      </c>
      <c r="Q2779" s="76">
        <f>P2779/P2782</f>
        <v>0</v>
      </c>
      <c r="R2779" s="76"/>
      <c r="S2779" s="76"/>
      <c r="T2779" s="76"/>
    </row>
    <row r="2780" spans="1:20" s="36" customFormat="1" ht="20.100000000000001" customHeight="1">
      <c r="A2780" s="29"/>
      <c r="B2780" s="34"/>
      <c r="C2780" s="31"/>
      <c r="D2780" s="32"/>
      <c r="E2780" s="33"/>
      <c r="F2780" s="34" t="s">
        <v>451</v>
      </c>
      <c r="G2780" s="34" t="s">
        <v>454</v>
      </c>
      <c r="H2780" s="34" t="s">
        <v>434</v>
      </c>
      <c r="I2780" s="29"/>
      <c r="J2780" s="35" t="s">
        <v>435</v>
      </c>
      <c r="K2780" s="228" t="s">
        <v>440</v>
      </c>
      <c r="L2780" s="228">
        <f>COUNTIF(H2778:H2785,"RR")</f>
        <v>0</v>
      </c>
      <c r="M2780" s="228">
        <v>200</v>
      </c>
      <c r="N2780" s="245">
        <f>L2780*M2780</f>
        <v>0</v>
      </c>
      <c r="O2780" s="245"/>
      <c r="P2780" s="245">
        <f>N2780+O2780</f>
        <v>0</v>
      </c>
      <c r="Q2780" s="76">
        <f>P2780/P2782</f>
        <v>0</v>
      </c>
      <c r="R2780" s="76"/>
      <c r="S2780" s="76"/>
      <c r="T2780" s="76"/>
    </row>
    <row r="2781" spans="1:20" s="36" customFormat="1" ht="20.100000000000001" customHeight="1">
      <c r="A2781" s="29"/>
      <c r="B2781" s="34"/>
      <c r="C2781" s="31"/>
      <c r="D2781" s="32"/>
      <c r="E2781" s="33"/>
      <c r="F2781" s="34" t="s">
        <v>454</v>
      </c>
      <c r="G2781" s="34" t="s">
        <v>455</v>
      </c>
      <c r="H2781" s="34" t="s">
        <v>434</v>
      </c>
      <c r="I2781" s="29"/>
      <c r="J2781" s="35" t="s">
        <v>435</v>
      </c>
      <c r="K2781" s="228" t="s">
        <v>443</v>
      </c>
      <c r="L2781" s="228">
        <f>COUNTIF(H2778:H2785,"RB")</f>
        <v>0</v>
      </c>
      <c r="M2781" s="228">
        <v>200</v>
      </c>
      <c r="N2781" s="245">
        <f>L2781*M2781</f>
        <v>0</v>
      </c>
      <c r="O2781" s="245"/>
      <c r="P2781" s="245">
        <f>N2781+O2781</f>
        <v>0</v>
      </c>
      <c r="Q2781" s="76">
        <f>P2781/P2782</f>
        <v>0</v>
      </c>
      <c r="R2781" s="76"/>
      <c r="S2781" s="76"/>
      <c r="T2781" s="76"/>
    </row>
    <row r="2782" spans="1:20" s="36" customFormat="1" ht="20.100000000000001" customHeight="1">
      <c r="A2782" s="29"/>
      <c r="B2782" s="34"/>
      <c r="C2782" s="31"/>
      <c r="D2782" s="32"/>
      <c r="E2782" s="33"/>
      <c r="F2782" s="34" t="s">
        <v>455</v>
      </c>
      <c r="G2782" s="34" t="s">
        <v>456</v>
      </c>
      <c r="H2782" s="34" t="s">
        <v>434</v>
      </c>
      <c r="I2782" s="29"/>
      <c r="J2782" s="35" t="s">
        <v>435</v>
      </c>
      <c r="K2782" s="228"/>
      <c r="L2782" s="228"/>
      <c r="M2782" s="228"/>
      <c r="N2782" s="245"/>
      <c r="O2782" s="245"/>
      <c r="P2782" s="245">
        <f>SUM(P2778:P2781)</f>
        <v>1791</v>
      </c>
      <c r="Q2782" s="76">
        <f>SUM(Q2778:Q2781)</f>
        <v>1</v>
      </c>
      <c r="R2782" s="76"/>
      <c r="S2782" s="76"/>
      <c r="T2782" s="76"/>
    </row>
    <row r="2783" spans="1:20" s="36" customFormat="1" ht="20.100000000000001" customHeight="1">
      <c r="A2783" s="29"/>
      <c r="B2783" s="34"/>
      <c r="C2783" s="31"/>
      <c r="D2783" s="32"/>
      <c r="E2783" s="33"/>
      <c r="F2783" s="34" t="s">
        <v>456</v>
      </c>
      <c r="G2783" s="34" t="s">
        <v>457</v>
      </c>
      <c r="H2783" s="34" t="s">
        <v>434</v>
      </c>
      <c r="I2783" s="29"/>
      <c r="J2783" s="35" t="s">
        <v>435</v>
      </c>
      <c r="K2783" s="228"/>
      <c r="L2783" s="228"/>
      <c r="M2783" s="228"/>
      <c r="N2783" s="241"/>
      <c r="O2783" s="241"/>
      <c r="P2783" s="241"/>
    </row>
    <row r="2784" spans="1:20" s="36" customFormat="1" ht="20.100000000000001" customHeight="1">
      <c r="A2784" s="29"/>
      <c r="B2784" s="34"/>
      <c r="C2784" s="31"/>
      <c r="D2784" s="32"/>
      <c r="E2784" s="33"/>
      <c r="F2784" s="34" t="s">
        <v>457</v>
      </c>
      <c r="G2784" s="34" t="s">
        <v>460</v>
      </c>
      <c r="H2784" s="34" t="s">
        <v>434</v>
      </c>
      <c r="I2784" s="29"/>
      <c r="J2784" s="35" t="s">
        <v>435</v>
      </c>
      <c r="K2784" s="228"/>
      <c r="L2784" s="228"/>
      <c r="M2784" s="228"/>
      <c r="N2784" s="241"/>
      <c r="O2784" s="241"/>
      <c r="P2784" s="241"/>
    </row>
    <row r="2785" spans="1:20" s="36" customFormat="1" ht="20.100000000000001" customHeight="1">
      <c r="A2785" s="29"/>
      <c r="B2785" s="34"/>
      <c r="C2785" s="31"/>
      <c r="D2785" s="32"/>
      <c r="E2785" s="33"/>
      <c r="F2785" s="34" t="s">
        <v>460</v>
      </c>
      <c r="G2785" s="34" t="s">
        <v>463</v>
      </c>
      <c r="H2785" s="34" t="s">
        <v>434</v>
      </c>
      <c r="I2785" s="29"/>
      <c r="J2785" s="35" t="s">
        <v>435</v>
      </c>
      <c r="K2785" s="228"/>
      <c r="L2785" s="228"/>
      <c r="M2785" s="228"/>
      <c r="N2785" s="241"/>
      <c r="O2785" s="241"/>
      <c r="P2785" s="241"/>
    </row>
    <row r="2786" spans="1:20" s="36" customFormat="1" ht="20.100000000000001" customHeight="1">
      <c r="A2786" s="29"/>
      <c r="B2786" s="34"/>
      <c r="C2786" s="31"/>
      <c r="D2786" s="32"/>
      <c r="E2786" s="33"/>
      <c r="F2786" s="34" t="s">
        <v>463</v>
      </c>
      <c r="G2786" s="34" t="s">
        <v>624</v>
      </c>
      <c r="H2786" s="34" t="s">
        <v>434</v>
      </c>
      <c r="I2786" s="29"/>
      <c r="J2786" s="35" t="s">
        <v>435</v>
      </c>
      <c r="K2786" s="228"/>
      <c r="L2786" s="228"/>
      <c r="M2786" s="228"/>
      <c r="N2786" s="241"/>
      <c r="O2786" s="241"/>
      <c r="P2786" s="241"/>
    </row>
    <row r="2787" spans="1:20" s="25" customFormat="1" ht="20.100000000000001" customHeight="1">
      <c r="A2787" s="20"/>
      <c r="B2787" s="44"/>
      <c r="C2787" s="41"/>
      <c r="D2787" s="42"/>
      <c r="E2787" s="43"/>
      <c r="F2787" s="44"/>
      <c r="G2787" s="44"/>
      <c r="H2787" s="44"/>
      <c r="I2787" s="20"/>
      <c r="J2787" s="24"/>
      <c r="K2787" s="226"/>
      <c r="L2787" s="226"/>
      <c r="M2787" s="226"/>
      <c r="N2787" s="239"/>
      <c r="O2787" s="239"/>
      <c r="P2787" s="239"/>
    </row>
    <row r="2788" spans="1:20" s="25" customFormat="1" ht="20.100000000000001" customHeight="1">
      <c r="A2788" s="20"/>
      <c r="B2788" s="44"/>
      <c r="C2788" s="41"/>
      <c r="D2788" s="42"/>
      <c r="E2788" s="43"/>
      <c r="F2788" s="44"/>
      <c r="G2788" s="44"/>
      <c r="H2788" s="44"/>
      <c r="I2788" s="20"/>
      <c r="J2788" s="24"/>
      <c r="K2788" s="226"/>
      <c r="L2788" s="226"/>
      <c r="M2788" s="226"/>
      <c r="N2788" s="239"/>
      <c r="O2788" s="239"/>
      <c r="P2788" s="239"/>
    </row>
    <row r="2789" spans="1:20" s="36" customFormat="1" ht="20.100000000000001" customHeight="1">
      <c r="A2789" s="29"/>
      <c r="B2789" s="34">
        <v>220</v>
      </c>
      <c r="C2789" s="31">
        <v>2.0649999999999999</v>
      </c>
      <c r="D2789" s="32" t="s">
        <v>235</v>
      </c>
      <c r="E2789" s="33">
        <v>2.4359999999999999</v>
      </c>
      <c r="F2789" s="34" t="s">
        <v>433</v>
      </c>
      <c r="G2789" s="34" t="s">
        <v>447</v>
      </c>
      <c r="H2789" s="34" t="s">
        <v>434</v>
      </c>
      <c r="I2789" s="29"/>
      <c r="J2789" s="35" t="s">
        <v>435</v>
      </c>
      <c r="K2789" s="228" t="s">
        <v>434</v>
      </c>
      <c r="L2789" s="228">
        <f>COUNTIF(H2789:H2800,"B")</f>
        <v>12</v>
      </c>
      <c r="M2789" s="228">
        <v>200</v>
      </c>
      <c r="N2789" s="245">
        <f>L2789*M2789</f>
        <v>2400</v>
      </c>
      <c r="O2789" s="245">
        <v>36</v>
      </c>
      <c r="P2789" s="245">
        <f>O2789+N2789</f>
        <v>2436</v>
      </c>
      <c r="Q2789" s="76">
        <f>P2789/P2793</f>
        <v>1</v>
      </c>
      <c r="R2789" s="76"/>
      <c r="S2789" s="76"/>
      <c r="T2789" s="76"/>
    </row>
    <row r="2790" spans="1:20" s="36" customFormat="1" ht="20.100000000000001" customHeight="1">
      <c r="A2790" s="29"/>
      <c r="B2790" s="34"/>
      <c r="C2790" s="31"/>
      <c r="D2790" s="32"/>
      <c r="E2790" s="33"/>
      <c r="F2790" s="34" t="s">
        <v>447</v>
      </c>
      <c r="G2790" s="34" t="s">
        <v>451</v>
      </c>
      <c r="H2790" s="34" t="s">
        <v>434</v>
      </c>
      <c r="I2790" s="29"/>
      <c r="J2790" s="35" t="s">
        <v>435</v>
      </c>
      <c r="K2790" s="228" t="s">
        <v>438</v>
      </c>
      <c r="L2790" s="228">
        <f>COUNTIF(H2789:H2796,"S")</f>
        <v>0</v>
      </c>
      <c r="M2790" s="228">
        <v>200</v>
      </c>
      <c r="N2790" s="245">
        <f>L2790*M2790</f>
        <v>0</v>
      </c>
      <c r="O2790" s="245"/>
      <c r="P2790" s="245">
        <f>N2790+O2790</f>
        <v>0</v>
      </c>
      <c r="Q2790" s="76">
        <f>P2790/P2793</f>
        <v>0</v>
      </c>
      <c r="R2790" s="76"/>
      <c r="S2790" s="76"/>
      <c r="T2790" s="76"/>
    </row>
    <row r="2791" spans="1:20" s="36" customFormat="1" ht="20.100000000000001" customHeight="1">
      <c r="A2791" s="29"/>
      <c r="B2791" s="34"/>
      <c r="C2791" s="31"/>
      <c r="D2791" s="32"/>
      <c r="E2791" s="33"/>
      <c r="F2791" s="34" t="s">
        <v>451</v>
      </c>
      <c r="G2791" s="34" t="s">
        <v>454</v>
      </c>
      <c r="H2791" s="34" t="s">
        <v>434</v>
      </c>
      <c r="I2791" s="29"/>
      <c r="J2791" s="35" t="s">
        <v>435</v>
      </c>
      <c r="K2791" s="228" t="s">
        <v>440</v>
      </c>
      <c r="L2791" s="228">
        <f>COUNTIF(H2789:H2796,"RR")</f>
        <v>0</v>
      </c>
      <c r="M2791" s="228">
        <v>200</v>
      </c>
      <c r="N2791" s="245">
        <f>L2791*M2791</f>
        <v>0</v>
      </c>
      <c r="O2791" s="245"/>
      <c r="P2791" s="245">
        <f>N2791+O2791</f>
        <v>0</v>
      </c>
      <c r="Q2791" s="76">
        <f>P2791/P2793</f>
        <v>0</v>
      </c>
      <c r="R2791" s="76"/>
      <c r="S2791" s="76"/>
      <c r="T2791" s="76"/>
    </row>
    <row r="2792" spans="1:20" s="36" customFormat="1" ht="20.100000000000001" customHeight="1">
      <c r="A2792" s="29"/>
      <c r="B2792" s="34"/>
      <c r="C2792" s="31"/>
      <c r="D2792" s="32"/>
      <c r="E2792" s="33"/>
      <c r="F2792" s="34" t="s">
        <v>454</v>
      </c>
      <c r="G2792" s="34" t="s">
        <v>455</v>
      </c>
      <c r="H2792" s="34" t="s">
        <v>434</v>
      </c>
      <c r="I2792" s="29"/>
      <c r="J2792" s="35" t="s">
        <v>435</v>
      </c>
      <c r="K2792" s="228" t="s">
        <v>443</v>
      </c>
      <c r="L2792" s="228">
        <f>COUNTIF(H2789:H2796,"RB")</f>
        <v>0</v>
      </c>
      <c r="M2792" s="228">
        <v>200</v>
      </c>
      <c r="N2792" s="245">
        <f>L2792*M2792</f>
        <v>0</v>
      </c>
      <c r="O2792" s="245"/>
      <c r="P2792" s="245">
        <f>N2792+O2792</f>
        <v>0</v>
      </c>
      <c r="Q2792" s="76">
        <f>P2792/P2793</f>
        <v>0</v>
      </c>
      <c r="R2792" s="76"/>
      <c r="S2792" s="76"/>
      <c r="T2792" s="76"/>
    </row>
    <row r="2793" spans="1:20" s="36" customFormat="1" ht="20.100000000000001" customHeight="1">
      <c r="A2793" s="29"/>
      <c r="B2793" s="34"/>
      <c r="C2793" s="31"/>
      <c r="D2793" s="32"/>
      <c r="E2793" s="33"/>
      <c r="F2793" s="34" t="s">
        <v>455</v>
      </c>
      <c r="G2793" s="34" t="s">
        <v>456</v>
      </c>
      <c r="H2793" s="34" t="s">
        <v>434</v>
      </c>
      <c r="I2793" s="29"/>
      <c r="J2793" s="35" t="s">
        <v>435</v>
      </c>
      <c r="K2793" s="228"/>
      <c r="L2793" s="228"/>
      <c r="M2793" s="228"/>
      <c r="N2793" s="245"/>
      <c r="O2793" s="245"/>
      <c r="P2793" s="245">
        <f>SUM(P2789:P2792)</f>
        <v>2436</v>
      </c>
      <c r="Q2793" s="76">
        <f>SUM(Q2789:Q2792)</f>
        <v>1</v>
      </c>
      <c r="R2793" s="76"/>
      <c r="S2793" s="76"/>
      <c r="T2793" s="76"/>
    </row>
    <row r="2794" spans="1:20" s="36" customFormat="1" ht="20.100000000000001" customHeight="1">
      <c r="A2794" s="29"/>
      <c r="B2794" s="34"/>
      <c r="C2794" s="31"/>
      <c r="D2794" s="32"/>
      <c r="E2794" s="33"/>
      <c r="F2794" s="34" t="s">
        <v>456</v>
      </c>
      <c r="G2794" s="34" t="s">
        <v>457</v>
      </c>
      <c r="H2794" s="34" t="s">
        <v>434</v>
      </c>
      <c r="I2794" s="29"/>
      <c r="J2794" s="35" t="s">
        <v>435</v>
      </c>
      <c r="K2794" s="228"/>
      <c r="L2794" s="228"/>
      <c r="M2794" s="228"/>
      <c r="N2794" s="241"/>
      <c r="O2794" s="241"/>
      <c r="P2794" s="241"/>
    </row>
    <row r="2795" spans="1:20" s="36" customFormat="1" ht="20.100000000000001" customHeight="1">
      <c r="A2795" s="29"/>
      <c r="B2795" s="34"/>
      <c r="C2795" s="31"/>
      <c r="D2795" s="32"/>
      <c r="E2795" s="33"/>
      <c r="F2795" s="34" t="s">
        <v>457</v>
      </c>
      <c r="G2795" s="34" t="s">
        <v>460</v>
      </c>
      <c r="H2795" s="34" t="s">
        <v>434</v>
      </c>
      <c r="I2795" s="29"/>
      <c r="J2795" s="35" t="s">
        <v>435</v>
      </c>
      <c r="K2795" s="228"/>
      <c r="L2795" s="228"/>
      <c r="M2795" s="228"/>
      <c r="N2795" s="241"/>
      <c r="O2795" s="241"/>
      <c r="P2795" s="241"/>
    </row>
    <row r="2796" spans="1:20" s="36" customFormat="1" ht="20.100000000000001" customHeight="1">
      <c r="A2796" s="29"/>
      <c r="B2796" s="34"/>
      <c r="C2796" s="31"/>
      <c r="D2796" s="32"/>
      <c r="E2796" s="33"/>
      <c r="F2796" s="34" t="s">
        <v>460</v>
      </c>
      <c r="G2796" s="34" t="s">
        <v>463</v>
      </c>
      <c r="H2796" s="34" t="s">
        <v>434</v>
      </c>
      <c r="I2796" s="29"/>
      <c r="J2796" s="35" t="s">
        <v>435</v>
      </c>
      <c r="K2796" s="228"/>
      <c r="L2796" s="228"/>
      <c r="M2796" s="228"/>
      <c r="N2796" s="241"/>
      <c r="O2796" s="241"/>
      <c r="P2796" s="241"/>
    </row>
    <row r="2797" spans="1:20" s="36" customFormat="1" ht="20.100000000000001" customHeight="1">
      <c r="A2797" s="29"/>
      <c r="B2797" s="34"/>
      <c r="C2797" s="31"/>
      <c r="D2797" s="32"/>
      <c r="E2797" s="33"/>
      <c r="F2797" s="34" t="s">
        <v>463</v>
      </c>
      <c r="G2797" s="34" t="s">
        <v>464</v>
      </c>
      <c r="H2797" s="34" t="s">
        <v>434</v>
      </c>
      <c r="I2797" s="29"/>
      <c r="J2797" s="35" t="s">
        <v>435</v>
      </c>
      <c r="K2797" s="228"/>
      <c r="L2797" s="228"/>
      <c r="M2797" s="228"/>
      <c r="N2797" s="241"/>
      <c r="O2797" s="241"/>
      <c r="P2797" s="241"/>
    </row>
    <row r="2798" spans="1:20" s="36" customFormat="1" ht="20.100000000000001" customHeight="1">
      <c r="A2798" s="29"/>
      <c r="B2798" s="34"/>
      <c r="C2798" s="31"/>
      <c r="D2798" s="32"/>
      <c r="E2798" s="33"/>
      <c r="F2798" s="34" t="s">
        <v>464</v>
      </c>
      <c r="G2798" s="34" t="s">
        <v>465</v>
      </c>
      <c r="H2798" s="34" t="s">
        <v>434</v>
      </c>
      <c r="I2798" s="29"/>
      <c r="J2798" s="35" t="s">
        <v>435</v>
      </c>
      <c r="K2798" s="228"/>
      <c r="L2798" s="228"/>
      <c r="M2798" s="228"/>
      <c r="N2798" s="241"/>
      <c r="O2798" s="241"/>
      <c r="P2798" s="241"/>
    </row>
    <row r="2799" spans="1:20" s="36" customFormat="1" ht="20.100000000000001" customHeight="1">
      <c r="A2799" s="29"/>
      <c r="B2799" s="34"/>
      <c r="C2799" s="31"/>
      <c r="D2799" s="32"/>
      <c r="E2799" s="33"/>
      <c r="F2799" s="34" t="s">
        <v>465</v>
      </c>
      <c r="G2799" s="34" t="s">
        <v>466</v>
      </c>
      <c r="H2799" s="34" t="s">
        <v>434</v>
      </c>
      <c r="I2799" s="29"/>
      <c r="J2799" s="35" t="s">
        <v>435</v>
      </c>
      <c r="K2799" s="228"/>
      <c r="L2799" s="228"/>
      <c r="M2799" s="228"/>
      <c r="N2799" s="241"/>
      <c r="O2799" s="241"/>
      <c r="P2799" s="241"/>
    </row>
    <row r="2800" spans="1:20" s="36" customFormat="1" ht="20.100000000000001" customHeight="1">
      <c r="A2800" s="29"/>
      <c r="B2800" s="34"/>
      <c r="C2800" s="31"/>
      <c r="D2800" s="32"/>
      <c r="E2800" s="33"/>
      <c r="F2800" s="34" t="s">
        <v>466</v>
      </c>
      <c r="G2800" s="34" t="s">
        <v>467</v>
      </c>
      <c r="H2800" s="34" t="s">
        <v>434</v>
      </c>
      <c r="I2800" s="29"/>
      <c r="J2800" s="35" t="s">
        <v>435</v>
      </c>
      <c r="K2800" s="228"/>
      <c r="L2800" s="228"/>
      <c r="M2800" s="228"/>
      <c r="N2800" s="241"/>
      <c r="O2800" s="241"/>
      <c r="P2800" s="241"/>
    </row>
    <row r="2801" spans="1:20" s="36" customFormat="1" ht="20.100000000000001" customHeight="1">
      <c r="A2801" s="29"/>
      <c r="B2801" s="34"/>
      <c r="C2801" s="31"/>
      <c r="D2801" s="32"/>
      <c r="E2801" s="33"/>
      <c r="F2801" s="34" t="s">
        <v>467</v>
      </c>
      <c r="G2801" s="34" t="s">
        <v>625</v>
      </c>
      <c r="H2801" s="34" t="s">
        <v>434</v>
      </c>
      <c r="I2801" s="29"/>
      <c r="J2801" s="35" t="s">
        <v>435</v>
      </c>
      <c r="K2801" s="228"/>
      <c r="L2801" s="228"/>
      <c r="M2801" s="228"/>
      <c r="N2801" s="241"/>
      <c r="O2801" s="241"/>
      <c r="P2801" s="241"/>
    </row>
    <row r="2802" spans="1:20" s="25" customFormat="1" ht="20.100000000000001" customHeight="1">
      <c r="A2802" s="20"/>
      <c r="B2802" s="44"/>
      <c r="C2802" s="41"/>
      <c r="D2802" s="42"/>
      <c r="E2802" s="43"/>
      <c r="F2802" s="44"/>
      <c r="G2802" s="44"/>
      <c r="H2802" s="44"/>
      <c r="I2802" s="20"/>
      <c r="J2802" s="24"/>
      <c r="K2802" s="226"/>
      <c r="L2802" s="226"/>
      <c r="M2802" s="226"/>
      <c r="N2802" s="239"/>
      <c r="O2802" s="239"/>
      <c r="P2802" s="239"/>
    </row>
    <row r="2803" spans="1:20" s="25" customFormat="1" ht="20.100000000000001" customHeight="1">
      <c r="A2803" s="20"/>
      <c r="B2803" s="44"/>
      <c r="C2803" s="41"/>
      <c r="D2803" s="42"/>
      <c r="E2803" s="43"/>
      <c r="F2803" s="44"/>
      <c r="G2803" s="44"/>
      <c r="H2803" s="44"/>
      <c r="I2803" s="20"/>
      <c r="J2803" s="24"/>
      <c r="K2803" s="226"/>
      <c r="L2803" s="226"/>
      <c r="M2803" s="226"/>
      <c r="N2803" s="239"/>
      <c r="O2803" s="239"/>
      <c r="P2803" s="239"/>
    </row>
    <row r="2804" spans="1:20" s="36" customFormat="1" ht="20.100000000000001" customHeight="1">
      <c r="A2804" s="29"/>
      <c r="B2804" s="34">
        <v>221</v>
      </c>
      <c r="C2804" s="31">
        <v>2.0659999999999998</v>
      </c>
      <c r="D2804" s="32" t="s">
        <v>236</v>
      </c>
      <c r="E2804" s="33">
        <v>1.494</v>
      </c>
      <c r="F2804" s="34" t="s">
        <v>433</v>
      </c>
      <c r="G2804" s="34" t="s">
        <v>447</v>
      </c>
      <c r="H2804" s="34" t="s">
        <v>434</v>
      </c>
      <c r="I2804" s="29"/>
      <c r="J2804" s="35" t="s">
        <v>435</v>
      </c>
      <c r="K2804" s="228" t="s">
        <v>434</v>
      </c>
      <c r="L2804" s="228">
        <f>COUNTIF(H2804:H2810,"B")</f>
        <v>6</v>
      </c>
      <c r="M2804" s="228">
        <v>200</v>
      </c>
      <c r="N2804" s="245">
        <f>L2804*M2804</f>
        <v>1200</v>
      </c>
      <c r="O2804" s="245">
        <v>94</v>
      </c>
      <c r="P2804" s="245">
        <f>O2804+N2804</f>
        <v>1294</v>
      </c>
      <c r="Q2804" s="76">
        <f>P2804/P2808</f>
        <v>0.86613119143239625</v>
      </c>
      <c r="R2804" s="76"/>
      <c r="S2804" s="76"/>
      <c r="T2804" s="76"/>
    </row>
    <row r="2805" spans="1:20" s="36" customFormat="1" ht="20.100000000000001" customHeight="1">
      <c r="A2805" s="29"/>
      <c r="B2805" s="34"/>
      <c r="C2805" s="31"/>
      <c r="D2805" s="32"/>
      <c r="E2805" s="33"/>
      <c r="F2805" s="34" t="s">
        <v>447</v>
      </c>
      <c r="G2805" s="34" t="s">
        <v>451</v>
      </c>
      <c r="H2805" s="34" t="s">
        <v>438</v>
      </c>
      <c r="I2805" s="29"/>
      <c r="J2805" s="35" t="s">
        <v>435</v>
      </c>
      <c r="K2805" s="228" t="s">
        <v>438</v>
      </c>
      <c r="L2805" s="228">
        <f>COUNTIF(H2804:H2810,"S")</f>
        <v>1</v>
      </c>
      <c r="M2805" s="228">
        <v>200</v>
      </c>
      <c r="N2805" s="245">
        <f>L2805*M2805</f>
        <v>200</v>
      </c>
      <c r="O2805" s="245"/>
      <c r="P2805" s="245">
        <f>N2805+O2805</f>
        <v>200</v>
      </c>
      <c r="Q2805" s="76">
        <f>P2805/P2808</f>
        <v>0.13386880856760375</v>
      </c>
      <c r="R2805" s="76"/>
      <c r="S2805" s="76"/>
      <c r="T2805" s="76"/>
    </row>
    <row r="2806" spans="1:20" s="36" customFormat="1" ht="20.100000000000001" customHeight="1">
      <c r="A2806" s="29"/>
      <c r="B2806" s="34"/>
      <c r="C2806" s="31"/>
      <c r="D2806" s="32"/>
      <c r="E2806" s="33"/>
      <c r="F2806" s="34" t="s">
        <v>451</v>
      </c>
      <c r="G2806" s="34" t="s">
        <v>454</v>
      </c>
      <c r="H2806" s="34" t="s">
        <v>434</v>
      </c>
      <c r="I2806" s="29"/>
      <c r="J2806" s="35" t="s">
        <v>435</v>
      </c>
      <c r="K2806" s="228" t="s">
        <v>440</v>
      </c>
      <c r="L2806" s="228">
        <f>COUNTIF(H2804:H2810,"RR")</f>
        <v>0</v>
      </c>
      <c r="M2806" s="228">
        <v>200</v>
      </c>
      <c r="N2806" s="245">
        <f>L2806*M2806</f>
        <v>0</v>
      </c>
      <c r="O2806" s="245"/>
      <c r="P2806" s="245">
        <f>N2806+O2806</f>
        <v>0</v>
      </c>
      <c r="Q2806" s="76">
        <f>P2806/P2808</f>
        <v>0</v>
      </c>
      <c r="R2806" s="76"/>
      <c r="S2806" s="76"/>
      <c r="T2806" s="76"/>
    </row>
    <row r="2807" spans="1:20" s="36" customFormat="1" ht="20.100000000000001" customHeight="1">
      <c r="A2807" s="29"/>
      <c r="B2807" s="34"/>
      <c r="C2807" s="31"/>
      <c r="D2807" s="32"/>
      <c r="E2807" s="33"/>
      <c r="F2807" s="34" t="s">
        <v>454</v>
      </c>
      <c r="G2807" s="34" t="s">
        <v>455</v>
      </c>
      <c r="H2807" s="34" t="s">
        <v>434</v>
      </c>
      <c r="I2807" s="29"/>
      <c r="J2807" s="35" t="s">
        <v>435</v>
      </c>
      <c r="K2807" s="228" t="s">
        <v>443</v>
      </c>
      <c r="L2807" s="228">
        <f>COUNTIF(H2804:H2810,"RB")</f>
        <v>0</v>
      </c>
      <c r="M2807" s="228">
        <v>200</v>
      </c>
      <c r="N2807" s="245">
        <f>L2807*M2807</f>
        <v>0</v>
      </c>
      <c r="O2807" s="245"/>
      <c r="P2807" s="245">
        <f>N2807+O2807</f>
        <v>0</v>
      </c>
      <c r="Q2807" s="76">
        <f>P2807/P2808</f>
        <v>0</v>
      </c>
      <c r="R2807" s="76"/>
      <c r="S2807" s="76"/>
      <c r="T2807" s="76"/>
    </row>
    <row r="2808" spans="1:20" s="36" customFormat="1" ht="20.100000000000001" customHeight="1">
      <c r="A2808" s="29"/>
      <c r="B2808" s="34"/>
      <c r="C2808" s="31"/>
      <c r="D2808" s="32"/>
      <c r="E2808" s="33"/>
      <c r="F2808" s="34" t="s">
        <v>455</v>
      </c>
      <c r="G2808" s="34" t="s">
        <v>456</v>
      </c>
      <c r="H2808" s="34" t="s">
        <v>434</v>
      </c>
      <c r="I2808" s="29"/>
      <c r="J2808" s="35" t="s">
        <v>435</v>
      </c>
      <c r="K2808" s="228"/>
      <c r="L2808" s="228"/>
      <c r="M2808" s="228"/>
      <c r="N2808" s="245"/>
      <c r="O2808" s="245"/>
      <c r="P2808" s="245">
        <f>SUM(P2804:P2807)</f>
        <v>1494</v>
      </c>
      <c r="Q2808" s="76">
        <f>SUM(Q2804:Q2807)</f>
        <v>1</v>
      </c>
      <c r="R2808" s="76"/>
      <c r="S2808" s="76"/>
      <c r="T2808" s="76"/>
    </row>
    <row r="2809" spans="1:20" s="36" customFormat="1" ht="20.100000000000001" customHeight="1">
      <c r="A2809" s="29"/>
      <c r="B2809" s="34"/>
      <c r="C2809" s="31"/>
      <c r="D2809" s="32"/>
      <c r="E2809" s="33"/>
      <c r="F2809" s="34" t="s">
        <v>456</v>
      </c>
      <c r="G2809" s="34" t="s">
        <v>457</v>
      </c>
      <c r="H2809" s="34" t="s">
        <v>434</v>
      </c>
      <c r="I2809" s="29"/>
      <c r="J2809" s="35" t="s">
        <v>435</v>
      </c>
      <c r="K2809" s="228"/>
      <c r="L2809" s="228"/>
      <c r="M2809" s="228"/>
      <c r="N2809" s="241"/>
      <c r="O2809" s="241"/>
      <c r="P2809" s="241"/>
    </row>
    <row r="2810" spans="1:20" s="36" customFormat="1" ht="20.100000000000001" customHeight="1">
      <c r="A2810" s="29"/>
      <c r="B2810" s="34"/>
      <c r="C2810" s="31"/>
      <c r="D2810" s="32"/>
      <c r="E2810" s="33"/>
      <c r="F2810" s="34" t="s">
        <v>457</v>
      </c>
      <c r="G2810" s="34" t="s">
        <v>460</v>
      </c>
      <c r="H2810" s="34" t="s">
        <v>434</v>
      </c>
      <c r="I2810" s="29"/>
      <c r="J2810" s="35" t="s">
        <v>435</v>
      </c>
      <c r="K2810" s="228"/>
      <c r="L2810" s="228"/>
      <c r="M2810" s="228"/>
      <c r="N2810" s="241"/>
      <c r="O2810" s="241"/>
      <c r="P2810" s="241"/>
    </row>
    <row r="2811" spans="1:20" s="36" customFormat="1" ht="20.100000000000001" customHeight="1">
      <c r="A2811" s="29"/>
      <c r="B2811" s="34"/>
      <c r="C2811" s="31"/>
      <c r="D2811" s="32"/>
      <c r="E2811" s="33"/>
      <c r="F2811" s="34" t="s">
        <v>460</v>
      </c>
      <c r="G2811" s="34" t="s">
        <v>626</v>
      </c>
      <c r="H2811" s="34" t="s">
        <v>434</v>
      </c>
      <c r="I2811" s="29"/>
      <c r="J2811" s="35" t="s">
        <v>435</v>
      </c>
      <c r="K2811" s="228"/>
      <c r="L2811" s="228"/>
      <c r="M2811" s="228"/>
      <c r="N2811" s="241"/>
      <c r="O2811" s="241"/>
      <c r="P2811" s="241"/>
    </row>
    <row r="2812" spans="1:20" s="25" customFormat="1" ht="20.100000000000001" customHeight="1">
      <c r="A2812" s="20"/>
      <c r="B2812" s="44"/>
      <c r="C2812" s="41"/>
      <c r="D2812" s="42"/>
      <c r="E2812" s="43"/>
      <c r="F2812" s="44"/>
      <c r="G2812" s="44"/>
      <c r="H2812" s="44"/>
      <c r="I2812" s="20"/>
      <c r="J2812" s="24"/>
      <c r="K2812" s="226"/>
      <c r="L2812" s="226"/>
      <c r="M2812" s="226"/>
      <c r="N2812" s="239"/>
      <c r="O2812" s="239"/>
      <c r="P2812" s="239"/>
    </row>
    <row r="2813" spans="1:20" s="25" customFormat="1" ht="20.100000000000001" customHeight="1">
      <c r="A2813" s="20"/>
      <c r="B2813" s="44"/>
      <c r="C2813" s="41"/>
      <c r="D2813" s="42"/>
      <c r="E2813" s="43"/>
      <c r="F2813" s="44"/>
      <c r="G2813" s="44"/>
      <c r="H2813" s="44"/>
      <c r="I2813" s="20"/>
      <c r="J2813" s="24"/>
      <c r="K2813" s="226"/>
      <c r="L2813" s="226"/>
      <c r="M2813" s="226"/>
      <c r="N2813" s="239"/>
      <c r="O2813" s="239"/>
      <c r="P2813" s="239"/>
    </row>
    <row r="2814" spans="1:20" s="36" customFormat="1" ht="20.100000000000001" customHeight="1">
      <c r="A2814" s="29"/>
      <c r="B2814" s="34">
        <v>222</v>
      </c>
      <c r="C2814" s="31">
        <v>2.0670000000000002</v>
      </c>
      <c r="D2814" s="32" t="s">
        <v>237</v>
      </c>
      <c r="E2814" s="33">
        <v>6.1779999999999999</v>
      </c>
      <c r="F2814" s="34" t="s">
        <v>433</v>
      </c>
      <c r="G2814" s="34" t="s">
        <v>447</v>
      </c>
      <c r="H2814" s="34" t="s">
        <v>438</v>
      </c>
      <c r="I2814" s="29"/>
      <c r="J2814" s="35" t="s">
        <v>435</v>
      </c>
      <c r="K2814" s="228" t="s">
        <v>434</v>
      </c>
      <c r="L2814" s="228">
        <f>COUNTIF(H2814:H2843,"B")</f>
        <v>23</v>
      </c>
      <c r="M2814" s="228">
        <v>200</v>
      </c>
      <c r="N2814" s="245">
        <f>L2814*M2814</f>
        <v>4600</v>
      </c>
      <c r="O2814" s="245">
        <v>178</v>
      </c>
      <c r="P2814" s="245">
        <f>O2814+N2814</f>
        <v>4778</v>
      </c>
      <c r="Q2814" s="76">
        <f>P2814/P2818</f>
        <v>0.77338944642279051</v>
      </c>
      <c r="R2814" s="76"/>
      <c r="S2814" s="76"/>
      <c r="T2814" s="76"/>
    </row>
    <row r="2815" spans="1:20" s="36" customFormat="1" ht="20.100000000000001" customHeight="1">
      <c r="A2815" s="29"/>
      <c r="B2815" s="34"/>
      <c r="C2815" s="31"/>
      <c r="D2815" s="32"/>
      <c r="E2815" s="33"/>
      <c r="F2815" s="34" t="s">
        <v>447</v>
      </c>
      <c r="G2815" s="34" t="s">
        <v>451</v>
      </c>
      <c r="H2815" s="34" t="s">
        <v>438</v>
      </c>
      <c r="I2815" s="29"/>
      <c r="J2815" s="35" t="s">
        <v>435</v>
      </c>
      <c r="K2815" s="228" t="s">
        <v>438</v>
      </c>
      <c r="L2815" s="228">
        <f>COUNTIF(H2814:H2843,"S")</f>
        <v>6</v>
      </c>
      <c r="M2815" s="228">
        <v>200</v>
      </c>
      <c r="N2815" s="245">
        <f>L2815*M2815</f>
        <v>1200</v>
      </c>
      <c r="O2815" s="245"/>
      <c r="P2815" s="245">
        <f>N2815+O2815</f>
        <v>1200</v>
      </c>
      <c r="Q2815" s="76">
        <f>P2815/P2818</f>
        <v>0.19423761735189382</v>
      </c>
      <c r="R2815" s="76"/>
      <c r="S2815" s="76"/>
      <c r="T2815" s="76"/>
    </row>
    <row r="2816" spans="1:20" s="36" customFormat="1" ht="20.100000000000001" customHeight="1">
      <c r="A2816" s="29"/>
      <c r="B2816" s="34"/>
      <c r="C2816" s="31"/>
      <c r="D2816" s="32"/>
      <c r="E2816" s="33"/>
      <c r="F2816" s="34" t="s">
        <v>451</v>
      </c>
      <c r="G2816" s="34" t="s">
        <v>454</v>
      </c>
      <c r="H2816" s="34" t="s">
        <v>434</v>
      </c>
      <c r="I2816" s="29"/>
      <c r="J2816" s="35" t="s">
        <v>435</v>
      </c>
      <c r="K2816" s="228" t="s">
        <v>440</v>
      </c>
      <c r="L2816" s="228">
        <f>COUNTIF(H2814:H2843,"RR")</f>
        <v>1</v>
      </c>
      <c r="M2816" s="228">
        <v>200</v>
      </c>
      <c r="N2816" s="245">
        <f>L2816*M2816</f>
        <v>200</v>
      </c>
      <c r="O2816" s="245"/>
      <c r="P2816" s="245">
        <f>N2816+O2816</f>
        <v>200</v>
      </c>
      <c r="Q2816" s="76">
        <f>P2816/P2818</f>
        <v>3.2372936225315639E-2</v>
      </c>
      <c r="R2816" s="76"/>
      <c r="S2816" s="76"/>
      <c r="T2816" s="76"/>
    </row>
    <row r="2817" spans="1:20" s="36" customFormat="1" ht="20.100000000000001" customHeight="1">
      <c r="A2817" s="29"/>
      <c r="B2817" s="34"/>
      <c r="C2817" s="31"/>
      <c r="D2817" s="32"/>
      <c r="E2817" s="33"/>
      <c r="F2817" s="34" t="s">
        <v>454</v>
      </c>
      <c r="G2817" s="34" t="s">
        <v>455</v>
      </c>
      <c r="H2817" s="34" t="s">
        <v>434</v>
      </c>
      <c r="I2817" s="29"/>
      <c r="J2817" s="35" t="s">
        <v>435</v>
      </c>
      <c r="K2817" s="228" t="s">
        <v>443</v>
      </c>
      <c r="L2817" s="228">
        <f>COUNTIF(H2814:H2843,"RB")</f>
        <v>0</v>
      </c>
      <c r="M2817" s="228">
        <v>200</v>
      </c>
      <c r="N2817" s="245">
        <f>L2817*M2817</f>
        <v>0</v>
      </c>
      <c r="O2817" s="245"/>
      <c r="P2817" s="245">
        <f>N2817+O2817</f>
        <v>0</v>
      </c>
      <c r="Q2817" s="76">
        <f>P2817/P2818</f>
        <v>0</v>
      </c>
      <c r="R2817" s="76"/>
      <c r="S2817" s="76"/>
      <c r="T2817" s="76"/>
    </row>
    <row r="2818" spans="1:20" s="36" customFormat="1" ht="20.100000000000001" customHeight="1">
      <c r="A2818" s="29"/>
      <c r="B2818" s="34"/>
      <c r="C2818" s="31"/>
      <c r="D2818" s="32"/>
      <c r="E2818" s="33"/>
      <c r="F2818" s="34" t="s">
        <v>455</v>
      </c>
      <c r="G2818" s="34" t="s">
        <v>456</v>
      </c>
      <c r="H2818" s="34" t="s">
        <v>434</v>
      </c>
      <c r="I2818" s="29"/>
      <c r="J2818" s="35" t="s">
        <v>435</v>
      </c>
      <c r="K2818" s="228"/>
      <c r="L2818" s="228"/>
      <c r="M2818" s="228"/>
      <c r="N2818" s="245"/>
      <c r="O2818" s="245"/>
      <c r="P2818" s="245">
        <f>SUM(P2814:P2817)</f>
        <v>6178</v>
      </c>
      <c r="Q2818" s="76">
        <f>SUM(Q2814:Q2817)</f>
        <v>1</v>
      </c>
      <c r="R2818" s="76"/>
      <c r="S2818" s="76"/>
      <c r="T2818" s="76"/>
    </row>
    <row r="2819" spans="1:20" s="36" customFormat="1" ht="20.100000000000001" customHeight="1">
      <c r="A2819" s="29"/>
      <c r="B2819" s="34"/>
      <c r="C2819" s="31"/>
      <c r="D2819" s="32"/>
      <c r="E2819" s="33"/>
      <c r="F2819" s="34" t="s">
        <v>456</v>
      </c>
      <c r="G2819" s="34" t="s">
        <v>457</v>
      </c>
      <c r="H2819" s="34" t="s">
        <v>434</v>
      </c>
      <c r="I2819" s="29"/>
      <c r="J2819" s="35" t="s">
        <v>435</v>
      </c>
      <c r="K2819" s="228"/>
      <c r="L2819" s="228"/>
      <c r="M2819" s="228"/>
      <c r="N2819" s="241"/>
      <c r="O2819" s="241"/>
      <c r="P2819" s="241"/>
    </row>
    <row r="2820" spans="1:20" s="36" customFormat="1" ht="20.100000000000001" customHeight="1">
      <c r="A2820" s="29"/>
      <c r="B2820" s="34"/>
      <c r="C2820" s="31"/>
      <c r="D2820" s="32"/>
      <c r="E2820" s="33"/>
      <c r="F2820" s="34" t="s">
        <v>457</v>
      </c>
      <c r="G2820" s="34" t="s">
        <v>460</v>
      </c>
      <c r="H2820" s="34" t="s">
        <v>434</v>
      </c>
      <c r="I2820" s="29"/>
      <c r="J2820" s="35" t="s">
        <v>435</v>
      </c>
      <c r="K2820" s="228"/>
      <c r="L2820" s="228"/>
      <c r="M2820" s="228"/>
      <c r="N2820" s="241"/>
      <c r="O2820" s="241"/>
      <c r="P2820" s="241"/>
    </row>
    <row r="2821" spans="1:20" s="36" customFormat="1" ht="20.100000000000001" customHeight="1">
      <c r="A2821" s="29"/>
      <c r="B2821" s="34"/>
      <c r="C2821" s="31"/>
      <c r="D2821" s="32"/>
      <c r="E2821" s="33"/>
      <c r="F2821" s="34" t="s">
        <v>460</v>
      </c>
      <c r="G2821" s="34" t="s">
        <v>463</v>
      </c>
      <c r="H2821" s="34" t="s">
        <v>434</v>
      </c>
      <c r="I2821" s="29"/>
      <c r="J2821" s="35" t="s">
        <v>435</v>
      </c>
      <c r="K2821" s="228"/>
      <c r="L2821" s="228"/>
      <c r="M2821" s="228"/>
      <c r="N2821" s="241"/>
      <c r="O2821" s="241"/>
      <c r="P2821" s="241"/>
    </row>
    <row r="2822" spans="1:20" s="36" customFormat="1" ht="20.100000000000001" customHeight="1">
      <c r="A2822" s="29"/>
      <c r="B2822" s="34"/>
      <c r="C2822" s="31"/>
      <c r="D2822" s="32"/>
      <c r="E2822" s="33"/>
      <c r="F2822" s="34" t="s">
        <v>463</v>
      </c>
      <c r="G2822" s="34" t="s">
        <v>464</v>
      </c>
      <c r="H2822" s="34" t="s">
        <v>434</v>
      </c>
      <c r="I2822" s="29"/>
      <c r="J2822" s="35" t="s">
        <v>435</v>
      </c>
      <c r="K2822" s="228"/>
      <c r="L2822" s="228"/>
      <c r="M2822" s="228"/>
      <c r="N2822" s="241"/>
      <c r="O2822" s="241"/>
      <c r="P2822" s="241"/>
    </row>
    <row r="2823" spans="1:20" s="36" customFormat="1" ht="20.100000000000001" customHeight="1">
      <c r="A2823" s="29"/>
      <c r="B2823" s="34"/>
      <c r="C2823" s="31"/>
      <c r="D2823" s="32"/>
      <c r="E2823" s="33"/>
      <c r="F2823" s="34" t="s">
        <v>464</v>
      </c>
      <c r="G2823" s="34" t="s">
        <v>465</v>
      </c>
      <c r="H2823" s="34" t="s">
        <v>434</v>
      </c>
      <c r="I2823" s="29"/>
      <c r="J2823" s="35" t="s">
        <v>435</v>
      </c>
      <c r="K2823" s="228"/>
      <c r="L2823" s="228"/>
      <c r="M2823" s="228"/>
      <c r="N2823" s="241"/>
      <c r="O2823" s="241"/>
      <c r="P2823" s="241"/>
    </row>
    <row r="2824" spans="1:20" s="36" customFormat="1" ht="20.100000000000001" customHeight="1">
      <c r="A2824" s="29"/>
      <c r="B2824" s="34"/>
      <c r="C2824" s="31"/>
      <c r="D2824" s="32"/>
      <c r="E2824" s="33"/>
      <c r="F2824" s="34" t="s">
        <v>465</v>
      </c>
      <c r="G2824" s="34" t="s">
        <v>466</v>
      </c>
      <c r="H2824" s="34" t="s">
        <v>434</v>
      </c>
      <c r="I2824" s="29"/>
      <c r="J2824" s="35" t="s">
        <v>435</v>
      </c>
      <c r="K2824" s="228"/>
      <c r="L2824" s="228"/>
      <c r="M2824" s="228"/>
      <c r="N2824" s="241"/>
      <c r="O2824" s="241"/>
      <c r="P2824" s="241"/>
    </row>
    <row r="2825" spans="1:20" s="36" customFormat="1" ht="20.100000000000001" customHeight="1">
      <c r="A2825" s="29"/>
      <c r="B2825" s="34"/>
      <c r="C2825" s="31"/>
      <c r="D2825" s="32"/>
      <c r="E2825" s="33"/>
      <c r="F2825" s="34" t="s">
        <v>466</v>
      </c>
      <c r="G2825" s="34" t="s">
        <v>467</v>
      </c>
      <c r="H2825" s="34" t="s">
        <v>434</v>
      </c>
      <c r="I2825" s="29"/>
      <c r="J2825" s="35" t="s">
        <v>435</v>
      </c>
      <c r="K2825" s="228"/>
      <c r="L2825" s="228"/>
      <c r="M2825" s="228"/>
      <c r="N2825" s="241"/>
      <c r="O2825" s="241"/>
      <c r="P2825" s="241"/>
    </row>
    <row r="2826" spans="1:20" s="36" customFormat="1" ht="20.100000000000001" customHeight="1">
      <c r="A2826" s="29"/>
      <c r="B2826" s="34"/>
      <c r="C2826" s="31"/>
      <c r="D2826" s="32"/>
      <c r="E2826" s="33"/>
      <c r="F2826" s="34" t="s">
        <v>467</v>
      </c>
      <c r="G2826" s="34" t="s">
        <v>468</v>
      </c>
      <c r="H2826" s="34" t="s">
        <v>434</v>
      </c>
      <c r="I2826" s="29"/>
      <c r="J2826" s="35" t="s">
        <v>435</v>
      </c>
      <c r="K2826" s="228"/>
      <c r="L2826" s="228"/>
      <c r="M2826" s="228"/>
      <c r="N2826" s="241"/>
      <c r="O2826" s="241"/>
      <c r="P2826" s="241"/>
    </row>
    <row r="2827" spans="1:20" s="36" customFormat="1" ht="20.100000000000001" customHeight="1">
      <c r="A2827" s="29"/>
      <c r="B2827" s="34"/>
      <c r="C2827" s="31"/>
      <c r="D2827" s="32"/>
      <c r="E2827" s="33"/>
      <c r="F2827" s="34" t="s">
        <v>468</v>
      </c>
      <c r="G2827" s="34" t="s">
        <v>469</v>
      </c>
      <c r="H2827" s="34" t="s">
        <v>434</v>
      </c>
      <c r="I2827" s="29"/>
      <c r="J2827" s="35" t="s">
        <v>435</v>
      </c>
      <c r="K2827" s="228"/>
      <c r="L2827" s="228"/>
      <c r="M2827" s="228"/>
      <c r="N2827" s="241"/>
      <c r="O2827" s="241"/>
      <c r="P2827" s="241"/>
    </row>
    <row r="2828" spans="1:20" s="36" customFormat="1" ht="20.100000000000001" customHeight="1">
      <c r="A2828" s="29"/>
      <c r="B2828" s="34"/>
      <c r="C2828" s="31"/>
      <c r="D2828" s="32"/>
      <c r="E2828" s="33"/>
      <c r="F2828" s="34" t="s">
        <v>469</v>
      </c>
      <c r="G2828" s="34" t="s">
        <v>470</v>
      </c>
      <c r="H2828" s="34" t="s">
        <v>434</v>
      </c>
      <c r="I2828" s="29"/>
      <c r="J2828" s="35" t="s">
        <v>435</v>
      </c>
      <c r="K2828" s="228"/>
      <c r="L2828" s="228"/>
      <c r="M2828" s="228"/>
      <c r="N2828" s="241"/>
      <c r="O2828" s="241"/>
      <c r="P2828" s="241"/>
    </row>
    <row r="2829" spans="1:20" s="36" customFormat="1" ht="20.100000000000001" customHeight="1">
      <c r="A2829" s="29"/>
      <c r="B2829" s="34"/>
      <c r="C2829" s="31"/>
      <c r="D2829" s="32"/>
      <c r="E2829" s="33"/>
      <c r="F2829" s="34" t="s">
        <v>470</v>
      </c>
      <c r="G2829" s="34" t="s">
        <v>471</v>
      </c>
      <c r="H2829" s="34" t="s">
        <v>434</v>
      </c>
      <c r="I2829" s="29"/>
      <c r="J2829" s="35" t="s">
        <v>435</v>
      </c>
      <c r="K2829" s="228"/>
      <c r="L2829" s="228"/>
      <c r="M2829" s="228"/>
      <c r="N2829" s="241"/>
      <c r="O2829" s="241"/>
      <c r="P2829" s="241"/>
    </row>
    <row r="2830" spans="1:20" s="36" customFormat="1" ht="20.100000000000001" customHeight="1">
      <c r="A2830" s="29"/>
      <c r="B2830" s="34"/>
      <c r="C2830" s="31"/>
      <c r="D2830" s="32"/>
      <c r="E2830" s="33"/>
      <c r="F2830" s="34" t="s">
        <v>471</v>
      </c>
      <c r="G2830" s="34" t="s">
        <v>473</v>
      </c>
      <c r="H2830" s="34" t="s">
        <v>434</v>
      </c>
      <c r="I2830" s="29"/>
      <c r="J2830" s="35" t="s">
        <v>435</v>
      </c>
      <c r="K2830" s="228"/>
      <c r="L2830" s="228"/>
      <c r="M2830" s="228"/>
      <c r="N2830" s="241"/>
      <c r="O2830" s="241"/>
      <c r="P2830" s="241"/>
    </row>
    <row r="2831" spans="1:20" s="36" customFormat="1" ht="20.100000000000001" customHeight="1">
      <c r="A2831" s="29"/>
      <c r="B2831" s="34"/>
      <c r="C2831" s="31"/>
      <c r="D2831" s="32"/>
      <c r="E2831" s="33"/>
      <c r="F2831" s="34" t="s">
        <v>473</v>
      </c>
      <c r="G2831" s="34" t="s">
        <v>474</v>
      </c>
      <c r="H2831" s="34" t="s">
        <v>434</v>
      </c>
      <c r="I2831" s="29"/>
      <c r="J2831" s="35" t="s">
        <v>435</v>
      </c>
      <c r="K2831" s="228"/>
      <c r="L2831" s="228"/>
      <c r="M2831" s="228"/>
      <c r="N2831" s="241"/>
      <c r="O2831" s="241"/>
      <c r="P2831" s="241"/>
    </row>
    <row r="2832" spans="1:20" s="36" customFormat="1" ht="20.100000000000001" customHeight="1">
      <c r="A2832" s="29"/>
      <c r="B2832" s="34"/>
      <c r="C2832" s="31"/>
      <c r="D2832" s="32"/>
      <c r="E2832" s="33"/>
      <c r="F2832" s="34" t="s">
        <v>474</v>
      </c>
      <c r="G2832" s="34" t="s">
        <v>475</v>
      </c>
      <c r="H2832" s="34" t="s">
        <v>440</v>
      </c>
      <c r="I2832" s="29"/>
      <c r="J2832" s="35" t="s">
        <v>435</v>
      </c>
      <c r="K2832" s="228"/>
      <c r="L2832" s="228"/>
      <c r="M2832" s="228"/>
      <c r="N2832" s="241"/>
      <c r="O2832" s="241"/>
      <c r="P2832" s="241"/>
    </row>
    <row r="2833" spans="1:20" s="36" customFormat="1" ht="20.100000000000001" customHeight="1">
      <c r="A2833" s="29"/>
      <c r="B2833" s="34"/>
      <c r="C2833" s="31"/>
      <c r="D2833" s="32"/>
      <c r="E2833" s="33"/>
      <c r="F2833" s="34" t="s">
        <v>475</v>
      </c>
      <c r="G2833" s="34" t="s">
        <v>476</v>
      </c>
      <c r="H2833" s="34" t="s">
        <v>438</v>
      </c>
      <c r="I2833" s="29"/>
      <c r="J2833" s="35" t="s">
        <v>435</v>
      </c>
      <c r="K2833" s="228"/>
      <c r="L2833" s="228"/>
      <c r="M2833" s="228"/>
      <c r="N2833" s="241"/>
      <c r="O2833" s="241"/>
      <c r="P2833" s="241"/>
    </row>
    <row r="2834" spans="1:20" s="36" customFormat="1" ht="20.100000000000001" customHeight="1">
      <c r="A2834" s="29"/>
      <c r="B2834" s="34"/>
      <c r="C2834" s="31"/>
      <c r="D2834" s="32"/>
      <c r="E2834" s="33"/>
      <c r="F2834" s="34" t="s">
        <v>476</v>
      </c>
      <c r="G2834" s="34" t="s">
        <v>477</v>
      </c>
      <c r="H2834" s="34" t="s">
        <v>438</v>
      </c>
      <c r="I2834" s="29"/>
      <c r="J2834" s="35" t="s">
        <v>435</v>
      </c>
      <c r="K2834" s="228"/>
      <c r="L2834" s="228"/>
      <c r="M2834" s="228"/>
      <c r="N2834" s="241"/>
      <c r="O2834" s="241"/>
      <c r="P2834" s="241"/>
    </row>
    <row r="2835" spans="1:20" s="36" customFormat="1" ht="20.100000000000001" customHeight="1">
      <c r="A2835" s="29"/>
      <c r="B2835" s="34"/>
      <c r="C2835" s="31"/>
      <c r="D2835" s="32"/>
      <c r="E2835" s="33"/>
      <c r="F2835" s="34" t="s">
        <v>477</v>
      </c>
      <c r="G2835" s="34" t="s">
        <v>543</v>
      </c>
      <c r="H2835" s="34" t="s">
        <v>438</v>
      </c>
      <c r="I2835" s="29"/>
      <c r="J2835" s="35" t="s">
        <v>435</v>
      </c>
      <c r="K2835" s="228"/>
      <c r="L2835" s="228"/>
      <c r="M2835" s="228"/>
      <c r="N2835" s="241"/>
      <c r="O2835" s="241"/>
      <c r="P2835" s="241"/>
    </row>
    <row r="2836" spans="1:20" s="36" customFormat="1" ht="20.100000000000001" customHeight="1">
      <c r="A2836" s="29"/>
      <c r="B2836" s="34"/>
      <c r="C2836" s="31"/>
      <c r="D2836" s="32"/>
      <c r="E2836" s="33"/>
      <c r="F2836" s="34" t="s">
        <v>543</v>
      </c>
      <c r="G2836" s="34" t="s">
        <v>550</v>
      </c>
      <c r="H2836" s="34" t="s">
        <v>434</v>
      </c>
      <c r="I2836" s="29"/>
      <c r="J2836" s="35" t="s">
        <v>435</v>
      </c>
      <c r="K2836" s="228"/>
      <c r="L2836" s="228"/>
      <c r="M2836" s="228"/>
      <c r="N2836" s="241"/>
      <c r="O2836" s="241"/>
      <c r="P2836" s="241"/>
    </row>
    <row r="2837" spans="1:20" s="36" customFormat="1" ht="20.100000000000001" customHeight="1">
      <c r="A2837" s="29"/>
      <c r="B2837" s="34"/>
      <c r="C2837" s="31"/>
      <c r="D2837" s="32"/>
      <c r="E2837" s="33"/>
      <c r="F2837" s="34" t="s">
        <v>550</v>
      </c>
      <c r="G2837" s="34" t="s">
        <v>551</v>
      </c>
      <c r="H2837" s="34" t="s">
        <v>434</v>
      </c>
      <c r="I2837" s="29"/>
      <c r="J2837" s="35" t="s">
        <v>435</v>
      </c>
      <c r="K2837" s="228"/>
      <c r="L2837" s="228"/>
      <c r="M2837" s="228"/>
      <c r="N2837" s="241"/>
      <c r="O2837" s="241"/>
      <c r="P2837" s="241"/>
    </row>
    <row r="2838" spans="1:20" s="36" customFormat="1" ht="20.100000000000001" customHeight="1">
      <c r="A2838" s="29"/>
      <c r="B2838" s="34"/>
      <c r="C2838" s="31"/>
      <c r="D2838" s="32"/>
      <c r="E2838" s="33"/>
      <c r="F2838" s="34" t="s">
        <v>551</v>
      </c>
      <c r="G2838" s="34" t="s">
        <v>552</v>
      </c>
      <c r="H2838" s="34" t="s">
        <v>434</v>
      </c>
      <c r="I2838" s="29"/>
      <c r="J2838" s="35" t="s">
        <v>435</v>
      </c>
      <c r="K2838" s="228"/>
      <c r="L2838" s="228"/>
      <c r="M2838" s="228"/>
      <c r="N2838" s="241"/>
      <c r="O2838" s="241"/>
      <c r="P2838" s="241"/>
    </row>
    <row r="2839" spans="1:20" s="36" customFormat="1" ht="20.100000000000001" customHeight="1">
      <c r="A2839" s="29"/>
      <c r="B2839" s="34"/>
      <c r="C2839" s="31"/>
      <c r="D2839" s="32"/>
      <c r="E2839" s="33"/>
      <c r="F2839" s="34" t="s">
        <v>552</v>
      </c>
      <c r="G2839" s="34" t="s">
        <v>553</v>
      </c>
      <c r="H2839" s="34" t="s">
        <v>434</v>
      </c>
      <c r="I2839" s="29"/>
      <c r="J2839" s="35" t="s">
        <v>435</v>
      </c>
      <c r="K2839" s="228"/>
      <c r="L2839" s="228"/>
      <c r="M2839" s="228"/>
      <c r="N2839" s="241"/>
      <c r="O2839" s="241"/>
      <c r="P2839" s="241"/>
    </row>
    <row r="2840" spans="1:20" s="36" customFormat="1" ht="20.100000000000001" customHeight="1">
      <c r="A2840" s="29"/>
      <c r="B2840" s="34"/>
      <c r="C2840" s="31"/>
      <c r="D2840" s="32"/>
      <c r="E2840" s="33"/>
      <c r="F2840" s="34" t="s">
        <v>553</v>
      </c>
      <c r="G2840" s="34" t="s">
        <v>554</v>
      </c>
      <c r="H2840" s="34" t="s">
        <v>434</v>
      </c>
      <c r="I2840" s="29"/>
      <c r="J2840" s="35" t="s">
        <v>435</v>
      </c>
      <c r="K2840" s="228"/>
      <c r="L2840" s="228"/>
      <c r="M2840" s="228"/>
      <c r="N2840" s="241"/>
      <c r="O2840" s="241"/>
      <c r="P2840" s="241"/>
    </row>
    <row r="2841" spans="1:20" s="36" customFormat="1" ht="20.100000000000001" customHeight="1">
      <c r="A2841" s="29"/>
      <c r="B2841" s="34"/>
      <c r="C2841" s="31"/>
      <c r="D2841" s="32"/>
      <c r="E2841" s="33"/>
      <c r="F2841" s="34" t="s">
        <v>554</v>
      </c>
      <c r="G2841" s="34" t="s">
        <v>555</v>
      </c>
      <c r="H2841" s="34" t="s">
        <v>438</v>
      </c>
      <c r="I2841" s="29"/>
      <c r="J2841" s="35" t="s">
        <v>435</v>
      </c>
      <c r="K2841" s="228"/>
      <c r="L2841" s="228"/>
      <c r="M2841" s="228"/>
      <c r="N2841" s="241"/>
      <c r="O2841" s="241"/>
      <c r="P2841" s="241"/>
    </row>
    <row r="2842" spans="1:20" s="36" customFormat="1" ht="20.100000000000001" customHeight="1">
      <c r="A2842" s="29"/>
      <c r="B2842" s="34"/>
      <c r="C2842" s="31"/>
      <c r="D2842" s="32"/>
      <c r="E2842" s="33"/>
      <c r="F2842" s="34" t="s">
        <v>555</v>
      </c>
      <c r="G2842" s="34" t="s">
        <v>556</v>
      </c>
      <c r="H2842" s="34" t="s">
        <v>434</v>
      </c>
      <c r="I2842" s="29"/>
      <c r="J2842" s="35" t="s">
        <v>435</v>
      </c>
      <c r="K2842" s="228"/>
      <c r="L2842" s="228"/>
      <c r="M2842" s="228"/>
      <c r="N2842" s="241"/>
      <c r="O2842" s="241"/>
      <c r="P2842" s="241"/>
    </row>
    <row r="2843" spans="1:20" s="36" customFormat="1" ht="20.100000000000001" customHeight="1">
      <c r="A2843" s="29"/>
      <c r="B2843" s="34"/>
      <c r="C2843" s="31"/>
      <c r="D2843" s="32"/>
      <c r="E2843" s="33"/>
      <c r="F2843" s="34" t="s">
        <v>556</v>
      </c>
      <c r="G2843" s="34" t="s">
        <v>557</v>
      </c>
      <c r="H2843" s="34" t="s">
        <v>434</v>
      </c>
      <c r="I2843" s="29"/>
      <c r="J2843" s="35" t="s">
        <v>435</v>
      </c>
      <c r="K2843" s="228"/>
      <c r="L2843" s="228"/>
      <c r="M2843" s="228"/>
      <c r="N2843" s="241"/>
      <c r="O2843" s="241"/>
      <c r="P2843" s="241"/>
    </row>
    <row r="2844" spans="1:20" s="36" customFormat="1" ht="20.100000000000001" customHeight="1">
      <c r="A2844" s="29"/>
      <c r="B2844" s="34"/>
      <c r="C2844" s="31"/>
      <c r="D2844" s="32"/>
      <c r="E2844" s="33"/>
      <c r="F2844" s="34" t="s">
        <v>557</v>
      </c>
      <c r="G2844" s="34" t="s">
        <v>627</v>
      </c>
      <c r="H2844" s="34" t="s">
        <v>434</v>
      </c>
      <c r="I2844" s="29"/>
      <c r="J2844" s="35" t="s">
        <v>435</v>
      </c>
      <c r="K2844" s="228"/>
      <c r="L2844" s="228"/>
      <c r="M2844" s="228"/>
      <c r="N2844" s="241"/>
      <c r="O2844" s="241"/>
      <c r="P2844" s="241"/>
    </row>
    <row r="2845" spans="1:20" s="25" customFormat="1" ht="20.100000000000001" customHeight="1">
      <c r="A2845" s="20"/>
      <c r="B2845" s="44"/>
      <c r="C2845" s="41"/>
      <c r="D2845" s="42"/>
      <c r="E2845" s="43"/>
      <c r="F2845" s="44"/>
      <c r="G2845" s="44"/>
      <c r="H2845" s="44"/>
      <c r="I2845" s="20"/>
      <c r="J2845" s="24"/>
      <c r="K2845" s="226"/>
      <c r="L2845" s="226"/>
      <c r="M2845" s="226"/>
      <c r="N2845" s="239"/>
      <c r="O2845" s="239"/>
      <c r="P2845" s="239"/>
    </row>
    <row r="2846" spans="1:20" s="25" customFormat="1" ht="20.100000000000001" customHeight="1">
      <c r="A2846" s="20"/>
      <c r="B2846" s="44"/>
      <c r="C2846" s="41"/>
      <c r="D2846" s="42"/>
      <c r="E2846" s="43"/>
      <c r="F2846" s="44"/>
      <c r="G2846" s="44"/>
      <c r="H2846" s="44"/>
      <c r="I2846" s="20"/>
      <c r="J2846" s="24"/>
      <c r="K2846" s="226"/>
      <c r="L2846" s="226"/>
      <c r="M2846" s="226"/>
      <c r="N2846" s="239"/>
      <c r="O2846" s="239"/>
      <c r="P2846" s="239"/>
    </row>
    <row r="2847" spans="1:20" s="36" customFormat="1" ht="20.100000000000001" customHeight="1">
      <c r="A2847" s="29"/>
      <c r="B2847" s="34">
        <v>223</v>
      </c>
      <c r="C2847" s="31">
        <v>2.0680000000000001</v>
      </c>
      <c r="D2847" s="32" t="s">
        <v>238</v>
      </c>
      <c r="E2847" s="33">
        <v>6.3179999999999996</v>
      </c>
      <c r="F2847" s="34" t="s">
        <v>433</v>
      </c>
      <c r="G2847" s="34" t="s">
        <v>447</v>
      </c>
      <c r="H2847" s="34" t="s">
        <v>434</v>
      </c>
      <c r="I2847" s="29"/>
      <c r="J2847" s="35" t="s">
        <v>434</v>
      </c>
      <c r="K2847" s="228" t="s">
        <v>434</v>
      </c>
      <c r="L2847" s="228">
        <f>COUNTIF(H2847:H2877,"B")</f>
        <v>20</v>
      </c>
      <c r="M2847" s="228">
        <v>200</v>
      </c>
      <c r="N2847" s="245">
        <f>L2847*M2847</f>
        <v>4000</v>
      </c>
      <c r="O2847" s="245">
        <v>118</v>
      </c>
      <c r="P2847" s="245">
        <f>O2847+N2847</f>
        <v>4118</v>
      </c>
      <c r="Q2847" s="76">
        <f>P2847/P2851</f>
        <v>0.65178854067742953</v>
      </c>
      <c r="R2847" s="76"/>
      <c r="S2847" s="76"/>
      <c r="T2847" s="76"/>
    </row>
    <row r="2848" spans="1:20" s="36" customFormat="1" ht="20.100000000000001" customHeight="1">
      <c r="A2848" s="29"/>
      <c r="B2848" s="34"/>
      <c r="C2848" s="31"/>
      <c r="D2848" s="32"/>
      <c r="E2848" s="33"/>
      <c r="F2848" s="34" t="s">
        <v>447</v>
      </c>
      <c r="G2848" s="34" t="s">
        <v>451</v>
      </c>
      <c r="H2848" s="34" t="s">
        <v>434</v>
      </c>
      <c r="I2848" s="29"/>
      <c r="J2848" s="35" t="s">
        <v>434</v>
      </c>
      <c r="K2848" s="228" t="s">
        <v>438</v>
      </c>
      <c r="L2848" s="228">
        <f>COUNTIF(H2847:H2877,"S")</f>
        <v>11</v>
      </c>
      <c r="M2848" s="228">
        <v>200</v>
      </c>
      <c r="N2848" s="245">
        <f>L2848*M2848</f>
        <v>2200</v>
      </c>
      <c r="O2848" s="245"/>
      <c r="P2848" s="245">
        <f>N2848+O2848</f>
        <v>2200</v>
      </c>
      <c r="Q2848" s="76">
        <f>P2848/P2851</f>
        <v>0.34821145932257042</v>
      </c>
      <c r="R2848" s="76"/>
      <c r="S2848" s="76"/>
      <c r="T2848" s="76"/>
    </row>
    <row r="2849" spans="1:20" s="36" customFormat="1" ht="20.100000000000001" customHeight="1">
      <c r="A2849" s="29"/>
      <c r="B2849" s="34"/>
      <c r="C2849" s="31"/>
      <c r="D2849" s="32"/>
      <c r="E2849" s="33"/>
      <c r="F2849" s="34" t="s">
        <v>451</v>
      </c>
      <c r="G2849" s="34" t="s">
        <v>454</v>
      </c>
      <c r="H2849" s="34" t="s">
        <v>434</v>
      </c>
      <c r="I2849" s="29"/>
      <c r="J2849" s="35" t="s">
        <v>434</v>
      </c>
      <c r="K2849" s="228" t="s">
        <v>440</v>
      </c>
      <c r="L2849" s="228">
        <f>COUNTIF(H2847:H2854,"RR")</f>
        <v>0</v>
      </c>
      <c r="M2849" s="228">
        <v>200</v>
      </c>
      <c r="N2849" s="245">
        <f>L2849*M2849</f>
        <v>0</v>
      </c>
      <c r="O2849" s="245"/>
      <c r="P2849" s="245">
        <f>N2849+O2849</f>
        <v>0</v>
      </c>
      <c r="Q2849" s="76">
        <f>P2849/P2851</f>
        <v>0</v>
      </c>
      <c r="R2849" s="76"/>
      <c r="S2849" s="76"/>
      <c r="T2849" s="76"/>
    </row>
    <row r="2850" spans="1:20" s="36" customFormat="1" ht="20.100000000000001" customHeight="1">
      <c r="A2850" s="29"/>
      <c r="B2850" s="34"/>
      <c r="C2850" s="31"/>
      <c r="D2850" s="32"/>
      <c r="E2850" s="33"/>
      <c r="F2850" s="34" t="s">
        <v>454</v>
      </c>
      <c r="G2850" s="34" t="s">
        <v>455</v>
      </c>
      <c r="H2850" s="34" t="s">
        <v>434</v>
      </c>
      <c r="I2850" s="29"/>
      <c r="J2850" s="35" t="s">
        <v>434</v>
      </c>
      <c r="K2850" s="228" t="s">
        <v>443</v>
      </c>
      <c r="L2850" s="228">
        <f>COUNTIF(H2847:H2854,"RB")</f>
        <v>0</v>
      </c>
      <c r="M2850" s="228">
        <v>200</v>
      </c>
      <c r="N2850" s="245">
        <f>L2850*M2850</f>
        <v>0</v>
      </c>
      <c r="O2850" s="245"/>
      <c r="P2850" s="245">
        <f>N2850+O2850</f>
        <v>0</v>
      </c>
      <c r="Q2850" s="76">
        <f>P2850/P2851</f>
        <v>0</v>
      </c>
      <c r="R2850" s="76"/>
      <c r="S2850" s="76"/>
      <c r="T2850" s="76"/>
    </row>
    <row r="2851" spans="1:20" s="36" customFormat="1" ht="20.100000000000001" customHeight="1">
      <c r="A2851" s="29"/>
      <c r="B2851" s="34"/>
      <c r="C2851" s="31"/>
      <c r="D2851" s="32"/>
      <c r="E2851" s="33"/>
      <c r="F2851" s="34" t="s">
        <v>455</v>
      </c>
      <c r="G2851" s="34" t="s">
        <v>456</v>
      </c>
      <c r="H2851" s="34" t="s">
        <v>434</v>
      </c>
      <c r="I2851" s="29"/>
      <c r="J2851" s="35" t="s">
        <v>434</v>
      </c>
      <c r="K2851" s="228"/>
      <c r="L2851" s="228"/>
      <c r="M2851" s="228"/>
      <c r="N2851" s="245"/>
      <c r="O2851" s="245"/>
      <c r="P2851" s="245">
        <f>SUM(P2847:P2850)</f>
        <v>6318</v>
      </c>
      <c r="Q2851" s="76">
        <f>SUM(Q2847:Q2850)</f>
        <v>1</v>
      </c>
      <c r="R2851" s="76"/>
      <c r="S2851" s="76"/>
      <c r="T2851" s="76"/>
    </row>
    <row r="2852" spans="1:20" s="36" customFormat="1" ht="20.100000000000001" customHeight="1">
      <c r="A2852" s="29"/>
      <c r="B2852" s="34"/>
      <c r="C2852" s="31"/>
      <c r="D2852" s="32"/>
      <c r="E2852" s="33"/>
      <c r="F2852" s="34" t="s">
        <v>456</v>
      </c>
      <c r="G2852" s="34" t="s">
        <v>457</v>
      </c>
      <c r="H2852" s="34" t="s">
        <v>434</v>
      </c>
      <c r="I2852" s="29"/>
      <c r="J2852" s="35" t="s">
        <v>434</v>
      </c>
      <c r="K2852" s="228"/>
      <c r="L2852" s="228"/>
      <c r="M2852" s="228"/>
      <c r="N2852" s="241"/>
      <c r="O2852" s="241"/>
      <c r="P2852" s="241"/>
    </row>
    <row r="2853" spans="1:20" s="36" customFormat="1" ht="20.100000000000001" customHeight="1">
      <c r="A2853" s="29"/>
      <c r="B2853" s="34"/>
      <c r="C2853" s="31"/>
      <c r="D2853" s="32"/>
      <c r="E2853" s="33"/>
      <c r="F2853" s="34" t="s">
        <v>457</v>
      </c>
      <c r="G2853" s="34" t="s">
        <v>460</v>
      </c>
      <c r="H2853" s="34" t="s">
        <v>434</v>
      </c>
      <c r="I2853" s="29"/>
      <c r="J2853" s="35" t="s">
        <v>434</v>
      </c>
      <c r="K2853" s="228"/>
      <c r="L2853" s="228"/>
      <c r="M2853" s="228"/>
      <c r="N2853" s="241"/>
      <c r="O2853" s="241"/>
      <c r="P2853" s="241"/>
    </row>
    <row r="2854" spans="1:20" s="36" customFormat="1" ht="20.100000000000001" customHeight="1">
      <c r="A2854" s="29"/>
      <c r="B2854" s="34"/>
      <c r="C2854" s="31"/>
      <c r="D2854" s="32"/>
      <c r="E2854" s="33"/>
      <c r="F2854" s="34" t="s">
        <v>460</v>
      </c>
      <c r="G2854" s="34" t="s">
        <v>463</v>
      </c>
      <c r="H2854" s="34" t="s">
        <v>434</v>
      </c>
      <c r="I2854" s="29"/>
      <c r="J2854" s="35" t="s">
        <v>434</v>
      </c>
      <c r="K2854" s="228"/>
      <c r="L2854" s="228"/>
      <c r="M2854" s="228"/>
      <c r="N2854" s="241"/>
      <c r="O2854" s="241"/>
      <c r="P2854" s="241"/>
    </row>
    <row r="2855" spans="1:20" s="36" customFormat="1" ht="20.100000000000001" customHeight="1">
      <c r="A2855" s="29"/>
      <c r="B2855" s="34"/>
      <c r="C2855" s="31"/>
      <c r="D2855" s="32"/>
      <c r="E2855" s="33"/>
      <c r="F2855" s="34" t="s">
        <v>463</v>
      </c>
      <c r="G2855" s="34" t="s">
        <v>464</v>
      </c>
      <c r="H2855" s="34" t="s">
        <v>434</v>
      </c>
      <c r="I2855" s="29"/>
      <c r="J2855" s="35" t="s">
        <v>434</v>
      </c>
      <c r="K2855" s="228"/>
      <c r="L2855" s="228"/>
      <c r="M2855" s="228"/>
      <c r="N2855" s="241"/>
      <c r="O2855" s="241"/>
      <c r="P2855" s="241"/>
    </row>
    <row r="2856" spans="1:20" s="36" customFormat="1" ht="20.100000000000001" customHeight="1">
      <c r="A2856" s="29"/>
      <c r="B2856" s="34"/>
      <c r="C2856" s="31"/>
      <c r="D2856" s="32"/>
      <c r="E2856" s="33"/>
      <c r="F2856" s="34" t="s">
        <v>464</v>
      </c>
      <c r="G2856" s="34" t="s">
        <v>465</v>
      </c>
      <c r="H2856" s="34" t="s">
        <v>434</v>
      </c>
      <c r="I2856" s="29"/>
      <c r="J2856" s="35" t="s">
        <v>435</v>
      </c>
      <c r="K2856" s="228"/>
      <c r="L2856" s="228"/>
      <c r="M2856" s="228"/>
      <c r="N2856" s="241"/>
      <c r="O2856" s="241"/>
      <c r="P2856" s="241"/>
    </row>
    <row r="2857" spans="1:20" s="36" customFormat="1" ht="20.100000000000001" customHeight="1">
      <c r="A2857" s="29"/>
      <c r="B2857" s="34"/>
      <c r="C2857" s="31"/>
      <c r="D2857" s="32"/>
      <c r="E2857" s="33"/>
      <c r="F2857" s="34" t="s">
        <v>465</v>
      </c>
      <c r="G2857" s="34" t="s">
        <v>466</v>
      </c>
      <c r="H2857" s="34" t="s">
        <v>434</v>
      </c>
      <c r="I2857" s="29"/>
      <c r="J2857" s="35" t="s">
        <v>435</v>
      </c>
      <c r="K2857" s="228"/>
      <c r="L2857" s="228"/>
      <c r="M2857" s="228"/>
      <c r="N2857" s="241"/>
      <c r="O2857" s="241"/>
      <c r="P2857" s="241"/>
    </row>
    <row r="2858" spans="1:20" s="36" customFormat="1" ht="20.100000000000001" customHeight="1">
      <c r="A2858" s="29"/>
      <c r="B2858" s="34"/>
      <c r="C2858" s="31"/>
      <c r="D2858" s="32"/>
      <c r="E2858" s="33"/>
      <c r="F2858" s="34" t="s">
        <v>466</v>
      </c>
      <c r="G2858" s="34" t="s">
        <v>467</v>
      </c>
      <c r="H2858" s="34" t="s">
        <v>438</v>
      </c>
      <c r="I2858" s="29"/>
      <c r="J2858" s="35" t="s">
        <v>435</v>
      </c>
      <c r="K2858" s="228"/>
      <c r="L2858" s="228"/>
      <c r="M2858" s="228"/>
      <c r="N2858" s="241"/>
      <c r="O2858" s="241"/>
      <c r="P2858" s="241"/>
    </row>
    <row r="2859" spans="1:20" s="36" customFormat="1" ht="20.100000000000001" customHeight="1">
      <c r="A2859" s="29"/>
      <c r="B2859" s="34"/>
      <c r="C2859" s="31"/>
      <c r="D2859" s="32"/>
      <c r="E2859" s="33"/>
      <c r="F2859" s="34" t="s">
        <v>467</v>
      </c>
      <c r="G2859" s="34" t="s">
        <v>468</v>
      </c>
      <c r="H2859" s="34" t="s">
        <v>438</v>
      </c>
      <c r="I2859" s="29"/>
      <c r="J2859" s="35" t="s">
        <v>435</v>
      </c>
      <c r="K2859" s="228"/>
      <c r="L2859" s="228"/>
      <c r="M2859" s="228"/>
      <c r="N2859" s="241"/>
      <c r="O2859" s="241"/>
      <c r="P2859" s="241"/>
    </row>
    <row r="2860" spans="1:20" s="36" customFormat="1" ht="20.100000000000001" customHeight="1">
      <c r="A2860" s="29"/>
      <c r="B2860" s="34"/>
      <c r="C2860" s="31"/>
      <c r="D2860" s="32"/>
      <c r="E2860" s="33"/>
      <c r="F2860" s="34" t="s">
        <v>468</v>
      </c>
      <c r="G2860" s="34" t="s">
        <v>469</v>
      </c>
      <c r="H2860" s="34" t="s">
        <v>434</v>
      </c>
      <c r="I2860" s="29"/>
      <c r="J2860" s="35" t="s">
        <v>435</v>
      </c>
      <c r="K2860" s="228"/>
      <c r="L2860" s="228"/>
      <c r="M2860" s="228"/>
      <c r="N2860" s="241"/>
      <c r="O2860" s="241"/>
      <c r="P2860" s="241"/>
    </row>
    <row r="2861" spans="1:20" s="36" customFormat="1" ht="20.100000000000001" customHeight="1">
      <c r="A2861" s="29"/>
      <c r="B2861" s="34"/>
      <c r="C2861" s="31"/>
      <c r="D2861" s="32"/>
      <c r="E2861" s="33"/>
      <c r="F2861" s="34" t="s">
        <v>469</v>
      </c>
      <c r="G2861" s="34" t="s">
        <v>470</v>
      </c>
      <c r="H2861" s="34" t="s">
        <v>434</v>
      </c>
      <c r="I2861" s="29"/>
      <c r="J2861" s="35" t="s">
        <v>435</v>
      </c>
      <c r="K2861" s="228"/>
      <c r="L2861" s="228"/>
      <c r="M2861" s="228"/>
      <c r="N2861" s="241"/>
      <c r="O2861" s="241"/>
      <c r="P2861" s="241"/>
    </row>
    <row r="2862" spans="1:20" s="36" customFormat="1" ht="20.100000000000001" customHeight="1">
      <c r="A2862" s="29"/>
      <c r="B2862" s="34"/>
      <c r="C2862" s="31"/>
      <c r="D2862" s="32"/>
      <c r="E2862" s="33"/>
      <c r="F2862" s="34" t="s">
        <v>470</v>
      </c>
      <c r="G2862" s="34" t="s">
        <v>471</v>
      </c>
      <c r="H2862" s="34" t="s">
        <v>434</v>
      </c>
      <c r="I2862" s="29"/>
      <c r="J2862" s="35" t="s">
        <v>435</v>
      </c>
      <c r="K2862" s="228"/>
      <c r="L2862" s="228"/>
      <c r="M2862" s="228"/>
      <c r="N2862" s="241"/>
      <c r="O2862" s="241"/>
      <c r="P2862" s="241"/>
    </row>
    <row r="2863" spans="1:20" s="36" customFormat="1" ht="20.100000000000001" customHeight="1">
      <c r="A2863" s="29"/>
      <c r="B2863" s="34"/>
      <c r="C2863" s="31"/>
      <c r="D2863" s="32"/>
      <c r="E2863" s="33"/>
      <c r="F2863" s="34" t="s">
        <v>471</v>
      </c>
      <c r="G2863" s="34" t="s">
        <v>473</v>
      </c>
      <c r="H2863" s="34" t="s">
        <v>434</v>
      </c>
      <c r="I2863" s="29"/>
      <c r="J2863" s="35" t="s">
        <v>435</v>
      </c>
      <c r="K2863" s="228"/>
      <c r="L2863" s="228"/>
      <c r="M2863" s="228"/>
      <c r="N2863" s="241"/>
      <c r="O2863" s="241"/>
      <c r="P2863" s="241"/>
    </row>
    <row r="2864" spans="1:20" s="36" customFormat="1" ht="20.100000000000001" customHeight="1">
      <c r="A2864" s="29"/>
      <c r="B2864" s="34"/>
      <c r="C2864" s="31"/>
      <c r="D2864" s="32"/>
      <c r="E2864" s="33"/>
      <c r="F2864" s="34" t="s">
        <v>473</v>
      </c>
      <c r="G2864" s="34" t="s">
        <v>474</v>
      </c>
      <c r="H2864" s="34" t="s">
        <v>434</v>
      </c>
      <c r="I2864" s="29"/>
      <c r="J2864" s="35" t="s">
        <v>435</v>
      </c>
      <c r="K2864" s="228"/>
      <c r="L2864" s="228"/>
      <c r="M2864" s="228"/>
      <c r="N2864" s="241"/>
      <c r="O2864" s="241"/>
      <c r="P2864" s="241"/>
    </row>
    <row r="2865" spans="1:16" s="36" customFormat="1" ht="20.100000000000001" customHeight="1">
      <c r="A2865" s="29"/>
      <c r="B2865" s="34"/>
      <c r="C2865" s="31"/>
      <c r="D2865" s="32"/>
      <c r="E2865" s="33"/>
      <c r="F2865" s="34" t="s">
        <v>474</v>
      </c>
      <c r="G2865" s="34" t="s">
        <v>475</v>
      </c>
      <c r="H2865" s="34" t="s">
        <v>434</v>
      </c>
      <c r="I2865" s="29"/>
      <c r="J2865" s="35" t="s">
        <v>435</v>
      </c>
      <c r="K2865" s="228"/>
      <c r="L2865" s="228"/>
      <c r="M2865" s="228"/>
      <c r="N2865" s="241"/>
      <c r="O2865" s="241"/>
      <c r="P2865" s="241"/>
    </row>
    <row r="2866" spans="1:16" s="36" customFormat="1" ht="20.100000000000001" customHeight="1">
      <c r="A2866" s="29"/>
      <c r="B2866" s="34"/>
      <c r="C2866" s="31"/>
      <c r="D2866" s="32"/>
      <c r="E2866" s="33"/>
      <c r="F2866" s="34" t="s">
        <v>475</v>
      </c>
      <c r="G2866" s="34" t="s">
        <v>476</v>
      </c>
      <c r="H2866" s="34" t="s">
        <v>438</v>
      </c>
      <c r="I2866" s="29"/>
      <c r="J2866" s="35" t="s">
        <v>435</v>
      </c>
      <c r="K2866" s="228"/>
      <c r="L2866" s="228"/>
      <c r="M2866" s="228"/>
      <c r="N2866" s="241"/>
      <c r="O2866" s="241"/>
      <c r="P2866" s="241"/>
    </row>
    <row r="2867" spans="1:16" s="36" customFormat="1" ht="20.100000000000001" customHeight="1">
      <c r="A2867" s="29"/>
      <c r="B2867" s="34"/>
      <c r="C2867" s="31"/>
      <c r="D2867" s="32"/>
      <c r="E2867" s="33"/>
      <c r="F2867" s="34" t="s">
        <v>476</v>
      </c>
      <c r="G2867" s="34" t="s">
        <v>477</v>
      </c>
      <c r="H2867" s="34" t="s">
        <v>438</v>
      </c>
      <c r="I2867" s="29"/>
      <c r="J2867" s="35" t="s">
        <v>435</v>
      </c>
      <c r="K2867" s="228"/>
      <c r="L2867" s="228"/>
      <c r="M2867" s="228"/>
      <c r="N2867" s="241"/>
      <c r="O2867" s="241"/>
      <c r="P2867" s="241"/>
    </row>
    <row r="2868" spans="1:16" s="36" customFormat="1" ht="20.100000000000001" customHeight="1">
      <c r="A2868" s="29"/>
      <c r="B2868" s="34"/>
      <c r="C2868" s="31"/>
      <c r="D2868" s="32"/>
      <c r="E2868" s="33"/>
      <c r="F2868" s="34" t="s">
        <v>477</v>
      </c>
      <c r="G2868" s="34" t="s">
        <v>543</v>
      </c>
      <c r="H2868" s="34" t="s">
        <v>434</v>
      </c>
      <c r="I2868" s="29"/>
      <c r="J2868" s="35" t="s">
        <v>435</v>
      </c>
      <c r="K2868" s="228"/>
      <c r="L2868" s="228"/>
      <c r="M2868" s="228"/>
      <c r="N2868" s="241"/>
      <c r="O2868" s="241"/>
      <c r="P2868" s="241"/>
    </row>
    <row r="2869" spans="1:16" s="36" customFormat="1" ht="20.100000000000001" customHeight="1">
      <c r="A2869" s="29"/>
      <c r="B2869" s="34"/>
      <c r="C2869" s="31"/>
      <c r="D2869" s="32"/>
      <c r="E2869" s="33"/>
      <c r="F2869" s="34" t="s">
        <v>543</v>
      </c>
      <c r="G2869" s="34" t="s">
        <v>550</v>
      </c>
      <c r="H2869" s="34" t="s">
        <v>434</v>
      </c>
      <c r="I2869" s="29"/>
      <c r="J2869" s="35" t="s">
        <v>435</v>
      </c>
      <c r="K2869" s="228"/>
      <c r="L2869" s="228"/>
      <c r="M2869" s="228"/>
      <c r="N2869" s="241"/>
      <c r="O2869" s="241"/>
      <c r="P2869" s="241"/>
    </row>
    <row r="2870" spans="1:16" s="36" customFormat="1" ht="20.100000000000001" customHeight="1">
      <c r="A2870" s="29"/>
      <c r="B2870" s="34"/>
      <c r="C2870" s="31"/>
      <c r="D2870" s="32"/>
      <c r="E2870" s="33"/>
      <c r="F2870" s="34" t="s">
        <v>550</v>
      </c>
      <c r="G2870" s="34" t="s">
        <v>551</v>
      </c>
      <c r="H2870" s="34" t="s">
        <v>438</v>
      </c>
      <c r="I2870" s="29"/>
      <c r="J2870" s="35" t="s">
        <v>435</v>
      </c>
      <c r="K2870" s="228"/>
      <c r="L2870" s="228"/>
      <c r="M2870" s="228"/>
      <c r="N2870" s="241"/>
      <c r="O2870" s="241"/>
      <c r="P2870" s="241"/>
    </row>
    <row r="2871" spans="1:16" s="36" customFormat="1" ht="20.100000000000001" customHeight="1">
      <c r="A2871" s="29"/>
      <c r="B2871" s="34"/>
      <c r="C2871" s="31"/>
      <c r="D2871" s="32"/>
      <c r="E2871" s="33"/>
      <c r="F2871" s="34" t="s">
        <v>551</v>
      </c>
      <c r="G2871" s="34" t="s">
        <v>552</v>
      </c>
      <c r="H2871" s="34" t="s">
        <v>438</v>
      </c>
      <c r="I2871" s="29"/>
      <c r="J2871" s="35" t="s">
        <v>435</v>
      </c>
      <c r="K2871" s="228"/>
      <c r="L2871" s="228"/>
      <c r="M2871" s="228"/>
      <c r="N2871" s="241"/>
      <c r="O2871" s="241"/>
      <c r="P2871" s="241"/>
    </row>
    <row r="2872" spans="1:16" s="36" customFormat="1" ht="20.100000000000001" customHeight="1">
      <c r="A2872" s="29"/>
      <c r="B2872" s="34"/>
      <c r="C2872" s="31"/>
      <c r="D2872" s="32"/>
      <c r="E2872" s="33"/>
      <c r="F2872" s="34" t="s">
        <v>552</v>
      </c>
      <c r="G2872" s="34" t="s">
        <v>553</v>
      </c>
      <c r="H2872" s="34" t="s">
        <v>438</v>
      </c>
      <c r="I2872" s="29"/>
      <c r="J2872" s="35" t="s">
        <v>435</v>
      </c>
      <c r="K2872" s="228"/>
      <c r="L2872" s="228"/>
      <c r="M2872" s="228"/>
      <c r="N2872" s="241"/>
      <c r="O2872" s="241"/>
      <c r="P2872" s="241"/>
    </row>
    <row r="2873" spans="1:16" s="36" customFormat="1" ht="20.100000000000001" customHeight="1">
      <c r="A2873" s="29"/>
      <c r="B2873" s="34"/>
      <c r="C2873" s="31"/>
      <c r="D2873" s="32"/>
      <c r="E2873" s="33"/>
      <c r="F2873" s="34" t="s">
        <v>553</v>
      </c>
      <c r="G2873" s="34" t="s">
        <v>554</v>
      </c>
      <c r="H2873" s="34" t="s">
        <v>438</v>
      </c>
      <c r="I2873" s="29"/>
      <c r="J2873" s="35" t="s">
        <v>435</v>
      </c>
      <c r="K2873" s="228"/>
      <c r="L2873" s="228"/>
      <c r="M2873" s="228"/>
      <c r="N2873" s="241"/>
      <c r="O2873" s="241"/>
      <c r="P2873" s="241"/>
    </row>
    <row r="2874" spans="1:16" s="36" customFormat="1" ht="20.100000000000001" customHeight="1">
      <c r="A2874" s="29"/>
      <c r="B2874" s="34"/>
      <c r="C2874" s="31"/>
      <c r="D2874" s="32"/>
      <c r="E2874" s="33"/>
      <c r="F2874" s="34" t="s">
        <v>554</v>
      </c>
      <c r="G2874" s="34" t="s">
        <v>555</v>
      </c>
      <c r="H2874" s="34" t="s">
        <v>438</v>
      </c>
      <c r="I2874" s="29"/>
      <c r="J2874" s="35" t="s">
        <v>435</v>
      </c>
      <c r="K2874" s="228"/>
      <c r="L2874" s="228"/>
      <c r="M2874" s="228"/>
      <c r="N2874" s="241"/>
      <c r="O2874" s="241"/>
      <c r="P2874" s="241"/>
    </row>
    <row r="2875" spans="1:16" s="36" customFormat="1" ht="20.100000000000001" customHeight="1">
      <c r="A2875" s="29"/>
      <c r="B2875" s="34"/>
      <c r="C2875" s="31"/>
      <c r="D2875" s="32"/>
      <c r="E2875" s="33"/>
      <c r="F2875" s="34" t="s">
        <v>555</v>
      </c>
      <c r="G2875" s="34" t="s">
        <v>556</v>
      </c>
      <c r="H2875" s="34" t="s">
        <v>438</v>
      </c>
      <c r="I2875" s="29"/>
      <c r="J2875" s="35" t="s">
        <v>435</v>
      </c>
      <c r="K2875" s="228"/>
      <c r="L2875" s="228"/>
      <c r="M2875" s="228"/>
      <c r="N2875" s="241"/>
      <c r="O2875" s="241"/>
      <c r="P2875" s="241"/>
    </row>
    <row r="2876" spans="1:16" s="36" customFormat="1" ht="20.100000000000001" customHeight="1">
      <c r="A2876" s="29"/>
      <c r="B2876" s="34"/>
      <c r="C2876" s="31"/>
      <c r="D2876" s="32"/>
      <c r="E2876" s="33"/>
      <c r="F2876" s="34" t="s">
        <v>556</v>
      </c>
      <c r="G2876" s="34" t="s">
        <v>557</v>
      </c>
      <c r="H2876" s="34" t="s">
        <v>438</v>
      </c>
      <c r="I2876" s="29"/>
      <c r="J2876" s="35" t="s">
        <v>435</v>
      </c>
      <c r="K2876" s="228"/>
      <c r="L2876" s="228"/>
      <c r="M2876" s="228"/>
      <c r="N2876" s="241"/>
      <c r="O2876" s="241"/>
      <c r="P2876" s="241"/>
    </row>
    <row r="2877" spans="1:16" s="36" customFormat="1" ht="20.100000000000001" customHeight="1">
      <c r="A2877" s="29"/>
      <c r="B2877" s="34"/>
      <c r="C2877" s="31"/>
      <c r="D2877" s="32"/>
      <c r="E2877" s="33"/>
      <c r="F2877" s="34" t="s">
        <v>557</v>
      </c>
      <c r="G2877" s="34" t="s">
        <v>558</v>
      </c>
      <c r="H2877" s="34" t="s">
        <v>434</v>
      </c>
      <c r="I2877" s="29"/>
      <c r="J2877" s="35" t="s">
        <v>435</v>
      </c>
      <c r="K2877" s="228"/>
      <c r="L2877" s="228"/>
      <c r="M2877" s="228"/>
      <c r="N2877" s="241"/>
      <c r="O2877" s="241"/>
      <c r="P2877" s="241"/>
    </row>
    <row r="2878" spans="1:16" s="36" customFormat="1" ht="20.100000000000001" customHeight="1">
      <c r="A2878" s="29"/>
      <c r="B2878" s="34"/>
      <c r="C2878" s="31"/>
      <c r="D2878" s="32"/>
      <c r="E2878" s="33"/>
      <c r="F2878" s="34" t="s">
        <v>558</v>
      </c>
      <c r="G2878" s="34" t="s">
        <v>628</v>
      </c>
      <c r="H2878" s="34" t="s">
        <v>434</v>
      </c>
      <c r="I2878" s="29"/>
      <c r="J2878" s="35" t="s">
        <v>435</v>
      </c>
      <c r="K2878" s="228"/>
      <c r="L2878" s="228"/>
      <c r="M2878" s="228"/>
      <c r="N2878" s="241"/>
      <c r="O2878" s="241"/>
      <c r="P2878" s="241"/>
    </row>
    <row r="2879" spans="1:16" s="25" customFormat="1" ht="20.100000000000001" customHeight="1">
      <c r="A2879" s="20"/>
      <c r="B2879" s="44"/>
      <c r="C2879" s="41"/>
      <c r="D2879" s="42"/>
      <c r="E2879" s="43"/>
      <c r="F2879" s="44"/>
      <c r="G2879" s="44"/>
      <c r="H2879" s="44"/>
      <c r="I2879" s="20"/>
      <c r="J2879" s="24"/>
      <c r="K2879" s="226"/>
      <c r="L2879" s="226"/>
      <c r="M2879" s="226"/>
      <c r="N2879" s="239"/>
      <c r="O2879" s="239"/>
      <c r="P2879" s="239"/>
    </row>
    <row r="2880" spans="1:16" s="25" customFormat="1" ht="20.100000000000001" customHeight="1">
      <c r="A2880" s="20"/>
      <c r="B2880" s="44"/>
      <c r="C2880" s="41"/>
      <c r="D2880" s="42"/>
      <c r="E2880" s="43"/>
      <c r="F2880" s="44"/>
      <c r="G2880" s="44"/>
      <c r="H2880" s="44"/>
      <c r="I2880" s="20"/>
      <c r="J2880" s="24"/>
      <c r="K2880" s="226"/>
      <c r="L2880" s="226"/>
      <c r="M2880" s="226"/>
      <c r="N2880" s="239"/>
      <c r="O2880" s="239"/>
      <c r="P2880" s="239"/>
    </row>
    <row r="2881" spans="1:20" s="36" customFormat="1" ht="20.100000000000001" customHeight="1">
      <c r="A2881" s="29"/>
      <c r="B2881" s="34">
        <v>224</v>
      </c>
      <c r="C2881" s="31">
        <v>2.069</v>
      </c>
      <c r="D2881" s="32" t="s">
        <v>239</v>
      </c>
      <c r="E2881" s="33">
        <v>2.3519999999999999</v>
      </c>
      <c r="F2881" s="34" t="s">
        <v>433</v>
      </c>
      <c r="G2881" s="34" t="s">
        <v>447</v>
      </c>
      <c r="H2881" s="34" t="s">
        <v>438</v>
      </c>
      <c r="I2881" s="29"/>
      <c r="J2881" s="35" t="s">
        <v>435</v>
      </c>
      <c r="K2881" s="228" t="s">
        <v>434</v>
      </c>
      <c r="L2881" s="228">
        <f>COUNTIF(H2881:H2891,"B")</f>
        <v>7</v>
      </c>
      <c r="M2881" s="228">
        <v>200</v>
      </c>
      <c r="N2881" s="245">
        <f>L2881*M2881</f>
        <v>1400</v>
      </c>
      <c r="O2881" s="245">
        <v>152</v>
      </c>
      <c r="P2881" s="245">
        <f>O2881+N2881</f>
        <v>1552</v>
      </c>
      <c r="Q2881" s="76">
        <f>P2881/P2885</f>
        <v>0.65986394557823125</v>
      </c>
      <c r="R2881" s="76"/>
      <c r="S2881" s="76"/>
      <c r="T2881" s="76"/>
    </row>
    <row r="2882" spans="1:20" s="36" customFormat="1" ht="20.100000000000001" customHeight="1">
      <c r="A2882" s="29"/>
      <c r="B2882" s="34"/>
      <c r="C2882" s="31"/>
      <c r="D2882" s="32"/>
      <c r="E2882" s="33"/>
      <c r="F2882" s="34" t="s">
        <v>447</v>
      </c>
      <c r="G2882" s="34" t="s">
        <v>451</v>
      </c>
      <c r="H2882" s="34" t="s">
        <v>434</v>
      </c>
      <c r="I2882" s="29"/>
      <c r="J2882" s="35" t="s">
        <v>435</v>
      </c>
      <c r="K2882" s="228" t="s">
        <v>438</v>
      </c>
      <c r="L2882" s="228">
        <f>COUNTIF(H2881:H2891,"S")</f>
        <v>4</v>
      </c>
      <c r="M2882" s="228">
        <v>200</v>
      </c>
      <c r="N2882" s="245">
        <f>L2882*M2882</f>
        <v>800</v>
      </c>
      <c r="O2882" s="245"/>
      <c r="P2882" s="245">
        <f>N2882+O2882</f>
        <v>800</v>
      </c>
      <c r="Q2882" s="76">
        <f>P2882/P2885</f>
        <v>0.3401360544217687</v>
      </c>
      <c r="R2882" s="76"/>
      <c r="S2882" s="76"/>
      <c r="T2882" s="76"/>
    </row>
    <row r="2883" spans="1:20" s="36" customFormat="1" ht="20.100000000000001" customHeight="1">
      <c r="A2883" s="29"/>
      <c r="B2883" s="34"/>
      <c r="C2883" s="31"/>
      <c r="D2883" s="32"/>
      <c r="E2883" s="33"/>
      <c r="F2883" s="34" t="s">
        <v>451</v>
      </c>
      <c r="G2883" s="34" t="s">
        <v>454</v>
      </c>
      <c r="H2883" s="34" t="s">
        <v>438</v>
      </c>
      <c r="I2883" s="29"/>
      <c r="J2883" s="35" t="s">
        <v>435</v>
      </c>
      <c r="K2883" s="228" t="s">
        <v>440</v>
      </c>
      <c r="L2883" s="228">
        <f>COUNTIF(H2881:H2891,"RR")</f>
        <v>0</v>
      </c>
      <c r="M2883" s="228">
        <v>200</v>
      </c>
      <c r="N2883" s="245">
        <f>L2883*M2883</f>
        <v>0</v>
      </c>
      <c r="O2883" s="245"/>
      <c r="P2883" s="245">
        <f>N2883+O2883</f>
        <v>0</v>
      </c>
      <c r="Q2883" s="76">
        <f>P2883/P2885</f>
        <v>0</v>
      </c>
      <c r="R2883" s="76"/>
      <c r="S2883" s="76"/>
      <c r="T2883" s="76"/>
    </row>
    <row r="2884" spans="1:20" s="36" customFormat="1" ht="20.100000000000001" customHeight="1">
      <c r="A2884" s="29"/>
      <c r="B2884" s="34"/>
      <c r="C2884" s="31"/>
      <c r="D2884" s="32"/>
      <c r="E2884" s="33"/>
      <c r="F2884" s="34" t="s">
        <v>454</v>
      </c>
      <c r="G2884" s="34" t="s">
        <v>455</v>
      </c>
      <c r="H2884" s="34" t="s">
        <v>434</v>
      </c>
      <c r="I2884" s="29"/>
      <c r="J2884" s="35" t="s">
        <v>435</v>
      </c>
      <c r="K2884" s="228" t="s">
        <v>443</v>
      </c>
      <c r="L2884" s="228">
        <f>COUNTIF(H2881:H2891,"RB")</f>
        <v>0</v>
      </c>
      <c r="M2884" s="228">
        <v>200</v>
      </c>
      <c r="N2884" s="245">
        <f>L2884*M2884</f>
        <v>0</v>
      </c>
      <c r="O2884" s="245"/>
      <c r="P2884" s="245">
        <f>N2884+O2884</f>
        <v>0</v>
      </c>
      <c r="Q2884" s="76">
        <f>P2884/P2885</f>
        <v>0</v>
      </c>
      <c r="R2884" s="76"/>
      <c r="S2884" s="76"/>
      <c r="T2884" s="76"/>
    </row>
    <row r="2885" spans="1:20" s="36" customFormat="1" ht="20.100000000000001" customHeight="1">
      <c r="A2885" s="29"/>
      <c r="B2885" s="34"/>
      <c r="C2885" s="31"/>
      <c r="D2885" s="32"/>
      <c r="E2885" s="33"/>
      <c r="F2885" s="34" t="s">
        <v>455</v>
      </c>
      <c r="G2885" s="34" t="s">
        <v>456</v>
      </c>
      <c r="H2885" s="34" t="s">
        <v>434</v>
      </c>
      <c r="I2885" s="29"/>
      <c r="J2885" s="35" t="s">
        <v>435</v>
      </c>
      <c r="K2885" s="228"/>
      <c r="L2885" s="228"/>
      <c r="M2885" s="228"/>
      <c r="N2885" s="245"/>
      <c r="O2885" s="245"/>
      <c r="P2885" s="245">
        <f>SUM(P2881:P2884)</f>
        <v>2352</v>
      </c>
      <c r="Q2885" s="76">
        <f>SUM(Q2881:Q2884)</f>
        <v>1</v>
      </c>
      <c r="R2885" s="76"/>
      <c r="S2885" s="76"/>
      <c r="T2885" s="76"/>
    </row>
    <row r="2886" spans="1:20" s="36" customFormat="1" ht="20.100000000000001" customHeight="1">
      <c r="A2886" s="29"/>
      <c r="B2886" s="34"/>
      <c r="C2886" s="31"/>
      <c r="D2886" s="32"/>
      <c r="E2886" s="33"/>
      <c r="F2886" s="34" t="s">
        <v>456</v>
      </c>
      <c r="G2886" s="34" t="s">
        <v>457</v>
      </c>
      <c r="H2886" s="34" t="s">
        <v>438</v>
      </c>
      <c r="I2886" s="29"/>
      <c r="J2886" s="35" t="s">
        <v>435</v>
      </c>
      <c r="K2886" s="228"/>
      <c r="L2886" s="228"/>
      <c r="M2886" s="228"/>
      <c r="N2886" s="241"/>
      <c r="O2886" s="241"/>
      <c r="P2886" s="241"/>
    </row>
    <row r="2887" spans="1:20" s="36" customFormat="1" ht="20.100000000000001" customHeight="1">
      <c r="A2887" s="29"/>
      <c r="B2887" s="34"/>
      <c r="C2887" s="31"/>
      <c r="D2887" s="32"/>
      <c r="E2887" s="33"/>
      <c r="F2887" s="34" t="s">
        <v>457</v>
      </c>
      <c r="G2887" s="34" t="s">
        <v>460</v>
      </c>
      <c r="H2887" s="34" t="s">
        <v>438</v>
      </c>
      <c r="I2887" s="29"/>
      <c r="J2887" s="35" t="s">
        <v>435</v>
      </c>
      <c r="K2887" s="228"/>
      <c r="L2887" s="228"/>
      <c r="M2887" s="228"/>
      <c r="N2887" s="241"/>
      <c r="O2887" s="241"/>
      <c r="P2887" s="241"/>
    </row>
    <row r="2888" spans="1:20" s="36" customFormat="1" ht="20.100000000000001" customHeight="1">
      <c r="A2888" s="29"/>
      <c r="B2888" s="34"/>
      <c r="C2888" s="31"/>
      <c r="D2888" s="32"/>
      <c r="E2888" s="33"/>
      <c r="F2888" s="34" t="s">
        <v>460</v>
      </c>
      <c r="G2888" s="34" t="s">
        <v>463</v>
      </c>
      <c r="H2888" s="34" t="s">
        <v>434</v>
      </c>
      <c r="I2888" s="29"/>
      <c r="J2888" s="35" t="s">
        <v>435</v>
      </c>
      <c r="K2888" s="228"/>
      <c r="L2888" s="228"/>
      <c r="M2888" s="228"/>
      <c r="N2888" s="241"/>
      <c r="O2888" s="241"/>
      <c r="P2888" s="241"/>
    </row>
    <row r="2889" spans="1:20" s="36" customFormat="1" ht="20.100000000000001" customHeight="1">
      <c r="A2889" s="29"/>
      <c r="B2889" s="34"/>
      <c r="C2889" s="31"/>
      <c r="D2889" s="32"/>
      <c r="E2889" s="33"/>
      <c r="F2889" s="34" t="s">
        <v>463</v>
      </c>
      <c r="G2889" s="34" t="s">
        <v>464</v>
      </c>
      <c r="H2889" s="34" t="s">
        <v>434</v>
      </c>
      <c r="I2889" s="29"/>
      <c r="J2889" s="35" t="s">
        <v>435</v>
      </c>
      <c r="K2889" s="228"/>
      <c r="L2889" s="228"/>
      <c r="M2889" s="228"/>
      <c r="N2889" s="241"/>
      <c r="O2889" s="241"/>
      <c r="P2889" s="241"/>
    </row>
    <row r="2890" spans="1:20" s="36" customFormat="1" ht="20.100000000000001" customHeight="1">
      <c r="A2890" s="29"/>
      <c r="B2890" s="34"/>
      <c r="C2890" s="31"/>
      <c r="D2890" s="32"/>
      <c r="E2890" s="33"/>
      <c r="F2890" s="34" t="s">
        <v>464</v>
      </c>
      <c r="G2890" s="34" t="s">
        <v>465</v>
      </c>
      <c r="H2890" s="34" t="s">
        <v>434</v>
      </c>
      <c r="I2890" s="29"/>
      <c r="J2890" s="35" t="s">
        <v>435</v>
      </c>
      <c r="K2890" s="228"/>
      <c r="L2890" s="228"/>
      <c r="M2890" s="228"/>
      <c r="N2890" s="241"/>
      <c r="O2890" s="241"/>
      <c r="P2890" s="241"/>
    </row>
    <row r="2891" spans="1:20" s="36" customFormat="1" ht="20.100000000000001" customHeight="1">
      <c r="A2891" s="29"/>
      <c r="B2891" s="34"/>
      <c r="C2891" s="31"/>
      <c r="D2891" s="32"/>
      <c r="E2891" s="33"/>
      <c r="F2891" s="34" t="s">
        <v>465</v>
      </c>
      <c r="G2891" s="34" t="s">
        <v>466</v>
      </c>
      <c r="H2891" s="34" t="s">
        <v>434</v>
      </c>
      <c r="I2891" s="29"/>
      <c r="J2891" s="35" t="s">
        <v>435</v>
      </c>
      <c r="K2891" s="228"/>
      <c r="L2891" s="228"/>
      <c r="M2891" s="228"/>
      <c r="N2891" s="241"/>
      <c r="O2891" s="241"/>
      <c r="P2891" s="241"/>
    </row>
    <row r="2892" spans="1:20" s="36" customFormat="1" ht="20.100000000000001" customHeight="1">
      <c r="A2892" s="29"/>
      <c r="B2892" s="34"/>
      <c r="C2892" s="31"/>
      <c r="D2892" s="32"/>
      <c r="E2892" s="33"/>
      <c r="F2892" s="34" t="s">
        <v>466</v>
      </c>
      <c r="G2892" s="34" t="s">
        <v>616</v>
      </c>
      <c r="H2892" s="34" t="s">
        <v>434</v>
      </c>
      <c r="I2892" s="29"/>
      <c r="J2892" s="35" t="s">
        <v>435</v>
      </c>
      <c r="K2892" s="228"/>
      <c r="L2892" s="228"/>
      <c r="M2892" s="228"/>
      <c r="N2892" s="241"/>
      <c r="O2892" s="241"/>
      <c r="P2892" s="241"/>
    </row>
    <row r="2893" spans="1:20" s="25" customFormat="1" ht="20.100000000000001" customHeight="1">
      <c r="A2893" s="20"/>
      <c r="B2893" s="44"/>
      <c r="C2893" s="41"/>
      <c r="D2893" s="42"/>
      <c r="E2893" s="43"/>
      <c r="F2893" s="44"/>
      <c r="G2893" s="44"/>
      <c r="H2893" s="44"/>
      <c r="I2893" s="20"/>
      <c r="J2893" s="24"/>
      <c r="K2893" s="226"/>
      <c r="L2893" s="226"/>
      <c r="M2893" s="226"/>
      <c r="N2893" s="239"/>
      <c r="O2893" s="239"/>
      <c r="P2893" s="239"/>
    </row>
    <row r="2894" spans="1:20" s="25" customFormat="1" ht="20.100000000000001" customHeight="1">
      <c r="A2894" s="20"/>
      <c r="B2894" s="44"/>
      <c r="C2894" s="41"/>
      <c r="D2894" s="42"/>
      <c r="E2894" s="43"/>
      <c r="F2894" s="44"/>
      <c r="G2894" s="44"/>
      <c r="H2894" s="44"/>
      <c r="I2894" s="20"/>
      <c r="J2894" s="24"/>
      <c r="K2894" s="226"/>
      <c r="L2894" s="226"/>
      <c r="M2894" s="226"/>
      <c r="N2894" s="239"/>
      <c r="O2894" s="239"/>
      <c r="P2894" s="239"/>
    </row>
    <row r="2895" spans="1:20" s="36" customFormat="1" ht="20.100000000000001" customHeight="1">
      <c r="A2895" s="29"/>
      <c r="B2895" s="34">
        <v>225</v>
      </c>
      <c r="C2895" s="31" t="s">
        <v>629</v>
      </c>
      <c r="D2895" s="32" t="s">
        <v>240</v>
      </c>
      <c r="E2895" s="33">
        <v>3.9950000000000001</v>
      </c>
      <c r="F2895" s="34" t="s">
        <v>433</v>
      </c>
      <c r="G2895" s="34" t="s">
        <v>447</v>
      </c>
      <c r="H2895" s="34" t="s">
        <v>434</v>
      </c>
      <c r="I2895" s="29"/>
      <c r="J2895" s="35" t="s">
        <v>434</v>
      </c>
      <c r="K2895" s="228" t="s">
        <v>434</v>
      </c>
      <c r="L2895" s="228">
        <f>COUNTIF(H2895:H2913,"B")</f>
        <v>16</v>
      </c>
      <c r="M2895" s="228">
        <v>200</v>
      </c>
      <c r="N2895" s="245">
        <f>L2895*M2895</f>
        <v>3200</v>
      </c>
      <c r="O2895" s="245"/>
      <c r="P2895" s="245">
        <f>O2895+N2895</f>
        <v>3200</v>
      </c>
      <c r="Q2895" s="76">
        <f>P2895/P2899</f>
        <v>0.80100125156445556</v>
      </c>
      <c r="R2895" s="76"/>
      <c r="S2895" s="76"/>
      <c r="T2895" s="76"/>
    </row>
    <row r="2896" spans="1:20" s="36" customFormat="1" ht="20.100000000000001" customHeight="1">
      <c r="A2896" s="29"/>
      <c r="B2896" s="34"/>
      <c r="C2896" s="31"/>
      <c r="D2896" s="32"/>
      <c r="E2896" s="33"/>
      <c r="F2896" s="34" t="s">
        <v>447</v>
      </c>
      <c r="G2896" s="34" t="s">
        <v>451</v>
      </c>
      <c r="H2896" s="34" t="s">
        <v>438</v>
      </c>
      <c r="I2896" s="29"/>
      <c r="J2896" s="35" t="s">
        <v>434</v>
      </c>
      <c r="K2896" s="228" t="s">
        <v>438</v>
      </c>
      <c r="L2896" s="228">
        <f>COUNTIF(H2895:H2913,"S")</f>
        <v>3</v>
      </c>
      <c r="M2896" s="228">
        <v>200</v>
      </c>
      <c r="N2896" s="245">
        <f>L2896*M2896</f>
        <v>600</v>
      </c>
      <c r="O2896" s="245">
        <v>195</v>
      </c>
      <c r="P2896" s="245">
        <f>N2896+O2896</f>
        <v>795</v>
      </c>
      <c r="Q2896" s="76">
        <f>P2896/P2899</f>
        <v>0.19899874843554444</v>
      </c>
      <c r="R2896" s="76"/>
      <c r="S2896" s="76"/>
      <c r="T2896" s="76"/>
    </row>
    <row r="2897" spans="1:20" s="36" customFormat="1" ht="20.100000000000001" customHeight="1">
      <c r="A2897" s="29"/>
      <c r="B2897" s="34"/>
      <c r="C2897" s="31"/>
      <c r="D2897" s="32"/>
      <c r="E2897" s="33"/>
      <c r="F2897" s="34" t="s">
        <v>451</v>
      </c>
      <c r="G2897" s="34" t="s">
        <v>454</v>
      </c>
      <c r="H2897" s="34" t="s">
        <v>434</v>
      </c>
      <c r="I2897" s="29"/>
      <c r="J2897" s="35" t="s">
        <v>434</v>
      </c>
      <c r="K2897" s="228" t="s">
        <v>440</v>
      </c>
      <c r="L2897" s="228">
        <f>COUNTIF(H2895:H2913,"RR")</f>
        <v>0</v>
      </c>
      <c r="M2897" s="228">
        <v>200</v>
      </c>
      <c r="N2897" s="245">
        <f>L2897*M2897</f>
        <v>0</v>
      </c>
      <c r="O2897" s="245"/>
      <c r="P2897" s="245">
        <f>N2897+O2897</f>
        <v>0</v>
      </c>
      <c r="Q2897" s="76">
        <f>P2897/P2899</f>
        <v>0</v>
      </c>
      <c r="R2897" s="76"/>
      <c r="S2897" s="76"/>
      <c r="T2897" s="76"/>
    </row>
    <row r="2898" spans="1:20" s="36" customFormat="1" ht="20.100000000000001" customHeight="1">
      <c r="A2898" s="29"/>
      <c r="B2898" s="34"/>
      <c r="C2898" s="31"/>
      <c r="D2898" s="32"/>
      <c r="E2898" s="33"/>
      <c r="F2898" s="34" t="s">
        <v>454</v>
      </c>
      <c r="G2898" s="34" t="s">
        <v>455</v>
      </c>
      <c r="H2898" s="34" t="s">
        <v>434</v>
      </c>
      <c r="I2898" s="29"/>
      <c r="J2898" s="35" t="s">
        <v>434</v>
      </c>
      <c r="K2898" s="228" t="s">
        <v>443</v>
      </c>
      <c r="L2898" s="228">
        <f>COUNTIF(H2895:H2913,"RB")</f>
        <v>0</v>
      </c>
      <c r="M2898" s="228">
        <v>200</v>
      </c>
      <c r="N2898" s="245">
        <f>L2898*M2898</f>
        <v>0</v>
      </c>
      <c r="O2898" s="245"/>
      <c r="P2898" s="245">
        <f>N2898+O2898</f>
        <v>0</v>
      </c>
      <c r="Q2898" s="76">
        <f>P2898/P2899</f>
        <v>0</v>
      </c>
      <c r="R2898" s="76"/>
      <c r="S2898" s="76"/>
      <c r="T2898" s="76"/>
    </row>
    <row r="2899" spans="1:20" s="36" customFormat="1" ht="20.100000000000001" customHeight="1">
      <c r="A2899" s="29"/>
      <c r="B2899" s="34"/>
      <c r="C2899" s="31"/>
      <c r="D2899" s="32"/>
      <c r="E2899" s="33"/>
      <c r="F2899" s="34" t="s">
        <v>455</v>
      </c>
      <c r="G2899" s="34" t="s">
        <v>456</v>
      </c>
      <c r="H2899" s="34" t="s">
        <v>434</v>
      </c>
      <c r="I2899" s="29"/>
      <c r="J2899" s="35" t="s">
        <v>434</v>
      </c>
      <c r="K2899" s="228"/>
      <c r="L2899" s="228"/>
      <c r="M2899" s="228"/>
      <c r="N2899" s="245"/>
      <c r="O2899" s="245"/>
      <c r="P2899" s="245">
        <f>SUM(P2895:P2898)</f>
        <v>3995</v>
      </c>
      <c r="Q2899" s="76">
        <f>SUM(Q2895:Q2898)</f>
        <v>1</v>
      </c>
      <c r="R2899" s="76"/>
      <c r="S2899" s="76"/>
      <c r="T2899" s="76"/>
    </row>
    <row r="2900" spans="1:20" s="36" customFormat="1" ht="20.100000000000001" customHeight="1">
      <c r="A2900" s="29"/>
      <c r="B2900" s="34"/>
      <c r="C2900" s="31"/>
      <c r="D2900" s="32"/>
      <c r="E2900" s="33"/>
      <c r="F2900" s="34" t="s">
        <v>456</v>
      </c>
      <c r="G2900" s="34" t="s">
        <v>457</v>
      </c>
      <c r="H2900" s="34" t="s">
        <v>434</v>
      </c>
      <c r="I2900" s="29"/>
      <c r="J2900" s="35" t="s">
        <v>434</v>
      </c>
      <c r="K2900" s="228"/>
      <c r="L2900" s="228"/>
      <c r="M2900" s="228"/>
      <c r="N2900" s="241"/>
      <c r="O2900" s="241"/>
      <c r="P2900" s="241"/>
    </row>
    <row r="2901" spans="1:20" s="36" customFormat="1" ht="20.100000000000001" customHeight="1">
      <c r="A2901" s="29"/>
      <c r="B2901" s="34"/>
      <c r="C2901" s="31"/>
      <c r="D2901" s="32"/>
      <c r="E2901" s="33"/>
      <c r="F2901" s="34" t="s">
        <v>457</v>
      </c>
      <c r="G2901" s="34" t="s">
        <v>460</v>
      </c>
      <c r="H2901" s="34" t="s">
        <v>434</v>
      </c>
      <c r="I2901" s="29"/>
      <c r="J2901" s="35" t="s">
        <v>434</v>
      </c>
      <c r="K2901" s="228"/>
      <c r="L2901" s="228"/>
      <c r="M2901" s="228"/>
      <c r="N2901" s="241"/>
      <c r="O2901" s="241"/>
      <c r="P2901" s="241"/>
    </row>
    <row r="2902" spans="1:20" s="36" customFormat="1" ht="20.100000000000001" customHeight="1">
      <c r="A2902" s="29"/>
      <c r="B2902" s="34"/>
      <c r="C2902" s="31"/>
      <c r="D2902" s="32"/>
      <c r="E2902" s="33"/>
      <c r="F2902" s="34" t="s">
        <v>460</v>
      </c>
      <c r="G2902" s="34" t="s">
        <v>463</v>
      </c>
      <c r="H2902" s="34" t="s">
        <v>434</v>
      </c>
      <c r="I2902" s="29"/>
      <c r="J2902" s="35" t="s">
        <v>434</v>
      </c>
      <c r="K2902" s="228"/>
      <c r="L2902" s="228"/>
      <c r="M2902" s="228"/>
      <c r="N2902" s="241"/>
      <c r="O2902" s="241"/>
      <c r="P2902" s="241"/>
    </row>
    <row r="2903" spans="1:20" s="36" customFormat="1" ht="20.100000000000001" customHeight="1">
      <c r="A2903" s="29"/>
      <c r="B2903" s="34"/>
      <c r="C2903" s="31"/>
      <c r="D2903" s="32"/>
      <c r="E2903" s="33"/>
      <c r="F2903" s="34" t="s">
        <v>463</v>
      </c>
      <c r="G2903" s="34" t="s">
        <v>464</v>
      </c>
      <c r="H2903" s="34" t="s">
        <v>434</v>
      </c>
      <c r="I2903" s="29"/>
      <c r="J2903" s="35" t="s">
        <v>435</v>
      </c>
      <c r="K2903" s="228"/>
      <c r="L2903" s="228"/>
      <c r="M2903" s="228"/>
      <c r="N2903" s="241"/>
      <c r="O2903" s="241"/>
      <c r="P2903" s="241"/>
    </row>
    <row r="2904" spans="1:20" s="36" customFormat="1" ht="20.100000000000001" customHeight="1">
      <c r="A2904" s="29"/>
      <c r="B2904" s="34"/>
      <c r="C2904" s="31"/>
      <c r="D2904" s="32"/>
      <c r="E2904" s="33"/>
      <c r="F2904" s="34" t="s">
        <v>464</v>
      </c>
      <c r="G2904" s="34" t="s">
        <v>465</v>
      </c>
      <c r="H2904" s="34" t="s">
        <v>434</v>
      </c>
      <c r="I2904" s="29"/>
      <c r="J2904" s="35" t="s">
        <v>435</v>
      </c>
      <c r="K2904" s="228"/>
      <c r="L2904" s="228"/>
      <c r="M2904" s="228"/>
      <c r="N2904" s="241"/>
      <c r="O2904" s="241"/>
      <c r="P2904" s="241"/>
    </row>
    <row r="2905" spans="1:20" s="36" customFormat="1" ht="20.100000000000001" customHeight="1">
      <c r="A2905" s="29"/>
      <c r="B2905" s="34"/>
      <c r="C2905" s="31"/>
      <c r="D2905" s="32"/>
      <c r="E2905" s="33"/>
      <c r="F2905" s="34" t="s">
        <v>465</v>
      </c>
      <c r="G2905" s="34" t="s">
        <v>466</v>
      </c>
      <c r="H2905" s="34" t="s">
        <v>434</v>
      </c>
      <c r="I2905" s="29"/>
      <c r="J2905" s="35" t="s">
        <v>435</v>
      </c>
      <c r="K2905" s="228"/>
      <c r="L2905" s="228"/>
      <c r="M2905" s="228"/>
      <c r="N2905" s="241"/>
      <c r="O2905" s="241"/>
      <c r="P2905" s="241"/>
    </row>
    <row r="2906" spans="1:20" s="36" customFormat="1" ht="20.100000000000001" customHeight="1">
      <c r="A2906" s="29"/>
      <c r="B2906" s="34"/>
      <c r="C2906" s="31"/>
      <c r="D2906" s="32"/>
      <c r="E2906" s="33"/>
      <c r="F2906" s="34" t="s">
        <v>466</v>
      </c>
      <c r="G2906" s="34" t="s">
        <v>467</v>
      </c>
      <c r="H2906" s="34" t="s">
        <v>434</v>
      </c>
      <c r="I2906" s="29"/>
      <c r="J2906" s="35" t="s">
        <v>435</v>
      </c>
      <c r="K2906" s="228"/>
      <c r="L2906" s="228"/>
      <c r="M2906" s="228"/>
      <c r="N2906" s="241"/>
      <c r="O2906" s="241"/>
      <c r="P2906" s="241"/>
    </row>
    <row r="2907" spans="1:20" s="36" customFormat="1" ht="20.100000000000001" customHeight="1">
      <c r="A2907" s="29"/>
      <c r="B2907" s="34"/>
      <c r="C2907" s="31"/>
      <c r="D2907" s="32"/>
      <c r="E2907" s="33"/>
      <c r="F2907" s="34" t="s">
        <v>467</v>
      </c>
      <c r="G2907" s="34" t="s">
        <v>468</v>
      </c>
      <c r="H2907" s="34" t="s">
        <v>434</v>
      </c>
      <c r="I2907" s="29"/>
      <c r="J2907" s="35" t="s">
        <v>435</v>
      </c>
      <c r="K2907" s="228"/>
      <c r="L2907" s="228"/>
      <c r="M2907" s="228"/>
      <c r="N2907" s="241"/>
      <c r="O2907" s="241"/>
      <c r="P2907" s="241"/>
    </row>
    <row r="2908" spans="1:20" s="36" customFormat="1" ht="20.100000000000001" customHeight="1">
      <c r="A2908" s="29"/>
      <c r="B2908" s="34"/>
      <c r="C2908" s="31"/>
      <c r="D2908" s="32"/>
      <c r="E2908" s="33"/>
      <c r="F2908" s="34" t="s">
        <v>468</v>
      </c>
      <c r="G2908" s="34" t="s">
        <v>469</v>
      </c>
      <c r="H2908" s="34" t="s">
        <v>434</v>
      </c>
      <c r="I2908" s="29"/>
      <c r="J2908" s="35" t="s">
        <v>435</v>
      </c>
      <c r="K2908" s="228"/>
      <c r="L2908" s="228"/>
      <c r="M2908" s="228"/>
      <c r="N2908" s="241"/>
      <c r="O2908" s="241"/>
      <c r="P2908" s="241"/>
    </row>
    <row r="2909" spans="1:20" s="36" customFormat="1" ht="20.100000000000001" customHeight="1">
      <c r="A2909" s="29"/>
      <c r="B2909" s="34"/>
      <c r="C2909" s="31"/>
      <c r="D2909" s="32"/>
      <c r="E2909" s="33"/>
      <c r="F2909" s="34" t="s">
        <v>469</v>
      </c>
      <c r="G2909" s="34" t="s">
        <v>470</v>
      </c>
      <c r="H2909" s="34" t="s">
        <v>434</v>
      </c>
      <c r="I2909" s="29"/>
      <c r="J2909" s="35" t="s">
        <v>435</v>
      </c>
      <c r="K2909" s="228"/>
      <c r="L2909" s="228"/>
      <c r="M2909" s="228"/>
      <c r="N2909" s="241"/>
      <c r="O2909" s="241"/>
      <c r="P2909" s="241"/>
    </row>
    <row r="2910" spans="1:20" s="36" customFormat="1" ht="20.100000000000001" customHeight="1">
      <c r="A2910" s="29"/>
      <c r="B2910" s="34"/>
      <c r="C2910" s="31"/>
      <c r="D2910" s="32"/>
      <c r="E2910" s="33"/>
      <c r="F2910" s="34" t="s">
        <v>470</v>
      </c>
      <c r="G2910" s="34" t="s">
        <v>471</v>
      </c>
      <c r="H2910" s="34" t="s">
        <v>434</v>
      </c>
      <c r="I2910" s="29"/>
      <c r="J2910" s="35" t="s">
        <v>435</v>
      </c>
      <c r="K2910" s="228"/>
      <c r="L2910" s="228"/>
      <c r="M2910" s="228"/>
      <c r="N2910" s="241"/>
      <c r="O2910" s="241"/>
      <c r="P2910" s="241"/>
    </row>
    <row r="2911" spans="1:20" s="36" customFormat="1" ht="20.100000000000001" customHeight="1">
      <c r="A2911" s="29"/>
      <c r="B2911" s="34"/>
      <c r="C2911" s="31"/>
      <c r="D2911" s="32"/>
      <c r="E2911" s="33"/>
      <c r="F2911" s="34" t="s">
        <v>471</v>
      </c>
      <c r="G2911" s="34" t="s">
        <v>471</v>
      </c>
      <c r="H2911" s="34" t="s">
        <v>438</v>
      </c>
      <c r="I2911" s="29"/>
      <c r="J2911" s="35" t="s">
        <v>435</v>
      </c>
      <c r="K2911" s="228"/>
      <c r="L2911" s="228"/>
      <c r="M2911" s="228"/>
      <c r="N2911" s="241"/>
      <c r="O2911" s="241"/>
      <c r="P2911" s="241"/>
    </row>
    <row r="2912" spans="1:20" s="36" customFormat="1" ht="20.100000000000001" customHeight="1">
      <c r="A2912" s="29"/>
      <c r="B2912" s="34"/>
      <c r="C2912" s="31"/>
      <c r="D2912" s="32"/>
      <c r="E2912" s="33"/>
      <c r="F2912" s="34" t="s">
        <v>473</v>
      </c>
      <c r="G2912" s="34" t="s">
        <v>473</v>
      </c>
      <c r="H2912" s="34" t="s">
        <v>438</v>
      </c>
      <c r="I2912" s="29"/>
      <c r="J2912" s="35" t="s">
        <v>435</v>
      </c>
      <c r="K2912" s="228"/>
      <c r="L2912" s="228"/>
      <c r="M2912" s="228"/>
      <c r="N2912" s="241"/>
      <c r="O2912" s="241"/>
      <c r="P2912" s="241"/>
    </row>
    <row r="2913" spans="1:20" s="36" customFormat="1" ht="20.100000000000001" customHeight="1">
      <c r="A2913" s="29"/>
      <c r="B2913" s="34"/>
      <c r="C2913" s="31"/>
      <c r="D2913" s="32"/>
      <c r="E2913" s="33"/>
      <c r="F2913" s="34" t="s">
        <v>474</v>
      </c>
      <c r="G2913" s="34" t="s">
        <v>474</v>
      </c>
      <c r="H2913" s="34" t="s">
        <v>434</v>
      </c>
      <c r="I2913" s="29"/>
      <c r="J2913" s="35" t="s">
        <v>435</v>
      </c>
      <c r="K2913" s="228"/>
      <c r="L2913" s="228"/>
      <c r="M2913" s="228"/>
      <c r="N2913" s="241"/>
      <c r="O2913" s="241"/>
      <c r="P2913" s="241"/>
    </row>
    <row r="2914" spans="1:20" s="36" customFormat="1" ht="20.100000000000001" customHeight="1">
      <c r="A2914" s="29"/>
      <c r="B2914" s="34"/>
      <c r="C2914" s="31"/>
      <c r="D2914" s="32"/>
      <c r="E2914" s="33"/>
      <c r="F2914" s="34" t="s">
        <v>475</v>
      </c>
      <c r="G2914" s="34" t="s">
        <v>630</v>
      </c>
      <c r="H2914" s="34" t="s">
        <v>438</v>
      </c>
      <c r="I2914" s="29"/>
      <c r="J2914" s="35" t="s">
        <v>435</v>
      </c>
      <c r="K2914" s="228"/>
      <c r="L2914" s="228"/>
      <c r="M2914" s="228"/>
      <c r="N2914" s="241"/>
      <c r="O2914" s="241"/>
      <c r="P2914" s="241"/>
    </row>
    <row r="2915" spans="1:20" s="25" customFormat="1" ht="20.100000000000001" customHeight="1">
      <c r="A2915" s="20"/>
      <c r="B2915" s="44"/>
      <c r="C2915" s="41"/>
      <c r="D2915" s="42"/>
      <c r="E2915" s="43"/>
      <c r="F2915" s="44"/>
      <c r="G2915" s="44"/>
      <c r="H2915" s="44"/>
      <c r="I2915" s="20"/>
      <c r="J2915" s="24"/>
      <c r="K2915" s="226"/>
      <c r="L2915" s="226"/>
      <c r="M2915" s="226"/>
      <c r="N2915" s="239"/>
      <c r="O2915" s="239"/>
      <c r="P2915" s="239"/>
    </row>
    <row r="2916" spans="1:20" s="25" customFormat="1" ht="20.100000000000001" customHeight="1">
      <c r="A2916" s="20"/>
      <c r="B2916" s="44"/>
      <c r="C2916" s="41"/>
      <c r="D2916" s="42"/>
      <c r="E2916" s="43"/>
      <c r="F2916" s="44"/>
      <c r="G2916" s="44"/>
      <c r="H2916" s="44"/>
      <c r="I2916" s="20"/>
      <c r="J2916" s="24"/>
      <c r="K2916" s="226"/>
      <c r="L2916" s="226"/>
      <c r="M2916" s="226"/>
      <c r="N2916" s="239"/>
      <c r="O2916" s="239"/>
      <c r="P2916" s="239"/>
    </row>
    <row r="2917" spans="1:20" s="36" customFormat="1" ht="20.100000000000001" customHeight="1">
      <c r="A2917" s="29"/>
      <c r="B2917" s="34">
        <v>226</v>
      </c>
      <c r="C2917" s="31" t="s">
        <v>631</v>
      </c>
      <c r="D2917" s="32" t="s">
        <v>241</v>
      </c>
      <c r="E2917" s="33">
        <v>0.72</v>
      </c>
      <c r="F2917" s="34" t="s">
        <v>433</v>
      </c>
      <c r="G2917" s="34" t="s">
        <v>447</v>
      </c>
      <c r="H2917" s="34" t="s">
        <v>443</v>
      </c>
      <c r="I2917" s="29"/>
      <c r="J2917" s="35" t="s">
        <v>435</v>
      </c>
      <c r="K2917" s="228" t="s">
        <v>434</v>
      </c>
      <c r="L2917" s="228">
        <f>COUNTIF(H2917:H2919,"B")</f>
        <v>0</v>
      </c>
      <c r="M2917" s="228">
        <v>200</v>
      </c>
      <c r="N2917" s="245">
        <v>0</v>
      </c>
      <c r="O2917" s="245"/>
      <c r="P2917" s="245">
        <f>O2917+N2917</f>
        <v>0</v>
      </c>
      <c r="Q2917" s="76">
        <f>P2917/P2921</f>
        <v>0</v>
      </c>
      <c r="R2917" s="76"/>
      <c r="S2917" s="76"/>
      <c r="T2917" s="76"/>
    </row>
    <row r="2918" spans="1:20" s="36" customFormat="1" ht="20.100000000000001" customHeight="1">
      <c r="A2918" s="29"/>
      <c r="B2918" s="34"/>
      <c r="C2918" s="31"/>
      <c r="D2918" s="32"/>
      <c r="E2918" s="33"/>
      <c r="F2918" s="34" t="s">
        <v>447</v>
      </c>
      <c r="G2918" s="34" t="s">
        <v>451</v>
      </c>
      <c r="H2918" s="34" t="s">
        <v>443</v>
      </c>
      <c r="I2918" s="29"/>
      <c r="J2918" s="35" t="s">
        <v>435</v>
      </c>
      <c r="K2918" s="228" t="s">
        <v>438</v>
      </c>
      <c r="L2918" s="228">
        <f>COUNTIF(H2917:H2919,"S")</f>
        <v>0</v>
      </c>
      <c r="M2918" s="228">
        <v>200</v>
      </c>
      <c r="N2918" s="245">
        <v>0</v>
      </c>
      <c r="O2918" s="245"/>
      <c r="P2918" s="245">
        <f>N2918+O2918</f>
        <v>0</v>
      </c>
      <c r="Q2918" s="76">
        <f>P2918/P2921</f>
        <v>0</v>
      </c>
      <c r="R2918" s="76"/>
      <c r="S2918" s="76"/>
      <c r="T2918" s="76"/>
    </row>
    <row r="2919" spans="1:20" s="36" customFormat="1" ht="20.100000000000001" customHeight="1">
      <c r="A2919" s="29"/>
      <c r="B2919" s="34"/>
      <c r="C2919" s="31"/>
      <c r="D2919" s="32"/>
      <c r="E2919" s="33"/>
      <c r="F2919" s="34" t="s">
        <v>451</v>
      </c>
      <c r="G2919" s="34" t="s">
        <v>454</v>
      </c>
      <c r="H2919" s="34" t="s">
        <v>443</v>
      </c>
      <c r="I2919" s="29"/>
      <c r="J2919" s="35" t="s">
        <v>434</v>
      </c>
      <c r="K2919" s="228" t="s">
        <v>440</v>
      </c>
      <c r="L2919" s="228">
        <f>COUNTIF(H2917:H2919,"RR")</f>
        <v>0</v>
      </c>
      <c r="M2919" s="228">
        <v>200</v>
      </c>
      <c r="N2919" s="245">
        <v>0</v>
      </c>
      <c r="O2919" s="245"/>
      <c r="P2919" s="245">
        <f>N2919+O2919</f>
        <v>0</v>
      </c>
      <c r="Q2919" s="76">
        <f>P2919/P2921</f>
        <v>0</v>
      </c>
      <c r="R2919" s="76"/>
      <c r="S2919" s="76"/>
      <c r="T2919" s="76"/>
    </row>
    <row r="2920" spans="1:20" s="36" customFormat="1" ht="20.100000000000001" customHeight="1">
      <c r="A2920" s="29"/>
      <c r="B2920" s="34"/>
      <c r="C2920" s="31"/>
      <c r="D2920" s="32"/>
      <c r="E2920" s="33"/>
      <c r="F2920" s="34" t="s">
        <v>454</v>
      </c>
      <c r="G2920" s="34" t="s">
        <v>632</v>
      </c>
      <c r="H2920" s="34" t="s">
        <v>443</v>
      </c>
      <c r="I2920" s="29"/>
      <c r="J2920" s="35" t="s">
        <v>435</v>
      </c>
      <c r="K2920" s="228" t="s">
        <v>443</v>
      </c>
      <c r="L2920" s="228">
        <f>COUNTIF(H2917:H2919,"RB")</f>
        <v>3</v>
      </c>
      <c r="M2920" s="228">
        <v>200</v>
      </c>
      <c r="N2920" s="245">
        <v>600</v>
      </c>
      <c r="O2920" s="245">
        <v>120</v>
      </c>
      <c r="P2920" s="245">
        <f>N2920+O2920</f>
        <v>720</v>
      </c>
      <c r="Q2920" s="76">
        <f>P2920/P2921</f>
        <v>1</v>
      </c>
      <c r="R2920" s="76"/>
      <c r="S2920" s="76"/>
      <c r="T2920" s="76"/>
    </row>
    <row r="2921" spans="1:20" s="36" customFormat="1" ht="20.100000000000001" customHeight="1">
      <c r="A2921" s="29"/>
      <c r="B2921" s="34"/>
      <c r="C2921" s="31"/>
      <c r="D2921" s="32"/>
      <c r="E2921" s="33"/>
      <c r="F2921" s="34"/>
      <c r="G2921" s="34"/>
      <c r="H2921" s="34"/>
      <c r="I2921" s="29"/>
      <c r="J2921" s="35"/>
      <c r="K2921" s="228"/>
      <c r="L2921" s="228"/>
      <c r="M2921" s="228"/>
      <c r="N2921" s="245"/>
      <c r="O2921" s="245"/>
      <c r="P2921" s="245">
        <f>SUM(P2917:P2920)</f>
        <v>720</v>
      </c>
      <c r="Q2921" s="76">
        <f>SUM(Q2917:Q2920)</f>
        <v>1</v>
      </c>
      <c r="R2921" s="76"/>
      <c r="S2921" s="76"/>
      <c r="T2921" s="76"/>
    </row>
    <row r="2922" spans="1:20" s="25" customFormat="1" ht="20.100000000000001" customHeight="1">
      <c r="A2922" s="20"/>
      <c r="B2922" s="44"/>
      <c r="C2922" s="41"/>
      <c r="D2922" s="42"/>
      <c r="E2922" s="43"/>
      <c r="F2922" s="44"/>
      <c r="G2922" s="44"/>
      <c r="H2922" s="44"/>
      <c r="I2922" s="20"/>
      <c r="J2922" s="24"/>
      <c r="K2922" s="226"/>
      <c r="L2922" s="226"/>
      <c r="M2922" s="226"/>
      <c r="N2922" s="239"/>
      <c r="O2922" s="239"/>
      <c r="P2922" s="239"/>
    </row>
    <row r="2923" spans="1:20" s="25" customFormat="1" ht="20.100000000000001" customHeight="1">
      <c r="A2923" s="20"/>
      <c r="B2923" s="44"/>
      <c r="C2923" s="41"/>
      <c r="D2923" s="42"/>
      <c r="E2923" s="43"/>
      <c r="F2923" s="44"/>
      <c r="G2923" s="44"/>
      <c r="H2923" s="44"/>
      <c r="I2923" s="20"/>
      <c r="J2923" s="24"/>
      <c r="K2923" s="226"/>
      <c r="L2923" s="226"/>
      <c r="M2923" s="226"/>
      <c r="N2923" s="239"/>
      <c r="O2923" s="239"/>
      <c r="P2923" s="239"/>
    </row>
    <row r="2924" spans="1:20" s="36" customFormat="1" ht="20.100000000000001" customHeight="1">
      <c r="A2924" s="29"/>
      <c r="B2924" s="34">
        <v>227</v>
      </c>
      <c r="C2924" s="31" t="s">
        <v>633</v>
      </c>
      <c r="D2924" s="32" t="s">
        <v>242</v>
      </c>
      <c r="E2924" s="33">
        <v>0.49299999999999999</v>
      </c>
      <c r="F2924" s="34" t="s">
        <v>433</v>
      </c>
      <c r="G2924" s="34" t="s">
        <v>447</v>
      </c>
      <c r="H2924" s="34" t="s">
        <v>438</v>
      </c>
      <c r="I2924" s="29"/>
      <c r="J2924" s="35" t="s">
        <v>435</v>
      </c>
      <c r="K2924" s="228" t="s">
        <v>434</v>
      </c>
      <c r="L2924" s="228">
        <f>COUNTIF(H2924:H2925,"B")</f>
        <v>0</v>
      </c>
      <c r="M2924" s="228">
        <v>200</v>
      </c>
      <c r="N2924" s="245">
        <f>L2924*M2924</f>
        <v>0</v>
      </c>
      <c r="O2924" s="245">
        <v>93</v>
      </c>
      <c r="P2924" s="245">
        <f>O2924+N2924</f>
        <v>93</v>
      </c>
      <c r="Q2924" s="76">
        <f>P2924/P2928</f>
        <v>0.18864097363083165</v>
      </c>
      <c r="R2924" s="76"/>
      <c r="S2924" s="76"/>
      <c r="T2924" s="76"/>
    </row>
    <row r="2925" spans="1:20" s="36" customFormat="1" ht="20.100000000000001" customHeight="1">
      <c r="A2925" s="29"/>
      <c r="B2925" s="34"/>
      <c r="C2925" s="31"/>
      <c r="D2925" s="32"/>
      <c r="E2925" s="33"/>
      <c r="F2925" s="34" t="s">
        <v>447</v>
      </c>
      <c r="G2925" s="34" t="s">
        <v>451</v>
      </c>
      <c r="H2925" s="34" t="s">
        <v>443</v>
      </c>
      <c r="I2925" s="29"/>
      <c r="J2925" s="35" t="s">
        <v>435</v>
      </c>
      <c r="K2925" s="228" t="s">
        <v>438</v>
      </c>
      <c r="L2925" s="228">
        <f>COUNTIF(H2924:H2925,"S")</f>
        <v>1</v>
      </c>
      <c r="M2925" s="228">
        <v>200</v>
      </c>
      <c r="N2925" s="245">
        <f>L2925*M2925</f>
        <v>200</v>
      </c>
      <c r="O2925" s="245"/>
      <c r="P2925" s="245">
        <f>N2925+O2925</f>
        <v>200</v>
      </c>
      <c r="Q2925" s="76">
        <f>P2925/P2928</f>
        <v>0.40567951318458417</v>
      </c>
      <c r="R2925" s="76"/>
      <c r="S2925" s="76"/>
      <c r="T2925" s="76"/>
    </row>
    <row r="2926" spans="1:20" s="36" customFormat="1" ht="20.100000000000001" customHeight="1">
      <c r="A2926" s="29"/>
      <c r="B2926" s="34"/>
      <c r="C2926" s="31"/>
      <c r="D2926" s="32"/>
      <c r="E2926" s="33"/>
      <c r="F2926" s="34" t="s">
        <v>451</v>
      </c>
      <c r="G2926" s="34" t="s">
        <v>634</v>
      </c>
      <c r="H2926" s="34" t="s">
        <v>434</v>
      </c>
      <c r="I2926" s="29"/>
      <c r="J2926" s="35" t="s">
        <v>435</v>
      </c>
      <c r="K2926" s="228" t="s">
        <v>440</v>
      </c>
      <c r="L2926" s="228">
        <f>COUNTIF(H2924:H2925,"RR")</f>
        <v>0</v>
      </c>
      <c r="M2926" s="228">
        <v>200</v>
      </c>
      <c r="N2926" s="245">
        <f>L2926*M2926</f>
        <v>0</v>
      </c>
      <c r="O2926" s="245"/>
      <c r="P2926" s="245">
        <f>N2926+O2926</f>
        <v>0</v>
      </c>
      <c r="Q2926" s="76">
        <f>P2926/P2928</f>
        <v>0</v>
      </c>
      <c r="R2926" s="76"/>
      <c r="S2926" s="76"/>
      <c r="T2926" s="76"/>
    </row>
    <row r="2927" spans="1:20" s="36" customFormat="1" ht="20.100000000000001" customHeight="1">
      <c r="A2927" s="29"/>
      <c r="B2927" s="34"/>
      <c r="C2927" s="31"/>
      <c r="D2927" s="32"/>
      <c r="E2927" s="33"/>
      <c r="F2927" s="34"/>
      <c r="G2927" s="34"/>
      <c r="H2927" s="34"/>
      <c r="I2927" s="29"/>
      <c r="J2927" s="35"/>
      <c r="K2927" s="228" t="s">
        <v>443</v>
      </c>
      <c r="L2927" s="228">
        <f>COUNTIF(H2924:H2925,"RB")</f>
        <v>1</v>
      </c>
      <c r="M2927" s="228">
        <v>200</v>
      </c>
      <c r="N2927" s="245">
        <f>L2927*M2927</f>
        <v>200</v>
      </c>
      <c r="O2927" s="245"/>
      <c r="P2927" s="245">
        <f>N2927+O2927</f>
        <v>200</v>
      </c>
      <c r="Q2927" s="76">
        <f>P2927/P2928</f>
        <v>0.40567951318458417</v>
      </c>
      <c r="R2927" s="76"/>
      <c r="S2927" s="76"/>
      <c r="T2927" s="76"/>
    </row>
    <row r="2928" spans="1:20" s="36" customFormat="1" ht="20.100000000000001" customHeight="1">
      <c r="A2928" s="29"/>
      <c r="B2928" s="34"/>
      <c r="C2928" s="31"/>
      <c r="D2928" s="32"/>
      <c r="E2928" s="33"/>
      <c r="F2928" s="34"/>
      <c r="G2928" s="34"/>
      <c r="H2928" s="34"/>
      <c r="I2928" s="29"/>
      <c r="J2928" s="35"/>
      <c r="K2928" s="228"/>
      <c r="L2928" s="228"/>
      <c r="M2928" s="228"/>
      <c r="N2928" s="245"/>
      <c r="O2928" s="245"/>
      <c r="P2928" s="245">
        <f>SUM(P2924:P2927)</f>
        <v>493</v>
      </c>
      <c r="Q2928" s="76">
        <f>SUM(Q2924:Q2927)</f>
        <v>1</v>
      </c>
      <c r="R2928" s="76"/>
      <c r="S2928" s="76"/>
      <c r="T2928" s="76"/>
    </row>
    <row r="2929" spans="1:20" s="25" customFormat="1" ht="20.100000000000001" customHeight="1">
      <c r="A2929" s="20"/>
      <c r="B2929" s="44"/>
      <c r="C2929" s="41"/>
      <c r="D2929" s="42"/>
      <c r="E2929" s="43"/>
      <c r="F2929" s="44"/>
      <c r="G2929" s="44"/>
      <c r="H2929" s="44"/>
      <c r="I2929" s="20"/>
      <c r="J2929" s="24"/>
      <c r="K2929" s="226"/>
      <c r="L2929" s="226"/>
      <c r="M2929" s="226"/>
      <c r="N2929" s="239"/>
      <c r="O2929" s="239"/>
      <c r="P2929" s="239"/>
    </row>
    <row r="2930" spans="1:20" s="25" customFormat="1" ht="20.100000000000001" customHeight="1">
      <c r="A2930" s="20"/>
      <c r="B2930" s="44"/>
      <c r="C2930" s="41"/>
      <c r="D2930" s="42"/>
      <c r="E2930" s="43"/>
      <c r="F2930" s="44"/>
      <c r="G2930" s="44"/>
      <c r="H2930" s="44"/>
      <c r="I2930" s="20"/>
      <c r="J2930" s="24"/>
      <c r="K2930" s="226"/>
      <c r="L2930" s="226"/>
      <c r="M2930" s="226"/>
      <c r="N2930" s="239"/>
      <c r="O2930" s="239"/>
      <c r="P2930" s="239"/>
    </row>
    <row r="2931" spans="1:20" s="36" customFormat="1" ht="20.100000000000001" customHeight="1">
      <c r="A2931" s="29"/>
      <c r="B2931" s="34">
        <v>228</v>
      </c>
      <c r="C2931" s="31" t="s">
        <v>635</v>
      </c>
      <c r="D2931" s="32" t="s">
        <v>243</v>
      </c>
      <c r="E2931" s="33">
        <v>0.192</v>
      </c>
      <c r="F2931" s="34" t="s">
        <v>433</v>
      </c>
      <c r="G2931" s="34" t="s">
        <v>636</v>
      </c>
      <c r="H2931" s="34" t="s">
        <v>434</v>
      </c>
      <c r="I2931" s="29"/>
      <c r="J2931" s="35" t="s">
        <v>435</v>
      </c>
      <c r="K2931" s="228" t="s">
        <v>434</v>
      </c>
      <c r="L2931" s="228">
        <f>COUNTIF(H2931,"B")</f>
        <v>1</v>
      </c>
      <c r="M2931" s="228">
        <v>200</v>
      </c>
      <c r="N2931" s="245">
        <v>0</v>
      </c>
      <c r="O2931" s="245">
        <v>192</v>
      </c>
      <c r="P2931" s="245">
        <f>O2931+N2931</f>
        <v>192</v>
      </c>
      <c r="Q2931" s="76">
        <f>P2931/P2935</f>
        <v>1</v>
      </c>
      <c r="R2931" s="76"/>
      <c r="S2931" s="76"/>
      <c r="T2931" s="76"/>
    </row>
    <row r="2932" spans="1:20" s="36" customFormat="1" ht="20.100000000000001" customHeight="1">
      <c r="A2932" s="29"/>
      <c r="B2932" s="34"/>
      <c r="C2932" s="31"/>
      <c r="D2932" s="32"/>
      <c r="E2932" s="33"/>
      <c r="F2932" s="34"/>
      <c r="G2932" s="34"/>
      <c r="H2932" s="34"/>
      <c r="I2932" s="29"/>
      <c r="J2932" s="35"/>
      <c r="K2932" s="228" t="s">
        <v>438</v>
      </c>
      <c r="L2932" s="228">
        <f>COUNTIF(H2931,"S")</f>
        <v>0</v>
      </c>
      <c r="M2932" s="228">
        <v>200</v>
      </c>
      <c r="N2932" s="245">
        <v>0</v>
      </c>
      <c r="O2932" s="245"/>
      <c r="P2932" s="245">
        <f>N2932+O2932</f>
        <v>0</v>
      </c>
      <c r="Q2932" s="76">
        <f>P2932/P2935</f>
        <v>0</v>
      </c>
      <c r="R2932" s="76"/>
      <c r="S2932" s="76"/>
      <c r="T2932" s="76"/>
    </row>
    <row r="2933" spans="1:20" s="36" customFormat="1" ht="20.100000000000001" customHeight="1">
      <c r="A2933" s="29"/>
      <c r="B2933" s="34"/>
      <c r="C2933" s="31"/>
      <c r="D2933" s="32"/>
      <c r="E2933" s="33"/>
      <c r="F2933" s="34"/>
      <c r="G2933" s="34"/>
      <c r="H2933" s="34"/>
      <c r="I2933" s="29"/>
      <c r="J2933" s="35"/>
      <c r="K2933" s="228" t="s">
        <v>440</v>
      </c>
      <c r="L2933" s="228">
        <f>COUNTIF(H2931:H2935,"RR")</f>
        <v>0</v>
      </c>
      <c r="M2933" s="228">
        <v>200</v>
      </c>
      <c r="N2933" s="245">
        <v>0</v>
      </c>
      <c r="O2933" s="245"/>
      <c r="P2933" s="245">
        <f>N2933+O2933</f>
        <v>0</v>
      </c>
      <c r="Q2933" s="76">
        <f>P2933/P2935</f>
        <v>0</v>
      </c>
      <c r="R2933" s="76"/>
      <c r="S2933" s="76"/>
      <c r="T2933" s="76"/>
    </row>
    <row r="2934" spans="1:20" s="36" customFormat="1" ht="20.100000000000001" customHeight="1">
      <c r="A2934" s="29"/>
      <c r="B2934" s="34"/>
      <c r="C2934" s="31"/>
      <c r="D2934" s="32"/>
      <c r="E2934" s="33"/>
      <c r="F2934" s="34"/>
      <c r="G2934" s="34"/>
      <c r="H2934" s="34"/>
      <c r="I2934" s="29"/>
      <c r="J2934" s="35"/>
      <c r="K2934" s="228" t="s">
        <v>443</v>
      </c>
      <c r="L2934" s="228">
        <f>COUNTIF(H2931:H2934,"RB")</f>
        <v>0</v>
      </c>
      <c r="M2934" s="228">
        <v>200</v>
      </c>
      <c r="N2934" s="245">
        <v>0</v>
      </c>
      <c r="O2934" s="245"/>
      <c r="P2934" s="245">
        <f>N2934+O2934</f>
        <v>0</v>
      </c>
      <c r="Q2934" s="76">
        <f>P2934/P2935</f>
        <v>0</v>
      </c>
      <c r="R2934" s="76"/>
      <c r="S2934" s="76"/>
      <c r="T2934" s="76"/>
    </row>
    <row r="2935" spans="1:20" s="36" customFormat="1" ht="20.100000000000001" customHeight="1">
      <c r="A2935" s="29"/>
      <c r="B2935" s="34"/>
      <c r="C2935" s="31"/>
      <c r="D2935" s="32"/>
      <c r="E2935" s="33"/>
      <c r="F2935" s="34"/>
      <c r="G2935" s="34"/>
      <c r="H2935" s="34"/>
      <c r="I2935" s="29"/>
      <c r="J2935" s="35"/>
      <c r="K2935" s="228"/>
      <c r="L2935" s="228"/>
      <c r="M2935" s="228"/>
      <c r="N2935" s="245"/>
      <c r="O2935" s="245"/>
      <c r="P2935" s="245">
        <f>SUM(P2931:P2934)</f>
        <v>192</v>
      </c>
      <c r="Q2935" s="76">
        <f>SUM(Q2931:Q2934)</f>
        <v>1</v>
      </c>
      <c r="R2935" s="76"/>
      <c r="S2935" s="76"/>
      <c r="T2935" s="76"/>
    </row>
    <row r="2936" spans="1:20" s="25" customFormat="1" ht="20.100000000000001" customHeight="1">
      <c r="A2936" s="20"/>
      <c r="B2936" s="44"/>
      <c r="C2936" s="41"/>
      <c r="D2936" s="42"/>
      <c r="E2936" s="43"/>
      <c r="F2936" s="44"/>
      <c r="G2936" s="44"/>
      <c r="H2936" s="44"/>
      <c r="I2936" s="20"/>
      <c r="J2936" s="24"/>
      <c r="K2936" s="226"/>
      <c r="L2936" s="226"/>
      <c r="M2936" s="226"/>
      <c r="N2936" s="239"/>
      <c r="O2936" s="239"/>
      <c r="P2936" s="239"/>
    </row>
    <row r="2937" spans="1:20" s="25" customFormat="1" ht="20.100000000000001" customHeight="1">
      <c r="A2937" s="20"/>
      <c r="B2937" s="44"/>
      <c r="C2937" s="41"/>
      <c r="D2937" s="42"/>
      <c r="E2937" s="43"/>
      <c r="F2937" s="44"/>
      <c r="G2937" s="44"/>
      <c r="H2937" s="44"/>
      <c r="I2937" s="20"/>
      <c r="J2937" s="24"/>
      <c r="K2937" s="226"/>
      <c r="L2937" s="226"/>
      <c r="M2937" s="226"/>
      <c r="N2937" s="239"/>
      <c r="O2937" s="239"/>
      <c r="P2937" s="239"/>
    </row>
    <row r="2938" spans="1:20" s="36" customFormat="1" ht="20.100000000000001" customHeight="1">
      <c r="A2938" s="29"/>
      <c r="B2938" s="34">
        <v>229</v>
      </c>
      <c r="C2938" s="31" t="s">
        <v>637</v>
      </c>
      <c r="D2938" s="32" t="s">
        <v>244</v>
      </c>
      <c r="E2938" s="33">
        <v>1.95</v>
      </c>
      <c r="F2938" s="34" t="s">
        <v>433</v>
      </c>
      <c r="G2938" s="34" t="s">
        <v>447</v>
      </c>
      <c r="H2938" s="34" t="s">
        <v>434</v>
      </c>
      <c r="I2938" s="29"/>
      <c r="J2938" s="35" t="s">
        <v>435</v>
      </c>
      <c r="K2938" s="228" t="s">
        <v>434</v>
      </c>
      <c r="L2938" s="228">
        <f>COUNTIF(H2938:H2946,"B")</f>
        <v>8</v>
      </c>
      <c r="M2938" s="228">
        <v>200</v>
      </c>
      <c r="N2938" s="245">
        <f>L2938*M2938</f>
        <v>1600</v>
      </c>
      <c r="O2938" s="245">
        <v>150</v>
      </c>
      <c r="P2938" s="245">
        <f>O2938+N2938</f>
        <v>1750</v>
      </c>
      <c r="Q2938" s="76">
        <f>P2938/P2942</f>
        <v>0.89743589743589747</v>
      </c>
      <c r="R2938" s="76"/>
      <c r="S2938" s="76"/>
      <c r="T2938" s="76"/>
    </row>
    <row r="2939" spans="1:20" s="36" customFormat="1" ht="20.100000000000001" customHeight="1">
      <c r="A2939" s="29"/>
      <c r="B2939" s="34"/>
      <c r="C2939" s="31"/>
      <c r="D2939" s="32"/>
      <c r="E2939" s="33"/>
      <c r="F2939" s="34" t="s">
        <v>447</v>
      </c>
      <c r="G2939" s="34" t="s">
        <v>451</v>
      </c>
      <c r="H2939" s="34" t="s">
        <v>438</v>
      </c>
      <c r="I2939" s="29"/>
      <c r="J2939" s="35" t="s">
        <v>435</v>
      </c>
      <c r="K2939" s="228" t="s">
        <v>438</v>
      </c>
      <c r="L2939" s="228">
        <f>COUNTIF(H2938:H2946,"S")</f>
        <v>1</v>
      </c>
      <c r="M2939" s="228">
        <v>200</v>
      </c>
      <c r="N2939" s="245">
        <f>L2939*M2939</f>
        <v>200</v>
      </c>
      <c r="O2939" s="245"/>
      <c r="P2939" s="245">
        <f>N2939+O2939</f>
        <v>200</v>
      </c>
      <c r="Q2939" s="76">
        <f>P2939/P2942</f>
        <v>0.10256410256410256</v>
      </c>
      <c r="R2939" s="76"/>
      <c r="S2939" s="76"/>
      <c r="T2939" s="76"/>
    </row>
    <row r="2940" spans="1:20" s="36" customFormat="1" ht="20.100000000000001" customHeight="1">
      <c r="A2940" s="29"/>
      <c r="B2940" s="34"/>
      <c r="C2940" s="31"/>
      <c r="D2940" s="32"/>
      <c r="E2940" s="33"/>
      <c r="F2940" s="34" t="s">
        <v>451</v>
      </c>
      <c r="G2940" s="34" t="s">
        <v>454</v>
      </c>
      <c r="H2940" s="34" t="s">
        <v>434</v>
      </c>
      <c r="I2940" s="29"/>
      <c r="J2940" s="35" t="s">
        <v>435</v>
      </c>
      <c r="K2940" s="228" t="s">
        <v>440</v>
      </c>
      <c r="L2940" s="228">
        <f>COUNTIF(H2938:H2946,"RR")</f>
        <v>0</v>
      </c>
      <c r="M2940" s="228">
        <v>200</v>
      </c>
      <c r="N2940" s="245">
        <f>L2940*M2940</f>
        <v>0</v>
      </c>
      <c r="O2940" s="245"/>
      <c r="P2940" s="245">
        <f>N2940+O2940</f>
        <v>0</v>
      </c>
      <c r="Q2940" s="76">
        <f>P2940/P2942</f>
        <v>0</v>
      </c>
      <c r="R2940" s="76"/>
      <c r="S2940" s="76"/>
      <c r="T2940" s="76"/>
    </row>
    <row r="2941" spans="1:20" s="36" customFormat="1" ht="20.100000000000001" customHeight="1">
      <c r="A2941" s="29"/>
      <c r="B2941" s="34"/>
      <c r="C2941" s="31"/>
      <c r="D2941" s="32"/>
      <c r="E2941" s="33"/>
      <c r="F2941" s="34" t="s">
        <v>454</v>
      </c>
      <c r="G2941" s="34" t="s">
        <v>455</v>
      </c>
      <c r="H2941" s="34" t="s">
        <v>434</v>
      </c>
      <c r="I2941" s="29"/>
      <c r="J2941" s="35" t="s">
        <v>435</v>
      </c>
      <c r="K2941" s="228" t="s">
        <v>443</v>
      </c>
      <c r="L2941" s="228">
        <f>COUNTIF(H2938:H2946,"RB")</f>
        <v>0</v>
      </c>
      <c r="M2941" s="228">
        <v>200</v>
      </c>
      <c r="N2941" s="245">
        <f>L2941*M2941</f>
        <v>0</v>
      </c>
      <c r="O2941" s="245"/>
      <c r="P2941" s="245">
        <f>N2941+O2941</f>
        <v>0</v>
      </c>
      <c r="Q2941" s="76">
        <f>P2941/P2942</f>
        <v>0</v>
      </c>
      <c r="R2941" s="76"/>
      <c r="S2941" s="76"/>
      <c r="T2941" s="76"/>
    </row>
    <row r="2942" spans="1:20" s="36" customFormat="1" ht="20.100000000000001" customHeight="1">
      <c r="A2942" s="29"/>
      <c r="B2942" s="34"/>
      <c r="C2942" s="31"/>
      <c r="D2942" s="32"/>
      <c r="E2942" s="33"/>
      <c r="F2942" s="34" t="s">
        <v>455</v>
      </c>
      <c r="G2942" s="34" t="s">
        <v>456</v>
      </c>
      <c r="H2942" s="34" t="s">
        <v>434</v>
      </c>
      <c r="I2942" s="29"/>
      <c r="J2942" s="35" t="s">
        <v>435</v>
      </c>
      <c r="K2942" s="228"/>
      <c r="L2942" s="228"/>
      <c r="M2942" s="228"/>
      <c r="N2942" s="245"/>
      <c r="O2942" s="245"/>
      <c r="P2942" s="245">
        <f>SUM(P2938:P2941)</f>
        <v>1950</v>
      </c>
      <c r="Q2942" s="76">
        <f>SUM(Q2938:Q2941)</f>
        <v>1</v>
      </c>
      <c r="R2942" s="76"/>
      <c r="S2942" s="76"/>
      <c r="T2942" s="76"/>
    </row>
    <row r="2943" spans="1:20" s="36" customFormat="1" ht="20.100000000000001" customHeight="1">
      <c r="A2943" s="29"/>
      <c r="B2943" s="34"/>
      <c r="C2943" s="31"/>
      <c r="D2943" s="32"/>
      <c r="E2943" s="33"/>
      <c r="F2943" s="34" t="s">
        <v>456</v>
      </c>
      <c r="G2943" s="34" t="s">
        <v>457</v>
      </c>
      <c r="H2943" s="34" t="s">
        <v>434</v>
      </c>
      <c r="I2943" s="29"/>
      <c r="J2943" s="35" t="s">
        <v>435</v>
      </c>
      <c r="K2943" s="228"/>
      <c r="L2943" s="228"/>
      <c r="M2943" s="228"/>
      <c r="N2943" s="241"/>
      <c r="O2943" s="241"/>
      <c r="P2943" s="241"/>
    </row>
    <row r="2944" spans="1:20" s="36" customFormat="1" ht="20.100000000000001" customHeight="1">
      <c r="A2944" s="29"/>
      <c r="B2944" s="34"/>
      <c r="C2944" s="31"/>
      <c r="D2944" s="32"/>
      <c r="E2944" s="33"/>
      <c r="F2944" s="34" t="s">
        <v>457</v>
      </c>
      <c r="G2944" s="34" t="s">
        <v>460</v>
      </c>
      <c r="H2944" s="34" t="s">
        <v>434</v>
      </c>
      <c r="I2944" s="29"/>
      <c r="J2944" s="35" t="s">
        <v>435</v>
      </c>
      <c r="K2944" s="228"/>
      <c r="L2944" s="228"/>
      <c r="M2944" s="228"/>
      <c r="N2944" s="241"/>
      <c r="O2944" s="241"/>
      <c r="P2944" s="241"/>
    </row>
    <row r="2945" spans="1:20" s="36" customFormat="1" ht="20.100000000000001" customHeight="1">
      <c r="A2945" s="29"/>
      <c r="B2945" s="34"/>
      <c r="C2945" s="31"/>
      <c r="D2945" s="32"/>
      <c r="E2945" s="33"/>
      <c r="F2945" s="34" t="s">
        <v>460</v>
      </c>
      <c r="G2945" s="34" t="s">
        <v>463</v>
      </c>
      <c r="H2945" s="34" t="s">
        <v>434</v>
      </c>
      <c r="I2945" s="29"/>
      <c r="J2945" s="35" t="s">
        <v>435</v>
      </c>
      <c r="K2945" s="228"/>
      <c r="L2945" s="228"/>
      <c r="M2945" s="228"/>
      <c r="N2945" s="241"/>
      <c r="O2945" s="241"/>
      <c r="P2945" s="241"/>
    </row>
    <row r="2946" spans="1:20" s="36" customFormat="1" ht="20.100000000000001" customHeight="1">
      <c r="A2946" s="29"/>
      <c r="B2946" s="34"/>
      <c r="C2946" s="31"/>
      <c r="D2946" s="32"/>
      <c r="E2946" s="33"/>
      <c r="F2946" s="34" t="s">
        <v>463</v>
      </c>
      <c r="G2946" s="34" t="s">
        <v>464</v>
      </c>
      <c r="H2946" s="34" t="s">
        <v>434</v>
      </c>
      <c r="I2946" s="29"/>
      <c r="J2946" s="35" t="s">
        <v>435</v>
      </c>
      <c r="K2946" s="228"/>
      <c r="L2946" s="228"/>
      <c r="M2946" s="228"/>
      <c r="N2946" s="241"/>
      <c r="O2946" s="241"/>
      <c r="P2946" s="241"/>
    </row>
    <row r="2947" spans="1:20" s="36" customFormat="1" ht="20.100000000000001" customHeight="1">
      <c r="A2947" s="29"/>
      <c r="B2947" s="34"/>
      <c r="C2947" s="31"/>
      <c r="D2947" s="32"/>
      <c r="E2947" s="33"/>
      <c r="F2947" s="34" t="s">
        <v>464</v>
      </c>
      <c r="G2947" s="34" t="s">
        <v>547</v>
      </c>
      <c r="H2947" s="34" t="s">
        <v>434</v>
      </c>
      <c r="I2947" s="29"/>
      <c r="J2947" s="35" t="s">
        <v>435</v>
      </c>
      <c r="K2947" s="228"/>
      <c r="L2947" s="228"/>
      <c r="M2947" s="228"/>
      <c r="N2947" s="241"/>
      <c r="O2947" s="241"/>
      <c r="P2947" s="241"/>
    </row>
    <row r="2948" spans="1:20" s="25" customFormat="1" ht="20.100000000000001" customHeight="1">
      <c r="A2948" s="20"/>
      <c r="B2948" s="44"/>
      <c r="C2948" s="41"/>
      <c r="D2948" s="42"/>
      <c r="E2948" s="43"/>
      <c r="F2948" s="44"/>
      <c r="G2948" s="44"/>
      <c r="H2948" s="44"/>
      <c r="I2948" s="20"/>
      <c r="J2948" s="24"/>
      <c r="K2948" s="226"/>
      <c r="L2948" s="226"/>
      <c r="M2948" s="226"/>
      <c r="N2948" s="239"/>
      <c r="O2948" s="239"/>
      <c r="P2948" s="239"/>
    </row>
    <row r="2949" spans="1:20" s="25" customFormat="1" ht="20.100000000000001" customHeight="1">
      <c r="A2949" s="20"/>
      <c r="B2949" s="44"/>
      <c r="C2949" s="41"/>
      <c r="D2949" s="42"/>
      <c r="E2949" s="43"/>
      <c r="F2949" s="44"/>
      <c r="G2949" s="44"/>
      <c r="H2949" s="44"/>
      <c r="I2949" s="20"/>
      <c r="J2949" s="24"/>
      <c r="K2949" s="226"/>
      <c r="L2949" s="226"/>
      <c r="M2949" s="226"/>
      <c r="N2949" s="239"/>
      <c r="O2949" s="239"/>
      <c r="P2949" s="239"/>
    </row>
    <row r="2950" spans="1:20" s="36" customFormat="1" ht="20.100000000000001" customHeight="1">
      <c r="A2950" s="29"/>
      <c r="B2950" s="34">
        <v>230</v>
      </c>
      <c r="C2950" s="31" t="s">
        <v>638</v>
      </c>
      <c r="D2950" s="32" t="s">
        <v>245</v>
      </c>
      <c r="E2950" s="33">
        <v>1.389</v>
      </c>
      <c r="F2950" s="34" t="s">
        <v>433</v>
      </c>
      <c r="G2950" s="34" t="s">
        <v>447</v>
      </c>
      <c r="H2950" s="34" t="s">
        <v>434</v>
      </c>
      <c r="I2950" s="29"/>
      <c r="J2950" s="35" t="s">
        <v>435</v>
      </c>
      <c r="K2950" s="228" t="s">
        <v>434</v>
      </c>
      <c r="L2950" s="228">
        <f>COUNTIF(H2950:H2955,"B")</f>
        <v>6</v>
      </c>
      <c r="M2950" s="228">
        <v>200</v>
      </c>
      <c r="N2950" s="245">
        <f>L2950*M2950</f>
        <v>1200</v>
      </c>
      <c r="O2950" s="245">
        <v>189</v>
      </c>
      <c r="P2950" s="245">
        <f>O2950+N2950</f>
        <v>1389</v>
      </c>
      <c r="Q2950" s="76">
        <f>P2950/P2954</f>
        <v>1</v>
      </c>
      <c r="R2950" s="76"/>
      <c r="S2950" s="76"/>
      <c r="T2950" s="76"/>
    </row>
    <row r="2951" spans="1:20" s="36" customFormat="1" ht="20.100000000000001" customHeight="1">
      <c r="A2951" s="29"/>
      <c r="B2951" s="34"/>
      <c r="C2951" s="31"/>
      <c r="D2951" s="32"/>
      <c r="E2951" s="33"/>
      <c r="F2951" s="34" t="s">
        <v>447</v>
      </c>
      <c r="G2951" s="34" t="s">
        <v>451</v>
      </c>
      <c r="H2951" s="34" t="s">
        <v>434</v>
      </c>
      <c r="I2951" s="29"/>
      <c r="J2951" s="35" t="s">
        <v>435</v>
      </c>
      <c r="K2951" s="228" t="s">
        <v>438</v>
      </c>
      <c r="L2951" s="228">
        <f>COUNTIF(H2950:H2955,"S")</f>
        <v>0</v>
      </c>
      <c r="M2951" s="228">
        <v>200</v>
      </c>
      <c r="N2951" s="245">
        <f>L2951*M2951</f>
        <v>0</v>
      </c>
      <c r="O2951" s="245"/>
      <c r="P2951" s="245">
        <f>N2951+O2951</f>
        <v>0</v>
      </c>
      <c r="Q2951" s="76">
        <f>P2951/P2954</f>
        <v>0</v>
      </c>
      <c r="R2951" s="76"/>
      <c r="S2951" s="76"/>
      <c r="T2951" s="76"/>
    </row>
    <row r="2952" spans="1:20" s="36" customFormat="1" ht="20.100000000000001" customHeight="1">
      <c r="A2952" s="29"/>
      <c r="B2952" s="34"/>
      <c r="C2952" s="31"/>
      <c r="D2952" s="32"/>
      <c r="E2952" s="33"/>
      <c r="F2952" s="34" t="s">
        <v>451</v>
      </c>
      <c r="G2952" s="34" t="s">
        <v>454</v>
      </c>
      <c r="H2952" s="34" t="s">
        <v>434</v>
      </c>
      <c r="I2952" s="29"/>
      <c r="J2952" s="35" t="s">
        <v>435</v>
      </c>
      <c r="K2952" s="228" t="s">
        <v>440</v>
      </c>
      <c r="L2952" s="228">
        <f>COUNTIF(H2950:H2955,"RR")</f>
        <v>0</v>
      </c>
      <c r="M2952" s="228">
        <v>200</v>
      </c>
      <c r="N2952" s="245">
        <f>L2952*M2952</f>
        <v>0</v>
      </c>
      <c r="O2952" s="245"/>
      <c r="P2952" s="245">
        <f>N2952+O2952</f>
        <v>0</v>
      </c>
      <c r="Q2952" s="76">
        <f>P2952/P2954</f>
        <v>0</v>
      </c>
      <c r="R2952" s="76"/>
      <c r="S2952" s="76"/>
      <c r="T2952" s="76"/>
    </row>
    <row r="2953" spans="1:20" s="36" customFormat="1" ht="20.100000000000001" customHeight="1">
      <c r="A2953" s="29"/>
      <c r="B2953" s="34"/>
      <c r="C2953" s="31"/>
      <c r="D2953" s="32"/>
      <c r="E2953" s="33"/>
      <c r="F2953" s="34" t="s">
        <v>454</v>
      </c>
      <c r="G2953" s="34" t="s">
        <v>455</v>
      </c>
      <c r="H2953" s="34" t="s">
        <v>434</v>
      </c>
      <c r="I2953" s="29"/>
      <c r="J2953" s="35" t="s">
        <v>435</v>
      </c>
      <c r="K2953" s="228" t="s">
        <v>443</v>
      </c>
      <c r="L2953" s="228">
        <f>COUNTIF(H2950:H2955,"RB")</f>
        <v>0</v>
      </c>
      <c r="M2953" s="228">
        <v>200</v>
      </c>
      <c r="N2953" s="245">
        <f>L2953*M2953</f>
        <v>0</v>
      </c>
      <c r="O2953" s="245"/>
      <c r="P2953" s="245">
        <f>N2953+O2953</f>
        <v>0</v>
      </c>
      <c r="Q2953" s="76">
        <f>P2953/P2954</f>
        <v>0</v>
      </c>
      <c r="R2953" s="76"/>
      <c r="S2953" s="76"/>
      <c r="T2953" s="76"/>
    </row>
    <row r="2954" spans="1:20" s="36" customFormat="1" ht="20.100000000000001" customHeight="1">
      <c r="A2954" s="29"/>
      <c r="B2954" s="34"/>
      <c r="C2954" s="31"/>
      <c r="D2954" s="32"/>
      <c r="E2954" s="33"/>
      <c r="F2954" s="34" t="s">
        <v>455</v>
      </c>
      <c r="G2954" s="34" t="s">
        <v>456</v>
      </c>
      <c r="H2954" s="34" t="s">
        <v>434</v>
      </c>
      <c r="I2954" s="29"/>
      <c r="J2954" s="35" t="s">
        <v>435</v>
      </c>
      <c r="K2954" s="228"/>
      <c r="L2954" s="228"/>
      <c r="M2954" s="228"/>
      <c r="N2954" s="245"/>
      <c r="O2954" s="245"/>
      <c r="P2954" s="245">
        <f>SUM(P2950:P2953)</f>
        <v>1389</v>
      </c>
      <c r="Q2954" s="76">
        <f>SUM(Q2950:Q2953)</f>
        <v>1</v>
      </c>
      <c r="R2954" s="76"/>
      <c r="S2954" s="76"/>
      <c r="T2954" s="76"/>
    </row>
    <row r="2955" spans="1:20" s="36" customFormat="1" ht="20.100000000000001" customHeight="1">
      <c r="A2955" s="29"/>
      <c r="B2955" s="34"/>
      <c r="C2955" s="31"/>
      <c r="D2955" s="32"/>
      <c r="E2955" s="33"/>
      <c r="F2955" s="34" t="s">
        <v>456</v>
      </c>
      <c r="G2955" s="34" t="s">
        <v>457</v>
      </c>
      <c r="H2955" s="34" t="s">
        <v>434</v>
      </c>
      <c r="I2955" s="29"/>
      <c r="J2955" s="35" t="s">
        <v>435</v>
      </c>
      <c r="K2955" s="228"/>
      <c r="L2955" s="228"/>
      <c r="M2955" s="228"/>
      <c r="N2955" s="241"/>
      <c r="O2955" s="241"/>
      <c r="P2955" s="241"/>
    </row>
    <row r="2956" spans="1:20" s="36" customFormat="1" ht="20.100000000000001" customHeight="1">
      <c r="A2956" s="29"/>
      <c r="B2956" s="34"/>
      <c r="C2956" s="31"/>
      <c r="D2956" s="32"/>
      <c r="E2956" s="33"/>
      <c r="F2956" s="34" t="s">
        <v>457</v>
      </c>
      <c r="G2956" s="34" t="s">
        <v>639</v>
      </c>
      <c r="H2956" s="34" t="s">
        <v>434</v>
      </c>
      <c r="I2956" s="29"/>
      <c r="J2956" s="35" t="s">
        <v>435</v>
      </c>
      <c r="K2956" s="228"/>
      <c r="L2956" s="228"/>
      <c r="M2956" s="228"/>
      <c r="N2956" s="241"/>
      <c r="O2956" s="241"/>
      <c r="P2956" s="241"/>
    </row>
    <row r="2957" spans="1:20" s="25" customFormat="1" ht="20.100000000000001" customHeight="1">
      <c r="A2957" s="20"/>
      <c r="B2957" s="44"/>
      <c r="C2957" s="41"/>
      <c r="D2957" s="42"/>
      <c r="E2957" s="43"/>
      <c r="F2957" s="44"/>
      <c r="G2957" s="44"/>
      <c r="H2957" s="44"/>
      <c r="I2957" s="20"/>
      <c r="J2957" s="24"/>
      <c r="K2957" s="226"/>
      <c r="L2957" s="226"/>
      <c r="M2957" s="226"/>
      <c r="N2957" s="239"/>
      <c r="O2957" s="239"/>
      <c r="P2957" s="239"/>
    </row>
    <row r="2958" spans="1:20" s="25" customFormat="1" ht="20.100000000000001" customHeight="1">
      <c r="A2958" s="20"/>
      <c r="B2958" s="44"/>
      <c r="C2958" s="41"/>
      <c r="D2958" s="42"/>
      <c r="E2958" s="43"/>
      <c r="F2958" s="44"/>
      <c r="G2958" s="44"/>
      <c r="H2958" s="44"/>
      <c r="I2958" s="20"/>
      <c r="J2958" s="24"/>
      <c r="K2958" s="226"/>
      <c r="L2958" s="226"/>
      <c r="M2958" s="226"/>
      <c r="N2958" s="239"/>
      <c r="O2958" s="239"/>
      <c r="P2958" s="239"/>
    </row>
    <row r="2959" spans="1:20" s="36" customFormat="1" ht="20.100000000000001" customHeight="1">
      <c r="A2959" s="29"/>
      <c r="B2959" s="34">
        <v>231</v>
      </c>
      <c r="C2959" s="31" t="s">
        <v>640</v>
      </c>
      <c r="D2959" s="32" t="s">
        <v>246</v>
      </c>
      <c r="E2959" s="33">
        <v>1.1930000000000001</v>
      </c>
      <c r="F2959" s="34" t="s">
        <v>433</v>
      </c>
      <c r="G2959" s="34" t="s">
        <v>447</v>
      </c>
      <c r="H2959" s="34" t="s">
        <v>434</v>
      </c>
      <c r="I2959" s="29"/>
      <c r="J2959" s="35" t="s">
        <v>434</v>
      </c>
      <c r="K2959" s="228" t="s">
        <v>434</v>
      </c>
      <c r="L2959" s="228">
        <f>COUNTIF(H2959:H2963,"B")</f>
        <v>5</v>
      </c>
      <c r="M2959" s="228">
        <v>200</v>
      </c>
      <c r="N2959" s="245">
        <f>L2959*M2959</f>
        <v>1000</v>
      </c>
      <c r="O2959" s="245">
        <v>193</v>
      </c>
      <c r="P2959" s="245">
        <f>O2959+N2959</f>
        <v>1193</v>
      </c>
      <c r="Q2959" s="76">
        <f>P2959/P2963</f>
        <v>1</v>
      </c>
      <c r="R2959" s="76"/>
      <c r="S2959" s="76"/>
      <c r="T2959" s="76"/>
    </row>
    <row r="2960" spans="1:20" s="36" customFormat="1" ht="20.100000000000001" customHeight="1">
      <c r="A2960" s="29"/>
      <c r="B2960" s="34"/>
      <c r="C2960" s="31"/>
      <c r="D2960" s="32"/>
      <c r="E2960" s="33"/>
      <c r="F2960" s="34" t="s">
        <v>447</v>
      </c>
      <c r="G2960" s="34" t="s">
        <v>451</v>
      </c>
      <c r="H2960" s="34" t="s">
        <v>434</v>
      </c>
      <c r="I2960" s="29"/>
      <c r="J2960" s="35" t="s">
        <v>434</v>
      </c>
      <c r="K2960" s="228" t="s">
        <v>438</v>
      </c>
      <c r="L2960" s="228">
        <f>COUNTIF(H2959:H2963,"S")</f>
        <v>0</v>
      </c>
      <c r="M2960" s="228">
        <v>200</v>
      </c>
      <c r="N2960" s="245">
        <f>L2960*M2960</f>
        <v>0</v>
      </c>
      <c r="O2960" s="245"/>
      <c r="P2960" s="245">
        <f>N2960+O2960</f>
        <v>0</v>
      </c>
      <c r="Q2960" s="76">
        <f>P2960/P2963</f>
        <v>0</v>
      </c>
      <c r="R2960" s="76"/>
      <c r="S2960" s="76"/>
      <c r="T2960" s="76"/>
    </row>
    <row r="2961" spans="1:20" s="36" customFormat="1" ht="20.100000000000001" customHeight="1">
      <c r="A2961" s="29"/>
      <c r="B2961" s="34"/>
      <c r="C2961" s="31"/>
      <c r="D2961" s="32"/>
      <c r="E2961" s="33"/>
      <c r="F2961" s="34" t="s">
        <v>451</v>
      </c>
      <c r="G2961" s="34" t="s">
        <v>454</v>
      </c>
      <c r="H2961" s="34" t="s">
        <v>434</v>
      </c>
      <c r="I2961" s="29"/>
      <c r="J2961" s="35" t="s">
        <v>434</v>
      </c>
      <c r="K2961" s="228" t="s">
        <v>440</v>
      </c>
      <c r="L2961" s="228">
        <f>COUNTIF(H2959:H2963,"RR")</f>
        <v>0</v>
      </c>
      <c r="M2961" s="228">
        <v>200</v>
      </c>
      <c r="N2961" s="245">
        <f>L2961*M2961</f>
        <v>0</v>
      </c>
      <c r="O2961" s="245"/>
      <c r="P2961" s="245">
        <f>N2961+O2961</f>
        <v>0</v>
      </c>
      <c r="Q2961" s="76">
        <f>P2961/P2963</f>
        <v>0</v>
      </c>
      <c r="R2961" s="76"/>
      <c r="S2961" s="76"/>
      <c r="T2961" s="76"/>
    </row>
    <row r="2962" spans="1:20" s="36" customFormat="1" ht="20.100000000000001" customHeight="1">
      <c r="A2962" s="29"/>
      <c r="B2962" s="34"/>
      <c r="C2962" s="31"/>
      <c r="D2962" s="32"/>
      <c r="E2962" s="33"/>
      <c r="F2962" s="34" t="s">
        <v>454</v>
      </c>
      <c r="G2962" s="34" t="s">
        <v>455</v>
      </c>
      <c r="H2962" s="34" t="s">
        <v>434</v>
      </c>
      <c r="I2962" s="29"/>
      <c r="J2962" s="35" t="s">
        <v>434</v>
      </c>
      <c r="K2962" s="228" t="s">
        <v>443</v>
      </c>
      <c r="L2962" s="228">
        <f>COUNTIF(H2959:H2963,"RB")</f>
        <v>0</v>
      </c>
      <c r="M2962" s="228">
        <v>200</v>
      </c>
      <c r="N2962" s="245">
        <f>L2962*M2962</f>
        <v>0</v>
      </c>
      <c r="O2962" s="245"/>
      <c r="P2962" s="245">
        <f>N2962+O2962</f>
        <v>0</v>
      </c>
      <c r="Q2962" s="76">
        <f>P2962/P2963</f>
        <v>0</v>
      </c>
      <c r="R2962" s="76"/>
      <c r="S2962" s="76"/>
      <c r="T2962" s="76"/>
    </row>
    <row r="2963" spans="1:20" s="36" customFormat="1" ht="20.100000000000001" customHeight="1">
      <c r="A2963" s="29"/>
      <c r="B2963" s="34"/>
      <c r="C2963" s="31"/>
      <c r="D2963" s="32"/>
      <c r="E2963" s="33"/>
      <c r="F2963" s="34" t="s">
        <v>455</v>
      </c>
      <c r="G2963" s="34" t="s">
        <v>456</v>
      </c>
      <c r="H2963" s="34" t="s">
        <v>434</v>
      </c>
      <c r="I2963" s="29"/>
      <c r="J2963" s="35" t="s">
        <v>434</v>
      </c>
      <c r="K2963" s="228"/>
      <c r="L2963" s="228"/>
      <c r="M2963" s="228"/>
      <c r="N2963" s="245"/>
      <c r="O2963" s="245"/>
      <c r="P2963" s="245">
        <f>SUM(P2959:P2962)</f>
        <v>1193</v>
      </c>
      <c r="Q2963" s="76">
        <f>SUM(Q2959:Q2962)</f>
        <v>1</v>
      </c>
      <c r="R2963" s="76"/>
      <c r="S2963" s="76"/>
      <c r="T2963" s="76"/>
    </row>
    <row r="2964" spans="1:20" s="36" customFormat="1" ht="20.100000000000001" customHeight="1">
      <c r="A2964" s="29"/>
      <c r="B2964" s="34"/>
      <c r="C2964" s="31"/>
      <c r="D2964" s="32"/>
      <c r="E2964" s="33"/>
      <c r="F2964" s="34" t="s">
        <v>456</v>
      </c>
      <c r="G2964" s="34" t="s">
        <v>641</v>
      </c>
      <c r="H2964" s="34" t="s">
        <v>434</v>
      </c>
      <c r="I2964" s="29"/>
      <c r="J2964" s="35" t="s">
        <v>434</v>
      </c>
      <c r="K2964" s="228"/>
      <c r="L2964" s="228"/>
      <c r="M2964" s="228"/>
      <c r="N2964" s="241"/>
      <c r="O2964" s="241"/>
      <c r="P2964" s="241"/>
    </row>
    <row r="2965" spans="1:20" s="25" customFormat="1" ht="20.100000000000001" customHeight="1">
      <c r="A2965" s="20"/>
      <c r="B2965" s="44"/>
      <c r="C2965" s="41"/>
      <c r="D2965" s="42"/>
      <c r="E2965" s="43"/>
      <c r="F2965" s="44"/>
      <c r="G2965" s="44"/>
      <c r="H2965" s="44"/>
      <c r="I2965" s="20"/>
      <c r="J2965" s="24"/>
      <c r="K2965" s="226"/>
      <c r="L2965" s="226"/>
      <c r="M2965" s="226"/>
      <c r="N2965" s="239"/>
      <c r="O2965" s="239"/>
      <c r="P2965" s="239"/>
    </row>
    <row r="2966" spans="1:20" s="25" customFormat="1" ht="20.100000000000001" customHeight="1">
      <c r="A2966" s="20"/>
      <c r="B2966" s="44"/>
      <c r="C2966" s="41"/>
      <c r="D2966" s="42"/>
      <c r="E2966" s="43"/>
      <c r="F2966" s="44"/>
      <c r="G2966" s="44"/>
      <c r="H2966" s="44"/>
      <c r="I2966" s="20"/>
      <c r="J2966" s="24"/>
      <c r="K2966" s="226"/>
      <c r="L2966" s="226"/>
      <c r="M2966" s="226"/>
      <c r="N2966" s="239"/>
      <c r="O2966" s="239"/>
      <c r="P2966" s="239"/>
    </row>
    <row r="2967" spans="1:20" s="36" customFormat="1" ht="20.100000000000001" customHeight="1">
      <c r="A2967" s="29"/>
      <c r="B2967" s="34">
        <v>232</v>
      </c>
      <c r="C2967" s="31">
        <v>2.077</v>
      </c>
      <c r="D2967" s="32" t="s">
        <v>247</v>
      </c>
      <c r="E2967" s="33">
        <v>8.9779999999999998</v>
      </c>
      <c r="F2967" s="34" t="s">
        <v>433</v>
      </c>
      <c r="G2967" s="34" t="s">
        <v>447</v>
      </c>
      <c r="H2967" s="34" t="s">
        <v>434</v>
      </c>
      <c r="I2967" s="29"/>
      <c r="J2967" s="35" t="s">
        <v>435</v>
      </c>
      <c r="K2967" s="228" t="s">
        <v>434</v>
      </c>
      <c r="L2967" s="228">
        <f>COUNTIF(H2967:H3010,"B")</f>
        <v>27</v>
      </c>
      <c r="M2967" s="228">
        <v>200</v>
      </c>
      <c r="N2967" s="245">
        <f>L2967*M2967</f>
        <v>5400</v>
      </c>
      <c r="O2967" s="245">
        <v>178</v>
      </c>
      <c r="P2967" s="245">
        <f>O2967+N2967</f>
        <v>5578</v>
      </c>
      <c r="Q2967" s="76">
        <f>P2967/P2971</f>
        <v>0.62129650256181779</v>
      </c>
      <c r="R2967" s="76"/>
      <c r="S2967" s="76"/>
      <c r="T2967" s="76"/>
    </row>
    <row r="2968" spans="1:20" s="36" customFormat="1" ht="20.100000000000001" customHeight="1">
      <c r="A2968" s="29"/>
      <c r="B2968" s="34"/>
      <c r="C2968" s="31"/>
      <c r="D2968" s="32"/>
      <c r="E2968" s="33"/>
      <c r="F2968" s="34" t="s">
        <v>447</v>
      </c>
      <c r="G2968" s="34" t="s">
        <v>451</v>
      </c>
      <c r="H2968" s="34" t="s">
        <v>438</v>
      </c>
      <c r="I2968" s="29"/>
      <c r="J2968" s="35" t="s">
        <v>435</v>
      </c>
      <c r="K2968" s="228" t="s">
        <v>438</v>
      </c>
      <c r="L2968" s="228">
        <f>COUNTIF(H2967:H3010,"S")</f>
        <v>15</v>
      </c>
      <c r="M2968" s="228">
        <v>200</v>
      </c>
      <c r="N2968" s="245">
        <f>L2968*M2968</f>
        <v>3000</v>
      </c>
      <c r="O2968" s="245"/>
      <c r="P2968" s="245">
        <f>N2968+O2968</f>
        <v>3000</v>
      </c>
      <c r="Q2968" s="76">
        <f>P2968/P2971</f>
        <v>0.33415014479839605</v>
      </c>
      <c r="R2968" s="76"/>
      <c r="S2968" s="76"/>
      <c r="T2968" s="76"/>
    </row>
    <row r="2969" spans="1:20" s="36" customFormat="1" ht="20.100000000000001" customHeight="1">
      <c r="A2969" s="29"/>
      <c r="B2969" s="34"/>
      <c r="C2969" s="31"/>
      <c r="D2969" s="32"/>
      <c r="E2969" s="33"/>
      <c r="F2969" s="34" t="s">
        <v>451</v>
      </c>
      <c r="G2969" s="34" t="s">
        <v>454</v>
      </c>
      <c r="H2969" s="34" t="s">
        <v>438</v>
      </c>
      <c r="I2969" s="29"/>
      <c r="J2969" s="35" t="s">
        <v>435</v>
      </c>
      <c r="K2969" s="228" t="s">
        <v>440</v>
      </c>
      <c r="L2969" s="228">
        <f>COUNTIF(H2967:H3010,"RR")</f>
        <v>0</v>
      </c>
      <c r="M2969" s="228">
        <v>200</v>
      </c>
      <c r="N2969" s="245">
        <f>L2969*M2969</f>
        <v>0</v>
      </c>
      <c r="O2969" s="245"/>
      <c r="P2969" s="245">
        <f>N2969+O2969</f>
        <v>0</v>
      </c>
      <c r="Q2969" s="76">
        <f>P2969/P2971</f>
        <v>0</v>
      </c>
      <c r="R2969" s="76"/>
      <c r="S2969" s="76"/>
      <c r="T2969" s="76"/>
    </row>
    <row r="2970" spans="1:20" s="36" customFormat="1" ht="20.100000000000001" customHeight="1">
      <c r="A2970" s="29"/>
      <c r="B2970" s="34"/>
      <c r="C2970" s="31"/>
      <c r="D2970" s="32"/>
      <c r="E2970" s="33"/>
      <c r="F2970" s="34" t="s">
        <v>454</v>
      </c>
      <c r="G2970" s="34" t="s">
        <v>455</v>
      </c>
      <c r="H2970" s="34" t="s">
        <v>438</v>
      </c>
      <c r="I2970" s="29"/>
      <c r="J2970" s="35" t="s">
        <v>435</v>
      </c>
      <c r="K2970" s="228" t="s">
        <v>443</v>
      </c>
      <c r="L2970" s="228">
        <f>COUNTIF(H2967:H3010,"RB")</f>
        <v>2</v>
      </c>
      <c r="M2970" s="228">
        <v>200</v>
      </c>
      <c r="N2970" s="245">
        <f>L2970*M2970</f>
        <v>400</v>
      </c>
      <c r="O2970" s="245"/>
      <c r="P2970" s="245">
        <f>N2970+O2970</f>
        <v>400</v>
      </c>
      <c r="Q2970" s="76">
        <f>P2970/P2971</f>
        <v>4.4553352639786145E-2</v>
      </c>
      <c r="R2970" s="76"/>
      <c r="S2970" s="76"/>
      <c r="T2970" s="76"/>
    </row>
    <row r="2971" spans="1:20" s="36" customFormat="1" ht="20.100000000000001" customHeight="1">
      <c r="A2971" s="29"/>
      <c r="B2971" s="34"/>
      <c r="C2971" s="31"/>
      <c r="D2971" s="32"/>
      <c r="E2971" s="33"/>
      <c r="F2971" s="34" t="s">
        <v>455</v>
      </c>
      <c r="G2971" s="34" t="s">
        <v>456</v>
      </c>
      <c r="H2971" s="34" t="s">
        <v>434</v>
      </c>
      <c r="I2971" s="29"/>
      <c r="J2971" s="35" t="s">
        <v>435</v>
      </c>
      <c r="K2971" s="228"/>
      <c r="L2971" s="228"/>
      <c r="M2971" s="228"/>
      <c r="N2971" s="245"/>
      <c r="O2971" s="245"/>
      <c r="P2971" s="245">
        <f>SUM(P2967:P2970)</f>
        <v>8978</v>
      </c>
      <c r="Q2971" s="76">
        <f>SUM(Q2967:Q2970)</f>
        <v>1</v>
      </c>
      <c r="R2971" s="76"/>
      <c r="S2971" s="76"/>
      <c r="T2971" s="76"/>
    </row>
    <row r="2972" spans="1:20" s="36" customFormat="1" ht="20.100000000000001" customHeight="1">
      <c r="A2972" s="29"/>
      <c r="B2972" s="34"/>
      <c r="C2972" s="31"/>
      <c r="D2972" s="32"/>
      <c r="E2972" s="33"/>
      <c r="F2972" s="34" t="s">
        <v>456</v>
      </c>
      <c r="G2972" s="34" t="s">
        <v>457</v>
      </c>
      <c r="H2972" s="34" t="s">
        <v>434</v>
      </c>
      <c r="I2972" s="29"/>
      <c r="J2972" s="35" t="s">
        <v>435</v>
      </c>
      <c r="K2972" s="228"/>
      <c r="L2972" s="228"/>
      <c r="M2972" s="228"/>
      <c r="N2972" s="241"/>
      <c r="O2972" s="241"/>
      <c r="P2972" s="241"/>
    </row>
    <row r="2973" spans="1:20" s="36" customFormat="1" ht="20.100000000000001" customHeight="1">
      <c r="A2973" s="29"/>
      <c r="B2973" s="34"/>
      <c r="C2973" s="31"/>
      <c r="D2973" s="32"/>
      <c r="E2973" s="33"/>
      <c r="F2973" s="34" t="s">
        <v>457</v>
      </c>
      <c r="G2973" s="34" t="s">
        <v>460</v>
      </c>
      <c r="H2973" s="34" t="s">
        <v>434</v>
      </c>
      <c r="I2973" s="29"/>
      <c r="J2973" s="35" t="s">
        <v>435</v>
      </c>
      <c r="K2973" s="228"/>
      <c r="L2973" s="228"/>
      <c r="M2973" s="228"/>
      <c r="N2973" s="241"/>
      <c r="O2973" s="241"/>
      <c r="P2973" s="241"/>
    </row>
    <row r="2974" spans="1:20" s="36" customFormat="1" ht="20.100000000000001" customHeight="1">
      <c r="A2974" s="29"/>
      <c r="B2974" s="34"/>
      <c r="C2974" s="31"/>
      <c r="D2974" s="32"/>
      <c r="E2974" s="33"/>
      <c r="F2974" s="34" t="s">
        <v>460</v>
      </c>
      <c r="G2974" s="34" t="s">
        <v>463</v>
      </c>
      <c r="H2974" s="34" t="s">
        <v>434</v>
      </c>
      <c r="I2974" s="29"/>
      <c r="J2974" s="35" t="s">
        <v>435</v>
      </c>
      <c r="K2974" s="228"/>
      <c r="L2974" s="228"/>
      <c r="M2974" s="228"/>
      <c r="N2974" s="241"/>
      <c r="O2974" s="241"/>
      <c r="P2974" s="241"/>
    </row>
    <row r="2975" spans="1:20" s="36" customFormat="1" ht="20.100000000000001" customHeight="1">
      <c r="A2975" s="29"/>
      <c r="B2975" s="34"/>
      <c r="C2975" s="31"/>
      <c r="D2975" s="32"/>
      <c r="E2975" s="33"/>
      <c r="F2975" s="34" t="s">
        <v>463</v>
      </c>
      <c r="G2975" s="34" t="s">
        <v>464</v>
      </c>
      <c r="H2975" s="34" t="s">
        <v>434</v>
      </c>
      <c r="I2975" s="29"/>
      <c r="J2975" s="35" t="s">
        <v>435</v>
      </c>
      <c r="K2975" s="228"/>
      <c r="L2975" s="228"/>
      <c r="M2975" s="228"/>
      <c r="N2975" s="241"/>
      <c r="O2975" s="241"/>
      <c r="P2975" s="241"/>
    </row>
    <row r="2976" spans="1:20" s="36" customFormat="1" ht="20.100000000000001" customHeight="1">
      <c r="A2976" s="29"/>
      <c r="B2976" s="34"/>
      <c r="C2976" s="31"/>
      <c r="D2976" s="32"/>
      <c r="E2976" s="33"/>
      <c r="F2976" s="34" t="s">
        <v>464</v>
      </c>
      <c r="G2976" s="34" t="s">
        <v>465</v>
      </c>
      <c r="H2976" s="34" t="s">
        <v>434</v>
      </c>
      <c r="I2976" s="29"/>
      <c r="J2976" s="35" t="s">
        <v>435</v>
      </c>
      <c r="K2976" s="228"/>
      <c r="L2976" s="228"/>
      <c r="M2976" s="228"/>
      <c r="N2976" s="241"/>
      <c r="O2976" s="241"/>
      <c r="P2976" s="241"/>
    </row>
    <row r="2977" spans="1:16" s="36" customFormat="1" ht="20.100000000000001" customHeight="1">
      <c r="A2977" s="29"/>
      <c r="B2977" s="34"/>
      <c r="C2977" s="31"/>
      <c r="D2977" s="32"/>
      <c r="E2977" s="33"/>
      <c r="F2977" s="34" t="s">
        <v>465</v>
      </c>
      <c r="G2977" s="34" t="s">
        <v>466</v>
      </c>
      <c r="H2977" s="34" t="s">
        <v>434</v>
      </c>
      <c r="I2977" s="29"/>
      <c r="J2977" s="35" t="s">
        <v>435</v>
      </c>
      <c r="K2977" s="228"/>
      <c r="L2977" s="228"/>
      <c r="M2977" s="228"/>
      <c r="N2977" s="241"/>
      <c r="O2977" s="241"/>
      <c r="P2977" s="241"/>
    </row>
    <row r="2978" spans="1:16" s="36" customFormat="1" ht="20.100000000000001" customHeight="1">
      <c r="A2978" s="29"/>
      <c r="B2978" s="34"/>
      <c r="C2978" s="31"/>
      <c r="D2978" s="32"/>
      <c r="E2978" s="33"/>
      <c r="F2978" s="34" t="s">
        <v>466</v>
      </c>
      <c r="G2978" s="34" t="s">
        <v>467</v>
      </c>
      <c r="H2978" s="34" t="s">
        <v>434</v>
      </c>
      <c r="I2978" s="29"/>
      <c r="J2978" s="35" t="s">
        <v>435</v>
      </c>
      <c r="K2978" s="228"/>
      <c r="L2978" s="228"/>
      <c r="M2978" s="228"/>
      <c r="N2978" s="241"/>
      <c r="O2978" s="241"/>
      <c r="P2978" s="241"/>
    </row>
    <row r="2979" spans="1:16" s="36" customFormat="1" ht="20.100000000000001" customHeight="1">
      <c r="A2979" s="29"/>
      <c r="B2979" s="34"/>
      <c r="C2979" s="31"/>
      <c r="D2979" s="32"/>
      <c r="E2979" s="33"/>
      <c r="F2979" s="34" t="s">
        <v>467</v>
      </c>
      <c r="G2979" s="34" t="s">
        <v>468</v>
      </c>
      <c r="H2979" s="34" t="s">
        <v>434</v>
      </c>
      <c r="I2979" s="29"/>
      <c r="J2979" s="35" t="s">
        <v>435</v>
      </c>
      <c r="K2979" s="228"/>
      <c r="L2979" s="228"/>
      <c r="M2979" s="228"/>
      <c r="N2979" s="241"/>
      <c r="O2979" s="241"/>
      <c r="P2979" s="241"/>
    </row>
    <row r="2980" spans="1:16" s="36" customFormat="1" ht="20.100000000000001" customHeight="1">
      <c r="A2980" s="29"/>
      <c r="B2980" s="34"/>
      <c r="C2980" s="31"/>
      <c r="D2980" s="32"/>
      <c r="E2980" s="33"/>
      <c r="F2980" s="34" t="s">
        <v>468</v>
      </c>
      <c r="G2980" s="34" t="s">
        <v>469</v>
      </c>
      <c r="H2980" s="34" t="s">
        <v>434</v>
      </c>
      <c r="I2980" s="29"/>
      <c r="J2980" s="35" t="s">
        <v>435</v>
      </c>
      <c r="K2980" s="228"/>
      <c r="L2980" s="228"/>
      <c r="M2980" s="228"/>
      <c r="N2980" s="241"/>
      <c r="O2980" s="241"/>
      <c r="P2980" s="241"/>
    </row>
    <row r="2981" spans="1:16" s="36" customFormat="1" ht="20.100000000000001" customHeight="1">
      <c r="A2981" s="29"/>
      <c r="B2981" s="34"/>
      <c r="C2981" s="31"/>
      <c r="D2981" s="32"/>
      <c r="E2981" s="33"/>
      <c r="F2981" s="34" t="s">
        <v>469</v>
      </c>
      <c r="G2981" s="34" t="s">
        <v>470</v>
      </c>
      <c r="H2981" s="34" t="s">
        <v>434</v>
      </c>
      <c r="I2981" s="29"/>
      <c r="J2981" s="35" t="s">
        <v>435</v>
      </c>
      <c r="K2981" s="228"/>
      <c r="L2981" s="228"/>
      <c r="M2981" s="228"/>
      <c r="N2981" s="241"/>
      <c r="O2981" s="241"/>
      <c r="P2981" s="241"/>
    </row>
    <row r="2982" spans="1:16" s="36" customFormat="1" ht="20.100000000000001" customHeight="1">
      <c r="A2982" s="29"/>
      <c r="B2982" s="34"/>
      <c r="C2982" s="31"/>
      <c r="D2982" s="32"/>
      <c r="E2982" s="33"/>
      <c r="F2982" s="34" t="s">
        <v>470</v>
      </c>
      <c r="G2982" s="34" t="s">
        <v>471</v>
      </c>
      <c r="H2982" s="34" t="s">
        <v>434</v>
      </c>
      <c r="I2982" s="29"/>
      <c r="J2982" s="35" t="s">
        <v>435</v>
      </c>
      <c r="K2982" s="228"/>
      <c r="L2982" s="228"/>
      <c r="M2982" s="228"/>
      <c r="N2982" s="241"/>
      <c r="O2982" s="241"/>
      <c r="P2982" s="241"/>
    </row>
    <row r="2983" spans="1:16" s="36" customFormat="1" ht="20.100000000000001" customHeight="1">
      <c r="A2983" s="29"/>
      <c r="B2983" s="34"/>
      <c r="C2983" s="31"/>
      <c r="D2983" s="32"/>
      <c r="E2983" s="33"/>
      <c r="F2983" s="34" t="s">
        <v>471</v>
      </c>
      <c r="G2983" s="34" t="s">
        <v>473</v>
      </c>
      <c r="H2983" s="34" t="s">
        <v>438</v>
      </c>
      <c r="I2983" s="29"/>
      <c r="J2983" s="35" t="s">
        <v>435</v>
      </c>
      <c r="K2983" s="228"/>
      <c r="L2983" s="228"/>
      <c r="M2983" s="228"/>
      <c r="N2983" s="241"/>
      <c r="O2983" s="241"/>
      <c r="P2983" s="241"/>
    </row>
    <row r="2984" spans="1:16" s="36" customFormat="1" ht="20.100000000000001" customHeight="1">
      <c r="A2984" s="29"/>
      <c r="B2984" s="34"/>
      <c r="C2984" s="31"/>
      <c r="D2984" s="32"/>
      <c r="E2984" s="33"/>
      <c r="F2984" s="34" t="s">
        <v>473</v>
      </c>
      <c r="G2984" s="34" t="s">
        <v>474</v>
      </c>
      <c r="H2984" s="34" t="s">
        <v>434</v>
      </c>
      <c r="I2984" s="29"/>
      <c r="J2984" s="35" t="s">
        <v>435</v>
      </c>
      <c r="K2984" s="228"/>
      <c r="L2984" s="228"/>
      <c r="M2984" s="228"/>
      <c r="N2984" s="241"/>
      <c r="O2984" s="241"/>
      <c r="P2984" s="241"/>
    </row>
    <row r="2985" spans="1:16" s="36" customFormat="1" ht="20.100000000000001" customHeight="1">
      <c r="A2985" s="29"/>
      <c r="B2985" s="34"/>
      <c r="C2985" s="31"/>
      <c r="D2985" s="32"/>
      <c r="E2985" s="33"/>
      <c r="F2985" s="34" t="s">
        <v>474</v>
      </c>
      <c r="G2985" s="34" t="s">
        <v>475</v>
      </c>
      <c r="H2985" s="34" t="s">
        <v>434</v>
      </c>
      <c r="I2985" s="29"/>
      <c r="J2985" s="35" t="s">
        <v>435</v>
      </c>
      <c r="K2985" s="228"/>
      <c r="L2985" s="228"/>
      <c r="M2985" s="228"/>
      <c r="N2985" s="241"/>
      <c r="O2985" s="241"/>
      <c r="P2985" s="241"/>
    </row>
    <row r="2986" spans="1:16" s="36" customFormat="1" ht="20.100000000000001" customHeight="1">
      <c r="A2986" s="29"/>
      <c r="B2986" s="34"/>
      <c r="C2986" s="31"/>
      <c r="D2986" s="32"/>
      <c r="E2986" s="33"/>
      <c r="F2986" s="34" t="s">
        <v>475</v>
      </c>
      <c r="G2986" s="34" t="s">
        <v>476</v>
      </c>
      <c r="H2986" s="34" t="s">
        <v>434</v>
      </c>
      <c r="I2986" s="29"/>
      <c r="J2986" s="35" t="s">
        <v>435</v>
      </c>
      <c r="K2986" s="228"/>
      <c r="L2986" s="228"/>
      <c r="M2986" s="228"/>
      <c r="N2986" s="241"/>
      <c r="O2986" s="241"/>
      <c r="P2986" s="241"/>
    </row>
    <row r="2987" spans="1:16" s="36" customFormat="1" ht="20.100000000000001" customHeight="1">
      <c r="A2987" s="29"/>
      <c r="B2987" s="34"/>
      <c r="C2987" s="31"/>
      <c r="D2987" s="32"/>
      <c r="E2987" s="33"/>
      <c r="F2987" s="34" t="s">
        <v>476</v>
      </c>
      <c r="G2987" s="34" t="s">
        <v>477</v>
      </c>
      <c r="H2987" s="34" t="s">
        <v>438</v>
      </c>
      <c r="I2987" s="29"/>
      <c r="J2987" s="35" t="s">
        <v>435</v>
      </c>
      <c r="K2987" s="228"/>
      <c r="L2987" s="228"/>
      <c r="M2987" s="228"/>
      <c r="N2987" s="241"/>
      <c r="O2987" s="241"/>
      <c r="P2987" s="241"/>
    </row>
    <row r="2988" spans="1:16" s="36" customFormat="1" ht="20.100000000000001" customHeight="1">
      <c r="A2988" s="29"/>
      <c r="B2988" s="34"/>
      <c r="C2988" s="31"/>
      <c r="D2988" s="32"/>
      <c r="E2988" s="33"/>
      <c r="F2988" s="34" t="s">
        <v>477</v>
      </c>
      <c r="G2988" s="34" t="s">
        <v>543</v>
      </c>
      <c r="H2988" s="34" t="s">
        <v>434</v>
      </c>
      <c r="I2988" s="29"/>
      <c r="J2988" s="35" t="s">
        <v>435</v>
      </c>
      <c r="K2988" s="228"/>
      <c r="L2988" s="228"/>
      <c r="M2988" s="228"/>
      <c r="N2988" s="241"/>
      <c r="O2988" s="241"/>
      <c r="P2988" s="241"/>
    </row>
    <row r="2989" spans="1:16" s="36" customFormat="1" ht="20.100000000000001" customHeight="1">
      <c r="A2989" s="29"/>
      <c r="B2989" s="34"/>
      <c r="C2989" s="31"/>
      <c r="D2989" s="32"/>
      <c r="E2989" s="33"/>
      <c r="F2989" s="34" t="s">
        <v>543</v>
      </c>
      <c r="G2989" s="34" t="s">
        <v>550</v>
      </c>
      <c r="H2989" s="34" t="s">
        <v>434</v>
      </c>
      <c r="I2989" s="29"/>
      <c r="J2989" s="35" t="s">
        <v>435</v>
      </c>
      <c r="K2989" s="228"/>
      <c r="L2989" s="228"/>
      <c r="M2989" s="228"/>
      <c r="N2989" s="241"/>
      <c r="O2989" s="241"/>
      <c r="P2989" s="241"/>
    </row>
    <row r="2990" spans="1:16" s="36" customFormat="1" ht="20.100000000000001" customHeight="1">
      <c r="A2990" s="29"/>
      <c r="B2990" s="34"/>
      <c r="C2990" s="31"/>
      <c r="D2990" s="32"/>
      <c r="E2990" s="33"/>
      <c r="F2990" s="34" t="s">
        <v>550</v>
      </c>
      <c r="G2990" s="34" t="s">
        <v>551</v>
      </c>
      <c r="H2990" s="34" t="s">
        <v>434</v>
      </c>
      <c r="I2990" s="29"/>
      <c r="J2990" s="35" t="s">
        <v>435</v>
      </c>
      <c r="K2990" s="228"/>
      <c r="L2990" s="228"/>
      <c r="M2990" s="228"/>
      <c r="N2990" s="241"/>
      <c r="O2990" s="241"/>
      <c r="P2990" s="241"/>
    </row>
    <row r="2991" spans="1:16" s="36" customFormat="1" ht="20.100000000000001" customHeight="1">
      <c r="A2991" s="29"/>
      <c r="B2991" s="34"/>
      <c r="C2991" s="31"/>
      <c r="D2991" s="32"/>
      <c r="E2991" s="33"/>
      <c r="F2991" s="34" t="s">
        <v>551</v>
      </c>
      <c r="G2991" s="34" t="s">
        <v>552</v>
      </c>
      <c r="H2991" s="34" t="s">
        <v>434</v>
      </c>
      <c r="I2991" s="29"/>
      <c r="J2991" s="35" t="s">
        <v>435</v>
      </c>
      <c r="K2991" s="228"/>
      <c r="L2991" s="228"/>
      <c r="M2991" s="228"/>
      <c r="N2991" s="241"/>
      <c r="O2991" s="241"/>
      <c r="P2991" s="241"/>
    </row>
    <row r="2992" spans="1:16" s="36" customFormat="1" ht="20.100000000000001" customHeight="1">
      <c r="A2992" s="29"/>
      <c r="B2992" s="34"/>
      <c r="C2992" s="31"/>
      <c r="D2992" s="32"/>
      <c r="E2992" s="33"/>
      <c r="F2992" s="34" t="s">
        <v>552</v>
      </c>
      <c r="G2992" s="34" t="s">
        <v>553</v>
      </c>
      <c r="H2992" s="34" t="s">
        <v>434</v>
      </c>
      <c r="I2992" s="29"/>
      <c r="J2992" s="35" t="s">
        <v>435</v>
      </c>
      <c r="K2992" s="228"/>
      <c r="L2992" s="228"/>
      <c r="M2992" s="228"/>
      <c r="N2992" s="241"/>
      <c r="O2992" s="241"/>
      <c r="P2992" s="241"/>
    </row>
    <row r="2993" spans="1:16" s="36" customFormat="1" ht="20.100000000000001" customHeight="1">
      <c r="A2993" s="29"/>
      <c r="B2993" s="34"/>
      <c r="C2993" s="31"/>
      <c r="D2993" s="32"/>
      <c r="E2993" s="33"/>
      <c r="F2993" s="34" t="s">
        <v>553</v>
      </c>
      <c r="G2993" s="34" t="s">
        <v>554</v>
      </c>
      <c r="H2993" s="34" t="s">
        <v>438</v>
      </c>
      <c r="I2993" s="29"/>
      <c r="J2993" s="35" t="s">
        <v>435</v>
      </c>
      <c r="K2993" s="228"/>
      <c r="L2993" s="228"/>
      <c r="M2993" s="228"/>
      <c r="N2993" s="241"/>
      <c r="O2993" s="241"/>
      <c r="P2993" s="241"/>
    </row>
    <row r="2994" spans="1:16" s="36" customFormat="1" ht="20.100000000000001" customHeight="1">
      <c r="A2994" s="29"/>
      <c r="B2994" s="34"/>
      <c r="C2994" s="31"/>
      <c r="D2994" s="32"/>
      <c r="E2994" s="33"/>
      <c r="F2994" s="34" t="s">
        <v>554</v>
      </c>
      <c r="G2994" s="34" t="s">
        <v>555</v>
      </c>
      <c r="H2994" s="34" t="s">
        <v>438</v>
      </c>
      <c r="I2994" s="29"/>
      <c r="J2994" s="35" t="s">
        <v>435</v>
      </c>
      <c r="K2994" s="228"/>
      <c r="L2994" s="228"/>
      <c r="M2994" s="228"/>
      <c r="N2994" s="241"/>
      <c r="O2994" s="241"/>
      <c r="P2994" s="241"/>
    </row>
    <row r="2995" spans="1:16" s="36" customFormat="1" ht="20.100000000000001" customHeight="1">
      <c r="A2995" s="29"/>
      <c r="B2995" s="34"/>
      <c r="C2995" s="31"/>
      <c r="D2995" s="32"/>
      <c r="E2995" s="33"/>
      <c r="F2995" s="34" t="s">
        <v>555</v>
      </c>
      <c r="G2995" s="34" t="s">
        <v>556</v>
      </c>
      <c r="H2995" s="34" t="s">
        <v>438</v>
      </c>
      <c r="I2995" s="29"/>
      <c r="J2995" s="35" t="s">
        <v>435</v>
      </c>
      <c r="K2995" s="228"/>
      <c r="L2995" s="228"/>
      <c r="M2995" s="228"/>
      <c r="N2995" s="241"/>
      <c r="O2995" s="241"/>
      <c r="P2995" s="241"/>
    </row>
    <row r="2996" spans="1:16" s="36" customFormat="1" ht="20.100000000000001" customHeight="1">
      <c r="A2996" s="29"/>
      <c r="B2996" s="34"/>
      <c r="C2996" s="31"/>
      <c r="D2996" s="32"/>
      <c r="E2996" s="33"/>
      <c r="F2996" s="34" t="s">
        <v>556</v>
      </c>
      <c r="G2996" s="34" t="s">
        <v>557</v>
      </c>
      <c r="H2996" s="34" t="s">
        <v>438</v>
      </c>
      <c r="I2996" s="29"/>
      <c r="J2996" s="35" t="s">
        <v>435</v>
      </c>
      <c r="K2996" s="228"/>
      <c r="L2996" s="228"/>
      <c r="M2996" s="228"/>
      <c r="N2996" s="241"/>
      <c r="O2996" s="241"/>
      <c r="P2996" s="241"/>
    </row>
    <row r="2997" spans="1:16" s="36" customFormat="1" ht="20.100000000000001" customHeight="1">
      <c r="A2997" s="29"/>
      <c r="B2997" s="34"/>
      <c r="C2997" s="31"/>
      <c r="D2997" s="32"/>
      <c r="E2997" s="33"/>
      <c r="F2997" s="34" t="s">
        <v>557</v>
      </c>
      <c r="G2997" s="34" t="s">
        <v>558</v>
      </c>
      <c r="H2997" s="34" t="s">
        <v>434</v>
      </c>
      <c r="I2997" s="29"/>
      <c r="J2997" s="35" t="s">
        <v>435</v>
      </c>
      <c r="K2997" s="228"/>
      <c r="L2997" s="228"/>
      <c r="M2997" s="228"/>
      <c r="N2997" s="241"/>
      <c r="O2997" s="241"/>
      <c r="P2997" s="241"/>
    </row>
    <row r="2998" spans="1:16" s="36" customFormat="1" ht="20.100000000000001" customHeight="1">
      <c r="A2998" s="29"/>
      <c r="B2998" s="34"/>
      <c r="C2998" s="31"/>
      <c r="D2998" s="32"/>
      <c r="E2998" s="33"/>
      <c r="F2998" s="34" t="s">
        <v>558</v>
      </c>
      <c r="G2998" s="34" t="s">
        <v>559</v>
      </c>
      <c r="H2998" s="34" t="s">
        <v>438</v>
      </c>
      <c r="I2998" s="29"/>
      <c r="J2998" s="35" t="s">
        <v>435</v>
      </c>
      <c r="K2998" s="228"/>
      <c r="L2998" s="228"/>
      <c r="M2998" s="228"/>
      <c r="N2998" s="241"/>
      <c r="O2998" s="241"/>
      <c r="P2998" s="241"/>
    </row>
    <row r="2999" spans="1:16" s="36" customFormat="1" ht="20.100000000000001" customHeight="1">
      <c r="A2999" s="29"/>
      <c r="B2999" s="34"/>
      <c r="C2999" s="31"/>
      <c r="D2999" s="32"/>
      <c r="E2999" s="33"/>
      <c r="F2999" s="34" t="s">
        <v>559</v>
      </c>
      <c r="G2999" s="34" t="s">
        <v>560</v>
      </c>
      <c r="H2999" s="34" t="s">
        <v>434</v>
      </c>
      <c r="I2999" s="29"/>
      <c r="J2999" s="35" t="s">
        <v>435</v>
      </c>
      <c r="K2999" s="228"/>
      <c r="L2999" s="228"/>
      <c r="M2999" s="228"/>
      <c r="N2999" s="241"/>
      <c r="O2999" s="241"/>
      <c r="P2999" s="241"/>
    </row>
    <row r="3000" spans="1:16" s="36" customFormat="1" ht="20.100000000000001" customHeight="1">
      <c r="A3000" s="29"/>
      <c r="B3000" s="34"/>
      <c r="C3000" s="31"/>
      <c r="D3000" s="32"/>
      <c r="E3000" s="33"/>
      <c r="F3000" s="34" t="s">
        <v>560</v>
      </c>
      <c r="G3000" s="34" t="s">
        <v>561</v>
      </c>
      <c r="H3000" s="34" t="s">
        <v>434</v>
      </c>
      <c r="I3000" s="29"/>
      <c r="J3000" s="35" t="s">
        <v>435</v>
      </c>
      <c r="K3000" s="228"/>
      <c r="L3000" s="228"/>
      <c r="M3000" s="228"/>
      <c r="N3000" s="241"/>
      <c r="O3000" s="241"/>
      <c r="P3000" s="241"/>
    </row>
    <row r="3001" spans="1:16" s="36" customFormat="1" ht="20.100000000000001" customHeight="1">
      <c r="A3001" s="29"/>
      <c r="B3001" s="34"/>
      <c r="C3001" s="31"/>
      <c r="D3001" s="32"/>
      <c r="E3001" s="33"/>
      <c r="F3001" s="34" t="s">
        <v>561</v>
      </c>
      <c r="G3001" s="34" t="s">
        <v>562</v>
      </c>
      <c r="H3001" s="34" t="s">
        <v>438</v>
      </c>
      <c r="I3001" s="29"/>
      <c r="J3001" s="35" t="s">
        <v>435</v>
      </c>
      <c r="K3001" s="228"/>
      <c r="L3001" s="228"/>
      <c r="M3001" s="228"/>
      <c r="N3001" s="241"/>
      <c r="O3001" s="241"/>
      <c r="P3001" s="241"/>
    </row>
    <row r="3002" spans="1:16" s="36" customFormat="1" ht="20.100000000000001" customHeight="1">
      <c r="A3002" s="29"/>
      <c r="B3002" s="34"/>
      <c r="C3002" s="31"/>
      <c r="D3002" s="32"/>
      <c r="E3002" s="33"/>
      <c r="F3002" s="34" t="s">
        <v>562</v>
      </c>
      <c r="G3002" s="34" t="s">
        <v>563</v>
      </c>
      <c r="H3002" s="34" t="s">
        <v>434</v>
      </c>
      <c r="I3002" s="29"/>
      <c r="J3002" s="35" t="s">
        <v>435</v>
      </c>
      <c r="K3002" s="228"/>
      <c r="L3002" s="228"/>
      <c r="M3002" s="228"/>
      <c r="N3002" s="241"/>
      <c r="O3002" s="241"/>
      <c r="P3002" s="241"/>
    </row>
    <row r="3003" spans="1:16" s="36" customFormat="1" ht="20.100000000000001" customHeight="1">
      <c r="A3003" s="29"/>
      <c r="B3003" s="34"/>
      <c r="C3003" s="31"/>
      <c r="D3003" s="32"/>
      <c r="E3003" s="33"/>
      <c r="F3003" s="34" t="s">
        <v>563</v>
      </c>
      <c r="G3003" s="34" t="s">
        <v>564</v>
      </c>
      <c r="H3003" s="34" t="s">
        <v>438</v>
      </c>
      <c r="I3003" s="29"/>
      <c r="J3003" s="35" t="s">
        <v>435</v>
      </c>
      <c r="K3003" s="228"/>
      <c r="L3003" s="228"/>
      <c r="M3003" s="228"/>
      <c r="N3003" s="241"/>
      <c r="O3003" s="241"/>
      <c r="P3003" s="241"/>
    </row>
    <row r="3004" spans="1:16" s="36" customFormat="1" ht="20.100000000000001" customHeight="1">
      <c r="A3004" s="29"/>
      <c r="B3004" s="34"/>
      <c r="C3004" s="31"/>
      <c r="D3004" s="32"/>
      <c r="E3004" s="33"/>
      <c r="F3004" s="34" t="s">
        <v>564</v>
      </c>
      <c r="G3004" s="34" t="s">
        <v>565</v>
      </c>
      <c r="H3004" s="34" t="s">
        <v>443</v>
      </c>
      <c r="I3004" s="29"/>
      <c r="J3004" s="35" t="s">
        <v>40</v>
      </c>
      <c r="K3004" s="228"/>
      <c r="L3004" s="228"/>
      <c r="M3004" s="228"/>
      <c r="N3004" s="241"/>
      <c r="O3004" s="241"/>
      <c r="P3004" s="241"/>
    </row>
    <row r="3005" spans="1:16" s="36" customFormat="1" ht="20.100000000000001" customHeight="1">
      <c r="A3005" s="29"/>
      <c r="B3005" s="34"/>
      <c r="C3005" s="31"/>
      <c r="D3005" s="32"/>
      <c r="E3005" s="33"/>
      <c r="F3005" s="34" t="s">
        <v>565</v>
      </c>
      <c r="G3005" s="34" t="s">
        <v>566</v>
      </c>
      <c r="H3005" s="34" t="s">
        <v>438</v>
      </c>
      <c r="I3005" s="29"/>
      <c r="J3005" s="35" t="s">
        <v>435</v>
      </c>
      <c r="K3005" s="228"/>
      <c r="L3005" s="228"/>
      <c r="M3005" s="228"/>
      <c r="N3005" s="241"/>
      <c r="O3005" s="241"/>
      <c r="P3005" s="241"/>
    </row>
    <row r="3006" spans="1:16" s="36" customFormat="1" ht="20.100000000000001" customHeight="1">
      <c r="A3006" s="29"/>
      <c r="B3006" s="34"/>
      <c r="C3006" s="31"/>
      <c r="D3006" s="32"/>
      <c r="E3006" s="33"/>
      <c r="F3006" s="34" t="s">
        <v>566</v>
      </c>
      <c r="G3006" s="34" t="s">
        <v>567</v>
      </c>
      <c r="H3006" s="34" t="s">
        <v>443</v>
      </c>
      <c r="I3006" s="29"/>
      <c r="J3006" s="35" t="s">
        <v>40</v>
      </c>
      <c r="K3006" s="228"/>
      <c r="L3006" s="228"/>
      <c r="M3006" s="228"/>
      <c r="N3006" s="241"/>
      <c r="O3006" s="241"/>
      <c r="P3006" s="241"/>
    </row>
    <row r="3007" spans="1:16" s="36" customFormat="1" ht="20.100000000000001" customHeight="1">
      <c r="A3007" s="29"/>
      <c r="B3007" s="34"/>
      <c r="C3007" s="31"/>
      <c r="D3007" s="32"/>
      <c r="E3007" s="33"/>
      <c r="F3007" s="34" t="s">
        <v>567</v>
      </c>
      <c r="G3007" s="34" t="s">
        <v>642</v>
      </c>
      <c r="H3007" s="34" t="s">
        <v>438</v>
      </c>
      <c r="I3007" s="29"/>
      <c r="J3007" s="35" t="s">
        <v>435</v>
      </c>
      <c r="K3007" s="228"/>
      <c r="L3007" s="228"/>
      <c r="M3007" s="228"/>
      <c r="N3007" s="241"/>
      <c r="O3007" s="241"/>
      <c r="P3007" s="241"/>
    </row>
    <row r="3008" spans="1:16" s="36" customFormat="1" ht="20.100000000000001" customHeight="1">
      <c r="A3008" s="29"/>
      <c r="B3008" s="34"/>
      <c r="C3008" s="31"/>
      <c r="D3008" s="32"/>
      <c r="E3008" s="33"/>
      <c r="F3008" s="34" t="s">
        <v>642</v>
      </c>
      <c r="G3008" s="34" t="s">
        <v>643</v>
      </c>
      <c r="H3008" s="34" t="s">
        <v>438</v>
      </c>
      <c r="I3008" s="29"/>
      <c r="J3008" s="35" t="s">
        <v>435</v>
      </c>
      <c r="K3008" s="228"/>
      <c r="L3008" s="228"/>
      <c r="M3008" s="228"/>
      <c r="N3008" s="241"/>
      <c r="O3008" s="241"/>
      <c r="P3008" s="241"/>
    </row>
    <row r="3009" spans="1:20" s="36" customFormat="1" ht="20.100000000000001" customHeight="1">
      <c r="A3009" s="29"/>
      <c r="B3009" s="34"/>
      <c r="C3009" s="31"/>
      <c r="D3009" s="32"/>
      <c r="E3009" s="33"/>
      <c r="F3009" s="34" t="s">
        <v>643</v>
      </c>
      <c r="G3009" s="34" t="s">
        <v>644</v>
      </c>
      <c r="H3009" s="34" t="s">
        <v>434</v>
      </c>
      <c r="I3009" s="29"/>
      <c r="J3009" s="35" t="s">
        <v>435</v>
      </c>
      <c r="K3009" s="228"/>
      <c r="L3009" s="228"/>
      <c r="M3009" s="228"/>
      <c r="N3009" s="241"/>
      <c r="O3009" s="241"/>
      <c r="P3009" s="241"/>
    </row>
    <row r="3010" spans="1:20" s="36" customFormat="1" ht="20.100000000000001" customHeight="1">
      <c r="A3010" s="29"/>
      <c r="B3010" s="34"/>
      <c r="C3010" s="31"/>
      <c r="D3010" s="32"/>
      <c r="E3010" s="33"/>
      <c r="F3010" s="34" t="s">
        <v>644</v>
      </c>
      <c r="G3010" s="34" t="s">
        <v>645</v>
      </c>
      <c r="H3010" s="34" t="s">
        <v>434</v>
      </c>
      <c r="I3010" s="29"/>
      <c r="J3010" s="35" t="s">
        <v>435</v>
      </c>
      <c r="K3010" s="228"/>
      <c r="L3010" s="228"/>
      <c r="M3010" s="228"/>
      <c r="N3010" s="241"/>
      <c r="O3010" s="241"/>
      <c r="P3010" s="241"/>
    </row>
    <row r="3011" spans="1:20" s="36" customFormat="1" ht="20.100000000000001" customHeight="1">
      <c r="A3011" s="29"/>
      <c r="B3011" s="34"/>
      <c r="C3011" s="31"/>
      <c r="D3011" s="32"/>
      <c r="E3011" s="33"/>
      <c r="F3011" s="34" t="s">
        <v>645</v>
      </c>
      <c r="G3011" s="34" t="s">
        <v>646</v>
      </c>
      <c r="H3011" s="34" t="s">
        <v>434</v>
      </c>
      <c r="I3011" s="29"/>
      <c r="J3011" s="35" t="s">
        <v>435</v>
      </c>
      <c r="K3011" s="228"/>
      <c r="L3011" s="228"/>
      <c r="M3011" s="228"/>
      <c r="N3011" s="241"/>
      <c r="O3011" s="241"/>
      <c r="P3011" s="241"/>
    </row>
    <row r="3012" spans="1:20" s="25" customFormat="1" ht="20.100000000000001" customHeight="1">
      <c r="A3012" s="20"/>
      <c r="B3012" s="44"/>
      <c r="C3012" s="41"/>
      <c r="D3012" s="42"/>
      <c r="E3012" s="43"/>
      <c r="F3012" s="44"/>
      <c r="G3012" s="44"/>
      <c r="H3012" s="44"/>
      <c r="I3012" s="20"/>
      <c r="J3012" s="24"/>
      <c r="K3012" s="226"/>
      <c r="L3012" s="226"/>
      <c r="M3012" s="226"/>
      <c r="N3012" s="239"/>
      <c r="O3012" s="239"/>
      <c r="P3012" s="239"/>
    </row>
    <row r="3013" spans="1:20" s="25" customFormat="1" ht="20.100000000000001" customHeight="1">
      <c r="A3013" s="20"/>
      <c r="B3013" s="44"/>
      <c r="C3013" s="41"/>
      <c r="D3013" s="42"/>
      <c r="E3013" s="43"/>
      <c r="F3013" s="44"/>
      <c r="G3013" s="44"/>
      <c r="H3013" s="44"/>
      <c r="I3013" s="20"/>
      <c r="J3013" s="24"/>
      <c r="K3013" s="226"/>
      <c r="L3013" s="226"/>
      <c r="M3013" s="226"/>
      <c r="N3013" s="239"/>
      <c r="O3013" s="239"/>
      <c r="P3013" s="239"/>
    </row>
    <row r="3014" spans="1:20" s="36" customFormat="1" ht="20.100000000000001" customHeight="1">
      <c r="A3014" s="29"/>
      <c r="B3014" s="34">
        <v>233</v>
      </c>
      <c r="C3014" s="31">
        <v>2.0779999999999998</v>
      </c>
      <c r="D3014" s="32" t="s">
        <v>248</v>
      </c>
      <c r="E3014" s="33">
        <v>0.82899999999999996</v>
      </c>
      <c r="F3014" s="34" t="s">
        <v>433</v>
      </c>
      <c r="G3014" s="34" t="s">
        <v>447</v>
      </c>
      <c r="H3014" s="34" t="s">
        <v>440</v>
      </c>
      <c r="I3014" s="29"/>
      <c r="J3014" s="35" t="s">
        <v>435</v>
      </c>
      <c r="K3014" s="228" t="s">
        <v>434</v>
      </c>
      <c r="L3014" s="228">
        <f>COUNTIF(H3014:H3017,"B")</f>
        <v>0</v>
      </c>
      <c r="M3014" s="228">
        <v>200</v>
      </c>
      <c r="N3014" s="245">
        <f>L3014*M3014</f>
        <v>0</v>
      </c>
      <c r="O3014" s="245">
        <v>29</v>
      </c>
      <c r="P3014" s="245">
        <f>O3014+N3014</f>
        <v>29</v>
      </c>
      <c r="Q3014" s="76">
        <f>P3014/P3018</f>
        <v>3.4981905910735828E-2</v>
      </c>
      <c r="R3014" s="76"/>
      <c r="S3014" s="76"/>
      <c r="T3014" s="76"/>
    </row>
    <row r="3015" spans="1:20" s="36" customFormat="1" ht="20.100000000000001" customHeight="1">
      <c r="A3015" s="29"/>
      <c r="B3015" s="34"/>
      <c r="C3015" s="31"/>
      <c r="D3015" s="32"/>
      <c r="E3015" s="33"/>
      <c r="F3015" s="34" t="s">
        <v>447</v>
      </c>
      <c r="G3015" s="34" t="s">
        <v>451</v>
      </c>
      <c r="H3015" s="34" t="s">
        <v>438</v>
      </c>
      <c r="I3015" s="29"/>
      <c r="J3015" s="35" t="s">
        <v>435</v>
      </c>
      <c r="K3015" s="228" t="s">
        <v>438</v>
      </c>
      <c r="L3015" s="228">
        <f>COUNTIF(H3014:H3017,"S")</f>
        <v>3</v>
      </c>
      <c r="M3015" s="228">
        <v>200</v>
      </c>
      <c r="N3015" s="245">
        <f>L3015*M3015</f>
        <v>600</v>
      </c>
      <c r="O3015" s="245"/>
      <c r="P3015" s="245">
        <f>N3015+O3015</f>
        <v>600</v>
      </c>
      <c r="Q3015" s="76">
        <f>P3015/P3018</f>
        <v>0.72376357056694818</v>
      </c>
      <c r="R3015" s="76"/>
      <c r="S3015" s="76"/>
      <c r="T3015" s="76"/>
    </row>
    <row r="3016" spans="1:20" s="36" customFormat="1" ht="20.100000000000001" customHeight="1">
      <c r="A3016" s="29"/>
      <c r="B3016" s="34"/>
      <c r="C3016" s="31"/>
      <c r="D3016" s="32"/>
      <c r="E3016" s="33"/>
      <c r="F3016" s="34" t="s">
        <v>451</v>
      </c>
      <c r="G3016" s="34" t="s">
        <v>454</v>
      </c>
      <c r="H3016" s="34" t="s">
        <v>438</v>
      </c>
      <c r="I3016" s="29"/>
      <c r="J3016" s="35" t="s">
        <v>435</v>
      </c>
      <c r="K3016" s="228" t="s">
        <v>440</v>
      </c>
      <c r="L3016" s="228">
        <f>COUNTIF(H3014:H3017,"RR")</f>
        <v>1</v>
      </c>
      <c r="M3016" s="228">
        <v>200</v>
      </c>
      <c r="N3016" s="245">
        <f>L3016*M3016</f>
        <v>200</v>
      </c>
      <c r="O3016" s="245"/>
      <c r="P3016" s="245">
        <f>N3016+O3016</f>
        <v>200</v>
      </c>
      <c r="Q3016" s="76">
        <f>P3016/P3018</f>
        <v>0.24125452352231605</v>
      </c>
      <c r="R3016" s="76"/>
      <c r="S3016" s="76"/>
      <c r="T3016" s="76"/>
    </row>
    <row r="3017" spans="1:20" s="36" customFormat="1" ht="20.100000000000001" customHeight="1">
      <c r="A3017" s="29"/>
      <c r="B3017" s="34"/>
      <c r="C3017" s="31"/>
      <c r="D3017" s="32"/>
      <c r="E3017" s="33"/>
      <c r="F3017" s="34" t="s">
        <v>454</v>
      </c>
      <c r="G3017" s="34" t="s">
        <v>455</v>
      </c>
      <c r="H3017" s="34" t="s">
        <v>438</v>
      </c>
      <c r="I3017" s="29"/>
      <c r="J3017" s="35" t="s">
        <v>435</v>
      </c>
      <c r="K3017" s="228" t="s">
        <v>443</v>
      </c>
      <c r="L3017" s="228">
        <f>COUNTIF(H3014:H3017,"RB")</f>
        <v>0</v>
      </c>
      <c r="M3017" s="228">
        <v>200</v>
      </c>
      <c r="N3017" s="245">
        <f>L3017*M3017</f>
        <v>0</v>
      </c>
      <c r="O3017" s="245"/>
      <c r="P3017" s="245">
        <f>N3017+O3017</f>
        <v>0</v>
      </c>
      <c r="Q3017" s="76">
        <f>P3017/P3018</f>
        <v>0</v>
      </c>
      <c r="R3017" s="76"/>
      <c r="S3017" s="76"/>
      <c r="T3017" s="76"/>
    </row>
    <row r="3018" spans="1:20" s="36" customFormat="1" ht="20.100000000000001" customHeight="1">
      <c r="A3018" s="29"/>
      <c r="B3018" s="34"/>
      <c r="C3018" s="31"/>
      <c r="D3018" s="32"/>
      <c r="E3018" s="33"/>
      <c r="F3018" s="34" t="s">
        <v>455</v>
      </c>
      <c r="G3018" s="34" t="s">
        <v>647</v>
      </c>
      <c r="H3018" s="34" t="s">
        <v>434</v>
      </c>
      <c r="I3018" s="29"/>
      <c r="J3018" s="35" t="s">
        <v>435</v>
      </c>
      <c r="K3018" s="228"/>
      <c r="L3018" s="228"/>
      <c r="M3018" s="228"/>
      <c r="N3018" s="245"/>
      <c r="O3018" s="245"/>
      <c r="P3018" s="245">
        <f>SUM(P3014:P3017)</f>
        <v>829</v>
      </c>
      <c r="Q3018" s="76">
        <f>SUM(Q3014:Q3017)</f>
        <v>1</v>
      </c>
      <c r="R3018" s="76"/>
      <c r="S3018" s="76"/>
      <c r="T3018" s="76"/>
    </row>
    <row r="3019" spans="1:20" s="25" customFormat="1" ht="20.100000000000001" customHeight="1">
      <c r="A3019" s="20"/>
      <c r="B3019" s="44"/>
      <c r="C3019" s="41"/>
      <c r="D3019" s="42"/>
      <c r="E3019" s="43"/>
      <c r="F3019" s="44"/>
      <c r="G3019" s="44"/>
      <c r="H3019" s="44"/>
      <c r="I3019" s="20"/>
      <c r="J3019" s="24"/>
      <c r="K3019" s="226"/>
      <c r="L3019" s="226"/>
      <c r="M3019" s="226"/>
      <c r="N3019" s="239"/>
      <c r="O3019" s="239"/>
      <c r="P3019" s="239"/>
    </row>
    <row r="3020" spans="1:20" s="25" customFormat="1" ht="20.100000000000001" customHeight="1">
      <c r="A3020" s="20"/>
      <c r="B3020" s="44"/>
      <c r="C3020" s="41"/>
      <c r="D3020" s="42"/>
      <c r="E3020" s="43"/>
      <c r="F3020" s="44"/>
      <c r="G3020" s="44"/>
      <c r="H3020" s="44"/>
      <c r="I3020" s="20"/>
      <c r="J3020" s="24"/>
      <c r="K3020" s="226"/>
      <c r="L3020" s="226"/>
      <c r="M3020" s="226"/>
      <c r="N3020" s="239"/>
      <c r="O3020" s="239"/>
      <c r="P3020" s="239"/>
    </row>
    <row r="3021" spans="1:20" s="36" customFormat="1" ht="20.100000000000001" customHeight="1">
      <c r="A3021" s="29"/>
      <c r="B3021" s="34">
        <v>234</v>
      </c>
      <c r="C3021" s="31">
        <v>2.0790000000000002</v>
      </c>
      <c r="D3021" s="32" t="s">
        <v>249</v>
      </c>
      <c r="E3021" s="33">
        <v>3.92</v>
      </c>
      <c r="F3021" s="34" t="s">
        <v>433</v>
      </c>
      <c r="G3021" s="34" t="s">
        <v>447</v>
      </c>
      <c r="H3021" s="34" t="s">
        <v>434</v>
      </c>
      <c r="I3021" s="29"/>
      <c r="J3021" s="35" t="s">
        <v>435</v>
      </c>
      <c r="K3021" s="228" t="s">
        <v>434</v>
      </c>
      <c r="L3021" s="228">
        <f>COUNTIF(H3021:H3039,"B")</f>
        <v>18</v>
      </c>
      <c r="M3021" s="228">
        <v>200</v>
      </c>
      <c r="N3021" s="245">
        <f>L3021*M3021</f>
        <v>3600</v>
      </c>
      <c r="O3021" s="245">
        <v>120</v>
      </c>
      <c r="P3021" s="245">
        <f>O3021+N3021</f>
        <v>3720</v>
      </c>
      <c r="Q3021" s="76">
        <f>P3021/P3025</f>
        <v>0.94897959183673475</v>
      </c>
      <c r="R3021" s="76"/>
      <c r="S3021" s="76"/>
      <c r="T3021" s="76"/>
    </row>
    <row r="3022" spans="1:20" s="36" customFormat="1" ht="20.100000000000001" customHeight="1">
      <c r="A3022" s="29"/>
      <c r="B3022" s="34"/>
      <c r="C3022" s="31"/>
      <c r="D3022" s="32"/>
      <c r="E3022" s="33"/>
      <c r="F3022" s="34" t="s">
        <v>447</v>
      </c>
      <c r="G3022" s="34" t="s">
        <v>451</v>
      </c>
      <c r="H3022" s="34" t="s">
        <v>434</v>
      </c>
      <c r="I3022" s="29"/>
      <c r="J3022" s="35" t="s">
        <v>435</v>
      </c>
      <c r="K3022" s="228" t="s">
        <v>438</v>
      </c>
      <c r="L3022" s="228">
        <f>COUNTIF(H3021:H3039,"S")</f>
        <v>1</v>
      </c>
      <c r="M3022" s="228">
        <v>200</v>
      </c>
      <c r="N3022" s="245">
        <f>L3022*M3022</f>
        <v>200</v>
      </c>
      <c r="O3022" s="245"/>
      <c r="P3022" s="245">
        <f>N3022+O3022</f>
        <v>200</v>
      </c>
      <c r="Q3022" s="76">
        <f>P3022/P3025</f>
        <v>5.1020408163265307E-2</v>
      </c>
      <c r="R3022" s="76"/>
      <c r="S3022" s="76"/>
      <c r="T3022" s="76"/>
    </row>
    <row r="3023" spans="1:20" s="36" customFormat="1" ht="20.100000000000001" customHeight="1">
      <c r="A3023" s="29"/>
      <c r="B3023" s="34"/>
      <c r="C3023" s="31"/>
      <c r="D3023" s="32"/>
      <c r="E3023" s="33"/>
      <c r="F3023" s="34" t="s">
        <v>451</v>
      </c>
      <c r="G3023" s="34" t="s">
        <v>454</v>
      </c>
      <c r="H3023" s="34" t="s">
        <v>434</v>
      </c>
      <c r="I3023" s="29"/>
      <c r="J3023" s="35" t="s">
        <v>435</v>
      </c>
      <c r="K3023" s="228" t="s">
        <v>440</v>
      </c>
      <c r="L3023" s="228">
        <f>COUNTIF(H3021:H3039,"RR")</f>
        <v>0</v>
      </c>
      <c r="M3023" s="228">
        <v>200</v>
      </c>
      <c r="N3023" s="245">
        <f>L3023*M3023</f>
        <v>0</v>
      </c>
      <c r="O3023" s="245"/>
      <c r="P3023" s="245">
        <f>N3023+O3023</f>
        <v>0</v>
      </c>
      <c r="Q3023" s="76">
        <f>P3023/P3025</f>
        <v>0</v>
      </c>
      <c r="R3023" s="76"/>
      <c r="S3023" s="76"/>
      <c r="T3023" s="76"/>
    </row>
    <row r="3024" spans="1:20" s="36" customFormat="1" ht="20.100000000000001" customHeight="1">
      <c r="A3024" s="29"/>
      <c r="B3024" s="34"/>
      <c r="C3024" s="31"/>
      <c r="D3024" s="32"/>
      <c r="E3024" s="33"/>
      <c r="F3024" s="34" t="s">
        <v>454</v>
      </c>
      <c r="G3024" s="34" t="s">
        <v>455</v>
      </c>
      <c r="H3024" s="34" t="s">
        <v>434</v>
      </c>
      <c r="I3024" s="29"/>
      <c r="J3024" s="35" t="s">
        <v>435</v>
      </c>
      <c r="K3024" s="228" t="s">
        <v>443</v>
      </c>
      <c r="L3024" s="228">
        <f>COUNTIF(H3021:H3039,"RB")</f>
        <v>0</v>
      </c>
      <c r="M3024" s="228">
        <v>200</v>
      </c>
      <c r="N3024" s="245">
        <f>L3024*M3024</f>
        <v>0</v>
      </c>
      <c r="O3024" s="245"/>
      <c r="P3024" s="245">
        <f>N3024+O3024</f>
        <v>0</v>
      </c>
      <c r="Q3024" s="76">
        <f>P3024/P3025</f>
        <v>0</v>
      </c>
      <c r="R3024" s="76"/>
      <c r="S3024" s="76"/>
      <c r="T3024" s="76"/>
    </row>
    <row r="3025" spans="1:20" s="36" customFormat="1" ht="20.100000000000001" customHeight="1">
      <c r="A3025" s="29"/>
      <c r="B3025" s="34"/>
      <c r="C3025" s="31"/>
      <c r="D3025" s="32"/>
      <c r="E3025" s="33"/>
      <c r="F3025" s="34" t="s">
        <v>455</v>
      </c>
      <c r="G3025" s="34" t="s">
        <v>456</v>
      </c>
      <c r="H3025" s="34" t="s">
        <v>434</v>
      </c>
      <c r="I3025" s="29"/>
      <c r="J3025" s="35" t="s">
        <v>435</v>
      </c>
      <c r="K3025" s="228"/>
      <c r="L3025" s="228"/>
      <c r="M3025" s="228"/>
      <c r="N3025" s="245"/>
      <c r="O3025" s="245"/>
      <c r="P3025" s="245">
        <f>SUM(P3021:P3024)</f>
        <v>3920</v>
      </c>
      <c r="Q3025" s="76">
        <f>SUM(Q3021:Q3024)</f>
        <v>1</v>
      </c>
      <c r="R3025" s="76"/>
      <c r="S3025" s="76"/>
      <c r="T3025" s="76"/>
    </row>
    <row r="3026" spans="1:20" s="36" customFormat="1" ht="20.100000000000001" customHeight="1">
      <c r="A3026" s="29"/>
      <c r="B3026" s="34"/>
      <c r="C3026" s="31"/>
      <c r="D3026" s="32"/>
      <c r="E3026" s="33"/>
      <c r="F3026" s="34" t="s">
        <v>456</v>
      </c>
      <c r="G3026" s="34" t="s">
        <v>457</v>
      </c>
      <c r="H3026" s="34" t="s">
        <v>434</v>
      </c>
      <c r="I3026" s="29"/>
      <c r="J3026" s="35" t="s">
        <v>435</v>
      </c>
      <c r="K3026" s="228"/>
      <c r="L3026" s="228"/>
      <c r="M3026" s="228"/>
      <c r="N3026" s="241"/>
      <c r="O3026" s="241"/>
      <c r="P3026" s="241"/>
    </row>
    <row r="3027" spans="1:20" s="36" customFormat="1" ht="20.100000000000001" customHeight="1">
      <c r="A3027" s="29"/>
      <c r="B3027" s="34"/>
      <c r="C3027" s="31"/>
      <c r="D3027" s="32"/>
      <c r="E3027" s="33"/>
      <c r="F3027" s="34" t="s">
        <v>457</v>
      </c>
      <c r="G3027" s="34" t="s">
        <v>460</v>
      </c>
      <c r="H3027" s="34" t="s">
        <v>434</v>
      </c>
      <c r="I3027" s="29"/>
      <c r="J3027" s="35" t="s">
        <v>435</v>
      </c>
      <c r="K3027" s="228"/>
      <c r="L3027" s="228"/>
      <c r="M3027" s="228"/>
      <c r="N3027" s="241"/>
      <c r="O3027" s="241"/>
      <c r="P3027" s="241"/>
    </row>
    <row r="3028" spans="1:20" s="36" customFormat="1" ht="20.100000000000001" customHeight="1">
      <c r="A3028" s="29"/>
      <c r="B3028" s="34"/>
      <c r="C3028" s="31"/>
      <c r="D3028" s="32"/>
      <c r="E3028" s="33"/>
      <c r="F3028" s="34" t="s">
        <v>460</v>
      </c>
      <c r="G3028" s="34" t="s">
        <v>463</v>
      </c>
      <c r="H3028" s="34" t="s">
        <v>434</v>
      </c>
      <c r="I3028" s="29"/>
      <c r="J3028" s="35" t="s">
        <v>435</v>
      </c>
      <c r="K3028" s="228"/>
      <c r="L3028" s="228"/>
      <c r="M3028" s="228"/>
      <c r="N3028" s="241"/>
      <c r="O3028" s="241"/>
      <c r="P3028" s="241"/>
    </row>
    <row r="3029" spans="1:20" s="36" customFormat="1" ht="20.100000000000001" customHeight="1">
      <c r="A3029" s="29"/>
      <c r="B3029" s="34"/>
      <c r="C3029" s="31"/>
      <c r="D3029" s="32"/>
      <c r="E3029" s="33"/>
      <c r="F3029" s="34" t="s">
        <v>463</v>
      </c>
      <c r="G3029" s="34" t="s">
        <v>464</v>
      </c>
      <c r="H3029" s="34" t="s">
        <v>434</v>
      </c>
      <c r="I3029" s="29"/>
      <c r="J3029" s="35" t="s">
        <v>435</v>
      </c>
      <c r="K3029" s="228"/>
      <c r="L3029" s="228"/>
      <c r="M3029" s="228"/>
      <c r="N3029" s="241"/>
      <c r="O3029" s="241"/>
      <c r="P3029" s="241"/>
    </row>
    <row r="3030" spans="1:20" s="36" customFormat="1" ht="20.100000000000001" customHeight="1">
      <c r="A3030" s="29"/>
      <c r="B3030" s="34"/>
      <c r="C3030" s="31"/>
      <c r="D3030" s="32"/>
      <c r="E3030" s="33"/>
      <c r="F3030" s="34" t="s">
        <v>464</v>
      </c>
      <c r="G3030" s="34" t="s">
        <v>465</v>
      </c>
      <c r="H3030" s="34" t="s">
        <v>434</v>
      </c>
      <c r="I3030" s="29"/>
      <c r="J3030" s="35" t="s">
        <v>435</v>
      </c>
      <c r="K3030" s="228"/>
      <c r="L3030" s="228"/>
      <c r="M3030" s="228"/>
      <c r="N3030" s="241"/>
      <c r="O3030" s="241"/>
      <c r="P3030" s="241"/>
    </row>
    <row r="3031" spans="1:20" s="36" customFormat="1" ht="20.100000000000001" customHeight="1">
      <c r="A3031" s="29"/>
      <c r="B3031" s="34"/>
      <c r="C3031" s="31"/>
      <c r="D3031" s="32"/>
      <c r="E3031" s="33"/>
      <c r="F3031" s="34" t="s">
        <v>465</v>
      </c>
      <c r="G3031" s="34" t="s">
        <v>466</v>
      </c>
      <c r="H3031" s="34" t="s">
        <v>434</v>
      </c>
      <c r="I3031" s="29"/>
      <c r="J3031" s="35" t="s">
        <v>435</v>
      </c>
      <c r="K3031" s="228"/>
      <c r="L3031" s="228"/>
      <c r="M3031" s="228"/>
      <c r="N3031" s="241"/>
      <c r="O3031" s="241"/>
      <c r="P3031" s="241"/>
    </row>
    <row r="3032" spans="1:20" s="36" customFormat="1" ht="20.100000000000001" customHeight="1">
      <c r="A3032" s="29"/>
      <c r="B3032" s="34"/>
      <c r="C3032" s="31"/>
      <c r="D3032" s="32"/>
      <c r="E3032" s="33"/>
      <c r="F3032" s="34" t="s">
        <v>466</v>
      </c>
      <c r="G3032" s="34" t="s">
        <v>467</v>
      </c>
      <c r="H3032" s="34" t="s">
        <v>434</v>
      </c>
      <c r="I3032" s="29"/>
      <c r="J3032" s="35" t="s">
        <v>435</v>
      </c>
      <c r="K3032" s="228"/>
      <c r="L3032" s="228"/>
      <c r="M3032" s="228"/>
      <c r="N3032" s="241"/>
      <c r="O3032" s="241"/>
      <c r="P3032" s="241"/>
    </row>
    <row r="3033" spans="1:20" s="36" customFormat="1" ht="20.100000000000001" customHeight="1">
      <c r="A3033" s="29"/>
      <c r="B3033" s="34"/>
      <c r="C3033" s="31"/>
      <c r="D3033" s="32"/>
      <c r="E3033" s="33"/>
      <c r="F3033" s="34" t="s">
        <v>467</v>
      </c>
      <c r="G3033" s="34" t="s">
        <v>468</v>
      </c>
      <c r="H3033" s="34" t="s">
        <v>438</v>
      </c>
      <c r="I3033" s="29"/>
      <c r="J3033" s="35" t="s">
        <v>435</v>
      </c>
      <c r="K3033" s="228"/>
      <c r="L3033" s="228"/>
      <c r="M3033" s="228"/>
      <c r="N3033" s="241"/>
      <c r="O3033" s="241"/>
      <c r="P3033" s="241"/>
    </row>
    <row r="3034" spans="1:20" s="36" customFormat="1" ht="20.100000000000001" customHeight="1">
      <c r="A3034" s="29"/>
      <c r="B3034" s="34"/>
      <c r="C3034" s="31"/>
      <c r="D3034" s="32"/>
      <c r="E3034" s="33"/>
      <c r="F3034" s="34" t="s">
        <v>468</v>
      </c>
      <c r="G3034" s="34" t="s">
        <v>469</v>
      </c>
      <c r="H3034" s="34" t="s">
        <v>434</v>
      </c>
      <c r="I3034" s="29"/>
      <c r="J3034" s="35" t="s">
        <v>435</v>
      </c>
      <c r="K3034" s="228"/>
      <c r="L3034" s="228"/>
      <c r="M3034" s="228"/>
      <c r="N3034" s="241"/>
      <c r="O3034" s="241"/>
      <c r="P3034" s="241"/>
    </row>
    <row r="3035" spans="1:20" s="36" customFormat="1" ht="20.100000000000001" customHeight="1">
      <c r="A3035" s="29"/>
      <c r="B3035" s="34"/>
      <c r="C3035" s="31"/>
      <c r="D3035" s="32"/>
      <c r="E3035" s="33"/>
      <c r="F3035" s="34" t="s">
        <v>469</v>
      </c>
      <c r="G3035" s="34" t="s">
        <v>470</v>
      </c>
      <c r="H3035" s="34" t="s">
        <v>434</v>
      </c>
      <c r="I3035" s="29"/>
      <c r="J3035" s="35" t="s">
        <v>435</v>
      </c>
      <c r="K3035" s="228"/>
      <c r="L3035" s="228"/>
      <c r="M3035" s="228"/>
      <c r="N3035" s="241"/>
      <c r="O3035" s="241"/>
      <c r="P3035" s="241"/>
    </row>
    <row r="3036" spans="1:20" s="36" customFormat="1" ht="20.100000000000001" customHeight="1">
      <c r="A3036" s="29"/>
      <c r="B3036" s="34"/>
      <c r="C3036" s="31"/>
      <c r="D3036" s="32"/>
      <c r="E3036" s="33"/>
      <c r="F3036" s="34" t="s">
        <v>470</v>
      </c>
      <c r="G3036" s="34" t="s">
        <v>471</v>
      </c>
      <c r="H3036" s="34" t="s">
        <v>434</v>
      </c>
      <c r="I3036" s="29"/>
      <c r="J3036" s="35" t="s">
        <v>435</v>
      </c>
      <c r="K3036" s="228"/>
      <c r="L3036" s="228"/>
      <c r="M3036" s="228"/>
      <c r="N3036" s="241"/>
      <c r="O3036" s="241"/>
      <c r="P3036" s="241"/>
    </row>
    <row r="3037" spans="1:20" s="36" customFormat="1" ht="20.100000000000001" customHeight="1">
      <c r="A3037" s="29"/>
      <c r="B3037" s="34"/>
      <c r="C3037" s="31"/>
      <c r="D3037" s="32"/>
      <c r="E3037" s="33"/>
      <c r="F3037" s="34" t="s">
        <v>471</v>
      </c>
      <c r="G3037" s="34" t="s">
        <v>473</v>
      </c>
      <c r="H3037" s="34" t="s">
        <v>434</v>
      </c>
      <c r="I3037" s="29"/>
      <c r="J3037" s="35" t="s">
        <v>435</v>
      </c>
      <c r="K3037" s="228"/>
      <c r="L3037" s="228"/>
      <c r="M3037" s="228"/>
      <c r="N3037" s="241"/>
      <c r="O3037" s="241"/>
      <c r="P3037" s="241"/>
    </row>
    <row r="3038" spans="1:20" s="36" customFormat="1" ht="20.100000000000001" customHeight="1">
      <c r="A3038" s="29"/>
      <c r="B3038" s="34"/>
      <c r="C3038" s="31"/>
      <c r="D3038" s="32"/>
      <c r="E3038" s="33"/>
      <c r="F3038" s="34" t="s">
        <v>473</v>
      </c>
      <c r="G3038" s="34" t="s">
        <v>474</v>
      </c>
      <c r="H3038" s="34" t="s">
        <v>434</v>
      </c>
      <c r="I3038" s="29"/>
      <c r="J3038" s="35" t="s">
        <v>435</v>
      </c>
      <c r="K3038" s="228"/>
      <c r="L3038" s="228"/>
      <c r="M3038" s="228"/>
      <c r="N3038" s="241"/>
      <c r="O3038" s="241"/>
      <c r="P3038" s="241"/>
    </row>
    <row r="3039" spans="1:20" s="36" customFormat="1" ht="20.100000000000001" customHeight="1">
      <c r="A3039" s="29"/>
      <c r="B3039" s="34"/>
      <c r="C3039" s="31"/>
      <c r="D3039" s="32"/>
      <c r="E3039" s="33"/>
      <c r="F3039" s="34" t="s">
        <v>474</v>
      </c>
      <c r="G3039" s="34" t="s">
        <v>475</v>
      </c>
      <c r="H3039" s="34" t="s">
        <v>434</v>
      </c>
      <c r="I3039" s="29"/>
      <c r="J3039" s="35" t="s">
        <v>435</v>
      </c>
      <c r="K3039" s="228"/>
      <c r="L3039" s="228"/>
      <c r="M3039" s="228"/>
      <c r="N3039" s="241"/>
      <c r="O3039" s="241"/>
      <c r="P3039" s="241"/>
    </row>
    <row r="3040" spans="1:20" s="36" customFormat="1" ht="20.100000000000001" customHeight="1">
      <c r="A3040" s="29"/>
      <c r="B3040" s="34"/>
      <c r="C3040" s="31"/>
      <c r="D3040" s="32"/>
      <c r="E3040" s="33"/>
      <c r="F3040" s="34" t="s">
        <v>475</v>
      </c>
      <c r="G3040" s="34" t="s">
        <v>648</v>
      </c>
      <c r="H3040" s="34" t="s">
        <v>434</v>
      </c>
      <c r="I3040" s="29"/>
      <c r="J3040" s="35" t="s">
        <v>435</v>
      </c>
      <c r="K3040" s="228"/>
      <c r="L3040" s="228"/>
      <c r="M3040" s="228"/>
      <c r="N3040" s="241"/>
      <c r="O3040" s="241"/>
      <c r="P3040" s="241"/>
    </row>
    <row r="3041" spans="1:20" s="25" customFormat="1" ht="20.100000000000001" customHeight="1">
      <c r="A3041" s="20"/>
      <c r="B3041" s="44"/>
      <c r="C3041" s="41"/>
      <c r="D3041" s="42"/>
      <c r="E3041" s="43"/>
      <c r="F3041" s="44"/>
      <c r="G3041" s="44"/>
      <c r="H3041" s="44"/>
      <c r="I3041" s="20"/>
      <c r="J3041" s="24"/>
      <c r="K3041" s="226"/>
      <c r="L3041" s="226"/>
      <c r="M3041" s="226"/>
      <c r="N3041" s="239"/>
      <c r="O3041" s="239"/>
      <c r="P3041" s="239"/>
    </row>
    <row r="3042" spans="1:20" s="25" customFormat="1" ht="20.100000000000001" customHeight="1">
      <c r="A3042" s="20"/>
      <c r="B3042" s="44"/>
      <c r="C3042" s="41"/>
      <c r="D3042" s="42"/>
      <c r="E3042" s="43"/>
      <c r="F3042" s="44"/>
      <c r="G3042" s="44"/>
      <c r="H3042" s="44"/>
      <c r="I3042" s="20"/>
      <c r="J3042" s="24"/>
      <c r="K3042" s="226"/>
      <c r="L3042" s="226"/>
      <c r="M3042" s="226"/>
      <c r="N3042" s="239"/>
      <c r="O3042" s="239"/>
      <c r="P3042" s="239"/>
    </row>
    <row r="3043" spans="1:20" s="36" customFormat="1" ht="20.100000000000001" customHeight="1">
      <c r="A3043" s="29"/>
      <c r="B3043" s="34">
        <v>235</v>
      </c>
      <c r="C3043" s="31">
        <v>2.08</v>
      </c>
      <c r="D3043" s="32" t="s">
        <v>250</v>
      </c>
      <c r="E3043" s="33">
        <v>4.8609999999999998</v>
      </c>
      <c r="F3043" s="34" t="s">
        <v>433</v>
      </c>
      <c r="G3043" s="34" t="s">
        <v>447</v>
      </c>
      <c r="H3043" s="34" t="s">
        <v>434</v>
      </c>
      <c r="I3043" s="29"/>
      <c r="J3043" s="35" t="s">
        <v>435</v>
      </c>
      <c r="K3043" s="228" t="s">
        <v>434</v>
      </c>
      <c r="L3043" s="228">
        <f>COUNTIF(H3043:H3066,"B")</f>
        <v>24</v>
      </c>
      <c r="M3043" s="228">
        <v>200</v>
      </c>
      <c r="N3043" s="245">
        <f>L3043*M3043</f>
        <v>4800</v>
      </c>
      <c r="O3043" s="245">
        <v>61</v>
      </c>
      <c r="P3043" s="245">
        <f>O3043+N3043</f>
        <v>4861</v>
      </c>
      <c r="Q3043" s="76">
        <f>P3043/P3047</f>
        <v>1</v>
      </c>
      <c r="R3043" s="76"/>
      <c r="S3043" s="76"/>
      <c r="T3043" s="76"/>
    </row>
    <row r="3044" spans="1:20" s="36" customFormat="1" ht="20.100000000000001" customHeight="1">
      <c r="A3044" s="29"/>
      <c r="B3044" s="34"/>
      <c r="C3044" s="31"/>
      <c r="D3044" s="32"/>
      <c r="E3044" s="33"/>
      <c r="F3044" s="34" t="s">
        <v>447</v>
      </c>
      <c r="G3044" s="34" t="s">
        <v>451</v>
      </c>
      <c r="H3044" s="34" t="s">
        <v>434</v>
      </c>
      <c r="I3044" s="29"/>
      <c r="J3044" s="35" t="s">
        <v>435</v>
      </c>
      <c r="K3044" s="228" t="s">
        <v>438</v>
      </c>
      <c r="L3044" s="228">
        <f>COUNTIF(H3043:H3066,"S")</f>
        <v>0</v>
      </c>
      <c r="M3044" s="228">
        <v>200</v>
      </c>
      <c r="N3044" s="245">
        <f>L3044*M3044</f>
        <v>0</v>
      </c>
      <c r="O3044" s="245"/>
      <c r="P3044" s="245">
        <f>N3044+O3044</f>
        <v>0</v>
      </c>
      <c r="Q3044" s="76">
        <f>P3044/P3047</f>
        <v>0</v>
      </c>
      <c r="R3044" s="76"/>
      <c r="S3044" s="76"/>
      <c r="T3044" s="76"/>
    </row>
    <row r="3045" spans="1:20" s="36" customFormat="1" ht="20.100000000000001" customHeight="1">
      <c r="A3045" s="29"/>
      <c r="B3045" s="34"/>
      <c r="C3045" s="31"/>
      <c r="D3045" s="32"/>
      <c r="E3045" s="33"/>
      <c r="F3045" s="34" t="s">
        <v>451</v>
      </c>
      <c r="G3045" s="34" t="s">
        <v>454</v>
      </c>
      <c r="H3045" s="34" t="s">
        <v>434</v>
      </c>
      <c r="I3045" s="29"/>
      <c r="J3045" s="35" t="s">
        <v>435</v>
      </c>
      <c r="K3045" s="228" t="s">
        <v>440</v>
      </c>
      <c r="L3045" s="228">
        <f>COUNTIF(H3043:H3066,"RR")</f>
        <v>0</v>
      </c>
      <c r="M3045" s="228">
        <v>200</v>
      </c>
      <c r="N3045" s="245">
        <f>L3045*M3045</f>
        <v>0</v>
      </c>
      <c r="O3045" s="245"/>
      <c r="P3045" s="245">
        <f>N3045+O3045</f>
        <v>0</v>
      </c>
      <c r="Q3045" s="76">
        <f>P3045/P3047</f>
        <v>0</v>
      </c>
      <c r="R3045" s="76"/>
      <c r="S3045" s="76"/>
      <c r="T3045" s="76"/>
    </row>
    <row r="3046" spans="1:20" s="36" customFormat="1" ht="20.100000000000001" customHeight="1">
      <c r="A3046" s="29"/>
      <c r="B3046" s="34"/>
      <c r="C3046" s="31"/>
      <c r="D3046" s="32"/>
      <c r="E3046" s="33"/>
      <c r="F3046" s="34" t="s">
        <v>454</v>
      </c>
      <c r="G3046" s="34" t="s">
        <v>455</v>
      </c>
      <c r="H3046" s="34" t="s">
        <v>434</v>
      </c>
      <c r="I3046" s="29"/>
      <c r="J3046" s="35" t="s">
        <v>435</v>
      </c>
      <c r="K3046" s="228" t="s">
        <v>443</v>
      </c>
      <c r="L3046" s="228">
        <f>COUNTIF(H3043:H3066,"RB")</f>
        <v>0</v>
      </c>
      <c r="M3046" s="228">
        <v>200</v>
      </c>
      <c r="N3046" s="245">
        <f>L3046*M3046</f>
        <v>0</v>
      </c>
      <c r="O3046" s="245"/>
      <c r="P3046" s="245">
        <f>N3046+O3046</f>
        <v>0</v>
      </c>
      <c r="Q3046" s="76">
        <f>P3046/P3047</f>
        <v>0</v>
      </c>
      <c r="R3046" s="76"/>
      <c r="S3046" s="76"/>
      <c r="T3046" s="76"/>
    </row>
    <row r="3047" spans="1:20" s="36" customFormat="1" ht="20.100000000000001" customHeight="1">
      <c r="A3047" s="29"/>
      <c r="B3047" s="34"/>
      <c r="C3047" s="31"/>
      <c r="D3047" s="32"/>
      <c r="E3047" s="33"/>
      <c r="F3047" s="34" t="s">
        <v>455</v>
      </c>
      <c r="G3047" s="34" t="s">
        <v>456</v>
      </c>
      <c r="H3047" s="34" t="s">
        <v>434</v>
      </c>
      <c r="I3047" s="29"/>
      <c r="J3047" s="35" t="s">
        <v>435</v>
      </c>
      <c r="K3047" s="228"/>
      <c r="L3047" s="228"/>
      <c r="M3047" s="228"/>
      <c r="N3047" s="245"/>
      <c r="O3047" s="245"/>
      <c r="P3047" s="245">
        <f>SUM(P3043:P3046)</f>
        <v>4861</v>
      </c>
      <c r="Q3047" s="76">
        <f>SUM(Q3043:Q3046)</f>
        <v>1</v>
      </c>
      <c r="R3047" s="76"/>
      <c r="S3047" s="76"/>
      <c r="T3047" s="76"/>
    </row>
    <row r="3048" spans="1:20" s="36" customFormat="1" ht="20.100000000000001" customHeight="1">
      <c r="A3048" s="29"/>
      <c r="B3048" s="34"/>
      <c r="C3048" s="31"/>
      <c r="D3048" s="32"/>
      <c r="E3048" s="33"/>
      <c r="F3048" s="34" t="s">
        <v>456</v>
      </c>
      <c r="G3048" s="34" t="s">
        <v>457</v>
      </c>
      <c r="H3048" s="34" t="s">
        <v>434</v>
      </c>
      <c r="I3048" s="29"/>
      <c r="J3048" s="35" t="s">
        <v>435</v>
      </c>
      <c r="K3048" s="228"/>
      <c r="L3048" s="228"/>
      <c r="M3048" s="228"/>
      <c r="N3048" s="241"/>
      <c r="O3048" s="241"/>
      <c r="P3048" s="241"/>
    </row>
    <row r="3049" spans="1:20" s="36" customFormat="1" ht="20.100000000000001" customHeight="1">
      <c r="A3049" s="29"/>
      <c r="B3049" s="34"/>
      <c r="C3049" s="31"/>
      <c r="D3049" s="32"/>
      <c r="E3049" s="33"/>
      <c r="F3049" s="34" t="s">
        <v>457</v>
      </c>
      <c r="G3049" s="34" t="s">
        <v>460</v>
      </c>
      <c r="H3049" s="34" t="s">
        <v>434</v>
      </c>
      <c r="I3049" s="29"/>
      <c r="J3049" s="35" t="s">
        <v>435</v>
      </c>
      <c r="K3049" s="228"/>
      <c r="L3049" s="228"/>
      <c r="M3049" s="228"/>
      <c r="N3049" s="241"/>
      <c r="O3049" s="241"/>
      <c r="P3049" s="241"/>
    </row>
    <row r="3050" spans="1:20" s="36" customFormat="1" ht="20.100000000000001" customHeight="1">
      <c r="A3050" s="29"/>
      <c r="B3050" s="34"/>
      <c r="C3050" s="31"/>
      <c r="D3050" s="32"/>
      <c r="E3050" s="33"/>
      <c r="F3050" s="34" t="s">
        <v>460</v>
      </c>
      <c r="G3050" s="34" t="s">
        <v>463</v>
      </c>
      <c r="H3050" s="34" t="s">
        <v>434</v>
      </c>
      <c r="I3050" s="29"/>
      <c r="J3050" s="35" t="s">
        <v>435</v>
      </c>
      <c r="K3050" s="228"/>
      <c r="L3050" s="228"/>
      <c r="M3050" s="228"/>
      <c r="N3050" s="241"/>
      <c r="O3050" s="241"/>
      <c r="P3050" s="241"/>
    </row>
    <row r="3051" spans="1:20" s="36" customFormat="1" ht="20.100000000000001" customHeight="1">
      <c r="A3051" s="29"/>
      <c r="B3051" s="34"/>
      <c r="C3051" s="31"/>
      <c r="D3051" s="32"/>
      <c r="E3051" s="33"/>
      <c r="F3051" s="34" t="s">
        <v>463</v>
      </c>
      <c r="G3051" s="34" t="s">
        <v>464</v>
      </c>
      <c r="H3051" s="34" t="s">
        <v>434</v>
      </c>
      <c r="I3051" s="29"/>
      <c r="J3051" s="35" t="s">
        <v>435</v>
      </c>
      <c r="K3051" s="228"/>
      <c r="L3051" s="228"/>
      <c r="M3051" s="228"/>
      <c r="N3051" s="241"/>
      <c r="O3051" s="241"/>
      <c r="P3051" s="241"/>
    </row>
    <row r="3052" spans="1:20" s="36" customFormat="1" ht="20.100000000000001" customHeight="1">
      <c r="A3052" s="29"/>
      <c r="B3052" s="34"/>
      <c r="C3052" s="31"/>
      <c r="D3052" s="32"/>
      <c r="E3052" s="33"/>
      <c r="F3052" s="34" t="s">
        <v>464</v>
      </c>
      <c r="G3052" s="34" t="s">
        <v>465</v>
      </c>
      <c r="H3052" s="34" t="s">
        <v>434</v>
      </c>
      <c r="I3052" s="29"/>
      <c r="J3052" s="35" t="s">
        <v>435</v>
      </c>
      <c r="K3052" s="228"/>
      <c r="L3052" s="228"/>
      <c r="M3052" s="228"/>
      <c r="N3052" s="241"/>
      <c r="O3052" s="241"/>
      <c r="P3052" s="241"/>
    </row>
    <row r="3053" spans="1:20" s="36" customFormat="1" ht="20.100000000000001" customHeight="1">
      <c r="A3053" s="29"/>
      <c r="B3053" s="34"/>
      <c r="C3053" s="31"/>
      <c r="D3053" s="32"/>
      <c r="E3053" s="33"/>
      <c r="F3053" s="34" t="s">
        <v>465</v>
      </c>
      <c r="G3053" s="34" t="s">
        <v>466</v>
      </c>
      <c r="H3053" s="34" t="s">
        <v>434</v>
      </c>
      <c r="I3053" s="29"/>
      <c r="J3053" s="35" t="s">
        <v>435</v>
      </c>
      <c r="K3053" s="228"/>
      <c r="L3053" s="228"/>
      <c r="M3053" s="228"/>
      <c r="N3053" s="241"/>
      <c r="O3053" s="241"/>
      <c r="P3053" s="241"/>
    </row>
    <row r="3054" spans="1:20" s="36" customFormat="1" ht="20.100000000000001" customHeight="1">
      <c r="A3054" s="29"/>
      <c r="B3054" s="34"/>
      <c r="C3054" s="31"/>
      <c r="D3054" s="32"/>
      <c r="E3054" s="33"/>
      <c r="F3054" s="34" t="s">
        <v>466</v>
      </c>
      <c r="G3054" s="34" t="s">
        <v>467</v>
      </c>
      <c r="H3054" s="34" t="s">
        <v>434</v>
      </c>
      <c r="I3054" s="29"/>
      <c r="J3054" s="35" t="s">
        <v>435</v>
      </c>
      <c r="K3054" s="228"/>
      <c r="L3054" s="228"/>
      <c r="M3054" s="228"/>
      <c r="N3054" s="241"/>
      <c r="O3054" s="241"/>
      <c r="P3054" s="241"/>
    </row>
    <row r="3055" spans="1:20" s="36" customFormat="1" ht="20.100000000000001" customHeight="1">
      <c r="A3055" s="29"/>
      <c r="B3055" s="34"/>
      <c r="C3055" s="31"/>
      <c r="D3055" s="32"/>
      <c r="E3055" s="33"/>
      <c r="F3055" s="34" t="s">
        <v>467</v>
      </c>
      <c r="G3055" s="34" t="s">
        <v>468</v>
      </c>
      <c r="H3055" s="34" t="s">
        <v>434</v>
      </c>
      <c r="I3055" s="29"/>
      <c r="J3055" s="35" t="s">
        <v>435</v>
      </c>
      <c r="K3055" s="228"/>
      <c r="L3055" s="228"/>
      <c r="M3055" s="228"/>
      <c r="N3055" s="241"/>
      <c r="O3055" s="241"/>
      <c r="P3055" s="241"/>
    </row>
    <row r="3056" spans="1:20" s="36" customFormat="1" ht="20.100000000000001" customHeight="1">
      <c r="A3056" s="29"/>
      <c r="B3056" s="34"/>
      <c r="C3056" s="31"/>
      <c r="D3056" s="32"/>
      <c r="E3056" s="33"/>
      <c r="F3056" s="34" t="s">
        <v>468</v>
      </c>
      <c r="G3056" s="34" t="s">
        <v>469</v>
      </c>
      <c r="H3056" s="34" t="s">
        <v>434</v>
      </c>
      <c r="I3056" s="29"/>
      <c r="J3056" s="35" t="s">
        <v>435</v>
      </c>
      <c r="K3056" s="228"/>
      <c r="L3056" s="228"/>
      <c r="M3056" s="228"/>
      <c r="N3056" s="241"/>
      <c r="O3056" s="241"/>
      <c r="P3056" s="241"/>
    </row>
    <row r="3057" spans="1:20" s="36" customFormat="1" ht="20.100000000000001" customHeight="1">
      <c r="A3057" s="29"/>
      <c r="B3057" s="34"/>
      <c r="C3057" s="31"/>
      <c r="D3057" s="32"/>
      <c r="E3057" s="33"/>
      <c r="F3057" s="34" t="s">
        <v>469</v>
      </c>
      <c r="G3057" s="34" t="s">
        <v>470</v>
      </c>
      <c r="H3057" s="34" t="s">
        <v>434</v>
      </c>
      <c r="I3057" s="29"/>
      <c r="J3057" s="35" t="s">
        <v>435</v>
      </c>
      <c r="K3057" s="228"/>
      <c r="L3057" s="228"/>
      <c r="M3057" s="228"/>
      <c r="N3057" s="241"/>
      <c r="O3057" s="241"/>
      <c r="P3057" s="241"/>
    </row>
    <row r="3058" spans="1:20" s="36" customFormat="1" ht="20.100000000000001" customHeight="1">
      <c r="A3058" s="29"/>
      <c r="B3058" s="34"/>
      <c r="C3058" s="31"/>
      <c r="D3058" s="32"/>
      <c r="E3058" s="33"/>
      <c r="F3058" s="34" t="s">
        <v>470</v>
      </c>
      <c r="G3058" s="34" t="s">
        <v>471</v>
      </c>
      <c r="H3058" s="34" t="s">
        <v>434</v>
      </c>
      <c r="I3058" s="29"/>
      <c r="J3058" s="35" t="s">
        <v>435</v>
      </c>
      <c r="K3058" s="228"/>
      <c r="L3058" s="228"/>
      <c r="M3058" s="228"/>
      <c r="N3058" s="241"/>
      <c r="O3058" s="241"/>
      <c r="P3058" s="241"/>
    </row>
    <row r="3059" spans="1:20" s="36" customFormat="1" ht="20.100000000000001" customHeight="1">
      <c r="A3059" s="29"/>
      <c r="B3059" s="34"/>
      <c r="C3059" s="31"/>
      <c r="D3059" s="32"/>
      <c r="E3059" s="33"/>
      <c r="F3059" s="34" t="s">
        <v>471</v>
      </c>
      <c r="G3059" s="34" t="s">
        <v>473</v>
      </c>
      <c r="H3059" s="34" t="s">
        <v>434</v>
      </c>
      <c r="I3059" s="29"/>
      <c r="J3059" s="35" t="s">
        <v>435</v>
      </c>
      <c r="K3059" s="228"/>
      <c r="L3059" s="228"/>
      <c r="M3059" s="228"/>
      <c r="N3059" s="241"/>
      <c r="O3059" s="241"/>
      <c r="P3059" s="241"/>
    </row>
    <row r="3060" spans="1:20" s="36" customFormat="1" ht="20.100000000000001" customHeight="1">
      <c r="A3060" s="29"/>
      <c r="B3060" s="34"/>
      <c r="C3060" s="31"/>
      <c r="D3060" s="32"/>
      <c r="E3060" s="33"/>
      <c r="F3060" s="34" t="s">
        <v>473</v>
      </c>
      <c r="G3060" s="34" t="s">
        <v>474</v>
      </c>
      <c r="H3060" s="34" t="s">
        <v>434</v>
      </c>
      <c r="I3060" s="29"/>
      <c r="J3060" s="35" t="s">
        <v>435</v>
      </c>
      <c r="K3060" s="228"/>
      <c r="L3060" s="228"/>
      <c r="M3060" s="228"/>
      <c r="N3060" s="241"/>
      <c r="O3060" s="241"/>
      <c r="P3060" s="241"/>
    </row>
    <row r="3061" spans="1:20" s="36" customFormat="1" ht="20.100000000000001" customHeight="1">
      <c r="A3061" s="29"/>
      <c r="B3061" s="34"/>
      <c r="C3061" s="31"/>
      <c r="D3061" s="32"/>
      <c r="E3061" s="33"/>
      <c r="F3061" s="34" t="s">
        <v>474</v>
      </c>
      <c r="G3061" s="34" t="s">
        <v>475</v>
      </c>
      <c r="H3061" s="34" t="s">
        <v>434</v>
      </c>
      <c r="I3061" s="29"/>
      <c r="J3061" s="35" t="s">
        <v>435</v>
      </c>
      <c r="K3061" s="228"/>
      <c r="L3061" s="228"/>
      <c r="M3061" s="228"/>
      <c r="N3061" s="241"/>
      <c r="O3061" s="241"/>
      <c r="P3061" s="241"/>
    </row>
    <row r="3062" spans="1:20" s="36" customFormat="1" ht="20.100000000000001" customHeight="1">
      <c r="A3062" s="29"/>
      <c r="B3062" s="34"/>
      <c r="C3062" s="31"/>
      <c r="D3062" s="32"/>
      <c r="E3062" s="33"/>
      <c r="F3062" s="34" t="s">
        <v>475</v>
      </c>
      <c r="G3062" s="34" t="s">
        <v>476</v>
      </c>
      <c r="H3062" s="34" t="s">
        <v>434</v>
      </c>
      <c r="I3062" s="29"/>
      <c r="J3062" s="35" t="s">
        <v>435</v>
      </c>
      <c r="K3062" s="228"/>
      <c r="L3062" s="228"/>
      <c r="M3062" s="228"/>
      <c r="N3062" s="241"/>
      <c r="O3062" s="241"/>
      <c r="P3062" s="241"/>
    </row>
    <row r="3063" spans="1:20" s="36" customFormat="1" ht="20.100000000000001" customHeight="1">
      <c r="A3063" s="29"/>
      <c r="B3063" s="34"/>
      <c r="C3063" s="31"/>
      <c r="D3063" s="32"/>
      <c r="E3063" s="33"/>
      <c r="F3063" s="34" t="s">
        <v>476</v>
      </c>
      <c r="G3063" s="34" t="s">
        <v>477</v>
      </c>
      <c r="H3063" s="34" t="s">
        <v>434</v>
      </c>
      <c r="I3063" s="29"/>
      <c r="J3063" s="35" t="s">
        <v>435</v>
      </c>
      <c r="K3063" s="228"/>
      <c r="L3063" s="228"/>
      <c r="M3063" s="228"/>
      <c r="N3063" s="241"/>
      <c r="O3063" s="241"/>
      <c r="P3063" s="241"/>
    </row>
    <row r="3064" spans="1:20" s="36" customFormat="1" ht="20.100000000000001" customHeight="1">
      <c r="A3064" s="29"/>
      <c r="B3064" s="34"/>
      <c r="C3064" s="31"/>
      <c r="D3064" s="32"/>
      <c r="E3064" s="33"/>
      <c r="F3064" s="34" t="s">
        <v>477</v>
      </c>
      <c r="G3064" s="34" t="s">
        <v>543</v>
      </c>
      <c r="H3064" s="34" t="s">
        <v>434</v>
      </c>
      <c r="I3064" s="29"/>
      <c r="J3064" s="35" t="s">
        <v>435</v>
      </c>
      <c r="K3064" s="228"/>
      <c r="L3064" s="228"/>
      <c r="M3064" s="228"/>
      <c r="N3064" s="241"/>
      <c r="O3064" s="241"/>
      <c r="P3064" s="241"/>
    </row>
    <row r="3065" spans="1:20" s="36" customFormat="1" ht="20.100000000000001" customHeight="1">
      <c r="A3065" s="29"/>
      <c r="B3065" s="34"/>
      <c r="C3065" s="31"/>
      <c r="D3065" s="32"/>
      <c r="E3065" s="33"/>
      <c r="F3065" s="34" t="s">
        <v>543</v>
      </c>
      <c r="G3065" s="34" t="s">
        <v>550</v>
      </c>
      <c r="H3065" s="34" t="s">
        <v>434</v>
      </c>
      <c r="I3065" s="29"/>
      <c r="J3065" s="35" t="s">
        <v>435</v>
      </c>
      <c r="K3065" s="228"/>
      <c r="L3065" s="228"/>
      <c r="M3065" s="228"/>
      <c r="N3065" s="241"/>
      <c r="O3065" s="241"/>
      <c r="P3065" s="241"/>
    </row>
    <row r="3066" spans="1:20" s="36" customFormat="1" ht="20.100000000000001" customHeight="1">
      <c r="A3066" s="29"/>
      <c r="B3066" s="34"/>
      <c r="C3066" s="31"/>
      <c r="D3066" s="32"/>
      <c r="E3066" s="33"/>
      <c r="F3066" s="34" t="s">
        <v>550</v>
      </c>
      <c r="G3066" s="34" t="s">
        <v>551</v>
      </c>
      <c r="H3066" s="34" t="s">
        <v>434</v>
      </c>
      <c r="I3066" s="29"/>
      <c r="J3066" s="35" t="s">
        <v>435</v>
      </c>
      <c r="K3066" s="228"/>
      <c r="L3066" s="228"/>
      <c r="M3066" s="228"/>
      <c r="N3066" s="241"/>
      <c r="O3066" s="241"/>
      <c r="P3066" s="241"/>
    </row>
    <row r="3067" spans="1:20" s="36" customFormat="1" ht="20.100000000000001" customHeight="1">
      <c r="A3067" s="29"/>
      <c r="B3067" s="34"/>
      <c r="C3067" s="31"/>
      <c r="D3067" s="32"/>
      <c r="E3067" s="33"/>
      <c r="F3067" s="34" t="s">
        <v>551</v>
      </c>
      <c r="G3067" s="34" t="s">
        <v>649</v>
      </c>
      <c r="H3067" s="34" t="s">
        <v>434</v>
      </c>
      <c r="I3067" s="29"/>
      <c r="J3067" s="35" t="s">
        <v>435</v>
      </c>
      <c r="K3067" s="228"/>
      <c r="L3067" s="228"/>
      <c r="M3067" s="228"/>
      <c r="N3067" s="241"/>
      <c r="O3067" s="241"/>
      <c r="P3067" s="241"/>
    </row>
    <row r="3068" spans="1:20" s="25" customFormat="1" ht="20.100000000000001" customHeight="1">
      <c r="A3068" s="20"/>
      <c r="B3068" s="44"/>
      <c r="C3068" s="41"/>
      <c r="D3068" s="42"/>
      <c r="E3068" s="43"/>
      <c r="F3068" s="44"/>
      <c r="G3068" s="44"/>
      <c r="H3068" s="44"/>
      <c r="I3068" s="20"/>
      <c r="J3068" s="24"/>
      <c r="K3068" s="226"/>
      <c r="L3068" s="226"/>
      <c r="M3068" s="226"/>
      <c r="N3068" s="239"/>
      <c r="O3068" s="239"/>
      <c r="P3068" s="239"/>
    </row>
    <row r="3069" spans="1:20" s="25" customFormat="1" ht="20.100000000000001" customHeight="1">
      <c r="A3069" s="20"/>
      <c r="B3069" s="44"/>
      <c r="C3069" s="41"/>
      <c r="D3069" s="42"/>
      <c r="E3069" s="43"/>
      <c r="F3069" s="44"/>
      <c r="G3069" s="44"/>
      <c r="H3069" s="44"/>
      <c r="I3069" s="20"/>
      <c r="J3069" s="24"/>
      <c r="K3069" s="226"/>
      <c r="L3069" s="226"/>
      <c r="M3069" s="226"/>
      <c r="N3069" s="239"/>
      <c r="O3069" s="239"/>
      <c r="P3069" s="239"/>
    </row>
    <row r="3070" spans="1:20" s="36" customFormat="1" ht="20.100000000000001" customHeight="1">
      <c r="A3070" s="29"/>
      <c r="B3070" s="34">
        <v>236</v>
      </c>
      <c r="C3070" s="31">
        <v>2.081</v>
      </c>
      <c r="D3070" s="32" t="s">
        <v>650</v>
      </c>
      <c r="E3070" s="33">
        <v>0.68300000000000005</v>
      </c>
      <c r="F3070" s="34" t="s">
        <v>433</v>
      </c>
      <c r="G3070" s="34" t="s">
        <v>447</v>
      </c>
      <c r="H3070" s="34" t="s">
        <v>434</v>
      </c>
      <c r="I3070" s="29"/>
      <c r="J3070" s="35" t="s">
        <v>435</v>
      </c>
      <c r="K3070" s="228" t="s">
        <v>434</v>
      </c>
      <c r="L3070" s="228">
        <f>COUNTIF(H3070:H3072,"B")</f>
        <v>3</v>
      </c>
      <c r="M3070" s="228">
        <v>200</v>
      </c>
      <c r="N3070" s="245">
        <f>L3070*M3070</f>
        <v>600</v>
      </c>
      <c r="O3070" s="245">
        <v>83</v>
      </c>
      <c r="P3070" s="245">
        <f>O3070+N3070</f>
        <v>683</v>
      </c>
      <c r="Q3070" s="76">
        <f>P3070/P3074</f>
        <v>1</v>
      </c>
      <c r="R3070" s="76"/>
      <c r="S3070" s="76"/>
      <c r="T3070" s="76"/>
    </row>
    <row r="3071" spans="1:20" s="36" customFormat="1" ht="20.100000000000001" customHeight="1">
      <c r="A3071" s="29"/>
      <c r="B3071" s="34"/>
      <c r="C3071" s="31"/>
      <c r="D3071" s="32"/>
      <c r="E3071" s="33"/>
      <c r="F3071" s="34" t="s">
        <v>447</v>
      </c>
      <c r="G3071" s="34" t="s">
        <v>451</v>
      </c>
      <c r="H3071" s="34" t="s">
        <v>434</v>
      </c>
      <c r="I3071" s="29"/>
      <c r="J3071" s="35" t="s">
        <v>435</v>
      </c>
      <c r="K3071" s="228" t="s">
        <v>438</v>
      </c>
      <c r="L3071" s="228">
        <f>COUNTIF(H3070:H3072,"S")</f>
        <v>0</v>
      </c>
      <c r="M3071" s="228">
        <v>200</v>
      </c>
      <c r="N3071" s="245">
        <f>L3071*M3071</f>
        <v>0</v>
      </c>
      <c r="O3071" s="245"/>
      <c r="P3071" s="245">
        <f>N3071+O3071</f>
        <v>0</v>
      </c>
      <c r="Q3071" s="76">
        <f>P3071/P3074</f>
        <v>0</v>
      </c>
      <c r="R3071" s="76"/>
      <c r="S3071" s="76"/>
      <c r="T3071" s="76"/>
    </row>
    <row r="3072" spans="1:20" s="36" customFormat="1" ht="20.100000000000001" customHeight="1">
      <c r="A3072" s="29"/>
      <c r="B3072" s="34"/>
      <c r="C3072" s="31"/>
      <c r="D3072" s="32"/>
      <c r="E3072" s="33"/>
      <c r="F3072" s="34" t="s">
        <v>451</v>
      </c>
      <c r="G3072" s="34" t="s">
        <v>454</v>
      </c>
      <c r="H3072" s="34" t="s">
        <v>434</v>
      </c>
      <c r="I3072" s="29"/>
      <c r="J3072" s="35" t="s">
        <v>435</v>
      </c>
      <c r="K3072" s="228" t="s">
        <v>440</v>
      </c>
      <c r="L3072" s="228">
        <f>COUNTIF(H3070:H3072,"RR")</f>
        <v>0</v>
      </c>
      <c r="M3072" s="228">
        <v>200</v>
      </c>
      <c r="N3072" s="245">
        <f>L3072*M3072</f>
        <v>0</v>
      </c>
      <c r="O3072" s="245"/>
      <c r="P3072" s="245">
        <f>N3072+O3072</f>
        <v>0</v>
      </c>
      <c r="Q3072" s="76">
        <f>P3072/P3074</f>
        <v>0</v>
      </c>
      <c r="R3072" s="76"/>
      <c r="S3072" s="76"/>
      <c r="T3072" s="76"/>
    </row>
    <row r="3073" spans="1:20" s="36" customFormat="1" ht="20.100000000000001" customHeight="1">
      <c r="A3073" s="29"/>
      <c r="B3073" s="34"/>
      <c r="C3073" s="31"/>
      <c r="D3073" s="32"/>
      <c r="E3073" s="33"/>
      <c r="F3073" s="34" t="s">
        <v>454</v>
      </c>
      <c r="G3073" s="34" t="s">
        <v>651</v>
      </c>
      <c r="H3073" s="34" t="s">
        <v>434</v>
      </c>
      <c r="I3073" s="29"/>
      <c r="J3073" s="35" t="s">
        <v>435</v>
      </c>
      <c r="K3073" s="228" t="s">
        <v>443</v>
      </c>
      <c r="L3073" s="228">
        <f>COUNTIF(H3070:H3072,"RB")</f>
        <v>0</v>
      </c>
      <c r="M3073" s="228">
        <v>200</v>
      </c>
      <c r="N3073" s="245">
        <f>L3073*M3073</f>
        <v>0</v>
      </c>
      <c r="O3073" s="245"/>
      <c r="P3073" s="245">
        <f>N3073+O3073</f>
        <v>0</v>
      </c>
      <c r="Q3073" s="76">
        <f>P3073/P3074</f>
        <v>0</v>
      </c>
      <c r="R3073" s="76"/>
      <c r="S3073" s="76"/>
      <c r="T3073" s="76"/>
    </row>
    <row r="3074" spans="1:20" s="36" customFormat="1" ht="20.100000000000001" customHeight="1">
      <c r="A3074" s="29"/>
      <c r="B3074" s="34"/>
      <c r="C3074" s="31"/>
      <c r="D3074" s="32"/>
      <c r="E3074" s="33"/>
      <c r="F3074" s="34"/>
      <c r="G3074" s="34"/>
      <c r="H3074" s="34"/>
      <c r="I3074" s="29"/>
      <c r="J3074" s="35"/>
      <c r="K3074" s="228"/>
      <c r="L3074" s="228"/>
      <c r="M3074" s="228"/>
      <c r="N3074" s="245"/>
      <c r="O3074" s="245"/>
      <c r="P3074" s="245">
        <f>SUM(P3070:P3073)</f>
        <v>683</v>
      </c>
      <c r="Q3074" s="76">
        <f>SUM(Q3070:Q3073)</f>
        <v>1</v>
      </c>
      <c r="R3074" s="76"/>
      <c r="S3074" s="76"/>
      <c r="T3074" s="76"/>
    </row>
    <row r="3075" spans="1:20" s="25" customFormat="1" ht="20.100000000000001" customHeight="1">
      <c r="A3075" s="20"/>
      <c r="B3075" s="44"/>
      <c r="C3075" s="41"/>
      <c r="D3075" s="42"/>
      <c r="E3075" s="43"/>
      <c r="F3075" s="44"/>
      <c r="G3075" s="44"/>
      <c r="H3075" s="44"/>
      <c r="I3075" s="20"/>
      <c r="J3075" s="24"/>
      <c r="K3075" s="226"/>
      <c r="L3075" s="226"/>
      <c r="M3075" s="226"/>
      <c r="N3075" s="239"/>
      <c r="O3075" s="239"/>
      <c r="P3075" s="239"/>
    </row>
    <row r="3076" spans="1:20" s="25" customFormat="1" ht="20.100000000000001" customHeight="1">
      <c r="A3076" s="20"/>
      <c r="B3076" s="44"/>
      <c r="C3076" s="41"/>
      <c r="D3076" s="42"/>
      <c r="E3076" s="43"/>
      <c r="F3076" s="44"/>
      <c r="G3076" s="44"/>
      <c r="H3076" s="44"/>
      <c r="I3076" s="20"/>
      <c r="J3076" s="24"/>
      <c r="K3076" s="226"/>
      <c r="L3076" s="226"/>
      <c r="M3076" s="226"/>
      <c r="N3076" s="239"/>
      <c r="O3076" s="239"/>
      <c r="P3076" s="239"/>
    </row>
    <row r="3077" spans="1:20" s="36" customFormat="1" ht="20.100000000000001" customHeight="1">
      <c r="A3077" s="29"/>
      <c r="B3077" s="34">
        <v>237</v>
      </c>
      <c r="C3077" s="31">
        <v>2.0819999999999999</v>
      </c>
      <c r="D3077" s="32" t="s">
        <v>252</v>
      </c>
      <c r="E3077" s="33">
        <v>6.17</v>
      </c>
      <c r="F3077" s="34" t="s">
        <v>433</v>
      </c>
      <c r="G3077" s="34" t="s">
        <v>447</v>
      </c>
      <c r="H3077" s="34" t="s">
        <v>438</v>
      </c>
      <c r="I3077" s="29"/>
      <c r="J3077" s="35" t="s">
        <v>435</v>
      </c>
      <c r="K3077" s="228" t="s">
        <v>434</v>
      </c>
      <c r="L3077" s="228">
        <f>COUNTIF(H3077:H3106,"B")</f>
        <v>21</v>
      </c>
      <c r="M3077" s="228">
        <v>200</v>
      </c>
      <c r="N3077" s="245">
        <f>L3077*M3077</f>
        <v>4200</v>
      </c>
      <c r="O3077" s="245">
        <v>170</v>
      </c>
      <c r="P3077" s="245">
        <f>O3077+N3077</f>
        <v>4370</v>
      </c>
      <c r="Q3077" s="76">
        <f>P3077/P3081</f>
        <v>0.70826580226904379</v>
      </c>
      <c r="R3077" s="76"/>
      <c r="S3077" s="76"/>
      <c r="T3077" s="76"/>
    </row>
    <row r="3078" spans="1:20" s="36" customFormat="1" ht="20.100000000000001" customHeight="1">
      <c r="A3078" s="29"/>
      <c r="B3078" s="34"/>
      <c r="C3078" s="31"/>
      <c r="D3078" s="32"/>
      <c r="E3078" s="33"/>
      <c r="F3078" s="34" t="s">
        <v>447</v>
      </c>
      <c r="G3078" s="34" t="s">
        <v>451</v>
      </c>
      <c r="H3078" s="34" t="s">
        <v>440</v>
      </c>
      <c r="I3078" s="29"/>
      <c r="J3078" s="35" t="s">
        <v>435</v>
      </c>
      <c r="K3078" s="228" t="s">
        <v>438</v>
      </c>
      <c r="L3078" s="228">
        <f>COUNTIF(H3077:H3106,"S")</f>
        <v>7</v>
      </c>
      <c r="M3078" s="228">
        <v>200</v>
      </c>
      <c r="N3078" s="245">
        <f>L3078*M3078</f>
        <v>1400</v>
      </c>
      <c r="O3078" s="245"/>
      <c r="P3078" s="245">
        <f>N3078+O3078</f>
        <v>1400</v>
      </c>
      <c r="Q3078" s="76">
        <f>P3078/P3081</f>
        <v>0.22690437601296595</v>
      </c>
      <c r="R3078" s="76"/>
      <c r="S3078" s="76"/>
      <c r="T3078" s="76"/>
    </row>
    <row r="3079" spans="1:20" s="36" customFormat="1" ht="20.100000000000001" customHeight="1">
      <c r="A3079" s="29"/>
      <c r="B3079" s="34"/>
      <c r="C3079" s="31"/>
      <c r="D3079" s="32"/>
      <c r="E3079" s="33"/>
      <c r="F3079" s="34" t="s">
        <v>451</v>
      </c>
      <c r="G3079" s="34" t="s">
        <v>454</v>
      </c>
      <c r="H3079" s="34" t="s">
        <v>434</v>
      </c>
      <c r="I3079" s="29"/>
      <c r="J3079" s="35" t="s">
        <v>435</v>
      </c>
      <c r="K3079" s="228" t="s">
        <v>440</v>
      </c>
      <c r="L3079" s="228">
        <f>COUNTIF(H3077:H3106,"RR")</f>
        <v>2</v>
      </c>
      <c r="M3079" s="228">
        <v>200</v>
      </c>
      <c r="N3079" s="245">
        <f>L3079*M3079</f>
        <v>400</v>
      </c>
      <c r="O3079" s="245"/>
      <c r="P3079" s="245">
        <f>N3079+O3079</f>
        <v>400</v>
      </c>
      <c r="Q3079" s="76">
        <f>P3079/P3081</f>
        <v>6.4829821717990274E-2</v>
      </c>
      <c r="R3079" s="76"/>
      <c r="S3079" s="76"/>
      <c r="T3079" s="76"/>
    </row>
    <row r="3080" spans="1:20" s="36" customFormat="1" ht="20.100000000000001" customHeight="1">
      <c r="A3080" s="29"/>
      <c r="B3080" s="34"/>
      <c r="C3080" s="31"/>
      <c r="D3080" s="32"/>
      <c r="E3080" s="33"/>
      <c r="F3080" s="34" t="s">
        <v>454</v>
      </c>
      <c r="G3080" s="34" t="s">
        <v>455</v>
      </c>
      <c r="H3080" s="34" t="s">
        <v>434</v>
      </c>
      <c r="I3080" s="29"/>
      <c r="J3080" s="35" t="s">
        <v>435</v>
      </c>
      <c r="K3080" s="228" t="s">
        <v>443</v>
      </c>
      <c r="L3080" s="228">
        <f>COUNTIF(H3077:H3106,"RB")</f>
        <v>0</v>
      </c>
      <c r="M3080" s="228">
        <v>200</v>
      </c>
      <c r="N3080" s="245">
        <f>L3080*M3080</f>
        <v>0</v>
      </c>
      <c r="O3080" s="245"/>
      <c r="P3080" s="245">
        <f>N3080+O3080</f>
        <v>0</v>
      </c>
      <c r="Q3080" s="76">
        <f>P3080/P3081</f>
        <v>0</v>
      </c>
      <c r="R3080" s="76"/>
      <c r="S3080" s="76"/>
      <c r="T3080" s="76"/>
    </row>
    <row r="3081" spans="1:20" s="36" customFormat="1" ht="20.100000000000001" customHeight="1">
      <c r="A3081" s="29"/>
      <c r="B3081" s="34"/>
      <c r="C3081" s="31"/>
      <c r="D3081" s="32"/>
      <c r="E3081" s="33"/>
      <c r="F3081" s="34" t="s">
        <v>455</v>
      </c>
      <c r="G3081" s="34" t="s">
        <v>456</v>
      </c>
      <c r="H3081" s="34" t="s">
        <v>434</v>
      </c>
      <c r="I3081" s="29"/>
      <c r="J3081" s="35" t="s">
        <v>435</v>
      </c>
      <c r="K3081" s="228"/>
      <c r="L3081" s="228"/>
      <c r="M3081" s="228"/>
      <c r="N3081" s="245"/>
      <c r="O3081" s="245"/>
      <c r="P3081" s="245">
        <f>SUM(P3077:P3080)</f>
        <v>6170</v>
      </c>
      <c r="Q3081" s="76">
        <f>SUM(Q3077:Q3080)</f>
        <v>1</v>
      </c>
      <c r="R3081" s="76"/>
      <c r="S3081" s="76"/>
      <c r="T3081" s="76"/>
    </row>
    <row r="3082" spans="1:20" s="36" customFormat="1" ht="20.100000000000001" customHeight="1">
      <c r="A3082" s="29"/>
      <c r="B3082" s="34"/>
      <c r="C3082" s="31"/>
      <c r="D3082" s="32"/>
      <c r="E3082" s="33"/>
      <c r="F3082" s="34" t="s">
        <v>456</v>
      </c>
      <c r="G3082" s="34" t="s">
        <v>457</v>
      </c>
      <c r="H3082" s="34" t="s">
        <v>434</v>
      </c>
      <c r="I3082" s="29"/>
      <c r="J3082" s="35" t="s">
        <v>435</v>
      </c>
      <c r="K3082" s="228"/>
      <c r="L3082" s="228"/>
      <c r="M3082" s="228"/>
      <c r="N3082" s="241"/>
      <c r="O3082" s="241"/>
      <c r="P3082" s="241"/>
    </row>
    <row r="3083" spans="1:20" s="36" customFormat="1" ht="20.100000000000001" customHeight="1">
      <c r="A3083" s="29"/>
      <c r="B3083" s="34"/>
      <c r="C3083" s="31"/>
      <c r="D3083" s="32"/>
      <c r="E3083" s="33"/>
      <c r="F3083" s="34" t="s">
        <v>457</v>
      </c>
      <c r="G3083" s="34" t="s">
        <v>460</v>
      </c>
      <c r="H3083" s="34" t="s">
        <v>434</v>
      </c>
      <c r="I3083" s="29"/>
      <c r="J3083" s="35" t="s">
        <v>435</v>
      </c>
      <c r="K3083" s="228"/>
      <c r="L3083" s="228"/>
      <c r="M3083" s="228"/>
      <c r="N3083" s="241"/>
      <c r="O3083" s="241"/>
      <c r="P3083" s="241"/>
    </row>
    <row r="3084" spans="1:20" s="36" customFormat="1" ht="20.100000000000001" customHeight="1">
      <c r="A3084" s="29"/>
      <c r="B3084" s="34"/>
      <c r="C3084" s="31"/>
      <c r="D3084" s="32"/>
      <c r="E3084" s="33"/>
      <c r="F3084" s="34" t="s">
        <v>460</v>
      </c>
      <c r="G3084" s="34" t="s">
        <v>463</v>
      </c>
      <c r="H3084" s="34" t="s">
        <v>434</v>
      </c>
      <c r="I3084" s="29"/>
      <c r="J3084" s="35" t="s">
        <v>435</v>
      </c>
      <c r="K3084" s="228"/>
      <c r="L3084" s="228"/>
      <c r="M3084" s="228"/>
      <c r="N3084" s="241"/>
      <c r="O3084" s="241"/>
      <c r="P3084" s="241"/>
    </row>
    <row r="3085" spans="1:20" s="36" customFormat="1" ht="20.100000000000001" customHeight="1">
      <c r="A3085" s="29"/>
      <c r="B3085" s="34"/>
      <c r="C3085" s="31"/>
      <c r="D3085" s="32"/>
      <c r="E3085" s="33"/>
      <c r="F3085" s="34" t="s">
        <v>463</v>
      </c>
      <c r="G3085" s="34" t="s">
        <v>464</v>
      </c>
      <c r="H3085" s="34" t="s">
        <v>434</v>
      </c>
      <c r="I3085" s="29"/>
      <c r="J3085" s="35" t="s">
        <v>435</v>
      </c>
      <c r="K3085" s="228"/>
      <c r="L3085" s="228"/>
      <c r="M3085" s="228"/>
      <c r="N3085" s="241"/>
      <c r="O3085" s="241"/>
      <c r="P3085" s="241"/>
    </row>
    <row r="3086" spans="1:20" s="36" customFormat="1" ht="20.100000000000001" customHeight="1">
      <c r="A3086" s="29"/>
      <c r="B3086" s="34"/>
      <c r="C3086" s="31"/>
      <c r="D3086" s="32"/>
      <c r="E3086" s="33"/>
      <c r="F3086" s="34" t="s">
        <v>464</v>
      </c>
      <c r="G3086" s="34" t="s">
        <v>465</v>
      </c>
      <c r="H3086" s="34" t="s">
        <v>438</v>
      </c>
      <c r="I3086" s="29"/>
      <c r="J3086" s="35" t="s">
        <v>435</v>
      </c>
      <c r="K3086" s="228"/>
      <c r="L3086" s="228"/>
      <c r="M3086" s="228"/>
      <c r="N3086" s="241"/>
      <c r="O3086" s="241"/>
      <c r="P3086" s="241"/>
    </row>
    <row r="3087" spans="1:20" s="36" customFormat="1" ht="20.100000000000001" customHeight="1">
      <c r="A3087" s="29"/>
      <c r="B3087" s="34"/>
      <c r="C3087" s="31"/>
      <c r="D3087" s="32"/>
      <c r="E3087" s="33"/>
      <c r="F3087" s="34" t="s">
        <v>465</v>
      </c>
      <c r="G3087" s="34" t="s">
        <v>466</v>
      </c>
      <c r="H3087" s="34" t="s">
        <v>434</v>
      </c>
      <c r="I3087" s="29"/>
      <c r="J3087" s="35" t="s">
        <v>435</v>
      </c>
      <c r="K3087" s="228"/>
      <c r="L3087" s="228"/>
      <c r="M3087" s="228"/>
      <c r="N3087" s="241"/>
      <c r="O3087" s="241"/>
      <c r="P3087" s="241"/>
    </row>
    <row r="3088" spans="1:20" s="36" customFormat="1" ht="20.100000000000001" customHeight="1">
      <c r="A3088" s="29"/>
      <c r="B3088" s="34"/>
      <c r="C3088" s="31"/>
      <c r="D3088" s="32"/>
      <c r="E3088" s="33"/>
      <c r="F3088" s="34" t="s">
        <v>466</v>
      </c>
      <c r="G3088" s="34" t="s">
        <v>467</v>
      </c>
      <c r="H3088" s="34" t="s">
        <v>434</v>
      </c>
      <c r="I3088" s="29"/>
      <c r="J3088" s="35" t="s">
        <v>435</v>
      </c>
      <c r="K3088" s="228"/>
      <c r="L3088" s="228"/>
      <c r="M3088" s="228"/>
      <c r="N3088" s="241"/>
      <c r="O3088" s="241"/>
      <c r="P3088" s="241"/>
    </row>
    <row r="3089" spans="1:16" s="36" customFormat="1" ht="20.100000000000001" customHeight="1">
      <c r="A3089" s="29"/>
      <c r="B3089" s="34"/>
      <c r="C3089" s="31"/>
      <c r="D3089" s="32"/>
      <c r="E3089" s="33"/>
      <c r="F3089" s="34" t="s">
        <v>467</v>
      </c>
      <c r="G3089" s="34" t="s">
        <v>468</v>
      </c>
      <c r="H3089" s="34" t="s">
        <v>438</v>
      </c>
      <c r="I3089" s="29"/>
      <c r="J3089" s="35" t="s">
        <v>435</v>
      </c>
      <c r="K3089" s="228"/>
      <c r="L3089" s="228"/>
      <c r="M3089" s="228"/>
      <c r="N3089" s="241"/>
      <c r="O3089" s="241"/>
      <c r="P3089" s="241"/>
    </row>
    <row r="3090" spans="1:16" s="36" customFormat="1" ht="20.100000000000001" customHeight="1">
      <c r="A3090" s="29"/>
      <c r="B3090" s="34"/>
      <c r="C3090" s="31"/>
      <c r="D3090" s="32"/>
      <c r="E3090" s="33"/>
      <c r="F3090" s="34" t="s">
        <v>468</v>
      </c>
      <c r="G3090" s="34" t="s">
        <v>469</v>
      </c>
      <c r="H3090" s="34" t="s">
        <v>434</v>
      </c>
      <c r="I3090" s="29"/>
      <c r="J3090" s="35" t="s">
        <v>435</v>
      </c>
      <c r="K3090" s="228"/>
      <c r="L3090" s="228"/>
      <c r="M3090" s="228"/>
      <c r="N3090" s="241"/>
      <c r="O3090" s="241"/>
      <c r="P3090" s="241"/>
    </row>
    <row r="3091" spans="1:16" s="36" customFormat="1" ht="20.100000000000001" customHeight="1">
      <c r="A3091" s="29"/>
      <c r="B3091" s="34"/>
      <c r="C3091" s="31"/>
      <c r="D3091" s="32"/>
      <c r="E3091" s="33"/>
      <c r="F3091" s="34" t="s">
        <v>469</v>
      </c>
      <c r="G3091" s="34" t="s">
        <v>470</v>
      </c>
      <c r="H3091" s="34" t="s">
        <v>434</v>
      </c>
      <c r="I3091" s="29"/>
      <c r="J3091" s="35" t="s">
        <v>435</v>
      </c>
      <c r="K3091" s="228"/>
      <c r="L3091" s="228"/>
      <c r="M3091" s="228"/>
      <c r="N3091" s="241"/>
      <c r="O3091" s="241"/>
      <c r="P3091" s="241"/>
    </row>
    <row r="3092" spans="1:16" s="36" customFormat="1" ht="20.100000000000001" customHeight="1">
      <c r="A3092" s="29"/>
      <c r="B3092" s="34"/>
      <c r="C3092" s="31"/>
      <c r="D3092" s="32"/>
      <c r="E3092" s="33"/>
      <c r="F3092" s="34" t="s">
        <v>470</v>
      </c>
      <c r="G3092" s="34" t="s">
        <v>471</v>
      </c>
      <c r="H3092" s="34" t="s">
        <v>440</v>
      </c>
      <c r="I3092" s="29"/>
      <c r="J3092" s="35" t="s">
        <v>435</v>
      </c>
      <c r="K3092" s="228"/>
      <c r="L3092" s="228"/>
      <c r="M3092" s="228"/>
      <c r="N3092" s="241"/>
      <c r="O3092" s="241"/>
      <c r="P3092" s="241"/>
    </row>
    <row r="3093" spans="1:16" s="36" customFormat="1" ht="20.100000000000001" customHeight="1">
      <c r="A3093" s="29"/>
      <c r="B3093" s="34"/>
      <c r="C3093" s="31"/>
      <c r="D3093" s="32"/>
      <c r="E3093" s="33"/>
      <c r="F3093" s="34" t="s">
        <v>471</v>
      </c>
      <c r="G3093" s="34" t="s">
        <v>473</v>
      </c>
      <c r="H3093" s="34" t="s">
        <v>438</v>
      </c>
      <c r="I3093" s="29"/>
      <c r="J3093" s="35" t="s">
        <v>435</v>
      </c>
      <c r="K3093" s="228"/>
      <c r="L3093" s="228"/>
      <c r="M3093" s="228"/>
      <c r="N3093" s="241"/>
      <c r="O3093" s="241"/>
      <c r="P3093" s="241"/>
    </row>
    <row r="3094" spans="1:16" s="36" customFormat="1" ht="20.100000000000001" customHeight="1">
      <c r="A3094" s="29"/>
      <c r="B3094" s="34"/>
      <c r="C3094" s="31"/>
      <c r="D3094" s="32"/>
      <c r="E3094" s="33"/>
      <c r="F3094" s="34" t="s">
        <v>473</v>
      </c>
      <c r="G3094" s="34" t="s">
        <v>474</v>
      </c>
      <c r="H3094" s="34" t="s">
        <v>438</v>
      </c>
      <c r="I3094" s="29"/>
      <c r="J3094" s="35" t="s">
        <v>435</v>
      </c>
      <c r="K3094" s="228"/>
      <c r="L3094" s="228"/>
      <c r="M3094" s="228"/>
      <c r="N3094" s="241"/>
      <c r="O3094" s="241"/>
      <c r="P3094" s="241"/>
    </row>
    <row r="3095" spans="1:16" s="36" customFormat="1" ht="20.100000000000001" customHeight="1">
      <c r="A3095" s="29"/>
      <c r="B3095" s="34"/>
      <c r="C3095" s="31"/>
      <c r="D3095" s="32"/>
      <c r="E3095" s="33"/>
      <c r="F3095" s="34" t="s">
        <v>474</v>
      </c>
      <c r="G3095" s="34" t="s">
        <v>475</v>
      </c>
      <c r="H3095" s="34" t="s">
        <v>434</v>
      </c>
      <c r="I3095" s="29"/>
      <c r="J3095" s="35" t="s">
        <v>435</v>
      </c>
      <c r="K3095" s="228"/>
      <c r="L3095" s="228"/>
      <c r="M3095" s="228"/>
      <c r="N3095" s="241"/>
      <c r="O3095" s="241"/>
      <c r="P3095" s="241"/>
    </row>
    <row r="3096" spans="1:16" s="36" customFormat="1" ht="20.100000000000001" customHeight="1">
      <c r="A3096" s="29"/>
      <c r="B3096" s="34"/>
      <c r="C3096" s="31"/>
      <c r="D3096" s="32"/>
      <c r="E3096" s="33"/>
      <c r="F3096" s="34" t="s">
        <v>475</v>
      </c>
      <c r="G3096" s="34" t="s">
        <v>476</v>
      </c>
      <c r="H3096" s="34" t="s">
        <v>438</v>
      </c>
      <c r="I3096" s="29"/>
      <c r="J3096" s="35" t="s">
        <v>435</v>
      </c>
      <c r="K3096" s="228"/>
      <c r="L3096" s="228"/>
      <c r="M3096" s="228"/>
      <c r="N3096" s="241"/>
      <c r="O3096" s="241"/>
      <c r="P3096" s="241"/>
    </row>
    <row r="3097" spans="1:16" s="36" customFormat="1" ht="20.100000000000001" customHeight="1">
      <c r="A3097" s="29"/>
      <c r="B3097" s="34"/>
      <c r="C3097" s="31"/>
      <c r="D3097" s="32"/>
      <c r="E3097" s="33"/>
      <c r="F3097" s="34" t="s">
        <v>476</v>
      </c>
      <c r="G3097" s="34" t="s">
        <v>477</v>
      </c>
      <c r="H3097" s="34" t="s">
        <v>434</v>
      </c>
      <c r="I3097" s="29"/>
      <c r="J3097" s="35" t="s">
        <v>435</v>
      </c>
      <c r="K3097" s="228"/>
      <c r="L3097" s="228"/>
      <c r="M3097" s="228"/>
      <c r="N3097" s="241"/>
      <c r="O3097" s="241"/>
      <c r="P3097" s="241"/>
    </row>
    <row r="3098" spans="1:16" s="36" customFormat="1" ht="20.100000000000001" customHeight="1">
      <c r="A3098" s="29"/>
      <c r="B3098" s="34"/>
      <c r="C3098" s="31"/>
      <c r="D3098" s="32"/>
      <c r="E3098" s="33"/>
      <c r="F3098" s="34" t="s">
        <v>477</v>
      </c>
      <c r="G3098" s="34" t="s">
        <v>543</v>
      </c>
      <c r="H3098" s="34" t="s">
        <v>434</v>
      </c>
      <c r="I3098" s="29"/>
      <c r="J3098" s="35" t="s">
        <v>435</v>
      </c>
      <c r="K3098" s="228"/>
      <c r="L3098" s="228"/>
      <c r="M3098" s="228"/>
      <c r="N3098" s="241"/>
      <c r="O3098" s="241"/>
      <c r="P3098" s="241"/>
    </row>
    <row r="3099" spans="1:16" s="36" customFormat="1" ht="20.100000000000001" customHeight="1">
      <c r="A3099" s="29"/>
      <c r="B3099" s="34"/>
      <c r="C3099" s="31"/>
      <c r="D3099" s="32"/>
      <c r="E3099" s="33"/>
      <c r="F3099" s="34" t="s">
        <v>543</v>
      </c>
      <c r="G3099" s="34" t="s">
        <v>550</v>
      </c>
      <c r="H3099" s="34" t="s">
        <v>434</v>
      </c>
      <c r="I3099" s="29"/>
      <c r="J3099" s="35" t="s">
        <v>435</v>
      </c>
      <c r="K3099" s="228"/>
      <c r="L3099" s="228"/>
      <c r="M3099" s="228"/>
      <c r="N3099" s="241"/>
      <c r="O3099" s="241"/>
      <c r="P3099" s="241"/>
    </row>
    <row r="3100" spans="1:16" s="36" customFormat="1" ht="20.100000000000001" customHeight="1">
      <c r="A3100" s="29"/>
      <c r="B3100" s="34"/>
      <c r="C3100" s="31"/>
      <c r="D3100" s="32"/>
      <c r="E3100" s="33"/>
      <c r="F3100" s="34" t="s">
        <v>550</v>
      </c>
      <c r="G3100" s="34" t="s">
        <v>551</v>
      </c>
      <c r="H3100" s="34" t="s">
        <v>438</v>
      </c>
      <c r="I3100" s="29"/>
      <c r="J3100" s="35" t="s">
        <v>435</v>
      </c>
      <c r="K3100" s="228"/>
      <c r="L3100" s="228"/>
      <c r="M3100" s="228"/>
      <c r="N3100" s="241"/>
      <c r="O3100" s="241"/>
      <c r="P3100" s="241"/>
    </row>
    <row r="3101" spans="1:16" s="36" customFormat="1" ht="20.100000000000001" customHeight="1">
      <c r="A3101" s="29"/>
      <c r="B3101" s="34"/>
      <c r="C3101" s="31"/>
      <c r="D3101" s="32"/>
      <c r="E3101" s="33"/>
      <c r="F3101" s="34" t="s">
        <v>551</v>
      </c>
      <c r="G3101" s="34" t="s">
        <v>552</v>
      </c>
      <c r="H3101" s="34" t="s">
        <v>434</v>
      </c>
      <c r="I3101" s="29"/>
      <c r="J3101" s="35" t="s">
        <v>435</v>
      </c>
      <c r="K3101" s="228"/>
      <c r="L3101" s="228"/>
      <c r="M3101" s="228"/>
      <c r="N3101" s="241"/>
      <c r="O3101" s="241"/>
      <c r="P3101" s="241"/>
    </row>
    <row r="3102" spans="1:16" s="36" customFormat="1" ht="20.100000000000001" customHeight="1">
      <c r="A3102" s="29"/>
      <c r="B3102" s="34"/>
      <c r="C3102" s="31"/>
      <c r="D3102" s="32"/>
      <c r="E3102" s="33"/>
      <c r="F3102" s="34" t="s">
        <v>552</v>
      </c>
      <c r="G3102" s="34" t="s">
        <v>553</v>
      </c>
      <c r="H3102" s="34" t="s">
        <v>434</v>
      </c>
      <c r="I3102" s="29"/>
      <c r="J3102" s="35" t="s">
        <v>435</v>
      </c>
      <c r="K3102" s="228"/>
      <c r="L3102" s="228"/>
      <c r="M3102" s="228"/>
      <c r="N3102" s="241"/>
      <c r="O3102" s="241"/>
      <c r="P3102" s="241"/>
    </row>
    <row r="3103" spans="1:16" s="36" customFormat="1" ht="20.100000000000001" customHeight="1">
      <c r="A3103" s="29"/>
      <c r="B3103" s="34"/>
      <c r="C3103" s="31"/>
      <c r="D3103" s="32"/>
      <c r="E3103" s="33"/>
      <c r="F3103" s="34" t="s">
        <v>553</v>
      </c>
      <c r="G3103" s="34" t="s">
        <v>554</v>
      </c>
      <c r="H3103" s="34" t="s">
        <v>434</v>
      </c>
      <c r="I3103" s="29"/>
      <c r="J3103" s="35" t="s">
        <v>435</v>
      </c>
      <c r="K3103" s="228"/>
      <c r="L3103" s="228"/>
      <c r="M3103" s="228"/>
      <c r="N3103" s="241"/>
      <c r="O3103" s="241"/>
      <c r="P3103" s="241"/>
    </row>
    <row r="3104" spans="1:16" s="36" customFormat="1" ht="20.100000000000001" customHeight="1">
      <c r="A3104" s="29"/>
      <c r="B3104" s="34"/>
      <c r="C3104" s="31"/>
      <c r="D3104" s="32"/>
      <c r="E3104" s="33"/>
      <c r="F3104" s="34" t="s">
        <v>554</v>
      </c>
      <c r="G3104" s="34" t="s">
        <v>555</v>
      </c>
      <c r="H3104" s="34" t="s">
        <v>434</v>
      </c>
      <c r="I3104" s="29"/>
      <c r="J3104" s="35" t="s">
        <v>435</v>
      </c>
      <c r="K3104" s="228"/>
      <c r="L3104" s="228"/>
      <c r="M3104" s="228"/>
      <c r="N3104" s="241"/>
      <c r="O3104" s="241"/>
      <c r="P3104" s="241"/>
    </row>
    <row r="3105" spans="1:20" s="36" customFormat="1" ht="20.100000000000001" customHeight="1">
      <c r="A3105" s="29"/>
      <c r="B3105" s="34"/>
      <c r="C3105" s="31"/>
      <c r="D3105" s="32"/>
      <c r="E3105" s="33"/>
      <c r="F3105" s="34" t="s">
        <v>555</v>
      </c>
      <c r="G3105" s="34" t="s">
        <v>556</v>
      </c>
      <c r="H3105" s="34" t="s">
        <v>434</v>
      </c>
      <c r="I3105" s="29"/>
      <c r="J3105" s="35" t="s">
        <v>435</v>
      </c>
      <c r="K3105" s="228"/>
      <c r="L3105" s="228"/>
      <c r="M3105" s="228"/>
      <c r="N3105" s="241"/>
      <c r="O3105" s="241"/>
      <c r="P3105" s="241"/>
    </row>
    <row r="3106" spans="1:20" s="36" customFormat="1" ht="20.100000000000001" customHeight="1">
      <c r="A3106" s="29"/>
      <c r="B3106" s="34"/>
      <c r="C3106" s="31"/>
      <c r="D3106" s="32"/>
      <c r="E3106" s="33"/>
      <c r="F3106" s="34" t="s">
        <v>556</v>
      </c>
      <c r="G3106" s="34" t="s">
        <v>557</v>
      </c>
      <c r="H3106" s="34" t="s">
        <v>434</v>
      </c>
      <c r="I3106" s="29"/>
      <c r="J3106" s="35" t="s">
        <v>435</v>
      </c>
      <c r="K3106" s="228"/>
      <c r="L3106" s="228"/>
      <c r="M3106" s="228"/>
      <c r="N3106" s="241"/>
      <c r="O3106" s="241"/>
      <c r="P3106" s="241"/>
    </row>
    <row r="3107" spans="1:20" s="36" customFormat="1" ht="20.100000000000001" customHeight="1">
      <c r="A3107" s="29"/>
      <c r="B3107" s="34"/>
      <c r="C3107" s="31"/>
      <c r="D3107" s="32"/>
      <c r="E3107" s="33"/>
      <c r="F3107" s="34" t="s">
        <v>557</v>
      </c>
      <c r="G3107" s="34" t="s">
        <v>652</v>
      </c>
      <c r="H3107" s="34" t="s">
        <v>434</v>
      </c>
      <c r="I3107" s="29"/>
      <c r="J3107" s="35" t="s">
        <v>435</v>
      </c>
      <c r="K3107" s="228"/>
      <c r="L3107" s="228"/>
      <c r="M3107" s="228"/>
      <c r="N3107" s="241"/>
      <c r="O3107" s="241"/>
      <c r="P3107" s="241"/>
    </row>
    <row r="3108" spans="1:20" s="25" customFormat="1" ht="20.100000000000001" customHeight="1">
      <c r="A3108" s="20"/>
      <c r="B3108" s="44"/>
      <c r="C3108" s="41"/>
      <c r="D3108" s="42"/>
      <c r="E3108" s="43"/>
      <c r="F3108" s="44"/>
      <c r="G3108" s="44"/>
      <c r="H3108" s="44"/>
      <c r="I3108" s="20"/>
      <c r="J3108" s="24"/>
      <c r="K3108" s="226"/>
      <c r="L3108" s="226"/>
      <c r="M3108" s="226"/>
      <c r="N3108" s="239"/>
      <c r="O3108" s="239"/>
      <c r="P3108" s="239"/>
    </row>
    <row r="3109" spans="1:20" s="25" customFormat="1" ht="20.100000000000001" customHeight="1">
      <c r="A3109" s="20"/>
      <c r="B3109" s="44"/>
      <c r="C3109" s="41"/>
      <c r="D3109" s="42"/>
      <c r="E3109" s="43"/>
      <c r="F3109" s="44"/>
      <c r="G3109" s="44"/>
      <c r="H3109" s="44"/>
      <c r="I3109" s="20"/>
      <c r="J3109" s="24"/>
      <c r="K3109" s="226"/>
      <c r="L3109" s="226"/>
      <c r="M3109" s="226"/>
      <c r="N3109" s="239"/>
      <c r="O3109" s="239"/>
      <c r="P3109" s="239"/>
    </row>
    <row r="3110" spans="1:20" s="36" customFormat="1" ht="20.100000000000001" customHeight="1">
      <c r="A3110" s="29"/>
      <c r="B3110" s="34">
        <v>238</v>
      </c>
      <c r="C3110" s="31">
        <v>2.0830000000000002</v>
      </c>
      <c r="D3110" s="32" t="s">
        <v>253</v>
      </c>
      <c r="E3110" s="33">
        <v>5.1849999999999996</v>
      </c>
      <c r="F3110" s="34" t="s">
        <v>433</v>
      </c>
      <c r="G3110" s="34" t="s">
        <v>447</v>
      </c>
      <c r="H3110" s="34" t="s">
        <v>434</v>
      </c>
      <c r="I3110" s="29"/>
      <c r="J3110" s="35" t="s">
        <v>435</v>
      </c>
      <c r="K3110" s="228" t="s">
        <v>434</v>
      </c>
      <c r="L3110" s="228">
        <f>COUNTIF(H3110:H3134,"B")</f>
        <v>18</v>
      </c>
      <c r="M3110" s="228">
        <v>200</v>
      </c>
      <c r="N3110" s="245">
        <f>L3110*M3110</f>
        <v>3600</v>
      </c>
      <c r="O3110" s="245">
        <v>185</v>
      </c>
      <c r="P3110" s="245">
        <f>O3110+N3110</f>
        <v>3785</v>
      </c>
      <c r="Q3110" s="76">
        <f>P3110/P3114</f>
        <v>0.72999035679845714</v>
      </c>
      <c r="R3110" s="76"/>
      <c r="S3110" s="76"/>
      <c r="T3110" s="76"/>
    </row>
    <row r="3111" spans="1:20" s="36" customFormat="1" ht="20.100000000000001" customHeight="1">
      <c r="A3111" s="29"/>
      <c r="B3111" s="34"/>
      <c r="C3111" s="31"/>
      <c r="D3111" s="32"/>
      <c r="E3111" s="33"/>
      <c r="F3111" s="34" t="s">
        <v>447</v>
      </c>
      <c r="G3111" s="34" t="s">
        <v>451</v>
      </c>
      <c r="H3111" s="34" t="s">
        <v>434</v>
      </c>
      <c r="I3111" s="29"/>
      <c r="J3111" s="35" t="s">
        <v>435</v>
      </c>
      <c r="K3111" s="228" t="s">
        <v>438</v>
      </c>
      <c r="L3111" s="228">
        <f>COUNTIF(H3110:H3134,"S")</f>
        <v>2</v>
      </c>
      <c r="M3111" s="228">
        <v>200</v>
      </c>
      <c r="N3111" s="245">
        <f>L3111*M3111</f>
        <v>400</v>
      </c>
      <c r="O3111" s="245"/>
      <c r="P3111" s="245">
        <f>N3111+O3111</f>
        <v>400</v>
      </c>
      <c r="Q3111" s="76">
        <f>P3111/P3114</f>
        <v>7.7145612343297976E-2</v>
      </c>
      <c r="R3111" s="76"/>
      <c r="S3111" s="76"/>
      <c r="T3111" s="76"/>
    </row>
    <row r="3112" spans="1:20" s="36" customFormat="1" ht="20.100000000000001" customHeight="1">
      <c r="A3112" s="29"/>
      <c r="B3112" s="34"/>
      <c r="C3112" s="31"/>
      <c r="D3112" s="32"/>
      <c r="E3112" s="33"/>
      <c r="F3112" s="34" t="s">
        <v>451</v>
      </c>
      <c r="G3112" s="34" t="s">
        <v>454</v>
      </c>
      <c r="H3112" s="34" t="s">
        <v>434</v>
      </c>
      <c r="I3112" s="29"/>
      <c r="J3112" s="35" t="s">
        <v>435</v>
      </c>
      <c r="K3112" s="228" t="s">
        <v>440</v>
      </c>
      <c r="L3112" s="228">
        <f>COUNTIF(H3110:H3134,"RR")</f>
        <v>0</v>
      </c>
      <c r="M3112" s="228">
        <v>200</v>
      </c>
      <c r="N3112" s="245">
        <f>L3112*M3112</f>
        <v>0</v>
      </c>
      <c r="O3112" s="245"/>
      <c r="P3112" s="245">
        <f>N3112+O3112</f>
        <v>0</v>
      </c>
      <c r="Q3112" s="76">
        <f>P3112/P3114</f>
        <v>0</v>
      </c>
      <c r="R3112" s="76"/>
      <c r="S3112" s="76"/>
      <c r="T3112" s="76"/>
    </row>
    <row r="3113" spans="1:20" s="36" customFormat="1" ht="20.100000000000001" customHeight="1">
      <c r="A3113" s="29"/>
      <c r="B3113" s="34"/>
      <c r="C3113" s="31"/>
      <c r="D3113" s="32"/>
      <c r="E3113" s="33"/>
      <c r="F3113" s="34" t="s">
        <v>454</v>
      </c>
      <c r="G3113" s="34" t="s">
        <v>455</v>
      </c>
      <c r="H3113" s="34" t="s">
        <v>434</v>
      </c>
      <c r="I3113" s="29"/>
      <c r="J3113" s="35" t="s">
        <v>435</v>
      </c>
      <c r="K3113" s="228" t="s">
        <v>443</v>
      </c>
      <c r="L3113" s="228">
        <f>COUNTIF(H3110:H3134,"RB")</f>
        <v>5</v>
      </c>
      <c r="M3113" s="228">
        <v>200</v>
      </c>
      <c r="N3113" s="245">
        <f>L3113*M3113</f>
        <v>1000</v>
      </c>
      <c r="O3113" s="245"/>
      <c r="P3113" s="245">
        <f>N3113+O3113</f>
        <v>1000</v>
      </c>
      <c r="Q3113" s="76">
        <f>P3113/P3114</f>
        <v>0.19286403085824494</v>
      </c>
      <c r="R3113" s="76"/>
      <c r="S3113" s="76"/>
      <c r="T3113" s="76"/>
    </row>
    <row r="3114" spans="1:20" s="36" customFormat="1" ht="20.100000000000001" customHeight="1">
      <c r="A3114" s="29"/>
      <c r="B3114" s="34"/>
      <c r="C3114" s="31"/>
      <c r="D3114" s="32"/>
      <c r="E3114" s="33"/>
      <c r="F3114" s="34" t="s">
        <v>455</v>
      </c>
      <c r="G3114" s="34" t="s">
        <v>456</v>
      </c>
      <c r="H3114" s="34" t="s">
        <v>434</v>
      </c>
      <c r="I3114" s="29"/>
      <c r="J3114" s="35" t="s">
        <v>435</v>
      </c>
      <c r="K3114" s="228"/>
      <c r="L3114" s="228"/>
      <c r="M3114" s="228"/>
      <c r="N3114" s="245"/>
      <c r="O3114" s="245"/>
      <c r="P3114" s="245">
        <f>SUM(P3110:P3113)</f>
        <v>5185</v>
      </c>
      <c r="Q3114" s="76">
        <f>SUM(Q3110:Q3113)</f>
        <v>1</v>
      </c>
      <c r="R3114" s="76"/>
      <c r="S3114" s="76"/>
      <c r="T3114" s="76"/>
    </row>
    <row r="3115" spans="1:20" s="36" customFormat="1" ht="20.100000000000001" customHeight="1">
      <c r="A3115" s="29"/>
      <c r="B3115" s="34"/>
      <c r="C3115" s="31"/>
      <c r="D3115" s="32"/>
      <c r="E3115" s="33"/>
      <c r="F3115" s="34" t="s">
        <v>456</v>
      </c>
      <c r="G3115" s="34" t="s">
        <v>457</v>
      </c>
      <c r="H3115" s="34" t="s">
        <v>443</v>
      </c>
      <c r="I3115" s="29"/>
      <c r="J3115" s="35" t="s">
        <v>435</v>
      </c>
      <c r="K3115" s="228"/>
      <c r="L3115" s="228"/>
      <c r="M3115" s="228"/>
      <c r="N3115" s="241"/>
      <c r="O3115" s="241"/>
      <c r="P3115" s="241"/>
    </row>
    <row r="3116" spans="1:20" s="36" customFormat="1" ht="20.100000000000001" customHeight="1">
      <c r="A3116" s="29"/>
      <c r="B3116" s="34"/>
      <c r="C3116" s="31"/>
      <c r="D3116" s="32"/>
      <c r="E3116" s="33"/>
      <c r="F3116" s="34" t="s">
        <v>457</v>
      </c>
      <c r="G3116" s="34" t="s">
        <v>460</v>
      </c>
      <c r="H3116" s="34" t="s">
        <v>443</v>
      </c>
      <c r="I3116" s="29"/>
      <c r="J3116" s="35" t="s">
        <v>435</v>
      </c>
      <c r="K3116" s="228"/>
      <c r="L3116" s="228"/>
      <c r="M3116" s="228"/>
      <c r="N3116" s="241"/>
      <c r="O3116" s="241"/>
      <c r="P3116" s="241"/>
    </row>
    <row r="3117" spans="1:20" s="36" customFormat="1" ht="20.100000000000001" customHeight="1">
      <c r="A3117" s="29"/>
      <c r="B3117" s="34"/>
      <c r="C3117" s="31"/>
      <c r="D3117" s="32"/>
      <c r="E3117" s="33"/>
      <c r="F3117" s="34" t="s">
        <v>460</v>
      </c>
      <c r="G3117" s="34" t="s">
        <v>463</v>
      </c>
      <c r="H3117" s="34" t="s">
        <v>443</v>
      </c>
      <c r="I3117" s="29"/>
      <c r="J3117" s="35" t="s">
        <v>435</v>
      </c>
      <c r="K3117" s="228"/>
      <c r="L3117" s="228"/>
      <c r="M3117" s="228"/>
      <c r="N3117" s="241"/>
      <c r="O3117" s="241"/>
      <c r="P3117" s="241"/>
    </row>
    <row r="3118" spans="1:20" s="36" customFormat="1" ht="20.100000000000001" customHeight="1">
      <c r="A3118" s="29"/>
      <c r="B3118" s="34"/>
      <c r="C3118" s="31"/>
      <c r="D3118" s="32"/>
      <c r="E3118" s="33"/>
      <c r="F3118" s="34" t="s">
        <v>463</v>
      </c>
      <c r="G3118" s="34" t="s">
        <v>464</v>
      </c>
      <c r="H3118" s="34" t="s">
        <v>443</v>
      </c>
      <c r="I3118" s="29"/>
      <c r="J3118" s="35" t="s">
        <v>435</v>
      </c>
      <c r="K3118" s="228"/>
      <c r="L3118" s="228"/>
      <c r="M3118" s="228"/>
      <c r="N3118" s="241"/>
      <c r="O3118" s="241"/>
      <c r="P3118" s="241"/>
    </row>
    <row r="3119" spans="1:20" s="36" customFormat="1" ht="20.100000000000001" customHeight="1">
      <c r="A3119" s="29"/>
      <c r="B3119" s="34"/>
      <c r="C3119" s="31"/>
      <c r="D3119" s="32"/>
      <c r="E3119" s="33"/>
      <c r="F3119" s="34" t="s">
        <v>464</v>
      </c>
      <c r="G3119" s="34" t="s">
        <v>465</v>
      </c>
      <c r="H3119" s="34" t="s">
        <v>443</v>
      </c>
      <c r="I3119" s="29"/>
      <c r="J3119" s="35" t="s">
        <v>435</v>
      </c>
      <c r="K3119" s="228"/>
      <c r="L3119" s="228"/>
      <c r="M3119" s="228"/>
      <c r="N3119" s="241"/>
      <c r="O3119" s="241"/>
      <c r="P3119" s="241"/>
    </row>
    <row r="3120" spans="1:20" s="36" customFormat="1" ht="20.100000000000001" customHeight="1">
      <c r="A3120" s="29"/>
      <c r="B3120" s="34"/>
      <c r="C3120" s="31"/>
      <c r="D3120" s="32"/>
      <c r="E3120" s="33"/>
      <c r="F3120" s="34" t="s">
        <v>465</v>
      </c>
      <c r="G3120" s="34" t="s">
        <v>466</v>
      </c>
      <c r="H3120" s="34" t="s">
        <v>434</v>
      </c>
      <c r="I3120" s="29"/>
      <c r="J3120" s="35" t="s">
        <v>435</v>
      </c>
      <c r="K3120" s="228"/>
      <c r="L3120" s="228"/>
      <c r="M3120" s="228"/>
      <c r="N3120" s="241"/>
      <c r="O3120" s="241"/>
      <c r="P3120" s="241"/>
    </row>
    <row r="3121" spans="1:16" s="36" customFormat="1" ht="20.100000000000001" customHeight="1">
      <c r="A3121" s="29"/>
      <c r="B3121" s="34"/>
      <c r="C3121" s="31"/>
      <c r="D3121" s="32"/>
      <c r="E3121" s="33"/>
      <c r="F3121" s="34" t="s">
        <v>466</v>
      </c>
      <c r="G3121" s="34" t="s">
        <v>467</v>
      </c>
      <c r="H3121" s="34" t="s">
        <v>434</v>
      </c>
      <c r="I3121" s="29"/>
      <c r="J3121" s="35" t="s">
        <v>435</v>
      </c>
      <c r="K3121" s="228"/>
      <c r="L3121" s="228"/>
      <c r="M3121" s="228"/>
      <c r="N3121" s="241"/>
      <c r="O3121" s="241"/>
      <c r="P3121" s="241"/>
    </row>
    <row r="3122" spans="1:16" s="36" customFormat="1" ht="20.100000000000001" customHeight="1">
      <c r="A3122" s="29"/>
      <c r="B3122" s="34"/>
      <c r="C3122" s="31"/>
      <c r="D3122" s="32"/>
      <c r="E3122" s="33"/>
      <c r="F3122" s="34" t="s">
        <v>467</v>
      </c>
      <c r="G3122" s="34" t="s">
        <v>468</v>
      </c>
      <c r="H3122" s="34" t="s">
        <v>434</v>
      </c>
      <c r="I3122" s="29"/>
      <c r="J3122" s="35" t="s">
        <v>435</v>
      </c>
      <c r="K3122" s="228"/>
      <c r="L3122" s="228"/>
      <c r="M3122" s="228"/>
      <c r="N3122" s="241"/>
      <c r="O3122" s="241"/>
      <c r="P3122" s="241"/>
    </row>
    <row r="3123" spans="1:16" s="36" customFormat="1" ht="20.100000000000001" customHeight="1">
      <c r="A3123" s="29"/>
      <c r="B3123" s="34"/>
      <c r="C3123" s="31"/>
      <c r="D3123" s="32"/>
      <c r="E3123" s="33"/>
      <c r="F3123" s="34" t="s">
        <v>468</v>
      </c>
      <c r="G3123" s="34" t="s">
        <v>469</v>
      </c>
      <c r="H3123" s="34" t="s">
        <v>434</v>
      </c>
      <c r="I3123" s="29"/>
      <c r="J3123" s="35" t="s">
        <v>435</v>
      </c>
      <c r="K3123" s="228"/>
      <c r="L3123" s="228"/>
      <c r="M3123" s="228"/>
      <c r="N3123" s="241"/>
      <c r="O3123" s="241"/>
      <c r="P3123" s="241"/>
    </row>
    <row r="3124" spans="1:16" s="36" customFormat="1" ht="20.100000000000001" customHeight="1">
      <c r="A3124" s="29"/>
      <c r="B3124" s="34"/>
      <c r="C3124" s="31"/>
      <c r="D3124" s="32"/>
      <c r="E3124" s="33"/>
      <c r="F3124" s="34" t="s">
        <v>469</v>
      </c>
      <c r="G3124" s="34" t="s">
        <v>470</v>
      </c>
      <c r="H3124" s="34" t="s">
        <v>434</v>
      </c>
      <c r="I3124" s="29"/>
      <c r="J3124" s="35" t="s">
        <v>435</v>
      </c>
      <c r="K3124" s="228"/>
      <c r="L3124" s="228"/>
      <c r="M3124" s="228"/>
      <c r="N3124" s="241"/>
      <c r="O3124" s="241"/>
      <c r="P3124" s="241"/>
    </row>
    <row r="3125" spans="1:16" s="36" customFormat="1" ht="20.100000000000001" customHeight="1">
      <c r="A3125" s="29"/>
      <c r="B3125" s="34"/>
      <c r="C3125" s="31"/>
      <c r="D3125" s="32"/>
      <c r="E3125" s="33"/>
      <c r="F3125" s="34" t="s">
        <v>470</v>
      </c>
      <c r="G3125" s="34" t="s">
        <v>471</v>
      </c>
      <c r="H3125" s="34" t="s">
        <v>434</v>
      </c>
      <c r="I3125" s="29"/>
      <c r="J3125" s="35" t="s">
        <v>435</v>
      </c>
      <c r="K3125" s="228"/>
      <c r="L3125" s="228"/>
      <c r="M3125" s="228"/>
      <c r="N3125" s="241"/>
      <c r="O3125" s="241"/>
      <c r="P3125" s="241"/>
    </row>
    <row r="3126" spans="1:16" s="36" customFormat="1" ht="20.100000000000001" customHeight="1">
      <c r="A3126" s="29"/>
      <c r="B3126" s="34"/>
      <c r="C3126" s="31"/>
      <c r="D3126" s="32"/>
      <c r="E3126" s="33"/>
      <c r="F3126" s="34" t="s">
        <v>471</v>
      </c>
      <c r="G3126" s="34" t="s">
        <v>473</v>
      </c>
      <c r="H3126" s="34" t="s">
        <v>434</v>
      </c>
      <c r="I3126" s="29"/>
      <c r="J3126" s="35" t="s">
        <v>435</v>
      </c>
      <c r="K3126" s="228"/>
      <c r="L3126" s="228"/>
      <c r="M3126" s="228"/>
      <c r="N3126" s="241"/>
      <c r="O3126" s="241"/>
      <c r="P3126" s="241"/>
    </row>
    <row r="3127" spans="1:16" s="36" customFormat="1" ht="20.100000000000001" customHeight="1">
      <c r="A3127" s="29"/>
      <c r="B3127" s="34"/>
      <c r="C3127" s="31"/>
      <c r="D3127" s="32"/>
      <c r="E3127" s="33"/>
      <c r="F3127" s="34" t="s">
        <v>473</v>
      </c>
      <c r="G3127" s="34" t="s">
        <v>474</v>
      </c>
      <c r="H3127" s="34" t="s">
        <v>434</v>
      </c>
      <c r="I3127" s="29"/>
      <c r="J3127" s="35" t="s">
        <v>435</v>
      </c>
      <c r="K3127" s="228"/>
      <c r="L3127" s="228"/>
      <c r="M3127" s="228"/>
      <c r="N3127" s="241"/>
      <c r="O3127" s="241"/>
      <c r="P3127" s="241"/>
    </row>
    <row r="3128" spans="1:16" s="36" customFormat="1" ht="20.100000000000001" customHeight="1">
      <c r="A3128" s="29"/>
      <c r="B3128" s="34"/>
      <c r="C3128" s="31"/>
      <c r="D3128" s="32"/>
      <c r="E3128" s="33"/>
      <c r="F3128" s="34" t="s">
        <v>474</v>
      </c>
      <c r="G3128" s="34" t="s">
        <v>475</v>
      </c>
      <c r="H3128" s="34" t="s">
        <v>434</v>
      </c>
      <c r="I3128" s="29"/>
      <c r="J3128" s="35" t="s">
        <v>435</v>
      </c>
      <c r="K3128" s="228"/>
      <c r="L3128" s="228"/>
      <c r="M3128" s="228"/>
      <c r="N3128" s="241"/>
      <c r="O3128" s="241"/>
      <c r="P3128" s="241"/>
    </row>
    <row r="3129" spans="1:16" s="36" customFormat="1" ht="20.100000000000001" customHeight="1">
      <c r="A3129" s="29"/>
      <c r="B3129" s="34"/>
      <c r="C3129" s="31"/>
      <c r="D3129" s="32"/>
      <c r="E3129" s="33"/>
      <c r="F3129" s="34" t="s">
        <v>475</v>
      </c>
      <c r="G3129" s="34" t="s">
        <v>476</v>
      </c>
      <c r="H3129" s="34" t="s">
        <v>434</v>
      </c>
      <c r="I3129" s="29"/>
      <c r="J3129" s="35" t="s">
        <v>435</v>
      </c>
      <c r="K3129" s="228"/>
      <c r="L3129" s="228"/>
      <c r="M3129" s="228"/>
      <c r="N3129" s="241"/>
      <c r="O3129" s="241"/>
      <c r="P3129" s="241"/>
    </row>
    <row r="3130" spans="1:16" s="36" customFormat="1" ht="20.100000000000001" customHeight="1">
      <c r="A3130" s="29"/>
      <c r="B3130" s="34"/>
      <c r="C3130" s="31"/>
      <c r="D3130" s="32"/>
      <c r="E3130" s="33"/>
      <c r="F3130" s="34" t="s">
        <v>476</v>
      </c>
      <c r="G3130" s="34" t="s">
        <v>477</v>
      </c>
      <c r="H3130" s="34" t="s">
        <v>434</v>
      </c>
      <c r="I3130" s="29"/>
      <c r="J3130" s="35" t="s">
        <v>435</v>
      </c>
      <c r="K3130" s="228"/>
      <c r="L3130" s="228"/>
      <c r="M3130" s="228"/>
      <c r="N3130" s="241"/>
      <c r="O3130" s="241"/>
      <c r="P3130" s="241"/>
    </row>
    <row r="3131" spans="1:16" s="36" customFormat="1" ht="20.100000000000001" customHeight="1">
      <c r="A3131" s="29"/>
      <c r="B3131" s="34"/>
      <c r="C3131" s="31"/>
      <c r="D3131" s="32"/>
      <c r="E3131" s="33"/>
      <c r="F3131" s="34" t="s">
        <v>477</v>
      </c>
      <c r="G3131" s="34" t="s">
        <v>543</v>
      </c>
      <c r="H3131" s="34" t="s">
        <v>434</v>
      </c>
      <c r="I3131" s="29"/>
      <c r="J3131" s="35" t="s">
        <v>435</v>
      </c>
      <c r="K3131" s="228"/>
      <c r="L3131" s="228"/>
      <c r="M3131" s="228"/>
      <c r="N3131" s="241"/>
      <c r="O3131" s="241"/>
      <c r="P3131" s="241"/>
    </row>
    <row r="3132" spans="1:16" s="36" customFormat="1" ht="20.100000000000001" customHeight="1">
      <c r="A3132" s="29"/>
      <c r="B3132" s="34"/>
      <c r="C3132" s="31"/>
      <c r="D3132" s="32"/>
      <c r="E3132" s="33"/>
      <c r="F3132" s="34" t="s">
        <v>543</v>
      </c>
      <c r="G3132" s="34" t="s">
        <v>550</v>
      </c>
      <c r="H3132" s="34" t="s">
        <v>438</v>
      </c>
      <c r="I3132" s="29"/>
      <c r="J3132" s="35" t="s">
        <v>435</v>
      </c>
      <c r="K3132" s="228"/>
      <c r="L3132" s="228"/>
      <c r="M3132" s="228"/>
      <c r="N3132" s="241"/>
      <c r="O3132" s="241"/>
      <c r="P3132" s="241"/>
    </row>
    <row r="3133" spans="1:16" s="36" customFormat="1" ht="20.100000000000001" customHeight="1">
      <c r="A3133" s="29"/>
      <c r="B3133" s="34"/>
      <c r="C3133" s="31"/>
      <c r="D3133" s="32"/>
      <c r="E3133" s="33"/>
      <c r="F3133" s="34" t="s">
        <v>550</v>
      </c>
      <c r="G3133" s="34" t="s">
        <v>551</v>
      </c>
      <c r="H3133" s="34" t="s">
        <v>438</v>
      </c>
      <c r="I3133" s="29"/>
      <c r="J3133" s="35" t="s">
        <v>435</v>
      </c>
      <c r="K3133" s="228"/>
      <c r="L3133" s="228"/>
      <c r="M3133" s="228"/>
      <c r="N3133" s="241"/>
      <c r="O3133" s="241"/>
      <c r="P3133" s="241"/>
    </row>
    <row r="3134" spans="1:16" s="36" customFormat="1" ht="20.100000000000001" customHeight="1">
      <c r="A3134" s="29"/>
      <c r="B3134" s="34"/>
      <c r="C3134" s="31"/>
      <c r="D3134" s="32"/>
      <c r="E3134" s="33"/>
      <c r="F3134" s="34" t="s">
        <v>551</v>
      </c>
      <c r="G3134" s="34" t="s">
        <v>552</v>
      </c>
      <c r="H3134" s="34" t="s">
        <v>434</v>
      </c>
      <c r="I3134" s="29"/>
      <c r="J3134" s="35" t="s">
        <v>435</v>
      </c>
      <c r="K3134" s="228"/>
      <c r="L3134" s="228"/>
      <c r="M3134" s="228"/>
      <c r="N3134" s="241"/>
      <c r="O3134" s="241"/>
      <c r="P3134" s="241"/>
    </row>
    <row r="3135" spans="1:16" s="36" customFormat="1" ht="20.100000000000001" customHeight="1">
      <c r="A3135" s="29"/>
      <c r="B3135" s="34"/>
      <c r="C3135" s="31"/>
      <c r="D3135" s="32"/>
      <c r="E3135" s="33"/>
      <c r="F3135" s="34" t="s">
        <v>552</v>
      </c>
      <c r="G3135" s="34" t="s">
        <v>653</v>
      </c>
      <c r="H3135" s="34" t="s">
        <v>434</v>
      </c>
      <c r="I3135" s="29"/>
      <c r="J3135" s="35" t="s">
        <v>435</v>
      </c>
      <c r="K3135" s="228"/>
      <c r="L3135" s="228"/>
      <c r="M3135" s="228"/>
      <c r="N3135" s="241"/>
      <c r="O3135" s="241"/>
      <c r="P3135" s="241"/>
    </row>
    <row r="3136" spans="1:16" s="25" customFormat="1" ht="20.100000000000001" customHeight="1">
      <c r="A3136" s="20"/>
      <c r="B3136" s="44"/>
      <c r="C3136" s="41"/>
      <c r="D3136" s="42"/>
      <c r="E3136" s="43"/>
      <c r="F3136" s="44"/>
      <c r="G3136" s="44"/>
      <c r="H3136" s="44"/>
      <c r="I3136" s="20"/>
      <c r="J3136" s="24"/>
      <c r="K3136" s="226"/>
      <c r="L3136" s="226"/>
      <c r="M3136" s="226"/>
      <c r="N3136" s="239"/>
      <c r="O3136" s="239"/>
      <c r="P3136" s="239"/>
    </row>
    <row r="3137" spans="1:20" s="25" customFormat="1" ht="20.100000000000001" customHeight="1">
      <c r="A3137" s="20"/>
      <c r="B3137" s="44"/>
      <c r="C3137" s="41"/>
      <c r="D3137" s="42"/>
      <c r="E3137" s="43"/>
      <c r="F3137" s="44"/>
      <c r="G3137" s="44"/>
      <c r="H3137" s="44"/>
      <c r="I3137" s="20"/>
      <c r="J3137" s="24"/>
      <c r="K3137" s="226"/>
      <c r="L3137" s="226"/>
      <c r="M3137" s="226"/>
      <c r="N3137" s="239"/>
      <c r="O3137" s="239"/>
      <c r="P3137" s="239"/>
    </row>
    <row r="3138" spans="1:20" s="36" customFormat="1" ht="20.100000000000001" customHeight="1">
      <c r="A3138" s="29"/>
      <c r="B3138" s="34">
        <v>239</v>
      </c>
      <c r="C3138" s="31">
        <v>2.0840000000000001</v>
      </c>
      <c r="D3138" s="32" t="s">
        <v>254</v>
      </c>
      <c r="E3138" s="33">
        <v>1.304</v>
      </c>
      <c r="F3138" s="34" t="s">
        <v>433</v>
      </c>
      <c r="G3138" s="34" t="s">
        <v>447</v>
      </c>
      <c r="H3138" s="34" t="s">
        <v>434</v>
      </c>
      <c r="I3138" s="29"/>
      <c r="J3138" s="35" t="s">
        <v>435</v>
      </c>
      <c r="K3138" s="228" t="s">
        <v>434</v>
      </c>
      <c r="L3138" s="228">
        <f>COUNTIF(H3138:H3143,"B")</f>
        <v>6</v>
      </c>
      <c r="M3138" s="228">
        <v>200</v>
      </c>
      <c r="N3138" s="245">
        <f>L3138*M3138</f>
        <v>1200</v>
      </c>
      <c r="O3138" s="245">
        <v>104</v>
      </c>
      <c r="P3138" s="245">
        <f>O3138+N3138</f>
        <v>1304</v>
      </c>
      <c r="Q3138" s="76">
        <f>P3138/P3142</f>
        <v>0.56597222222222221</v>
      </c>
      <c r="R3138" s="76"/>
      <c r="S3138" s="76"/>
      <c r="T3138" s="76"/>
    </row>
    <row r="3139" spans="1:20" s="36" customFormat="1" ht="20.100000000000001" customHeight="1">
      <c r="A3139" s="29"/>
      <c r="B3139" s="34"/>
      <c r="C3139" s="31"/>
      <c r="D3139" s="32"/>
      <c r="E3139" s="33"/>
      <c r="F3139" s="34" t="s">
        <v>447</v>
      </c>
      <c r="G3139" s="34" t="s">
        <v>451</v>
      </c>
      <c r="H3139" s="34" t="s">
        <v>434</v>
      </c>
      <c r="I3139" s="29"/>
      <c r="J3139" s="35" t="s">
        <v>435</v>
      </c>
      <c r="K3139" s="228" t="s">
        <v>438</v>
      </c>
      <c r="L3139" s="228">
        <f>COUNTIF(H3138:H3156,"S")</f>
        <v>5</v>
      </c>
      <c r="M3139" s="228">
        <v>200</v>
      </c>
      <c r="N3139" s="245">
        <f>L3139*M3139</f>
        <v>1000</v>
      </c>
      <c r="O3139" s="245"/>
      <c r="P3139" s="245">
        <f>N3139+O3139</f>
        <v>1000</v>
      </c>
      <c r="Q3139" s="76">
        <f>P3139/P3142</f>
        <v>0.43402777777777779</v>
      </c>
      <c r="R3139" s="76"/>
      <c r="S3139" s="76"/>
      <c r="T3139" s="76"/>
    </row>
    <row r="3140" spans="1:20" s="36" customFormat="1" ht="20.100000000000001" customHeight="1">
      <c r="A3140" s="29"/>
      <c r="B3140" s="34"/>
      <c r="C3140" s="31"/>
      <c r="D3140" s="32"/>
      <c r="E3140" s="33"/>
      <c r="F3140" s="34" t="s">
        <v>451</v>
      </c>
      <c r="G3140" s="34" t="s">
        <v>454</v>
      </c>
      <c r="H3140" s="34" t="s">
        <v>434</v>
      </c>
      <c r="I3140" s="29"/>
      <c r="J3140" s="35" t="s">
        <v>435</v>
      </c>
      <c r="K3140" s="228" t="s">
        <v>440</v>
      </c>
      <c r="L3140" s="228">
        <f>COUNTIF(H3138:H3144,"RR")</f>
        <v>0</v>
      </c>
      <c r="M3140" s="228">
        <v>200</v>
      </c>
      <c r="N3140" s="245">
        <f>L3140*M3140</f>
        <v>0</v>
      </c>
      <c r="O3140" s="245"/>
      <c r="P3140" s="245">
        <f>N3140+O3140</f>
        <v>0</v>
      </c>
      <c r="Q3140" s="76">
        <f>P3140/P3142</f>
        <v>0</v>
      </c>
      <c r="R3140" s="76"/>
      <c r="S3140" s="76"/>
      <c r="T3140" s="76"/>
    </row>
    <row r="3141" spans="1:20" s="36" customFormat="1" ht="20.100000000000001" customHeight="1">
      <c r="A3141" s="29"/>
      <c r="B3141" s="34"/>
      <c r="C3141" s="31"/>
      <c r="D3141" s="32"/>
      <c r="E3141" s="33"/>
      <c r="F3141" s="34" t="s">
        <v>454</v>
      </c>
      <c r="G3141" s="34" t="s">
        <v>455</v>
      </c>
      <c r="H3141" s="34" t="s">
        <v>434</v>
      </c>
      <c r="I3141" s="29"/>
      <c r="J3141" s="35" t="s">
        <v>435</v>
      </c>
      <c r="K3141" s="228" t="s">
        <v>443</v>
      </c>
      <c r="L3141" s="228">
        <f>COUNTIF(H3138:H3143,"RB")</f>
        <v>0</v>
      </c>
      <c r="M3141" s="228">
        <v>200</v>
      </c>
      <c r="N3141" s="245">
        <f>L3141*M3141</f>
        <v>0</v>
      </c>
      <c r="O3141" s="245"/>
      <c r="P3141" s="245">
        <f>N3141+O3141</f>
        <v>0</v>
      </c>
      <c r="Q3141" s="76">
        <f>P3141/P3142</f>
        <v>0</v>
      </c>
      <c r="R3141" s="76"/>
      <c r="S3141" s="76"/>
      <c r="T3141" s="76"/>
    </row>
    <row r="3142" spans="1:20" s="36" customFormat="1" ht="20.100000000000001" customHeight="1">
      <c r="A3142" s="29"/>
      <c r="B3142" s="34"/>
      <c r="C3142" s="31"/>
      <c r="D3142" s="32"/>
      <c r="E3142" s="33"/>
      <c r="F3142" s="34" t="s">
        <v>455</v>
      </c>
      <c r="G3142" s="34" t="s">
        <v>456</v>
      </c>
      <c r="H3142" s="34" t="s">
        <v>434</v>
      </c>
      <c r="I3142" s="29"/>
      <c r="J3142" s="35" t="s">
        <v>435</v>
      </c>
      <c r="K3142" s="228"/>
      <c r="L3142" s="228"/>
      <c r="M3142" s="228"/>
      <c r="N3142" s="245"/>
      <c r="O3142" s="245"/>
      <c r="P3142" s="245">
        <f>SUM(P3138:P3141)</f>
        <v>2304</v>
      </c>
      <c r="Q3142" s="76">
        <f>SUM(Q3138:Q3141)</f>
        <v>1</v>
      </c>
      <c r="R3142" s="76"/>
      <c r="S3142" s="76"/>
      <c r="T3142" s="76"/>
    </row>
    <row r="3143" spans="1:20" s="36" customFormat="1" ht="20.100000000000001" customHeight="1">
      <c r="A3143" s="29"/>
      <c r="B3143" s="34"/>
      <c r="C3143" s="31"/>
      <c r="D3143" s="32"/>
      <c r="E3143" s="33"/>
      <c r="F3143" s="34" t="s">
        <v>456</v>
      </c>
      <c r="G3143" s="34" t="s">
        <v>457</v>
      </c>
      <c r="H3143" s="34" t="s">
        <v>434</v>
      </c>
      <c r="I3143" s="29"/>
      <c r="J3143" s="35" t="s">
        <v>435</v>
      </c>
      <c r="K3143" s="228"/>
      <c r="L3143" s="228"/>
      <c r="M3143" s="228"/>
      <c r="N3143" s="241"/>
      <c r="O3143" s="241"/>
      <c r="P3143" s="241"/>
    </row>
    <row r="3144" spans="1:20" s="36" customFormat="1" ht="20.100000000000001" customHeight="1">
      <c r="A3144" s="29"/>
      <c r="B3144" s="34"/>
      <c r="C3144" s="31"/>
      <c r="D3144" s="32"/>
      <c r="E3144" s="33"/>
      <c r="F3144" s="34" t="s">
        <v>457</v>
      </c>
      <c r="G3144" s="34" t="s">
        <v>654</v>
      </c>
      <c r="H3144" s="34" t="s">
        <v>434</v>
      </c>
      <c r="I3144" s="29"/>
      <c r="J3144" s="35" t="s">
        <v>435</v>
      </c>
      <c r="K3144" s="228"/>
      <c r="L3144" s="228"/>
      <c r="M3144" s="228"/>
      <c r="N3144" s="241"/>
      <c r="O3144" s="241"/>
      <c r="P3144" s="241"/>
    </row>
    <row r="3145" spans="1:20" s="25" customFormat="1" ht="20.100000000000001" customHeight="1">
      <c r="A3145" s="20"/>
      <c r="B3145" s="44"/>
      <c r="C3145" s="41"/>
      <c r="D3145" s="42"/>
      <c r="E3145" s="43"/>
      <c r="F3145" s="44"/>
      <c r="G3145" s="44"/>
      <c r="H3145" s="44"/>
      <c r="I3145" s="20"/>
      <c r="J3145" s="24"/>
      <c r="K3145" s="226"/>
      <c r="L3145" s="226"/>
      <c r="M3145" s="226"/>
      <c r="N3145" s="239"/>
      <c r="O3145" s="239"/>
      <c r="P3145" s="239"/>
    </row>
    <row r="3146" spans="1:20" s="25" customFormat="1" ht="20.100000000000001" customHeight="1">
      <c r="A3146" s="20"/>
      <c r="B3146" s="44"/>
      <c r="C3146" s="41"/>
      <c r="D3146" s="42"/>
      <c r="E3146" s="43"/>
      <c r="F3146" s="44"/>
      <c r="G3146" s="44"/>
      <c r="H3146" s="44"/>
      <c r="I3146" s="20"/>
      <c r="J3146" s="24"/>
      <c r="K3146" s="226"/>
      <c r="L3146" s="226"/>
      <c r="M3146" s="226"/>
      <c r="N3146" s="239"/>
      <c r="O3146" s="239"/>
      <c r="P3146" s="239"/>
    </row>
    <row r="3147" spans="1:20" s="36" customFormat="1" ht="20.100000000000001" customHeight="1">
      <c r="A3147" s="29"/>
      <c r="B3147" s="34">
        <v>240</v>
      </c>
      <c r="C3147" s="31">
        <v>2.085</v>
      </c>
      <c r="D3147" s="32" t="s">
        <v>255</v>
      </c>
      <c r="E3147" s="33">
        <v>1.847</v>
      </c>
      <c r="F3147" s="34" t="s">
        <v>433</v>
      </c>
      <c r="G3147" s="34" t="s">
        <v>447</v>
      </c>
      <c r="H3147" s="34" t="s">
        <v>443</v>
      </c>
      <c r="I3147" s="29"/>
      <c r="J3147" s="35" t="s">
        <v>435</v>
      </c>
      <c r="K3147" s="228" t="s">
        <v>434</v>
      </c>
      <c r="L3147" s="228">
        <f>COUNTIF(H3147:H3155,"B")</f>
        <v>4</v>
      </c>
      <c r="M3147" s="228">
        <v>200</v>
      </c>
      <c r="N3147" s="245">
        <f>L3147*M3147</f>
        <v>800</v>
      </c>
      <c r="O3147" s="245"/>
      <c r="P3147" s="245">
        <f>O3147+N3147</f>
        <v>800</v>
      </c>
      <c r="Q3147" s="76">
        <f>P3147/P3151</f>
        <v>0.43313481321061181</v>
      </c>
      <c r="R3147" s="76"/>
      <c r="S3147" s="76"/>
      <c r="T3147" s="76"/>
    </row>
    <row r="3148" spans="1:20" s="36" customFormat="1" ht="20.100000000000001" customHeight="1">
      <c r="A3148" s="29"/>
      <c r="B3148" s="34"/>
      <c r="C3148" s="31"/>
      <c r="D3148" s="32"/>
      <c r="E3148" s="33"/>
      <c r="F3148" s="34" t="s">
        <v>447</v>
      </c>
      <c r="G3148" s="34" t="s">
        <v>451</v>
      </c>
      <c r="H3148" s="34" t="s">
        <v>438</v>
      </c>
      <c r="I3148" s="29"/>
      <c r="J3148" s="35" t="s">
        <v>435</v>
      </c>
      <c r="K3148" s="228" t="s">
        <v>438</v>
      </c>
      <c r="L3148" s="228">
        <f>COUNTIF(H3147:H3155,"S")</f>
        <v>4</v>
      </c>
      <c r="M3148" s="228">
        <v>200</v>
      </c>
      <c r="N3148" s="245">
        <f>L3148*M3148</f>
        <v>800</v>
      </c>
      <c r="O3148" s="245">
        <v>47</v>
      </c>
      <c r="P3148" s="245">
        <f>N3148+O3148</f>
        <v>847</v>
      </c>
      <c r="Q3148" s="76">
        <f>P3148/P3151</f>
        <v>0.45858148348673522</v>
      </c>
      <c r="R3148" s="76"/>
      <c r="S3148" s="76"/>
      <c r="T3148" s="76"/>
    </row>
    <row r="3149" spans="1:20" s="36" customFormat="1" ht="20.100000000000001" customHeight="1">
      <c r="A3149" s="29"/>
      <c r="B3149" s="34"/>
      <c r="C3149" s="31"/>
      <c r="D3149" s="32"/>
      <c r="E3149" s="33"/>
      <c r="F3149" s="34" t="s">
        <v>451</v>
      </c>
      <c r="G3149" s="34" t="s">
        <v>454</v>
      </c>
      <c r="H3149" s="34" t="s">
        <v>434</v>
      </c>
      <c r="I3149" s="29"/>
      <c r="J3149" s="35" t="s">
        <v>435</v>
      </c>
      <c r="K3149" s="228" t="s">
        <v>440</v>
      </c>
      <c r="L3149" s="228">
        <f>COUNTIF(H3147:H3155,"RR")</f>
        <v>0</v>
      </c>
      <c r="M3149" s="228">
        <v>200</v>
      </c>
      <c r="N3149" s="245">
        <f>L3149*M3149</f>
        <v>0</v>
      </c>
      <c r="O3149" s="245"/>
      <c r="P3149" s="245">
        <f>N3149+O3149</f>
        <v>0</v>
      </c>
      <c r="Q3149" s="76">
        <f>P3149/P3151</f>
        <v>0</v>
      </c>
      <c r="R3149" s="76"/>
      <c r="S3149" s="76"/>
      <c r="T3149" s="76"/>
    </row>
    <row r="3150" spans="1:20" s="36" customFormat="1" ht="20.100000000000001" customHeight="1">
      <c r="A3150" s="29"/>
      <c r="B3150" s="34"/>
      <c r="C3150" s="31"/>
      <c r="D3150" s="32"/>
      <c r="E3150" s="33"/>
      <c r="F3150" s="34" t="s">
        <v>454</v>
      </c>
      <c r="G3150" s="34" t="s">
        <v>455</v>
      </c>
      <c r="H3150" s="34" t="s">
        <v>434</v>
      </c>
      <c r="I3150" s="29"/>
      <c r="J3150" s="35" t="s">
        <v>435</v>
      </c>
      <c r="K3150" s="228" t="s">
        <v>443</v>
      </c>
      <c r="L3150" s="228">
        <f>COUNTIF(H3147:H3155,"RB")</f>
        <v>1</v>
      </c>
      <c r="M3150" s="228">
        <v>200</v>
      </c>
      <c r="N3150" s="245">
        <f>L3150*M3150</f>
        <v>200</v>
      </c>
      <c r="O3150" s="245"/>
      <c r="P3150" s="245">
        <f>N3150+O3150</f>
        <v>200</v>
      </c>
      <c r="Q3150" s="76">
        <f>P3150/P3151</f>
        <v>0.10828370330265295</v>
      </c>
      <c r="R3150" s="76"/>
      <c r="S3150" s="76"/>
      <c r="T3150" s="76"/>
    </row>
    <row r="3151" spans="1:20" s="36" customFormat="1" ht="20.100000000000001" customHeight="1">
      <c r="A3151" s="29"/>
      <c r="B3151" s="34"/>
      <c r="C3151" s="31"/>
      <c r="D3151" s="32"/>
      <c r="E3151" s="33"/>
      <c r="F3151" s="34" t="s">
        <v>455</v>
      </c>
      <c r="G3151" s="34" t="s">
        <v>456</v>
      </c>
      <c r="H3151" s="34" t="s">
        <v>438</v>
      </c>
      <c r="I3151" s="29"/>
      <c r="J3151" s="35" t="s">
        <v>435</v>
      </c>
      <c r="K3151" s="228"/>
      <c r="L3151" s="228"/>
      <c r="M3151" s="228"/>
      <c r="N3151" s="245"/>
      <c r="O3151" s="245"/>
      <c r="P3151" s="245">
        <f>SUM(P3147:P3150)</f>
        <v>1847</v>
      </c>
      <c r="Q3151" s="76">
        <f>SUM(Q3147:Q3150)</f>
        <v>1</v>
      </c>
      <c r="R3151" s="76"/>
      <c r="S3151" s="76"/>
      <c r="T3151" s="76"/>
    </row>
    <row r="3152" spans="1:20" s="36" customFormat="1" ht="20.100000000000001" customHeight="1">
      <c r="A3152" s="29"/>
      <c r="B3152" s="34"/>
      <c r="C3152" s="31"/>
      <c r="D3152" s="32"/>
      <c r="E3152" s="33"/>
      <c r="F3152" s="34" t="s">
        <v>456</v>
      </c>
      <c r="G3152" s="34" t="s">
        <v>457</v>
      </c>
      <c r="H3152" s="34" t="s">
        <v>438</v>
      </c>
      <c r="I3152" s="29"/>
      <c r="J3152" s="35" t="s">
        <v>435</v>
      </c>
      <c r="K3152" s="228"/>
      <c r="L3152" s="228"/>
      <c r="M3152" s="228"/>
      <c r="N3152" s="241"/>
      <c r="O3152" s="241"/>
      <c r="P3152" s="241"/>
    </row>
    <row r="3153" spans="1:20" s="36" customFormat="1" ht="20.100000000000001" customHeight="1">
      <c r="A3153" s="29"/>
      <c r="B3153" s="34"/>
      <c r="C3153" s="31"/>
      <c r="D3153" s="32"/>
      <c r="E3153" s="33"/>
      <c r="F3153" s="34" t="s">
        <v>457</v>
      </c>
      <c r="G3153" s="34" t="s">
        <v>460</v>
      </c>
      <c r="H3153" s="34" t="s">
        <v>438</v>
      </c>
      <c r="I3153" s="29"/>
      <c r="J3153" s="35" t="s">
        <v>435</v>
      </c>
      <c r="K3153" s="228"/>
      <c r="L3153" s="228"/>
      <c r="M3153" s="228"/>
      <c r="N3153" s="241"/>
      <c r="O3153" s="241"/>
      <c r="P3153" s="241"/>
    </row>
    <row r="3154" spans="1:20" s="36" customFormat="1" ht="20.100000000000001" customHeight="1">
      <c r="A3154" s="29"/>
      <c r="B3154" s="34"/>
      <c r="C3154" s="31"/>
      <c r="D3154" s="32"/>
      <c r="E3154" s="33"/>
      <c r="F3154" s="34" t="s">
        <v>460</v>
      </c>
      <c r="G3154" s="34" t="s">
        <v>463</v>
      </c>
      <c r="H3154" s="34" t="s">
        <v>434</v>
      </c>
      <c r="I3154" s="29"/>
      <c r="J3154" s="35" t="s">
        <v>435</v>
      </c>
      <c r="K3154" s="228"/>
      <c r="L3154" s="228"/>
      <c r="M3154" s="228"/>
      <c r="N3154" s="241"/>
      <c r="O3154" s="241"/>
      <c r="P3154" s="241"/>
    </row>
    <row r="3155" spans="1:20" s="36" customFormat="1" ht="20.100000000000001" customHeight="1">
      <c r="A3155" s="29"/>
      <c r="B3155" s="34"/>
      <c r="C3155" s="31"/>
      <c r="D3155" s="32"/>
      <c r="E3155" s="33"/>
      <c r="F3155" s="34" t="s">
        <v>463</v>
      </c>
      <c r="G3155" s="34" t="s">
        <v>464</v>
      </c>
      <c r="H3155" s="34" t="s">
        <v>434</v>
      </c>
      <c r="I3155" s="29"/>
      <c r="J3155" s="35" t="s">
        <v>435</v>
      </c>
      <c r="K3155" s="228"/>
      <c r="L3155" s="228"/>
      <c r="M3155" s="228"/>
      <c r="N3155" s="241"/>
      <c r="O3155" s="241"/>
      <c r="P3155" s="241"/>
    </row>
    <row r="3156" spans="1:20" s="36" customFormat="1" ht="20.100000000000001" customHeight="1">
      <c r="A3156" s="29"/>
      <c r="B3156" s="34"/>
      <c r="C3156" s="31"/>
      <c r="D3156" s="32"/>
      <c r="E3156" s="33"/>
      <c r="F3156" s="34" t="s">
        <v>464</v>
      </c>
      <c r="G3156" s="34" t="s">
        <v>655</v>
      </c>
      <c r="H3156" s="34" t="s">
        <v>438</v>
      </c>
      <c r="I3156" s="29"/>
      <c r="J3156" s="35" t="s">
        <v>435</v>
      </c>
      <c r="K3156" s="228"/>
      <c r="L3156" s="228"/>
      <c r="M3156" s="228"/>
      <c r="N3156" s="241"/>
      <c r="O3156" s="241"/>
      <c r="P3156" s="241"/>
    </row>
    <row r="3157" spans="1:20" s="25" customFormat="1" ht="20.100000000000001" customHeight="1">
      <c r="A3157" s="20"/>
      <c r="B3157" s="44"/>
      <c r="C3157" s="41"/>
      <c r="D3157" s="42"/>
      <c r="E3157" s="43"/>
      <c r="F3157" s="44"/>
      <c r="G3157" s="44"/>
      <c r="H3157" s="44"/>
      <c r="I3157" s="20"/>
      <c r="J3157" s="24"/>
      <c r="K3157" s="226"/>
      <c r="L3157" s="226"/>
      <c r="M3157" s="226"/>
      <c r="N3157" s="239"/>
      <c r="O3157" s="239"/>
      <c r="P3157" s="239"/>
    </row>
    <row r="3158" spans="1:20" s="25" customFormat="1" ht="20.100000000000001" customHeight="1">
      <c r="A3158" s="20"/>
      <c r="B3158" s="44"/>
      <c r="C3158" s="41"/>
      <c r="D3158" s="42"/>
      <c r="E3158" s="43"/>
      <c r="F3158" s="44"/>
      <c r="G3158" s="44"/>
      <c r="H3158" s="44"/>
      <c r="I3158" s="20"/>
      <c r="J3158" s="24"/>
      <c r="K3158" s="226"/>
      <c r="L3158" s="226"/>
      <c r="M3158" s="226"/>
      <c r="N3158" s="239"/>
      <c r="O3158" s="239"/>
      <c r="P3158" s="239"/>
    </row>
    <row r="3159" spans="1:20" s="36" customFormat="1" ht="20.100000000000001" customHeight="1">
      <c r="A3159" s="29"/>
      <c r="B3159" s="34">
        <v>241</v>
      </c>
      <c r="C3159" s="31">
        <v>2.0859999999999999</v>
      </c>
      <c r="D3159" s="32" t="s">
        <v>251</v>
      </c>
      <c r="E3159" s="33">
        <v>3.0630000000000002</v>
      </c>
      <c r="F3159" s="34" t="s">
        <v>433</v>
      </c>
      <c r="G3159" s="34" t="s">
        <v>447</v>
      </c>
      <c r="H3159" s="34" t="s">
        <v>438</v>
      </c>
      <c r="I3159" s="29"/>
      <c r="J3159" s="35" t="s">
        <v>435</v>
      </c>
      <c r="K3159" s="228" t="s">
        <v>434</v>
      </c>
      <c r="L3159" s="228">
        <f>COUNTIF(H3159:H3173,"B")</f>
        <v>4</v>
      </c>
      <c r="M3159" s="228">
        <v>200</v>
      </c>
      <c r="N3159" s="245">
        <f>L3159*M3159</f>
        <v>800</v>
      </c>
      <c r="O3159" s="245"/>
      <c r="P3159" s="245">
        <f>O3159+N3159</f>
        <v>800</v>
      </c>
      <c r="Q3159" s="76">
        <f>P3159/P3163</f>
        <v>0.26118184786157361</v>
      </c>
      <c r="R3159" s="76"/>
      <c r="S3159" s="76"/>
      <c r="T3159" s="76"/>
    </row>
    <row r="3160" spans="1:20" s="36" customFormat="1" ht="20.100000000000001" customHeight="1">
      <c r="A3160" s="29"/>
      <c r="B3160" s="34"/>
      <c r="C3160" s="31"/>
      <c r="D3160" s="32"/>
      <c r="E3160" s="33"/>
      <c r="F3160" s="34" t="s">
        <v>447</v>
      </c>
      <c r="G3160" s="34" t="s">
        <v>451</v>
      </c>
      <c r="H3160" s="34" t="s">
        <v>438</v>
      </c>
      <c r="I3160" s="29"/>
      <c r="J3160" s="35" t="s">
        <v>435</v>
      </c>
      <c r="K3160" s="228" t="s">
        <v>438</v>
      </c>
      <c r="L3160" s="228">
        <f>COUNTIF(H3159:H3173,"S")</f>
        <v>6</v>
      </c>
      <c r="M3160" s="228">
        <v>200</v>
      </c>
      <c r="N3160" s="245">
        <f>L3160*M3160</f>
        <v>1200</v>
      </c>
      <c r="O3160" s="245">
        <v>63</v>
      </c>
      <c r="P3160" s="245">
        <f>N3160+O3160</f>
        <v>1263</v>
      </c>
      <c r="Q3160" s="76">
        <f>P3160/P3163</f>
        <v>0.41234084231145934</v>
      </c>
      <c r="R3160" s="76"/>
      <c r="S3160" s="76"/>
      <c r="T3160" s="76"/>
    </row>
    <row r="3161" spans="1:20" s="36" customFormat="1" ht="20.100000000000001" customHeight="1">
      <c r="A3161" s="29"/>
      <c r="B3161" s="34"/>
      <c r="C3161" s="31"/>
      <c r="D3161" s="32"/>
      <c r="E3161" s="33"/>
      <c r="F3161" s="34" t="s">
        <v>451</v>
      </c>
      <c r="G3161" s="34" t="s">
        <v>454</v>
      </c>
      <c r="H3161" s="34" t="s">
        <v>438</v>
      </c>
      <c r="I3161" s="29"/>
      <c r="J3161" s="35" t="s">
        <v>435</v>
      </c>
      <c r="K3161" s="228" t="s">
        <v>440</v>
      </c>
      <c r="L3161" s="228">
        <f>COUNTIF(H3159:H3173,"RR")</f>
        <v>2</v>
      </c>
      <c r="M3161" s="228">
        <v>200</v>
      </c>
      <c r="N3161" s="245">
        <f>L3161*M3161</f>
        <v>400</v>
      </c>
      <c r="O3161" s="245"/>
      <c r="P3161" s="245">
        <f>N3161+O3161</f>
        <v>400</v>
      </c>
      <c r="Q3161" s="76">
        <f>P3161/P3163</f>
        <v>0.13059092393078681</v>
      </c>
      <c r="R3161" s="76"/>
      <c r="S3161" s="76"/>
      <c r="T3161" s="76"/>
    </row>
    <row r="3162" spans="1:20" s="36" customFormat="1" ht="20.100000000000001" customHeight="1">
      <c r="A3162" s="29"/>
      <c r="B3162" s="34"/>
      <c r="C3162" s="31"/>
      <c r="D3162" s="32"/>
      <c r="E3162" s="33"/>
      <c r="F3162" s="34" t="s">
        <v>454</v>
      </c>
      <c r="G3162" s="34" t="s">
        <v>455</v>
      </c>
      <c r="H3162" s="34" t="s">
        <v>438</v>
      </c>
      <c r="I3162" s="29"/>
      <c r="J3162" s="35" t="s">
        <v>435</v>
      </c>
      <c r="K3162" s="228" t="s">
        <v>443</v>
      </c>
      <c r="L3162" s="228">
        <f>COUNTIF(H3159:H3173,"RB")</f>
        <v>3</v>
      </c>
      <c r="M3162" s="228">
        <v>200</v>
      </c>
      <c r="N3162" s="245">
        <f>L3162*M3162</f>
        <v>600</v>
      </c>
      <c r="O3162" s="245"/>
      <c r="P3162" s="245">
        <f>N3162+O3162</f>
        <v>600</v>
      </c>
      <c r="Q3162" s="76">
        <f>P3162/P3163</f>
        <v>0.19588638589618021</v>
      </c>
      <c r="R3162" s="76"/>
      <c r="S3162" s="76"/>
      <c r="T3162" s="76"/>
    </row>
    <row r="3163" spans="1:20" s="36" customFormat="1" ht="20.100000000000001" customHeight="1">
      <c r="A3163" s="29"/>
      <c r="B3163" s="34"/>
      <c r="C3163" s="31"/>
      <c r="D3163" s="32"/>
      <c r="E3163" s="33"/>
      <c r="F3163" s="34" t="s">
        <v>455</v>
      </c>
      <c r="G3163" s="34" t="s">
        <v>456</v>
      </c>
      <c r="H3163" s="34" t="s">
        <v>438</v>
      </c>
      <c r="I3163" s="29"/>
      <c r="J3163" s="35" t="s">
        <v>435</v>
      </c>
      <c r="K3163" s="228"/>
      <c r="L3163" s="228"/>
      <c r="M3163" s="228"/>
      <c r="N3163" s="245"/>
      <c r="O3163" s="245"/>
      <c r="P3163" s="245">
        <f>SUM(P3159:P3162)</f>
        <v>3063</v>
      </c>
      <c r="Q3163" s="76">
        <f>SUM(Q3159:Q3162)</f>
        <v>0.99999999999999989</v>
      </c>
      <c r="R3163" s="76"/>
      <c r="S3163" s="76"/>
      <c r="T3163" s="76"/>
    </row>
    <row r="3164" spans="1:20" s="36" customFormat="1" ht="20.100000000000001" customHeight="1">
      <c r="A3164" s="29"/>
      <c r="B3164" s="34"/>
      <c r="C3164" s="31"/>
      <c r="D3164" s="32"/>
      <c r="E3164" s="33"/>
      <c r="F3164" s="34" t="s">
        <v>456</v>
      </c>
      <c r="G3164" s="34" t="s">
        <v>457</v>
      </c>
      <c r="H3164" s="34" t="s">
        <v>434</v>
      </c>
      <c r="I3164" s="29"/>
      <c r="J3164" s="35" t="s">
        <v>435</v>
      </c>
      <c r="K3164" s="228"/>
      <c r="L3164" s="228"/>
      <c r="M3164" s="228"/>
      <c r="N3164" s="241"/>
      <c r="O3164" s="241"/>
      <c r="P3164" s="241"/>
    </row>
    <row r="3165" spans="1:20" s="36" customFormat="1" ht="20.100000000000001" customHeight="1">
      <c r="A3165" s="29"/>
      <c r="B3165" s="34"/>
      <c r="C3165" s="31"/>
      <c r="D3165" s="32"/>
      <c r="E3165" s="33"/>
      <c r="F3165" s="34" t="s">
        <v>457</v>
      </c>
      <c r="G3165" s="34" t="s">
        <v>460</v>
      </c>
      <c r="H3165" s="34" t="s">
        <v>434</v>
      </c>
      <c r="I3165" s="29"/>
      <c r="J3165" s="35" t="s">
        <v>435</v>
      </c>
      <c r="K3165" s="228"/>
      <c r="L3165" s="228"/>
      <c r="M3165" s="228"/>
      <c r="N3165" s="241"/>
      <c r="O3165" s="241"/>
      <c r="P3165" s="241"/>
    </row>
    <row r="3166" spans="1:20" s="36" customFormat="1" ht="20.100000000000001" customHeight="1">
      <c r="A3166" s="29"/>
      <c r="B3166" s="34"/>
      <c r="C3166" s="31"/>
      <c r="D3166" s="32"/>
      <c r="E3166" s="33"/>
      <c r="F3166" s="34" t="s">
        <v>460</v>
      </c>
      <c r="G3166" s="34" t="s">
        <v>463</v>
      </c>
      <c r="H3166" s="34" t="s">
        <v>438</v>
      </c>
      <c r="I3166" s="29"/>
      <c r="J3166" s="35" t="s">
        <v>435</v>
      </c>
      <c r="K3166" s="228"/>
      <c r="L3166" s="228"/>
      <c r="M3166" s="228"/>
      <c r="N3166" s="241"/>
      <c r="O3166" s="241"/>
      <c r="P3166" s="241"/>
    </row>
    <row r="3167" spans="1:20" s="36" customFormat="1" ht="20.100000000000001" customHeight="1">
      <c r="A3167" s="29"/>
      <c r="B3167" s="34"/>
      <c r="C3167" s="31"/>
      <c r="D3167" s="32"/>
      <c r="E3167" s="33"/>
      <c r="F3167" s="34" t="s">
        <v>463</v>
      </c>
      <c r="G3167" s="34" t="s">
        <v>464</v>
      </c>
      <c r="H3167" s="34" t="s">
        <v>440</v>
      </c>
      <c r="I3167" s="29"/>
      <c r="J3167" s="35" t="s">
        <v>435</v>
      </c>
      <c r="K3167" s="228"/>
      <c r="L3167" s="228"/>
      <c r="M3167" s="228"/>
      <c r="N3167" s="241"/>
      <c r="O3167" s="241"/>
      <c r="P3167" s="241"/>
    </row>
    <row r="3168" spans="1:20" s="36" customFormat="1" ht="20.100000000000001" customHeight="1">
      <c r="A3168" s="29"/>
      <c r="B3168" s="34"/>
      <c r="C3168" s="31"/>
      <c r="D3168" s="32"/>
      <c r="E3168" s="33"/>
      <c r="F3168" s="34" t="s">
        <v>464</v>
      </c>
      <c r="G3168" s="34" t="s">
        <v>465</v>
      </c>
      <c r="H3168" s="34" t="s">
        <v>443</v>
      </c>
      <c r="I3168" s="29"/>
      <c r="J3168" s="35" t="s">
        <v>435</v>
      </c>
      <c r="K3168" s="228"/>
      <c r="L3168" s="228"/>
      <c r="M3168" s="228"/>
      <c r="N3168" s="241"/>
      <c r="O3168" s="241"/>
      <c r="P3168" s="241"/>
    </row>
    <row r="3169" spans="1:20" s="36" customFormat="1" ht="20.100000000000001" customHeight="1">
      <c r="A3169" s="29"/>
      <c r="B3169" s="34"/>
      <c r="C3169" s="31"/>
      <c r="D3169" s="32"/>
      <c r="E3169" s="33"/>
      <c r="F3169" s="34" t="s">
        <v>465</v>
      </c>
      <c r="G3169" s="34" t="s">
        <v>466</v>
      </c>
      <c r="H3169" s="34" t="s">
        <v>443</v>
      </c>
      <c r="I3169" s="29"/>
      <c r="J3169" s="35" t="s">
        <v>435</v>
      </c>
      <c r="K3169" s="228"/>
      <c r="L3169" s="228"/>
      <c r="M3169" s="228"/>
      <c r="N3169" s="241"/>
      <c r="O3169" s="241"/>
      <c r="P3169" s="241"/>
    </row>
    <row r="3170" spans="1:20" s="36" customFormat="1" ht="20.100000000000001" customHeight="1">
      <c r="A3170" s="29"/>
      <c r="B3170" s="34"/>
      <c r="C3170" s="31"/>
      <c r="D3170" s="32"/>
      <c r="E3170" s="33"/>
      <c r="F3170" s="34" t="s">
        <v>466</v>
      </c>
      <c r="G3170" s="34" t="s">
        <v>467</v>
      </c>
      <c r="H3170" s="34" t="s">
        <v>443</v>
      </c>
      <c r="I3170" s="29"/>
      <c r="J3170" s="35" t="s">
        <v>435</v>
      </c>
      <c r="K3170" s="228"/>
      <c r="L3170" s="228"/>
      <c r="M3170" s="228"/>
      <c r="N3170" s="241"/>
      <c r="O3170" s="241"/>
      <c r="P3170" s="241"/>
    </row>
    <row r="3171" spans="1:20" s="36" customFormat="1" ht="20.100000000000001" customHeight="1">
      <c r="A3171" s="29"/>
      <c r="B3171" s="34"/>
      <c r="C3171" s="31"/>
      <c r="D3171" s="32"/>
      <c r="E3171" s="33"/>
      <c r="F3171" s="34" t="s">
        <v>467</v>
      </c>
      <c r="G3171" s="34" t="s">
        <v>468</v>
      </c>
      <c r="H3171" s="34" t="s">
        <v>440</v>
      </c>
      <c r="I3171" s="29"/>
      <c r="J3171" s="35" t="s">
        <v>435</v>
      </c>
      <c r="K3171" s="228"/>
      <c r="L3171" s="228"/>
      <c r="M3171" s="228"/>
      <c r="N3171" s="241"/>
      <c r="O3171" s="241"/>
      <c r="P3171" s="241"/>
    </row>
    <row r="3172" spans="1:20" s="36" customFormat="1" ht="20.100000000000001" customHeight="1">
      <c r="A3172" s="29"/>
      <c r="B3172" s="34"/>
      <c r="C3172" s="31"/>
      <c r="D3172" s="32"/>
      <c r="E3172" s="33"/>
      <c r="F3172" s="34" t="s">
        <v>468</v>
      </c>
      <c r="G3172" s="34" t="s">
        <v>469</v>
      </c>
      <c r="H3172" s="34" t="s">
        <v>434</v>
      </c>
      <c r="I3172" s="29"/>
      <c r="J3172" s="35" t="s">
        <v>435</v>
      </c>
      <c r="K3172" s="228"/>
      <c r="L3172" s="228"/>
      <c r="M3172" s="228"/>
      <c r="N3172" s="241"/>
      <c r="O3172" s="241"/>
      <c r="P3172" s="241"/>
    </row>
    <row r="3173" spans="1:20" s="36" customFormat="1" ht="20.100000000000001" customHeight="1">
      <c r="A3173" s="29"/>
      <c r="B3173" s="34"/>
      <c r="C3173" s="31"/>
      <c r="D3173" s="32"/>
      <c r="E3173" s="33"/>
      <c r="F3173" s="34" t="s">
        <v>469</v>
      </c>
      <c r="G3173" s="34" t="s">
        <v>470</v>
      </c>
      <c r="H3173" s="34" t="s">
        <v>434</v>
      </c>
      <c r="I3173" s="29"/>
      <c r="J3173" s="35" t="s">
        <v>435</v>
      </c>
      <c r="K3173" s="228"/>
      <c r="L3173" s="228"/>
      <c r="M3173" s="228"/>
      <c r="N3173" s="241"/>
      <c r="O3173" s="241"/>
      <c r="P3173" s="241"/>
    </row>
    <row r="3174" spans="1:20" s="36" customFormat="1" ht="20.100000000000001" customHeight="1">
      <c r="A3174" s="29"/>
      <c r="B3174" s="34"/>
      <c r="C3174" s="31"/>
      <c r="D3174" s="32"/>
      <c r="E3174" s="33"/>
      <c r="F3174" s="34" t="s">
        <v>470</v>
      </c>
      <c r="G3174" s="34" t="s">
        <v>656</v>
      </c>
      <c r="H3174" s="34" t="s">
        <v>438</v>
      </c>
      <c r="I3174" s="29"/>
      <c r="J3174" s="35" t="s">
        <v>435</v>
      </c>
      <c r="K3174" s="228"/>
      <c r="L3174" s="228"/>
      <c r="M3174" s="228"/>
      <c r="N3174" s="241"/>
      <c r="O3174" s="241"/>
      <c r="P3174" s="241"/>
    </row>
    <row r="3175" spans="1:20" s="25" customFormat="1" ht="20.100000000000001" customHeight="1">
      <c r="A3175" s="20"/>
      <c r="B3175" s="44"/>
      <c r="C3175" s="41"/>
      <c r="D3175" s="42"/>
      <c r="E3175" s="43"/>
      <c r="F3175" s="44"/>
      <c r="G3175" s="44"/>
      <c r="H3175" s="44"/>
      <c r="I3175" s="20"/>
      <c r="J3175" s="24"/>
      <c r="K3175" s="226"/>
      <c r="L3175" s="226"/>
      <c r="M3175" s="226"/>
      <c r="N3175" s="239"/>
      <c r="O3175" s="239"/>
      <c r="P3175" s="239"/>
    </row>
    <row r="3176" spans="1:20" s="25" customFormat="1" ht="20.100000000000001" customHeight="1">
      <c r="A3176" s="20"/>
      <c r="B3176" s="44"/>
      <c r="C3176" s="41"/>
      <c r="D3176" s="42"/>
      <c r="E3176" s="43"/>
      <c r="F3176" s="44"/>
      <c r="G3176" s="44"/>
      <c r="H3176" s="44"/>
      <c r="I3176" s="20"/>
      <c r="J3176" s="24"/>
      <c r="K3176" s="226"/>
      <c r="L3176" s="226"/>
      <c r="M3176" s="226"/>
      <c r="N3176" s="239"/>
      <c r="O3176" s="239"/>
      <c r="P3176" s="239"/>
    </row>
    <row r="3177" spans="1:20" s="36" customFormat="1" ht="20.100000000000001" customHeight="1">
      <c r="A3177" s="29"/>
      <c r="B3177" s="34">
        <v>242</v>
      </c>
      <c r="C3177" s="31">
        <v>2.0870000000000002</v>
      </c>
      <c r="D3177" s="32" t="s">
        <v>256</v>
      </c>
      <c r="E3177" s="33">
        <v>3.1440000000000001</v>
      </c>
      <c r="F3177" s="34" t="s">
        <v>433</v>
      </c>
      <c r="G3177" s="34" t="s">
        <v>447</v>
      </c>
      <c r="H3177" s="34" t="s">
        <v>434</v>
      </c>
      <c r="I3177" s="29"/>
      <c r="J3177" s="35" t="s">
        <v>435</v>
      </c>
      <c r="K3177" s="228" t="s">
        <v>434</v>
      </c>
      <c r="L3177" s="228">
        <f>COUNTIF(H3177:H3191,"B")</f>
        <v>13</v>
      </c>
      <c r="M3177" s="228">
        <v>200</v>
      </c>
      <c r="N3177" s="245">
        <f>L3177*M3177</f>
        <v>2600</v>
      </c>
      <c r="O3177" s="245">
        <v>144</v>
      </c>
      <c r="P3177" s="245">
        <f>O3177+N3177</f>
        <v>2744</v>
      </c>
      <c r="Q3177" s="76">
        <f>P3177/P3181</f>
        <v>0.87277353689567427</v>
      </c>
      <c r="R3177" s="76"/>
      <c r="S3177" s="76"/>
      <c r="T3177" s="76"/>
    </row>
    <row r="3178" spans="1:20" s="36" customFormat="1" ht="20.100000000000001" customHeight="1">
      <c r="A3178" s="29"/>
      <c r="B3178" s="34"/>
      <c r="C3178" s="31"/>
      <c r="D3178" s="32"/>
      <c r="E3178" s="33"/>
      <c r="F3178" s="34" t="s">
        <v>447</v>
      </c>
      <c r="G3178" s="34" t="s">
        <v>451</v>
      </c>
      <c r="H3178" s="34" t="s">
        <v>434</v>
      </c>
      <c r="I3178" s="29"/>
      <c r="J3178" s="35" t="s">
        <v>435</v>
      </c>
      <c r="K3178" s="228" t="s">
        <v>438</v>
      </c>
      <c r="L3178" s="228">
        <f>COUNTIF(H3177:H3191,"S")</f>
        <v>2</v>
      </c>
      <c r="M3178" s="228">
        <v>200</v>
      </c>
      <c r="N3178" s="245">
        <f>L3178*M3178</f>
        <v>400</v>
      </c>
      <c r="O3178" s="245"/>
      <c r="P3178" s="245">
        <f>N3178+O3178</f>
        <v>400</v>
      </c>
      <c r="Q3178" s="76">
        <f>P3178/P3181</f>
        <v>0.1272264631043257</v>
      </c>
      <c r="R3178" s="76"/>
      <c r="S3178" s="76"/>
      <c r="T3178" s="76"/>
    </row>
    <row r="3179" spans="1:20" s="36" customFormat="1" ht="20.100000000000001" customHeight="1">
      <c r="A3179" s="29"/>
      <c r="B3179" s="34"/>
      <c r="C3179" s="31"/>
      <c r="D3179" s="32"/>
      <c r="E3179" s="33"/>
      <c r="F3179" s="34" t="s">
        <v>451</v>
      </c>
      <c r="G3179" s="34" t="s">
        <v>454</v>
      </c>
      <c r="H3179" s="34" t="s">
        <v>434</v>
      </c>
      <c r="I3179" s="29"/>
      <c r="J3179" s="35" t="s">
        <v>435</v>
      </c>
      <c r="K3179" s="228" t="s">
        <v>440</v>
      </c>
      <c r="L3179" s="228">
        <f>COUNTIF(H3177:H3191,"RR")</f>
        <v>0</v>
      </c>
      <c r="M3179" s="228">
        <v>200</v>
      </c>
      <c r="N3179" s="245">
        <f>L3179*M3179</f>
        <v>0</v>
      </c>
      <c r="O3179" s="245"/>
      <c r="P3179" s="245">
        <f>N3179+O3179</f>
        <v>0</v>
      </c>
      <c r="Q3179" s="76">
        <f>P3179/P3181</f>
        <v>0</v>
      </c>
      <c r="R3179" s="76"/>
      <c r="S3179" s="76"/>
      <c r="T3179" s="76"/>
    </row>
    <row r="3180" spans="1:20" s="36" customFormat="1" ht="20.100000000000001" customHeight="1">
      <c r="A3180" s="29"/>
      <c r="B3180" s="34"/>
      <c r="C3180" s="31"/>
      <c r="D3180" s="32"/>
      <c r="E3180" s="33"/>
      <c r="F3180" s="34" t="s">
        <v>454</v>
      </c>
      <c r="G3180" s="34" t="s">
        <v>455</v>
      </c>
      <c r="H3180" s="34" t="s">
        <v>434</v>
      </c>
      <c r="I3180" s="29"/>
      <c r="J3180" s="35" t="s">
        <v>435</v>
      </c>
      <c r="K3180" s="228" t="s">
        <v>443</v>
      </c>
      <c r="L3180" s="228">
        <f>COUNTIF(H3177:H3191,"RB")</f>
        <v>0</v>
      </c>
      <c r="M3180" s="228">
        <v>200</v>
      </c>
      <c r="N3180" s="245">
        <f>L3180*M3180</f>
        <v>0</v>
      </c>
      <c r="O3180" s="245"/>
      <c r="P3180" s="245">
        <f>N3180+O3180</f>
        <v>0</v>
      </c>
      <c r="Q3180" s="76">
        <f>P3180/P3181</f>
        <v>0</v>
      </c>
      <c r="R3180" s="76"/>
      <c r="S3180" s="76"/>
      <c r="T3180" s="76"/>
    </row>
    <row r="3181" spans="1:20" s="36" customFormat="1" ht="20.100000000000001" customHeight="1">
      <c r="A3181" s="29"/>
      <c r="B3181" s="34"/>
      <c r="C3181" s="31"/>
      <c r="D3181" s="32"/>
      <c r="E3181" s="33"/>
      <c r="F3181" s="34" t="s">
        <v>455</v>
      </c>
      <c r="G3181" s="34" t="s">
        <v>456</v>
      </c>
      <c r="H3181" s="34" t="s">
        <v>434</v>
      </c>
      <c r="I3181" s="29"/>
      <c r="J3181" s="35" t="s">
        <v>435</v>
      </c>
      <c r="K3181" s="228"/>
      <c r="L3181" s="228"/>
      <c r="M3181" s="228"/>
      <c r="N3181" s="245"/>
      <c r="O3181" s="245"/>
      <c r="P3181" s="245">
        <f>SUM(P3177:P3180)</f>
        <v>3144</v>
      </c>
      <c r="Q3181" s="76">
        <f>SUM(Q3177:Q3180)</f>
        <v>1</v>
      </c>
      <c r="R3181" s="76"/>
      <c r="S3181" s="76"/>
      <c r="T3181" s="76"/>
    </row>
    <row r="3182" spans="1:20" s="36" customFormat="1" ht="20.100000000000001" customHeight="1">
      <c r="A3182" s="29"/>
      <c r="B3182" s="34"/>
      <c r="C3182" s="31"/>
      <c r="D3182" s="32"/>
      <c r="E3182" s="33"/>
      <c r="F3182" s="34" t="s">
        <v>456</v>
      </c>
      <c r="G3182" s="34" t="s">
        <v>457</v>
      </c>
      <c r="H3182" s="34" t="s">
        <v>434</v>
      </c>
      <c r="I3182" s="29"/>
      <c r="J3182" s="35" t="s">
        <v>435</v>
      </c>
      <c r="K3182" s="228"/>
      <c r="L3182" s="228"/>
      <c r="M3182" s="228"/>
      <c r="N3182" s="241"/>
      <c r="O3182" s="241"/>
      <c r="P3182" s="241"/>
    </row>
    <row r="3183" spans="1:20" s="36" customFormat="1" ht="20.100000000000001" customHeight="1">
      <c r="A3183" s="29"/>
      <c r="B3183" s="34"/>
      <c r="C3183" s="31"/>
      <c r="D3183" s="32"/>
      <c r="E3183" s="33"/>
      <c r="F3183" s="34" t="s">
        <v>457</v>
      </c>
      <c r="G3183" s="34" t="s">
        <v>460</v>
      </c>
      <c r="H3183" s="34" t="s">
        <v>438</v>
      </c>
      <c r="I3183" s="29"/>
      <c r="J3183" s="35" t="s">
        <v>435</v>
      </c>
      <c r="K3183" s="228"/>
      <c r="L3183" s="228"/>
      <c r="M3183" s="228"/>
      <c r="N3183" s="241"/>
      <c r="O3183" s="241"/>
      <c r="P3183" s="241"/>
    </row>
    <row r="3184" spans="1:20" s="36" customFormat="1" ht="20.100000000000001" customHeight="1">
      <c r="A3184" s="29"/>
      <c r="B3184" s="34"/>
      <c r="C3184" s="31"/>
      <c r="D3184" s="32"/>
      <c r="E3184" s="33"/>
      <c r="F3184" s="34" t="s">
        <v>460</v>
      </c>
      <c r="G3184" s="34" t="s">
        <v>463</v>
      </c>
      <c r="H3184" s="34" t="s">
        <v>434</v>
      </c>
      <c r="I3184" s="29"/>
      <c r="J3184" s="35" t="s">
        <v>435</v>
      </c>
      <c r="K3184" s="228"/>
      <c r="L3184" s="228"/>
      <c r="M3184" s="228"/>
      <c r="N3184" s="241"/>
      <c r="O3184" s="241"/>
      <c r="P3184" s="241"/>
    </row>
    <row r="3185" spans="1:20" s="36" customFormat="1" ht="20.100000000000001" customHeight="1">
      <c r="A3185" s="29"/>
      <c r="B3185" s="34"/>
      <c r="C3185" s="31"/>
      <c r="D3185" s="32"/>
      <c r="E3185" s="33"/>
      <c r="F3185" s="34" t="s">
        <v>463</v>
      </c>
      <c r="G3185" s="34" t="s">
        <v>464</v>
      </c>
      <c r="H3185" s="34" t="s">
        <v>434</v>
      </c>
      <c r="I3185" s="29"/>
      <c r="J3185" s="35" t="s">
        <v>435</v>
      </c>
      <c r="K3185" s="228"/>
      <c r="L3185" s="228"/>
      <c r="M3185" s="228"/>
      <c r="N3185" s="241"/>
      <c r="O3185" s="241"/>
      <c r="P3185" s="241"/>
    </row>
    <row r="3186" spans="1:20" s="36" customFormat="1" ht="20.100000000000001" customHeight="1">
      <c r="A3186" s="29"/>
      <c r="B3186" s="34"/>
      <c r="C3186" s="31"/>
      <c r="D3186" s="32"/>
      <c r="E3186" s="33"/>
      <c r="F3186" s="34" t="s">
        <v>464</v>
      </c>
      <c r="G3186" s="34" t="s">
        <v>465</v>
      </c>
      <c r="H3186" s="34" t="s">
        <v>438</v>
      </c>
      <c r="I3186" s="29"/>
      <c r="J3186" s="35" t="s">
        <v>435</v>
      </c>
      <c r="K3186" s="228"/>
      <c r="L3186" s="228"/>
      <c r="M3186" s="228"/>
      <c r="N3186" s="241"/>
      <c r="O3186" s="241"/>
      <c r="P3186" s="241"/>
    </row>
    <row r="3187" spans="1:20" s="36" customFormat="1" ht="20.100000000000001" customHeight="1">
      <c r="A3187" s="29"/>
      <c r="B3187" s="34"/>
      <c r="C3187" s="31"/>
      <c r="D3187" s="32"/>
      <c r="E3187" s="33"/>
      <c r="F3187" s="34" t="s">
        <v>465</v>
      </c>
      <c r="G3187" s="34" t="s">
        <v>466</v>
      </c>
      <c r="H3187" s="34" t="s">
        <v>434</v>
      </c>
      <c r="I3187" s="29"/>
      <c r="J3187" s="35" t="s">
        <v>435</v>
      </c>
      <c r="K3187" s="228"/>
      <c r="L3187" s="228"/>
      <c r="M3187" s="228"/>
      <c r="N3187" s="241"/>
      <c r="O3187" s="241"/>
      <c r="P3187" s="241"/>
    </row>
    <row r="3188" spans="1:20" s="36" customFormat="1" ht="20.100000000000001" customHeight="1">
      <c r="A3188" s="29"/>
      <c r="B3188" s="34"/>
      <c r="C3188" s="31"/>
      <c r="D3188" s="32"/>
      <c r="E3188" s="33"/>
      <c r="F3188" s="34" t="s">
        <v>466</v>
      </c>
      <c r="G3188" s="34" t="s">
        <v>467</v>
      </c>
      <c r="H3188" s="34" t="s">
        <v>434</v>
      </c>
      <c r="I3188" s="29"/>
      <c r="J3188" s="35" t="s">
        <v>435</v>
      </c>
      <c r="K3188" s="228"/>
      <c r="L3188" s="228"/>
      <c r="M3188" s="228"/>
      <c r="N3188" s="241"/>
      <c r="O3188" s="241"/>
      <c r="P3188" s="241"/>
    </row>
    <row r="3189" spans="1:20" s="36" customFormat="1" ht="20.100000000000001" customHeight="1">
      <c r="A3189" s="29"/>
      <c r="B3189" s="34"/>
      <c r="C3189" s="31"/>
      <c r="D3189" s="32"/>
      <c r="E3189" s="33"/>
      <c r="F3189" s="34" t="s">
        <v>467</v>
      </c>
      <c r="G3189" s="34" t="s">
        <v>468</v>
      </c>
      <c r="H3189" s="34" t="s">
        <v>434</v>
      </c>
      <c r="I3189" s="29"/>
      <c r="J3189" s="35" t="s">
        <v>435</v>
      </c>
      <c r="K3189" s="228"/>
      <c r="L3189" s="228"/>
      <c r="M3189" s="228"/>
      <c r="N3189" s="241"/>
      <c r="O3189" s="241"/>
      <c r="P3189" s="241"/>
    </row>
    <row r="3190" spans="1:20" s="36" customFormat="1" ht="20.100000000000001" customHeight="1">
      <c r="A3190" s="29"/>
      <c r="B3190" s="34"/>
      <c r="C3190" s="31"/>
      <c r="D3190" s="32"/>
      <c r="E3190" s="33"/>
      <c r="F3190" s="34" t="s">
        <v>468</v>
      </c>
      <c r="G3190" s="34" t="s">
        <v>469</v>
      </c>
      <c r="H3190" s="34" t="s">
        <v>434</v>
      </c>
      <c r="I3190" s="29"/>
      <c r="J3190" s="35" t="s">
        <v>435</v>
      </c>
      <c r="K3190" s="228"/>
      <c r="L3190" s="228"/>
      <c r="M3190" s="228"/>
      <c r="N3190" s="241"/>
      <c r="O3190" s="241"/>
      <c r="P3190" s="241"/>
    </row>
    <row r="3191" spans="1:20" s="36" customFormat="1" ht="20.100000000000001" customHeight="1">
      <c r="A3191" s="29"/>
      <c r="B3191" s="34"/>
      <c r="C3191" s="31"/>
      <c r="D3191" s="32"/>
      <c r="E3191" s="33"/>
      <c r="F3191" s="34" t="s">
        <v>469</v>
      </c>
      <c r="G3191" s="34" t="s">
        <v>470</v>
      </c>
      <c r="H3191" s="34" t="s">
        <v>434</v>
      </c>
      <c r="I3191" s="29"/>
      <c r="J3191" s="35" t="s">
        <v>435</v>
      </c>
      <c r="K3191" s="228"/>
      <c r="L3191" s="228"/>
      <c r="M3191" s="228"/>
      <c r="N3191" s="241"/>
      <c r="O3191" s="241"/>
      <c r="P3191" s="241"/>
    </row>
    <row r="3192" spans="1:20" s="36" customFormat="1" ht="20.100000000000001" customHeight="1">
      <c r="A3192" s="29"/>
      <c r="B3192" s="34"/>
      <c r="C3192" s="31"/>
      <c r="D3192" s="32"/>
      <c r="E3192" s="33"/>
      <c r="F3192" s="34" t="s">
        <v>470</v>
      </c>
      <c r="G3192" s="34" t="s">
        <v>657</v>
      </c>
      <c r="H3192" s="34" t="s">
        <v>434</v>
      </c>
      <c r="I3192" s="29"/>
      <c r="J3192" s="35" t="s">
        <v>435</v>
      </c>
      <c r="K3192" s="228"/>
      <c r="L3192" s="228"/>
      <c r="M3192" s="228"/>
      <c r="N3192" s="241"/>
      <c r="O3192" s="241"/>
      <c r="P3192" s="241"/>
    </row>
    <row r="3193" spans="1:20" s="25" customFormat="1" ht="20.100000000000001" customHeight="1">
      <c r="A3193" s="20"/>
      <c r="B3193" s="44"/>
      <c r="C3193" s="41"/>
      <c r="D3193" s="42"/>
      <c r="E3193" s="43"/>
      <c r="F3193" s="44"/>
      <c r="G3193" s="44"/>
      <c r="H3193" s="44"/>
      <c r="I3193" s="20"/>
      <c r="J3193" s="24"/>
      <c r="K3193" s="226"/>
      <c r="L3193" s="226"/>
      <c r="M3193" s="226"/>
      <c r="N3193" s="239"/>
      <c r="O3193" s="239"/>
      <c r="P3193" s="239"/>
    </row>
    <row r="3194" spans="1:20" s="25" customFormat="1" ht="20.100000000000001" customHeight="1">
      <c r="A3194" s="20"/>
      <c r="B3194" s="44"/>
      <c r="C3194" s="41"/>
      <c r="D3194" s="42"/>
      <c r="E3194" s="43"/>
      <c r="F3194" s="44"/>
      <c r="G3194" s="44"/>
      <c r="H3194" s="44"/>
      <c r="I3194" s="20"/>
      <c r="J3194" s="24"/>
      <c r="K3194" s="226"/>
      <c r="L3194" s="226"/>
      <c r="M3194" s="226"/>
      <c r="N3194" s="239"/>
      <c r="O3194" s="239"/>
      <c r="P3194" s="239"/>
    </row>
    <row r="3195" spans="1:20" s="36" customFormat="1" ht="20.100000000000001" customHeight="1">
      <c r="A3195" s="29"/>
      <c r="B3195" s="34">
        <v>243</v>
      </c>
      <c r="C3195" s="31">
        <v>2.0880000000000001</v>
      </c>
      <c r="D3195" s="32" t="s">
        <v>257</v>
      </c>
      <c r="E3195" s="33">
        <v>3.02</v>
      </c>
      <c r="F3195" s="34" t="s">
        <v>433</v>
      </c>
      <c r="G3195" s="34" t="s">
        <v>447</v>
      </c>
      <c r="H3195" s="34" t="s">
        <v>434</v>
      </c>
      <c r="I3195" s="29"/>
      <c r="J3195" s="35" t="s">
        <v>435</v>
      </c>
      <c r="K3195" s="228" t="s">
        <v>434</v>
      </c>
      <c r="L3195" s="228">
        <f>COUNTIF(H3195:H3209,"B")</f>
        <v>13</v>
      </c>
      <c r="M3195" s="228">
        <v>200</v>
      </c>
      <c r="N3195" s="245">
        <f>L3195*M3195</f>
        <v>2600</v>
      </c>
      <c r="O3195" s="245">
        <v>20</v>
      </c>
      <c r="P3195" s="245">
        <f>O3195+N3195</f>
        <v>2620</v>
      </c>
      <c r="Q3195" s="76">
        <f>P3195/P3199</f>
        <v>0.86754966887417218</v>
      </c>
      <c r="R3195" s="76"/>
      <c r="S3195" s="76"/>
      <c r="T3195" s="76"/>
    </row>
    <row r="3196" spans="1:20" s="36" customFormat="1" ht="20.100000000000001" customHeight="1">
      <c r="A3196" s="29"/>
      <c r="B3196" s="34"/>
      <c r="C3196" s="31"/>
      <c r="D3196" s="32"/>
      <c r="E3196" s="33"/>
      <c r="F3196" s="34" t="s">
        <v>447</v>
      </c>
      <c r="G3196" s="34" t="s">
        <v>451</v>
      </c>
      <c r="H3196" s="34" t="s">
        <v>438</v>
      </c>
      <c r="I3196" s="29"/>
      <c r="J3196" s="35" t="s">
        <v>435</v>
      </c>
      <c r="K3196" s="228" t="s">
        <v>438</v>
      </c>
      <c r="L3196" s="228">
        <f>COUNTIF(H3195:H3209,"S")</f>
        <v>2</v>
      </c>
      <c r="M3196" s="228">
        <v>200</v>
      </c>
      <c r="N3196" s="245">
        <f>L3196*M3196</f>
        <v>400</v>
      </c>
      <c r="O3196" s="245"/>
      <c r="P3196" s="245">
        <f>N3196+O3196</f>
        <v>400</v>
      </c>
      <c r="Q3196" s="76">
        <f>P3196/P3199</f>
        <v>0.13245033112582782</v>
      </c>
      <c r="R3196" s="76"/>
      <c r="S3196" s="76"/>
      <c r="T3196" s="76"/>
    </row>
    <row r="3197" spans="1:20" s="36" customFormat="1" ht="20.100000000000001" customHeight="1">
      <c r="A3197" s="29"/>
      <c r="B3197" s="34"/>
      <c r="C3197" s="31"/>
      <c r="D3197" s="32"/>
      <c r="E3197" s="33"/>
      <c r="F3197" s="34" t="s">
        <v>451</v>
      </c>
      <c r="G3197" s="34" t="s">
        <v>454</v>
      </c>
      <c r="H3197" s="34" t="s">
        <v>434</v>
      </c>
      <c r="I3197" s="29"/>
      <c r="J3197" s="35" t="s">
        <v>435</v>
      </c>
      <c r="K3197" s="228" t="s">
        <v>440</v>
      </c>
      <c r="L3197" s="228">
        <f>COUNTIF(H3195:H3209,"RR")</f>
        <v>0</v>
      </c>
      <c r="M3197" s="228">
        <v>200</v>
      </c>
      <c r="N3197" s="245">
        <f>L3197*M3197</f>
        <v>0</v>
      </c>
      <c r="O3197" s="245"/>
      <c r="P3197" s="245">
        <f>N3197+O3197</f>
        <v>0</v>
      </c>
      <c r="Q3197" s="76">
        <f>P3197/P3199</f>
        <v>0</v>
      </c>
      <c r="R3197" s="76"/>
      <c r="S3197" s="76"/>
      <c r="T3197" s="76"/>
    </row>
    <row r="3198" spans="1:20" s="36" customFormat="1" ht="20.100000000000001" customHeight="1">
      <c r="A3198" s="29"/>
      <c r="B3198" s="34"/>
      <c r="C3198" s="31"/>
      <c r="D3198" s="32"/>
      <c r="E3198" s="33"/>
      <c r="F3198" s="34" t="s">
        <v>454</v>
      </c>
      <c r="G3198" s="34" t="s">
        <v>455</v>
      </c>
      <c r="H3198" s="34" t="s">
        <v>434</v>
      </c>
      <c r="I3198" s="29"/>
      <c r="J3198" s="35" t="s">
        <v>435</v>
      </c>
      <c r="K3198" s="228" t="s">
        <v>443</v>
      </c>
      <c r="L3198" s="228">
        <f>COUNTIF(H3195:H3209,"RB")</f>
        <v>0</v>
      </c>
      <c r="M3198" s="228">
        <v>200</v>
      </c>
      <c r="N3198" s="245">
        <f>L3198*M3198</f>
        <v>0</v>
      </c>
      <c r="O3198" s="245"/>
      <c r="P3198" s="245">
        <f>N3198+O3198</f>
        <v>0</v>
      </c>
      <c r="Q3198" s="76">
        <f>P3198/P3199</f>
        <v>0</v>
      </c>
      <c r="R3198" s="76"/>
      <c r="S3198" s="76"/>
      <c r="T3198" s="76"/>
    </row>
    <row r="3199" spans="1:20" s="36" customFormat="1" ht="20.100000000000001" customHeight="1">
      <c r="A3199" s="29"/>
      <c r="B3199" s="34"/>
      <c r="C3199" s="31"/>
      <c r="D3199" s="32"/>
      <c r="E3199" s="33"/>
      <c r="F3199" s="34" t="s">
        <v>455</v>
      </c>
      <c r="G3199" s="34" t="s">
        <v>456</v>
      </c>
      <c r="H3199" s="34" t="s">
        <v>434</v>
      </c>
      <c r="I3199" s="29"/>
      <c r="J3199" s="35" t="s">
        <v>435</v>
      </c>
      <c r="K3199" s="228"/>
      <c r="L3199" s="228"/>
      <c r="M3199" s="228"/>
      <c r="N3199" s="245"/>
      <c r="O3199" s="245"/>
      <c r="P3199" s="245">
        <f>SUM(P3195:P3198)</f>
        <v>3020</v>
      </c>
      <c r="Q3199" s="76">
        <f>SUM(Q3195:Q3198)</f>
        <v>1</v>
      </c>
      <c r="R3199" s="76"/>
      <c r="S3199" s="76"/>
      <c r="T3199" s="76"/>
    </row>
    <row r="3200" spans="1:20" s="36" customFormat="1" ht="20.100000000000001" customHeight="1">
      <c r="A3200" s="29"/>
      <c r="B3200" s="34"/>
      <c r="C3200" s="31"/>
      <c r="D3200" s="32"/>
      <c r="E3200" s="33"/>
      <c r="F3200" s="34" t="s">
        <v>456</v>
      </c>
      <c r="G3200" s="34" t="s">
        <v>457</v>
      </c>
      <c r="H3200" s="34" t="s">
        <v>434</v>
      </c>
      <c r="I3200" s="29"/>
      <c r="J3200" s="35" t="s">
        <v>435</v>
      </c>
      <c r="K3200" s="228"/>
      <c r="L3200" s="228"/>
      <c r="M3200" s="228"/>
      <c r="N3200" s="241"/>
      <c r="O3200" s="241"/>
      <c r="P3200" s="241"/>
    </row>
    <row r="3201" spans="1:20" s="36" customFormat="1" ht="20.100000000000001" customHeight="1">
      <c r="A3201" s="29"/>
      <c r="B3201" s="34"/>
      <c r="C3201" s="31"/>
      <c r="D3201" s="32"/>
      <c r="E3201" s="33"/>
      <c r="F3201" s="34" t="s">
        <v>457</v>
      </c>
      <c r="G3201" s="34" t="s">
        <v>460</v>
      </c>
      <c r="H3201" s="34" t="s">
        <v>434</v>
      </c>
      <c r="I3201" s="29"/>
      <c r="J3201" s="35" t="s">
        <v>435</v>
      </c>
      <c r="K3201" s="228"/>
      <c r="L3201" s="228"/>
      <c r="M3201" s="228"/>
      <c r="N3201" s="241"/>
      <c r="O3201" s="241"/>
      <c r="P3201" s="241"/>
    </row>
    <row r="3202" spans="1:20" s="36" customFormat="1" ht="20.100000000000001" customHeight="1">
      <c r="A3202" s="29"/>
      <c r="B3202" s="34"/>
      <c r="C3202" s="31"/>
      <c r="D3202" s="32"/>
      <c r="E3202" s="33"/>
      <c r="F3202" s="34" t="s">
        <v>460</v>
      </c>
      <c r="G3202" s="34" t="s">
        <v>463</v>
      </c>
      <c r="H3202" s="34" t="s">
        <v>434</v>
      </c>
      <c r="I3202" s="29"/>
      <c r="J3202" s="35" t="s">
        <v>435</v>
      </c>
      <c r="K3202" s="228"/>
      <c r="L3202" s="228"/>
      <c r="M3202" s="228"/>
      <c r="N3202" s="241"/>
      <c r="O3202" s="241"/>
      <c r="P3202" s="241"/>
    </row>
    <row r="3203" spans="1:20" s="36" customFormat="1" ht="20.100000000000001" customHeight="1">
      <c r="A3203" s="29"/>
      <c r="B3203" s="34"/>
      <c r="C3203" s="31"/>
      <c r="D3203" s="32"/>
      <c r="E3203" s="33"/>
      <c r="F3203" s="34" t="s">
        <v>463</v>
      </c>
      <c r="G3203" s="34" t="s">
        <v>464</v>
      </c>
      <c r="H3203" s="34" t="s">
        <v>434</v>
      </c>
      <c r="I3203" s="29"/>
      <c r="J3203" s="35" t="s">
        <v>435</v>
      </c>
      <c r="K3203" s="228"/>
      <c r="L3203" s="228"/>
      <c r="M3203" s="228"/>
      <c r="N3203" s="241"/>
      <c r="O3203" s="241"/>
      <c r="P3203" s="241"/>
    </row>
    <row r="3204" spans="1:20" s="36" customFormat="1" ht="20.100000000000001" customHeight="1">
      <c r="A3204" s="29"/>
      <c r="B3204" s="34"/>
      <c r="C3204" s="31"/>
      <c r="D3204" s="32"/>
      <c r="E3204" s="33"/>
      <c r="F3204" s="34" t="s">
        <v>464</v>
      </c>
      <c r="G3204" s="34" t="s">
        <v>465</v>
      </c>
      <c r="H3204" s="34" t="s">
        <v>434</v>
      </c>
      <c r="I3204" s="29"/>
      <c r="J3204" s="35" t="s">
        <v>435</v>
      </c>
      <c r="K3204" s="228"/>
      <c r="L3204" s="228"/>
      <c r="M3204" s="228"/>
      <c r="N3204" s="241"/>
      <c r="O3204" s="241"/>
      <c r="P3204" s="241"/>
    </row>
    <row r="3205" spans="1:20" s="36" customFormat="1" ht="20.100000000000001" customHeight="1">
      <c r="A3205" s="29"/>
      <c r="B3205" s="34"/>
      <c r="C3205" s="31"/>
      <c r="D3205" s="32"/>
      <c r="E3205" s="33"/>
      <c r="F3205" s="34" t="s">
        <v>465</v>
      </c>
      <c r="G3205" s="34" t="s">
        <v>466</v>
      </c>
      <c r="H3205" s="34" t="s">
        <v>434</v>
      </c>
      <c r="I3205" s="29"/>
      <c r="J3205" s="35" t="s">
        <v>435</v>
      </c>
      <c r="K3205" s="228"/>
      <c r="L3205" s="228"/>
      <c r="M3205" s="228"/>
      <c r="N3205" s="241"/>
      <c r="O3205" s="241"/>
      <c r="P3205" s="241"/>
    </row>
    <row r="3206" spans="1:20" s="36" customFormat="1" ht="20.100000000000001" customHeight="1">
      <c r="A3206" s="29"/>
      <c r="B3206" s="34"/>
      <c r="C3206" s="31"/>
      <c r="D3206" s="32"/>
      <c r="E3206" s="33"/>
      <c r="F3206" s="34" t="s">
        <v>466</v>
      </c>
      <c r="G3206" s="34" t="s">
        <v>467</v>
      </c>
      <c r="H3206" s="34" t="s">
        <v>434</v>
      </c>
      <c r="I3206" s="29"/>
      <c r="J3206" s="35" t="s">
        <v>435</v>
      </c>
      <c r="K3206" s="228"/>
      <c r="L3206" s="228"/>
      <c r="M3206" s="228"/>
      <c r="N3206" s="241"/>
      <c r="O3206" s="241"/>
      <c r="P3206" s="241"/>
    </row>
    <row r="3207" spans="1:20" s="36" customFormat="1" ht="20.100000000000001" customHeight="1">
      <c r="A3207" s="29"/>
      <c r="B3207" s="34"/>
      <c r="C3207" s="31"/>
      <c r="D3207" s="32"/>
      <c r="E3207" s="33"/>
      <c r="F3207" s="34" t="s">
        <v>467</v>
      </c>
      <c r="G3207" s="34" t="s">
        <v>468</v>
      </c>
      <c r="H3207" s="34" t="s">
        <v>434</v>
      </c>
      <c r="I3207" s="29"/>
      <c r="J3207" s="35" t="s">
        <v>435</v>
      </c>
      <c r="K3207" s="228"/>
      <c r="L3207" s="228"/>
      <c r="M3207" s="228"/>
      <c r="N3207" s="241"/>
      <c r="O3207" s="241"/>
      <c r="P3207" s="241"/>
    </row>
    <row r="3208" spans="1:20" s="36" customFormat="1" ht="20.100000000000001" customHeight="1">
      <c r="A3208" s="29"/>
      <c r="B3208" s="34"/>
      <c r="C3208" s="31"/>
      <c r="D3208" s="32"/>
      <c r="E3208" s="33"/>
      <c r="F3208" s="34" t="s">
        <v>468</v>
      </c>
      <c r="G3208" s="34" t="s">
        <v>469</v>
      </c>
      <c r="H3208" s="34" t="s">
        <v>434</v>
      </c>
      <c r="I3208" s="29"/>
      <c r="J3208" s="35" t="s">
        <v>435</v>
      </c>
      <c r="K3208" s="228"/>
      <c r="L3208" s="228"/>
      <c r="M3208" s="228"/>
      <c r="N3208" s="241"/>
      <c r="O3208" s="241"/>
      <c r="P3208" s="241"/>
    </row>
    <row r="3209" spans="1:20" s="36" customFormat="1" ht="20.100000000000001" customHeight="1">
      <c r="A3209" s="29"/>
      <c r="B3209" s="34"/>
      <c r="C3209" s="31"/>
      <c r="D3209" s="32"/>
      <c r="E3209" s="33"/>
      <c r="F3209" s="34" t="s">
        <v>469</v>
      </c>
      <c r="G3209" s="34" t="s">
        <v>470</v>
      </c>
      <c r="H3209" s="34" t="s">
        <v>438</v>
      </c>
      <c r="I3209" s="29"/>
      <c r="J3209" s="35" t="s">
        <v>435</v>
      </c>
      <c r="K3209" s="228"/>
      <c r="L3209" s="228"/>
      <c r="M3209" s="228"/>
      <c r="N3209" s="241"/>
      <c r="O3209" s="241"/>
      <c r="P3209" s="241"/>
    </row>
    <row r="3210" spans="1:20" s="36" customFormat="1" ht="20.100000000000001" customHeight="1">
      <c r="A3210" s="29"/>
      <c r="B3210" s="34"/>
      <c r="C3210" s="31"/>
      <c r="D3210" s="32"/>
      <c r="E3210" s="33"/>
      <c r="F3210" s="34" t="s">
        <v>470</v>
      </c>
      <c r="G3210" s="34" t="s">
        <v>658</v>
      </c>
      <c r="H3210" s="34" t="s">
        <v>434</v>
      </c>
      <c r="I3210" s="29"/>
      <c r="J3210" s="35" t="s">
        <v>435</v>
      </c>
      <c r="K3210" s="228"/>
      <c r="L3210" s="228"/>
      <c r="M3210" s="228"/>
      <c r="N3210" s="241"/>
      <c r="O3210" s="241"/>
      <c r="P3210" s="241"/>
    </row>
    <row r="3211" spans="1:20" s="25" customFormat="1" ht="20.100000000000001" customHeight="1">
      <c r="A3211" s="20"/>
      <c r="B3211" s="44"/>
      <c r="C3211" s="41"/>
      <c r="D3211" s="42"/>
      <c r="E3211" s="43"/>
      <c r="F3211" s="44"/>
      <c r="G3211" s="44"/>
      <c r="H3211" s="44"/>
      <c r="I3211" s="20"/>
      <c r="J3211" s="24"/>
      <c r="K3211" s="226"/>
      <c r="L3211" s="226"/>
      <c r="M3211" s="226"/>
      <c r="N3211" s="239"/>
      <c r="O3211" s="239"/>
      <c r="P3211" s="239"/>
    </row>
    <row r="3212" spans="1:20" s="25" customFormat="1" ht="20.100000000000001" customHeight="1">
      <c r="A3212" s="20"/>
      <c r="B3212" s="44"/>
      <c r="C3212" s="41"/>
      <c r="D3212" s="42"/>
      <c r="E3212" s="43"/>
      <c r="F3212" s="44"/>
      <c r="G3212" s="44"/>
      <c r="H3212" s="44"/>
      <c r="I3212" s="20"/>
      <c r="J3212" s="24"/>
      <c r="K3212" s="226"/>
      <c r="L3212" s="226"/>
      <c r="M3212" s="226"/>
      <c r="N3212" s="239"/>
      <c r="O3212" s="239"/>
      <c r="P3212" s="239"/>
    </row>
    <row r="3213" spans="1:20" s="36" customFormat="1" ht="20.100000000000001" customHeight="1">
      <c r="A3213" s="29"/>
      <c r="B3213" s="34">
        <v>244</v>
      </c>
      <c r="C3213" s="31">
        <v>2.089</v>
      </c>
      <c r="D3213" s="32" t="s">
        <v>258</v>
      </c>
      <c r="E3213" s="33">
        <v>0.56999999999999995</v>
      </c>
      <c r="F3213" s="34" t="s">
        <v>433</v>
      </c>
      <c r="G3213" s="34" t="s">
        <v>447</v>
      </c>
      <c r="H3213" s="34" t="s">
        <v>434</v>
      </c>
      <c r="I3213" s="29"/>
      <c r="J3213" s="35" t="s">
        <v>435</v>
      </c>
      <c r="K3213" s="228" t="s">
        <v>434</v>
      </c>
      <c r="L3213" s="228">
        <f>COUNTIF(H3213:H3214,"B")</f>
        <v>1</v>
      </c>
      <c r="M3213" s="228">
        <v>200</v>
      </c>
      <c r="N3213" s="245">
        <v>400</v>
      </c>
      <c r="O3213" s="245"/>
      <c r="P3213" s="245">
        <f>O3213+N3213</f>
        <v>400</v>
      </c>
      <c r="Q3213" s="76">
        <f>P3213/P3217</f>
        <v>0.70175438596491224</v>
      </c>
      <c r="R3213" s="76"/>
      <c r="S3213" s="76"/>
      <c r="T3213" s="76"/>
    </row>
    <row r="3214" spans="1:20" s="36" customFormat="1" ht="20.100000000000001" customHeight="1">
      <c r="A3214" s="29"/>
      <c r="B3214" s="34"/>
      <c r="C3214" s="31"/>
      <c r="D3214" s="32"/>
      <c r="E3214" s="33"/>
      <c r="F3214" s="34" t="s">
        <v>447</v>
      </c>
      <c r="G3214" s="34" t="s">
        <v>451</v>
      </c>
      <c r="H3214" s="34" t="s">
        <v>438</v>
      </c>
      <c r="I3214" s="29"/>
      <c r="J3214" s="35" t="s">
        <v>435</v>
      </c>
      <c r="K3214" s="228" t="s">
        <v>438</v>
      </c>
      <c r="L3214" s="228">
        <f>COUNTIF(H3213:H3214,"S")</f>
        <v>1</v>
      </c>
      <c r="M3214" s="228">
        <v>200</v>
      </c>
      <c r="N3214" s="245">
        <v>0</v>
      </c>
      <c r="O3214" s="245">
        <v>170</v>
      </c>
      <c r="P3214" s="245">
        <f>N3214+O3214</f>
        <v>170</v>
      </c>
      <c r="Q3214" s="76">
        <f>P3214/P3217</f>
        <v>0.2982456140350877</v>
      </c>
      <c r="R3214" s="76"/>
      <c r="S3214" s="76"/>
      <c r="T3214" s="76"/>
    </row>
    <row r="3215" spans="1:20" s="36" customFormat="1" ht="20.100000000000001" customHeight="1">
      <c r="A3215" s="29"/>
      <c r="B3215" s="34"/>
      <c r="C3215" s="31"/>
      <c r="D3215" s="32"/>
      <c r="E3215" s="33"/>
      <c r="F3215" s="34" t="s">
        <v>451</v>
      </c>
      <c r="G3215" s="34" t="s">
        <v>659</v>
      </c>
      <c r="H3215" s="34" t="s">
        <v>438</v>
      </c>
      <c r="I3215" s="29"/>
      <c r="J3215" s="35" t="s">
        <v>435</v>
      </c>
      <c r="K3215" s="228" t="s">
        <v>440</v>
      </c>
      <c r="L3215" s="228">
        <f>COUNTIF(H3213:H3214,"RR")</f>
        <v>0</v>
      </c>
      <c r="M3215" s="228">
        <v>200</v>
      </c>
      <c r="N3215" s="245">
        <f>L3215*M3215</f>
        <v>0</v>
      </c>
      <c r="O3215" s="245"/>
      <c r="P3215" s="245">
        <f>N3215+O3215</f>
        <v>0</v>
      </c>
      <c r="Q3215" s="76">
        <f>P3215/P3217</f>
        <v>0</v>
      </c>
      <c r="R3215" s="76"/>
      <c r="S3215" s="76"/>
      <c r="T3215" s="76"/>
    </row>
    <row r="3216" spans="1:20" s="36" customFormat="1" ht="20.100000000000001" customHeight="1">
      <c r="A3216" s="29"/>
      <c r="B3216" s="34"/>
      <c r="C3216" s="31"/>
      <c r="D3216" s="32"/>
      <c r="E3216" s="33"/>
      <c r="F3216" s="34"/>
      <c r="G3216" s="34"/>
      <c r="H3216" s="34"/>
      <c r="I3216" s="29"/>
      <c r="J3216" s="35"/>
      <c r="K3216" s="228" t="s">
        <v>443</v>
      </c>
      <c r="L3216" s="228">
        <f>COUNTIF(H3213:H3214,"RB")</f>
        <v>0</v>
      </c>
      <c r="M3216" s="228">
        <v>200</v>
      </c>
      <c r="N3216" s="245">
        <f>L3216*M3216</f>
        <v>0</v>
      </c>
      <c r="O3216" s="245"/>
      <c r="P3216" s="245">
        <f>N3216+O3216</f>
        <v>0</v>
      </c>
      <c r="Q3216" s="76">
        <f>P3216/P3217</f>
        <v>0</v>
      </c>
      <c r="R3216" s="76"/>
      <c r="S3216" s="76"/>
      <c r="T3216" s="76"/>
    </row>
    <row r="3217" spans="1:20" s="36" customFormat="1" ht="20.100000000000001" customHeight="1">
      <c r="A3217" s="29"/>
      <c r="B3217" s="34"/>
      <c r="C3217" s="31"/>
      <c r="D3217" s="32"/>
      <c r="E3217" s="33"/>
      <c r="F3217" s="34"/>
      <c r="G3217" s="34"/>
      <c r="H3217" s="34"/>
      <c r="I3217" s="29"/>
      <c r="J3217" s="35"/>
      <c r="K3217" s="228"/>
      <c r="L3217" s="228"/>
      <c r="M3217" s="228"/>
      <c r="N3217" s="245"/>
      <c r="O3217" s="245"/>
      <c r="P3217" s="245">
        <f>SUM(P3213:P3216)</f>
        <v>570</v>
      </c>
      <c r="Q3217" s="76">
        <f>SUM(Q3213:Q3216)</f>
        <v>1</v>
      </c>
      <c r="R3217" s="76"/>
      <c r="S3217" s="76"/>
      <c r="T3217" s="76"/>
    </row>
    <row r="3218" spans="1:20" s="25" customFormat="1" ht="20.100000000000001" customHeight="1">
      <c r="A3218" s="20"/>
      <c r="B3218" s="44"/>
      <c r="C3218" s="41"/>
      <c r="D3218" s="42"/>
      <c r="E3218" s="43"/>
      <c r="F3218" s="44"/>
      <c r="G3218" s="44"/>
      <c r="H3218" s="44"/>
      <c r="I3218" s="20"/>
      <c r="J3218" s="24"/>
      <c r="K3218" s="226"/>
      <c r="L3218" s="226"/>
      <c r="M3218" s="226"/>
      <c r="N3218" s="239"/>
      <c r="O3218" s="239"/>
      <c r="P3218" s="239"/>
    </row>
    <row r="3219" spans="1:20" s="25" customFormat="1" ht="20.100000000000001" customHeight="1">
      <c r="A3219" s="20"/>
      <c r="B3219" s="44"/>
      <c r="C3219" s="41"/>
      <c r="D3219" s="42"/>
      <c r="E3219" s="43"/>
      <c r="F3219" s="44"/>
      <c r="G3219" s="44"/>
      <c r="H3219" s="44"/>
      <c r="I3219" s="20"/>
      <c r="J3219" s="24"/>
      <c r="K3219" s="226"/>
      <c r="L3219" s="226"/>
      <c r="M3219" s="226"/>
      <c r="N3219" s="239"/>
      <c r="O3219" s="239"/>
      <c r="P3219" s="239"/>
    </row>
    <row r="3220" spans="1:20" s="36" customFormat="1" ht="20.100000000000001" customHeight="1">
      <c r="A3220" s="29"/>
      <c r="B3220" s="34">
        <v>245</v>
      </c>
      <c r="C3220" s="31">
        <v>2.09</v>
      </c>
      <c r="D3220" s="32" t="s">
        <v>259</v>
      </c>
      <c r="E3220" s="33">
        <v>1.226</v>
      </c>
      <c r="F3220" s="34" t="s">
        <v>433</v>
      </c>
      <c r="G3220" s="34" t="s">
        <v>447</v>
      </c>
      <c r="H3220" s="34" t="s">
        <v>434</v>
      </c>
      <c r="I3220" s="29"/>
      <c r="J3220" s="35" t="s">
        <v>435</v>
      </c>
      <c r="K3220" s="228" t="s">
        <v>434</v>
      </c>
      <c r="L3220" s="228">
        <f>COUNTIF(H3220:H3225,"B")</f>
        <v>4</v>
      </c>
      <c r="M3220" s="228">
        <v>200</v>
      </c>
      <c r="N3220" s="245">
        <f>L3220*M3220</f>
        <v>800</v>
      </c>
      <c r="O3220" s="245">
        <v>26</v>
      </c>
      <c r="P3220" s="245">
        <f>O3220+N3220</f>
        <v>826</v>
      </c>
      <c r="Q3220" s="76">
        <f>P3220/P3224</f>
        <v>0.67373572593800979</v>
      </c>
      <c r="R3220" s="76"/>
      <c r="S3220" s="76"/>
      <c r="T3220" s="76"/>
    </row>
    <row r="3221" spans="1:20" s="36" customFormat="1" ht="20.100000000000001" customHeight="1">
      <c r="A3221" s="29"/>
      <c r="B3221" s="34"/>
      <c r="C3221" s="31"/>
      <c r="D3221" s="32"/>
      <c r="E3221" s="33"/>
      <c r="F3221" s="34" t="s">
        <v>447</v>
      </c>
      <c r="G3221" s="34" t="s">
        <v>451</v>
      </c>
      <c r="H3221" s="34" t="s">
        <v>434</v>
      </c>
      <c r="I3221" s="29"/>
      <c r="J3221" s="35" t="s">
        <v>435</v>
      </c>
      <c r="K3221" s="228" t="s">
        <v>438</v>
      </c>
      <c r="L3221" s="228">
        <f>COUNTIF(H3220:H3225,"S")</f>
        <v>2</v>
      </c>
      <c r="M3221" s="228">
        <v>200</v>
      </c>
      <c r="N3221" s="245">
        <f>L3221*M3221</f>
        <v>400</v>
      </c>
      <c r="O3221" s="245"/>
      <c r="P3221" s="245">
        <f>N3221+O3221</f>
        <v>400</v>
      </c>
      <c r="Q3221" s="76">
        <f>P3221/P3224</f>
        <v>0.32626427406199021</v>
      </c>
      <c r="R3221" s="76"/>
      <c r="S3221" s="76"/>
      <c r="T3221" s="76"/>
    </row>
    <row r="3222" spans="1:20" s="36" customFormat="1" ht="20.100000000000001" customHeight="1">
      <c r="A3222" s="29"/>
      <c r="B3222" s="34"/>
      <c r="C3222" s="31"/>
      <c r="D3222" s="32"/>
      <c r="E3222" s="33"/>
      <c r="F3222" s="34" t="s">
        <v>451</v>
      </c>
      <c r="G3222" s="34" t="s">
        <v>454</v>
      </c>
      <c r="H3222" s="34" t="s">
        <v>434</v>
      </c>
      <c r="I3222" s="29"/>
      <c r="J3222" s="35" t="s">
        <v>435</v>
      </c>
      <c r="K3222" s="228" t="s">
        <v>440</v>
      </c>
      <c r="L3222" s="228">
        <f>COUNTIF(H3220:H3225,"RR")</f>
        <v>0</v>
      </c>
      <c r="M3222" s="228">
        <v>200</v>
      </c>
      <c r="N3222" s="245">
        <f>L3222*M3222</f>
        <v>0</v>
      </c>
      <c r="O3222" s="245"/>
      <c r="P3222" s="245">
        <f>N3222+O3222</f>
        <v>0</v>
      </c>
      <c r="Q3222" s="76">
        <f>P3222/P3224</f>
        <v>0</v>
      </c>
      <c r="R3222" s="76"/>
      <c r="S3222" s="76"/>
      <c r="T3222" s="76"/>
    </row>
    <row r="3223" spans="1:20" s="36" customFormat="1" ht="20.100000000000001" customHeight="1">
      <c r="A3223" s="29"/>
      <c r="B3223" s="34"/>
      <c r="C3223" s="31"/>
      <c r="D3223" s="32"/>
      <c r="E3223" s="33"/>
      <c r="F3223" s="34" t="s">
        <v>454</v>
      </c>
      <c r="G3223" s="34" t="s">
        <v>455</v>
      </c>
      <c r="H3223" s="34" t="s">
        <v>434</v>
      </c>
      <c r="I3223" s="29"/>
      <c r="J3223" s="35" t="s">
        <v>435</v>
      </c>
      <c r="K3223" s="228" t="s">
        <v>443</v>
      </c>
      <c r="L3223" s="228">
        <f>COUNTIF(H3220:H3225,"RB")</f>
        <v>0</v>
      </c>
      <c r="M3223" s="228">
        <v>200</v>
      </c>
      <c r="N3223" s="245">
        <f>L3223*M3223</f>
        <v>0</v>
      </c>
      <c r="O3223" s="245"/>
      <c r="P3223" s="245">
        <f>N3223+O3223</f>
        <v>0</v>
      </c>
      <c r="Q3223" s="76">
        <f>P3223/P3224</f>
        <v>0</v>
      </c>
      <c r="R3223" s="76"/>
      <c r="S3223" s="76"/>
      <c r="T3223" s="76"/>
    </row>
    <row r="3224" spans="1:20" s="36" customFormat="1" ht="20.100000000000001" customHeight="1">
      <c r="A3224" s="29"/>
      <c r="B3224" s="34"/>
      <c r="C3224" s="31"/>
      <c r="D3224" s="32"/>
      <c r="E3224" s="33"/>
      <c r="F3224" s="34" t="s">
        <v>455</v>
      </c>
      <c r="G3224" s="34" t="s">
        <v>456</v>
      </c>
      <c r="H3224" s="34" t="s">
        <v>438</v>
      </c>
      <c r="I3224" s="29"/>
      <c r="J3224" s="35" t="s">
        <v>435</v>
      </c>
      <c r="K3224" s="228"/>
      <c r="L3224" s="228"/>
      <c r="M3224" s="228"/>
      <c r="N3224" s="245"/>
      <c r="O3224" s="245"/>
      <c r="P3224" s="245">
        <f>SUM(P3220:P3223)</f>
        <v>1226</v>
      </c>
      <c r="Q3224" s="76">
        <f>SUM(Q3220:Q3223)</f>
        <v>1</v>
      </c>
      <c r="R3224" s="76"/>
      <c r="S3224" s="76"/>
      <c r="T3224" s="76"/>
    </row>
    <row r="3225" spans="1:20" s="36" customFormat="1" ht="20.100000000000001" customHeight="1">
      <c r="A3225" s="29"/>
      <c r="B3225" s="34"/>
      <c r="C3225" s="31"/>
      <c r="D3225" s="32"/>
      <c r="E3225" s="33"/>
      <c r="F3225" s="34" t="s">
        <v>456</v>
      </c>
      <c r="G3225" s="34" t="s">
        <v>457</v>
      </c>
      <c r="H3225" s="34" t="s">
        <v>438</v>
      </c>
      <c r="I3225" s="29"/>
      <c r="J3225" s="35" t="s">
        <v>435</v>
      </c>
      <c r="K3225" s="228"/>
      <c r="L3225" s="228"/>
      <c r="M3225" s="228"/>
      <c r="N3225" s="241"/>
      <c r="O3225" s="241"/>
      <c r="P3225" s="241"/>
    </row>
    <row r="3226" spans="1:20" s="36" customFormat="1" ht="20.100000000000001" customHeight="1">
      <c r="A3226" s="29"/>
      <c r="B3226" s="34"/>
      <c r="C3226" s="31"/>
      <c r="D3226" s="32"/>
      <c r="E3226" s="33"/>
      <c r="F3226" s="34" t="s">
        <v>457</v>
      </c>
      <c r="G3226" s="34" t="s">
        <v>660</v>
      </c>
      <c r="H3226" s="34" t="s">
        <v>434</v>
      </c>
      <c r="I3226" s="29"/>
      <c r="J3226" s="35" t="s">
        <v>435</v>
      </c>
      <c r="K3226" s="228"/>
      <c r="L3226" s="228"/>
      <c r="M3226" s="228"/>
      <c r="N3226" s="241"/>
      <c r="O3226" s="241"/>
      <c r="P3226" s="241"/>
    </row>
    <row r="3227" spans="1:20" s="25" customFormat="1" ht="20.100000000000001" customHeight="1">
      <c r="A3227" s="20"/>
      <c r="B3227" s="44"/>
      <c r="C3227" s="41"/>
      <c r="D3227" s="42"/>
      <c r="E3227" s="43"/>
      <c r="F3227" s="44"/>
      <c r="G3227" s="44"/>
      <c r="H3227" s="44"/>
      <c r="I3227" s="20"/>
      <c r="J3227" s="24"/>
      <c r="K3227" s="226"/>
      <c r="L3227" s="226"/>
      <c r="M3227" s="226"/>
      <c r="N3227" s="239"/>
      <c r="O3227" s="239"/>
      <c r="P3227" s="239"/>
    </row>
    <row r="3228" spans="1:20" s="25" customFormat="1" ht="20.100000000000001" customHeight="1">
      <c r="A3228" s="20"/>
      <c r="B3228" s="44"/>
      <c r="C3228" s="41"/>
      <c r="D3228" s="42"/>
      <c r="E3228" s="43"/>
      <c r="F3228" s="44"/>
      <c r="G3228" s="44"/>
      <c r="H3228" s="44"/>
      <c r="I3228" s="20"/>
      <c r="J3228" s="24"/>
      <c r="K3228" s="226"/>
      <c r="L3228" s="226"/>
      <c r="M3228" s="226"/>
      <c r="N3228" s="239"/>
      <c r="O3228" s="239"/>
      <c r="P3228" s="239"/>
    </row>
    <row r="3229" spans="1:20" s="36" customFormat="1" ht="20.100000000000001" customHeight="1">
      <c r="A3229" s="29"/>
      <c r="B3229" s="34">
        <v>246</v>
      </c>
      <c r="C3229" s="31">
        <v>2.0910000000000002</v>
      </c>
      <c r="D3229" s="32" t="s">
        <v>260</v>
      </c>
      <c r="E3229" s="33">
        <v>6.9669999999999996</v>
      </c>
      <c r="F3229" s="34" t="s">
        <v>433</v>
      </c>
      <c r="G3229" s="34" t="s">
        <v>447</v>
      </c>
      <c r="H3229" s="34" t="s">
        <v>434</v>
      </c>
      <c r="I3229" s="29"/>
      <c r="J3229" s="35" t="s">
        <v>435</v>
      </c>
      <c r="K3229" s="228" t="s">
        <v>434</v>
      </c>
      <c r="L3229" s="228">
        <f>COUNTIF(H3229:H3262,"B")</f>
        <v>26</v>
      </c>
      <c r="M3229" s="228">
        <v>200</v>
      </c>
      <c r="N3229" s="245">
        <f>L3229*M3229</f>
        <v>5200</v>
      </c>
      <c r="O3229" s="245"/>
      <c r="P3229" s="245">
        <f>O3229+N3229</f>
        <v>5200</v>
      </c>
      <c r="Q3229" s="76">
        <f>P3229/P3233</f>
        <v>0.74637577149418688</v>
      </c>
      <c r="R3229" s="76"/>
      <c r="S3229" s="76"/>
      <c r="T3229" s="76"/>
    </row>
    <row r="3230" spans="1:20" s="36" customFormat="1" ht="20.100000000000001" customHeight="1">
      <c r="A3230" s="29"/>
      <c r="B3230" s="34"/>
      <c r="C3230" s="31"/>
      <c r="D3230" s="32"/>
      <c r="E3230" s="33"/>
      <c r="F3230" s="34" t="s">
        <v>447</v>
      </c>
      <c r="G3230" s="34" t="s">
        <v>451</v>
      </c>
      <c r="H3230" s="34" t="s">
        <v>434</v>
      </c>
      <c r="I3230" s="29"/>
      <c r="J3230" s="35" t="s">
        <v>435</v>
      </c>
      <c r="K3230" s="228" t="s">
        <v>438</v>
      </c>
      <c r="L3230" s="228">
        <f>COUNTIF(H3229:H3262,"S")</f>
        <v>7</v>
      </c>
      <c r="M3230" s="228">
        <v>200</v>
      </c>
      <c r="N3230" s="245">
        <f>L3230*M3230</f>
        <v>1400</v>
      </c>
      <c r="O3230" s="245">
        <v>167</v>
      </c>
      <c r="P3230" s="245">
        <f>N3230+O3230</f>
        <v>1567</v>
      </c>
      <c r="Q3230" s="76">
        <f>P3230/P3233</f>
        <v>0.224917468063729</v>
      </c>
      <c r="R3230" s="76"/>
      <c r="S3230" s="76"/>
      <c r="T3230" s="76"/>
    </row>
    <row r="3231" spans="1:20" s="36" customFormat="1" ht="20.100000000000001" customHeight="1">
      <c r="A3231" s="29"/>
      <c r="B3231" s="34"/>
      <c r="C3231" s="31"/>
      <c r="D3231" s="32"/>
      <c r="E3231" s="33"/>
      <c r="F3231" s="34" t="s">
        <v>451</v>
      </c>
      <c r="G3231" s="34" t="s">
        <v>454</v>
      </c>
      <c r="H3231" s="34" t="s">
        <v>434</v>
      </c>
      <c r="I3231" s="29"/>
      <c r="J3231" s="35" t="s">
        <v>435</v>
      </c>
      <c r="K3231" s="228" t="s">
        <v>440</v>
      </c>
      <c r="L3231" s="228">
        <f>COUNTIF(H3229:H3262,"RR")</f>
        <v>1</v>
      </c>
      <c r="M3231" s="228">
        <v>200</v>
      </c>
      <c r="N3231" s="245">
        <f>L3231*M3231</f>
        <v>200</v>
      </c>
      <c r="O3231" s="245"/>
      <c r="P3231" s="245">
        <f>N3231+O3231</f>
        <v>200</v>
      </c>
      <c r="Q3231" s="76">
        <f>P3231/P3233</f>
        <v>2.870676044208411E-2</v>
      </c>
      <c r="R3231" s="76"/>
      <c r="S3231" s="76"/>
      <c r="T3231" s="76"/>
    </row>
    <row r="3232" spans="1:20" s="36" customFormat="1" ht="20.100000000000001" customHeight="1">
      <c r="A3232" s="29"/>
      <c r="B3232" s="34"/>
      <c r="C3232" s="31"/>
      <c r="D3232" s="32"/>
      <c r="E3232" s="33"/>
      <c r="F3232" s="34" t="s">
        <v>454</v>
      </c>
      <c r="G3232" s="34" t="s">
        <v>455</v>
      </c>
      <c r="H3232" s="34" t="s">
        <v>440</v>
      </c>
      <c r="I3232" s="29"/>
      <c r="J3232" s="35" t="s">
        <v>435</v>
      </c>
      <c r="K3232" s="228" t="s">
        <v>443</v>
      </c>
      <c r="L3232" s="228">
        <f>COUNTIF(H3229:H3262,"RB")</f>
        <v>0</v>
      </c>
      <c r="M3232" s="228">
        <v>200</v>
      </c>
      <c r="N3232" s="245">
        <f>L3232*M3232</f>
        <v>0</v>
      </c>
      <c r="O3232" s="245"/>
      <c r="P3232" s="245">
        <f>N3232+O3232</f>
        <v>0</v>
      </c>
      <c r="Q3232" s="76">
        <f>P3232/P3233</f>
        <v>0</v>
      </c>
      <c r="R3232" s="76"/>
      <c r="S3232" s="76"/>
      <c r="T3232" s="76"/>
    </row>
    <row r="3233" spans="1:20" s="36" customFormat="1" ht="20.100000000000001" customHeight="1">
      <c r="A3233" s="29"/>
      <c r="B3233" s="34"/>
      <c r="C3233" s="31"/>
      <c r="D3233" s="32"/>
      <c r="E3233" s="33"/>
      <c r="F3233" s="34" t="s">
        <v>455</v>
      </c>
      <c r="G3233" s="34" t="s">
        <v>456</v>
      </c>
      <c r="H3233" s="34" t="s">
        <v>438</v>
      </c>
      <c r="I3233" s="29"/>
      <c r="J3233" s="35" t="s">
        <v>435</v>
      </c>
      <c r="K3233" s="228"/>
      <c r="L3233" s="228"/>
      <c r="M3233" s="228"/>
      <c r="N3233" s="245"/>
      <c r="O3233" s="245"/>
      <c r="P3233" s="245">
        <f>SUM(P3229:P3232)</f>
        <v>6967</v>
      </c>
      <c r="Q3233" s="76">
        <f>SUM(Q3229:Q3232)</f>
        <v>1</v>
      </c>
      <c r="R3233" s="76"/>
      <c r="S3233" s="76"/>
      <c r="T3233" s="76"/>
    </row>
    <row r="3234" spans="1:20" s="36" customFormat="1" ht="20.100000000000001" customHeight="1">
      <c r="A3234" s="29"/>
      <c r="B3234" s="34"/>
      <c r="C3234" s="31"/>
      <c r="D3234" s="32"/>
      <c r="E3234" s="33"/>
      <c r="F3234" s="34" t="s">
        <v>456</v>
      </c>
      <c r="G3234" s="34" t="s">
        <v>457</v>
      </c>
      <c r="H3234" s="34" t="s">
        <v>434</v>
      </c>
      <c r="I3234" s="29"/>
      <c r="J3234" s="35" t="s">
        <v>435</v>
      </c>
      <c r="K3234" s="228"/>
      <c r="L3234" s="228"/>
      <c r="M3234" s="228"/>
      <c r="N3234" s="241"/>
      <c r="O3234" s="241"/>
      <c r="P3234" s="241"/>
    </row>
    <row r="3235" spans="1:20" s="36" customFormat="1" ht="20.100000000000001" customHeight="1">
      <c r="A3235" s="29"/>
      <c r="B3235" s="34"/>
      <c r="C3235" s="31"/>
      <c r="D3235" s="32"/>
      <c r="E3235" s="33"/>
      <c r="F3235" s="34" t="s">
        <v>457</v>
      </c>
      <c r="G3235" s="34" t="s">
        <v>460</v>
      </c>
      <c r="H3235" s="34" t="s">
        <v>434</v>
      </c>
      <c r="I3235" s="29"/>
      <c r="J3235" s="35" t="s">
        <v>435</v>
      </c>
      <c r="K3235" s="228"/>
      <c r="L3235" s="228"/>
      <c r="M3235" s="228"/>
      <c r="N3235" s="241"/>
      <c r="O3235" s="241"/>
      <c r="P3235" s="241"/>
    </row>
    <row r="3236" spans="1:20" s="36" customFormat="1" ht="20.100000000000001" customHeight="1">
      <c r="A3236" s="29"/>
      <c r="B3236" s="34"/>
      <c r="C3236" s="31"/>
      <c r="D3236" s="32"/>
      <c r="E3236" s="33"/>
      <c r="F3236" s="34" t="s">
        <v>460</v>
      </c>
      <c r="G3236" s="34" t="s">
        <v>463</v>
      </c>
      <c r="H3236" s="34" t="s">
        <v>434</v>
      </c>
      <c r="I3236" s="29"/>
      <c r="J3236" s="35" t="s">
        <v>435</v>
      </c>
      <c r="K3236" s="228"/>
      <c r="L3236" s="228"/>
      <c r="M3236" s="228"/>
      <c r="N3236" s="241"/>
      <c r="O3236" s="241"/>
      <c r="P3236" s="241"/>
    </row>
    <row r="3237" spans="1:20" s="36" customFormat="1" ht="20.100000000000001" customHeight="1">
      <c r="A3237" s="29"/>
      <c r="B3237" s="34"/>
      <c r="C3237" s="31"/>
      <c r="D3237" s="32"/>
      <c r="E3237" s="33"/>
      <c r="F3237" s="34" t="s">
        <v>463</v>
      </c>
      <c r="G3237" s="34" t="s">
        <v>464</v>
      </c>
      <c r="H3237" s="34" t="s">
        <v>438</v>
      </c>
      <c r="I3237" s="29"/>
      <c r="J3237" s="35" t="s">
        <v>435</v>
      </c>
      <c r="K3237" s="228"/>
      <c r="L3237" s="228"/>
      <c r="M3237" s="228"/>
      <c r="N3237" s="241"/>
      <c r="O3237" s="241"/>
      <c r="P3237" s="241"/>
    </row>
    <row r="3238" spans="1:20" s="36" customFormat="1" ht="20.100000000000001" customHeight="1">
      <c r="A3238" s="29"/>
      <c r="B3238" s="34"/>
      <c r="C3238" s="31"/>
      <c r="D3238" s="32"/>
      <c r="E3238" s="33"/>
      <c r="F3238" s="34" t="s">
        <v>464</v>
      </c>
      <c r="G3238" s="34" t="s">
        <v>465</v>
      </c>
      <c r="H3238" s="34" t="s">
        <v>434</v>
      </c>
      <c r="I3238" s="29"/>
      <c r="J3238" s="35" t="s">
        <v>435</v>
      </c>
      <c r="K3238" s="228"/>
      <c r="L3238" s="228"/>
      <c r="M3238" s="228"/>
      <c r="N3238" s="241"/>
      <c r="O3238" s="241"/>
      <c r="P3238" s="241"/>
    </row>
    <row r="3239" spans="1:20" s="36" customFormat="1" ht="20.100000000000001" customHeight="1">
      <c r="A3239" s="29"/>
      <c r="B3239" s="34"/>
      <c r="C3239" s="31"/>
      <c r="D3239" s="32"/>
      <c r="E3239" s="33"/>
      <c r="F3239" s="34" t="s">
        <v>465</v>
      </c>
      <c r="G3239" s="34" t="s">
        <v>466</v>
      </c>
      <c r="H3239" s="34" t="s">
        <v>434</v>
      </c>
      <c r="I3239" s="29"/>
      <c r="J3239" s="35" t="s">
        <v>435</v>
      </c>
      <c r="K3239" s="228"/>
      <c r="L3239" s="228"/>
      <c r="M3239" s="228"/>
      <c r="N3239" s="241"/>
      <c r="O3239" s="241"/>
      <c r="P3239" s="241"/>
    </row>
    <row r="3240" spans="1:20" s="36" customFormat="1" ht="20.100000000000001" customHeight="1">
      <c r="A3240" s="29"/>
      <c r="B3240" s="34"/>
      <c r="C3240" s="31"/>
      <c r="D3240" s="32"/>
      <c r="E3240" s="33"/>
      <c r="F3240" s="34" t="s">
        <v>466</v>
      </c>
      <c r="G3240" s="34" t="s">
        <v>467</v>
      </c>
      <c r="H3240" s="34" t="s">
        <v>434</v>
      </c>
      <c r="I3240" s="29"/>
      <c r="J3240" s="35" t="s">
        <v>435</v>
      </c>
      <c r="K3240" s="228"/>
      <c r="L3240" s="228"/>
      <c r="M3240" s="228"/>
      <c r="N3240" s="241"/>
      <c r="O3240" s="241"/>
      <c r="P3240" s="241"/>
    </row>
    <row r="3241" spans="1:20" s="36" customFormat="1" ht="20.100000000000001" customHeight="1">
      <c r="A3241" s="29"/>
      <c r="B3241" s="34"/>
      <c r="C3241" s="31"/>
      <c r="D3241" s="32"/>
      <c r="E3241" s="33"/>
      <c r="F3241" s="34" t="s">
        <v>467</v>
      </c>
      <c r="G3241" s="34" t="s">
        <v>468</v>
      </c>
      <c r="H3241" s="34" t="s">
        <v>434</v>
      </c>
      <c r="I3241" s="29"/>
      <c r="J3241" s="35" t="s">
        <v>435</v>
      </c>
      <c r="K3241" s="228"/>
      <c r="L3241" s="228"/>
      <c r="M3241" s="228"/>
      <c r="N3241" s="241"/>
      <c r="O3241" s="241"/>
      <c r="P3241" s="241"/>
    </row>
    <row r="3242" spans="1:20" s="36" customFormat="1" ht="20.100000000000001" customHeight="1">
      <c r="A3242" s="29"/>
      <c r="B3242" s="34"/>
      <c r="C3242" s="31"/>
      <c r="D3242" s="32"/>
      <c r="E3242" s="33"/>
      <c r="F3242" s="34" t="s">
        <v>468</v>
      </c>
      <c r="G3242" s="34" t="s">
        <v>469</v>
      </c>
      <c r="H3242" s="34" t="s">
        <v>434</v>
      </c>
      <c r="I3242" s="29"/>
      <c r="J3242" s="35" t="s">
        <v>435</v>
      </c>
      <c r="K3242" s="228"/>
      <c r="L3242" s="228"/>
      <c r="M3242" s="228"/>
      <c r="N3242" s="241"/>
      <c r="O3242" s="241"/>
      <c r="P3242" s="241"/>
    </row>
    <row r="3243" spans="1:20" s="36" customFormat="1" ht="20.100000000000001" customHeight="1">
      <c r="A3243" s="29"/>
      <c r="B3243" s="34"/>
      <c r="C3243" s="31"/>
      <c r="D3243" s="32"/>
      <c r="E3243" s="33"/>
      <c r="F3243" s="34" t="s">
        <v>469</v>
      </c>
      <c r="G3243" s="34" t="s">
        <v>470</v>
      </c>
      <c r="H3243" s="34" t="s">
        <v>434</v>
      </c>
      <c r="I3243" s="29"/>
      <c r="J3243" s="35" t="s">
        <v>435</v>
      </c>
      <c r="K3243" s="228"/>
      <c r="L3243" s="228"/>
      <c r="M3243" s="228"/>
      <c r="N3243" s="241"/>
      <c r="O3243" s="241"/>
      <c r="P3243" s="241"/>
    </row>
    <row r="3244" spans="1:20" s="36" customFormat="1" ht="20.100000000000001" customHeight="1">
      <c r="A3244" s="29"/>
      <c r="B3244" s="34"/>
      <c r="C3244" s="31"/>
      <c r="D3244" s="32"/>
      <c r="E3244" s="33"/>
      <c r="F3244" s="34" t="s">
        <v>470</v>
      </c>
      <c r="G3244" s="34" t="s">
        <v>471</v>
      </c>
      <c r="H3244" s="34" t="s">
        <v>434</v>
      </c>
      <c r="I3244" s="29"/>
      <c r="J3244" s="35" t="s">
        <v>435</v>
      </c>
      <c r="K3244" s="228"/>
      <c r="L3244" s="228"/>
      <c r="M3244" s="228"/>
      <c r="N3244" s="241"/>
      <c r="O3244" s="241"/>
      <c r="P3244" s="241"/>
    </row>
    <row r="3245" spans="1:20" s="36" customFormat="1" ht="20.100000000000001" customHeight="1">
      <c r="A3245" s="29"/>
      <c r="B3245" s="34"/>
      <c r="C3245" s="31"/>
      <c r="D3245" s="32"/>
      <c r="E3245" s="33"/>
      <c r="F3245" s="34" t="s">
        <v>471</v>
      </c>
      <c r="G3245" s="34" t="s">
        <v>473</v>
      </c>
      <c r="H3245" s="34" t="s">
        <v>434</v>
      </c>
      <c r="I3245" s="29"/>
      <c r="J3245" s="35" t="s">
        <v>435</v>
      </c>
      <c r="K3245" s="228"/>
      <c r="L3245" s="228"/>
      <c r="M3245" s="228"/>
      <c r="N3245" s="241"/>
      <c r="O3245" s="241"/>
      <c r="P3245" s="241"/>
    </row>
    <row r="3246" spans="1:20" s="36" customFormat="1" ht="20.100000000000001" customHeight="1">
      <c r="A3246" s="29"/>
      <c r="B3246" s="34"/>
      <c r="C3246" s="31"/>
      <c r="D3246" s="32"/>
      <c r="E3246" s="33"/>
      <c r="F3246" s="34" t="s">
        <v>473</v>
      </c>
      <c r="G3246" s="34" t="s">
        <v>474</v>
      </c>
      <c r="H3246" s="34" t="s">
        <v>434</v>
      </c>
      <c r="I3246" s="29"/>
      <c r="J3246" s="35" t="s">
        <v>435</v>
      </c>
      <c r="K3246" s="228"/>
      <c r="L3246" s="228"/>
      <c r="M3246" s="228"/>
      <c r="N3246" s="241"/>
      <c r="O3246" s="241"/>
      <c r="P3246" s="241"/>
    </row>
    <row r="3247" spans="1:20" s="36" customFormat="1" ht="20.100000000000001" customHeight="1">
      <c r="A3247" s="29"/>
      <c r="B3247" s="34"/>
      <c r="C3247" s="31"/>
      <c r="D3247" s="32"/>
      <c r="E3247" s="33"/>
      <c r="F3247" s="34" t="s">
        <v>474</v>
      </c>
      <c r="G3247" s="34" t="s">
        <v>475</v>
      </c>
      <c r="H3247" s="34" t="s">
        <v>434</v>
      </c>
      <c r="I3247" s="29"/>
      <c r="J3247" s="35" t="s">
        <v>435</v>
      </c>
      <c r="K3247" s="228"/>
      <c r="L3247" s="228"/>
      <c r="M3247" s="228"/>
      <c r="N3247" s="241"/>
      <c r="O3247" s="241"/>
      <c r="P3247" s="241"/>
    </row>
    <row r="3248" spans="1:20" s="36" customFormat="1" ht="20.100000000000001" customHeight="1">
      <c r="A3248" s="29"/>
      <c r="B3248" s="34"/>
      <c r="C3248" s="31"/>
      <c r="D3248" s="32"/>
      <c r="E3248" s="33"/>
      <c r="F3248" s="34" t="s">
        <v>475</v>
      </c>
      <c r="G3248" s="34" t="s">
        <v>476</v>
      </c>
      <c r="H3248" s="34" t="s">
        <v>434</v>
      </c>
      <c r="I3248" s="29"/>
      <c r="J3248" s="35" t="s">
        <v>435</v>
      </c>
      <c r="K3248" s="228"/>
      <c r="L3248" s="228"/>
      <c r="M3248" s="228"/>
      <c r="N3248" s="241"/>
      <c r="O3248" s="241"/>
      <c r="P3248" s="241"/>
    </row>
    <row r="3249" spans="1:16" s="36" customFormat="1" ht="20.100000000000001" customHeight="1">
      <c r="A3249" s="29"/>
      <c r="B3249" s="34"/>
      <c r="C3249" s="31"/>
      <c r="D3249" s="32"/>
      <c r="E3249" s="33"/>
      <c r="F3249" s="34" t="s">
        <v>476</v>
      </c>
      <c r="G3249" s="34" t="s">
        <v>477</v>
      </c>
      <c r="H3249" s="34" t="s">
        <v>434</v>
      </c>
      <c r="I3249" s="29"/>
      <c r="J3249" s="35" t="s">
        <v>435</v>
      </c>
      <c r="K3249" s="228"/>
      <c r="L3249" s="228"/>
      <c r="M3249" s="228"/>
      <c r="N3249" s="241"/>
      <c r="O3249" s="241"/>
      <c r="P3249" s="241"/>
    </row>
    <row r="3250" spans="1:16" s="36" customFormat="1" ht="20.100000000000001" customHeight="1">
      <c r="A3250" s="29"/>
      <c r="B3250" s="34"/>
      <c r="C3250" s="31"/>
      <c r="D3250" s="32"/>
      <c r="E3250" s="33"/>
      <c r="F3250" s="34" t="s">
        <v>477</v>
      </c>
      <c r="G3250" s="34" t="s">
        <v>543</v>
      </c>
      <c r="H3250" s="34" t="s">
        <v>434</v>
      </c>
      <c r="I3250" s="29"/>
      <c r="J3250" s="35" t="s">
        <v>435</v>
      </c>
      <c r="K3250" s="228"/>
      <c r="L3250" s="228"/>
      <c r="M3250" s="228"/>
      <c r="N3250" s="241"/>
      <c r="O3250" s="241"/>
      <c r="P3250" s="241"/>
    </row>
    <row r="3251" spans="1:16" s="36" customFormat="1" ht="20.100000000000001" customHeight="1">
      <c r="A3251" s="29"/>
      <c r="B3251" s="34"/>
      <c r="C3251" s="31"/>
      <c r="D3251" s="32"/>
      <c r="E3251" s="33"/>
      <c r="F3251" s="34" t="s">
        <v>543</v>
      </c>
      <c r="G3251" s="34" t="s">
        <v>550</v>
      </c>
      <c r="H3251" s="34" t="s">
        <v>434</v>
      </c>
      <c r="I3251" s="29"/>
      <c r="J3251" s="35" t="s">
        <v>435</v>
      </c>
      <c r="K3251" s="228"/>
      <c r="L3251" s="228"/>
      <c r="M3251" s="228"/>
      <c r="N3251" s="241"/>
      <c r="O3251" s="241"/>
      <c r="P3251" s="241"/>
    </row>
    <row r="3252" spans="1:16" s="36" customFormat="1" ht="20.100000000000001" customHeight="1">
      <c r="A3252" s="29"/>
      <c r="B3252" s="34"/>
      <c r="C3252" s="31"/>
      <c r="D3252" s="32"/>
      <c r="E3252" s="33"/>
      <c r="F3252" s="34" t="s">
        <v>550</v>
      </c>
      <c r="G3252" s="34" t="s">
        <v>551</v>
      </c>
      <c r="H3252" s="34" t="s">
        <v>434</v>
      </c>
      <c r="I3252" s="29"/>
      <c r="J3252" s="35" t="s">
        <v>435</v>
      </c>
      <c r="K3252" s="228"/>
      <c r="L3252" s="228"/>
      <c r="M3252" s="228"/>
      <c r="N3252" s="241"/>
      <c r="O3252" s="241"/>
      <c r="P3252" s="241"/>
    </row>
    <row r="3253" spans="1:16" s="36" customFormat="1" ht="20.100000000000001" customHeight="1">
      <c r="A3253" s="29"/>
      <c r="B3253" s="34"/>
      <c r="C3253" s="31"/>
      <c r="D3253" s="32"/>
      <c r="E3253" s="33"/>
      <c r="F3253" s="34" t="s">
        <v>551</v>
      </c>
      <c r="G3253" s="34" t="s">
        <v>552</v>
      </c>
      <c r="H3253" s="34" t="s">
        <v>434</v>
      </c>
      <c r="I3253" s="29"/>
      <c r="J3253" s="35" t="s">
        <v>435</v>
      </c>
      <c r="K3253" s="228"/>
      <c r="L3253" s="228"/>
      <c r="M3253" s="228"/>
      <c r="N3253" s="241"/>
      <c r="O3253" s="241"/>
      <c r="P3253" s="241"/>
    </row>
    <row r="3254" spans="1:16" s="36" customFormat="1" ht="20.100000000000001" customHeight="1">
      <c r="A3254" s="29"/>
      <c r="B3254" s="34"/>
      <c r="C3254" s="31"/>
      <c r="D3254" s="32"/>
      <c r="E3254" s="33"/>
      <c r="F3254" s="34" t="s">
        <v>552</v>
      </c>
      <c r="G3254" s="34" t="s">
        <v>553</v>
      </c>
      <c r="H3254" s="34" t="s">
        <v>434</v>
      </c>
      <c r="I3254" s="29"/>
      <c r="J3254" s="35" t="s">
        <v>435</v>
      </c>
      <c r="K3254" s="228"/>
      <c r="L3254" s="228"/>
      <c r="M3254" s="228"/>
      <c r="N3254" s="241"/>
      <c r="O3254" s="241"/>
      <c r="P3254" s="241"/>
    </row>
    <row r="3255" spans="1:16" s="36" customFormat="1" ht="20.100000000000001" customHeight="1">
      <c r="A3255" s="29"/>
      <c r="B3255" s="34"/>
      <c r="C3255" s="31"/>
      <c r="D3255" s="32"/>
      <c r="E3255" s="33"/>
      <c r="F3255" s="34" t="s">
        <v>553</v>
      </c>
      <c r="G3255" s="34" t="s">
        <v>554</v>
      </c>
      <c r="H3255" s="34" t="s">
        <v>438</v>
      </c>
      <c r="I3255" s="29"/>
      <c r="J3255" s="35" t="s">
        <v>435</v>
      </c>
      <c r="K3255" s="228"/>
      <c r="L3255" s="228"/>
      <c r="M3255" s="228"/>
      <c r="N3255" s="241"/>
      <c r="O3255" s="241"/>
      <c r="P3255" s="241"/>
    </row>
    <row r="3256" spans="1:16" s="36" customFormat="1" ht="20.100000000000001" customHeight="1">
      <c r="A3256" s="29"/>
      <c r="B3256" s="34"/>
      <c r="C3256" s="31"/>
      <c r="D3256" s="32"/>
      <c r="E3256" s="33"/>
      <c r="F3256" s="34" t="s">
        <v>554</v>
      </c>
      <c r="G3256" s="34" t="s">
        <v>555</v>
      </c>
      <c r="H3256" s="34" t="s">
        <v>434</v>
      </c>
      <c r="I3256" s="29"/>
      <c r="J3256" s="35" t="s">
        <v>435</v>
      </c>
      <c r="K3256" s="228"/>
      <c r="L3256" s="228"/>
      <c r="M3256" s="228"/>
      <c r="N3256" s="241"/>
      <c r="O3256" s="241"/>
      <c r="P3256" s="241"/>
    </row>
    <row r="3257" spans="1:16" s="36" customFormat="1" ht="20.100000000000001" customHeight="1">
      <c r="A3257" s="29"/>
      <c r="B3257" s="34"/>
      <c r="C3257" s="31"/>
      <c r="D3257" s="32"/>
      <c r="E3257" s="33"/>
      <c r="F3257" s="34" t="s">
        <v>555</v>
      </c>
      <c r="G3257" s="34" t="s">
        <v>556</v>
      </c>
      <c r="H3257" s="34" t="s">
        <v>434</v>
      </c>
      <c r="I3257" s="29"/>
      <c r="J3257" s="35" t="s">
        <v>435</v>
      </c>
      <c r="K3257" s="228"/>
      <c r="L3257" s="228"/>
      <c r="M3257" s="228"/>
      <c r="N3257" s="241"/>
      <c r="O3257" s="241"/>
      <c r="P3257" s="241"/>
    </row>
    <row r="3258" spans="1:16" s="36" customFormat="1" ht="20.100000000000001" customHeight="1">
      <c r="A3258" s="29"/>
      <c r="B3258" s="34"/>
      <c r="C3258" s="31"/>
      <c r="D3258" s="32"/>
      <c r="E3258" s="33"/>
      <c r="F3258" s="34" t="s">
        <v>556</v>
      </c>
      <c r="G3258" s="34" t="s">
        <v>557</v>
      </c>
      <c r="H3258" s="34" t="s">
        <v>434</v>
      </c>
      <c r="I3258" s="29"/>
      <c r="J3258" s="35" t="s">
        <v>435</v>
      </c>
      <c r="K3258" s="228"/>
      <c r="L3258" s="228"/>
      <c r="M3258" s="228"/>
      <c r="N3258" s="241"/>
      <c r="O3258" s="241"/>
      <c r="P3258" s="241"/>
    </row>
    <row r="3259" spans="1:16" s="36" customFormat="1" ht="20.100000000000001" customHeight="1">
      <c r="A3259" s="29"/>
      <c r="B3259" s="34"/>
      <c r="C3259" s="31"/>
      <c r="D3259" s="32"/>
      <c r="E3259" s="33"/>
      <c r="F3259" s="34" t="s">
        <v>557</v>
      </c>
      <c r="G3259" s="34" t="s">
        <v>558</v>
      </c>
      <c r="H3259" s="34" t="s">
        <v>438</v>
      </c>
      <c r="I3259" s="29"/>
      <c r="J3259" s="35" t="s">
        <v>435</v>
      </c>
      <c r="K3259" s="228"/>
      <c r="L3259" s="228"/>
      <c r="M3259" s="228"/>
      <c r="N3259" s="241"/>
      <c r="O3259" s="241"/>
      <c r="P3259" s="241"/>
    </row>
    <row r="3260" spans="1:16" s="36" customFormat="1" ht="20.100000000000001" customHeight="1">
      <c r="A3260" s="29"/>
      <c r="B3260" s="34"/>
      <c r="C3260" s="31"/>
      <c r="D3260" s="32"/>
      <c r="E3260" s="33"/>
      <c r="F3260" s="34" t="s">
        <v>558</v>
      </c>
      <c r="G3260" s="34" t="s">
        <v>559</v>
      </c>
      <c r="H3260" s="34" t="s">
        <v>438</v>
      </c>
      <c r="I3260" s="29"/>
      <c r="J3260" s="35" t="s">
        <v>435</v>
      </c>
      <c r="K3260" s="228"/>
      <c r="L3260" s="228"/>
      <c r="M3260" s="228"/>
      <c r="N3260" s="241"/>
      <c r="O3260" s="241"/>
      <c r="P3260" s="241"/>
    </row>
    <row r="3261" spans="1:16" s="36" customFormat="1" ht="20.100000000000001" customHeight="1">
      <c r="A3261" s="29"/>
      <c r="B3261" s="34"/>
      <c r="C3261" s="31"/>
      <c r="D3261" s="32"/>
      <c r="E3261" s="33"/>
      <c r="F3261" s="34" t="s">
        <v>559</v>
      </c>
      <c r="G3261" s="34" t="s">
        <v>560</v>
      </c>
      <c r="H3261" s="34" t="s">
        <v>438</v>
      </c>
      <c r="I3261" s="29"/>
      <c r="J3261" s="35" t="s">
        <v>435</v>
      </c>
      <c r="K3261" s="228"/>
      <c r="L3261" s="228"/>
      <c r="M3261" s="228"/>
      <c r="N3261" s="241"/>
      <c r="O3261" s="241"/>
      <c r="P3261" s="241"/>
    </row>
    <row r="3262" spans="1:16" s="36" customFormat="1" ht="20.100000000000001" customHeight="1">
      <c r="A3262" s="29"/>
      <c r="B3262" s="34"/>
      <c r="C3262" s="31"/>
      <c r="D3262" s="32"/>
      <c r="E3262" s="33"/>
      <c r="F3262" s="34" t="s">
        <v>560</v>
      </c>
      <c r="G3262" s="34" t="s">
        <v>561</v>
      </c>
      <c r="H3262" s="34" t="s">
        <v>438</v>
      </c>
      <c r="I3262" s="29"/>
      <c r="J3262" s="35" t="s">
        <v>435</v>
      </c>
      <c r="K3262" s="228"/>
      <c r="L3262" s="228"/>
      <c r="M3262" s="228"/>
      <c r="N3262" s="241"/>
      <c r="O3262" s="241"/>
      <c r="P3262" s="241"/>
    </row>
    <row r="3263" spans="1:16" s="36" customFormat="1" ht="20.100000000000001" customHeight="1">
      <c r="A3263" s="29"/>
      <c r="B3263" s="34"/>
      <c r="C3263" s="31"/>
      <c r="D3263" s="32"/>
      <c r="E3263" s="33"/>
      <c r="F3263" s="34" t="s">
        <v>561</v>
      </c>
      <c r="G3263" s="34" t="s">
        <v>661</v>
      </c>
      <c r="H3263" s="34" t="s">
        <v>438</v>
      </c>
      <c r="I3263" s="29"/>
      <c r="J3263" s="35" t="s">
        <v>435</v>
      </c>
      <c r="K3263" s="228"/>
      <c r="L3263" s="228"/>
      <c r="M3263" s="228"/>
      <c r="N3263" s="241"/>
      <c r="O3263" s="241"/>
      <c r="P3263" s="241"/>
    </row>
    <row r="3264" spans="1:16" s="25" customFormat="1" ht="20.100000000000001" customHeight="1">
      <c r="A3264" s="20"/>
      <c r="B3264" s="44"/>
      <c r="C3264" s="41"/>
      <c r="D3264" s="42"/>
      <c r="E3264" s="43"/>
      <c r="F3264" s="44"/>
      <c r="G3264" s="44"/>
      <c r="H3264" s="44"/>
      <c r="I3264" s="20"/>
      <c r="J3264" s="24"/>
      <c r="K3264" s="226"/>
      <c r="L3264" s="226"/>
      <c r="M3264" s="226"/>
      <c r="N3264" s="239"/>
      <c r="O3264" s="239"/>
      <c r="P3264" s="239"/>
    </row>
    <row r="3265" spans="1:20" s="25" customFormat="1" ht="20.100000000000001" customHeight="1">
      <c r="A3265" s="20"/>
      <c r="B3265" s="44"/>
      <c r="C3265" s="41"/>
      <c r="D3265" s="42"/>
      <c r="E3265" s="43"/>
      <c r="F3265" s="44"/>
      <c r="G3265" s="44"/>
      <c r="H3265" s="44"/>
      <c r="I3265" s="20"/>
      <c r="J3265" s="24"/>
      <c r="K3265" s="226"/>
      <c r="L3265" s="226"/>
      <c r="M3265" s="226"/>
      <c r="N3265" s="239"/>
      <c r="O3265" s="239"/>
      <c r="P3265" s="239"/>
    </row>
    <row r="3266" spans="1:20" s="36" customFormat="1" ht="20.100000000000001" customHeight="1">
      <c r="A3266" s="29"/>
      <c r="B3266" s="34">
        <v>247</v>
      </c>
      <c r="C3266" s="31">
        <v>2.0920000000000001</v>
      </c>
      <c r="D3266" s="32" t="s">
        <v>261</v>
      </c>
      <c r="E3266" s="33">
        <v>1.024</v>
      </c>
      <c r="F3266" s="34" t="s">
        <v>433</v>
      </c>
      <c r="G3266" s="34" t="s">
        <v>447</v>
      </c>
      <c r="H3266" s="34" t="s">
        <v>434</v>
      </c>
      <c r="I3266" s="29"/>
      <c r="J3266" s="35" t="s">
        <v>435</v>
      </c>
      <c r="K3266" s="228" t="s">
        <v>434</v>
      </c>
      <c r="L3266" s="228">
        <f>COUNTIF(H3266:H3270,"B")</f>
        <v>5</v>
      </c>
      <c r="M3266" s="228">
        <v>200</v>
      </c>
      <c r="N3266" s="245">
        <f>L3266*M3266</f>
        <v>1000</v>
      </c>
      <c r="O3266" s="245"/>
      <c r="P3266" s="245">
        <f>O3266+N3266</f>
        <v>1000</v>
      </c>
      <c r="Q3266" s="76">
        <f>P3266/P3270</f>
        <v>0.9765625</v>
      </c>
      <c r="R3266" s="76"/>
      <c r="S3266" s="76"/>
      <c r="T3266" s="76"/>
    </row>
    <row r="3267" spans="1:20" s="36" customFormat="1" ht="20.100000000000001" customHeight="1">
      <c r="A3267" s="29"/>
      <c r="B3267" s="34"/>
      <c r="C3267" s="31"/>
      <c r="D3267" s="32"/>
      <c r="E3267" s="33"/>
      <c r="F3267" s="34" t="s">
        <v>447</v>
      </c>
      <c r="G3267" s="34" t="s">
        <v>451</v>
      </c>
      <c r="H3267" s="34" t="s">
        <v>434</v>
      </c>
      <c r="I3267" s="29"/>
      <c r="J3267" s="35" t="s">
        <v>435</v>
      </c>
      <c r="K3267" s="228" t="s">
        <v>438</v>
      </c>
      <c r="L3267" s="228">
        <f>COUNTIF(H3266:H3270,"S")</f>
        <v>0</v>
      </c>
      <c r="M3267" s="228">
        <v>200</v>
      </c>
      <c r="N3267" s="245">
        <f>L3267*M3267</f>
        <v>0</v>
      </c>
      <c r="O3267" s="245">
        <v>24</v>
      </c>
      <c r="P3267" s="245">
        <f>N3267+O3267</f>
        <v>24</v>
      </c>
      <c r="Q3267" s="76">
        <f>P3267/P3270</f>
        <v>2.34375E-2</v>
      </c>
      <c r="R3267" s="76"/>
      <c r="S3267" s="76"/>
      <c r="T3267" s="76"/>
    </row>
    <row r="3268" spans="1:20" s="36" customFormat="1" ht="20.100000000000001" customHeight="1">
      <c r="A3268" s="29"/>
      <c r="B3268" s="34"/>
      <c r="C3268" s="31"/>
      <c r="D3268" s="32"/>
      <c r="E3268" s="33"/>
      <c r="F3268" s="34" t="s">
        <v>451</v>
      </c>
      <c r="G3268" s="34" t="s">
        <v>454</v>
      </c>
      <c r="H3268" s="34" t="s">
        <v>434</v>
      </c>
      <c r="I3268" s="29"/>
      <c r="J3268" s="35" t="s">
        <v>435</v>
      </c>
      <c r="K3268" s="228" t="s">
        <v>440</v>
      </c>
      <c r="L3268" s="228">
        <f>COUNTIF(H3266:H3270,"RR")</f>
        <v>0</v>
      </c>
      <c r="M3268" s="228">
        <v>200</v>
      </c>
      <c r="N3268" s="245">
        <f>L3268*M3268</f>
        <v>0</v>
      </c>
      <c r="O3268" s="245"/>
      <c r="P3268" s="245">
        <f>N3268+O3268</f>
        <v>0</v>
      </c>
      <c r="Q3268" s="76">
        <f>P3268/P3270</f>
        <v>0</v>
      </c>
      <c r="R3268" s="76"/>
      <c r="S3268" s="76"/>
      <c r="T3268" s="76"/>
    </row>
    <row r="3269" spans="1:20" s="36" customFormat="1" ht="20.100000000000001" customHeight="1">
      <c r="A3269" s="29"/>
      <c r="B3269" s="34"/>
      <c r="C3269" s="31"/>
      <c r="D3269" s="32"/>
      <c r="E3269" s="33"/>
      <c r="F3269" s="34" t="s">
        <v>454</v>
      </c>
      <c r="G3269" s="34" t="s">
        <v>455</v>
      </c>
      <c r="H3269" s="34" t="s">
        <v>434</v>
      </c>
      <c r="I3269" s="29"/>
      <c r="J3269" s="35" t="s">
        <v>435</v>
      </c>
      <c r="K3269" s="228" t="s">
        <v>443</v>
      </c>
      <c r="L3269" s="228">
        <f>COUNTIF(H3266:H3270,"RB")</f>
        <v>0</v>
      </c>
      <c r="M3269" s="228">
        <v>200</v>
      </c>
      <c r="N3269" s="245">
        <v>0</v>
      </c>
      <c r="O3269" s="245"/>
      <c r="P3269" s="245">
        <f>N3269+O3269</f>
        <v>0</v>
      </c>
      <c r="Q3269" s="76">
        <f>P3269/P3270</f>
        <v>0</v>
      </c>
      <c r="R3269" s="76"/>
      <c r="S3269" s="76"/>
      <c r="T3269" s="76"/>
    </row>
    <row r="3270" spans="1:20" s="36" customFormat="1" ht="20.100000000000001" customHeight="1">
      <c r="A3270" s="29"/>
      <c r="B3270" s="34"/>
      <c r="C3270" s="31"/>
      <c r="D3270" s="32"/>
      <c r="E3270" s="33"/>
      <c r="F3270" s="34" t="s">
        <v>455</v>
      </c>
      <c r="G3270" s="34" t="s">
        <v>456</v>
      </c>
      <c r="H3270" s="34" t="s">
        <v>434</v>
      </c>
      <c r="I3270" s="29"/>
      <c r="J3270" s="35" t="s">
        <v>435</v>
      </c>
      <c r="K3270" s="228"/>
      <c r="L3270" s="228"/>
      <c r="M3270" s="228"/>
      <c r="N3270" s="245"/>
      <c r="O3270" s="245"/>
      <c r="P3270" s="245">
        <f>SUM(P3266:P3269)</f>
        <v>1024</v>
      </c>
      <c r="Q3270" s="76">
        <f>SUM(Q3266:Q3269)</f>
        <v>1</v>
      </c>
      <c r="R3270" s="76"/>
      <c r="S3270" s="76"/>
      <c r="T3270" s="76"/>
    </row>
    <row r="3271" spans="1:20" s="36" customFormat="1" ht="20.100000000000001" customHeight="1">
      <c r="A3271" s="29"/>
      <c r="B3271" s="34"/>
      <c r="C3271" s="31"/>
      <c r="D3271" s="32"/>
      <c r="E3271" s="33"/>
      <c r="F3271" s="34" t="s">
        <v>456</v>
      </c>
      <c r="G3271" s="34" t="s">
        <v>662</v>
      </c>
      <c r="H3271" s="34" t="s">
        <v>434</v>
      </c>
      <c r="I3271" s="29"/>
      <c r="J3271" s="35" t="s">
        <v>435</v>
      </c>
      <c r="K3271" s="228"/>
      <c r="L3271" s="228"/>
      <c r="M3271" s="228"/>
      <c r="N3271" s="241"/>
      <c r="O3271" s="241"/>
      <c r="P3271" s="241"/>
    </row>
    <row r="3272" spans="1:20" s="25" customFormat="1" ht="20.100000000000001" customHeight="1">
      <c r="A3272" s="20"/>
      <c r="B3272" s="44"/>
      <c r="C3272" s="41"/>
      <c r="D3272" s="42"/>
      <c r="E3272" s="43"/>
      <c r="F3272" s="44"/>
      <c r="G3272" s="44"/>
      <c r="H3272" s="44"/>
      <c r="I3272" s="20"/>
      <c r="J3272" s="24"/>
      <c r="K3272" s="226"/>
      <c r="L3272" s="226"/>
      <c r="M3272" s="226"/>
      <c r="N3272" s="239"/>
      <c r="O3272" s="239"/>
      <c r="P3272" s="239"/>
    </row>
    <row r="3273" spans="1:20" s="25" customFormat="1" ht="20.100000000000001" customHeight="1">
      <c r="A3273" s="20"/>
      <c r="B3273" s="44"/>
      <c r="C3273" s="41"/>
      <c r="D3273" s="42"/>
      <c r="E3273" s="43"/>
      <c r="F3273" s="44"/>
      <c r="G3273" s="44"/>
      <c r="H3273" s="44"/>
      <c r="I3273" s="20"/>
      <c r="J3273" s="24"/>
      <c r="K3273" s="226"/>
      <c r="L3273" s="226"/>
      <c r="M3273" s="226"/>
      <c r="N3273" s="239"/>
      <c r="O3273" s="239"/>
      <c r="P3273" s="239"/>
    </row>
    <row r="3274" spans="1:20" s="36" customFormat="1" ht="20.100000000000001" customHeight="1">
      <c r="A3274" s="29"/>
      <c r="B3274" s="34">
        <v>248</v>
      </c>
      <c r="C3274" s="31">
        <v>2.093</v>
      </c>
      <c r="D3274" s="32" t="s">
        <v>262</v>
      </c>
      <c r="E3274" s="33">
        <v>1.448</v>
      </c>
      <c r="F3274" s="34" t="s">
        <v>433</v>
      </c>
      <c r="G3274" s="34" t="s">
        <v>447</v>
      </c>
      <c r="H3274" s="34" t="s">
        <v>443</v>
      </c>
      <c r="I3274" s="29"/>
      <c r="J3274" s="35" t="s">
        <v>544</v>
      </c>
      <c r="K3274" s="228" t="s">
        <v>434</v>
      </c>
      <c r="L3274" s="228">
        <f>COUNTIF(H3274:H3280,"B")</f>
        <v>5</v>
      </c>
      <c r="M3274" s="228">
        <v>200</v>
      </c>
      <c r="N3274" s="245">
        <f>L3274*M3274</f>
        <v>1000</v>
      </c>
      <c r="O3274" s="245"/>
      <c r="P3274" s="245">
        <f>O3274+N3274</f>
        <v>1000</v>
      </c>
      <c r="Q3274" s="76">
        <f>P3274/P3278</f>
        <v>0.69060773480662985</v>
      </c>
      <c r="R3274" s="76"/>
      <c r="S3274" s="76"/>
      <c r="T3274" s="76"/>
    </row>
    <row r="3275" spans="1:20" s="36" customFormat="1" ht="20.100000000000001" customHeight="1">
      <c r="A3275" s="29"/>
      <c r="B3275" s="34"/>
      <c r="C3275" s="31"/>
      <c r="D3275" s="32"/>
      <c r="E3275" s="33"/>
      <c r="F3275" s="34" t="s">
        <v>447</v>
      </c>
      <c r="G3275" s="34" t="s">
        <v>451</v>
      </c>
      <c r="H3275" s="34" t="s">
        <v>434</v>
      </c>
      <c r="I3275" s="29"/>
      <c r="J3275" s="35" t="s">
        <v>435</v>
      </c>
      <c r="K3275" s="228" t="s">
        <v>438</v>
      </c>
      <c r="L3275" s="228">
        <f>COUNTIF(H3274:H3280,"S")</f>
        <v>0</v>
      </c>
      <c r="M3275" s="228">
        <v>200</v>
      </c>
      <c r="N3275" s="245">
        <f>L3275*M3275</f>
        <v>0</v>
      </c>
      <c r="O3275" s="245">
        <v>48</v>
      </c>
      <c r="P3275" s="245">
        <f>N3275+O3275</f>
        <v>48</v>
      </c>
      <c r="Q3275" s="76">
        <f>P3275/P3278</f>
        <v>3.3149171270718231E-2</v>
      </c>
      <c r="R3275" s="76"/>
      <c r="S3275" s="76"/>
      <c r="T3275" s="76"/>
    </row>
    <row r="3276" spans="1:20" s="36" customFormat="1" ht="20.100000000000001" customHeight="1">
      <c r="A3276" s="29"/>
      <c r="B3276" s="34"/>
      <c r="C3276" s="31"/>
      <c r="D3276" s="32"/>
      <c r="E3276" s="33"/>
      <c r="F3276" s="34" t="s">
        <v>451</v>
      </c>
      <c r="G3276" s="34" t="s">
        <v>454</v>
      </c>
      <c r="H3276" s="34" t="s">
        <v>434</v>
      </c>
      <c r="I3276" s="29"/>
      <c r="J3276" s="35" t="s">
        <v>435</v>
      </c>
      <c r="K3276" s="228" t="s">
        <v>440</v>
      </c>
      <c r="L3276" s="228">
        <f>COUNTIF(H3274:H3280,"RR")</f>
        <v>0</v>
      </c>
      <c r="M3276" s="228">
        <v>200</v>
      </c>
      <c r="N3276" s="245">
        <f>L3276*M3276</f>
        <v>0</v>
      </c>
      <c r="O3276" s="245"/>
      <c r="P3276" s="245">
        <f>N3276+O3276</f>
        <v>0</v>
      </c>
      <c r="Q3276" s="76">
        <f>P3276/P3278</f>
        <v>0</v>
      </c>
      <c r="R3276" s="76"/>
      <c r="S3276" s="76"/>
      <c r="T3276" s="76"/>
    </row>
    <row r="3277" spans="1:20" s="36" customFormat="1" ht="20.100000000000001" customHeight="1">
      <c r="A3277" s="29"/>
      <c r="B3277" s="34"/>
      <c r="C3277" s="31"/>
      <c r="D3277" s="32"/>
      <c r="E3277" s="33"/>
      <c r="F3277" s="34" t="s">
        <v>454</v>
      </c>
      <c r="G3277" s="34" t="s">
        <v>455</v>
      </c>
      <c r="H3277" s="34" t="s">
        <v>434</v>
      </c>
      <c r="I3277" s="29"/>
      <c r="J3277" s="35" t="s">
        <v>435</v>
      </c>
      <c r="K3277" s="228" t="s">
        <v>443</v>
      </c>
      <c r="L3277" s="228">
        <f>COUNTIF(H3274:H3280,"RB")</f>
        <v>2</v>
      </c>
      <c r="M3277" s="228">
        <v>200</v>
      </c>
      <c r="N3277" s="245">
        <f>L3277*M3277</f>
        <v>400</v>
      </c>
      <c r="O3277" s="245"/>
      <c r="P3277" s="245">
        <f>N3277+O3277</f>
        <v>400</v>
      </c>
      <c r="Q3277" s="76">
        <f>P3277/P3278</f>
        <v>0.27624309392265195</v>
      </c>
      <c r="R3277" s="76"/>
      <c r="S3277" s="76"/>
      <c r="T3277" s="76"/>
    </row>
    <row r="3278" spans="1:20" s="36" customFormat="1" ht="20.100000000000001" customHeight="1">
      <c r="A3278" s="29"/>
      <c r="B3278" s="34"/>
      <c r="C3278" s="31"/>
      <c r="D3278" s="32"/>
      <c r="E3278" s="33"/>
      <c r="F3278" s="34" t="s">
        <v>455</v>
      </c>
      <c r="G3278" s="34" t="s">
        <v>456</v>
      </c>
      <c r="H3278" s="34" t="s">
        <v>443</v>
      </c>
      <c r="I3278" s="29"/>
      <c r="J3278" s="35" t="s">
        <v>435</v>
      </c>
      <c r="K3278" s="228"/>
      <c r="L3278" s="228"/>
      <c r="M3278" s="228"/>
      <c r="N3278" s="245"/>
      <c r="O3278" s="245"/>
      <c r="P3278" s="245">
        <f>SUM(P3274:P3277)</f>
        <v>1448</v>
      </c>
      <c r="Q3278" s="76">
        <f>SUM(Q3274:Q3277)</f>
        <v>1</v>
      </c>
      <c r="R3278" s="76"/>
      <c r="S3278" s="76"/>
      <c r="T3278" s="76"/>
    </row>
    <row r="3279" spans="1:20" s="36" customFormat="1" ht="20.100000000000001" customHeight="1">
      <c r="A3279" s="29"/>
      <c r="B3279" s="34"/>
      <c r="C3279" s="31"/>
      <c r="D3279" s="32"/>
      <c r="E3279" s="33"/>
      <c r="F3279" s="34" t="s">
        <v>456</v>
      </c>
      <c r="G3279" s="34" t="s">
        <v>457</v>
      </c>
      <c r="H3279" s="34" t="s">
        <v>434</v>
      </c>
      <c r="I3279" s="29"/>
      <c r="J3279" s="35" t="s">
        <v>435</v>
      </c>
      <c r="K3279" s="228"/>
      <c r="L3279" s="228"/>
      <c r="M3279" s="228"/>
      <c r="N3279" s="241"/>
      <c r="O3279" s="241"/>
      <c r="P3279" s="241"/>
    </row>
    <row r="3280" spans="1:20" s="36" customFormat="1" ht="20.100000000000001" customHeight="1">
      <c r="A3280" s="29"/>
      <c r="B3280" s="34"/>
      <c r="C3280" s="31"/>
      <c r="D3280" s="32"/>
      <c r="E3280" s="33"/>
      <c r="F3280" s="34" t="s">
        <v>457</v>
      </c>
      <c r="G3280" s="34" t="s">
        <v>460</v>
      </c>
      <c r="H3280" s="34" t="s">
        <v>434</v>
      </c>
      <c r="I3280" s="29"/>
      <c r="J3280" s="35" t="s">
        <v>435</v>
      </c>
      <c r="K3280" s="228"/>
      <c r="L3280" s="228"/>
      <c r="M3280" s="228"/>
      <c r="N3280" s="241"/>
      <c r="O3280" s="241"/>
      <c r="P3280" s="241"/>
    </row>
    <row r="3281" spans="1:20" s="36" customFormat="1" ht="20.100000000000001" customHeight="1">
      <c r="A3281" s="29"/>
      <c r="B3281" s="34"/>
      <c r="C3281" s="31"/>
      <c r="D3281" s="32"/>
      <c r="E3281" s="33"/>
      <c r="F3281" s="34" t="s">
        <v>460</v>
      </c>
      <c r="G3281" s="34" t="s">
        <v>663</v>
      </c>
      <c r="H3281" s="34" t="s">
        <v>434</v>
      </c>
      <c r="I3281" s="29"/>
      <c r="J3281" s="35" t="s">
        <v>435</v>
      </c>
      <c r="K3281" s="228"/>
      <c r="L3281" s="228"/>
      <c r="M3281" s="228"/>
      <c r="N3281" s="241"/>
      <c r="O3281" s="241"/>
      <c r="P3281" s="241"/>
    </row>
    <row r="3282" spans="1:20" s="25" customFormat="1" ht="20.100000000000001" customHeight="1">
      <c r="A3282" s="20"/>
      <c r="B3282" s="44"/>
      <c r="C3282" s="41"/>
      <c r="D3282" s="42"/>
      <c r="E3282" s="43"/>
      <c r="F3282" s="44"/>
      <c r="G3282" s="44"/>
      <c r="H3282" s="44"/>
      <c r="I3282" s="20"/>
      <c r="J3282" s="24"/>
      <c r="K3282" s="226"/>
      <c r="L3282" s="226"/>
      <c r="M3282" s="226"/>
      <c r="N3282" s="239"/>
      <c r="O3282" s="239"/>
      <c r="P3282" s="239"/>
    </row>
    <row r="3283" spans="1:20" s="25" customFormat="1" ht="20.100000000000001" customHeight="1">
      <c r="A3283" s="20"/>
      <c r="B3283" s="44"/>
      <c r="C3283" s="41"/>
      <c r="D3283" s="42"/>
      <c r="E3283" s="43"/>
      <c r="F3283" s="44"/>
      <c r="G3283" s="44"/>
      <c r="H3283" s="44"/>
      <c r="I3283" s="20"/>
      <c r="J3283" s="24"/>
      <c r="K3283" s="226"/>
      <c r="L3283" s="226"/>
      <c r="M3283" s="226"/>
      <c r="N3283" s="239"/>
      <c r="O3283" s="239"/>
      <c r="P3283" s="239"/>
    </row>
    <row r="3284" spans="1:20" s="36" customFormat="1" ht="20.100000000000001" customHeight="1">
      <c r="A3284" s="29"/>
      <c r="B3284" s="34">
        <v>249</v>
      </c>
      <c r="C3284" s="31">
        <v>2.0939999999999999</v>
      </c>
      <c r="D3284" s="32" t="s">
        <v>263</v>
      </c>
      <c r="E3284" s="33">
        <v>1.591</v>
      </c>
      <c r="F3284" s="34" t="s">
        <v>433</v>
      </c>
      <c r="G3284" s="34" t="s">
        <v>447</v>
      </c>
      <c r="H3284" s="34" t="s">
        <v>443</v>
      </c>
      <c r="I3284" s="29"/>
      <c r="J3284" s="35" t="s">
        <v>40</v>
      </c>
      <c r="K3284" s="228" t="s">
        <v>434</v>
      </c>
      <c r="L3284" s="228">
        <f>COUNTIF(H3284:H3290,"B")</f>
        <v>0</v>
      </c>
      <c r="M3284" s="228">
        <v>200</v>
      </c>
      <c r="N3284" s="245">
        <f>L3284*M3284</f>
        <v>0</v>
      </c>
      <c r="O3284" s="245"/>
      <c r="P3284" s="245">
        <f>O3284+N3284</f>
        <v>0</v>
      </c>
      <c r="Q3284" s="76">
        <f>P3284/P3288</f>
        <v>0</v>
      </c>
      <c r="R3284" s="76"/>
      <c r="S3284" s="76"/>
      <c r="T3284" s="76"/>
    </row>
    <row r="3285" spans="1:20" s="36" customFormat="1" ht="20.100000000000001" customHeight="1">
      <c r="A3285" s="29"/>
      <c r="B3285" s="34"/>
      <c r="C3285" s="31"/>
      <c r="D3285" s="32"/>
      <c r="E3285" s="33"/>
      <c r="F3285" s="34" t="s">
        <v>447</v>
      </c>
      <c r="G3285" s="34" t="s">
        <v>451</v>
      </c>
      <c r="H3285" s="34" t="s">
        <v>443</v>
      </c>
      <c r="I3285" s="29"/>
      <c r="J3285" s="35" t="s">
        <v>40</v>
      </c>
      <c r="K3285" s="228" t="s">
        <v>438</v>
      </c>
      <c r="L3285" s="228">
        <f>COUNTIF(H3284:H3290,"S")</f>
        <v>0</v>
      </c>
      <c r="M3285" s="228">
        <v>200</v>
      </c>
      <c r="N3285" s="245">
        <f>L3285*M3285</f>
        <v>0</v>
      </c>
      <c r="O3285" s="245"/>
      <c r="P3285" s="245">
        <f>N3285+O3285</f>
        <v>0</v>
      </c>
      <c r="Q3285" s="76">
        <f>P3285/P3288</f>
        <v>0</v>
      </c>
      <c r="R3285" s="76"/>
      <c r="S3285" s="76"/>
      <c r="T3285" s="76"/>
    </row>
    <row r="3286" spans="1:20" s="36" customFormat="1" ht="20.100000000000001" customHeight="1">
      <c r="A3286" s="29"/>
      <c r="B3286" s="34"/>
      <c r="C3286" s="31"/>
      <c r="D3286" s="32"/>
      <c r="E3286" s="33"/>
      <c r="F3286" s="34" t="s">
        <v>451</v>
      </c>
      <c r="G3286" s="34" t="s">
        <v>454</v>
      </c>
      <c r="H3286" s="34" t="s">
        <v>443</v>
      </c>
      <c r="I3286" s="29"/>
      <c r="J3286" s="35" t="s">
        <v>40</v>
      </c>
      <c r="K3286" s="228" t="s">
        <v>440</v>
      </c>
      <c r="L3286" s="228">
        <f>COUNTIF(H3284:H3290,"RR")</f>
        <v>0</v>
      </c>
      <c r="M3286" s="228">
        <v>200</v>
      </c>
      <c r="N3286" s="245">
        <f>L3286*M3286</f>
        <v>0</v>
      </c>
      <c r="O3286" s="245"/>
      <c r="P3286" s="245">
        <f>N3286+O3286</f>
        <v>0</v>
      </c>
      <c r="Q3286" s="76">
        <f>P3286/P3288</f>
        <v>0</v>
      </c>
      <c r="R3286" s="76"/>
      <c r="S3286" s="76"/>
      <c r="T3286" s="76"/>
    </row>
    <row r="3287" spans="1:20" s="36" customFormat="1" ht="20.100000000000001" customHeight="1">
      <c r="A3287" s="29"/>
      <c r="B3287" s="34"/>
      <c r="C3287" s="31"/>
      <c r="D3287" s="32"/>
      <c r="E3287" s="33"/>
      <c r="F3287" s="34" t="s">
        <v>454</v>
      </c>
      <c r="G3287" s="34" t="s">
        <v>455</v>
      </c>
      <c r="H3287" s="34" t="s">
        <v>443</v>
      </c>
      <c r="I3287" s="29"/>
      <c r="J3287" s="35" t="s">
        <v>40</v>
      </c>
      <c r="K3287" s="228" t="s">
        <v>443</v>
      </c>
      <c r="L3287" s="228">
        <f>COUNTIF(H3284:H3290,"RB")</f>
        <v>7</v>
      </c>
      <c r="M3287" s="228">
        <v>200</v>
      </c>
      <c r="N3287" s="245">
        <f>L3287*M3287</f>
        <v>1400</v>
      </c>
      <c r="O3287" s="245">
        <v>191</v>
      </c>
      <c r="P3287" s="245">
        <f>N3287+O3287</f>
        <v>1591</v>
      </c>
      <c r="Q3287" s="76">
        <f>P3287/P3288</f>
        <v>1</v>
      </c>
      <c r="R3287" s="76"/>
      <c r="S3287" s="76"/>
      <c r="T3287" s="76"/>
    </row>
    <row r="3288" spans="1:20" s="36" customFormat="1" ht="20.100000000000001" customHeight="1">
      <c r="A3288" s="29"/>
      <c r="B3288" s="34"/>
      <c r="C3288" s="31"/>
      <c r="D3288" s="32"/>
      <c r="E3288" s="33"/>
      <c r="F3288" s="34" t="s">
        <v>455</v>
      </c>
      <c r="G3288" s="34" t="s">
        <v>456</v>
      </c>
      <c r="H3288" s="34" t="s">
        <v>443</v>
      </c>
      <c r="I3288" s="29"/>
      <c r="J3288" s="35" t="s">
        <v>40</v>
      </c>
      <c r="K3288" s="228"/>
      <c r="L3288" s="228"/>
      <c r="M3288" s="228"/>
      <c r="N3288" s="245"/>
      <c r="O3288" s="245"/>
      <c r="P3288" s="245">
        <f>SUM(P3284:P3287)</f>
        <v>1591</v>
      </c>
      <c r="Q3288" s="76">
        <f>SUM(Q3284:Q3287)</f>
        <v>1</v>
      </c>
      <c r="R3288" s="76"/>
      <c r="S3288" s="76"/>
      <c r="T3288" s="76"/>
    </row>
    <row r="3289" spans="1:20" s="36" customFormat="1" ht="20.100000000000001" customHeight="1">
      <c r="A3289" s="29"/>
      <c r="B3289" s="34"/>
      <c r="C3289" s="31"/>
      <c r="D3289" s="32"/>
      <c r="E3289" s="33"/>
      <c r="F3289" s="34" t="s">
        <v>456</v>
      </c>
      <c r="G3289" s="34" t="s">
        <v>457</v>
      </c>
      <c r="H3289" s="34" t="s">
        <v>443</v>
      </c>
      <c r="I3289" s="29"/>
      <c r="J3289" s="35" t="s">
        <v>40</v>
      </c>
      <c r="K3289" s="228"/>
      <c r="L3289" s="228"/>
      <c r="M3289" s="228"/>
      <c r="N3289" s="241"/>
      <c r="O3289" s="241"/>
      <c r="P3289" s="241"/>
    </row>
    <row r="3290" spans="1:20" s="36" customFormat="1" ht="20.100000000000001" customHeight="1">
      <c r="A3290" s="29"/>
      <c r="B3290" s="34"/>
      <c r="C3290" s="31"/>
      <c r="D3290" s="32"/>
      <c r="E3290" s="33"/>
      <c r="F3290" s="34" t="s">
        <v>457</v>
      </c>
      <c r="G3290" s="34" t="s">
        <v>460</v>
      </c>
      <c r="H3290" s="34" t="s">
        <v>443</v>
      </c>
      <c r="I3290" s="29"/>
      <c r="J3290" s="35"/>
      <c r="K3290" s="228"/>
      <c r="L3290" s="228"/>
      <c r="M3290" s="228"/>
      <c r="N3290" s="241"/>
      <c r="O3290" s="241"/>
      <c r="P3290" s="241"/>
    </row>
    <row r="3291" spans="1:20" s="36" customFormat="1" ht="20.100000000000001" customHeight="1">
      <c r="A3291" s="29"/>
      <c r="B3291" s="34"/>
      <c r="C3291" s="31"/>
      <c r="D3291" s="32"/>
      <c r="E3291" s="33"/>
      <c r="F3291" s="34" t="s">
        <v>460</v>
      </c>
      <c r="G3291" s="34" t="s">
        <v>664</v>
      </c>
      <c r="H3291" s="34" t="s">
        <v>443</v>
      </c>
      <c r="I3291" s="29"/>
      <c r="J3291" s="35"/>
      <c r="K3291" s="228"/>
      <c r="L3291" s="228"/>
      <c r="M3291" s="228"/>
      <c r="N3291" s="241"/>
      <c r="O3291" s="241"/>
      <c r="P3291" s="241"/>
    </row>
    <row r="3292" spans="1:20" s="36" customFormat="1" ht="20.100000000000001" customHeight="1">
      <c r="A3292" s="29"/>
      <c r="B3292" s="34"/>
      <c r="C3292" s="31"/>
      <c r="D3292" s="32"/>
      <c r="E3292" s="33"/>
      <c r="F3292" s="34"/>
      <c r="G3292" s="34"/>
      <c r="H3292" s="34"/>
      <c r="I3292" s="29"/>
      <c r="J3292" s="35"/>
      <c r="K3292" s="228"/>
      <c r="L3292" s="228"/>
      <c r="M3292" s="228"/>
      <c r="N3292" s="241"/>
      <c r="O3292" s="241"/>
      <c r="P3292" s="241"/>
    </row>
    <row r="3293" spans="1:20" s="25" customFormat="1" ht="20.100000000000001" customHeight="1">
      <c r="A3293" s="20"/>
      <c r="B3293" s="44"/>
      <c r="C3293" s="41"/>
      <c r="D3293" s="42"/>
      <c r="E3293" s="43"/>
      <c r="F3293" s="44"/>
      <c r="G3293" s="44"/>
      <c r="H3293" s="44"/>
      <c r="I3293" s="20"/>
      <c r="J3293" s="24"/>
      <c r="K3293" s="226"/>
      <c r="L3293" s="226"/>
      <c r="M3293" s="226"/>
      <c r="N3293" s="239"/>
      <c r="O3293" s="239"/>
      <c r="P3293" s="239"/>
    </row>
    <row r="3294" spans="1:20" s="25" customFormat="1" ht="20.100000000000001" customHeight="1">
      <c r="A3294" s="20"/>
      <c r="B3294" s="44"/>
      <c r="C3294" s="41"/>
      <c r="D3294" s="42"/>
      <c r="E3294" s="43"/>
      <c r="F3294" s="44"/>
      <c r="G3294" s="44"/>
      <c r="H3294" s="44"/>
      <c r="I3294" s="20"/>
      <c r="J3294" s="24"/>
      <c r="K3294" s="226"/>
      <c r="L3294" s="226"/>
      <c r="M3294" s="226"/>
      <c r="N3294" s="239"/>
      <c r="O3294" s="239"/>
      <c r="P3294" s="239"/>
    </row>
    <row r="3295" spans="1:20" s="36" customFormat="1" ht="20.100000000000001" customHeight="1">
      <c r="A3295" s="29"/>
      <c r="B3295" s="34">
        <v>250</v>
      </c>
      <c r="C3295" s="31">
        <v>2.0950000000000002</v>
      </c>
      <c r="D3295" s="32" t="s">
        <v>264</v>
      </c>
      <c r="E3295" s="33">
        <v>1.46</v>
      </c>
      <c r="F3295" s="34" t="s">
        <v>433</v>
      </c>
      <c r="G3295" s="34" t="s">
        <v>447</v>
      </c>
      <c r="H3295" s="34" t="s">
        <v>434</v>
      </c>
      <c r="I3295" s="29"/>
      <c r="J3295" s="35" t="s">
        <v>435</v>
      </c>
      <c r="K3295" s="228" t="s">
        <v>434</v>
      </c>
      <c r="L3295" s="228">
        <f>COUNTIF(H3295:H3301,"B")</f>
        <v>7</v>
      </c>
      <c r="M3295" s="228">
        <v>200</v>
      </c>
      <c r="N3295" s="245">
        <f>L3295*M3295</f>
        <v>1400</v>
      </c>
      <c r="O3295" s="245">
        <v>60</v>
      </c>
      <c r="P3295" s="245">
        <f>O3295+N3295</f>
        <v>1460</v>
      </c>
      <c r="Q3295" s="76">
        <f>P3295/P3299</f>
        <v>1</v>
      </c>
      <c r="R3295" s="76"/>
      <c r="S3295" s="76"/>
      <c r="T3295" s="76"/>
    </row>
    <row r="3296" spans="1:20" s="36" customFormat="1" ht="20.100000000000001" customHeight="1">
      <c r="A3296" s="29"/>
      <c r="B3296" s="34"/>
      <c r="C3296" s="31"/>
      <c r="D3296" s="32"/>
      <c r="E3296" s="33"/>
      <c r="F3296" s="34" t="s">
        <v>447</v>
      </c>
      <c r="G3296" s="34" t="s">
        <v>451</v>
      </c>
      <c r="H3296" s="34" t="s">
        <v>434</v>
      </c>
      <c r="I3296" s="29"/>
      <c r="J3296" s="35" t="s">
        <v>435</v>
      </c>
      <c r="K3296" s="228" t="s">
        <v>438</v>
      </c>
      <c r="L3296" s="228">
        <f>COUNTIF(H3295:H3301,"S")</f>
        <v>0</v>
      </c>
      <c r="M3296" s="228">
        <v>200</v>
      </c>
      <c r="N3296" s="245">
        <f>L3296*M3296</f>
        <v>0</v>
      </c>
      <c r="O3296" s="245"/>
      <c r="P3296" s="245">
        <f>N3296+O3296</f>
        <v>0</v>
      </c>
      <c r="Q3296" s="76">
        <f>P3296/P3299</f>
        <v>0</v>
      </c>
      <c r="R3296" s="76"/>
      <c r="S3296" s="76"/>
      <c r="T3296" s="76"/>
    </row>
    <row r="3297" spans="1:20" s="36" customFormat="1" ht="20.100000000000001" customHeight="1">
      <c r="A3297" s="29"/>
      <c r="B3297" s="34"/>
      <c r="C3297" s="31"/>
      <c r="D3297" s="32"/>
      <c r="E3297" s="33"/>
      <c r="F3297" s="34" t="s">
        <v>451</v>
      </c>
      <c r="G3297" s="34" t="s">
        <v>454</v>
      </c>
      <c r="H3297" s="34" t="s">
        <v>434</v>
      </c>
      <c r="I3297" s="29"/>
      <c r="J3297" s="35" t="s">
        <v>435</v>
      </c>
      <c r="K3297" s="228" t="s">
        <v>440</v>
      </c>
      <c r="L3297" s="228">
        <f>COUNTIF(H3295:H3301,"RR")</f>
        <v>0</v>
      </c>
      <c r="M3297" s="228">
        <v>200</v>
      </c>
      <c r="N3297" s="245">
        <f>L3297*M3297</f>
        <v>0</v>
      </c>
      <c r="O3297" s="245"/>
      <c r="P3297" s="245">
        <f>N3297+O3297</f>
        <v>0</v>
      </c>
      <c r="Q3297" s="76">
        <f>P3297/P3299</f>
        <v>0</v>
      </c>
      <c r="R3297" s="76"/>
      <c r="S3297" s="76"/>
      <c r="T3297" s="76"/>
    </row>
    <row r="3298" spans="1:20" s="36" customFormat="1" ht="20.100000000000001" customHeight="1">
      <c r="A3298" s="29"/>
      <c r="B3298" s="34"/>
      <c r="C3298" s="31"/>
      <c r="D3298" s="32"/>
      <c r="E3298" s="33"/>
      <c r="F3298" s="34" t="s">
        <v>454</v>
      </c>
      <c r="G3298" s="34" t="s">
        <v>455</v>
      </c>
      <c r="H3298" s="34" t="s">
        <v>434</v>
      </c>
      <c r="I3298" s="29"/>
      <c r="J3298" s="35" t="s">
        <v>435</v>
      </c>
      <c r="K3298" s="228" t="s">
        <v>443</v>
      </c>
      <c r="L3298" s="228">
        <f>COUNTIF(H3295:H3301,"RB")</f>
        <v>0</v>
      </c>
      <c r="M3298" s="228">
        <v>200</v>
      </c>
      <c r="N3298" s="245">
        <f>L3298*M3298</f>
        <v>0</v>
      </c>
      <c r="O3298" s="245"/>
      <c r="P3298" s="245">
        <f>N3298+O3298</f>
        <v>0</v>
      </c>
      <c r="Q3298" s="76">
        <f>P3298/P3299</f>
        <v>0</v>
      </c>
      <c r="R3298" s="76"/>
      <c r="S3298" s="76"/>
      <c r="T3298" s="76"/>
    </row>
    <row r="3299" spans="1:20" s="36" customFormat="1" ht="20.100000000000001" customHeight="1">
      <c r="A3299" s="29"/>
      <c r="B3299" s="34"/>
      <c r="C3299" s="31"/>
      <c r="D3299" s="32"/>
      <c r="E3299" s="33"/>
      <c r="F3299" s="34" t="s">
        <v>455</v>
      </c>
      <c r="G3299" s="34" t="s">
        <v>456</v>
      </c>
      <c r="H3299" s="34" t="s">
        <v>434</v>
      </c>
      <c r="I3299" s="29"/>
      <c r="J3299" s="35" t="s">
        <v>435</v>
      </c>
      <c r="K3299" s="228"/>
      <c r="L3299" s="228"/>
      <c r="M3299" s="228"/>
      <c r="N3299" s="245"/>
      <c r="O3299" s="245"/>
      <c r="P3299" s="245">
        <f>SUM(P3295:P3298)</f>
        <v>1460</v>
      </c>
      <c r="Q3299" s="76">
        <f>SUM(Q3295:Q3298)</f>
        <v>1</v>
      </c>
      <c r="R3299" s="76"/>
      <c r="S3299" s="76"/>
      <c r="T3299" s="76"/>
    </row>
    <row r="3300" spans="1:20" s="36" customFormat="1" ht="20.100000000000001" customHeight="1">
      <c r="A3300" s="29"/>
      <c r="B3300" s="34"/>
      <c r="C3300" s="31"/>
      <c r="D3300" s="32"/>
      <c r="E3300" s="33"/>
      <c r="F3300" s="34" t="s">
        <v>456</v>
      </c>
      <c r="G3300" s="34" t="s">
        <v>457</v>
      </c>
      <c r="H3300" s="34" t="s">
        <v>434</v>
      </c>
      <c r="I3300" s="29"/>
      <c r="J3300" s="35" t="s">
        <v>435</v>
      </c>
      <c r="K3300" s="228"/>
      <c r="L3300" s="228"/>
      <c r="M3300" s="228"/>
      <c r="N3300" s="241"/>
      <c r="O3300" s="241"/>
      <c r="P3300" s="241"/>
    </row>
    <row r="3301" spans="1:20" s="36" customFormat="1" ht="20.100000000000001" customHeight="1">
      <c r="A3301" s="29"/>
      <c r="B3301" s="34"/>
      <c r="C3301" s="31"/>
      <c r="D3301" s="32"/>
      <c r="E3301" s="33"/>
      <c r="F3301" s="34" t="s">
        <v>457</v>
      </c>
      <c r="G3301" s="34" t="s">
        <v>460</v>
      </c>
      <c r="H3301" s="34" t="s">
        <v>434</v>
      </c>
      <c r="I3301" s="29"/>
      <c r="J3301" s="35" t="s">
        <v>435</v>
      </c>
      <c r="K3301" s="228"/>
      <c r="L3301" s="228"/>
      <c r="M3301" s="228"/>
      <c r="N3301" s="241"/>
      <c r="O3301" s="241"/>
      <c r="P3301" s="241"/>
    </row>
    <row r="3302" spans="1:20" s="36" customFormat="1" ht="20.100000000000001" customHeight="1">
      <c r="A3302" s="29"/>
      <c r="B3302" s="34"/>
      <c r="C3302" s="31"/>
      <c r="D3302" s="32"/>
      <c r="E3302" s="33"/>
      <c r="F3302" s="34" t="s">
        <v>460</v>
      </c>
      <c r="G3302" s="34" t="s">
        <v>665</v>
      </c>
      <c r="H3302" s="34" t="s">
        <v>434</v>
      </c>
      <c r="I3302" s="29"/>
      <c r="J3302" s="35" t="s">
        <v>435</v>
      </c>
      <c r="K3302" s="228"/>
      <c r="L3302" s="228"/>
      <c r="M3302" s="228"/>
      <c r="N3302" s="241"/>
      <c r="O3302" s="241"/>
      <c r="P3302" s="241"/>
    </row>
    <row r="3303" spans="1:20" s="25" customFormat="1" ht="20.100000000000001" customHeight="1">
      <c r="A3303" s="20"/>
      <c r="B3303" s="44"/>
      <c r="C3303" s="41"/>
      <c r="D3303" s="42"/>
      <c r="E3303" s="43"/>
      <c r="F3303" s="44"/>
      <c r="G3303" s="44"/>
      <c r="H3303" s="44"/>
      <c r="I3303" s="20"/>
      <c r="J3303" s="24"/>
      <c r="K3303" s="226"/>
      <c r="L3303" s="226"/>
      <c r="M3303" s="226"/>
      <c r="N3303" s="239"/>
      <c r="O3303" s="239"/>
      <c r="P3303" s="239"/>
    </row>
    <row r="3304" spans="1:20" s="25" customFormat="1" ht="20.100000000000001" customHeight="1">
      <c r="A3304" s="20"/>
      <c r="B3304" s="44"/>
      <c r="C3304" s="41"/>
      <c r="D3304" s="42"/>
      <c r="E3304" s="43"/>
      <c r="F3304" s="44"/>
      <c r="G3304" s="44"/>
      <c r="H3304" s="44"/>
      <c r="I3304" s="20"/>
      <c r="J3304" s="24"/>
      <c r="K3304" s="226"/>
      <c r="L3304" s="226"/>
      <c r="M3304" s="226"/>
      <c r="N3304" s="239"/>
      <c r="O3304" s="239"/>
      <c r="P3304" s="239"/>
    </row>
    <row r="3305" spans="1:20" s="36" customFormat="1" ht="20.100000000000001" customHeight="1">
      <c r="A3305" s="29"/>
      <c r="B3305" s="34">
        <v>251</v>
      </c>
      <c r="C3305" s="31">
        <v>2.0960000000000001</v>
      </c>
      <c r="D3305" s="32" t="s">
        <v>265</v>
      </c>
      <c r="E3305" s="33">
        <v>1.1259999999999999</v>
      </c>
      <c r="F3305" s="34" t="s">
        <v>433</v>
      </c>
      <c r="G3305" s="34" t="s">
        <v>447</v>
      </c>
      <c r="H3305" s="34" t="s">
        <v>434</v>
      </c>
      <c r="I3305" s="29"/>
      <c r="J3305" s="35" t="s">
        <v>435</v>
      </c>
      <c r="K3305" s="228" t="s">
        <v>434</v>
      </c>
      <c r="L3305" s="228">
        <f>COUNTIF(H3305:H3309,"B")</f>
        <v>4</v>
      </c>
      <c r="M3305" s="228">
        <v>200</v>
      </c>
      <c r="N3305" s="245">
        <f>L3305*M3305</f>
        <v>800</v>
      </c>
      <c r="O3305" s="245">
        <v>126</v>
      </c>
      <c r="P3305" s="245">
        <f>O3305+N3305</f>
        <v>926</v>
      </c>
      <c r="Q3305" s="76">
        <f>P3305/P3309</f>
        <v>0.82238010657193605</v>
      </c>
      <c r="R3305" s="76"/>
      <c r="S3305" s="76"/>
      <c r="T3305" s="76"/>
    </row>
    <row r="3306" spans="1:20" s="36" customFormat="1" ht="20.100000000000001" customHeight="1">
      <c r="A3306" s="29"/>
      <c r="B3306" s="34"/>
      <c r="C3306" s="31"/>
      <c r="D3306" s="32"/>
      <c r="E3306" s="33"/>
      <c r="F3306" s="34" t="s">
        <v>447</v>
      </c>
      <c r="G3306" s="34" t="s">
        <v>451</v>
      </c>
      <c r="H3306" s="34" t="s">
        <v>434</v>
      </c>
      <c r="I3306" s="29"/>
      <c r="J3306" s="35" t="s">
        <v>435</v>
      </c>
      <c r="K3306" s="228" t="s">
        <v>438</v>
      </c>
      <c r="L3306" s="228">
        <f>COUNTIF(H3305:H3309,"S")</f>
        <v>0</v>
      </c>
      <c r="M3306" s="228">
        <v>200</v>
      </c>
      <c r="N3306" s="245">
        <f>L3306*M3306</f>
        <v>0</v>
      </c>
      <c r="O3306" s="245"/>
      <c r="P3306" s="245">
        <f>N3306+O3306</f>
        <v>0</v>
      </c>
      <c r="Q3306" s="76">
        <f>P3306/P3309</f>
        <v>0</v>
      </c>
      <c r="R3306" s="76"/>
      <c r="S3306" s="76"/>
      <c r="T3306" s="76"/>
    </row>
    <row r="3307" spans="1:20" s="36" customFormat="1" ht="20.100000000000001" customHeight="1">
      <c r="A3307" s="29"/>
      <c r="B3307" s="34"/>
      <c r="C3307" s="31"/>
      <c r="D3307" s="32"/>
      <c r="E3307" s="33"/>
      <c r="F3307" s="34" t="s">
        <v>451</v>
      </c>
      <c r="G3307" s="34" t="s">
        <v>454</v>
      </c>
      <c r="H3307" s="34" t="s">
        <v>434</v>
      </c>
      <c r="I3307" s="29"/>
      <c r="J3307" s="35" t="s">
        <v>435</v>
      </c>
      <c r="K3307" s="228" t="s">
        <v>440</v>
      </c>
      <c r="L3307" s="228">
        <f>COUNTIF(H3305:H3309,"RR")</f>
        <v>0</v>
      </c>
      <c r="M3307" s="228">
        <v>200</v>
      </c>
      <c r="N3307" s="245">
        <f>L3307*M3307</f>
        <v>0</v>
      </c>
      <c r="O3307" s="245"/>
      <c r="P3307" s="245">
        <f>N3307+O3307</f>
        <v>0</v>
      </c>
      <c r="Q3307" s="76">
        <f>P3307/P3309</f>
        <v>0</v>
      </c>
      <c r="R3307" s="76"/>
      <c r="S3307" s="76"/>
      <c r="T3307" s="76"/>
    </row>
    <row r="3308" spans="1:20" s="36" customFormat="1" ht="20.100000000000001" customHeight="1">
      <c r="A3308" s="29"/>
      <c r="B3308" s="34"/>
      <c r="C3308" s="31"/>
      <c r="D3308" s="32"/>
      <c r="E3308" s="33"/>
      <c r="F3308" s="34" t="s">
        <v>454</v>
      </c>
      <c r="G3308" s="34" t="s">
        <v>455</v>
      </c>
      <c r="H3308" s="34" t="s">
        <v>443</v>
      </c>
      <c r="I3308" s="29"/>
      <c r="J3308" s="35" t="s">
        <v>435</v>
      </c>
      <c r="K3308" s="228" t="s">
        <v>443</v>
      </c>
      <c r="L3308" s="228">
        <f>COUNTIF(H3305:H3309,"RB")</f>
        <v>1</v>
      </c>
      <c r="M3308" s="228">
        <v>200</v>
      </c>
      <c r="N3308" s="245">
        <f>L3308*M3308</f>
        <v>200</v>
      </c>
      <c r="O3308" s="245"/>
      <c r="P3308" s="245">
        <f>N3308+O3308</f>
        <v>200</v>
      </c>
      <c r="Q3308" s="76">
        <f>P3308/P3309</f>
        <v>0.17761989342806395</v>
      </c>
      <c r="R3308" s="76"/>
      <c r="S3308" s="76"/>
      <c r="T3308" s="76"/>
    </row>
    <row r="3309" spans="1:20" s="36" customFormat="1" ht="20.100000000000001" customHeight="1">
      <c r="A3309" s="29"/>
      <c r="B3309" s="34"/>
      <c r="C3309" s="31"/>
      <c r="D3309" s="32"/>
      <c r="E3309" s="33"/>
      <c r="F3309" s="34" t="s">
        <v>455</v>
      </c>
      <c r="G3309" s="34" t="s">
        <v>456</v>
      </c>
      <c r="H3309" s="34" t="s">
        <v>434</v>
      </c>
      <c r="I3309" s="29"/>
      <c r="J3309" s="35" t="s">
        <v>435</v>
      </c>
      <c r="K3309" s="228"/>
      <c r="L3309" s="228"/>
      <c r="M3309" s="228"/>
      <c r="N3309" s="245"/>
      <c r="O3309" s="245"/>
      <c r="P3309" s="245">
        <f>SUM(P3305:P3308)</f>
        <v>1126</v>
      </c>
      <c r="Q3309" s="76">
        <f>SUM(Q3305:Q3308)</f>
        <v>1</v>
      </c>
      <c r="R3309" s="76"/>
      <c r="S3309" s="76"/>
      <c r="T3309" s="76"/>
    </row>
    <row r="3310" spans="1:20" s="36" customFormat="1" ht="20.100000000000001" customHeight="1">
      <c r="A3310" s="29"/>
      <c r="B3310" s="34"/>
      <c r="C3310" s="31"/>
      <c r="D3310" s="32"/>
      <c r="E3310" s="33"/>
      <c r="F3310" s="34" t="s">
        <v>456</v>
      </c>
      <c r="G3310" s="34" t="s">
        <v>666</v>
      </c>
      <c r="H3310" s="34" t="s">
        <v>434</v>
      </c>
      <c r="I3310" s="29"/>
      <c r="J3310" s="35" t="s">
        <v>435</v>
      </c>
      <c r="K3310" s="228"/>
      <c r="L3310" s="228"/>
      <c r="M3310" s="228"/>
      <c r="N3310" s="241"/>
      <c r="O3310" s="241"/>
      <c r="P3310" s="241"/>
    </row>
    <row r="3311" spans="1:20" s="25" customFormat="1" ht="20.100000000000001" customHeight="1">
      <c r="A3311" s="20"/>
      <c r="B3311" s="44"/>
      <c r="C3311" s="41"/>
      <c r="D3311" s="42"/>
      <c r="E3311" s="43"/>
      <c r="F3311" s="44"/>
      <c r="G3311" s="44"/>
      <c r="H3311" s="44"/>
      <c r="I3311" s="20"/>
      <c r="J3311" s="24"/>
      <c r="K3311" s="226"/>
      <c r="L3311" s="226"/>
      <c r="M3311" s="226"/>
      <c r="N3311" s="239"/>
      <c r="O3311" s="239"/>
      <c r="P3311" s="239"/>
    </row>
    <row r="3312" spans="1:20" s="25" customFormat="1" ht="20.100000000000001" customHeight="1">
      <c r="A3312" s="20"/>
      <c r="B3312" s="44"/>
      <c r="C3312" s="41"/>
      <c r="D3312" s="42"/>
      <c r="E3312" s="43"/>
      <c r="F3312" s="44"/>
      <c r="G3312" s="44"/>
      <c r="H3312" s="44"/>
      <c r="I3312" s="20"/>
      <c r="J3312" s="24"/>
      <c r="K3312" s="226"/>
      <c r="L3312" s="226"/>
      <c r="M3312" s="226"/>
      <c r="N3312" s="239"/>
      <c r="O3312" s="239"/>
      <c r="P3312" s="239"/>
    </row>
    <row r="3313" spans="1:20" s="36" customFormat="1" ht="20.100000000000001" customHeight="1">
      <c r="A3313" s="29"/>
      <c r="B3313" s="34">
        <v>252</v>
      </c>
      <c r="C3313" s="31">
        <v>2.097</v>
      </c>
      <c r="D3313" s="32" t="s">
        <v>266</v>
      </c>
      <c r="E3313" s="33">
        <v>3</v>
      </c>
      <c r="F3313" s="34" t="s">
        <v>433</v>
      </c>
      <c r="G3313" s="34" t="s">
        <v>447</v>
      </c>
      <c r="H3313" s="34" t="s">
        <v>434</v>
      </c>
      <c r="I3313" s="29"/>
      <c r="J3313" s="35" t="s">
        <v>435</v>
      </c>
      <c r="K3313" s="228" t="s">
        <v>434</v>
      </c>
      <c r="L3313" s="228">
        <f>COUNTIF(H3313:H3326,"B")</f>
        <v>11</v>
      </c>
      <c r="M3313" s="228">
        <v>200</v>
      </c>
      <c r="N3313" s="245">
        <f>L3313*M3313</f>
        <v>2200</v>
      </c>
      <c r="O3313" s="245">
        <v>200</v>
      </c>
      <c r="P3313" s="245">
        <f>O3313+N3313</f>
        <v>2400</v>
      </c>
      <c r="Q3313" s="76">
        <f>P3313/P3317</f>
        <v>0.8</v>
      </c>
      <c r="R3313" s="76"/>
      <c r="S3313" s="76"/>
      <c r="T3313" s="76"/>
    </row>
    <row r="3314" spans="1:20" s="36" customFormat="1" ht="20.100000000000001" customHeight="1">
      <c r="A3314" s="29"/>
      <c r="B3314" s="34"/>
      <c r="C3314" s="31"/>
      <c r="D3314" s="32"/>
      <c r="E3314" s="33"/>
      <c r="F3314" s="34" t="s">
        <v>447</v>
      </c>
      <c r="G3314" s="34" t="s">
        <v>451</v>
      </c>
      <c r="H3314" s="34" t="s">
        <v>434</v>
      </c>
      <c r="I3314" s="29"/>
      <c r="J3314" s="35" t="s">
        <v>435</v>
      </c>
      <c r="K3314" s="228" t="s">
        <v>438</v>
      </c>
      <c r="L3314" s="228">
        <f>COUNTIF(H3313:H3326,"S")</f>
        <v>3</v>
      </c>
      <c r="M3314" s="228">
        <v>200</v>
      </c>
      <c r="N3314" s="245">
        <f>L3314*M3314</f>
        <v>600</v>
      </c>
      <c r="O3314" s="245"/>
      <c r="P3314" s="245">
        <f>N3314+O3314</f>
        <v>600</v>
      </c>
      <c r="Q3314" s="76">
        <f>P3314/P3317</f>
        <v>0.2</v>
      </c>
      <c r="R3314" s="76"/>
      <c r="S3314" s="76"/>
      <c r="T3314" s="76"/>
    </row>
    <row r="3315" spans="1:20" s="36" customFormat="1" ht="20.100000000000001" customHeight="1">
      <c r="A3315" s="29"/>
      <c r="B3315" s="34"/>
      <c r="C3315" s="31"/>
      <c r="D3315" s="32"/>
      <c r="E3315" s="33"/>
      <c r="F3315" s="34" t="s">
        <v>451</v>
      </c>
      <c r="G3315" s="34" t="s">
        <v>454</v>
      </c>
      <c r="H3315" s="34" t="s">
        <v>434</v>
      </c>
      <c r="I3315" s="29"/>
      <c r="J3315" s="35" t="s">
        <v>435</v>
      </c>
      <c r="K3315" s="228" t="s">
        <v>440</v>
      </c>
      <c r="L3315" s="228">
        <f>COUNTIF(H3313:H3326,"RR")</f>
        <v>0</v>
      </c>
      <c r="M3315" s="228">
        <v>200</v>
      </c>
      <c r="N3315" s="245">
        <f>L3315*M3315</f>
        <v>0</v>
      </c>
      <c r="O3315" s="245"/>
      <c r="P3315" s="245">
        <f>N3315+O3315</f>
        <v>0</v>
      </c>
      <c r="Q3315" s="76">
        <f>P3315/P3317</f>
        <v>0</v>
      </c>
      <c r="R3315" s="76"/>
      <c r="S3315" s="76"/>
      <c r="T3315" s="76"/>
    </row>
    <row r="3316" spans="1:20" s="36" customFormat="1" ht="20.100000000000001" customHeight="1">
      <c r="A3316" s="29"/>
      <c r="B3316" s="34"/>
      <c r="C3316" s="31"/>
      <c r="D3316" s="32"/>
      <c r="E3316" s="33"/>
      <c r="F3316" s="34" t="s">
        <v>454</v>
      </c>
      <c r="G3316" s="34" t="s">
        <v>455</v>
      </c>
      <c r="H3316" s="34" t="s">
        <v>434</v>
      </c>
      <c r="I3316" s="29"/>
      <c r="J3316" s="35" t="s">
        <v>435</v>
      </c>
      <c r="K3316" s="228" t="s">
        <v>443</v>
      </c>
      <c r="L3316" s="228">
        <f>COUNTIF(H3313:H3326,"RB")</f>
        <v>0</v>
      </c>
      <c r="M3316" s="228">
        <v>200</v>
      </c>
      <c r="N3316" s="245">
        <f>L3316*M3316</f>
        <v>0</v>
      </c>
      <c r="O3316" s="245"/>
      <c r="P3316" s="245">
        <f>N3316+O3316</f>
        <v>0</v>
      </c>
      <c r="Q3316" s="76">
        <f>P3316/P3317</f>
        <v>0</v>
      </c>
      <c r="R3316" s="76"/>
      <c r="S3316" s="76"/>
      <c r="T3316" s="76"/>
    </row>
    <row r="3317" spans="1:20" s="36" customFormat="1" ht="20.100000000000001" customHeight="1">
      <c r="A3317" s="29"/>
      <c r="B3317" s="34"/>
      <c r="C3317" s="31"/>
      <c r="D3317" s="32"/>
      <c r="E3317" s="33"/>
      <c r="F3317" s="34" t="s">
        <v>455</v>
      </c>
      <c r="G3317" s="34" t="s">
        <v>456</v>
      </c>
      <c r="H3317" s="34" t="s">
        <v>434</v>
      </c>
      <c r="I3317" s="29"/>
      <c r="J3317" s="35"/>
      <c r="K3317" s="228"/>
      <c r="L3317" s="228"/>
      <c r="M3317" s="228"/>
      <c r="N3317" s="245"/>
      <c r="O3317" s="245"/>
      <c r="P3317" s="245">
        <f>SUM(P3313:P3316)</f>
        <v>3000</v>
      </c>
      <c r="Q3317" s="76">
        <f>SUM(Q3313:Q3316)</f>
        <v>1</v>
      </c>
      <c r="R3317" s="76"/>
      <c r="S3317" s="76"/>
      <c r="T3317" s="76"/>
    </row>
    <row r="3318" spans="1:20" s="36" customFormat="1" ht="20.100000000000001" customHeight="1">
      <c r="A3318" s="29"/>
      <c r="B3318" s="34"/>
      <c r="C3318" s="31"/>
      <c r="D3318" s="32"/>
      <c r="E3318" s="33"/>
      <c r="F3318" s="34" t="s">
        <v>456</v>
      </c>
      <c r="G3318" s="34" t="s">
        <v>457</v>
      </c>
      <c r="H3318" s="34" t="s">
        <v>434</v>
      </c>
      <c r="I3318" s="29"/>
      <c r="J3318" s="35"/>
      <c r="K3318" s="228"/>
      <c r="L3318" s="228"/>
      <c r="M3318" s="228"/>
      <c r="N3318" s="245"/>
      <c r="O3318" s="245"/>
      <c r="P3318" s="245"/>
      <c r="Q3318" s="76"/>
      <c r="R3318" s="76"/>
      <c r="S3318" s="76"/>
      <c r="T3318" s="76"/>
    </row>
    <row r="3319" spans="1:20" s="36" customFormat="1" ht="20.100000000000001" customHeight="1">
      <c r="A3319" s="29"/>
      <c r="B3319" s="34"/>
      <c r="C3319" s="31"/>
      <c r="D3319" s="32"/>
      <c r="E3319" s="33"/>
      <c r="F3319" s="34" t="s">
        <v>457</v>
      </c>
      <c r="G3319" s="34" t="s">
        <v>460</v>
      </c>
      <c r="H3319" s="34" t="s">
        <v>434</v>
      </c>
      <c r="I3319" s="29"/>
      <c r="J3319" s="35"/>
      <c r="K3319" s="228"/>
      <c r="L3319" s="228"/>
      <c r="M3319" s="228"/>
      <c r="N3319" s="245"/>
      <c r="O3319" s="245"/>
      <c r="P3319" s="245"/>
      <c r="Q3319" s="76"/>
      <c r="R3319" s="76"/>
      <c r="S3319" s="76"/>
      <c r="T3319" s="76"/>
    </row>
    <row r="3320" spans="1:20" s="36" customFormat="1" ht="20.100000000000001" customHeight="1">
      <c r="A3320" s="29"/>
      <c r="B3320" s="34"/>
      <c r="C3320" s="31"/>
      <c r="D3320" s="32"/>
      <c r="E3320" s="33"/>
      <c r="F3320" s="34" t="s">
        <v>460</v>
      </c>
      <c r="G3320" s="34" t="s">
        <v>463</v>
      </c>
      <c r="H3320" s="34" t="s">
        <v>434</v>
      </c>
      <c r="I3320" s="29"/>
      <c r="J3320" s="35"/>
      <c r="K3320" s="228"/>
      <c r="L3320" s="228"/>
      <c r="M3320" s="228"/>
      <c r="N3320" s="245"/>
      <c r="O3320" s="245"/>
      <c r="P3320" s="245"/>
      <c r="Q3320" s="76"/>
      <c r="R3320" s="76"/>
      <c r="S3320" s="76"/>
      <c r="T3320" s="76"/>
    </row>
    <row r="3321" spans="1:20" s="36" customFormat="1" ht="20.100000000000001" customHeight="1">
      <c r="A3321" s="29"/>
      <c r="B3321" s="34"/>
      <c r="C3321" s="31"/>
      <c r="D3321" s="32"/>
      <c r="E3321" s="33"/>
      <c r="F3321" s="34" t="s">
        <v>463</v>
      </c>
      <c r="G3321" s="34" t="s">
        <v>464</v>
      </c>
      <c r="H3321" s="34" t="s">
        <v>438</v>
      </c>
      <c r="I3321" s="29"/>
      <c r="J3321" s="35"/>
      <c r="K3321" s="228"/>
      <c r="L3321" s="228"/>
      <c r="M3321" s="228"/>
      <c r="N3321" s="245"/>
      <c r="O3321" s="245"/>
      <c r="P3321" s="245"/>
      <c r="Q3321" s="76"/>
      <c r="R3321" s="76"/>
      <c r="S3321" s="76"/>
      <c r="T3321" s="76"/>
    </row>
    <row r="3322" spans="1:20" s="36" customFormat="1" ht="20.100000000000001" customHeight="1">
      <c r="A3322" s="29"/>
      <c r="B3322" s="34"/>
      <c r="C3322" s="31"/>
      <c r="D3322" s="32"/>
      <c r="E3322" s="33"/>
      <c r="F3322" s="34" t="s">
        <v>464</v>
      </c>
      <c r="G3322" s="34" t="s">
        <v>465</v>
      </c>
      <c r="H3322" s="34" t="s">
        <v>434</v>
      </c>
      <c r="I3322" s="29"/>
      <c r="J3322" s="35"/>
      <c r="K3322" s="228"/>
      <c r="L3322" s="228"/>
      <c r="M3322" s="228"/>
      <c r="N3322" s="245"/>
      <c r="O3322" s="245"/>
      <c r="P3322" s="245"/>
      <c r="Q3322" s="76"/>
      <c r="R3322" s="76"/>
      <c r="S3322" s="76"/>
      <c r="T3322" s="76"/>
    </row>
    <row r="3323" spans="1:20" s="36" customFormat="1" ht="20.100000000000001" customHeight="1">
      <c r="A3323" s="29"/>
      <c r="B3323" s="34"/>
      <c r="C3323" s="31"/>
      <c r="D3323" s="32"/>
      <c r="E3323" s="33"/>
      <c r="F3323" s="34" t="s">
        <v>465</v>
      </c>
      <c r="G3323" s="34" t="s">
        <v>466</v>
      </c>
      <c r="H3323" s="34" t="s">
        <v>438</v>
      </c>
      <c r="I3323" s="29"/>
      <c r="J3323" s="35"/>
      <c r="K3323" s="228"/>
      <c r="L3323" s="228"/>
      <c r="M3323" s="228"/>
      <c r="N3323" s="245"/>
      <c r="O3323" s="245"/>
      <c r="P3323" s="245"/>
      <c r="Q3323" s="76"/>
      <c r="R3323" s="76"/>
      <c r="S3323" s="76"/>
      <c r="T3323" s="76"/>
    </row>
    <row r="3324" spans="1:20" s="36" customFormat="1" ht="20.100000000000001" customHeight="1">
      <c r="A3324" s="29"/>
      <c r="B3324" s="34"/>
      <c r="C3324" s="31"/>
      <c r="D3324" s="32"/>
      <c r="E3324" s="33"/>
      <c r="F3324" s="34" t="s">
        <v>466</v>
      </c>
      <c r="G3324" s="34" t="s">
        <v>467</v>
      </c>
      <c r="H3324" s="34" t="s">
        <v>438</v>
      </c>
      <c r="I3324" s="29"/>
      <c r="J3324" s="35"/>
      <c r="K3324" s="228"/>
      <c r="L3324" s="228"/>
      <c r="M3324" s="228"/>
      <c r="N3324" s="245"/>
      <c r="O3324" s="245"/>
      <c r="P3324" s="245"/>
      <c r="Q3324" s="76"/>
      <c r="R3324" s="76"/>
      <c r="S3324" s="76"/>
      <c r="T3324" s="76"/>
    </row>
    <row r="3325" spans="1:20" s="36" customFormat="1" ht="20.100000000000001" customHeight="1">
      <c r="A3325" s="29"/>
      <c r="B3325" s="34"/>
      <c r="C3325" s="31"/>
      <c r="D3325" s="32"/>
      <c r="E3325" s="33"/>
      <c r="F3325" s="34" t="s">
        <v>467</v>
      </c>
      <c r="G3325" s="34" t="s">
        <v>468</v>
      </c>
      <c r="H3325" s="34" t="s">
        <v>434</v>
      </c>
      <c r="I3325" s="29"/>
      <c r="J3325" s="35"/>
      <c r="K3325" s="228"/>
      <c r="L3325" s="228"/>
      <c r="M3325" s="228"/>
      <c r="N3325" s="245"/>
      <c r="O3325" s="245"/>
      <c r="P3325" s="245"/>
      <c r="Q3325" s="76"/>
      <c r="R3325" s="76"/>
      <c r="S3325" s="76"/>
      <c r="T3325" s="76"/>
    </row>
    <row r="3326" spans="1:20" s="36" customFormat="1" ht="20.100000000000001" customHeight="1">
      <c r="A3326" s="29"/>
      <c r="B3326" s="34"/>
      <c r="C3326" s="31"/>
      <c r="D3326" s="32"/>
      <c r="E3326" s="33"/>
      <c r="F3326" s="34" t="s">
        <v>468</v>
      </c>
      <c r="G3326" s="34" t="s">
        <v>469</v>
      </c>
      <c r="H3326" s="34" t="s">
        <v>434</v>
      </c>
      <c r="I3326" s="29"/>
      <c r="J3326" s="35"/>
      <c r="K3326" s="228"/>
      <c r="L3326" s="228"/>
      <c r="M3326" s="228"/>
      <c r="N3326" s="245"/>
      <c r="O3326" s="245"/>
      <c r="P3326" s="245"/>
      <c r="Q3326" s="76"/>
      <c r="R3326" s="76"/>
      <c r="S3326" s="76"/>
      <c r="T3326" s="76"/>
    </row>
    <row r="3327" spans="1:20" s="36" customFormat="1" ht="20.100000000000001" customHeight="1">
      <c r="A3327" s="29"/>
      <c r="B3327" s="34"/>
      <c r="C3327" s="31"/>
      <c r="D3327" s="32"/>
      <c r="E3327" s="33"/>
      <c r="F3327" s="34" t="s">
        <v>469</v>
      </c>
      <c r="G3327" s="34" t="s">
        <v>470</v>
      </c>
      <c r="H3327" s="34" t="s">
        <v>434</v>
      </c>
      <c r="I3327" s="29"/>
      <c r="J3327" s="35"/>
      <c r="K3327" s="228"/>
      <c r="L3327" s="228"/>
      <c r="M3327" s="228"/>
      <c r="N3327" s="245"/>
      <c r="O3327" s="245"/>
      <c r="P3327" s="245"/>
      <c r="Q3327" s="76"/>
      <c r="R3327" s="76"/>
      <c r="S3327" s="76"/>
      <c r="T3327" s="76"/>
    </row>
    <row r="3328" spans="1:20" s="25" customFormat="1" ht="20.100000000000001" customHeight="1">
      <c r="A3328" s="20"/>
      <c r="B3328" s="44"/>
      <c r="C3328" s="41"/>
      <c r="D3328" s="42"/>
      <c r="E3328" s="43"/>
      <c r="F3328" s="44"/>
      <c r="G3328" s="44"/>
      <c r="H3328" s="44"/>
      <c r="I3328" s="20"/>
      <c r="J3328" s="24"/>
      <c r="K3328" s="226"/>
      <c r="L3328" s="226"/>
      <c r="M3328" s="226"/>
      <c r="N3328" s="249"/>
      <c r="O3328" s="249"/>
      <c r="P3328" s="249"/>
      <c r="Q3328" s="78"/>
      <c r="R3328" s="78"/>
      <c r="S3328" s="78"/>
      <c r="T3328" s="78"/>
    </row>
    <row r="3329" spans="1:20" s="25" customFormat="1" ht="20.100000000000001" customHeight="1">
      <c r="A3329" s="20"/>
      <c r="B3329" s="44"/>
      <c r="C3329" s="41"/>
      <c r="D3329" s="42"/>
      <c r="E3329" s="43"/>
      <c r="F3329" s="44"/>
      <c r="G3329" s="44"/>
      <c r="H3329" s="44"/>
      <c r="I3329" s="20"/>
      <c r="J3329" s="24"/>
      <c r="K3329" s="226"/>
      <c r="L3329" s="226"/>
      <c r="M3329" s="226"/>
      <c r="N3329" s="249"/>
      <c r="O3329" s="249"/>
      <c r="P3329" s="249"/>
      <c r="Q3329" s="78"/>
      <c r="R3329" s="78"/>
      <c r="S3329" s="78"/>
      <c r="T3329" s="78"/>
    </row>
    <row r="3330" spans="1:20" s="36" customFormat="1" ht="20.100000000000001" customHeight="1">
      <c r="A3330" s="29"/>
      <c r="B3330" s="34">
        <v>253</v>
      </c>
      <c r="C3330" s="31">
        <v>2.0979999999999999</v>
      </c>
      <c r="D3330" s="32" t="s">
        <v>267</v>
      </c>
      <c r="E3330" s="33">
        <v>2.0670000000000002</v>
      </c>
      <c r="F3330" s="34" t="s">
        <v>433</v>
      </c>
      <c r="G3330" s="34" t="s">
        <v>447</v>
      </c>
      <c r="H3330" s="34" t="s">
        <v>434</v>
      </c>
      <c r="I3330" s="29"/>
      <c r="J3330" s="35" t="s">
        <v>435</v>
      </c>
      <c r="K3330" s="228" t="s">
        <v>434</v>
      </c>
      <c r="L3330" s="228">
        <f>COUNTIF(H3330:H3339,"B")</f>
        <v>10</v>
      </c>
      <c r="M3330" s="228">
        <v>200</v>
      </c>
      <c r="N3330" s="245">
        <f>L3330*M3330</f>
        <v>2000</v>
      </c>
      <c r="O3330" s="245">
        <v>67</v>
      </c>
      <c r="P3330" s="245">
        <f>O3330+N3330</f>
        <v>2067</v>
      </c>
      <c r="Q3330" s="76">
        <f>P3330/P3334</f>
        <v>1</v>
      </c>
      <c r="R3330" s="76"/>
      <c r="S3330" s="76"/>
      <c r="T3330" s="76"/>
    </row>
    <row r="3331" spans="1:20" s="36" customFormat="1" ht="20.100000000000001" customHeight="1">
      <c r="A3331" s="29"/>
      <c r="B3331" s="34"/>
      <c r="C3331" s="31"/>
      <c r="D3331" s="32"/>
      <c r="E3331" s="33"/>
      <c r="F3331" s="34" t="s">
        <v>447</v>
      </c>
      <c r="G3331" s="34" t="s">
        <v>451</v>
      </c>
      <c r="H3331" s="34" t="s">
        <v>434</v>
      </c>
      <c r="I3331" s="29"/>
      <c r="J3331" s="35" t="s">
        <v>435</v>
      </c>
      <c r="K3331" s="228" t="s">
        <v>438</v>
      </c>
      <c r="L3331" s="228">
        <f>COUNTIF(H3330:H3339,"S")</f>
        <v>0</v>
      </c>
      <c r="M3331" s="228">
        <v>200</v>
      </c>
      <c r="N3331" s="245">
        <f>L3331*M3331</f>
        <v>0</v>
      </c>
      <c r="O3331" s="245"/>
      <c r="P3331" s="245">
        <f>N3331+O3331</f>
        <v>0</v>
      </c>
      <c r="Q3331" s="76">
        <f>P3331/P3334</f>
        <v>0</v>
      </c>
      <c r="R3331" s="76"/>
      <c r="S3331" s="76"/>
      <c r="T3331" s="76"/>
    </row>
    <row r="3332" spans="1:20" s="36" customFormat="1" ht="20.100000000000001" customHeight="1">
      <c r="A3332" s="29"/>
      <c r="B3332" s="34"/>
      <c r="C3332" s="31"/>
      <c r="D3332" s="32"/>
      <c r="E3332" s="33"/>
      <c r="F3332" s="34" t="s">
        <v>451</v>
      </c>
      <c r="G3332" s="34" t="s">
        <v>454</v>
      </c>
      <c r="H3332" s="34" t="s">
        <v>434</v>
      </c>
      <c r="I3332" s="29"/>
      <c r="J3332" s="35" t="s">
        <v>435</v>
      </c>
      <c r="K3332" s="228" t="s">
        <v>440</v>
      </c>
      <c r="L3332" s="228">
        <f>COUNTIF(H3330:H3339,"RR")</f>
        <v>0</v>
      </c>
      <c r="M3332" s="228">
        <v>200</v>
      </c>
      <c r="N3332" s="245">
        <f>L3332*M3332</f>
        <v>0</v>
      </c>
      <c r="O3332" s="245"/>
      <c r="P3332" s="245">
        <f>N3332+O3332</f>
        <v>0</v>
      </c>
      <c r="Q3332" s="76">
        <f>P3332/P3334</f>
        <v>0</v>
      </c>
      <c r="R3332" s="76"/>
      <c r="S3332" s="76"/>
      <c r="T3332" s="76"/>
    </row>
    <row r="3333" spans="1:20" s="36" customFormat="1" ht="20.100000000000001" customHeight="1">
      <c r="A3333" s="29"/>
      <c r="B3333" s="34"/>
      <c r="C3333" s="31"/>
      <c r="D3333" s="32"/>
      <c r="E3333" s="33"/>
      <c r="F3333" s="34" t="s">
        <v>454</v>
      </c>
      <c r="G3333" s="34" t="s">
        <v>455</v>
      </c>
      <c r="H3333" s="34" t="s">
        <v>434</v>
      </c>
      <c r="I3333" s="29"/>
      <c r="J3333" s="35" t="s">
        <v>435</v>
      </c>
      <c r="K3333" s="228" t="s">
        <v>443</v>
      </c>
      <c r="L3333" s="228">
        <f>COUNTIF(H3330:H3339,"RB")</f>
        <v>0</v>
      </c>
      <c r="M3333" s="228">
        <v>200</v>
      </c>
      <c r="N3333" s="245">
        <v>0</v>
      </c>
      <c r="O3333" s="245"/>
      <c r="P3333" s="245">
        <f>N3333+O3333</f>
        <v>0</v>
      </c>
      <c r="Q3333" s="76">
        <f>P3333/P3334</f>
        <v>0</v>
      </c>
      <c r="R3333" s="76"/>
      <c r="S3333" s="76"/>
      <c r="T3333" s="76"/>
    </row>
    <row r="3334" spans="1:20" s="36" customFormat="1" ht="20.100000000000001" customHeight="1">
      <c r="A3334" s="29"/>
      <c r="B3334" s="34"/>
      <c r="C3334" s="31"/>
      <c r="D3334" s="32"/>
      <c r="E3334" s="33"/>
      <c r="F3334" s="34" t="s">
        <v>455</v>
      </c>
      <c r="G3334" s="34" t="s">
        <v>456</v>
      </c>
      <c r="H3334" s="34" t="s">
        <v>434</v>
      </c>
      <c r="I3334" s="29"/>
      <c r="J3334" s="35" t="s">
        <v>435</v>
      </c>
      <c r="K3334" s="228"/>
      <c r="L3334" s="228"/>
      <c r="M3334" s="228"/>
      <c r="N3334" s="245"/>
      <c r="O3334" s="245"/>
      <c r="P3334" s="245">
        <f>SUM(P3330:P3333)</f>
        <v>2067</v>
      </c>
      <c r="Q3334" s="76">
        <f>SUM(Q3330:Q3333)</f>
        <v>1</v>
      </c>
      <c r="R3334" s="76"/>
      <c r="S3334" s="76"/>
      <c r="T3334" s="76"/>
    </row>
    <row r="3335" spans="1:20" s="36" customFormat="1" ht="20.100000000000001" customHeight="1">
      <c r="A3335" s="29"/>
      <c r="B3335" s="34"/>
      <c r="C3335" s="31"/>
      <c r="D3335" s="32"/>
      <c r="E3335" s="33"/>
      <c r="F3335" s="34" t="s">
        <v>456</v>
      </c>
      <c r="G3335" s="34" t="s">
        <v>457</v>
      </c>
      <c r="H3335" s="34" t="s">
        <v>434</v>
      </c>
      <c r="I3335" s="29"/>
      <c r="J3335" s="35" t="s">
        <v>435</v>
      </c>
      <c r="K3335" s="228"/>
      <c r="L3335" s="228"/>
      <c r="M3335" s="228"/>
      <c r="N3335" s="241"/>
      <c r="O3335" s="241"/>
      <c r="P3335" s="241"/>
    </row>
    <row r="3336" spans="1:20" s="36" customFormat="1" ht="20.100000000000001" customHeight="1">
      <c r="A3336" s="29"/>
      <c r="B3336" s="34"/>
      <c r="C3336" s="31"/>
      <c r="D3336" s="32"/>
      <c r="E3336" s="33"/>
      <c r="F3336" s="34" t="s">
        <v>457</v>
      </c>
      <c r="G3336" s="34" t="s">
        <v>460</v>
      </c>
      <c r="H3336" s="34" t="s">
        <v>434</v>
      </c>
      <c r="I3336" s="29"/>
      <c r="J3336" s="35" t="s">
        <v>435</v>
      </c>
      <c r="K3336" s="228"/>
      <c r="L3336" s="228"/>
      <c r="M3336" s="228"/>
      <c r="N3336" s="241"/>
      <c r="O3336" s="241"/>
      <c r="P3336" s="241"/>
    </row>
    <row r="3337" spans="1:20" s="36" customFormat="1" ht="20.100000000000001" customHeight="1">
      <c r="A3337" s="29"/>
      <c r="B3337" s="34"/>
      <c r="C3337" s="31"/>
      <c r="D3337" s="32"/>
      <c r="E3337" s="33"/>
      <c r="F3337" s="34" t="s">
        <v>460</v>
      </c>
      <c r="G3337" s="34" t="s">
        <v>463</v>
      </c>
      <c r="H3337" s="34" t="s">
        <v>434</v>
      </c>
      <c r="I3337" s="29"/>
      <c r="J3337" s="35"/>
      <c r="K3337" s="228"/>
      <c r="L3337" s="228"/>
      <c r="M3337" s="228"/>
      <c r="N3337" s="241"/>
      <c r="O3337" s="241"/>
      <c r="P3337" s="241"/>
    </row>
    <row r="3338" spans="1:20" s="36" customFormat="1" ht="20.100000000000001" customHeight="1">
      <c r="A3338" s="29"/>
      <c r="B3338" s="34"/>
      <c r="C3338" s="31"/>
      <c r="D3338" s="32"/>
      <c r="E3338" s="33"/>
      <c r="F3338" s="34" t="s">
        <v>463</v>
      </c>
      <c r="G3338" s="34" t="s">
        <v>464</v>
      </c>
      <c r="H3338" s="34" t="s">
        <v>434</v>
      </c>
      <c r="I3338" s="29"/>
      <c r="J3338" s="35"/>
      <c r="K3338" s="228"/>
      <c r="L3338" s="228"/>
      <c r="M3338" s="228"/>
      <c r="N3338" s="241"/>
      <c r="O3338" s="241"/>
      <c r="P3338" s="241"/>
    </row>
    <row r="3339" spans="1:20" s="36" customFormat="1" ht="20.100000000000001" customHeight="1">
      <c r="A3339" s="29"/>
      <c r="B3339" s="34"/>
      <c r="C3339" s="31"/>
      <c r="D3339" s="32"/>
      <c r="E3339" s="33"/>
      <c r="F3339" s="34" t="s">
        <v>464</v>
      </c>
      <c r="G3339" s="34" t="s">
        <v>465</v>
      </c>
      <c r="H3339" s="34" t="s">
        <v>434</v>
      </c>
      <c r="I3339" s="29"/>
      <c r="J3339" s="35"/>
      <c r="K3339" s="228"/>
      <c r="L3339" s="228"/>
      <c r="M3339" s="228"/>
      <c r="N3339" s="241"/>
      <c r="O3339" s="241"/>
      <c r="P3339" s="241"/>
    </row>
    <row r="3340" spans="1:20" s="36" customFormat="1" ht="20.100000000000001" customHeight="1">
      <c r="A3340" s="29"/>
      <c r="B3340" s="34"/>
      <c r="C3340" s="31"/>
      <c r="D3340" s="32"/>
      <c r="E3340" s="33"/>
      <c r="F3340" s="34" t="s">
        <v>465</v>
      </c>
      <c r="G3340" s="34" t="s">
        <v>667</v>
      </c>
      <c r="H3340" s="34" t="s">
        <v>434</v>
      </c>
      <c r="I3340" s="29"/>
      <c r="J3340" s="35"/>
      <c r="K3340" s="228"/>
      <c r="L3340" s="228"/>
      <c r="M3340" s="228"/>
      <c r="N3340" s="241"/>
      <c r="O3340" s="241"/>
      <c r="P3340" s="241"/>
    </row>
    <row r="3341" spans="1:20" s="25" customFormat="1" ht="20.100000000000001" customHeight="1">
      <c r="A3341" s="20"/>
      <c r="B3341" s="44"/>
      <c r="C3341" s="41"/>
      <c r="D3341" s="42"/>
      <c r="E3341" s="43"/>
      <c r="F3341" s="44"/>
      <c r="G3341" s="44"/>
      <c r="H3341" s="44"/>
      <c r="I3341" s="20"/>
      <c r="J3341" s="24"/>
      <c r="K3341" s="226"/>
      <c r="L3341" s="226"/>
      <c r="M3341" s="226"/>
      <c r="N3341" s="239"/>
      <c r="O3341" s="239"/>
      <c r="P3341" s="239"/>
    </row>
    <row r="3342" spans="1:20" s="25" customFormat="1" ht="20.100000000000001" customHeight="1">
      <c r="A3342" s="20"/>
      <c r="B3342" s="44"/>
      <c r="C3342" s="41"/>
      <c r="D3342" s="42"/>
      <c r="E3342" s="43"/>
      <c r="F3342" s="44"/>
      <c r="G3342" s="44"/>
      <c r="H3342" s="44"/>
      <c r="I3342" s="20"/>
      <c r="J3342" s="24"/>
      <c r="K3342" s="226"/>
      <c r="L3342" s="226"/>
      <c r="M3342" s="226"/>
      <c r="N3342" s="239"/>
      <c r="O3342" s="239"/>
      <c r="P3342" s="239"/>
    </row>
    <row r="3343" spans="1:20" s="36" customFormat="1" ht="20.100000000000001" customHeight="1">
      <c r="A3343" s="29"/>
      <c r="B3343" s="34">
        <v>254</v>
      </c>
      <c r="C3343" s="31">
        <v>2.0990000000000002</v>
      </c>
      <c r="D3343" s="32" t="s">
        <v>268</v>
      </c>
      <c r="E3343" s="33">
        <v>4.3810000000000002</v>
      </c>
      <c r="F3343" s="34" t="s">
        <v>433</v>
      </c>
      <c r="G3343" s="34" t="s">
        <v>447</v>
      </c>
      <c r="H3343" s="34" t="s">
        <v>438</v>
      </c>
      <c r="I3343" s="29"/>
      <c r="J3343" s="35" t="s">
        <v>435</v>
      </c>
      <c r="K3343" s="228" t="s">
        <v>434</v>
      </c>
      <c r="L3343" s="228">
        <f>COUNTIF(H3343:H3363,"B")</f>
        <v>6</v>
      </c>
      <c r="M3343" s="228">
        <v>200</v>
      </c>
      <c r="N3343" s="245">
        <f>L3343*M3343</f>
        <v>1200</v>
      </c>
      <c r="O3343" s="245"/>
      <c r="P3343" s="245">
        <f>O3343+N3343</f>
        <v>1200</v>
      </c>
      <c r="Q3343" s="76">
        <f>P3343/P3347</f>
        <v>0.27391006619493269</v>
      </c>
      <c r="R3343" s="76"/>
      <c r="S3343" s="76"/>
      <c r="T3343" s="76"/>
    </row>
    <row r="3344" spans="1:20" s="36" customFormat="1" ht="20.100000000000001" customHeight="1">
      <c r="A3344" s="29"/>
      <c r="B3344" s="34"/>
      <c r="C3344" s="31"/>
      <c r="D3344" s="32"/>
      <c r="E3344" s="33"/>
      <c r="F3344" s="34" t="s">
        <v>447</v>
      </c>
      <c r="G3344" s="34" t="s">
        <v>451</v>
      </c>
      <c r="H3344" s="34" t="s">
        <v>440</v>
      </c>
      <c r="I3344" s="29"/>
      <c r="J3344" s="35" t="s">
        <v>435</v>
      </c>
      <c r="K3344" s="228" t="s">
        <v>438</v>
      </c>
      <c r="L3344" s="228">
        <f>COUNTIF(H3343:H3363,"S")</f>
        <v>13</v>
      </c>
      <c r="M3344" s="228">
        <v>200</v>
      </c>
      <c r="N3344" s="245">
        <f>L3344*M3344</f>
        <v>2600</v>
      </c>
      <c r="O3344" s="245">
        <v>181</v>
      </c>
      <c r="P3344" s="245">
        <f>N3344+O3344</f>
        <v>2781</v>
      </c>
      <c r="Q3344" s="76">
        <f>P3344/P3347</f>
        <v>0.63478657840675645</v>
      </c>
      <c r="R3344" s="76"/>
      <c r="S3344" s="76"/>
      <c r="T3344" s="76"/>
    </row>
    <row r="3345" spans="1:20" s="36" customFormat="1" ht="20.100000000000001" customHeight="1">
      <c r="A3345" s="29"/>
      <c r="B3345" s="34"/>
      <c r="C3345" s="31"/>
      <c r="D3345" s="32"/>
      <c r="E3345" s="33"/>
      <c r="F3345" s="34" t="s">
        <v>451</v>
      </c>
      <c r="G3345" s="34" t="s">
        <v>454</v>
      </c>
      <c r="H3345" s="34" t="s">
        <v>438</v>
      </c>
      <c r="I3345" s="29"/>
      <c r="J3345" s="35" t="s">
        <v>435</v>
      </c>
      <c r="K3345" s="228" t="s">
        <v>440</v>
      </c>
      <c r="L3345" s="228">
        <f>COUNTIF(H3343:H3363,"RR")</f>
        <v>1</v>
      </c>
      <c r="M3345" s="228">
        <v>200</v>
      </c>
      <c r="N3345" s="245">
        <f>L3345*M3345</f>
        <v>200</v>
      </c>
      <c r="O3345" s="245"/>
      <c r="P3345" s="245">
        <f>N3345+O3345</f>
        <v>200</v>
      </c>
      <c r="Q3345" s="76">
        <f>P3345/P3347</f>
        <v>4.5651677699155443E-2</v>
      </c>
      <c r="R3345" s="76"/>
      <c r="S3345" s="76"/>
      <c r="T3345" s="76"/>
    </row>
    <row r="3346" spans="1:20" s="36" customFormat="1" ht="20.100000000000001" customHeight="1">
      <c r="A3346" s="29"/>
      <c r="B3346" s="34"/>
      <c r="C3346" s="31"/>
      <c r="D3346" s="32"/>
      <c r="E3346" s="33"/>
      <c r="F3346" s="34" t="s">
        <v>454</v>
      </c>
      <c r="G3346" s="34" t="s">
        <v>455</v>
      </c>
      <c r="H3346" s="34" t="s">
        <v>438</v>
      </c>
      <c r="I3346" s="29"/>
      <c r="J3346" s="35" t="s">
        <v>435</v>
      </c>
      <c r="K3346" s="228" t="s">
        <v>443</v>
      </c>
      <c r="L3346" s="228">
        <f>COUNTIF(H3343:H3363,"RB")</f>
        <v>1</v>
      </c>
      <c r="M3346" s="228">
        <v>200</v>
      </c>
      <c r="N3346" s="245">
        <f>L3346*M3346</f>
        <v>200</v>
      </c>
      <c r="O3346" s="245"/>
      <c r="P3346" s="245">
        <f>N3346+O3346</f>
        <v>200</v>
      </c>
      <c r="Q3346" s="76">
        <f>P3346/P3347</f>
        <v>4.5651677699155443E-2</v>
      </c>
      <c r="R3346" s="76"/>
      <c r="S3346" s="76"/>
      <c r="T3346" s="76"/>
    </row>
    <row r="3347" spans="1:20" s="36" customFormat="1" ht="20.100000000000001" customHeight="1">
      <c r="A3347" s="29"/>
      <c r="B3347" s="34"/>
      <c r="C3347" s="31"/>
      <c r="D3347" s="32"/>
      <c r="E3347" s="33"/>
      <c r="F3347" s="34" t="s">
        <v>455</v>
      </c>
      <c r="G3347" s="34" t="s">
        <v>456</v>
      </c>
      <c r="H3347" s="34" t="s">
        <v>434</v>
      </c>
      <c r="I3347" s="29"/>
      <c r="J3347" s="35" t="s">
        <v>435</v>
      </c>
      <c r="K3347" s="228"/>
      <c r="L3347" s="228"/>
      <c r="M3347" s="228"/>
      <c r="N3347" s="245"/>
      <c r="O3347" s="245"/>
      <c r="P3347" s="245">
        <f>SUM(P3343:P3346)</f>
        <v>4381</v>
      </c>
      <c r="Q3347" s="76">
        <f>SUM(Q3343:Q3346)</f>
        <v>1</v>
      </c>
      <c r="R3347" s="76"/>
      <c r="S3347" s="76"/>
      <c r="T3347" s="76"/>
    </row>
    <row r="3348" spans="1:20" s="36" customFormat="1" ht="20.100000000000001" customHeight="1">
      <c r="A3348" s="29"/>
      <c r="B3348" s="34"/>
      <c r="C3348" s="31"/>
      <c r="D3348" s="32"/>
      <c r="E3348" s="33"/>
      <c r="F3348" s="34" t="s">
        <v>456</v>
      </c>
      <c r="G3348" s="34" t="s">
        <v>457</v>
      </c>
      <c r="H3348" s="34" t="s">
        <v>438</v>
      </c>
      <c r="I3348" s="29"/>
      <c r="J3348" s="35" t="s">
        <v>435</v>
      </c>
      <c r="K3348" s="228"/>
      <c r="L3348" s="228"/>
      <c r="M3348" s="228"/>
      <c r="N3348" s="241"/>
      <c r="O3348" s="241"/>
      <c r="P3348" s="241"/>
    </row>
    <row r="3349" spans="1:20" s="36" customFormat="1" ht="20.100000000000001" customHeight="1">
      <c r="A3349" s="29"/>
      <c r="B3349" s="34"/>
      <c r="C3349" s="31"/>
      <c r="D3349" s="32"/>
      <c r="E3349" s="33"/>
      <c r="F3349" s="34" t="s">
        <v>457</v>
      </c>
      <c r="G3349" s="34" t="s">
        <v>460</v>
      </c>
      <c r="H3349" s="34" t="s">
        <v>438</v>
      </c>
      <c r="I3349" s="29"/>
      <c r="J3349" s="35" t="s">
        <v>435</v>
      </c>
      <c r="K3349" s="228"/>
      <c r="L3349" s="228"/>
      <c r="M3349" s="228"/>
      <c r="N3349" s="241"/>
      <c r="O3349" s="241"/>
      <c r="P3349" s="241"/>
    </row>
    <row r="3350" spans="1:20" s="36" customFormat="1" ht="20.100000000000001" customHeight="1">
      <c r="A3350" s="29"/>
      <c r="B3350" s="34"/>
      <c r="C3350" s="31"/>
      <c r="D3350" s="32"/>
      <c r="E3350" s="33"/>
      <c r="F3350" s="34" t="s">
        <v>460</v>
      </c>
      <c r="G3350" s="34" t="s">
        <v>463</v>
      </c>
      <c r="H3350" s="34" t="s">
        <v>434</v>
      </c>
      <c r="I3350" s="29"/>
      <c r="J3350" s="35" t="s">
        <v>435</v>
      </c>
      <c r="K3350" s="228"/>
      <c r="L3350" s="228"/>
      <c r="M3350" s="228"/>
      <c r="N3350" s="241"/>
      <c r="O3350" s="241"/>
      <c r="P3350" s="241"/>
    </row>
    <row r="3351" spans="1:20" s="36" customFormat="1" ht="20.100000000000001" customHeight="1">
      <c r="A3351" s="29"/>
      <c r="B3351" s="34"/>
      <c r="C3351" s="31"/>
      <c r="D3351" s="32"/>
      <c r="E3351" s="33"/>
      <c r="F3351" s="34" t="s">
        <v>463</v>
      </c>
      <c r="G3351" s="34" t="s">
        <v>464</v>
      </c>
      <c r="H3351" s="34" t="s">
        <v>434</v>
      </c>
      <c r="I3351" s="29"/>
      <c r="J3351" s="35" t="s">
        <v>435</v>
      </c>
      <c r="K3351" s="228"/>
      <c r="L3351" s="228"/>
      <c r="M3351" s="228"/>
      <c r="N3351" s="241"/>
      <c r="O3351" s="241"/>
      <c r="P3351" s="241"/>
    </row>
    <row r="3352" spans="1:20" s="36" customFormat="1" ht="20.100000000000001" customHeight="1">
      <c r="A3352" s="29"/>
      <c r="B3352" s="34"/>
      <c r="C3352" s="31"/>
      <c r="D3352" s="32"/>
      <c r="E3352" s="33"/>
      <c r="F3352" s="34" t="s">
        <v>464</v>
      </c>
      <c r="G3352" s="34" t="s">
        <v>465</v>
      </c>
      <c r="H3352" s="34" t="s">
        <v>438</v>
      </c>
      <c r="I3352" s="29"/>
      <c r="J3352" s="35" t="s">
        <v>435</v>
      </c>
      <c r="K3352" s="228"/>
      <c r="L3352" s="228"/>
      <c r="M3352" s="228"/>
      <c r="N3352" s="241"/>
      <c r="O3352" s="241"/>
      <c r="P3352" s="241"/>
    </row>
    <row r="3353" spans="1:20" s="36" customFormat="1" ht="20.100000000000001" customHeight="1">
      <c r="A3353" s="29"/>
      <c r="B3353" s="34"/>
      <c r="C3353" s="31"/>
      <c r="D3353" s="32"/>
      <c r="E3353" s="33"/>
      <c r="F3353" s="34" t="s">
        <v>465</v>
      </c>
      <c r="G3353" s="34" t="s">
        <v>466</v>
      </c>
      <c r="H3353" s="34" t="s">
        <v>438</v>
      </c>
      <c r="I3353" s="29"/>
      <c r="J3353" s="35" t="s">
        <v>435</v>
      </c>
      <c r="K3353" s="228"/>
      <c r="L3353" s="228"/>
      <c r="M3353" s="228"/>
      <c r="N3353" s="241"/>
      <c r="O3353" s="241"/>
      <c r="P3353" s="241"/>
    </row>
    <row r="3354" spans="1:20" s="36" customFormat="1" ht="20.100000000000001" customHeight="1">
      <c r="A3354" s="29"/>
      <c r="B3354" s="34"/>
      <c r="C3354" s="31"/>
      <c r="D3354" s="32"/>
      <c r="E3354" s="33"/>
      <c r="F3354" s="34" t="s">
        <v>466</v>
      </c>
      <c r="G3354" s="34" t="s">
        <v>467</v>
      </c>
      <c r="H3354" s="34" t="s">
        <v>438</v>
      </c>
      <c r="I3354" s="29"/>
      <c r="J3354" s="35" t="s">
        <v>435</v>
      </c>
      <c r="K3354" s="228"/>
      <c r="L3354" s="228"/>
      <c r="M3354" s="228"/>
      <c r="N3354" s="241"/>
      <c r="O3354" s="241"/>
      <c r="P3354" s="241"/>
    </row>
    <row r="3355" spans="1:20" s="36" customFormat="1" ht="20.100000000000001" customHeight="1">
      <c r="A3355" s="29"/>
      <c r="B3355" s="34"/>
      <c r="C3355" s="31"/>
      <c r="D3355" s="32"/>
      <c r="E3355" s="33"/>
      <c r="F3355" s="34" t="s">
        <v>467</v>
      </c>
      <c r="G3355" s="34" t="s">
        <v>468</v>
      </c>
      <c r="H3355" s="34" t="s">
        <v>443</v>
      </c>
      <c r="I3355" s="29"/>
      <c r="J3355" s="35" t="s">
        <v>40</v>
      </c>
      <c r="K3355" s="228"/>
      <c r="L3355" s="228"/>
      <c r="M3355" s="228"/>
      <c r="N3355" s="241"/>
      <c r="O3355" s="241"/>
      <c r="P3355" s="241"/>
    </row>
    <row r="3356" spans="1:20" s="36" customFormat="1" ht="20.100000000000001" customHeight="1">
      <c r="A3356" s="29"/>
      <c r="B3356" s="34"/>
      <c r="C3356" s="31"/>
      <c r="D3356" s="32"/>
      <c r="E3356" s="33"/>
      <c r="F3356" s="34" t="s">
        <v>468</v>
      </c>
      <c r="G3356" s="34" t="s">
        <v>469</v>
      </c>
      <c r="H3356" s="34" t="s">
        <v>434</v>
      </c>
      <c r="I3356" s="29"/>
      <c r="J3356" s="35" t="s">
        <v>544</v>
      </c>
      <c r="K3356" s="228"/>
      <c r="L3356" s="228"/>
      <c r="M3356" s="228"/>
      <c r="N3356" s="241"/>
      <c r="O3356" s="241"/>
      <c r="P3356" s="241"/>
    </row>
    <row r="3357" spans="1:20" s="36" customFormat="1" ht="20.100000000000001" customHeight="1">
      <c r="A3357" s="29"/>
      <c r="B3357" s="34"/>
      <c r="C3357" s="31"/>
      <c r="D3357" s="32"/>
      <c r="E3357" s="33"/>
      <c r="F3357" s="34" t="s">
        <v>469</v>
      </c>
      <c r="G3357" s="34" t="s">
        <v>470</v>
      </c>
      <c r="H3357" s="34" t="s">
        <v>438</v>
      </c>
      <c r="I3357" s="29"/>
      <c r="J3357" s="35" t="s">
        <v>544</v>
      </c>
      <c r="K3357" s="228"/>
      <c r="L3357" s="228"/>
      <c r="M3357" s="228"/>
      <c r="N3357" s="241"/>
      <c r="O3357" s="241"/>
      <c r="P3357" s="241"/>
    </row>
    <row r="3358" spans="1:20" s="36" customFormat="1" ht="20.100000000000001" customHeight="1">
      <c r="A3358" s="29"/>
      <c r="B3358" s="34"/>
      <c r="C3358" s="31"/>
      <c r="D3358" s="32"/>
      <c r="E3358" s="33"/>
      <c r="F3358" s="34" t="s">
        <v>470</v>
      </c>
      <c r="G3358" s="34" t="s">
        <v>471</v>
      </c>
      <c r="H3358" s="34" t="s">
        <v>434</v>
      </c>
      <c r="I3358" s="29"/>
      <c r="J3358" s="35" t="s">
        <v>544</v>
      </c>
      <c r="K3358" s="228"/>
      <c r="L3358" s="228"/>
      <c r="M3358" s="228"/>
      <c r="N3358" s="241"/>
      <c r="O3358" s="241"/>
      <c r="P3358" s="241"/>
    </row>
    <row r="3359" spans="1:20" s="36" customFormat="1" ht="20.100000000000001" customHeight="1">
      <c r="A3359" s="29"/>
      <c r="B3359" s="34"/>
      <c r="C3359" s="31"/>
      <c r="D3359" s="32"/>
      <c r="E3359" s="33"/>
      <c r="F3359" s="34" t="s">
        <v>471</v>
      </c>
      <c r="G3359" s="34" t="s">
        <v>473</v>
      </c>
      <c r="H3359" s="34" t="s">
        <v>438</v>
      </c>
      <c r="I3359" s="29"/>
      <c r="J3359" s="35" t="s">
        <v>544</v>
      </c>
      <c r="K3359" s="228"/>
      <c r="L3359" s="228"/>
      <c r="M3359" s="228"/>
      <c r="N3359" s="241"/>
      <c r="O3359" s="241"/>
      <c r="P3359" s="241"/>
    </row>
    <row r="3360" spans="1:20" s="36" customFormat="1" ht="20.100000000000001" customHeight="1">
      <c r="A3360" s="29"/>
      <c r="B3360" s="34"/>
      <c r="C3360" s="31"/>
      <c r="D3360" s="32"/>
      <c r="E3360" s="33"/>
      <c r="F3360" s="34" t="s">
        <v>473</v>
      </c>
      <c r="G3360" s="34" t="s">
        <v>474</v>
      </c>
      <c r="H3360" s="34" t="s">
        <v>434</v>
      </c>
      <c r="I3360" s="29"/>
      <c r="J3360" s="35" t="s">
        <v>544</v>
      </c>
      <c r="K3360" s="228"/>
      <c r="L3360" s="228"/>
      <c r="M3360" s="228"/>
      <c r="N3360" s="241"/>
      <c r="O3360" s="241"/>
      <c r="P3360" s="241"/>
    </row>
    <row r="3361" spans="1:20" s="36" customFormat="1" ht="20.100000000000001" customHeight="1">
      <c r="A3361" s="29"/>
      <c r="B3361" s="34"/>
      <c r="C3361" s="31"/>
      <c r="D3361" s="32"/>
      <c r="E3361" s="33"/>
      <c r="F3361" s="34" t="s">
        <v>474</v>
      </c>
      <c r="G3361" s="34" t="s">
        <v>475</v>
      </c>
      <c r="H3361" s="34" t="s">
        <v>438</v>
      </c>
      <c r="I3361" s="29"/>
      <c r="J3361" s="35" t="s">
        <v>435</v>
      </c>
      <c r="K3361" s="228"/>
      <c r="L3361" s="228"/>
      <c r="M3361" s="228"/>
      <c r="N3361" s="241"/>
      <c r="O3361" s="241"/>
      <c r="P3361" s="241"/>
    </row>
    <row r="3362" spans="1:20" s="36" customFormat="1" ht="20.100000000000001" customHeight="1">
      <c r="A3362" s="29"/>
      <c r="B3362" s="34"/>
      <c r="C3362" s="31"/>
      <c r="D3362" s="32"/>
      <c r="E3362" s="33"/>
      <c r="F3362" s="34" t="s">
        <v>475</v>
      </c>
      <c r="G3362" s="34" t="s">
        <v>476</v>
      </c>
      <c r="H3362" s="34" t="s">
        <v>438</v>
      </c>
      <c r="I3362" s="29"/>
      <c r="J3362" s="35" t="s">
        <v>435</v>
      </c>
      <c r="K3362" s="228"/>
      <c r="L3362" s="228"/>
      <c r="M3362" s="228"/>
      <c r="N3362" s="241"/>
      <c r="O3362" s="241"/>
      <c r="P3362" s="241"/>
    </row>
    <row r="3363" spans="1:20" s="36" customFormat="1" ht="20.100000000000001" customHeight="1">
      <c r="A3363" s="29"/>
      <c r="B3363" s="34"/>
      <c r="C3363" s="31"/>
      <c r="D3363" s="32"/>
      <c r="E3363" s="33"/>
      <c r="F3363" s="34" t="s">
        <v>476</v>
      </c>
      <c r="G3363" s="34" t="s">
        <v>477</v>
      </c>
      <c r="H3363" s="34" t="s">
        <v>438</v>
      </c>
      <c r="I3363" s="29"/>
      <c r="J3363" s="35" t="s">
        <v>435</v>
      </c>
      <c r="K3363" s="228"/>
      <c r="L3363" s="228"/>
      <c r="M3363" s="228"/>
      <c r="N3363" s="241"/>
      <c r="O3363" s="241"/>
      <c r="P3363" s="241"/>
    </row>
    <row r="3364" spans="1:20" s="36" customFormat="1" ht="20.100000000000001" customHeight="1">
      <c r="A3364" s="29"/>
      <c r="B3364" s="34"/>
      <c r="C3364" s="31"/>
      <c r="D3364" s="32"/>
      <c r="E3364" s="33"/>
      <c r="F3364" s="34" t="s">
        <v>477</v>
      </c>
      <c r="G3364" s="34" t="s">
        <v>668</v>
      </c>
      <c r="H3364" s="34" t="s">
        <v>438</v>
      </c>
      <c r="I3364" s="29"/>
      <c r="J3364" s="35" t="s">
        <v>435</v>
      </c>
      <c r="K3364" s="228"/>
      <c r="L3364" s="228"/>
      <c r="M3364" s="228"/>
      <c r="N3364" s="241"/>
      <c r="O3364" s="241"/>
      <c r="P3364" s="241"/>
    </row>
    <row r="3365" spans="1:20" s="25" customFormat="1" ht="20.100000000000001" customHeight="1">
      <c r="A3365" s="20"/>
      <c r="B3365" s="44"/>
      <c r="C3365" s="41"/>
      <c r="D3365" s="42"/>
      <c r="E3365" s="43"/>
      <c r="F3365" s="44"/>
      <c r="G3365" s="44"/>
      <c r="H3365" s="44"/>
      <c r="I3365" s="20"/>
      <c r="J3365" s="24"/>
      <c r="K3365" s="226"/>
      <c r="L3365" s="226"/>
      <c r="M3365" s="226"/>
      <c r="N3365" s="239"/>
      <c r="O3365" s="239"/>
      <c r="P3365" s="239"/>
    </row>
    <row r="3366" spans="1:20" s="25" customFormat="1" ht="20.100000000000001" customHeight="1">
      <c r="A3366" s="20"/>
      <c r="B3366" s="44"/>
      <c r="C3366" s="41"/>
      <c r="D3366" s="42"/>
      <c r="E3366" s="43"/>
      <c r="F3366" s="44"/>
      <c r="G3366" s="44"/>
      <c r="H3366" s="44"/>
      <c r="I3366" s="20"/>
      <c r="J3366" s="24"/>
      <c r="K3366" s="226"/>
      <c r="L3366" s="226"/>
      <c r="M3366" s="226"/>
      <c r="N3366" s="239"/>
      <c r="O3366" s="239"/>
      <c r="P3366" s="239"/>
    </row>
    <row r="3367" spans="1:20" s="36" customFormat="1" ht="20.100000000000001" customHeight="1">
      <c r="A3367" s="29"/>
      <c r="B3367" s="79">
        <v>255</v>
      </c>
      <c r="C3367" s="80">
        <v>2.1</v>
      </c>
      <c r="D3367" s="81" t="s">
        <v>269</v>
      </c>
      <c r="E3367" s="82">
        <v>8.7539999999999996</v>
      </c>
      <c r="F3367" s="79" t="s">
        <v>433</v>
      </c>
      <c r="G3367" s="79" t="s">
        <v>447</v>
      </c>
      <c r="H3367" s="79" t="s">
        <v>443</v>
      </c>
      <c r="I3367" s="83"/>
      <c r="J3367" s="84" t="s">
        <v>435</v>
      </c>
      <c r="K3367" s="234" t="s">
        <v>434</v>
      </c>
      <c r="L3367" s="234">
        <f>COUNTIF(H3367:H3409,"B")</f>
        <v>22</v>
      </c>
      <c r="M3367" s="234">
        <v>200</v>
      </c>
      <c r="N3367" s="250">
        <f>L3367*M3367</f>
        <v>4400</v>
      </c>
      <c r="O3367" s="250"/>
      <c r="P3367" s="250">
        <f>O3367+N3367</f>
        <v>4400</v>
      </c>
      <c r="Q3367" s="86">
        <f>P3367/P3371</f>
        <v>0.50262737034498517</v>
      </c>
      <c r="R3367" s="86"/>
      <c r="S3367" s="86"/>
      <c r="T3367" s="86"/>
    </row>
    <row r="3368" spans="1:20" s="36" customFormat="1" ht="20.100000000000001" customHeight="1">
      <c r="A3368" s="29"/>
      <c r="B3368" s="79"/>
      <c r="C3368" s="80"/>
      <c r="D3368" s="81"/>
      <c r="E3368" s="82"/>
      <c r="F3368" s="79" t="s">
        <v>447</v>
      </c>
      <c r="G3368" s="79" t="s">
        <v>451</v>
      </c>
      <c r="H3368" s="79" t="s">
        <v>440</v>
      </c>
      <c r="I3368" s="83"/>
      <c r="J3368" s="84" t="s">
        <v>435</v>
      </c>
      <c r="K3368" s="234" t="s">
        <v>438</v>
      </c>
      <c r="L3368" s="234">
        <f>COUNTIF(H3367:H3409,"S")</f>
        <v>5</v>
      </c>
      <c r="M3368" s="234">
        <v>200</v>
      </c>
      <c r="N3368" s="250">
        <f>L3368*M3368</f>
        <v>1000</v>
      </c>
      <c r="O3368" s="250">
        <v>154</v>
      </c>
      <c r="P3368" s="250">
        <f>N3368+O3368</f>
        <v>1154</v>
      </c>
      <c r="Q3368" s="86">
        <f>P3368/P3371</f>
        <v>0.13182545122229838</v>
      </c>
      <c r="R3368" s="86"/>
      <c r="S3368" s="86"/>
      <c r="T3368" s="86"/>
    </row>
    <row r="3369" spans="1:20" s="36" customFormat="1" ht="20.100000000000001" customHeight="1">
      <c r="A3369" s="29"/>
      <c r="B3369" s="79"/>
      <c r="C3369" s="80"/>
      <c r="D3369" s="81"/>
      <c r="E3369" s="82"/>
      <c r="F3369" s="79" t="s">
        <v>451</v>
      </c>
      <c r="G3369" s="79" t="s">
        <v>454</v>
      </c>
      <c r="H3369" s="79" t="s">
        <v>434</v>
      </c>
      <c r="I3369" s="83"/>
      <c r="J3369" s="84" t="s">
        <v>435</v>
      </c>
      <c r="K3369" s="234" t="s">
        <v>440</v>
      </c>
      <c r="L3369" s="234">
        <f>COUNTIF(H3367:H3409,"RR")</f>
        <v>12</v>
      </c>
      <c r="M3369" s="234">
        <v>200</v>
      </c>
      <c r="N3369" s="250">
        <f>L3369*M3369</f>
        <v>2400</v>
      </c>
      <c r="O3369" s="250"/>
      <c r="P3369" s="250">
        <f>N3369+O3369</f>
        <v>2400</v>
      </c>
      <c r="Q3369" s="86">
        <f>P3369/P3371</f>
        <v>0.27416038382453733</v>
      </c>
      <c r="R3369" s="86"/>
      <c r="S3369" s="86"/>
      <c r="T3369" s="86"/>
    </row>
    <row r="3370" spans="1:20" s="36" customFormat="1" ht="20.100000000000001" customHeight="1">
      <c r="A3370" s="29"/>
      <c r="B3370" s="79"/>
      <c r="C3370" s="80"/>
      <c r="D3370" s="81"/>
      <c r="E3370" s="82"/>
      <c r="F3370" s="79" t="s">
        <v>454</v>
      </c>
      <c r="G3370" s="79" t="s">
        <v>455</v>
      </c>
      <c r="H3370" s="79" t="s">
        <v>434</v>
      </c>
      <c r="I3370" s="83"/>
      <c r="J3370" s="84" t="s">
        <v>435</v>
      </c>
      <c r="K3370" s="234" t="s">
        <v>443</v>
      </c>
      <c r="L3370" s="234">
        <f>COUNTIF(H3367:H3409,"RB")</f>
        <v>4</v>
      </c>
      <c r="M3370" s="234">
        <v>200</v>
      </c>
      <c r="N3370" s="250">
        <f>L3370*M3370</f>
        <v>800</v>
      </c>
      <c r="O3370" s="250"/>
      <c r="P3370" s="250">
        <f>N3370+O3370</f>
        <v>800</v>
      </c>
      <c r="Q3370" s="86">
        <f>P3370/P3371</f>
        <v>9.1386794608179112E-2</v>
      </c>
      <c r="R3370" s="86"/>
      <c r="S3370" s="86"/>
      <c r="T3370" s="86"/>
    </row>
    <row r="3371" spans="1:20" s="36" customFormat="1" ht="20.100000000000001" customHeight="1">
      <c r="A3371" s="29"/>
      <c r="B3371" s="79"/>
      <c r="C3371" s="80"/>
      <c r="D3371" s="81"/>
      <c r="E3371" s="82"/>
      <c r="F3371" s="79" t="s">
        <v>455</v>
      </c>
      <c r="G3371" s="79" t="s">
        <v>456</v>
      </c>
      <c r="H3371" s="79" t="s">
        <v>434</v>
      </c>
      <c r="I3371" s="83"/>
      <c r="J3371" s="84" t="s">
        <v>435</v>
      </c>
      <c r="K3371" s="234"/>
      <c r="L3371" s="234"/>
      <c r="M3371" s="234"/>
      <c r="N3371" s="250"/>
      <c r="O3371" s="250"/>
      <c r="P3371" s="250">
        <f>SUM(P3367:P3370)</f>
        <v>8754</v>
      </c>
      <c r="Q3371" s="86">
        <f>SUM(Q3367:Q3370)</f>
        <v>1</v>
      </c>
      <c r="R3371" s="86"/>
      <c r="S3371" s="86"/>
      <c r="T3371" s="86"/>
    </row>
    <row r="3372" spans="1:20" s="36" customFormat="1" ht="20.100000000000001" customHeight="1">
      <c r="A3372" s="29"/>
      <c r="B3372" s="79"/>
      <c r="C3372" s="80"/>
      <c r="D3372" s="81"/>
      <c r="E3372" s="82"/>
      <c r="F3372" s="79" t="s">
        <v>456</v>
      </c>
      <c r="G3372" s="79" t="s">
        <v>457</v>
      </c>
      <c r="H3372" s="79" t="s">
        <v>434</v>
      </c>
      <c r="I3372" s="83"/>
      <c r="J3372" s="84" t="s">
        <v>435</v>
      </c>
      <c r="K3372" s="234"/>
      <c r="L3372" s="234"/>
      <c r="M3372" s="234"/>
      <c r="N3372" s="250"/>
      <c r="O3372" s="250"/>
      <c r="P3372" s="250"/>
      <c r="Q3372" s="85"/>
      <c r="R3372" s="85"/>
      <c r="S3372" s="85"/>
      <c r="T3372" s="85"/>
    </row>
    <row r="3373" spans="1:20" s="36" customFormat="1" ht="20.100000000000001" customHeight="1">
      <c r="A3373" s="29"/>
      <c r="B3373" s="79"/>
      <c r="C3373" s="80"/>
      <c r="D3373" s="81"/>
      <c r="E3373" s="82"/>
      <c r="F3373" s="79" t="s">
        <v>457</v>
      </c>
      <c r="G3373" s="79" t="s">
        <v>460</v>
      </c>
      <c r="H3373" s="79" t="s">
        <v>443</v>
      </c>
      <c r="I3373" s="83"/>
      <c r="J3373" s="84" t="s">
        <v>435</v>
      </c>
      <c r="K3373" s="234"/>
      <c r="L3373" s="234"/>
      <c r="M3373" s="234"/>
      <c r="N3373" s="250"/>
      <c r="O3373" s="250"/>
      <c r="P3373" s="250"/>
      <c r="Q3373" s="85"/>
      <c r="R3373" s="85"/>
      <c r="S3373" s="85"/>
      <c r="T3373" s="85"/>
    </row>
    <row r="3374" spans="1:20" s="36" customFormat="1" ht="20.100000000000001" customHeight="1">
      <c r="A3374" s="29"/>
      <c r="B3374" s="79"/>
      <c r="C3374" s="80"/>
      <c r="D3374" s="81"/>
      <c r="E3374" s="82"/>
      <c r="F3374" s="79" t="s">
        <v>460</v>
      </c>
      <c r="G3374" s="79" t="s">
        <v>463</v>
      </c>
      <c r="H3374" s="79" t="s">
        <v>438</v>
      </c>
      <c r="I3374" s="83"/>
      <c r="J3374" s="84" t="s">
        <v>435</v>
      </c>
      <c r="K3374" s="234"/>
      <c r="L3374" s="234"/>
      <c r="M3374" s="234"/>
      <c r="N3374" s="250"/>
      <c r="O3374" s="250"/>
      <c r="P3374" s="250"/>
      <c r="Q3374" s="85"/>
      <c r="R3374" s="85"/>
      <c r="S3374" s="85"/>
      <c r="T3374" s="85"/>
    </row>
    <row r="3375" spans="1:20" s="36" customFormat="1" ht="20.100000000000001" customHeight="1">
      <c r="A3375" s="29"/>
      <c r="B3375" s="79"/>
      <c r="C3375" s="80"/>
      <c r="D3375" s="81"/>
      <c r="E3375" s="82"/>
      <c r="F3375" s="79" t="s">
        <v>463</v>
      </c>
      <c r="G3375" s="79" t="s">
        <v>464</v>
      </c>
      <c r="H3375" s="79" t="s">
        <v>438</v>
      </c>
      <c r="I3375" s="83"/>
      <c r="J3375" s="84" t="s">
        <v>435</v>
      </c>
      <c r="K3375" s="234"/>
      <c r="L3375" s="234"/>
      <c r="M3375" s="234"/>
      <c r="N3375" s="250"/>
      <c r="O3375" s="250"/>
      <c r="P3375" s="250"/>
      <c r="Q3375" s="85"/>
      <c r="R3375" s="85"/>
      <c r="S3375" s="85"/>
      <c r="T3375" s="85"/>
    </row>
    <row r="3376" spans="1:20" s="36" customFormat="1" ht="20.100000000000001" customHeight="1">
      <c r="A3376" s="29"/>
      <c r="B3376" s="79"/>
      <c r="C3376" s="80"/>
      <c r="D3376" s="81"/>
      <c r="E3376" s="82"/>
      <c r="F3376" s="79" t="s">
        <v>464</v>
      </c>
      <c r="G3376" s="79" t="s">
        <v>465</v>
      </c>
      <c r="H3376" s="79" t="s">
        <v>440</v>
      </c>
      <c r="I3376" s="83"/>
      <c r="J3376" s="84" t="s">
        <v>435</v>
      </c>
      <c r="K3376" s="234"/>
      <c r="L3376" s="234"/>
      <c r="M3376" s="234"/>
      <c r="N3376" s="250"/>
      <c r="O3376" s="250"/>
      <c r="P3376" s="250"/>
      <c r="Q3376" s="85"/>
      <c r="R3376" s="85"/>
      <c r="S3376" s="85"/>
      <c r="T3376" s="85"/>
    </row>
    <row r="3377" spans="1:20" s="36" customFormat="1" ht="20.100000000000001" customHeight="1">
      <c r="A3377" s="29"/>
      <c r="B3377" s="79"/>
      <c r="C3377" s="80"/>
      <c r="D3377" s="81"/>
      <c r="E3377" s="82"/>
      <c r="F3377" s="79" t="s">
        <v>465</v>
      </c>
      <c r="G3377" s="79" t="s">
        <v>466</v>
      </c>
      <c r="H3377" s="79" t="s">
        <v>438</v>
      </c>
      <c r="I3377" s="83"/>
      <c r="J3377" s="84" t="s">
        <v>435</v>
      </c>
      <c r="K3377" s="234"/>
      <c r="L3377" s="234"/>
      <c r="M3377" s="234"/>
      <c r="N3377" s="250"/>
      <c r="O3377" s="250"/>
      <c r="P3377" s="250"/>
      <c r="Q3377" s="85"/>
      <c r="R3377" s="85"/>
      <c r="S3377" s="85"/>
      <c r="T3377" s="85"/>
    </row>
    <row r="3378" spans="1:20" s="36" customFormat="1" ht="20.100000000000001" customHeight="1">
      <c r="A3378" s="29"/>
      <c r="B3378" s="79"/>
      <c r="C3378" s="80"/>
      <c r="D3378" s="81"/>
      <c r="E3378" s="82"/>
      <c r="F3378" s="79" t="s">
        <v>466</v>
      </c>
      <c r="G3378" s="79" t="s">
        <v>467</v>
      </c>
      <c r="H3378" s="79" t="s">
        <v>440</v>
      </c>
      <c r="I3378" s="83"/>
      <c r="J3378" s="84" t="s">
        <v>435</v>
      </c>
      <c r="K3378" s="234"/>
      <c r="L3378" s="234"/>
      <c r="M3378" s="234"/>
      <c r="N3378" s="250"/>
      <c r="O3378" s="250"/>
      <c r="P3378" s="250"/>
      <c r="Q3378" s="85"/>
      <c r="R3378" s="85"/>
      <c r="S3378" s="85"/>
      <c r="T3378" s="85"/>
    </row>
    <row r="3379" spans="1:20" s="36" customFormat="1" ht="20.100000000000001" customHeight="1">
      <c r="A3379" s="29"/>
      <c r="B3379" s="79"/>
      <c r="C3379" s="80"/>
      <c r="D3379" s="81"/>
      <c r="E3379" s="82"/>
      <c r="F3379" s="79" t="s">
        <v>467</v>
      </c>
      <c r="G3379" s="79" t="s">
        <v>468</v>
      </c>
      <c r="H3379" s="79" t="s">
        <v>434</v>
      </c>
      <c r="I3379" s="83"/>
      <c r="J3379" s="84" t="s">
        <v>435</v>
      </c>
      <c r="K3379" s="234"/>
      <c r="L3379" s="234"/>
      <c r="M3379" s="234"/>
      <c r="N3379" s="250"/>
      <c r="O3379" s="250"/>
      <c r="P3379" s="250"/>
      <c r="Q3379" s="85"/>
      <c r="R3379" s="85"/>
      <c r="S3379" s="85"/>
      <c r="T3379" s="85"/>
    </row>
    <row r="3380" spans="1:20" s="36" customFormat="1" ht="20.100000000000001" customHeight="1">
      <c r="A3380" s="29"/>
      <c r="B3380" s="79"/>
      <c r="C3380" s="80"/>
      <c r="D3380" s="81"/>
      <c r="E3380" s="82"/>
      <c r="F3380" s="79" t="s">
        <v>468</v>
      </c>
      <c r="G3380" s="79" t="s">
        <v>469</v>
      </c>
      <c r="H3380" s="79" t="s">
        <v>434</v>
      </c>
      <c r="I3380" s="83"/>
      <c r="J3380" s="84" t="s">
        <v>435</v>
      </c>
      <c r="K3380" s="234"/>
      <c r="L3380" s="234"/>
      <c r="M3380" s="234"/>
      <c r="N3380" s="250"/>
      <c r="O3380" s="250"/>
      <c r="P3380" s="250"/>
      <c r="Q3380" s="85"/>
      <c r="R3380" s="85"/>
      <c r="S3380" s="85"/>
      <c r="T3380" s="85"/>
    </row>
    <row r="3381" spans="1:20" s="36" customFormat="1" ht="20.100000000000001" customHeight="1">
      <c r="A3381" s="29"/>
      <c r="B3381" s="79"/>
      <c r="C3381" s="80"/>
      <c r="D3381" s="81"/>
      <c r="E3381" s="82"/>
      <c r="F3381" s="79" t="s">
        <v>469</v>
      </c>
      <c r="G3381" s="79" t="s">
        <v>470</v>
      </c>
      <c r="H3381" s="79" t="s">
        <v>434</v>
      </c>
      <c r="I3381" s="83"/>
      <c r="J3381" s="84" t="s">
        <v>435</v>
      </c>
      <c r="K3381" s="234"/>
      <c r="L3381" s="234"/>
      <c r="M3381" s="234"/>
      <c r="N3381" s="250"/>
      <c r="O3381" s="250"/>
      <c r="P3381" s="250"/>
      <c r="Q3381" s="85"/>
      <c r="R3381" s="85"/>
      <c r="S3381" s="85"/>
      <c r="T3381" s="85"/>
    </row>
    <row r="3382" spans="1:20" s="36" customFormat="1" ht="20.100000000000001" customHeight="1">
      <c r="A3382" s="29"/>
      <c r="B3382" s="79"/>
      <c r="C3382" s="80"/>
      <c r="D3382" s="81"/>
      <c r="E3382" s="82"/>
      <c r="F3382" s="79" t="s">
        <v>470</v>
      </c>
      <c r="G3382" s="79" t="s">
        <v>471</v>
      </c>
      <c r="H3382" s="79" t="s">
        <v>434</v>
      </c>
      <c r="I3382" s="83"/>
      <c r="J3382" s="84" t="s">
        <v>435</v>
      </c>
      <c r="K3382" s="234"/>
      <c r="L3382" s="234"/>
      <c r="M3382" s="234"/>
      <c r="N3382" s="250"/>
      <c r="O3382" s="250"/>
      <c r="P3382" s="250"/>
      <c r="Q3382" s="85"/>
      <c r="R3382" s="85"/>
      <c r="S3382" s="85"/>
      <c r="T3382" s="85"/>
    </row>
    <row r="3383" spans="1:20" s="36" customFormat="1" ht="20.100000000000001" customHeight="1">
      <c r="A3383" s="29"/>
      <c r="B3383" s="79"/>
      <c r="C3383" s="80"/>
      <c r="D3383" s="81"/>
      <c r="E3383" s="82"/>
      <c r="F3383" s="79" t="s">
        <v>471</v>
      </c>
      <c r="G3383" s="79" t="s">
        <v>473</v>
      </c>
      <c r="H3383" s="79" t="s">
        <v>434</v>
      </c>
      <c r="I3383" s="83"/>
      <c r="J3383" s="84" t="s">
        <v>435</v>
      </c>
      <c r="K3383" s="234"/>
      <c r="L3383" s="234"/>
      <c r="M3383" s="234"/>
      <c r="N3383" s="250"/>
      <c r="O3383" s="250"/>
      <c r="P3383" s="250"/>
      <c r="Q3383" s="85"/>
      <c r="R3383" s="85"/>
      <c r="S3383" s="85"/>
      <c r="T3383" s="85"/>
    </row>
    <row r="3384" spans="1:20" s="36" customFormat="1" ht="20.100000000000001" customHeight="1">
      <c r="A3384" s="29"/>
      <c r="B3384" s="79"/>
      <c r="C3384" s="80"/>
      <c r="D3384" s="81"/>
      <c r="E3384" s="82"/>
      <c r="F3384" s="79" t="s">
        <v>473</v>
      </c>
      <c r="G3384" s="79" t="s">
        <v>474</v>
      </c>
      <c r="H3384" s="79" t="s">
        <v>434</v>
      </c>
      <c r="I3384" s="83"/>
      <c r="J3384" s="84" t="s">
        <v>435</v>
      </c>
      <c r="K3384" s="234"/>
      <c r="L3384" s="234"/>
      <c r="M3384" s="234"/>
      <c r="N3384" s="250"/>
      <c r="O3384" s="250"/>
      <c r="P3384" s="250"/>
      <c r="Q3384" s="85"/>
      <c r="R3384" s="85"/>
      <c r="S3384" s="85"/>
      <c r="T3384" s="85"/>
    </row>
    <row r="3385" spans="1:20" s="36" customFormat="1" ht="20.100000000000001" customHeight="1">
      <c r="A3385" s="29"/>
      <c r="B3385" s="79"/>
      <c r="C3385" s="80"/>
      <c r="D3385" s="81"/>
      <c r="E3385" s="82"/>
      <c r="F3385" s="79" t="s">
        <v>474</v>
      </c>
      <c r="G3385" s="79" t="s">
        <v>475</v>
      </c>
      <c r="H3385" s="79" t="s">
        <v>434</v>
      </c>
      <c r="I3385" s="83"/>
      <c r="J3385" s="84" t="s">
        <v>435</v>
      </c>
      <c r="K3385" s="234"/>
      <c r="L3385" s="234"/>
      <c r="M3385" s="234"/>
      <c r="N3385" s="250"/>
      <c r="O3385" s="250"/>
      <c r="P3385" s="250"/>
      <c r="Q3385" s="85"/>
      <c r="R3385" s="85"/>
      <c r="S3385" s="85"/>
      <c r="T3385" s="85"/>
    </row>
    <row r="3386" spans="1:20" s="36" customFormat="1" ht="20.100000000000001" customHeight="1">
      <c r="A3386" s="29"/>
      <c r="B3386" s="79"/>
      <c r="C3386" s="80"/>
      <c r="D3386" s="81"/>
      <c r="E3386" s="82"/>
      <c r="F3386" s="79" t="s">
        <v>475</v>
      </c>
      <c r="G3386" s="79" t="s">
        <v>476</v>
      </c>
      <c r="H3386" s="79" t="s">
        <v>440</v>
      </c>
      <c r="I3386" s="83"/>
      <c r="J3386" s="84" t="s">
        <v>435</v>
      </c>
      <c r="K3386" s="234"/>
      <c r="L3386" s="234"/>
      <c r="M3386" s="234"/>
      <c r="N3386" s="250"/>
      <c r="O3386" s="250"/>
      <c r="P3386" s="250"/>
      <c r="Q3386" s="85"/>
      <c r="R3386" s="85"/>
      <c r="S3386" s="85"/>
      <c r="T3386" s="85"/>
    </row>
    <row r="3387" spans="1:20" s="36" customFormat="1" ht="20.100000000000001" customHeight="1">
      <c r="A3387" s="29"/>
      <c r="B3387" s="79"/>
      <c r="C3387" s="80"/>
      <c r="D3387" s="81"/>
      <c r="E3387" s="82"/>
      <c r="F3387" s="79" t="s">
        <v>476</v>
      </c>
      <c r="G3387" s="79" t="s">
        <v>477</v>
      </c>
      <c r="H3387" s="79" t="s">
        <v>443</v>
      </c>
      <c r="I3387" s="83"/>
      <c r="J3387" s="84" t="s">
        <v>435</v>
      </c>
      <c r="K3387" s="234"/>
      <c r="L3387" s="234"/>
      <c r="M3387" s="234"/>
      <c r="N3387" s="250"/>
      <c r="O3387" s="250"/>
      <c r="P3387" s="250"/>
      <c r="Q3387" s="85"/>
      <c r="R3387" s="85"/>
      <c r="S3387" s="85"/>
      <c r="T3387" s="85"/>
    </row>
    <row r="3388" spans="1:20" s="36" customFormat="1" ht="20.100000000000001" customHeight="1">
      <c r="A3388" s="29"/>
      <c r="B3388" s="79"/>
      <c r="C3388" s="80"/>
      <c r="D3388" s="81"/>
      <c r="E3388" s="82"/>
      <c r="F3388" s="79" t="s">
        <v>477</v>
      </c>
      <c r="G3388" s="79" t="s">
        <v>543</v>
      </c>
      <c r="H3388" s="79" t="s">
        <v>434</v>
      </c>
      <c r="I3388" s="83"/>
      <c r="J3388" s="84" t="s">
        <v>435</v>
      </c>
      <c r="K3388" s="234"/>
      <c r="L3388" s="234"/>
      <c r="M3388" s="234"/>
      <c r="N3388" s="250"/>
      <c r="O3388" s="250"/>
      <c r="P3388" s="250"/>
      <c r="Q3388" s="85"/>
      <c r="R3388" s="85"/>
      <c r="S3388" s="85"/>
      <c r="T3388" s="85"/>
    </row>
    <row r="3389" spans="1:20" s="36" customFormat="1" ht="20.100000000000001" customHeight="1">
      <c r="A3389" s="29"/>
      <c r="B3389" s="79"/>
      <c r="C3389" s="80"/>
      <c r="D3389" s="81"/>
      <c r="E3389" s="82"/>
      <c r="F3389" s="79" t="s">
        <v>543</v>
      </c>
      <c r="G3389" s="79" t="s">
        <v>550</v>
      </c>
      <c r="H3389" s="79" t="s">
        <v>434</v>
      </c>
      <c r="I3389" s="83"/>
      <c r="J3389" s="84" t="s">
        <v>435</v>
      </c>
      <c r="K3389" s="234"/>
      <c r="L3389" s="234"/>
      <c r="M3389" s="234"/>
      <c r="N3389" s="250"/>
      <c r="O3389" s="250"/>
      <c r="P3389" s="250"/>
      <c r="Q3389" s="85"/>
      <c r="R3389" s="85"/>
      <c r="S3389" s="85"/>
      <c r="T3389" s="85"/>
    </row>
    <row r="3390" spans="1:20" s="36" customFormat="1" ht="20.100000000000001" customHeight="1">
      <c r="A3390" s="29"/>
      <c r="B3390" s="79"/>
      <c r="C3390" s="80"/>
      <c r="D3390" s="81"/>
      <c r="E3390" s="82"/>
      <c r="F3390" s="79" t="s">
        <v>550</v>
      </c>
      <c r="G3390" s="79" t="s">
        <v>551</v>
      </c>
      <c r="H3390" s="79" t="s">
        <v>440</v>
      </c>
      <c r="I3390" s="83"/>
      <c r="J3390" s="84" t="s">
        <v>435</v>
      </c>
      <c r="K3390" s="234"/>
      <c r="L3390" s="234"/>
      <c r="M3390" s="234"/>
      <c r="N3390" s="250"/>
      <c r="O3390" s="250"/>
      <c r="P3390" s="250"/>
      <c r="Q3390" s="85"/>
      <c r="R3390" s="85"/>
      <c r="S3390" s="85"/>
      <c r="T3390" s="85"/>
    </row>
    <row r="3391" spans="1:20" s="36" customFormat="1" ht="20.100000000000001" customHeight="1">
      <c r="A3391" s="29"/>
      <c r="B3391" s="79"/>
      <c r="C3391" s="80"/>
      <c r="D3391" s="81"/>
      <c r="E3391" s="82"/>
      <c r="F3391" s="79" t="s">
        <v>551</v>
      </c>
      <c r="G3391" s="79" t="s">
        <v>552</v>
      </c>
      <c r="H3391" s="79" t="s">
        <v>440</v>
      </c>
      <c r="I3391" s="83"/>
      <c r="J3391" s="84" t="s">
        <v>435</v>
      </c>
      <c r="K3391" s="234"/>
      <c r="L3391" s="234"/>
      <c r="M3391" s="234"/>
      <c r="N3391" s="250"/>
      <c r="O3391" s="250"/>
      <c r="P3391" s="250"/>
      <c r="Q3391" s="85"/>
      <c r="R3391" s="85"/>
      <c r="S3391" s="85"/>
      <c r="T3391" s="85"/>
    </row>
    <row r="3392" spans="1:20" s="36" customFormat="1" ht="20.100000000000001" customHeight="1">
      <c r="A3392" s="29"/>
      <c r="B3392" s="79"/>
      <c r="C3392" s="80"/>
      <c r="D3392" s="81"/>
      <c r="E3392" s="82"/>
      <c r="F3392" s="79" t="s">
        <v>552</v>
      </c>
      <c r="G3392" s="79" t="s">
        <v>553</v>
      </c>
      <c r="H3392" s="79" t="s">
        <v>440</v>
      </c>
      <c r="I3392" s="83"/>
      <c r="J3392" s="84" t="s">
        <v>435</v>
      </c>
      <c r="K3392" s="234"/>
      <c r="L3392" s="234"/>
      <c r="M3392" s="234"/>
      <c r="N3392" s="250"/>
      <c r="O3392" s="250"/>
      <c r="P3392" s="250"/>
      <c r="Q3392" s="85"/>
      <c r="R3392" s="85"/>
      <c r="S3392" s="85"/>
      <c r="T3392" s="85"/>
    </row>
    <row r="3393" spans="1:20" s="36" customFormat="1" ht="20.100000000000001" customHeight="1">
      <c r="A3393" s="29"/>
      <c r="B3393" s="79"/>
      <c r="C3393" s="80"/>
      <c r="D3393" s="81"/>
      <c r="E3393" s="82"/>
      <c r="F3393" s="79" t="s">
        <v>553</v>
      </c>
      <c r="G3393" s="79" t="s">
        <v>554</v>
      </c>
      <c r="H3393" s="79" t="s">
        <v>434</v>
      </c>
      <c r="I3393" s="83"/>
      <c r="J3393" s="84" t="s">
        <v>435</v>
      </c>
      <c r="K3393" s="234"/>
      <c r="L3393" s="234"/>
      <c r="M3393" s="234"/>
      <c r="N3393" s="250"/>
      <c r="O3393" s="250"/>
      <c r="P3393" s="250"/>
      <c r="Q3393" s="85"/>
      <c r="R3393" s="85"/>
      <c r="S3393" s="85"/>
      <c r="T3393" s="85"/>
    </row>
    <row r="3394" spans="1:20" s="36" customFormat="1" ht="20.100000000000001" customHeight="1">
      <c r="A3394" s="29"/>
      <c r="B3394" s="79"/>
      <c r="C3394" s="80"/>
      <c r="D3394" s="81"/>
      <c r="E3394" s="82"/>
      <c r="F3394" s="79" t="s">
        <v>554</v>
      </c>
      <c r="G3394" s="79" t="s">
        <v>555</v>
      </c>
      <c r="H3394" s="79" t="s">
        <v>440</v>
      </c>
      <c r="I3394" s="83"/>
      <c r="J3394" s="84" t="s">
        <v>435</v>
      </c>
      <c r="K3394" s="234"/>
      <c r="L3394" s="234"/>
      <c r="M3394" s="234"/>
      <c r="N3394" s="250"/>
      <c r="O3394" s="250"/>
      <c r="P3394" s="250"/>
      <c r="Q3394" s="85"/>
      <c r="R3394" s="85"/>
      <c r="S3394" s="85"/>
      <c r="T3394" s="85"/>
    </row>
    <row r="3395" spans="1:20" s="36" customFormat="1" ht="20.100000000000001" customHeight="1">
      <c r="A3395" s="29"/>
      <c r="B3395" s="79"/>
      <c r="C3395" s="80"/>
      <c r="D3395" s="81"/>
      <c r="E3395" s="82"/>
      <c r="F3395" s="79" t="s">
        <v>555</v>
      </c>
      <c r="G3395" s="79" t="s">
        <v>556</v>
      </c>
      <c r="H3395" s="79" t="s">
        <v>440</v>
      </c>
      <c r="I3395" s="83"/>
      <c r="J3395" s="84" t="s">
        <v>435</v>
      </c>
      <c r="K3395" s="234"/>
      <c r="L3395" s="234"/>
      <c r="M3395" s="234"/>
      <c r="N3395" s="250"/>
      <c r="O3395" s="250"/>
      <c r="P3395" s="250"/>
      <c r="Q3395" s="85"/>
      <c r="R3395" s="85"/>
      <c r="S3395" s="85"/>
      <c r="T3395" s="85"/>
    </row>
    <row r="3396" spans="1:20" s="36" customFormat="1" ht="20.100000000000001" customHeight="1">
      <c r="A3396" s="29"/>
      <c r="B3396" s="79"/>
      <c r="C3396" s="80"/>
      <c r="D3396" s="81"/>
      <c r="E3396" s="82"/>
      <c r="F3396" s="79" t="s">
        <v>556</v>
      </c>
      <c r="G3396" s="79" t="s">
        <v>557</v>
      </c>
      <c r="H3396" s="79" t="s">
        <v>434</v>
      </c>
      <c r="I3396" s="83"/>
      <c r="J3396" s="84" t="s">
        <v>435</v>
      </c>
      <c r="K3396" s="234"/>
      <c r="L3396" s="234"/>
      <c r="M3396" s="234"/>
      <c r="N3396" s="250"/>
      <c r="O3396" s="250"/>
      <c r="P3396" s="250"/>
      <c r="Q3396" s="85"/>
      <c r="R3396" s="85"/>
      <c r="S3396" s="85"/>
      <c r="T3396" s="85"/>
    </row>
    <row r="3397" spans="1:20" s="36" customFormat="1" ht="20.100000000000001" customHeight="1">
      <c r="A3397" s="29"/>
      <c r="B3397" s="79"/>
      <c r="C3397" s="80"/>
      <c r="D3397" s="81"/>
      <c r="E3397" s="82"/>
      <c r="F3397" s="79" t="s">
        <v>557</v>
      </c>
      <c r="G3397" s="79" t="s">
        <v>558</v>
      </c>
      <c r="H3397" s="79" t="s">
        <v>443</v>
      </c>
      <c r="I3397" s="83"/>
      <c r="J3397" s="84" t="s">
        <v>435</v>
      </c>
      <c r="K3397" s="234"/>
      <c r="L3397" s="234"/>
      <c r="M3397" s="234"/>
      <c r="N3397" s="250"/>
      <c r="O3397" s="250"/>
      <c r="P3397" s="250"/>
      <c r="Q3397" s="85"/>
      <c r="R3397" s="85"/>
      <c r="S3397" s="85"/>
      <c r="T3397" s="85"/>
    </row>
    <row r="3398" spans="1:20" s="36" customFormat="1" ht="20.100000000000001" customHeight="1">
      <c r="A3398" s="29"/>
      <c r="B3398" s="79"/>
      <c r="C3398" s="80"/>
      <c r="D3398" s="81"/>
      <c r="E3398" s="82"/>
      <c r="F3398" s="79" t="s">
        <v>558</v>
      </c>
      <c r="G3398" s="79" t="s">
        <v>559</v>
      </c>
      <c r="H3398" s="79" t="s">
        <v>440</v>
      </c>
      <c r="I3398" s="83"/>
      <c r="J3398" s="84" t="s">
        <v>435</v>
      </c>
      <c r="K3398" s="234"/>
      <c r="L3398" s="234"/>
      <c r="M3398" s="234"/>
      <c r="N3398" s="250"/>
      <c r="O3398" s="250"/>
      <c r="P3398" s="250"/>
      <c r="Q3398" s="85"/>
      <c r="R3398" s="85"/>
      <c r="S3398" s="85"/>
      <c r="T3398" s="85"/>
    </row>
    <row r="3399" spans="1:20" s="36" customFormat="1" ht="20.100000000000001" customHeight="1">
      <c r="A3399" s="29"/>
      <c r="B3399" s="79"/>
      <c r="C3399" s="80"/>
      <c r="D3399" s="81"/>
      <c r="E3399" s="82"/>
      <c r="F3399" s="79" t="s">
        <v>559</v>
      </c>
      <c r="G3399" s="79" t="s">
        <v>560</v>
      </c>
      <c r="H3399" s="79" t="s">
        <v>434</v>
      </c>
      <c r="I3399" s="83"/>
      <c r="J3399" s="84" t="s">
        <v>435</v>
      </c>
      <c r="K3399" s="234"/>
      <c r="L3399" s="234"/>
      <c r="M3399" s="234"/>
      <c r="N3399" s="250"/>
      <c r="O3399" s="250"/>
      <c r="P3399" s="250"/>
      <c r="Q3399" s="85"/>
      <c r="R3399" s="85"/>
      <c r="S3399" s="85"/>
      <c r="T3399" s="85"/>
    </row>
    <row r="3400" spans="1:20" s="36" customFormat="1" ht="20.100000000000001" customHeight="1">
      <c r="A3400" s="29"/>
      <c r="B3400" s="79"/>
      <c r="C3400" s="80"/>
      <c r="D3400" s="81"/>
      <c r="E3400" s="82"/>
      <c r="F3400" s="79" t="s">
        <v>560</v>
      </c>
      <c r="G3400" s="79" t="s">
        <v>561</v>
      </c>
      <c r="H3400" s="79" t="s">
        <v>438</v>
      </c>
      <c r="I3400" s="83"/>
      <c r="J3400" s="84" t="s">
        <v>435</v>
      </c>
      <c r="K3400" s="234"/>
      <c r="L3400" s="234"/>
      <c r="M3400" s="234"/>
      <c r="N3400" s="250"/>
      <c r="O3400" s="250"/>
      <c r="P3400" s="250"/>
      <c r="Q3400" s="85"/>
      <c r="R3400" s="85"/>
      <c r="S3400" s="85"/>
      <c r="T3400" s="85"/>
    </row>
    <row r="3401" spans="1:20" s="36" customFormat="1" ht="20.100000000000001" customHeight="1">
      <c r="A3401" s="29"/>
      <c r="B3401" s="79"/>
      <c r="C3401" s="80"/>
      <c r="D3401" s="81"/>
      <c r="E3401" s="82"/>
      <c r="F3401" s="79" t="s">
        <v>561</v>
      </c>
      <c r="G3401" s="79" t="s">
        <v>562</v>
      </c>
      <c r="H3401" s="79" t="s">
        <v>434</v>
      </c>
      <c r="I3401" s="83"/>
      <c r="J3401" s="84" t="s">
        <v>435</v>
      </c>
      <c r="K3401" s="234"/>
      <c r="L3401" s="234"/>
      <c r="M3401" s="234"/>
      <c r="N3401" s="250"/>
      <c r="O3401" s="250"/>
      <c r="P3401" s="250"/>
      <c r="Q3401" s="85"/>
      <c r="R3401" s="85"/>
      <c r="S3401" s="85"/>
      <c r="T3401" s="85"/>
    </row>
    <row r="3402" spans="1:20" s="36" customFormat="1" ht="20.100000000000001" customHeight="1">
      <c r="A3402" s="29"/>
      <c r="B3402" s="79"/>
      <c r="C3402" s="80"/>
      <c r="D3402" s="81"/>
      <c r="E3402" s="82"/>
      <c r="F3402" s="79" t="s">
        <v>562</v>
      </c>
      <c r="G3402" s="79" t="s">
        <v>563</v>
      </c>
      <c r="H3402" s="79" t="s">
        <v>434</v>
      </c>
      <c r="I3402" s="83"/>
      <c r="J3402" s="84" t="s">
        <v>435</v>
      </c>
      <c r="K3402" s="234"/>
      <c r="L3402" s="234"/>
      <c r="M3402" s="234"/>
      <c r="N3402" s="250"/>
      <c r="O3402" s="250"/>
      <c r="P3402" s="250"/>
      <c r="Q3402" s="85"/>
      <c r="R3402" s="85"/>
      <c r="S3402" s="85"/>
      <c r="T3402" s="85"/>
    </row>
    <row r="3403" spans="1:20" s="36" customFormat="1" ht="20.100000000000001" customHeight="1">
      <c r="A3403" s="29"/>
      <c r="B3403" s="79"/>
      <c r="C3403" s="80"/>
      <c r="D3403" s="81"/>
      <c r="E3403" s="82"/>
      <c r="F3403" s="79" t="s">
        <v>563</v>
      </c>
      <c r="G3403" s="79" t="s">
        <v>564</v>
      </c>
      <c r="H3403" s="79" t="s">
        <v>434</v>
      </c>
      <c r="I3403" s="83"/>
      <c r="J3403" s="84" t="s">
        <v>435</v>
      </c>
      <c r="K3403" s="234"/>
      <c r="L3403" s="234"/>
      <c r="M3403" s="234"/>
      <c r="N3403" s="250"/>
      <c r="O3403" s="250"/>
      <c r="P3403" s="250"/>
      <c r="Q3403" s="85"/>
      <c r="R3403" s="85"/>
      <c r="S3403" s="85"/>
      <c r="T3403" s="85"/>
    </row>
    <row r="3404" spans="1:20" s="36" customFormat="1" ht="20.100000000000001" customHeight="1">
      <c r="A3404" s="29"/>
      <c r="B3404" s="79"/>
      <c r="C3404" s="80"/>
      <c r="D3404" s="81"/>
      <c r="E3404" s="82"/>
      <c r="F3404" s="79" t="s">
        <v>564</v>
      </c>
      <c r="G3404" s="79" t="s">
        <v>565</v>
      </c>
      <c r="H3404" s="79" t="s">
        <v>438</v>
      </c>
      <c r="I3404" s="83"/>
      <c r="J3404" s="84" t="s">
        <v>435</v>
      </c>
      <c r="K3404" s="234"/>
      <c r="L3404" s="234"/>
      <c r="M3404" s="234"/>
      <c r="N3404" s="250"/>
      <c r="O3404" s="250"/>
      <c r="P3404" s="250"/>
      <c r="Q3404" s="85"/>
      <c r="R3404" s="85"/>
      <c r="S3404" s="85"/>
      <c r="T3404" s="85"/>
    </row>
    <row r="3405" spans="1:20" s="36" customFormat="1" ht="20.100000000000001" customHeight="1">
      <c r="A3405" s="29"/>
      <c r="B3405" s="79"/>
      <c r="C3405" s="80"/>
      <c r="D3405" s="81"/>
      <c r="E3405" s="82"/>
      <c r="F3405" s="79" t="s">
        <v>565</v>
      </c>
      <c r="G3405" s="79" t="s">
        <v>566</v>
      </c>
      <c r="H3405" s="79" t="s">
        <v>440</v>
      </c>
      <c r="I3405" s="83"/>
      <c r="J3405" s="84" t="s">
        <v>435</v>
      </c>
      <c r="K3405" s="234"/>
      <c r="L3405" s="234"/>
      <c r="M3405" s="234"/>
      <c r="N3405" s="250"/>
      <c r="O3405" s="250"/>
      <c r="P3405" s="250"/>
      <c r="Q3405" s="85"/>
      <c r="R3405" s="85"/>
      <c r="S3405" s="85"/>
      <c r="T3405" s="85"/>
    </row>
    <row r="3406" spans="1:20" s="36" customFormat="1" ht="20.100000000000001" customHeight="1">
      <c r="A3406" s="29"/>
      <c r="B3406" s="79"/>
      <c r="C3406" s="80"/>
      <c r="D3406" s="81"/>
      <c r="E3406" s="82"/>
      <c r="F3406" s="79" t="s">
        <v>566</v>
      </c>
      <c r="G3406" s="79" t="s">
        <v>567</v>
      </c>
      <c r="H3406" s="79" t="s">
        <v>434</v>
      </c>
      <c r="I3406" s="83"/>
      <c r="J3406" s="84" t="s">
        <v>435</v>
      </c>
      <c r="K3406" s="234"/>
      <c r="L3406" s="234"/>
      <c r="M3406" s="234"/>
      <c r="N3406" s="250"/>
      <c r="O3406" s="250"/>
      <c r="P3406" s="250"/>
      <c r="Q3406" s="85"/>
      <c r="R3406" s="85"/>
      <c r="S3406" s="85"/>
      <c r="T3406" s="85"/>
    </row>
    <row r="3407" spans="1:20" s="36" customFormat="1" ht="20.100000000000001" customHeight="1">
      <c r="A3407" s="29"/>
      <c r="B3407" s="79"/>
      <c r="C3407" s="80"/>
      <c r="D3407" s="81"/>
      <c r="E3407" s="82"/>
      <c r="F3407" s="79" t="s">
        <v>567</v>
      </c>
      <c r="G3407" s="79" t="s">
        <v>642</v>
      </c>
      <c r="H3407" s="79" t="s">
        <v>440</v>
      </c>
      <c r="I3407" s="83"/>
      <c r="J3407" s="84" t="s">
        <v>435</v>
      </c>
      <c r="K3407" s="234"/>
      <c r="L3407" s="234"/>
      <c r="M3407" s="234"/>
      <c r="N3407" s="250"/>
      <c r="O3407" s="250"/>
      <c r="P3407" s="250"/>
      <c r="Q3407" s="85"/>
      <c r="R3407" s="85"/>
      <c r="S3407" s="85"/>
      <c r="T3407" s="85"/>
    </row>
    <row r="3408" spans="1:20" s="36" customFormat="1" ht="20.100000000000001" customHeight="1">
      <c r="A3408" s="29"/>
      <c r="B3408" s="79"/>
      <c r="C3408" s="80"/>
      <c r="D3408" s="81"/>
      <c r="E3408" s="82"/>
      <c r="F3408" s="79" t="s">
        <v>642</v>
      </c>
      <c r="G3408" s="79" t="s">
        <v>643</v>
      </c>
      <c r="H3408" s="79" t="s">
        <v>434</v>
      </c>
      <c r="I3408" s="83"/>
      <c r="J3408" s="84" t="s">
        <v>435</v>
      </c>
      <c r="K3408" s="234"/>
      <c r="L3408" s="234"/>
      <c r="M3408" s="234"/>
      <c r="N3408" s="250"/>
      <c r="O3408" s="250"/>
      <c r="P3408" s="250"/>
      <c r="Q3408" s="85"/>
      <c r="R3408" s="85"/>
      <c r="S3408" s="85"/>
      <c r="T3408" s="85"/>
    </row>
    <row r="3409" spans="1:20" s="36" customFormat="1" ht="20.100000000000001" customHeight="1">
      <c r="A3409" s="29"/>
      <c r="B3409" s="79"/>
      <c r="C3409" s="80"/>
      <c r="D3409" s="81"/>
      <c r="E3409" s="82"/>
      <c r="F3409" s="79" t="s">
        <v>643</v>
      </c>
      <c r="G3409" s="79" t="s">
        <v>644</v>
      </c>
      <c r="H3409" s="79" t="s">
        <v>434</v>
      </c>
      <c r="I3409" s="83"/>
      <c r="J3409" s="84" t="s">
        <v>435</v>
      </c>
      <c r="K3409" s="234"/>
      <c r="L3409" s="234"/>
      <c r="M3409" s="234"/>
      <c r="N3409" s="250"/>
      <c r="O3409" s="250"/>
      <c r="P3409" s="250"/>
      <c r="Q3409" s="85"/>
      <c r="R3409" s="85"/>
      <c r="S3409" s="85"/>
      <c r="T3409" s="85"/>
    </row>
    <row r="3410" spans="1:20" s="36" customFormat="1" ht="20.100000000000001" customHeight="1">
      <c r="A3410" s="29"/>
      <c r="B3410" s="79"/>
      <c r="C3410" s="80"/>
      <c r="D3410" s="81"/>
      <c r="E3410" s="82"/>
      <c r="F3410" s="79" t="s">
        <v>644</v>
      </c>
      <c r="G3410" s="79" t="s">
        <v>669</v>
      </c>
      <c r="H3410" s="79" t="s">
        <v>438</v>
      </c>
      <c r="I3410" s="83"/>
      <c r="J3410" s="84" t="s">
        <v>435</v>
      </c>
      <c r="K3410" s="234"/>
      <c r="L3410" s="234"/>
      <c r="M3410" s="234"/>
      <c r="N3410" s="250"/>
      <c r="O3410" s="250"/>
      <c r="P3410" s="250"/>
      <c r="Q3410" s="85"/>
      <c r="R3410" s="85"/>
      <c r="S3410" s="85"/>
      <c r="T3410" s="85"/>
    </row>
    <row r="3411" spans="1:20" s="25" customFormat="1" ht="20.100000000000001" customHeight="1">
      <c r="A3411" s="20"/>
      <c r="B3411" s="44"/>
      <c r="C3411" s="41"/>
      <c r="D3411" s="42"/>
      <c r="E3411" s="43"/>
      <c r="F3411" s="44"/>
      <c r="G3411" s="44"/>
      <c r="H3411" s="44"/>
      <c r="I3411" s="20"/>
      <c r="J3411" s="24"/>
      <c r="K3411" s="226"/>
      <c r="L3411" s="226"/>
      <c r="M3411" s="226"/>
      <c r="N3411" s="239"/>
      <c r="O3411" s="239"/>
      <c r="P3411" s="239"/>
    </row>
    <row r="3412" spans="1:20" s="25" customFormat="1" ht="20.100000000000001" customHeight="1">
      <c r="A3412" s="20"/>
      <c r="B3412" s="44"/>
      <c r="C3412" s="41"/>
      <c r="D3412" s="42"/>
      <c r="E3412" s="43"/>
      <c r="F3412" s="44"/>
      <c r="G3412" s="44"/>
      <c r="H3412" s="44"/>
      <c r="I3412" s="20"/>
      <c r="J3412" s="24"/>
      <c r="K3412" s="226"/>
      <c r="L3412" s="226"/>
      <c r="M3412" s="226"/>
      <c r="N3412" s="239"/>
      <c r="O3412" s="239"/>
      <c r="P3412" s="239"/>
    </row>
    <row r="3413" spans="1:20" s="36" customFormat="1" ht="20.100000000000001" customHeight="1">
      <c r="A3413" s="29"/>
      <c r="B3413" s="34">
        <v>256</v>
      </c>
      <c r="C3413" s="31">
        <v>2.101</v>
      </c>
      <c r="D3413" s="32" t="s">
        <v>270</v>
      </c>
      <c r="E3413" s="33">
        <v>4.5650000000000004</v>
      </c>
      <c r="F3413" s="34" t="s">
        <v>433</v>
      </c>
      <c r="G3413" s="34" t="s">
        <v>447</v>
      </c>
      <c r="H3413" s="34" t="s">
        <v>434</v>
      </c>
      <c r="I3413" s="29"/>
      <c r="J3413" s="35" t="s">
        <v>435</v>
      </c>
      <c r="K3413" s="228" t="s">
        <v>434</v>
      </c>
      <c r="L3413" s="228">
        <f>COUNTIF(H3413:H3434,"B")</f>
        <v>13</v>
      </c>
      <c r="M3413" s="228">
        <v>200</v>
      </c>
      <c r="N3413" s="245">
        <f>L3413*M3413</f>
        <v>2600</v>
      </c>
      <c r="O3413" s="245">
        <v>165</v>
      </c>
      <c r="P3413" s="245">
        <f>O3413+N3413</f>
        <v>2765</v>
      </c>
      <c r="Q3413" s="76">
        <f>P3413/P3417</f>
        <v>0.60569550930996718</v>
      </c>
      <c r="R3413" s="76"/>
      <c r="S3413" s="76"/>
      <c r="T3413" s="76"/>
    </row>
    <row r="3414" spans="1:20" s="36" customFormat="1" ht="20.100000000000001" customHeight="1">
      <c r="A3414" s="29"/>
      <c r="B3414" s="34"/>
      <c r="C3414" s="31"/>
      <c r="D3414" s="32"/>
      <c r="E3414" s="33"/>
      <c r="F3414" s="34" t="s">
        <v>447</v>
      </c>
      <c r="G3414" s="34" t="s">
        <v>451</v>
      </c>
      <c r="H3414" s="34" t="s">
        <v>434</v>
      </c>
      <c r="I3414" s="29"/>
      <c r="J3414" s="35" t="s">
        <v>40</v>
      </c>
      <c r="K3414" s="228" t="s">
        <v>438</v>
      </c>
      <c r="L3414" s="228">
        <f>COUNTIF(H3413:H3434,"S")</f>
        <v>2</v>
      </c>
      <c r="M3414" s="228">
        <v>200</v>
      </c>
      <c r="N3414" s="245">
        <f>L3414*M3414</f>
        <v>400</v>
      </c>
      <c r="O3414" s="245"/>
      <c r="P3414" s="245">
        <f>N3414+O3414</f>
        <v>400</v>
      </c>
      <c r="Q3414" s="76">
        <f>P3414/P3417</f>
        <v>8.7623220153340634E-2</v>
      </c>
      <c r="R3414" s="76"/>
      <c r="S3414" s="76"/>
      <c r="T3414" s="76"/>
    </row>
    <row r="3415" spans="1:20" s="36" customFormat="1" ht="20.100000000000001" customHeight="1">
      <c r="A3415" s="29"/>
      <c r="B3415" s="34"/>
      <c r="C3415" s="31"/>
      <c r="D3415" s="32"/>
      <c r="E3415" s="33"/>
      <c r="F3415" s="34" t="s">
        <v>451</v>
      </c>
      <c r="G3415" s="34" t="s">
        <v>454</v>
      </c>
      <c r="H3415" s="34" t="s">
        <v>434</v>
      </c>
      <c r="I3415" s="29"/>
      <c r="J3415" s="35" t="s">
        <v>40</v>
      </c>
      <c r="K3415" s="228" t="s">
        <v>440</v>
      </c>
      <c r="L3415" s="228">
        <f>COUNTIF(H3413:H3434,"RR")</f>
        <v>6</v>
      </c>
      <c r="M3415" s="228">
        <v>200</v>
      </c>
      <c r="N3415" s="245">
        <f>L3415*M3415</f>
        <v>1200</v>
      </c>
      <c r="O3415" s="245"/>
      <c r="P3415" s="245">
        <f>N3415+O3415</f>
        <v>1200</v>
      </c>
      <c r="Q3415" s="76">
        <f>P3415/P3417</f>
        <v>0.26286966046002191</v>
      </c>
      <c r="R3415" s="76"/>
      <c r="S3415" s="76"/>
      <c r="T3415" s="76"/>
    </row>
    <row r="3416" spans="1:20" s="36" customFormat="1" ht="20.100000000000001" customHeight="1">
      <c r="A3416" s="29"/>
      <c r="B3416" s="34"/>
      <c r="C3416" s="31"/>
      <c r="D3416" s="32"/>
      <c r="E3416" s="33"/>
      <c r="F3416" s="34" t="s">
        <v>454</v>
      </c>
      <c r="G3416" s="34" t="s">
        <v>455</v>
      </c>
      <c r="H3416" s="34" t="s">
        <v>438</v>
      </c>
      <c r="I3416" s="29"/>
      <c r="J3416" s="35" t="s">
        <v>435</v>
      </c>
      <c r="K3416" s="228" t="s">
        <v>443</v>
      </c>
      <c r="L3416" s="228">
        <f>COUNTIF(H3413:H3434,"RB")</f>
        <v>1</v>
      </c>
      <c r="M3416" s="228">
        <v>200</v>
      </c>
      <c r="N3416" s="245">
        <f>L3416*M3416</f>
        <v>200</v>
      </c>
      <c r="O3416" s="245"/>
      <c r="P3416" s="245">
        <f>N3416+O3416</f>
        <v>200</v>
      </c>
      <c r="Q3416" s="76">
        <f>P3416/P3417</f>
        <v>4.3811610076670317E-2</v>
      </c>
      <c r="R3416" s="76"/>
      <c r="S3416" s="76"/>
      <c r="T3416" s="76"/>
    </row>
    <row r="3417" spans="1:20" s="36" customFormat="1" ht="20.100000000000001" customHeight="1">
      <c r="A3417" s="29"/>
      <c r="B3417" s="34"/>
      <c r="C3417" s="31"/>
      <c r="D3417" s="32"/>
      <c r="E3417" s="33"/>
      <c r="F3417" s="34" t="s">
        <v>455</v>
      </c>
      <c r="G3417" s="34" t="s">
        <v>456</v>
      </c>
      <c r="H3417" s="34" t="s">
        <v>438</v>
      </c>
      <c r="I3417" s="29"/>
      <c r="J3417" s="35" t="s">
        <v>435</v>
      </c>
      <c r="K3417" s="228"/>
      <c r="L3417" s="228"/>
      <c r="M3417" s="228"/>
      <c r="N3417" s="245"/>
      <c r="O3417" s="245"/>
      <c r="P3417" s="245">
        <f>SUM(P3413:P3416)</f>
        <v>4565</v>
      </c>
      <c r="Q3417" s="76">
        <f>SUM(Q3413:Q3416)</f>
        <v>1</v>
      </c>
      <c r="R3417" s="76"/>
      <c r="S3417" s="76"/>
      <c r="T3417" s="76"/>
    </row>
    <row r="3418" spans="1:20" s="36" customFormat="1" ht="20.100000000000001" customHeight="1">
      <c r="A3418" s="29"/>
      <c r="B3418" s="34"/>
      <c r="C3418" s="31"/>
      <c r="D3418" s="32"/>
      <c r="E3418" s="33"/>
      <c r="F3418" s="34" t="s">
        <v>456</v>
      </c>
      <c r="G3418" s="34" t="s">
        <v>457</v>
      </c>
      <c r="H3418" s="34" t="s">
        <v>440</v>
      </c>
      <c r="I3418" s="29"/>
      <c r="J3418" s="35" t="s">
        <v>435</v>
      </c>
      <c r="K3418" s="228"/>
      <c r="L3418" s="228"/>
      <c r="M3418" s="228"/>
      <c r="N3418" s="241"/>
      <c r="O3418" s="241"/>
      <c r="P3418" s="241"/>
    </row>
    <row r="3419" spans="1:20" s="36" customFormat="1" ht="20.100000000000001" customHeight="1">
      <c r="A3419" s="29"/>
      <c r="B3419" s="34"/>
      <c r="C3419" s="31"/>
      <c r="D3419" s="32"/>
      <c r="E3419" s="33"/>
      <c r="F3419" s="34" t="s">
        <v>457</v>
      </c>
      <c r="G3419" s="34" t="s">
        <v>460</v>
      </c>
      <c r="H3419" s="34" t="s">
        <v>440</v>
      </c>
      <c r="I3419" s="29"/>
      <c r="J3419" s="35" t="s">
        <v>435</v>
      </c>
      <c r="K3419" s="228"/>
      <c r="L3419" s="228"/>
      <c r="M3419" s="228"/>
      <c r="N3419" s="241"/>
      <c r="O3419" s="241"/>
      <c r="P3419" s="241"/>
    </row>
    <row r="3420" spans="1:20" s="36" customFormat="1" ht="20.100000000000001" customHeight="1">
      <c r="A3420" s="29"/>
      <c r="B3420" s="34"/>
      <c r="C3420" s="31"/>
      <c r="D3420" s="32"/>
      <c r="E3420" s="33"/>
      <c r="F3420" s="34" t="s">
        <v>460</v>
      </c>
      <c r="G3420" s="34" t="s">
        <v>463</v>
      </c>
      <c r="H3420" s="34" t="s">
        <v>440</v>
      </c>
      <c r="I3420" s="29"/>
      <c r="J3420" s="35" t="s">
        <v>40</v>
      </c>
      <c r="K3420" s="228"/>
      <c r="L3420" s="228"/>
      <c r="M3420" s="228"/>
      <c r="N3420" s="241"/>
      <c r="O3420" s="241"/>
      <c r="P3420" s="241"/>
    </row>
    <row r="3421" spans="1:20" s="36" customFormat="1" ht="20.100000000000001" customHeight="1">
      <c r="A3421" s="29"/>
      <c r="B3421" s="34"/>
      <c r="C3421" s="31"/>
      <c r="D3421" s="32"/>
      <c r="E3421" s="33"/>
      <c r="F3421" s="34" t="s">
        <v>463</v>
      </c>
      <c r="G3421" s="34" t="s">
        <v>464</v>
      </c>
      <c r="H3421" s="34" t="s">
        <v>440</v>
      </c>
      <c r="I3421" s="29"/>
      <c r="J3421" s="35" t="s">
        <v>40</v>
      </c>
      <c r="K3421" s="228"/>
      <c r="L3421" s="228"/>
      <c r="M3421" s="228"/>
      <c r="N3421" s="241"/>
      <c r="O3421" s="241"/>
      <c r="P3421" s="241"/>
    </row>
    <row r="3422" spans="1:20" s="36" customFormat="1" ht="20.100000000000001" customHeight="1">
      <c r="A3422" s="29"/>
      <c r="B3422" s="34"/>
      <c r="C3422" s="31"/>
      <c r="D3422" s="32"/>
      <c r="E3422" s="33"/>
      <c r="F3422" s="34" t="s">
        <v>464</v>
      </c>
      <c r="G3422" s="34" t="s">
        <v>465</v>
      </c>
      <c r="H3422" s="34" t="s">
        <v>440</v>
      </c>
      <c r="I3422" s="29"/>
      <c r="J3422" s="35" t="s">
        <v>435</v>
      </c>
      <c r="K3422" s="228"/>
      <c r="L3422" s="228"/>
      <c r="M3422" s="228"/>
      <c r="N3422" s="241"/>
      <c r="O3422" s="241"/>
      <c r="P3422" s="241"/>
    </row>
    <row r="3423" spans="1:20" s="36" customFormat="1" ht="20.100000000000001" customHeight="1">
      <c r="A3423" s="29"/>
      <c r="B3423" s="34"/>
      <c r="C3423" s="31"/>
      <c r="D3423" s="32"/>
      <c r="E3423" s="33"/>
      <c r="F3423" s="34" t="s">
        <v>465</v>
      </c>
      <c r="G3423" s="34" t="s">
        <v>466</v>
      </c>
      <c r="H3423" s="34" t="s">
        <v>440</v>
      </c>
      <c r="I3423" s="29"/>
      <c r="J3423" s="35" t="s">
        <v>40</v>
      </c>
      <c r="K3423" s="228"/>
      <c r="L3423" s="228"/>
      <c r="M3423" s="228"/>
      <c r="N3423" s="241"/>
      <c r="O3423" s="241"/>
      <c r="P3423" s="241"/>
    </row>
    <row r="3424" spans="1:20" s="36" customFormat="1" ht="20.100000000000001" customHeight="1">
      <c r="A3424" s="29"/>
      <c r="B3424" s="34"/>
      <c r="C3424" s="31"/>
      <c r="D3424" s="32"/>
      <c r="E3424" s="33"/>
      <c r="F3424" s="34" t="s">
        <v>466</v>
      </c>
      <c r="G3424" s="34" t="s">
        <v>467</v>
      </c>
      <c r="H3424" s="34" t="s">
        <v>434</v>
      </c>
      <c r="I3424" s="29"/>
      <c r="J3424" s="35" t="s">
        <v>40</v>
      </c>
      <c r="K3424" s="228"/>
      <c r="L3424" s="228"/>
      <c r="M3424" s="228"/>
      <c r="N3424" s="241"/>
      <c r="O3424" s="241"/>
      <c r="P3424" s="241"/>
    </row>
    <row r="3425" spans="1:20" s="36" customFormat="1" ht="20.100000000000001" customHeight="1">
      <c r="A3425" s="29"/>
      <c r="B3425" s="34"/>
      <c r="C3425" s="31"/>
      <c r="D3425" s="32"/>
      <c r="E3425" s="33"/>
      <c r="F3425" s="34" t="s">
        <v>467</v>
      </c>
      <c r="G3425" s="34" t="s">
        <v>468</v>
      </c>
      <c r="H3425" s="34" t="s">
        <v>443</v>
      </c>
      <c r="I3425" s="29"/>
      <c r="J3425" s="35" t="s">
        <v>40</v>
      </c>
      <c r="K3425" s="228"/>
      <c r="L3425" s="228"/>
      <c r="M3425" s="228"/>
      <c r="N3425" s="241"/>
      <c r="O3425" s="241"/>
      <c r="P3425" s="241"/>
    </row>
    <row r="3426" spans="1:20" s="36" customFormat="1" ht="20.100000000000001" customHeight="1">
      <c r="A3426" s="29"/>
      <c r="B3426" s="34"/>
      <c r="C3426" s="31"/>
      <c r="D3426" s="32"/>
      <c r="E3426" s="33"/>
      <c r="F3426" s="34" t="s">
        <v>468</v>
      </c>
      <c r="G3426" s="34" t="s">
        <v>469</v>
      </c>
      <c r="H3426" s="34" t="s">
        <v>434</v>
      </c>
      <c r="I3426" s="29"/>
      <c r="J3426" s="35" t="s">
        <v>40</v>
      </c>
      <c r="K3426" s="228"/>
      <c r="L3426" s="228"/>
      <c r="M3426" s="228"/>
      <c r="N3426" s="241"/>
      <c r="O3426" s="241"/>
      <c r="P3426" s="241"/>
    </row>
    <row r="3427" spans="1:20" s="36" customFormat="1" ht="20.100000000000001" customHeight="1">
      <c r="A3427" s="29"/>
      <c r="B3427" s="34"/>
      <c r="C3427" s="31"/>
      <c r="D3427" s="32"/>
      <c r="E3427" s="33"/>
      <c r="F3427" s="34" t="s">
        <v>469</v>
      </c>
      <c r="G3427" s="34" t="s">
        <v>470</v>
      </c>
      <c r="H3427" s="34" t="s">
        <v>434</v>
      </c>
      <c r="I3427" s="29"/>
      <c r="J3427" s="35" t="s">
        <v>40</v>
      </c>
      <c r="K3427" s="228"/>
      <c r="L3427" s="228"/>
      <c r="M3427" s="228"/>
      <c r="N3427" s="241"/>
      <c r="O3427" s="241"/>
      <c r="P3427" s="241"/>
    </row>
    <row r="3428" spans="1:20" s="36" customFormat="1" ht="20.100000000000001" customHeight="1">
      <c r="A3428" s="29"/>
      <c r="B3428" s="34"/>
      <c r="C3428" s="31"/>
      <c r="D3428" s="32"/>
      <c r="E3428" s="33"/>
      <c r="F3428" s="34" t="s">
        <v>470</v>
      </c>
      <c r="G3428" s="34" t="s">
        <v>471</v>
      </c>
      <c r="H3428" s="34" t="s">
        <v>434</v>
      </c>
      <c r="I3428" s="29"/>
      <c r="J3428" s="35" t="s">
        <v>435</v>
      </c>
      <c r="K3428" s="228"/>
      <c r="L3428" s="228"/>
      <c r="M3428" s="228"/>
      <c r="N3428" s="241"/>
      <c r="O3428" s="241"/>
      <c r="P3428" s="241"/>
    </row>
    <row r="3429" spans="1:20" s="36" customFormat="1" ht="20.100000000000001" customHeight="1">
      <c r="A3429" s="29"/>
      <c r="B3429" s="34"/>
      <c r="C3429" s="31"/>
      <c r="D3429" s="32"/>
      <c r="E3429" s="33"/>
      <c r="F3429" s="34" t="s">
        <v>471</v>
      </c>
      <c r="G3429" s="34" t="s">
        <v>473</v>
      </c>
      <c r="H3429" s="34" t="s">
        <v>434</v>
      </c>
      <c r="I3429" s="29"/>
      <c r="J3429" s="35" t="s">
        <v>435</v>
      </c>
      <c r="K3429" s="228"/>
      <c r="L3429" s="228"/>
      <c r="M3429" s="228"/>
      <c r="N3429" s="241"/>
      <c r="O3429" s="241"/>
      <c r="P3429" s="241"/>
    </row>
    <row r="3430" spans="1:20" s="36" customFormat="1" ht="20.100000000000001" customHeight="1">
      <c r="A3430" s="29"/>
      <c r="B3430" s="34"/>
      <c r="C3430" s="31"/>
      <c r="D3430" s="32"/>
      <c r="E3430" s="33"/>
      <c r="F3430" s="34" t="s">
        <v>473</v>
      </c>
      <c r="G3430" s="34" t="s">
        <v>474</v>
      </c>
      <c r="H3430" s="34" t="s">
        <v>434</v>
      </c>
      <c r="I3430" s="29"/>
      <c r="J3430" s="35" t="s">
        <v>435</v>
      </c>
      <c r="K3430" s="228"/>
      <c r="L3430" s="228"/>
      <c r="M3430" s="228"/>
      <c r="N3430" s="241"/>
      <c r="O3430" s="241"/>
      <c r="P3430" s="241"/>
    </row>
    <row r="3431" spans="1:20" s="36" customFormat="1" ht="20.100000000000001" customHeight="1">
      <c r="A3431" s="29"/>
      <c r="B3431" s="34"/>
      <c r="C3431" s="31"/>
      <c r="D3431" s="32"/>
      <c r="E3431" s="33"/>
      <c r="F3431" s="34" t="s">
        <v>474</v>
      </c>
      <c r="G3431" s="34" t="s">
        <v>475</v>
      </c>
      <c r="H3431" s="34" t="s">
        <v>434</v>
      </c>
      <c r="I3431" s="29"/>
      <c r="J3431" s="35" t="s">
        <v>435</v>
      </c>
      <c r="K3431" s="228"/>
      <c r="L3431" s="228"/>
      <c r="M3431" s="228"/>
      <c r="N3431" s="241"/>
      <c r="O3431" s="241"/>
      <c r="P3431" s="241"/>
    </row>
    <row r="3432" spans="1:20" s="36" customFormat="1" ht="20.100000000000001" customHeight="1">
      <c r="A3432" s="29"/>
      <c r="B3432" s="34"/>
      <c r="C3432" s="31"/>
      <c r="D3432" s="32"/>
      <c r="E3432" s="33"/>
      <c r="F3432" s="34" t="s">
        <v>475</v>
      </c>
      <c r="G3432" s="34" t="s">
        <v>476</v>
      </c>
      <c r="H3432" s="34" t="s">
        <v>434</v>
      </c>
      <c r="I3432" s="29"/>
      <c r="J3432" s="35" t="s">
        <v>435</v>
      </c>
      <c r="K3432" s="228"/>
      <c r="L3432" s="228"/>
      <c r="M3432" s="228"/>
      <c r="N3432" s="241"/>
      <c r="O3432" s="241"/>
      <c r="P3432" s="241"/>
    </row>
    <row r="3433" spans="1:20" s="36" customFormat="1" ht="20.100000000000001" customHeight="1">
      <c r="A3433" s="29"/>
      <c r="B3433" s="34"/>
      <c r="C3433" s="31"/>
      <c r="D3433" s="32"/>
      <c r="E3433" s="33"/>
      <c r="F3433" s="34" t="s">
        <v>476</v>
      </c>
      <c r="G3433" s="34" t="s">
        <v>477</v>
      </c>
      <c r="H3433" s="34" t="s">
        <v>434</v>
      </c>
      <c r="I3433" s="29"/>
      <c r="J3433" s="35" t="s">
        <v>435</v>
      </c>
      <c r="K3433" s="228"/>
      <c r="L3433" s="228"/>
      <c r="M3433" s="228"/>
      <c r="N3433" s="241"/>
      <c r="O3433" s="241"/>
      <c r="P3433" s="241"/>
    </row>
    <row r="3434" spans="1:20" s="36" customFormat="1" ht="20.100000000000001" customHeight="1">
      <c r="A3434" s="29"/>
      <c r="B3434" s="34"/>
      <c r="C3434" s="31"/>
      <c r="D3434" s="32"/>
      <c r="E3434" s="33"/>
      <c r="F3434" s="34" t="s">
        <v>477</v>
      </c>
      <c r="G3434" s="34" t="s">
        <v>543</v>
      </c>
      <c r="H3434" s="34" t="s">
        <v>434</v>
      </c>
      <c r="I3434" s="29"/>
      <c r="J3434" s="35" t="s">
        <v>435</v>
      </c>
      <c r="K3434" s="228"/>
      <c r="L3434" s="228"/>
      <c r="M3434" s="228"/>
      <c r="N3434" s="241"/>
      <c r="O3434" s="241"/>
      <c r="P3434" s="241"/>
    </row>
    <row r="3435" spans="1:20" s="36" customFormat="1" ht="20.100000000000001" customHeight="1">
      <c r="A3435" s="29"/>
      <c r="B3435" s="34"/>
      <c r="C3435" s="31"/>
      <c r="D3435" s="32"/>
      <c r="E3435" s="33"/>
      <c r="F3435" s="34" t="s">
        <v>543</v>
      </c>
      <c r="G3435" s="34" t="s">
        <v>670</v>
      </c>
      <c r="H3435" s="34" t="s">
        <v>434</v>
      </c>
      <c r="I3435" s="29"/>
      <c r="J3435" s="35"/>
      <c r="K3435" s="228"/>
      <c r="L3435" s="228"/>
      <c r="M3435" s="228"/>
      <c r="N3435" s="241"/>
      <c r="O3435" s="241"/>
      <c r="P3435" s="241"/>
    </row>
    <row r="3436" spans="1:20" s="25" customFormat="1" ht="20.100000000000001" customHeight="1">
      <c r="A3436" s="20"/>
      <c r="B3436" s="44"/>
      <c r="C3436" s="41"/>
      <c r="D3436" s="42"/>
      <c r="E3436" s="43"/>
      <c r="F3436" s="44"/>
      <c r="G3436" s="44"/>
      <c r="H3436" s="44"/>
      <c r="I3436" s="20"/>
      <c r="J3436" s="24"/>
      <c r="K3436" s="226"/>
      <c r="L3436" s="226"/>
      <c r="M3436" s="226"/>
      <c r="N3436" s="239"/>
      <c r="O3436" s="239"/>
      <c r="P3436" s="239"/>
    </row>
    <row r="3437" spans="1:20" s="25" customFormat="1" ht="20.100000000000001" customHeight="1">
      <c r="A3437" s="20"/>
      <c r="B3437" s="44"/>
      <c r="C3437" s="41"/>
      <c r="D3437" s="42"/>
      <c r="E3437" s="43"/>
      <c r="F3437" s="44"/>
      <c r="G3437" s="44"/>
      <c r="H3437" s="44"/>
      <c r="I3437" s="20"/>
      <c r="J3437" s="24"/>
      <c r="K3437" s="226"/>
      <c r="L3437" s="226"/>
      <c r="M3437" s="226"/>
      <c r="N3437" s="239"/>
      <c r="O3437" s="239"/>
      <c r="P3437" s="239"/>
    </row>
    <row r="3438" spans="1:20" s="36" customFormat="1" ht="20.100000000000001" customHeight="1">
      <c r="A3438" s="29"/>
      <c r="B3438" s="34">
        <v>257</v>
      </c>
      <c r="C3438" s="31">
        <v>2.1019999999999999</v>
      </c>
      <c r="D3438" s="32" t="s">
        <v>271</v>
      </c>
      <c r="E3438" s="33">
        <v>1.4450000000000001</v>
      </c>
      <c r="F3438" s="34" t="s">
        <v>433</v>
      </c>
      <c r="G3438" s="34" t="s">
        <v>447</v>
      </c>
      <c r="H3438" s="34" t="s">
        <v>434</v>
      </c>
      <c r="I3438" s="29"/>
      <c r="J3438" s="35" t="s">
        <v>435</v>
      </c>
      <c r="K3438" s="228" t="s">
        <v>434</v>
      </c>
      <c r="L3438" s="228">
        <f>COUNTIF(H3438:H3444,"B")</f>
        <v>7</v>
      </c>
      <c r="M3438" s="228">
        <v>200</v>
      </c>
      <c r="N3438" s="245">
        <f>L3438*M3438</f>
        <v>1400</v>
      </c>
      <c r="O3438" s="245">
        <v>45</v>
      </c>
      <c r="P3438" s="245">
        <f>O3438+N3438</f>
        <v>1445</v>
      </c>
      <c r="Q3438" s="76">
        <f>P3438/P3442</f>
        <v>1</v>
      </c>
      <c r="R3438" s="76"/>
      <c r="S3438" s="76"/>
      <c r="T3438" s="76"/>
    </row>
    <row r="3439" spans="1:20" s="36" customFormat="1" ht="20.100000000000001" customHeight="1">
      <c r="A3439" s="29"/>
      <c r="B3439" s="34"/>
      <c r="C3439" s="31"/>
      <c r="D3439" s="32"/>
      <c r="E3439" s="33"/>
      <c r="F3439" s="34" t="s">
        <v>447</v>
      </c>
      <c r="G3439" s="34" t="s">
        <v>451</v>
      </c>
      <c r="H3439" s="34" t="s">
        <v>434</v>
      </c>
      <c r="I3439" s="29"/>
      <c r="J3439" s="35" t="s">
        <v>40</v>
      </c>
      <c r="K3439" s="228" t="s">
        <v>438</v>
      </c>
      <c r="L3439" s="228">
        <f>COUNTIF(H3438:H3444,"S")</f>
        <v>0</v>
      </c>
      <c r="M3439" s="228">
        <v>200</v>
      </c>
      <c r="N3439" s="245">
        <f>L3439*M3439</f>
        <v>0</v>
      </c>
      <c r="O3439" s="245"/>
      <c r="P3439" s="245">
        <f>N3439+O3439</f>
        <v>0</v>
      </c>
      <c r="Q3439" s="76">
        <f>P3439/P3442</f>
        <v>0</v>
      </c>
      <c r="R3439" s="76"/>
      <c r="S3439" s="76"/>
      <c r="T3439" s="76"/>
    </row>
    <row r="3440" spans="1:20" s="36" customFormat="1" ht="20.100000000000001" customHeight="1">
      <c r="A3440" s="29"/>
      <c r="B3440" s="34"/>
      <c r="C3440" s="31"/>
      <c r="D3440" s="32"/>
      <c r="E3440" s="33"/>
      <c r="F3440" s="34" t="s">
        <v>451</v>
      </c>
      <c r="G3440" s="34" t="s">
        <v>454</v>
      </c>
      <c r="H3440" s="34" t="s">
        <v>434</v>
      </c>
      <c r="I3440" s="29"/>
      <c r="J3440" s="35" t="s">
        <v>435</v>
      </c>
      <c r="K3440" s="228" t="s">
        <v>440</v>
      </c>
      <c r="L3440" s="228">
        <f>COUNTIF(H3438:H3444,"RR")</f>
        <v>0</v>
      </c>
      <c r="M3440" s="228">
        <v>200</v>
      </c>
      <c r="N3440" s="245">
        <f>L3440*M3440</f>
        <v>0</v>
      </c>
      <c r="O3440" s="245"/>
      <c r="P3440" s="245">
        <f>N3440+O3440</f>
        <v>0</v>
      </c>
      <c r="Q3440" s="76">
        <f>P3440/P3442</f>
        <v>0</v>
      </c>
      <c r="R3440" s="76"/>
      <c r="S3440" s="76"/>
      <c r="T3440" s="76"/>
    </row>
    <row r="3441" spans="1:20" s="36" customFormat="1" ht="20.100000000000001" customHeight="1">
      <c r="A3441" s="29"/>
      <c r="B3441" s="34"/>
      <c r="C3441" s="31"/>
      <c r="D3441" s="32"/>
      <c r="E3441" s="33"/>
      <c r="F3441" s="34" t="s">
        <v>454</v>
      </c>
      <c r="G3441" s="34" t="s">
        <v>455</v>
      </c>
      <c r="H3441" s="34" t="s">
        <v>434</v>
      </c>
      <c r="I3441" s="29"/>
      <c r="J3441" s="35" t="s">
        <v>435</v>
      </c>
      <c r="K3441" s="228" t="s">
        <v>443</v>
      </c>
      <c r="L3441" s="228">
        <f>COUNTIF(H3438:H3444,"RB")</f>
        <v>0</v>
      </c>
      <c r="M3441" s="228">
        <v>200</v>
      </c>
      <c r="N3441" s="245">
        <f>L3441*M3441</f>
        <v>0</v>
      </c>
      <c r="O3441" s="245"/>
      <c r="P3441" s="245">
        <f>N3441+O3441</f>
        <v>0</v>
      </c>
      <c r="Q3441" s="76">
        <f>P3441/P3442</f>
        <v>0</v>
      </c>
      <c r="R3441" s="76"/>
      <c r="S3441" s="76"/>
      <c r="T3441" s="76"/>
    </row>
    <row r="3442" spans="1:20" s="36" customFormat="1" ht="20.100000000000001" customHeight="1">
      <c r="A3442" s="29"/>
      <c r="B3442" s="34"/>
      <c r="C3442" s="31"/>
      <c r="D3442" s="32"/>
      <c r="E3442" s="33"/>
      <c r="F3442" s="34" t="s">
        <v>455</v>
      </c>
      <c r="G3442" s="34" t="s">
        <v>456</v>
      </c>
      <c r="H3442" s="34" t="s">
        <v>434</v>
      </c>
      <c r="I3442" s="29"/>
      <c r="J3442" s="35" t="s">
        <v>435</v>
      </c>
      <c r="K3442" s="228"/>
      <c r="L3442" s="228"/>
      <c r="M3442" s="228"/>
      <c r="N3442" s="245"/>
      <c r="O3442" s="245"/>
      <c r="P3442" s="245">
        <f>SUM(P3438:P3441)</f>
        <v>1445</v>
      </c>
      <c r="Q3442" s="76">
        <f>SUM(Q3438:Q3441)</f>
        <v>1</v>
      </c>
      <c r="R3442" s="76"/>
      <c r="S3442" s="76"/>
      <c r="T3442" s="76"/>
    </row>
    <row r="3443" spans="1:20" s="36" customFormat="1" ht="20.100000000000001" customHeight="1">
      <c r="A3443" s="29"/>
      <c r="B3443" s="34"/>
      <c r="C3443" s="31"/>
      <c r="D3443" s="32"/>
      <c r="E3443" s="33"/>
      <c r="F3443" s="34" t="s">
        <v>456</v>
      </c>
      <c r="G3443" s="34" t="s">
        <v>457</v>
      </c>
      <c r="H3443" s="34" t="s">
        <v>434</v>
      </c>
      <c r="I3443" s="29"/>
      <c r="J3443" s="35" t="s">
        <v>435</v>
      </c>
      <c r="K3443" s="228"/>
      <c r="L3443" s="228"/>
      <c r="M3443" s="228"/>
      <c r="N3443" s="241"/>
      <c r="O3443" s="241"/>
      <c r="P3443" s="241"/>
    </row>
    <row r="3444" spans="1:20" s="36" customFormat="1" ht="20.100000000000001" customHeight="1">
      <c r="A3444" s="29"/>
      <c r="B3444" s="34"/>
      <c r="C3444" s="31"/>
      <c r="D3444" s="32"/>
      <c r="E3444" s="33"/>
      <c r="F3444" s="34" t="s">
        <v>457</v>
      </c>
      <c r="G3444" s="34" t="s">
        <v>460</v>
      </c>
      <c r="H3444" s="34" t="s">
        <v>434</v>
      </c>
      <c r="I3444" s="29"/>
      <c r="J3444" s="35" t="s">
        <v>435</v>
      </c>
      <c r="K3444" s="228"/>
      <c r="L3444" s="228"/>
      <c r="M3444" s="228"/>
      <c r="N3444" s="241"/>
      <c r="O3444" s="241"/>
      <c r="P3444" s="241"/>
    </row>
    <row r="3445" spans="1:20" s="36" customFormat="1" ht="20.100000000000001" customHeight="1">
      <c r="A3445" s="29"/>
      <c r="B3445" s="34"/>
      <c r="C3445" s="31"/>
      <c r="D3445" s="32"/>
      <c r="E3445" s="33"/>
      <c r="F3445" s="34" t="s">
        <v>460</v>
      </c>
      <c r="G3445" s="34" t="s">
        <v>671</v>
      </c>
      <c r="H3445" s="34" t="s">
        <v>434</v>
      </c>
      <c r="I3445" s="29"/>
      <c r="J3445" s="35" t="s">
        <v>435</v>
      </c>
      <c r="K3445" s="228"/>
      <c r="L3445" s="228"/>
      <c r="M3445" s="228"/>
      <c r="N3445" s="241"/>
      <c r="O3445" s="241"/>
      <c r="P3445" s="241"/>
    </row>
    <row r="3446" spans="1:20" s="25" customFormat="1" ht="20.100000000000001" customHeight="1">
      <c r="A3446" s="20"/>
      <c r="B3446" s="44"/>
      <c r="C3446" s="41"/>
      <c r="D3446" s="42"/>
      <c r="E3446" s="43"/>
      <c r="F3446" s="44"/>
      <c r="G3446" s="44"/>
      <c r="H3446" s="44"/>
      <c r="I3446" s="20"/>
      <c r="J3446" s="24"/>
      <c r="K3446" s="226"/>
      <c r="L3446" s="226"/>
      <c r="M3446" s="226"/>
      <c r="N3446" s="239"/>
      <c r="O3446" s="239"/>
      <c r="P3446" s="239"/>
    </row>
    <row r="3447" spans="1:20" s="25" customFormat="1" ht="20.100000000000001" customHeight="1">
      <c r="A3447" s="20"/>
      <c r="B3447" s="44"/>
      <c r="C3447" s="41"/>
      <c r="D3447" s="42"/>
      <c r="E3447" s="43"/>
      <c r="F3447" s="44"/>
      <c r="G3447" s="44"/>
      <c r="H3447" s="44"/>
      <c r="I3447" s="20"/>
      <c r="J3447" s="24"/>
      <c r="K3447" s="226"/>
      <c r="L3447" s="226"/>
      <c r="M3447" s="226"/>
      <c r="N3447" s="239"/>
      <c r="O3447" s="239"/>
      <c r="P3447" s="239"/>
    </row>
    <row r="3448" spans="1:20" s="36" customFormat="1" ht="20.100000000000001" customHeight="1">
      <c r="A3448" s="29"/>
      <c r="B3448" s="34">
        <v>258</v>
      </c>
      <c r="C3448" s="31">
        <v>2.1030000000000002</v>
      </c>
      <c r="D3448" s="32" t="s">
        <v>272</v>
      </c>
      <c r="E3448" s="33">
        <v>3.2879999999999998</v>
      </c>
      <c r="F3448" s="34" t="s">
        <v>433</v>
      </c>
      <c r="G3448" s="34" t="s">
        <v>447</v>
      </c>
      <c r="H3448" s="34" t="s">
        <v>434</v>
      </c>
      <c r="I3448" s="29"/>
      <c r="J3448" s="35" t="s">
        <v>435</v>
      </c>
      <c r="K3448" s="228" t="s">
        <v>434</v>
      </c>
      <c r="L3448" s="228">
        <f>COUNTIF(H3448:H3463,"B")</f>
        <v>16</v>
      </c>
      <c r="M3448" s="228">
        <v>200</v>
      </c>
      <c r="N3448" s="245">
        <f>L3448*M3448</f>
        <v>3200</v>
      </c>
      <c r="O3448" s="245">
        <v>88</v>
      </c>
      <c r="P3448" s="245">
        <f>O3448+N3448</f>
        <v>3288</v>
      </c>
      <c r="Q3448" s="76">
        <f>P3448/P3452</f>
        <v>1</v>
      </c>
      <c r="R3448" s="76"/>
      <c r="S3448" s="76"/>
      <c r="T3448" s="76"/>
    </row>
    <row r="3449" spans="1:20" s="36" customFormat="1" ht="20.100000000000001" customHeight="1">
      <c r="A3449" s="29"/>
      <c r="B3449" s="34"/>
      <c r="C3449" s="31"/>
      <c r="D3449" s="32"/>
      <c r="E3449" s="33"/>
      <c r="F3449" s="34" t="s">
        <v>447</v>
      </c>
      <c r="G3449" s="34" t="s">
        <v>451</v>
      </c>
      <c r="H3449" s="34" t="s">
        <v>434</v>
      </c>
      <c r="I3449" s="29"/>
      <c r="J3449" s="35" t="s">
        <v>435</v>
      </c>
      <c r="K3449" s="228" t="s">
        <v>438</v>
      </c>
      <c r="L3449" s="228">
        <f>COUNTIF(H3448:H3463,"S")</f>
        <v>0</v>
      </c>
      <c r="M3449" s="228">
        <v>200</v>
      </c>
      <c r="N3449" s="245">
        <f>L3449*M3449</f>
        <v>0</v>
      </c>
      <c r="O3449" s="245"/>
      <c r="P3449" s="245">
        <f>N3449+O3449</f>
        <v>0</v>
      </c>
      <c r="Q3449" s="76">
        <f>P3449/P3452</f>
        <v>0</v>
      </c>
      <c r="R3449" s="76"/>
      <c r="S3449" s="76"/>
      <c r="T3449" s="76"/>
    </row>
    <row r="3450" spans="1:20" s="36" customFormat="1" ht="20.100000000000001" customHeight="1">
      <c r="A3450" s="29"/>
      <c r="B3450" s="34"/>
      <c r="C3450" s="31"/>
      <c r="D3450" s="32"/>
      <c r="E3450" s="33"/>
      <c r="F3450" s="34" t="s">
        <v>451</v>
      </c>
      <c r="G3450" s="34" t="s">
        <v>454</v>
      </c>
      <c r="H3450" s="34" t="s">
        <v>434</v>
      </c>
      <c r="I3450" s="29"/>
      <c r="J3450" s="35" t="s">
        <v>435</v>
      </c>
      <c r="K3450" s="228" t="s">
        <v>440</v>
      </c>
      <c r="L3450" s="228">
        <f>COUNTIF(H3448:H3463,"RR")</f>
        <v>0</v>
      </c>
      <c r="M3450" s="228">
        <v>200</v>
      </c>
      <c r="N3450" s="245">
        <f>L3450*M3450</f>
        <v>0</v>
      </c>
      <c r="O3450" s="245"/>
      <c r="P3450" s="245">
        <f>N3450+O3450</f>
        <v>0</v>
      </c>
      <c r="Q3450" s="76">
        <f>P3450/P3452</f>
        <v>0</v>
      </c>
      <c r="R3450" s="76"/>
      <c r="S3450" s="76"/>
      <c r="T3450" s="76"/>
    </row>
    <row r="3451" spans="1:20" s="36" customFormat="1" ht="20.100000000000001" customHeight="1">
      <c r="A3451" s="29"/>
      <c r="B3451" s="34"/>
      <c r="C3451" s="31"/>
      <c r="D3451" s="32"/>
      <c r="E3451" s="33"/>
      <c r="F3451" s="34" t="s">
        <v>454</v>
      </c>
      <c r="G3451" s="34" t="s">
        <v>455</v>
      </c>
      <c r="H3451" s="34" t="s">
        <v>434</v>
      </c>
      <c r="I3451" s="29"/>
      <c r="J3451" s="35" t="s">
        <v>435</v>
      </c>
      <c r="K3451" s="228" t="s">
        <v>443</v>
      </c>
      <c r="L3451" s="228">
        <f>COUNTIF(H3448:H3463,"RB")</f>
        <v>0</v>
      </c>
      <c r="M3451" s="228">
        <v>200</v>
      </c>
      <c r="N3451" s="245">
        <f>L3451*M3451</f>
        <v>0</v>
      </c>
      <c r="O3451" s="245"/>
      <c r="P3451" s="245">
        <f>N3451+O3451</f>
        <v>0</v>
      </c>
      <c r="Q3451" s="76">
        <f>P3451/P3452</f>
        <v>0</v>
      </c>
      <c r="R3451" s="76"/>
      <c r="S3451" s="76"/>
      <c r="T3451" s="76"/>
    </row>
    <row r="3452" spans="1:20" s="36" customFormat="1" ht="20.100000000000001" customHeight="1">
      <c r="A3452" s="29"/>
      <c r="B3452" s="34"/>
      <c r="C3452" s="31"/>
      <c r="D3452" s="32"/>
      <c r="E3452" s="33"/>
      <c r="F3452" s="34" t="s">
        <v>455</v>
      </c>
      <c r="G3452" s="34" t="s">
        <v>456</v>
      </c>
      <c r="H3452" s="34" t="s">
        <v>434</v>
      </c>
      <c r="I3452" s="29"/>
      <c r="J3452" s="35" t="s">
        <v>435</v>
      </c>
      <c r="K3452" s="228"/>
      <c r="L3452" s="228"/>
      <c r="M3452" s="228"/>
      <c r="N3452" s="245"/>
      <c r="O3452" s="245"/>
      <c r="P3452" s="245">
        <f>SUM(P3448:P3451)</f>
        <v>3288</v>
      </c>
      <c r="Q3452" s="76">
        <f>SUM(Q3448:Q3451)</f>
        <v>1</v>
      </c>
      <c r="R3452" s="76"/>
      <c r="S3452" s="76"/>
      <c r="T3452" s="76"/>
    </row>
    <row r="3453" spans="1:20" s="36" customFormat="1" ht="20.100000000000001" customHeight="1">
      <c r="A3453" s="29"/>
      <c r="B3453" s="34"/>
      <c r="C3453" s="31"/>
      <c r="D3453" s="32"/>
      <c r="E3453" s="33"/>
      <c r="F3453" s="34" t="s">
        <v>456</v>
      </c>
      <c r="G3453" s="34" t="s">
        <v>457</v>
      </c>
      <c r="H3453" s="34" t="s">
        <v>434</v>
      </c>
      <c r="I3453" s="29"/>
      <c r="J3453" s="35" t="s">
        <v>435</v>
      </c>
      <c r="K3453" s="228"/>
      <c r="L3453" s="228"/>
      <c r="M3453" s="228"/>
      <c r="N3453" s="241"/>
      <c r="O3453" s="241"/>
      <c r="P3453" s="241"/>
    </row>
    <row r="3454" spans="1:20" s="36" customFormat="1" ht="20.100000000000001" customHeight="1">
      <c r="A3454" s="29"/>
      <c r="B3454" s="34"/>
      <c r="C3454" s="31"/>
      <c r="D3454" s="32"/>
      <c r="E3454" s="33"/>
      <c r="F3454" s="34" t="s">
        <v>457</v>
      </c>
      <c r="G3454" s="34" t="s">
        <v>460</v>
      </c>
      <c r="H3454" s="34" t="s">
        <v>434</v>
      </c>
      <c r="I3454" s="29"/>
      <c r="J3454" s="35" t="s">
        <v>435</v>
      </c>
      <c r="K3454" s="228"/>
      <c r="L3454" s="228"/>
      <c r="M3454" s="228"/>
      <c r="N3454" s="241"/>
      <c r="O3454" s="241"/>
      <c r="P3454" s="241"/>
    </row>
    <row r="3455" spans="1:20" s="36" customFormat="1" ht="20.100000000000001" customHeight="1">
      <c r="A3455" s="29"/>
      <c r="B3455" s="34"/>
      <c r="C3455" s="31"/>
      <c r="D3455" s="32"/>
      <c r="E3455" s="33"/>
      <c r="F3455" s="34" t="s">
        <v>460</v>
      </c>
      <c r="G3455" s="34" t="s">
        <v>463</v>
      </c>
      <c r="H3455" s="34" t="s">
        <v>434</v>
      </c>
      <c r="I3455" s="29"/>
      <c r="J3455" s="35" t="s">
        <v>435</v>
      </c>
      <c r="K3455" s="228"/>
      <c r="L3455" s="228"/>
      <c r="M3455" s="228"/>
      <c r="N3455" s="241"/>
      <c r="O3455" s="241"/>
      <c r="P3455" s="241"/>
    </row>
    <row r="3456" spans="1:20" s="36" customFormat="1" ht="20.100000000000001" customHeight="1">
      <c r="A3456" s="29"/>
      <c r="B3456" s="34"/>
      <c r="C3456" s="31"/>
      <c r="D3456" s="32"/>
      <c r="E3456" s="33"/>
      <c r="F3456" s="34" t="s">
        <v>463</v>
      </c>
      <c r="G3456" s="34" t="s">
        <v>464</v>
      </c>
      <c r="H3456" s="34" t="s">
        <v>434</v>
      </c>
      <c r="I3456" s="29"/>
      <c r="J3456" s="35" t="s">
        <v>435</v>
      </c>
      <c r="K3456" s="228"/>
      <c r="L3456" s="228"/>
      <c r="M3456" s="228"/>
      <c r="N3456" s="241"/>
      <c r="O3456" s="241"/>
      <c r="P3456" s="241"/>
    </row>
    <row r="3457" spans="1:20" s="36" customFormat="1" ht="20.100000000000001" customHeight="1">
      <c r="A3457" s="29"/>
      <c r="B3457" s="34"/>
      <c r="C3457" s="31"/>
      <c r="D3457" s="32"/>
      <c r="E3457" s="33"/>
      <c r="F3457" s="34" t="s">
        <v>464</v>
      </c>
      <c r="G3457" s="34" t="s">
        <v>465</v>
      </c>
      <c r="H3457" s="34" t="s">
        <v>434</v>
      </c>
      <c r="I3457" s="29"/>
      <c r="J3457" s="35" t="s">
        <v>435</v>
      </c>
      <c r="K3457" s="228"/>
      <c r="L3457" s="228"/>
      <c r="M3457" s="228"/>
      <c r="N3457" s="241"/>
      <c r="O3457" s="241"/>
      <c r="P3457" s="241"/>
    </row>
    <row r="3458" spans="1:20" s="36" customFormat="1" ht="20.100000000000001" customHeight="1">
      <c r="A3458" s="29"/>
      <c r="B3458" s="34"/>
      <c r="C3458" s="31"/>
      <c r="D3458" s="32"/>
      <c r="E3458" s="33"/>
      <c r="F3458" s="34" t="s">
        <v>465</v>
      </c>
      <c r="G3458" s="34" t="s">
        <v>466</v>
      </c>
      <c r="H3458" s="34" t="s">
        <v>434</v>
      </c>
      <c r="I3458" s="29"/>
      <c r="J3458" s="35" t="s">
        <v>435</v>
      </c>
      <c r="K3458" s="228"/>
      <c r="L3458" s="228"/>
      <c r="M3458" s="228"/>
      <c r="N3458" s="241"/>
      <c r="O3458" s="241"/>
      <c r="P3458" s="241"/>
    </row>
    <row r="3459" spans="1:20" s="36" customFormat="1" ht="20.100000000000001" customHeight="1">
      <c r="A3459" s="29"/>
      <c r="B3459" s="34"/>
      <c r="C3459" s="31"/>
      <c r="D3459" s="32"/>
      <c r="E3459" s="33"/>
      <c r="F3459" s="34" t="s">
        <v>466</v>
      </c>
      <c r="G3459" s="34" t="s">
        <v>467</v>
      </c>
      <c r="H3459" s="34" t="s">
        <v>434</v>
      </c>
      <c r="I3459" s="29"/>
      <c r="J3459" s="35" t="s">
        <v>435</v>
      </c>
      <c r="K3459" s="228"/>
      <c r="L3459" s="228"/>
      <c r="M3459" s="228"/>
      <c r="N3459" s="241"/>
      <c r="O3459" s="241"/>
      <c r="P3459" s="241"/>
    </row>
    <row r="3460" spans="1:20" s="36" customFormat="1" ht="20.100000000000001" customHeight="1">
      <c r="A3460" s="29"/>
      <c r="B3460" s="34"/>
      <c r="C3460" s="31"/>
      <c r="D3460" s="32"/>
      <c r="E3460" s="33"/>
      <c r="F3460" s="34" t="s">
        <v>467</v>
      </c>
      <c r="G3460" s="34" t="s">
        <v>468</v>
      </c>
      <c r="H3460" s="34" t="s">
        <v>434</v>
      </c>
      <c r="I3460" s="29"/>
      <c r="J3460" s="35" t="s">
        <v>435</v>
      </c>
      <c r="K3460" s="228"/>
      <c r="L3460" s="228"/>
      <c r="M3460" s="228"/>
      <c r="N3460" s="241"/>
      <c r="O3460" s="241"/>
      <c r="P3460" s="241"/>
    </row>
    <row r="3461" spans="1:20" s="36" customFormat="1" ht="20.100000000000001" customHeight="1">
      <c r="A3461" s="29"/>
      <c r="B3461" s="34"/>
      <c r="C3461" s="31"/>
      <c r="D3461" s="32"/>
      <c r="E3461" s="33"/>
      <c r="F3461" s="34" t="s">
        <v>468</v>
      </c>
      <c r="G3461" s="34" t="s">
        <v>469</v>
      </c>
      <c r="H3461" s="34" t="s">
        <v>434</v>
      </c>
      <c r="I3461" s="29"/>
      <c r="J3461" s="35" t="s">
        <v>435</v>
      </c>
      <c r="K3461" s="228"/>
      <c r="L3461" s="228"/>
      <c r="M3461" s="228"/>
      <c r="N3461" s="241"/>
      <c r="O3461" s="241"/>
      <c r="P3461" s="241"/>
    </row>
    <row r="3462" spans="1:20" s="36" customFormat="1" ht="20.100000000000001" customHeight="1">
      <c r="A3462" s="29"/>
      <c r="B3462" s="34"/>
      <c r="C3462" s="31"/>
      <c r="D3462" s="32"/>
      <c r="E3462" s="33"/>
      <c r="F3462" s="34" t="s">
        <v>469</v>
      </c>
      <c r="G3462" s="34" t="s">
        <v>470</v>
      </c>
      <c r="H3462" s="34" t="s">
        <v>434</v>
      </c>
      <c r="I3462" s="29"/>
      <c r="J3462" s="35" t="s">
        <v>435</v>
      </c>
      <c r="K3462" s="228"/>
      <c r="L3462" s="228"/>
      <c r="M3462" s="228"/>
      <c r="N3462" s="241"/>
      <c r="O3462" s="241"/>
      <c r="P3462" s="241"/>
    </row>
    <row r="3463" spans="1:20" s="36" customFormat="1" ht="20.100000000000001" customHeight="1">
      <c r="A3463" s="29"/>
      <c r="B3463" s="34"/>
      <c r="C3463" s="31"/>
      <c r="D3463" s="32"/>
      <c r="E3463" s="33"/>
      <c r="F3463" s="34" t="s">
        <v>470</v>
      </c>
      <c r="G3463" s="34" t="s">
        <v>471</v>
      </c>
      <c r="H3463" s="34" t="s">
        <v>434</v>
      </c>
      <c r="I3463" s="29"/>
      <c r="J3463" s="35" t="s">
        <v>435</v>
      </c>
      <c r="K3463" s="228"/>
      <c r="L3463" s="228"/>
      <c r="M3463" s="228"/>
      <c r="N3463" s="241"/>
      <c r="O3463" s="241"/>
      <c r="P3463" s="241"/>
    </row>
    <row r="3464" spans="1:20" s="36" customFormat="1" ht="20.100000000000001" customHeight="1">
      <c r="A3464" s="29"/>
      <c r="B3464" s="34"/>
      <c r="C3464" s="31"/>
      <c r="D3464" s="32"/>
      <c r="E3464" s="33"/>
      <c r="F3464" s="34" t="s">
        <v>471</v>
      </c>
      <c r="G3464" s="34" t="s">
        <v>672</v>
      </c>
      <c r="H3464" s="34" t="s">
        <v>434</v>
      </c>
      <c r="I3464" s="29"/>
      <c r="J3464" s="35" t="s">
        <v>435</v>
      </c>
      <c r="K3464" s="228"/>
      <c r="L3464" s="228"/>
      <c r="M3464" s="228"/>
      <c r="N3464" s="241"/>
      <c r="O3464" s="241"/>
      <c r="P3464" s="241"/>
    </row>
    <row r="3465" spans="1:20" s="25" customFormat="1" ht="20.100000000000001" customHeight="1">
      <c r="A3465" s="20"/>
      <c r="B3465" s="44"/>
      <c r="C3465" s="41"/>
      <c r="D3465" s="42"/>
      <c r="E3465" s="43"/>
      <c r="F3465" s="44"/>
      <c r="G3465" s="44"/>
      <c r="H3465" s="44"/>
      <c r="I3465" s="20"/>
      <c r="J3465" s="24"/>
      <c r="K3465" s="226"/>
      <c r="L3465" s="226"/>
      <c r="M3465" s="226"/>
      <c r="N3465" s="239"/>
      <c r="O3465" s="239"/>
      <c r="P3465" s="239"/>
    </row>
    <row r="3466" spans="1:20" s="25" customFormat="1" ht="20.100000000000001" customHeight="1">
      <c r="A3466" s="20"/>
      <c r="B3466" s="44"/>
      <c r="C3466" s="41"/>
      <c r="D3466" s="42"/>
      <c r="E3466" s="43"/>
      <c r="F3466" s="44"/>
      <c r="G3466" s="44"/>
      <c r="H3466" s="44"/>
      <c r="I3466" s="20"/>
      <c r="J3466" s="24"/>
      <c r="K3466" s="226"/>
      <c r="L3466" s="226"/>
      <c r="M3466" s="226"/>
      <c r="N3466" s="239"/>
      <c r="O3466" s="239"/>
      <c r="P3466" s="239"/>
    </row>
    <row r="3467" spans="1:20" s="36" customFormat="1" ht="20.100000000000001" customHeight="1">
      <c r="A3467" s="29"/>
      <c r="B3467" s="34">
        <v>259</v>
      </c>
      <c r="C3467" s="31">
        <v>2.1040000000000001</v>
      </c>
      <c r="D3467" s="32" t="s">
        <v>273</v>
      </c>
      <c r="E3467" s="33">
        <v>2.2759999999999998</v>
      </c>
      <c r="F3467" s="34" t="s">
        <v>433</v>
      </c>
      <c r="G3467" s="34" t="s">
        <v>447</v>
      </c>
      <c r="H3467" s="34" t="s">
        <v>434</v>
      </c>
      <c r="I3467" s="29"/>
      <c r="J3467" s="35" t="s">
        <v>435</v>
      </c>
      <c r="K3467" s="228" t="s">
        <v>434</v>
      </c>
      <c r="L3467" s="228">
        <f>COUNTIF(H3467:H3477,"B")</f>
        <v>10</v>
      </c>
      <c r="M3467" s="228">
        <v>200</v>
      </c>
      <c r="N3467" s="245">
        <f>L3467*M3467</f>
        <v>2000</v>
      </c>
      <c r="O3467" s="245">
        <v>76</v>
      </c>
      <c r="P3467" s="245">
        <f>O3467+N3467</f>
        <v>2076</v>
      </c>
      <c r="Q3467" s="76">
        <f>P3467/P3471</f>
        <v>0.91212653778558872</v>
      </c>
      <c r="R3467" s="76"/>
      <c r="S3467" s="76"/>
      <c r="T3467" s="76"/>
    </row>
    <row r="3468" spans="1:20" s="36" customFormat="1" ht="20.100000000000001" customHeight="1">
      <c r="A3468" s="29"/>
      <c r="B3468" s="34"/>
      <c r="C3468" s="31"/>
      <c r="D3468" s="32"/>
      <c r="E3468" s="33"/>
      <c r="F3468" s="34" t="s">
        <v>447</v>
      </c>
      <c r="G3468" s="34" t="s">
        <v>451</v>
      </c>
      <c r="H3468" s="34" t="s">
        <v>434</v>
      </c>
      <c r="I3468" s="29"/>
      <c r="J3468" s="35" t="s">
        <v>435</v>
      </c>
      <c r="K3468" s="228" t="s">
        <v>438</v>
      </c>
      <c r="L3468" s="228">
        <f>COUNTIF(H3467:H3477,"S")</f>
        <v>1</v>
      </c>
      <c r="M3468" s="228">
        <v>200</v>
      </c>
      <c r="N3468" s="245">
        <f>L3468*M3468</f>
        <v>200</v>
      </c>
      <c r="O3468" s="245"/>
      <c r="P3468" s="245">
        <f>N3468+O3468</f>
        <v>200</v>
      </c>
      <c r="Q3468" s="76">
        <f>P3468/P3471</f>
        <v>8.7873462214411252E-2</v>
      </c>
      <c r="R3468" s="76"/>
      <c r="S3468" s="76"/>
      <c r="T3468" s="76"/>
    </row>
    <row r="3469" spans="1:20" s="36" customFormat="1" ht="20.100000000000001" customHeight="1">
      <c r="A3469" s="29"/>
      <c r="B3469" s="34"/>
      <c r="C3469" s="31"/>
      <c r="D3469" s="32"/>
      <c r="E3469" s="33"/>
      <c r="F3469" s="34" t="s">
        <v>451</v>
      </c>
      <c r="G3469" s="34" t="s">
        <v>454</v>
      </c>
      <c r="H3469" s="34" t="s">
        <v>434</v>
      </c>
      <c r="I3469" s="29"/>
      <c r="J3469" s="35" t="s">
        <v>435</v>
      </c>
      <c r="K3469" s="228" t="s">
        <v>440</v>
      </c>
      <c r="L3469" s="228">
        <f>COUNTIF(H3467:H3477,"RR")</f>
        <v>0</v>
      </c>
      <c r="M3469" s="228">
        <v>200</v>
      </c>
      <c r="N3469" s="245">
        <f>L3469*M3469</f>
        <v>0</v>
      </c>
      <c r="O3469" s="245"/>
      <c r="P3469" s="245">
        <f>N3469+O3469</f>
        <v>0</v>
      </c>
      <c r="Q3469" s="76">
        <f>P3469/P3471</f>
        <v>0</v>
      </c>
      <c r="R3469" s="76"/>
      <c r="S3469" s="76"/>
      <c r="T3469" s="76"/>
    </row>
    <row r="3470" spans="1:20" s="36" customFormat="1" ht="20.100000000000001" customHeight="1">
      <c r="A3470" s="29"/>
      <c r="B3470" s="34"/>
      <c r="C3470" s="31"/>
      <c r="D3470" s="32"/>
      <c r="E3470" s="33"/>
      <c r="F3470" s="34" t="s">
        <v>454</v>
      </c>
      <c r="G3470" s="34" t="s">
        <v>455</v>
      </c>
      <c r="H3470" s="34" t="s">
        <v>434</v>
      </c>
      <c r="I3470" s="29"/>
      <c r="J3470" s="35" t="s">
        <v>435</v>
      </c>
      <c r="K3470" s="228" t="s">
        <v>443</v>
      </c>
      <c r="L3470" s="228">
        <f>COUNTIF(H3467:H3477,"RB")</f>
        <v>0</v>
      </c>
      <c r="M3470" s="228">
        <v>200</v>
      </c>
      <c r="N3470" s="245">
        <f>L3470*M3470</f>
        <v>0</v>
      </c>
      <c r="O3470" s="245"/>
      <c r="P3470" s="245">
        <f>N3470+O3470</f>
        <v>0</v>
      </c>
      <c r="Q3470" s="76">
        <f>P3470/P3471</f>
        <v>0</v>
      </c>
      <c r="R3470" s="76"/>
      <c r="S3470" s="76"/>
      <c r="T3470" s="76"/>
    </row>
    <row r="3471" spans="1:20" s="36" customFormat="1" ht="20.100000000000001" customHeight="1">
      <c r="A3471" s="29"/>
      <c r="B3471" s="34"/>
      <c r="C3471" s="31"/>
      <c r="D3471" s="32"/>
      <c r="E3471" s="33"/>
      <c r="F3471" s="34" t="s">
        <v>455</v>
      </c>
      <c r="G3471" s="34" t="s">
        <v>456</v>
      </c>
      <c r="H3471" s="34" t="s">
        <v>434</v>
      </c>
      <c r="I3471" s="29"/>
      <c r="J3471" s="35" t="s">
        <v>435</v>
      </c>
      <c r="K3471" s="228"/>
      <c r="L3471" s="228"/>
      <c r="M3471" s="228"/>
      <c r="N3471" s="245"/>
      <c r="O3471" s="245"/>
      <c r="P3471" s="245">
        <f>SUM(P3467:P3470)</f>
        <v>2276</v>
      </c>
      <c r="Q3471" s="76">
        <f>SUM(Q3467:Q3470)</f>
        <v>1</v>
      </c>
      <c r="R3471" s="76"/>
      <c r="S3471" s="76"/>
      <c r="T3471" s="76"/>
    </row>
    <row r="3472" spans="1:20" s="36" customFormat="1" ht="20.100000000000001" customHeight="1">
      <c r="A3472" s="29"/>
      <c r="B3472" s="34"/>
      <c r="C3472" s="31"/>
      <c r="D3472" s="32"/>
      <c r="E3472" s="33"/>
      <c r="F3472" s="34" t="s">
        <v>456</v>
      </c>
      <c r="G3472" s="34" t="s">
        <v>457</v>
      </c>
      <c r="H3472" s="34" t="s">
        <v>434</v>
      </c>
      <c r="I3472" s="29"/>
      <c r="J3472" s="35" t="s">
        <v>435</v>
      </c>
      <c r="K3472" s="228"/>
      <c r="L3472" s="228"/>
      <c r="M3472" s="228"/>
      <c r="N3472" s="241"/>
      <c r="O3472" s="241"/>
      <c r="P3472" s="241"/>
    </row>
    <row r="3473" spans="1:20" s="36" customFormat="1" ht="20.100000000000001" customHeight="1">
      <c r="A3473" s="29"/>
      <c r="B3473" s="34"/>
      <c r="C3473" s="31"/>
      <c r="D3473" s="32"/>
      <c r="E3473" s="33"/>
      <c r="F3473" s="34" t="s">
        <v>457</v>
      </c>
      <c r="G3473" s="34" t="s">
        <v>460</v>
      </c>
      <c r="H3473" s="34" t="s">
        <v>434</v>
      </c>
      <c r="I3473" s="29"/>
      <c r="J3473" s="35" t="s">
        <v>435</v>
      </c>
      <c r="K3473" s="228"/>
      <c r="L3473" s="228"/>
      <c r="M3473" s="228"/>
      <c r="N3473" s="241"/>
      <c r="O3473" s="241"/>
      <c r="P3473" s="241"/>
    </row>
    <row r="3474" spans="1:20" s="36" customFormat="1" ht="20.100000000000001" customHeight="1">
      <c r="A3474" s="29"/>
      <c r="B3474" s="34"/>
      <c r="C3474" s="31"/>
      <c r="D3474" s="32"/>
      <c r="E3474" s="33"/>
      <c r="F3474" s="34" t="s">
        <v>460</v>
      </c>
      <c r="G3474" s="34" t="s">
        <v>463</v>
      </c>
      <c r="H3474" s="34" t="s">
        <v>434</v>
      </c>
      <c r="I3474" s="29"/>
      <c r="J3474" s="35" t="s">
        <v>40</v>
      </c>
      <c r="K3474" s="228"/>
      <c r="L3474" s="228"/>
      <c r="M3474" s="228"/>
      <c r="N3474" s="241"/>
      <c r="O3474" s="241"/>
      <c r="P3474" s="241"/>
    </row>
    <row r="3475" spans="1:20" s="36" customFormat="1" ht="20.100000000000001" customHeight="1">
      <c r="A3475" s="29"/>
      <c r="B3475" s="34"/>
      <c r="C3475" s="31"/>
      <c r="D3475" s="32"/>
      <c r="E3475" s="33"/>
      <c r="F3475" s="34" t="s">
        <v>463</v>
      </c>
      <c r="G3475" s="34" t="s">
        <v>464</v>
      </c>
      <c r="H3475" s="34" t="s">
        <v>434</v>
      </c>
      <c r="I3475" s="29"/>
      <c r="J3475" s="35" t="s">
        <v>40</v>
      </c>
      <c r="K3475" s="228"/>
      <c r="L3475" s="228"/>
      <c r="M3475" s="228"/>
      <c r="N3475" s="241"/>
      <c r="O3475" s="241"/>
      <c r="P3475" s="241"/>
    </row>
    <row r="3476" spans="1:20" s="36" customFormat="1" ht="20.100000000000001" customHeight="1">
      <c r="A3476" s="29"/>
      <c r="B3476" s="34"/>
      <c r="C3476" s="31"/>
      <c r="D3476" s="32"/>
      <c r="E3476" s="33"/>
      <c r="F3476" s="34" t="s">
        <v>464</v>
      </c>
      <c r="G3476" s="34" t="s">
        <v>465</v>
      </c>
      <c r="H3476" s="34" t="s">
        <v>434</v>
      </c>
      <c r="I3476" s="29"/>
      <c r="J3476" s="35" t="s">
        <v>435</v>
      </c>
      <c r="K3476" s="228"/>
      <c r="L3476" s="228"/>
      <c r="M3476" s="228"/>
      <c r="N3476" s="241"/>
      <c r="O3476" s="241"/>
      <c r="P3476" s="241"/>
    </row>
    <row r="3477" spans="1:20" s="36" customFormat="1" ht="20.100000000000001" customHeight="1">
      <c r="A3477" s="29"/>
      <c r="B3477" s="34"/>
      <c r="C3477" s="31"/>
      <c r="D3477" s="32"/>
      <c r="E3477" s="33"/>
      <c r="F3477" s="34" t="s">
        <v>465</v>
      </c>
      <c r="G3477" s="34" t="s">
        <v>466</v>
      </c>
      <c r="H3477" s="34" t="s">
        <v>438</v>
      </c>
      <c r="I3477" s="29"/>
      <c r="J3477" s="35" t="s">
        <v>435</v>
      </c>
      <c r="K3477" s="228"/>
      <c r="L3477" s="228"/>
      <c r="M3477" s="228"/>
      <c r="N3477" s="241"/>
      <c r="O3477" s="241"/>
      <c r="P3477" s="241"/>
    </row>
    <row r="3478" spans="1:20" s="36" customFormat="1" ht="20.100000000000001" customHeight="1">
      <c r="A3478" s="29"/>
      <c r="B3478" s="34"/>
      <c r="C3478" s="31"/>
      <c r="D3478" s="32"/>
      <c r="E3478" s="33"/>
      <c r="F3478" s="34" t="s">
        <v>466</v>
      </c>
      <c r="G3478" s="34" t="s">
        <v>673</v>
      </c>
      <c r="H3478" s="34" t="s">
        <v>434</v>
      </c>
      <c r="I3478" s="29"/>
      <c r="J3478" s="35" t="s">
        <v>435</v>
      </c>
      <c r="K3478" s="228"/>
      <c r="L3478" s="228"/>
      <c r="M3478" s="228"/>
      <c r="N3478" s="241"/>
      <c r="O3478" s="241"/>
      <c r="P3478" s="241"/>
    </row>
    <row r="3479" spans="1:20" s="25" customFormat="1" ht="20.100000000000001" customHeight="1">
      <c r="A3479" s="20"/>
      <c r="B3479" s="44"/>
      <c r="C3479" s="41"/>
      <c r="D3479" s="42"/>
      <c r="E3479" s="43"/>
      <c r="F3479" s="44"/>
      <c r="G3479" s="44"/>
      <c r="H3479" s="44"/>
      <c r="I3479" s="20"/>
      <c r="J3479" s="24"/>
      <c r="K3479" s="226"/>
      <c r="L3479" s="226"/>
      <c r="M3479" s="226"/>
      <c r="N3479" s="239"/>
      <c r="O3479" s="239"/>
      <c r="P3479" s="239"/>
    </row>
    <row r="3480" spans="1:20" s="25" customFormat="1" ht="20.100000000000001" customHeight="1">
      <c r="A3480" s="20"/>
      <c r="B3480" s="44"/>
      <c r="C3480" s="41"/>
      <c r="D3480" s="42"/>
      <c r="E3480" s="43"/>
      <c r="F3480" s="44"/>
      <c r="G3480" s="44"/>
      <c r="H3480" s="44"/>
      <c r="I3480" s="20"/>
      <c r="J3480" s="24"/>
      <c r="K3480" s="226"/>
      <c r="L3480" s="226"/>
      <c r="M3480" s="226"/>
      <c r="N3480" s="239"/>
      <c r="O3480" s="239"/>
      <c r="P3480" s="239"/>
    </row>
    <row r="3481" spans="1:20" s="36" customFormat="1" ht="20.100000000000001" customHeight="1">
      <c r="A3481" s="29"/>
      <c r="B3481" s="34">
        <v>260</v>
      </c>
      <c r="C3481" s="31">
        <v>2.105</v>
      </c>
      <c r="D3481" s="32" t="s">
        <v>274</v>
      </c>
      <c r="E3481" s="33">
        <v>5.6929999999999996</v>
      </c>
      <c r="F3481" s="34" t="s">
        <v>433</v>
      </c>
      <c r="G3481" s="34" t="s">
        <v>447</v>
      </c>
      <c r="H3481" s="34" t="s">
        <v>434</v>
      </c>
      <c r="I3481" s="29"/>
      <c r="J3481" s="35" t="s">
        <v>435</v>
      </c>
      <c r="K3481" s="228" t="s">
        <v>434</v>
      </c>
      <c r="L3481" s="228">
        <f>COUNTIF(H3481:H3508,"B")</f>
        <v>18</v>
      </c>
      <c r="M3481" s="228">
        <v>200</v>
      </c>
      <c r="N3481" s="245">
        <f>L3481*M3481</f>
        <v>3600</v>
      </c>
      <c r="O3481" s="245"/>
      <c r="P3481" s="245">
        <f>O3481+N3481</f>
        <v>3600</v>
      </c>
      <c r="Q3481" s="76">
        <f>P3481/P3485</f>
        <v>0.63235552432812225</v>
      </c>
      <c r="R3481" s="76"/>
      <c r="S3481" s="76"/>
      <c r="T3481" s="76"/>
    </row>
    <row r="3482" spans="1:20" s="36" customFormat="1" ht="20.100000000000001" customHeight="1">
      <c r="A3482" s="29"/>
      <c r="B3482" s="34"/>
      <c r="C3482" s="31"/>
      <c r="D3482" s="32"/>
      <c r="E3482" s="33"/>
      <c r="F3482" s="34" t="s">
        <v>447</v>
      </c>
      <c r="G3482" s="34" t="s">
        <v>451</v>
      </c>
      <c r="H3482" s="34" t="s">
        <v>434</v>
      </c>
      <c r="I3482" s="29"/>
      <c r="J3482" s="35" t="s">
        <v>435</v>
      </c>
      <c r="K3482" s="228" t="s">
        <v>438</v>
      </c>
      <c r="L3482" s="228">
        <f>COUNTIF(H3481:H3508,"S")</f>
        <v>10</v>
      </c>
      <c r="M3482" s="228">
        <v>200</v>
      </c>
      <c r="N3482" s="245">
        <f>L3482*M3482</f>
        <v>2000</v>
      </c>
      <c r="O3482" s="245">
        <v>93</v>
      </c>
      <c r="P3482" s="245">
        <f>N3482+O3482</f>
        <v>2093</v>
      </c>
      <c r="Q3482" s="76">
        <f>P3482/P3485</f>
        <v>0.36764447567187775</v>
      </c>
      <c r="R3482" s="76"/>
      <c r="S3482" s="76"/>
      <c r="T3482" s="76"/>
    </row>
    <row r="3483" spans="1:20" s="36" customFormat="1" ht="20.100000000000001" customHeight="1">
      <c r="A3483" s="29"/>
      <c r="B3483" s="34"/>
      <c r="C3483" s="31"/>
      <c r="D3483" s="32"/>
      <c r="E3483" s="33"/>
      <c r="F3483" s="34" t="s">
        <v>451</v>
      </c>
      <c r="G3483" s="34" t="s">
        <v>454</v>
      </c>
      <c r="H3483" s="34" t="s">
        <v>434</v>
      </c>
      <c r="I3483" s="29"/>
      <c r="J3483" s="35" t="s">
        <v>435</v>
      </c>
      <c r="K3483" s="228" t="s">
        <v>440</v>
      </c>
      <c r="L3483" s="228">
        <f>COUNTIF(H3481:H3508,"RR")</f>
        <v>0</v>
      </c>
      <c r="M3483" s="228">
        <v>200</v>
      </c>
      <c r="N3483" s="245">
        <f>L3483*M3483</f>
        <v>0</v>
      </c>
      <c r="O3483" s="245"/>
      <c r="P3483" s="245">
        <f>N3483+O3483</f>
        <v>0</v>
      </c>
      <c r="Q3483" s="76">
        <f>P3483/P3485</f>
        <v>0</v>
      </c>
      <c r="R3483" s="76"/>
      <c r="S3483" s="76"/>
      <c r="T3483" s="76"/>
    </row>
    <row r="3484" spans="1:20" s="36" customFormat="1" ht="20.100000000000001" customHeight="1">
      <c r="A3484" s="29"/>
      <c r="B3484" s="34"/>
      <c r="C3484" s="31"/>
      <c r="D3484" s="32"/>
      <c r="E3484" s="33"/>
      <c r="F3484" s="34" t="s">
        <v>454</v>
      </c>
      <c r="G3484" s="34" t="s">
        <v>455</v>
      </c>
      <c r="H3484" s="34" t="s">
        <v>434</v>
      </c>
      <c r="I3484" s="29"/>
      <c r="J3484" s="35" t="s">
        <v>435</v>
      </c>
      <c r="K3484" s="228" t="s">
        <v>443</v>
      </c>
      <c r="L3484" s="228">
        <f>COUNTIF(H3481:H3508,"RB")</f>
        <v>0</v>
      </c>
      <c r="M3484" s="228">
        <v>200</v>
      </c>
      <c r="N3484" s="245">
        <f>L3484*M3484</f>
        <v>0</v>
      </c>
      <c r="O3484" s="245"/>
      <c r="P3484" s="245">
        <f>N3484+O3484</f>
        <v>0</v>
      </c>
      <c r="Q3484" s="76">
        <f>P3484/P3485</f>
        <v>0</v>
      </c>
      <c r="R3484" s="76"/>
      <c r="S3484" s="76"/>
      <c r="T3484" s="76"/>
    </row>
    <row r="3485" spans="1:20" s="36" customFormat="1" ht="20.100000000000001" customHeight="1">
      <c r="A3485" s="29"/>
      <c r="B3485" s="34"/>
      <c r="C3485" s="31"/>
      <c r="D3485" s="32"/>
      <c r="E3485" s="33"/>
      <c r="F3485" s="34" t="s">
        <v>455</v>
      </c>
      <c r="G3485" s="34" t="s">
        <v>456</v>
      </c>
      <c r="H3485" s="34" t="s">
        <v>434</v>
      </c>
      <c r="I3485" s="29"/>
      <c r="J3485" s="35" t="s">
        <v>435</v>
      </c>
      <c r="K3485" s="228"/>
      <c r="L3485" s="228"/>
      <c r="M3485" s="228"/>
      <c r="N3485" s="245"/>
      <c r="O3485" s="245"/>
      <c r="P3485" s="245">
        <f>SUM(P3481:P3484)</f>
        <v>5693</v>
      </c>
      <c r="Q3485" s="76">
        <f>SUM(Q3481:Q3484)</f>
        <v>1</v>
      </c>
      <c r="R3485" s="76"/>
      <c r="S3485" s="76"/>
      <c r="T3485" s="76"/>
    </row>
    <row r="3486" spans="1:20" s="36" customFormat="1" ht="20.100000000000001" customHeight="1">
      <c r="A3486" s="29"/>
      <c r="B3486" s="34"/>
      <c r="C3486" s="31"/>
      <c r="D3486" s="32"/>
      <c r="E3486" s="33"/>
      <c r="F3486" s="34" t="s">
        <v>456</v>
      </c>
      <c r="G3486" s="34" t="s">
        <v>457</v>
      </c>
      <c r="H3486" s="34" t="s">
        <v>434</v>
      </c>
      <c r="I3486" s="29"/>
      <c r="J3486" s="35" t="s">
        <v>435</v>
      </c>
      <c r="K3486" s="228"/>
      <c r="L3486" s="228"/>
      <c r="M3486" s="228"/>
      <c r="N3486" s="241"/>
      <c r="O3486" s="241"/>
      <c r="P3486" s="241"/>
    </row>
    <row r="3487" spans="1:20" s="36" customFormat="1" ht="20.100000000000001" customHeight="1">
      <c r="A3487" s="29"/>
      <c r="B3487" s="34"/>
      <c r="C3487" s="31"/>
      <c r="D3487" s="32"/>
      <c r="E3487" s="33"/>
      <c r="F3487" s="34" t="s">
        <v>457</v>
      </c>
      <c r="G3487" s="34" t="s">
        <v>460</v>
      </c>
      <c r="H3487" s="34" t="s">
        <v>434</v>
      </c>
      <c r="I3487" s="29"/>
      <c r="J3487" s="35" t="s">
        <v>435</v>
      </c>
      <c r="K3487" s="228"/>
      <c r="L3487" s="228"/>
      <c r="M3487" s="228"/>
      <c r="N3487" s="241"/>
      <c r="O3487" s="241"/>
      <c r="P3487" s="241"/>
    </row>
    <row r="3488" spans="1:20" s="36" customFormat="1" ht="20.100000000000001" customHeight="1">
      <c r="A3488" s="29"/>
      <c r="B3488" s="34"/>
      <c r="C3488" s="31"/>
      <c r="D3488" s="32"/>
      <c r="E3488" s="33"/>
      <c r="F3488" s="34" t="s">
        <v>460</v>
      </c>
      <c r="G3488" s="34" t="s">
        <v>463</v>
      </c>
      <c r="H3488" s="34" t="s">
        <v>434</v>
      </c>
      <c r="I3488" s="29"/>
      <c r="J3488" s="35" t="s">
        <v>435</v>
      </c>
      <c r="K3488" s="228"/>
      <c r="L3488" s="228"/>
      <c r="M3488" s="228"/>
      <c r="N3488" s="241"/>
      <c r="O3488" s="241"/>
      <c r="P3488" s="241"/>
    </row>
    <row r="3489" spans="1:16" s="36" customFormat="1" ht="20.100000000000001" customHeight="1">
      <c r="A3489" s="29"/>
      <c r="B3489" s="34"/>
      <c r="C3489" s="31"/>
      <c r="D3489" s="32"/>
      <c r="E3489" s="33"/>
      <c r="F3489" s="34" t="s">
        <v>463</v>
      </c>
      <c r="G3489" s="34" t="s">
        <v>464</v>
      </c>
      <c r="H3489" s="34" t="s">
        <v>434</v>
      </c>
      <c r="I3489" s="29"/>
      <c r="J3489" s="35" t="s">
        <v>435</v>
      </c>
      <c r="K3489" s="228"/>
      <c r="L3489" s="228"/>
      <c r="M3489" s="228"/>
      <c r="N3489" s="241"/>
      <c r="O3489" s="241"/>
      <c r="P3489" s="241"/>
    </row>
    <row r="3490" spans="1:16" s="36" customFormat="1" ht="20.100000000000001" customHeight="1">
      <c r="A3490" s="29"/>
      <c r="B3490" s="34"/>
      <c r="C3490" s="31"/>
      <c r="D3490" s="32"/>
      <c r="E3490" s="33"/>
      <c r="F3490" s="34" t="s">
        <v>464</v>
      </c>
      <c r="G3490" s="34" t="s">
        <v>465</v>
      </c>
      <c r="H3490" s="34" t="s">
        <v>434</v>
      </c>
      <c r="I3490" s="29"/>
      <c r="J3490" s="35" t="s">
        <v>435</v>
      </c>
      <c r="K3490" s="228"/>
      <c r="L3490" s="228"/>
      <c r="M3490" s="228"/>
      <c r="N3490" s="241"/>
      <c r="O3490" s="241"/>
      <c r="P3490" s="241"/>
    </row>
    <row r="3491" spans="1:16" s="36" customFormat="1" ht="20.100000000000001" customHeight="1">
      <c r="A3491" s="29"/>
      <c r="B3491" s="34"/>
      <c r="C3491" s="31"/>
      <c r="D3491" s="32"/>
      <c r="E3491" s="33"/>
      <c r="F3491" s="34" t="s">
        <v>465</v>
      </c>
      <c r="G3491" s="34" t="s">
        <v>466</v>
      </c>
      <c r="H3491" s="34" t="s">
        <v>434</v>
      </c>
      <c r="I3491" s="29"/>
      <c r="J3491" s="35" t="s">
        <v>435</v>
      </c>
      <c r="K3491" s="228"/>
      <c r="L3491" s="228"/>
      <c r="M3491" s="228"/>
      <c r="N3491" s="241"/>
      <c r="O3491" s="241"/>
      <c r="P3491" s="241"/>
    </row>
    <row r="3492" spans="1:16" s="36" customFormat="1" ht="20.100000000000001" customHeight="1">
      <c r="A3492" s="29"/>
      <c r="B3492" s="34"/>
      <c r="C3492" s="31"/>
      <c r="D3492" s="32"/>
      <c r="E3492" s="33"/>
      <c r="F3492" s="34" t="s">
        <v>466</v>
      </c>
      <c r="G3492" s="34" t="s">
        <v>467</v>
      </c>
      <c r="H3492" s="34" t="s">
        <v>434</v>
      </c>
      <c r="I3492" s="29"/>
      <c r="J3492" s="35" t="s">
        <v>435</v>
      </c>
      <c r="K3492" s="228"/>
      <c r="L3492" s="228"/>
      <c r="M3492" s="228"/>
      <c r="N3492" s="241"/>
      <c r="O3492" s="241"/>
      <c r="P3492" s="241"/>
    </row>
    <row r="3493" spans="1:16" s="36" customFormat="1" ht="20.100000000000001" customHeight="1">
      <c r="A3493" s="29"/>
      <c r="B3493" s="34"/>
      <c r="C3493" s="31"/>
      <c r="D3493" s="32"/>
      <c r="E3493" s="33"/>
      <c r="F3493" s="34" t="s">
        <v>467</v>
      </c>
      <c r="G3493" s="34" t="s">
        <v>468</v>
      </c>
      <c r="H3493" s="34" t="s">
        <v>434</v>
      </c>
      <c r="I3493" s="29"/>
      <c r="J3493" s="35" t="s">
        <v>435</v>
      </c>
      <c r="K3493" s="228"/>
      <c r="L3493" s="228"/>
      <c r="M3493" s="228"/>
      <c r="N3493" s="241"/>
      <c r="O3493" s="241"/>
      <c r="P3493" s="241"/>
    </row>
    <row r="3494" spans="1:16" s="36" customFormat="1" ht="20.100000000000001" customHeight="1">
      <c r="A3494" s="29"/>
      <c r="B3494" s="34"/>
      <c r="C3494" s="31"/>
      <c r="D3494" s="32"/>
      <c r="E3494" s="33"/>
      <c r="F3494" s="34" t="s">
        <v>468</v>
      </c>
      <c r="G3494" s="34" t="s">
        <v>469</v>
      </c>
      <c r="H3494" s="34" t="s">
        <v>434</v>
      </c>
      <c r="I3494" s="29"/>
      <c r="J3494" s="35" t="s">
        <v>435</v>
      </c>
      <c r="K3494" s="228"/>
      <c r="L3494" s="228"/>
      <c r="M3494" s="228"/>
      <c r="N3494" s="241"/>
      <c r="O3494" s="241"/>
      <c r="P3494" s="241"/>
    </row>
    <row r="3495" spans="1:16" s="36" customFormat="1" ht="20.100000000000001" customHeight="1">
      <c r="A3495" s="29"/>
      <c r="B3495" s="34"/>
      <c r="C3495" s="31"/>
      <c r="D3495" s="32"/>
      <c r="E3495" s="33"/>
      <c r="F3495" s="34" t="s">
        <v>469</v>
      </c>
      <c r="G3495" s="34" t="s">
        <v>470</v>
      </c>
      <c r="H3495" s="34" t="s">
        <v>438</v>
      </c>
      <c r="I3495" s="29"/>
      <c r="J3495" s="35" t="s">
        <v>435</v>
      </c>
      <c r="K3495" s="228"/>
      <c r="L3495" s="228"/>
      <c r="M3495" s="228"/>
      <c r="N3495" s="241"/>
      <c r="O3495" s="241"/>
      <c r="P3495" s="241"/>
    </row>
    <row r="3496" spans="1:16" s="36" customFormat="1" ht="20.100000000000001" customHeight="1">
      <c r="A3496" s="29"/>
      <c r="B3496" s="34"/>
      <c r="C3496" s="31"/>
      <c r="D3496" s="32"/>
      <c r="E3496" s="33"/>
      <c r="F3496" s="34" t="s">
        <v>470</v>
      </c>
      <c r="G3496" s="34" t="s">
        <v>471</v>
      </c>
      <c r="H3496" s="34" t="s">
        <v>438</v>
      </c>
      <c r="I3496" s="29"/>
      <c r="J3496" s="35" t="s">
        <v>435</v>
      </c>
      <c r="K3496" s="228"/>
      <c r="L3496" s="228"/>
      <c r="M3496" s="228"/>
      <c r="N3496" s="241"/>
      <c r="O3496" s="241"/>
      <c r="P3496" s="241"/>
    </row>
    <row r="3497" spans="1:16" s="36" customFormat="1" ht="20.100000000000001" customHeight="1">
      <c r="A3497" s="29"/>
      <c r="B3497" s="34"/>
      <c r="C3497" s="31"/>
      <c r="D3497" s="32"/>
      <c r="E3497" s="33"/>
      <c r="F3497" s="34" t="s">
        <v>471</v>
      </c>
      <c r="G3497" s="34" t="s">
        <v>473</v>
      </c>
      <c r="H3497" s="34" t="s">
        <v>438</v>
      </c>
      <c r="I3497" s="29"/>
      <c r="J3497" s="35" t="s">
        <v>435</v>
      </c>
      <c r="K3497" s="228"/>
      <c r="L3497" s="228"/>
      <c r="M3497" s="228"/>
      <c r="N3497" s="241"/>
      <c r="O3497" s="241"/>
      <c r="P3497" s="241"/>
    </row>
    <row r="3498" spans="1:16" s="36" customFormat="1" ht="20.100000000000001" customHeight="1">
      <c r="A3498" s="29"/>
      <c r="B3498" s="34"/>
      <c r="C3498" s="31"/>
      <c r="D3498" s="32"/>
      <c r="E3498" s="33"/>
      <c r="F3498" s="34" t="s">
        <v>473</v>
      </c>
      <c r="G3498" s="34" t="s">
        <v>474</v>
      </c>
      <c r="H3498" s="34" t="s">
        <v>438</v>
      </c>
      <c r="I3498" s="29"/>
      <c r="J3498" s="35" t="s">
        <v>435</v>
      </c>
      <c r="K3498" s="228"/>
      <c r="L3498" s="228"/>
      <c r="M3498" s="228"/>
      <c r="N3498" s="241"/>
      <c r="O3498" s="241"/>
      <c r="P3498" s="241"/>
    </row>
    <row r="3499" spans="1:16" s="36" customFormat="1" ht="20.100000000000001" customHeight="1">
      <c r="A3499" s="29"/>
      <c r="B3499" s="34"/>
      <c r="C3499" s="31"/>
      <c r="D3499" s="32"/>
      <c r="E3499" s="33"/>
      <c r="F3499" s="34" t="s">
        <v>474</v>
      </c>
      <c r="G3499" s="34" t="s">
        <v>475</v>
      </c>
      <c r="H3499" s="34" t="s">
        <v>438</v>
      </c>
      <c r="I3499" s="29"/>
      <c r="J3499" s="35" t="s">
        <v>435</v>
      </c>
      <c r="K3499" s="228"/>
      <c r="L3499" s="228"/>
      <c r="M3499" s="228"/>
      <c r="N3499" s="241"/>
      <c r="O3499" s="241"/>
      <c r="P3499" s="241"/>
    </row>
    <row r="3500" spans="1:16" s="36" customFormat="1" ht="20.100000000000001" customHeight="1">
      <c r="A3500" s="29"/>
      <c r="B3500" s="34"/>
      <c r="C3500" s="31"/>
      <c r="D3500" s="32"/>
      <c r="E3500" s="33"/>
      <c r="F3500" s="34" t="s">
        <v>475</v>
      </c>
      <c r="G3500" s="34" t="s">
        <v>476</v>
      </c>
      <c r="H3500" s="34" t="s">
        <v>434</v>
      </c>
      <c r="I3500" s="29"/>
      <c r="J3500" s="35" t="s">
        <v>435</v>
      </c>
      <c r="K3500" s="228"/>
      <c r="L3500" s="228"/>
      <c r="M3500" s="228"/>
      <c r="N3500" s="241"/>
      <c r="O3500" s="241"/>
      <c r="P3500" s="241"/>
    </row>
    <row r="3501" spans="1:16" s="36" customFormat="1" ht="20.100000000000001" customHeight="1">
      <c r="A3501" s="29"/>
      <c r="B3501" s="34"/>
      <c r="C3501" s="31"/>
      <c r="D3501" s="32"/>
      <c r="E3501" s="33"/>
      <c r="F3501" s="34" t="s">
        <v>476</v>
      </c>
      <c r="G3501" s="34" t="s">
        <v>477</v>
      </c>
      <c r="H3501" s="34" t="s">
        <v>438</v>
      </c>
      <c r="I3501" s="29"/>
      <c r="J3501" s="35" t="s">
        <v>40</v>
      </c>
      <c r="K3501" s="228"/>
      <c r="L3501" s="228"/>
      <c r="M3501" s="228"/>
      <c r="N3501" s="241"/>
      <c r="O3501" s="241"/>
      <c r="P3501" s="241"/>
    </row>
    <row r="3502" spans="1:16" s="36" customFormat="1" ht="20.100000000000001" customHeight="1">
      <c r="A3502" s="29"/>
      <c r="B3502" s="34"/>
      <c r="C3502" s="31"/>
      <c r="D3502" s="32"/>
      <c r="E3502" s="33"/>
      <c r="F3502" s="34" t="s">
        <v>477</v>
      </c>
      <c r="G3502" s="34" t="s">
        <v>543</v>
      </c>
      <c r="H3502" s="34" t="s">
        <v>438</v>
      </c>
      <c r="I3502" s="29"/>
      <c r="J3502" s="35" t="s">
        <v>40</v>
      </c>
      <c r="K3502" s="228"/>
      <c r="L3502" s="228"/>
      <c r="M3502" s="228"/>
      <c r="N3502" s="241"/>
      <c r="O3502" s="241"/>
      <c r="P3502" s="241"/>
    </row>
    <row r="3503" spans="1:16" s="36" customFormat="1" ht="20.100000000000001" customHeight="1">
      <c r="A3503" s="29"/>
      <c r="B3503" s="34"/>
      <c r="C3503" s="31"/>
      <c r="D3503" s="32"/>
      <c r="E3503" s="33"/>
      <c r="F3503" s="34" t="s">
        <v>543</v>
      </c>
      <c r="G3503" s="34" t="s">
        <v>550</v>
      </c>
      <c r="H3503" s="34" t="s">
        <v>434</v>
      </c>
      <c r="I3503" s="29"/>
      <c r="J3503" s="35" t="s">
        <v>435</v>
      </c>
      <c r="K3503" s="228"/>
      <c r="L3503" s="228"/>
      <c r="M3503" s="228"/>
      <c r="N3503" s="241"/>
      <c r="O3503" s="241"/>
      <c r="P3503" s="241"/>
    </row>
    <row r="3504" spans="1:16" s="36" customFormat="1" ht="20.100000000000001" customHeight="1">
      <c r="A3504" s="29"/>
      <c r="B3504" s="34"/>
      <c r="C3504" s="31"/>
      <c r="D3504" s="32"/>
      <c r="E3504" s="33"/>
      <c r="F3504" s="34" t="s">
        <v>550</v>
      </c>
      <c r="G3504" s="34" t="s">
        <v>551</v>
      </c>
      <c r="H3504" s="34" t="s">
        <v>434</v>
      </c>
      <c r="I3504" s="29"/>
      <c r="J3504" s="35" t="s">
        <v>435</v>
      </c>
      <c r="K3504" s="228"/>
      <c r="L3504" s="228"/>
      <c r="M3504" s="228"/>
      <c r="N3504" s="241"/>
      <c r="O3504" s="241"/>
      <c r="P3504" s="241"/>
    </row>
    <row r="3505" spans="1:20" s="36" customFormat="1" ht="20.100000000000001" customHeight="1">
      <c r="A3505" s="29"/>
      <c r="B3505" s="34"/>
      <c r="C3505" s="31"/>
      <c r="D3505" s="32"/>
      <c r="E3505" s="33"/>
      <c r="F3505" s="34" t="s">
        <v>551</v>
      </c>
      <c r="G3505" s="34" t="s">
        <v>552</v>
      </c>
      <c r="H3505" s="34" t="s">
        <v>434</v>
      </c>
      <c r="I3505" s="29"/>
      <c r="J3505" s="35" t="s">
        <v>435</v>
      </c>
      <c r="K3505" s="228"/>
      <c r="L3505" s="228"/>
      <c r="M3505" s="228"/>
      <c r="N3505" s="241"/>
      <c r="O3505" s="241"/>
      <c r="P3505" s="241"/>
    </row>
    <row r="3506" spans="1:20" s="36" customFormat="1" ht="20.100000000000001" customHeight="1">
      <c r="A3506" s="29"/>
      <c r="B3506" s="34"/>
      <c r="C3506" s="31"/>
      <c r="D3506" s="32"/>
      <c r="E3506" s="33"/>
      <c r="F3506" s="34" t="s">
        <v>552</v>
      </c>
      <c r="G3506" s="34" t="s">
        <v>553</v>
      </c>
      <c r="H3506" s="34" t="s">
        <v>438</v>
      </c>
      <c r="I3506" s="29"/>
      <c r="J3506" s="35" t="s">
        <v>40</v>
      </c>
      <c r="K3506" s="228"/>
      <c r="L3506" s="228"/>
      <c r="M3506" s="228"/>
      <c r="N3506" s="241"/>
      <c r="O3506" s="241"/>
      <c r="P3506" s="241"/>
    </row>
    <row r="3507" spans="1:20" s="36" customFormat="1" ht="20.100000000000001" customHeight="1">
      <c r="A3507" s="29"/>
      <c r="B3507" s="34"/>
      <c r="C3507" s="31"/>
      <c r="D3507" s="32"/>
      <c r="E3507" s="33"/>
      <c r="F3507" s="34" t="s">
        <v>553</v>
      </c>
      <c r="G3507" s="34" t="s">
        <v>554</v>
      </c>
      <c r="H3507" s="34" t="s">
        <v>438</v>
      </c>
      <c r="I3507" s="29"/>
      <c r="J3507" s="35" t="s">
        <v>40</v>
      </c>
      <c r="K3507" s="228"/>
      <c r="L3507" s="228"/>
      <c r="M3507" s="228"/>
      <c r="N3507" s="241"/>
      <c r="O3507" s="241"/>
      <c r="P3507" s="241"/>
    </row>
    <row r="3508" spans="1:20" s="36" customFormat="1" ht="20.100000000000001" customHeight="1">
      <c r="A3508" s="29"/>
      <c r="B3508" s="34"/>
      <c r="C3508" s="31"/>
      <c r="D3508" s="32"/>
      <c r="E3508" s="33"/>
      <c r="F3508" s="34" t="s">
        <v>554</v>
      </c>
      <c r="G3508" s="34" t="s">
        <v>555</v>
      </c>
      <c r="H3508" s="34" t="s">
        <v>438</v>
      </c>
      <c r="I3508" s="29"/>
      <c r="J3508" s="35" t="s">
        <v>40</v>
      </c>
      <c r="K3508" s="228"/>
      <c r="L3508" s="228"/>
      <c r="M3508" s="228"/>
      <c r="N3508" s="241"/>
      <c r="O3508" s="241"/>
      <c r="P3508" s="241"/>
    </row>
    <row r="3509" spans="1:20" s="36" customFormat="1" ht="20.100000000000001" customHeight="1">
      <c r="A3509" s="29"/>
      <c r="B3509" s="34"/>
      <c r="C3509" s="31"/>
      <c r="D3509" s="32"/>
      <c r="E3509" s="33"/>
      <c r="F3509" s="34" t="s">
        <v>555</v>
      </c>
      <c r="G3509" s="34" t="s">
        <v>674</v>
      </c>
      <c r="H3509" s="34" t="s">
        <v>438</v>
      </c>
      <c r="I3509" s="29"/>
      <c r="J3509" s="35" t="s">
        <v>40</v>
      </c>
      <c r="K3509" s="228"/>
      <c r="L3509" s="228"/>
      <c r="M3509" s="228"/>
      <c r="N3509" s="241"/>
      <c r="O3509" s="241"/>
      <c r="P3509" s="241"/>
    </row>
    <row r="3510" spans="1:20" s="25" customFormat="1" ht="20.100000000000001" customHeight="1">
      <c r="A3510" s="20"/>
      <c r="B3510" s="44"/>
      <c r="C3510" s="41"/>
      <c r="D3510" s="42"/>
      <c r="E3510" s="43"/>
      <c r="F3510" s="44"/>
      <c r="G3510" s="44"/>
      <c r="H3510" s="44"/>
      <c r="I3510" s="20"/>
      <c r="J3510" s="24"/>
      <c r="K3510" s="226"/>
      <c r="L3510" s="226"/>
      <c r="M3510" s="226"/>
      <c r="N3510" s="239"/>
      <c r="O3510" s="239"/>
      <c r="P3510" s="239"/>
    </row>
    <row r="3511" spans="1:20" s="25" customFormat="1" ht="20.100000000000001" customHeight="1">
      <c r="A3511" s="20"/>
      <c r="B3511" s="44"/>
      <c r="C3511" s="41"/>
      <c r="D3511" s="42"/>
      <c r="E3511" s="43"/>
      <c r="F3511" s="44"/>
      <c r="G3511" s="44"/>
      <c r="H3511" s="44"/>
      <c r="I3511" s="20"/>
      <c r="J3511" s="24"/>
      <c r="K3511" s="226"/>
      <c r="L3511" s="226"/>
      <c r="M3511" s="226"/>
      <c r="N3511" s="239"/>
      <c r="O3511" s="239"/>
      <c r="P3511" s="239"/>
    </row>
    <row r="3512" spans="1:20" s="75" customFormat="1" ht="20.100000000000001" customHeight="1">
      <c r="A3512" s="29"/>
      <c r="B3512" s="34">
        <v>261</v>
      </c>
      <c r="C3512" s="31">
        <v>2.1059999999999999</v>
      </c>
      <c r="D3512" s="32" t="s">
        <v>275</v>
      </c>
      <c r="E3512" s="33">
        <v>3.2810000000000001</v>
      </c>
      <c r="F3512" s="34" t="s">
        <v>433</v>
      </c>
      <c r="G3512" s="34" t="s">
        <v>447</v>
      </c>
      <c r="H3512" s="34" t="s">
        <v>434</v>
      </c>
      <c r="I3512" s="29"/>
      <c r="J3512" s="35" t="s">
        <v>435</v>
      </c>
      <c r="K3512" s="228" t="s">
        <v>434</v>
      </c>
      <c r="L3512" s="228">
        <f>COUNTIF(H3512:H3527,"B")</f>
        <v>2</v>
      </c>
      <c r="M3512" s="228">
        <v>200</v>
      </c>
      <c r="N3512" s="245">
        <f>L3512*M3512</f>
        <v>400</v>
      </c>
      <c r="O3512" s="245"/>
      <c r="P3512" s="245">
        <f>O3512+N3512</f>
        <v>400</v>
      </c>
      <c r="Q3512" s="76">
        <f>P3512/P3516</f>
        <v>0.121914050594331</v>
      </c>
      <c r="R3512" s="76"/>
      <c r="S3512" s="76"/>
      <c r="T3512" s="76"/>
    </row>
    <row r="3513" spans="1:20" s="75" customFormat="1" ht="20.100000000000001" customHeight="1">
      <c r="A3513" s="29"/>
      <c r="B3513" s="34"/>
      <c r="C3513" s="31"/>
      <c r="D3513" s="32"/>
      <c r="E3513" s="33"/>
      <c r="F3513" s="34" t="s">
        <v>447</v>
      </c>
      <c r="G3513" s="34" t="s">
        <v>451</v>
      </c>
      <c r="H3513" s="34" t="s">
        <v>434</v>
      </c>
      <c r="I3513" s="29"/>
      <c r="J3513" s="35" t="s">
        <v>435</v>
      </c>
      <c r="K3513" s="228" t="s">
        <v>438</v>
      </c>
      <c r="L3513" s="228">
        <f>COUNTIF(H3512:H3527,"S")</f>
        <v>0</v>
      </c>
      <c r="M3513" s="228">
        <v>200</v>
      </c>
      <c r="N3513" s="245">
        <f>L3513*M3513</f>
        <v>0</v>
      </c>
      <c r="O3513" s="245"/>
      <c r="P3513" s="245">
        <f>N3513+O3513</f>
        <v>0</v>
      </c>
      <c r="Q3513" s="76">
        <f>P3513/P3516</f>
        <v>0</v>
      </c>
      <c r="R3513" s="76"/>
      <c r="S3513" s="76"/>
      <c r="T3513" s="76"/>
    </row>
    <row r="3514" spans="1:20" s="75" customFormat="1" ht="20.100000000000001" customHeight="1">
      <c r="A3514" s="29"/>
      <c r="B3514" s="34"/>
      <c r="C3514" s="31"/>
      <c r="D3514" s="32"/>
      <c r="E3514" s="33"/>
      <c r="F3514" s="34" t="s">
        <v>451</v>
      </c>
      <c r="G3514" s="34" t="s">
        <v>454</v>
      </c>
      <c r="H3514" s="34" t="s">
        <v>443</v>
      </c>
      <c r="I3514" s="29"/>
      <c r="J3514" s="35" t="s">
        <v>40</v>
      </c>
      <c r="K3514" s="228" t="s">
        <v>440</v>
      </c>
      <c r="L3514" s="228">
        <f>COUNTIF(H3512:H3527,"RR")</f>
        <v>0</v>
      </c>
      <c r="M3514" s="228">
        <v>200</v>
      </c>
      <c r="N3514" s="245">
        <f>L3514*M3514</f>
        <v>0</v>
      </c>
      <c r="O3514" s="245"/>
      <c r="P3514" s="245">
        <f>N3514+O3514</f>
        <v>0</v>
      </c>
      <c r="Q3514" s="76">
        <f>P3514/P3516</f>
        <v>0</v>
      </c>
      <c r="R3514" s="76"/>
      <c r="S3514" s="76"/>
      <c r="T3514" s="76"/>
    </row>
    <row r="3515" spans="1:20" s="75" customFormat="1" ht="20.100000000000001" customHeight="1">
      <c r="A3515" s="29"/>
      <c r="B3515" s="34"/>
      <c r="C3515" s="31"/>
      <c r="D3515" s="32"/>
      <c r="E3515" s="33"/>
      <c r="F3515" s="34" t="s">
        <v>454</v>
      </c>
      <c r="G3515" s="34" t="s">
        <v>455</v>
      </c>
      <c r="H3515" s="34" t="s">
        <v>443</v>
      </c>
      <c r="I3515" s="29"/>
      <c r="J3515" s="35" t="s">
        <v>40</v>
      </c>
      <c r="K3515" s="228" t="s">
        <v>443</v>
      </c>
      <c r="L3515" s="228">
        <f>COUNTIF(H3512:H3527,"RB")</f>
        <v>14</v>
      </c>
      <c r="M3515" s="228">
        <v>200</v>
      </c>
      <c r="N3515" s="245">
        <f>L3515*M3515</f>
        <v>2800</v>
      </c>
      <c r="O3515" s="245">
        <v>81</v>
      </c>
      <c r="P3515" s="245">
        <f>N3515+O3515</f>
        <v>2881</v>
      </c>
      <c r="Q3515" s="76">
        <f>P3515/P3516</f>
        <v>0.87808594940566898</v>
      </c>
      <c r="R3515" s="76"/>
      <c r="S3515" s="76"/>
      <c r="T3515" s="76"/>
    </row>
    <row r="3516" spans="1:20" s="75" customFormat="1" ht="20.100000000000001" customHeight="1">
      <c r="A3516" s="29"/>
      <c r="B3516" s="34"/>
      <c r="C3516" s="31"/>
      <c r="D3516" s="32"/>
      <c r="E3516" s="33"/>
      <c r="F3516" s="34" t="s">
        <v>455</v>
      </c>
      <c r="G3516" s="34" t="s">
        <v>456</v>
      </c>
      <c r="H3516" s="34" t="s">
        <v>443</v>
      </c>
      <c r="I3516" s="29"/>
      <c r="J3516" s="35" t="s">
        <v>40</v>
      </c>
      <c r="K3516" s="228"/>
      <c r="L3516" s="228"/>
      <c r="M3516" s="228"/>
      <c r="N3516" s="245"/>
      <c r="O3516" s="245"/>
      <c r="P3516" s="245">
        <f>SUM(P3512:P3515)</f>
        <v>3281</v>
      </c>
      <c r="Q3516" s="76">
        <f>SUM(Q3512:Q3515)</f>
        <v>1</v>
      </c>
      <c r="R3516" s="76"/>
      <c r="S3516" s="76"/>
      <c r="T3516" s="76"/>
    </row>
    <row r="3517" spans="1:20" s="75" customFormat="1" ht="20.100000000000001" customHeight="1">
      <c r="A3517" s="29"/>
      <c r="B3517" s="34"/>
      <c r="C3517" s="31"/>
      <c r="D3517" s="32"/>
      <c r="E3517" s="33"/>
      <c r="F3517" s="34" t="s">
        <v>456</v>
      </c>
      <c r="G3517" s="34" t="s">
        <v>457</v>
      </c>
      <c r="H3517" s="34" t="s">
        <v>443</v>
      </c>
      <c r="I3517" s="29"/>
      <c r="J3517" s="35" t="s">
        <v>40</v>
      </c>
      <c r="K3517" s="228"/>
      <c r="L3517" s="228"/>
      <c r="M3517" s="228"/>
      <c r="N3517" s="245"/>
      <c r="O3517" s="245"/>
      <c r="P3517" s="245"/>
    </row>
    <row r="3518" spans="1:20" s="75" customFormat="1" ht="20.100000000000001" customHeight="1">
      <c r="A3518" s="29"/>
      <c r="B3518" s="34"/>
      <c r="C3518" s="31"/>
      <c r="D3518" s="32"/>
      <c r="E3518" s="33"/>
      <c r="F3518" s="34" t="s">
        <v>457</v>
      </c>
      <c r="G3518" s="34" t="s">
        <v>460</v>
      </c>
      <c r="H3518" s="34" t="s">
        <v>443</v>
      </c>
      <c r="I3518" s="29"/>
      <c r="J3518" s="35" t="s">
        <v>40</v>
      </c>
      <c r="K3518" s="228"/>
      <c r="L3518" s="228"/>
      <c r="M3518" s="228"/>
      <c r="N3518" s="245"/>
      <c r="O3518" s="245"/>
      <c r="P3518" s="245"/>
    </row>
    <row r="3519" spans="1:20" s="75" customFormat="1" ht="20.100000000000001" customHeight="1">
      <c r="A3519" s="29"/>
      <c r="B3519" s="34"/>
      <c r="C3519" s="31"/>
      <c r="D3519" s="32"/>
      <c r="E3519" s="33"/>
      <c r="F3519" s="34" t="s">
        <v>460</v>
      </c>
      <c r="G3519" s="34" t="s">
        <v>463</v>
      </c>
      <c r="H3519" s="34" t="s">
        <v>443</v>
      </c>
      <c r="I3519" s="29"/>
      <c r="J3519" s="35" t="s">
        <v>40</v>
      </c>
      <c r="K3519" s="228"/>
      <c r="L3519" s="228"/>
      <c r="M3519" s="228"/>
      <c r="N3519" s="245"/>
      <c r="O3519" s="245"/>
      <c r="P3519" s="245"/>
    </row>
    <row r="3520" spans="1:20" s="75" customFormat="1" ht="20.100000000000001" customHeight="1">
      <c r="A3520" s="29"/>
      <c r="B3520" s="34"/>
      <c r="C3520" s="31"/>
      <c r="D3520" s="32"/>
      <c r="E3520" s="33"/>
      <c r="F3520" s="34" t="s">
        <v>463</v>
      </c>
      <c r="G3520" s="34" t="s">
        <v>464</v>
      </c>
      <c r="H3520" s="34" t="s">
        <v>443</v>
      </c>
      <c r="I3520" s="29"/>
      <c r="J3520" s="35" t="s">
        <v>40</v>
      </c>
      <c r="K3520" s="228"/>
      <c r="L3520" s="228"/>
      <c r="M3520" s="228"/>
      <c r="N3520" s="245"/>
      <c r="O3520" s="245"/>
      <c r="P3520" s="245"/>
    </row>
    <row r="3521" spans="1:20" s="75" customFormat="1" ht="20.100000000000001" customHeight="1">
      <c r="A3521" s="29"/>
      <c r="B3521" s="34"/>
      <c r="C3521" s="31"/>
      <c r="D3521" s="32"/>
      <c r="E3521" s="33"/>
      <c r="F3521" s="34" t="s">
        <v>464</v>
      </c>
      <c r="G3521" s="34" t="s">
        <v>465</v>
      </c>
      <c r="H3521" s="34" t="s">
        <v>443</v>
      </c>
      <c r="I3521" s="29"/>
      <c r="J3521" s="35" t="s">
        <v>40</v>
      </c>
      <c r="K3521" s="228"/>
      <c r="L3521" s="228"/>
      <c r="M3521" s="228"/>
      <c r="N3521" s="245"/>
      <c r="O3521" s="245"/>
      <c r="P3521" s="245"/>
    </row>
    <row r="3522" spans="1:20" s="75" customFormat="1" ht="20.100000000000001" customHeight="1">
      <c r="A3522" s="29"/>
      <c r="B3522" s="34"/>
      <c r="C3522" s="31"/>
      <c r="D3522" s="32"/>
      <c r="E3522" s="33"/>
      <c r="F3522" s="34" t="s">
        <v>465</v>
      </c>
      <c r="G3522" s="34" t="s">
        <v>466</v>
      </c>
      <c r="H3522" s="34" t="s">
        <v>443</v>
      </c>
      <c r="I3522" s="29"/>
      <c r="J3522" s="35" t="s">
        <v>40</v>
      </c>
      <c r="K3522" s="228"/>
      <c r="L3522" s="228"/>
      <c r="M3522" s="228"/>
      <c r="N3522" s="245"/>
      <c r="O3522" s="245"/>
      <c r="P3522" s="245"/>
    </row>
    <row r="3523" spans="1:20" s="75" customFormat="1" ht="20.100000000000001" customHeight="1">
      <c r="A3523" s="29"/>
      <c r="B3523" s="34"/>
      <c r="C3523" s="31"/>
      <c r="D3523" s="32"/>
      <c r="E3523" s="33"/>
      <c r="F3523" s="34" t="s">
        <v>466</v>
      </c>
      <c r="G3523" s="34" t="s">
        <v>467</v>
      </c>
      <c r="H3523" s="34" t="s">
        <v>443</v>
      </c>
      <c r="I3523" s="29"/>
      <c r="J3523" s="35" t="s">
        <v>40</v>
      </c>
      <c r="K3523" s="228"/>
      <c r="L3523" s="228"/>
      <c r="M3523" s="228"/>
      <c r="N3523" s="245"/>
      <c r="O3523" s="245"/>
      <c r="P3523" s="245"/>
    </row>
    <row r="3524" spans="1:20" s="75" customFormat="1" ht="20.100000000000001" customHeight="1">
      <c r="A3524" s="29"/>
      <c r="B3524" s="34"/>
      <c r="C3524" s="31"/>
      <c r="D3524" s="32"/>
      <c r="E3524" s="33"/>
      <c r="F3524" s="34" t="s">
        <v>467</v>
      </c>
      <c r="G3524" s="34" t="s">
        <v>468</v>
      </c>
      <c r="H3524" s="34" t="s">
        <v>443</v>
      </c>
      <c r="I3524" s="29"/>
      <c r="J3524" s="35" t="s">
        <v>40</v>
      </c>
      <c r="K3524" s="228"/>
      <c r="L3524" s="228"/>
      <c r="M3524" s="228"/>
      <c r="N3524" s="245"/>
      <c r="O3524" s="245"/>
      <c r="P3524" s="245"/>
    </row>
    <row r="3525" spans="1:20" s="75" customFormat="1" ht="20.100000000000001" customHeight="1">
      <c r="A3525" s="29"/>
      <c r="B3525" s="34"/>
      <c r="C3525" s="31"/>
      <c r="D3525" s="32"/>
      <c r="E3525" s="33"/>
      <c r="F3525" s="34" t="s">
        <v>468</v>
      </c>
      <c r="G3525" s="34" t="s">
        <v>469</v>
      </c>
      <c r="H3525" s="34" t="s">
        <v>443</v>
      </c>
      <c r="I3525" s="29"/>
      <c r="J3525" s="35" t="s">
        <v>40</v>
      </c>
      <c r="K3525" s="228"/>
      <c r="L3525" s="228"/>
      <c r="M3525" s="228"/>
      <c r="N3525" s="245"/>
      <c r="O3525" s="245"/>
      <c r="P3525" s="245"/>
    </row>
    <row r="3526" spans="1:20" s="75" customFormat="1" ht="20.100000000000001" customHeight="1">
      <c r="A3526" s="29"/>
      <c r="B3526" s="34"/>
      <c r="C3526" s="31"/>
      <c r="D3526" s="32"/>
      <c r="E3526" s="33"/>
      <c r="F3526" s="34" t="s">
        <v>469</v>
      </c>
      <c r="G3526" s="34" t="s">
        <v>470</v>
      </c>
      <c r="H3526" s="34" t="s">
        <v>443</v>
      </c>
      <c r="I3526" s="29"/>
      <c r="J3526" s="35" t="s">
        <v>40</v>
      </c>
      <c r="K3526" s="228"/>
      <c r="L3526" s="228"/>
      <c r="M3526" s="228"/>
      <c r="N3526" s="245"/>
      <c r="O3526" s="245"/>
      <c r="P3526" s="245"/>
    </row>
    <row r="3527" spans="1:20" s="75" customFormat="1" ht="20.100000000000001" customHeight="1">
      <c r="A3527" s="29"/>
      <c r="B3527" s="34"/>
      <c r="C3527" s="31"/>
      <c r="D3527" s="32"/>
      <c r="E3527" s="33"/>
      <c r="F3527" s="34" t="s">
        <v>470</v>
      </c>
      <c r="G3527" s="34" t="s">
        <v>471</v>
      </c>
      <c r="H3527" s="34" t="s">
        <v>443</v>
      </c>
      <c r="I3527" s="29"/>
      <c r="J3527" s="35" t="s">
        <v>40</v>
      </c>
      <c r="K3527" s="228"/>
      <c r="L3527" s="228"/>
      <c r="M3527" s="228"/>
      <c r="N3527" s="245"/>
      <c r="O3527" s="245"/>
      <c r="P3527" s="245"/>
    </row>
    <row r="3528" spans="1:20" s="75" customFormat="1" ht="20.100000000000001" customHeight="1">
      <c r="A3528" s="29"/>
      <c r="B3528" s="34"/>
      <c r="C3528" s="31"/>
      <c r="D3528" s="32"/>
      <c r="E3528" s="33"/>
      <c r="F3528" s="34" t="s">
        <v>471</v>
      </c>
      <c r="G3528" s="34" t="s">
        <v>675</v>
      </c>
      <c r="H3528" s="34" t="s">
        <v>443</v>
      </c>
      <c r="I3528" s="29"/>
      <c r="J3528" s="35" t="s">
        <v>40</v>
      </c>
      <c r="K3528" s="228"/>
      <c r="L3528" s="228"/>
      <c r="M3528" s="228"/>
      <c r="N3528" s="245"/>
      <c r="O3528" s="245"/>
      <c r="P3528" s="245"/>
    </row>
    <row r="3529" spans="1:20" s="25" customFormat="1" ht="20.100000000000001" customHeight="1">
      <c r="A3529" s="20"/>
      <c r="B3529" s="44"/>
      <c r="C3529" s="41"/>
      <c r="D3529" s="42"/>
      <c r="E3529" s="43"/>
      <c r="F3529" s="44"/>
      <c r="G3529" s="44"/>
      <c r="H3529" s="44"/>
      <c r="I3529" s="20"/>
      <c r="J3529" s="24"/>
      <c r="K3529" s="226"/>
      <c r="L3529" s="226"/>
      <c r="M3529" s="226"/>
      <c r="N3529" s="239"/>
      <c r="O3529" s="239"/>
      <c r="P3529" s="239"/>
    </row>
    <row r="3530" spans="1:20" s="25" customFormat="1" ht="20.100000000000001" customHeight="1">
      <c r="A3530" s="20"/>
      <c r="B3530" s="44"/>
      <c r="C3530" s="41"/>
      <c r="D3530" s="42"/>
      <c r="E3530" s="43"/>
      <c r="F3530" s="44"/>
      <c r="G3530" s="44"/>
      <c r="H3530" s="44"/>
      <c r="I3530" s="20"/>
      <c r="J3530" s="24"/>
      <c r="K3530" s="226"/>
      <c r="L3530" s="226"/>
      <c r="M3530" s="226"/>
      <c r="N3530" s="239"/>
      <c r="O3530" s="239"/>
      <c r="P3530" s="239"/>
    </row>
    <row r="3531" spans="1:20" s="36" customFormat="1" ht="20.100000000000001" customHeight="1">
      <c r="A3531" s="29"/>
      <c r="B3531" s="34">
        <v>262</v>
      </c>
      <c r="C3531" s="31">
        <v>2.1070000000000002</v>
      </c>
      <c r="D3531" s="32" t="s">
        <v>276</v>
      </c>
      <c r="E3531" s="33">
        <v>4.0330000000000004</v>
      </c>
      <c r="F3531" s="34" t="s">
        <v>433</v>
      </c>
      <c r="G3531" s="34" t="s">
        <v>447</v>
      </c>
      <c r="H3531" s="34" t="s">
        <v>443</v>
      </c>
      <c r="I3531" s="29"/>
      <c r="J3531" s="35" t="s">
        <v>435</v>
      </c>
      <c r="K3531" s="228" t="s">
        <v>434</v>
      </c>
      <c r="L3531" s="228">
        <f>COUNTIF(H3531:H3550,"B")</f>
        <v>5</v>
      </c>
      <c r="M3531" s="228">
        <v>200</v>
      </c>
      <c r="N3531" s="245">
        <f>L3531*M3531</f>
        <v>1000</v>
      </c>
      <c r="O3531" s="245"/>
      <c r="P3531" s="245">
        <f>O3531+N3531</f>
        <v>1000</v>
      </c>
      <c r="Q3531" s="76">
        <f>P3531/P3535</f>
        <v>0.24795437639474338</v>
      </c>
      <c r="R3531" s="76"/>
      <c r="S3531" s="76"/>
      <c r="T3531" s="76"/>
    </row>
    <row r="3532" spans="1:20" s="36" customFormat="1" ht="20.100000000000001" customHeight="1">
      <c r="A3532" s="29"/>
      <c r="B3532" s="34"/>
      <c r="C3532" s="31"/>
      <c r="D3532" s="32"/>
      <c r="E3532" s="33"/>
      <c r="F3532" s="34" t="s">
        <v>447</v>
      </c>
      <c r="G3532" s="34" t="s">
        <v>451</v>
      </c>
      <c r="H3532" s="34" t="s">
        <v>438</v>
      </c>
      <c r="I3532" s="29"/>
      <c r="J3532" s="35" t="s">
        <v>435</v>
      </c>
      <c r="K3532" s="228" t="s">
        <v>438</v>
      </c>
      <c r="L3532" s="228">
        <f>COUNTIF(H3531:H3550,"S")</f>
        <v>6</v>
      </c>
      <c r="M3532" s="228">
        <v>200</v>
      </c>
      <c r="N3532" s="245">
        <f>L3532*M3532</f>
        <v>1200</v>
      </c>
      <c r="O3532" s="245">
        <v>33</v>
      </c>
      <c r="P3532" s="245">
        <f>N3532+O3532</f>
        <v>1233</v>
      </c>
      <c r="Q3532" s="76">
        <f>P3532/P3535</f>
        <v>0.30572774609471859</v>
      </c>
      <c r="R3532" s="76"/>
      <c r="S3532" s="76"/>
      <c r="T3532" s="76"/>
    </row>
    <row r="3533" spans="1:20" s="36" customFormat="1" ht="20.100000000000001" customHeight="1">
      <c r="A3533" s="29"/>
      <c r="B3533" s="34"/>
      <c r="C3533" s="31"/>
      <c r="D3533" s="32"/>
      <c r="E3533" s="33"/>
      <c r="F3533" s="34" t="s">
        <v>451</v>
      </c>
      <c r="G3533" s="34" t="s">
        <v>454</v>
      </c>
      <c r="H3533" s="34" t="s">
        <v>443</v>
      </c>
      <c r="I3533" s="29"/>
      <c r="J3533" s="35" t="s">
        <v>435</v>
      </c>
      <c r="K3533" s="228" t="s">
        <v>440</v>
      </c>
      <c r="L3533" s="228">
        <f>COUNTIF(H3531:H3550,"RR")</f>
        <v>1</v>
      </c>
      <c r="M3533" s="228">
        <v>200</v>
      </c>
      <c r="N3533" s="245">
        <f>L3533*M3533</f>
        <v>200</v>
      </c>
      <c r="O3533" s="245"/>
      <c r="P3533" s="245">
        <f>N3533+O3533</f>
        <v>200</v>
      </c>
      <c r="Q3533" s="76">
        <f>P3533/P3535</f>
        <v>4.9590875278948676E-2</v>
      </c>
      <c r="R3533" s="76"/>
      <c r="S3533" s="76"/>
      <c r="T3533" s="76"/>
    </row>
    <row r="3534" spans="1:20" s="36" customFormat="1" ht="20.100000000000001" customHeight="1">
      <c r="A3534" s="29"/>
      <c r="B3534" s="34"/>
      <c r="C3534" s="31"/>
      <c r="D3534" s="32"/>
      <c r="E3534" s="33"/>
      <c r="F3534" s="34" t="s">
        <v>454</v>
      </c>
      <c r="G3534" s="34" t="s">
        <v>455</v>
      </c>
      <c r="H3534" s="34" t="s">
        <v>438</v>
      </c>
      <c r="I3534" s="29"/>
      <c r="J3534" s="35" t="s">
        <v>435</v>
      </c>
      <c r="K3534" s="228" t="s">
        <v>443</v>
      </c>
      <c r="L3534" s="228">
        <f>COUNTIF(H3531:H3550,"RB")</f>
        <v>8</v>
      </c>
      <c r="M3534" s="228">
        <v>200</v>
      </c>
      <c r="N3534" s="245">
        <f>L3534*M3534</f>
        <v>1600</v>
      </c>
      <c r="O3534" s="245"/>
      <c r="P3534" s="245">
        <f>N3534+O3534</f>
        <v>1600</v>
      </c>
      <c r="Q3534" s="76">
        <f>P3534/P3535</f>
        <v>0.39672700223158941</v>
      </c>
      <c r="R3534" s="76"/>
      <c r="S3534" s="76"/>
      <c r="T3534" s="76"/>
    </row>
    <row r="3535" spans="1:20" s="36" customFormat="1" ht="20.100000000000001" customHeight="1">
      <c r="A3535" s="29"/>
      <c r="B3535" s="34"/>
      <c r="C3535" s="31"/>
      <c r="D3535" s="32"/>
      <c r="E3535" s="33"/>
      <c r="F3535" s="34" t="s">
        <v>455</v>
      </c>
      <c r="G3535" s="34" t="s">
        <v>456</v>
      </c>
      <c r="H3535" s="34" t="s">
        <v>443</v>
      </c>
      <c r="I3535" s="29"/>
      <c r="J3535" s="35" t="s">
        <v>435</v>
      </c>
      <c r="K3535" s="228"/>
      <c r="L3535" s="228"/>
      <c r="M3535" s="228"/>
      <c r="N3535" s="245"/>
      <c r="O3535" s="245"/>
      <c r="P3535" s="245">
        <f>SUM(P3531:P3534)</f>
        <v>4033</v>
      </c>
      <c r="Q3535" s="76">
        <f>SUM(Q3531:Q3534)</f>
        <v>1</v>
      </c>
      <c r="R3535" s="76"/>
      <c r="S3535" s="76"/>
      <c r="T3535" s="76"/>
    </row>
    <row r="3536" spans="1:20" s="36" customFormat="1" ht="20.100000000000001" customHeight="1">
      <c r="A3536" s="29"/>
      <c r="B3536" s="34"/>
      <c r="C3536" s="31"/>
      <c r="D3536" s="32"/>
      <c r="E3536" s="33"/>
      <c r="F3536" s="34" t="s">
        <v>456</v>
      </c>
      <c r="G3536" s="34" t="s">
        <v>457</v>
      </c>
      <c r="H3536" s="34" t="s">
        <v>440</v>
      </c>
      <c r="I3536" s="29"/>
      <c r="J3536" s="35" t="s">
        <v>435</v>
      </c>
      <c r="K3536" s="228"/>
      <c r="L3536" s="228"/>
      <c r="M3536" s="228"/>
      <c r="N3536" s="241"/>
      <c r="O3536" s="241"/>
      <c r="P3536" s="241"/>
    </row>
    <row r="3537" spans="1:16" s="36" customFormat="1" ht="20.100000000000001" customHeight="1">
      <c r="A3537" s="29"/>
      <c r="B3537" s="34"/>
      <c r="C3537" s="31"/>
      <c r="D3537" s="32"/>
      <c r="E3537" s="33"/>
      <c r="F3537" s="34" t="s">
        <v>457</v>
      </c>
      <c r="G3537" s="34" t="s">
        <v>460</v>
      </c>
      <c r="H3537" s="34" t="s">
        <v>434</v>
      </c>
      <c r="I3537" s="29"/>
      <c r="J3537" s="35" t="s">
        <v>435</v>
      </c>
      <c r="K3537" s="228"/>
      <c r="L3537" s="228"/>
      <c r="M3537" s="228"/>
      <c r="N3537" s="241"/>
      <c r="O3537" s="241"/>
      <c r="P3537" s="241"/>
    </row>
    <row r="3538" spans="1:16" s="36" customFormat="1" ht="20.100000000000001" customHeight="1">
      <c r="A3538" s="29"/>
      <c r="B3538" s="34"/>
      <c r="C3538" s="31"/>
      <c r="D3538" s="32"/>
      <c r="E3538" s="33"/>
      <c r="F3538" s="34" t="s">
        <v>460</v>
      </c>
      <c r="G3538" s="34" t="s">
        <v>463</v>
      </c>
      <c r="H3538" s="34" t="s">
        <v>438</v>
      </c>
      <c r="I3538" s="29"/>
      <c r="J3538" s="35" t="s">
        <v>435</v>
      </c>
      <c r="K3538" s="228"/>
      <c r="L3538" s="228"/>
      <c r="M3538" s="228"/>
      <c r="N3538" s="241"/>
      <c r="O3538" s="241"/>
      <c r="P3538" s="241"/>
    </row>
    <row r="3539" spans="1:16" s="36" customFormat="1" ht="20.100000000000001" customHeight="1">
      <c r="A3539" s="29"/>
      <c r="B3539" s="34"/>
      <c r="C3539" s="31"/>
      <c r="D3539" s="32"/>
      <c r="E3539" s="33"/>
      <c r="F3539" s="34" t="s">
        <v>463</v>
      </c>
      <c r="G3539" s="34" t="s">
        <v>464</v>
      </c>
      <c r="H3539" s="34" t="s">
        <v>438</v>
      </c>
      <c r="I3539" s="29"/>
      <c r="J3539" s="35" t="s">
        <v>435</v>
      </c>
      <c r="K3539" s="228"/>
      <c r="L3539" s="228"/>
      <c r="M3539" s="228"/>
      <c r="N3539" s="241"/>
      <c r="O3539" s="241"/>
      <c r="P3539" s="241"/>
    </row>
    <row r="3540" spans="1:16" s="36" customFormat="1" ht="20.100000000000001" customHeight="1">
      <c r="A3540" s="29"/>
      <c r="B3540" s="34"/>
      <c r="C3540" s="31"/>
      <c r="D3540" s="32"/>
      <c r="E3540" s="33"/>
      <c r="F3540" s="34" t="s">
        <v>464</v>
      </c>
      <c r="G3540" s="34" t="s">
        <v>465</v>
      </c>
      <c r="H3540" s="34" t="s">
        <v>434</v>
      </c>
      <c r="I3540" s="29"/>
      <c r="J3540" s="35" t="s">
        <v>435</v>
      </c>
      <c r="K3540" s="228"/>
      <c r="L3540" s="228"/>
      <c r="M3540" s="228"/>
      <c r="N3540" s="241"/>
      <c r="O3540" s="241"/>
      <c r="P3540" s="241"/>
    </row>
    <row r="3541" spans="1:16" s="36" customFormat="1" ht="20.100000000000001" customHeight="1">
      <c r="A3541" s="29"/>
      <c r="B3541" s="34"/>
      <c r="C3541" s="31"/>
      <c r="D3541" s="32"/>
      <c r="E3541" s="33"/>
      <c r="F3541" s="34" t="s">
        <v>465</v>
      </c>
      <c r="G3541" s="34" t="s">
        <v>466</v>
      </c>
      <c r="H3541" s="34" t="s">
        <v>443</v>
      </c>
      <c r="I3541" s="29"/>
      <c r="J3541" s="35" t="s">
        <v>435</v>
      </c>
      <c r="K3541" s="228"/>
      <c r="L3541" s="228"/>
      <c r="M3541" s="228"/>
      <c r="N3541" s="241"/>
      <c r="O3541" s="241"/>
      <c r="P3541" s="241"/>
    </row>
    <row r="3542" spans="1:16" s="36" customFormat="1" ht="20.100000000000001" customHeight="1">
      <c r="A3542" s="29"/>
      <c r="B3542" s="34"/>
      <c r="C3542" s="31"/>
      <c r="D3542" s="32"/>
      <c r="E3542" s="33"/>
      <c r="F3542" s="34" t="s">
        <v>466</v>
      </c>
      <c r="G3542" s="34" t="s">
        <v>467</v>
      </c>
      <c r="H3542" s="34" t="s">
        <v>434</v>
      </c>
      <c r="I3542" s="29"/>
      <c r="J3542" s="35" t="s">
        <v>435</v>
      </c>
      <c r="K3542" s="228"/>
      <c r="L3542" s="228"/>
      <c r="M3542" s="228"/>
      <c r="N3542" s="241"/>
      <c r="O3542" s="241"/>
      <c r="P3542" s="241"/>
    </row>
    <row r="3543" spans="1:16" s="36" customFormat="1" ht="20.100000000000001" customHeight="1">
      <c r="A3543" s="29"/>
      <c r="B3543" s="34"/>
      <c r="C3543" s="31"/>
      <c r="D3543" s="32"/>
      <c r="E3543" s="33"/>
      <c r="F3543" s="34" t="s">
        <v>467</v>
      </c>
      <c r="G3543" s="34" t="s">
        <v>468</v>
      </c>
      <c r="H3543" s="34" t="s">
        <v>434</v>
      </c>
      <c r="I3543" s="29"/>
      <c r="J3543" s="35" t="s">
        <v>435</v>
      </c>
      <c r="K3543" s="228"/>
      <c r="L3543" s="228"/>
      <c r="M3543" s="228"/>
      <c r="N3543" s="241"/>
      <c r="O3543" s="241"/>
      <c r="P3543" s="241"/>
    </row>
    <row r="3544" spans="1:16" s="36" customFormat="1" ht="20.100000000000001" customHeight="1">
      <c r="A3544" s="29"/>
      <c r="B3544" s="34"/>
      <c r="C3544" s="31"/>
      <c r="D3544" s="32"/>
      <c r="E3544" s="33"/>
      <c r="F3544" s="34" t="s">
        <v>468</v>
      </c>
      <c r="G3544" s="34" t="s">
        <v>469</v>
      </c>
      <c r="H3544" s="34" t="s">
        <v>438</v>
      </c>
      <c r="I3544" s="29"/>
      <c r="J3544" s="35" t="s">
        <v>435</v>
      </c>
      <c r="K3544" s="228"/>
      <c r="L3544" s="228"/>
      <c r="M3544" s="228"/>
      <c r="N3544" s="241"/>
      <c r="O3544" s="241"/>
      <c r="P3544" s="241"/>
    </row>
    <row r="3545" spans="1:16" s="36" customFormat="1" ht="20.100000000000001" customHeight="1">
      <c r="A3545" s="29"/>
      <c r="B3545" s="34"/>
      <c r="C3545" s="31"/>
      <c r="D3545" s="32"/>
      <c r="E3545" s="33"/>
      <c r="F3545" s="34" t="s">
        <v>469</v>
      </c>
      <c r="G3545" s="34" t="s">
        <v>470</v>
      </c>
      <c r="H3545" s="34" t="s">
        <v>443</v>
      </c>
      <c r="I3545" s="29"/>
      <c r="J3545" s="35" t="s">
        <v>435</v>
      </c>
      <c r="K3545" s="228"/>
      <c r="L3545" s="228"/>
      <c r="M3545" s="228"/>
      <c r="N3545" s="241"/>
      <c r="O3545" s="241"/>
      <c r="P3545" s="241"/>
    </row>
    <row r="3546" spans="1:16" s="36" customFormat="1" ht="20.100000000000001" customHeight="1">
      <c r="A3546" s="29"/>
      <c r="B3546" s="34"/>
      <c r="C3546" s="31"/>
      <c r="D3546" s="32"/>
      <c r="E3546" s="33"/>
      <c r="F3546" s="34" t="s">
        <v>470</v>
      </c>
      <c r="G3546" s="34" t="s">
        <v>471</v>
      </c>
      <c r="H3546" s="34" t="s">
        <v>443</v>
      </c>
      <c r="I3546" s="29"/>
      <c r="J3546" s="35" t="s">
        <v>435</v>
      </c>
      <c r="K3546" s="228"/>
      <c r="L3546" s="228"/>
      <c r="M3546" s="228"/>
      <c r="N3546" s="241"/>
      <c r="O3546" s="241"/>
      <c r="P3546" s="241"/>
    </row>
    <row r="3547" spans="1:16" s="36" customFormat="1" ht="20.100000000000001" customHeight="1">
      <c r="A3547" s="29"/>
      <c r="B3547" s="34"/>
      <c r="C3547" s="31"/>
      <c r="D3547" s="32"/>
      <c r="E3547" s="33"/>
      <c r="F3547" s="34" t="s">
        <v>471</v>
      </c>
      <c r="G3547" s="34" t="s">
        <v>473</v>
      </c>
      <c r="H3547" s="34" t="s">
        <v>443</v>
      </c>
      <c r="I3547" s="29"/>
      <c r="J3547" s="35" t="s">
        <v>435</v>
      </c>
      <c r="K3547" s="228"/>
      <c r="L3547" s="228"/>
      <c r="M3547" s="228"/>
      <c r="N3547" s="241"/>
      <c r="O3547" s="241"/>
      <c r="P3547" s="241"/>
    </row>
    <row r="3548" spans="1:16" s="36" customFormat="1" ht="20.100000000000001" customHeight="1">
      <c r="A3548" s="29"/>
      <c r="B3548" s="34"/>
      <c r="C3548" s="31"/>
      <c r="D3548" s="32"/>
      <c r="E3548" s="33"/>
      <c r="F3548" s="34" t="s">
        <v>473</v>
      </c>
      <c r="G3548" s="34" t="s">
        <v>474</v>
      </c>
      <c r="H3548" s="34" t="s">
        <v>443</v>
      </c>
      <c r="I3548" s="29"/>
      <c r="J3548" s="35" t="s">
        <v>435</v>
      </c>
      <c r="K3548" s="228"/>
      <c r="L3548" s="228"/>
      <c r="M3548" s="228"/>
      <c r="N3548" s="241"/>
      <c r="O3548" s="241"/>
      <c r="P3548" s="241"/>
    </row>
    <row r="3549" spans="1:16" s="36" customFormat="1" ht="20.100000000000001" customHeight="1">
      <c r="A3549" s="29"/>
      <c r="B3549" s="34"/>
      <c r="C3549" s="31"/>
      <c r="D3549" s="32"/>
      <c r="E3549" s="33"/>
      <c r="F3549" s="34" t="s">
        <v>474</v>
      </c>
      <c r="G3549" s="34" t="s">
        <v>475</v>
      </c>
      <c r="H3549" s="34" t="s">
        <v>438</v>
      </c>
      <c r="I3549" s="29"/>
      <c r="J3549" s="35" t="s">
        <v>435</v>
      </c>
      <c r="K3549" s="228"/>
      <c r="L3549" s="228"/>
      <c r="M3549" s="228"/>
      <c r="N3549" s="241"/>
      <c r="O3549" s="241"/>
      <c r="P3549" s="241"/>
    </row>
    <row r="3550" spans="1:16" s="36" customFormat="1" ht="20.100000000000001" customHeight="1">
      <c r="A3550" s="29"/>
      <c r="B3550" s="34"/>
      <c r="C3550" s="31"/>
      <c r="D3550" s="32"/>
      <c r="E3550" s="33"/>
      <c r="F3550" s="34" t="s">
        <v>475</v>
      </c>
      <c r="G3550" s="34" t="s">
        <v>476</v>
      </c>
      <c r="H3550" s="34" t="s">
        <v>434</v>
      </c>
      <c r="I3550" s="29"/>
      <c r="J3550" s="35" t="s">
        <v>435</v>
      </c>
      <c r="K3550" s="228"/>
      <c r="L3550" s="228"/>
      <c r="M3550" s="228"/>
      <c r="N3550" s="241"/>
      <c r="O3550" s="241"/>
      <c r="P3550" s="241"/>
    </row>
    <row r="3551" spans="1:16" s="36" customFormat="1" ht="20.100000000000001" customHeight="1">
      <c r="A3551" s="29"/>
      <c r="B3551" s="34"/>
      <c r="C3551" s="31"/>
      <c r="D3551" s="32"/>
      <c r="E3551" s="33"/>
      <c r="F3551" s="34" t="s">
        <v>476</v>
      </c>
      <c r="G3551" s="34" t="s">
        <v>676</v>
      </c>
      <c r="H3551" s="34" t="s">
        <v>438</v>
      </c>
      <c r="I3551" s="29"/>
      <c r="J3551" s="35" t="s">
        <v>435</v>
      </c>
      <c r="K3551" s="228"/>
      <c r="L3551" s="228"/>
      <c r="M3551" s="228"/>
      <c r="N3551" s="241"/>
      <c r="O3551" s="241"/>
      <c r="P3551" s="241"/>
    </row>
    <row r="3552" spans="1:16" s="25" customFormat="1" ht="20.100000000000001" customHeight="1">
      <c r="A3552" s="20"/>
      <c r="B3552" s="44"/>
      <c r="C3552" s="41"/>
      <c r="D3552" s="42"/>
      <c r="E3552" s="43"/>
      <c r="F3552" s="44"/>
      <c r="G3552" s="44"/>
      <c r="H3552" s="44"/>
      <c r="I3552" s="20"/>
      <c r="J3552" s="24"/>
      <c r="K3552" s="226"/>
      <c r="L3552" s="226"/>
      <c r="M3552" s="226"/>
      <c r="N3552" s="239"/>
      <c r="O3552" s="239"/>
      <c r="P3552" s="239"/>
    </row>
    <row r="3553" spans="1:20" s="25" customFormat="1" ht="20.100000000000001" customHeight="1">
      <c r="A3553" s="20"/>
      <c r="B3553" s="44"/>
      <c r="C3553" s="41"/>
      <c r="D3553" s="42"/>
      <c r="E3553" s="43"/>
      <c r="F3553" s="44"/>
      <c r="G3553" s="44"/>
      <c r="H3553" s="44"/>
      <c r="I3553" s="20"/>
      <c r="J3553" s="24"/>
      <c r="K3553" s="226"/>
      <c r="L3553" s="226"/>
      <c r="M3553" s="226"/>
      <c r="N3553" s="239"/>
      <c r="O3553" s="239"/>
      <c r="P3553" s="239"/>
    </row>
    <row r="3554" spans="1:20" s="36" customFormat="1" ht="20.100000000000001" customHeight="1">
      <c r="A3554" s="29"/>
      <c r="B3554" s="34">
        <v>263</v>
      </c>
      <c r="C3554" s="31">
        <v>2.1080000000000001</v>
      </c>
      <c r="D3554" s="32" t="s">
        <v>277</v>
      </c>
      <c r="E3554" s="33">
        <v>4.444</v>
      </c>
      <c r="F3554" s="34" t="s">
        <v>433</v>
      </c>
      <c r="G3554" s="34" t="s">
        <v>447</v>
      </c>
      <c r="H3554" s="34" t="s">
        <v>434</v>
      </c>
      <c r="I3554" s="29"/>
      <c r="J3554" s="35" t="s">
        <v>435</v>
      </c>
      <c r="K3554" s="228" t="s">
        <v>434</v>
      </c>
      <c r="L3554" s="228">
        <f>COUNTIF(H3554:H3575,"B")</f>
        <v>10</v>
      </c>
      <c r="M3554" s="228">
        <v>200</v>
      </c>
      <c r="N3554" s="245">
        <f>L3554*M3554</f>
        <v>2000</v>
      </c>
      <c r="O3554" s="245"/>
      <c r="P3554" s="245">
        <f>O3554+N3554</f>
        <v>2000</v>
      </c>
      <c r="Q3554" s="76">
        <f>P3554/P3558</f>
        <v>0.45004500450045004</v>
      </c>
      <c r="R3554" s="76"/>
      <c r="S3554" s="76"/>
      <c r="T3554" s="76"/>
    </row>
    <row r="3555" spans="1:20" s="36" customFormat="1" ht="20.100000000000001" customHeight="1">
      <c r="A3555" s="29"/>
      <c r="B3555" s="34"/>
      <c r="C3555" s="31"/>
      <c r="D3555" s="32"/>
      <c r="E3555" s="33"/>
      <c r="F3555" s="34" t="s">
        <v>447</v>
      </c>
      <c r="G3555" s="34" t="s">
        <v>451</v>
      </c>
      <c r="H3555" s="34" t="s">
        <v>434</v>
      </c>
      <c r="I3555" s="29"/>
      <c r="J3555" s="35" t="s">
        <v>435</v>
      </c>
      <c r="K3555" s="228" t="s">
        <v>438</v>
      </c>
      <c r="L3555" s="228">
        <f>COUNTIF(H3554:H3575,"S")</f>
        <v>11</v>
      </c>
      <c r="M3555" s="228">
        <v>200</v>
      </c>
      <c r="N3555" s="245">
        <f>L3555*M3555</f>
        <v>2200</v>
      </c>
      <c r="O3555" s="245">
        <v>44</v>
      </c>
      <c r="P3555" s="245">
        <f>N3555+O3555</f>
        <v>2244</v>
      </c>
      <c r="Q3555" s="76">
        <f>P3555/P3558</f>
        <v>0.50495049504950495</v>
      </c>
      <c r="R3555" s="76"/>
      <c r="S3555" s="76"/>
      <c r="T3555" s="76"/>
    </row>
    <row r="3556" spans="1:20" s="36" customFormat="1" ht="20.100000000000001" customHeight="1">
      <c r="A3556" s="29"/>
      <c r="B3556" s="34"/>
      <c r="C3556" s="31"/>
      <c r="D3556" s="32"/>
      <c r="E3556" s="33"/>
      <c r="F3556" s="34" t="s">
        <v>451</v>
      </c>
      <c r="G3556" s="34" t="s">
        <v>454</v>
      </c>
      <c r="H3556" s="34" t="s">
        <v>434</v>
      </c>
      <c r="I3556" s="29"/>
      <c r="J3556" s="35" t="s">
        <v>435</v>
      </c>
      <c r="K3556" s="228" t="s">
        <v>440</v>
      </c>
      <c r="L3556" s="228">
        <f>COUNTIF(H3554:H3575,"RR")</f>
        <v>1</v>
      </c>
      <c r="M3556" s="228">
        <v>200</v>
      </c>
      <c r="N3556" s="245">
        <f>L3556*M3556</f>
        <v>200</v>
      </c>
      <c r="O3556" s="245"/>
      <c r="P3556" s="245">
        <f>N3556+O3556</f>
        <v>200</v>
      </c>
      <c r="Q3556" s="76">
        <f>P3556/P3558</f>
        <v>4.5004500450045004E-2</v>
      </c>
      <c r="R3556" s="76"/>
      <c r="S3556" s="76"/>
      <c r="T3556" s="76"/>
    </row>
    <row r="3557" spans="1:20" s="36" customFormat="1" ht="20.100000000000001" customHeight="1">
      <c r="A3557" s="29"/>
      <c r="B3557" s="34"/>
      <c r="C3557" s="31"/>
      <c r="D3557" s="32"/>
      <c r="E3557" s="33"/>
      <c r="F3557" s="34" t="s">
        <v>454</v>
      </c>
      <c r="G3557" s="34" t="s">
        <v>455</v>
      </c>
      <c r="H3557" s="34" t="s">
        <v>434</v>
      </c>
      <c r="I3557" s="29"/>
      <c r="J3557" s="35" t="s">
        <v>435</v>
      </c>
      <c r="K3557" s="228" t="s">
        <v>443</v>
      </c>
      <c r="L3557" s="228">
        <f>COUNTIF(H3554:H3575,"RB")</f>
        <v>0</v>
      </c>
      <c r="M3557" s="228">
        <v>200</v>
      </c>
      <c r="N3557" s="245">
        <f>L3557*M3557</f>
        <v>0</v>
      </c>
      <c r="O3557" s="245"/>
      <c r="P3557" s="245">
        <f>N3557+O3557</f>
        <v>0</v>
      </c>
      <c r="Q3557" s="76">
        <f>P3557/P3558</f>
        <v>0</v>
      </c>
      <c r="R3557" s="76"/>
      <c r="S3557" s="76"/>
      <c r="T3557" s="76"/>
    </row>
    <row r="3558" spans="1:20" s="36" customFormat="1" ht="20.100000000000001" customHeight="1">
      <c r="A3558" s="29"/>
      <c r="B3558" s="34"/>
      <c r="C3558" s="31"/>
      <c r="D3558" s="32"/>
      <c r="E3558" s="33"/>
      <c r="F3558" s="34" t="s">
        <v>455</v>
      </c>
      <c r="G3558" s="34" t="s">
        <v>456</v>
      </c>
      <c r="H3558" s="34" t="s">
        <v>434</v>
      </c>
      <c r="I3558" s="29"/>
      <c r="J3558" s="35" t="s">
        <v>435</v>
      </c>
      <c r="K3558" s="228"/>
      <c r="L3558" s="228"/>
      <c r="M3558" s="228"/>
      <c r="N3558" s="245"/>
      <c r="O3558" s="245"/>
      <c r="P3558" s="245">
        <f>SUM(P3554:P3557)</f>
        <v>4444</v>
      </c>
      <c r="Q3558" s="76">
        <f>SUM(Q3554:Q3557)</f>
        <v>1</v>
      </c>
      <c r="R3558" s="76"/>
      <c r="S3558" s="76"/>
      <c r="T3558" s="76"/>
    </row>
    <row r="3559" spans="1:20" s="36" customFormat="1" ht="20.100000000000001" customHeight="1">
      <c r="A3559" s="29"/>
      <c r="B3559" s="34"/>
      <c r="C3559" s="31"/>
      <c r="D3559" s="32"/>
      <c r="E3559" s="33"/>
      <c r="F3559" s="34" t="s">
        <v>456</v>
      </c>
      <c r="G3559" s="34" t="s">
        <v>457</v>
      </c>
      <c r="H3559" s="34" t="s">
        <v>434</v>
      </c>
      <c r="I3559" s="29"/>
      <c r="J3559" s="35" t="s">
        <v>435</v>
      </c>
      <c r="K3559" s="228"/>
      <c r="L3559" s="228"/>
      <c r="M3559" s="228"/>
      <c r="N3559" s="241"/>
      <c r="O3559" s="241"/>
      <c r="P3559" s="241"/>
    </row>
    <row r="3560" spans="1:20" s="36" customFormat="1" ht="20.100000000000001" customHeight="1">
      <c r="A3560" s="29"/>
      <c r="B3560" s="34"/>
      <c r="C3560" s="31"/>
      <c r="D3560" s="32"/>
      <c r="E3560" s="33"/>
      <c r="F3560" s="34" t="s">
        <v>457</v>
      </c>
      <c r="G3560" s="34" t="s">
        <v>460</v>
      </c>
      <c r="H3560" s="34" t="s">
        <v>434</v>
      </c>
      <c r="I3560" s="29"/>
      <c r="J3560" s="35" t="s">
        <v>435</v>
      </c>
      <c r="K3560" s="228"/>
      <c r="L3560" s="228"/>
      <c r="M3560" s="228"/>
      <c r="N3560" s="241"/>
      <c r="O3560" s="241"/>
      <c r="P3560" s="241"/>
    </row>
    <row r="3561" spans="1:20" s="36" customFormat="1" ht="20.100000000000001" customHeight="1">
      <c r="A3561" s="29"/>
      <c r="B3561" s="34"/>
      <c r="C3561" s="31"/>
      <c r="D3561" s="32"/>
      <c r="E3561" s="33"/>
      <c r="F3561" s="34" t="s">
        <v>460</v>
      </c>
      <c r="G3561" s="34" t="s">
        <v>463</v>
      </c>
      <c r="H3561" s="34" t="s">
        <v>434</v>
      </c>
      <c r="I3561" s="29"/>
      <c r="J3561" s="35" t="s">
        <v>435</v>
      </c>
      <c r="K3561" s="228"/>
      <c r="L3561" s="228"/>
      <c r="M3561" s="228"/>
      <c r="N3561" s="241"/>
      <c r="O3561" s="241"/>
      <c r="P3561" s="241"/>
    </row>
    <row r="3562" spans="1:20" s="36" customFormat="1" ht="20.100000000000001" customHeight="1">
      <c r="A3562" s="29"/>
      <c r="B3562" s="34"/>
      <c r="C3562" s="31"/>
      <c r="D3562" s="32"/>
      <c r="E3562" s="33"/>
      <c r="F3562" s="34" t="s">
        <v>463</v>
      </c>
      <c r="G3562" s="34" t="s">
        <v>464</v>
      </c>
      <c r="H3562" s="34" t="s">
        <v>434</v>
      </c>
      <c r="I3562" s="29"/>
      <c r="J3562" s="35" t="s">
        <v>435</v>
      </c>
      <c r="K3562" s="228"/>
      <c r="L3562" s="228"/>
      <c r="M3562" s="228"/>
      <c r="N3562" s="241"/>
      <c r="O3562" s="241"/>
      <c r="P3562" s="241"/>
    </row>
    <row r="3563" spans="1:20" s="36" customFormat="1" ht="20.100000000000001" customHeight="1">
      <c r="A3563" s="29"/>
      <c r="B3563" s="34"/>
      <c r="C3563" s="31"/>
      <c r="D3563" s="32"/>
      <c r="E3563" s="33"/>
      <c r="F3563" s="34" t="s">
        <v>464</v>
      </c>
      <c r="G3563" s="34" t="s">
        <v>465</v>
      </c>
      <c r="H3563" s="34" t="s">
        <v>438</v>
      </c>
      <c r="I3563" s="29"/>
      <c r="J3563" s="35" t="s">
        <v>435</v>
      </c>
      <c r="K3563" s="228"/>
      <c r="L3563" s="228"/>
      <c r="M3563" s="228"/>
      <c r="N3563" s="241"/>
      <c r="O3563" s="241"/>
      <c r="P3563" s="241"/>
    </row>
    <row r="3564" spans="1:20" s="36" customFormat="1" ht="20.100000000000001" customHeight="1">
      <c r="A3564" s="29"/>
      <c r="B3564" s="34"/>
      <c r="C3564" s="31"/>
      <c r="D3564" s="32"/>
      <c r="E3564" s="33"/>
      <c r="F3564" s="34" t="s">
        <v>465</v>
      </c>
      <c r="G3564" s="34" t="s">
        <v>466</v>
      </c>
      <c r="H3564" s="34" t="s">
        <v>434</v>
      </c>
      <c r="I3564" s="29"/>
      <c r="J3564" s="35" t="s">
        <v>435</v>
      </c>
      <c r="K3564" s="228"/>
      <c r="L3564" s="228"/>
      <c r="M3564" s="228"/>
      <c r="N3564" s="241"/>
      <c r="O3564" s="241"/>
      <c r="P3564" s="241"/>
    </row>
    <row r="3565" spans="1:20" s="36" customFormat="1" ht="20.100000000000001" customHeight="1">
      <c r="A3565" s="29"/>
      <c r="B3565" s="34"/>
      <c r="C3565" s="31"/>
      <c r="D3565" s="32"/>
      <c r="E3565" s="33"/>
      <c r="F3565" s="34" t="s">
        <v>466</v>
      </c>
      <c r="G3565" s="34" t="s">
        <v>467</v>
      </c>
      <c r="H3565" s="34" t="s">
        <v>438</v>
      </c>
      <c r="I3565" s="29"/>
      <c r="J3565" s="35" t="s">
        <v>435</v>
      </c>
      <c r="K3565" s="228"/>
      <c r="L3565" s="228"/>
      <c r="M3565" s="228"/>
      <c r="N3565" s="241"/>
      <c r="O3565" s="241"/>
      <c r="P3565" s="241"/>
    </row>
    <row r="3566" spans="1:20" s="36" customFormat="1" ht="20.100000000000001" customHeight="1">
      <c r="A3566" s="29"/>
      <c r="B3566" s="34"/>
      <c r="C3566" s="31"/>
      <c r="D3566" s="32"/>
      <c r="E3566" s="33"/>
      <c r="F3566" s="34" t="s">
        <v>467</v>
      </c>
      <c r="G3566" s="34" t="s">
        <v>468</v>
      </c>
      <c r="H3566" s="34" t="s">
        <v>438</v>
      </c>
      <c r="I3566" s="29"/>
      <c r="J3566" s="35" t="s">
        <v>435</v>
      </c>
      <c r="K3566" s="228"/>
      <c r="L3566" s="228"/>
      <c r="M3566" s="228"/>
      <c r="N3566" s="241"/>
      <c r="O3566" s="241"/>
      <c r="P3566" s="241"/>
    </row>
    <row r="3567" spans="1:20" s="36" customFormat="1" ht="20.100000000000001" customHeight="1">
      <c r="A3567" s="29"/>
      <c r="B3567" s="34"/>
      <c r="C3567" s="31"/>
      <c r="D3567" s="32"/>
      <c r="E3567" s="33"/>
      <c r="F3567" s="34" t="s">
        <v>468</v>
      </c>
      <c r="G3567" s="34" t="s">
        <v>469</v>
      </c>
      <c r="H3567" s="34" t="s">
        <v>438</v>
      </c>
      <c r="I3567" s="29"/>
      <c r="J3567" s="35" t="s">
        <v>435</v>
      </c>
      <c r="K3567" s="228"/>
      <c r="L3567" s="228"/>
      <c r="M3567" s="228"/>
      <c r="N3567" s="241"/>
      <c r="O3567" s="241"/>
      <c r="P3567" s="241"/>
    </row>
    <row r="3568" spans="1:20" s="36" customFormat="1" ht="20.100000000000001" customHeight="1">
      <c r="A3568" s="29"/>
      <c r="B3568" s="34"/>
      <c r="C3568" s="31"/>
      <c r="D3568" s="32"/>
      <c r="E3568" s="33"/>
      <c r="F3568" s="34" t="s">
        <v>469</v>
      </c>
      <c r="G3568" s="34" t="s">
        <v>470</v>
      </c>
      <c r="H3568" s="34" t="s">
        <v>438</v>
      </c>
      <c r="I3568" s="29"/>
      <c r="J3568" s="35" t="s">
        <v>435</v>
      </c>
      <c r="K3568" s="228"/>
      <c r="L3568" s="228"/>
      <c r="M3568" s="228"/>
      <c r="N3568" s="241"/>
      <c r="O3568" s="241"/>
      <c r="P3568" s="241"/>
    </row>
    <row r="3569" spans="1:20" s="36" customFormat="1" ht="20.100000000000001" customHeight="1">
      <c r="A3569" s="29"/>
      <c r="B3569" s="34"/>
      <c r="C3569" s="31"/>
      <c r="D3569" s="32"/>
      <c r="E3569" s="33"/>
      <c r="F3569" s="34" t="s">
        <v>470</v>
      </c>
      <c r="G3569" s="34" t="s">
        <v>471</v>
      </c>
      <c r="H3569" s="34" t="s">
        <v>438</v>
      </c>
      <c r="I3569" s="29"/>
      <c r="J3569" s="35" t="s">
        <v>435</v>
      </c>
      <c r="K3569" s="228"/>
      <c r="L3569" s="228"/>
      <c r="M3569" s="228"/>
      <c r="N3569" s="241"/>
      <c r="O3569" s="241"/>
      <c r="P3569" s="241"/>
    </row>
    <row r="3570" spans="1:20" s="36" customFormat="1" ht="20.100000000000001" customHeight="1">
      <c r="A3570" s="29"/>
      <c r="B3570" s="34"/>
      <c r="C3570" s="31"/>
      <c r="D3570" s="32"/>
      <c r="E3570" s="33"/>
      <c r="F3570" s="34" t="s">
        <v>471</v>
      </c>
      <c r="G3570" s="34" t="s">
        <v>473</v>
      </c>
      <c r="H3570" s="34" t="s">
        <v>438</v>
      </c>
      <c r="I3570" s="29"/>
      <c r="J3570" s="35" t="s">
        <v>435</v>
      </c>
      <c r="K3570" s="228"/>
      <c r="L3570" s="228"/>
      <c r="M3570" s="228"/>
      <c r="N3570" s="241"/>
      <c r="O3570" s="241"/>
      <c r="P3570" s="241"/>
    </row>
    <row r="3571" spans="1:20" s="36" customFormat="1" ht="20.100000000000001" customHeight="1">
      <c r="A3571" s="29"/>
      <c r="B3571" s="34"/>
      <c r="C3571" s="31"/>
      <c r="D3571" s="32"/>
      <c r="E3571" s="33"/>
      <c r="F3571" s="34" t="s">
        <v>473</v>
      </c>
      <c r="G3571" s="34" t="s">
        <v>474</v>
      </c>
      <c r="H3571" s="34" t="s">
        <v>438</v>
      </c>
      <c r="I3571" s="29"/>
      <c r="J3571" s="35" t="s">
        <v>435</v>
      </c>
      <c r="K3571" s="228"/>
      <c r="L3571" s="228"/>
      <c r="M3571" s="228"/>
      <c r="N3571" s="241"/>
      <c r="O3571" s="241"/>
      <c r="P3571" s="241"/>
    </row>
    <row r="3572" spans="1:20" s="36" customFormat="1" ht="20.100000000000001" customHeight="1">
      <c r="A3572" s="29"/>
      <c r="B3572" s="34"/>
      <c r="C3572" s="31"/>
      <c r="D3572" s="32"/>
      <c r="E3572" s="33"/>
      <c r="F3572" s="34" t="s">
        <v>474</v>
      </c>
      <c r="G3572" s="34" t="s">
        <v>475</v>
      </c>
      <c r="H3572" s="34" t="s">
        <v>438</v>
      </c>
      <c r="I3572" s="29"/>
      <c r="J3572" s="35" t="s">
        <v>435</v>
      </c>
      <c r="K3572" s="228"/>
      <c r="L3572" s="228"/>
      <c r="M3572" s="228"/>
      <c r="N3572" s="241"/>
      <c r="O3572" s="241"/>
      <c r="P3572" s="241"/>
    </row>
    <row r="3573" spans="1:20" s="36" customFormat="1" ht="20.100000000000001" customHeight="1">
      <c r="A3573" s="29"/>
      <c r="B3573" s="34"/>
      <c r="C3573" s="31"/>
      <c r="D3573" s="32"/>
      <c r="E3573" s="33"/>
      <c r="F3573" s="34" t="s">
        <v>475</v>
      </c>
      <c r="G3573" s="34" t="s">
        <v>476</v>
      </c>
      <c r="H3573" s="34" t="s">
        <v>438</v>
      </c>
      <c r="I3573" s="29"/>
      <c r="J3573" s="35" t="s">
        <v>435</v>
      </c>
      <c r="K3573" s="228"/>
      <c r="L3573" s="228"/>
      <c r="M3573" s="228"/>
      <c r="N3573" s="241"/>
      <c r="O3573" s="241"/>
      <c r="P3573" s="241"/>
    </row>
    <row r="3574" spans="1:20" s="36" customFormat="1" ht="20.100000000000001" customHeight="1">
      <c r="A3574" s="29"/>
      <c r="B3574" s="34"/>
      <c r="C3574" s="31"/>
      <c r="D3574" s="32"/>
      <c r="E3574" s="33"/>
      <c r="F3574" s="34" t="s">
        <v>476</v>
      </c>
      <c r="G3574" s="34" t="s">
        <v>477</v>
      </c>
      <c r="H3574" s="34" t="s">
        <v>440</v>
      </c>
      <c r="I3574" s="29"/>
      <c r="J3574" s="35" t="s">
        <v>435</v>
      </c>
      <c r="K3574" s="228"/>
      <c r="L3574" s="228"/>
      <c r="M3574" s="228"/>
      <c r="N3574" s="241"/>
      <c r="O3574" s="241"/>
      <c r="P3574" s="241"/>
    </row>
    <row r="3575" spans="1:20" s="36" customFormat="1" ht="20.100000000000001" customHeight="1">
      <c r="A3575" s="29"/>
      <c r="B3575" s="34"/>
      <c r="C3575" s="31"/>
      <c r="D3575" s="32"/>
      <c r="E3575" s="33"/>
      <c r="F3575" s="34" t="s">
        <v>477</v>
      </c>
      <c r="G3575" s="34" t="s">
        <v>543</v>
      </c>
      <c r="H3575" s="34" t="s">
        <v>438</v>
      </c>
      <c r="I3575" s="29"/>
      <c r="J3575" s="35" t="s">
        <v>435</v>
      </c>
      <c r="K3575" s="228"/>
      <c r="L3575" s="228"/>
      <c r="M3575" s="228"/>
      <c r="N3575" s="241"/>
      <c r="O3575" s="241"/>
      <c r="P3575" s="241"/>
    </row>
    <row r="3576" spans="1:20" s="36" customFormat="1" ht="20.100000000000001" customHeight="1">
      <c r="A3576" s="29"/>
      <c r="B3576" s="34"/>
      <c r="C3576" s="31"/>
      <c r="D3576" s="32"/>
      <c r="E3576" s="33"/>
      <c r="F3576" s="34" t="s">
        <v>543</v>
      </c>
      <c r="G3576" s="34" t="s">
        <v>677</v>
      </c>
      <c r="H3576" s="34" t="s">
        <v>438</v>
      </c>
      <c r="I3576" s="29"/>
      <c r="J3576" s="35" t="s">
        <v>435</v>
      </c>
      <c r="K3576" s="228"/>
      <c r="L3576" s="228"/>
      <c r="M3576" s="228"/>
      <c r="N3576" s="241"/>
      <c r="O3576" s="241"/>
      <c r="P3576" s="241"/>
    </row>
    <row r="3577" spans="1:20" s="25" customFormat="1" ht="20.100000000000001" customHeight="1">
      <c r="A3577" s="20"/>
      <c r="B3577" s="44"/>
      <c r="C3577" s="41"/>
      <c r="D3577" s="42"/>
      <c r="E3577" s="43"/>
      <c r="F3577" s="44"/>
      <c r="G3577" s="44"/>
      <c r="H3577" s="44"/>
      <c r="I3577" s="20"/>
      <c r="J3577" s="24"/>
      <c r="K3577" s="226"/>
      <c r="L3577" s="226"/>
      <c r="M3577" s="226"/>
      <c r="N3577" s="239"/>
      <c r="O3577" s="239"/>
      <c r="P3577" s="239"/>
    </row>
    <row r="3578" spans="1:20" s="25" customFormat="1" ht="20.100000000000001" customHeight="1">
      <c r="A3578" s="20"/>
      <c r="B3578" s="44"/>
      <c r="C3578" s="41"/>
      <c r="D3578" s="42"/>
      <c r="E3578" s="43"/>
      <c r="F3578" s="44"/>
      <c r="G3578" s="44"/>
      <c r="H3578" s="44"/>
      <c r="I3578" s="20"/>
      <c r="J3578" s="24"/>
      <c r="K3578" s="226"/>
      <c r="L3578" s="226"/>
      <c r="M3578" s="226"/>
      <c r="N3578" s="239"/>
      <c r="O3578" s="239"/>
      <c r="P3578" s="239"/>
    </row>
    <row r="3579" spans="1:20" s="36" customFormat="1" ht="20.100000000000001" customHeight="1">
      <c r="A3579" s="29"/>
      <c r="B3579" s="34">
        <v>264</v>
      </c>
      <c r="C3579" s="31">
        <v>2.109</v>
      </c>
      <c r="D3579" s="32" t="s">
        <v>278</v>
      </c>
      <c r="E3579" s="33">
        <v>5.431</v>
      </c>
      <c r="F3579" s="34" t="s">
        <v>433</v>
      </c>
      <c r="G3579" s="34" t="s">
        <v>447</v>
      </c>
      <c r="H3579" s="34" t="s">
        <v>440</v>
      </c>
      <c r="I3579" s="29"/>
      <c r="J3579" s="35" t="s">
        <v>435</v>
      </c>
      <c r="K3579" s="228" t="s">
        <v>434</v>
      </c>
      <c r="L3579" s="228">
        <f>COUNTIF(H3579:H3605,"B")</f>
        <v>23</v>
      </c>
      <c r="M3579" s="228">
        <v>200</v>
      </c>
      <c r="N3579" s="245">
        <f>L3579*M3579</f>
        <v>4600</v>
      </c>
      <c r="O3579" s="245">
        <v>31</v>
      </c>
      <c r="P3579" s="245">
        <f>O3579+N3579</f>
        <v>4631</v>
      </c>
      <c r="Q3579" s="76">
        <f>P3579/P3583</f>
        <v>0.85269747744430124</v>
      </c>
      <c r="R3579" s="76"/>
      <c r="S3579" s="76"/>
      <c r="T3579" s="76"/>
    </row>
    <row r="3580" spans="1:20" s="36" customFormat="1" ht="20.100000000000001" customHeight="1">
      <c r="A3580" s="29"/>
      <c r="B3580" s="34"/>
      <c r="C3580" s="31"/>
      <c r="D3580" s="32"/>
      <c r="E3580" s="33"/>
      <c r="F3580" s="34" t="s">
        <v>447</v>
      </c>
      <c r="G3580" s="34" t="s">
        <v>451</v>
      </c>
      <c r="H3580" s="34" t="s">
        <v>438</v>
      </c>
      <c r="I3580" s="29"/>
      <c r="J3580" s="35" t="s">
        <v>435</v>
      </c>
      <c r="K3580" s="228" t="s">
        <v>438</v>
      </c>
      <c r="L3580" s="228">
        <f>COUNTIF(H3579:H3605,"S")</f>
        <v>3</v>
      </c>
      <c r="M3580" s="228">
        <v>200</v>
      </c>
      <c r="N3580" s="245">
        <f>L3580*M3580</f>
        <v>600</v>
      </c>
      <c r="O3580" s="245"/>
      <c r="P3580" s="245">
        <f>N3580+O3580</f>
        <v>600</v>
      </c>
      <c r="Q3580" s="76">
        <f>P3580/P3583</f>
        <v>0.11047689191677408</v>
      </c>
      <c r="R3580" s="76"/>
      <c r="S3580" s="76"/>
      <c r="T3580" s="76"/>
    </row>
    <row r="3581" spans="1:20" s="36" customFormat="1" ht="20.100000000000001" customHeight="1">
      <c r="A3581" s="29"/>
      <c r="B3581" s="34"/>
      <c r="C3581" s="31"/>
      <c r="D3581" s="32"/>
      <c r="E3581" s="33"/>
      <c r="F3581" s="34" t="s">
        <v>451</v>
      </c>
      <c r="G3581" s="34" t="s">
        <v>454</v>
      </c>
      <c r="H3581" s="34" t="s">
        <v>438</v>
      </c>
      <c r="I3581" s="29"/>
      <c r="J3581" s="35" t="s">
        <v>435</v>
      </c>
      <c r="K3581" s="228" t="s">
        <v>440</v>
      </c>
      <c r="L3581" s="228">
        <f>COUNTIF(H3579:H3605,"RR")</f>
        <v>1</v>
      </c>
      <c r="M3581" s="228">
        <v>200</v>
      </c>
      <c r="N3581" s="245">
        <f>L3581*M3581</f>
        <v>200</v>
      </c>
      <c r="O3581" s="245"/>
      <c r="P3581" s="245">
        <f>N3581+O3581</f>
        <v>200</v>
      </c>
      <c r="Q3581" s="76">
        <f>P3581/P3583</f>
        <v>3.6825630638924689E-2</v>
      </c>
      <c r="R3581" s="76"/>
      <c r="S3581" s="76"/>
      <c r="T3581" s="76"/>
    </row>
    <row r="3582" spans="1:20" s="36" customFormat="1" ht="20.100000000000001" customHeight="1">
      <c r="A3582" s="29"/>
      <c r="B3582" s="34"/>
      <c r="C3582" s="31"/>
      <c r="D3582" s="32"/>
      <c r="E3582" s="33"/>
      <c r="F3582" s="34" t="s">
        <v>454</v>
      </c>
      <c r="G3582" s="34" t="s">
        <v>455</v>
      </c>
      <c r="H3582" s="34" t="s">
        <v>434</v>
      </c>
      <c r="I3582" s="29"/>
      <c r="J3582" s="35" t="s">
        <v>435</v>
      </c>
      <c r="K3582" s="228" t="s">
        <v>443</v>
      </c>
      <c r="L3582" s="228">
        <f>COUNTIF(H3579:H3605,"RB")</f>
        <v>0</v>
      </c>
      <c r="M3582" s="228">
        <v>200</v>
      </c>
      <c r="N3582" s="245">
        <f>L3582*M3582</f>
        <v>0</v>
      </c>
      <c r="O3582" s="245"/>
      <c r="P3582" s="245">
        <f>N3582+O3582</f>
        <v>0</v>
      </c>
      <c r="Q3582" s="76">
        <f>P3582/P3583</f>
        <v>0</v>
      </c>
      <c r="R3582" s="76"/>
      <c r="S3582" s="76"/>
      <c r="T3582" s="76"/>
    </row>
    <row r="3583" spans="1:20" s="36" customFormat="1" ht="20.100000000000001" customHeight="1">
      <c r="A3583" s="29"/>
      <c r="B3583" s="34"/>
      <c r="C3583" s="31"/>
      <c r="D3583" s="32"/>
      <c r="E3583" s="33"/>
      <c r="F3583" s="34" t="s">
        <v>455</v>
      </c>
      <c r="G3583" s="34" t="s">
        <v>456</v>
      </c>
      <c r="H3583" s="34" t="s">
        <v>434</v>
      </c>
      <c r="I3583" s="29"/>
      <c r="J3583" s="35" t="s">
        <v>435</v>
      </c>
      <c r="K3583" s="228"/>
      <c r="L3583" s="228"/>
      <c r="M3583" s="228"/>
      <c r="N3583" s="245"/>
      <c r="O3583" s="245"/>
      <c r="P3583" s="245">
        <f>SUM(P3579:P3582)</f>
        <v>5431</v>
      </c>
      <c r="Q3583" s="76">
        <f>SUM(Q3579:Q3582)</f>
        <v>1</v>
      </c>
      <c r="R3583" s="76"/>
      <c r="S3583" s="76"/>
      <c r="T3583" s="76"/>
    </row>
    <row r="3584" spans="1:20" s="36" customFormat="1" ht="20.100000000000001" customHeight="1">
      <c r="A3584" s="29"/>
      <c r="B3584" s="34"/>
      <c r="C3584" s="31"/>
      <c r="D3584" s="32"/>
      <c r="E3584" s="33"/>
      <c r="F3584" s="34" t="s">
        <v>456</v>
      </c>
      <c r="G3584" s="34" t="s">
        <v>457</v>
      </c>
      <c r="H3584" s="34" t="s">
        <v>434</v>
      </c>
      <c r="I3584" s="29"/>
      <c r="J3584" s="35" t="s">
        <v>435</v>
      </c>
      <c r="K3584" s="228"/>
      <c r="L3584" s="228"/>
      <c r="M3584" s="228"/>
      <c r="N3584" s="241"/>
      <c r="O3584" s="241"/>
      <c r="P3584" s="241"/>
    </row>
    <row r="3585" spans="1:16" s="36" customFormat="1" ht="20.100000000000001" customHeight="1">
      <c r="A3585" s="29"/>
      <c r="B3585" s="34"/>
      <c r="C3585" s="31"/>
      <c r="D3585" s="32"/>
      <c r="E3585" s="33"/>
      <c r="F3585" s="34" t="s">
        <v>457</v>
      </c>
      <c r="G3585" s="34" t="s">
        <v>460</v>
      </c>
      <c r="H3585" s="34" t="s">
        <v>434</v>
      </c>
      <c r="I3585" s="29"/>
      <c r="J3585" s="35" t="s">
        <v>435</v>
      </c>
      <c r="K3585" s="228"/>
      <c r="L3585" s="228"/>
      <c r="M3585" s="228"/>
      <c r="N3585" s="241"/>
      <c r="O3585" s="241"/>
      <c r="P3585" s="241"/>
    </row>
    <row r="3586" spans="1:16" s="36" customFormat="1" ht="20.100000000000001" customHeight="1">
      <c r="A3586" s="29"/>
      <c r="B3586" s="34"/>
      <c r="C3586" s="31"/>
      <c r="D3586" s="32"/>
      <c r="E3586" s="33"/>
      <c r="F3586" s="34" t="s">
        <v>460</v>
      </c>
      <c r="G3586" s="34" t="s">
        <v>463</v>
      </c>
      <c r="H3586" s="34" t="s">
        <v>438</v>
      </c>
      <c r="I3586" s="29"/>
      <c r="J3586" s="35" t="s">
        <v>435</v>
      </c>
      <c r="K3586" s="228"/>
      <c r="L3586" s="228"/>
      <c r="M3586" s="228"/>
      <c r="N3586" s="241"/>
      <c r="O3586" s="241"/>
      <c r="P3586" s="241"/>
    </row>
    <row r="3587" spans="1:16" s="36" customFormat="1" ht="20.100000000000001" customHeight="1">
      <c r="A3587" s="29"/>
      <c r="B3587" s="34"/>
      <c r="C3587" s="31"/>
      <c r="D3587" s="32"/>
      <c r="E3587" s="33"/>
      <c r="F3587" s="34" t="s">
        <v>463</v>
      </c>
      <c r="G3587" s="34" t="s">
        <v>464</v>
      </c>
      <c r="H3587" s="34" t="s">
        <v>434</v>
      </c>
      <c r="I3587" s="29"/>
      <c r="J3587" s="35" t="s">
        <v>435</v>
      </c>
      <c r="K3587" s="228"/>
      <c r="L3587" s="228"/>
      <c r="M3587" s="228"/>
      <c r="N3587" s="241"/>
      <c r="O3587" s="241"/>
      <c r="P3587" s="241"/>
    </row>
    <row r="3588" spans="1:16" s="36" customFormat="1" ht="20.100000000000001" customHeight="1">
      <c r="A3588" s="29"/>
      <c r="B3588" s="34"/>
      <c r="C3588" s="31"/>
      <c r="D3588" s="32"/>
      <c r="E3588" s="33"/>
      <c r="F3588" s="34" t="s">
        <v>464</v>
      </c>
      <c r="G3588" s="34" t="s">
        <v>465</v>
      </c>
      <c r="H3588" s="34" t="s">
        <v>434</v>
      </c>
      <c r="I3588" s="29"/>
      <c r="J3588" s="35" t="s">
        <v>435</v>
      </c>
      <c r="K3588" s="228"/>
      <c r="L3588" s="228"/>
      <c r="M3588" s="228"/>
      <c r="N3588" s="241"/>
      <c r="O3588" s="241"/>
      <c r="P3588" s="241"/>
    </row>
    <row r="3589" spans="1:16" s="36" customFormat="1" ht="20.100000000000001" customHeight="1">
      <c r="A3589" s="29"/>
      <c r="B3589" s="34"/>
      <c r="C3589" s="31"/>
      <c r="D3589" s="32"/>
      <c r="E3589" s="33"/>
      <c r="F3589" s="34" t="s">
        <v>465</v>
      </c>
      <c r="G3589" s="34" t="s">
        <v>466</v>
      </c>
      <c r="H3589" s="34" t="s">
        <v>434</v>
      </c>
      <c r="I3589" s="29"/>
      <c r="J3589" s="35" t="s">
        <v>435</v>
      </c>
      <c r="K3589" s="228"/>
      <c r="L3589" s="228"/>
      <c r="M3589" s="228"/>
      <c r="N3589" s="241"/>
      <c r="O3589" s="241"/>
      <c r="P3589" s="241"/>
    </row>
    <row r="3590" spans="1:16" s="36" customFormat="1" ht="20.100000000000001" customHeight="1">
      <c r="A3590" s="29"/>
      <c r="B3590" s="34"/>
      <c r="C3590" s="31"/>
      <c r="D3590" s="32"/>
      <c r="E3590" s="33"/>
      <c r="F3590" s="34" t="s">
        <v>466</v>
      </c>
      <c r="G3590" s="34" t="s">
        <v>467</v>
      </c>
      <c r="H3590" s="34" t="s">
        <v>434</v>
      </c>
      <c r="I3590" s="29"/>
      <c r="J3590" s="35" t="s">
        <v>435</v>
      </c>
      <c r="K3590" s="228"/>
      <c r="L3590" s="228"/>
      <c r="M3590" s="228"/>
      <c r="N3590" s="241"/>
      <c r="O3590" s="241"/>
      <c r="P3590" s="241"/>
    </row>
    <row r="3591" spans="1:16" s="36" customFormat="1" ht="20.100000000000001" customHeight="1">
      <c r="A3591" s="29"/>
      <c r="B3591" s="34"/>
      <c r="C3591" s="31"/>
      <c r="D3591" s="32"/>
      <c r="E3591" s="33"/>
      <c r="F3591" s="34" t="s">
        <v>467</v>
      </c>
      <c r="G3591" s="34" t="s">
        <v>468</v>
      </c>
      <c r="H3591" s="34" t="s">
        <v>434</v>
      </c>
      <c r="I3591" s="29"/>
      <c r="J3591" s="35" t="s">
        <v>435</v>
      </c>
      <c r="K3591" s="228"/>
      <c r="L3591" s="228"/>
      <c r="M3591" s="228"/>
      <c r="N3591" s="241"/>
      <c r="O3591" s="241"/>
      <c r="P3591" s="241"/>
    </row>
    <row r="3592" spans="1:16" s="36" customFormat="1" ht="20.100000000000001" customHeight="1">
      <c r="A3592" s="29"/>
      <c r="B3592" s="34"/>
      <c r="C3592" s="31"/>
      <c r="D3592" s="32"/>
      <c r="E3592" s="33"/>
      <c r="F3592" s="34" t="s">
        <v>468</v>
      </c>
      <c r="G3592" s="34" t="s">
        <v>469</v>
      </c>
      <c r="H3592" s="34" t="s">
        <v>434</v>
      </c>
      <c r="I3592" s="29"/>
      <c r="J3592" s="35" t="s">
        <v>435</v>
      </c>
      <c r="K3592" s="228"/>
      <c r="L3592" s="228"/>
      <c r="M3592" s="228"/>
      <c r="N3592" s="241"/>
      <c r="O3592" s="241"/>
      <c r="P3592" s="241"/>
    </row>
    <row r="3593" spans="1:16" s="36" customFormat="1" ht="20.100000000000001" customHeight="1">
      <c r="A3593" s="29"/>
      <c r="B3593" s="34"/>
      <c r="C3593" s="31"/>
      <c r="D3593" s="32"/>
      <c r="E3593" s="33"/>
      <c r="F3593" s="34" t="s">
        <v>469</v>
      </c>
      <c r="G3593" s="34" t="s">
        <v>470</v>
      </c>
      <c r="H3593" s="34" t="s">
        <v>434</v>
      </c>
      <c r="I3593" s="29"/>
      <c r="J3593" s="35" t="s">
        <v>435</v>
      </c>
      <c r="K3593" s="228"/>
      <c r="L3593" s="228"/>
      <c r="M3593" s="228"/>
      <c r="N3593" s="241"/>
      <c r="O3593" s="241"/>
      <c r="P3593" s="241"/>
    </row>
    <row r="3594" spans="1:16" s="36" customFormat="1" ht="20.100000000000001" customHeight="1">
      <c r="A3594" s="29"/>
      <c r="B3594" s="34"/>
      <c r="C3594" s="31"/>
      <c r="D3594" s="32"/>
      <c r="E3594" s="33"/>
      <c r="F3594" s="34" t="s">
        <v>470</v>
      </c>
      <c r="G3594" s="34" t="s">
        <v>471</v>
      </c>
      <c r="H3594" s="34" t="s">
        <v>434</v>
      </c>
      <c r="I3594" s="29"/>
      <c r="J3594" s="35" t="s">
        <v>435</v>
      </c>
      <c r="K3594" s="228"/>
      <c r="L3594" s="228"/>
      <c r="M3594" s="228"/>
      <c r="N3594" s="241"/>
      <c r="O3594" s="241"/>
      <c r="P3594" s="241"/>
    </row>
    <row r="3595" spans="1:16" s="36" customFormat="1" ht="20.100000000000001" customHeight="1">
      <c r="A3595" s="29"/>
      <c r="B3595" s="34"/>
      <c r="C3595" s="31"/>
      <c r="D3595" s="32"/>
      <c r="E3595" s="33"/>
      <c r="F3595" s="34" t="s">
        <v>471</v>
      </c>
      <c r="G3595" s="34" t="s">
        <v>473</v>
      </c>
      <c r="H3595" s="34" t="s">
        <v>434</v>
      </c>
      <c r="I3595" s="29"/>
      <c r="J3595" s="35" t="s">
        <v>435</v>
      </c>
      <c r="K3595" s="228"/>
      <c r="L3595" s="228"/>
      <c r="M3595" s="228"/>
      <c r="N3595" s="241"/>
      <c r="O3595" s="241"/>
      <c r="P3595" s="241"/>
    </row>
    <row r="3596" spans="1:16" s="36" customFormat="1" ht="20.100000000000001" customHeight="1">
      <c r="A3596" s="29"/>
      <c r="B3596" s="34"/>
      <c r="C3596" s="31"/>
      <c r="D3596" s="32"/>
      <c r="E3596" s="33"/>
      <c r="F3596" s="34" t="s">
        <v>473</v>
      </c>
      <c r="G3596" s="34" t="s">
        <v>474</v>
      </c>
      <c r="H3596" s="34" t="s">
        <v>434</v>
      </c>
      <c r="I3596" s="29"/>
      <c r="J3596" s="35" t="s">
        <v>435</v>
      </c>
      <c r="K3596" s="228"/>
      <c r="L3596" s="228"/>
      <c r="M3596" s="228"/>
      <c r="N3596" s="241"/>
      <c r="O3596" s="241"/>
      <c r="P3596" s="241"/>
    </row>
    <row r="3597" spans="1:16" s="36" customFormat="1" ht="20.100000000000001" customHeight="1">
      <c r="A3597" s="29"/>
      <c r="B3597" s="34"/>
      <c r="C3597" s="31"/>
      <c r="D3597" s="32"/>
      <c r="E3597" s="33"/>
      <c r="F3597" s="34" t="s">
        <v>474</v>
      </c>
      <c r="G3597" s="34" t="s">
        <v>475</v>
      </c>
      <c r="H3597" s="34" t="s">
        <v>434</v>
      </c>
      <c r="I3597" s="29"/>
      <c r="J3597" s="35" t="s">
        <v>435</v>
      </c>
      <c r="K3597" s="228"/>
      <c r="L3597" s="228"/>
      <c r="M3597" s="228"/>
      <c r="N3597" s="241"/>
      <c r="O3597" s="241"/>
      <c r="P3597" s="241"/>
    </row>
    <row r="3598" spans="1:16" s="36" customFormat="1" ht="20.100000000000001" customHeight="1">
      <c r="A3598" s="29"/>
      <c r="B3598" s="34"/>
      <c r="C3598" s="31"/>
      <c r="D3598" s="32"/>
      <c r="E3598" s="33"/>
      <c r="F3598" s="34" t="s">
        <v>475</v>
      </c>
      <c r="G3598" s="34" t="s">
        <v>476</v>
      </c>
      <c r="H3598" s="34" t="s">
        <v>434</v>
      </c>
      <c r="I3598" s="29"/>
      <c r="J3598" s="35" t="s">
        <v>435</v>
      </c>
      <c r="K3598" s="228"/>
      <c r="L3598" s="228"/>
      <c r="M3598" s="228"/>
      <c r="N3598" s="241"/>
      <c r="O3598" s="241"/>
      <c r="P3598" s="241"/>
    </row>
    <row r="3599" spans="1:16" s="36" customFormat="1" ht="20.100000000000001" customHeight="1">
      <c r="A3599" s="29"/>
      <c r="B3599" s="34"/>
      <c r="C3599" s="31"/>
      <c r="D3599" s="32"/>
      <c r="E3599" s="33"/>
      <c r="F3599" s="34" t="s">
        <v>476</v>
      </c>
      <c r="G3599" s="34" t="s">
        <v>477</v>
      </c>
      <c r="H3599" s="34" t="s">
        <v>434</v>
      </c>
      <c r="I3599" s="29"/>
      <c r="J3599" s="35" t="s">
        <v>435</v>
      </c>
      <c r="K3599" s="228"/>
      <c r="L3599" s="228"/>
      <c r="M3599" s="228"/>
      <c r="N3599" s="241"/>
      <c r="O3599" s="241"/>
      <c r="P3599" s="241"/>
    </row>
    <row r="3600" spans="1:16" s="36" customFormat="1" ht="20.100000000000001" customHeight="1">
      <c r="A3600" s="29"/>
      <c r="B3600" s="34"/>
      <c r="C3600" s="31"/>
      <c r="D3600" s="32"/>
      <c r="E3600" s="33"/>
      <c r="F3600" s="34" t="s">
        <v>477</v>
      </c>
      <c r="G3600" s="34" t="s">
        <v>543</v>
      </c>
      <c r="H3600" s="34" t="s">
        <v>434</v>
      </c>
      <c r="I3600" s="29"/>
      <c r="J3600" s="35" t="s">
        <v>435</v>
      </c>
      <c r="K3600" s="228"/>
      <c r="L3600" s="228"/>
      <c r="M3600" s="228"/>
      <c r="N3600" s="241"/>
      <c r="O3600" s="241"/>
      <c r="P3600" s="241"/>
    </row>
    <row r="3601" spans="1:20" s="36" customFormat="1" ht="20.100000000000001" customHeight="1">
      <c r="A3601" s="29"/>
      <c r="B3601" s="34"/>
      <c r="C3601" s="31"/>
      <c r="D3601" s="32"/>
      <c r="E3601" s="33"/>
      <c r="F3601" s="34" t="s">
        <v>543</v>
      </c>
      <c r="G3601" s="34" t="s">
        <v>550</v>
      </c>
      <c r="H3601" s="34" t="s">
        <v>434</v>
      </c>
      <c r="I3601" s="29"/>
      <c r="J3601" s="35" t="s">
        <v>435</v>
      </c>
      <c r="K3601" s="228"/>
      <c r="L3601" s="228"/>
      <c r="M3601" s="228"/>
      <c r="N3601" s="241"/>
      <c r="O3601" s="241"/>
      <c r="P3601" s="241"/>
    </row>
    <row r="3602" spans="1:20" s="36" customFormat="1" ht="20.100000000000001" customHeight="1">
      <c r="A3602" s="29"/>
      <c r="B3602" s="34"/>
      <c r="C3602" s="31"/>
      <c r="D3602" s="32"/>
      <c r="E3602" s="33"/>
      <c r="F3602" s="34" t="s">
        <v>550</v>
      </c>
      <c r="G3602" s="34" t="s">
        <v>551</v>
      </c>
      <c r="H3602" s="34" t="s">
        <v>434</v>
      </c>
      <c r="I3602" s="29"/>
      <c r="J3602" s="35" t="s">
        <v>435</v>
      </c>
      <c r="K3602" s="228"/>
      <c r="L3602" s="228"/>
      <c r="M3602" s="228"/>
      <c r="N3602" s="241"/>
      <c r="O3602" s="241"/>
      <c r="P3602" s="241"/>
    </row>
    <row r="3603" spans="1:20" s="36" customFormat="1" ht="20.100000000000001" customHeight="1">
      <c r="A3603" s="29"/>
      <c r="B3603" s="34"/>
      <c r="C3603" s="31"/>
      <c r="D3603" s="32"/>
      <c r="E3603" s="33"/>
      <c r="F3603" s="34" t="s">
        <v>551</v>
      </c>
      <c r="G3603" s="34" t="s">
        <v>552</v>
      </c>
      <c r="H3603" s="34" t="s">
        <v>434</v>
      </c>
      <c r="I3603" s="29"/>
      <c r="J3603" s="35" t="s">
        <v>435</v>
      </c>
      <c r="K3603" s="228"/>
      <c r="L3603" s="228"/>
      <c r="M3603" s="228"/>
      <c r="N3603" s="241"/>
      <c r="O3603" s="241"/>
      <c r="P3603" s="241"/>
    </row>
    <row r="3604" spans="1:20" s="36" customFormat="1" ht="20.100000000000001" customHeight="1">
      <c r="A3604" s="29"/>
      <c r="B3604" s="34"/>
      <c r="C3604" s="31"/>
      <c r="D3604" s="32"/>
      <c r="E3604" s="33"/>
      <c r="F3604" s="34" t="s">
        <v>552</v>
      </c>
      <c r="G3604" s="87" t="s">
        <v>553</v>
      </c>
      <c r="H3604" s="34" t="s">
        <v>434</v>
      </c>
      <c r="I3604" s="29"/>
      <c r="J3604" s="35" t="s">
        <v>435</v>
      </c>
      <c r="K3604" s="228"/>
      <c r="L3604" s="228"/>
      <c r="M3604" s="228"/>
      <c r="N3604" s="241"/>
      <c r="O3604" s="241"/>
      <c r="P3604" s="241"/>
    </row>
    <row r="3605" spans="1:20" s="36" customFormat="1" ht="20.100000000000001" customHeight="1">
      <c r="A3605" s="29"/>
      <c r="B3605" s="34"/>
      <c r="C3605" s="31"/>
      <c r="D3605" s="32"/>
      <c r="E3605" s="33"/>
      <c r="F3605" s="87" t="s">
        <v>553</v>
      </c>
      <c r="G3605" s="87" t="s">
        <v>554</v>
      </c>
      <c r="H3605" s="34" t="s">
        <v>434</v>
      </c>
      <c r="I3605" s="29"/>
      <c r="J3605" s="35" t="s">
        <v>435</v>
      </c>
      <c r="K3605" s="228"/>
      <c r="L3605" s="228"/>
      <c r="M3605" s="228"/>
      <c r="N3605" s="241"/>
      <c r="O3605" s="241"/>
      <c r="P3605" s="241"/>
    </row>
    <row r="3606" spans="1:20" s="36" customFormat="1" ht="20.100000000000001" customHeight="1">
      <c r="A3606" s="29"/>
      <c r="B3606" s="34"/>
      <c r="C3606" s="31"/>
      <c r="D3606" s="32"/>
      <c r="E3606" s="33"/>
      <c r="F3606" s="87" t="s">
        <v>678</v>
      </c>
      <c r="G3606" s="34" t="s">
        <v>679</v>
      </c>
      <c r="H3606" s="34" t="s">
        <v>434</v>
      </c>
      <c r="I3606" s="29"/>
      <c r="J3606" s="35" t="s">
        <v>435</v>
      </c>
      <c r="K3606" s="228"/>
      <c r="L3606" s="228"/>
      <c r="M3606" s="228"/>
      <c r="N3606" s="241"/>
      <c r="O3606" s="241"/>
      <c r="P3606" s="241"/>
    </row>
    <row r="3607" spans="1:20" s="25" customFormat="1" ht="20.100000000000001" customHeight="1">
      <c r="A3607" s="20"/>
      <c r="B3607" s="44"/>
      <c r="C3607" s="41"/>
      <c r="D3607" s="42"/>
      <c r="E3607" s="43"/>
      <c r="F3607" s="44"/>
      <c r="G3607" s="44"/>
      <c r="H3607" s="44"/>
      <c r="I3607" s="20"/>
      <c r="J3607" s="24"/>
      <c r="K3607" s="226"/>
      <c r="L3607" s="226"/>
      <c r="M3607" s="226"/>
      <c r="N3607" s="239"/>
      <c r="O3607" s="239"/>
      <c r="P3607" s="239"/>
    </row>
    <row r="3608" spans="1:20" s="25" customFormat="1" ht="20.100000000000001" customHeight="1">
      <c r="A3608" s="20"/>
      <c r="B3608" s="44"/>
      <c r="C3608" s="41"/>
      <c r="D3608" s="42"/>
      <c r="E3608" s="43"/>
      <c r="F3608" s="44"/>
      <c r="G3608" s="44"/>
      <c r="H3608" s="44"/>
      <c r="I3608" s="20"/>
      <c r="J3608" s="24"/>
      <c r="K3608" s="226"/>
      <c r="L3608" s="226"/>
      <c r="M3608" s="226"/>
      <c r="N3608" s="239"/>
      <c r="O3608" s="239"/>
      <c r="P3608" s="239"/>
    </row>
    <row r="3609" spans="1:20" s="36" customFormat="1" ht="20.100000000000001" customHeight="1">
      <c r="A3609" s="29"/>
      <c r="B3609" s="34">
        <v>265</v>
      </c>
      <c r="C3609" s="31">
        <v>2.11</v>
      </c>
      <c r="D3609" s="32" t="s">
        <v>279</v>
      </c>
      <c r="E3609" s="33">
        <v>0.96399999999999997</v>
      </c>
      <c r="F3609" s="34" t="s">
        <v>433</v>
      </c>
      <c r="G3609" s="34" t="s">
        <v>447</v>
      </c>
      <c r="H3609" s="34" t="s">
        <v>438</v>
      </c>
      <c r="I3609" s="29"/>
      <c r="J3609" s="35" t="s">
        <v>435</v>
      </c>
      <c r="K3609" s="228" t="s">
        <v>434</v>
      </c>
      <c r="L3609" s="228">
        <f>COUNTIF(H3609:H3612,"B")</f>
        <v>2</v>
      </c>
      <c r="M3609" s="228">
        <v>200</v>
      </c>
      <c r="N3609" s="245">
        <f>L3609*M3609</f>
        <v>400</v>
      </c>
      <c r="O3609" s="245"/>
      <c r="P3609" s="245">
        <f>O3609+N3609</f>
        <v>400</v>
      </c>
      <c r="Q3609" s="76">
        <f>P3609/P3613</f>
        <v>0.41493775933609961</v>
      </c>
      <c r="R3609" s="76"/>
      <c r="S3609" s="76"/>
      <c r="T3609" s="76"/>
    </row>
    <row r="3610" spans="1:20" s="36" customFormat="1" ht="20.100000000000001" customHeight="1">
      <c r="A3610" s="29"/>
      <c r="B3610" s="34"/>
      <c r="C3610" s="31"/>
      <c r="D3610" s="32"/>
      <c r="E3610" s="33"/>
      <c r="F3610" s="34" t="s">
        <v>447</v>
      </c>
      <c r="G3610" s="34" t="s">
        <v>451</v>
      </c>
      <c r="H3610" s="34" t="s">
        <v>434</v>
      </c>
      <c r="I3610" s="29"/>
      <c r="J3610" s="35" t="s">
        <v>435</v>
      </c>
      <c r="K3610" s="228" t="s">
        <v>438</v>
      </c>
      <c r="L3610" s="228">
        <f>COUNTIF(H3609:H3612,"S")</f>
        <v>1</v>
      </c>
      <c r="M3610" s="228">
        <v>200</v>
      </c>
      <c r="N3610" s="245">
        <f>L3610*M3610</f>
        <v>200</v>
      </c>
      <c r="O3610" s="245"/>
      <c r="P3610" s="245">
        <f>N3610+O3610</f>
        <v>200</v>
      </c>
      <c r="Q3610" s="76">
        <f>P3610/P3613</f>
        <v>0.2074688796680498</v>
      </c>
      <c r="R3610" s="76"/>
      <c r="S3610" s="76"/>
      <c r="T3610" s="76"/>
    </row>
    <row r="3611" spans="1:20" s="36" customFormat="1" ht="20.100000000000001" customHeight="1">
      <c r="A3611" s="29"/>
      <c r="B3611" s="34"/>
      <c r="C3611" s="31"/>
      <c r="D3611" s="32"/>
      <c r="E3611" s="33"/>
      <c r="F3611" s="34" t="s">
        <v>451</v>
      </c>
      <c r="G3611" s="34" t="s">
        <v>454</v>
      </c>
      <c r="H3611" s="34" t="s">
        <v>440</v>
      </c>
      <c r="I3611" s="29"/>
      <c r="J3611" s="35" t="s">
        <v>435</v>
      </c>
      <c r="K3611" s="228" t="s">
        <v>440</v>
      </c>
      <c r="L3611" s="228">
        <f>COUNTIF(H3609:H3612,"RR")</f>
        <v>1</v>
      </c>
      <c r="M3611" s="228">
        <v>200</v>
      </c>
      <c r="N3611" s="245">
        <f>L3611*M3611</f>
        <v>200</v>
      </c>
      <c r="O3611" s="245">
        <v>164</v>
      </c>
      <c r="P3611" s="245">
        <f>N3611+O3611</f>
        <v>364</v>
      </c>
      <c r="Q3611" s="76">
        <f>P3611/P3613</f>
        <v>0.37759336099585061</v>
      </c>
      <c r="R3611" s="76"/>
      <c r="S3611" s="76"/>
      <c r="T3611" s="76"/>
    </row>
    <row r="3612" spans="1:20" s="36" customFormat="1" ht="20.100000000000001" customHeight="1">
      <c r="A3612" s="29"/>
      <c r="B3612" s="34"/>
      <c r="C3612" s="31"/>
      <c r="D3612" s="32"/>
      <c r="E3612" s="33"/>
      <c r="F3612" s="34" t="s">
        <v>454</v>
      </c>
      <c r="G3612" s="34" t="s">
        <v>455</v>
      </c>
      <c r="H3612" s="34" t="s">
        <v>434</v>
      </c>
      <c r="I3612" s="29"/>
      <c r="J3612" s="35" t="s">
        <v>435</v>
      </c>
      <c r="K3612" s="228" t="s">
        <v>443</v>
      </c>
      <c r="L3612" s="228">
        <f>COUNTIF(H3609:H3612,"RB")</f>
        <v>0</v>
      </c>
      <c r="M3612" s="228">
        <v>200</v>
      </c>
      <c r="N3612" s="245">
        <f>L3612*M3612</f>
        <v>0</v>
      </c>
      <c r="O3612" s="245"/>
      <c r="P3612" s="245">
        <f>N3612+O3612</f>
        <v>0</v>
      </c>
      <c r="Q3612" s="76">
        <f>P3612/P3613</f>
        <v>0</v>
      </c>
      <c r="R3612" s="76"/>
      <c r="S3612" s="76"/>
      <c r="T3612" s="76"/>
    </row>
    <row r="3613" spans="1:20" s="36" customFormat="1" ht="20.100000000000001" customHeight="1">
      <c r="A3613" s="29"/>
      <c r="B3613" s="34"/>
      <c r="C3613" s="31"/>
      <c r="D3613" s="32"/>
      <c r="E3613" s="33"/>
      <c r="F3613" s="34" t="s">
        <v>455</v>
      </c>
      <c r="G3613" s="34" t="s">
        <v>680</v>
      </c>
      <c r="H3613" s="34" t="s">
        <v>440</v>
      </c>
      <c r="I3613" s="29"/>
      <c r="J3613" s="35" t="s">
        <v>435</v>
      </c>
      <c r="K3613" s="228"/>
      <c r="L3613" s="228"/>
      <c r="M3613" s="228"/>
      <c r="N3613" s="245"/>
      <c r="O3613" s="245"/>
      <c r="P3613" s="245">
        <f>SUM(P3609:P3612)</f>
        <v>964</v>
      </c>
      <c r="Q3613" s="76">
        <f>SUM(Q3609:Q3612)</f>
        <v>1</v>
      </c>
      <c r="R3613" s="76"/>
      <c r="S3613" s="76"/>
      <c r="T3613" s="76"/>
    </row>
    <row r="3614" spans="1:20" s="25" customFormat="1" ht="20.100000000000001" customHeight="1">
      <c r="A3614" s="20"/>
      <c r="B3614" s="44"/>
      <c r="C3614" s="41"/>
      <c r="D3614" s="42"/>
      <c r="E3614" s="43"/>
      <c r="F3614" s="44"/>
      <c r="G3614" s="44"/>
      <c r="H3614" s="44"/>
      <c r="I3614" s="20"/>
      <c r="J3614" s="24"/>
      <c r="K3614" s="226"/>
      <c r="L3614" s="226"/>
      <c r="M3614" s="226"/>
      <c r="N3614" s="239"/>
      <c r="O3614" s="239"/>
      <c r="P3614" s="239"/>
    </row>
    <row r="3615" spans="1:20" s="25" customFormat="1" ht="20.100000000000001" customHeight="1">
      <c r="A3615" s="20"/>
      <c r="B3615" s="44"/>
      <c r="C3615" s="41"/>
      <c r="D3615" s="42"/>
      <c r="E3615" s="43"/>
      <c r="F3615" s="44"/>
      <c r="G3615" s="44"/>
      <c r="H3615" s="44"/>
      <c r="I3615" s="20"/>
      <c r="J3615" s="24"/>
      <c r="K3615" s="226"/>
      <c r="L3615" s="226"/>
      <c r="M3615" s="226"/>
      <c r="N3615" s="239"/>
      <c r="O3615" s="239"/>
      <c r="P3615" s="239"/>
    </row>
    <row r="3616" spans="1:20" s="36" customFormat="1" ht="20.100000000000001" customHeight="1">
      <c r="A3616" s="29"/>
      <c r="B3616" s="34">
        <v>266</v>
      </c>
      <c r="C3616" s="31">
        <v>2.1110000000000002</v>
      </c>
      <c r="D3616" s="32" t="s">
        <v>280</v>
      </c>
      <c r="E3616" s="33">
        <v>3.0779999999999998</v>
      </c>
      <c r="F3616" s="34" t="s">
        <v>433</v>
      </c>
      <c r="G3616" s="34" t="s">
        <v>447</v>
      </c>
      <c r="H3616" s="34" t="s">
        <v>434</v>
      </c>
      <c r="I3616" s="29"/>
      <c r="J3616" s="35" t="s">
        <v>544</v>
      </c>
      <c r="K3616" s="228" t="s">
        <v>434</v>
      </c>
      <c r="L3616" s="228">
        <f>COUNTIF(H3616:H3630,"B")</f>
        <v>12</v>
      </c>
      <c r="M3616" s="228">
        <v>200</v>
      </c>
      <c r="N3616" s="245">
        <f>L3616*M3616</f>
        <v>2400</v>
      </c>
      <c r="O3616" s="245">
        <v>78</v>
      </c>
      <c r="P3616" s="245">
        <f>O3616+N3616</f>
        <v>2478</v>
      </c>
      <c r="Q3616" s="76">
        <f>P3616/P3620</f>
        <v>0.80506822612085771</v>
      </c>
      <c r="R3616" s="76"/>
      <c r="S3616" s="76"/>
      <c r="T3616" s="76"/>
    </row>
    <row r="3617" spans="1:20" s="36" customFormat="1" ht="20.100000000000001" customHeight="1">
      <c r="A3617" s="29"/>
      <c r="B3617" s="34"/>
      <c r="C3617" s="31"/>
      <c r="D3617" s="32"/>
      <c r="E3617" s="33"/>
      <c r="F3617" s="34" t="s">
        <v>447</v>
      </c>
      <c r="G3617" s="34" t="s">
        <v>451</v>
      </c>
      <c r="H3617" s="34" t="s">
        <v>434</v>
      </c>
      <c r="I3617" s="29"/>
      <c r="J3617" s="35" t="s">
        <v>544</v>
      </c>
      <c r="K3617" s="228" t="s">
        <v>438</v>
      </c>
      <c r="L3617" s="228">
        <f>COUNTIF(H3616:H3630,"S")</f>
        <v>3</v>
      </c>
      <c r="M3617" s="228">
        <v>200</v>
      </c>
      <c r="N3617" s="245">
        <f>L3617*M3617</f>
        <v>600</v>
      </c>
      <c r="O3617" s="245"/>
      <c r="P3617" s="245">
        <f>N3617+O3617</f>
        <v>600</v>
      </c>
      <c r="Q3617" s="76">
        <f>P3617/P3620</f>
        <v>0.19493177387914229</v>
      </c>
      <c r="R3617" s="76"/>
      <c r="S3617" s="76"/>
      <c r="T3617" s="76"/>
    </row>
    <row r="3618" spans="1:20" s="36" customFormat="1" ht="20.100000000000001" customHeight="1">
      <c r="A3618" s="29"/>
      <c r="B3618" s="34"/>
      <c r="C3618" s="31"/>
      <c r="D3618" s="32"/>
      <c r="E3618" s="33"/>
      <c r="F3618" s="34" t="s">
        <v>451</v>
      </c>
      <c r="G3618" s="34" t="s">
        <v>454</v>
      </c>
      <c r="H3618" s="34" t="s">
        <v>434</v>
      </c>
      <c r="I3618" s="29"/>
      <c r="J3618" s="35" t="s">
        <v>435</v>
      </c>
      <c r="K3618" s="228" t="s">
        <v>440</v>
      </c>
      <c r="L3618" s="228">
        <f>COUNTIF(H3616:H3631,"RR")</f>
        <v>0</v>
      </c>
      <c r="M3618" s="228">
        <v>200</v>
      </c>
      <c r="N3618" s="245">
        <f>L3618*M3618</f>
        <v>0</v>
      </c>
      <c r="O3618" s="245"/>
      <c r="P3618" s="245">
        <f>N3618+O3618</f>
        <v>0</v>
      </c>
      <c r="Q3618" s="76">
        <f>P3618/P3620</f>
        <v>0</v>
      </c>
      <c r="R3618" s="76"/>
      <c r="S3618" s="76"/>
      <c r="T3618" s="76"/>
    </row>
    <row r="3619" spans="1:20" s="36" customFormat="1" ht="20.100000000000001" customHeight="1">
      <c r="A3619" s="29"/>
      <c r="B3619" s="34"/>
      <c r="C3619" s="31"/>
      <c r="D3619" s="32"/>
      <c r="E3619" s="33"/>
      <c r="F3619" s="34" t="s">
        <v>454</v>
      </c>
      <c r="G3619" s="34" t="s">
        <v>455</v>
      </c>
      <c r="H3619" s="34" t="s">
        <v>434</v>
      </c>
      <c r="I3619" s="29"/>
      <c r="J3619" s="35" t="s">
        <v>435</v>
      </c>
      <c r="K3619" s="228" t="s">
        <v>443</v>
      </c>
      <c r="L3619" s="228">
        <f>COUNTIF(H3616:H3631,"RB")</f>
        <v>0</v>
      </c>
      <c r="M3619" s="228">
        <v>200</v>
      </c>
      <c r="N3619" s="245">
        <f>L3619*M3619</f>
        <v>0</v>
      </c>
      <c r="O3619" s="245"/>
      <c r="P3619" s="245">
        <f>N3619+O3619</f>
        <v>0</v>
      </c>
      <c r="Q3619" s="76">
        <f>P3619/P3620</f>
        <v>0</v>
      </c>
      <c r="R3619" s="76"/>
      <c r="S3619" s="76"/>
      <c r="T3619" s="76"/>
    </row>
    <row r="3620" spans="1:20" s="36" customFormat="1" ht="20.100000000000001" customHeight="1">
      <c r="A3620" s="29"/>
      <c r="B3620" s="34"/>
      <c r="C3620" s="31"/>
      <c r="D3620" s="32"/>
      <c r="E3620" s="33"/>
      <c r="F3620" s="34" t="s">
        <v>455</v>
      </c>
      <c r="G3620" s="34" t="s">
        <v>456</v>
      </c>
      <c r="H3620" s="34" t="s">
        <v>434</v>
      </c>
      <c r="I3620" s="29"/>
      <c r="J3620" s="35" t="s">
        <v>435</v>
      </c>
      <c r="K3620" s="228"/>
      <c r="L3620" s="228"/>
      <c r="M3620" s="228"/>
      <c r="N3620" s="245"/>
      <c r="O3620" s="245"/>
      <c r="P3620" s="245">
        <f>SUM(P3616:P3619)</f>
        <v>3078</v>
      </c>
      <c r="Q3620" s="76">
        <f>SUM(Q3616:Q3619)</f>
        <v>1</v>
      </c>
      <c r="R3620" s="76"/>
      <c r="S3620" s="76"/>
      <c r="T3620" s="76"/>
    </row>
    <row r="3621" spans="1:20" s="36" customFormat="1" ht="20.100000000000001" customHeight="1">
      <c r="A3621" s="29"/>
      <c r="B3621" s="34"/>
      <c r="C3621" s="31"/>
      <c r="D3621" s="32"/>
      <c r="E3621" s="33"/>
      <c r="F3621" s="34" t="s">
        <v>456</v>
      </c>
      <c r="G3621" s="34" t="s">
        <v>457</v>
      </c>
      <c r="H3621" s="34" t="s">
        <v>434</v>
      </c>
      <c r="I3621" s="29"/>
      <c r="J3621" s="35" t="s">
        <v>435</v>
      </c>
      <c r="K3621" s="228"/>
      <c r="L3621" s="228"/>
      <c r="M3621" s="228"/>
      <c r="N3621" s="241"/>
      <c r="O3621" s="241"/>
      <c r="P3621" s="241"/>
    </row>
    <row r="3622" spans="1:20" s="36" customFormat="1" ht="20.100000000000001" customHeight="1">
      <c r="A3622" s="29"/>
      <c r="B3622" s="34"/>
      <c r="C3622" s="31"/>
      <c r="D3622" s="32"/>
      <c r="E3622" s="33"/>
      <c r="F3622" s="34" t="s">
        <v>457</v>
      </c>
      <c r="G3622" s="34" t="s">
        <v>460</v>
      </c>
      <c r="H3622" s="34" t="s">
        <v>434</v>
      </c>
      <c r="I3622" s="29"/>
      <c r="J3622" s="35" t="s">
        <v>435</v>
      </c>
      <c r="K3622" s="228"/>
      <c r="L3622" s="228"/>
      <c r="M3622" s="228"/>
      <c r="N3622" s="241"/>
      <c r="O3622" s="241"/>
      <c r="P3622" s="241"/>
    </row>
    <row r="3623" spans="1:20" s="36" customFormat="1" ht="20.100000000000001" customHeight="1">
      <c r="A3623" s="29"/>
      <c r="B3623" s="34"/>
      <c r="C3623" s="31"/>
      <c r="D3623" s="32"/>
      <c r="E3623" s="33"/>
      <c r="F3623" s="34" t="s">
        <v>460</v>
      </c>
      <c r="G3623" s="34" t="s">
        <v>463</v>
      </c>
      <c r="H3623" s="34" t="s">
        <v>434</v>
      </c>
      <c r="I3623" s="29"/>
      <c r="J3623" s="35" t="s">
        <v>435</v>
      </c>
      <c r="K3623" s="228"/>
      <c r="L3623" s="228"/>
      <c r="M3623" s="228"/>
      <c r="N3623" s="241"/>
      <c r="O3623" s="241"/>
      <c r="P3623" s="241"/>
    </row>
    <row r="3624" spans="1:20" s="36" customFormat="1" ht="20.100000000000001" customHeight="1">
      <c r="A3624" s="29"/>
      <c r="B3624" s="34"/>
      <c r="C3624" s="31"/>
      <c r="D3624" s="32"/>
      <c r="E3624" s="33"/>
      <c r="F3624" s="34" t="s">
        <v>463</v>
      </c>
      <c r="G3624" s="34" t="s">
        <v>464</v>
      </c>
      <c r="H3624" s="34" t="s">
        <v>434</v>
      </c>
      <c r="I3624" s="29"/>
      <c r="J3624" s="35" t="s">
        <v>435</v>
      </c>
      <c r="K3624" s="228"/>
      <c r="L3624" s="228"/>
      <c r="M3624" s="228"/>
      <c r="N3624" s="241"/>
      <c r="O3624" s="241"/>
      <c r="P3624" s="241"/>
    </row>
    <row r="3625" spans="1:20" s="36" customFormat="1" ht="20.100000000000001" customHeight="1">
      <c r="A3625" s="29"/>
      <c r="B3625" s="34"/>
      <c r="C3625" s="31"/>
      <c r="D3625" s="32"/>
      <c r="E3625" s="33"/>
      <c r="F3625" s="34" t="s">
        <v>464</v>
      </c>
      <c r="G3625" s="34" t="s">
        <v>465</v>
      </c>
      <c r="H3625" s="34" t="s">
        <v>434</v>
      </c>
      <c r="I3625" s="29"/>
      <c r="J3625" s="35" t="s">
        <v>435</v>
      </c>
      <c r="K3625" s="228"/>
      <c r="L3625" s="228"/>
      <c r="M3625" s="228"/>
      <c r="N3625" s="241"/>
      <c r="O3625" s="241"/>
      <c r="P3625" s="241"/>
    </row>
    <row r="3626" spans="1:20" s="36" customFormat="1" ht="20.100000000000001" customHeight="1">
      <c r="A3626" s="29"/>
      <c r="B3626" s="34"/>
      <c r="C3626" s="31"/>
      <c r="D3626" s="32"/>
      <c r="E3626" s="33"/>
      <c r="F3626" s="34" t="s">
        <v>465</v>
      </c>
      <c r="G3626" s="34" t="s">
        <v>466</v>
      </c>
      <c r="H3626" s="34" t="s">
        <v>434</v>
      </c>
      <c r="I3626" s="29"/>
      <c r="J3626" s="35" t="s">
        <v>435</v>
      </c>
      <c r="K3626" s="228"/>
      <c r="L3626" s="228"/>
      <c r="M3626" s="228"/>
      <c r="N3626" s="241"/>
      <c r="O3626" s="241"/>
      <c r="P3626" s="241"/>
    </row>
    <row r="3627" spans="1:20" s="36" customFormat="1" ht="20.100000000000001" customHeight="1">
      <c r="A3627" s="29"/>
      <c r="B3627" s="34"/>
      <c r="C3627" s="31"/>
      <c r="D3627" s="32"/>
      <c r="E3627" s="33"/>
      <c r="F3627" s="34" t="s">
        <v>466</v>
      </c>
      <c r="G3627" s="34" t="s">
        <v>467</v>
      </c>
      <c r="H3627" s="34" t="s">
        <v>438</v>
      </c>
      <c r="I3627" s="29"/>
      <c r="J3627" s="35" t="s">
        <v>435</v>
      </c>
      <c r="K3627" s="228"/>
      <c r="L3627" s="228"/>
      <c r="M3627" s="228"/>
      <c r="N3627" s="241"/>
      <c r="O3627" s="241"/>
      <c r="P3627" s="241"/>
    </row>
    <row r="3628" spans="1:20" s="36" customFormat="1" ht="20.100000000000001" customHeight="1">
      <c r="A3628" s="29"/>
      <c r="B3628" s="34"/>
      <c r="C3628" s="31"/>
      <c r="D3628" s="32"/>
      <c r="E3628" s="33"/>
      <c r="F3628" s="34" t="s">
        <v>467</v>
      </c>
      <c r="G3628" s="34" t="s">
        <v>468</v>
      </c>
      <c r="H3628" s="34" t="s">
        <v>434</v>
      </c>
      <c r="I3628" s="29"/>
      <c r="J3628" s="35" t="s">
        <v>435</v>
      </c>
      <c r="K3628" s="228"/>
      <c r="L3628" s="228"/>
      <c r="M3628" s="228"/>
      <c r="N3628" s="241"/>
      <c r="O3628" s="241"/>
      <c r="P3628" s="241"/>
    </row>
    <row r="3629" spans="1:20" s="36" customFormat="1" ht="20.100000000000001" customHeight="1">
      <c r="A3629" s="29"/>
      <c r="B3629" s="34"/>
      <c r="C3629" s="31"/>
      <c r="D3629" s="32"/>
      <c r="E3629" s="33"/>
      <c r="F3629" s="34" t="s">
        <v>468</v>
      </c>
      <c r="G3629" s="34" t="s">
        <v>469</v>
      </c>
      <c r="H3629" s="34" t="s">
        <v>438</v>
      </c>
      <c r="I3629" s="29"/>
      <c r="J3629" s="35" t="s">
        <v>435</v>
      </c>
      <c r="K3629" s="228"/>
      <c r="L3629" s="228"/>
      <c r="M3629" s="228"/>
      <c r="N3629" s="241"/>
      <c r="O3629" s="241"/>
      <c r="P3629" s="241"/>
    </row>
    <row r="3630" spans="1:20" s="36" customFormat="1" ht="20.100000000000001" customHeight="1">
      <c r="A3630" s="29"/>
      <c r="B3630" s="34"/>
      <c r="C3630" s="31"/>
      <c r="D3630" s="32"/>
      <c r="E3630" s="33"/>
      <c r="F3630" s="34" t="s">
        <v>469</v>
      </c>
      <c r="G3630" s="34" t="s">
        <v>470</v>
      </c>
      <c r="H3630" s="34" t="s">
        <v>438</v>
      </c>
      <c r="I3630" s="29"/>
      <c r="J3630" s="35" t="s">
        <v>435</v>
      </c>
      <c r="K3630" s="228"/>
      <c r="L3630" s="228"/>
      <c r="M3630" s="228"/>
      <c r="N3630" s="241"/>
      <c r="O3630" s="241"/>
      <c r="P3630" s="241"/>
    </row>
    <row r="3631" spans="1:20" s="36" customFormat="1" ht="20.100000000000001" customHeight="1">
      <c r="A3631" s="29"/>
      <c r="B3631" s="34"/>
      <c r="C3631" s="31"/>
      <c r="D3631" s="32"/>
      <c r="E3631" s="33"/>
      <c r="F3631" s="34" t="s">
        <v>470</v>
      </c>
      <c r="G3631" s="34" t="s">
        <v>681</v>
      </c>
      <c r="H3631" s="34" t="s">
        <v>434</v>
      </c>
      <c r="I3631" s="29"/>
      <c r="J3631" s="35" t="s">
        <v>435</v>
      </c>
      <c r="K3631" s="228"/>
      <c r="L3631" s="228"/>
      <c r="M3631" s="228"/>
      <c r="N3631" s="241"/>
      <c r="O3631" s="241"/>
      <c r="P3631" s="241"/>
    </row>
    <row r="3632" spans="1:20" s="25" customFormat="1" ht="20.100000000000001" customHeight="1">
      <c r="A3632" s="20"/>
      <c r="B3632" s="44"/>
      <c r="C3632" s="41"/>
      <c r="D3632" s="42"/>
      <c r="E3632" s="43"/>
      <c r="F3632" s="44"/>
      <c r="G3632" s="44"/>
      <c r="H3632" s="44"/>
      <c r="I3632" s="20"/>
      <c r="J3632" s="24"/>
      <c r="K3632" s="226"/>
      <c r="L3632" s="226"/>
      <c r="M3632" s="226"/>
      <c r="N3632" s="239"/>
      <c r="O3632" s="239"/>
      <c r="P3632" s="239"/>
    </row>
    <row r="3633" spans="1:20" s="25" customFormat="1" ht="20.100000000000001" customHeight="1">
      <c r="A3633" s="20"/>
      <c r="B3633" s="44"/>
      <c r="C3633" s="41"/>
      <c r="D3633" s="42"/>
      <c r="E3633" s="43"/>
      <c r="F3633" s="44"/>
      <c r="G3633" s="44"/>
      <c r="H3633" s="44"/>
      <c r="I3633" s="20"/>
      <c r="J3633" s="24"/>
      <c r="K3633" s="226"/>
      <c r="L3633" s="226"/>
      <c r="M3633" s="226"/>
      <c r="N3633" s="239"/>
      <c r="O3633" s="239"/>
      <c r="P3633" s="239"/>
    </row>
    <row r="3634" spans="1:20" s="36" customFormat="1" ht="20.100000000000001" customHeight="1">
      <c r="A3634" s="29"/>
      <c r="B3634" s="34">
        <v>267</v>
      </c>
      <c r="C3634" s="31">
        <v>2.1120000000000001</v>
      </c>
      <c r="D3634" s="32" t="s">
        <v>281</v>
      </c>
      <c r="E3634" s="33">
        <v>4.5529999999999999</v>
      </c>
      <c r="F3634" s="34" t="s">
        <v>433</v>
      </c>
      <c r="G3634" s="34" t="s">
        <v>447</v>
      </c>
      <c r="H3634" s="34" t="s">
        <v>434</v>
      </c>
      <c r="I3634" s="29"/>
      <c r="J3634" s="35" t="s">
        <v>435</v>
      </c>
      <c r="K3634" s="228" t="s">
        <v>434</v>
      </c>
      <c r="L3634" s="228">
        <f>COUNTIF(H3634:H3655,"B")</f>
        <v>9</v>
      </c>
      <c r="M3634" s="228">
        <v>200</v>
      </c>
      <c r="N3634" s="245">
        <f>L3634*M3634</f>
        <v>1800</v>
      </c>
      <c r="O3634" s="245">
        <v>153</v>
      </c>
      <c r="P3634" s="245">
        <f>O3634+N3634</f>
        <v>1953</v>
      </c>
      <c r="Q3634" s="76">
        <f>P3634/P3638</f>
        <v>0.42894794640896111</v>
      </c>
      <c r="R3634" s="76"/>
      <c r="S3634" s="76"/>
      <c r="T3634" s="76"/>
    </row>
    <row r="3635" spans="1:20" s="36" customFormat="1" ht="20.100000000000001" customHeight="1">
      <c r="A3635" s="29"/>
      <c r="B3635" s="34"/>
      <c r="C3635" s="31"/>
      <c r="D3635" s="32"/>
      <c r="E3635" s="33"/>
      <c r="F3635" s="34" t="s">
        <v>447</v>
      </c>
      <c r="G3635" s="34" t="s">
        <v>451</v>
      </c>
      <c r="H3635" s="34" t="s">
        <v>434</v>
      </c>
      <c r="I3635" s="29"/>
      <c r="J3635" s="35" t="s">
        <v>435</v>
      </c>
      <c r="K3635" s="228" t="s">
        <v>438</v>
      </c>
      <c r="L3635" s="228">
        <f>COUNTIF(H3634:H3655,"S")</f>
        <v>8</v>
      </c>
      <c r="M3635" s="228">
        <v>200</v>
      </c>
      <c r="N3635" s="245">
        <f>L3635*M3635</f>
        <v>1600</v>
      </c>
      <c r="O3635" s="245"/>
      <c r="P3635" s="245">
        <f>N3635+O3635</f>
        <v>1600</v>
      </c>
      <c r="Q3635" s="76">
        <f>P3635/P3638</f>
        <v>0.35141664836371622</v>
      </c>
      <c r="R3635" s="76"/>
      <c r="S3635" s="76"/>
      <c r="T3635" s="76"/>
    </row>
    <row r="3636" spans="1:20" s="36" customFormat="1" ht="20.100000000000001" customHeight="1">
      <c r="A3636" s="29"/>
      <c r="B3636" s="34"/>
      <c r="C3636" s="31"/>
      <c r="D3636" s="32"/>
      <c r="E3636" s="33"/>
      <c r="F3636" s="34" t="s">
        <v>451</v>
      </c>
      <c r="G3636" s="34" t="s">
        <v>454</v>
      </c>
      <c r="H3636" s="34" t="s">
        <v>434</v>
      </c>
      <c r="I3636" s="29"/>
      <c r="J3636" s="35" t="s">
        <v>435</v>
      </c>
      <c r="K3636" s="228" t="s">
        <v>440</v>
      </c>
      <c r="L3636" s="228">
        <f>COUNTIF(H3634:H3655,"RR")</f>
        <v>1</v>
      </c>
      <c r="M3636" s="228">
        <v>200</v>
      </c>
      <c r="N3636" s="245">
        <f>L3636*M3636</f>
        <v>200</v>
      </c>
      <c r="O3636" s="245"/>
      <c r="P3636" s="245">
        <f>N3636+O3636</f>
        <v>200</v>
      </c>
      <c r="Q3636" s="76">
        <f>P3636/P3638</f>
        <v>4.3927081045464528E-2</v>
      </c>
      <c r="R3636" s="76"/>
      <c r="S3636" s="76"/>
      <c r="T3636" s="76"/>
    </row>
    <row r="3637" spans="1:20" s="36" customFormat="1" ht="20.100000000000001" customHeight="1">
      <c r="A3637" s="29"/>
      <c r="B3637" s="34"/>
      <c r="C3637" s="31"/>
      <c r="D3637" s="32"/>
      <c r="E3637" s="33"/>
      <c r="F3637" s="34" t="s">
        <v>454</v>
      </c>
      <c r="G3637" s="34" t="s">
        <v>455</v>
      </c>
      <c r="H3637" s="34" t="s">
        <v>434</v>
      </c>
      <c r="I3637" s="29"/>
      <c r="J3637" s="35" t="s">
        <v>435</v>
      </c>
      <c r="K3637" s="228" t="s">
        <v>443</v>
      </c>
      <c r="L3637" s="228">
        <f>COUNTIF(H3634:H3655,"RB")</f>
        <v>4</v>
      </c>
      <c r="M3637" s="228">
        <v>200</v>
      </c>
      <c r="N3637" s="245">
        <f>L3637*M3637</f>
        <v>800</v>
      </c>
      <c r="O3637" s="245"/>
      <c r="P3637" s="245">
        <f>N3637+O3637</f>
        <v>800</v>
      </c>
      <c r="Q3637" s="76">
        <f>P3637/P3638</f>
        <v>0.17570832418185811</v>
      </c>
      <c r="R3637" s="76"/>
      <c r="S3637" s="76"/>
      <c r="T3637" s="76"/>
    </row>
    <row r="3638" spans="1:20" s="36" customFormat="1" ht="20.100000000000001" customHeight="1">
      <c r="A3638" s="29"/>
      <c r="B3638" s="34"/>
      <c r="C3638" s="31"/>
      <c r="D3638" s="32"/>
      <c r="E3638" s="33"/>
      <c r="F3638" s="34" t="s">
        <v>455</v>
      </c>
      <c r="G3638" s="34" t="s">
        <v>456</v>
      </c>
      <c r="H3638" s="34" t="s">
        <v>434</v>
      </c>
      <c r="I3638" s="29"/>
      <c r="J3638" s="35" t="s">
        <v>435</v>
      </c>
      <c r="K3638" s="228"/>
      <c r="L3638" s="228"/>
      <c r="M3638" s="228"/>
      <c r="N3638" s="245"/>
      <c r="O3638" s="245"/>
      <c r="P3638" s="245">
        <f>SUM(P3634:P3637)</f>
        <v>4553</v>
      </c>
      <c r="Q3638" s="76">
        <f>SUM(Q3634:Q3637)</f>
        <v>1</v>
      </c>
      <c r="R3638" s="76"/>
      <c r="S3638" s="76"/>
      <c r="T3638" s="76"/>
    </row>
    <row r="3639" spans="1:20" s="36" customFormat="1" ht="20.100000000000001" customHeight="1">
      <c r="A3639" s="29"/>
      <c r="B3639" s="34"/>
      <c r="C3639" s="31"/>
      <c r="D3639" s="32"/>
      <c r="E3639" s="33"/>
      <c r="F3639" s="34" t="s">
        <v>456</v>
      </c>
      <c r="G3639" s="34" t="s">
        <v>457</v>
      </c>
      <c r="H3639" s="34" t="s">
        <v>434</v>
      </c>
      <c r="I3639" s="29"/>
      <c r="J3639" s="35" t="s">
        <v>435</v>
      </c>
      <c r="K3639" s="228"/>
      <c r="L3639" s="228"/>
      <c r="M3639" s="228"/>
      <c r="N3639" s="241"/>
      <c r="O3639" s="241"/>
      <c r="P3639" s="241"/>
    </row>
    <row r="3640" spans="1:20" s="36" customFormat="1" ht="20.100000000000001" customHeight="1">
      <c r="A3640" s="29"/>
      <c r="B3640" s="34"/>
      <c r="C3640" s="31"/>
      <c r="D3640" s="32"/>
      <c r="E3640" s="33"/>
      <c r="F3640" s="34" t="s">
        <v>457</v>
      </c>
      <c r="G3640" s="34" t="s">
        <v>460</v>
      </c>
      <c r="H3640" s="34" t="s">
        <v>434</v>
      </c>
      <c r="I3640" s="29"/>
      <c r="J3640" s="35" t="s">
        <v>40</v>
      </c>
      <c r="K3640" s="228"/>
      <c r="L3640" s="228"/>
      <c r="M3640" s="228"/>
      <c r="N3640" s="241"/>
      <c r="O3640" s="241"/>
      <c r="P3640" s="241"/>
    </row>
    <row r="3641" spans="1:20" s="36" customFormat="1" ht="20.100000000000001" customHeight="1">
      <c r="A3641" s="29"/>
      <c r="B3641" s="34"/>
      <c r="C3641" s="31"/>
      <c r="D3641" s="32"/>
      <c r="E3641" s="33"/>
      <c r="F3641" s="34" t="s">
        <v>460</v>
      </c>
      <c r="G3641" s="34" t="s">
        <v>463</v>
      </c>
      <c r="H3641" s="34" t="s">
        <v>434</v>
      </c>
      <c r="I3641" s="29"/>
      <c r="J3641" s="35" t="s">
        <v>435</v>
      </c>
      <c r="K3641" s="228"/>
      <c r="L3641" s="228"/>
      <c r="M3641" s="228"/>
      <c r="N3641" s="241"/>
      <c r="O3641" s="241"/>
      <c r="P3641" s="241"/>
    </row>
    <row r="3642" spans="1:20" s="36" customFormat="1" ht="20.100000000000001" customHeight="1">
      <c r="A3642" s="29"/>
      <c r="B3642" s="34"/>
      <c r="C3642" s="31"/>
      <c r="D3642" s="32"/>
      <c r="E3642" s="33"/>
      <c r="F3642" s="34" t="s">
        <v>463</v>
      </c>
      <c r="G3642" s="34" t="s">
        <v>464</v>
      </c>
      <c r="H3642" s="34" t="s">
        <v>443</v>
      </c>
      <c r="I3642" s="29"/>
      <c r="J3642" s="35" t="s">
        <v>435</v>
      </c>
      <c r="K3642" s="228"/>
      <c r="L3642" s="228"/>
      <c r="M3642" s="228"/>
      <c r="N3642" s="241"/>
      <c r="O3642" s="241"/>
      <c r="P3642" s="241"/>
    </row>
    <row r="3643" spans="1:20" s="36" customFormat="1" ht="20.100000000000001" customHeight="1">
      <c r="A3643" s="29"/>
      <c r="B3643" s="34"/>
      <c r="C3643" s="31"/>
      <c r="D3643" s="32"/>
      <c r="E3643" s="33"/>
      <c r="F3643" s="34" t="s">
        <v>464</v>
      </c>
      <c r="G3643" s="34" t="s">
        <v>465</v>
      </c>
      <c r="H3643" s="34" t="s">
        <v>438</v>
      </c>
      <c r="I3643" s="29"/>
      <c r="J3643" s="35" t="s">
        <v>435</v>
      </c>
      <c r="K3643" s="228"/>
      <c r="L3643" s="228"/>
      <c r="M3643" s="228"/>
      <c r="N3643" s="241"/>
      <c r="O3643" s="241"/>
      <c r="P3643" s="241"/>
    </row>
    <row r="3644" spans="1:20" s="36" customFormat="1" ht="20.100000000000001" customHeight="1">
      <c r="A3644" s="29"/>
      <c r="B3644" s="34"/>
      <c r="C3644" s="31"/>
      <c r="D3644" s="32"/>
      <c r="E3644" s="33"/>
      <c r="F3644" s="34" t="s">
        <v>465</v>
      </c>
      <c r="G3644" s="34" t="s">
        <v>466</v>
      </c>
      <c r="H3644" s="34" t="s">
        <v>438</v>
      </c>
      <c r="I3644" s="29"/>
      <c r="J3644" s="35" t="s">
        <v>435</v>
      </c>
      <c r="K3644" s="228"/>
      <c r="L3644" s="228"/>
      <c r="M3644" s="228"/>
      <c r="N3644" s="241"/>
      <c r="O3644" s="241"/>
      <c r="P3644" s="241"/>
    </row>
    <row r="3645" spans="1:20" s="36" customFormat="1" ht="20.100000000000001" customHeight="1">
      <c r="A3645" s="29"/>
      <c r="B3645" s="34"/>
      <c r="C3645" s="31"/>
      <c r="D3645" s="32"/>
      <c r="E3645" s="33"/>
      <c r="F3645" s="34" t="s">
        <v>466</v>
      </c>
      <c r="G3645" s="34" t="s">
        <v>467</v>
      </c>
      <c r="H3645" s="34" t="s">
        <v>434</v>
      </c>
      <c r="I3645" s="29"/>
      <c r="J3645" s="35" t="s">
        <v>435</v>
      </c>
      <c r="K3645" s="228"/>
      <c r="L3645" s="228"/>
      <c r="M3645" s="228"/>
      <c r="N3645" s="241"/>
      <c r="O3645" s="241"/>
      <c r="P3645" s="241"/>
    </row>
    <row r="3646" spans="1:20" s="36" customFormat="1" ht="20.100000000000001" customHeight="1">
      <c r="A3646" s="29"/>
      <c r="B3646" s="34"/>
      <c r="C3646" s="31"/>
      <c r="D3646" s="32"/>
      <c r="E3646" s="33"/>
      <c r="F3646" s="34" t="s">
        <v>467</v>
      </c>
      <c r="G3646" s="34" t="s">
        <v>468</v>
      </c>
      <c r="H3646" s="34" t="s">
        <v>438</v>
      </c>
      <c r="I3646" s="29"/>
      <c r="J3646" s="35" t="s">
        <v>40</v>
      </c>
      <c r="K3646" s="228"/>
      <c r="L3646" s="228"/>
      <c r="M3646" s="228"/>
      <c r="N3646" s="241"/>
      <c r="O3646" s="241"/>
      <c r="P3646" s="241"/>
    </row>
    <row r="3647" spans="1:20" s="36" customFormat="1" ht="20.100000000000001" customHeight="1">
      <c r="A3647" s="29"/>
      <c r="B3647" s="34"/>
      <c r="C3647" s="31"/>
      <c r="D3647" s="32"/>
      <c r="E3647" s="33"/>
      <c r="F3647" s="34" t="s">
        <v>468</v>
      </c>
      <c r="G3647" s="34" t="s">
        <v>469</v>
      </c>
      <c r="H3647" s="34" t="s">
        <v>438</v>
      </c>
      <c r="I3647" s="29"/>
      <c r="J3647" s="35" t="s">
        <v>435</v>
      </c>
      <c r="K3647" s="228"/>
      <c r="L3647" s="228"/>
      <c r="M3647" s="228"/>
      <c r="N3647" s="241"/>
      <c r="O3647" s="241"/>
      <c r="P3647" s="241"/>
    </row>
    <row r="3648" spans="1:20" s="36" customFormat="1" ht="20.100000000000001" customHeight="1">
      <c r="A3648" s="29"/>
      <c r="B3648" s="34"/>
      <c r="C3648" s="31"/>
      <c r="D3648" s="32"/>
      <c r="E3648" s="33"/>
      <c r="F3648" s="34" t="s">
        <v>469</v>
      </c>
      <c r="G3648" s="34" t="s">
        <v>470</v>
      </c>
      <c r="H3648" s="34" t="s">
        <v>438</v>
      </c>
      <c r="I3648" s="29"/>
      <c r="J3648" s="35" t="s">
        <v>435</v>
      </c>
      <c r="K3648" s="228"/>
      <c r="L3648" s="228"/>
      <c r="M3648" s="228"/>
      <c r="N3648" s="241"/>
      <c r="O3648" s="241"/>
      <c r="P3648" s="241"/>
    </row>
    <row r="3649" spans="1:20" s="36" customFormat="1" ht="20.100000000000001" customHeight="1">
      <c r="A3649" s="29"/>
      <c r="B3649" s="34"/>
      <c r="C3649" s="31"/>
      <c r="D3649" s="32"/>
      <c r="E3649" s="33"/>
      <c r="F3649" s="34" t="s">
        <v>470</v>
      </c>
      <c r="G3649" s="34" t="s">
        <v>471</v>
      </c>
      <c r="H3649" s="34" t="s">
        <v>438</v>
      </c>
      <c r="I3649" s="29"/>
      <c r="J3649" s="35" t="s">
        <v>435</v>
      </c>
      <c r="K3649" s="228"/>
      <c r="L3649" s="228"/>
      <c r="M3649" s="228"/>
      <c r="N3649" s="241"/>
      <c r="O3649" s="241"/>
      <c r="P3649" s="241"/>
    </row>
    <row r="3650" spans="1:20" s="36" customFormat="1" ht="20.100000000000001" customHeight="1">
      <c r="A3650" s="29"/>
      <c r="B3650" s="34"/>
      <c r="C3650" s="31"/>
      <c r="D3650" s="32"/>
      <c r="E3650" s="33"/>
      <c r="F3650" s="34" t="s">
        <v>471</v>
      </c>
      <c r="G3650" s="34" t="s">
        <v>473</v>
      </c>
      <c r="H3650" s="34" t="s">
        <v>443</v>
      </c>
      <c r="I3650" s="29"/>
      <c r="J3650" s="35" t="s">
        <v>40</v>
      </c>
      <c r="K3650" s="228"/>
      <c r="L3650" s="228"/>
      <c r="M3650" s="228"/>
      <c r="N3650" s="241"/>
      <c r="O3650" s="241"/>
      <c r="P3650" s="241"/>
    </row>
    <row r="3651" spans="1:20" s="36" customFormat="1" ht="20.100000000000001" customHeight="1">
      <c r="A3651" s="29"/>
      <c r="B3651" s="34"/>
      <c r="C3651" s="31"/>
      <c r="D3651" s="32"/>
      <c r="E3651" s="33"/>
      <c r="F3651" s="34" t="s">
        <v>473</v>
      </c>
      <c r="G3651" s="34" t="s">
        <v>474</v>
      </c>
      <c r="H3651" s="34" t="s">
        <v>440</v>
      </c>
      <c r="I3651" s="29"/>
      <c r="J3651" s="35" t="s">
        <v>435</v>
      </c>
      <c r="K3651" s="228"/>
      <c r="L3651" s="228"/>
      <c r="M3651" s="228"/>
      <c r="N3651" s="241"/>
      <c r="O3651" s="241"/>
      <c r="P3651" s="241"/>
    </row>
    <row r="3652" spans="1:20" s="36" customFormat="1" ht="20.100000000000001" customHeight="1">
      <c r="A3652" s="29"/>
      <c r="B3652" s="34"/>
      <c r="C3652" s="31"/>
      <c r="D3652" s="32"/>
      <c r="E3652" s="33"/>
      <c r="F3652" s="34" t="s">
        <v>474</v>
      </c>
      <c r="G3652" s="34" t="s">
        <v>475</v>
      </c>
      <c r="H3652" s="34" t="s">
        <v>438</v>
      </c>
      <c r="I3652" s="29"/>
      <c r="J3652" s="35" t="s">
        <v>435</v>
      </c>
      <c r="K3652" s="228"/>
      <c r="L3652" s="228"/>
      <c r="M3652" s="228"/>
      <c r="N3652" s="241"/>
      <c r="O3652" s="241"/>
      <c r="P3652" s="241"/>
    </row>
    <row r="3653" spans="1:20" s="36" customFormat="1" ht="20.100000000000001" customHeight="1">
      <c r="A3653" s="29"/>
      <c r="B3653" s="34"/>
      <c r="C3653" s="31"/>
      <c r="D3653" s="32"/>
      <c r="E3653" s="33"/>
      <c r="F3653" s="34" t="s">
        <v>475</v>
      </c>
      <c r="G3653" s="34" t="s">
        <v>476</v>
      </c>
      <c r="H3653" s="34" t="s">
        <v>438</v>
      </c>
      <c r="I3653" s="29"/>
      <c r="J3653" s="35" t="s">
        <v>435</v>
      </c>
      <c r="K3653" s="228"/>
      <c r="L3653" s="228"/>
      <c r="M3653" s="228"/>
      <c r="N3653" s="241"/>
      <c r="O3653" s="241"/>
      <c r="P3653" s="241"/>
    </row>
    <row r="3654" spans="1:20" s="36" customFormat="1" ht="20.100000000000001" customHeight="1">
      <c r="A3654" s="29"/>
      <c r="B3654" s="34"/>
      <c r="C3654" s="31"/>
      <c r="D3654" s="32"/>
      <c r="E3654" s="33"/>
      <c r="F3654" s="34" t="s">
        <v>476</v>
      </c>
      <c r="G3654" s="34" t="s">
        <v>477</v>
      </c>
      <c r="H3654" s="34" t="s">
        <v>443</v>
      </c>
      <c r="I3654" s="29"/>
      <c r="J3654" s="35" t="s">
        <v>40</v>
      </c>
      <c r="K3654" s="228"/>
      <c r="L3654" s="228"/>
      <c r="M3654" s="228"/>
      <c r="N3654" s="241"/>
      <c r="O3654" s="241"/>
      <c r="P3654" s="241"/>
    </row>
    <row r="3655" spans="1:20" s="36" customFormat="1" ht="20.100000000000001" customHeight="1">
      <c r="A3655" s="29"/>
      <c r="B3655" s="34"/>
      <c r="C3655" s="31"/>
      <c r="D3655" s="32"/>
      <c r="E3655" s="33"/>
      <c r="F3655" s="34" t="s">
        <v>477</v>
      </c>
      <c r="G3655" s="34" t="s">
        <v>543</v>
      </c>
      <c r="H3655" s="34" t="s">
        <v>443</v>
      </c>
      <c r="I3655" s="29"/>
      <c r="J3655" s="35" t="s">
        <v>435</v>
      </c>
      <c r="K3655" s="228"/>
      <c r="L3655" s="228"/>
      <c r="M3655" s="228"/>
      <c r="N3655" s="241"/>
      <c r="O3655" s="241"/>
      <c r="P3655" s="241"/>
    </row>
    <row r="3656" spans="1:20" s="36" customFormat="1" ht="20.100000000000001" customHeight="1">
      <c r="A3656" s="29"/>
      <c r="B3656" s="34"/>
      <c r="C3656" s="31"/>
      <c r="D3656" s="32"/>
      <c r="E3656" s="33"/>
      <c r="F3656" s="34" t="s">
        <v>543</v>
      </c>
      <c r="G3656" s="34" t="s">
        <v>682</v>
      </c>
      <c r="H3656" s="34" t="s">
        <v>443</v>
      </c>
      <c r="I3656" s="29"/>
      <c r="J3656" s="35"/>
      <c r="K3656" s="228"/>
      <c r="L3656" s="228"/>
      <c r="M3656" s="228"/>
      <c r="N3656" s="241"/>
      <c r="O3656" s="241"/>
      <c r="P3656" s="241"/>
    </row>
    <row r="3657" spans="1:20" s="25" customFormat="1" ht="20.100000000000001" customHeight="1">
      <c r="A3657" s="20"/>
      <c r="B3657" s="44"/>
      <c r="C3657" s="41"/>
      <c r="D3657" s="42"/>
      <c r="E3657" s="43"/>
      <c r="F3657" s="44"/>
      <c r="G3657" s="44"/>
      <c r="H3657" s="44"/>
      <c r="I3657" s="20"/>
      <c r="J3657" s="24"/>
      <c r="K3657" s="226"/>
      <c r="L3657" s="226"/>
      <c r="M3657" s="226"/>
      <c r="N3657" s="239"/>
      <c r="O3657" s="239"/>
      <c r="P3657" s="239"/>
    </row>
    <row r="3658" spans="1:20" s="25" customFormat="1" ht="20.100000000000001" customHeight="1">
      <c r="A3658" s="20"/>
      <c r="B3658" s="44"/>
      <c r="C3658" s="41"/>
      <c r="D3658" s="42"/>
      <c r="E3658" s="43"/>
      <c r="F3658" s="44"/>
      <c r="G3658" s="44"/>
      <c r="H3658" s="44"/>
      <c r="I3658" s="20"/>
      <c r="J3658" s="24"/>
      <c r="K3658" s="226"/>
      <c r="L3658" s="226"/>
      <c r="M3658" s="226"/>
      <c r="N3658" s="239"/>
      <c r="O3658" s="239"/>
      <c r="P3658" s="239"/>
    </row>
    <row r="3659" spans="1:20" s="36" customFormat="1" ht="20.100000000000001" customHeight="1">
      <c r="A3659" s="29"/>
      <c r="B3659" s="34">
        <v>268</v>
      </c>
      <c r="C3659" s="31">
        <v>2.113</v>
      </c>
      <c r="D3659" s="32" t="s">
        <v>282</v>
      </c>
      <c r="E3659" s="33">
        <v>2.3370000000000002</v>
      </c>
      <c r="F3659" s="34" t="s">
        <v>433</v>
      </c>
      <c r="G3659" s="34" t="s">
        <v>447</v>
      </c>
      <c r="H3659" s="34" t="s">
        <v>434</v>
      </c>
      <c r="I3659" s="29"/>
      <c r="J3659" s="35" t="s">
        <v>435</v>
      </c>
      <c r="K3659" s="228" t="s">
        <v>434</v>
      </c>
      <c r="L3659" s="228">
        <f>COUNTIF(H3659:H3669,"B")</f>
        <v>7</v>
      </c>
      <c r="M3659" s="228">
        <v>200</v>
      </c>
      <c r="N3659" s="245">
        <f>L3659*M3659</f>
        <v>1400</v>
      </c>
      <c r="O3659" s="245">
        <v>137</v>
      </c>
      <c r="P3659" s="245">
        <f>O3659+N3659</f>
        <v>1537</v>
      </c>
      <c r="Q3659" s="76">
        <f>P3659/P3663</f>
        <v>0.65768078733418911</v>
      </c>
      <c r="R3659" s="76"/>
      <c r="S3659" s="76"/>
      <c r="T3659" s="76"/>
    </row>
    <row r="3660" spans="1:20" s="36" customFormat="1" ht="20.100000000000001" customHeight="1">
      <c r="A3660" s="29"/>
      <c r="B3660" s="34"/>
      <c r="C3660" s="31"/>
      <c r="D3660" s="32"/>
      <c r="E3660" s="33"/>
      <c r="F3660" s="34" t="s">
        <v>447</v>
      </c>
      <c r="G3660" s="34" t="s">
        <v>451</v>
      </c>
      <c r="H3660" s="34" t="s">
        <v>434</v>
      </c>
      <c r="I3660" s="29"/>
      <c r="J3660" s="35" t="s">
        <v>435</v>
      </c>
      <c r="K3660" s="228" t="s">
        <v>438</v>
      </c>
      <c r="L3660" s="228">
        <f>COUNTIF(H3659:H3669,"S")</f>
        <v>4</v>
      </c>
      <c r="M3660" s="228">
        <v>200</v>
      </c>
      <c r="N3660" s="245">
        <f>L3660*M3660</f>
        <v>800</v>
      </c>
      <c r="O3660" s="245"/>
      <c r="P3660" s="245">
        <f>N3660+O3660</f>
        <v>800</v>
      </c>
      <c r="Q3660" s="76">
        <f>P3660/P3663</f>
        <v>0.34231921266581089</v>
      </c>
      <c r="R3660" s="76"/>
      <c r="S3660" s="76"/>
      <c r="T3660" s="76"/>
    </row>
    <row r="3661" spans="1:20" s="36" customFormat="1" ht="20.100000000000001" customHeight="1">
      <c r="A3661" s="29"/>
      <c r="B3661" s="34"/>
      <c r="C3661" s="31"/>
      <c r="D3661" s="32"/>
      <c r="E3661" s="33"/>
      <c r="F3661" s="34" t="s">
        <v>451</v>
      </c>
      <c r="G3661" s="34" t="s">
        <v>454</v>
      </c>
      <c r="H3661" s="34" t="s">
        <v>434</v>
      </c>
      <c r="I3661" s="29"/>
      <c r="J3661" s="35" t="s">
        <v>40</v>
      </c>
      <c r="K3661" s="228" t="s">
        <v>440</v>
      </c>
      <c r="L3661" s="228">
        <f>COUNTIF(H3659:H3669,"RR")</f>
        <v>0</v>
      </c>
      <c r="M3661" s="228">
        <v>200</v>
      </c>
      <c r="N3661" s="245">
        <f>L3661*M3661</f>
        <v>0</v>
      </c>
      <c r="O3661" s="245"/>
      <c r="P3661" s="245">
        <f>N3661+O3661</f>
        <v>0</v>
      </c>
      <c r="Q3661" s="76">
        <f>P3661/P3663</f>
        <v>0</v>
      </c>
      <c r="R3661" s="76"/>
      <c r="S3661" s="76"/>
      <c r="T3661" s="76"/>
    </row>
    <row r="3662" spans="1:20" s="36" customFormat="1" ht="20.100000000000001" customHeight="1">
      <c r="A3662" s="29"/>
      <c r="B3662" s="34"/>
      <c r="C3662" s="31"/>
      <c r="D3662" s="32"/>
      <c r="E3662" s="33"/>
      <c r="F3662" s="34" t="s">
        <v>454</v>
      </c>
      <c r="G3662" s="34" t="s">
        <v>455</v>
      </c>
      <c r="H3662" s="34" t="s">
        <v>438</v>
      </c>
      <c r="I3662" s="29"/>
      <c r="J3662" s="35" t="s">
        <v>435</v>
      </c>
      <c r="K3662" s="228" t="s">
        <v>443</v>
      </c>
      <c r="L3662" s="228">
        <f>COUNTIF(H3659:H3670,"RB")</f>
        <v>0</v>
      </c>
      <c r="M3662" s="228">
        <v>200</v>
      </c>
      <c r="N3662" s="245">
        <f>L3662*M3662</f>
        <v>0</v>
      </c>
      <c r="O3662" s="245"/>
      <c r="P3662" s="245">
        <f>N3662+O3662</f>
        <v>0</v>
      </c>
      <c r="Q3662" s="76">
        <f>P3662/P3663</f>
        <v>0</v>
      </c>
      <c r="R3662" s="76"/>
      <c r="S3662" s="76"/>
      <c r="T3662" s="76"/>
    </row>
    <row r="3663" spans="1:20" s="36" customFormat="1" ht="20.100000000000001" customHeight="1">
      <c r="A3663" s="29"/>
      <c r="B3663" s="34"/>
      <c r="C3663" s="31"/>
      <c r="D3663" s="32"/>
      <c r="E3663" s="33"/>
      <c r="F3663" s="34" t="s">
        <v>455</v>
      </c>
      <c r="G3663" s="34" t="s">
        <v>456</v>
      </c>
      <c r="H3663" s="34" t="s">
        <v>438</v>
      </c>
      <c r="I3663" s="29"/>
      <c r="J3663" s="35" t="s">
        <v>435</v>
      </c>
      <c r="K3663" s="228"/>
      <c r="L3663" s="228"/>
      <c r="M3663" s="228"/>
      <c r="N3663" s="245"/>
      <c r="O3663" s="245"/>
      <c r="P3663" s="245">
        <f>SUM(P3659:P3662)</f>
        <v>2337</v>
      </c>
      <c r="Q3663" s="76">
        <f>SUM(Q3659:Q3662)</f>
        <v>1</v>
      </c>
      <c r="R3663" s="76"/>
      <c r="S3663" s="76"/>
      <c r="T3663" s="76"/>
    </row>
    <row r="3664" spans="1:20" s="36" customFormat="1" ht="20.100000000000001" customHeight="1">
      <c r="A3664" s="29"/>
      <c r="B3664" s="34"/>
      <c r="C3664" s="31"/>
      <c r="D3664" s="32"/>
      <c r="E3664" s="33"/>
      <c r="F3664" s="34" t="s">
        <v>456</v>
      </c>
      <c r="G3664" s="34" t="s">
        <v>457</v>
      </c>
      <c r="H3664" s="34" t="s">
        <v>434</v>
      </c>
      <c r="I3664" s="29"/>
      <c r="J3664" s="35" t="s">
        <v>40</v>
      </c>
      <c r="K3664" s="228"/>
      <c r="L3664" s="228"/>
      <c r="M3664" s="228"/>
      <c r="N3664" s="241"/>
      <c r="O3664" s="241"/>
      <c r="P3664" s="241"/>
    </row>
    <row r="3665" spans="1:20" s="36" customFormat="1" ht="20.100000000000001" customHeight="1">
      <c r="A3665" s="29"/>
      <c r="B3665" s="34"/>
      <c r="C3665" s="31"/>
      <c r="D3665" s="32"/>
      <c r="E3665" s="33"/>
      <c r="F3665" s="34" t="s">
        <v>457</v>
      </c>
      <c r="G3665" s="34" t="s">
        <v>460</v>
      </c>
      <c r="H3665" s="34" t="s">
        <v>438</v>
      </c>
      <c r="I3665" s="29"/>
      <c r="J3665" s="35" t="s">
        <v>40</v>
      </c>
      <c r="K3665" s="228"/>
      <c r="L3665" s="228"/>
      <c r="M3665" s="228"/>
      <c r="N3665" s="241"/>
      <c r="O3665" s="241"/>
      <c r="P3665" s="241"/>
    </row>
    <row r="3666" spans="1:20" s="36" customFormat="1" ht="20.100000000000001" customHeight="1">
      <c r="A3666" s="29"/>
      <c r="B3666" s="34"/>
      <c r="C3666" s="31"/>
      <c r="D3666" s="32"/>
      <c r="E3666" s="33"/>
      <c r="F3666" s="34" t="s">
        <v>460</v>
      </c>
      <c r="G3666" s="34" t="s">
        <v>463</v>
      </c>
      <c r="H3666" s="34" t="s">
        <v>434</v>
      </c>
      <c r="I3666" s="29"/>
      <c r="J3666" s="35" t="s">
        <v>40</v>
      </c>
      <c r="K3666" s="228"/>
      <c r="L3666" s="228"/>
      <c r="M3666" s="228"/>
      <c r="N3666" s="241"/>
      <c r="O3666" s="241"/>
      <c r="P3666" s="241"/>
    </row>
    <row r="3667" spans="1:20" s="36" customFormat="1" ht="20.100000000000001" customHeight="1">
      <c r="A3667" s="29"/>
      <c r="B3667" s="34"/>
      <c r="C3667" s="31"/>
      <c r="D3667" s="32"/>
      <c r="E3667" s="33"/>
      <c r="F3667" s="34" t="s">
        <v>463</v>
      </c>
      <c r="G3667" s="34" t="s">
        <v>464</v>
      </c>
      <c r="H3667" s="34" t="s">
        <v>434</v>
      </c>
      <c r="I3667" s="29"/>
      <c r="J3667" s="35" t="s">
        <v>40</v>
      </c>
      <c r="K3667" s="228"/>
      <c r="L3667" s="228"/>
      <c r="M3667" s="228"/>
      <c r="N3667" s="241"/>
      <c r="O3667" s="241"/>
      <c r="P3667" s="241"/>
    </row>
    <row r="3668" spans="1:20" s="36" customFormat="1" ht="20.100000000000001" customHeight="1">
      <c r="A3668" s="29"/>
      <c r="B3668" s="34"/>
      <c r="C3668" s="31"/>
      <c r="D3668" s="32"/>
      <c r="E3668" s="33"/>
      <c r="F3668" s="34" t="s">
        <v>464</v>
      </c>
      <c r="G3668" s="34" t="s">
        <v>465</v>
      </c>
      <c r="H3668" s="34" t="s">
        <v>438</v>
      </c>
      <c r="I3668" s="29"/>
      <c r="J3668" s="35" t="s">
        <v>40</v>
      </c>
      <c r="K3668" s="228"/>
      <c r="L3668" s="228"/>
      <c r="M3668" s="228"/>
      <c r="N3668" s="241"/>
      <c r="O3668" s="241"/>
      <c r="P3668" s="241"/>
    </row>
    <row r="3669" spans="1:20" s="36" customFormat="1" ht="20.100000000000001" customHeight="1">
      <c r="A3669" s="29"/>
      <c r="B3669" s="34"/>
      <c r="C3669" s="31"/>
      <c r="D3669" s="32"/>
      <c r="E3669" s="33"/>
      <c r="F3669" s="34" t="s">
        <v>465</v>
      </c>
      <c r="G3669" s="34" t="s">
        <v>466</v>
      </c>
      <c r="H3669" s="34" t="s">
        <v>434</v>
      </c>
      <c r="I3669" s="29"/>
      <c r="J3669" s="35" t="s">
        <v>435</v>
      </c>
      <c r="K3669" s="228"/>
      <c r="L3669" s="228"/>
      <c r="M3669" s="228"/>
      <c r="N3669" s="241"/>
      <c r="O3669" s="241"/>
      <c r="P3669" s="241"/>
    </row>
    <row r="3670" spans="1:20" s="36" customFormat="1" ht="20.100000000000001" customHeight="1">
      <c r="A3670" s="29"/>
      <c r="B3670" s="34"/>
      <c r="C3670" s="31"/>
      <c r="D3670" s="32"/>
      <c r="E3670" s="33"/>
      <c r="F3670" s="34" t="s">
        <v>466</v>
      </c>
      <c r="G3670" s="34" t="s">
        <v>683</v>
      </c>
      <c r="H3670" s="34" t="s">
        <v>434</v>
      </c>
      <c r="I3670" s="29"/>
      <c r="J3670" s="35" t="s">
        <v>435</v>
      </c>
      <c r="K3670" s="228"/>
      <c r="L3670" s="228"/>
      <c r="M3670" s="228"/>
      <c r="N3670" s="241"/>
      <c r="O3670" s="241"/>
      <c r="P3670" s="241"/>
    </row>
    <row r="3671" spans="1:20" s="25" customFormat="1" ht="20.100000000000001" customHeight="1">
      <c r="A3671" s="20"/>
      <c r="B3671" s="44"/>
      <c r="C3671" s="41"/>
      <c r="D3671" s="42"/>
      <c r="E3671" s="43"/>
      <c r="F3671" s="44"/>
      <c r="G3671" s="44"/>
      <c r="H3671" s="44"/>
      <c r="I3671" s="20"/>
      <c r="J3671" s="24"/>
      <c r="K3671" s="226"/>
      <c r="L3671" s="226"/>
      <c r="M3671" s="226"/>
      <c r="N3671" s="239"/>
      <c r="O3671" s="239"/>
      <c r="P3671" s="239"/>
    </row>
    <row r="3672" spans="1:20" s="25" customFormat="1" ht="20.100000000000001" customHeight="1">
      <c r="A3672" s="20"/>
      <c r="B3672" s="44"/>
      <c r="C3672" s="41"/>
      <c r="D3672" s="42"/>
      <c r="E3672" s="43"/>
      <c r="F3672" s="44"/>
      <c r="G3672" s="44"/>
      <c r="H3672" s="44"/>
      <c r="I3672" s="20"/>
      <c r="J3672" s="24"/>
      <c r="K3672" s="226"/>
      <c r="L3672" s="226"/>
      <c r="M3672" s="226"/>
      <c r="N3672" s="239"/>
      <c r="O3672" s="239"/>
      <c r="P3672" s="239"/>
    </row>
    <row r="3673" spans="1:20" s="36" customFormat="1" ht="20.100000000000001" customHeight="1">
      <c r="A3673" s="29"/>
      <c r="B3673" s="34">
        <v>269</v>
      </c>
      <c r="C3673" s="31">
        <v>2.1139999999999999</v>
      </c>
      <c r="D3673" s="32" t="s">
        <v>283</v>
      </c>
      <c r="E3673" s="33">
        <v>1.556</v>
      </c>
      <c r="F3673" s="34" t="s">
        <v>433</v>
      </c>
      <c r="G3673" s="34" t="s">
        <v>447</v>
      </c>
      <c r="H3673" s="34" t="s">
        <v>438</v>
      </c>
      <c r="I3673" s="29"/>
      <c r="J3673" s="35" t="s">
        <v>435</v>
      </c>
      <c r="K3673" s="228" t="s">
        <v>434</v>
      </c>
      <c r="L3673" s="228">
        <f>COUNTIF(H3673:H3679,"B")</f>
        <v>5</v>
      </c>
      <c r="M3673" s="228">
        <v>200</v>
      </c>
      <c r="N3673" s="245">
        <f>L3673*M3673</f>
        <v>1000</v>
      </c>
      <c r="O3673" s="245">
        <v>166</v>
      </c>
      <c r="P3673" s="245">
        <f>O3673+N3673</f>
        <v>1166</v>
      </c>
      <c r="Q3673" s="76">
        <f>P3673/P3677</f>
        <v>0.7445721583652618</v>
      </c>
      <c r="R3673" s="76"/>
      <c r="S3673" s="76"/>
      <c r="T3673" s="76"/>
    </row>
    <row r="3674" spans="1:20" s="36" customFormat="1" ht="20.100000000000001" customHeight="1">
      <c r="A3674" s="29"/>
      <c r="B3674" s="34"/>
      <c r="C3674" s="31"/>
      <c r="D3674" s="32"/>
      <c r="E3674" s="33"/>
      <c r="F3674" s="34" t="s">
        <v>447</v>
      </c>
      <c r="G3674" s="34" t="s">
        <v>451</v>
      </c>
      <c r="H3674" s="34" t="s">
        <v>434</v>
      </c>
      <c r="I3674" s="29"/>
      <c r="J3674" s="35" t="s">
        <v>435</v>
      </c>
      <c r="K3674" s="228" t="s">
        <v>438</v>
      </c>
      <c r="L3674" s="228">
        <f>COUNTIF(H3673:H3679,"S")</f>
        <v>2</v>
      </c>
      <c r="M3674" s="228">
        <v>200</v>
      </c>
      <c r="N3674" s="245">
        <f>L3674*M3674</f>
        <v>400</v>
      </c>
      <c r="O3674" s="245"/>
      <c r="P3674" s="245">
        <f>N3674+O3674</f>
        <v>400</v>
      </c>
      <c r="Q3674" s="76">
        <f>P3674/P3677</f>
        <v>0.2554278416347382</v>
      </c>
      <c r="R3674" s="76"/>
      <c r="S3674" s="76"/>
      <c r="T3674" s="76"/>
    </row>
    <row r="3675" spans="1:20" s="36" customFormat="1" ht="20.100000000000001" customHeight="1">
      <c r="A3675" s="29"/>
      <c r="B3675" s="34"/>
      <c r="C3675" s="31"/>
      <c r="D3675" s="32"/>
      <c r="E3675" s="33"/>
      <c r="F3675" s="34" t="s">
        <v>451</v>
      </c>
      <c r="G3675" s="34" t="s">
        <v>454</v>
      </c>
      <c r="H3675" s="34" t="s">
        <v>434</v>
      </c>
      <c r="I3675" s="29"/>
      <c r="J3675" s="35" t="s">
        <v>435</v>
      </c>
      <c r="K3675" s="228" t="s">
        <v>440</v>
      </c>
      <c r="L3675" s="228">
        <f>COUNTIF(H3673:H3679,"RR")</f>
        <v>0</v>
      </c>
      <c r="M3675" s="228">
        <v>200</v>
      </c>
      <c r="N3675" s="245">
        <f>L3675*M3675</f>
        <v>0</v>
      </c>
      <c r="O3675" s="245"/>
      <c r="P3675" s="245">
        <f>N3675+O3675</f>
        <v>0</v>
      </c>
      <c r="Q3675" s="76">
        <f>P3675/P3677</f>
        <v>0</v>
      </c>
      <c r="R3675" s="76"/>
      <c r="S3675" s="76"/>
      <c r="T3675" s="76"/>
    </row>
    <row r="3676" spans="1:20" s="36" customFormat="1" ht="20.100000000000001" customHeight="1">
      <c r="A3676" s="29"/>
      <c r="B3676" s="34"/>
      <c r="C3676" s="31"/>
      <c r="D3676" s="32"/>
      <c r="E3676" s="33"/>
      <c r="F3676" s="34" t="s">
        <v>454</v>
      </c>
      <c r="G3676" s="34" t="s">
        <v>455</v>
      </c>
      <c r="H3676" s="34" t="s">
        <v>434</v>
      </c>
      <c r="I3676" s="29"/>
      <c r="J3676" s="35" t="s">
        <v>435</v>
      </c>
      <c r="K3676" s="228" t="s">
        <v>443</v>
      </c>
      <c r="L3676" s="228">
        <f>COUNTIF(H3673:H3679,"RB")</f>
        <v>0</v>
      </c>
      <c r="M3676" s="228">
        <v>200</v>
      </c>
      <c r="N3676" s="245">
        <f>L3676*M3676</f>
        <v>0</v>
      </c>
      <c r="O3676" s="245"/>
      <c r="P3676" s="245">
        <f>N3676+O3676</f>
        <v>0</v>
      </c>
      <c r="Q3676" s="76">
        <f>P3676/P3677</f>
        <v>0</v>
      </c>
      <c r="R3676" s="76"/>
      <c r="S3676" s="76"/>
      <c r="T3676" s="76"/>
    </row>
    <row r="3677" spans="1:20" s="36" customFormat="1" ht="20.100000000000001" customHeight="1">
      <c r="A3677" s="29"/>
      <c r="B3677" s="34"/>
      <c r="C3677" s="31"/>
      <c r="D3677" s="32"/>
      <c r="E3677" s="33"/>
      <c r="F3677" s="34" t="s">
        <v>455</v>
      </c>
      <c r="G3677" s="34" t="s">
        <v>456</v>
      </c>
      <c r="H3677" s="34" t="s">
        <v>434</v>
      </c>
      <c r="I3677" s="29"/>
      <c r="J3677" s="35" t="s">
        <v>435</v>
      </c>
      <c r="K3677" s="228"/>
      <c r="L3677" s="228"/>
      <c r="M3677" s="228"/>
      <c r="N3677" s="245"/>
      <c r="O3677" s="245"/>
      <c r="P3677" s="245">
        <f>SUM(P3673:P3676)</f>
        <v>1566</v>
      </c>
      <c r="Q3677" s="76">
        <f>SUM(Q3673:Q3676)</f>
        <v>1</v>
      </c>
      <c r="R3677" s="76"/>
      <c r="S3677" s="76"/>
      <c r="T3677" s="76"/>
    </row>
    <row r="3678" spans="1:20" s="36" customFormat="1" ht="20.100000000000001" customHeight="1">
      <c r="A3678" s="29"/>
      <c r="B3678" s="34"/>
      <c r="C3678" s="31"/>
      <c r="D3678" s="32"/>
      <c r="E3678" s="33"/>
      <c r="F3678" s="34" t="s">
        <v>456</v>
      </c>
      <c r="G3678" s="34" t="s">
        <v>457</v>
      </c>
      <c r="H3678" s="34" t="s">
        <v>434</v>
      </c>
      <c r="I3678" s="29"/>
      <c r="J3678" s="35" t="s">
        <v>435</v>
      </c>
      <c r="K3678" s="228"/>
      <c r="L3678" s="228"/>
      <c r="M3678" s="228"/>
      <c r="N3678" s="241"/>
      <c r="O3678" s="241"/>
      <c r="P3678" s="241"/>
    </row>
    <row r="3679" spans="1:20" s="36" customFormat="1" ht="20.100000000000001" customHeight="1">
      <c r="A3679" s="29"/>
      <c r="B3679" s="34"/>
      <c r="C3679" s="31"/>
      <c r="D3679" s="32"/>
      <c r="E3679" s="33"/>
      <c r="F3679" s="34" t="s">
        <v>457</v>
      </c>
      <c r="G3679" s="34" t="s">
        <v>460</v>
      </c>
      <c r="H3679" s="34" t="s">
        <v>438</v>
      </c>
      <c r="I3679" s="29"/>
      <c r="J3679" s="35" t="s">
        <v>40</v>
      </c>
      <c r="K3679" s="228"/>
      <c r="L3679" s="228"/>
      <c r="M3679" s="228"/>
      <c r="N3679" s="241"/>
      <c r="O3679" s="241"/>
      <c r="P3679" s="241"/>
    </row>
    <row r="3680" spans="1:20" s="36" customFormat="1" ht="20.100000000000001" customHeight="1">
      <c r="A3680" s="29"/>
      <c r="B3680" s="34"/>
      <c r="C3680" s="31"/>
      <c r="D3680" s="32"/>
      <c r="E3680" s="33"/>
      <c r="F3680" s="34" t="s">
        <v>460</v>
      </c>
      <c r="G3680" s="34" t="s">
        <v>684</v>
      </c>
      <c r="H3680" s="34" t="s">
        <v>434</v>
      </c>
      <c r="I3680" s="29"/>
      <c r="J3680" s="35" t="s">
        <v>435</v>
      </c>
      <c r="K3680" s="228"/>
      <c r="L3680" s="228"/>
      <c r="M3680" s="228"/>
      <c r="N3680" s="241"/>
      <c r="O3680" s="241"/>
      <c r="P3680" s="241"/>
    </row>
    <row r="3681" spans="1:20" s="25" customFormat="1" ht="20.100000000000001" customHeight="1">
      <c r="A3681" s="20"/>
      <c r="B3681" s="44"/>
      <c r="C3681" s="41"/>
      <c r="D3681" s="42"/>
      <c r="E3681" s="43"/>
      <c r="F3681" s="44"/>
      <c r="G3681" s="44"/>
      <c r="H3681" s="44"/>
      <c r="I3681" s="20"/>
      <c r="J3681" s="24"/>
      <c r="K3681" s="226"/>
      <c r="L3681" s="226"/>
      <c r="M3681" s="226"/>
      <c r="N3681" s="239"/>
      <c r="O3681" s="239"/>
      <c r="P3681" s="239"/>
    </row>
    <row r="3682" spans="1:20" s="25" customFormat="1" ht="20.100000000000001" customHeight="1">
      <c r="A3682" s="20"/>
      <c r="B3682" s="44"/>
      <c r="C3682" s="41"/>
      <c r="D3682" s="42"/>
      <c r="E3682" s="43"/>
      <c r="F3682" s="44"/>
      <c r="G3682" s="44"/>
      <c r="H3682" s="44"/>
      <c r="I3682" s="20"/>
      <c r="J3682" s="24"/>
      <c r="K3682" s="226"/>
      <c r="L3682" s="226"/>
      <c r="M3682" s="226"/>
      <c r="N3682" s="239"/>
      <c r="O3682" s="239"/>
      <c r="P3682" s="239"/>
    </row>
    <row r="3683" spans="1:20" s="36" customFormat="1" ht="20.100000000000001" customHeight="1">
      <c r="A3683" s="29"/>
      <c r="B3683" s="34">
        <v>270</v>
      </c>
      <c r="C3683" s="31">
        <v>3.0009999999999999</v>
      </c>
      <c r="D3683" s="32" t="s">
        <v>284</v>
      </c>
      <c r="E3683" s="33">
        <v>4.6980000000000004</v>
      </c>
      <c r="F3683" s="34" t="s">
        <v>433</v>
      </c>
      <c r="G3683" s="34" t="s">
        <v>447</v>
      </c>
      <c r="H3683" s="34" t="s">
        <v>434</v>
      </c>
      <c r="I3683" s="29"/>
      <c r="J3683" s="35" t="s">
        <v>435</v>
      </c>
      <c r="K3683" s="228" t="s">
        <v>434</v>
      </c>
      <c r="L3683" s="228">
        <f>COUNTIF(H3683:H3705,"B")</f>
        <v>23</v>
      </c>
      <c r="M3683" s="228">
        <v>200</v>
      </c>
      <c r="N3683" s="245">
        <f>L3683*M3683</f>
        <v>4600</v>
      </c>
      <c r="O3683" s="245">
        <v>98</v>
      </c>
      <c r="P3683" s="245">
        <f>O3683+N3683</f>
        <v>4698</v>
      </c>
      <c r="Q3683" s="76">
        <f>P3683/P3687</f>
        <v>1</v>
      </c>
      <c r="R3683" s="76"/>
      <c r="S3683" s="76"/>
      <c r="T3683" s="76"/>
    </row>
    <row r="3684" spans="1:20" s="36" customFormat="1" ht="20.100000000000001" customHeight="1">
      <c r="A3684" s="29"/>
      <c r="B3684" s="34"/>
      <c r="C3684" s="31"/>
      <c r="D3684" s="32"/>
      <c r="E3684" s="33"/>
      <c r="F3684" s="34" t="s">
        <v>447</v>
      </c>
      <c r="G3684" s="34" t="s">
        <v>451</v>
      </c>
      <c r="H3684" s="34" t="s">
        <v>434</v>
      </c>
      <c r="I3684" s="29"/>
      <c r="J3684" s="35" t="s">
        <v>435</v>
      </c>
      <c r="K3684" s="228" t="s">
        <v>438</v>
      </c>
      <c r="L3684" s="228">
        <f>COUNTIF(H3683:H3694,"S")</f>
        <v>0</v>
      </c>
      <c r="M3684" s="228">
        <v>200</v>
      </c>
      <c r="N3684" s="245">
        <v>0</v>
      </c>
      <c r="O3684" s="245"/>
      <c r="P3684" s="245">
        <f>N3684+O3684</f>
        <v>0</v>
      </c>
      <c r="Q3684" s="76">
        <f>P3684/P3687</f>
        <v>0</v>
      </c>
      <c r="R3684" s="76"/>
      <c r="S3684" s="76"/>
      <c r="T3684" s="76"/>
    </row>
    <row r="3685" spans="1:20" s="36" customFormat="1" ht="20.100000000000001" customHeight="1">
      <c r="A3685" s="29"/>
      <c r="B3685" s="34"/>
      <c r="C3685" s="31"/>
      <c r="D3685" s="32"/>
      <c r="E3685" s="33"/>
      <c r="F3685" s="34" t="s">
        <v>451</v>
      </c>
      <c r="G3685" s="34" t="s">
        <v>454</v>
      </c>
      <c r="H3685" s="34" t="s">
        <v>434</v>
      </c>
      <c r="I3685" s="29"/>
      <c r="J3685" s="35" t="s">
        <v>435</v>
      </c>
      <c r="K3685" s="228" t="s">
        <v>440</v>
      </c>
      <c r="L3685" s="228">
        <f>COUNTIF(H3683:H3694,"RR")</f>
        <v>0</v>
      </c>
      <c r="M3685" s="228">
        <v>200</v>
      </c>
      <c r="N3685" s="245">
        <v>0</v>
      </c>
      <c r="O3685" s="245"/>
      <c r="P3685" s="245">
        <f>N3685+O3685</f>
        <v>0</v>
      </c>
      <c r="Q3685" s="76">
        <f>P3685/P3687</f>
        <v>0</v>
      </c>
      <c r="R3685" s="76"/>
      <c r="S3685" s="76"/>
      <c r="T3685" s="76"/>
    </row>
    <row r="3686" spans="1:20" s="36" customFormat="1" ht="20.100000000000001" customHeight="1">
      <c r="A3686" s="29"/>
      <c r="B3686" s="34"/>
      <c r="C3686" s="31"/>
      <c r="D3686" s="32"/>
      <c r="E3686" s="33"/>
      <c r="F3686" s="34" t="s">
        <v>454</v>
      </c>
      <c r="G3686" s="34" t="s">
        <v>455</v>
      </c>
      <c r="H3686" s="34" t="s">
        <v>434</v>
      </c>
      <c r="I3686" s="29"/>
      <c r="J3686" s="35" t="s">
        <v>435</v>
      </c>
      <c r="K3686" s="228" t="s">
        <v>443</v>
      </c>
      <c r="L3686" s="228">
        <f>COUNTIF(H3683:H3694,"RB")</f>
        <v>0</v>
      </c>
      <c r="M3686" s="228">
        <v>200</v>
      </c>
      <c r="N3686" s="245">
        <v>0</v>
      </c>
      <c r="O3686" s="245"/>
      <c r="P3686" s="245">
        <f>N3686+O3686</f>
        <v>0</v>
      </c>
      <c r="Q3686" s="76">
        <f>P3686/P3687</f>
        <v>0</v>
      </c>
      <c r="R3686" s="76"/>
      <c r="S3686" s="76"/>
      <c r="T3686" s="76"/>
    </row>
    <row r="3687" spans="1:20" s="36" customFormat="1" ht="20.100000000000001" customHeight="1">
      <c r="A3687" s="29"/>
      <c r="B3687" s="34"/>
      <c r="C3687" s="31"/>
      <c r="D3687" s="32"/>
      <c r="E3687" s="33"/>
      <c r="F3687" s="34" t="s">
        <v>455</v>
      </c>
      <c r="G3687" s="34" t="s">
        <v>456</v>
      </c>
      <c r="H3687" s="34" t="s">
        <v>434</v>
      </c>
      <c r="I3687" s="29"/>
      <c r="J3687" s="35" t="s">
        <v>435</v>
      </c>
      <c r="K3687" s="228"/>
      <c r="L3687" s="228"/>
      <c r="M3687" s="228"/>
      <c r="N3687" s="245"/>
      <c r="O3687" s="245"/>
      <c r="P3687" s="245">
        <f>SUM(P3683:P3686)</f>
        <v>4698</v>
      </c>
      <c r="Q3687" s="76">
        <f>SUM(Q3683:Q3686)</f>
        <v>1</v>
      </c>
      <c r="R3687" s="76"/>
      <c r="S3687" s="76"/>
      <c r="T3687" s="76"/>
    </row>
    <row r="3688" spans="1:20" s="36" customFormat="1" ht="20.100000000000001" customHeight="1">
      <c r="A3688" s="29"/>
      <c r="B3688" s="34"/>
      <c r="C3688" s="31"/>
      <c r="D3688" s="32"/>
      <c r="E3688" s="33"/>
      <c r="F3688" s="34" t="s">
        <v>456</v>
      </c>
      <c r="G3688" s="34" t="s">
        <v>457</v>
      </c>
      <c r="H3688" s="34" t="s">
        <v>434</v>
      </c>
      <c r="I3688" s="29"/>
      <c r="J3688" s="35" t="s">
        <v>435</v>
      </c>
      <c r="K3688" s="228"/>
      <c r="L3688" s="228"/>
      <c r="M3688" s="228"/>
      <c r="N3688" s="241"/>
      <c r="O3688" s="241"/>
      <c r="P3688" s="241"/>
    </row>
    <row r="3689" spans="1:20" s="36" customFormat="1" ht="20.100000000000001" customHeight="1">
      <c r="A3689" s="29"/>
      <c r="B3689" s="34"/>
      <c r="C3689" s="31"/>
      <c r="D3689" s="32"/>
      <c r="E3689" s="33"/>
      <c r="F3689" s="34" t="s">
        <v>457</v>
      </c>
      <c r="G3689" s="34" t="s">
        <v>460</v>
      </c>
      <c r="H3689" s="34" t="s">
        <v>434</v>
      </c>
      <c r="I3689" s="29"/>
      <c r="J3689" s="35" t="s">
        <v>435</v>
      </c>
      <c r="K3689" s="228"/>
      <c r="L3689" s="228"/>
      <c r="M3689" s="228"/>
      <c r="N3689" s="241"/>
      <c r="O3689" s="241"/>
      <c r="P3689" s="241"/>
    </row>
    <row r="3690" spans="1:20" s="36" customFormat="1" ht="20.100000000000001" customHeight="1">
      <c r="A3690" s="29"/>
      <c r="B3690" s="34"/>
      <c r="C3690" s="31"/>
      <c r="D3690" s="32"/>
      <c r="E3690" s="33"/>
      <c r="F3690" s="34" t="s">
        <v>460</v>
      </c>
      <c r="G3690" s="34" t="s">
        <v>463</v>
      </c>
      <c r="H3690" s="34" t="s">
        <v>434</v>
      </c>
      <c r="I3690" s="29"/>
      <c r="J3690" s="35" t="s">
        <v>435</v>
      </c>
      <c r="K3690" s="228"/>
      <c r="L3690" s="228"/>
      <c r="M3690" s="228"/>
      <c r="N3690" s="241"/>
      <c r="O3690" s="241"/>
      <c r="P3690" s="241"/>
    </row>
    <row r="3691" spans="1:20" s="36" customFormat="1" ht="20.100000000000001" customHeight="1">
      <c r="A3691" s="29"/>
      <c r="B3691" s="34"/>
      <c r="C3691" s="31"/>
      <c r="D3691" s="32"/>
      <c r="E3691" s="33"/>
      <c r="F3691" s="34" t="s">
        <v>463</v>
      </c>
      <c r="G3691" s="34" t="s">
        <v>464</v>
      </c>
      <c r="H3691" s="34" t="s">
        <v>434</v>
      </c>
      <c r="I3691" s="29"/>
      <c r="J3691" s="35" t="s">
        <v>435</v>
      </c>
      <c r="K3691" s="228"/>
      <c r="L3691" s="228"/>
      <c r="M3691" s="228"/>
      <c r="N3691" s="241"/>
      <c r="O3691" s="241"/>
      <c r="P3691" s="241"/>
    </row>
    <row r="3692" spans="1:20" s="36" customFormat="1" ht="20.100000000000001" customHeight="1">
      <c r="A3692" s="29"/>
      <c r="B3692" s="34"/>
      <c r="C3692" s="31"/>
      <c r="D3692" s="32"/>
      <c r="E3692" s="33"/>
      <c r="F3692" s="34" t="s">
        <v>464</v>
      </c>
      <c r="G3692" s="34" t="s">
        <v>465</v>
      </c>
      <c r="H3692" s="34" t="s">
        <v>434</v>
      </c>
      <c r="I3692" s="29"/>
      <c r="J3692" s="35" t="s">
        <v>435</v>
      </c>
      <c r="K3692" s="228"/>
      <c r="L3692" s="228"/>
      <c r="M3692" s="228"/>
      <c r="N3692" s="241"/>
      <c r="O3692" s="241"/>
      <c r="P3692" s="241"/>
    </row>
    <row r="3693" spans="1:20" s="36" customFormat="1" ht="20.100000000000001" customHeight="1">
      <c r="A3693" s="29"/>
      <c r="B3693" s="34"/>
      <c r="C3693" s="31"/>
      <c r="D3693" s="32"/>
      <c r="E3693" s="33"/>
      <c r="F3693" s="34" t="s">
        <v>465</v>
      </c>
      <c r="G3693" s="34" t="s">
        <v>466</v>
      </c>
      <c r="H3693" s="34" t="s">
        <v>434</v>
      </c>
      <c r="I3693" s="29"/>
      <c r="J3693" s="35" t="s">
        <v>435</v>
      </c>
      <c r="K3693" s="228"/>
      <c r="L3693" s="228"/>
      <c r="M3693" s="228"/>
      <c r="N3693" s="241"/>
      <c r="O3693" s="241"/>
      <c r="P3693" s="241"/>
    </row>
    <row r="3694" spans="1:20" s="36" customFormat="1" ht="20.100000000000001" customHeight="1">
      <c r="A3694" s="29"/>
      <c r="B3694" s="34"/>
      <c r="C3694" s="31"/>
      <c r="D3694" s="32"/>
      <c r="E3694" s="33"/>
      <c r="F3694" s="34" t="s">
        <v>466</v>
      </c>
      <c r="G3694" s="34" t="s">
        <v>467</v>
      </c>
      <c r="H3694" s="34" t="s">
        <v>434</v>
      </c>
      <c r="I3694" s="29"/>
      <c r="J3694" s="35" t="s">
        <v>435</v>
      </c>
      <c r="K3694" s="228"/>
      <c r="L3694" s="228"/>
      <c r="M3694" s="228"/>
      <c r="N3694" s="241"/>
      <c r="O3694" s="241"/>
      <c r="P3694" s="241"/>
    </row>
    <row r="3695" spans="1:20" s="36" customFormat="1" ht="20.100000000000001" customHeight="1">
      <c r="A3695" s="29"/>
      <c r="B3695" s="34"/>
      <c r="C3695" s="31"/>
      <c r="D3695" s="32"/>
      <c r="E3695" s="33"/>
      <c r="F3695" s="34" t="s">
        <v>467</v>
      </c>
      <c r="G3695" s="34" t="s">
        <v>468</v>
      </c>
      <c r="H3695" s="34" t="s">
        <v>434</v>
      </c>
      <c r="I3695" s="29"/>
      <c r="J3695" s="35" t="s">
        <v>435</v>
      </c>
      <c r="K3695" s="228"/>
      <c r="L3695" s="228"/>
      <c r="M3695" s="228"/>
      <c r="N3695" s="241"/>
      <c r="O3695" s="241"/>
      <c r="P3695" s="241"/>
    </row>
    <row r="3696" spans="1:20" s="36" customFormat="1" ht="20.100000000000001" customHeight="1">
      <c r="A3696" s="29"/>
      <c r="B3696" s="34"/>
      <c r="C3696" s="31"/>
      <c r="D3696" s="32"/>
      <c r="E3696" s="33"/>
      <c r="F3696" s="34" t="s">
        <v>468</v>
      </c>
      <c r="G3696" s="34" t="s">
        <v>469</v>
      </c>
      <c r="H3696" s="34" t="s">
        <v>434</v>
      </c>
      <c r="I3696" s="29"/>
      <c r="J3696" s="35" t="s">
        <v>435</v>
      </c>
      <c r="K3696" s="228"/>
      <c r="L3696" s="228"/>
      <c r="M3696" s="228"/>
      <c r="N3696" s="241"/>
      <c r="O3696" s="241"/>
      <c r="P3696" s="241"/>
    </row>
    <row r="3697" spans="1:20" s="36" customFormat="1" ht="20.100000000000001" customHeight="1">
      <c r="A3697" s="29"/>
      <c r="B3697" s="34"/>
      <c r="C3697" s="31"/>
      <c r="D3697" s="32"/>
      <c r="E3697" s="33"/>
      <c r="F3697" s="34" t="s">
        <v>469</v>
      </c>
      <c r="G3697" s="34" t="s">
        <v>470</v>
      </c>
      <c r="H3697" s="34" t="s">
        <v>434</v>
      </c>
      <c r="I3697" s="29"/>
      <c r="J3697" s="35" t="s">
        <v>435</v>
      </c>
      <c r="K3697" s="228"/>
      <c r="L3697" s="228"/>
      <c r="M3697" s="228"/>
      <c r="N3697" s="241"/>
      <c r="O3697" s="241"/>
      <c r="P3697" s="241"/>
    </row>
    <row r="3698" spans="1:20" s="36" customFormat="1" ht="20.100000000000001" customHeight="1">
      <c r="A3698" s="29"/>
      <c r="B3698" s="34"/>
      <c r="C3698" s="31"/>
      <c r="D3698" s="32"/>
      <c r="E3698" s="33"/>
      <c r="F3698" s="34" t="s">
        <v>470</v>
      </c>
      <c r="G3698" s="34" t="s">
        <v>471</v>
      </c>
      <c r="H3698" s="34" t="s">
        <v>434</v>
      </c>
      <c r="I3698" s="29"/>
      <c r="J3698" s="35" t="s">
        <v>435</v>
      </c>
      <c r="K3698" s="228"/>
      <c r="L3698" s="228"/>
      <c r="M3698" s="228"/>
      <c r="N3698" s="241"/>
      <c r="O3698" s="241"/>
      <c r="P3698" s="241"/>
    </row>
    <row r="3699" spans="1:20" s="36" customFormat="1" ht="20.100000000000001" customHeight="1">
      <c r="A3699" s="29"/>
      <c r="B3699" s="34"/>
      <c r="C3699" s="31"/>
      <c r="D3699" s="32"/>
      <c r="E3699" s="33"/>
      <c r="F3699" s="34" t="s">
        <v>471</v>
      </c>
      <c r="G3699" s="34" t="s">
        <v>473</v>
      </c>
      <c r="H3699" s="34" t="s">
        <v>434</v>
      </c>
      <c r="I3699" s="29"/>
      <c r="J3699" s="35" t="s">
        <v>435</v>
      </c>
      <c r="K3699" s="228"/>
      <c r="L3699" s="228"/>
      <c r="M3699" s="228"/>
      <c r="N3699" s="241"/>
      <c r="O3699" s="241"/>
      <c r="P3699" s="241"/>
    </row>
    <row r="3700" spans="1:20" s="36" customFormat="1" ht="20.100000000000001" customHeight="1">
      <c r="A3700" s="29"/>
      <c r="B3700" s="34"/>
      <c r="C3700" s="31"/>
      <c r="D3700" s="32"/>
      <c r="E3700" s="33"/>
      <c r="F3700" s="34" t="s">
        <v>473</v>
      </c>
      <c r="G3700" s="34" t="s">
        <v>474</v>
      </c>
      <c r="H3700" s="34" t="s">
        <v>434</v>
      </c>
      <c r="I3700" s="29"/>
      <c r="J3700" s="35" t="s">
        <v>435</v>
      </c>
      <c r="K3700" s="228"/>
      <c r="L3700" s="228"/>
      <c r="M3700" s="228"/>
      <c r="N3700" s="241"/>
      <c r="O3700" s="241"/>
      <c r="P3700" s="241"/>
    </row>
    <row r="3701" spans="1:20" s="36" customFormat="1" ht="20.100000000000001" customHeight="1">
      <c r="A3701" s="29"/>
      <c r="B3701" s="34"/>
      <c r="C3701" s="31"/>
      <c r="D3701" s="32"/>
      <c r="E3701" s="33"/>
      <c r="F3701" s="34" t="s">
        <v>474</v>
      </c>
      <c r="G3701" s="34" t="s">
        <v>475</v>
      </c>
      <c r="H3701" s="34" t="s">
        <v>434</v>
      </c>
      <c r="I3701" s="29"/>
      <c r="J3701" s="35" t="s">
        <v>435</v>
      </c>
      <c r="K3701" s="228"/>
      <c r="L3701" s="228"/>
      <c r="M3701" s="228"/>
      <c r="N3701" s="241"/>
      <c r="O3701" s="241"/>
      <c r="P3701" s="241"/>
    </row>
    <row r="3702" spans="1:20" s="36" customFormat="1" ht="20.100000000000001" customHeight="1">
      <c r="A3702" s="29"/>
      <c r="B3702" s="34"/>
      <c r="C3702" s="31"/>
      <c r="D3702" s="32"/>
      <c r="E3702" s="33"/>
      <c r="F3702" s="34" t="s">
        <v>475</v>
      </c>
      <c r="G3702" s="34" t="s">
        <v>476</v>
      </c>
      <c r="H3702" s="34" t="s">
        <v>434</v>
      </c>
      <c r="I3702" s="29"/>
      <c r="J3702" s="35" t="s">
        <v>435</v>
      </c>
      <c r="K3702" s="228"/>
      <c r="L3702" s="228"/>
      <c r="M3702" s="228"/>
      <c r="N3702" s="241"/>
      <c r="O3702" s="241"/>
      <c r="P3702" s="241"/>
    </row>
    <row r="3703" spans="1:20" s="36" customFormat="1" ht="20.100000000000001" customHeight="1">
      <c r="A3703" s="29"/>
      <c r="B3703" s="34"/>
      <c r="C3703" s="31"/>
      <c r="D3703" s="32"/>
      <c r="E3703" s="33"/>
      <c r="F3703" s="34" t="s">
        <v>476</v>
      </c>
      <c r="G3703" s="34" t="s">
        <v>477</v>
      </c>
      <c r="H3703" s="34" t="s">
        <v>434</v>
      </c>
      <c r="I3703" s="29"/>
      <c r="J3703" s="35" t="s">
        <v>435</v>
      </c>
      <c r="K3703" s="228"/>
      <c r="L3703" s="228"/>
      <c r="M3703" s="228"/>
      <c r="N3703" s="241"/>
      <c r="O3703" s="241"/>
      <c r="P3703" s="241"/>
    </row>
    <row r="3704" spans="1:20" s="36" customFormat="1" ht="20.100000000000001" customHeight="1">
      <c r="A3704" s="29"/>
      <c r="B3704" s="34"/>
      <c r="C3704" s="31"/>
      <c r="D3704" s="32"/>
      <c r="E3704" s="33"/>
      <c r="F3704" s="34" t="s">
        <v>477</v>
      </c>
      <c r="G3704" s="34" t="s">
        <v>543</v>
      </c>
      <c r="H3704" s="34" t="s">
        <v>434</v>
      </c>
      <c r="I3704" s="29"/>
      <c r="J3704" s="35" t="s">
        <v>435</v>
      </c>
      <c r="K3704" s="228"/>
      <c r="L3704" s="228"/>
      <c r="M3704" s="228"/>
      <c r="N3704" s="241"/>
      <c r="O3704" s="241"/>
      <c r="P3704" s="241"/>
    </row>
    <row r="3705" spans="1:20" s="36" customFormat="1" ht="20.100000000000001" customHeight="1">
      <c r="A3705" s="29"/>
      <c r="B3705" s="34"/>
      <c r="C3705" s="31"/>
      <c r="D3705" s="32"/>
      <c r="E3705" s="33"/>
      <c r="F3705" s="34" t="s">
        <v>543</v>
      </c>
      <c r="G3705" s="34" t="s">
        <v>550</v>
      </c>
      <c r="H3705" s="34" t="s">
        <v>434</v>
      </c>
      <c r="I3705" s="29"/>
      <c r="J3705" s="35" t="s">
        <v>435</v>
      </c>
      <c r="K3705" s="228"/>
      <c r="L3705" s="228"/>
      <c r="M3705" s="228"/>
      <c r="N3705" s="241"/>
      <c r="O3705" s="241"/>
      <c r="P3705" s="241"/>
    </row>
    <row r="3706" spans="1:20" s="36" customFormat="1" ht="20.100000000000001" customHeight="1">
      <c r="A3706" s="29"/>
      <c r="B3706" s="34"/>
      <c r="C3706" s="31"/>
      <c r="D3706" s="32"/>
      <c r="E3706" s="33"/>
      <c r="F3706" s="34" t="s">
        <v>550</v>
      </c>
      <c r="G3706" s="34" t="s">
        <v>685</v>
      </c>
      <c r="H3706" s="34" t="s">
        <v>434</v>
      </c>
      <c r="I3706" s="29"/>
      <c r="J3706" s="35" t="s">
        <v>435</v>
      </c>
      <c r="K3706" s="228"/>
      <c r="L3706" s="228"/>
      <c r="M3706" s="228"/>
      <c r="N3706" s="241"/>
      <c r="O3706" s="241"/>
      <c r="P3706" s="241"/>
    </row>
    <row r="3707" spans="1:20" s="25" customFormat="1" ht="20.100000000000001" customHeight="1">
      <c r="A3707" s="20"/>
      <c r="B3707" s="44"/>
      <c r="C3707" s="41"/>
      <c r="D3707" s="42"/>
      <c r="E3707" s="43"/>
      <c r="F3707" s="44"/>
      <c r="G3707" s="44"/>
      <c r="H3707" s="44"/>
      <c r="I3707" s="20"/>
      <c r="J3707" s="24"/>
      <c r="K3707" s="226"/>
      <c r="L3707" s="226"/>
      <c r="M3707" s="226"/>
      <c r="N3707" s="239"/>
      <c r="O3707" s="239"/>
      <c r="P3707" s="239"/>
    </row>
    <row r="3708" spans="1:20" s="25" customFormat="1" ht="20.100000000000001" customHeight="1">
      <c r="A3708" s="20"/>
      <c r="B3708" s="44"/>
      <c r="C3708" s="41"/>
      <c r="D3708" s="42"/>
      <c r="E3708" s="43"/>
      <c r="F3708" s="44"/>
      <c r="G3708" s="44"/>
      <c r="H3708" s="44"/>
      <c r="I3708" s="20"/>
      <c r="J3708" s="24"/>
      <c r="K3708" s="226"/>
      <c r="L3708" s="226"/>
      <c r="M3708" s="226"/>
      <c r="N3708" s="239"/>
      <c r="O3708" s="239"/>
      <c r="P3708" s="239"/>
    </row>
    <row r="3709" spans="1:20" s="36" customFormat="1" ht="20.100000000000001" customHeight="1">
      <c r="A3709" s="29"/>
      <c r="B3709" s="34">
        <v>271</v>
      </c>
      <c r="C3709" s="31">
        <v>3.0019999999999998</v>
      </c>
      <c r="D3709" s="32" t="s">
        <v>285</v>
      </c>
      <c r="E3709" s="33">
        <v>4.3150000000000004</v>
      </c>
      <c r="F3709" s="34" t="s">
        <v>433</v>
      </c>
      <c r="G3709" s="34" t="s">
        <v>447</v>
      </c>
      <c r="H3709" s="34" t="s">
        <v>434</v>
      </c>
      <c r="I3709" s="29"/>
      <c r="J3709" s="35" t="s">
        <v>435</v>
      </c>
      <c r="K3709" s="228" t="s">
        <v>434</v>
      </c>
      <c r="L3709" s="228">
        <f>COUNTIF(H3709:H3729,"B")</f>
        <v>17</v>
      </c>
      <c r="M3709" s="228">
        <v>200</v>
      </c>
      <c r="N3709" s="245">
        <f>L3709*M3709</f>
        <v>3400</v>
      </c>
      <c r="O3709" s="245"/>
      <c r="P3709" s="245">
        <f>O3709+N3709</f>
        <v>3400</v>
      </c>
      <c r="Q3709" s="76">
        <f>P3709/P3713</f>
        <v>0.78794901506373116</v>
      </c>
      <c r="R3709" s="76"/>
      <c r="S3709" s="76"/>
      <c r="T3709" s="76"/>
    </row>
    <row r="3710" spans="1:20" s="36" customFormat="1" ht="20.100000000000001" customHeight="1">
      <c r="A3710" s="29"/>
      <c r="B3710" s="34"/>
      <c r="C3710" s="31"/>
      <c r="D3710" s="32"/>
      <c r="E3710" s="33"/>
      <c r="F3710" s="34" t="s">
        <v>447</v>
      </c>
      <c r="G3710" s="34" t="s">
        <v>451</v>
      </c>
      <c r="H3710" s="34" t="s">
        <v>434</v>
      </c>
      <c r="I3710" s="29"/>
      <c r="J3710" s="35" t="s">
        <v>435</v>
      </c>
      <c r="K3710" s="228" t="s">
        <v>438</v>
      </c>
      <c r="L3710" s="228">
        <f>COUNTIF(H3709:I3729,"S")</f>
        <v>2</v>
      </c>
      <c r="M3710" s="228">
        <v>200</v>
      </c>
      <c r="N3710" s="245">
        <f>L3710*M3710</f>
        <v>400</v>
      </c>
      <c r="O3710" s="245">
        <v>115</v>
      </c>
      <c r="P3710" s="245">
        <f>N3710+O3710</f>
        <v>515</v>
      </c>
      <c r="Q3710" s="76">
        <f>P3710/P3713</f>
        <v>0.11935110081112399</v>
      </c>
      <c r="R3710" s="76"/>
      <c r="S3710" s="76"/>
      <c r="T3710" s="76"/>
    </row>
    <row r="3711" spans="1:20" s="36" customFormat="1" ht="20.100000000000001" customHeight="1">
      <c r="A3711" s="29"/>
      <c r="B3711" s="34"/>
      <c r="C3711" s="31"/>
      <c r="D3711" s="32"/>
      <c r="E3711" s="33"/>
      <c r="F3711" s="34" t="s">
        <v>451</v>
      </c>
      <c r="G3711" s="34" t="s">
        <v>454</v>
      </c>
      <c r="H3711" s="34" t="s">
        <v>434</v>
      </c>
      <c r="I3711" s="29"/>
      <c r="J3711" s="35" t="s">
        <v>435</v>
      </c>
      <c r="K3711" s="228" t="s">
        <v>440</v>
      </c>
      <c r="L3711" s="228">
        <f>COUNTIF(H3709:H3729,"RR")</f>
        <v>2</v>
      </c>
      <c r="M3711" s="228">
        <v>200</v>
      </c>
      <c r="N3711" s="245">
        <f>L3711*M3711</f>
        <v>400</v>
      </c>
      <c r="O3711" s="245"/>
      <c r="P3711" s="245">
        <f>N3711+O3711</f>
        <v>400</v>
      </c>
      <c r="Q3711" s="76">
        <f>P3711/P3713</f>
        <v>9.2699884125144849E-2</v>
      </c>
      <c r="R3711" s="76"/>
      <c r="S3711" s="76"/>
      <c r="T3711" s="76"/>
    </row>
    <row r="3712" spans="1:20" s="36" customFormat="1" ht="20.100000000000001" customHeight="1">
      <c r="A3712" s="29"/>
      <c r="B3712" s="34"/>
      <c r="C3712" s="31"/>
      <c r="D3712" s="32"/>
      <c r="E3712" s="33"/>
      <c r="F3712" s="34" t="s">
        <v>454</v>
      </c>
      <c r="G3712" s="34" t="s">
        <v>455</v>
      </c>
      <c r="H3712" s="34" t="s">
        <v>434</v>
      </c>
      <c r="I3712" s="29"/>
      <c r="J3712" s="35" t="s">
        <v>435</v>
      </c>
      <c r="K3712" s="228" t="s">
        <v>443</v>
      </c>
      <c r="L3712" s="228">
        <f>COUNTIF(H3709:H3729,"RB")</f>
        <v>0</v>
      </c>
      <c r="M3712" s="228">
        <v>200</v>
      </c>
      <c r="N3712" s="245">
        <f>L3712*M3712</f>
        <v>0</v>
      </c>
      <c r="O3712" s="245"/>
      <c r="P3712" s="245">
        <f>N3712+O3712</f>
        <v>0</v>
      </c>
      <c r="Q3712" s="76">
        <f>P3712/P3713</f>
        <v>0</v>
      </c>
      <c r="R3712" s="76"/>
      <c r="S3712" s="76"/>
      <c r="T3712" s="76"/>
    </row>
    <row r="3713" spans="1:20" s="36" customFormat="1" ht="20.100000000000001" customHeight="1">
      <c r="A3713" s="29"/>
      <c r="B3713" s="34"/>
      <c r="C3713" s="31"/>
      <c r="D3713" s="32"/>
      <c r="E3713" s="33"/>
      <c r="F3713" s="34" t="s">
        <v>455</v>
      </c>
      <c r="G3713" s="34" t="s">
        <v>456</v>
      </c>
      <c r="H3713" s="34" t="s">
        <v>434</v>
      </c>
      <c r="I3713" s="29"/>
      <c r="J3713" s="35" t="s">
        <v>435</v>
      </c>
      <c r="K3713" s="228"/>
      <c r="L3713" s="228"/>
      <c r="M3713" s="228"/>
      <c r="N3713" s="245"/>
      <c r="O3713" s="245"/>
      <c r="P3713" s="245">
        <f>SUM(P3709:P3712)</f>
        <v>4315</v>
      </c>
      <c r="Q3713" s="76">
        <f>SUM(Q3709:Q3712)</f>
        <v>1</v>
      </c>
      <c r="R3713" s="76"/>
      <c r="S3713" s="76"/>
      <c r="T3713" s="76"/>
    </row>
    <row r="3714" spans="1:20" s="36" customFormat="1" ht="20.100000000000001" customHeight="1">
      <c r="A3714" s="29"/>
      <c r="B3714" s="34"/>
      <c r="C3714" s="31"/>
      <c r="D3714" s="32"/>
      <c r="E3714" s="33"/>
      <c r="F3714" s="34" t="s">
        <v>456</v>
      </c>
      <c r="G3714" s="34" t="s">
        <v>457</v>
      </c>
      <c r="H3714" s="34" t="s">
        <v>434</v>
      </c>
      <c r="I3714" s="29"/>
      <c r="J3714" s="35" t="s">
        <v>435</v>
      </c>
      <c r="K3714" s="228"/>
      <c r="L3714" s="228"/>
      <c r="M3714" s="228"/>
      <c r="N3714" s="241"/>
      <c r="O3714" s="241"/>
      <c r="P3714" s="241"/>
    </row>
    <row r="3715" spans="1:20" s="36" customFormat="1" ht="20.100000000000001" customHeight="1">
      <c r="A3715" s="29"/>
      <c r="B3715" s="34"/>
      <c r="C3715" s="31"/>
      <c r="D3715" s="32"/>
      <c r="E3715" s="33"/>
      <c r="F3715" s="34" t="s">
        <v>457</v>
      </c>
      <c r="G3715" s="34" t="s">
        <v>460</v>
      </c>
      <c r="H3715" s="34" t="s">
        <v>434</v>
      </c>
      <c r="I3715" s="29"/>
      <c r="J3715" s="35" t="s">
        <v>435</v>
      </c>
      <c r="K3715" s="228"/>
      <c r="L3715" s="228"/>
      <c r="M3715" s="228"/>
      <c r="N3715" s="241"/>
      <c r="O3715" s="241"/>
      <c r="P3715" s="241"/>
    </row>
    <row r="3716" spans="1:20" s="36" customFormat="1" ht="20.100000000000001" customHeight="1">
      <c r="A3716" s="29"/>
      <c r="B3716" s="34"/>
      <c r="C3716" s="31"/>
      <c r="D3716" s="32"/>
      <c r="E3716" s="33"/>
      <c r="F3716" s="34" t="s">
        <v>460</v>
      </c>
      <c r="G3716" s="34" t="s">
        <v>463</v>
      </c>
      <c r="H3716" s="34" t="s">
        <v>434</v>
      </c>
      <c r="I3716" s="29"/>
      <c r="J3716" s="35" t="s">
        <v>435</v>
      </c>
      <c r="K3716" s="228"/>
      <c r="L3716" s="228"/>
      <c r="M3716" s="228"/>
      <c r="N3716" s="241"/>
      <c r="O3716" s="241"/>
      <c r="P3716" s="241"/>
    </row>
    <row r="3717" spans="1:20" s="36" customFormat="1" ht="20.100000000000001" customHeight="1">
      <c r="A3717" s="29"/>
      <c r="B3717" s="34"/>
      <c r="C3717" s="31"/>
      <c r="D3717" s="32"/>
      <c r="E3717" s="33"/>
      <c r="F3717" s="34" t="s">
        <v>463</v>
      </c>
      <c r="G3717" s="34" t="s">
        <v>464</v>
      </c>
      <c r="H3717" s="34" t="s">
        <v>434</v>
      </c>
      <c r="I3717" s="29"/>
      <c r="J3717" s="35" t="s">
        <v>435</v>
      </c>
      <c r="K3717" s="228"/>
      <c r="L3717" s="228"/>
      <c r="M3717" s="228"/>
      <c r="N3717" s="241"/>
      <c r="O3717" s="241"/>
      <c r="P3717" s="241"/>
    </row>
    <row r="3718" spans="1:20" s="36" customFormat="1" ht="20.100000000000001" customHeight="1">
      <c r="A3718" s="29"/>
      <c r="B3718" s="34"/>
      <c r="C3718" s="31"/>
      <c r="D3718" s="32"/>
      <c r="E3718" s="33"/>
      <c r="F3718" s="34" t="s">
        <v>464</v>
      </c>
      <c r="G3718" s="34" t="s">
        <v>465</v>
      </c>
      <c r="H3718" s="34" t="s">
        <v>434</v>
      </c>
      <c r="I3718" s="29"/>
      <c r="J3718" s="35" t="s">
        <v>435</v>
      </c>
      <c r="K3718" s="228"/>
      <c r="L3718" s="228"/>
      <c r="M3718" s="228"/>
      <c r="N3718" s="241"/>
      <c r="O3718" s="241"/>
      <c r="P3718" s="241"/>
    </row>
    <row r="3719" spans="1:20" s="36" customFormat="1" ht="20.100000000000001" customHeight="1">
      <c r="A3719" s="29"/>
      <c r="B3719" s="34"/>
      <c r="C3719" s="31"/>
      <c r="D3719" s="32"/>
      <c r="E3719" s="33"/>
      <c r="F3719" s="34" t="s">
        <v>465</v>
      </c>
      <c r="G3719" s="34" t="s">
        <v>466</v>
      </c>
      <c r="H3719" s="34" t="s">
        <v>434</v>
      </c>
      <c r="I3719" s="29"/>
      <c r="J3719" s="35" t="s">
        <v>435</v>
      </c>
      <c r="K3719" s="228"/>
      <c r="L3719" s="228"/>
      <c r="M3719" s="228"/>
      <c r="N3719" s="241"/>
      <c r="O3719" s="241"/>
      <c r="P3719" s="241"/>
    </row>
    <row r="3720" spans="1:20" s="36" customFormat="1" ht="20.100000000000001" customHeight="1">
      <c r="A3720" s="29"/>
      <c r="B3720" s="34"/>
      <c r="C3720" s="31"/>
      <c r="D3720" s="32"/>
      <c r="E3720" s="33"/>
      <c r="F3720" s="34" t="s">
        <v>466</v>
      </c>
      <c r="G3720" s="34" t="s">
        <v>467</v>
      </c>
      <c r="H3720" s="34" t="s">
        <v>434</v>
      </c>
      <c r="I3720" s="29"/>
      <c r="J3720" s="35" t="s">
        <v>435</v>
      </c>
      <c r="K3720" s="228"/>
      <c r="L3720" s="228"/>
      <c r="M3720" s="228"/>
      <c r="N3720" s="241"/>
      <c r="O3720" s="241"/>
      <c r="P3720" s="241"/>
    </row>
    <row r="3721" spans="1:20" s="36" customFormat="1" ht="20.100000000000001" customHeight="1">
      <c r="A3721" s="29"/>
      <c r="B3721" s="34"/>
      <c r="C3721" s="31"/>
      <c r="D3721" s="32"/>
      <c r="E3721" s="33"/>
      <c r="F3721" s="34" t="s">
        <v>467</v>
      </c>
      <c r="G3721" s="34" t="s">
        <v>468</v>
      </c>
      <c r="H3721" s="34" t="s">
        <v>434</v>
      </c>
      <c r="I3721" s="29"/>
      <c r="J3721" s="35" t="s">
        <v>435</v>
      </c>
      <c r="K3721" s="228"/>
      <c r="L3721" s="228"/>
      <c r="M3721" s="228"/>
      <c r="N3721" s="241"/>
      <c r="O3721" s="241"/>
      <c r="P3721" s="241"/>
    </row>
    <row r="3722" spans="1:20" s="36" customFormat="1" ht="20.100000000000001" customHeight="1">
      <c r="A3722" s="29"/>
      <c r="B3722" s="34"/>
      <c r="C3722" s="31"/>
      <c r="D3722" s="32"/>
      <c r="E3722" s="33"/>
      <c r="F3722" s="34" t="s">
        <v>468</v>
      </c>
      <c r="G3722" s="34" t="s">
        <v>469</v>
      </c>
      <c r="H3722" s="34" t="s">
        <v>434</v>
      </c>
      <c r="I3722" s="29"/>
      <c r="J3722" s="35" t="s">
        <v>435</v>
      </c>
      <c r="K3722" s="228"/>
      <c r="L3722" s="228"/>
      <c r="M3722" s="228"/>
      <c r="N3722" s="241"/>
      <c r="O3722" s="241"/>
      <c r="P3722" s="241"/>
    </row>
    <row r="3723" spans="1:20" s="36" customFormat="1" ht="20.100000000000001" customHeight="1">
      <c r="A3723" s="29"/>
      <c r="B3723" s="34"/>
      <c r="C3723" s="31"/>
      <c r="D3723" s="32"/>
      <c r="E3723" s="33"/>
      <c r="F3723" s="34" t="s">
        <v>469</v>
      </c>
      <c r="G3723" s="34" t="s">
        <v>470</v>
      </c>
      <c r="H3723" s="34" t="s">
        <v>434</v>
      </c>
      <c r="I3723" s="29"/>
      <c r="J3723" s="35" t="s">
        <v>435</v>
      </c>
      <c r="K3723" s="228"/>
      <c r="L3723" s="228"/>
      <c r="M3723" s="228"/>
      <c r="N3723" s="241"/>
      <c r="O3723" s="241"/>
      <c r="P3723" s="241"/>
    </row>
    <row r="3724" spans="1:20" s="36" customFormat="1" ht="20.100000000000001" customHeight="1">
      <c r="A3724" s="29"/>
      <c r="B3724" s="34"/>
      <c r="C3724" s="31"/>
      <c r="D3724" s="32"/>
      <c r="E3724" s="33"/>
      <c r="F3724" s="34" t="s">
        <v>470</v>
      </c>
      <c r="G3724" s="34" t="s">
        <v>471</v>
      </c>
      <c r="H3724" s="34" t="s">
        <v>438</v>
      </c>
      <c r="I3724" s="29"/>
      <c r="J3724" s="35" t="s">
        <v>435</v>
      </c>
      <c r="K3724" s="228"/>
      <c r="L3724" s="228"/>
      <c r="M3724" s="228"/>
      <c r="N3724" s="241"/>
      <c r="O3724" s="241"/>
      <c r="P3724" s="241"/>
    </row>
    <row r="3725" spans="1:20" s="36" customFormat="1" ht="20.100000000000001" customHeight="1">
      <c r="A3725" s="29"/>
      <c r="B3725" s="34"/>
      <c r="C3725" s="31"/>
      <c r="D3725" s="32"/>
      <c r="E3725" s="33"/>
      <c r="F3725" s="34" t="s">
        <v>471</v>
      </c>
      <c r="G3725" s="34" t="s">
        <v>473</v>
      </c>
      <c r="H3725" s="34" t="s">
        <v>440</v>
      </c>
      <c r="I3725" s="29"/>
      <c r="J3725" s="35" t="s">
        <v>435</v>
      </c>
      <c r="K3725" s="228"/>
      <c r="L3725" s="228"/>
      <c r="M3725" s="228"/>
      <c r="N3725" s="241"/>
      <c r="O3725" s="241"/>
      <c r="P3725" s="241"/>
    </row>
    <row r="3726" spans="1:20" s="36" customFormat="1" ht="20.100000000000001" customHeight="1">
      <c r="A3726" s="29"/>
      <c r="B3726" s="34"/>
      <c r="C3726" s="31"/>
      <c r="D3726" s="32"/>
      <c r="E3726" s="33"/>
      <c r="F3726" s="34" t="s">
        <v>473</v>
      </c>
      <c r="G3726" s="34" t="s">
        <v>474</v>
      </c>
      <c r="H3726" s="34" t="s">
        <v>440</v>
      </c>
      <c r="I3726" s="29"/>
      <c r="J3726" s="35" t="s">
        <v>435</v>
      </c>
      <c r="K3726" s="228"/>
      <c r="L3726" s="228"/>
      <c r="M3726" s="228"/>
      <c r="N3726" s="241"/>
      <c r="O3726" s="241"/>
      <c r="P3726" s="241"/>
    </row>
    <row r="3727" spans="1:20" s="36" customFormat="1" ht="20.100000000000001" customHeight="1">
      <c r="A3727" s="29"/>
      <c r="B3727" s="34"/>
      <c r="C3727" s="31"/>
      <c r="D3727" s="32"/>
      <c r="E3727" s="33"/>
      <c r="F3727" s="34" t="s">
        <v>474</v>
      </c>
      <c r="G3727" s="34" t="s">
        <v>475</v>
      </c>
      <c r="H3727" s="34" t="s">
        <v>434</v>
      </c>
      <c r="I3727" s="29"/>
      <c r="J3727" s="35" t="s">
        <v>435</v>
      </c>
      <c r="K3727" s="228"/>
      <c r="L3727" s="228"/>
      <c r="M3727" s="228"/>
      <c r="N3727" s="241"/>
      <c r="O3727" s="241"/>
      <c r="P3727" s="241"/>
    </row>
    <row r="3728" spans="1:20" s="36" customFormat="1" ht="20.100000000000001" customHeight="1">
      <c r="A3728" s="29"/>
      <c r="B3728" s="34"/>
      <c r="C3728" s="31"/>
      <c r="D3728" s="32"/>
      <c r="E3728" s="33"/>
      <c r="F3728" s="34" t="s">
        <v>475</v>
      </c>
      <c r="G3728" s="34" t="s">
        <v>476</v>
      </c>
      <c r="H3728" s="34" t="s">
        <v>434</v>
      </c>
      <c r="I3728" s="29"/>
      <c r="J3728" s="35" t="s">
        <v>435</v>
      </c>
      <c r="K3728" s="228"/>
      <c r="L3728" s="228"/>
      <c r="M3728" s="228"/>
      <c r="N3728" s="241"/>
      <c r="O3728" s="241"/>
      <c r="P3728" s="241"/>
    </row>
    <row r="3729" spans="1:20" s="36" customFormat="1" ht="20.100000000000001" customHeight="1">
      <c r="A3729" s="29"/>
      <c r="B3729" s="34"/>
      <c r="C3729" s="31"/>
      <c r="D3729" s="32"/>
      <c r="E3729" s="33"/>
      <c r="F3729" s="34" t="s">
        <v>476</v>
      </c>
      <c r="G3729" s="34" t="s">
        <v>477</v>
      </c>
      <c r="H3729" s="34" t="s">
        <v>438</v>
      </c>
      <c r="I3729" s="29"/>
      <c r="J3729" s="35" t="s">
        <v>435</v>
      </c>
      <c r="K3729" s="228"/>
      <c r="L3729" s="228"/>
      <c r="M3729" s="228"/>
      <c r="N3729" s="241"/>
      <c r="O3729" s="241"/>
      <c r="P3729" s="241"/>
    </row>
    <row r="3730" spans="1:20" s="36" customFormat="1" ht="20.100000000000001" customHeight="1">
      <c r="A3730" s="29"/>
      <c r="B3730" s="34"/>
      <c r="C3730" s="31"/>
      <c r="D3730" s="32"/>
      <c r="E3730" s="33"/>
      <c r="F3730" s="34" t="s">
        <v>477</v>
      </c>
      <c r="G3730" s="34" t="s">
        <v>686</v>
      </c>
      <c r="H3730" s="34" t="s">
        <v>438</v>
      </c>
      <c r="I3730" s="29"/>
      <c r="J3730" s="35" t="s">
        <v>435</v>
      </c>
      <c r="K3730" s="228"/>
      <c r="L3730" s="228"/>
      <c r="M3730" s="228"/>
      <c r="N3730" s="241"/>
      <c r="O3730" s="241"/>
      <c r="P3730" s="241"/>
    </row>
    <row r="3731" spans="1:20" s="25" customFormat="1" ht="20.100000000000001" customHeight="1">
      <c r="A3731" s="20"/>
      <c r="B3731" s="44"/>
      <c r="C3731" s="41"/>
      <c r="D3731" s="42"/>
      <c r="E3731" s="43"/>
      <c r="F3731" s="44"/>
      <c r="G3731" s="44"/>
      <c r="H3731" s="44"/>
      <c r="I3731" s="20"/>
      <c r="J3731" s="24"/>
      <c r="K3731" s="226"/>
      <c r="L3731" s="226"/>
      <c r="M3731" s="226"/>
      <c r="N3731" s="239"/>
      <c r="O3731" s="239"/>
      <c r="P3731" s="239"/>
    </row>
    <row r="3732" spans="1:20" s="25" customFormat="1" ht="20.100000000000001" customHeight="1">
      <c r="A3732" s="20"/>
      <c r="B3732" s="44"/>
      <c r="C3732" s="41"/>
      <c r="D3732" s="42"/>
      <c r="E3732" s="43"/>
      <c r="F3732" s="44"/>
      <c r="G3732" s="44"/>
      <c r="H3732" s="44"/>
      <c r="I3732" s="20"/>
      <c r="J3732" s="24"/>
      <c r="K3732" s="226"/>
      <c r="L3732" s="226"/>
      <c r="M3732" s="226"/>
      <c r="N3732" s="239"/>
      <c r="O3732" s="239"/>
      <c r="P3732" s="239"/>
    </row>
    <row r="3733" spans="1:20" s="36" customFormat="1" ht="20.100000000000001" customHeight="1">
      <c r="A3733" s="29"/>
      <c r="B3733" s="34">
        <v>272</v>
      </c>
      <c r="C3733" s="31">
        <v>3.0030000000000001</v>
      </c>
      <c r="D3733" s="32" t="s">
        <v>286</v>
      </c>
      <c r="E3733" s="33">
        <v>3.8620000000000001</v>
      </c>
      <c r="F3733" s="34" t="s">
        <v>433</v>
      </c>
      <c r="G3733" s="34" t="s">
        <v>447</v>
      </c>
      <c r="H3733" s="34" t="s">
        <v>434</v>
      </c>
      <c r="I3733" s="29"/>
      <c r="J3733" s="35" t="s">
        <v>435</v>
      </c>
      <c r="K3733" s="228" t="s">
        <v>434</v>
      </c>
      <c r="L3733" s="228">
        <f>COUNTIF(H3733:H3751,"B")</f>
        <v>18</v>
      </c>
      <c r="M3733" s="228">
        <v>200</v>
      </c>
      <c r="N3733" s="245">
        <v>3800</v>
      </c>
      <c r="O3733" s="245">
        <v>62</v>
      </c>
      <c r="P3733" s="245">
        <f>O3733+N3733</f>
        <v>3862</v>
      </c>
      <c r="Q3733" s="76">
        <f>P3733/P3737</f>
        <v>1</v>
      </c>
      <c r="R3733" s="76"/>
      <c r="S3733" s="76"/>
      <c r="T3733" s="76"/>
    </row>
    <row r="3734" spans="1:20" s="36" customFormat="1" ht="20.100000000000001" customHeight="1">
      <c r="A3734" s="29"/>
      <c r="B3734" s="34"/>
      <c r="C3734" s="31"/>
      <c r="D3734" s="32"/>
      <c r="E3734" s="33"/>
      <c r="F3734" s="34" t="s">
        <v>447</v>
      </c>
      <c r="G3734" s="34" t="s">
        <v>451</v>
      </c>
      <c r="H3734" s="34" t="s">
        <v>434</v>
      </c>
      <c r="I3734" s="29"/>
      <c r="J3734" s="35" t="s">
        <v>435</v>
      </c>
      <c r="K3734" s="228" t="s">
        <v>438</v>
      </c>
      <c r="L3734" s="228">
        <f>COUNTIF(H3733:H3751,"S")</f>
        <v>1</v>
      </c>
      <c r="M3734" s="228">
        <v>200</v>
      </c>
      <c r="N3734" s="245">
        <v>0</v>
      </c>
      <c r="O3734" s="245"/>
      <c r="P3734" s="245">
        <f>N3734+O3734</f>
        <v>0</v>
      </c>
      <c r="Q3734" s="76">
        <f>P3734/P3737</f>
        <v>0</v>
      </c>
      <c r="R3734" s="76"/>
      <c r="S3734" s="76"/>
      <c r="T3734" s="76"/>
    </row>
    <row r="3735" spans="1:20" s="36" customFormat="1" ht="20.100000000000001" customHeight="1">
      <c r="A3735" s="29"/>
      <c r="B3735" s="34"/>
      <c r="C3735" s="31"/>
      <c r="D3735" s="32"/>
      <c r="E3735" s="33"/>
      <c r="F3735" s="34" t="s">
        <v>451</v>
      </c>
      <c r="G3735" s="34" t="s">
        <v>454</v>
      </c>
      <c r="H3735" s="34" t="s">
        <v>434</v>
      </c>
      <c r="I3735" s="29"/>
      <c r="J3735" s="35" t="s">
        <v>435</v>
      </c>
      <c r="K3735" s="228" t="s">
        <v>440</v>
      </c>
      <c r="L3735" s="228">
        <f>COUNTIF(H3733:H3751,"RR")</f>
        <v>0</v>
      </c>
      <c r="M3735" s="228">
        <v>200</v>
      </c>
      <c r="N3735" s="245">
        <v>0</v>
      </c>
      <c r="O3735" s="245"/>
      <c r="P3735" s="245">
        <f>N3735+O3735</f>
        <v>0</v>
      </c>
      <c r="Q3735" s="76">
        <f>P3735/P3737</f>
        <v>0</v>
      </c>
      <c r="R3735" s="76"/>
      <c r="S3735" s="76"/>
      <c r="T3735" s="76"/>
    </row>
    <row r="3736" spans="1:20" s="36" customFormat="1" ht="20.100000000000001" customHeight="1">
      <c r="A3736" s="29"/>
      <c r="B3736" s="34"/>
      <c r="C3736" s="31"/>
      <c r="D3736" s="32"/>
      <c r="E3736" s="33"/>
      <c r="F3736" s="34" t="s">
        <v>454</v>
      </c>
      <c r="G3736" s="34" t="s">
        <v>455</v>
      </c>
      <c r="H3736" s="34" t="s">
        <v>434</v>
      </c>
      <c r="I3736" s="29"/>
      <c r="J3736" s="35" t="s">
        <v>435</v>
      </c>
      <c r="K3736" s="228" t="s">
        <v>443</v>
      </c>
      <c r="L3736" s="228">
        <f>COUNTIF(H3733:I3751,"RB")</f>
        <v>0</v>
      </c>
      <c r="M3736" s="228">
        <v>200</v>
      </c>
      <c r="N3736" s="245">
        <v>0</v>
      </c>
      <c r="O3736" s="245"/>
      <c r="P3736" s="245">
        <f>N3736+O3736</f>
        <v>0</v>
      </c>
      <c r="Q3736" s="76">
        <f>P3736/P3737</f>
        <v>0</v>
      </c>
      <c r="R3736" s="76"/>
      <c r="S3736" s="76"/>
      <c r="T3736" s="76"/>
    </row>
    <row r="3737" spans="1:20" s="36" customFormat="1" ht="20.100000000000001" customHeight="1">
      <c r="A3737" s="29"/>
      <c r="B3737" s="34"/>
      <c r="C3737" s="31"/>
      <c r="D3737" s="32"/>
      <c r="E3737" s="33"/>
      <c r="F3737" s="34" t="s">
        <v>455</v>
      </c>
      <c r="G3737" s="34" t="s">
        <v>456</v>
      </c>
      <c r="H3737" s="34" t="s">
        <v>434</v>
      </c>
      <c r="I3737" s="29"/>
      <c r="J3737" s="35" t="s">
        <v>435</v>
      </c>
      <c r="K3737" s="228"/>
      <c r="L3737" s="228"/>
      <c r="M3737" s="228"/>
      <c r="N3737" s="245"/>
      <c r="O3737" s="245"/>
      <c r="P3737" s="245">
        <f>SUM(P3733:P3736)</f>
        <v>3862</v>
      </c>
      <c r="Q3737" s="76">
        <f>SUM(Q3733:Q3736)</f>
        <v>1</v>
      </c>
      <c r="R3737" s="76"/>
      <c r="S3737" s="76"/>
      <c r="T3737" s="76"/>
    </row>
    <row r="3738" spans="1:20" s="36" customFormat="1" ht="20.100000000000001" customHeight="1">
      <c r="A3738" s="29"/>
      <c r="B3738" s="34"/>
      <c r="C3738" s="31"/>
      <c r="D3738" s="32"/>
      <c r="E3738" s="33"/>
      <c r="F3738" s="34" t="s">
        <v>456</v>
      </c>
      <c r="G3738" s="34" t="s">
        <v>457</v>
      </c>
      <c r="H3738" s="34" t="s">
        <v>434</v>
      </c>
      <c r="I3738" s="29"/>
      <c r="J3738" s="35" t="s">
        <v>435</v>
      </c>
      <c r="K3738" s="228"/>
      <c r="L3738" s="228"/>
      <c r="M3738" s="228"/>
      <c r="N3738" s="241"/>
      <c r="O3738" s="241"/>
      <c r="P3738" s="241"/>
    </row>
    <row r="3739" spans="1:20" s="36" customFormat="1" ht="20.100000000000001" customHeight="1">
      <c r="A3739" s="29"/>
      <c r="B3739" s="34"/>
      <c r="C3739" s="31"/>
      <c r="D3739" s="32"/>
      <c r="E3739" s="33"/>
      <c r="F3739" s="34" t="s">
        <v>457</v>
      </c>
      <c r="G3739" s="34" t="s">
        <v>460</v>
      </c>
      <c r="H3739" s="34" t="s">
        <v>434</v>
      </c>
      <c r="I3739" s="29"/>
      <c r="J3739" s="35" t="s">
        <v>435</v>
      </c>
      <c r="K3739" s="228"/>
      <c r="L3739" s="228"/>
      <c r="M3739" s="228"/>
      <c r="N3739" s="241"/>
      <c r="O3739" s="241"/>
      <c r="P3739" s="241"/>
    </row>
    <row r="3740" spans="1:20" s="36" customFormat="1" ht="20.100000000000001" customHeight="1">
      <c r="A3740" s="29"/>
      <c r="B3740" s="34"/>
      <c r="C3740" s="31"/>
      <c r="D3740" s="32"/>
      <c r="E3740" s="33"/>
      <c r="F3740" s="34" t="s">
        <v>460</v>
      </c>
      <c r="G3740" s="34" t="s">
        <v>463</v>
      </c>
      <c r="H3740" s="34" t="s">
        <v>434</v>
      </c>
      <c r="I3740" s="29"/>
      <c r="J3740" s="35" t="s">
        <v>435</v>
      </c>
      <c r="K3740" s="228"/>
      <c r="L3740" s="228"/>
      <c r="M3740" s="228"/>
      <c r="N3740" s="241"/>
      <c r="O3740" s="241"/>
      <c r="P3740" s="241"/>
    </row>
    <row r="3741" spans="1:20" s="36" customFormat="1" ht="20.100000000000001" customHeight="1">
      <c r="A3741" s="29"/>
      <c r="B3741" s="34"/>
      <c r="C3741" s="31"/>
      <c r="D3741" s="32"/>
      <c r="E3741" s="33"/>
      <c r="F3741" s="34" t="s">
        <v>463</v>
      </c>
      <c r="G3741" s="34" t="s">
        <v>464</v>
      </c>
      <c r="H3741" s="34" t="s">
        <v>434</v>
      </c>
      <c r="I3741" s="29"/>
      <c r="J3741" s="35" t="s">
        <v>435</v>
      </c>
      <c r="K3741" s="228"/>
      <c r="L3741" s="228"/>
      <c r="M3741" s="228"/>
      <c r="N3741" s="241"/>
      <c r="O3741" s="241"/>
      <c r="P3741" s="241"/>
    </row>
    <row r="3742" spans="1:20" s="36" customFormat="1" ht="20.100000000000001" customHeight="1">
      <c r="A3742" s="29"/>
      <c r="B3742" s="34"/>
      <c r="C3742" s="31"/>
      <c r="D3742" s="32"/>
      <c r="E3742" s="33"/>
      <c r="F3742" s="34" t="s">
        <v>464</v>
      </c>
      <c r="G3742" s="34" t="s">
        <v>465</v>
      </c>
      <c r="H3742" s="34" t="s">
        <v>434</v>
      </c>
      <c r="I3742" s="29"/>
      <c r="J3742" s="35" t="s">
        <v>435</v>
      </c>
      <c r="K3742" s="228"/>
      <c r="L3742" s="228"/>
      <c r="M3742" s="228"/>
      <c r="N3742" s="241"/>
      <c r="O3742" s="241"/>
      <c r="P3742" s="241"/>
    </row>
    <row r="3743" spans="1:20" s="36" customFormat="1" ht="20.100000000000001" customHeight="1">
      <c r="A3743" s="29"/>
      <c r="B3743" s="34"/>
      <c r="C3743" s="31"/>
      <c r="D3743" s="32"/>
      <c r="E3743" s="33"/>
      <c r="F3743" s="34" t="s">
        <v>465</v>
      </c>
      <c r="G3743" s="34" t="s">
        <v>466</v>
      </c>
      <c r="H3743" s="34" t="s">
        <v>434</v>
      </c>
      <c r="I3743" s="29"/>
      <c r="J3743" s="35" t="s">
        <v>435</v>
      </c>
      <c r="K3743" s="228"/>
      <c r="L3743" s="228"/>
      <c r="M3743" s="228"/>
      <c r="N3743" s="241"/>
      <c r="O3743" s="241"/>
      <c r="P3743" s="241"/>
    </row>
    <row r="3744" spans="1:20" s="36" customFormat="1" ht="20.100000000000001" customHeight="1">
      <c r="A3744" s="29"/>
      <c r="B3744" s="34"/>
      <c r="C3744" s="31"/>
      <c r="D3744" s="32"/>
      <c r="E3744" s="33"/>
      <c r="F3744" s="34" t="s">
        <v>466</v>
      </c>
      <c r="G3744" s="34" t="s">
        <v>467</v>
      </c>
      <c r="H3744" s="34" t="s">
        <v>434</v>
      </c>
      <c r="I3744" s="29"/>
      <c r="J3744" s="35" t="s">
        <v>435</v>
      </c>
      <c r="K3744" s="228"/>
      <c r="L3744" s="228"/>
      <c r="M3744" s="228"/>
      <c r="N3744" s="241"/>
      <c r="O3744" s="241"/>
      <c r="P3744" s="241"/>
    </row>
    <row r="3745" spans="1:20" s="36" customFormat="1" ht="20.100000000000001" customHeight="1">
      <c r="A3745" s="29"/>
      <c r="B3745" s="34"/>
      <c r="C3745" s="31"/>
      <c r="D3745" s="32"/>
      <c r="E3745" s="33"/>
      <c r="F3745" s="34" t="s">
        <v>467</v>
      </c>
      <c r="G3745" s="34" t="s">
        <v>468</v>
      </c>
      <c r="H3745" s="34" t="s">
        <v>434</v>
      </c>
      <c r="I3745" s="29"/>
      <c r="J3745" s="35" t="s">
        <v>435</v>
      </c>
      <c r="K3745" s="228"/>
      <c r="L3745" s="228"/>
      <c r="M3745" s="228"/>
      <c r="N3745" s="241"/>
      <c r="O3745" s="241"/>
      <c r="P3745" s="241"/>
    </row>
    <row r="3746" spans="1:20" s="36" customFormat="1" ht="20.100000000000001" customHeight="1">
      <c r="A3746" s="29"/>
      <c r="B3746" s="34"/>
      <c r="C3746" s="31"/>
      <c r="D3746" s="32"/>
      <c r="E3746" s="33"/>
      <c r="F3746" s="34" t="s">
        <v>468</v>
      </c>
      <c r="G3746" s="34" t="s">
        <v>469</v>
      </c>
      <c r="H3746" s="34" t="s">
        <v>434</v>
      </c>
      <c r="I3746" s="29"/>
      <c r="J3746" s="35" t="s">
        <v>435</v>
      </c>
      <c r="K3746" s="228"/>
      <c r="L3746" s="228"/>
      <c r="M3746" s="228"/>
      <c r="N3746" s="241"/>
      <c r="O3746" s="241"/>
      <c r="P3746" s="241"/>
    </row>
    <row r="3747" spans="1:20" s="36" customFormat="1" ht="20.100000000000001" customHeight="1">
      <c r="A3747" s="29"/>
      <c r="B3747" s="34"/>
      <c r="C3747" s="31"/>
      <c r="D3747" s="32"/>
      <c r="E3747" s="33"/>
      <c r="F3747" s="34" t="s">
        <v>469</v>
      </c>
      <c r="G3747" s="34" t="s">
        <v>470</v>
      </c>
      <c r="H3747" s="34" t="s">
        <v>434</v>
      </c>
      <c r="I3747" s="29"/>
      <c r="J3747" s="35" t="s">
        <v>435</v>
      </c>
      <c r="K3747" s="228"/>
      <c r="L3747" s="228"/>
      <c r="M3747" s="228"/>
      <c r="N3747" s="241"/>
      <c r="O3747" s="241"/>
      <c r="P3747" s="241"/>
    </row>
    <row r="3748" spans="1:20" s="36" customFormat="1" ht="20.100000000000001" customHeight="1">
      <c r="A3748" s="29"/>
      <c r="B3748" s="34"/>
      <c r="C3748" s="31"/>
      <c r="D3748" s="32"/>
      <c r="E3748" s="33"/>
      <c r="F3748" s="34" t="s">
        <v>470</v>
      </c>
      <c r="G3748" s="34" t="s">
        <v>471</v>
      </c>
      <c r="H3748" s="34" t="s">
        <v>434</v>
      </c>
      <c r="I3748" s="29"/>
      <c r="J3748" s="35" t="s">
        <v>435</v>
      </c>
      <c r="K3748" s="228"/>
      <c r="L3748" s="228"/>
      <c r="M3748" s="228"/>
      <c r="N3748" s="241"/>
      <c r="O3748" s="241"/>
      <c r="P3748" s="241"/>
    </row>
    <row r="3749" spans="1:20" s="36" customFormat="1" ht="20.100000000000001" customHeight="1">
      <c r="A3749" s="29"/>
      <c r="B3749" s="34"/>
      <c r="C3749" s="31"/>
      <c r="D3749" s="32"/>
      <c r="E3749" s="33"/>
      <c r="F3749" s="34" t="s">
        <v>471</v>
      </c>
      <c r="G3749" s="34" t="s">
        <v>473</v>
      </c>
      <c r="H3749" s="34" t="s">
        <v>434</v>
      </c>
      <c r="I3749" s="29"/>
      <c r="J3749" s="35" t="s">
        <v>435</v>
      </c>
      <c r="K3749" s="228"/>
      <c r="L3749" s="228"/>
      <c r="M3749" s="228"/>
      <c r="N3749" s="241"/>
      <c r="O3749" s="241"/>
      <c r="P3749" s="241"/>
    </row>
    <row r="3750" spans="1:20" s="36" customFormat="1" ht="20.100000000000001" customHeight="1">
      <c r="A3750" s="29"/>
      <c r="B3750" s="34"/>
      <c r="C3750" s="31"/>
      <c r="D3750" s="32"/>
      <c r="E3750" s="33"/>
      <c r="F3750" s="34" t="s">
        <v>473</v>
      </c>
      <c r="G3750" s="34" t="s">
        <v>474</v>
      </c>
      <c r="H3750" s="34" t="s">
        <v>438</v>
      </c>
      <c r="I3750" s="29"/>
      <c r="J3750" s="35" t="s">
        <v>435</v>
      </c>
      <c r="K3750" s="228"/>
      <c r="L3750" s="228"/>
      <c r="M3750" s="228"/>
      <c r="N3750" s="241"/>
      <c r="O3750" s="241"/>
      <c r="P3750" s="241"/>
    </row>
    <row r="3751" spans="1:20" s="36" customFormat="1" ht="20.100000000000001" customHeight="1">
      <c r="A3751" s="29"/>
      <c r="B3751" s="34"/>
      <c r="C3751" s="31"/>
      <c r="D3751" s="32"/>
      <c r="E3751" s="33"/>
      <c r="F3751" s="34" t="s">
        <v>474</v>
      </c>
      <c r="G3751" s="34" t="s">
        <v>475</v>
      </c>
      <c r="H3751" s="34" t="s">
        <v>434</v>
      </c>
      <c r="I3751" s="29"/>
      <c r="J3751" s="35" t="s">
        <v>435</v>
      </c>
      <c r="K3751" s="228"/>
      <c r="L3751" s="228"/>
      <c r="M3751" s="228"/>
      <c r="N3751" s="241"/>
      <c r="O3751" s="241"/>
      <c r="P3751" s="241"/>
    </row>
    <row r="3752" spans="1:20" s="36" customFormat="1" ht="20.100000000000001" customHeight="1">
      <c r="A3752" s="29"/>
      <c r="B3752" s="34"/>
      <c r="C3752" s="31"/>
      <c r="D3752" s="32"/>
      <c r="E3752" s="33"/>
      <c r="F3752" s="34" t="s">
        <v>475</v>
      </c>
      <c r="G3752" s="34" t="s">
        <v>687</v>
      </c>
      <c r="H3752" s="34" t="s">
        <v>434</v>
      </c>
      <c r="I3752" s="29"/>
      <c r="J3752" s="35" t="s">
        <v>435</v>
      </c>
      <c r="K3752" s="228"/>
      <c r="L3752" s="228"/>
      <c r="M3752" s="228"/>
      <c r="N3752" s="241"/>
      <c r="O3752" s="241"/>
      <c r="P3752" s="241"/>
    </row>
    <row r="3753" spans="1:20" s="25" customFormat="1" ht="20.100000000000001" customHeight="1">
      <c r="A3753" s="20"/>
      <c r="B3753" s="44"/>
      <c r="C3753" s="41"/>
      <c r="D3753" s="42"/>
      <c r="E3753" s="43"/>
      <c r="F3753" s="44"/>
      <c r="G3753" s="44"/>
      <c r="H3753" s="44"/>
      <c r="I3753" s="20"/>
      <c r="J3753" s="24"/>
      <c r="K3753" s="226"/>
      <c r="L3753" s="226"/>
      <c r="M3753" s="226"/>
      <c r="N3753" s="239"/>
      <c r="O3753" s="239"/>
      <c r="P3753" s="239"/>
    </row>
    <row r="3754" spans="1:20" s="25" customFormat="1" ht="20.100000000000001" customHeight="1">
      <c r="A3754" s="20"/>
      <c r="B3754" s="44"/>
      <c r="C3754" s="41"/>
      <c r="D3754" s="42"/>
      <c r="E3754" s="43"/>
      <c r="F3754" s="44"/>
      <c r="G3754" s="44"/>
      <c r="H3754" s="44"/>
      <c r="I3754" s="20"/>
      <c r="J3754" s="24"/>
      <c r="K3754" s="226"/>
      <c r="L3754" s="226"/>
      <c r="M3754" s="226"/>
      <c r="N3754" s="239"/>
      <c r="O3754" s="239"/>
      <c r="P3754" s="239"/>
    </row>
    <row r="3755" spans="1:20" s="36" customFormat="1" ht="20.100000000000001" customHeight="1">
      <c r="A3755" s="29"/>
      <c r="B3755" s="34">
        <v>273</v>
      </c>
      <c r="C3755" s="31">
        <v>3.004</v>
      </c>
      <c r="D3755" s="32" t="s">
        <v>287</v>
      </c>
      <c r="E3755" s="33">
        <v>6.7770000000000001</v>
      </c>
      <c r="F3755" s="34" t="s">
        <v>433</v>
      </c>
      <c r="G3755" s="34" t="s">
        <v>447</v>
      </c>
      <c r="H3755" s="34" t="s">
        <v>434</v>
      </c>
      <c r="I3755" s="29"/>
      <c r="J3755" s="35" t="s">
        <v>435</v>
      </c>
      <c r="K3755" s="228" t="s">
        <v>434</v>
      </c>
      <c r="L3755" s="228">
        <f>COUNTIF(H3755:H3787,"B")</f>
        <v>33</v>
      </c>
      <c r="M3755" s="228">
        <v>200</v>
      </c>
      <c r="N3755" s="245">
        <f>L3755*M3755</f>
        <v>6600</v>
      </c>
      <c r="O3755" s="245">
        <v>177</v>
      </c>
      <c r="P3755" s="245">
        <f>O3755+N3755</f>
        <v>6777</v>
      </c>
      <c r="Q3755" s="76">
        <f>P3755/P3759</f>
        <v>1</v>
      </c>
      <c r="R3755" s="76"/>
      <c r="S3755" s="76"/>
      <c r="T3755" s="76"/>
    </row>
    <row r="3756" spans="1:20" s="36" customFormat="1" ht="20.100000000000001" customHeight="1">
      <c r="A3756" s="29"/>
      <c r="B3756" s="34"/>
      <c r="C3756" s="31"/>
      <c r="D3756" s="32"/>
      <c r="E3756" s="33"/>
      <c r="F3756" s="34" t="s">
        <v>447</v>
      </c>
      <c r="G3756" s="34" t="s">
        <v>451</v>
      </c>
      <c r="H3756" s="34" t="s">
        <v>434</v>
      </c>
      <c r="I3756" s="29"/>
      <c r="J3756" s="35" t="s">
        <v>435</v>
      </c>
      <c r="K3756" s="228" t="s">
        <v>438</v>
      </c>
      <c r="L3756" s="228">
        <f>COUNTIF(H3755:H3787,"S")</f>
        <v>0</v>
      </c>
      <c r="M3756" s="228">
        <v>200</v>
      </c>
      <c r="N3756" s="245">
        <f>L3756*M3756</f>
        <v>0</v>
      </c>
      <c r="O3756" s="245"/>
      <c r="P3756" s="245">
        <f>N3756+O3756</f>
        <v>0</v>
      </c>
      <c r="Q3756" s="76">
        <f>P3756/P3759</f>
        <v>0</v>
      </c>
      <c r="R3756" s="76"/>
      <c r="S3756" s="76"/>
      <c r="T3756" s="76"/>
    </row>
    <row r="3757" spans="1:20" s="36" customFormat="1" ht="20.100000000000001" customHeight="1">
      <c r="A3757" s="29"/>
      <c r="B3757" s="34"/>
      <c r="C3757" s="31"/>
      <c r="D3757" s="32"/>
      <c r="E3757" s="33"/>
      <c r="F3757" s="34" t="s">
        <v>451</v>
      </c>
      <c r="G3757" s="34" t="s">
        <v>454</v>
      </c>
      <c r="H3757" s="34" t="s">
        <v>434</v>
      </c>
      <c r="I3757" s="29"/>
      <c r="J3757" s="35" t="s">
        <v>435</v>
      </c>
      <c r="K3757" s="228" t="s">
        <v>440</v>
      </c>
      <c r="L3757" s="228">
        <f>COUNTIF(H3755:H3787,"RR")</f>
        <v>0</v>
      </c>
      <c r="M3757" s="228">
        <v>200</v>
      </c>
      <c r="N3757" s="245">
        <f>L3757*M3757</f>
        <v>0</v>
      </c>
      <c r="O3757" s="245"/>
      <c r="P3757" s="245">
        <f>N3757+O3757</f>
        <v>0</v>
      </c>
      <c r="Q3757" s="76">
        <f>P3757/P3759</f>
        <v>0</v>
      </c>
      <c r="R3757" s="76"/>
      <c r="S3757" s="76"/>
      <c r="T3757" s="76"/>
    </row>
    <row r="3758" spans="1:20" s="36" customFormat="1" ht="20.100000000000001" customHeight="1">
      <c r="A3758" s="29"/>
      <c r="B3758" s="34"/>
      <c r="C3758" s="31"/>
      <c r="D3758" s="32"/>
      <c r="E3758" s="33"/>
      <c r="F3758" s="34" t="s">
        <v>454</v>
      </c>
      <c r="G3758" s="34" t="s">
        <v>455</v>
      </c>
      <c r="H3758" s="34" t="s">
        <v>434</v>
      </c>
      <c r="I3758" s="29"/>
      <c r="J3758" s="35" t="s">
        <v>435</v>
      </c>
      <c r="K3758" s="228" t="s">
        <v>443</v>
      </c>
      <c r="L3758" s="228">
        <f>COUNTIF(H3755:H3787,"RB")</f>
        <v>0</v>
      </c>
      <c r="M3758" s="228">
        <v>200</v>
      </c>
      <c r="N3758" s="245">
        <f>L3758*M3758</f>
        <v>0</v>
      </c>
      <c r="O3758" s="245"/>
      <c r="P3758" s="245">
        <f>N3758+O3758</f>
        <v>0</v>
      </c>
      <c r="Q3758" s="76">
        <f>P3758/P3759</f>
        <v>0</v>
      </c>
      <c r="R3758" s="76"/>
      <c r="S3758" s="76"/>
      <c r="T3758" s="76"/>
    </row>
    <row r="3759" spans="1:20" s="36" customFormat="1" ht="20.100000000000001" customHeight="1">
      <c r="A3759" s="29"/>
      <c r="B3759" s="34"/>
      <c r="C3759" s="31"/>
      <c r="D3759" s="32"/>
      <c r="E3759" s="33"/>
      <c r="F3759" s="34" t="s">
        <v>455</v>
      </c>
      <c r="G3759" s="34" t="s">
        <v>456</v>
      </c>
      <c r="H3759" s="34" t="s">
        <v>434</v>
      </c>
      <c r="I3759" s="29"/>
      <c r="J3759" s="35" t="s">
        <v>435</v>
      </c>
      <c r="K3759" s="228"/>
      <c r="L3759" s="228"/>
      <c r="M3759" s="228"/>
      <c r="N3759" s="245"/>
      <c r="O3759" s="245"/>
      <c r="P3759" s="245">
        <f>SUM(P3755:P3758)</f>
        <v>6777</v>
      </c>
      <c r="Q3759" s="76">
        <f>SUM(Q3755:Q3758)</f>
        <v>1</v>
      </c>
      <c r="R3759" s="76"/>
      <c r="S3759" s="76"/>
      <c r="T3759" s="76"/>
    </row>
    <row r="3760" spans="1:20" s="36" customFormat="1" ht="20.100000000000001" customHeight="1">
      <c r="A3760" s="29"/>
      <c r="B3760" s="34"/>
      <c r="C3760" s="31"/>
      <c r="D3760" s="32"/>
      <c r="E3760" s="33"/>
      <c r="F3760" s="34" t="s">
        <v>456</v>
      </c>
      <c r="G3760" s="34" t="s">
        <v>457</v>
      </c>
      <c r="H3760" s="34" t="s">
        <v>434</v>
      </c>
      <c r="I3760" s="29"/>
      <c r="J3760" s="35" t="s">
        <v>435</v>
      </c>
      <c r="K3760" s="228"/>
      <c r="L3760" s="228"/>
      <c r="M3760" s="228"/>
      <c r="N3760" s="241"/>
      <c r="O3760" s="241"/>
      <c r="P3760" s="241"/>
    </row>
    <row r="3761" spans="1:16" s="36" customFormat="1" ht="20.100000000000001" customHeight="1">
      <c r="A3761" s="29"/>
      <c r="B3761" s="34"/>
      <c r="C3761" s="31"/>
      <c r="D3761" s="32"/>
      <c r="E3761" s="33"/>
      <c r="F3761" s="34" t="s">
        <v>457</v>
      </c>
      <c r="G3761" s="34" t="s">
        <v>460</v>
      </c>
      <c r="H3761" s="34" t="s">
        <v>434</v>
      </c>
      <c r="I3761" s="29"/>
      <c r="J3761" s="35" t="s">
        <v>435</v>
      </c>
      <c r="K3761" s="228"/>
      <c r="L3761" s="228"/>
      <c r="M3761" s="228"/>
      <c r="N3761" s="241"/>
      <c r="O3761" s="241"/>
      <c r="P3761" s="241"/>
    </row>
    <row r="3762" spans="1:16" s="36" customFormat="1" ht="20.100000000000001" customHeight="1">
      <c r="A3762" s="29"/>
      <c r="B3762" s="34"/>
      <c r="C3762" s="31"/>
      <c r="D3762" s="32"/>
      <c r="E3762" s="33"/>
      <c r="F3762" s="34" t="s">
        <v>460</v>
      </c>
      <c r="G3762" s="34" t="s">
        <v>463</v>
      </c>
      <c r="H3762" s="34" t="s">
        <v>434</v>
      </c>
      <c r="I3762" s="29"/>
      <c r="J3762" s="35" t="s">
        <v>435</v>
      </c>
      <c r="K3762" s="228"/>
      <c r="L3762" s="228"/>
      <c r="M3762" s="228"/>
      <c r="N3762" s="241"/>
      <c r="O3762" s="241"/>
      <c r="P3762" s="241"/>
    </row>
    <row r="3763" spans="1:16" s="36" customFormat="1" ht="20.100000000000001" customHeight="1">
      <c r="A3763" s="29"/>
      <c r="B3763" s="34"/>
      <c r="C3763" s="31"/>
      <c r="D3763" s="32"/>
      <c r="E3763" s="33"/>
      <c r="F3763" s="34" t="s">
        <v>463</v>
      </c>
      <c r="G3763" s="34" t="s">
        <v>464</v>
      </c>
      <c r="H3763" s="34" t="s">
        <v>434</v>
      </c>
      <c r="I3763" s="29"/>
      <c r="J3763" s="35" t="s">
        <v>435</v>
      </c>
      <c r="K3763" s="228"/>
      <c r="L3763" s="228"/>
      <c r="M3763" s="228"/>
      <c r="N3763" s="241"/>
      <c r="O3763" s="241"/>
      <c r="P3763" s="241"/>
    </row>
    <row r="3764" spans="1:16" s="36" customFormat="1" ht="20.100000000000001" customHeight="1">
      <c r="A3764" s="29"/>
      <c r="B3764" s="34"/>
      <c r="C3764" s="31"/>
      <c r="D3764" s="32"/>
      <c r="E3764" s="33"/>
      <c r="F3764" s="34" t="s">
        <v>464</v>
      </c>
      <c r="G3764" s="34" t="s">
        <v>465</v>
      </c>
      <c r="H3764" s="34" t="s">
        <v>434</v>
      </c>
      <c r="I3764" s="29"/>
      <c r="J3764" s="35" t="s">
        <v>435</v>
      </c>
      <c r="K3764" s="228"/>
      <c r="L3764" s="228"/>
      <c r="M3764" s="228"/>
      <c r="N3764" s="241"/>
      <c r="O3764" s="241"/>
      <c r="P3764" s="241"/>
    </row>
    <row r="3765" spans="1:16" s="36" customFormat="1" ht="20.100000000000001" customHeight="1">
      <c r="A3765" s="29"/>
      <c r="B3765" s="34"/>
      <c r="C3765" s="31"/>
      <c r="D3765" s="32"/>
      <c r="E3765" s="33"/>
      <c r="F3765" s="34" t="s">
        <v>465</v>
      </c>
      <c r="G3765" s="34" t="s">
        <v>466</v>
      </c>
      <c r="H3765" s="34" t="s">
        <v>434</v>
      </c>
      <c r="I3765" s="29"/>
      <c r="J3765" s="35" t="s">
        <v>435</v>
      </c>
      <c r="K3765" s="228"/>
      <c r="L3765" s="228"/>
      <c r="M3765" s="228"/>
      <c r="N3765" s="241"/>
      <c r="O3765" s="241"/>
      <c r="P3765" s="241"/>
    </row>
    <row r="3766" spans="1:16" s="36" customFormat="1" ht="20.100000000000001" customHeight="1">
      <c r="A3766" s="29"/>
      <c r="B3766" s="34"/>
      <c r="C3766" s="31"/>
      <c r="D3766" s="32"/>
      <c r="E3766" s="33"/>
      <c r="F3766" s="34" t="s">
        <v>466</v>
      </c>
      <c r="G3766" s="34" t="s">
        <v>467</v>
      </c>
      <c r="H3766" s="34" t="s">
        <v>434</v>
      </c>
      <c r="I3766" s="29"/>
      <c r="J3766" s="35" t="s">
        <v>435</v>
      </c>
      <c r="K3766" s="228"/>
      <c r="L3766" s="228"/>
      <c r="M3766" s="228"/>
      <c r="N3766" s="241"/>
      <c r="O3766" s="241"/>
      <c r="P3766" s="241"/>
    </row>
    <row r="3767" spans="1:16" s="36" customFormat="1" ht="20.100000000000001" customHeight="1">
      <c r="A3767" s="29"/>
      <c r="B3767" s="34"/>
      <c r="C3767" s="31"/>
      <c r="D3767" s="32"/>
      <c r="E3767" s="33"/>
      <c r="F3767" s="34" t="s">
        <v>467</v>
      </c>
      <c r="G3767" s="34" t="s">
        <v>468</v>
      </c>
      <c r="H3767" s="34" t="s">
        <v>434</v>
      </c>
      <c r="I3767" s="29"/>
      <c r="J3767" s="35" t="s">
        <v>435</v>
      </c>
      <c r="K3767" s="228"/>
      <c r="L3767" s="228"/>
      <c r="M3767" s="228"/>
      <c r="N3767" s="241"/>
      <c r="O3767" s="241"/>
      <c r="P3767" s="241"/>
    </row>
    <row r="3768" spans="1:16" s="36" customFormat="1" ht="20.100000000000001" customHeight="1">
      <c r="A3768" s="29"/>
      <c r="B3768" s="34"/>
      <c r="C3768" s="31"/>
      <c r="D3768" s="32"/>
      <c r="E3768" s="33"/>
      <c r="F3768" s="34" t="s">
        <v>468</v>
      </c>
      <c r="G3768" s="34" t="s">
        <v>469</v>
      </c>
      <c r="H3768" s="34" t="s">
        <v>434</v>
      </c>
      <c r="I3768" s="29"/>
      <c r="J3768" s="35" t="s">
        <v>435</v>
      </c>
      <c r="K3768" s="228"/>
      <c r="L3768" s="228"/>
      <c r="M3768" s="228"/>
      <c r="N3768" s="241"/>
      <c r="O3768" s="241"/>
      <c r="P3768" s="241"/>
    </row>
    <row r="3769" spans="1:16" s="36" customFormat="1" ht="20.100000000000001" customHeight="1">
      <c r="A3769" s="29"/>
      <c r="B3769" s="34"/>
      <c r="C3769" s="31"/>
      <c r="D3769" s="32"/>
      <c r="E3769" s="33"/>
      <c r="F3769" s="34" t="s">
        <v>469</v>
      </c>
      <c r="G3769" s="34" t="s">
        <v>470</v>
      </c>
      <c r="H3769" s="34" t="s">
        <v>434</v>
      </c>
      <c r="I3769" s="29"/>
      <c r="J3769" s="35" t="s">
        <v>435</v>
      </c>
      <c r="K3769" s="228"/>
      <c r="L3769" s="228"/>
      <c r="M3769" s="228"/>
      <c r="N3769" s="241"/>
      <c r="O3769" s="241"/>
      <c r="P3769" s="241"/>
    </row>
    <row r="3770" spans="1:16" s="36" customFormat="1" ht="20.100000000000001" customHeight="1">
      <c r="A3770" s="29"/>
      <c r="B3770" s="34"/>
      <c r="C3770" s="31"/>
      <c r="D3770" s="32"/>
      <c r="E3770" s="33"/>
      <c r="F3770" s="34" t="s">
        <v>470</v>
      </c>
      <c r="G3770" s="34" t="s">
        <v>471</v>
      </c>
      <c r="H3770" s="34" t="s">
        <v>434</v>
      </c>
      <c r="I3770" s="29"/>
      <c r="J3770" s="35" t="s">
        <v>435</v>
      </c>
      <c r="K3770" s="228"/>
      <c r="L3770" s="228"/>
      <c r="M3770" s="228"/>
      <c r="N3770" s="241"/>
      <c r="O3770" s="241"/>
      <c r="P3770" s="241"/>
    </row>
    <row r="3771" spans="1:16" s="36" customFormat="1" ht="20.100000000000001" customHeight="1">
      <c r="A3771" s="29"/>
      <c r="B3771" s="34"/>
      <c r="C3771" s="31"/>
      <c r="D3771" s="32"/>
      <c r="E3771" s="33"/>
      <c r="F3771" s="34" t="s">
        <v>471</v>
      </c>
      <c r="G3771" s="34" t="s">
        <v>473</v>
      </c>
      <c r="H3771" s="34" t="s">
        <v>434</v>
      </c>
      <c r="I3771" s="29"/>
      <c r="J3771" s="35" t="s">
        <v>435</v>
      </c>
      <c r="K3771" s="228"/>
      <c r="L3771" s="228"/>
      <c r="M3771" s="228"/>
      <c r="N3771" s="241"/>
      <c r="O3771" s="241"/>
      <c r="P3771" s="241"/>
    </row>
    <row r="3772" spans="1:16" s="36" customFormat="1" ht="20.100000000000001" customHeight="1">
      <c r="A3772" s="29"/>
      <c r="B3772" s="34"/>
      <c r="C3772" s="31"/>
      <c r="D3772" s="32"/>
      <c r="E3772" s="33"/>
      <c r="F3772" s="34" t="s">
        <v>473</v>
      </c>
      <c r="G3772" s="34" t="s">
        <v>474</v>
      </c>
      <c r="H3772" s="34" t="s">
        <v>434</v>
      </c>
      <c r="I3772" s="29"/>
      <c r="J3772" s="35" t="s">
        <v>435</v>
      </c>
      <c r="K3772" s="228"/>
      <c r="L3772" s="228"/>
      <c r="M3772" s="228"/>
      <c r="N3772" s="241"/>
      <c r="O3772" s="241"/>
      <c r="P3772" s="241"/>
    </row>
    <row r="3773" spans="1:16" s="36" customFormat="1" ht="20.100000000000001" customHeight="1">
      <c r="A3773" s="29"/>
      <c r="B3773" s="34"/>
      <c r="C3773" s="31"/>
      <c r="D3773" s="32"/>
      <c r="E3773" s="33"/>
      <c r="F3773" s="34" t="s">
        <v>474</v>
      </c>
      <c r="G3773" s="34" t="s">
        <v>475</v>
      </c>
      <c r="H3773" s="34" t="s">
        <v>434</v>
      </c>
      <c r="I3773" s="29"/>
      <c r="J3773" s="35" t="s">
        <v>435</v>
      </c>
      <c r="K3773" s="228"/>
      <c r="L3773" s="228"/>
      <c r="M3773" s="228"/>
      <c r="N3773" s="241"/>
      <c r="O3773" s="241"/>
      <c r="P3773" s="241"/>
    </row>
    <row r="3774" spans="1:16" s="36" customFormat="1" ht="20.100000000000001" customHeight="1">
      <c r="A3774" s="29"/>
      <c r="B3774" s="34"/>
      <c r="C3774" s="31"/>
      <c r="D3774" s="32"/>
      <c r="E3774" s="33"/>
      <c r="F3774" s="34" t="s">
        <v>475</v>
      </c>
      <c r="G3774" s="34" t="s">
        <v>476</v>
      </c>
      <c r="H3774" s="34" t="s">
        <v>434</v>
      </c>
      <c r="I3774" s="29"/>
      <c r="J3774" s="35" t="s">
        <v>435</v>
      </c>
      <c r="K3774" s="228"/>
      <c r="L3774" s="228"/>
      <c r="M3774" s="228"/>
      <c r="N3774" s="241"/>
      <c r="O3774" s="241"/>
      <c r="P3774" s="241"/>
    </row>
    <row r="3775" spans="1:16" s="36" customFormat="1" ht="20.100000000000001" customHeight="1">
      <c r="A3775" s="29"/>
      <c r="B3775" s="34"/>
      <c r="C3775" s="31"/>
      <c r="D3775" s="32"/>
      <c r="E3775" s="33"/>
      <c r="F3775" s="34" t="s">
        <v>476</v>
      </c>
      <c r="G3775" s="34" t="s">
        <v>477</v>
      </c>
      <c r="H3775" s="34" t="s">
        <v>434</v>
      </c>
      <c r="I3775" s="29"/>
      <c r="J3775" s="35" t="s">
        <v>435</v>
      </c>
      <c r="K3775" s="228"/>
      <c r="L3775" s="228"/>
      <c r="M3775" s="228"/>
      <c r="N3775" s="241"/>
      <c r="O3775" s="241"/>
      <c r="P3775" s="241"/>
    </row>
    <row r="3776" spans="1:16" s="36" customFormat="1" ht="20.100000000000001" customHeight="1">
      <c r="A3776" s="29"/>
      <c r="B3776" s="34"/>
      <c r="C3776" s="31"/>
      <c r="D3776" s="32"/>
      <c r="E3776" s="33"/>
      <c r="F3776" s="34" t="s">
        <v>477</v>
      </c>
      <c r="G3776" s="34" t="s">
        <v>543</v>
      </c>
      <c r="H3776" s="34" t="s">
        <v>434</v>
      </c>
      <c r="I3776" s="29"/>
      <c r="J3776" s="35" t="s">
        <v>435</v>
      </c>
      <c r="K3776" s="228"/>
      <c r="L3776" s="228"/>
      <c r="M3776" s="228"/>
      <c r="N3776" s="241"/>
      <c r="O3776" s="241"/>
      <c r="P3776" s="241"/>
    </row>
    <row r="3777" spans="1:20" s="36" customFormat="1" ht="20.100000000000001" customHeight="1">
      <c r="A3777" s="29"/>
      <c r="B3777" s="34"/>
      <c r="C3777" s="31"/>
      <c r="D3777" s="32"/>
      <c r="E3777" s="33"/>
      <c r="F3777" s="34" t="s">
        <v>543</v>
      </c>
      <c r="G3777" s="34" t="s">
        <v>550</v>
      </c>
      <c r="H3777" s="34" t="s">
        <v>434</v>
      </c>
      <c r="I3777" s="29"/>
      <c r="J3777" s="35" t="s">
        <v>435</v>
      </c>
      <c r="K3777" s="228"/>
      <c r="L3777" s="228"/>
      <c r="M3777" s="228"/>
      <c r="N3777" s="241"/>
      <c r="O3777" s="241"/>
      <c r="P3777" s="241"/>
    </row>
    <row r="3778" spans="1:20" s="36" customFormat="1" ht="20.100000000000001" customHeight="1">
      <c r="A3778" s="29"/>
      <c r="B3778" s="34"/>
      <c r="C3778" s="31"/>
      <c r="D3778" s="32"/>
      <c r="E3778" s="33"/>
      <c r="F3778" s="34" t="s">
        <v>550</v>
      </c>
      <c r="G3778" s="34" t="s">
        <v>551</v>
      </c>
      <c r="H3778" s="34" t="s">
        <v>434</v>
      </c>
      <c r="I3778" s="29"/>
      <c r="J3778" s="35" t="s">
        <v>435</v>
      </c>
      <c r="K3778" s="228"/>
      <c r="L3778" s="228"/>
      <c r="M3778" s="228"/>
      <c r="N3778" s="241"/>
      <c r="O3778" s="241"/>
      <c r="P3778" s="241"/>
    </row>
    <row r="3779" spans="1:20" s="36" customFormat="1" ht="20.100000000000001" customHeight="1">
      <c r="A3779" s="29"/>
      <c r="B3779" s="34"/>
      <c r="C3779" s="31"/>
      <c r="D3779" s="32"/>
      <c r="E3779" s="33"/>
      <c r="F3779" s="34" t="s">
        <v>551</v>
      </c>
      <c r="G3779" s="34" t="s">
        <v>552</v>
      </c>
      <c r="H3779" s="34" t="s">
        <v>434</v>
      </c>
      <c r="I3779" s="29"/>
      <c r="J3779" s="35" t="s">
        <v>435</v>
      </c>
      <c r="K3779" s="228"/>
      <c r="L3779" s="228"/>
      <c r="M3779" s="228"/>
      <c r="N3779" s="241"/>
      <c r="O3779" s="241"/>
      <c r="P3779" s="241"/>
    </row>
    <row r="3780" spans="1:20" s="36" customFormat="1" ht="20.100000000000001" customHeight="1">
      <c r="A3780" s="29"/>
      <c r="B3780" s="34"/>
      <c r="C3780" s="31"/>
      <c r="D3780" s="32"/>
      <c r="E3780" s="33"/>
      <c r="F3780" s="34" t="s">
        <v>552</v>
      </c>
      <c r="G3780" s="34" t="s">
        <v>553</v>
      </c>
      <c r="H3780" s="34" t="s">
        <v>434</v>
      </c>
      <c r="I3780" s="29"/>
      <c r="J3780" s="35" t="s">
        <v>435</v>
      </c>
      <c r="K3780" s="228"/>
      <c r="L3780" s="228"/>
      <c r="M3780" s="228"/>
      <c r="N3780" s="241"/>
      <c r="O3780" s="241"/>
      <c r="P3780" s="241"/>
    </row>
    <row r="3781" spans="1:20" s="36" customFormat="1" ht="20.100000000000001" customHeight="1">
      <c r="A3781" s="29"/>
      <c r="B3781" s="34"/>
      <c r="C3781" s="31"/>
      <c r="D3781" s="32"/>
      <c r="E3781" s="33"/>
      <c r="F3781" s="34" t="s">
        <v>553</v>
      </c>
      <c r="G3781" s="34" t="s">
        <v>554</v>
      </c>
      <c r="H3781" s="34" t="s">
        <v>434</v>
      </c>
      <c r="I3781" s="29"/>
      <c r="J3781" s="35" t="s">
        <v>435</v>
      </c>
      <c r="K3781" s="228"/>
      <c r="L3781" s="228"/>
      <c r="M3781" s="228"/>
      <c r="N3781" s="241"/>
      <c r="O3781" s="241"/>
      <c r="P3781" s="241"/>
    </row>
    <row r="3782" spans="1:20" s="36" customFormat="1" ht="20.100000000000001" customHeight="1">
      <c r="A3782" s="29"/>
      <c r="B3782" s="34"/>
      <c r="C3782" s="31"/>
      <c r="D3782" s="32"/>
      <c r="E3782" s="33"/>
      <c r="F3782" s="34" t="s">
        <v>554</v>
      </c>
      <c r="G3782" s="34" t="s">
        <v>555</v>
      </c>
      <c r="H3782" s="34" t="s">
        <v>434</v>
      </c>
      <c r="I3782" s="29"/>
      <c r="J3782" s="35" t="s">
        <v>435</v>
      </c>
      <c r="K3782" s="228"/>
      <c r="L3782" s="228"/>
      <c r="M3782" s="228"/>
      <c r="N3782" s="241"/>
      <c r="O3782" s="241"/>
      <c r="P3782" s="241"/>
    </row>
    <row r="3783" spans="1:20" s="36" customFormat="1" ht="20.100000000000001" customHeight="1">
      <c r="A3783" s="29"/>
      <c r="B3783" s="34"/>
      <c r="C3783" s="31"/>
      <c r="D3783" s="32"/>
      <c r="E3783" s="33"/>
      <c r="F3783" s="34" t="s">
        <v>555</v>
      </c>
      <c r="G3783" s="34" t="s">
        <v>556</v>
      </c>
      <c r="H3783" s="34" t="s">
        <v>434</v>
      </c>
      <c r="I3783" s="29"/>
      <c r="J3783" s="35" t="s">
        <v>435</v>
      </c>
      <c r="K3783" s="228"/>
      <c r="L3783" s="228"/>
      <c r="M3783" s="228"/>
      <c r="N3783" s="241"/>
      <c r="O3783" s="241"/>
      <c r="P3783" s="241"/>
    </row>
    <row r="3784" spans="1:20" s="36" customFormat="1" ht="20.100000000000001" customHeight="1">
      <c r="A3784" s="29"/>
      <c r="B3784" s="34"/>
      <c r="C3784" s="31"/>
      <c r="D3784" s="32"/>
      <c r="E3784" s="33"/>
      <c r="F3784" s="34" t="s">
        <v>556</v>
      </c>
      <c r="G3784" s="34" t="s">
        <v>557</v>
      </c>
      <c r="H3784" s="34" t="s">
        <v>434</v>
      </c>
      <c r="I3784" s="29"/>
      <c r="J3784" s="35" t="s">
        <v>435</v>
      </c>
      <c r="K3784" s="228"/>
      <c r="L3784" s="228"/>
      <c r="M3784" s="228"/>
      <c r="N3784" s="241"/>
      <c r="O3784" s="241"/>
      <c r="P3784" s="241"/>
    </row>
    <row r="3785" spans="1:20" s="36" customFormat="1" ht="20.100000000000001" customHeight="1">
      <c r="A3785" s="29"/>
      <c r="B3785" s="34"/>
      <c r="C3785" s="31"/>
      <c r="D3785" s="32"/>
      <c r="E3785" s="33"/>
      <c r="F3785" s="34" t="s">
        <v>557</v>
      </c>
      <c r="G3785" s="34" t="s">
        <v>558</v>
      </c>
      <c r="H3785" s="34" t="s">
        <v>434</v>
      </c>
      <c r="I3785" s="29"/>
      <c r="J3785" s="35" t="s">
        <v>435</v>
      </c>
      <c r="K3785" s="228"/>
      <c r="L3785" s="228"/>
      <c r="M3785" s="228"/>
      <c r="N3785" s="241"/>
      <c r="O3785" s="241"/>
      <c r="P3785" s="241"/>
    </row>
    <row r="3786" spans="1:20" s="36" customFormat="1" ht="20.100000000000001" customHeight="1">
      <c r="A3786" s="29"/>
      <c r="B3786" s="34"/>
      <c r="C3786" s="31"/>
      <c r="D3786" s="32"/>
      <c r="E3786" s="33"/>
      <c r="F3786" s="34" t="s">
        <v>558</v>
      </c>
      <c r="G3786" s="34" t="s">
        <v>559</v>
      </c>
      <c r="H3786" s="34" t="s">
        <v>434</v>
      </c>
      <c r="I3786" s="29"/>
      <c r="J3786" s="35" t="s">
        <v>435</v>
      </c>
      <c r="K3786" s="228"/>
      <c r="L3786" s="228"/>
      <c r="M3786" s="228"/>
      <c r="N3786" s="241"/>
      <c r="O3786" s="241"/>
      <c r="P3786" s="241"/>
    </row>
    <row r="3787" spans="1:20" s="36" customFormat="1" ht="20.100000000000001" customHeight="1">
      <c r="A3787" s="29"/>
      <c r="B3787" s="34"/>
      <c r="C3787" s="31"/>
      <c r="D3787" s="32"/>
      <c r="E3787" s="33"/>
      <c r="F3787" s="34" t="s">
        <v>559</v>
      </c>
      <c r="G3787" s="34" t="s">
        <v>560</v>
      </c>
      <c r="H3787" s="34" t="s">
        <v>434</v>
      </c>
      <c r="I3787" s="29"/>
      <c r="J3787" s="35" t="s">
        <v>435</v>
      </c>
      <c r="K3787" s="228"/>
      <c r="L3787" s="228"/>
      <c r="M3787" s="228"/>
      <c r="N3787" s="241"/>
      <c r="O3787" s="241"/>
      <c r="P3787" s="241"/>
    </row>
    <row r="3788" spans="1:20" s="36" customFormat="1" ht="20.100000000000001" customHeight="1">
      <c r="A3788" s="29"/>
      <c r="B3788" s="34"/>
      <c r="C3788" s="31"/>
      <c r="D3788" s="32"/>
      <c r="E3788" s="33"/>
      <c r="F3788" s="34" t="s">
        <v>560</v>
      </c>
      <c r="G3788" s="34" t="s">
        <v>688</v>
      </c>
      <c r="H3788" s="34" t="s">
        <v>434</v>
      </c>
      <c r="I3788" s="29"/>
      <c r="J3788" s="35" t="s">
        <v>435</v>
      </c>
      <c r="K3788" s="228"/>
      <c r="L3788" s="228"/>
      <c r="M3788" s="228"/>
      <c r="N3788" s="241"/>
      <c r="O3788" s="241"/>
      <c r="P3788" s="241"/>
    </row>
    <row r="3789" spans="1:20" s="25" customFormat="1" ht="20.100000000000001" customHeight="1">
      <c r="A3789" s="20"/>
      <c r="B3789" s="44"/>
      <c r="C3789" s="41"/>
      <c r="D3789" s="42"/>
      <c r="E3789" s="43"/>
      <c r="F3789" s="44"/>
      <c r="G3789" s="44"/>
      <c r="H3789" s="44"/>
      <c r="I3789" s="20"/>
      <c r="J3789" s="24"/>
      <c r="K3789" s="226"/>
      <c r="L3789" s="226"/>
      <c r="M3789" s="226"/>
      <c r="N3789" s="239"/>
      <c r="O3789" s="239"/>
      <c r="P3789" s="239"/>
    </row>
    <row r="3790" spans="1:20" s="25" customFormat="1" ht="20.100000000000001" customHeight="1">
      <c r="A3790" s="20"/>
      <c r="B3790" s="44"/>
      <c r="C3790" s="41"/>
      <c r="D3790" s="42"/>
      <c r="E3790" s="43"/>
      <c r="F3790" s="44"/>
      <c r="G3790" s="44"/>
      <c r="H3790" s="44"/>
      <c r="I3790" s="20"/>
      <c r="J3790" s="24"/>
      <c r="K3790" s="226"/>
      <c r="L3790" s="226"/>
      <c r="M3790" s="226"/>
      <c r="N3790" s="239"/>
      <c r="O3790" s="239"/>
      <c r="P3790" s="239"/>
    </row>
    <row r="3791" spans="1:20" s="36" customFormat="1" ht="20.100000000000001" customHeight="1">
      <c r="A3791" s="29"/>
      <c r="B3791" s="34">
        <v>274</v>
      </c>
      <c r="C3791" s="31">
        <v>3.0049999999999999</v>
      </c>
      <c r="D3791" s="32" t="s">
        <v>288</v>
      </c>
      <c r="E3791" s="33">
        <v>3.7080000000000002</v>
      </c>
      <c r="F3791" s="34" t="s">
        <v>433</v>
      </c>
      <c r="G3791" s="34" t="s">
        <v>447</v>
      </c>
      <c r="H3791" s="34" t="s">
        <v>434</v>
      </c>
      <c r="I3791" s="29"/>
      <c r="J3791" s="35" t="s">
        <v>435</v>
      </c>
      <c r="K3791" s="228" t="s">
        <v>434</v>
      </c>
      <c r="L3791" s="228">
        <f>COUNTIF(H3791:H3808,"B")</f>
        <v>15</v>
      </c>
      <c r="M3791" s="228">
        <v>200</v>
      </c>
      <c r="N3791" s="245">
        <v>2200</v>
      </c>
      <c r="O3791" s="245"/>
      <c r="P3791" s="245">
        <f>O3791+N3791</f>
        <v>2200</v>
      </c>
      <c r="Q3791" s="76">
        <f>P3791/P3795</f>
        <v>0.59331175836030203</v>
      </c>
      <c r="R3791" s="76"/>
      <c r="S3791" s="76"/>
      <c r="T3791" s="76"/>
    </row>
    <row r="3792" spans="1:20" s="36" customFormat="1" ht="20.100000000000001" customHeight="1">
      <c r="A3792" s="29"/>
      <c r="B3792" s="34"/>
      <c r="C3792" s="31"/>
      <c r="D3792" s="32"/>
      <c r="E3792" s="33"/>
      <c r="F3792" s="34" t="s">
        <v>447</v>
      </c>
      <c r="G3792" s="34" t="s">
        <v>451</v>
      </c>
      <c r="H3792" s="34" t="s">
        <v>434</v>
      </c>
      <c r="I3792" s="29"/>
      <c r="J3792" s="35" t="s">
        <v>435</v>
      </c>
      <c r="K3792" s="228" t="s">
        <v>438</v>
      </c>
      <c r="L3792" s="228">
        <f>COUNTIF(H3791:H3808,"S")</f>
        <v>1</v>
      </c>
      <c r="M3792" s="228">
        <v>200</v>
      </c>
      <c r="N3792" s="245">
        <v>800</v>
      </c>
      <c r="O3792" s="245"/>
      <c r="P3792" s="245">
        <f>N3792+O3792</f>
        <v>800</v>
      </c>
      <c r="Q3792" s="76">
        <f>P3792/P3795</f>
        <v>0.21574973031283712</v>
      </c>
      <c r="R3792" s="76"/>
      <c r="S3792" s="76"/>
      <c r="T3792" s="76"/>
    </row>
    <row r="3793" spans="1:20" s="36" customFormat="1" ht="20.100000000000001" customHeight="1">
      <c r="A3793" s="29"/>
      <c r="B3793" s="34"/>
      <c r="C3793" s="31"/>
      <c r="D3793" s="32"/>
      <c r="E3793" s="33"/>
      <c r="F3793" s="34" t="s">
        <v>451</v>
      </c>
      <c r="G3793" s="34" t="s">
        <v>454</v>
      </c>
      <c r="H3793" s="34" t="s">
        <v>434</v>
      </c>
      <c r="I3793" s="29"/>
      <c r="J3793" s="35" t="s">
        <v>435</v>
      </c>
      <c r="K3793" s="228" t="s">
        <v>440</v>
      </c>
      <c r="L3793" s="228">
        <f>COUNTIF(H3791:H3808,"RR")</f>
        <v>0</v>
      </c>
      <c r="M3793" s="228">
        <v>200</v>
      </c>
      <c r="N3793" s="245">
        <v>400</v>
      </c>
      <c r="O3793" s="245"/>
      <c r="P3793" s="245">
        <f>N3793+O3793</f>
        <v>400</v>
      </c>
      <c r="Q3793" s="76">
        <f>P3793/P3795</f>
        <v>0.10787486515641856</v>
      </c>
      <c r="R3793" s="76"/>
      <c r="S3793" s="76"/>
      <c r="T3793" s="76"/>
    </row>
    <row r="3794" spans="1:20" s="36" customFormat="1" ht="20.100000000000001" customHeight="1">
      <c r="A3794" s="29"/>
      <c r="B3794" s="34"/>
      <c r="C3794" s="31"/>
      <c r="D3794" s="32"/>
      <c r="E3794" s="33"/>
      <c r="F3794" s="34" t="s">
        <v>454</v>
      </c>
      <c r="G3794" s="34" t="s">
        <v>455</v>
      </c>
      <c r="H3794" s="34" t="s">
        <v>434</v>
      </c>
      <c r="I3794" s="29"/>
      <c r="J3794" s="35" t="s">
        <v>435</v>
      </c>
      <c r="K3794" s="228" t="s">
        <v>443</v>
      </c>
      <c r="L3794" s="228">
        <f>COUNTIF(H3791:H3808,"RB")</f>
        <v>2</v>
      </c>
      <c r="M3794" s="228">
        <v>200</v>
      </c>
      <c r="N3794" s="245">
        <v>200</v>
      </c>
      <c r="O3794" s="245">
        <v>108</v>
      </c>
      <c r="P3794" s="245">
        <f>N3794+O3794</f>
        <v>308</v>
      </c>
      <c r="Q3794" s="76">
        <f>P3794/P3795</f>
        <v>8.306364617044229E-2</v>
      </c>
      <c r="R3794" s="76"/>
      <c r="S3794" s="76"/>
      <c r="T3794" s="76"/>
    </row>
    <row r="3795" spans="1:20" s="36" customFormat="1" ht="20.100000000000001" customHeight="1">
      <c r="A3795" s="29"/>
      <c r="B3795" s="34"/>
      <c r="C3795" s="31"/>
      <c r="D3795" s="32"/>
      <c r="E3795" s="33"/>
      <c r="F3795" s="34" t="s">
        <v>455</v>
      </c>
      <c r="G3795" s="34" t="s">
        <v>456</v>
      </c>
      <c r="H3795" s="34" t="s">
        <v>434</v>
      </c>
      <c r="I3795" s="29"/>
      <c r="J3795" s="35" t="s">
        <v>435</v>
      </c>
      <c r="K3795" s="228"/>
      <c r="L3795" s="228"/>
      <c r="M3795" s="228"/>
      <c r="N3795" s="245"/>
      <c r="O3795" s="245"/>
      <c r="P3795" s="245">
        <f>SUM(P3791:P3794)</f>
        <v>3708</v>
      </c>
      <c r="Q3795" s="76">
        <f>SUM(Q3791:Q3794)</f>
        <v>0.99999999999999989</v>
      </c>
      <c r="R3795" s="76"/>
      <c r="S3795" s="76"/>
      <c r="T3795" s="76"/>
    </row>
    <row r="3796" spans="1:20" s="36" customFormat="1" ht="20.100000000000001" customHeight="1">
      <c r="A3796" s="29"/>
      <c r="B3796" s="34"/>
      <c r="C3796" s="31"/>
      <c r="D3796" s="32"/>
      <c r="E3796" s="33"/>
      <c r="F3796" s="34" t="s">
        <v>456</v>
      </c>
      <c r="G3796" s="34" t="s">
        <v>457</v>
      </c>
      <c r="H3796" s="34" t="s">
        <v>434</v>
      </c>
      <c r="I3796" s="29"/>
      <c r="J3796" s="35" t="s">
        <v>435</v>
      </c>
      <c r="K3796" s="228"/>
      <c r="L3796" s="228"/>
      <c r="M3796" s="228"/>
      <c r="N3796" s="241"/>
      <c r="O3796" s="241"/>
      <c r="P3796" s="241"/>
    </row>
    <row r="3797" spans="1:20" s="36" customFormat="1" ht="20.100000000000001" customHeight="1">
      <c r="A3797" s="29"/>
      <c r="B3797" s="34"/>
      <c r="C3797" s="31"/>
      <c r="D3797" s="32"/>
      <c r="E3797" s="33"/>
      <c r="F3797" s="34" t="s">
        <v>457</v>
      </c>
      <c r="G3797" s="34" t="s">
        <v>460</v>
      </c>
      <c r="H3797" s="34" t="s">
        <v>434</v>
      </c>
      <c r="I3797" s="29"/>
      <c r="J3797" s="35" t="s">
        <v>435</v>
      </c>
      <c r="K3797" s="228"/>
      <c r="L3797" s="228"/>
      <c r="M3797" s="228"/>
      <c r="N3797" s="241"/>
      <c r="O3797" s="241"/>
      <c r="P3797" s="241"/>
    </row>
    <row r="3798" spans="1:20" s="36" customFormat="1" ht="20.100000000000001" customHeight="1">
      <c r="A3798" s="29"/>
      <c r="B3798" s="34"/>
      <c r="C3798" s="31"/>
      <c r="D3798" s="32"/>
      <c r="E3798" s="33"/>
      <c r="F3798" s="34" t="s">
        <v>460</v>
      </c>
      <c r="G3798" s="34" t="s">
        <v>463</v>
      </c>
      <c r="H3798" s="34" t="s">
        <v>434</v>
      </c>
      <c r="I3798" s="29"/>
      <c r="J3798" s="35" t="s">
        <v>435</v>
      </c>
      <c r="K3798" s="228"/>
      <c r="L3798" s="228"/>
      <c r="M3798" s="228"/>
      <c r="N3798" s="241"/>
      <c r="O3798" s="241"/>
      <c r="P3798" s="241"/>
    </row>
    <row r="3799" spans="1:20" s="36" customFormat="1" ht="20.100000000000001" customHeight="1">
      <c r="A3799" s="29"/>
      <c r="B3799" s="34"/>
      <c r="C3799" s="31"/>
      <c r="D3799" s="32"/>
      <c r="E3799" s="33"/>
      <c r="F3799" s="34" t="s">
        <v>463</v>
      </c>
      <c r="G3799" s="34" t="s">
        <v>464</v>
      </c>
      <c r="H3799" s="34" t="s">
        <v>434</v>
      </c>
      <c r="I3799" s="29"/>
      <c r="J3799" s="35" t="s">
        <v>435</v>
      </c>
      <c r="K3799" s="228"/>
      <c r="L3799" s="228"/>
      <c r="M3799" s="228"/>
      <c r="N3799" s="241"/>
      <c r="O3799" s="241"/>
      <c r="P3799" s="241"/>
    </row>
    <row r="3800" spans="1:20" s="36" customFormat="1" ht="20.100000000000001" customHeight="1">
      <c r="A3800" s="29"/>
      <c r="B3800" s="34"/>
      <c r="C3800" s="31"/>
      <c r="D3800" s="32"/>
      <c r="E3800" s="33"/>
      <c r="F3800" s="34" t="s">
        <v>464</v>
      </c>
      <c r="G3800" s="34" t="s">
        <v>465</v>
      </c>
      <c r="H3800" s="34" t="s">
        <v>443</v>
      </c>
      <c r="I3800" s="29"/>
      <c r="J3800" s="35" t="s">
        <v>435</v>
      </c>
      <c r="K3800" s="228"/>
      <c r="L3800" s="228"/>
      <c r="M3800" s="228"/>
      <c r="N3800" s="241"/>
      <c r="O3800" s="241"/>
      <c r="P3800" s="241"/>
    </row>
    <row r="3801" spans="1:20" s="36" customFormat="1" ht="20.100000000000001" customHeight="1">
      <c r="A3801" s="29"/>
      <c r="B3801" s="34"/>
      <c r="C3801" s="31"/>
      <c r="D3801" s="32"/>
      <c r="E3801" s="33"/>
      <c r="F3801" s="34" t="s">
        <v>465</v>
      </c>
      <c r="G3801" s="34" t="s">
        <v>466</v>
      </c>
      <c r="H3801" s="34" t="s">
        <v>438</v>
      </c>
      <c r="I3801" s="29"/>
      <c r="J3801" s="35" t="s">
        <v>435</v>
      </c>
      <c r="K3801" s="228"/>
      <c r="L3801" s="228"/>
      <c r="M3801" s="228"/>
      <c r="N3801" s="241"/>
      <c r="O3801" s="241"/>
      <c r="P3801" s="241"/>
    </row>
    <row r="3802" spans="1:20" s="36" customFormat="1" ht="20.100000000000001" customHeight="1">
      <c r="A3802" s="29"/>
      <c r="B3802" s="34"/>
      <c r="C3802" s="31"/>
      <c r="D3802" s="32"/>
      <c r="E3802" s="33"/>
      <c r="F3802" s="34" t="s">
        <v>466</v>
      </c>
      <c r="G3802" s="34" t="s">
        <v>467</v>
      </c>
      <c r="H3802" s="34" t="s">
        <v>443</v>
      </c>
      <c r="I3802" s="29"/>
      <c r="J3802" s="35" t="s">
        <v>435</v>
      </c>
      <c r="K3802" s="228"/>
      <c r="L3802" s="228"/>
      <c r="M3802" s="228"/>
      <c r="N3802" s="241"/>
      <c r="O3802" s="241"/>
      <c r="P3802" s="241"/>
    </row>
    <row r="3803" spans="1:20" s="36" customFormat="1" ht="20.100000000000001" customHeight="1">
      <c r="A3803" s="29"/>
      <c r="B3803" s="34"/>
      <c r="C3803" s="31"/>
      <c r="D3803" s="32"/>
      <c r="E3803" s="33"/>
      <c r="F3803" s="34" t="s">
        <v>467</v>
      </c>
      <c r="G3803" s="34" t="s">
        <v>468</v>
      </c>
      <c r="H3803" s="34" t="s">
        <v>434</v>
      </c>
      <c r="I3803" s="29"/>
      <c r="J3803" s="35" t="s">
        <v>435</v>
      </c>
      <c r="K3803" s="228"/>
      <c r="L3803" s="228"/>
      <c r="M3803" s="228"/>
      <c r="N3803" s="241"/>
      <c r="O3803" s="241"/>
      <c r="P3803" s="241"/>
    </row>
    <row r="3804" spans="1:20" s="36" customFormat="1" ht="20.100000000000001" customHeight="1">
      <c r="A3804" s="29"/>
      <c r="B3804" s="34"/>
      <c r="C3804" s="31"/>
      <c r="D3804" s="32"/>
      <c r="E3804" s="33"/>
      <c r="F3804" s="34" t="s">
        <v>468</v>
      </c>
      <c r="G3804" s="34" t="s">
        <v>469</v>
      </c>
      <c r="H3804" s="34" t="s">
        <v>434</v>
      </c>
      <c r="I3804" s="29"/>
      <c r="J3804" s="35" t="s">
        <v>435</v>
      </c>
      <c r="K3804" s="228"/>
      <c r="L3804" s="228"/>
      <c r="M3804" s="228"/>
      <c r="N3804" s="241"/>
      <c r="O3804" s="241"/>
      <c r="P3804" s="241"/>
    </row>
    <row r="3805" spans="1:20" s="36" customFormat="1" ht="20.100000000000001" customHeight="1">
      <c r="A3805" s="29"/>
      <c r="B3805" s="34"/>
      <c r="C3805" s="31"/>
      <c r="D3805" s="32"/>
      <c r="E3805" s="33"/>
      <c r="F3805" s="34" t="s">
        <v>469</v>
      </c>
      <c r="G3805" s="34" t="s">
        <v>470</v>
      </c>
      <c r="H3805" s="34" t="s">
        <v>434</v>
      </c>
      <c r="I3805" s="29"/>
      <c r="J3805" s="35" t="s">
        <v>435</v>
      </c>
      <c r="K3805" s="228"/>
      <c r="L3805" s="228"/>
      <c r="M3805" s="228"/>
      <c r="N3805" s="241"/>
      <c r="O3805" s="241"/>
      <c r="P3805" s="241"/>
    </row>
    <row r="3806" spans="1:20" s="36" customFormat="1" ht="20.100000000000001" customHeight="1">
      <c r="A3806" s="29"/>
      <c r="B3806" s="34"/>
      <c r="C3806" s="31"/>
      <c r="D3806" s="32"/>
      <c r="E3806" s="33"/>
      <c r="F3806" s="34" t="s">
        <v>470</v>
      </c>
      <c r="G3806" s="34" t="s">
        <v>471</v>
      </c>
      <c r="H3806" s="34" t="s">
        <v>434</v>
      </c>
      <c r="I3806" s="29"/>
      <c r="J3806" s="35" t="s">
        <v>435</v>
      </c>
      <c r="K3806" s="228"/>
      <c r="L3806" s="228"/>
      <c r="M3806" s="228"/>
      <c r="N3806" s="241"/>
      <c r="O3806" s="241"/>
      <c r="P3806" s="241"/>
    </row>
    <row r="3807" spans="1:20" s="36" customFormat="1" ht="20.100000000000001" customHeight="1">
      <c r="A3807" s="29"/>
      <c r="B3807" s="34"/>
      <c r="C3807" s="31"/>
      <c r="D3807" s="32"/>
      <c r="E3807" s="33"/>
      <c r="F3807" s="34" t="s">
        <v>471</v>
      </c>
      <c r="G3807" s="34" t="s">
        <v>473</v>
      </c>
      <c r="H3807" s="34" t="s">
        <v>434</v>
      </c>
      <c r="I3807" s="29"/>
      <c r="J3807" s="35" t="s">
        <v>435</v>
      </c>
      <c r="K3807" s="228"/>
      <c r="L3807" s="228"/>
      <c r="M3807" s="228"/>
      <c r="N3807" s="241"/>
      <c r="O3807" s="241"/>
      <c r="P3807" s="241"/>
    </row>
    <row r="3808" spans="1:20" s="36" customFormat="1" ht="20.100000000000001" customHeight="1">
      <c r="A3808" s="29"/>
      <c r="B3808" s="34"/>
      <c r="C3808" s="31"/>
      <c r="D3808" s="32"/>
      <c r="E3808" s="33"/>
      <c r="F3808" s="34" t="s">
        <v>473</v>
      </c>
      <c r="G3808" s="34" t="s">
        <v>474</v>
      </c>
      <c r="H3808" s="34" t="s">
        <v>434</v>
      </c>
      <c r="I3808" s="29"/>
      <c r="J3808" s="35" t="s">
        <v>40</v>
      </c>
      <c r="K3808" s="228"/>
      <c r="L3808" s="228"/>
      <c r="M3808" s="228"/>
      <c r="N3808" s="241"/>
      <c r="O3808" s="241"/>
      <c r="P3808" s="241"/>
    </row>
    <row r="3809" spans="1:20" s="36" customFormat="1" ht="20.100000000000001" customHeight="1">
      <c r="A3809" s="29"/>
      <c r="B3809" s="34"/>
      <c r="C3809" s="31"/>
      <c r="D3809" s="32"/>
      <c r="E3809" s="33"/>
      <c r="F3809" s="34" t="s">
        <v>474</v>
      </c>
      <c r="G3809" s="34" t="s">
        <v>689</v>
      </c>
      <c r="H3809" s="34" t="s">
        <v>443</v>
      </c>
      <c r="I3809" s="29"/>
      <c r="J3809" s="35" t="s">
        <v>40</v>
      </c>
      <c r="K3809" s="228"/>
      <c r="L3809" s="228"/>
      <c r="M3809" s="228"/>
      <c r="N3809" s="241"/>
      <c r="O3809" s="241"/>
      <c r="P3809" s="241"/>
    </row>
    <row r="3810" spans="1:20" s="25" customFormat="1" ht="20.100000000000001" customHeight="1">
      <c r="A3810" s="20"/>
      <c r="B3810" s="44"/>
      <c r="C3810" s="41"/>
      <c r="D3810" s="42"/>
      <c r="E3810" s="43"/>
      <c r="F3810" s="44"/>
      <c r="G3810" s="44"/>
      <c r="H3810" s="44"/>
      <c r="I3810" s="20"/>
      <c r="J3810" s="24"/>
      <c r="K3810" s="226"/>
      <c r="L3810" s="226"/>
      <c r="M3810" s="226"/>
      <c r="N3810" s="239"/>
      <c r="O3810" s="239"/>
      <c r="P3810" s="239"/>
    </row>
    <row r="3811" spans="1:20" s="25" customFormat="1" ht="20.100000000000001" customHeight="1">
      <c r="A3811" s="20"/>
      <c r="B3811" s="44"/>
      <c r="C3811" s="41"/>
      <c r="D3811" s="42"/>
      <c r="E3811" s="43"/>
      <c r="F3811" s="44"/>
      <c r="G3811" s="44"/>
      <c r="H3811" s="44"/>
      <c r="I3811" s="20"/>
      <c r="J3811" s="24"/>
      <c r="K3811" s="226"/>
      <c r="L3811" s="226"/>
      <c r="M3811" s="226"/>
      <c r="N3811" s="239"/>
      <c r="O3811" s="239"/>
      <c r="P3811" s="239"/>
    </row>
    <row r="3812" spans="1:20" s="36" customFormat="1" ht="20.100000000000001" customHeight="1">
      <c r="A3812" s="29"/>
      <c r="B3812" s="34">
        <v>275</v>
      </c>
      <c r="C3812" s="31">
        <v>3.0059999999999998</v>
      </c>
      <c r="D3812" s="32" t="s">
        <v>289</v>
      </c>
      <c r="E3812" s="33">
        <v>2.3290000000000002</v>
      </c>
      <c r="F3812" s="34" t="s">
        <v>433</v>
      </c>
      <c r="G3812" s="34" t="s">
        <v>447</v>
      </c>
      <c r="H3812" s="34" t="s">
        <v>434</v>
      </c>
      <c r="I3812" s="29"/>
      <c r="J3812" s="35" t="s">
        <v>435</v>
      </c>
      <c r="K3812" s="228" t="s">
        <v>434</v>
      </c>
      <c r="L3812" s="228">
        <f>COUNTIF(H3812:H3822,"B")</f>
        <v>11</v>
      </c>
      <c r="M3812" s="228">
        <v>200</v>
      </c>
      <c r="N3812" s="245">
        <f>L3812*M3812</f>
        <v>2200</v>
      </c>
      <c r="O3812" s="245">
        <v>129</v>
      </c>
      <c r="P3812" s="245">
        <f>O3812+N3812</f>
        <v>2329</v>
      </c>
      <c r="Q3812" s="76">
        <f>P3812/P3816</f>
        <v>1</v>
      </c>
      <c r="R3812" s="76"/>
      <c r="S3812" s="76"/>
      <c r="T3812" s="76"/>
    </row>
    <row r="3813" spans="1:20" s="36" customFormat="1" ht="20.100000000000001" customHeight="1">
      <c r="A3813" s="29"/>
      <c r="B3813" s="34"/>
      <c r="C3813" s="31"/>
      <c r="D3813" s="32"/>
      <c r="E3813" s="33"/>
      <c r="F3813" s="34" t="s">
        <v>447</v>
      </c>
      <c r="G3813" s="34" t="s">
        <v>451</v>
      </c>
      <c r="H3813" s="34" t="s">
        <v>434</v>
      </c>
      <c r="I3813" s="29"/>
      <c r="J3813" s="35" t="s">
        <v>435</v>
      </c>
      <c r="K3813" s="228" t="s">
        <v>438</v>
      </c>
      <c r="L3813" s="228">
        <f>COUNTIF(H3812:H3822,"S")</f>
        <v>0</v>
      </c>
      <c r="M3813" s="228">
        <v>200</v>
      </c>
      <c r="N3813" s="245">
        <f>L3813*M3813</f>
        <v>0</v>
      </c>
      <c r="O3813" s="245"/>
      <c r="P3813" s="245">
        <f>N3813+O3813</f>
        <v>0</v>
      </c>
      <c r="Q3813" s="76">
        <f>P3813/P3816</f>
        <v>0</v>
      </c>
      <c r="R3813" s="76"/>
      <c r="S3813" s="76"/>
      <c r="T3813" s="76"/>
    </row>
    <row r="3814" spans="1:20" s="36" customFormat="1" ht="20.100000000000001" customHeight="1">
      <c r="A3814" s="29"/>
      <c r="B3814" s="34"/>
      <c r="C3814" s="31"/>
      <c r="D3814" s="32"/>
      <c r="E3814" s="33"/>
      <c r="F3814" s="34" t="s">
        <v>451</v>
      </c>
      <c r="G3814" s="34" t="s">
        <v>454</v>
      </c>
      <c r="H3814" s="34" t="s">
        <v>434</v>
      </c>
      <c r="I3814" s="29"/>
      <c r="J3814" s="35" t="s">
        <v>435</v>
      </c>
      <c r="K3814" s="228" t="s">
        <v>440</v>
      </c>
      <c r="L3814" s="228">
        <f>COUNTIF(H3812:H3822,"RR")</f>
        <v>0</v>
      </c>
      <c r="M3814" s="228">
        <v>200</v>
      </c>
      <c r="N3814" s="245">
        <f>L3814*M3814</f>
        <v>0</v>
      </c>
      <c r="O3814" s="245"/>
      <c r="P3814" s="245">
        <f>N3814+O3814</f>
        <v>0</v>
      </c>
      <c r="Q3814" s="76">
        <f>P3814/P3816</f>
        <v>0</v>
      </c>
      <c r="R3814" s="76"/>
      <c r="S3814" s="76"/>
      <c r="T3814" s="76"/>
    </row>
    <row r="3815" spans="1:20" s="36" customFormat="1" ht="20.100000000000001" customHeight="1">
      <c r="A3815" s="29"/>
      <c r="B3815" s="34"/>
      <c r="C3815" s="31"/>
      <c r="D3815" s="32"/>
      <c r="E3815" s="33"/>
      <c r="F3815" s="34" t="s">
        <v>454</v>
      </c>
      <c r="G3815" s="34" t="s">
        <v>455</v>
      </c>
      <c r="H3815" s="34" t="s">
        <v>434</v>
      </c>
      <c r="I3815" s="29"/>
      <c r="J3815" s="35" t="s">
        <v>435</v>
      </c>
      <c r="K3815" s="228" t="s">
        <v>443</v>
      </c>
      <c r="L3815" s="228">
        <f>COUNTIF(H3812:H3822,"RB")</f>
        <v>0</v>
      </c>
      <c r="M3815" s="228">
        <v>200</v>
      </c>
      <c r="N3815" s="245">
        <f>L3815*M3815</f>
        <v>0</v>
      </c>
      <c r="O3815" s="245"/>
      <c r="P3815" s="245">
        <f>N3815+O3815</f>
        <v>0</v>
      </c>
      <c r="Q3815" s="76">
        <f>P3815/P3816</f>
        <v>0</v>
      </c>
      <c r="R3815" s="76"/>
      <c r="S3815" s="76"/>
      <c r="T3815" s="76"/>
    </row>
    <row r="3816" spans="1:20" s="36" customFormat="1" ht="20.100000000000001" customHeight="1">
      <c r="A3816" s="29"/>
      <c r="B3816" s="34"/>
      <c r="C3816" s="31"/>
      <c r="D3816" s="32"/>
      <c r="E3816" s="33"/>
      <c r="F3816" s="34" t="s">
        <v>455</v>
      </c>
      <c r="G3816" s="34" t="s">
        <v>456</v>
      </c>
      <c r="H3816" s="34" t="s">
        <v>434</v>
      </c>
      <c r="I3816" s="29"/>
      <c r="J3816" s="35" t="s">
        <v>435</v>
      </c>
      <c r="K3816" s="228"/>
      <c r="L3816" s="228"/>
      <c r="M3816" s="228"/>
      <c r="N3816" s="245"/>
      <c r="O3816" s="245"/>
      <c r="P3816" s="245">
        <f>SUM(P3812:P3815)</f>
        <v>2329</v>
      </c>
      <c r="Q3816" s="76">
        <f>SUM(Q3812:Q3815)</f>
        <v>1</v>
      </c>
      <c r="R3816" s="76"/>
      <c r="S3816" s="76"/>
      <c r="T3816" s="76"/>
    </row>
    <row r="3817" spans="1:20" s="36" customFormat="1" ht="20.100000000000001" customHeight="1">
      <c r="A3817" s="29"/>
      <c r="B3817" s="34"/>
      <c r="C3817" s="31"/>
      <c r="D3817" s="32"/>
      <c r="E3817" s="33"/>
      <c r="F3817" s="34" t="s">
        <v>456</v>
      </c>
      <c r="G3817" s="34" t="s">
        <v>457</v>
      </c>
      <c r="H3817" s="34" t="s">
        <v>434</v>
      </c>
      <c r="I3817" s="29"/>
      <c r="J3817" s="35" t="s">
        <v>435</v>
      </c>
      <c r="K3817" s="228"/>
      <c r="L3817" s="228"/>
      <c r="M3817" s="228"/>
      <c r="N3817" s="241"/>
      <c r="O3817" s="241"/>
      <c r="P3817" s="241"/>
    </row>
    <row r="3818" spans="1:20" s="36" customFormat="1" ht="20.100000000000001" customHeight="1">
      <c r="A3818" s="29"/>
      <c r="B3818" s="34"/>
      <c r="C3818" s="31"/>
      <c r="D3818" s="32"/>
      <c r="E3818" s="33"/>
      <c r="F3818" s="34" t="s">
        <v>457</v>
      </c>
      <c r="G3818" s="34" t="s">
        <v>460</v>
      </c>
      <c r="H3818" s="34" t="s">
        <v>434</v>
      </c>
      <c r="I3818" s="29"/>
      <c r="J3818" s="35" t="s">
        <v>435</v>
      </c>
      <c r="K3818" s="228"/>
      <c r="L3818" s="228"/>
      <c r="M3818" s="228"/>
      <c r="N3818" s="241"/>
      <c r="O3818" s="241"/>
      <c r="P3818" s="241"/>
    </row>
    <row r="3819" spans="1:20" s="36" customFormat="1" ht="20.100000000000001" customHeight="1">
      <c r="A3819" s="29"/>
      <c r="B3819" s="34"/>
      <c r="C3819" s="31"/>
      <c r="D3819" s="32"/>
      <c r="E3819" s="33"/>
      <c r="F3819" s="34" t="s">
        <v>460</v>
      </c>
      <c r="G3819" s="34" t="s">
        <v>463</v>
      </c>
      <c r="H3819" s="34" t="s">
        <v>434</v>
      </c>
      <c r="I3819" s="29"/>
      <c r="J3819" s="35" t="s">
        <v>435</v>
      </c>
      <c r="K3819" s="228"/>
      <c r="L3819" s="228"/>
      <c r="M3819" s="228"/>
      <c r="N3819" s="241"/>
      <c r="O3819" s="241"/>
      <c r="P3819" s="241"/>
    </row>
    <row r="3820" spans="1:20" s="36" customFormat="1" ht="20.100000000000001" customHeight="1">
      <c r="A3820" s="29"/>
      <c r="B3820" s="34"/>
      <c r="C3820" s="31"/>
      <c r="D3820" s="32"/>
      <c r="E3820" s="33"/>
      <c r="F3820" s="34" t="s">
        <v>463</v>
      </c>
      <c r="G3820" s="34" t="s">
        <v>464</v>
      </c>
      <c r="H3820" s="34" t="s">
        <v>434</v>
      </c>
      <c r="I3820" s="29"/>
      <c r="J3820" s="35" t="s">
        <v>435</v>
      </c>
      <c r="K3820" s="228"/>
      <c r="L3820" s="228"/>
      <c r="M3820" s="228"/>
      <c r="N3820" s="241"/>
      <c r="O3820" s="241"/>
      <c r="P3820" s="241"/>
    </row>
    <row r="3821" spans="1:20" s="36" customFormat="1" ht="20.100000000000001" customHeight="1">
      <c r="A3821" s="29"/>
      <c r="B3821" s="34"/>
      <c r="C3821" s="31"/>
      <c r="D3821" s="32"/>
      <c r="E3821" s="33"/>
      <c r="F3821" s="34" t="s">
        <v>464</v>
      </c>
      <c r="G3821" s="34" t="s">
        <v>465</v>
      </c>
      <c r="H3821" s="34" t="s">
        <v>434</v>
      </c>
      <c r="I3821" s="29"/>
      <c r="J3821" s="35" t="s">
        <v>435</v>
      </c>
      <c r="K3821" s="228"/>
      <c r="L3821" s="228"/>
      <c r="M3821" s="228"/>
      <c r="N3821" s="241"/>
      <c r="O3821" s="241"/>
      <c r="P3821" s="241"/>
    </row>
    <row r="3822" spans="1:20" s="36" customFormat="1" ht="20.100000000000001" customHeight="1">
      <c r="A3822" s="29"/>
      <c r="B3822" s="34"/>
      <c r="C3822" s="31"/>
      <c r="D3822" s="32"/>
      <c r="E3822" s="33"/>
      <c r="F3822" s="34" t="s">
        <v>465</v>
      </c>
      <c r="G3822" s="34" t="s">
        <v>466</v>
      </c>
      <c r="H3822" s="34" t="s">
        <v>434</v>
      </c>
      <c r="I3822" s="29"/>
      <c r="J3822" s="35" t="s">
        <v>435</v>
      </c>
      <c r="K3822" s="228"/>
      <c r="L3822" s="228"/>
      <c r="M3822" s="228"/>
      <c r="N3822" s="241"/>
      <c r="O3822" s="241"/>
      <c r="P3822" s="241"/>
    </row>
    <row r="3823" spans="1:20" s="36" customFormat="1" ht="20.100000000000001" customHeight="1">
      <c r="A3823" s="29"/>
      <c r="B3823" s="34"/>
      <c r="C3823" s="31"/>
      <c r="D3823" s="32"/>
      <c r="E3823" s="33"/>
      <c r="F3823" s="34" t="s">
        <v>466</v>
      </c>
      <c r="G3823" s="34" t="s">
        <v>690</v>
      </c>
      <c r="H3823" s="34" t="s">
        <v>434</v>
      </c>
      <c r="I3823" s="29"/>
      <c r="J3823" s="35" t="s">
        <v>435</v>
      </c>
      <c r="K3823" s="228"/>
      <c r="L3823" s="228"/>
      <c r="M3823" s="228"/>
      <c r="N3823" s="241"/>
      <c r="O3823" s="241"/>
      <c r="P3823" s="241"/>
    </row>
    <row r="3824" spans="1:20" s="25" customFormat="1" ht="20.100000000000001" customHeight="1">
      <c r="A3824" s="20"/>
      <c r="B3824" s="44"/>
      <c r="C3824" s="41"/>
      <c r="D3824" s="42"/>
      <c r="E3824" s="43"/>
      <c r="F3824" s="44"/>
      <c r="G3824" s="44"/>
      <c r="H3824" s="44"/>
      <c r="I3824" s="20"/>
      <c r="J3824" s="24"/>
      <c r="K3824" s="226"/>
      <c r="L3824" s="226"/>
      <c r="M3824" s="226"/>
      <c r="N3824" s="239"/>
      <c r="O3824" s="239"/>
      <c r="P3824" s="239"/>
    </row>
    <row r="3825" spans="1:20" s="25" customFormat="1" ht="20.100000000000001" customHeight="1">
      <c r="A3825" s="20"/>
      <c r="B3825" s="44"/>
      <c r="C3825" s="41"/>
      <c r="D3825" s="42"/>
      <c r="E3825" s="43"/>
      <c r="F3825" s="44"/>
      <c r="G3825" s="44"/>
      <c r="H3825" s="44"/>
      <c r="I3825" s="20"/>
      <c r="J3825" s="24"/>
      <c r="K3825" s="226"/>
      <c r="L3825" s="226"/>
      <c r="M3825" s="226"/>
      <c r="N3825" s="239"/>
      <c r="O3825" s="239"/>
      <c r="P3825" s="239"/>
    </row>
    <row r="3826" spans="1:20" s="36" customFormat="1" ht="20.100000000000001" customHeight="1">
      <c r="A3826" s="29"/>
      <c r="B3826" s="34">
        <v>276</v>
      </c>
      <c r="C3826" s="31">
        <v>3.0070000000000001</v>
      </c>
      <c r="D3826" s="32" t="s">
        <v>290</v>
      </c>
      <c r="E3826" s="33">
        <v>3.9649999999999999</v>
      </c>
      <c r="F3826" s="34" t="s">
        <v>433</v>
      </c>
      <c r="G3826" s="34" t="s">
        <v>447</v>
      </c>
      <c r="H3826" s="34" t="s">
        <v>434</v>
      </c>
      <c r="I3826" s="29"/>
      <c r="J3826" s="35" t="s">
        <v>435</v>
      </c>
      <c r="K3826" s="228" t="s">
        <v>434</v>
      </c>
      <c r="L3826" s="228">
        <f>COUNTIF(H3826:H3844,"B")</f>
        <v>11</v>
      </c>
      <c r="M3826" s="228">
        <v>200</v>
      </c>
      <c r="N3826" s="245">
        <f>L3826*M3826</f>
        <v>2200</v>
      </c>
      <c r="O3826" s="245">
        <v>165</v>
      </c>
      <c r="P3826" s="245">
        <f>O3826+N3826</f>
        <v>2365</v>
      </c>
      <c r="Q3826" s="76">
        <f>P3826/P3830</f>
        <v>0.59646910466582592</v>
      </c>
      <c r="R3826" s="76"/>
      <c r="S3826" s="76"/>
      <c r="T3826" s="76"/>
    </row>
    <row r="3827" spans="1:20" s="36" customFormat="1" ht="20.100000000000001" customHeight="1">
      <c r="A3827" s="29"/>
      <c r="B3827" s="34"/>
      <c r="C3827" s="31"/>
      <c r="D3827" s="32"/>
      <c r="E3827" s="33"/>
      <c r="F3827" s="34" t="s">
        <v>447</v>
      </c>
      <c r="G3827" s="34" t="s">
        <v>451</v>
      </c>
      <c r="H3827" s="34" t="s">
        <v>434</v>
      </c>
      <c r="I3827" s="29"/>
      <c r="J3827" s="35" t="s">
        <v>435</v>
      </c>
      <c r="K3827" s="228" t="s">
        <v>438</v>
      </c>
      <c r="L3827" s="228">
        <f>COUNTIF(H3826:H3844,"S")</f>
        <v>8</v>
      </c>
      <c r="M3827" s="228">
        <v>200</v>
      </c>
      <c r="N3827" s="245">
        <f>L3827*M3827</f>
        <v>1600</v>
      </c>
      <c r="O3827" s="245"/>
      <c r="P3827" s="245">
        <f>N3827+O3827</f>
        <v>1600</v>
      </c>
      <c r="Q3827" s="76">
        <f>P3827/P3830</f>
        <v>0.40353089533417402</v>
      </c>
      <c r="R3827" s="76"/>
      <c r="S3827" s="76"/>
      <c r="T3827" s="76"/>
    </row>
    <row r="3828" spans="1:20" s="36" customFormat="1" ht="20.100000000000001" customHeight="1">
      <c r="A3828" s="29"/>
      <c r="B3828" s="34"/>
      <c r="C3828" s="31"/>
      <c r="D3828" s="32"/>
      <c r="E3828" s="33"/>
      <c r="F3828" s="34" t="s">
        <v>451</v>
      </c>
      <c r="G3828" s="34" t="s">
        <v>454</v>
      </c>
      <c r="H3828" s="34" t="s">
        <v>434</v>
      </c>
      <c r="I3828" s="29"/>
      <c r="J3828" s="35" t="s">
        <v>435</v>
      </c>
      <c r="K3828" s="228" t="s">
        <v>440</v>
      </c>
      <c r="L3828" s="228">
        <f>COUNTIF(H3826:H3844,"RR")</f>
        <v>0</v>
      </c>
      <c r="M3828" s="228">
        <v>200</v>
      </c>
      <c r="N3828" s="245">
        <f>L3828*M3828</f>
        <v>0</v>
      </c>
      <c r="O3828" s="245"/>
      <c r="P3828" s="245">
        <f>N3828+O3828</f>
        <v>0</v>
      </c>
      <c r="Q3828" s="76">
        <f>P3828/P3830</f>
        <v>0</v>
      </c>
      <c r="R3828" s="76"/>
      <c r="S3828" s="76"/>
      <c r="T3828" s="76"/>
    </row>
    <row r="3829" spans="1:20" s="36" customFormat="1" ht="20.100000000000001" customHeight="1">
      <c r="A3829" s="29"/>
      <c r="B3829" s="34"/>
      <c r="C3829" s="31"/>
      <c r="D3829" s="32"/>
      <c r="E3829" s="33"/>
      <c r="F3829" s="34" t="s">
        <v>454</v>
      </c>
      <c r="G3829" s="34" t="s">
        <v>455</v>
      </c>
      <c r="H3829" s="34" t="s">
        <v>434</v>
      </c>
      <c r="I3829" s="29"/>
      <c r="J3829" s="35" t="s">
        <v>435</v>
      </c>
      <c r="K3829" s="228" t="s">
        <v>443</v>
      </c>
      <c r="L3829" s="228">
        <f>COUNTIF(H3826:H3844,"RB")</f>
        <v>0</v>
      </c>
      <c r="M3829" s="228">
        <v>200</v>
      </c>
      <c r="N3829" s="245">
        <f>L3829*M3829</f>
        <v>0</v>
      </c>
      <c r="O3829" s="245"/>
      <c r="P3829" s="245">
        <f>N3829+O3829</f>
        <v>0</v>
      </c>
      <c r="Q3829" s="76">
        <f>P3829/P3830</f>
        <v>0</v>
      </c>
      <c r="R3829" s="76"/>
      <c r="S3829" s="76"/>
      <c r="T3829" s="76"/>
    </row>
    <row r="3830" spans="1:20" s="36" customFormat="1" ht="20.100000000000001" customHeight="1">
      <c r="A3830" s="29"/>
      <c r="B3830" s="34"/>
      <c r="C3830" s="31"/>
      <c r="D3830" s="32"/>
      <c r="E3830" s="33"/>
      <c r="F3830" s="34" t="s">
        <v>455</v>
      </c>
      <c r="G3830" s="34" t="s">
        <v>456</v>
      </c>
      <c r="H3830" s="34" t="s">
        <v>434</v>
      </c>
      <c r="I3830" s="29"/>
      <c r="J3830" s="35" t="s">
        <v>435</v>
      </c>
      <c r="K3830" s="228"/>
      <c r="L3830" s="228"/>
      <c r="M3830" s="228"/>
      <c r="N3830" s="245"/>
      <c r="O3830" s="245"/>
      <c r="P3830" s="245">
        <f>SUM(P3826:P3829)</f>
        <v>3965</v>
      </c>
      <c r="Q3830" s="76">
        <f>SUM(Q3826:Q3829)</f>
        <v>1</v>
      </c>
      <c r="R3830" s="76"/>
      <c r="S3830" s="76"/>
      <c r="T3830" s="76"/>
    </row>
    <row r="3831" spans="1:20" s="36" customFormat="1" ht="20.100000000000001" customHeight="1">
      <c r="A3831" s="29"/>
      <c r="B3831" s="34"/>
      <c r="C3831" s="31"/>
      <c r="D3831" s="32"/>
      <c r="E3831" s="33"/>
      <c r="F3831" s="34" t="s">
        <v>456</v>
      </c>
      <c r="G3831" s="34" t="s">
        <v>457</v>
      </c>
      <c r="H3831" s="34" t="s">
        <v>434</v>
      </c>
      <c r="I3831" s="29"/>
      <c r="J3831" s="35" t="s">
        <v>435</v>
      </c>
      <c r="K3831" s="228"/>
      <c r="L3831" s="228"/>
      <c r="M3831" s="228"/>
      <c r="N3831" s="241"/>
      <c r="O3831" s="241"/>
      <c r="P3831" s="241"/>
    </row>
    <row r="3832" spans="1:20" s="36" customFormat="1" ht="20.100000000000001" customHeight="1">
      <c r="A3832" s="29"/>
      <c r="B3832" s="34"/>
      <c r="C3832" s="31"/>
      <c r="D3832" s="32"/>
      <c r="E3832" s="33"/>
      <c r="F3832" s="34" t="s">
        <v>457</v>
      </c>
      <c r="G3832" s="34" t="s">
        <v>460</v>
      </c>
      <c r="H3832" s="34" t="s">
        <v>434</v>
      </c>
      <c r="I3832" s="29"/>
      <c r="J3832" s="35" t="s">
        <v>435</v>
      </c>
      <c r="K3832" s="228"/>
      <c r="L3832" s="228"/>
      <c r="M3832" s="228"/>
      <c r="N3832" s="241"/>
      <c r="O3832" s="241"/>
      <c r="P3832" s="241"/>
    </row>
    <row r="3833" spans="1:20" s="36" customFormat="1" ht="20.100000000000001" customHeight="1">
      <c r="A3833" s="29"/>
      <c r="B3833" s="34"/>
      <c r="C3833" s="31"/>
      <c r="D3833" s="32"/>
      <c r="E3833" s="33"/>
      <c r="F3833" s="34" t="s">
        <v>460</v>
      </c>
      <c r="G3833" s="34" t="s">
        <v>463</v>
      </c>
      <c r="H3833" s="34" t="s">
        <v>434</v>
      </c>
      <c r="I3833" s="29"/>
      <c r="J3833" s="35" t="s">
        <v>435</v>
      </c>
      <c r="K3833" s="228"/>
      <c r="L3833" s="228"/>
      <c r="M3833" s="228"/>
      <c r="N3833" s="241"/>
      <c r="O3833" s="241"/>
      <c r="P3833" s="241"/>
    </row>
    <row r="3834" spans="1:20" s="36" customFormat="1" ht="20.100000000000001" customHeight="1">
      <c r="A3834" s="29"/>
      <c r="B3834" s="34"/>
      <c r="C3834" s="31"/>
      <c r="D3834" s="32"/>
      <c r="E3834" s="33"/>
      <c r="F3834" s="34" t="s">
        <v>463</v>
      </c>
      <c r="G3834" s="34" t="s">
        <v>464</v>
      </c>
      <c r="H3834" s="34" t="s">
        <v>434</v>
      </c>
      <c r="I3834" s="29"/>
      <c r="J3834" s="35" t="s">
        <v>435</v>
      </c>
      <c r="K3834" s="228"/>
      <c r="L3834" s="228"/>
      <c r="M3834" s="228"/>
      <c r="N3834" s="241"/>
      <c r="O3834" s="241"/>
      <c r="P3834" s="241"/>
    </row>
    <row r="3835" spans="1:20" s="36" customFormat="1" ht="20.100000000000001" customHeight="1">
      <c r="A3835" s="29"/>
      <c r="B3835" s="34"/>
      <c r="C3835" s="31"/>
      <c r="D3835" s="32"/>
      <c r="E3835" s="33"/>
      <c r="F3835" s="34" t="s">
        <v>464</v>
      </c>
      <c r="G3835" s="34" t="s">
        <v>465</v>
      </c>
      <c r="H3835" s="34" t="s">
        <v>434</v>
      </c>
      <c r="I3835" s="29"/>
      <c r="J3835" s="35" t="s">
        <v>435</v>
      </c>
      <c r="K3835" s="228"/>
      <c r="L3835" s="228"/>
      <c r="M3835" s="228"/>
      <c r="N3835" s="241"/>
      <c r="O3835" s="241"/>
      <c r="P3835" s="241"/>
    </row>
    <row r="3836" spans="1:20" s="36" customFormat="1" ht="20.100000000000001" customHeight="1">
      <c r="A3836" s="29"/>
      <c r="B3836" s="34"/>
      <c r="C3836" s="31"/>
      <c r="D3836" s="32"/>
      <c r="E3836" s="33"/>
      <c r="F3836" s="34" t="s">
        <v>465</v>
      </c>
      <c r="G3836" s="34" t="s">
        <v>466</v>
      </c>
      <c r="H3836" s="34" t="s">
        <v>438</v>
      </c>
      <c r="I3836" s="29"/>
      <c r="J3836" s="35" t="s">
        <v>435</v>
      </c>
      <c r="K3836" s="228"/>
      <c r="L3836" s="228"/>
      <c r="M3836" s="228"/>
      <c r="N3836" s="241"/>
      <c r="O3836" s="241"/>
      <c r="P3836" s="241"/>
    </row>
    <row r="3837" spans="1:20" s="36" customFormat="1" ht="20.100000000000001" customHeight="1">
      <c r="A3837" s="29"/>
      <c r="B3837" s="34"/>
      <c r="C3837" s="31"/>
      <c r="D3837" s="32"/>
      <c r="E3837" s="33"/>
      <c r="F3837" s="34" t="s">
        <v>466</v>
      </c>
      <c r="G3837" s="34" t="s">
        <v>467</v>
      </c>
      <c r="H3837" s="34" t="s">
        <v>438</v>
      </c>
      <c r="I3837" s="29"/>
      <c r="J3837" s="35" t="s">
        <v>435</v>
      </c>
      <c r="K3837" s="228"/>
      <c r="L3837" s="228"/>
      <c r="M3837" s="228"/>
      <c r="N3837" s="241"/>
      <c r="O3837" s="241"/>
      <c r="P3837" s="241"/>
    </row>
    <row r="3838" spans="1:20" s="36" customFormat="1" ht="20.100000000000001" customHeight="1">
      <c r="A3838" s="29"/>
      <c r="B3838" s="34"/>
      <c r="C3838" s="31"/>
      <c r="D3838" s="32"/>
      <c r="E3838" s="33"/>
      <c r="F3838" s="34" t="s">
        <v>467</v>
      </c>
      <c r="G3838" s="34" t="s">
        <v>468</v>
      </c>
      <c r="H3838" s="34" t="s">
        <v>438</v>
      </c>
      <c r="I3838" s="29"/>
      <c r="J3838" s="35" t="s">
        <v>435</v>
      </c>
      <c r="K3838" s="228"/>
      <c r="L3838" s="228"/>
      <c r="M3838" s="228"/>
      <c r="N3838" s="241"/>
      <c r="O3838" s="241"/>
      <c r="P3838" s="241"/>
    </row>
    <row r="3839" spans="1:20" s="36" customFormat="1" ht="20.100000000000001" customHeight="1">
      <c r="A3839" s="29"/>
      <c r="B3839" s="34"/>
      <c r="C3839" s="31"/>
      <c r="D3839" s="32"/>
      <c r="E3839" s="33"/>
      <c r="F3839" s="34" t="s">
        <v>468</v>
      </c>
      <c r="G3839" s="34" t="s">
        <v>469</v>
      </c>
      <c r="H3839" s="34" t="s">
        <v>438</v>
      </c>
      <c r="I3839" s="29"/>
      <c r="J3839" s="35" t="s">
        <v>435</v>
      </c>
      <c r="K3839" s="228"/>
      <c r="L3839" s="228"/>
      <c r="M3839" s="228"/>
      <c r="N3839" s="241"/>
      <c r="O3839" s="241"/>
      <c r="P3839" s="241"/>
    </row>
    <row r="3840" spans="1:20" s="36" customFormat="1" ht="20.100000000000001" customHeight="1">
      <c r="A3840" s="29"/>
      <c r="B3840" s="34"/>
      <c r="C3840" s="31"/>
      <c r="D3840" s="32"/>
      <c r="E3840" s="33"/>
      <c r="F3840" s="34" t="s">
        <v>469</v>
      </c>
      <c r="G3840" s="34" t="s">
        <v>470</v>
      </c>
      <c r="H3840" s="34" t="s">
        <v>434</v>
      </c>
      <c r="I3840" s="29"/>
      <c r="J3840" s="35" t="s">
        <v>435</v>
      </c>
      <c r="K3840" s="228"/>
      <c r="L3840" s="228"/>
      <c r="M3840" s="228"/>
      <c r="N3840" s="241"/>
      <c r="O3840" s="241"/>
      <c r="P3840" s="241"/>
    </row>
    <row r="3841" spans="1:20" s="36" customFormat="1" ht="20.100000000000001" customHeight="1">
      <c r="A3841" s="29"/>
      <c r="B3841" s="34"/>
      <c r="C3841" s="31"/>
      <c r="D3841" s="32"/>
      <c r="E3841" s="33"/>
      <c r="F3841" s="34" t="s">
        <v>470</v>
      </c>
      <c r="G3841" s="34" t="s">
        <v>471</v>
      </c>
      <c r="H3841" s="34" t="s">
        <v>438</v>
      </c>
      <c r="I3841" s="29"/>
      <c r="J3841" s="35" t="s">
        <v>435</v>
      </c>
      <c r="K3841" s="228"/>
      <c r="L3841" s="228"/>
      <c r="M3841" s="228"/>
      <c r="N3841" s="241"/>
      <c r="O3841" s="241"/>
      <c r="P3841" s="241"/>
    </row>
    <row r="3842" spans="1:20" s="36" customFormat="1" ht="20.100000000000001" customHeight="1">
      <c r="A3842" s="29"/>
      <c r="B3842" s="34"/>
      <c r="C3842" s="31"/>
      <c r="D3842" s="32"/>
      <c r="E3842" s="33"/>
      <c r="F3842" s="34" t="s">
        <v>471</v>
      </c>
      <c r="G3842" s="34" t="s">
        <v>473</v>
      </c>
      <c r="H3842" s="34" t="s">
        <v>438</v>
      </c>
      <c r="I3842" s="29"/>
      <c r="J3842" s="35" t="s">
        <v>435</v>
      </c>
      <c r="K3842" s="228"/>
      <c r="L3842" s="228"/>
      <c r="M3842" s="228"/>
      <c r="N3842" s="241"/>
      <c r="O3842" s="241"/>
      <c r="P3842" s="241"/>
    </row>
    <row r="3843" spans="1:20" s="36" customFormat="1" ht="20.100000000000001" customHeight="1">
      <c r="A3843" s="29"/>
      <c r="B3843" s="34"/>
      <c r="C3843" s="31"/>
      <c r="D3843" s="32"/>
      <c r="E3843" s="33"/>
      <c r="F3843" s="34" t="s">
        <v>473</v>
      </c>
      <c r="G3843" s="34" t="s">
        <v>474</v>
      </c>
      <c r="H3843" s="34" t="s">
        <v>438</v>
      </c>
      <c r="I3843" s="29"/>
      <c r="J3843" s="35" t="s">
        <v>435</v>
      </c>
      <c r="K3843" s="228"/>
      <c r="L3843" s="228"/>
      <c r="M3843" s="228"/>
      <c r="N3843" s="241"/>
      <c r="O3843" s="241"/>
      <c r="P3843" s="241"/>
    </row>
    <row r="3844" spans="1:20" s="36" customFormat="1" ht="20.100000000000001" customHeight="1">
      <c r="A3844" s="29"/>
      <c r="B3844" s="34"/>
      <c r="C3844" s="31"/>
      <c r="D3844" s="32"/>
      <c r="E3844" s="33"/>
      <c r="F3844" s="34" t="s">
        <v>474</v>
      </c>
      <c r="G3844" s="34" t="s">
        <v>475</v>
      </c>
      <c r="H3844" s="34" t="s">
        <v>438</v>
      </c>
      <c r="I3844" s="29"/>
      <c r="J3844" s="35" t="s">
        <v>435</v>
      </c>
      <c r="K3844" s="228"/>
      <c r="L3844" s="228"/>
      <c r="M3844" s="228"/>
      <c r="N3844" s="241"/>
      <c r="O3844" s="241"/>
      <c r="P3844" s="241"/>
    </row>
    <row r="3845" spans="1:20" s="36" customFormat="1" ht="20.100000000000001" customHeight="1">
      <c r="A3845" s="29"/>
      <c r="B3845" s="34"/>
      <c r="C3845" s="31"/>
      <c r="D3845" s="32"/>
      <c r="E3845" s="33"/>
      <c r="F3845" s="34" t="s">
        <v>475</v>
      </c>
      <c r="G3845" s="34" t="s">
        <v>691</v>
      </c>
      <c r="H3845" s="34" t="s">
        <v>434</v>
      </c>
      <c r="I3845" s="29"/>
      <c r="J3845" s="35" t="s">
        <v>435</v>
      </c>
      <c r="K3845" s="228"/>
      <c r="L3845" s="228"/>
      <c r="M3845" s="228"/>
      <c r="N3845" s="241"/>
      <c r="O3845" s="241"/>
      <c r="P3845" s="241"/>
    </row>
    <row r="3846" spans="1:20" s="25" customFormat="1" ht="20.100000000000001" customHeight="1">
      <c r="A3846" s="20"/>
      <c r="B3846" s="44"/>
      <c r="C3846" s="41"/>
      <c r="D3846" s="42"/>
      <c r="E3846" s="43"/>
      <c r="F3846" s="44"/>
      <c r="G3846" s="44"/>
      <c r="H3846" s="44"/>
      <c r="I3846" s="20"/>
      <c r="J3846" s="24"/>
      <c r="K3846" s="226"/>
      <c r="L3846" s="226"/>
      <c r="M3846" s="226"/>
      <c r="N3846" s="239"/>
      <c r="O3846" s="239"/>
      <c r="P3846" s="239"/>
    </row>
    <row r="3847" spans="1:20" s="25" customFormat="1" ht="20.100000000000001" customHeight="1">
      <c r="A3847" s="20"/>
      <c r="B3847" s="44"/>
      <c r="C3847" s="41"/>
      <c r="D3847" s="42"/>
      <c r="E3847" s="43"/>
      <c r="F3847" s="44"/>
      <c r="G3847" s="44"/>
      <c r="H3847" s="44"/>
      <c r="I3847" s="20"/>
      <c r="J3847" s="24"/>
      <c r="K3847" s="226"/>
      <c r="L3847" s="226"/>
      <c r="M3847" s="226"/>
      <c r="N3847" s="239"/>
      <c r="O3847" s="239"/>
      <c r="P3847" s="239"/>
    </row>
    <row r="3848" spans="1:20" s="36" customFormat="1" ht="20.100000000000001" customHeight="1">
      <c r="A3848" s="29"/>
      <c r="B3848" s="34">
        <v>277</v>
      </c>
      <c r="C3848" s="31">
        <v>3.008</v>
      </c>
      <c r="D3848" s="32" t="s">
        <v>291</v>
      </c>
      <c r="E3848" s="33">
        <v>6.2750000000000004</v>
      </c>
      <c r="F3848" s="34" t="s">
        <v>433</v>
      </c>
      <c r="G3848" s="34" t="s">
        <v>447</v>
      </c>
      <c r="H3848" s="34" t="s">
        <v>438</v>
      </c>
      <c r="I3848" s="29"/>
      <c r="J3848" s="35" t="s">
        <v>435</v>
      </c>
      <c r="K3848" s="228" t="s">
        <v>434</v>
      </c>
      <c r="L3848" s="228">
        <f>COUNTIF(H3848:H3878,"B")</f>
        <v>29</v>
      </c>
      <c r="M3848" s="228">
        <v>200</v>
      </c>
      <c r="N3848" s="245">
        <f>L3848*M3848</f>
        <v>5800</v>
      </c>
      <c r="O3848" s="245">
        <v>75</v>
      </c>
      <c r="P3848" s="245">
        <f>O3848+N3848</f>
        <v>5875</v>
      </c>
      <c r="Q3848" s="76">
        <f>P3848/P3852</f>
        <v>0.93625498007968122</v>
      </c>
      <c r="R3848" s="76"/>
      <c r="S3848" s="76"/>
      <c r="T3848" s="76"/>
    </row>
    <row r="3849" spans="1:20" s="36" customFormat="1" ht="20.100000000000001" customHeight="1">
      <c r="A3849" s="29"/>
      <c r="B3849" s="34"/>
      <c r="C3849" s="31"/>
      <c r="D3849" s="32"/>
      <c r="E3849" s="33"/>
      <c r="F3849" s="34" t="s">
        <v>447</v>
      </c>
      <c r="G3849" s="34" t="s">
        <v>451</v>
      </c>
      <c r="H3849" s="34" t="s">
        <v>434</v>
      </c>
      <c r="I3849" s="29"/>
      <c r="J3849" s="35" t="s">
        <v>435</v>
      </c>
      <c r="K3849" s="228" t="s">
        <v>438</v>
      </c>
      <c r="L3849" s="228">
        <f>COUNTIF(H3848:H3878,"S")</f>
        <v>2</v>
      </c>
      <c r="M3849" s="228">
        <v>200</v>
      </c>
      <c r="N3849" s="245">
        <f>L3849*M3849</f>
        <v>400</v>
      </c>
      <c r="O3849" s="245"/>
      <c r="P3849" s="245">
        <f>N3849+O3849</f>
        <v>400</v>
      </c>
      <c r="Q3849" s="76">
        <f>P3849/P3852</f>
        <v>6.3745019920318724E-2</v>
      </c>
      <c r="R3849" s="76"/>
      <c r="S3849" s="76"/>
      <c r="T3849" s="76"/>
    </row>
    <row r="3850" spans="1:20" s="36" customFormat="1" ht="20.100000000000001" customHeight="1">
      <c r="A3850" s="29"/>
      <c r="B3850" s="34"/>
      <c r="C3850" s="31"/>
      <c r="D3850" s="32"/>
      <c r="E3850" s="33"/>
      <c r="F3850" s="34" t="s">
        <v>451</v>
      </c>
      <c r="G3850" s="34" t="s">
        <v>454</v>
      </c>
      <c r="H3850" s="34" t="s">
        <v>434</v>
      </c>
      <c r="I3850" s="29"/>
      <c r="J3850" s="35" t="s">
        <v>435</v>
      </c>
      <c r="K3850" s="228" t="s">
        <v>440</v>
      </c>
      <c r="L3850" s="228">
        <f>COUNTIF(H3848:H3878,"RR")</f>
        <v>0</v>
      </c>
      <c r="M3850" s="228">
        <v>200</v>
      </c>
      <c r="N3850" s="245">
        <f>L3850*M3850</f>
        <v>0</v>
      </c>
      <c r="O3850" s="245"/>
      <c r="P3850" s="245">
        <f>N3850+O3850</f>
        <v>0</v>
      </c>
      <c r="Q3850" s="76">
        <f>P3850/P3852</f>
        <v>0</v>
      </c>
      <c r="R3850" s="76"/>
      <c r="S3850" s="76"/>
      <c r="T3850" s="76"/>
    </row>
    <row r="3851" spans="1:20" s="36" customFormat="1" ht="20.100000000000001" customHeight="1">
      <c r="A3851" s="29"/>
      <c r="B3851" s="34"/>
      <c r="C3851" s="31"/>
      <c r="D3851" s="32"/>
      <c r="E3851" s="33"/>
      <c r="F3851" s="34" t="s">
        <v>454</v>
      </c>
      <c r="G3851" s="34" t="s">
        <v>455</v>
      </c>
      <c r="H3851" s="34" t="s">
        <v>438</v>
      </c>
      <c r="I3851" s="29"/>
      <c r="J3851" s="35" t="s">
        <v>435</v>
      </c>
      <c r="K3851" s="228" t="s">
        <v>443</v>
      </c>
      <c r="L3851" s="228">
        <f>COUNTIF(H3848:H3878,"RB")</f>
        <v>0</v>
      </c>
      <c r="M3851" s="228">
        <v>200</v>
      </c>
      <c r="N3851" s="245">
        <f>L3851*M3851</f>
        <v>0</v>
      </c>
      <c r="O3851" s="245"/>
      <c r="P3851" s="245">
        <f>N3851+O3851</f>
        <v>0</v>
      </c>
      <c r="Q3851" s="76">
        <f>P3851/P3852</f>
        <v>0</v>
      </c>
      <c r="R3851" s="76"/>
      <c r="S3851" s="76"/>
      <c r="T3851" s="76"/>
    </row>
    <row r="3852" spans="1:20" s="36" customFormat="1" ht="20.100000000000001" customHeight="1">
      <c r="A3852" s="29"/>
      <c r="B3852" s="34"/>
      <c r="C3852" s="31"/>
      <c r="D3852" s="32"/>
      <c r="E3852" s="33"/>
      <c r="F3852" s="34" t="s">
        <v>455</v>
      </c>
      <c r="G3852" s="34" t="s">
        <v>456</v>
      </c>
      <c r="H3852" s="34" t="s">
        <v>434</v>
      </c>
      <c r="I3852" s="29"/>
      <c r="J3852" s="35" t="s">
        <v>435</v>
      </c>
      <c r="K3852" s="228"/>
      <c r="L3852" s="228"/>
      <c r="M3852" s="228"/>
      <c r="N3852" s="245"/>
      <c r="O3852" s="245"/>
      <c r="P3852" s="245">
        <f>SUM(P3848:P3851)</f>
        <v>6275</v>
      </c>
      <c r="Q3852" s="76">
        <f>SUM(Q3848:Q3851)</f>
        <v>1</v>
      </c>
      <c r="R3852" s="76"/>
      <c r="S3852" s="76"/>
      <c r="T3852" s="76"/>
    </row>
    <row r="3853" spans="1:20" s="36" customFormat="1" ht="20.100000000000001" customHeight="1">
      <c r="A3853" s="29"/>
      <c r="B3853" s="34"/>
      <c r="C3853" s="31"/>
      <c r="D3853" s="32"/>
      <c r="E3853" s="33"/>
      <c r="F3853" s="34" t="s">
        <v>456</v>
      </c>
      <c r="G3853" s="34" t="s">
        <v>457</v>
      </c>
      <c r="H3853" s="34" t="s">
        <v>434</v>
      </c>
      <c r="I3853" s="29"/>
      <c r="J3853" s="35" t="s">
        <v>435</v>
      </c>
      <c r="K3853" s="228"/>
      <c r="L3853" s="228"/>
      <c r="M3853" s="228"/>
      <c r="N3853" s="241"/>
      <c r="O3853" s="241"/>
      <c r="P3853" s="241"/>
    </row>
    <row r="3854" spans="1:20" s="36" customFormat="1" ht="20.100000000000001" customHeight="1">
      <c r="A3854" s="29"/>
      <c r="B3854" s="34"/>
      <c r="C3854" s="31"/>
      <c r="D3854" s="32"/>
      <c r="E3854" s="33"/>
      <c r="F3854" s="34" t="s">
        <v>457</v>
      </c>
      <c r="G3854" s="34" t="s">
        <v>460</v>
      </c>
      <c r="H3854" s="34" t="s">
        <v>434</v>
      </c>
      <c r="I3854" s="29"/>
      <c r="J3854" s="35" t="s">
        <v>435</v>
      </c>
      <c r="K3854" s="228"/>
      <c r="L3854" s="228"/>
      <c r="M3854" s="228"/>
      <c r="N3854" s="241"/>
      <c r="O3854" s="241"/>
      <c r="P3854" s="241"/>
    </row>
    <row r="3855" spans="1:20" s="36" customFormat="1" ht="20.100000000000001" customHeight="1">
      <c r="A3855" s="29"/>
      <c r="B3855" s="34"/>
      <c r="C3855" s="31"/>
      <c r="D3855" s="32"/>
      <c r="E3855" s="33"/>
      <c r="F3855" s="34" t="s">
        <v>460</v>
      </c>
      <c r="G3855" s="34" t="s">
        <v>463</v>
      </c>
      <c r="H3855" s="34" t="s">
        <v>434</v>
      </c>
      <c r="I3855" s="29"/>
      <c r="J3855" s="35" t="s">
        <v>435</v>
      </c>
      <c r="K3855" s="228"/>
      <c r="L3855" s="228"/>
      <c r="M3855" s="228"/>
      <c r="N3855" s="241"/>
      <c r="O3855" s="241"/>
      <c r="P3855" s="241"/>
    </row>
    <row r="3856" spans="1:20" s="36" customFormat="1" ht="20.100000000000001" customHeight="1">
      <c r="A3856" s="29"/>
      <c r="B3856" s="34"/>
      <c r="C3856" s="31"/>
      <c r="D3856" s="32"/>
      <c r="E3856" s="33"/>
      <c r="F3856" s="34" t="s">
        <v>463</v>
      </c>
      <c r="G3856" s="34" t="s">
        <v>464</v>
      </c>
      <c r="H3856" s="34" t="s">
        <v>434</v>
      </c>
      <c r="I3856" s="29"/>
      <c r="J3856" s="35" t="s">
        <v>435</v>
      </c>
      <c r="K3856" s="228"/>
      <c r="L3856" s="228"/>
      <c r="M3856" s="228"/>
      <c r="N3856" s="241"/>
      <c r="O3856" s="241"/>
      <c r="P3856" s="241"/>
    </row>
    <row r="3857" spans="1:16" s="36" customFormat="1" ht="20.100000000000001" customHeight="1">
      <c r="A3857" s="29"/>
      <c r="B3857" s="34"/>
      <c r="C3857" s="31"/>
      <c r="D3857" s="32"/>
      <c r="E3857" s="33"/>
      <c r="F3857" s="34" t="s">
        <v>464</v>
      </c>
      <c r="G3857" s="34" t="s">
        <v>465</v>
      </c>
      <c r="H3857" s="34" t="s">
        <v>434</v>
      </c>
      <c r="I3857" s="29"/>
      <c r="J3857" s="35" t="s">
        <v>435</v>
      </c>
      <c r="K3857" s="228"/>
      <c r="L3857" s="228"/>
      <c r="M3857" s="228"/>
      <c r="N3857" s="241"/>
      <c r="O3857" s="241"/>
      <c r="P3857" s="241"/>
    </row>
    <row r="3858" spans="1:16" s="36" customFormat="1" ht="20.100000000000001" customHeight="1">
      <c r="A3858" s="29"/>
      <c r="B3858" s="34"/>
      <c r="C3858" s="31"/>
      <c r="D3858" s="32"/>
      <c r="E3858" s="33"/>
      <c r="F3858" s="34" t="s">
        <v>465</v>
      </c>
      <c r="G3858" s="34" t="s">
        <v>466</v>
      </c>
      <c r="H3858" s="34" t="s">
        <v>434</v>
      </c>
      <c r="I3858" s="29"/>
      <c r="J3858" s="35" t="s">
        <v>435</v>
      </c>
      <c r="K3858" s="228"/>
      <c r="L3858" s="228"/>
      <c r="M3858" s="228"/>
      <c r="N3858" s="241"/>
      <c r="O3858" s="241"/>
      <c r="P3858" s="241"/>
    </row>
    <row r="3859" spans="1:16" s="36" customFormat="1" ht="20.100000000000001" customHeight="1">
      <c r="A3859" s="29"/>
      <c r="B3859" s="34"/>
      <c r="C3859" s="31"/>
      <c r="D3859" s="32"/>
      <c r="E3859" s="33"/>
      <c r="F3859" s="34" t="s">
        <v>466</v>
      </c>
      <c r="G3859" s="34" t="s">
        <v>467</v>
      </c>
      <c r="H3859" s="34" t="s">
        <v>434</v>
      </c>
      <c r="I3859" s="29"/>
      <c r="J3859" s="35" t="s">
        <v>435</v>
      </c>
      <c r="K3859" s="228"/>
      <c r="L3859" s="228"/>
      <c r="M3859" s="228"/>
      <c r="N3859" s="241"/>
      <c r="O3859" s="241"/>
      <c r="P3859" s="241"/>
    </row>
    <row r="3860" spans="1:16" s="36" customFormat="1" ht="20.100000000000001" customHeight="1">
      <c r="A3860" s="29"/>
      <c r="B3860" s="34"/>
      <c r="C3860" s="31"/>
      <c r="D3860" s="32"/>
      <c r="E3860" s="33"/>
      <c r="F3860" s="34" t="s">
        <v>467</v>
      </c>
      <c r="G3860" s="34" t="s">
        <v>468</v>
      </c>
      <c r="H3860" s="34" t="s">
        <v>434</v>
      </c>
      <c r="I3860" s="29"/>
      <c r="J3860" s="35" t="s">
        <v>435</v>
      </c>
      <c r="K3860" s="228"/>
      <c r="L3860" s="228"/>
      <c r="M3860" s="228"/>
      <c r="N3860" s="241"/>
      <c r="O3860" s="241"/>
      <c r="P3860" s="241"/>
    </row>
    <row r="3861" spans="1:16" s="36" customFormat="1" ht="20.100000000000001" customHeight="1">
      <c r="A3861" s="29"/>
      <c r="B3861" s="34"/>
      <c r="C3861" s="31"/>
      <c r="D3861" s="32"/>
      <c r="E3861" s="33"/>
      <c r="F3861" s="34" t="s">
        <v>468</v>
      </c>
      <c r="G3861" s="34" t="s">
        <v>469</v>
      </c>
      <c r="H3861" s="34" t="s">
        <v>434</v>
      </c>
      <c r="I3861" s="29"/>
      <c r="J3861" s="35" t="s">
        <v>435</v>
      </c>
      <c r="K3861" s="228"/>
      <c r="L3861" s="228"/>
      <c r="M3861" s="228"/>
      <c r="N3861" s="241"/>
      <c r="O3861" s="241"/>
      <c r="P3861" s="241"/>
    </row>
    <row r="3862" spans="1:16" s="36" customFormat="1" ht="20.100000000000001" customHeight="1">
      <c r="A3862" s="29"/>
      <c r="B3862" s="34"/>
      <c r="C3862" s="31"/>
      <c r="D3862" s="32"/>
      <c r="E3862" s="33"/>
      <c r="F3862" s="34" t="s">
        <v>469</v>
      </c>
      <c r="G3862" s="34" t="s">
        <v>470</v>
      </c>
      <c r="H3862" s="34" t="s">
        <v>434</v>
      </c>
      <c r="I3862" s="29"/>
      <c r="J3862" s="35" t="s">
        <v>435</v>
      </c>
      <c r="K3862" s="228"/>
      <c r="L3862" s="228"/>
      <c r="M3862" s="228"/>
      <c r="N3862" s="241"/>
      <c r="O3862" s="241"/>
      <c r="P3862" s="241"/>
    </row>
    <row r="3863" spans="1:16" s="36" customFormat="1" ht="20.100000000000001" customHeight="1">
      <c r="A3863" s="29"/>
      <c r="B3863" s="34"/>
      <c r="C3863" s="31"/>
      <c r="D3863" s="32"/>
      <c r="E3863" s="33"/>
      <c r="F3863" s="34" t="s">
        <v>470</v>
      </c>
      <c r="G3863" s="34" t="s">
        <v>471</v>
      </c>
      <c r="H3863" s="34" t="s">
        <v>434</v>
      </c>
      <c r="I3863" s="29"/>
      <c r="J3863" s="35" t="s">
        <v>435</v>
      </c>
      <c r="K3863" s="228"/>
      <c r="L3863" s="228"/>
      <c r="M3863" s="228"/>
      <c r="N3863" s="241"/>
      <c r="O3863" s="241"/>
      <c r="P3863" s="241"/>
    </row>
    <row r="3864" spans="1:16" s="36" customFormat="1" ht="20.100000000000001" customHeight="1">
      <c r="A3864" s="29"/>
      <c r="B3864" s="34"/>
      <c r="C3864" s="31"/>
      <c r="D3864" s="32"/>
      <c r="E3864" s="33"/>
      <c r="F3864" s="34" t="s">
        <v>471</v>
      </c>
      <c r="G3864" s="34" t="s">
        <v>473</v>
      </c>
      <c r="H3864" s="34" t="s">
        <v>434</v>
      </c>
      <c r="I3864" s="29"/>
      <c r="J3864" s="35" t="s">
        <v>435</v>
      </c>
      <c r="K3864" s="228"/>
      <c r="L3864" s="228"/>
      <c r="M3864" s="228"/>
      <c r="N3864" s="241"/>
      <c r="O3864" s="241"/>
      <c r="P3864" s="241"/>
    </row>
    <row r="3865" spans="1:16" s="36" customFormat="1" ht="20.100000000000001" customHeight="1">
      <c r="A3865" s="29"/>
      <c r="B3865" s="34"/>
      <c r="C3865" s="31"/>
      <c r="D3865" s="32"/>
      <c r="E3865" s="33"/>
      <c r="F3865" s="34" t="s">
        <v>473</v>
      </c>
      <c r="G3865" s="34" t="s">
        <v>474</v>
      </c>
      <c r="H3865" s="34" t="s">
        <v>434</v>
      </c>
      <c r="I3865" s="29"/>
      <c r="J3865" s="35" t="s">
        <v>435</v>
      </c>
      <c r="K3865" s="228"/>
      <c r="L3865" s="228"/>
      <c r="M3865" s="228"/>
      <c r="N3865" s="241"/>
      <c r="O3865" s="241"/>
      <c r="P3865" s="241"/>
    </row>
    <row r="3866" spans="1:16" s="36" customFormat="1" ht="20.100000000000001" customHeight="1">
      <c r="A3866" s="29"/>
      <c r="B3866" s="34"/>
      <c r="C3866" s="31"/>
      <c r="D3866" s="32"/>
      <c r="E3866" s="33"/>
      <c r="F3866" s="34" t="s">
        <v>474</v>
      </c>
      <c r="G3866" s="34" t="s">
        <v>475</v>
      </c>
      <c r="H3866" s="34" t="s">
        <v>434</v>
      </c>
      <c r="I3866" s="29"/>
      <c r="J3866" s="35" t="s">
        <v>435</v>
      </c>
      <c r="K3866" s="228"/>
      <c r="L3866" s="228"/>
      <c r="M3866" s="228"/>
      <c r="N3866" s="241"/>
      <c r="O3866" s="241"/>
      <c r="P3866" s="241"/>
    </row>
    <row r="3867" spans="1:16" s="36" customFormat="1" ht="20.100000000000001" customHeight="1">
      <c r="A3867" s="29"/>
      <c r="B3867" s="34"/>
      <c r="C3867" s="31"/>
      <c r="D3867" s="32"/>
      <c r="E3867" s="33"/>
      <c r="F3867" s="34" t="s">
        <v>475</v>
      </c>
      <c r="G3867" s="34" t="s">
        <v>476</v>
      </c>
      <c r="H3867" s="34" t="s">
        <v>434</v>
      </c>
      <c r="I3867" s="29"/>
      <c r="J3867" s="35" t="s">
        <v>435</v>
      </c>
      <c r="K3867" s="228"/>
      <c r="L3867" s="228"/>
      <c r="M3867" s="228"/>
      <c r="N3867" s="241"/>
      <c r="O3867" s="241"/>
      <c r="P3867" s="241"/>
    </row>
    <row r="3868" spans="1:16" s="36" customFormat="1" ht="20.100000000000001" customHeight="1">
      <c r="A3868" s="29"/>
      <c r="B3868" s="34"/>
      <c r="C3868" s="31"/>
      <c r="D3868" s="32"/>
      <c r="E3868" s="33"/>
      <c r="F3868" s="34" t="s">
        <v>476</v>
      </c>
      <c r="G3868" s="34" t="s">
        <v>477</v>
      </c>
      <c r="H3868" s="34" t="s">
        <v>434</v>
      </c>
      <c r="I3868" s="29"/>
      <c r="J3868" s="35" t="s">
        <v>435</v>
      </c>
      <c r="K3868" s="228"/>
      <c r="L3868" s="228"/>
      <c r="M3868" s="228"/>
      <c r="N3868" s="241"/>
      <c r="O3868" s="241"/>
      <c r="P3868" s="241"/>
    </row>
    <row r="3869" spans="1:16" s="36" customFormat="1" ht="20.100000000000001" customHeight="1">
      <c r="A3869" s="29"/>
      <c r="B3869" s="34"/>
      <c r="C3869" s="31"/>
      <c r="D3869" s="32"/>
      <c r="E3869" s="33"/>
      <c r="F3869" s="34" t="s">
        <v>477</v>
      </c>
      <c r="G3869" s="34" t="s">
        <v>543</v>
      </c>
      <c r="H3869" s="34" t="s">
        <v>434</v>
      </c>
      <c r="I3869" s="29"/>
      <c r="J3869" s="35" t="s">
        <v>435</v>
      </c>
      <c r="K3869" s="228"/>
      <c r="L3869" s="228"/>
      <c r="M3869" s="228"/>
      <c r="N3869" s="241"/>
      <c r="O3869" s="241"/>
      <c r="P3869" s="241"/>
    </row>
    <row r="3870" spans="1:16" s="36" customFormat="1" ht="20.100000000000001" customHeight="1">
      <c r="A3870" s="29"/>
      <c r="B3870" s="34"/>
      <c r="C3870" s="31"/>
      <c r="D3870" s="32"/>
      <c r="E3870" s="33"/>
      <c r="F3870" s="34" t="s">
        <v>543</v>
      </c>
      <c r="G3870" s="34" t="s">
        <v>550</v>
      </c>
      <c r="H3870" s="34" t="s">
        <v>434</v>
      </c>
      <c r="I3870" s="29"/>
      <c r="J3870" s="35" t="s">
        <v>435</v>
      </c>
      <c r="K3870" s="228"/>
      <c r="L3870" s="228"/>
      <c r="M3870" s="228"/>
      <c r="N3870" s="241"/>
      <c r="O3870" s="241"/>
      <c r="P3870" s="241"/>
    </row>
    <row r="3871" spans="1:16" s="36" customFormat="1" ht="20.100000000000001" customHeight="1">
      <c r="A3871" s="29"/>
      <c r="B3871" s="34"/>
      <c r="C3871" s="31"/>
      <c r="D3871" s="32"/>
      <c r="E3871" s="33"/>
      <c r="F3871" s="34" t="s">
        <v>550</v>
      </c>
      <c r="G3871" s="34" t="s">
        <v>551</v>
      </c>
      <c r="H3871" s="34" t="s">
        <v>434</v>
      </c>
      <c r="I3871" s="29"/>
      <c r="J3871" s="35" t="s">
        <v>435</v>
      </c>
      <c r="K3871" s="228"/>
      <c r="L3871" s="228"/>
      <c r="M3871" s="228"/>
      <c r="N3871" s="241"/>
      <c r="O3871" s="241"/>
      <c r="P3871" s="241"/>
    </row>
    <row r="3872" spans="1:16" s="36" customFormat="1" ht="20.100000000000001" customHeight="1">
      <c r="A3872" s="29"/>
      <c r="B3872" s="34"/>
      <c r="C3872" s="31"/>
      <c r="D3872" s="32"/>
      <c r="E3872" s="33"/>
      <c r="F3872" s="34" t="s">
        <v>551</v>
      </c>
      <c r="G3872" s="34" t="s">
        <v>552</v>
      </c>
      <c r="H3872" s="34" t="s">
        <v>434</v>
      </c>
      <c r="I3872" s="29"/>
      <c r="J3872" s="35" t="s">
        <v>435</v>
      </c>
      <c r="K3872" s="228"/>
      <c r="L3872" s="228"/>
      <c r="M3872" s="228"/>
      <c r="N3872" s="241"/>
      <c r="O3872" s="241"/>
      <c r="P3872" s="241"/>
    </row>
    <row r="3873" spans="1:20" s="36" customFormat="1" ht="20.100000000000001" customHeight="1">
      <c r="A3873" s="29"/>
      <c r="B3873" s="34"/>
      <c r="C3873" s="31"/>
      <c r="D3873" s="32"/>
      <c r="E3873" s="33"/>
      <c r="F3873" s="34" t="s">
        <v>552</v>
      </c>
      <c r="G3873" s="34" t="s">
        <v>553</v>
      </c>
      <c r="H3873" s="34" t="s">
        <v>434</v>
      </c>
      <c r="I3873" s="29"/>
      <c r="J3873" s="35" t="s">
        <v>435</v>
      </c>
      <c r="K3873" s="228"/>
      <c r="L3873" s="228"/>
      <c r="M3873" s="228"/>
      <c r="N3873" s="241"/>
      <c r="O3873" s="241"/>
      <c r="P3873" s="241"/>
    </row>
    <row r="3874" spans="1:20" s="36" customFormat="1" ht="20.100000000000001" customHeight="1">
      <c r="A3874" s="29"/>
      <c r="B3874" s="34"/>
      <c r="C3874" s="31"/>
      <c r="D3874" s="32"/>
      <c r="E3874" s="33"/>
      <c r="F3874" s="34" t="s">
        <v>553</v>
      </c>
      <c r="G3874" s="34" t="s">
        <v>554</v>
      </c>
      <c r="H3874" s="34" t="s">
        <v>434</v>
      </c>
      <c r="I3874" s="29"/>
      <c r="J3874" s="35" t="s">
        <v>435</v>
      </c>
      <c r="K3874" s="228"/>
      <c r="L3874" s="228"/>
      <c r="M3874" s="228"/>
      <c r="N3874" s="241"/>
      <c r="O3874" s="241"/>
      <c r="P3874" s="241"/>
    </row>
    <row r="3875" spans="1:20" s="36" customFormat="1" ht="20.100000000000001" customHeight="1">
      <c r="A3875" s="29"/>
      <c r="B3875" s="34"/>
      <c r="C3875" s="31"/>
      <c r="D3875" s="32"/>
      <c r="E3875" s="33"/>
      <c r="F3875" s="34" t="s">
        <v>554</v>
      </c>
      <c r="G3875" s="34" t="s">
        <v>555</v>
      </c>
      <c r="H3875" s="34" t="s">
        <v>434</v>
      </c>
      <c r="I3875" s="29"/>
      <c r="J3875" s="35" t="s">
        <v>435</v>
      </c>
      <c r="K3875" s="228"/>
      <c r="L3875" s="228"/>
      <c r="M3875" s="228"/>
      <c r="N3875" s="241"/>
      <c r="O3875" s="241"/>
      <c r="P3875" s="241"/>
    </row>
    <row r="3876" spans="1:20" s="36" customFormat="1" ht="20.100000000000001" customHeight="1">
      <c r="A3876" s="29"/>
      <c r="B3876" s="34"/>
      <c r="C3876" s="31"/>
      <c r="D3876" s="32"/>
      <c r="E3876" s="33"/>
      <c r="F3876" s="34" t="s">
        <v>555</v>
      </c>
      <c r="G3876" s="34" t="s">
        <v>556</v>
      </c>
      <c r="H3876" s="34" t="s">
        <v>434</v>
      </c>
      <c r="I3876" s="29"/>
      <c r="J3876" s="35" t="s">
        <v>435</v>
      </c>
      <c r="K3876" s="228"/>
      <c r="L3876" s="228"/>
      <c r="M3876" s="228"/>
      <c r="N3876" s="241"/>
      <c r="O3876" s="241"/>
      <c r="P3876" s="241"/>
    </row>
    <row r="3877" spans="1:20" s="36" customFormat="1" ht="20.100000000000001" customHeight="1">
      <c r="A3877" s="29"/>
      <c r="B3877" s="34"/>
      <c r="C3877" s="31"/>
      <c r="D3877" s="32"/>
      <c r="E3877" s="33"/>
      <c r="F3877" s="34" t="s">
        <v>556</v>
      </c>
      <c r="G3877" s="34" t="s">
        <v>557</v>
      </c>
      <c r="H3877" s="34" t="s">
        <v>434</v>
      </c>
      <c r="I3877" s="29"/>
      <c r="J3877" s="35" t="s">
        <v>435</v>
      </c>
      <c r="K3877" s="228"/>
      <c r="L3877" s="228"/>
      <c r="M3877" s="228"/>
      <c r="N3877" s="241"/>
      <c r="O3877" s="241"/>
      <c r="P3877" s="241"/>
    </row>
    <row r="3878" spans="1:20" s="36" customFormat="1" ht="20.100000000000001" customHeight="1">
      <c r="A3878" s="29"/>
      <c r="B3878" s="34"/>
      <c r="C3878" s="31"/>
      <c r="D3878" s="32"/>
      <c r="E3878" s="33"/>
      <c r="F3878" s="34" t="s">
        <v>557</v>
      </c>
      <c r="G3878" s="34" t="s">
        <v>558</v>
      </c>
      <c r="H3878" s="34" t="s">
        <v>434</v>
      </c>
      <c r="I3878" s="29"/>
      <c r="J3878" s="35" t="s">
        <v>435</v>
      </c>
      <c r="K3878" s="228"/>
      <c r="L3878" s="228"/>
      <c r="M3878" s="228"/>
      <c r="N3878" s="241"/>
      <c r="O3878" s="241"/>
      <c r="P3878" s="241"/>
    </row>
    <row r="3879" spans="1:20" s="36" customFormat="1" ht="20.100000000000001" customHeight="1">
      <c r="A3879" s="29"/>
      <c r="B3879" s="34"/>
      <c r="C3879" s="31"/>
      <c r="D3879" s="32"/>
      <c r="E3879" s="33"/>
      <c r="F3879" s="34" t="s">
        <v>558</v>
      </c>
      <c r="G3879" s="34" t="s">
        <v>692</v>
      </c>
      <c r="H3879" s="34" t="s">
        <v>434</v>
      </c>
      <c r="I3879" s="29"/>
      <c r="J3879" s="35" t="s">
        <v>435</v>
      </c>
      <c r="K3879" s="228"/>
      <c r="L3879" s="228"/>
      <c r="M3879" s="228"/>
      <c r="N3879" s="241"/>
      <c r="O3879" s="241"/>
      <c r="P3879" s="241"/>
    </row>
    <row r="3880" spans="1:20" s="25" customFormat="1" ht="20.100000000000001" customHeight="1">
      <c r="A3880" s="20"/>
      <c r="B3880" s="44"/>
      <c r="C3880" s="41"/>
      <c r="D3880" s="42"/>
      <c r="E3880" s="43"/>
      <c r="F3880" s="44"/>
      <c r="G3880" s="44"/>
      <c r="H3880" s="44"/>
      <c r="I3880" s="20"/>
      <c r="J3880" s="24"/>
      <c r="K3880" s="226"/>
      <c r="L3880" s="226"/>
      <c r="M3880" s="226"/>
      <c r="N3880" s="239"/>
      <c r="O3880" s="239"/>
      <c r="P3880" s="239"/>
    </row>
    <row r="3881" spans="1:20" s="25" customFormat="1" ht="20.100000000000001" customHeight="1">
      <c r="A3881" s="20"/>
      <c r="B3881" s="44"/>
      <c r="C3881" s="41"/>
      <c r="D3881" s="42"/>
      <c r="E3881" s="43"/>
      <c r="F3881" s="44"/>
      <c r="G3881" s="44"/>
      <c r="H3881" s="44"/>
      <c r="I3881" s="20"/>
      <c r="J3881" s="24"/>
      <c r="K3881" s="226"/>
      <c r="L3881" s="226"/>
      <c r="M3881" s="226"/>
      <c r="N3881" s="239"/>
      <c r="O3881" s="239"/>
      <c r="P3881" s="239"/>
    </row>
    <row r="3882" spans="1:20" s="36" customFormat="1" ht="20.100000000000001" customHeight="1">
      <c r="A3882" s="29"/>
      <c r="B3882" s="34">
        <v>278</v>
      </c>
      <c r="C3882" s="31">
        <v>3.0089999999999999</v>
      </c>
      <c r="D3882" s="32" t="s">
        <v>292</v>
      </c>
      <c r="E3882" s="33">
        <v>3.202</v>
      </c>
      <c r="F3882" s="34" t="s">
        <v>433</v>
      </c>
      <c r="G3882" s="34" t="s">
        <v>447</v>
      </c>
      <c r="H3882" s="34" t="s">
        <v>434</v>
      </c>
      <c r="I3882" s="29"/>
      <c r="J3882" s="35" t="s">
        <v>435</v>
      </c>
      <c r="K3882" s="228" t="s">
        <v>434</v>
      </c>
      <c r="L3882" s="228">
        <f>COUNTIF(H3882:H3897,"B")</f>
        <v>8</v>
      </c>
      <c r="M3882" s="228">
        <v>200</v>
      </c>
      <c r="N3882" s="245">
        <f>L3882*M3882</f>
        <v>1600</v>
      </c>
      <c r="O3882" s="245">
        <v>2</v>
      </c>
      <c r="P3882" s="245">
        <f>O3882+N3882</f>
        <v>1602</v>
      </c>
      <c r="Q3882" s="76">
        <f>P3882/P3886</f>
        <v>0.50031230480949407</v>
      </c>
      <c r="R3882" s="76"/>
      <c r="S3882" s="76"/>
      <c r="T3882" s="76"/>
    </row>
    <row r="3883" spans="1:20" s="36" customFormat="1" ht="20.100000000000001" customHeight="1">
      <c r="A3883" s="29"/>
      <c r="B3883" s="34"/>
      <c r="C3883" s="31"/>
      <c r="D3883" s="32"/>
      <c r="E3883" s="33"/>
      <c r="F3883" s="34" t="s">
        <v>447</v>
      </c>
      <c r="G3883" s="34" t="s">
        <v>451</v>
      </c>
      <c r="H3883" s="34" t="s">
        <v>434</v>
      </c>
      <c r="I3883" s="29"/>
      <c r="J3883" s="35" t="s">
        <v>435</v>
      </c>
      <c r="K3883" s="228" t="s">
        <v>438</v>
      </c>
      <c r="L3883" s="228">
        <f>COUNTIF(H3882:H3897,"S")</f>
        <v>7</v>
      </c>
      <c r="M3883" s="228">
        <v>200</v>
      </c>
      <c r="N3883" s="245">
        <f>L3883*M3883</f>
        <v>1400</v>
      </c>
      <c r="O3883" s="245"/>
      <c r="P3883" s="245">
        <f>N3883+O3883</f>
        <v>1400</v>
      </c>
      <c r="Q3883" s="76">
        <f>P3883/P3886</f>
        <v>0.4372267332916927</v>
      </c>
      <c r="R3883" s="76"/>
      <c r="S3883" s="76"/>
      <c r="T3883" s="76"/>
    </row>
    <row r="3884" spans="1:20" s="36" customFormat="1" ht="20.100000000000001" customHeight="1">
      <c r="A3884" s="29"/>
      <c r="B3884" s="34"/>
      <c r="C3884" s="31"/>
      <c r="D3884" s="32"/>
      <c r="E3884" s="33"/>
      <c r="F3884" s="34" t="s">
        <v>451</v>
      </c>
      <c r="G3884" s="34" t="s">
        <v>454</v>
      </c>
      <c r="H3884" s="34" t="s">
        <v>434</v>
      </c>
      <c r="I3884" s="29"/>
      <c r="J3884" s="35" t="s">
        <v>435</v>
      </c>
      <c r="K3884" s="228" t="s">
        <v>440</v>
      </c>
      <c r="L3884" s="228">
        <f>COUNTIF(H3882:H3897,"RR")</f>
        <v>0</v>
      </c>
      <c r="M3884" s="228">
        <v>200</v>
      </c>
      <c r="N3884" s="245">
        <f>L3884*M3884</f>
        <v>0</v>
      </c>
      <c r="O3884" s="245"/>
      <c r="P3884" s="245">
        <f>N3884+O3884</f>
        <v>0</v>
      </c>
      <c r="Q3884" s="76">
        <f>P3884/P3886</f>
        <v>0</v>
      </c>
      <c r="R3884" s="76"/>
      <c r="S3884" s="76"/>
      <c r="T3884" s="76"/>
    </row>
    <row r="3885" spans="1:20" s="36" customFormat="1" ht="20.100000000000001" customHeight="1">
      <c r="A3885" s="29"/>
      <c r="B3885" s="34"/>
      <c r="C3885" s="31"/>
      <c r="D3885" s="32"/>
      <c r="E3885" s="33"/>
      <c r="F3885" s="34" t="s">
        <v>454</v>
      </c>
      <c r="G3885" s="34" t="s">
        <v>455</v>
      </c>
      <c r="H3885" s="34" t="s">
        <v>434</v>
      </c>
      <c r="I3885" s="29"/>
      <c r="J3885" s="35" t="s">
        <v>435</v>
      </c>
      <c r="K3885" s="228" t="s">
        <v>443</v>
      </c>
      <c r="L3885" s="228">
        <f>COUNTIF(H3882:H3897,"RB")</f>
        <v>1</v>
      </c>
      <c r="M3885" s="228">
        <v>200</v>
      </c>
      <c r="N3885" s="245">
        <f>L3885*M3885</f>
        <v>200</v>
      </c>
      <c r="O3885" s="245"/>
      <c r="P3885" s="245">
        <f>N3885+O3885</f>
        <v>200</v>
      </c>
      <c r="Q3885" s="76">
        <f>P3885/P3886</f>
        <v>6.2460961898813241E-2</v>
      </c>
      <c r="R3885" s="76"/>
      <c r="S3885" s="76"/>
      <c r="T3885" s="76"/>
    </row>
    <row r="3886" spans="1:20" s="36" customFormat="1" ht="20.100000000000001" customHeight="1">
      <c r="A3886" s="29"/>
      <c r="B3886" s="34"/>
      <c r="C3886" s="31"/>
      <c r="D3886" s="32"/>
      <c r="E3886" s="33"/>
      <c r="F3886" s="34" t="s">
        <v>455</v>
      </c>
      <c r="G3886" s="34" t="s">
        <v>456</v>
      </c>
      <c r="H3886" s="34" t="s">
        <v>434</v>
      </c>
      <c r="I3886" s="29"/>
      <c r="J3886" s="35" t="s">
        <v>435</v>
      </c>
      <c r="K3886" s="228"/>
      <c r="L3886" s="228"/>
      <c r="M3886" s="228"/>
      <c r="N3886" s="245"/>
      <c r="O3886" s="245"/>
      <c r="P3886" s="245">
        <f>SUM(P3882:P3885)</f>
        <v>3202</v>
      </c>
      <c r="Q3886" s="76">
        <f>SUM(Q3882:Q3885)</f>
        <v>1</v>
      </c>
      <c r="R3886" s="76"/>
      <c r="S3886" s="76"/>
      <c r="T3886" s="76"/>
    </row>
    <row r="3887" spans="1:20" s="36" customFormat="1" ht="20.100000000000001" customHeight="1">
      <c r="A3887" s="29"/>
      <c r="B3887" s="34"/>
      <c r="C3887" s="31"/>
      <c r="D3887" s="32"/>
      <c r="E3887" s="33"/>
      <c r="F3887" s="34" t="s">
        <v>456</v>
      </c>
      <c r="G3887" s="34" t="s">
        <v>457</v>
      </c>
      <c r="H3887" s="34" t="s">
        <v>434</v>
      </c>
      <c r="I3887" s="29"/>
      <c r="J3887" s="35" t="s">
        <v>435</v>
      </c>
      <c r="K3887" s="228"/>
      <c r="L3887" s="228"/>
      <c r="M3887" s="228"/>
      <c r="N3887" s="241"/>
      <c r="O3887" s="241"/>
      <c r="P3887" s="241"/>
    </row>
    <row r="3888" spans="1:20" s="36" customFormat="1" ht="20.100000000000001" customHeight="1">
      <c r="A3888" s="29"/>
      <c r="B3888" s="34"/>
      <c r="C3888" s="31"/>
      <c r="D3888" s="32"/>
      <c r="E3888" s="33"/>
      <c r="F3888" s="34" t="s">
        <v>457</v>
      </c>
      <c r="G3888" s="34" t="s">
        <v>460</v>
      </c>
      <c r="H3888" s="34" t="s">
        <v>434</v>
      </c>
      <c r="I3888" s="29"/>
      <c r="J3888" s="35" t="s">
        <v>435</v>
      </c>
      <c r="K3888" s="228"/>
      <c r="L3888" s="228"/>
      <c r="M3888" s="228"/>
      <c r="N3888" s="241"/>
      <c r="O3888" s="241"/>
      <c r="P3888" s="241"/>
    </row>
    <row r="3889" spans="1:20" s="36" customFormat="1" ht="20.100000000000001" customHeight="1">
      <c r="A3889" s="29"/>
      <c r="B3889" s="34"/>
      <c r="C3889" s="31"/>
      <c r="D3889" s="32"/>
      <c r="E3889" s="33"/>
      <c r="F3889" s="34" t="s">
        <v>460</v>
      </c>
      <c r="G3889" s="34" t="s">
        <v>463</v>
      </c>
      <c r="H3889" s="34" t="s">
        <v>434</v>
      </c>
      <c r="I3889" s="29"/>
      <c r="J3889" s="35" t="s">
        <v>435</v>
      </c>
      <c r="K3889" s="228"/>
      <c r="L3889" s="228"/>
      <c r="M3889" s="228"/>
      <c r="N3889" s="241"/>
      <c r="O3889" s="241"/>
      <c r="P3889" s="241"/>
    </row>
    <row r="3890" spans="1:20" s="36" customFormat="1" ht="20.100000000000001" customHeight="1">
      <c r="A3890" s="29"/>
      <c r="B3890" s="34"/>
      <c r="C3890" s="31"/>
      <c r="D3890" s="32"/>
      <c r="E3890" s="33"/>
      <c r="F3890" s="34" t="s">
        <v>463</v>
      </c>
      <c r="G3890" s="34" t="s">
        <v>464</v>
      </c>
      <c r="H3890" s="34" t="s">
        <v>438</v>
      </c>
      <c r="I3890" s="29"/>
      <c r="J3890" s="35" t="s">
        <v>435</v>
      </c>
      <c r="K3890" s="228"/>
      <c r="L3890" s="228"/>
      <c r="M3890" s="228"/>
      <c r="N3890" s="241"/>
      <c r="O3890" s="241"/>
      <c r="P3890" s="241"/>
    </row>
    <row r="3891" spans="1:20" s="36" customFormat="1" ht="20.100000000000001" customHeight="1">
      <c r="A3891" s="29"/>
      <c r="B3891" s="34"/>
      <c r="C3891" s="31"/>
      <c r="D3891" s="32"/>
      <c r="E3891" s="33"/>
      <c r="F3891" s="34" t="s">
        <v>464</v>
      </c>
      <c r="G3891" s="34" t="s">
        <v>465</v>
      </c>
      <c r="H3891" s="34" t="s">
        <v>438</v>
      </c>
      <c r="I3891" s="29"/>
      <c r="J3891" s="35" t="s">
        <v>435</v>
      </c>
      <c r="K3891" s="228"/>
      <c r="L3891" s="228"/>
      <c r="M3891" s="228"/>
      <c r="N3891" s="241"/>
      <c r="O3891" s="241"/>
      <c r="P3891" s="241"/>
    </row>
    <row r="3892" spans="1:20" s="36" customFormat="1" ht="20.100000000000001" customHeight="1">
      <c r="A3892" s="29"/>
      <c r="B3892" s="34"/>
      <c r="C3892" s="31"/>
      <c r="D3892" s="32"/>
      <c r="E3892" s="33"/>
      <c r="F3892" s="34" t="s">
        <v>465</v>
      </c>
      <c r="G3892" s="34" t="s">
        <v>466</v>
      </c>
      <c r="H3892" s="34" t="s">
        <v>438</v>
      </c>
      <c r="I3892" s="29"/>
      <c r="J3892" s="35" t="s">
        <v>435</v>
      </c>
      <c r="K3892" s="228"/>
      <c r="L3892" s="228"/>
      <c r="M3892" s="228"/>
      <c r="N3892" s="241"/>
      <c r="O3892" s="241"/>
      <c r="P3892" s="241"/>
    </row>
    <row r="3893" spans="1:20" s="36" customFormat="1" ht="20.100000000000001" customHeight="1">
      <c r="A3893" s="29"/>
      <c r="B3893" s="34"/>
      <c r="C3893" s="31"/>
      <c r="D3893" s="32"/>
      <c r="E3893" s="33"/>
      <c r="F3893" s="34" t="s">
        <v>466</v>
      </c>
      <c r="G3893" s="34" t="s">
        <v>467</v>
      </c>
      <c r="H3893" s="34" t="s">
        <v>438</v>
      </c>
      <c r="I3893" s="29"/>
      <c r="J3893" s="35" t="s">
        <v>435</v>
      </c>
      <c r="K3893" s="228"/>
      <c r="L3893" s="228"/>
      <c r="M3893" s="228"/>
      <c r="N3893" s="241"/>
      <c r="O3893" s="241"/>
      <c r="P3893" s="241"/>
    </row>
    <row r="3894" spans="1:20" s="36" customFormat="1" ht="20.100000000000001" customHeight="1">
      <c r="A3894" s="29"/>
      <c r="B3894" s="34"/>
      <c r="C3894" s="31"/>
      <c r="D3894" s="32"/>
      <c r="E3894" s="33"/>
      <c r="F3894" s="34" t="s">
        <v>467</v>
      </c>
      <c r="G3894" s="34" t="s">
        <v>468</v>
      </c>
      <c r="H3894" s="34" t="s">
        <v>443</v>
      </c>
      <c r="I3894" s="29"/>
      <c r="J3894" s="35" t="s">
        <v>435</v>
      </c>
      <c r="K3894" s="228"/>
      <c r="L3894" s="228"/>
      <c r="M3894" s="228"/>
      <c r="N3894" s="241"/>
      <c r="O3894" s="241"/>
      <c r="P3894" s="241"/>
    </row>
    <row r="3895" spans="1:20" s="36" customFormat="1" ht="20.100000000000001" customHeight="1">
      <c r="A3895" s="29"/>
      <c r="B3895" s="34"/>
      <c r="C3895" s="31"/>
      <c r="D3895" s="32"/>
      <c r="E3895" s="33"/>
      <c r="F3895" s="34" t="s">
        <v>468</v>
      </c>
      <c r="G3895" s="34" t="s">
        <v>469</v>
      </c>
      <c r="H3895" s="34" t="s">
        <v>438</v>
      </c>
      <c r="I3895" s="29"/>
      <c r="J3895" s="35" t="s">
        <v>435</v>
      </c>
      <c r="K3895" s="228"/>
      <c r="L3895" s="228"/>
      <c r="M3895" s="228"/>
      <c r="N3895" s="241"/>
      <c r="O3895" s="241"/>
      <c r="P3895" s="241"/>
    </row>
    <row r="3896" spans="1:20" s="36" customFormat="1" ht="20.100000000000001" customHeight="1">
      <c r="A3896" s="29"/>
      <c r="B3896" s="34"/>
      <c r="C3896" s="31"/>
      <c r="D3896" s="32"/>
      <c r="E3896" s="33"/>
      <c r="F3896" s="34" t="s">
        <v>469</v>
      </c>
      <c r="G3896" s="34" t="s">
        <v>470</v>
      </c>
      <c r="H3896" s="34" t="s">
        <v>438</v>
      </c>
      <c r="I3896" s="29"/>
      <c r="J3896" s="35" t="s">
        <v>435</v>
      </c>
      <c r="K3896" s="228"/>
      <c r="L3896" s="228"/>
      <c r="M3896" s="228"/>
      <c r="N3896" s="241"/>
      <c r="O3896" s="241"/>
      <c r="P3896" s="241"/>
    </row>
    <row r="3897" spans="1:20" s="36" customFormat="1" ht="20.100000000000001" customHeight="1">
      <c r="A3897" s="29"/>
      <c r="B3897" s="34"/>
      <c r="C3897" s="31"/>
      <c r="D3897" s="32"/>
      <c r="E3897" s="33"/>
      <c r="F3897" s="34" t="s">
        <v>470</v>
      </c>
      <c r="G3897" s="34" t="s">
        <v>471</v>
      </c>
      <c r="H3897" s="34" t="s">
        <v>438</v>
      </c>
      <c r="I3897" s="29"/>
      <c r="J3897" s="35" t="s">
        <v>435</v>
      </c>
      <c r="K3897" s="228"/>
      <c r="L3897" s="228"/>
      <c r="M3897" s="228"/>
      <c r="N3897" s="241"/>
      <c r="O3897" s="241"/>
      <c r="P3897" s="241"/>
    </row>
    <row r="3898" spans="1:20" s="36" customFormat="1" ht="20.100000000000001" customHeight="1">
      <c r="A3898" s="29"/>
      <c r="B3898" s="34"/>
      <c r="C3898" s="31"/>
      <c r="D3898" s="32"/>
      <c r="E3898" s="33"/>
      <c r="F3898" s="34" t="s">
        <v>471</v>
      </c>
      <c r="G3898" s="34" t="s">
        <v>693</v>
      </c>
      <c r="H3898" s="34" t="s">
        <v>434</v>
      </c>
      <c r="I3898" s="29"/>
      <c r="J3898" s="35" t="s">
        <v>435</v>
      </c>
      <c r="K3898" s="228"/>
      <c r="L3898" s="228"/>
      <c r="M3898" s="228"/>
      <c r="N3898" s="241"/>
      <c r="O3898" s="241"/>
      <c r="P3898" s="241"/>
    </row>
    <row r="3899" spans="1:20" s="25" customFormat="1" ht="20.100000000000001" customHeight="1">
      <c r="A3899" s="20"/>
      <c r="B3899" s="44"/>
      <c r="C3899" s="41"/>
      <c r="D3899" s="42"/>
      <c r="E3899" s="43"/>
      <c r="F3899" s="44"/>
      <c r="G3899" s="44"/>
      <c r="H3899" s="44"/>
      <c r="I3899" s="20"/>
      <c r="J3899" s="24"/>
      <c r="K3899" s="226"/>
      <c r="L3899" s="226"/>
      <c r="M3899" s="226"/>
      <c r="N3899" s="239"/>
      <c r="O3899" s="239"/>
      <c r="P3899" s="239"/>
    </row>
    <row r="3900" spans="1:20" s="25" customFormat="1" ht="20.100000000000001" customHeight="1">
      <c r="A3900" s="20"/>
      <c r="B3900" s="44"/>
      <c r="C3900" s="41"/>
      <c r="D3900" s="42"/>
      <c r="E3900" s="43"/>
      <c r="F3900" s="44"/>
      <c r="G3900" s="44"/>
      <c r="H3900" s="44"/>
      <c r="I3900" s="20"/>
      <c r="J3900" s="24"/>
      <c r="K3900" s="226"/>
      <c r="L3900" s="226"/>
      <c r="M3900" s="226"/>
      <c r="N3900" s="239"/>
      <c r="O3900" s="239"/>
      <c r="P3900" s="239"/>
    </row>
    <row r="3901" spans="1:20" s="36" customFormat="1" ht="20.100000000000001" customHeight="1">
      <c r="A3901" s="29"/>
      <c r="B3901" s="34">
        <v>279</v>
      </c>
      <c r="C3901" s="31">
        <v>3.01</v>
      </c>
      <c r="D3901" s="32" t="s">
        <v>293</v>
      </c>
      <c r="E3901" s="33">
        <v>3.03</v>
      </c>
      <c r="F3901" s="34" t="s">
        <v>433</v>
      </c>
      <c r="G3901" s="34" t="s">
        <v>447</v>
      </c>
      <c r="H3901" s="34" t="s">
        <v>434</v>
      </c>
      <c r="I3901" s="29"/>
      <c r="J3901" s="35" t="s">
        <v>435</v>
      </c>
      <c r="K3901" s="228" t="s">
        <v>434</v>
      </c>
      <c r="L3901" s="228">
        <f>COUNTIF(H3901:H3915,"B")</f>
        <v>10</v>
      </c>
      <c r="M3901" s="228">
        <v>200</v>
      </c>
      <c r="N3901" s="245">
        <f>L3901*M3901</f>
        <v>2000</v>
      </c>
      <c r="O3901" s="245">
        <v>30</v>
      </c>
      <c r="P3901" s="245">
        <f>O3901+N3901</f>
        <v>2030</v>
      </c>
      <c r="Q3901" s="76">
        <f>P3901/P3905</f>
        <v>0.66996699669966997</v>
      </c>
      <c r="R3901" s="76"/>
      <c r="S3901" s="76"/>
      <c r="T3901" s="76"/>
    </row>
    <row r="3902" spans="1:20" s="36" customFormat="1" ht="20.100000000000001" customHeight="1">
      <c r="A3902" s="29"/>
      <c r="B3902" s="34"/>
      <c r="C3902" s="31"/>
      <c r="D3902" s="32"/>
      <c r="E3902" s="33"/>
      <c r="F3902" s="34" t="s">
        <v>447</v>
      </c>
      <c r="G3902" s="34" t="s">
        <v>451</v>
      </c>
      <c r="H3902" s="34" t="s">
        <v>438</v>
      </c>
      <c r="I3902" s="29"/>
      <c r="J3902" s="35" t="s">
        <v>435</v>
      </c>
      <c r="K3902" s="228" t="s">
        <v>438</v>
      </c>
      <c r="L3902" s="228">
        <f>COUNTIF(H3901:H3915,"S")</f>
        <v>5</v>
      </c>
      <c r="M3902" s="228">
        <v>200</v>
      </c>
      <c r="N3902" s="245">
        <f>L3902*M3902</f>
        <v>1000</v>
      </c>
      <c r="O3902" s="245"/>
      <c r="P3902" s="245">
        <f>N3902+O3902</f>
        <v>1000</v>
      </c>
      <c r="Q3902" s="76">
        <f>P3902/P3905</f>
        <v>0.33003300330033003</v>
      </c>
      <c r="R3902" s="76"/>
      <c r="S3902" s="76"/>
      <c r="T3902" s="76"/>
    </row>
    <row r="3903" spans="1:20" s="36" customFormat="1" ht="20.100000000000001" customHeight="1">
      <c r="A3903" s="29"/>
      <c r="B3903" s="34"/>
      <c r="C3903" s="31"/>
      <c r="D3903" s="32"/>
      <c r="E3903" s="33"/>
      <c r="F3903" s="34" t="s">
        <v>451</v>
      </c>
      <c r="G3903" s="34" t="s">
        <v>454</v>
      </c>
      <c r="H3903" s="34" t="s">
        <v>434</v>
      </c>
      <c r="I3903" s="29"/>
      <c r="J3903" s="35" t="s">
        <v>435</v>
      </c>
      <c r="K3903" s="228" t="s">
        <v>440</v>
      </c>
      <c r="L3903" s="228">
        <f>COUNTIF(H3901:H3915,"RR")</f>
        <v>0</v>
      </c>
      <c r="M3903" s="228">
        <v>200</v>
      </c>
      <c r="N3903" s="245">
        <f>L3903*M3903</f>
        <v>0</v>
      </c>
      <c r="O3903" s="245"/>
      <c r="P3903" s="245">
        <f>N3903+O3903</f>
        <v>0</v>
      </c>
      <c r="Q3903" s="76">
        <f>P3903/P3905</f>
        <v>0</v>
      </c>
      <c r="R3903" s="76"/>
      <c r="S3903" s="76"/>
      <c r="T3903" s="76"/>
    </row>
    <row r="3904" spans="1:20" s="36" customFormat="1" ht="20.100000000000001" customHeight="1">
      <c r="A3904" s="29"/>
      <c r="B3904" s="34"/>
      <c r="C3904" s="31"/>
      <c r="D3904" s="32"/>
      <c r="E3904" s="33"/>
      <c r="F3904" s="34" t="s">
        <v>454</v>
      </c>
      <c r="G3904" s="34" t="s">
        <v>455</v>
      </c>
      <c r="H3904" s="34" t="s">
        <v>438</v>
      </c>
      <c r="I3904" s="29"/>
      <c r="J3904" s="35" t="s">
        <v>435</v>
      </c>
      <c r="K3904" s="228" t="s">
        <v>443</v>
      </c>
      <c r="L3904" s="228">
        <f>COUNTIF(H3901:H3915,"RB")</f>
        <v>0</v>
      </c>
      <c r="M3904" s="228">
        <v>200</v>
      </c>
      <c r="N3904" s="245">
        <f>L3904*M3904</f>
        <v>0</v>
      </c>
      <c r="O3904" s="245"/>
      <c r="P3904" s="245">
        <f>N3904+O3904</f>
        <v>0</v>
      </c>
      <c r="Q3904" s="76">
        <f>P3904/P3905</f>
        <v>0</v>
      </c>
      <c r="R3904" s="76"/>
      <c r="S3904" s="76"/>
      <c r="T3904" s="76"/>
    </row>
    <row r="3905" spans="1:20" s="36" customFormat="1" ht="20.100000000000001" customHeight="1">
      <c r="A3905" s="29"/>
      <c r="B3905" s="34"/>
      <c r="C3905" s="31"/>
      <c r="D3905" s="32"/>
      <c r="E3905" s="33"/>
      <c r="F3905" s="34" t="s">
        <v>455</v>
      </c>
      <c r="G3905" s="34" t="s">
        <v>456</v>
      </c>
      <c r="H3905" s="34" t="s">
        <v>434</v>
      </c>
      <c r="I3905" s="29"/>
      <c r="J3905" s="35" t="s">
        <v>435</v>
      </c>
      <c r="K3905" s="228"/>
      <c r="L3905" s="228"/>
      <c r="M3905" s="228"/>
      <c r="N3905" s="245"/>
      <c r="O3905" s="245"/>
      <c r="P3905" s="245">
        <f>SUM(P3901:P3904)</f>
        <v>3030</v>
      </c>
      <c r="Q3905" s="76">
        <f>SUM(Q3901:Q3904)</f>
        <v>1</v>
      </c>
      <c r="R3905" s="76"/>
      <c r="S3905" s="76"/>
      <c r="T3905" s="76"/>
    </row>
    <row r="3906" spans="1:20" s="36" customFormat="1" ht="20.100000000000001" customHeight="1">
      <c r="A3906" s="29"/>
      <c r="B3906" s="34"/>
      <c r="C3906" s="31"/>
      <c r="D3906" s="32"/>
      <c r="E3906" s="33"/>
      <c r="F3906" s="34" t="s">
        <v>456</v>
      </c>
      <c r="G3906" s="34" t="s">
        <v>457</v>
      </c>
      <c r="H3906" s="34" t="s">
        <v>438</v>
      </c>
      <c r="I3906" s="29"/>
      <c r="J3906" s="35" t="s">
        <v>435</v>
      </c>
      <c r="K3906" s="228"/>
      <c r="L3906" s="228"/>
      <c r="M3906" s="228"/>
      <c r="N3906" s="241"/>
      <c r="O3906" s="241"/>
      <c r="P3906" s="241"/>
    </row>
    <row r="3907" spans="1:20" s="36" customFormat="1" ht="20.100000000000001" customHeight="1">
      <c r="A3907" s="29"/>
      <c r="B3907" s="34"/>
      <c r="C3907" s="31"/>
      <c r="D3907" s="32"/>
      <c r="E3907" s="33"/>
      <c r="F3907" s="34" t="s">
        <v>457</v>
      </c>
      <c r="G3907" s="34" t="s">
        <v>460</v>
      </c>
      <c r="H3907" s="34" t="s">
        <v>434</v>
      </c>
      <c r="I3907" s="29"/>
      <c r="J3907" s="35" t="s">
        <v>435</v>
      </c>
      <c r="K3907" s="228"/>
      <c r="L3907" s="228"/>
      <c r="M3907" s="228"/>
      <c r="N3907" s="241"/>
      <c r="O3907" s="241"/>
      <c r="P3907" s="241"/>
    </row>
    <row r="3908" spans="1:20" s="36" customFormat="1" ht="20.100000000000001" customHeight="1">
      <c r="A3908" s="29"/>
      <c r="B3908" s="34"/>
      <c r="C3908" s="31"/>
      <c r="D3908" s="32"/>
      <c r="E3908" s="33"/>
      <c r="F3908" s="34" t="s">
        <v>460</v>
      </c>
      <c r="G3908" s="34" t="s">
        <v>463</v>
      </c>
      <c r="H3908" s="34" t="s">
        <v>438</v>
      </c>
      <c r="I3908" s="29"/>
      <c r="J3908" s="35" t="s">
        <v>435</v>
      </c>
      <c r="K3908" s="228"/>
      <c r="L3908" s="228"/>
      <c r="M3908" s="228"/>
      <c r="N3908" s="241"/>
      <c r="O3908" s="241"/>
      <c r="P3908" s="241"/>
    </row>
    <row r="3909" spans="1:20" s="36" customFormat="1" ht="20.100000000000001" customHeight="1">
      <c r="A3909" s="29"/>
      <c r="B3909" s="34"/>
      <c r="C3909" s="31"/>
      <c r="D3909" s="32"/>
      <c r="E3909" s="33"/>
      <c r="F3909" s="34" t="s">
        <v>463</v>
      </c>
      <c r="G3909" s="34" t="s">
        <v>464</v>
      </c>
      <c r="H3909" s="34" t="s">
        <v>434</v>
      </c>
      <c r="I3909" s="29"/>
      <c r="J3909" s="35" t="s">
        <v>435</v>
      </c>
      <c r="K3909" s="228"/>
      <c r="L3909" s="228"/>
      <c r="M3909" s="228"/>
      <c r="N3909" s="241"/>
      <c r="O3909" s="241"/>
      <c r="P3909" s="241"/>
    </row>
    <row r="3910" spans="1:20" s="36" customFormat="1" ht="20.100000000000001" customHeight="1">
      <c r="A3910" s="29"/>
      <c r="B3910" s="34"/>
      <c r="C3910" s="31"/>
      <c r="D3910" s="32"/>
      <c r="E3910" s="33"/>
      <c r="F3910" s="34" t="s">
        <v>464</v>
      </c>
      <c r="G3910" s="34" t="s">
        <v>465</v>
      </c>
      <c r="H3910" s="34" t="s">
        <v>434</v>
      </c>
      <c r="I3910" s="29"/>
      <c r="J3910" s="35" t="s">
        <v>435</v>
      </c>
      <c r="K3910" s="228"/>
      <c r="L3910" s="228"/>
      <c r="M3910" s="228"/>
      <c r="N3910" s="241"/>
      <c r="O3910" s="241"/>
      <c r="P3910" s="241"/>
    </row>
    <row r="3911" spans="1:20" s="36" customFormat="1" ht="20.100000000000001" customHeight="1">
      <c r="A3911" s="29"/>
      <c r="B3911" s="34"/>
      <c r="C3911" s="31"/>
      <c r="D3911" s="32"/>
      <c r="E3911" s="33"/>
      <c r="F3911" s="34" t="s">
        <v>465</v>
      </c>
      <c r="G3911" s="34" t="s">
        <v>466</v>
      </c>
      <c r="H3911" s="34" t="s">
        <v>434</v>
      </c>
      <c r="I3911" s="29"/>
      <c r="J3911" s="35" t="s">
        <v>435</v>
      </c>
      <c r="K3911" s="228"/>
      <c r="L3911" s="228"/>
      <c r="M3911" s="228"/>
      <c r="N3911" s="241"/>
      <c r="O3911" s="241"/>
      <c r="P3911" s="241"/>
    </row>
    <row r="3912" spans="1:20" s="36" customFormat="1" ht="20.100000000000001" customHeight="1">
      <c r="A3912" s="29"/>
      <c r="B3912" s="34"/>
      <c r="C3912" s="31"/>
      <c r="D3912" s="32"/>
      <c r="E3912" s="33"/>
      <c r="F3912" s="34" t="s">
        <v>466</v>
      </c>
      <c r="G3912" s="34" t="s">
        <v>467</v>
      </c>
      <c r="H3912" s="34" t="s">
        <v>434</v>
      </c>
      <c r="I3912" s="29"/>
      <c r="J3912" s="35" t="s">
        <v>435</v>
      </c>
      <c r="K3912" s="228"/>
      <c r="L3912" s="228"/>
      <c r="M3912" s="228"/>
      <c r="N3912" s="241"/>
      <c r="O3912" s="241"/>
      <c r="P3912" s="241"/>
    </row>
    <row r="3913" spans="1:20" s="36" customFormat="1" ht="20.100000000000001" customHeight="1">
      <c r="A3913" s="29"/>
      <c r="B3913" s="34"/>
      <c r="C3913" s="31"/>
      <c r="D3913" s="32"/>
      <c r="E3913" s="33"/>
      <c r="F3913" s="34" t="s">
        <v>467</v>
      </c>
      <c r="G3913" s="34" t="s">
        <v>468</v>
      </c>
      <c r="H3913" s="34" t="s">
        <v>438</v>
      </c>
      <c r="I3913" s="29"/>
      <c r="J3913" s="35" t="s">
        <v>435</v>
      </c>
      <c r="K3913" s="228"/>
      <c r="L3913" s="228"/>
      <c r="M3913" s="228"/>
      <c r="N3913" s="241"/>
      <c r="O3913" s="241"/>
      <c r="P3913" s="241"/>
    </row>
    <row r="3914" spans="1:20" s="36" customFormat="1" ht="20.100000000000001" customHeight="1">
      <c r="A3914" s="29"/>
      <c r="B3914" s="34"/>
      <c r="C3914" s="31"/>
      <c r="D3914" s="32"/>
      <c r="E3914" s="33"/>
      <c r="F3914" s="34" t="s">
        <v>468</v>
      </c>
      <c r="G3914" s="34" t="s">
        <v>469</v>
      </c>
      <c r="H3914" s="34" t="s">
        <v>434</v>
      </c>
      <c r="I3914" s="29"/>
      <c r="J3914" s="35" t="s">
        <v>435</v>
      </c>
      <c r="K3914" s="228"/>
      <c r="L3914" s="228"/>
      <c r="M3914" s="228"/>
      <c r="N3914" s="241"/>
      <c r="O3914" s="241"/>
      <c r="P3914" s="241"/>
    </row>
    <row r="3915" spans="1:20" s="36" customFormat="1" ht="20.100000000000001" customHeight="1">
      <c r="A3915" s="29"/>
      <c r="B3915" s="34"/>
      <c r="C3915" s="31"/>
      <c r="D3915" s="32"/>
      <c r="E3915" s="33"/>
      <c r="F3915" s="34" t="s">
        <v>469</v>
      </c>
      <c r="G3915" s="34" t="s">
        <v>470</v>
      </c>
      <c r="H3915" s="34" t="s">
        <v>434</v>
      </c>
      <c r="I3915" s="29"/>
      <c r="J3915" s="35" t="s">
        <v>435</v>
      </c>
      <c r="K3915" s="228"/>
      <c r="L3915" s="228"/>
      <c r="M3915" s="228"/>
      <c r="N3915" s="241"/>
      <c r="O3915" s="241"/>
      <c r="P3915" s="241"/>
    </row>
    <row r="3916" spans="1:20" s="36" customFormat="1" ht="20.100000000000001" customHeight="1">
      <c r="A3916" s="29"/>
      <c r="B3916" s="34"/>
      <c r="C3916" s="31"/>
      <c r="D3916" s="32"/>
      <c r="E3916" s="33"/>
      <c r="F3916" s="34" t="s">
        <v>470</v>
      </c>
      <c r="G3916" s="34" t="s">
        <v>694</v>
      </c>
      <c r="H3916" s="34" t="s">
        <v>434</v>
      </c>
      <c r="I3916" s="29"/>
      <c r="J3916" s="35" t="s">
        <v>435</v>
      </c>
      <c r="K3916" s="228"/>
      <c r="L3916" s="228"/>
      <c r="M3916" s="228"/>
      <c r="N3916" s="241"/>
      <c r="O3916" s="241"/>
      <c r="P3916" s="241"/>
    </row>
    <row r="3917" spans="1:20" s="25" customFormat="1" ht="20.100000000000001" customHeight="1">
      <c r="A3917" s="20"/>
      <c r="B3917" s="44"/>
      <c r="C3917" s="41"/>
      <c r="D3917" s="42"/>
      <c r="E3917" s="43"/>
      <c r="F3917" s="44"/>
      <c r="G3917" s="44"/>
      <c r="H3917" s="44"/>
      <c r="I3917" s="20"/>
      <c r="J3917" s="24"/>
      <c r="K3917" s="226"/>
      <c r="L3917" s="226"/>
      <c r="M3917" s="226"/>
      <c r="N3917" s="239"/>
      <c r="O3917" s="239"/>
      <c r="P3917" s="239"/>
    </row>
    <row r="3918" spans="1:20" s="25" customFormat="1" ht="20.100000000000001" customHeight="1">
      <c r="A3918" s="20"/>
      <c r="B3918" s="44"/>
      <c r="C3918" s="41"/>
      <c r="D3918" s="42"/>
      <c r="E3918" s="43"/>
      <c r="F3918" s="44"/>
      <c r="G3918" s="44"/>
      <c r="H3918" s="44"/>
      <c r="I3918" s="20"/>
      <c r="J3918" s="24"/>
      <c r="K3918" s="226"/>
      <c r="L3918" s="226"/>
      <c r="M3918" s="226"/>
      <c r="N3918" s="239"/>
      <c r="O3918" s="239"/>
      <c r="P3918" s="239"/>
    </row>
    <row r="3919" spans="1:20" s="36" customFormat="1" ht="20.100000000000001" customHeight="1">
      <c r="A3919" s="29"/>
      <c r="B3919" s="34">
        <v>280</v>
      </c>
      <c r="C3919" s="31">
        <v>3.0110000000000001</v>
      </c>
      <c r="D3919" s="32" t="s">
        <v>294</v>
      </c>
      <c r="E3919" s="33">
        <v>2.7360000000000002</v>
      </c>
      <c r="F3919" s="34" t="s">
        <v>433</v>
      </c>
      <c r="G3919" s="34" t="s">
        <v>447</v>
      </c>
      <c r="H3919" s="34" t="s">
        <v>434</v>
      </c>
      <c r="I3919" s="29"/>
      <c r="J3919" s="35" t="s">
        <v>435</v>
      </c>
      <c r="K3919" s="228" t="s">
        <v>434</v>
      </c>
      <c r="L3919" s="228">
        <f>COUNTIF(H3919:H3931,"B")</f>
        <v>11</v>
      </c>
      <c r="M3919" s="228">
        <v>200</v>
      </c>
      <c r="N3919" s="245">
        <f>L3919*M3919</f>
        <v>2200</v>
      </c>
      <c r="O3919" s="245">
        <v>136</v>
      </c>
      <c r="P3919" s="245">
        <f>O3919+N3919</f>
        <v>2336</v>
      </c>
      <c r="Q3919" s="76">
        <f>P3919/P3923</f>
        <v>0.85380116959064323</v>
      </c>
      <c r="R3919" s="76"/>
      <c r="S3919" s="76"/>
      <c r="T3919" s="76"/>
    </row>
    <row r="3920" spans="1:20" s="36" customFormat="1" ht="20.100000000000001" customHeight="1">
      <c r="A3920" s="29"/>
      <c r="B3920" s="34"/>
      <c r="C3920" s="31"/>
      <c r="D3920" s="32"/>
      <c r="E3920" s="33"/>
      <c r="F3920" s="34" t="s">
        <v>447</v>
      </c>
      <c r="G3920" s="34" t="s">
        <v>451</v>
      </c>
      <c r="H3920" s="34" t="s">
        <v>434</v>
      </c>
      <c r="I3920" s="29"/>
      <c r="J3920" s="35" t="s">
        <v>435</v>
      </c>
      <c r="K3920" s="228" t="s">
        <v>438</v>
      </c>
      <c r="L3920" s="228">
        <f>COUNTIF(H3919:H3931,"S")</f>
        <v>2</v>
      </c>
      <c r="M3920" s="228">
        <v>200</v>
      </c>
      <c r="N3920" s="245">
        <f>L3920*M3920</f>
        <v>400</v>
      </c>
      <c r="O3920" s="245"/>
      <c r="P3920" s="245">
        <f>N3920+O3920</f>
        <v>400</v>
      </c>
      <c r="Q3920" s="76">
        <f>P3920/P3923</f>
        <v>0.14619883040935672</v>
      </c>
      <c r="R3920" s="76"/>
      <c r="S3920" s="76"/>
      <c r="T3920" s="76"/>
    </row>
    <row r="3921" spans="1:20" s="36" customFormat="1" ht="20.100000000000001" customHeight="1">
      <c r="A3921" s="29"/>
      <c r="B3921" s="34"/>
      <c r="C3921" s="31"/>
      <c r="D3921" s="32"/>
      <c r="E3921" s="33"/>
      <c r="F3921" s="34" t="s">
        <v>451</v>
      </c>
      <c r="G3921" s="34" t="s">
        <v>454</v>
      </c>
      <c r="H3921" s="34" t="s">
        <v>434</v>
      </c>
      <c r="I3921" s="29"/>
      <c r="J3921" s="35" t="s">
        <v>435</v>
      </c>
      <c r="K3921" s="228" t="s">
        <v>440</v>
      </c>
      <c r="L3921" s="228">
        <f>COUNTIF(H3919:H3931,"RR")</f>
        <v>0</v>
      </c>
      <c r="M3921" s="228">
        <v>200</v>
      </c>
      <c r="N3921" s="245">
        <f>L3921*M3921</f>
        <v>0</v>
      </c>
      <c r="O3921" s="245"/>
      <c r="P3921" s="245">
        <f>N3921+O3921</f>
        <v>0</v>
      </c>
      <c r="Q3921" s="76">
        <f>P3921/P3923</f>
        <v>0</v>
      </c>
      <c r="R3921" s="76"/>
      <c r="S3921" s="76"/>
      <c r="T3921" s="76"/>
    </row>
    <row r="3922" spans="1:20" s="36" customFormat="1" ht="20.100000000000001" customHeight="1">
      <c r="A3922" s="29"/>
      <c r="B3922" s="34"/>
      <c r="C3922" s="31"/>
      <c r="D3922" s="32"/>
      <c r="E3922" s="33"/>
      <c r="F3922" s="34" t="s">
        <v>454</v>
      </c>
      <c r="G3922" s="34" t="s">
        <v>455</v>
      </c>
      <c r="H3922" s="34" t="s">
        <v>434</v>
      </c>
      <c r="I3922" s="29"/>
      <c r="J3922" s="35" t="s">
        <v>435</v>
      </c>
      <c r="K3922" s="228" t="s">
        <v>443</v>
      </c>
      <c r="L3922" s="228">
        <f>COUNTIF(H3919:H3931,"RB")</f>
        <v>0</v>
      </c>
      <c r="M3922" s="228">
        <v>200</v>
      </c>
      <c r="N3922" s="245">
        <f>L3922*M3922</f>
        <v>0</v>
      </c>
      <c r="O3922" s="245"/>
      <c r="P3922" s="245">
        <f>N3922+O3922</f>
        <v>0</v>
      </c>
      <c r="Q3922" s="76">
        <f>P3922/P3923</f>
        <v>0</v>
      </c>
      <c r="R3922" s="76"/>
      <c r="S3922" s="76"/>
      <c r="T3922" s="76"/>
    </row>
    <row r="3923" spans="1:20" s="36" customFormat="1" ht="20.100000000000001" customHeight="1">
      <c r="A3923" s="29"/>
      <c r="B3923" s="34"/>
      <c r="C3923" s="31"/>
      <c r="D3923" s="32"/>
      <c r="E3923" s="33"/>
      <c r="F3923" s="34" t="s">
        <v>455</v>
      </c>
      <c r="G3923" s="34" t="s">
        <v>456</v>
      </c>
      <c r="H3923" s="34" t="s">
        <v>434</v>
      </c>
      <c r="I3923" s="29"/>
      <c r="J3923" s="35" t="s">
        <v>435</v>
      </c>
      <c r="K3923" s="228"/>
      <c r="L3923" s="228"/>
      <c r="M3923" s="228"/>
      <c r="N3923" s="245"/>
      <c r="O3923" s="245"/>
      <c r="P3923" s="245">
        <f>SUM(P3919:P3922)</f>
        <v>2736</v>
      </c>
      <c r="Q3923" s="76">
        <f>SUM(Q3919:Q3922)</f>
        <v>1</v>
      </c>
      <c r="R3923" s="76"/>
      <c r="S3923" s="76"/>
      <c r="T3923" s="76"/>
    </row>
    <row r="3924" spans="1:20" s="36" customFormat="1" ht="20.100000000000001" customHeight="1">
      <c r="A3924" s="29"/>
      <c r="B3924" s="34"/>
      <c r="C3924" s="31"/>
      <c r="D3924" s="32"/>
      <c r="E3924" s="33"/>
      <c r="F3924" s="34" t="s">
        <v>456</v>
      </c>
      <c r="G3924" s="34" t="s">
        <v>457</v>
      </c>
      <c r="H3924" s="34" t="s">
        <v>434</v>
      </c>
      <c r="I3924" s="29"/>
      <c r="J3924" s="35" t="s">
        <v>435</v>
      </c>
      <c r="K3924" s="228"/>
      <c r="L3924" s="228"/>
      <c r="M3924" s="228"/>
      <c r="N3924" s="241"/>
      <c r="O3924" s="241"/>
      <c r="P3924" s="241"/>
    </row>
    <row r="3925" spans="1:20" s="36" customFormat="1" ht="20.100000000000001" customHeight="1">
      <c r="A3925" s="29"/>
      <c r="B3925" s="34"/>
      <c r="C3925" s="31"/>
      <c r="D3925" s="32"/>
      <c r="E3925" s="33"/>
      <c r="F3925" s="34" t="s">
        <v>457</v>
      </c>
      <c r="G3925" s="34" t="s">
        <v>460</v>
      </c>
      <c r="H3925" s="34" t="s">
        <v>434</v>
      </c>
      <c r="I3925" s="29"/>
      <c r="J3925" s="35" t="s">
        <v>435</v>
      </c>
      <c r="K3925" s="228"/>
      <c r="L3925" s="228"/>
      <c r="M3925" s="228"/>
      <c r="N3925" s="241"/>
      <c r="O3925" s="241"/>
      <c r="P3925" s="241"/>
    </row>
    <row r="3926" spans="1:20" s="36" customFormat="1" ht="20.100000000000001" customHeight="1">
      <c r="A3926" s="29"/>
      <c r="B3926" s="34"/>
      <c r="C3926" s="31"/>
      <c r="D3926" s="32"/>
      <c r="E3926" s="33"/>
      <c r="F3926" s="34" t="s">
        <v>460</v>
      </c>
      <c r="G3926" s="34" t="s">
        <v>463</v>
      </c>
      <c r="H3926" s="34" t="s">
        <v>434</v>
      </c>
      <c r="I3926" s="29"/>
      <c r="J3926" s="35" t="s">
        <v>435</v>
      </c>
      <c r="K3926" s="228"/>
      <c r="L3926" s="228"/>
      <c r="M3926" s="228"/>
      <c r="N3926" s="241"/>
      <c r="O3926" s="241"/>
      <c r="P3926" s="241"/>
    </row>
    <row r="3927" spans="1:20" s="36" customFormat="1" ht="20.100000000000001" customHeight="1">
      <c r="A3927" s="29"/>
      <c r="B3927" s="34"/>
      <c r="C3927" s="31"/>
      <c r="D3927" s="32"/>
      <c r="E3927" s="33"/>
      <c r="F3927" s="34" t="s">
        <v>463</v>
      </c>
      <c r="G3927" s="34" t="s">
        <v>464</v>
      </c>
      <c r="H3927" s="34" t="s">
        <v>438</v>
      </c>
      <c r="I3927" s="29"/>
      <c r="J3927" s="35" t="s">
        <v>435</v>
      </c>
      <c r="K3927" s="228"/>
      <c r="L3927" s="228"/>
      <c r="M3927" s="228"/>
      <c r="N3927" s="241"/>
      <c r="O3927" s="241"/>
      <c r="P3927" s="241"/>
    </row>
    <row r="3928" spans="1:20" s="36" customFormat="1" ht="20.100000000000001" customHeight="1">
      <c r="A3928" s="29"/>
      <c r="B3928" s="34"/>
      <c r="C3928" s="31"/>
      <c r="D3928" s="32"/>
      <c r="E3928" s="33"/>
      <c r="F3928" s="34" t="s">
        <v>464</v>
      </c>
      <c r="G3928" s="34" t="s">
        <v>465</v>
      </c>
      <c r="H3928" s="34" t="s">
        <v>438</v>
      </c>
      <c r="I3928" s="29"/>
      <c r="J3928" s="35" t="s">
        <v>435</v>
      </c>
      <c r="K3928" s="228"/>
      <c r="L3928" s="228"/>
      <c r="M3928" s="228"/>
      <c r="N3928" s="241"/>
      <c r="O3928" s="241"/>
      <c r="P3928" s="241"/>
    </row>
    <row r="3929" spans="1:20" s="36" customFormat="1" ht="20.100000000000001" customHeight="1">
      <c r="A3929" s="29"/>
      <c r="B3929" s="34"/>
      <c r="C3929" s="31"/>
      <c r="D3929" s="32"/>
      <c r="E3929" s="33"/>
      <c r="F3929" s="34" t="s">
        <v>465</v>
      </c>
      <c r="G3929" s="34" t="s">
        <v>466</v>
      </c>
      <c r="H3929" s="34" t="s">
        <v>434</v>
      </c>
      <c r="I3929" s="29"/>
      <c r="J3929" s="35" t="s">
        <v>435</v>
      </c>
      <c r="K3929" s="228"/>
      <c r="L3929" s="228"/>
      <c r="M3929" s="228"/>
      <c r="N3929" s="241"/>
      <c r="O3929" s="241"/>
      <c r="P3929" s="241"/>
    </row>
    <row r="3930" spans="1:20" s="36" customFormat="1" ht="20.100000000000001" customHeight="1">
      <c r="A3930" s="29"/>
      <c r="B3930" s="34"/>
      <c r="C3930" s="31"/>
      <c r="D3930" s="32"/>
      <c r="E3930" s="33"/>
      <c r="F3930" s="34" t="s">
        <v>466</v>
      </c>
      <c r="G3930" s="34" t="s">
        <v>467</v>
      </c>
      <c r="H3930" s="34" t="s">
        <v>434</v>
      </c>
      <c r="I3930" s="29"/>
      <c r="J3930" s="35" t="s">
        <v>435</v>
      </c>
      <c r="K3930" s="228"/>
      <c r="L3930" s="228"/>
      <c r="M3930" s="228"/>
      <c r="N3930" s="241"/>
      <c r="O3930" s="241"/>
      <c r="P3930" s="241"/>
    </row>
    <row r="3931" spans="1:20" s="36" customFormat="1" ht="20.100000000000001" customHeight="1">
      <c r="A3931" s="29"/>
      <c r="B3931" s="34"/>
      <c r="C3931" s="31"/>
      <c r="D3931" s="32"/>
      <c r="E3931" s="33"/>
      <c r="F3931" s="34" t="s">
        <v>467</v>
      </c>
      <c r="G3931" s="34" t="s">
        <v>468</v>
      </c>
      <c r="H3931" s="34" t="s">
        <v>434</v>
      </c>
      <c r="I3931" s="29"/>
      <c r="J3931" s="35" t="s">
        <v>435</v>
      </c>
      <c r="K3931" s="228"/>
      <c r="L3931" s="228"/>
      <c r="M3931" s="228"/>
      <c r="N3931" s="241"/>
      <c r="O3931" s="241"/>
      <c r="P3931" s="241"/>
    </row>
    <row r="3932" spans="1:20" s="36" customFormat="1" ht="20.100000000000001" customHeight="1">
      <c r="A3932" s="29"/>
      <c r="B3932" s="34"/>
      <c r="C3932" s="31"/>
      <c r="D3932" s="32"/>
      <c r="E3932" s="33"/>
      <c r="F3932" s="34" t="s">
        <v>468</v>
      </c>
      <c r="G3932" s="34" t="s">
        <v>695</v>
      </c>
      <c r="H3932" s="34" t="s">
        <v>434</v>
      </c>
      <c r="I3932" s="29"/>
      <c r="J3932" s="35" t="s">
        <v>435</v>
      </c>
      <c r="K3932" s="228"/>
      <c r="L3932" s="228"/>
      <c r="M3932" s="228"/>
      <c r="N3932" s="241"/>
      <c r="O3932" s="241"/>
      <c r="P3932" s="241"/>
    </row>
    <row r="3933" spans="1:20" s="25" customFormat="1" ht="20.100000000000001" customHeight="1">
      <c r="A3933" s="20"/>
      <c r="B3933" s="44"/>
      <c r="C3933" s="41"/>
      <c r="D3933" s="42"/>
      <c r="E3933" s="43"/>
      <c r="F3933" s="44"/>
      <c r="G3933" s="44"/>
      <c r="H3933" s="44"/>
      <c r="I3933" s="20"/>
      <c r="J3933" s="24"/>
      <c r="K3933" s="226"/>
      <c r="L3933" s="226"/>
      <c r="M3933" s="226"/>
      <c r="N3933" s="239"/>
      <c r="O3933" s="239"/>
      <c r="P3933" s="239"/>
    </row>
    <row r="3934" spans="1:20" s="25" customFormat="1" ht="20.100000000000001" customHeight="1">
      <c r="A3934" s="20"/>
      <c r="B3934" s="44"/>
      <c r="C3934" s="41"/>
      <c r="D3934" s="42"/>
      <c r="E3934" s="43"/>
      <c r="F3934" s="44"/>
      <c r="G3934" s="44"/>
      <c r="H3934" s="44"/>
      <c r="I3934" s="20"/>
      <c r="J3934" s="24"/>
      <c r="K3934" s="226"/>
      <c r="L3934" s="226"/>
      <c r="M3934" s="226"/>
      <c r="N3934" s="239"/>
      <c r="O3934" s="239"/>
      <c r="P3934" s="239"/>
    </row>
    <row r="3935" spans="1:20" s="36" customFormat="1" ht="20.100000000000001" customHeight="1">
      <c r="A3935" s="29"/>
      <c r="B3935" s="34">
        <v>281</v>
      </c>
      <c r="C3935" s="31">
        <v>3.012</v>
      </c>
      <c r="D3935" s="32" t="s">
        <v>295</v>
      </c>
      <c r="E3935" s="33">
        <v>2.202</v>
      </c>
      <c r="F3935" s="34" t="s">
        <v>433</v>
      </c>
      <c r="G3935" s="34" t="s">
        <v>447</v>
      </c>
      <c r="H3935" s="34" t="s">
        <v>434</v>
      </c>
      <c r="I3935" s="29"/>
      <c r="J3935" s="35" t="s">
        <v>435</v>
      </c>
      <c r="K3935" s="228" t="s">
        <v>434</v>
      </c>
      <c r="L3935" s="228">
        <f>COUNTIF(H3935:H3945,"B")</f>
        <v>10</v>
      </c>
      <c r="M3935" s="228">
        <v>200</v>
      </c>
      <c r="N3935" s="245">
        <f>L3935*M3935</f>
        <v>2000</v>
      </c>
      <c r="O3935" s="245">
        <v>2</v>
      </c>
      <c r="P3935" s="245">
        <f>O3935+N3935</f>
        <v>2002</v>
      </c>
      <c r="Q3935" s="76">
        <f>P3935/P3939</f>
        <v>0.90917347865576748</v>
      </c>
      <c r="R3935" s="76"/>
      <c r="S3935" s="76"/>
      <c r="T3935" s="76"/>
    </row>
    <row r="3936" spans="1:20" s="36" customFormat="1" ht="20.100000000000001" customHeight="1">
      <c r="A3936" s="29"/>
      <c r="B3936" s="34"/>
      <c r="C3936" s="31"/>
      <c r="D3936" s="32"/>
      <c r="E3936" s="33"/>
      <c r="F3936" s="34" t="s">
        <v>447</v>
      </c>
      <c r="G3936" s="34" t="s">
        <v>451</v>
      </c>
      <c r="H3936" s="34" t="s">
        <v>438</v>
      </c>
      <c r="I3936" s="29"/>
      <c r="J3936" s="35" t="s">
        <v>435</v>
      </c>
      <c r="K3936" s="228" t="s">
        <v>438</v>
      </c>
      <c r="L3936" s="228">
        <f>COUNTIF(H3935:H3945,"S")</f>
        <v>1</v>
      </c>
      <c r="M3936" s="228">
        <v>200</v>
      </c>
      <c r="N3936" s="245">
        <f>L3936*M3936</f>
        <v>200</v>
      </c>
      <c r="O3936" s="245"/>
      <c r="P3936" s="245">
        <f>N3936+O3936</f>
        <v>200</v>
      </c>
      <c r="Q3936" s="76">
        <f>P3936/P3939</f>
        <v>9.0826521344232511E-2</v>
      </c>
      <c r="R3936" s="76"/>
      <c r="S3936" s="76"/>
      <c r="T3936" s="76"/>
    </row>
    <row r="3937" spans="1:20" s="36" customFormat="1" ht="20.100000000000001" customHeight="1">
      <c r="A3937" s="29"/>
      <c r="B3937" s="34"/>
      <c r="C3937" s="31"/>
      <c r="D3937" s="32"/>
      <c r="E3937" s="33"/>
      <c r="F3937" s="34" t="s">
        <v>451</v>
      </c>
      <c r="G3937" s="34" t="s">
        <v>454</v>
      </c>
      <c r="H3937" s="34" t="s">
        <v>434</v>
      </c>
      <c r="I3937" s="29"/>
      <c r="J3937" s="35" t="s">
        <v>435</v>
      </c>
      <c r="K3937" s="228" t="s">
        <v>440</v>
      </c>
      <c r="L3937" s="228">
        <f>COUNTIF(H3935:H3945,"RR")</f>
        <v>0</v>
      </c>
      <c r="M3937" s="228">
        <v>200</v>
      </c>
      <c r="N3937" s="245">
        <f>L3937*M3937</f>
        <v>0</v>
      </c>
      <c r="O3937" s="245"/>
      <c r="P3937" s="245">
        <f>N3937+O3937</f>
        <v>0</v>
      </c>
      <c r="Q3937" s="76">
        <f>P3937/P3939</f>
        <v>0</v>
      </c>
      <c r="R3937" s="76"/>
      <c r="S3937" s="76"/>
      <c r="T3937" s="76"/>
    </row>
    <row r="3938" spans="1:20" s="36" customFormat="1" ht="20.100000000000001" customHeight="1">
      <c r="A3938" s="29"/>
      <c r="B3938" s="34"/>
      <c r="C3938" s="31"/>
      <c r="D3938" s="32"/>
      <c r="E3938" s="33"/>
      <c r="F3938" s="34" t="s">
        <v>454</v>
      </c>
      <c r="G3938" s="34" t="s">
        <v>455</v>
      </c>
      <c r="H3938" s="34" t="s">
        <v>434</v>
      </c>
      <c r="I3938" s="29"/>
      <c r="J3938" s="35" t="s">
        <v>435</v>
      </c>
      <c r="K3938" s="228" t="s">
        <v>443</v>
      </c>
      <c r="L3938" s="228">
        <f>COUNTIF(H3935:H3945,"RB")</f>
        <v>0</v>
      </c>
      <c r="M3938" s="228">
        <v>200</v>
      </c>
      <c r="N3938" s="245">
        <f>L3938*M3938</f>
        <v>0</v>
      </c>
      <c r="O3938" s="245"/>
      <c r="P3938" s="245">
        <f>N3938+O3938</f>
        <v>0</v>
      </c>
      <c r="Q3938" s="76">
        <f>P3938/P3939</f>
        <v>0</v>
      </c>
      <c r="R3938" s="76"/>
      <c r="S3938" s="76"/>
      <c r="T3938" s="76"/>
    </row>
    <row r="3939" spans="1:20" s="36" customFormat="1" ht="20.100000000000001" customHeight="1">
      <c r="A3939" s="29"/>
      <c r="B3939" s="34"/>
      <c r="C3939" s="31"/>
      <c r="D3939" s="32"/>
      <c r="E3939" s="33"/>
      <c r="F3939" s="34" t="s">
        <v>455</v>
      </c>
      <c r="G3939" s="34" t="s">
        <v>456</v>
      </c>
      <c r="H3939" s="34" t="s">
        <v>434</v>
      </c>
      <c r="I3939" s="29"/>
      <c r="J3939" s="35" t="s">
        <v>435</v>
      </c>
      <c r="K3939" s="228"/>
      <c r="L3939" s="228"/>
      <c r="M3939" s="228"/>
      <c r="N3939" s="245"/>
      <c r="O3939" s="245"/>
      <c r="P3939" s="245">
        <f>SUM(P3935:P3938)</f>
        <v>2202</v>
      </c>
      <c r="Q3939" s="76">
        <f>SUM(Q3935:Q3938)</f>
        <v>1</v>
      </c>
      <c r="R3939" s="76"/>
      <c r="S3939" s="76"/>
      <c r="T3939" s="76"/>
    </row>
    <row r="3940" spans="1:20" s="36" customFormat="1" ht="20.100000000000001" customHeight="1">
      <c r="A3940" s="29"/>
      <c r="B3940" s="34"/>
      <c r="C3940" s="31"/>
      <c r="D3940" s="32"/>
      <c r="E3940" s="33"/>
      <c r="F3940" s="34" t="s">
        <v>456</v>
      </c>
      <c r="G3940" s="34" t="s">
        <v>457</v>
      </c>
      <c r="H3940" s="34" t="s">
        <v>434</v>
      </c>
      <c r="I3940" s="29"/>
      <c r="J3940" s="35" t="s">
        <v>435</v>
      </c>
      <c r="K3940" s="228"/>
      <c r="L3940" s="228"/>
      <c r="M3940" s="228"/>
      <c r="N3940" s="241"/>
      <c r="O3940" s="241"/>
      <c r="P3940" s="241"/>
    </row>
    <row r="3941" spans="1:20" s="36" customFormat="1" ht="20.100000000000001" customHeight="1">
      <c r="A3941" s="29"/>
      <c r="B3941" s="34"/>
      <c r="C3941" s="31"/>
      <c r="D3941" s="32"/>
      <c r="E3941" s="33"/>
      <c r="F3941" s="34" t="s">
        <v>457</v>
      </c>
      <c r="G3941" s="34" t="s">
        <v>460</v>
      </c>
      <c r="H3941" s="34" t="s">
        <v>434</v>
      </c>
      <c r="I3941" s="29"/>
      <c r="J3941" s="35" t="s">
        <v>435</v>
      </c>
      <c r="K3941" s="228"/>
      <c r="L3941" s="228"/>
      <c r="M3941" s="228"/>
      <c r="N3941" s="241"/>
      <c r="O3941" s="241"/>
      <c r="P3941" s="241"/>
    </row>
    <row r="3942" spans="1:20" s="36" customFormat="1" ht="20.100000000000001" customHeight="1">
      <c r="A3942" s="29"/>
      <c r="B3942" s="34"/>
      <c r="C3942" s="31"/>
      <c r="D3942" s="32"/>
      <c r="E3942" s="33"/>
      <c r="F3942" s="34" t="s">
        <v>460</v>
      </c>
      <c r="G3942" s="34" t="s">
        <v>463</v>
      </c>
      <c r="H3942" s="34" t="s">
        <v>434</v>
      </c>
      <c r="I3942" s="29"/>
      <c r="J3942" s="35" t="s">
        <v>435</v>
      </c>
      <c r="K3942" s="228"/>
      <c r="L3942" s="228"/>
      <c r="M3942" s="228"/>
      <c r="N3942" s="241"/>
      <c r="O3942" s="241"/>
      <c r="P3942" s="241"/>
    </row>
    <row r="3943" spans="1:20" s="36" customFormat="1" ht="20.100000000000001" customHeight="1">
      <c r="A3943" s="29"/>
      <c r="B3943" s="34"/>
      <c r="C3943" s="31"/>
      <c r="D3943" s="32"/>
      <c r="E3943" s="33"/>
      <c r="F3943" s="34" t="s">
        <v>463</v>
      </c>
      <c r="G3943" s="34" t="s">
        <v>464</v>
      </c>
      <c r="H3943" s="34" t="s">
        <v>434</v>
      </c>
      <c r="I3943" s="29"/>
      <c r="J3943" s="35" t="s">
        <v>435</v>
      </c>
      <c r="K3943" s="228"/>
      <c r="L3943" s="228"/>
      <c r="M3943" s="228"/>
      <c r="N3943" s="241"/>
      <c r="O3943" s="241"/>
      <c r="P3943" s="241"/>
    </row>
    <row r="3944" spans="1:20" s="36" customFormat="1" ht="20.100000000000001" customHeight="1">
      <c r="A3944" s="29"/>
      <c r="B3944" s="34"/>
      <c r="C3944" s="31"/>
      <c r="D3944" s="32"/>
      <c r="E3944" s="33"/>
      <c r="F3944" s="34" t="s">
        <v>464</v>
      </c>
      <c r="G3944" s="34" t="s">
        <v>465</v>
      </c>
      <c r="H3944" s="34" t="s">
        <v>434</v>
      </c>
      <c r="I3944" s="29"/>
      <c r="J3944" s="35" t="s">
        <v>435</v>
      </c>
      <c r="K3944" s="228"/>
      <c r="L3944" s="228"/>
      <c r="M3944" s="228"/>
      <c r="N3944" s="241"/>
      <c r="O3944" s="241"/>
      <c r="P3944" s="241"/>
    </row>
    <row r="3945" spans="1:20" s="36" customFormat="1" ht="20.100000000000001" customHeight="1">
      <c r="A3945" s="29"/>
      <c r="B3945" s="34"/>
      <c r="C3945" s="31"/>
      <c r="D3945" s="32"/>
      <c r="E3945" s="33"/>
      <c r="F3945" s="34" t="s">
        <v>465</v>
      </c>
      <c r="G3945" s="34" t="s">
        <v>466</v>
      </c>
      <c r="H3945" s="34" t="s">
        <v>434</v>
      </c>
      <c r="I3945" s="29"/>
      <c r="J3945" s="35" t="s">
        <v>435</v>
      </c>
      <c r="K3945" s="228"/>
      <c r="L3945" s="228"/>
      <c r="M3945" s="228"/>
      <c r="N3945" s="241"/>
      <c r="O3945" s="241"/>
      <c r="P3945" s="241"/>
    </row>
    <row r="3946" spans="1:20" s="36" customFormat="1" ht="20.100000000000001" customHeight="1">
      <c r="A3946" s="29"/>
      <c r="B3946" s="34"/>
      <c r="C3946" s="31"/>
      <c r="D3946" s="32"/>
      <c r="E3946" s="33"/>
      <c r="F3946" s="34" t="s">
        <v>466</v>
      </c>
      <c r="G3946" s="34" t="s">
        <v>696</v>
      </c>
      <c r="H3946" s="34" t="s">
        <v>434</v>
      </c>
      <c r="I3946" s="29"/>
      <c r="J3946" s="35" t="s">
        <v>435</v>
      </c>
      <c r="K3946" s="228"/>
      <c r="L3946" s="228"/>
      <c r="M3946" s="228"/>
      <c r="N3946" s="241"/>
      <c r="O3946" s="241"/>
      <c r="P3946" s="241"/>
    </row>
    <row r="3947" spans="1:20" s="25" customFormat="1" ht="20.100000000000001" customHeight="1">
      <c r="A3947" s="20"/>
      <c r="B3947" s="44"/>
      <c r="C3947" s="41"/>
      <c r="D3947" s="42"/>
      <c r="E3947" s="43"/>
      <c r="F3947" s="44"/>
      <c r="G3947" s="44"/>
      <c r="H3947" s="44"/>
      <c r="I3947" s="20"/>
      <c r="J3947" s="24"/>
      <c r="K3947" s="226"/>
      <c r="L3947" s="226"/>
      <c r="M3947" s="226"/>
      <c r="N3947" s="239"/>
      <c r="O3947" s="239"/>
      <c r="P3947" s="239"/>
    </row>
    <row r="3948" spans="1:20" s="25" customFormat="1" ht="20.100000000000001" customHeight="1">
      <c r="A3948" s="20"/>
      <c r="B3948" s="44"/>
      <c r="C3948" s="41"/>
      <c r="D3948" s="42"/>
      <c r="E3948" s="43"/>
      <c r="F3948" s="44"/>
      <c r="G3948" s="44"/>
      <c r="H3948" s="44"/>
      <c r="I3948" s="20"/>
      <c r="J3948" s="24"/>
      <c r="K3948" s="226"/>
      <c r="L3948" s="226"/>
      <c r="M3948" s="226"/>
      <c r="N3948" s="239"/>
      <c r="O3948" s="239"/>
      <c r="P3948" s="239"/>
    </row>
    <row r="3949" spans="1:20" s="36" customFormat="1" ht="20.100000000000001" customHeight="1">
      <c r="A3949" s="29"/>
      <c r="B3949" s="34">
        <v>282</v>
      </c>
      <c r="C3949" s="31">
        <v>3.0129999999999999</v>
      </c>
      <c r="D3949" s="32" t="s">
        <v>296</v>
      </c>
      <c r="E3949" s="33">
        <v>1.345</v>
      </c>
      <c r="F3949" s="34" t="s">
        <v>433</v>
      </c>
      <c r="G3949" s="34" t="s">
        <v>447</v>
      </c>
      <c r="H3949" s="34" t="s">
        <v>434</v>
      </c>
      <c r="I3949" s="29"/>
      <c r="J3949" s="35" t="s">
        <v>435</v>
      </c>
      <c r="K3949" s="228" t="s">
        <v>434</v>
      </c>
      <c r="L3949" s="228">
        <f>COUNTIF(H3949:H3954,"B")</f>
        <v>5</v>
      </c>
      <c r="M3949" s="228">
        <v>200</v>
      </c>
      <c r="N3949" s="245">
        <v>200</v>
      </c>
      <c r="O3949" s="245">
        <v>145</v>
      </c>
      <c r="P3949" s="245">
        <f>O3949+N3949</f>
        <v>345</v>
      </c>
      <c r="Q3949" s="76">
        <f>P3949/P3953</f>
        <v>0.25650557620817843</v>
      </c>
      <c r="R3949" s="76"/>
      <c r="S3949" s="76"/>
      <c r="T3949" s="76"/>
    </row>
    <row r="3950" spans="1:20" s="36" customFormat="1" ht="20.100000000000001" customHeight="1">
      <c r="A3950" s="29"/>
      <c r="B3950" s="34"/>
      <c r="C3950" s="31"/>
      <c r="D3950" s="32"/>
      <c r="E3950" s="33"/>
      <c r="F3950" s="34" t="s">
        <v>447</v>
      </c>
      <c r="G3950" s="34" t="s">
        <v>451</v>
      </c>
      <c r="H3950" s="34" t="s">
        <v>438</v>
      </c>
      <c r="I3950" s="29"/>
      <c r="J3950" s="35" t="s">
        <v>40</v>
      </c>
      <c r="K3950" s="228" t="s">
        <v>438</v>
      </c>
      <c r="L3950" s="228">
        <f>COUNTIF(H3949:H3954,"S")</f>
        <v>1</v>
      </c>
      <c r="M3950" s="228">
        <v>200</v>
      </c>
      <c r="N3950" s="245">
        <v>200</v>
      </c>
      <c r="O3950" s="245"/>
      <c r="P3950" s="245">
        <f>N3950+O3950</f>
        <v>200</v>
      </c>
      <c r="Q3950" s="76">
        <f>P3950/P3953</f>
        <v>0.14869888475836432</v>
      </c>
      <c r="R3950" s="76"/>
      <c r="S3950" s="76"/>
      <c r="T3950" s="76"/>
    </row>
    <row r="3951" spans="1:20" s="36" customFormat="1" ht="20.100000000000001" customHeight="1">
      <c r="A3951" s="29"/>
      <c r="B3951" s="34"/>
      <c r="C3951" s="31"/>
      <c r="D3951" s="32"/>
      <c r="E3951" s="33"/>
      <c r="F3951" s="34" t="s">
        <v>451</v>
      </c>
      <c r="G3951" s="34" t="s">
        <v>454</v>
      </c>
      <c r="H3951" s="34" t="s">
        <v>434</v>
      </c>
      <c r="I3951" s="29"/>
      <c r="J3951" s="35" t="s">
        <v>40</v>
      </c>
      <c r="K3951" s="228" t="s">
        <v>440</v>
      </c>
      <c r="L3951" s="228">
        <f>COUNTIF(H3949:H3954,"RR")</f>
        <v>0</v>
      </c>
      <c r="M3951" s="228">
        <v>200</v>
      </c>
      <c r="N3951" s="245">
        <v>0</v>
      </c>
      <c r="O3951" s="245"/>
      <c r="P3951" s="245">
        <f>N3951+O3951</f>
        <v>0</v>
      </c>
      <c r="Q3951" s="76">
        <f>P3951/P3953</f>
        <v>0</v>
      </c>
      <c r="R3951" s="76"/>
      <c r="S3951" s="76"/>
      <c r="T3951" s="76"/>
    </row>
    <row r="3952" spans="1:20" s="36" customFormat="1" ht="20.100000000000001" customHeight="1">
      <c r="A3952" s="29"/>
      <c r="B3952" s="34"/>
      <c r="C3952" s="31"/>
      <c r="D3952" s="32"/>
      <c r="E3952" s="33"/>
      <c r="F3952" s="34" t="s">
        <v>454</v>
      </c>
      <c r="G3952" s="34" t="s">
        <v>455</v>
      </c>
      <c r="H3952" s="34" t="s">
        <v>434</v>
      </c>
      <c r="I3952" s="29"/>
      <c r="J3952" s="35" t="s">
        <v>40</v>
      </c>
      <c r="K3952" s="228" t="s">
        <v>443</v>
      </c>
      <c r="L3952" s="228">
        <f>COUNTIF(H3949:H3954,"RB")</f>
        <v>0</v>
      </c>
      <c r="M3952" s="228">
        <v>200</v>
      </c>
      <c r="N3952" s="245">
        <v>800</v>
      </c>
      <c r="O3952" s="245"/>
      <c r="P3952" s="245">
        <f>N3952+O3952</f>
        <v>800</v>
      </c>
      <c r="Q3952" s="76">
        <f>P3952/P3953</f>
        <v>0.59479553903345728</v>
      </c>
      <c r="R3952" s="76"/>
      <c r="S3952" s="76"/>
      <c r="T3952" s="76"/>
    </row>
    <row r="3953" spans="1:20" s="36" customFormat="1" ht="20.100000000000001" customHeight="1">
      <c r="A3953" s="29"/>
      <c r="B3953" s="34"/>
      <c r="C3953" s="31"/>
      <c r="D3953" s="32"/>
      <c r="E3953" s="33"/>
      <c r="F3953" s="34" t="s">
        <v>455</v>
      </c>
      <c r="G3953" s="34" t="s">
        <v>456</v>
      </c>
      <c r="H3953" s="34" t="s">
        <v>434</v>
      </c>
      <c r="I3953" s="29"/>
      <c r="J3953" s="35" t="s">
        <v>40</v>
      </c>
      <c r="K3953" s="228"/>
      <c r="L3953" s="228"/>
      <c r="M3953" s="228"/>
      <c r="N3953" s="245"/>
      <c r="O3953" s="245"/>
      <c r="P3953" s="245">
        <f>SUM(P3949:P3952)</f>
        <v>1345</v>
      </c>
      <c r="Q3953" s="76">
        <f>SUM(Q3949:Q3952)</f>
        <v>1</v>
      </c>
      <c r="R3953" s="76"/>
      <c r="S3953" s="76"/>
      <c r="T3953" s="76"/>
    </row>
    <row r="3954" spans="1:20" s="36" customFormat="1" ht="20.100000000000001" customHeight="1">
      <c r="A3954" s="29"/>
      <c r="B3954" s="34"/>
      <c r="C3954" s="31"/>
      <c r="D3954" s="32"/>
      <c r="E3954" s="33"/>
      <c r="F3954" s="34" t="s">
        <v>456</v>
      </c>
      <c r="G3954" s="34" t="s">
        <v>457</v>
      </c>
      <c r="H3954" s="34" t="s">
        <v>434</v>
      </c>
      <c r="I3954" s="29"/>
      <c r="J3954" s="35" t="s">
        <v>435</v>
      </c>
      <c r="K3954" s="228"/>
      <c r="L3954" s="228"/>
      <c r="M3954" s="228"/>
      <c r="N3954" s="241"/>
      <c r="O3954" s="241"/>
      <c r="P3954" s="241"/>
    </row>
    <row r="3955" spans="1:20" s="36" customFormat="1" ht="20.100000000000001" customHeight="1">
      <c r="A3955" s="29"/>
      <c r="B3955" s="34"/>
      <c r="C3955" s="31"/>
      <c r="D3955" s="32"/>
      <c r="E3955" s="33"/>
      <c r="F3955" s="34" t="s">
        <v>457</v>
      </c>
      <c r="G3955" s="34" t="s">
        <v>697</v>
      </c>
      <c r="H3955" s="34" t="s">
        <v>434</v>
      </c>
      <c r="I3955" s="29"/>
      <c r="J3955" s="35" t="s">
        <v>435</v>
      </c>
      <c r="K3955" s="228"/>
      <c r="L3955" s="228"/>
      <c r="M3955" s="228"/>
      <c r="N3955" s="241"/>
      <c r="O3955" s="241"/>
      <c r="P3955" s="241"/>
    </row>
    <row r="3956" spans="1:20" s="25" customFormat="1" ht="20.100000000000001" customHeight="1">
      <c r="A3956" s="20"/>
      <c r="B3956" s="44"/>
      <c r="C3956" s="41"/>
      <c r="D3956" s="42"/>
      <c r="E3956" s="43"/>
      <c r="F3956" s="44"/>
      <c r="G3956" s="44"/>
      <c r="H3956" s="44"/>
      <c r="I3956" s="20"/>
      <c r="J3956" s="24"/>
      <c r="K3956" s="226"/>
      <c r="L3956" s="226"/>
      <c r="M3956" s="226"/>
      <c r="N3956" s="239"/>
      <c r="O3956" s="239"/>
      <c r="P3956" s="239"/>
    </row>
    <row r="3957" spans="1:20" s="25" customFormat="1" ht="20.100000000000001" customHeight="1">
      <c r="A3957" s="20"/>
      <c r="B3957" s="44"/>
      <c r="C3957" s="41"/>
      <c r="D3957" s="42"/>
      <c r="E3957" s="43"/>
      <c r="F3957" s="44"/>
      <c r="G3957" s="44"/>
      <c r="H3957" s="44"/>
      <c r="I3957" s="20"/>
      <c r="J3957" s="24"/>
      <c r="K3957" s="226"/>
      <c r="L3957" s="226"/>
      <c r="M3957" s="226"/>
      <c r="N3957" s="239"/>
      <c r="O3957" s="239"/>
      <c r="P3957" s="239"/>
    </row>
    <row r="3958" spans="1:20" s="36" customFormat="1" ht="20.100000000000001" customHeight="1">
      <c r="A3958" s="29"/>
      <c r="B3958" s="34">
        <v>283</v>
      </c>
      <c r="C3958" s="31">
        <v>3.0139999999999998</v>
      </c>
      <c r="D3958" s="32" t="s">
        <v>297</v>
      </c>
      <c r="E3958" s="33">
        <v>4000</v>
      </c>
      <c r="F3958" s="34" t="s">
        <v>433</v>
      </c>
      <c r="G3958" s="34" t="s">
        <v>447</v>
      </c>
      <c r="H3958" s="34" t="s">
        <v>434</v>
      </c>
      <c r="I3958" s="29"/>
      <c r="J3958" s="35" t="s">
        <v>435</v>
      </c>
      <c r="K3958" s="228" t="s">
        <v>434</v>
      </c>
      <c r="L3958" s="228">
        <f>COUNTIF(H3958:H3977,"B")</f>
        <v>20</v>
      </c>
      <c r="M3958" s="228">
        <v>200</v>
      </c>
      <c r="N3958" s="245">
        <v>3800</v>
      </c>
      <c r="O3958" s="245">
        <v>200</v>
      </c>
      <c r="P3958" s="245">
        <f>O3958+N3958</f>
        <v>4000</v>
      </c>
      <c r="Q3958" s="76">
        <f>P3958/P3962</f>
        <v>1</v>
      </c>
      <c r="R3958" s="76"/>
      <c r="S3958" s="76"/>
      <c r="T3958" s="76"/>
    </row>
    <row r="3959" spans="1:20" s="36" customFormat="1" ht="20.100000000000001" customHeight="1">
      <c r="A3959" s="29"/>
      <c r="B3959" s="34"/>
      <c r="C3959" s="31"/>
      <c r="D3959" s="32"/>
      <c r="E3959" s="33"/>
      <c r="F3959" s="34" t="s">
        <v>447</v>
      </c>
      <c r="G3959" s="34" t="s">
        <v>451</v>
      </c>
      <c r="H3959" s="34" t="s">
        <v>434</v>
      </c>
      <c r="I3959" s="29"/>
      <c r="J3959" s="35" t="s">
        <v>435</v>
      </c>
      <c r="K3959" s="228" t="s">
        <v>438</v>
      </c>
      <c r="L3959" s="228">
        <f>COUNTIF(H3958:H3977,"S")</f>
        <v>0</v>
      </c>
      <c r="M3959" s="228">
        <v>200</v>
      </c>
      <c r="N3959" s="245">
        <v>0</v>
      </c>
      <c r="O3959" s="245"/>
      <c r="P3959" s="245">
        <f>N3959+O3959</f>
        <v>0</v>
      </c>
      <c r="Q3959" s="76">
        <f>P3959/P3962</f>
        <v>0</v>
      </c>
      <c r="R3959" s="76"/>
      <c r="S3959" s="76"/>
      <c r="T3959" s="76"/>
    </row>
    <row r="3960" spans="1:20" s="36" customFormat="1" ht="20.100000000000001" customHeight="1">
      <c r="A3960" s="29"/>
      <c r="B3960" s="34"/>
      <c r="C3960" s="31"/>
      <c r="D3960" s="32"/>
      <c r="E3960" s="33"/>
      <c r="F3960" s="34" t="s">
        <v>451</v>
      </c>
      <c r="G3960" s="34" t="s">
        <v>454</v>
      </c>
      <c r="H3960" s="34" t="s">
        <v>434</v>
      </c>
      <c r="I3960" s="29"/>
      <c r="J3960" s="35" t="s">
        <v>435</v>
      </c>
      <c r="K3960" s="228" t="s">
        <v>440</v>
      </c>
      <c r="L3960" s="228">
        <f>COUNTIF(H3958:H3977,"RR")</f>
        <v>0</v>
      </c>
      <c r="M3960" s="228">
        <v>200</v>
      </c>
      <c r="N3960" s="245">
        <v>0</v>
      </c>
      <c r="O3960" s="245"/>
      <c r="P3960" s="245">
        <f>N3960+O3960</f>
        <v>0</v>
      </c>
      <c r="Q3960" s="76">
        <f>P3960/P3962</f>
        <v>0</v>
      </c>
      <c r="R3960" s="76"/>
      <c r="S3960" s="76"/>
      <c r="T3960" s="76"/>
    </row>
    <row r="3961" spans="1:20" s="36" customFormat="1" ht="20.100000000000001" customHeight="1">
      <c r="A3961" s="29"/>
      <c r="B3961" s="34"/>
      <c r="C3961" s="31"/>
      <c r="D3961" s="32"/>
      <c r="E3961" s="33"/>
      <c r="F3961" s="34" t="s">
        <v>454</v>
      </c>
      <c r="G3961" s="34" t="s">
        <v>455</v>
      </c>
      <c r="H3961" s="34" t="s">
        <v>434</v>
      </c>
      <c r="I3961" s="29"/>
      <c r="J3961" s="35" t="s">
        <v>435</v>
      </c>
      <c r="K3961" s="228" t="s">
        <v>443</v>
      </c>
      <c r="L3961" s="228">
        <f>COUNTIF(H3958:H3977,"RB")</f>
        <v>0</v>
      </c>
      <c r="M3961" s="228">
        <v>200</v>
      </c>
      <c r="N3961" s="245">
        <v>0</v>
      </c>
      <c r="O3961" s="245"/>
      <c r="P3961" s="245">
        <f>N3961+O3961</f>
        <v>0</v>
      </c>
      <c r="Q3961" s="76">
        <f>P3961/P3962</f>
        <v>0</v>
      </c>
      <c r="R3961" s="76"/>
      <c r="S3961" s="76"/>
      <c r="T3961" s="76"/>
    </row>
    <row r="3962" spans="1:20" s="36" customFormat="1" ht="20.100000000000001" customHeight="1">
      <c r="A3962" s="29"/>
      <c r="B3962" s="34"/>
      <c r="C3962" s="31"/>
      <c r="D3962" s="32"/>
      <c r="E3962" s="33"/>
      <c r="F3962" s="34" t="s">
        <v>455</v>
      </c>
      <c r="G3962" s="34" t="s">
        <v>456</v>
      </c>
      <c r="H3962" s="34" t="s">
        <v>434</v>
      </c>
      <c r="I3962" s="29"/>
      <c r="J3962" s="35" t="s">
        <v>435</v>
      </c>
      <c r="K3962" s="228"/>
      <c r="L3962" s="228"/>
      <c r="M3962" s="228"/>
      <c r="N3962" s="245"/>
      <c r="O3962" s="245"/>
      <c r="P3962" s="245">
        <f>SUM(P3958:P3961)</f>
        <v>4000</v>
      </c>
      <c r="Q3962" s="76">
        <f>SUM(Q3958:Q3961)</f>
        <v>1</v>
      </c>
      <c r="R3962" s="76"/>
      <c r="S3962" s="76"/>
      <c r="T3962" s="76"/>
    </row>
    <row r="3963" spans="1:20" s="36" customFormat="1" ht="20.100000000000001" customHeight="1">
      <c r="A3963" s="29"/>
      <c r="B3963" s="34"/>
      <c r="C3963" s="31"/>
      <c r="D3963" s="32"/>
      <c r="E3963" s="33"/>
      <c r="F3963" s="34" t="s">
        <v>456</v>
      </c>
      <c r="G3963" s="34" t="s">
        <v>457</v>
      </c>
      <c r="H3963" s="34" t="s">
        <v>434</v>
      </c>
      <c r="I3963" s="29"/>
      <c r="J3963" s="35" t="s">
        <v>435</v>
      </c>
      <c r="K3963" s="228"/>
      <c r="L3963" s="228"/>
      <c r="M3963" s="228"/>
      <c r="N3963" s="241"/>
      <c r="O3963" s="241"/>
      <c r="P3963" s="241"/>
    </row>
    <row r="3964" spans="1:20" s="36" customFormat="1" ht="20.100000000000001" customHeight="1">
      <c r="A3964" s="29"/>
      <c r="B3964" s="34"/>
      <c r="C3964" s="31"/>
      <c r="D3964" s="32"/>
      <c r="E3964" s="33"/>
      <c r="F3964" s="34" t="s">
        <v>457</v>
      </c>
      <c r="G3964" s="34" t="s">
        <v>460</v>
      </c>
      <c r="H3964" s="34" t="s">
        <v>434</v>
      </c>
      <c r="I3964" s="29"/>
      <c r="J3964" s="35" t="s">
        <v>435</v>
      </c>
      <c r="K3964" s="228"/>
      <c r="L3964" s="228"/>
      <c r="M3964" s="228"/>
      <c r="N3964" s="241"/>
      <c r="O3964" s="241"/>
      <c r="P3964" s="241"/>
    </row>
    <row r="3965" spans="1:20" s="36" customFormat="1" ht="20.100000000000001" customHeight="1">
      <c r="A3965" s="29"/>
      <c r="B3965" s="34"/>
      <c r="C3965" s="31"/>
      <c r="D3965" s="32"/>
      <c r="E3965" s="33"/>
      <c r="F3965" s="34" t="s">
        <v>460</v>
      </c>
      <c r="G3965" s="34" t="s">
        <v>463</v>
      </c>
      <c r="H3965" s="34" t="s">
        <v>434</v>
      </c>
      <c r="I3965" s="29"/>
      <c r="J3965" s="35" t="s">
        <v>435</v>
      </c>
      <c r="K3965" s="228"/>
      <c r="L3965" s="228"/>
      <c r="M3965" s="228"/>
      <c r="N3965" s="241"/>
      <c r="O3965" s="241"/>
      <c r="P3965" s="241"/>
    </row>
    <row r="3966" spans="1:20" s="36" customFormat="1" ht="20.100000000000001" customHeight="1">
      <c r="A3966" s="29"/>
      <c r="B3966" s="34"/>
      <c r="C3966" s="31"/>
      <c r="D3966" s="32"/>
      <c r="E3966" s="33"/>
      <c r="F3966" s="34" t="s">
        <v>463</v>
      </c>
      <c r="G3966" s="34" t="s">
        <v>464</v>
      </c>
      <c r="H3966" s="34" t="s">
        <v>434</v>
      </c>
      <c r="I3966" s="29"/>
      <c r="J3966" s="35" t="s">
        <v>435</v>
      </c>
      <c r="K3966" s="228"/>
      <c r="L3966" s="228"/>
      <c r="M3966" s="228"/>
      <c r="N3966" s="241"/>
      <c r="O3966" s="241"/>
      <c r="P3966" s="241"/>
    </row>
    <row r="3967" spans="1:20" s="36" customFormat="1" ht="20.100000000000001" customHeight="1">
      <c r="A3967" s="29"/>
      <c r="B3967" s="34"/>
      <c r="C3967" s="31"/>
      <c r="D3967" s="32"/>
      <c r="E3967" s="33"/>
      <c r="F3967" s="34" t="s">
        <v>464</v>
      </c>
      <c r="G3967" s="34" t="s">
        <v>465</v>
      </c>
      <c r="H3967" s="34" t="s">
        <v>434</v>
      </c>
      <c r="I3967" s="29"/>
      <c r="J3967" s="35" t="s">
        <v>435</v>
      </c>
      <c r="K3967" s="228"/>
      <c r="L3967" s="228"/>
      <c r="M3967" s="228"/>
      <c r="N3967" s="241"/>
      <c r="O3967" s="241"/>
      <c r="P3967" s="241"/>
    </row>
    <row r="3968" spans="1:20" s="36" customFormat="1" ht="20.100000000000001" customHeight="1">
      <c r="A3968" s="29"/>
      <c r="B3968" s="34"/>
      <c r="C3968" s="31"/>
      <c r="D3968" s="32"/>
      <c r="E3968" s="33"/>
      <c r="F3968" s="34" t="s">
        <v>465</v>
      </c>
      <c r="G3968" s="34" t="s">
        <v>466</v>
      </c>
      <c r="H3968" s="34" t="s">
        <v>434</v>
      </c>
      <c r="I3968" s="29"/>
      <c r="J3968" s="35" t="s">
        <v>435</v>
      </c>
      <c r="K3968" s="228"/>
      <c r="L3968" s="228"/>
      <c r="M3968" s="228"/>
      <c r="N3968" s="241"/>
      <c r="O3968" s="241"/>
      <c r="P3968" s="241"/>
    </row>
    <row r="3969" spans="1:20" s="36" customFormat="1" ht="20.100000000000001" customHeight="1">
      <c r="A3969" s="29"/>
      <c r="B3969" s="34"/>
      <c r="C3969" s="31"/>
      <c r="D3969" s="32"/>
      <c r="E3969" s="33"/>
      <c r="F3969" s="34" t="s">
        <v>466</v>
      </c>
      <c r="G3969" s="34" t="s">
        <v>467</v>
      </c>
      <c r="H3969" s="34" t="s">
        <v>434</v>
      </c>
      <c r="I3969" s="29"/>
      <c r="J3969" s="35" t="s">
        <v>435</v>
      </c>
      <c r="K3969" s="228"/>
      <c r="L3969" s="228"/>
      <c r="M3969" s="228"/>
      <c r="N3969" s="241"/>
      <c r="O3969" s="241"/>
      <c r="P3969" s="241"/>
    </row>
    <row r="3970" spans="1:20" s="36" customFormat="1" ht="20.100000000000001" customHeight="1">
      <c r="A3970" s="29"/>
      <c r="B3970" s="34"/>
      <c r="C3970" s="31"/>
      <c r="D3970" s="32"/>
      <c r="E3970" s="33"/>
      <c r="F3970" s="34" t="s">
        <v>467</v>
      </c>
      <c r="G3970" s="34" t="s">
        <v>468</v>
      </c>
      <c r="H3970" s="34" t="s">
        <v>434</v>
      </c>
      <c r="I3970" s="29"/>
      <c r="J3970" s="35" t="s">
        <v>435</v>
      </c>
      <c r="K3970" s="228"/>
      <c r="L3970" s="228"/>
      <c r="M3970" s="228"/>
      <c r="N3970" s="241"/>
      <c r="O3970" s="241"/>
      <c r="P3970" s="241"/>
    </row>
    <row r="3971" spans="1:20" s="36" customFormat="1" ht="20.100000000000001" customHeight="1">
      <c r="A3971" s="29"/>
      <c r="B3971" s="34"/>
      <c r="C3971" s="31"/>
      <c r="D3971" s="32"/>
      <c r="E3971" s="33"/>
      <c r="F3971" s="34" t="s">
        <v>468</v>
      </c>
      <c r="G3971" s="34" t="s">
        <v>469</v>
      </c>
      <c r="H3971" s="34" t="s">
        <v>434</v>
      </c>
      <c r="I3971" s="29"/>
      <c r="J3971" s="35" t="s">
        <v>435</v>
      </c>
      <c r="K3971" s="228"/>
      <c r="L3971" s="228"/>
      <c r="M3971" s="228"/>
      <c r="N3971" s="241"/>
      <c r="O3971" s="241"/>
      <c r="P3971" s="241"/>
    </row>
    <row r="3972" spans="1:20" s="36" customFormat="1" ht="20.100000000000001" customHeight="1">
      <c r="A3972" s="29"/>
      <c r="B3972" s="34"/>
      <c r="C3972" s="31"/>
      <c r="D3972" s="32"/>
      <c r="E3972" s="33"/>
      <c r="F3972" s="34" t="s">
        <v>469</v>
      </c>
      <c r="G3972" s="34" t="s">
        <v>470</v>
      </c>
      <c r="H3972" s="34" t="s">
        <v>434</v>
      </c>
      <c r="I3972" s="29"/>
      <c r="J3972" s="35" t="s">
        <v>435</v>
      </c>
      <c r="K3972" s="228"/>
      <c r="L3972" s="228"/>
      <c r="M3972" s="228"/>
      <c r="N3972" s="241"/>
      <c r="O3972" s="241"/>
      <c r="P3972" s="241"/>
    </row>
    <row r="3973" spans="1:20" s="36" customFormat="1" ht="20.100000000000001" customHeight="1">
      <c r="A3973" s="29"/>
      <c r="B3973" s="34"/>
      <c r="C3973" s="31"/>
      <c r="D3973" s="32"/>
      <c r="E3973" s="33"/>
      <c r="F3973" s="34" t="s">
        <v>470</v>
      </c>
      <c r="G3973" s="34" t="s">
        <v>471</v>
      </c>
      <c r="H3973" s="34" t="s">
        <v>434</v>
      </c>
      <c r="I3973" s="29"/>
      <c r="J3973" s="35" t="s">
        <v>435</v>
      </c>
      <c r="K3973" s="228"/>
      <c r="L3973" s="228"/>
      <c r="M3973" s="228"/>
      <c r="N3973" s="241"/>
      <c r="O3973" s="241"/>
      <c r="P3973" s="241"/>
    </row>
    <row r="3974" spans="1:20" s="36" customFormat="1" ht="20.100000000000001" customHeight="1">
      <c r="A3974" s="29"/>
      <c r="B3974" s="34"/>
      <c r="C3974" s="31"/>
      <c r="D3974" s="32"/>
      <c r="E3974" s="33"/>
      <c r="F3974" s="34" t="s">
        <v>471</v>
      </c>
      <c r="G3974" s="34" t="s">
        <v>473</v>
      </c>
      <c r="H3974" s="34" t="s">
        <v>434</v>
      </c>
      <c r="I3974" s="29"/>
      <c r="J3974" s="35" t="s">
        <v>435</v>
      </c>
      <c r="K3974" s="228"/>
      <c r="L3974" s="228"/>
      <c r="M3974" s="228"/>
      <c r="N3974" s="241"/>
      <c r="O3974" s="241"/>
      <c r="P3974" s="241"/>
    </row>
    <row r="3975" spans="1:20" s="36" customFormat="1" ht="20.100000000000001" customHeight="1">
      <c r="A3975" s="29"/>
      <c r="B3975" s="34"/>
      <c r="C3975" s="31"/>
      <c r="D3975" s="32"/>
      <c r="E3975" s="33"/>
      <c r="F3975" s="34" t="s">
        <v>473</v>
      </c>
      <c r="G3975" s="34" t="s">
        <v>474</v>
      </c>
      <c r="H3975" s="34" t="s">
        <v>434</v>
      </c>
      <c r="I3975" s="29"/>
      <c r="J3975" s="35" t="s">
        <v>435</v>
      </c>
      <c r="K3975" s="228"/>
      <c r="L3975" s="228"/>
      <c r="M3975" s="228"/>
      <c r="N3975" s="241"/>
      <c r="O3975" s="241"/>
      <c r="P3975" s="241"/>
    </row>
    <row r="3976" spans="1:20" s="36" customFormat="1" ht="20.100000000000001" customHeight="1">
      <c r="A3976" s="29"/>
      <c r="B3976" s="34"/>
      <c r="C3976" s="31"/>
      <c r="D3976" s="32"/>
      <c r="E3976" s="33"/>
      <c r="F3976" s="34" t="s">
        <v>474</v>
      </c>
      <c r="G3976" s="34" t="s">
        <v>475</v>
      </c>
      <c r="H3976" s="34" t="s">
        <v>434</v>
      </c>
      <c r="I3976" s="29"/>
      <c r="J3976" s="35" t="s">
        <v>435</v>
      </c>
      <c r="K3976" s="228"/>
      <c r="L3976" s="228"/>
      <c r="M3976" s="228"/>
      <c r="N3976" s="241"/>
      <c r="O3976" s="241"/>
      <c r="P3976" s="241"/>
    </row>
    <row r="3977" spans="1:20" s="36" customFormat="1" ht="20.100000000000001" customHeight="1">
      <c r="A3977" s="29"/>
      <c r="B3977" s="34"/>
      <c r="C3977" s="31"/>
      <c r="D3977" s="32"/>
      <c r="E3977" s="33"/>
      <c r="F3977" s="34" t="s">
        <v>475</v>
      </c>
      <c r="G3977" s="34" t="s">
        <v>476</v>
      </c>
      <c r="H3977" s="34" t="s">
        <v>434</v>
      </c>
      <c r="I3977" s="29"/>
      <c r="J3977" s="35" t="s">
        <v>435</v>
      </c>
      <c r="K3977" s="228"/>
      <c r="L3977" s="228"/>
      <c r="M3977" s="228"/>
      <c r="N3977" s="241"/>
      <c r="O3977" s="241"/>
      <c r="P3977" s="241"/>
    </row>
    <row r="3978" spans="1:20" s="25" customFormat="1" ht="20.100000000000001" customHeight="1">
      <c r="A3978" s="20"/>
      <c r="B3978" s="44"/>
      <c r="C3978" s="41"/>
      <c r="D3978" s="42"/>
      <c r="E3978" s="43"/>
      <c r="F3978" s="44"/>
      <c r="G3978" s="44"/>
      <c r="H3978" s="44"/>
      <c r="I3978" s="20"/>
      <c r="J3978" s="24"/>
      <c r="K3978" s="226"/>
      <c r="L3978" s="226"/>
      <c r="M3978" s="226"/>
      <c r="N3978" s="239"/>
      <c r="O3978" s="239"/>
      <c r="P3978" s="239"/>
    </row>
    <row r="3979" spans="1:20" s="25" customFormat="1" ht="20.100000000000001" customHeight="1">
      <c r="A3979" s="20"/>
      <c r="B3979" s="44"/>
      <c r="C3979" s="41"/>
      <c r="D3979" s="42"/>
      <c r="E3979" s="43"/>
      <c r="F3979" s="44"/>
      <c r="G3979" s="44"/>
      <c r="H3979" s="44"/>
      <c r="I3979" s="20"/>
      <c r="J3979" s="24"/>
      <c r="K3979" s="226"/>
      <c r="L3979" s="226"/>
      <c r="M3979" s="226"/>
      <c r="N3979" s="239"/>
      <c r="O3979" s="239"/>
      <c r="P3979" s="239"/>
    </row>
    <row r="3980" spans="1:20" s="36" customFormat="1" ht="20.100000000000001" customHeight="1">
      <c r="A3980" s="29"/>
      <c r="B3980" s="34">
        <v>284</v>
      </c>
      <c r="C3980" s="31">
        <v>3.0150000000000001</v>
      </c>
      <c r="D3980" s="32" t="s">
        <v>298</v>
      </c>
      <c r="E3980" s="33">
        <v>3.66</v>
      </c>
      <c r="F3980" s="34" t="s">
        <v>433</v>
      </c>
      <c r="G3980" s="34" t="s">
        <v>447</v>
      </c>
      <c r="H3980" s="34" t="s">
        <v>434</v>
      </c>
      <c r="I3980" s="29"/>
      <c r="J3980" s="35" t="s">
        <v>435</v>
      </c>
      <c r="K3980" s="228" t="s">
        <v>434</v>
      </c>
      <c r="L3980" s="228">
        <f>COUNTIF(H3980:H3997,"B")</f>
        <v>18</v>
      </c>
      <c r="M3980" s="228">
        <v>200</v>
      </c>
      <c r="N3980" s="245">
        <f>L3980*M3980</f>
        <v>3600</v>
      </c>
      <c r="O3980" s="245">
        <v>60</v>
      </c>
      <c r="P3980" s="245">
        <f>O3980+N3980</f>
        <v>3660</v>
      </c>
      <c r="Q3980" s="76">
        <f>P3980/P3984</f>
        <v>1</v>
      </c>
      <c r="R3980" s="76"/>
      <c r="S3980" s="76"/>
      <c r="T3980" s="76"/>
    </row>
    <row r="3981" spans="1:20" s="36" customFormat="1" ht="20.100000000000001" customHeight="1">
      <c r="A3981" s="29"/>
      <c r="B3981" s="34"/>
      <c r="C3981" s="31"/>
      <c r="D3981" s="32"/>
      <c r="E3981" s="33"/>
      <c r="F3981" s="34" t="s">
        <v>447</v>
      </c>
      <c r="G3981" s="34" t="s">
        <v>451</v>
      </c>
      <c r="H3981" s="34" t="s">
        <v>434</v>
      </c>
      <c r="I3981" s="29"/>
      <c r="J3981" s="35" t="s">
        <v>435</v>
      </c>
      <c r="K3981" s="228" t="s">
        <v>438</v>
      </c>
      <c r="L3981" s="228">
        <f>COUNTIF(H3980:H3997,"S")</f>
        <v>0</v>
      </c>
      <c r="M3981" s="228">
        <v>200</v>
      </c>
      <c r="N3981" s="245">
        <f>L3981*M3981</f>
        <v>0</v>
      </c>
      <c r="O3981" s="245"/>
      <c r="P3981" s="245">
        <f>N3981+O3981</f>
        <v>0</v>
      </c>
      <c r="Q3981" s="76">
        <f>P3981/P3984</f>
        <v>0</v>
      </c>
      <c r="R3981" s="76"/>
      <c r="S3981" s="76"/>
      <c r="T3981" s="76"/>
    </row>
    <row r="3982" spans="1:20" s="36" customFormat="1" ht="20.100000000000001" customHeight="1">
      <c r="A3982" s="29"/>
      <c r="B3982" s="34"/>
      <c r="C3982" s="31"/>
      <c r="D3982" s="32"/>
      <c r="E3982" s="33"/>
      <c r="F3982" s="34" t="s">
        <v>451</v>
      </c>
      <c r="G3982" s="34" t="s">
        <v>454</v>
      </c>
      <c r="H3982" s="34" t="s">
        <v>434</v>
      </c>
      <c r="I3982" s="29"/>
      <c r="J3982" s="35" t="s">
        <v>435</v>
      </c>
      <c r="K3982" s="228" t="s">
        <v>440</v>
      </c>
      <c r="L3982" s="228">
        <f>COUNTIF(H3980:H3997,"RR")</f>
        <v>0</v>
      </c>
      <c r="M3982" s="228">
        <v>200</v>
      </c>
      <c r="N3982" s="245">
        <f>L3982*M3982</f>
        <v>0</v>
      </c>
      <c r="O3982" s="245"/>
      <c r="P3982" s="245">
        <f>N3982+O3982</f>
        <v>0</v>
      </c>
      <c r="Q3982" s="76">
        <f>P3982/P3984</f>
        <v>0</v>
      </c>
      <c r="R3982" s="76"/>
      <c r="S3982" s="76"/>
      <c r="T3982" s="76"/>
    </row>
    <row r="3983" spans="1:20" s="36" customFormat="1" ht="20.100000000000001" customHeight="1">
      <c r="A3983" s="29"/>
      <c r="B3983" s="34"/>
      <c r="C3983" s="31"/>
      <c r="D3983" s="32"/>
      <c r="E3983" s="33"/>
      <c r="F3983" s="34" t="s">
        <v>454</v>
      </c>
      <c r="G3983" s="34" t="s">
        <v>455</v>
      </c>
      <c r="H3983" s="34" t="s">
        <v>434</v>
      </c>
      <c r="I3983" s="29"/>
      <c r="J3983" s="35" t="s">
        <v>435</v>
      </c>
      <c r="K3983" s="228" t="s">
        <v>443</v>
      </c>
      <c r="L3983" s="228">
        <f>COUNTIF(H3980:H3997,"RB")</f>
        <v>0</v>
      </c>
      <c r="M3983" s="228">
        <v>200</v>
      </c>
      <c r="N3983" s="245">
        <f>L3983*M3983</f>
        <v>0</v>
      </c>
      <c r="O3983" s="245"/>
      <c r="P3983" s="245">
        <f>N3983+O3983</f>
        <v>0</v>
      </c>
      <c r="Q3983" s="76">
        <f>P3983/P3984</f>
        <v>0</v>
      </c>
      <c r="R3983" s="76"/>
      <c r="S3983" s="76"/>
      <c r="T3983" s="76"/>
    </row>
    <row r="3984" spans="1:20" s="36" customFormat="1" ht="20.100000000000001" customHeight="1">
      <c r="A3984" s="29"/>
      <c r="B3984" s="34"/>
      <c r="C3984" s="31"/>
      <c r="D3984" s="32"/>
      <c r="E3984" s="33"/>
      <c r="F3984" s="34" t="s">
        <v>455</v>
      </c>
      <c r="G3984" s="34" t="s">
        <v>456</v>
      </c>
      <c r="H3984" s="34" t="s">
        <v>434</v>
      </c>
      <c r="I3984" s="29"/>
      <c r="J3984" s="35" t="s">
        <v>435</v>
      </c>
      <c r="K3984" s="228"/>
      <c r="L3984" s="228"/>
      <c r="M3984" s="228"/>
      <c r="N3984" s="245"/>
      <c r="O3984" s="245"/>
      <c r="P3984" s="245">
        <f>SUM(P3980:P3983)</f>
        <v>3660</v>
      </c>
      <c r="Q3984" s="76">
        <f>SUM(Q3980:Q3983)</f>
        <v>1</v>
      </c>
      <c r="R3984" s="76"/>
      <c r="S3984" s="76"/>
      <c r="T3984" s="76"/>
    </row>
    <row r="3985" spans="1:16" s="36" customFormat="1" ht="20.100000000000001" customHeight="1">
      <c r="A3985" s="29"/>
      <c r="B3985" s="34"/>
      <c r="C3985" s="31"/>
      <c r="D3985" s="32"/>
      <c r="E3985" s="33"/>
      <c r="F3985" s="34" t="s">
        <v>456</v>
      </c>
      <c r="G3985" s="34" t="s">
        <v>457</v>
      </c>
      <c r="H3985" s="34" t="s">
        <v>434</v>
      </c>
      <c r="I3985" s="29"/>
      <c r="J3985" s="35" t="s">
        <v>435</v>
      </c>
      <c r="K3985" s="228"/>
      <c r="L3985" s="228"/>
      <c r="M3985" s="228"/>
      <c r="N3985" s="241"/>
      <c r="O3985" s="241"/>
      <c r="P3985" s="241"/>
    </row>
    <row r="3986" spans="1:16" s="36" customFormat="1" ht="20.100000000000001" customHeight="1">
      <c r="A3986" s="29"/>
      <c r="B3986" s="34"/>
      <c r="C3986" s="31"/>
      <c r="D3986" s="32"/>
      <c r="E3986" s="33"/>
      <c r="F3986" s="34" t="s">
        <v>457</v>
      </c>
      <c r="G3986" s="34" t="s">
        <v>460</v>
      </c>
      <c r="H3986" s="34" t="s">
        <v>434</v>
      </c>
      <c r="I3986" s="29"/>
      <c r="J3986" s="35" t="s">
        <v>435</v>
      </c>
      <c r="K3986" s="228"/>
      <c r="L3986" s="228"/>
      <c r="M3986" s="228"/>
      <c r="N3986" s="241"/>
      <c r="O3986" s="241"/>
      <c r="P3986" s="241"/>
    </row>
    <row r="3987" spans="1:16" s="36" customFormat="1" ht="20.100000000000001" customHeight="1">
      <c r="A3987" s="29"/>
      <c r="B3987" s="34"/>
      <c r="C3987" s="31"/>
      <c r="D3987" s="32"/>
      <c r="E3987" s="33"/>
      <c r="F3987" s="34" t="s">
        <v>460</v>
      </c>
      <c r="G3987" s="34" t="s">
        <v>463</v>
      </c>
      <c r="H3987" s="34" t="s">
        <v>434</v>
      </c>
      <c r="I3987" s="29"/>
      <c r="J3987" s="35" t="s">
        <v>435</v>
      </c>
      <c r="K3987" s="228"/>
      <c r="L3987" s="228"/>
      <c r="M3987" s="228"/>
      <c r="N3987" s="241"/>
      <c r="O3987" s="241"/>
      <c r="P3987" s="241"/>
    </row>
    <row r="3988" spans="1:16" s="36" customFormat="1" ht="20.100000000000001" customHeight="1">
      <c r="A3988" s="29"/>
      <c r="B3988" s="34"/>
      <c r="C3988" s="31"/>
      <c r="D3988" s="32"/>
      <c r="E3988" s="33"/>
      <c r="F3988" s="34" t="s">
        <v>463</v>
      </c>
      <c r="G3988" s="34" t="s">
        <v>464</v>
      </c>
      <c r="H3988" s="34" t="s">
        <v>434</v>
      </c>
      <c r="I3988" s="29"/>
      <c r="J3988" s="35" t="s">
        <v>435</v>
      </c>
      <c r="K3988" s="228"/>
      <c r="L3988" s="228"/>
      <c r="M3988" s="228"/>
      <c r="N3988" s="241"/>
      <c r="O3988" s="241"/>
      <c r="P3988" s="241"/>
    </row>
    <row r="3989" spans="1:16" s="36" customFormat="1" ht="20.100000000000001" customHeight="1">
      <c r="A3989" s="29"/>
      <c r="B3989" s="34"/>
      <c r="C3989" s="31"/>
      <c r="D3989" s="32"/>
      <c r="E3989" s="33"/>
      <c r="F3989" s="34" t="s">
        <v>464</v>
      </c>
      <c r="G3989" s="34" t="s">
        <v>465</v>
      </c>
      <c r="H3989" s="34" t="s">
        <v>434</v>
      </c>
      <c r="I3989" s="29"/>
      <c r="J3989" s="35" t="s">
        <v>435</v>
      </c>
      <c r="K3989" s="228"/>
      <c r="L3989" s="228"/>
      <c r="M3989" s="228"/>
      <c r="N3989" s="241"/>
      <c r="O3989" s="241"/>
      <c r="P3989" s="241"/>
    </row>
    <row r="3990" spans="1:16" s="36" customFormat="1" ht="20.100000000000001" customHeight="1">
      <c r="A3990" s="29"/>
      <c r="B3990" s="34"/>
      <c r="C3990" s="31"/>
      <c r="D3990" s="32"/>
      <c r="E3990" s="33"/>
      <c r="F3990" s="34" t="s">
        <v>465</v>
      </c>
      <c r="G3990" s="34" t="s">
        <v>466</v>
      </c>
      <c r="H3990" s="34" t="s">
        <v>434</v>
      </c>
      <c r="I3990" s="29"/>
      <c r="J3990" s="35" t="s">
        <v>435</v>
      </c>
      <c r="K3990" s="228"/>
      <c r="L3990" s="228"/>
      <c r="M3990" s="228"/>
      <c r="N3990" s="241"/>
      <c r="O3990" s="241"/>
      <c r="P3990" s="241"/>
    </row>
    <row r="3991" spans="1:16" s="36" customFormat="1" ht="20.100000000000001" customHeight="1">
      <c r="A3991" s="29"/>
      <c r="B3991" s="34"/>
      <c r="C3991" s="31"/>
      <c r="D3991" s="32"/>
      <c r="E3991" s="33"/>
      <c r="F3991" s="34" t="s">
        <v>466</v>
      </c>
      <c r="G3991" s="34" t="s">
        <v>467</v>
      </c>
      <c r="H3991" s="34" t="s">
        <v>434</v>
      </c>
      <c r="I3991" s="29"/>
      <c r="J3991" s="35" t="s">
        <v>435</v>
      </c>
      <c r="K3991" s="228"/>
      <c r="L3991" s="228"/>
      <c r="M3991" s="228"/>
      <c r="N3991" s="241"/>
      <c r="O3991" s="241"/>
      <c r="P3991" s="241"/>
    </row>
    <row r="3992" spans="1:16" s="36" customFormat="1" ht="20.100000000000001" customHeight="1">
      <c r="A3992" s="29"/>
      <c r="B3992" s="34"/>
      <c r="C3992" s="31"/>
      <c r="D3992" s="32"/>
      <c r="E3992" s="33"/>
      <c r="F3992" s="34" t="s">
        <v>467</v>
      </c>
      <c r="G3992" s="34" t="s">
        <v>468</v>
      </c>
      <c r="H3992" s="34" t="s">
        <v>434</v>
      </c>
      <c r="I3992" s="29"/>
      <c r="J3992" s="35" t="s">
        <v>435</v>
      </c>
      <c r="K3992" s="228"/>
      <c r="L3992" s="228"/>
      <c r="M3992" s="228"/>
      <c r="N3992" s="241"/>
      <c r="O3992" s="241"/>
      <c r="P3992" s="241"/>
    </row>
    <row r="3993" spans="1:16" s="36" customFormat="1" ht="20.100000000000001" customHeight="1">
      <c r="A3993" s="29"/>
      <c r="B3993" s="34"/>
      <c r="C3993" s="31"/>
      <c r="D3993" s="32"/>
      <c r="E3993" s="33"/>
      <c r="F3993" s="34" t="s">
        <v>468</v>
      </c>
      <c r="G3993" s="34" t="s">
        <v>469</v>
      </c>
      <c r="H3993" s="34" t="s">
        <v>434</v>
      </c>
      <c r="I3993" s="29"/>
      <c r="J3993" s="35" t="s">
        <v>435</v>
      </c>
      <c r="K3993" s="228"/>
      <c r="L3993" s="228"/>
      <c r="M3993" s="228"/>
      <c r="N3993" s="241"/>
      <c r="O3993" s="241"/>
      <c r="P3993" s="241"/>
    </row>
    <row r="3994" spans="1:16" s="36" customFormat="1" ht="20.100000000000001" customHeight="1">
      <c r="A3994" s="29"/>
      <c r="B3994" s="34"/>
      <c r="C3994" s="31"/>
      <c r="D3994" s="32"/>
      <c r="E3994" s="33"/>
      <c r="F3994" s="34" t="s">
        <v>469</v>
      </c>
      <c r="G3994" s="34" t="s">
        <v>470</v>
      </c>
      <c r="H3994" s="34" t="s">
        <v>434</v>
      </c>
      <c r="I3994" s="29"/>
      <c r="J3994" s="35" t="s">
        <v>435</v>
      </c>
      <c r="K3994" s="228"/>
      <c r="L3994" s="228"/>
      <c r="M3994" s="228"/>
      <c r="N3994" s="241"/>
      <c r="O3994" s="241"/>
      <c r="P3994" s="241"/>
    </row>
    <row r="3995" spans="1:16" s="36" customFormat="1" ht="20.100000000000001" customHeight="1">
      <c r="A3995" s="29"/>
      <c r="B3995" s="34"/>
      <c r="C3995" s="31"/>
      <c r="D3995" s="32"/>
      <c r="E3995" s="33"/>
      <c r="F3995" s="34" t="s">
        <v>470</v>
      </c>
      <c r="G3995" s="34" t="s">
        <v>471</v>
      </c>
      <c r="H3995" s="34" t="s">
        <v>434</v>
      </c>
      <c r="I3995" s="29"/>
      <c r="J3995" s="35" t="s">
        <v>435</v>
      </c>
      <c r="K3995" s="228"/>
      <c r="L3995" s="228"/>
      <c r="M3995" s="228"/>
      <c r="N3995" s="241"/>
      <c r="O3995" s="241"/>
      <c r="P3995" s="241"/>
    </row>
    <row r="3996" spans="1:16" s="36" customFormat="1" ht="20.100000000000001" customHeight="1">
      <c r="A3996" s="29"/>
      <c r="B3996" s="34"/>
      <c r="C3996" s="31"/>
      <c r="D3996" s="32"/>
      <c r="E3996" s="33"/>
      <c r="F3996" s="34" t="s">
        <v>471</v>
      </c>
      <c r="G3996" s="34" t="s">
        <v>473</v>
      </c>
      <c r="H3996" s="34" t="s">
        <v>434</v>
      </c>
      <c r="I3996" s="29"/>
      <c r="J3996" s="35" t="s">
        <v>435</v>
      </c>
      <c r="K3996" s="228"/>
      <c r="L3996" s="228"/>
      <c r="M3996" s="228"/>
      <c r="N3996" s="241"/>
      <c r="O3996" s="241"/>
      <c r="P3996" s="241"/>
    </row>
    <row r="3997" spans="1:16" s="36" customFormat="1" ht="20.100000000000001" customHeight="1">
      <c r="A3997" s="29"/>
      <c r="B3997" s="34"/>
      <c r="C3997" s="31"/>
      <c r="D3997" s="32"/>
      <c r="E3997" s="33"/>
      <c r="F3997" s="34" t="s">
        <v>473</v>
      </c>
      <c r="G3997" s="34" t="s">
        <v>474</v>
      </c>
      <c r="H3997" s="34" t="s">
        <v>434</v>
      </c>
      <c r="I3997" s="29"/>
      <c r="J3997" s="35" t="s">
        <v>435</v>
      </c>
      <c r="K3997" s="228"/>
      <c r="L3997" s="228"/>
      <c r="M3997" s="228"/>
      <c r="N3997" s="241"/>
      <c r="O3997" s="241"/>
      <c r="P3997" s="241"/>
    </row>
    <row r="3998" spans="1:16" s="36" customFormat="1" ht="20.100000000000001" customHeight="1">
      <c r="A3998" s="29"/>
      <c r="B3998" s="34"/>
      <c r="C3998" s="31"/>
      <c r="D3998" s="32"/>
      <c r="E3998" s="33"/>
      <c r="F3998" s="34" t="s">
        <v>474</v>
      </c>
      <c r="G3998" s="34" t="s">
        <v>698</v>
      </c>
      <c r="H3998" s="34" t="s">
        <v>434</v>
      </c>
      <c r="I3998" s="29"/>
      <c r="J3998" s="35" t="s">
        <v>435</v>
      </c>
      <c r="K3998" s="228"/>
      <c r="L3998" s="228"/>
      <c r="M3998" s="228"/>
      <c r="N3998" s="241"/>
      <c r="O3998" s="241"/>
      <c r="P3998" s="241"/>
    </row>
    <row r="3999" spans="1:16" s="25" customFormat="1" ht="20.100000000000001" customHeight="1">
      <c r="A3999" s="20"/>
      <c r="B3999" s="44"/>
      <c r="C3999" s="41"/>
      <c r="D3999" s="42"/>
      <c r="E3999" s="43"/>
      <c r="F3999" s="44"/>
      <c r="G3999" s="44"/>
      <c r="H3999" s="44"/>
      <c r="I3999" s="20"/>
      <c r="J3999" s="24"/>
      <c r="K3999" s="226"/>
      <c r="L3999" s="226"/>
      <c r="M3999" s="226"/>
      <c r="N3999" s="239"/>
      <c r="O3999" s="239"/>
      <c r="P3999" s="239"/>
    </row>
    <row r="4000" spans="1:16" s="25" customFormat="1" ht="20.100000000000001" customHeight="1">
      <c r="A4000" s="20"/>
      <c r="B4000" s="44"/>
      <c r="C4000" s="41"/>
      <c r="D4000" s="42"/>
      <c r="E4000" s="43"/>
      <c r="F4000" s="44"/>
      <c r="G4000" s="44"/>
      <c r="H4000" s="44"/>
      <c r="I4000" s="20"/>
      <c r="J4000" s="24"/>
      <c r="K4000" s="226"/>
      <c r="L4000" s="226"/>
      <c r="M4000" s="226"/>
      <c r="N4000" s="239"/>
      <c r="O4000" s="239"/>
      <c r="P4000" s="239"/>
    </row>
    <row r="4001" spans="1:20" s="36" customFormat="1" ht="20.100000000000001" customHeight="1">
      <c r="A4001" s="29"/>
      <c r="B4001" s="34">
        <v>285</v>
      </c>
      <c r="C4001" s="31">
        <v>3.016</v>
      </c>
      <c r="D4001" s="32" t="s">
        <v>299</v>
      </c>
      <c r="E4001" s="33">
        <v>2.5190000000000001</v>
      </c>
      <c r="F4001" s="34" t="s">
        <v>433</v>
      </c>
      <c r="G4001" s="34" t="s">
        <v>447</v>
      </c>
      <c r="H4001" s="34" t="s">
        <v>434</v>
      </c>
      <c r="I4001" s="29"/>
      <c r="J4001" s="35" t="s">
        <v>435</v>
      </c>
      <c r="K4001" s="228" t="s">
        <v>434</v>
      </c>
      <c r="L4001" s="228">
        <f>COUNTIF(H4001:H4012,"B")</f>
        <v>12</v>
      </c>
      <c r="M4001" s="228">
        <v>200</v>
      </c>
      <c r="N4001" s="245">
        <v>2400</v>
      </c>
      <c r="O4001" s="245">
        <v>119</v>
      </c>
      <c r="P4001" s="245">
        <f>O4001+N4001</f>
        <v>2519</v>
      </c>
      <c r="Q4001" s="76">
        <f>P4001/P4005</f>
        <v>1</v>
      </c>
      <c r="R4001" s="76"/>
      <c r="S4001" s="76"/>
      <c r="T4001" s="76"/>
    </row>
    <row r="4002" spans="1:20" s="36" customFormat="1" ht="20.100000000000001" customHeight="1">
      <c r="A4002" s="29"/>
      <c r="B4002" s="34"/>
      <c r="C4002" s="31"/>
      <c r="D4002" s="32"/>
      <c r="E4002" s="33"/>
      <c r="F4002" s="34" t="s">
        <v>447</v>
      </c>
      <c r="G4002" s="34" t="s">
        <v>451</v>
      </c>
      <c r="H4002" s="34" t="s">
        <v>434</v>
      </c>
      <c r="I4002" s="29"/>
      <c r="J4002" s="35" t="s">
        <v>435</v>
      </c>
      <c r="K4002" s="228" t="s">
        <v>438</v>
      </c>
      <c r="L4002" s="228">
        <f>COUNTIF(H4001:H4022,"S")</f>
        <v>2</v>
      </c>
      <c r="M4002" s="228">
        <v>200</v>
      </c>
      <c r="N4002" s="245">
        <v>0</v>
      </c>
      <c r="O4002" s="245"/>
      <c r="P4002" s="245">
        <f>N4002+O4002</f>
        <v>0</v>
      </c>
      <c r="Q4002" s="76">
        <f>P4002/P4005</f>
        <v>0</v>
      </c>
      <c r="R4002" s="76"/>
      <c r="S4002" s="76"/>
      <c r="T4002" s="76"/>
    </row>
    <row r="4003" spans="1:20" s="36" customFormat="1" ht="20.100000000000001" customHeight="1">
      <c r="A4003" s="29"/>
      <c r="B4003" s="34"/>
      <c r="C4003" s="31"/>
      <c r="D4003" s="32"/>
      <c r="E4003" s="33"/>
      <c r="F4003" s="34" t="s">
        <v>451</v>
      </c>
      <c r="G4003" s="34" t="s">
        <v>454</v>
      </c>
      <c r="H4003" s="34" t="s">
        <v>434</v>
      </c>
      <c r="I4003" s="29"/>
      <c r="J4003" s="35" t="s">
        <v>435</v>
      </c>
      <c r="K4003" s="228" t="s">
        <v>440</v>
      </c>
      <c r="L4003" s="228">
        <f>COUNTIF(H4001:H4022,"RR")</f>
        <v>0</v>
      </c>
      <c r="M4003" s="228">
        <v>200</v>
      </c>
      <c r="N4003" s="245">
        <v>0</v>
      </c>
      <c r="O4003" s="245"/>
      <c r="P4003" s="245">
        <f>N4003+O4003</f>
        <v>0</v>
      </c>
      <c r="Q4003" s="76">
        <f>P4003/P4005</f>
        <v>0</v>
      </c>
      <c r="R4003" s="76"/>
      <c r="S4003" s="76"/>
      <c r="T4003" s="76"/>
    </row>
    <row r="4004" spans="1:20" s="36" customFormat="1" ht="20.100000000000001" customHeight="1">
      <c r="A4004" s="29"/>
      <c r="B4004" s="34"/>
      <c r="C4004" s="31"/>
      <c r="D4004" s="32"/>
      <c r="E4004" s="33"/>
      <c r="F4004" s="34" t="s">
        <v>454</v>
      </c>
      <c r="G4004" s="34" t="s">
        <v>455</v>
      </c>
      <c r="H4004" s="34" t="s">
        <v>434</v>
      </c>
      <c r="I4004" s="29"/>
      <c r="J4004" s="35" t="s">
        <v>435</v>
      </c>
      <c r="K4004" s="228" t="s">
        <v>443</v>
      </c>
      <c r="L4004" s="228">
        <f>COUNTIF(H4001:H4011,"RB")</f>
        <v>0</v>
      </c>
      <c r="M4004" s="228">
        <v>200</v>
      </c>
      <c r="N4004" s="245">
        <v>0</v>
      </c>
      <c r="O4004" s="245"/>
      <c r="P4004" s="245">
        <f>N4004+O4004</f>
        <v>0</v>
      </c>
      <c r="Q4004" s="76">
        <f>P4004/P4005</f>
        <v>0</v>
      </c>
      <c r="R4004" s="76"/>
      <c r="S4004" s="76"/>
      <c r="T4004" s="76"/>
    </row>
    <row r="4005" spans="1:20" s="36" customFormat="1" ht="20.100000000000001" customHeight="1">
      <c r="A4005" s="29"/>
      <c r="B4005" s="34"/>
      <c r="C4005" s="31"/>
      <c r="D4005" s="32"/>
      <c r="E4005" s="33"/>
      <c r="F4005" s="34" t="s">
        <v>455</v>
      </c>
      <c r="G4005" s="34" t="s">
        <v>456</v>
      </c>
      <c r="H4005" s="34" t="s">
        <v>434</v>
      </c>
      <c r="I4005" s="29"/>
      <c r="J4005" s="35" t="s">
        <v>435</v>
      </c>
      <c r="K4005" s="228"/>
      <c r="L4005" s="228"/>
      <c r="M4005" s="228"/>
      <c r="N4005" s="245"/>
      <c r="O4005" s="245"/>
      <c r="P4005" s="245">
        <f>SUM(P4001:P4004)</f>
        <v>2519</v>
      </c>
      <c r="Q4005" s="76">
        <f>SUM(Q4001:Q4004)</f>
        <v>1</v>
      </c>
      <c r="R4005" s="76"/>
      <c r="S4005" s="76"/>
      <c r="T4005" s="76"/>
    </row>
    <row r="4006" spans="1:20" s="36" customFormat="1" ht="20.100000000000001" customHeight="1">
      <c r="A4006" s="29"/>
      <c r="B4006" s="34"/>
      <c r="C4006" s="31"/>
      <c r="D4006" s="32"/>
      <c r="E4006" s="33"/>
      <c r="F4006" s="34" t="s">
        <v>456</v>
      </c>
      <c r="G4006" s="34" t="s">
        <v>457</v>
      </c>
      <c r="H4006" s="34" t="s">
        <v>434</v>
      </c>
      <c r="I4006" s="29"/>
      <c r="J4006" s="35" t="s">
        <v>435</v>
      </c>
      <c r="K4006" s="228"/>
      <c r="L4006" s="228"/>
      <c r="M4006" s="228"/>
      <c r="N4006" s="241"/>
      <c r="O4006" s="241"/>
      <c r="P4006" s="241"/>
    </row>
    <row r="4007" spans="1:20" s="36" customFormat="1" ht="20.100000000000001" customHeight="1">
      <c r="A4007" s="29"/>
      <c r="B4007" s="34"/>
      <c r="C4007" s="31"/>
      <c r="D4007" s="32"/>
      <c r="E4007" s="33"/>
      <c r="F4007" s="34" t="s">
        <v>457</v>
      </c>
      <c r="G4007" s="34" t="s">
        <v>460</v>
      </c>
      <c r="H4007" s="34" t="s">
        <v>434</v>
      </c>
      <c r="I4007" s="29"/>
      <c r="J4007" s="35" t="s">
        <v>435</v>
      </c>
      <c r="K4007" s="228"/>
      <c r="L4007" s="228"/>
      <c r="M4007" s="228"/>
      <c r="N4007" s="241"/>
      <c r="O4007" s="241"/>
      <c r="P4007" s="241"/>
    </row>
    <row r="4008" spans="1:20" s="36" customFormat="1" ht="20.100000000000001" customHeight="1">
      <c r="A4008" s="29"/>
      <c r="B4008" s="34"/>
      <c r="C4008" s="31"/>
      <c r="D4008" s="32"/>
      <c r="E4008" s="33"/>
      <c r="F4008" s="34" t="s">
        <v>460</v>
      </c>
      <c r="G4008" s="34" t="s">
        <v>463</v>
      </c>
      <c r="H4008" s="34" t="s">
        <v>434</v>
      </c>
      <c r="I4008" s="29"/>
      <c r="J4008" s="35" t="s">
        <v>435</v>
      </c>
      <c r="K4008" s="228"/>
      <c r="L4008" s="228"/>
      <c r="M4008" s="228"/>
      <c r="N4008" s="241"/>
      <c r="O4008" s="241"/>
      <c r="P4008" s="241"/>
    </row>
    <row r="4009" spans="1:20" s="36" customFormat="1" ht="20.100000000000001" customHeight="1">
      <c r="A4009" s="29"/>
      <c r="B4009" s="34"/>
      <c r="C4009" s="31"/>
      <c r="D4009" s="32"/>
      <c r="E4009" s="33"/>
      <c r="F4009" s="34" t="s">
        <v>463</v>
      </c>
      <c r="G4009" s="34" t="s">
        <v>464</v>
      </c>
      <c r="H4009" s="34" t="s">
        <v>434</v>
      </c>
      <c r="I4009" s="29"/>
      <c r="J4009" s="35" t="s">
        <v>435</v>
      </c>
      <c r="K4009" s="228"/>
      <c r="L4009" s="228"/>
      <c r="M4009" s="228"/>
      <c r="N4009" s="241"/>
      <c r="O4009" s="241"/>
      <c r="P4009" s="241"/>
    </row>
    <row r="4010" spans="1:20" s="36" customFormat="1" ht="20.100000000000001" customHeight="1">
      <c r="A4010" s="29"/>
      <c r="B4010" s="34"/>
      <c r="C4010" s="31"/>
      <c r="D4010" s="32"/>
      <c r="E4010" s="33"/>
      <c r="F4010" s="34" t="s">
        <v>464</v>
      </c>
      <c r="G4010" s="34" t="s">
        <v>465</v>
      </c>
      <c r="H4010" s="34" t="s">
        <v>434</v>
      </c>
      <c r="I4010" s="29"/>
      <c r="J4010" s="35" t="s">
        <v>435</v>
      </c>
      <c r="K4010" s="228"/>
      <c r="L4010" s="228"/>
      <c r="M4010" s="228"/>
      <c r="N4010" s="241"/>
      <c r="O4010" s="241"/>
      <c r="P4010" s="241"/>
    </row>
    <row r="4011" spans="1:20" s="36" customFormat="1" ht="20.100000000000001" customHeight="1">
      <c r="A4011" s="29"/>
      <c r="B4011" s="34"/>
      <c r="C4011" s="31"/>
      <c r="D4011" s="32"/>
      <c r="E4011" s="33"/>
      <c r="F4011" s="34" t="s">
        <v>465</v>
      </c>
      <c r="G4011" s="34" t="s">
        <v>466</v>
      </c>
      <c r="H4011" s="34" t="s">
        <v>434</v>
      </c>
      <c r="I4011" s="29"/>
      <c r="J4011" s="35" t="s">
        <v>435</v>
      </c>
      <c r="K4011" s="228"/>
      <c r="L4011" s="228"/>
      <c r="M4011" s="228"/>
      <c r="N4011" s="241"/>
      <c r="O4011" s="241"/>
      <c r="P4011" s="241"/>
    </row>
    <row r="4012" spans="1:20" s="36" customFormat="1" ht="20.100000000000001" customHeight="1">
      <c r="A4012" s="29"/>
      <c r="B4012" s="34"/>
      <c r="C4012" s="31"/>
      <c r="D4012" s="32"/>
      <c r="E4012" s="33"/>
      <c r="F4012" s="34" t="s">
        <v>466</v>
      </c>
      <c r="G4012" s="34" t="s">
        <v>467</v>
      </c>
      <c r="H4012" s="34" t="s">
        <v>434</v>
      </c>
      <c r="I4012" s="29"/>
      <c r="J4012" s="35" t="s">
        <v>435</v>
      </c>
      <c r="K4012" s="228"/>
      <c r="L4012" s="228"/>
      <c r="M4012" s="228"/>
      <c r="N4012" s="241"/>
      <c r="O4012" s="241"/>
      <c r="P4012" s="241"/>
    </row>
    <row r="4013" spans="1:20" s="36" customFormat="1" ht="20.100000000000001" customHeight="1">
      <c r="A4013" s="29"/>
      <c r="B4013" s="34"/>
      <c r="C4013" s="31"/>
      <c r="D4013" s="32"/>
      <c r="E4013" s="33"/>
      <c r="F4013" s="34" t="s">
        <v>467</v>
      </c>
      <c r="G4013" s="34" t="s">
        <v>699</v>
      </c>
      <c r="H4013" s="34" t="s">
        <v>434</v>
      </c>
      <c r="I4013" s="29"/>
      <c r="J4013" s="35" t="s">
        <v>435</v>
      </c>
      <c r="K4013" s="228"/>
      <c r="L4013" s="228"/>
      <c r="M4013" s="228"/>
      <c r="N4013" s="241"/>
      <c r="O4013" s="241"/>
      <c r="P4013" s="241"/>
    </row>
    <row r="4014" spans="1:20" s="25" customFormat="1" ht="20.100000000000001" customHeight="1">
      <c r="A4014" s="20"/>
      <c r="B4014" s="44"/>
      <c r="C4014" s="41"/>
      <c r="D4014" s="42"/>
      <c r="E4014" s="43"/>
      <c r="F4014" s="44"/>
      <c r="G4014" s="44"/>
      <c r="H4014" s="44"/>
      <c r="I4014" s="20"/>
      <c r="J4014" s="24"/>
      <c r="K4014" s="226"/>
      <c r="L4014" s="226"/>
      <c r="M4014" s="226"/>
      <c r="N4014" s="239"/>
      <c r="O4014" s="239"/>
      <c r="P4014" s="239"/>
    </row>
    <row r="4015" spans="1:20" s="25" customFormat="1" ht="20.100000000000001" customHeight="1">
      <c r="A4015" s="20"/>
      <c r="B4015" s="44"/>
      <c r="C4015" s="41"/>
      <c r="D4015" s="42"/>
      <c r="E4015" s="43"/>
      <c r="F4015" s="44"/>
      <c r="G4015" s="44"/>
      <c r="H4015" s="44"/>
      <c r="I4015" s="20"/>
      <c r="J4015" s="24"/>
      <c r="K4015" s="226"/>
      <c r="L4015" s="226"/>
      <c r="M4015" s="226"/>
      <c r="N4015" s="239"/>
      <c r="O4015" s="239"/>
      <c r="P4015" s="239"/>
    </row>
    <row r="4016" spans="1:20" s="36" customFormat="1" ht="20.100000000000001" customHeight="1">
      <c r="A4016" s="29"/>
      <c r="B4016" s="34">
        <v>286</v>
      </c>
      <c r="C4016" s="31">
        <v>3.0169999999999999</v>
      </c>
      <c r="D4016" s="32" t="s">
        <v>300</v>
      </c>
      <c r="E4016" s="33">
        <v>2.6219999999999999</v>
      </c>
      <c r="F4016" s="34" t="s">
        <v>433</v>
      </c>
      <c r="G4016" s="34" t="s">
        <v>447</v>
      </c>
      <c r="H4016" s="34" t="s">
        <v>434</v>
      </c>
      <c r="I4016" s="29"/>
      <c r="J4016" s="35" t="s">
        <v>435</v>
      </c>
      <c r="K4016" s="228" t="s">
        <v>434</v>
      </c>
      <c r="L4016" s="228">
        <f>COUNTIF(H4016:H4028,"B")</f>
        <v>8</v>
      </c>
      <c r="M4016" s="228">
        <v>200</v>
      </c>
      <c r="N4016" s="245">
        <f>L4016*M4016</f>
        <v>1600</v>
      </c>
      <c r="O4016" s="245">
        <v>22</v>
      </c>
      <c r="P4016" s="245">
        <f>O4016+N4016</f>
        <v>1622</v>
      </c>
      <c r="Q4016" s="76">
        <f>P4016/P4020</f>
        <v>0.61861174675819985</v>
      </c>
      <c r="R4016" s="76"/>
      <c r="S4016" s="76"/>
      <c r="T4016" s="76"/>
    </row>
    <row r="4017" spans="1:20" s="36" customFormat="1" ht="20.100000000000001" customHeight="1">
      <c r="A4017" s="29"/>
      <c r="B4017" s="34"/>
      <c r="C4017" s="31"/>
      <c r="D4017" s="32"/>
      <c r="E4017" s="33"/>
      <c r="F4017" s="34" t="s">
        <v>447</v>
      </c>
      <c r="G4017" s="34" t="s">
        <v>451</v>
      </c>
      <c r="H4017" s="34" t="s">
        <v>434</v>
      </c>
      <c r="I4017" s="29"/>
      <c r="J4017" s="35" t="s">
        <v>435</v>
      </c>
      <c r="K4017" s="228" t="s">
        <v>438</v>
      </c>
      <c r="L4017" s="228">
        <f>COUNTIF(H4016:H4028,"S")</f>
        <v>4</v>
      </c>
      <c r="M4017" s="228">
        <v>200</v>
      </c>
      <c r="N4017" s="245">
        <f>L4017*M4017</f>
        <v>800</v>
      </c>
      <c r="O4017" s="245"/>
      <c r="P4017" s="245">
        <f>N4017+O4017</f>
        <v>800</v>
      </c>
      <c r="Q4017" s="76">
        <f>P4017/P4020</f>
        <v>0.30511060259344014</v>
      </c>
      <c r="R4017" s="76"/>
      <c r="S4017" s="76"/>
      <c r="T4017" s="76"/>
    </row>
    <row r="4018" spans="1:20" s="36" customFormat="1" ht="20.100000000000001" customHeight="1">
      <c r="A4018" s="29"/>
      <c r="B4018" s="34"/>
      <c r="C4018" s="31"/>
      <c r="D4018" s="32"/>
      <c r="E4018" s="33"/>
      <c r="F4018" s="34" t="s">
        <v>451</v>
      </c>
      <c r="G4018" s="34" t="s">
        <v>454</v>
      </c>
      <c r="H4018" s="34" t="s">
        <v>434</v>
      </c>
      <c r="I4018" s="29"/>
      <c r="J4018" s="35" t="s">
        <v>435</v>
      </c>
      <c r="K4018" s="228" t="s">
        <v>440</v>
      </c>
      <c r="L4018" s="228">
        <f>COUNTIF(H4016:H4028,"RR")</f>
        <v>0</v>
      </c>
      <c r="M4018" s="228">
        <v>200</v>
      </c>
      <c r="N4018" s="245">
        <f>L4018*M4018</f>
        <v>0</v>
      </c>
      <c r="O4018" s="245"/>
      <c r="P4018" s="245">
        <f>N4018+O4018</f>
        <v>0</v>
      </c>
      <c r="Q4018" s="76">
        <f>P4018/P4020</f>
        <v>0</v>
      </c>
      <c r="R4018" s="76"/>
      <c r="S4018" s="76"/>
      <c r="T4018" s="76"/>
    </row>
    <row r="4019" spans="1:20" s="36" customFormat="1" ht="20.100000000000001" customHeight="1">
      <c r="A4019" s="29"/>
      <c r="B4019" s="34"/>
      <c r="C4019" s="31"/>
      <c r="D4019" s="32"/>
      <c r="E4019" s="33"/>
      <c r="F4019" s="34" t="s">
        <v>454</v>
      </c>
      <c r="G4019" s="34" t="s">
        <v>455</v>
      </c>
      <c r="H4019" s="34" t="s">
        <v>434</v>
      </c>
      <c r="I4019" s="29"/>
      <c r="J4019" s="35" t="s">
        <v>435</v>
      </c>
      <c r="K4019" s="228" t="s">
        <v>443</v>
      </c>
      <c r="L4019" s="228">
        <f>COUNTIF(H4016:H4028,"RB")</f>
        <v>1</v>
      </c>
      <c r="M4019" s="228">
        <v>200</v>
      </c>
      <c r="N4019" s="245">
        <f>L4019*M4019</f>
        <v>200</v>
      </c>
      <c r="O4019" s="245"/>
      <c r="P4019" s="245">
        <f>N4019+O4019</f>
        <v>200</v>
      </c>
      <c r="Q4019" s="76">
        <f>P4019/P4020</f>
        <v>7.6277650648360035E-2</v>
      </c>
      <c r="R4019" s="76"/>
      <c r="S4019" s="76"/>
      <c r="T4019" s="76"/>
    </row>
    <row r="4020" spans="1:20" s="36" customFormat="1" ht="20.100000000000001" customHeight="1">
      <c r="A4020" s="29"/>
      <c r="B4020" s="34"/>
      <c r="C4020" s="31"/>
      <c r="D4020" s="32"/>
      <c r="E4020" s="33"/>
      <c r="F4020" s="34" t="s">
        <v>455</v>
      </c>
      <c r="G4020" s="34" t="s">
        <v>456</v>
      </c>
      <c r="H4020" s="34" t="s">
        <v>434</v>
      </c>
      <c r="I4020" s="29"/>
      <c r="J4020" s="35" t="s">
        <v>435</v>
      </c>
      <c r="K4020" s="228"/>
      <c r="L4020" s="228"/>
      <c r="M4020" s="228"/>
      <c r="N4020" s="245"/>
      <c r="O4020" s="245"/>
      <c r="P4020" s="245">
        <f>SUM(P4016:P4019)</f>
        <v>2622</v>
      </c>
      <c r="Q4020" s="76">
        <f>SUM(Q4016:Q4019)</f>
        <v>1</v>
      </c>
      <c r="R4020" s="76"/>
      <c r="S4020" s="76"/>
      <c r="T4020" s="76"/>
    </row>
    <row r="4021" spans="1:20" s="36" customFormat="1" ht="20.100000000000001" customHeight="1">
      <c r="A4021" s="29"/>
      <c r="B4021" s="34"/>
      <c r="C4021" s="31"/>
      <c r="D4021" s="32"/>
      <c r="E4021" s="33"/>
      <c r="F4021" s="34" t="s">
        <v>456</v>
      </c>
      <c r="G4021" s="34" t="s">
        <v>457</v>
      </c>
      <c r="H4021" s="34" t="s">
        <v>438</v>
      </c>
      <c r="I4021" s="29"/>
      <c r="J4021" s="35" t="s">
        <v>435</v>
      </c>
      <c r="K4021" s="228"/>
      <c r="L4021" s="228"/>
      <c r="M4021" s="228"/>
      <c r="N4021" s="241"/>
      <c r="O4021" s="241"/>
      <c r="P4021" s="241"/>
    </row>
    <row r="4022" spans="1:20" s="36" customFormat="1" ht="20.100000000000001" customHeight="1">
      <c r="A4022" s="29"/>
      <c r="B4022" s="34"/>
      <c r="C4022" s="31"/>
      <c r="D4022" s="32"/>
      <c r="E4022" s="33"/>
      <c r="F4022" s="34" t="s">
        <v>457</v>
      </c>
      <c r="G4022" s="34" t="s">
        <v>460</v>
      </c>
      <c r="H4022" s="34" t="s">
        <v>438</v>
      </c>
      <c r="I4022" s="29"/>
      <c r="J4022" s="35" t="s">
        <v>435</v>
      </c>
      <c r="K4022" s="228"/>
      <c r="L4022" s="228"/>
      <c r="M4022" s="228"/>
      <c r="N4022" s="241"/>
      <c r="O4022" s="241"/>
      <c r="P4022" s="241"/>
    </row>
    <row r="4023" spans="1:20" s="36" customFormat="1" ht="20.100000000000001" customHeight="1">
      <c r="A4023" s="29"/>
      <c r="B4023" s="34"/>
      <c r="C4023" s="31"/>
      <c r="D4023" s="32"/>
      <c r="E4023" s="33"/>
      <c r="F4023" s="34" t="s">
        <v>460</v>
      </c>
      <c r="G4023" s="34" t="s">
        <v>463</v>
      </c>
      <c r="H4023" s="34" t="s">
        <v>443</v>
      </c>
      <c r="I4023" s="29"/>
      <c r="J4023" s="35" t="s">
        <v>435</v>
      </c>
      <c r="K4023" s="228"/>
      <c r="L4023" s="228"/>
      <c r="M4023" s="228"/>
      <c r="N4023" s="241"/>
      <c r="O4023" s="241"/>
      <c r="P4023" s="241"/>
    </row>
    <row r="4024" spans="1:20" s="36" customFormat="1" ht="20.100000000000001" customHeight="1">
      <c r="A4024" s="29"/>
      <c r="B4024" s="34"/>
      <c r="C4024" s="31"/>
      <c r="D4024" s="32"/>
      <c r="E4024" s="33"/>
      <c r="F4024" s="34" t="s">
        <v>463</v>
      </c>
      <c r="G4024" s="34" t="s">
        <v>464</v>
      </c>
      <c r="H4024" s="34" t="s">
        <v>438</v>
      </c>
      <c r="I4024" s="29"/>
      <c r="J4024" s="35" t="s">
        <v>435</v>
      </c>
      <c r="K4024" s="228"/>
      <c r="L4024" s="228"/>
      <c r="M4024" s="228"/>
      <c r="N4024" s="241"/>
      <c r="O4024" s="241"/>
      <c r="P4024" s="241"/>
    </row>
    <row r="4025" spans="1:20" s="36" customFormat="1" ht="20.100000000000001" customHeight="1">
      <c r="A4025" s="29"/>
      <c r="B4025" s="34"/>
      <c r="C4025" s="31"/>
      <c r="D4025" s="32"/>
      <c r="E4025" s="33"/>
      <c r="F4025" s="34" t="s">
        <v>464</v>
      </c>
      <c r="G4025" s="34" t="s">
        <v>465</v>
      </c>
      <c r="H4025" s="34" t="s">
        <v>434</v>
      </c>
      <c r="I4025" s="29"/>
      <c r="J4025" s="35" t="s">
        <v>435</v>
      </c>
      <c r="K4025" s="228"/>
      <c r="L4025" s="228"/>
      <c r="M4025" s="228"/>
      <c r="N4025" s="241"/>
      <c r="O4025" s="241"/>
      <c r="P4025" s="241"/>
    </row>
    <row r="4026" spans="1:20" s="36" customFormat="1" ht="20.100000000000001" customHeight="1">
      <c r="A4026" s="29"/>
      <c r="B4026" s="34"/>
      <c r="C4026" s="31"/>
      <c r="D4026" s="32"/>
      <c r="E4026" s="33"/>
      <c r="F4026" s="34" t="s">
        <v>465</v>
      </c>
      <c r="G4026" s="34" t="s">
        <v>466</v>
      </c>
      <c r="H4026" s="34" t="s">
        <v>438</v>
      </c>
      <c r="I4026" s="29"/>
      <c r="J4026" s="35" t="s">
        <v>435</v>
      </c>
      <c r="K4026" s="228"/>
      <c r="L4026" s="228"/>
      <c r="M4026" s="228"/>
      <c r="N4026" s="241"/>
      <c r="O4026" s="241"/>
      <c r="P4026" s="241"/>
    </row>
    <row r="4027" spans="1:20" s="36" customFormat="1" ht="20.100000000000001" customHeight="1">
      <c r="A4027" s="29"/>
      <c r="B4027" s="34"/>
      <c r="C4027" s="31"/>
      <c r="D4027" s="32"/>
      <c r="E4027" s="33"/>
      <c r="F4027" s="34" t="s">
        <v>466</v>
      </c>
      <c r="G4027" s="34" t="s">
        <v>467</v>
      </c>
      <c r="H4027" s="34" t="s">
        <v>434</v>
      </c>
      <c r="I4027" s="29"/>
      <c r="J4027" s="35" t="s">
        <v>435</v>
      </c>
      <c r="K4027" s="228"/>
      <c r="L4027" s="228"/>
      <c r="M4027" s="228"/>
      <c r="N4027" s="241"/>
      <c r="O4027" s="241"/>
      <c r="P4027" s="241"/>
    </row>
    <row r="4028" spans="1:20" s="36" customFormat="1" ht="20.100000000000001" customHeight="1">
      <c r="A4028" s="29"/>
      <c r="B4028" s="34"/>
      <c r="C4028" s="31"/>
      <c r="D4028" s="32"/>
      <c r="E4028" s="33"/>
      <c r="F4028" s="34" t="s">
        <v>467</v>
      </c>
      <c r="G4028" s="34" t="s">
        <v>468</v>
      </c>
      <c r="H4028" s="34" t="s">
        <v>434</v>
      </c>
      <c r="I4028" s="29"/>
      <c r="J4028" s="35" t="s">
        <v>435</v>
      </c>
      <c r="K4028" s="228"/>
      <c r="L4028" s="228"/>
      <c r="M4028" s="228"/>
      <c r="N4028" s="241"/>
      <c r="O4028" s="241"/>
      <c r="P4028" s="241"/>
    </row>
    <row r="4029" spans="1:20" s="36" customFormat="1" ht="20.100000000000001" customHeight="1">
      <c r="A4029" s="29"/>
      <c r="B4029" s="34"/>
      <c r="C4029" s="31"/>
      <c r="D4029" s="32"/>
      <c r="E4029" s="33"/>
      <c r="F4029" s="34" t="s">
        <v>468</v>
      </c>
      <c r="G4029" s="34" t="s">
        <v>700</v>
      </c>
      <c r="H4029" s="34" t="s">
        <v>434</v>
      </c>
      <c r="I4029" s="29"/>
      <c r="J4029" s="35" t="s">
        <v>435</v>
      </c>
      <c r="K4029" s="228"/>
      <c r="L4029" s="228"/>
      <c r="M4029" s="228"/>
      <c r="N4029" s="241"/>
      <c r="O4029" s="241"/>
      <c r="P4029" s="241"/>
    </row>
    <row r="4030" spans="1:20" s="25" customFormat="1" ht="20.100000000000001" customHeight="1">
      <c r="A4030" s="20"/>
      <c r="B4030" s="44"/>
      <c r="C4030" s="41"/>
      <c r="D4030" s="42"/>
      <c r="E4030" s="43"/>
      <c r="F4030" s="44"/>
      <c r="G4030" s="44"/>
      <c r="H4030" s="44"/>
      <c r="I4030" s="20"/>
      <c r="J4030" s="24"/>
      <c r="K4030" s="226"/>
      <c r="L4030" s="226"/>
      <c r="M4030" s="226"/>
      <c r="N4030" s="239"/>
      <c r="O4030" s="239"/>
      <c r="P4030" s="239"/>
    </row>
    <row r="4031" spans="1:20" s="25" customFormat="1" ht="20.100000000000001" customHeight="1">
      <c r="A4031" s="20"/>
      <c r="B4031" s="44"/>
      <c r="C4031" s="41"/>
      <c r="D4031" s="42"/>
      <c r="E4031" s="43"/>
      <c r="F4031" s="44"/>
      <c r="G4031" s="44"/>
      <c r="H4031" s="44"/>
      <c r="I4031" s="20"/>
      <c r="J4031" s="24"/>
      <c r="K4031" s="226"/>
      <c r="L4031" s="226"/>
      <c r="M4031" s="226"/>
      <c r="N4031" s="239"/>
      <c r="O4031" s="239"/>
      <c r="P4031" s="239"/>
    </row>
    <row r="4032" spans="1:20" s="36" customFormat="1" ht="20.100000000000001" customHeight="1">
      <c r="A4032" s="29"/>
      <c r="B4032" s="34">
        <v>287</v>
      </c>
      <c r="C4032" s="31">
        <v>3.0179999999999998</v>
      </c>
      <c r="D4032" s="32" t="s">
        <v>301</v>
      </c>
      <c r="E4032" s="33">
        <v>4.3390000000000004</v>
      </c>
      <c r="F4032" s="34" t="s">
        <v>433</v>
      </c>
      <c r="G4032" s="34" t="s">
        <v>447</v>
      </c>
      <c r="H4032" s="34" t="s">
        <v>434</v>
      </c>
      <c r="I4032" s="29"/>
      <c r="J4032" s="35" t="s">
        <v>435</v>
      </c>
      <c r="K4032" s="228" t="s">
        <v>434</v>
      </c>
      <c r="L4032" s="228">
        <f>COUNTIF(H4032:H4052,"B")</f>
        <v>17</v>
      </c>
      <c r="M4032" s="228">
        <v>200</v>
      </c>
      <c r="N4032" s="245">
        <f>L4032*M4032</f>
        <v>3400</v>
      </c>
      <c r="O4032" s="245">
        <v>139</v>
      </c>
      <c r="P4032" s="245">
        <f>O4032+N4032</f>
        <v>3539</v>
      </c>
      <c r="Q4032" s="76">
        <f>P4032/P4036</f>
        <v>0.81562572021203039</v>
      </c>
      <c r="R4032" s="76"/>
      <c r="S4032" s="76"/>
      <c r="T4032" s="76"/>
    </row>
    <row r="4033" spans="1:20" s="36" customFormat="1" ht="20.100000000000001" customHeight="1">
      <c r="A4033" s="29"/>
      <c r="B4033" s="34"/>
      <c r="C4033" s="31"/>
      <c r="D4033" s="32"/>
      <c r="E4033" s="33"/>
      <c r="F4033" s="34" t="s">
        <v>447</v>
      </c>
      <c r="G4033" s="34" t="s">
        <v>451</v>
      </c>
      <c r="H4033" s="34" t="s">
        <v>434</v>
      </c>
      <c r="I4033" s="29"/>
      <c r="J4033" s="35" t="s">
        <v>435</v>
      </c>
      <c r="K4033" s="228" t="s">
        <v>438</v>
      </c>
      <c r="L4033" s="228">
        <f>COUNTIF(H4032:H4052,"S")</f>
        <v>4</v>
      </c>
      <c r="M4033" s="228">
        <v>200</v>
      </c>
      <c r="N4033" s="245">
        <f>L4033*M4033</f>
        <v>800</v>
      </c>
      <c r="O4033" s="245"/>
      <c r="P4033" s="245">
        <f>N4033+O4033</f>
        <v>800</v>
      </c>
      <c r="Q4033" s="76">
        <f>P4033/P4036</f>
        <v>0.18437427978796958</v>
      </c>
      <c r="R4033" s="76"/>
      <c r="S4033" s="76"/>
      <c r="T4033" s="76"/>
    </row>
    <row r="4034" spans="1:20" s="36" customFormat="1" ht="20.100000000000001" customHeight="1">
      <c r="A4034" s="29"/>
      <c r="B4034" s="34"/>
      <c r="C4034" s="31"/>
      <c r="D4034" s="32"/>
      <c r="E4034" s="33"/>
      <c r="F4034" s="34" t="s">
        <v>451</v>
      </c>
      <c r="G4034" s="34" t="s">
        <v>454</v>
      </c>
      <c r="H4034" s="34" t="s">
        <v>438</v>
      </c>
      <c r="I4034" s="29"/>
      <c r="J4034" s="35" t="s">
        <v>435</v>
      </c>
      <c r="K4034" s="228" t="s">
        <v>440</v>
      </c>
      <c r="L4034" s="228">
        <f>COUNTIF(H4032:H4052,"RR")</f>
        <v>0</v>
      </c>
      <c r="M4034" s="228">
        <v>200</v>
      </c>
      <c r="N4034" s="245">
        <f>L4034*M4034</f>
        <v>0</v>
      </c>
      <c r="O4034" s="245"/>
      <c r="P4034" s="245">
        <f>N4034+O4034</f>
        <v>0</v>
      </c>
      <c r="Q4034" s="76">
        <f>P4034/P4036</f>
        <v>0</v>
      </c>
      <c r="R4034" s="76"/>
      <c r="S4034" s="76"/>
      <c r="T4034" s="76"/>
    </row>
    <row r="4035" spans="1:20" s="36" customFormat="1" ht="20.100000000000001" customHeight="1">
      <c r="A4035" s="29"/>
      <c r="B4035" s="34"/>
      <c r="C4035" s="31"/>
      <c r="D4035" s="32"/>
      <c r="E4035" s="33"/>
      <c r="F4035" s="34" t="s">
        <v>454</v>
      </c>
      <c r="G4035" s="34" t="s">
        <v>455</v>
      </c>
      <c r="H4035" s="34" t="s">
        <v>434</v>
      </c>
      <c r="I4035" s="29"/>
      <c r="J4035" s="35" t="s">
        <v>435</v>
      </c>
      <c r="K4035" s="228" t="s">
        <v>443</v>
      </c>
      <c r="L4035" s="228">
        <f>COUNTIF(H4032:H4052,"RB")</f>
        <v>0</v>
      </c>
      <c r="M4035" s="228">
        <v>200</v>
      </c>
      <c r="N4035" s="245">
        <f>L4035*M4035</f>
        <v>0</v>
      </c>
      <c r="O4035" s="245"/>
      <c r="P4035" s="245">
        <f>N4035+O4035</f>
        <v>0</v>
      </c>
      <c r="Q4035" s="76">
        <f>P4035/P4036</f>
        <v>0</v>
      </c>
      <c r="R4035" s="76"/>
      <c r="S4035" s="76"/>
      <c r="T4035" s="76"/>
    </row>
    <row r="4036" spans="1:20" s="36" customFormat="1" ht="20.100000000000001" customHeight="1">
      <c r="A4036" s="29"/>
      <c r="B4036" s="34"/>
      <c r="C4036" s="31"/>
      <c r="D4036" s="32"/>
      <c r="E4036" s="33"/>
      <c r="F4036" s="34" t="s">
        <v>455</v>
      </c>
      <c r="G4036" s="34" t="s">
        <v>456</v>
      </c>
      <c r="H4036" s="34" t="s">
        <v>434</v>
      </c>
      <c r="I4036" s="29"/>
      <c r="J4036" s="35" t="s">
        <v>435</v>
      </c>
      <c r="K4036" s="228"/>
      <c r="L4036" s="228"/>
      <c r="M4036" s="228"/>
      <c r="N4036" s="245"/>
      <c r="O4036" s="245"/>
      <c r="P4036" s="245">
        <f>SUM(P4032:P4035)</f>
        <v>4339</v>
      </c>
      <c r="Q4036" s="76">
        <f>SUM(Q4032:Q4035)</f>
        <v>1</v>
      </c>
      <c r="R4036" s="76"/>
      <c r="S4036" s="76"/>
      <c r="T4036" s="76"/>
    </row>
    <row r="4037" spans="1:20" s="36" customFormat="1" ht="20.100000000000001" customHeight="1">
      <c r="A4037" s="29"/>
      <c r="B4037" s="34"/>
      <c r="C4037" s="31"/>
      <c r="D4037" s="32"/>
      <c r="E4037" s="33"/>
      <c r="F4037" s="34" t="s">
        <v>456</v>
      </c>
      <c r="G4037" s="34" t="s">
        <v>457</v>
      </c>
      <c r="H4037" s="34" t="s">
        <v>434</v>
      </c>
      <c r="I4037" s="29"/>
      <c r="J4037" s="35" t="s">
        <v>435</v>
      </c>
      <c r="K4037" s="228"/>
      <c r="L4037" s="228"/>
      <c r="M4037" s="228"/>
      <c r="N4037" s="241"/>
      <c r="O4037" s="241"/>
      <c r="P4037" s="241"/>
    </row>
    <row r="4038" spans="1:20" s="36" customFormat="1" ht="20.100000000000001" customHeight="1">
      <c r="A4038" s="29"/>
      <c r="B4038" s="34"/>
      <c r="C4038" s="31"/>
      <c r="D4038" s="32"/>
      <c r="E4038" s="33"/>
      <c r="F4038" s="34" t="s">
        <v>457</v>
      </c>
      <c r="G4038" s="34" t="s">
        <v>460</v>
      </c>
      <c r="H4038" s="34" t="s">
        <v>438</v>
      </c>
      <c r="I4038" s="29"/>
      <c r="J4038" s="35" t="s">
        <v>435</v>
      </c>
      <c r="K4038" s="228"/>
      <c r="L4038" s="228"/>
      <c r="M4038" s="228"/>
      <c r="N4038" s="241"/>
      <c r="O4038" s="241"/>
      <c r="P4038" s="241"/>
    </row>
    <row r="4039" spans="1:20" s="36" customFormat="1" ht="20.100000000000001" customHeight="1">
      <c r="A4039" s="29"/>
      <c r="B4039" s="34"/>
      <c r="C4039" s="31"/>
      <c r="D4039" s="32"/>
      <c r="E4039" s="33"/>
      <c r="F4039" s="34" t="s">
        <v>460</v>
      </c>
      <c r="G4039" s="34" t="s">
        <v>463</v>
      </c>
      <c r="H4039" s="34" t="s">
        <v>434</v>
      </c>
      <c r="I4039" s="29"/>
      <c r="J4039" s="35" t="s">
        <v>435</v>
      </c>
      <c r="K4039" s="228"/>
      <c r="L4039" s="228"/>
      <c r="M4039" s="228"/>
      <c r="N4039" s="241"/>
      <c r="O4039" s="241"/>
      <c r="P4039" s="241"/>
    </row>
    <row r="4040" spans="1:20" s="36" customFormat="1" ht="20.100000000000001" customHeight="1">
      <c r="A4040" s="29"/>
      <c r="B4040" s="34"/>
      <c r="C4040" s="31"/>
      <c r="D4040" s="32"/>
      <c r="E4040" s="33"/>
      <c r="F4040" s="34" t="s">
        <v>463</v>
      </c>
      <c r="G4040" s="34" t="s">
        <v>464</v>
      </c>
      <c r="H4040" s="34" t="s">
        <v>434</v>
      </c>
      <c r="I4040" s="29"/>
      <c r="J4040" s="35" t="s">
        <v>435</v>
      </c>
      <c r="K4040" s="228"/>
      <c r="L4040" s="228"/>
      <c r="M4040" s="228"/>
      <c r="N4040" s="241"/>
      <c r="O4040" s="241"/>
      <c r="P4040" s="241"/>
    </row>
    <row r="4041" spans="1:20" s="36" customFormat="1" ht="20.100000000000001" customHeight="1">
      <c r="A4041" s="29"/>
      <c r="B4041" s="34"/>
      <c r="C4041" s="31"/>
      <c r="D4041" s="32"/>
      <c r="E4041" s="33"/>
      <c r="F4041" s="34" t="s">
        <v>464</v>
      </c>
      <c r="G4041" s="34" t="s">
        <v>465</v>
      </c>
      <c r="H4041" s="34" t="s">
        <v>434</v>
      </c>
      <c r="I4041" s="29"/>
      <c r="J4041" s="35" t="s">
        <v>435</v>
      </c>
      <c r="K4041" s="228"/>
      <c r="L4041" s="228"/>
      <c r="M4041" s="228"/>
      <c r="N4041" s="241"/>
      <c r="O4041" s="241"/>
      <c r="P4041" s="241"/>
    </row>
    <row r="4042" spans="1:20" s="36" customFormat="1" ht="20.100000000000001" customHeight="1">
      <c r="A4042" s="29"/>
      <c r="B4042" s="34"/>
      <c r="C4042" s="31"/>
      <c r="D4042" s="32"/>
      <c r="E4042" s="33"/>
      <c r="F4042" s="34" t="s">
        <v>465</v>
      </c>
      <c r="G4042" s="34" t="s">
        <v>466</v>
      </c>
      <c r="H4042" s="34" t="s">
        <v>438</v>
      </c>
      <c r="I4042" s="29"/>
      <c r="J4042" s="35" t="s">
        <v>435</v>
      </c>
      <c r="K4042" s="228"/>
      <c r="L4042" s="228"/>
      <c r="M4042" s="228"/>
      <c r="N4042" s="241"/>
      <c r="O4042" s="241"/>
      <c r="P4042" s="241"/>
    </row>
    <row r="4043" spans="1:20" s="36" customFormat="1" ht="20.100000000000001" customHeight="1">
      <c r="A4043" s="29"/>
      <c r="B4043" s="34"/>
      <c r="C4043" s="31"/>
      <c r="D4043" s="32"/>
      <c r="E4043" s="33"/>
      <c r="F4043" s="34" t="s">
        <v>466</v>
      </c>
      <c r="G4043" s="34" t="s">
        <v>467</v>
      </c>
      <c r="H4043" s="34" t="s">
        <v>434</v>
      </c>
      <c r="I4043" s="29"/>
      <c r="J4043" s="35" t="s">
        <v>435</v>
      </c>
      <c r="K4043" s="228"/>
      <c r="L4043" s="228"/>
      <c r="M4043" s="228"/>
      <c r="N4043" s="241"/>
      <c r="O4043" s="241"/>
      <c r="P4043" s="241"/>
    </row>
    <row r="4044" spans="1:20" s="36" customFormat="1" ht="20.100000000000001" customHeight="1">
      <c r="A4044" s="29"/>
      <c r="B4044" s="34"/>
      <c r="C4044" s="31"/>
      <c r="D4044" s="32"/>
      <c r="E4044" s="33"/>
      <c r="F4044" s="34" t="s">
        <v>467</v>
      </c>
      <c r="G4044" s="34" t="s">
        <v>468</v>
      </c>
      <c r="H4044" s="34" t="s">
        <v>434</v>
      </c>
      <c r="I4044" s="29"/>
      <c r="J4044" s="35" t="s">
        <v>435</v>
      </c>
      <c r="K4044" s="228"/>
      <c r="L4044" s="228"/>
      <c r="M4044" s="228"/>
      <c r="N4044" s="241"/>
      <c r="O4044" s="241"/>
      <c r="P4044" s="241"/>
    </row>
    <row r="4045" spans="1:20" s="36" customFormat="1" ht="20.100000000000001" customHeight="1">
      <c r="A4045" s="29"/>
      <c r="B4045" s="34"/>
      <c r="C4045" s="31"/>
      <c r="D4045" s="32"/>
      <c r="E4045" s="33"/>
      <c r="F4045" s="34" t="s">
        <v>468</v>
      </c>
      <c r="G4045" s="34" t="s">
        <v>469</v>
      </c>
      <c r="H4045" s="34" t="s">
        <v>434</v>
      </c>
      <c r="I4045" s="29"/>
      <c r="J4045" s="35" t="s">
        <v>435</v>
      </c>
      <c r="K4045" s="228"/>
      <c r="L4045" s="228"/>
      <c r="M4045" s="228"/>
      <c r="N4045" s="241"/>
      <c r="O4045" s="241"/>
      <c r="P4045" s="241"/>
    </row>
    <row r="4046" spans="1:20" s="36" customFormat="1" ht="20.100000000000001" customHeight="1">
      <c r="A4046" s="29"/>
      <c r="B4046" s="34"/>
      <c r="C4046" s="31"/>
      <c r="D4046" s="32"/>
      <c r="E4046" s="33"/>
      <c r="F4046" s="34" t="s">
        <v>469</v>
      </c>
      <c r="G4046" s="34" t="s">
        <v>470</v>
      </c>
      <c r="H4046" s="34" t="s">
        <v>434</v>
      </c>
      <c r="I4046" s="29"/>
      <c r="J4046" s="35" t="s">
        <v>435</v>
      </c>
      <c r="K4046" s="228"/>
      <c r="L4046" s="228"/>
      <c r="M4046" s="228"/>
      <c r="N4046" s="241"/>
      <c r="O4046" s="241"/>
      <c r="P4046" s="241"/>
    </row>
    <row r="4047" spans="1:20" s="36" customFormat="1" ht="20.100000000000001" customHeight="1">
      <c r="A4047" s="29"/>
      <c r="B4047" s="34"/>
      <c r="C4047" s="31"/>
      <c r="D4047" s="32"/>
      <c r="E4047" s="33"/>
      <c r="F4047" s="34" t="s">
        <v>470</v>
      </c>
      <c r="G4047" s="34" t="s">
        <v>471</v>
      </c>
      <c r="H4047" s="34" t="s">
        <v>434</v>
      </c>
      <c r="I4047" s="29"/>
      <c r="J4047" s="35" t="s">
        <v>435</v>
      </c>
      <c r="K4047" s="228"/>
      <c r="L4047" s="228"/>
      <c r="M4047" s="228"/>
      <c r="N4047" s="241"/>
      <c r="O4047" s="241"/>
      <c r="P4047" s="241"/>
    </row>
    <row r="4048" spans="1:20" s="36" customFormat="1" ht="20.100000000000001" customHeight="1">
      <c r="A4048" s="29"/>
      <c r="B4048" s="34"/>
      <c r="C4048" s="31"/>
      <c r="D4048" s="32"/>
      <c r="E4048" s="33"/>
      <c r="F4048" s="34" t="s">
        <v>471</v>
      </c>
      <c r="G4048" s="34" t="s">
        <v>473</v>
      </c>
      <c r="H4048" s="34" t="s">
        <v>434</v>
      </c>
      <c r="I4048" s="29"/>
      <c r="J4048" s="35" t="s">
        <v>435</v>
      </c>
      <c r="K4048" s="228"/>
      <c r="L4048" s="228"/>
      <c r="M4048" s="228"/>
      <c r="N4048" s="241"/>
      <c r="O4048" s="241"/>
      <c r="P4048" s="241"/>
    </row>
    <row r="4049" spans="1:20" s="36" customFormat="1" ht="20.100000000000001" customHeight="1">
      <c r="A4049" s="29"/>
      <c r="B4049" s="34"/>
      <c r="C4049" s="31"/>
      <c r="D4049" s="32"/>
      <c r="E4049" s="33"/>
      <c r="F4049" s="34" t="s">
        <v>473</v>
      </c>
      <c r="G4049" s="34" t="s">
        <v>474</v>
      </c>
      <c r="H4049" s="34" t="s">
        <v>438</v>
      </c>
      <c r="I4049" s="29"/>
      <c r="J4049" s="35" t="s">
        <v>435</v>
      </c>
      <c r="K4049" s="228"/>
      <c r="L4049" s="228"/>
      <c r="M4049" s="228"/>
      <c r="N4049" s="241"/>
      <c r="O4049" s="241"/>
      <c r="P4049" s="241"/>
    </row>
    <row r="4050" spans="1:20" s="36" customFormat="1" ht="20.100000000000001" customHeight="1">
      <c r="A4050" s="29"/>
      <c r="B4050" s="34"/>
      <c r="C4050" s="31"/>
      <c r="D4050" s="32"/>
      <c r="E4050" s="33"/>
      <c r="F4050" s="34" t="s">
        <v>474</v>
      </c>
      <c r="G4050" s="34" t="s">
        <v>475</v>
      </c>
      <c r="H4050" s="34" t="s">
        <v>434</v>
      </c>
      <c r="I4050" s="29"/>
      <c r="J4050" s="35" t="s">
        <v>435</v>
      </c>
      <c r="K4050" s="228"/>
      <c r="L4050" s="228"/>
      <c r="M4050" s="228"/>
      <c r="N4050" s="241"/>
      <c r="O4050" s="241"/>
      <c r="P4050" s="241"/>
    </row>
    <row r="4051" spans="1:20" s="36" customFormat="1" ht="20.100000000000001" customHeight="1">
      <c r="A4051" s="29"/>
      <c r="B4051" s="34"/>
      <c r="C4051" s="31"/>
      <c r="D4051" s="32"/>
      <c r="E4051" s="33"/>
      <c r="F4051" s="34" t="s">
        <v>475</v>
      </c>
      <c r="G4051" s="34" t="s">
        <v>476</v>
      </c>
      <c r="H4051" s="34" t="s">
        <v>434</v>
      </c>
      <c r="I4051" s="29"/>
      <c r="J4051" s="35" t="s">
        <v>435</v>
      </c>
      <c r="K4051" s="228"/>
      <c r="L4051" s="228"/>
      <c r="M4051" s="228"/>
      <c r="N4051" s="241"/>
      <c r="O4051" s="241"/>
      <c r="P4051" s="241"/>
    </row>
    <row r="4052" spans="1:20" s="36" customFormat="1" ht="20.100000000000001" customHeight="1">
      <c r="A4052" s="29"/>
      <c r="B4052" s="34"/>
      <c r="C4052" s="31"/>
      <c r="D4052" s="32"/>
      <c r="E4052" s="33"/>
      <c r="F4052" s="34" t="s">
        <v>476</v>
      </c>
      <c r="G4052" s="34" t="s">
        <v>477</v>
      </c>
      <c r="H4052" s="34" t="s">
        <v>434</v>
      </c>
      <c r="I4052" s="29"/>
      <c r="J4052" s="35" t="s">
        <v>435</v>
      </c>
      <c r="K4052" s="228"/>
      <c r="L4052" s="228"/>
      <c r="M4052" s="228"/>
      <c r="N4052" s="241"/>
      <c r="O4052" s="241"/>
      <c r="P4052" s="241"/>
    </row>
    <row r="4053" spans="1:20" s="36" customFormat="1" ht="20.100000000000001" customHeight="1">
      <c r="A4053" s="29"/>
      <c r="B4053" s="34"/>
      <c r="C4053" s="31"/>
      <c r="D4053" s="32"/>
      <c r="E4053" s="33"/>
      <c r="F4053" s="34" t="s">
        <v>477</v>
      </c>
      <c r="G4053" s="34" t="s">
        <v>701</v>
      </c>
      <c r="H4053" s="34" t="s">
        <v>434</v>
      </c>
      <c r="I4053" s="29"/>
      <c r="J4053" s="35" t="s">
        <v>435</v>
      </c>
      <c r="K4053" s="228"/>
      <c r="L4053" s="228"/>
      <c r="M4053" s="228"/>
      <c r="N4053" s="241"/>
      <c r="O4053" s="241"/>
      <c r="P4053" s="241"/>
    </row>
    <row r="4054" spans="1:20" s="25" customFormat="1" ht="20.100000000000001" customHeight="1">
      <c r="A4054" s="20"/>
      <c r="B4054" s="44"/>
      <c r="C4054" s="41"/>
      <c r="D4054" s="42"/>
      <c r="E4054" s="43"/>
      <c r="F4054" s="44"/>
      <c r="G4054" s="44"/>
      <c r="H4054" s="44"/>
      <c r="I4054" s="20"/>
      <c r="J4054" s="24"/>
      <c r="K4054" s="226"/>
      <c r="L4054" s="226"/>
      <c r="M4054" s="226"/>
      <c r="N4054" s="239"/>
      <c r="O4054" s="239"/>
      <c r="P4054" s="239"/>
    </row>
    <row r="4055" spans="1:20" s="25" customFormat="1" ht="20.100000000000001" customHeight="1">
      <c r="A4055" s="20"/>
      <c r="B4055" s="44"/>
      <c r="C4055" s="41"/>
      <c r="D4055" s="42"/>
      <c r="E4055" s="43"/>
      <c r="F4055" s="44"/>
      <c r="G4055" s="44"/>
      <c r="H4055" s="44"/>
      <c r="I4055" s="20"/>
      <c r="J4055" s="24"/>
      <c r="K4055" s="226"/>
      <c r="L4055" s="226"/>
      <c r="M4055" s="226"/>
      <c r="N4055" s="239"/>
      <c r="O4055" s="239"/>
      <c r="P4055" s="239"/>
    </row>
    <row r="4056" spans="1:20" s="36" customFormat="1" ht="20.100000000000001" customHeight="1">
      <c r="A4056" s="29"/>
      <c r="B4056" s="34">
        <v>288</v>
      </c>
      <c r="C4056" s="31">
        <v>3.0190000000000001</v>
      </c>
      <c r="D4056" s="32" t="s">
        <v>302</v>
      </c>
      <c r="E4056" s="33">
        <v>0.68600000000000005</v>
      </c>
      <c r="F4056" s="34" t="s">
        <v>433</v>
      </c>
      <c r="G4056" s="34" t="s">
        <v>447</v>
      </c>
      <c r="H4056" s="34" t="s">
        <v>434</v>
      </c>
      <c r="I4056" s="29"/>
      <c r="J4056" s="35" t="s">
        <v>435</v>
      </c>
      <c r="K4056" s="228" t="s">
        <v>434</v>
      </c>
      <c r="L4056" s="228">
        <f>COUNTIF(H4056:H4058,"B")</f>
        <v>3</v>
      </c>
      <c r="M4056" s="228">
        <v>200</v>
      </c>
      <c r="N4056" s="245">
        <f>L4056*M4056</f>
        <v>600</v>
      </c>
      <c r="O4056" s="245">
        <v>86</v>
      </c>
      <c r="P4056" s="245">
        <f>O4056+N4056</f>
        <v>686</v>
      </c>
      <c r="Q4056" s="76">
        <f>P4056/P4060</f>
        <v>1</v>
      </c>
      <c r="R4056" s="76"/>
      <c r="S4056" s="76"/>
      <c r="T4056" s="76"/>
    </row>
    <row r="4057" spans="1:20" s="36" customFormat="1" ht="20.100000000000001" customHeight="1">
      <c r="A4057" s="29"/>
      <c r="B4057" s="34"/>
      <c r="C4057" s="31"/>
      <c r="D4057" s="32"/>
      <c r="E4057" s="33"/>
      <c r="F4057" s="34" t="s">
        <v>447</v>
      </c>
      <c r="G4057" s="34" t="s">
        <v>451</v>
      </c>
      <c r="H4057" s="34" t="s">
        <v>434</v>
      </c>
      <c r="I4057" s="29"/>
      <c r="J4057" s="35" t="s">
        <v>435</v>
      </c>
      <c r="K4057" s="228" t="s">
        <v>438</v>
      </c>
      <c r="L4057" s="228">
        <f>COUNTIF(H4056:H4058,"S")</f>
        <v>0</v>
      </c>
      <c r="M4057" s="228">
        <v>200</v>
      </c>
      <c r="N4057" s="245">
        <f>L4057*M4057</f>
        <v>0</v>
      </c>
      <c r="O4057" s="245"/>
      <c r="P4057" s="245">
        <f>N4057+O4057</f>
        <v>0</v>
      </c>
      <c r="Q4057" s="76">
        <f>P4057/P4060</f>
        <v>0</v>
      </c>
      <c r="R4057" s="76"/>
      <c r="S4057" s="76"/>
      <c r="T4057" s="76"/>
    </row>
    <row r="4058" spans="1:20" s="36" customFormat="1" ht="20.100000000000001" customHeight="1">
      <c r="A4058" s="29"/>
      <c r="B4058" s="34"/>
      <c r="C4058" s="31"/>
      <c r="D4058" s="32"/>
      <c r="E4058" s="33"/>
      <c r="F4058" s="34" t="s">
        <v>451</v>
      </c>
      <c r="G4058" s="34" t="s">
        <v>454</v>
      </c>
      <c r="H4058" s="34" t="s">
        <v>434</v>
      </c>
      <c r="I4058" s="29"/>
      <c r="J4058" s="35" t="s">
        <v>435</v>
      </c>
      <c r="K4058" s="228" t="s">
        <v>440</v>
      </c>
      <c r="L4058" s="228">
        <f>COUNTIF(H4056:H4058,"RR")</f>
        <v>0</v>
      </c>
      <c r="M4058" s="228">
        <v>200</v>
      </c>
      <c r="N4058" s="245">
        <f>L4058*M4058</f>
        <v>0</v>
      </c>
      <c r="O4058" s="245"/>
      <c r="P4058" s="245">
        <f>N4058+O4058</f>
        <v>0</v>
      </c>
      <c r="Q4058" s="76">
        <f>P4058/P4060</f>
        <v>0</v>
      </c>
      <c r="R4058" s="76"/>
      <c r="S4058" s="76"/>
      <c r="T4058" s="76"/>
    </row>
    <row r="4059" spans="1:20" s="36" customFormat="1" ht="20.100000000000001" customHeight="1">
      <c r="A4059" s="29"/>
      <c r="B4059" s="34"/>
      <c r="C4059" s="31"/>
      <c r="D4059" s="32"/>
      <c r="E4059" s="33"/>
      <c r="F4059" s="34" t="s">
        <v>454</v>
      </c>
      <c r="G4059" s="34" t="s">
        <v>702</v>
      </c>
      <c r="H4059" s="34" t="s">
        <v>434</v>
      </c>
      <c r="I4059" s="29"/>
      <c r="J4059" s="35" t="s">
        <v>435</v>
      </c>
      <c r="K4059" s="228" t="s">
        <v>443</v>
      </c>
      <c r="L4059" s="228">
        <f>COUNTIF(H4056:H4058,"RB")</f>
        <v>0</v>
      </c>
      <c r="M4059" s="228">
        <v>200</v>
      </c>
      <c r="N4059" s="245">
        <f>L4059*M4059</f>
        <v>0</v>
      </c>
      <c r="O4059" s="245"/>
      <c r="P4059" s="245">
        <f>N4059+O4059</f>
        <v>0</v>
      </c>
      <c r="Q4059" s="76">
        <f>P4059/P4060</f>
        <v>0</v>
      </c>
      <c r="R4059" s="76"/>
      <c r="S4059" s="76"/>
      <c r="T4059" s="76"/>
    </row>
    <row r="4060" spans="1:20" s="36" customFormat="1" ht="20.100000000000001" customHeight="1">
      <c r="A4060" s="29"/>
      <c r="B4060" s="34"/>
      <c r="C4060" s="31"/>
      <c r="D4060" s="32"/>
      <c r="E4060" s="33"/>
      <c r="F4060" s="34"/>
      <c r="G4060" s="34"/>
      <c r="H4060" s="34"/>
      <c r="I4060" s="29"/>
      <c r="J4060" s="35"/>
      <c r="K4060" s="228"/>
      <c r="L4060" s="228"/>
      <c r="M4060" s="228"/>
      <c r="N4060" s="245"/>
      <c r="O4060" s="245"/>
      <c r="P4060" s="245">
        <f>SUM(P4056:P4059)</f>
        <v>686</v>
      </c>
      <c r="Q4060" s="76">
        <f>SUM(Q4056:Q4059)</f>
        <v>1</v>
      </c>
      <c r="R4060" s="76"/>
      <c r="S4060" s="76"/>
      <c r="T4060" s="76"/>
    </row>
    <row r="4061" spans="1:20" s="25" customFormat="1" ht="20.100000000000001" customHeight="1">
      <c r="A4061" s="20"/>
      <c r="B4061" s="44"/>
      <c r="C4061" s="41"/>
      <c r="D4061" s="42"/>
      <c r="E4061" s="43"/>
      <c r="F4061" s="44"/>
      <c r="G4061" s="44"/>
      <c r="H4061" s="44"/>
      <c r="I4061" s="20"/>
      <c r="J4061" s="24"/>
      <c r="K4061" s="226"/>
      <c r="L4061" s="226"/>
      <c r="M4061" s="226"/>
      <c r="N4061" s="239"/>
      <c r="O4061" s="239"/>
      <c r="P4061" s="239"/>
    </row>
    <row r="4062" spans="1:20" s="25" customFormat="1" ht="20.100000000000001" customHeight="1">
      <c r="A4062" s="20"/>
      <c r="B4062" s="44"/>
      <c r="C4062" s="41"/>
      <c r="D4062" s="42"/>
      <c r="E4062" s="43"/>
      <c r="F4062" s="44"/>
      <c r="G4062" s="44"/>
      <c r="H4062" s="44"/>
      <c r="I4062" s="20"/>
      <c r="J4062" s="24"/>
      <c r="K4062" s="226"/>
      <c r="L4062" s="226"/>
      <c r="M4062" s="226"/>
      <c r="N4062" s="239"/>
      <c r="O4062" s="239"/>
      <c r="P4062" s="239"/>
    </row>
    <row r="4063" spans="1:20" s="36" customFormat="1" ht="20.100000000000001" customHeight="1">
      <c r="A4063" s="29"/>
      <c r="B4063" s="34">
        <v>289</v>
      </c>
      <c r="C4063" s="31">
        <v>3.02</v>
      </c>
      <c r="D4063" s="32" t="s">
        <v>303</v>
      </c>
      <c r="E4063" s="33">
        <v>0.14099999999999999</v>
      </c>
      <c r="F4063" s="34" t="s">
        <v>433</v>
      </c>
      <c r="G4063" s="34" t="s">
        <v>703</v>
      </c>
      <c r="H4063" s="34" t="s">
        <v>434</v>
      </c>
      <c r="I4063" s="29"/>
      <c r="J4063" s="35" t="s">
        <v>435</v>
      </c>
      <c r="K4063" s="228" t="s">
        <v>434</v>
      </c>
      <c r="L4063" s="228">
        <v>0</v>
      </c>
      <c r="M4063" s="228">
        <v>200</v>
      </c>
      <c r="N4063" s="245">
        <v>0</v>
      </c>
      <c r="O4063" s="245">
        <v>141</v>
      </c>
      <c r="P4063" s="245">
        <f>O4063+N4063</f>
        <v>141</v>
      </c>
      <c r="Q4063" s="76">
        <f>P4063/P4067</f>
        <v>1</v>
      </c>
      <c r="R4063" s="76"/>
      <c r="S4063" s="76"/>
      <c r="T4063" s="76"/>
    </row>
    <row r="4064" spans="1:20" s="36" customFormat="1" ht="20.100000000000001" customHeight="1">
      <c r="A4064" s="29"/>
      <c r="B4064" s="34"/>
      <c r="C4064" s="31"/>
      <c r="D4064" s="32"/>
      <c r="E4064" s="33"/>
      <c r="F4064" s="34"/>
      <c r="G4064" s="34"/>
      <c r="H4064" s="34"/>
      <c r="I4064" s="29"/>
      <c r="J4064" s="35"/>
      <c r="K4064" s="228" t="s">
        <v>438</v>
      </c>
      <c r="L4064" s="228">
        <f>COUNTIF(H4063:H4066,"S")</f>
        <v>0</v>
      </c>
      <c r="M4064" s="228">
        <v>200</v>
      </c>
      <c r="N4064" s="245">
        <v>0</v>
      </c>
      <c r="O4064" s="245"/>
      <c r="P4064" s="245">
        <f>N4064+O4064</f>
        <v>0</v>
      </c>
      <c r="Q4064" s="76">
        <f>P4064/P4067</f>
        <v>0</v>
      </c>
      <c r="R4064" s="76"/>
      <c r="S4064" s="76"/>
      <c r="T4064" s="76"/>
    </row>
    <row r="4065" spans="1:20" s="36" customFormat="1" ht="20.100000000000001" customHeight="1">
      <c r="A4065" s="29"/>
      <c r="B4065" s="34"/>
      <c r="C4065" s="31"/>
      <c r="D4065" s="32"/>
      <c r="E4065" s="33"/>
      <c r="F4065" s="34"/>
      <c r="G4065" s="34"/>
      <c r="H4065" s="34"/>
      <c r="I4065" s="29"/>
      <c r="J4065" s="35"/>
      <c r="K4065" s="228" t="s">
        <v>440</v>
      </c>
      <c r="L4065" s="228">
        <f>COUNTIF(H4063:H4066,"RR")</f>
        <v>0</v>
      </c>
      <c r="M4065" s="228">
        <v>200</v>
      </c>
      <c r="N4065" s="245">
        <v>0</v>
      </c>
      <c r="O4065" s="245"/>
      <c r="P4065" s="245">
        <f>N4065+O4065</f>
        <v>0</v>
      </c>
      <c r="Q4065" s="76">
        <f>P4065/P4067</f>
        <v>0</v>
      </c>
      <c r="R4065" s="76"/>
      <c r="S4065" s="76"/>
      <c r="T4065" s="76"/>
    </row>
    <row r="4066" spans="1:20" s="36" customFormat="1" ht="20.100000000000001" customHeight="1">
      <c r="A4066" s="29"/>
      <c r="B4066" s="34"/>
      <c r="C4066" s="31"/>
      <c r="D4066" s="32"/>
      <c r="E4066" s="33"/>
      <c r="F4066" s="34"/>
      <c r="G4066" s="34"/>
      <c r="H4066" s="34"/>
      <c r="I4066" s="29"/>
      <c r="J4066" s="35"/>
      <c r="K4066" s="228" t="s">
        <v>443</v>
      </c>
      <c r="L4066" s="228">
        <f>COUNTIF(H4063:H4065,"RB")</f>
        <v>0</v>
      </c>
      <c r="M4066" s="228">
        <v>200</v>
      </c>
      <c r="N4066" s="245">
        <v>0</v>
      </c>
      <c r="O4066" s="245"/>
      <c r="P4066" s="245">
        <f>N4066+O4066</f>
        <v>0</v>
      </c>
      <c r="Q4066" s="76">
        <f>P4066/P4067</f>
        <v>0</v>
      </c>
      <c r="R4066" s="76"/>
      <c r="S4066" s="76"/>
      <c r="T4066" s="76"/>
    </row>
    <row r="4067" spans="1:20" s="36" customFormat="1" ht="20.100000000000001" customHeight="1">
      <c r="A4067" s="29"/>
      <c r="B4067" s="34"/>
      <c r="C4067" s="31"/>
      <c r="D4067" s="32"/>
      <c r="E4067" s="33"/>
      <c r="F4067" s="34"/>
      <c r="G4067" s="34"/>
      <c r="H4067" s="34"/>
      <c r="I4067" s="29"/>
      <c r="J4067" s="35"/>
      <c r="K4067" s="228"/>
      <c r="L4067" s="228"/>
      <c r="M4067" s="228"/>
      <c r="N4067" s="245"/>
      <c r="O4067" s="245"/>
      <c r="P4067" s="245">
        <f>SUM(P4063:P4066)</f>
        <v>141</v>
      </c>
      <c r="Q4067" s="76">
        <f>SUM(Q4063:Q4066)</f>
        <v>1</v>
      </c>
      <c r="R4067" s="76"/>
      <c r="S4067" s="76"/>
      <c r="T4067" s="76"/>
    </row>
    <row r="4068" spans="1:20" s="25" customFormat="1" ht="20.100000000000001" customHeight="1">
      <c r="A4068" s="20"/>
      <c r="B4068" s="44"/>
      <c r="C4068" s="41"/>
      <c r="D4068" s="42"/>
      <c r="E4068" s="43"/>
      <c r="F4068" s="44"/>
      <c r="G4068" s="44"/>
      <c r="H4068" s="44"/>
      <c r="I4068" s="20"/>
      <c r="J4068" s="24"/>
      <c r="K4068" s="226"/>
      <c r="L4068" s="226"/>
      <c r="M4068" s="226"/>
      <c r="N4068" s="239"/>
      <c r="O4068" s="239"/>
      <c r="P4068" s="239"/>
    </row>
    <row r="4069" spans="1:20" s="25" customFormat="1" ht="20.100000000000001" customHeight="1">
      <c r="A4069" s="20"/>
      <c r="B4069" s="44"/>
      <c r="C4069" s="41"/>
      <c r="D4069" s="42"/>
      <c r="E4069" s="43"/>
      <c r="F4069" s="44"/>
      <c r="G4069" s="44"/>
      <c r="H4069" s="44"/>
      <c r="I4069" s="20"/>
      <c r="J4069" s="24"/>
      <c r="K4069" s="226"/>
      <c r="L4069" s="226"/>
      <c r="M4069" s="226"/>
      <c r="N4069" s="239"/>
      <c r="O4069" s="239"/>
      <c r="P4069" s="239"/>
    </row>
    <row r="4070" spans="1:20" s="36" customFormat="1" ht="20.100000000000001" customHeight="1">
      <c r="A4070" s="29"/>
      <c r="B4070" s="34">
        <v>290</v>
      </c>
      <c r="C4070" s="31">
        <v>3.0209999999999999</v>
      </c>
      <c r="D4070" s="32" t="s">
        <v>304</v>
      </c>
      <c r="E4070" s="33">
        <v>0.58699999999999997</v>
      </c>
      <c r="F4070" s="34" t="s">
        <v>433</v>
      </c>
      <c r="G4070" s="34" t="s">
        <v>447</v>
      </c>
      <c r="H4070" s="34" t="s">
        <v>434</v>
      </c>
      <c r="I4070" s="29"/>
      <c r="J4070" s="35" t="s">
        <v>435</v>
      </c>
      <c r="K4070" s="228" t="s">
        <v>434</v>
      </c>
      <c r="L4070" s="228">
        <f>COUNTIF(H4070:H4073,"B")</f>
        <v>3</v>
      </c>
      <c r="M4070" s="228">
        <v>200</v>
      </c>
      <c r="N4070" s="245">
        <v>400</v>
      </c>
      <c r="O4070" s="245">
        <v>187</v>
      </c>
      <c r="P4070" s="245">
        <f>O4070+N4070</f>
        <v>587</v>
      </c>
      <c r="Q4070" s="76">
        <f>P4070/P4074</f>
        <v>1</v>
      </c>
      <c r="R4070" s="76"/>
      <c r="S4070" s="76"/>
      <c r="T4070" s="76"/>
    </row>
    <row r="4071" spans="1:20" s="36" customFormat="1" ht="20.100000000000001" customHeight="1">
      <c r="A4071" s="29"/>
      <c r="B4071" s="34"/>
      <c r="C4071" s="31"/>
      <c r="D4071" s="32"/>
      <c r="E4071" s="33"/>
      <c r="F4071" s="34" t="s">
        <v>447</v>
      </c>
      <c r="G4071" s="34" t="s">
        <v>451</v>
      </c>
      <c r="H4071" s="34" t="s">
        <v>434</v>
      </c>
      <c r="I4071" s="29"/>
      <c r="J4071" s="35" t="s">
        <v>435</v>
      </c>
      <c r="K4071" s="228" t="s">
        <v>438</v>
      </c>
      <c r="L4071" s="228">
        <f>COUNTIF(H4070:H4073,"S")</f>
        <v>0</v>
      </c>
      <c r="M4071" s="228">
        <v>200</v>
      </c>
      <c r="N4071" s="245">
        <v>0</v>
      </c>
      <c r="O4071" s="245"/>
      <c r="P4071" s="245">
        <f>N4071+O4071</f>
        <v>0</v>
      </c>
      <c r="Q4071" s="76">
        <f>P4071/P4074</f>
        <v>0</v>
      </c>
      <c r="R4071" s="76"/>
      <c r="S4071" s="76"/>
      <c r="T4071" s="76"/>
    </row>
    <row r="4072" spans="1:20" s="36" customFormat="1" ht="20.100000000000001" customHeight="1">
      <c r="A4072" s="29"/>
      <c r="B4072" s="34"/>
      <c r="C4072" s="31"/>
      <c r="D4072" s="32"/>
      <c r="E4072" s="33"/>
      <c r="F4072" s="34" t="s">
        <v>451</v>
      </c>
      <c r="G4072" s="34" t="s">
        <v>704</v>
      </c>
      <c r="H4072" s="34" t="s">
        <v>434</v>
      </c>
      <c r="I4072" s="29"/>
      <c r="J4072" s="35" t="s">
        <v>435</v>
      </c>
      <c r="K4072" s="228" t="s">
        <v>440</v>
      </c>
      <c r="L4072" s="228">
        <f>COUNTIF(H4070:H4073,"RR")</f>
        <v>0</v>
      </c>
      <c r="M4072" s="228">
        <v>200</v>
      </c>
      <c r="N4072" s="245">
        <v>0</v>
      </c>
      <c r="O4072" s="245"/>
      <c r="P4072" s="245">
        <f>N4072+O4072</f>
        <v>0</v>
      </c>
      <c r="Q4072" s="76">
        <f>P4072/P4074</f>
        <v>0</v>
      </c>
      <c r="R4072" s="76"/>
      <c r="S4072" s="76"/>
      <c r="T4072" s="76"/>
    </row>
    <row r="4073" spans="1:20" s="36" customFormat="1" ht="20.100000000000001" customHeight="1">
      <c r="A4073" s="29"/>
      <c r="B4073" s="34"/>
      <c r="C4073" s="31"/>
      <c r="D4073" s="32"/>
      <c r="E4073" s="33"/>
      <c r="F4073" s="34"/>
      <c r="G4073" s="34"/>
      <c r="H4073" s="34"/>
      <c r="I4073" s="29"/>
      <c r="J4073" s="35"/>
      <c r="K4073" s="228" t="s">
        <v>443</v>
      </c>
      <c r="L4073" s="228">
        <f>COUNTIF(H4070:H4072,"RB")</f>
        <v>0</v>
      </c>
      <c r="M4073" s="228">
        <v>200</v>
      </c>
      <c r="N4073" s="245">
        <v>0</v>
      </c>
      <c r="O4073" s="245"/>
      <c r="P4073" s="245">
        <f>N4073+O4073</f>
        <v>0</v>
      </c>
      <c r="Q4073" s="76">
        <f>P4073/P4074</f>
        <v>0</v>
      </c>
      <c r="R4073" s="76"/>
      <c r="S4073" s="76"/>
      <c r="T4073" s="76"/>
    </row>
    <row r="4074" spans="1:20" s="36" customFormat="1" ht="20.100000000000001" customHeight="1">
      <c r="A4074" s="29"/>
      <c r="B4074" s="34"/>
      <c r="C4074" s="31"/>
      <c r="D4074" s="32"/>
      <c r="E4074" s="33"/>
      <c r="F4074" s="34"/>
      <c r="G4074" s="34"/>
      <c r="H4074" s="34"/>
      <c r="I4074" s="29"/>
      <c r="J4074" s="35"/>
      <c r="K4074" s="228"/>
      <c r="L4074" s="228"/>
      <c r="M4074" s="228"/>
      <c r="N4074" s="245"/>
      <c r="O4074" s="245"/>
      <c r="P4074" s="245">
        <f>SUM(P4070:P4073)</f>
        <v>587</v>
      </c>
      <c r="Q4074" s="76">
        <f>SUM(Q4070:Q4073)</f>
        <v>1</v>
      </c>
      <c r="R4074" s="76"/>
      <c r="S4074" s="76"/>
      <c r="T4074" s="76"/>
    </row>
    <row r="4075" spans="1:20" s="25" customFormat="1" ht="20.100000000000001" customHeight="1">
      <c r="A4075" s="20"/>
      <c r="B4075" s="44"/>
      <c r="C4075" s="41"/>
      <c r="D4075" s="42"/>
      <c r="E4075" s="43"/>
      <c r="F4075" s="44"/>
      <c r="G4075" s="44"/>
      <c r="H4075" s="44"/>
      <c r="I4075" s="20"/>
      <c r="J4075" s="24"/>
      <c r="K4075" s="226"/>
      <c r="L4075" s="226"/>
      <c r="M4075" s="226"/>
      <c r="N4075" s="239"/>
      <c r="O4075" s="239"/>
      <c r="P4075" s="239"/>
    </row>
    <row r="4076" spans="1:20" s="25" customFormat="1" ht="20.100000000000001" customHeight="1">
      <c r="A4076" s="20"/>
      <c r="B4076" s="44"/>
      <c r="C4076" s="41"/>
      <c r="D4076" s="42"/>
      <c r="E4076" s="43"/>
      <c r="F4076" s="44"/>
      <c r="G4076" s="44"/>
      <c r="H4076" s="44"/>
      <c r="I4076" s="20"/>
      <c r="J4076" s="24"/>
      <c r="K4076" s="226"/>
      <c r="L4076" s="226"/>
      <c r="M4076" s="226"/>
      <c r="N4076" s="239"/>
      <c r="O4076" s="239"/>
      <c r="P4076" s="239"/>
    </row>
    <row r="4077" spans="1:20" s="36" customFormat="1" ht="20.100000000000001" customHeight="1">
      <c r="A4077" s="29"/>
      <c r="B4077" s="34">
        <v>291</v>
      </c>
      <c r="C4077" s="31">
        <v>3.0219999999999998</v>
      </c>
      <c r="D4077" s="32" t="s">
        <v>305</v>
      </c>
      <c r="E4077" s="33">
        <v>0.36</v>
      </c>
      <c r="F4077" s="34" t="s">
        <v>433</v>
      </c>
      <c r="G4077" s="34" t="s">
        <v>447</v>
      </c>
      <c r="H4077" s="34" t="s">
        <v>434</v>
      </c>
      <c r="I4077" s="29"/>
      <c r="J4077" s="35" t="s">
        <v>435</v>
      </c>
      <c r="K4077" s="228" t="s">
        <v>434</v>
      </c>
      <c r="L4077" s="228">
        <f>COUNTIF(H4077:H4080,"B")</f>
        <v>2</v>
      </c>
      <c r="M4077" s="228">
        <v>200</v>
      </c>
      <c r="N4077" s="245">
        <v>200</v>
      </c>
      <c r="O4077" s="245">
        <v>160</v>
      </c>
      <c r="P4077" s="245">
        <f>O4077+N4077</f>
        <v>360</v>
      </c>
      <c r="Q4077" s="76">
        <f>P4077/P4081</f>
        <v>1</v>
      </c>
      <c r="R4077" s="76"/>
      <c r="S4077" s="76"/>
      <c r="T4077" s="76"/>
    </row>
    <row r="4078" spans="1:20" s="36" customFormat="1" ht="20.100000000000001" customHeight="1">
      <c r="A4078" s="29"/>
      <c r="B4078" s="34"/>
      <c r="C4078" s="31"/>
      <c r="D4078" s="32"/>
      <c r="E4078" s="33"/>
      <c r="F4078" s="34" t="s">
        <v>447</v>
      </c>
      <c r="G4078" s="34" t="s">
        <v>705</v>
      </c>
      <c r="H4078" s="34" t="s">
        <v>434</v>
      </c>
      <c r="I4078" s="29"/>
      <c r="J4078" s="35" t="s">
        <v>435</v>
      </c>
      <c r="K4078" s="228" t="s">
        <v>438</v>
      </c>
      <c r="L4078" s="228">
        <f>COUNTIF(H4077:H4080,"S")</f>
        <v>0</v>
      </c>
      <c r="M4078" s="228">
        <v>200</v>
      </c>
      <c r="N4078" s="245">
        <v>0</v>
      </c>
      <c r="O4078" s="245"/>
      <c r="P4078" s="245">
        <f>N4078+O4078</f>
        <v>0</v>
      </c>
      <c r="Q4078" s="76">
        <f>P4078/P4081</f>
        <v>0</v>
      </c>
      <c r="R4078" s="76"/>
      <c r="S4078" s="76"/>
      <c r="T4078" s="76"/>
    </row>
    <row r="4079" spans="1:20" s="36" customFormat="1" ht="20.100000000000001" customHeight="1">
      <c r="A4079" s="29"/>
      <c r="B4079" s="34"/>
      <c r="C4079" s="31"/>
      <c r="D4079" s="32"/>
      <c r="E4079" s="33"/>
      <c r="F4079" s="34"/>
      <c r="G4079" s="34"/>
      <c r="H4079" s="34"/>
      <c r="I4079" s="29"/>
      <c r="J4079" s="35"/>
      <c r="K4079" s="228" t="s">
        <v>440</v>
      </c>
      <c r="L4079" s="228">
        <f>COUNTIF(H4077:H4080,"RR")</f>
        <v>0</v>
      </c>
      <c r="M4079" s="228">
        <v>200</v>
      </c>
      <c r="N4079" s="245">
        <v>0</v>
      </c>
      <c r="O4079" s="245"/>
      <c r="P4079" s="245">
        <f>N4079+O4079</f>
        <v>0</v>
      </c>
      <c r="Q4079" s="76">
        <f>P4079/P4081</f>
        <v>0</v>
      </c>
      <c r="R4079" s="76"/>
      <c r="S4079" s="76"/>
      <c r="T4079" s="76"/>
    </row>
    <row r="4080" spans="1:20" s="36" customFormat="1" ht="20.100000000000001" customHeight="1">
      <c r="A4080" s="29"/>
      <c r="B4080" s="34"/>
      <c r="C4080" s="31"/>
      <c r="D4080" s="32"/>
      <c r="E4080" s="33"/>
      <c r="F4080" s="34"/>
      <c r="G4080" s="34"/>
      <c r="H4080" s="34"/>
      <c r="I4080" s="29"/>
      <c r="J4080" s="35"/>
      <c r="K4080" s="228" t="s">
        <v>443</v>
      </c>
      <c r="L4080" s="228">
        <f>COUNTIF(H4077:H4079,"RB")</f>
        <v>0</v>
      </c>
      <c r="M4080" s="228">
        <v>200</v>
      </c>
      <c r="N4080" s="245">
        <v>0</v>
      </c>
      <c r="O4080" s="245"/>
      <c r="P4080" s="245">
        <f>N4080+O4080</f>
        <v>0</v>
      </c>
      <c r="Q4080" s="76">
        <f>P4080/P4081</f>
        <v>0</v>
      </c>
      <c r="R4080" s="76"/>
      <c r="S4080" s="76"/>
      <c r="T4080" s="76"/>
    </row>
    <row r="4081" spans="1:20" s="36" customFormat="1" ht="20.100000000000001" customHeight="1">
      <c r="A4081" s="29"/>
      <c r="B4081" s="34"/>
      <c r="C4081" s="31"/>
      <c r="D4081" s="32"/>
      <c r="E4081" s="33"/>
      <c r="F4081" s="34"/>
      <c r="G4081" s="34"/>
      <c r="H4081" s="34"/>
      <c r="I4081" s="29"/>
      <c r="J4081" s="35"/>
      <c r="K4081" s="228"/>
      <c r="L4081" s="228"/>
      <c r="M4081" s="228"/>
      <c r="N4081" s="245"/>
      <c r="O4081" s="245"/>
      <c r="P4081" s="245">
        <f>SUM(P4077:P4080)</f>
        <v>360</v>
      </c>
      <c r="Q4081" s="76">
        <f>SUM(Q4077:Q4080)</f>
        <v>1</v>
      </c>
      <c r="R4081" s="76"/>
      <c r="S4081" s="76"/>
      <c r="T4081" s="76"/>
    </row>
    <row r="4082" spans="1:20" s="25" customFormat="1" ht="20.100000000000001" customHeight="1">
      <c r="A4082" s="20"/>
      <c r="B4082" s="44"/>
      <c r="C4082" s="41"/>
      <c r="D4082" s="42"/>
      <c r="E4082" s="43"/>
      <c r="F4082" s="44"/>
      <c r="G4082" s="44"/>
      <c r="H4082" s="44"/>
      <c r="I4082" s="20"/>
      <c r="J4082" s="24"/>
      <c r="K4082" s="226"/>
      <c r="L4082" s="226"/>
      <c r="M4082" s="226"/>
      <c r="N4082" s="239"/>
      <c r="O4082" s="239"/>
      <c r="P4082" s="239"/>
    </row>
    <row r="4083" spans="1:20" s="25" customFormat="1" ht="20.100000000000001" customHeight="1">
      <c r="A4083" s="20"/>
      <c r="B4083" s="44"/>
      <c r="C4083" s="41"/>
      <c r="D4083" s="42"/>
      <c r="E4083" s="43"/>
      <c r="F4083" s="44"/>
      <c r="G4083" s="44"/>
      <c r="H4083" s="44"/>
      <c r="I4083" s="20"/>
      <c r="J4083" s="24"/>
      <c r="K4083" s="226"/>
      <c r="L4083" s="226"/>
      <c r="M4083" s="226"/>
      <c r="N4083" s="239"/>
      <c r="O4083" s="239"/>
      <c r="P4083" s="239"/>
    </row>
    <row r="4084" spans="1:20" s="36" customFormat="1" ht="20.100000000000001" customHeight="1">
      <c r="A4084" s="29"/>
      <c r="B4084" s="34">
        <v>292</v>
      </c>
      <c r="C4084" s="31">
        <v>3.0230000000000001</v>
      </c>
      <c r="D4084" s="32" t="s">
        <v>306</v>
      </c>
      <c r="E4084" s="33">
        <v>0.55900000000000005</v>
      </c>
      <c r="F4084" s="34" t="s">
        <v>433</v>
      </c>
      <c r="G4084" s="34" t="s">
        <v>447</v>
      </c>
      <c r="H4084" s="34" t="s">
        <v>434</v>
      </c>
      <c r="I4084" s="29"/>
      <c r="J4084" s="35" t="s">
        <v>435</v>
      </c>
      <c r="K4084" s="228" t="s">
        <v>434</v>
      </c>
      <c r="L4084" s="228">
        <f>COUNTIF(H4084:H4087,"B")</f>
        <v>3</v>
      </c>
      <c r="M4084" s="228">
        <v>200</v>
      </c>
      <c r="N4084" s="245">
        <v>400</v>
      </c>
      <c r="O4084" s="245">
        <v>159</v>
      </c>
      <c r="P4084" s="245">
        <f>O4084+N4084</f>
        <v>559</v>
      </c>
      <c r="Q4084" s="76">
        <f>P4084/P4088</f>
        <v>1</v>
      </c>
      <c r="R4084" s="76"/>
      <c r="S4084" s="76"/>
      <c r="T4084" s="76"/>
    </row>
    <row r="4085" spans="1:20" s="36" customFormat="1" ht="20.100000000000001" customHeight="1">
      <c r="A4085" s="29"/>
      <c r="B4085" s="34"/>
      <c r="C4085" s="31"/>
      <c r="D4085" s="32"/>
      <c r="E4085" s="33"/>
      <c r="F4085" s="34" t="s">
        <v>447</v>
      </c>
      <c r="G4085" s="34" t="s">
        <v>451</v>
      </c>
      <c r="H4085" s="34" t="s">
        <v>434</v>
      </c>
      <c r="I4085" s="29"/>
      <c r="J4085" s="35" t="s">
        <v>435</v>
      </c>
      <c r="K4085" s="228" t="s">
        <v>438</v>
      </c>
      <c r="L4085" s="228">
        <f>COUNTIF(H4084:H4087,"S")</f>
        <v>0</v>
      </c>
      <c r="M4085" s="228">
        <v>200</v>
      </c>
      <c r="N4085" s="245">
        <v>0</v>
      </c>
      <c r="O4085" s="245"/>
      <c r="P4085" s="245">
        <f>N4085+O4085</f>
        <v>0</v>
      </c>
      <c r="Q4085" s="76">
        <f>P4085/P4088</f>
        <v>0</v>
      </c>
      <c r="R4085" s="76"/>
      <c r="S4085" s="76"/>
      <c r="T4085" s="76"/>
    </row>
    <row r="4086" spans="1:20" s="36" customFormat="1" ht="20.100000000000001" customHeight="1">
      <c r="A4086" s="29"/>
      <c r="B4086" s="34"/>
      <c r="C4086" s="31"/>
      <c r="D4086" s="32"/>
      <c r="E4086" s="33"/>
      <c r="F4086" s="34" t="s">
        <v>451</v>
      </c>
      <c r="G4086" s="34" t="s">
        <v>706</v>
      </c>
      <c r="H4086" s="34" t="s">
        <v>434</v>
      </c>
      <c r="I4086" s="29"/>
      <c r="J4086" s="35" t="s">
        <v>435</v>
      </c>
      <c r="K4086" s="228" t="s">
        <v>440</v>
      </c>
      <c r="L4086" s="228">
        <f>COUNTIF(H4084:H4087,"RR")</f>
        <v>0</v>
      </c>
      <c r="M4086" s="228">
        <v>200</v>
      </c>
      <c r="N4086" s="245">
        <v>0</v>
      </c>
      <c r="O4086" s="245"/>
      <c r="P4086" s="245">
        <f>N4086+O4086</f>
        <v>0</v>
      </c>
      <c r="Q4086" s="76">
        <f>P4086/P4088</f>
        <v>0</v>
      </c>
      <c r="R4086" s="76"/>
      <c r="S4086" s="76"/>
      <c r="T4086" s="76"/>
    </row>
    <row r="4087" spans="1:20" s="36" customFormat="1" ht="20.100000000000001" customHeight="1">
      <c r="A4087" s="29"/>
      <c r="B4087" s="34"/>
      <c r="C4087" s="31"/>
      <c r="D4087" s="32"/>
      <c r="E4087" s="33"/>
      <c r="F4087" s="34"/>
      <c r="G4087" s="34"/>
      <c r="H4087" s="34"/>
      <c r="I4087" s="29"/>
      <c r="J4087" s="35"/>
      <c r="K4087" s="228" t="s">
        <v>443</v>
      </c>
      <c r="L4087" s="228">
        <f>COUNTIF(H4084:H4086,"RB")</f>
        <v>0</v>
      </c>
      <c r="M4087" s="228">
        <v>200</v>
      </c>
      <c r="N4087" s="245">
        <v>0</v>
      </c>
      <c r="O4087" s="245"/>
      <c r="P4087" s="245">
        <f>N4087+O4087</f>
        <v>0</v>
      </c>
      <c r="Q4087" s="76">
        <f>P4087/P4088</f>
        <v>0</v>
      </c>
      <c r="R4087" s="76"/>
      <c r="S4087" s="76"/>
      <c r="T4087" s="76"/>
    </row>
    <row r="4088" spans="1:20" s="36" customFormat="1" ht="20.100000000000001" customHeight="1">
      <c r="A4088" s="29"/>
      <c r="B4088" s="34"/>
      <c r="C4088" s="31"/>
      <c r="D4088" s="32"/>
      <c r="E4088" s="33"/>
      <c r="F4088" s="34"/>
      <c r="G4088" s="34"/>
      <c r="H4088" s="34"/>
      <c r="I4088" s="29"/>
      <c r="J4088" s="35"/>
      <c r="K4088" s="228"/>
      <c r="L4088" s="228"/>
      <c r="M4088" s="228"/>
      <c r="N4088" s="245"/>
      <c r="O4088" s="245"/>
      <c r="P4088" s="245">
        <f>SUM(P4084:P4087)</f>
        <v>559</v>
      </c>
      <c r="Q4088" s="76">
        <f>SUM(Q4084:Q4087)</f>
        <v>1</v>
      </c>
      <c r="R4088" s="76"/>
      <c r="S4088" s="76"/>
      <c r="T4088" s="76"/>
    </row>
    <row r="4089" spans="1:20" s="25" customFormat="1" ht="20.100000000000001" customHeight="1">
      <c r="A4089" s="20"/>
      <c r="B4089" s="44"/>
      <c r="C4089" s="41"/>
      <c r="D4089" s="42"/>
      <c r="E4089" s="43"/>
      <c r="F4089" s="44"/>
      <c r="G4089" s="44"/>
      <c r="H4089" s="44"/>
      <c r="I4089" s="20"/>
      <c r="J4089" s="24"/>
      <c r="K4089" s="226"/>
      <c r="L4089" s="226"/>
      <c r="M4089" s="226"/>
      <c r="N4089" s="239"/>
      <c r="O4089" s="239"/>
      <c r="P4089" s="239"/>
    </row>
    <row r="4090" spans="1:20" s="25" customFormat="1" ht="20.100000000000001" customHeight="1">
      <c r="A4090" s="20"/>
      <c r="B4090" s="44"/>
      <c r="C4090" s="41"/>
      <c r="D4090" s="42"/>
      <c r="E4090" s="43"/>
      <c r="F4090" s="44"/>
      <c r="G4090" s="44"/>
      <c r="H4090" s="44"/>
      <c r="I4090" s="20"/>
      <c r="J4090" s="24"/>
      <c r="K4090" s="226"/>
      <c r="L4090" s="226"/>
      <c r="M4090" s="226"/>
      <c r="N4090" s="239"/>
      <c r="O4090" s="239"/>
      <c r="P4090" s="239"/>
    </row>
    <row r="4091" spans="1:20" s="36" customFormat="1" ht="20.100000000000001" customHeight="1">
      <c r="A4091" s="29"/>
      <c r="B4091" s="34">
        <v>293</v>
      </c>
      <c r="C4091" s="31">
        <v>3.024</v>
      </c>
      <c r="D4091" s="32" t="s">
        <v>307</v>
      </c>
      <c r="E4091" s="33">
        <v>0.151</v>
      </c>
      <c r="F4091" s="34" t="s">
        <v>433</v>
      </c>
      <c r="G4091" s="34" t="s">
        <v>707</v>
      </c>
      <c r="H4091" s="34" t="s">
        <v>434</v>
      </c>
      <c r="I4091" s="29"/>
      <c r="J4091" s="35" t="s">
        <v>435</v>
      </c>
      <c r="K4091" s="228" t="s">
        <v>434</v>
      </c>
      <c r="L4091" s="228">
        <f>COUNTIF(H4091:H4094,"B")</f>
        <v>1</v>
      </c>
      <c r="M4091" s="228">
        <v>200</v>
      </c>
      <c r="N4091" s="245">
        <v>0</v>
      </c>
      <c r="O4091" s="245">
        <v>144</v>
      </c>
      <c r="P4091" s="245">
        <f>O4091+N4091</f>
        <v>144</v>
      </c>
      <c r="Q4091" s="76">
        <f>P4091/P4095</f>
        <v>1</v>
      </c>
      <c r="R4091" s="76"/>
      <c r="S4091" s="76"/>
      <c r="T4091" s="76"/>
    </row>
    <row r="4092" spans="1:20" s="36" customFormat="1" ht="20.100000000000001" customHeight="1">
      <c r="A4092" s="29"/>
      <c r="B4092" s="34"/>
      <c r="C4092" s="31"/>
      <c r="D4092" s="32"/>
      <c r="E4092" s="33"/>
      <c r="F4092" s="34"/>
      <c r="G4092" s="34"/>
      <c r="H4092" s="34"/>
      <c r="I4092" s="29"/>
      <c r="J4092" s="35"/>
      <c r="K4092" s="228" t="s">
        <v>438</v>
      </c>
      <c r="L4092" s="228">
        <f>COUNTIF(H4091:H4094,"S")</f>
        <v>0</v>
      </c>
      <c r="M4092" s="228">
        <v>200</v>
      </c>
      <c r="N4092" s="245">
        <v>0</v>
      </c>
      <c r="O4092" s="245"/>
      <c r="P4092" s="245">
        <f>N4092+O4092</f>
        <v>0</v>
      </c>
      <c r="Q4092" s="76">
        <f>P4092/P4095</f>
        <v>0</v>
      </c>
      <c r="R4092" s="76"/>
      <c r="S4092" s="76"/>
      <c r="T4092" s="76"/>
    </row>
    <row r="4093" spans="1:20" s="36" customFormat="1" ht="20.100000000000001" customHeight="1">
      <c r="A4093" s="29"/>
      <c r="B4093" s="34"/>
      <c r="C4093" s="31"/>
      <c r="D4093" s="32"/>
      <c r="E4093" s="33"/>
      <c r="F4093" s="34"/>
      <c r="G4093" s="34"/>
      <c r="H4093" s="34"/>
      <c r="I4093" s="29"/>
      <c r="J4093" s="35"/>
      <c r="K4093" s="228" t="s">
        <v>440</v>
      </c>
      <c r="L4093" s="228">
        <f>COUNTIF(H4091:H4094,"RR")</f>
        <v>0</v>
      </c>
      <c r="M4093" s="228">
        <v>200</v>
      </c>
      <c r="N4093" s="245">
        <v>0</v>
      </c>
      <c r="O4093" s="245"/>
      <c r="P4093" s="245">
        <f>N4093+O4093</f>
        <v>0</v>
      </c>
      <c r="Q4093" s="76">
        <f>P4093/P4095</f>
        <v>0</v>
      </c>
      <c r="R4093" s="76"/>
      <c r="S4093" s="76"/>
      <c r="T4093" s="76"/>
    </row>
    <row r="4094" spans="1:20" s="36" customFormat="1" ht="20.100000000000001" customHeight="1">
      <c r="A4094" s="29"/>
      <c r="B4094" s="34"/>
      <c r="C4094" s="31"/>
      <c r="D4094" s="32"/>
      <c r="E4094" s="33"/>
      <c r="F4094" s="34"/>
      <c r="G4094" s="34"/>
      <c r="H4094" s="34"/>
      <c r="I4094" s="29"/>
      <c r="J4094" s="35"/>
      <c r="K4094" s="228" t="s">
        <v>443</v>
      </c>
      <c r="L4094" s="228">
        <f>COUNTIF(H4091:H4093,"RB")</f>
        <v>0</v>
      </c>
      <c r="M4094" s="228">
        <v>200</v>
      </c>
      <c r="N4094" s="245">
        <v>0</v>
      </c>
      <c r="O4094" s="245"/>
      <c r="P4094" s="245">
        <f>N4094+O4094</f>
        <v>0</v>
      </c>
      <c r="Q4094" s="76">
        <f>P4094/P4095</f>
        <v>0</v>
      </c>
      <c r="R4094" s="76"/>
      <c r="S4094" s="76"/>
      <c r="T4094" s="76"/>
    </row>
    <row r="4095" spans="1:20" s="36" customFormat="1" ht="20.100000000000001" customHeight="1">
      <c r="A4095" s="29"/>
      <c r="B4095" s="34"/>
      <c r="C4095" s="31"/>
      <c r="D4095" s="32"/>
      <c r="E4095" s="33"/>
      <c r="F4095" s="34"/>
      <c r="G4095" s="34"/>
      <c r="H4095" s="34"/>
      <c r="I4095" s="29"/>
      <c r="J4095" s="35"/>
      <c r="K4095" s="228"/>
      <c r="L4095" s="228"/>
      <c r="M4095" s="228"/>
      <c r="N4095" s="245"/>
      <c r="O4095" s="245"/>
      <c r="P4095" s="245">
        <f>SUM(P4091:P4094)</f>
        <v>144</v>
      </c>
      <c r="Q4095" s="76">
        <f>SUM(Q4091:Q4094)</f>
        <v>1</v>
      </c>
      <c r="R4095" s="76"/>
      <c r="S4095" s="76"/>
      <c r="T4095" s="76"/>
    </row>
    <row r="4096" spans="1:20" s="25" customFormat="1" ht="20.100000000000001" customHeight="1">
      <c r="A4096" s="20"/>
      <c r="B4096" s="44"/>
      <c r="C4096" s="41"/>
      <c r="D4096" s="42"/>
      <c r="E4096" s="43"/>
      <c r="F4096" s="44"/>
      <c r="G4096" s="44"/>
      <c r="H4096" s="44"/>
      <c r="I4096" s="20"/>
      <c r="J4096" s="24"/>
      <c r="K4096" s="226"/>
      <c r="L4096" s="226"/>
      <c r="M4096" s="226"/>
      <c r="N4096" s="239"/>
      <c r="O4096" s="239"/>
      <c r="P4096" s="239"/>
    </row>
    <row r="4097" spans="1:20" s="25" customFormat="1" ht="20.100000000000001" customHeight="1">
      <c r="A4097" s="20"/>
      <c r="B4097" s="44"/>
      <c r="C4097" s="41"/>
      <c r="D4097" s="42"/>
      <c r="E4097" s="43"/>
      <c r="F4097" s="44"/>
      <c r="G4097" s="44"/>
      <c r="H4097" s="44"/>
      <c r="I4097" s="20"/>
      <c r="J4097" s="24"/>
      <c r="K4097" s="226"/>
      <c r="L4097" s="226"/>
      <c r="M4097" s="226"/>
      <c r="N4097" s="239"/>
      <c r="O4097" s="239"/>
      <c r="P4097" s="239"/>
    </row>
    <row r="4098" spans="1:20" s="36" customFormat="1" ht="20.100000000000001" customHeight="1">
      <c r="A4098" s="29"/>
      <c r="B4098" s="34">
        <v>294</v>
      </c>
      <c r="C4098" s="31">
        <v>3.0249999999999999</v>
      </c>
      <c r="D4098" s="32" t="s">
        <v>308</v>
      </c>
      <c r="E4098" s="33">
        <v>0.15</v>
      </c>
      <c r="F4098" s="34" t="s">
        <v>433</v>
      </c>
      <c r="G4098" s="34" t="s">
        <v>708</v>
      </c>
      <c r="H4098" s="34" t="s">
        <v>434</v>
      </c>
      <c r="I4098" s="29"/>
      <c r="J4098" s="35" t="s">
        <v>435</v>
      </c>
      <c r="K4098" s="228" t="s">
        <v>434</v>
      </c>
      <c r="L4098" s="228">
        <f>COUNTIF(H4098,"B")</f>
        <v>1</v>
      </c>
      <c r="M4098" s="228">
        <v>200</v>
      </c>
      <c r="N4098" s="245">
        <v>0</v>
      </c>
      <c r="O4098" s="245">
        <v>150</v>
      </c>
      <c r="P4098" s="245">
        <f>O4098+N4098</f>
        <v>150</v>
      </c>
      <c r="Q4098" s="76">
        <f>P4098/P4102</f>
        <v>1</v>
      </c>
      <c r="R4098" s="76"/>
      <c r="S4098" s="76"/>
      <c r="T4098" s="76"/>
    </row>
    <row r="4099" spans="1:20" s="36" customFormat="1" ht="20.100000000000001" customHeight="1">
      <c r="A4099" s="29"/>
      <c r="B4099" s="34"/>
      <c r="C4099" s="31"/>
      <c r="D4099" s="32"/>
      <c r="E4099" s="33"/>
      <c r="F4099" s="34"/>
      <c r="G4099" s="34"/>
      <c r="H4099" s="34"/>
      <c r="I4099" s="29"/>
      <c r="J4099" s="35"/>
      <c r="K4099" s="228" t="s">
        <v>438</v>
      </c>
      <c r="L4099" s="228">
        <f>COUNTIF(H4098:H4101,"S")</f>
        <v>0</v>
      </c>
      <c r="M4099" s="228">
        <v>200</v>
      </c>
      <c r="N4099" s="245">
        <v>0</v>
      </c>
      <c r="O4099" s="245"/>
      <c r="P4099" s="245">
        <f>N4099+O4099</f>
        <v>0</v>
      </c>
      <c r="Q4099" s="76">
        <f>P4099/P4102</f>
        <v>0</v>
      </c>
      <c r="R4099" s="76"/>
      <c r="S4099" s="76"/>
      <c r="T4099" s="76"/>
    </row>
    <row r="4100" spans="1:20" s="36" customFormat="1" ht="20.100000000000001" customHeight="1">
      <c r="A4100" s="29"/>
      <c r="B4100" s="34"/>
      <c r="C4100" s="31"/>
      <c r="D4100" s="32"/>
      <c r="E4100" s="33"/>
      <c r="F4100" s="34"/>
      <c r="G4100" s="34"/>
      <c r="H4100" s="34"/>
      <c r="I4100" s="29"/>
      <c r="J4100" s="35"/>
      <c r="K4100" s="228" t="s">
        <v>440</v>
      </c>
      <c r="L4100" s="228">
        <f>COUNTIF(H4098:H4101,"RR")</f>
        <v>0</v>
      </c>
      <c r="M4100" s="228">
        <v>200</v>
      </c>
      <c r="N4100" s="245">
        <v>0</v>
      </c>
      <c r="O4100" s="245"/>
      <c r="P4100" s="245">
        <f>N4100+O4100</f>
        <v>0</v>
      </c>
      <c r="Q4100" s="76">
        <f>P4100/P4102</f>
        <v>0</v>
      </c>
      <c r="R4100" s="76"/>
      <c r="S4100" s="76"/>
      <c r="T4100" s="76"/>
    </row>
    <row r="4101" spans="1:20" s="36" customFormat="1" ht="20.100000000000001" customHeight="1">
      <c r="A4101" s="29"/>
      <c r="B4101" s="34"/>
      <c r="C4101" s="31"/>
      <c r="D4101" s="32"/>
      <c r="E4101" s="33"/>
      <c r="F4101" s="34"/>
      <c r="G4101" s="34"/>
      <c r="H4101" s="34"/>
      <c r="I4101" s="29"/>
      <c r="J4101" s="35"/>
      <c r="K4101" s="228" t="s">
        <v>443</v>
      </c>
      <c r="L4101" s="228">
        <f>COUNTIF(H4098:H4100,"RB")</f>
        <v>0</v>
      </c>
      <c r="M4101" s="228">
        <v>200</v>
      </c>
      <c r="N4101" s="245">
        <v>0</v>
      </c>
      <c r="O4101" s="245"/>
      <c r="P4101" s="245">
        <f>N4101+O4101</f>
        <v>0</v>
      </c>
      <c r="Q4101" s="76">
        <f>P4101/P4102</f>
        <v>0</v>
      </c>
      <c r="R4101" s="76"/>
      <c r="S4101" s="76"/>
      <c r="T4101" s="76"/>
    </row>
    <row r="4102" spans="1:20" s="36" customFormat="1" ht="20.100000000000001" customHeight="1">
      <c r="A4102" s="29"/>
      <c r="B4102" s="34"/>
      <c r="C4102" s="31"/>
      <c r="D4102" s="32"/>
      <c r="E4102" s="33"/>
      <c r="F4102" s="34"/>
      <c r="G4102" s="34"/>
      <c r="H4102" s="34"/>
      <c r="I4102" s="29"/>
      <c r="J4102" s="35"/>
      <c r="K4102" s="228"/>
      <c r="L4102" s="228"/>
      <c r="M4102" s="228"/>
      <c r="N4102" s="245"/>
      <c r="O4102" s="245"/>
      <c r="P4102" s="245">
        <f>SUM(P4098:P4101)</f>
        <v>150</v>
      </c>
      <c r="Q4102" s="76">
        <f>SUM(Q4098:Q4101)</f>
        <v>1</v>
      </c>
      <c r="R4102" s="76"/>
      <c r="S4102" s="76"/>
      <c r="T4102" s="76"/>
    </row>
    <row r="4103" spans="1:20" s="25" customFormat="1" ht="20.100000000000001" customHeight="1">
      <c r="A4103" s="20"/>
      <c r="B4103" s="44"/>
      <c r="C4103" s="41"/>
      <c r="D4103" s="42"/>
      <c r="E4103" s="43"/>
      <c r="F4103" s="44"/>
      <c r="G4103" s="44"/>
      <c r="H4103" s="44"/>
      <c r="I4103" s="20"/>
      <c r="J4103" s="24"/>
      <c r="K4103" s="226"/>
      <c r="L4103" s="226"/>
      <c r="M4103" s="226"/>
      <c r="N4103" s="239"/>
      <c r="O4103" s="239"/>
      <c r="P4103" s="239"/>
    </row>
    <row r="4104" spans="1:20" s="25" customFormat="1" ht="20.100000000000001" customHeight="1">
      <c r="A4104" s="20"/>
      <c r="B4104" s="44"/>
      <c r="C4104" s="41"/>
      <c r="D4104" s="42"/>
      <c r="E4104" s="43"/>
      <c r="F4104" s="44"/>
      <c r="G4104" s="44"/>
      <c r="H4104" s="44"/>
      <c r="I4104" s="20"/>
      <c r="J4104" s="24"/>
      <c r="K4104" s="226"/>
      <c r="L4104" s="226"/>
      <c r="M4104" s="226"/>
      <c r="N4104" s="239"/>
      <c r="O4104" s="239"/>
      <c r="P4104" s="239"/>
    </row>
    <row r="4105" spans="1:20" s="36" customFormat="1" ht="20.100000000000001" customHeight="1">
      <c r="A4105" s="29"/>
      <c r="B4105" s="34">
        <v>295</v>
      </c>
      <c r="C4105" s="31">
        <v>3.0259999999999998</v>
      </c>
      <c r="D4105" s="32" t="s">
        <v>309</v>
      </c>
      <c r="E4105" s="33">
        <v>0.249</v>
      </c>
      <c r="F4105" s="34" t="s">
        <v>433</v>
      </c>
      <c r="G4105" s="34" t="s">
        <v>447</v>
      </c>
      <c r="H4105" s="34" t="s">
        <v>434</v>
      </c>
      <c r="I4105" s="29"/>
      <c r="J4105" s="35" t="s">
        <v>435</v>
      </c>
      <c r="K4105" s="228" t="s">
        <v>434</v>
      </c>
      <c r="L4105" s="228">
        <f>COUNTIF(H4105,"B")</f>
        <v>1</v>
      </c>
      <c r="M4105" s="228">
        <v>200</v>
      </c>
      <c r="N4105" s="245">
        <f>L4105*M4105</f>
        <v>200</v>
      </c>
      <c r="O4105" s="245">
        <v>49</v>
      </c>
      <c r="P4105" s="245">
        <f>O4105+N4105</f>
        <v>249</v>
      </c>
      <c r="Q4105" s="76">
        <f>P4105/P4109</f>
        <v>1</v>
      </c>
      <c r="R4105" s="76"/>
      <c r="S4105" s="76"/>
      <c r="T4105" s="76"/>
    </row>
    <row r="4106" spans="1:20" s="36" customFormat="1" ht="20.100000000000001" customHeight="1">
      <c r="A4106" s="29"/>
      <c r="B4106" s="34"/>
      <c r="C4106" s="31"/>
      <c r="D4106" s="32"/>
      <c r="E4106" s="33"/>
      <c r="F4106" s="34" t="s">
        <v>447</v>
      </c>
      <c r="G4106" s="34" t="s">
        <v>709</v>
      </c>
      <c r="H4106" s="34" t="s">
        <v>434</v>
      </c>
      <c r="I4106" s="29"/>
      <c r="J4106" s="35" t="s">
        <v>435</v>
      </c>
      <c r="K4106" s="228" t="s">
        <v>438</v>
      </c>
      <c r="L4106" s="228">
        <f>COUNTIF(H4105:H4108,"S")</f>
        <v>0</v>
      </c>
      <c r="M4106" s="228">
        <v>200</v>
      </c>
      <c r="N4106" s="245">
        <f>L4106*M4106</f>
        <v>0</v>
      </c>
      <c r="O4106" s="245"/>
      <c r="P4106" s="245">
        <f>N4106+O4106</f>
        <v>0</v>
      </c>
      <c r="Q4106" s="76">
        <f>P4106/P4109</f>
        <v>0</v>
      </c>
      <c r="R4106" s="76"/>
      <c r="S4106" s="76"/>
      <c r="T4106" s="76"/>
    </row>
    <row r="4107" spans="1:20" s="36" customFormat="1" ht="20.100000000000001" customHeight="1">
      <c r="A4107" s="29"/>
      <c r="B4107" s="34"/>
      <c r="C4107" s="31"/>
      <c r="D4107" s="32"/>
      <c r="E4107" s="33"/>
      <c r="F4107" s="34"/>
      <c r="G4107" s="34"/>
      <c r="H4107" s="34"/>
      <c r="I4107" s="29"/>
      <c r="J4107" s="35"/>
      <c r="K4107" s="228" t="s">
        <v>440</v>
      </c>
      <c r="L4107" s="228">
        <f>COUNTIF(H4105:H4108,"RR")</f>
        <v>0</v>
      </c>
      <c r="M4107" s="228">
        <v>200</v>
      </c>
      <c r="N4107" s="245">
        <f>L4107*M4107</f>
        <v>0</v>
      </c>
      <c r="O4107" s="245"/>
      <c r="P4107" s="245">
        <f>N4107+O4107</f>
        <v>0</v>
      </c>
      <c r="Q4107" s="76">
        <f>P4107/P4109</f>
        <v>0</v>
      </c>
      <c r="R4107" s="76"/>
      <c r="S4107" s="76"/>
      <c r="T4107" s="76"/>
    </row>
    <row r="4108" spans="1:20" s="36" customFormat="1" ht="20.100000000000001" customHeight="1">
      <c r="A4108" s="29"/>
      <c r="B4108" s="34"/>
      <c r="C4108" s="31"/>
      <c r="D4108" s="32"/>
      <c r="E4108" s="33"/>
      <c r="F4108" s="34"/>
      <c r="G4108" s="34"/>
      <c r="H4108" s="34"/>
      <c r="I4108" s="29"/>
      <c r="J4108" s="35"/>
      <c r="K4108" s="228" t="s">
        <v>443</v>
      </c>
      <c r="L4108" s="228">
        <f>COUNTIF(H4105:H4107,"RB")</f>
        <v>0</v>
      </c>
      <c r="M4108" s="228">
        <v>200</v>
      </c>
      <c r="N4108" s="245">
        <f>L4108*M4108</f>
        <v>0</v>
      </c>
      <c r="O4108" s="245"/>
      <c r="P4108" s="245">
        <f>N4108+O4108</f>
        <v>0</v>
      </c>
      <c r="Q4108" s="76">
        <f>P4108/P4109</f>
        <v>0</v>
      </c>
      <c r="R4108" s="76"/>
      <c r="S4108" s="76"/>
      <c r="T4108" s="76"/>
    </row>
    <row r="4109" spans="1:20" s="36" customFormat="1" ht="20.100000000000001" customHeight="1">
      <c r="A4109" s="29"/>
      <c r="B4109" s="34"/>
      <c r="C4109" s="31"/>
      <c r="D4109" s="32"/>
      <c r="E4109" s="33"/>
      <c r="F4109" s="34"/>
      <c r="G4109" s="34"/>
      <c r="H4109" s="34"/>
      <c r="I4109" s="29"/>
      <c r="J4109" s="35"/>
      <c r="K4109" s="228"/>
      <c r="L4109" s="228"/>
      <c r="M4109" s="228"/>
      <c r="N4109" s="245"/>
      <c r="O4109" s="245"/>
      <c r="P4109" s="245">
        <f>SUM(P4105:P4108)</f>
        <v>249</v>
      </c>
      <c r="Q4109" s="76">
        <f>SUM(Q4105:Q4108)</f>
        <v>1</v>
      </c>
      <c r="R4109" s="76"/>
      <c r="S4109" s="76"/>
      <c r="T4109" s="76"/>
    </row>
    <row r="4110" spans="1:20" s="25" customFormat="1" ht="20.100000000000001" customHeight="1">
      <c r="A4110" s="20"/>
      <c r="B4110" s="44"/>
      <c r="C4110" s="41"/>
      <c r="D4110" s="42"/>
      <c r="E4110" s="43"/>
      <c r="F4110" s="44"/>
      <c r="G4110" s="44"/>
      <c r="H4110" s="44"/>
      <c r="I4110" s="20"/>
      <c r="J4110" s="24"/>
      <c r="K4110" s="226"/>
      <c r="L4110" s="226"/>
      <c r="M4110" s="226"/>
      <c r="N4110" s="239"/>
      <c r="O4110" s="239"/>
      <c r="P4110" s="239"/>
    </row>
    <row r="4111" spans="1:20" s="25" customFormat="1" ht="20.100000000000001" customHeight="1">
      <c r="A4111" s="20"/>
      <c r="B4111" s="44"/>
      <c r="C4111" s="41"/>
      <c r="D4111" s="42"/>
      <c r="E4111" s="43"/>
      <c r="F4111" s="44"/>
      <c r="G4111" s="44"/>
      <c r="H4111" s="44"/>
      <c r="I4111" s="20"/>
      <c r="J4111" s="24"/>
      <c r="K4111" s="226"/>
      <c r="L4111" s="226"/>
      <c r="M4111" s="226"/>
      <c r="N4111" s="239"/>
      <c r="O4111" s="239"/>
      <c r="P4111" s="239"/>
    </row>
    <row r="4112" spans="1:20" s="36" customFormat="1" ht="20.100000000000001" customHeight="1">
      <c r="A4112" s="29"/>
      <c r="B4112" s="34">
        <v>296</v>
      </c>
      <c r="C4112" s="31">
        <v>3.0270000000000001</v>
      </c>
      <c r="D4112" s="32" t="s">
        <v>310</v>
      </c>
      <c r="E4112" s="33">
        <v>0.46899999999999997</v>
      </c>
      <c r="F4112" s="34" t="s">
        <v>433</v>
      </c>
      <c r="G4112" s="34" t="s">
        <v>447</v>
      </c>
      <c r="H4112" s="34" t="s">
        <v>434</v>
      </c>
      <c r="I4112" s="29"/>
      <c r="J4112" s="35" t="s">
        <v>435</v>
      </c>
      <c r="K4112" s="228" t="s">
        <v>434</v>
      </c>
      <c r="L4112" s="228">
        <f>COUNTIF(H4112:H4113,"B")</f>
        <v>2</v>
      </c>
      <c r="M4112" s="228">
        <v>200</v>
      </c>
      <c r="N4112" s="245">
        <f>L4112*M4112</f>
        <v>400</v>
      </c>
      <c r="O4112" s="245"/>
      <c r="P4112" s="245">
        <f>O4112+N4112</f>
        <v>400</v>
      </c>
      <c r="Q4112" s="76">
        <f>P4112/P4116</f>
        <v>0.85287846481876328</v>
      </c>
      <c r="R4112" s="76"/>
      <c r="S4112" s="76"/>
      <c r="T4112" s="76"/>
    </row>
    <row r="4113" spans="1:20" s="36" customFormat="1" ht="20.100000000000001" customHeight="1">
      <c r="A4113" s="29"/>
      <c r="B4113" s="34"/>
      <c r="C4113" s="31"/>
      <c r="D4113" s="32"/>
      <c r="E4113" s="33"/>
      <c r="F4113" s="34" t="s">
        <v>447</v>
      </c>
      <c r="G4113" s="34" t="s">
        <v>451</v>
      </c>
      <c r="H4113" s="34" t="s">
        <v>434</v>
      </c>
      <c r="I4113" s="29"/>
      <c r="J4113" s="35" t="s">
        <v>435</v>
      </c>
      <c r="K4113" s="228" t="s">
        <v>438</v>
      </c>
      <c r="L4113" s="228">
        <f>COUNTIF(H4112:H4113,"S")</f>
        <v>0</v>
      </c>
      <c r="M4113" s="228">
        <v>200</v>
      </c>
      <c r="N4113" s="245">
        <f>L4113*M4113</f>
        <v>0</v>
      </c>
      <c r="O4113" s="245">
        <v>69</v>
      </c>
      <c r="P4113" s="245">
        <f>N4113+O4113</f>
        <v>69</v>
      </c>
      <c r="Q4113" s="76">
        <f>P4113/P4116</f>
        <v>0.14712153518123666</v>
      </c>
      <c r="R4113" s="76"/>
      <c r="S4113" s="76"/>
      <c r="T4113" s="76"/>
    </row>
    <row r="4114" spans="1:20" s="36" customFormat="1" ht="20.100000000000001" customHeight="1">
      <c r="A4114" s="29"/>
      <c r="B4114" s="34"/>
      <c r="C4114" s="31"/>
      <c r="D4114" s="32"/>
      <c r="E4114" s="33"/>
      <c r="F4114" s="34" t="s">
        <v>451</v>
      </c>
      <c r="G4114" s="34" t="s">
        <v>490</v>
      </c>
      <c r="H4114" s="34" t="s">
        <v>438</v>
      </c>
      <c r="I4114" s="29"/>
      <c r="J4114" s="35" t="s">
        <v>435</v>
      </c>
      <c r="K4114" s="228" t="s">
        <v>440</v>
      </c>
      <c r="L4114" s="228">
        <f>COUNTIF(H4112:H4113,"RR")</f>
        <v>0</v>
      </c>
      <c r="M4114" s="228">
        <v>200</v>
      </c>
      <c r="N4114" s="245">
        <f>L4114*M4114</f>
        <v>0</v>
      </c>
      <c r="O4114" s="245"/>
      <c r="P4114" s="245">
        <f>N4114+O4114</f>
        <v>0</v>
      </c>
      <c r="Q4114" s="76">
        <f>P4114/P4116</f>
        <v>0</v>
      </c>
      <c r="R4114" s="76"/>
      <c r="S4114" s="76"/>
      <c r="T4114" s="76"/>
    </row>
    <row r="4115" spans="1:20" s="36" customFormat="1" ht="20.100000000000001" customHeight="1">
      <c r="A4115" s="29"/>
      <c r="B4115" s="34"/>
      <c r="C4115" s="31"/>
      <c r="D4115" s="32"/>
      <c r="E4115" s="33"/>
      <c r="F4115" s="34"/>
      <c r="G4115" s="34"/>
      <c r="H4115" s="34"/>
      <c r="I4115" s="29"/>
      <c r="J4115" s="35"/>
      <c r="K4115" s="228" t="s">
        <v>443</v>
      </c>
      <c r="L4115" s="228">
        <f>COUNTIF(H4112:H4113,"RB")</f>
        <v>0</v>
      </c>
      <c r="M4115" s="228">
        <v>200</v>
      </c>
      <c r="N4115" s="245">
        <f>L4115*M4115</f>
        <v>0</v>
      </c>
      <c r="O4115" s="245"/>
      <c r="P4115" s="245">
        <f>N4115+O4115</f>
        <v>0</v>
      </c>
      <c r="Q4115" s="76">
        <f>P4115/P4116</f>
        <v>0</v>
      </c>
      <c r="R4115" s="76"/>
      <c r="S4115" s="76"/>
      <c r="T4115" s="76"/>
    </row>
    <row r="4116" spans="1:20" s="36" customFormat="1" ht="20.100000000000001" customHeight="1">
      <c r="A4116" s="29"/>
      <c r="B4116" s="34"/>
      <c r="C4116" s="31"/>
      <c r="D4116" s="32"/>
      <c r="E4116" s="33"/>
      <c r="F4116" s="34"/>
      <c r="G4116" s="34"/>
      <c r="H4116" s="34"/>
      <c r="I4116" s="29"/>
      <c r="J4116" s="35"/>
      <c r="K4116" s="228"/>
      <c r="L4116" s="228"/>
      <c r="M4116" s="228"/>
      <c r="N4116" s="245"/>
      <c r="O4116" s="245"/>
      <c r="P4116" s="245">
        <f>SUM(P4112:P4115)</f>
        <v>469</v>
      </c>
      <c r="Q4116" s="76">
        <f>SUM(Q4112:Q4115)</f>
        <v>1</v>
      </c>
      <c r="R4116" s="76"/>
      <c r="S4116" s="76"/>
      <c r="T4116" s="76"/>
    </row>
    <row r="4117" spans="1:20" s="25" customFormat="1" ht="20.100000000000001" customHeight="1">
      <c r="A4117" s="20"/>
      <c r="B4117" s="44"/>
      <c r="C4117" s="41"/>
      <c r="D4117" s="42"/>
      <c r="E4117" s="43"/>
      <c r="F4117" s="44"/>
      <c r="G4117" s="44"/>
      <c r="H4117" s="44"/>
      <c r="I4117" s="20"/>
      <c r="J4117" s="24"/>
      <c r="K4117" s="226"/>
      <c r="L4117" s="226"/>
      <c r="M4117" s="226"/>
      <c r="N4117" s="239"/>
      <c r="O4117" s="239"/>
      <c r="P4117" s="239"/>
    </row>
    <row r="4118" spans="1:20" s="25" customFormat="1" ht="20.100000000000001" customHeight="1">
      <c r="A4118" s="20"/>
      <c r="B4118" s="44"/>
      <c r="C4118" s="41"/>
      <c r="D4118" s="42"/>
      <c r="E4118" s="43"/>
      <c r="F4118" s="44"/>
      <c r="G4118" s="44"/>
      <c r="H4118" s="44"/>
      <c r="I4118" s="20"/>
      <c r="J4118" s="24"/>
      <c r="K4118" s="226"/>
      <c r="L4118" s="226"/>
      <c r="M4118" s="226"/>
      <c r="N4118" s="239"/>
      <c r="O4118" s="239"/>
      <c r="P4118" s="239"/>
    </row>
    <row r="4119" spans="1:20" s="36" customFormat="1" ht="20.100000000000001" customHeight="1">
      <c r="A4119" s="29"/>
      <c r="B4119" s="34">
        <v>297</v>
      </c>
      <c r="C4119" s="31">
        <v>3.028</v>
      </c>
      <c r="D4119" s="32" t="s">
        <v>311</v>
      </c>
      <c r="E4119" s="33">
        <v>0.436</v>
      </c>
      <c r="F4119" s="34" t="s">
        <v>433</v>
      </c>
      <c r="G4119" s="34" t="s">
        <v>447</v>
      </c>
      <c r="H4119" s="34" t="s">
        <v>434</v>
      </c>
      <c r="I4119" s="29"/>
      <c r="J4119" s="35" t="s">
        <v>435</v>
      </c>
      <c r="K4119" s="228" t="s">
        <v>434</v>
      </c>
      <c r="L4119" s="228">
        <f>COUNTIF(H4119:H4120,"B")</f>
        <v>2</v>
      </c>
      <c r="M4119" s="228">
        <v>200</v>
      </c>
      <c r="N4119" s="245">
        <v>200</v>
      </c>
      <c r="O4119" s="245"/>
      <c r="P4119" s="245">
        <f>O4119+N4119</f>
        <v>200</v>
      </c>
      <c r="Q4119" s="76">
        <f>P4119/P4123</f>
        <v>0.45871559633027525</v>
      </c>
      <c r="R4119" s="76"/>
      <c r="S4119" s="76"/>
      <c r="T4119" s="76"/>
    </row>
    <row r="4120" spans="1:20" s="36" customFormat="1" ht="20.100000000000001" customHeight="1">
      <c r="A4120" s="29"/>
      <c r="B4120" s="34"/>
      <c r="C4120" s="31"/>
      <c r="D4120" s="32"/>
      <c r="E4120" s="33"/>
      <c r="F4120" s="34" t="s">
        <v>447</v>
      </c>
      <c r="G4120" s="34" t="s">
        <v>451</v>
      </c>
      <c r="H4120" s="34" t="s">
        <v>434</v>
      </c>
      <c r="I4120" s="29"/>
      <c r="J4120" s="35" t="s">
        <v>435</v>
      </c>
      <c r="K4120" s="228" t="s">
        <v>438</v>
      </c>
      <c r="L4120" s="228">
        <f>COUNTIF(H4119:H4120,"S")</f>
        <v>0</v>
      </c>
      <c r="M4120" s="228">
        <v>200</v>
      </c>
      <c r="N4120" s="245">
        <v>200</v>
      </c>
      <c r="O4120" s="245"/>
      <c r="P4120" s="245">
        <f>N4120+O4120</f>
        <v>200</v>
      </c>
      <c r="Q4120" s="76">
        <f>P4120/P4123</f>
        <v>0.45871559633027525</v>
      </c>
      <c r="R4120" s="76"/>
      <c r="S4120" s="76"/>
      <c r="T4120" s="76"/>
    </row>
    <row r="4121" spans="1:20" s="36" customFormat="1" ht="20.100000000000001" customHeight="1">
      <c r="A4121" s="29"/>
      <c r="B4121" s="34"/>
      <c r="C4121" s="31"/>
      <c r="D4121" s="32"/>
      <c r="E4121" s="33"/>
      <c r="F4121" s="34" t="s">
        <v>451</v>
      </c>
      <c r="G4121" s="34" t="s">
        <v>710</v>
      </c>
      <c r="H4121" s="34" t="s">
        <v>434</v>
      </c>
      <c r="I4121" s="29"/>
      <c r="J4121" s="35" t="s">
        <v>40</v>
      </c>
      <c r="K4121" s="228" t="s">
        <v>440</v>
      </c>
      <c r="L4121" s="228">
        <f>COUNTIF(H4119:H4120,"RR")</f>
        <v>0</v>
      </c>
      <c r="M4121" s="228">
        <v>200</v>
      </c>
      <c r="N4121" s="245">
        <v>0</v>
      </c>
      <c r="O4121" s="245"/>
      <c r="P4121" s="245">
        <f>N4121+O4121</f>
        <v>0</v>
      </c>
      <c r="Q4121" s="76">
        <f>P4121/P4123</f>
        <v>0</v>
      </c>
      <c r="R4121" s="76"/>
      <c r="S4121" s="76"/>
      <c r="T4121" s="76"/>
    </row>
    <row r="4122" spans="1:20" s="36" customFormat="1" ht="20.100000000000001" customHeight="1">
      <c r="A4122" s="29"/>
      <c r="B4122" s="34"/>
      <c r="C4122" s="31"/>
      <c r="D4122" s="32"/>
      <c r="E4122" s="33"/>
      <c r="F4122" s="34"/>
      <c r="G4122" s="34"/>
      <c r="H4122" s="34"/>
      <c r="I4122" s="29"/>
      <c r="J4122" s="35"/>
      <c r="K4122" s="228" t="s">
        <v>443</v>
      </c>
      <c r="L4122" s="228">
        <f>COUNTIF(H4119:H4120,"RB")</f>
        <v>0</v>
      </c>
      <c r="M4122" s="228">
        <v>200</v>
      </c>
      <c r="N4122" s="245">
        <v>0</v>
      </c>
      <c r="O4122" s="245">
        <v>36</v>
      </c>
      <c r="P4122" s="245">
        <f>N4122+O4122</f>
        <v>36</v>
      </c>
      <c r="Q4122" s="76">
        <f>P4122/P4123</f>
        <v>8.2568807339449546E-2</v>
      </c>
      <c r="R4122" s="76"/>
      <c r="S4122" s="76"/>
      <c r="T4122" s="76"/>
    </row>
    <row r="4123" spans="1:20" s="36" customFormat="1" ht="20.100000000000001" customHeight="1">
      <c r="A4123" s="29"/>
      <c r="B4123" s="34"/>
      <c r="C4123" s="31"/>
      <c r="D4123" s="32"/>
      <c r="E4123" s="33"/>
      <c r="F4123" s="34"/>
      <c r="G4123" s="34"/>
      <c r="H4123" s="34"/>
      <c r="I4123" s="29"/>
      <c r="J4123" s="35"/>
      <c r="K4123" s="228"/>
      <c r="L4123" s="228"/>
      <c r="M4123" s="228"/>
      <c r="N4123" s="245"/>
      <c r="O4123" s="245"/>
      <c r="P4123" s="245">
        <f>SUM(P4119:P4122)</f>
        <v>436</v>
      </c>
      <c r="Q4123" s="76">
        <f>SUM(Q4119:Q4122)</f>
        <v>1</v>
      </c>
      <c r="R4123" s="76"/>
      <c r="S4123" s="76"/>
      <c r="T4123" s="76"/>
    </row>
    <row r="4124" spans="1:20" s="25" customFormat="1" ht="20.100000000000001" customHeight="1">
      <c r="A4124" s="20"/>
      <c r="B4124" s="44"/>
      <c r="C4124" s="41"/>
      <c r="D4124" s="42"/>
      <c r="E4124" s="43"/>
      <c r="F4124" s="44"/>
      <c r="G4124" s="44"/>
      <c r="H4124" s="44"/>
      <c r="I4124" s="20"/>
      <c r="J4124" s="24"/>
      <c r="K4124" s="226"/>
      <c r="L4124" s="226"/>
      <c r="M4124" s="226"/>
      <c r="N4124" s="239"/>
      <c r="O4124" s="239"/>
      <c r="P4124" s="239"/>
    </row>
    <row r="4125" spans="1:20" s="25" customFormat="1" ht="20.100000000000001" customHeight="1">
      <c r="A4125" s="20"/>
      <c r="B4125" s="44"/>
      <c r="C4125" s="41"/>
      <c r="D4125" s="42"/>
      <c r="E4125" s="43"/>
      <c r="F4125" s="44"/>
      <c r="G4125" s="44"/>
      <c r="H4125" s="44"/>
      <c r="I4125" s="20"/>
      <c r="J4125" s="24"/>
      <c r="K4125" s="226"/>
      <c r="L4125" s="226"/>
      <c r="M4125" s="226"/>
      <c r="N4125" s="239"/>
      <c r="O4125" s="239"/>
      <c r="P4125" s="239"/>
    </row>
    <row r="4126" spans="1:20" s="36" customFormat="1" ht="20.100000000000001" customHeight="1">
      <c r="A4126" s="29"/>
      <c r="B4126" s="34">
        <v>298</v>
      </c>
      <c r="C4126" s="31">
        <v>3.0289999999999999</v>
      </c>
      <c r="D4126" s="32" t="s">
        <v>312</v>
      </c>
      <c r="E4126" s="33">
        <v>1.583</v>
      </c>
      <c r="F4126" s="34" t="s">
        <v>433</v>
      </c>
      <c r="G4126" s="34" t="s">
        <v>447</v>
      </c>
      <c r="H4126" s="34" t="s">
        <v>434</v>
      </c>
      <c r="I4126" s="29"/>
      <c r="J4126" s="35" t="s">
        <v>435</v>
      </c>
      <c r="K4126" s="228" t="s">
        <v>434</v>
      </c>
      <c r="L4126" s="228">
        <f>COUNTIF(H4126:H4132,"B")</f>
        <v>6</v>
      </c>
      <c r="M4126" s="228">
        <v>200</v>
      </c>
      <c r="N4126" s="245">
        <f>L4126*M4126</f>
        <v>1200</v>
      </c>
      <c r="O4126" s="245"/>
      <c r="P4126" s="245">
        <f>O4126+N4126</f>
        <v>1200</v>
      </c>
      <c r="Q4126" s="76">
        <f>P4126/P4130</f>
        <v>0.75805432722678456</v>
      </c>
      <c r="R4126" s="76"/>
      <c r="S4126" s="76"/>
      <c r="T4126" s="76"/>
    </row>
    <row r="4127" spans="1:20" s="36" customFormat="1" ht="20.100000000000001" customHeight="1">
      <c r="A4127" s="29"/>
      <c r="B4127" s="34"/>
      <c r="C4127" s="31"/>
      <c r="D4127" s="32"/>
      <c r="E4127" s="33"/>
      <c r="F4127" s="34" t="s">
        <v>447</v>
      </c>
      <c r="G4127" s="34" t="s">
        <v>451</v>
      </c>
      <c r="H4127" s="34" t="s">
        <v>434</v>
      </c>
      <c r="I4127" s="29"/>
      <c r="J4127" s="35" t="s">
        <v>435</v>
      </c>
      <c r="K4127" s="228" t="s">
        <v>438</v>
      </c>
      <c r="L4127" s="228">
        <f>COUNTIF(H4126:H4132,"S")</f>
        <v>0</v>
      </c>
      <c r="M4127" s="228">
        <v>200</v>
      </c>
      <c r="N4127" s="245">
        <f>L4127*M4127</f>
        <v>0</v>
      </c>
      <c r="O4127" s="245">
        <v>183</v>
      </c>
      <c r="P4127" s="245">
        <f>N4127+O4127</f>
        <v>183</v>
      </c>
      <c r="Q4127" s="76">
        <f>P4127/P4130</f>
        <v>0.11560328490208464</v>
      </c>
      <c r="R4127" s="76"/>
      <c r="S4127" s="76"/>
      <c r="T4127" s="76"/>
    </row>
    <row r="4128" spans="1:20" s="36" customFormat="1" ht="20.100000000000001" customHeight="1">
      <c r="A4128" s="29"/>
      <c r="B4128" s="34"/>
      <c r="C4128" s="31"/>
      <c r="D4128" s="32"/>
      <c r="E4128" s="33"/>
      <c r="F4128" s="34" t="s">
        <v>451</v>
      </c>
      <c r="G4128" s="34" t="s">
        <v>454</v>
      </c>
      <c r="H4128" s="34" t="s">
        <v>434</v>
      </c>
      <c r="I4128" s="29"/>
      <c r="J4128" s="35" t="s">
        <v>435</v>
      </c>
      <c r="K4128" s="228" t="s">
        <v>440</v>
      </c>
      <c r="L4128" s="228">
        <f>COUNTIF(H4126:H4132,"RR")</f>
        <v>1</v>
      </c>
      <c r="M4128" s="228">
        <v>200</v>
      </c>
      <c r="N4128" s="245">
        <f>L4128*M4128</f>
        <v>200</v>
      </c>
      <c r="O4128" s="245"/>
      <c r="P4128" s="245">
        <f>N4128+O4128</f>
        <v>200</v>
      </c>
      <c r="Q4128" s="76">
        <f>P4128/P4130</f>
        <v>0.12634238787113075</v>
      </c>
      <c r="R4128" s="76"/>
      <c r="S4128" s="76"/>
      <c r="T4128" s="76"/>
    </row>
    <row r="4129" spans="1:20" s="36" customFormat="1" ht="20.100000000000001" customHeight="1">
      <c r="A4129" s="29"/>
      <c r="B4129" s="34"/>
      <c r="C4129" s="31"/>
      <c r="D4129" s="32"/>
      <c r="E4129" s="33"/>
      <c r="F4129" s="34" t="s">
        <v>454</v>
      </c>
      <c r="G4129" s="34" t="s">
        <v>455</v>
      </c>
      <c r="H4129" s="34" t="s">
        <v>434</v>
      </c>
      <c r="I4129" s="29"/>
      <c r="J4129" s="35" t="s">
        <v>435</v>
      </c>
      <c r="K4129" s="228" t="s">
        <v>443</v>
      </c>
      <c r="L4129" s="228">
        <f>COUNTIF(H4126:H4132,"RB")</f>
        <v>0</v>
      </c>
      <c r="M4129" s="228">
        <v>200</v>
      </c>
      <c r="N4129" s="245">
        <f>L4129*M4129</f>
        <v>0</v>
      </c>
      <c r="O4129" s="245"/>
      <c r="P4129" s="245">
        <f>N4129+O4129</f>
        <v>0</v>
      </c>
      <c r="Q4129" s="76">
        <f>P4129/P4130</f>
        <v>0</v>
      </c>
      <c r="R4129" s="76"/>
      <c r="S4129" s="76"/>
      <c r="T4129" s="76"/>
    </row>
    <row r="4130" spans="1:20" s="36" customFormat="1" ht="20.100000000000001" customHeight="1">
      <c r="A4130" s="29"/>
      <c r="B4130" s="34"/>
      <c r="C4130" s="31"/>
      <c r="D4130" s="32"/>
      <c r="E4130" s="33"/>
      <c r="F4130" s="34" t="s">
        <v>455</v>
      </c>
      <c r="G4130" s="34" t="s">
        <v>456</v>
      </c>
      <c r="H4130" s="34" t="s">
        <v>434</v>
      </c>
      <c r="I4130" s="29"/>
      <c r="J4130" s="35" t="s">
        <v>435</v>
      </c>
      <c r="K4130" s="228"/>
      <c r="L4130" s="228"/>
      <c r="M4130" s="228"/>
      <c r="N4130" s="245"/>
      <c r="O4130" s="245"/>
      <c r="P4130" s="245">
        <f>SUM(P4126:P4129)</f>
        <v>1583</v>
      </c>
      <c r="Q4130" s="76">
        <f>SUM(Q4126:Q4129)</f>
        <v>0.99999999999999989</v>
      </c>
      <c r="R4130" s="76"/>
      <c r="S4130" s="76"/>
      <c r="T4130" s="76"/>
    </row>
    <row r="4131" spans="1:20" s="36" customFormat="1" ht="20.100000000000001" customHeight="1">
      <c r="A4131" s="29"/>
      <c r="B4131" s="34"/>
      <c r="C4131" s="31"/>
      <c r="D4131" s="32"/>
      <c r="E4131" s="33"/>
      <c r="F4131" s="34" t="s">
        <v>456</v>
      </c>
      <c r="G4131" s="34" t="s">
        <v>457</v>
      </c>
      <c r="H4131" s="34" t="s">
        <v>434</v>
      </c>
      <c r="I4131" s="29"/>
      <c r="J4131" s="35" t="s">
        <v>435</v>
      </c>
      <c r="K4131" s="228"/>
      <c r="L4131" s="228"/>
      <c r="M4131" s="228"/>
      <c r="N4131" s="241"/>
      <c r="O4131" s="241"/>
      <c r="P4131" s="241"/>
    </row>
    <row r="4132" spans="1:20" s="36" customFormat="1" ht="20.100000000000001" customHeight="1">
      <c r="A4132" s="29"/>
      <c r="B4132" s="34"/>
      <c r="C4132" s="31"/>
      <c r="D4132" s="32"/>
      <c r="E4132" s="33"/>
      <c r="F4132" s="34" t="s">
        <v>457</v>
      </c>
      <c r="G4132" s="34" t="s">
        <v>460</v>
      </c>
      <c r="H4132" s="34" t="s">
        <v>440</v>
      </c>
      <c r="I4132" s="29"/>
      <c r="J4132" s="35" t="s">
        <v>435</v>
      </c>
      <c r="K4132" s="228"/>
      <c r="L4132" s="228"/>
      <c r="M4132" s="228"/>
      <c r="N4132" s="241"/>
      <c r="O4132" s="241"/>
      <c r="P4132" s="241"/>
    </row>
    <row r="4133" spans="1:20" s="36" customFormat="1" ht="20.100000000000001" customHeight="1">
      <c r="A4133" s="29"/>
      <c r="B4133" s="34"/>
      <c r="C4133" s="31"/>
      <c r="D4133" s="32"/>
      <c r="E4133" s="33"/>
      <c r="F4133" s="34" t="s">
        <v>460</v>
      </c>
      <c r="G4133" s="34" t="s">
        <v>711</v>
      </c>
      <c r="H4133" s="34" t="s">
        <v>438</v>
      </c>
      <c r="I4133" s="29"/>
      <c r="J4133" s="35" t="s">
        <v>435</v>
      </c>
      <c r="K4133" s="228"/>
      <c r="L4133" s="228"/>
      <c r="M4133" s="228"/>
      <c r="N4133" s="241"/>
      <c r="O4133" s="241"/>
      <c r="P4133" s="241"/>
    </row>
    <row r="4134" spans="1:20" s="36" customFormat="1" ht="20.100000000000001" customHeight="1">
      <c r="A4134" s="29"/>
      <c r="B4134" s="34"/>
      <c r="C4134" s="31"/>
      <c r="D4134" s="32"/>
      <c r="E4134" s="33"/>
      <c r="F4134" s="34"/>
      <c r="G4134" s="34"/>
      <c r="H4134" s="34"/>
      <c r="I4134" s="29"/>
      <c r="J4134" s="35"/>
      <c r="K4134" s="228"/>
      <c r="L4134" s="228"/>
      <c r="M4134" s="228"/>
      <c r="N4134" s="241"/>
      <c r="O4134" s="241"/>
      <c r="P4134" s="241"/>
    </row>
    <row r="4135" spans="1:20" s="25" customFormat="1" ht="20.100000000000001" customHeight="1">
      <c r="A4135" s="20"/>
      <c r="B4135" s="44"/>
      <c r="C4135" s="41"/>
      <c r="D4135" s="42"/>
      <c r="E4135" s="43"/>
      <c r="F4135" s="44"/>
      <c r="G4135" s="44"/>
      <c r="H4135" s="44"/>
      <c r="I4135" s="20"/>
      <c r="J4135" s="24"/>
      <c r="K4135" s="226"/>
      <c r="L4135" s="226"/>
      <c r="M4135" s="226"/>
      <c r="N4135" s="239"/>
      <c r="O4135" s="239"/>
      <c r="P4135" s="239"/>
    </row>
    <row r="4136" spans="1:20" s="25" customFormat="1" ht="20.100000000000001" customHeight="1">
      <c r="A4136" s="20"/>
      <c r="B4136" s="44"/>
      <c r="C4136" s="41"/>
      <c r="D4136" s="42"/>
      <c r="E4136" s="43"/>
      <c r="F4136" s="44"/>
      <c r="G4136" s="44"/>
      <c r="H4136" s="44"/>
      <c r="I4136" s="20"/>
      <c r="J4136" s="24"/>
      <c r="K4136" s="226"/>
      <c r="L4136" s="226"/>
      <c r="M4136" s="226"/>
      <c r="N4136" s="239"/>
      <c r="O4136" s="239"/>
      <c r="P4136" s="239"/>
    </row>
    <row r="4137" spans="1:20" s="36" customFormat="1" ht="20.100000000000001" customHeight="1">
      <c r="A4137" s="29"/>
      <c r="B4137" s="34">
        <v>299</v>
      </c>
      <c r="C4137" s="31">
        <v>3.03</v>
      </c>
      <c r="D4137" s="32" t="s">
        <v>313</v>
      </c>
      <c r="E4137" s="33">
        <v>0.49299999999999999</v>
      </c>
      <c r="F4137" s="34" t="s">
        <v>433</v>
      </c>
      <c r="G4137" s="34" t="s">
        <v>447</v>
      </c>
      <c r="H4137" s="34" t="s">
        <v>438</v>
      </c>
      <c r="I4137" s="29"/>
      <c r="J4137" s="35" t="s">
        <v>435</v>
      </c>
      <c r="K4137" s="228" t="s">
        <v>434</v>
      </c>
      <c r="L4137" s="228">
        <f>COUNTIF(H4137:H4138,"B")</f>
        <v>1</v>
      </c>
      <c r="M4137" s="228">
        <v>200</v>
      </c>
      <c r="N4137" s="245">
        <f>L4137*M4137</f>
        <v>200</v>
      </c>
      <c r="O4137" s="245">
        <v>93</v>
      </c>
      <c r="P4137" s="245">
        <f>O4137+N4137</f>
        <v>293</v>
      </c>
      <c r="Q4137" s="76">
        <f>P4137/P4141</f>
        <v>0.59432048681541583</v>
      </c>
      <c r="R4137" s="76"/>
      <c r="S4137" s="76"/>
      <c r="T4137" s="76"/>
    </row>
    <row r="4138" spans="1:20" s="36" customFormat="1" ht="20.100000000000001" customHeight="1">
      <c r="A4138" s="29"/>
      <c r="B4138" s="34"/>
      <c r="C4138" s="31"/>
      <c r="D4138" s="32"/>
      <c r="E4138" s="33"/>
      <c r="F4138" s="34" t="s">
        <v>447</v>
      </c>
      <c r="G4138" s="34" t="s">
        <v>451</v>
      </c>
      <c r="H4138" s="34" t="s">
        <v>434</v>
      </c>
      <c r="I4138" s="29"/>
      <c r="J4138" s="35" t="s">
        <v>435</v>
      </c>
      <c r="K4138" s="228" t="s">
        <v>438</v>
      </c>
      <c r="L4138" s="228">
        <f>COUNTIF(H4137:H4138,"S")</f>
        <v>1</v>
      </c>
      <c r="M4138" s="228">
        <v>200</v>
      </c>
      <c r="N4138" s="245">
        <f>L4138*M4138</f>
        <v>200</v>
      </c>
      <c r="O4138" s="245"/>
      <c r="P4138" s="245">
        <f>N4138+O4138</f>
        <v>200</v>
      </c>
      <c r="Q4138" s="76">
        <f>P4138/P4141</f>
        <v>0.40567951318458417</v>
      </c>
      <c r="R4138" s="76"/>
      <c r="S4138" s="76"/>
      <c r="T4138" s="76"/>
    </row>
    <row r="4139" spans="1:20" s="36" customFormat="1" ht="20.100000000000001" customHeight="1">
      <c r="A4139" s="29"/>
      <c r="B4139" s="34"/>
      <c r="C4139" s="31"/>
      <c r="D4139" s="32"/>
      <c r="E4139" s="33"/>
      <c r="F4139" s="34" t="s">
        <v>451</v>
      </c>
      <c r="G4139" s="34" t="s">
        <v>634</v>
      </c>
      <c r="H4139" s="34" t="s">
        <v>434</v>
      </c>
      <c r="I4139" s="29"/>
      <c r="J4139" s="35"/>
      <c r="K4139" s="228" t="s">
        <v>440</v>
      </c>
      <c r="L4139" s="228">
        <f>COUNTIF(H4137:H4138,"RR")</f>
        <v>0</v>
      </c>
      <c r="M4139" s="228">
        <v>200</v>
      </c>
      <c r="N4139" s="245">
        <f>L4139*M4139</f>
        <v>0</v>
      </c>
      <c r="O4139" s="245"/>
      <c r="P4139" s="245">
        <f>N4139+O4139</f>
        <v>0</v>
      </c>
      <c r="Q4139" s="76">
        <f>P4139/P4141</f>
        <v>0</v>
      </c>
      <c r="R4139" s="76"/>
      <c r="S4139" s="76"/>
      <c r="T4139" s="76"/>
    </row>
    <row r="4140" spans="1:20" s="36" customFormat="1" ht="20.100000000000001" customHeight="1">
      <c r="A4140" s="29"/>
      <c r="B4140" s="34"/>
      <c r="C4140" s="31"/>
      <c r="D4140" s="32"/>
      <c r="E4140" s="33"/>
      <c r="F4140" s="34"/>
      <c r="G4140" s="34"/>
      <c r="H4140" s="34"/>
      <c r="I4140" s="29"/>
      <c r="J4140" s="35"/>
      <c r="K4140" s="228" t="s">
        <v>443</v>
      </c>
      <c r="L4140" s="228">
        <f>COUNTIF(H4137:H4138,"RB")</f>
        <v>0</v>
      </c>
      <c r="M4140" s="228">
        <v>200</v>
      </c>
      <c r="N4140" s="245">
        <f>L4140*M4140</f>
        <v>0</v>
      </c>
      <c r="O4140" s="245"/>
      <c r="P4140" s="245">
        <f>N4140+O4140</f>
        <v>0</v>
      </c>
      <c r="Q4140" s="76">
        <f>P4140/P4141</f>
        <v>0</v>
      </c>
      <c r="R4140" s="76"/>
      <c r="S4140" s="76"/>
      <c r="T4140" s="76"/>
    </row>
    <row r="4141" spans="1:20" s="36" customFormat="1" ht="20.100000000000001" customHeight="1">
      <c r="A4141" s="29"/>
      <c r="B4141" s="34"/>
      <c r="C4141" s="31"/>
      <c r="D4141" s="32"/>
      <c r="E4141" s="33"/>
      <c r="F4141" s="34"/>
      <c r="G4141" s="34"/>
      <c r="H4141" s="34"/>
      <c r="I4141" s="29"/>
      <c r="J4141" s="35"/>
      <c r="K4141" s="228"/>
      <c r="L4141" s="228"/>
      <c r="M4141" s="228"/>
      <c r="N4141" s="245"/>
      <c r="O4141" s="245"/>
      <c r="P4141" s="245">
        <f>SUM(P4137:P4140)</f>
        <v>493</v>
      </c>
      <c r="Q4141" s="76">
        <f>SUM(Q4137:Q4140)</f>
        <v>1</v>
      </c>
      <c r="R4141" s="76"/>
      <c r="S4141" s="76"/>
      <c r="T4141" s="76"/>
    </row>
    <row r="4142" spans="1:20" s="25" customFormat="1" ht="20.100000000000001" customHeight="1">
      <c r="A4142" s="20"/>
      <c r="B4142" s="44"/>
      <c r="C4142" s="41"/>
      <c r="D4142" s="42"/>
      <c r="E4142" s="43"/>
      <c r="F4142" s="44"/>
      <c r="G4142" s="44"/>
      <c r="H4142" s="44"/>
      <c r="I4142" s="20"/>
      <c r="J4142" s="24"/>
      <c r="K4142" s="226"/>
      <c r="L4142" s="226"/>
      <c r="M4142" s="226"/>
      <c r="N4142" s="239"/>
      <c r="O4142" s="239"/>
      <c r="P4142" s="239"/>
    </row>
    <row r="4143" spans="1:20" s="25" customFormat="1" ht="20.100000000000001" customHeight="1">
      <c r="A4143" s="20"/>
      <c r="B4143" s="44"/>
      <c r="C4143" s="41"/>
      <c r="D4143" s="42"/>
      <c r="E4143" s="43"/>
      <c r="F4143" s="44"/>
      <c r="G4143" s="44"/>
      <c r="H4143" s="44"/>
      <c r="I4143" s="20"/>
      <c r="J4143" s="24"/>
      <c r="K4143" s="226"/>
      <c r="L4143" s="226"/>
      <c r="M4143" s="226"/>
      <c r="N4143" s="239"/>
      <c r="O4143" s="239"/>
      <c r="P4143" s="239"/>
    </row>
    <row r="4144" spans="1:20" s="36" customFormat="1" ht="20.100000000000001" customHeight="1">
      <c r="A4144" s="29"/>
      <c r="B4144" s="34">
        <v>300</v>
      </c>
      <c r="C4144" s="31">
        <v>3.0310000000000001</v>
      </c>
      <c r="D4144" s="32" t="s">
        <v>314</v>
      </c>
      <c r="E4144" s="33">
        <v>0.95699999999999996</v>
      </c>
      <c r="F4144" s="34" t="s">
        <v>433</v>
      </c>
      <c r="G4144" s="34" t="s">
        <v>447</v>
      </c>
      <c r="H4144" s="34" t="s">
        <v>434</v>
      </c>
      <c r="I4144" s="29"/>
      <c r="J4144" s="35" t="s">
        <v>435</v>
      </c>
      <c r="K4144" s="228" t="s">
        <v>434</v>
      </c>
      <c r="L4144" s="228">
        <f>COUNTIF(H4144:H4147,"B")</f>
        <v>4</v>
      </c>
      <c r="M4144" s="228">
        <v>200</v>
      </c>
      <c r="N4144" s="241">
        <f>L4144*M4144</f>
        <v>800</v>
      </c>
      <c r="O4144" s="241">
        <v>157</v>
      </c>
      <c r="P4144" s="241">
        <f>O4144+N4144</f>
        <v>957</v>
      </c>
      <c r="Q4144" s="37">
        <f>P4144/P4148</f>
        <v>1</v>
      </c>
      <c r="R4144" s="37"/>
      <c r="S4144" s="37"/>
      <c r="T4144" s="37"/>
    </row>
    <row r="4145" spans="1:20" s="36" customFormat="1" ht="20.100000000000001" customHeight="1">
      <c r="A4145" s="29"/>
      <c r="B4145" s="34"/>
      <c r="C4145" s="31"/>
      <c r="D4145" s="32"/>
      <c r="E4145" s="33"/>
      <c r="F4145" s="34" t="s">
        <v>447</v>
      </c>
      <c r="G4145" s="34" t="s">
        <v>451</v>
      </c>
      <c r="H4145" s="34" t="s">
        <v>434</v>
      </c>
      <c r="I4145" s="29"/>
      <c r="J4145" s="35" t="s">
        <v>435</v>
      </c>
      <c r="K4145" s="228" t="s">
        <v>438</v>
      </c>
      <c r="L4145" s="228">
        <f>COUNTIF(H4144:H4148,"S")</f>
        <v>0</v>
      </c>
      <c r="M4145" s="228">
        <v>200</v>
      </c>
      <c r="N4145" s="241">
        <f>L4145*M4145</f>
        <v>0</v>
      </c>
      <c r="O4145" s="241"/>
      <c r="P4145" s="241">
        <f>N4145+O4145</f>
        <v>0</v>
      </c>
      <c r="Q4145" s="37">
        <f>P4145/P4148</f>
        <v>0</v>
      </c>
      <c r="R4145" s="37"/>
      <c r="S4145" s="37"/>
      <c r="T4145" s="37"/>
    </row>
    <row r="4146" spans="1:20" s="36" customFormat="1" ht="20.100000000000001" customHeight="1">
      <c r="A4146" s="29"/>
      <c r="B4146" s="34"/>
      <c r="C4146" s="31"/>
      <c r="D4146" s="32"/>
      <c r="E4146" s="33"/>
      <c r="F4146" s="34" t="s">
        <v>451</v>
      </c>
      <c r="G4146" s="34" t="s">
        <v>454</v>
      </c>
      <c r="H4146" s="34" t="s">
        <v>434</v>
      </c>
      <c r="I4146" s="29"/>
      <c r="J4146" s="35" t="s">
        <v>435</v>
      </c>
      <c r="K4146" s="228" t="s">
        <v>440</v>
      </c>
      <c r="L4146" s="228">
        <f>COUNTIF(H4144:H4148,"RR")</f>
        <v>0</v>
      </c>
      <c r="M4146" s="228">
        <v>200</v>
      </c>
      <c r="N4146" s="241">
        <f>L4146*M4146</f>
        <v>0</v>
      </c>
      <c r="O4146" s="241"/>
      <c r="P4146" s="241">
        <f>N4146+O4146</f>
        <v>0</v>
      </c>
      <c r="Q4146" s="37">
        <f>P4146/P4148</f>
        <v>0</v>
      </c>
      <c r="R4146" s="37"/>
      <c r="S4146" s="37"/>
      <c r="T4146" s="37"/>
    </row>
    <row r="4147" spans="1:20" s="36" customFormat="1" ht="20.100000000000001" customHeight="1">
      <c r="A4147" s="29"/>
      <c r="B4147" s="34"/>
      <c r="C4147" s="31"/>
      <c r="D4147" s="32"/>
      <c r="E4147" s="33"/>
      <c r="F4147" s="34" t="s">
        <v>454</v>
      </c>
      <c r="G4147" s="34" t="s">
        <v>455</v>
      </c>
      <c r="H4147" s="34" t="s">
        <v>434</v>
      </c>
      <c r="I4147" s="29"/>
      <c r="J4147" s="35" t="s">
        <v>435</v>
      </c>
      <c r="K4147" s="228" t="s">
        <v>443</v>
      </c>
      <c r="L4147" s="228">
        <f>COUNTIF(H4144:H4148,"RB")</f>
        <v>0</v>
      </c>
      <c r="M4147" s="228">
        <v>200</v>
      </c>
      <c r="N4147" s="241">
        <f>L4147*M4147</f>
        <v>0</v>
      </c>
      <c r="O4147" s="241"/>
      <c r="P4147" s="241">
        <f>N4147+O4147</f>
        <v>0</v>
      </c>
      <c r="Q4147" s="37">
        <f>P4147/P4148</f>
        <v>0</v>
      </c>
      <c r="R4147" s="37"/>
      <c r="S4147" s="37"/>
      <c r="T4147" s="37"/>
    </row>
    <row r="4148" spans="1:20" s="36" customFormat="1" ht="20.100000000000001" customHeight="1">
      <c r="A4148" s="29"/>
      <c r="B4148" s="34"/>
      <c r="C4148" s="31"/>
      <c r="D4148" s="32"/>
      <c r="E4148" s="33"/>
      <c r="F4148" s="34" t="s">
        <v>455</v>
      </c>
      <c r="G4148" s="34" t="s">
        <v>712</v>
      </c>
      <c r="H4148" s="34" t="s">
        <v>434</v>
      </c>
      <c r="I4148" s="29"/>
      <c r="J4148" s="35" t="s">
        <v>435</v>
      </c>
      <c r="K4148" s="228"/>
      <c r="L4148" s="228"/>
      <c r="M4148" s="228"/>
      <c r="N4148" s="241"/>
      <c r="O4148" s="241"/>
      <c r="P4148" s="241">
        <f>SUM(P4144:P4147)</f>
        <v>957</v>
      </c>
      <c r="Q4148" s="37">
        <f>SUM(Q4144:Q4147)</f>
        <v>1</v>
      </c>
      <c r="R4148" s="37"/>
      <c r="S4148" s="37"/>
      <c r="T4148" s="37"/>
    </row>
    <row r="4149" spans="1:20" s="25" customFormat="1" ht="20.100000000000001" customHeight="1">
      <c r="A4149" s="20"/>
      <c r="B4149" s="44"/>
      <c r="C4149" s="41"/>
      <c r="D4149" s="42"/>
      <c r="E4149" s="43"/>
      <c r="F4149" s="44"/>
      <c r="G4149" s="44"/>
      <c r="H4149" s="44"/>
      <c r="I4149" s="20"/>
      <c r="J4149" s="24"/>
      <c r="K4149" s="226"/>
      <c r="L4149" s="226"/>
      <c r="M4149" s="226"/>
      <c r="N4149" s="239"/>
      <c r="O4149" s="239"/>
      <c r="P4149" s="239"/>
    </row>
    <row r="4150" spans="1:20" s="25" customFormat="1" ht="20.100000000000001" customHeight="1">
      <c r="A4150" s="20"/>
      <c r="B4150" s="44"/>
      <c r="C4150" s="41"/>
      <c r="D4150" s="42"/>
      <c r="E4150" s="43"/>
      <c r="F4150" s="44"/>
      <c r="G4150" s="44"/>
      <c r="H4150" s="44"/>
      <c r="I4150" s="20"/>
      <c r="J4150" s="24"/>
      <c r="K4150" s="226"/>
      <c r="L4150" s="226"/>
      <c r="M4150" s="226"/>
      <c r="N4150" s="239"/>
      <c r="O4150" s="239"/>
      <c r="P4150" s="239"/>
    </row>
    <row r="4151" spans="1:20" s="36" customFormat="1" ht="20.100000000000001" customHeight="1">
      <c r="A4151" s="29"/>
      <c r="B4151" s="34">
        <v>301</v>
      </c>
      <c r="C4151" s="31">
        <v>3.032</v>
      </c>
      <c r="D4151" s="32" t="s">
        <v>315</v>
      </c>
      <c r="E4151" s="33">
        <v>0.318</v>
      </c>
      <c r="F4151" s="34" t="s">
        <v>433</v>
      </c>
      <c r="G4151" s="34" t="s">
        <v>447</v>
      </c>
      <c r="H4151" s="34" t="s">
        <v>438</v>
      </c>
      <c r="I4151" s="29"/>
      <c r="J4151" s="35" t="s">
        <v>435</v>
      </c>
      <c r="K4151" s="228" t="s">
        <v>434</v>
      </c>
      <c r="L4151" s="228">
        <f>COUNTIF(H4151,"B")</f>
        <v>0</v>
      </c>
      <c r="M4151" s="228">
        <v>200</v>
      </c>
      <c r="N4151" s="241">
        <f>L4151*M4151</f>
        <v>0</v>
      </c>
      <c r="O4151" s="241">
        <v>118</v>
      </c>
      <c r="P4151" s="241">
        <f>O4151+N4151</f>
        <v>118</v>
      </c>
      <c r="Q4151" s="37">
        <f>P4151/P4155</f>
        <v>0.37106918238993708</v>
      </c>
      <c r="R4151" s="37"/>
      <c r="S4151" s="37"/>
      <c r="T4151" s="37"/>
    </row>
    <row r="4152" spans="1:20" s="36" customFormat="1" ht="20.100000000000001" customHeight="1">
      <c r="A4152" s="29"/>
      <c r="B4152" s="34"/>
      <c r="C4152" s="31"/>
      <c r="D4152" s="32"/>
      <c r="E4152" s="33"/>
      <c r="F4152" s="34" t="s">
        <v>447</v>
      </c>
      <c r="G4152" s="34" t="s">
        <v>713</v>
      </c>
      <c r="H4152" s="34" t="s">
        <v>434</v>
      </c>
      <c r="I4152" s="29"/>
      <c r="J4152" s="35" t="s">
        <v>435</v>
      </c>
      <c r="K4152" s="228" t="s">
        <v>438</v>
      </c>
      <c r="L4152" s="228">
        <f>COUNTIF(H4151,"S")</f>
        <v>1</v>
      </c>
      <c r="M4152" s="228">
        <v>200</v>
      </c>
      <c r="N4152" s="241">
        <f>L4152*M4152</f>
        <v>200</v>
      </c>
      <c r="O4152" s="241"/>
      <c r="P4152" s="241">
        <f>N4152+O4152</f>
        <v>200</v>
      </c>
      <c r="Q4152" s="37">
        <f>P4152/P4155</f>
        <v>0.62893081761006286</v>
      </c>
      <c r="R4152" s="37"/>
      <c r="S4152" s="37"/>
      <c r="T4152" s="37"/>
    </row>
    <row r="4153" spans="1:20" s="36" customFormat="1" ht="20.100000000000001" customHeight="1">
      <c r="A4153" s="29"/>
      <c r="B4153" s="34"/>
      <c r="C4153" s="31"/>
      <c r="D4153" s="32"/>
      <c r="E4153" s="33"/>
      <c r="F4153" s="34"/>
      <c r="G4153" s="34"/>
      <c r="H4153" s="34"/>
      <c r="I4153" s="29"/>
      <c r="J4153" s="35"/>
      <c r="K4153" s="228" t="s">
        <v>440</v>
      </c>
      <c r="L4153" s="228">
        <f>COUNTIF(H4151,"RR")</f>
        <v>0</v>
      </c>
      <c r="M4153" s="228">
        <v>200</v>
      </c>
      <c r="N4153" s="241">
        <f>L4153*M4153</f>
        <v>0</v>
      </c>
      <c r="O4153" s="241"/>
      <c r="P4153" s="241">
        <f>N4153+O4153</f>
        <v>0</v>
      </c>
      <c r="Q4153" s="37">
        <f>P4153/P4155</f>
        <v>0</v>
      </c>
      <c r="R4153" s="37"/>
      <c r="S4153" s="37"/>
      <c r="T4153" s="37"/>
    </row>
    <row r="4154" spans="1:20" s="36" customFormat="1" ht="20.100000000000001" customHeight="1">
      <c r="A4154" s="29"/>
      <c r="B4154" s="34"/>
      <c r="C4154" s="31"/>
      <c r="D4154" s="32"/>
      <c r="E4154" s="33"/>
      <c r="F4154" s="34"/>
      <c r="G4154" s="34"/>
      <c r="H4154" s="34"/>
      <c r="I4154" s="29"/>
      <c r="J4154" s="35"/>
      <c r="K4154" s="228" t="s">
        <v>443</v>
      </c>
      <c r="L4154" s="228">
        <f>COUNTIF(H4151,"RB")</f>
        <v>0</v>
      </c>
      <c r="M4154" s="228">
        <v>200</v>
      </c>
      <c r="N4154" s="241">
        <f>L4154*M4154</f>
        <v>0</v>
      </c>
      <c r="O4154" s="241"/>
      <c r="P4154" s="241">
        <f>N4154+O4154</f>
        <v>0</v>
      </c>
      <c r="Q4154" s="37">
        <f>P4154/P4155</f>
        <v>0</v>
      </c>
      <c r="R4154" s="37"/>
      <c r="S4154" s="37"/>
      <c r="T4154" s="37"/>
    </row>
    <row r="4155" spans="1:20" s="36" customFormat="1" ht="20.100000000000001" customHeight="1">
      <c r="A4155" s="29"/>
      <c r="B4155" s="34"/>
      <c r="C4155" s="31"/>
      <c r="D4155" s="32"/>
      <c r="E4155" s="33"/>
      <c r="F4155" s="34"/>
      <c r="G4155" s="34"/>
      <c r="H4155" s="34"/>
      <c r="I4155" s="29"/>
      <c r="J4155" s="35"/>
      <c r="K4155" s="228"/>
      <c r="L4155" s="228"/>
      <c r="M4155" s="228"/>
      <c r="N4155" s="241"/>
      <c r="O4155" s="241"/>
      <c r="P4155" s="241">
        <f>SUM(P4151:P4154)</f>
        <v>318</v>
      </c>
      <c r="Q4155" s="37">
        <f>SUM(Q4151:Q4154)</f>
        <v>1</v>
      </c>
      <c r="R4155" s="37"/>
      <c r="S4155" s="37"/>
      <c r="T4155" s="37"/>
    </row>
    <row r="4156" spans="1:20" s="25" customFormat="1" ht="20.100000000000001" customHeight="1">
      <c r="A4156" s="20"/>
      <c r="B4156" s="44"/>
      <c r="C4156" s="41"/>
      <c r="D4156" s="42"/>
      <c r="E4156" s="43"/>
      <c r="F4156" s="44"/>
      <c r="G4156" s="44"/>
      <c r="H4156" s="44"/>
      <c r="I4156" s="20"/>
      <c r="J4156" s="24"/>
      <c r="K4156" s="226"/>
      <c r="L4156" s="226"/>
      <c r="M4156" s="226"/>
      <c r="N4156" s="239"/>
      <c r="O4156" s="239" t="s">
        <v>714</v>
      </c>
      <c r="P4156" s="239"/>
    </row>
    <row r="4157" spans="1:20" s="25" customFormat="1" ht="20.100000000000001" customHeight="1">
      <c r="A4157" s="20"/>
      <c r="B4157" s="44"/>
      <c r="C4157" s="41"/>
      <c r="D4157" s="42"/>
      <c r="E4157" s="43"/>
      <c r="F4157" s="44"/>
      <c r="G4157" s="44"/>
      <c r="H4157" s="44"/>
      <c r="I4157" s="20"/>
      <c r="J4157" s="24"/>
      <c r="K4157" s="226"/>
      <c r="L4157" s="226"/>
      <c r="M4157" s="226"/>
      <c r="N4157" s="239"/>
      <c r="O4157" s="239"/>
      <c r="P4157" s="239"/>
    </row>
    <row r="4158" spans="1:20" s="36" customFormat="1" ht="20.100000000000001" customHeight="1">
      <c r="A4158" s="29"/>
      <c r="B4158" s="34">
        <v>302</v>
      </c>
      <c r="C4158" s="31">
        <v>3.0329999999999999</v>
      </c>
      <c r="D4158" s="32" t="s">
        <v>316</v>
      </c>
      <c r="E4158" s="33">
        <v>0.56299999999999994</v>
      </c>
      <c r="F4158" s="34" t="s">
        <v>433</v>
      </c>
      <c r="G4158" s="34" t="s">
        <v>447</v>
      </c>
      <c r="H4158" s="34" t="s">
        <v>434</v>
      </c>
      <c r="I4158" s="29"/>
      <c r="J4158" s="35" t="s">
        <v>435</v>
      </c>
      <c r="K4158" s="228" t="s">
        <v>434</v>
      </c>
      <c r="L4158" s="228">
        <f>COUNTIF(H4158:H4159,"B")</f>
        <v>2</v>
      </c>
      <c r="M4158" s="228">
        <v>200</v>
      </c>
      <c r="N4158" s="241">
        <f>L4158*M4158</f>
        <v>400</v>
      </c>
      <c r="O4158" s="241">
        <v>163</v>
      </c>
      <c r="P4158" s="241">
        <f>O4158+N4158</f>
        <v>563</v>
      </c>
      <c r="Q4158" s="37">
        <f>P4158/P4162</f>
        <v>1</v>
      </c>
      <c r="R4158" s="37"/>
      <c r="S4158" s="37"/>
      <c r="T4158" s="37"/>
    </row>
    <row r="4159" spans="1:20" s="36" customFormat="1" ht="20.100000000000001" customHeight="1">
      <c r="A4159" s="29"/>
      <c r="B4159" s="34"/>
      <c r="C4159" s="31"/>
      <c r="D4159" s="32"/>
      <c r="E4159" s="33"/>
      <c r="F4159" s="34" t="s">
        <v>447</v>
      </c>
      <c r="G4159" s="34" t="s">
        <v>451</v>
      </c>
      <c r="H4159" s="34" t="s">
        <v>434</v>
      </c>
      <c r="I4159" s="29"/>
      <c r="J4159" s="35" t="s">
        <v>435</v>
      </c>
      <c r="K4159" s="228" t="s">
        <v>438</v>
      </c>
      <c r="L4159" s="228">
        <f>COUNTIF(H4158:H4159,"S")</f>
        <v>0</v>
      </c>
      <c r="M4159" s="228">
        <v>200</v>
      </c>
      <c r="N4159" s="241">
        <f>L4159*M4159</f>
        <v>0</v>
      </c>
      <c r="O4159" s="241"/>
      <c r="P4159" s="241">
        <f>N4159+O4159</f>
        <v>0</v>
      </c>
      <c r="Q4159" s="37">
        <f>P4159/P4162</f>
        <v>0</v>
      </c>
      <c r="R4159" s="37"/>
      <c r="S4159" s="37"/>
      <c r="T4159" s="37"/>
    </row>
    <row r="4160" spans="1:20" s="36" customFormat="1" ht="20.100000000000001" customHeight="1">
      <c r="A4160" s="29"/>
      <c r="B4160" s="34"/>
      <c r="C4160" s="31"/>
      <c r="D4160" s="32"/>
      <c r="E4160" s="33"/>
      <c r="F4160" s="34" t="s">
        <v>451</v>
      </c>
      <c r="G4160" s="34" t="s">
        <v>715</v>
      </c>
      <c r="H4160" s="34" t="s">
        <v>434</v>
      </c>
      <c r="I4160" s="29"/>
      <c r="J4160" s="35" t="s">
        <v>435</v>
      </c>
      <c r="K4160" s="228" t="s">
        <v>440</v>
      </c>
      <c r="L4160" s="228">
        <f>COUNTIF(H4158:H4159,"RR")</f>
        <v>0</v>
      </c>
      <c r="M4160" s="228">
        <v>200</v>
      </c>
      <c r="N4160" s="241">
        <f>L4160*M4160</f>
        <v>0</v>
      </c>
      <c r="O4160" s="241"/>
      <c r="P4160" s="241">
        <f>N4160+O4160</f>
        <v>0</v>
      </c>
      <c r="Q4160" s="37">
        <f>P4160/P4162</f>
        <v>0</v>
      </c>
      <c r="R4160" s="37"/>
      <c r="S4160" s="37"/>
      <c r="T4160" s="37"/>
    </row>
    <row r="4161" spans="1:20" s="36" customFormat="1" ht="20.100000000000001" customHeight="1">
      <c r="A4161" s="29"/>
      <c r="B4161" s="34"/>
      <c r="C4161" s="31"/>
      <c r="D4161" s="32"/>
      <c r="E4161" s="33"/>
      <c r="F4161" s="34"/>
      <c r="G4161" s="34"/>
      <c r="H4161" s="34"/>
      <c r="I4161" s="29"/>
      <c r="J4161" s="35"/>
      <c r="K4161" s="228" t="s">
        <v>443</v>
      </c>
      <c r="L4161" s="228">
        <f>COUNTIF(H4158:H4159,"RB")</f>
        <v>0</v>
      </c>
      <c r="M4161" s="228">
        <v>200</v>
      </c>
      <c r="N4161" s="241">
        <f>L4161*M4161</f>
        <v>0</v>
      </c>
      <c r="O4161" s="241"/>
      <c r="P4161" s="241">
        <f>N4161+O4161</f>
        <v>0</v>
      </c>
      <c r="Q4161" s="37">
        <f>P4161/P4162</f>
        <v>0</v>
      </c>
      <c r="R4161" s="37"/>
      <c r="S4161" s="37"/>
      <c r="T4161" s="37"/>
    </row>
    <row r="4162" spans="1:20" s="36" customFormat="1" ht="20.100000000000001" customHeight="1">
      <c r="A4162" s="29"/>
      <c r="B4162" s="34"/>
      <c r="C4162" s="31"/>
      <c r="D4162" s="32"/>
      <c r="E4162" s="33"/>
      <c r="F4162" s="34"/>
      <c r="G4162" s="34"/>
      <c r="H4162" s="34"/>
      <c r="I4162" s="29"/>
      <c r="J4162" s="35"/>
      <c r="K4162" s="228"/>
      <c r="L4162" s="228"/>
      <c r="M4162" s="228"/>
      <c r="N4162" s="241"/>
      <c r="O4162" s="241"/>
      <c r="P4162" s="241">
        <f>SUM(P4158:P4161)</f>
        <v>563</v>
      </c>
      <c r="Q4162" s="37">
        <f>SUM(Q4158:Q4161)</f>
        <v>1</v>
      </c>
      <c r="R4162" s="37"/>
      <c r="S4162" s="37"/>
      <c r="T4162" s="37"/>
    </row>
    <row r="4163" spans="1:20" s="25" customFormat="1" ht="20.100000000000001" customHeight="1">
      <c r="A4163" s="20"/>
      <c r="B4163" s="44"/>
      <c r="C4163" s="41"/>
      <c r="D4163" s="42"/>
      <c r="E4163" s="43"/>
      <c r="F4163" s="44"/>
      <c r="G4163" s="44"/>
      <c r="H4163" s="44"/>
      <c r="I4163" s="20"/>
      <c r="J4163" s="24"/>
      <c r="K4163" s="226"/>
      <c r="L4163" s="226"/>
      <c r="M4163" s="226"/>
      <c r="N4163" s="239"/>
      <c r="O4163" s="239"/>
      <c r="P4163" s="239"/>
    </row>
    <row r="4164" spans="1:20" s="25" customFormat="1" ht="20.100000000000001" customHeight="1">
      <c r="A4164" s="20"/>
      <c r="B4164" s="44"/>
      <c r="C4164" s="41"/>
      <c r="D4164" s="42"/>
      <c r="E4164" s="43"/>
      <c r="F4164" s="44"/>
      <c r="G4164" s="44"/>
      <c r="H4164" s="44"/>
      <c r="I4164" s="20"/>
      <c r="J4164" s="24"/>
      <c r="K4164" s="226"/>
      <c r="L4164" s="226"/>
      <c r="M4164" s="226"/>
      <c r="N4164" s="239"/>
      <c r="O4164" s="239"/>
      <c r="P4164" s="239"/>
    </row>
    <row r="4165" spans="1:20" s="36" customFormat="1" ht="20.100000000000001" customHeight="1">
      <c r="A4165" s="29"/>
      <c r="B4165" s="34">
        <v>303</v>
      </c>
      <c r="C4165" s="31">
        <v>3.0339999999999998</v>
      </c>
      <c r="D4165" s="32" t="s">
        <v>317</v>
      </c>
      <c r="E4165" s="33">
        <v>0.43</v>
      </c>
      <c r="F4165" s="34" t="s">
        <v>433</v>
      </c>
      <c r="G4165" s="34" t="s">
        <v>447</v>
      </c>
      <c r="H4165" s="34" t="s">
        <v>434</v>
      </c>
      <c r="I4165" s="29"/>
      <c r="J4165" s="35" t="s">
        <v>435</v>
      </c>
      <c r="K4165" s="228" t="s">
        <v>434</v>
      </c>
      <c r="L4165" s="228">
        <f>COUNTIF(H4165:H4166,"B")</f>
        <v>2</v>
      </c>
      <c r="M4165" s="228">
        <v>200</v>
      </c>
      <c r="N4165" s="241">
        <f>L4165*M4165</f>
        <v>400</v>
      </c>
      <c r="O4165" s="241"/>
      <c r="P4165" s="241">
        <f>O4165+N4165</f>
        <v>400</v>
      </c>
      <c r="Q4165" s="37">
        <f>P4165/P4169</f>
        <v>0.93023255813953487</v>
      </c>
      <c r="R4165" s="37"/>
      <c r="S4165" s="37"/>
      <c r="T4165" s="37"/>
    </row>
    <row r="4166" spans="1:20" s="36" customFormat="1" ht="20.100000000000001" customHeight="1">
      <c r="A4166" s="29"/>
      <c r="B4166" s="34"/>
      <c r="C4166" s="31"/>
      <c r="D4166" s="32"/>
      <c r="E4166" s="33"/>
      <c r="F4166" s="34" t="s">
        <v>447</v>
      </c>
      <c r="G4166" s="34" t="s">
        <v>451</v>
      </c>
      <c r="H4166" s="34" t="s">
        <v>434</v>
      </c>
      <c r="I4166" s="29"/>
      <c r="J4166" s="35" t="s">
        <v>435</v>
      </c>
      <c r="K4166" s="228" t="s">
        <v>438</v>
      </c>
      <c r="L4166" s="228">
        <f>COUNTIF(H4165:H4166,"S")</f>
        <v>0</v>
      </c>
      <c r="M4166" s="228">
        <v>200</v>
      </c>
      <c r="N4166" s="241">
        <f>L4166*M4166</f>
        <v>0</v>
      </c>
      <c r="O4166" s="241"/>
      <c r="P4166" s="241">
        <f>N4166+O4166</f>
        <v>0</v>
      </c>
      <c r="Q4166" s="37">
        <f>P4166/P4169</f>
        <v>0</v>
      </c>
      <c r="R4166" s="37"/>
      <c r="S4166" s="37"/>
      <c r="T4166" s="37"/>
    </row>
    <row r="4167" spans="1:20" s="36" customFormat="1" ht="20.100000000000001" customHeight="1">
      <c r="A4167" s="29"/>
      <c r="B4167" s="34"/>
      <c r="C4167" s="31"/>
      <c r="D4167" s="32"/>
      <c r="E4167" s="33"/>
      <c r="F4167" s="34" t="s">
        <v>451</v>
      </c>
      <c r="G4167" s="34" t="s">
        <v>452</v>
      </c>
      <c r="H4167" s="34" t="s">
        <v>438</v>
      </c>
      <c r="I4167" s="29"/>
      <c r="J4167" s="35" t="s">
        <v>435</v>
      </c>
      <c r="K4167" s="228" t="s">
        <v>440</v>
      </c>
      <c r="L4167" s="228">
        <f>COUNTIF(H4165:H4166,"RR")</f>
        <v>0</v>
      </c>
      <c r="M4167" s="228">
        <v>200</v>
      </c>
      <c r="N4167" s="241">
        <f>L4167*M4167</f>
        <v>0</v>
      </c>
      <c r="O4167" s="241">
        <v>30</v>
      </c>
      <c r="P4167" s="241">
        <f>N4167+O4167</f>
        <v>30</v>
      </c>
      <c r="Q4167" s="37">
        <f>P4167/P4169</f>
        <v>6.9767441860465115E-2</v>
      </c>
      <c r="R4167" s="37"/>
      <c r="S4167" s="37"/>
      <c r="T4167" s="37"/>
    </row>
    <row r="4168" spans="1:20" s="36" customFormat="1" ht="20.100000000000001" customHeight="1">
      <c r="A4168" s="29"/>
      <c r="B4168" s="34"/>
      <c r="C4168" s="31"/>
      <c r="D4168" s="32"/>
      <c r="E4168" s="33"/>
      <c r="F4168" s="34"/>
      <c r="G4168" s="34"/>
      <c r="H4168" s="34"/>
      <c r="I4168" s="29"/>
      <c r="J4168" s="35"/>
      <c r="K4168" s="228" t="s">
        <v>443</v>
      </c>
      <c r="L4168" s="228">
        <f>COUNTIF(H4165:H4166,"RB")</f>
        <v>0</v>
      </c>
      <c r="M4168" s="228">
        <v>200</v>
      </c>
      <c r="N4168" s="241">
        <f>L4168*M4168</f>
        <v>0</v>
      </c>
      <c r="O4168" s="241"/>
      <c r="P4168" s="241">
        <f>N4168+O4168</f>
        <v>0</v>
      </c>
      <c r="Q4168" s="37">
        <f>P4168/P4169</f>
        <v>0</v>
      </c>
      <c r="R4168" s="37"/>
      <c r="S4168" s="37"/>
      <c r="T4168" s="37"/>
    </row>
    <row r="4169" spans="1:20" s="36" customFormat="1" ht="20.100000000000001" customHeight="1">
      <c r="A4169" s="29"/>
      <c r="B4169" s="34"/>
      <c r="C4169" s="31"/>
      <c r="D4169" s="32"/>
      <c r="E4169" s="33"/>
      <c r="F4169" s="34"/>
      <c r="G4169" s="34"/>
      <c r="H4169" s="34"/>
      <c r="I4169" s="29"/>
      <c r="J4169" s="35"/>
      <c r="K4169" s="228"/>
      <c r="L4169" s="228"/>
      <c r="M4169" s="228"/>
      <c r="N4169" s="241"/>
      <c r="O4169" s="241"/>
      <c r="P4169" s="241">
        <f>SUM(P4165:P4168)</f>
        <v>430</v>
      </c>
      <c r="Q4169" s="37">
        <f>SUM(Q4165:Q4168)</f>
        <v>1</v>
      </c>
      <c r="R4169" s="37"/>
      <c r="S4169" s="37"/>
      <c r="T4169" s="37"/>
    </row>
    <row r="4170" spans="1:20" s="25" customFormat="1" ht="20.100000000000001" customHeight="1">
      <c r="A4170" s="20"/>
      <c r="B4170" s="44"/>
      <c r="C4170" s="41"/>
      <c r="D4170" s="42"/>
      <c r="E4170" s="43"/>
      <c r="F4170" s="44"/>
      <c r="G4170" s="44"/>
      <c r="H4170" s="44"/>
      <c r="I4170" s="20"/>
      <c r="J4170" s="24"/>
      <c r="K4170" s="226"/>
      <c r="L4170" s="226"/>
      <c r="M4170" s="226"/>
      <c r="N4170" s="239"/>
      <c r="O4170" s="239"/>
      <c r="P4170" s="239"/>
    </row>
    <row r="4171" spans="1:20" s="25" customFormat="1" ht="20.100000000000001" customHeight="1">
      <c r="A4171" s="20"/>
      <c r="B4171" s="44"/>
      <c r="C4171" s="41"/>
      <c r="D4171" s="42"/>
      <c r="E4171" s="43"/>
      <c r="F4171" s="44"/>
      <c r="G4171" s="44"/>
      <c r="H4171" s="44"/>
      <c r="I4171" s="20"/>
      <c r="J4171" s="24"/>
      <c r="K4171" s="226"/>
      <c r="L4171" s="226"/>
      <c r="M4171" s="226"/>
      <c r="N4171" s="239"/>
      <c r="O4171" s="239"/>
      <c r="P4171" s="239"/>
    </row>
    <row r="4172" spans="1:20" s="36" customFormat="1" ht="20.100000000000001" customHeight="1">
      <c r="A4172" s="29"/>
      <c r="B4172" s="34">
        <v>304</v>
      </c>
      <c r="C4172" s="31">
        <v>3.0350000000000001</v>
      </c>
      <c r="D4172" s="32" t="s">
        <v>318</v>
      </c>
      <c r="E4172" s="33">
        <v>1.056</v>
      </c>
      <c r="F4172" s="34" t="s">
        <v>433</v>
      </c>
      <c r="G4172" s="34" t="s">
        <v>447</v>
      </c>
      <c r="H4172" s="34" t="s">
        <v>434</v>
      </c>
      <c r="I4172" s="29"/>
      <c r="J4172" s="35" t="s">
        <v>435</v>
      </c>
      <c r="K4172" s="228" t="s">
        <v>434</v>
      </c>
      <c r="L4172" s="228">
        <f>COUNTIF(H4172:H4176,"B")</f>
        <v>5</v>
      </c>
      <c r="M4172" s="228">
        <v>200</v>
      </c>
      <c r="N4172" s="241">
        <f>L4172*M4172</f>
        <v>1000</v>
      </c>
      <c r="O4172" s="241">
        <v>56</v>
      </c>
      <c r="P4172" s="241">
        <f>O4172+N4172</f>
        <v>1056</v>
      </c>
      <c r="Q4172" s="37">
        <f>P4172/P4176</f>
        <v>1</v>
      </c>
      <c r="R4172" s="37"/>
      <c r="S4172" s="37"/>
      <c r="T4172" s="37"/>
    </row>
    <row r="4173" spans="1:20" s="36" customFormat="1" ht="20.100000000000001" customHeight="1">
      <c r="A4173" s="29"/>
      <c r="B4173" s="34"/>
      <c r="C4173" s="31"/>
      <c r="D4173" s="32"/>
      <c r="E4173" s="33"/>
      <c r="F4173" s="34" t="s">
        <v>447</v>
      </c>
      <c r="G4173" s="34" t="s">
        <v>451</v>
      </c>
      <c r="H4173" s="34" t="s">
        <v>434</v>
      </c>
      <c r="I4173" s="29"/>
      <c r="J4173" s="35" t="s">
        <v>435</v>
      </c>
      <c r="K4173" s="228" t="s">
        <v>438</v>
      </c>
      <c r="L4173" s="228">
        <f>COUNTIF(H4172:H4176,"S")</f>
        <v>0</v>
      </c>
      <c r="M4173" s="228">
        <v>200</v>
      </c>
      <c r="N4173" s="241">
        <f>L4173*M4173</f>
        <v>0</v>
      </c>
      <c r="O4173" s="241"/>
      <c r="P4173" s="241">
        <f>N4173+O4173</f>
        <v>0</v>
      </c>
      <c r="Q4173" s="37">
        <f>P4173/P4176</f>
        <v>0</v>
      </c>
      <c r="R4173" s="37"/>
      <c r="S4173" s="37"/>
      <c r="T4173" s="37"/>
    </row>
    <row r="4174" spans="1:20" s="36" customFormat="1" ht="20.100000000000001" customHeight="1">
      <c r="A4174" s="29"/>
      <c r="B4174" s="34"/>
      <c r="C4174" s="31"/>
      <c r="D4174" s="32"/>
      <c r="E4174" s="33"/>
      <c r="F4174" s="34" t="s">
        <v>451</v>
      </c>
      <c r="G4174" s="34" t="s">
        <v>454</v>
      </c>
      <c r="H4174" s="34" t="s">
        <v>434</v>
      </c>
      <c r="I4174" s="29"/>
      <c r="J4174" s="35" t="s">
        <v>435</v>
      </c>
      <c r="K4174" s="228" t="s">
        <v>440</v>
      </c>
      <c r="L4174" s="228">
        <f>COUNTIF(H4172:H4176,"RR")</f>
        <v>0</v>
      </c>
      <c r="M4174" s="228">
        <v>200</v>
      </c>
      <c r="N4174" s="241">
        <f>L4174*M4174</f>
        <v>0</v>
      </c>
      <c r="O4174" s="241"/>
      <c r="P4174" s="241">
        <f>N4174+O4174</f>
        <v>0</v>
      </c>
      <c r="Q4174" s="37">
        <f>P4174/P4176</f>
        <v>0</v>
      </c>
      <c r="R4174" s="37"/>
      <c r="S4174" s="37"/>
      <c r="T4174" s="37"/>
    </row>
    <row r="4175" spans="1:20" s="36" customFormat="1" ht="20.100000000000001" customHeight="1">
      <c r="A4175" s="29"/>
      <c r="B4175" s="34"/>
      <c r="C4175" s="31"/>
      <c r="D4175" s="32"/>
      <c r="E4175" s="33"/>
      <c r="F4175" s="34" t="s">
        <v>454</v>
      </c>
      <c r="G4175" s="34" t="s">
        <v>455</v>
      </c>
      <c r="H4175" s="34" t="s">
        <v>434</v>
      </c>
      <c r="I4175" s="29"/>
      <c r="J4175" s="35" t="s">
        <v>435</v>
      </c>
      <c r="K4175" s="228" t="s">
        <v>443</v>
      </c>
      <c r="L4175" s="228">
        <f>COUNTIF(H4172:H4176,"RB")</f>
        <v>0</v>
      </c>
      <c r="M4175" s="228">
        <v>200</v>
      </c>
      <c r="N4175" s="241">
        <f>L4175*M4175</f>
        <v>0</v>
      </c>
      <c r="O4175" s="241"/>
      <c r="P4175" s="241">
        <f>N4175+O4175</f>
        <v>0</v>
      </c>
      <c r="Q4175" s="37">
        <f>P4175/P4176</f>
        <v>0</v>
      </c>
      <c r="R4175" s="37"/>
      <c r="S4175" s="37"/>
      <c r="T4175" s="37"/>
    </row>
    <row r="4176" spans="1:20" s="36" customFormat="1" ht="20.100000000000001" customHeight="1">
      <c r="A4176" s="29"/>
      <c r="B4176" s="34"/>
      <c r="C4176" s="31"/>
      <c r="D4176" s="32"/>
      <c r="E4176" s="33"/>
      <c r="F4176" s="34" t="s">
        <v>455</v>
      </c>
      <c r="G4176" s="34" t="s">
        <v>456</v>
      </c>
      <c r="H4176" s="34" t="s">
        <v>434</v>
      </c>
      <c r="I4176" s="29"/>
      <c r="J4176" s="35" t="s">
        <v>435</v>
      </c>
      <c r="K4176" s="228"/>
      <c r="L4176" s="228"/>
      <c r="M4176" s="228"/>
      <c r="N4176" s="241"/>
      <c r="O4176" s="241"/>
      <c r="P4176" s="241">
        <f>SUM(P4172:P4175)</f>
        <v>1056</v>
      </c>
      <c r="Q4176" s="37">
        <f>SUM(Q4172:Q4175)</f>
        <v>1</v>
      </c>
      <c r="R4176" s="37"/>
      <c r="S4176" s="37"/>
      <c r="T4176" s="37"/>
    </row>
    <row r="4177" spans="1:20" s="36" customFormat="1" ht="20.100000000000001" customHeight="1">
      <c r="A4177" s="29"/>
      <c r="B4177" s="34"/>
      <c r="C4177" s="31"/>
      <c r="D4177" s="32"/>
      <c r="E4177" s="33"/>
      <c r="F4177" s="34" t="s">
        <v>456</v>
      </c>
      <c r="G4177" s="34" t="s">
        <v>716</v>
      </c>
      <c r="H4177" s="34" t="s">
        <v>434</v>
      </c>
      <c r="I4177" s="29"/>
      <c r="J4177" s="35" t="s">
        <v>435</v>
      </c>
      <c r="K4177" s="228"/>
      <c r="L4177" s="228"/>
      <c r="M4177" s="228"/>
      <c r="N4177" s="241"/>
      <c r="O4177" s="241"/>
      <c r="P4177" s="241"/>
    </row>
    <row r="4178" spans="1:20" s="25" customFormat="1" ht="20.100000000000001" customHeight="1">
      <c r="A4178" s="20"/>
      <c r="B4178" s="44"/>
      <c r="C4178" s="41"/>
      <c r="D4178" s="42"/>
      <c r="E4178" s="43"/>
      <c r="F4178" s="44"/>
      <c r="G4178" s="44"/>
      <c r="H4178" s="44"/>
      <c r="I4178" s="20"/>
      <c r="J4178" s="24"/>
      <c r="K4178" s="226"/>
      <c r="L4178" s="226"/>
      <c r="M4178" s="226"/>
      <c r="N4178" s="239"/>
      <c r="O4178" s="239"/>
      <c r="P4178" s="239"/>
    </row>
    <row r="4179" spans="1:20" s="36" customFormat="1" ht="20.100000000000001" customHeight="1">
      <c r="A4179" s="29"/>
      <c r="B4179" s="34">
        <v>305</v>
      </c>
      <c r="C4179" s="31">
        <v>3.036</v>
      </c>
      <c r="D4179" s="32" t="s">
        <v>319</v>
      </c>
      <c r="E4179" s="33">
        <v>0.14499999999999999</v>
      </c>
      <c r="F4179" s="34" t="s">
        <v>433</v>
      </c>
      <c r="G4179" s="34" t="s">
        <v>717</v>
      </c>
      <c r="H4179" s="34" t="s">
        <v>434</v>
      </c>
      <c r="I4179" s="29"/>
      <c r="J4179" s="35" t="s">
        <v>435</v>
      </c>
      <c r="K4179" s="228" t="s">
        <v>434</v>
      </c>
      <c r="L4179" s="228">
        <v>0</v>
      </c>
      <c r="M4179" s="228">
        <v>200</v>
      </c>
      <c r="N4179" s="241">
        <f>L4179*M4179</f>
        <v>0</v>
      </c>
      <c r="O4179" s="241">
        <v>145</v>
      </c>
      <c r="P4179" s="241">
        <f>O4179+N4179</f>
        <v>145</v>
      </c>
      <c r="Q4179" s="37">
        <f>P4179/P4183</f>
        <v>1</v>
      </c>
      <c r="R4179" s="37"/>
      <c r="S4179" s="37"/>
      <c r="T4179" s="37"/>
    </row>
    <row r="4180" spans="1:20" s="36" customFormat="1" ht="20.100000000000001" customHeight="1">
      <c r="A4180" s="29"/>
      <c r="B4180" s="34"/>
      <c r="C4180" s="31"/>
      <c r="D4180" s="32"/>
      <c r="E4180" s="33"/>
      <c r="F4180" s="34"/>
      <c r="G4180" s="34"/>
      <c r="H4180" s="34"/>
      <c r="I4180" s="29"/>
      <c r="J4180" s="35"/>
      <c r="K4180" s="228" t="s">
        <v>438</v>
      </c>
      <c r="L4180" s="228">
        <f>COUNTIF(H4179:H4183,"S")</f>
        <v>0</v>
      </c>
      <c r="M4180" s="228">
        <v>200</v>
      </c>
      <c r="N4180" s="241">
        <f>L4180*M4180</f>
        <v>0</v>
      </c>
      <c r="O4180" s="241"/>
      <c r="P4180" s="241">
        <f>O4180+N4180</f>
        <v>0</v>
      </c>
      <c r="Q4180" s="37">
        <f>P4180/P4183</f>
        <v>0</v>
      </c>
      <c r="R4180" s="37"/>
      <c r="S4180" s="37"/>
      <c r="T4180" s="37"/>
    </row>
    <row r="4181" spans="1:20" s="36" customFormat="1" ht="20.100000000000001" customHeight="1">
      <c r="A4181" s="29"/>
      <c r="B4181" s="34"/>
      <c r="C4181" s="31"/>
      <c r="D4181" s="32"/>
      <c r="E4181" s="33"/>
      <c r="F4181" s="34"/>
      <c r="G4181" s="34"/>
      <c r="H4181" s="34"/>
      <c r="I4181" s="29"/>
      <c r="J4181" s="35"/>
      <c r="K4181" s="228" t="s">
        <v>440</v>
      </c>
      <c r="L4181" s="228">
        <f>COUNTIF(H4179:H4183,"RR")</f>
        <v>0</v>
      </c>
      <c r="M4181" s="228">
        <v>200</v>
      </c>
      <c r="N4181" s="241">
        <f>L4181*M4181</f>
        <v>0</v>
      </c>
      <c r="O4181" s="241"/>
      <c r="P4181" s="241">
        <f>O4181+N4181</f>
        <v>0</v>
      </c>
      <c r="Q4181" s="37">
        <f>P4181/P4183</f>
        <v>0</v>
      </c>
      <c r="R4181" s="37"/>
      <c r="S4181" s="37"/>
      <c r="T4181" s="37"/>
    </row>
    <row r="4182" spans="1:20" s="36" customFormat="1" ht="20.100000000000001" customHeight="1">
      <c r="A4182" s="29"/>
      <c r="B4182" s="34"/>
      <c r="C4182" s="31"/>
      <c r="D4182" s="32"/>
      <c r="E4182" s="33"/>
      <c r="F4182" s="34"/>
      <c r="G4182" s="34"/>
      <c r="H4182" s="34"/>
      <c r="I4182" s="29"/>
      <c r="J4182" s="35"/>
      <c r="K4182" s="228" t="s">
        <v>443</v>
      </c>
      <c r="L4182" s="228">
        <f>COUNTIF(H4179:H4183,"RB")</f>
        <v>0</v>
      </c>
      <c r="M4182" s="228">
        <v>200</v>
      </c>
      <c r="N4182" s="241">
        <f>L4182*M4182</f>
        <v>0</v>
      </c>
      <c r="O4182" s="241"/>
      <c r="P4182" s="241">
        <f>O4182+N4182</f>
        <v>0</v>
      </c>
      <c r="Q4182" s="37">
        <f>P4182/P4183</f>
        <v>0</v>
      </c>
      <c r="R4182" s="37"/>
      <c r="S4182" s="37"/>
      <c r="T4182" s="37"/>
    </row>
    <row r="4183" spans="1:20" s="36" customFormat="1" ht="20.100000000000001" customHeight="1">
      <c r="A4183" s="29"/>
      <c r="B4183" s="34"/>
      <c r="C4183" s="31"/>
      <c r="D4183" s="32"/>
      <c r="E4183" s="33"/>
      <c r="F4183" s="34"/>
      <c r="G4183" s="34"/>
      <c r="H4183" s="34"/>
      <c r="I4183" s="29"/>
      <c r="J4183" s="35"/>
      <c r="K4183" s="228"/>
      <c r="L4183" s="228"/>
      <c r="M4183" s="228"/>
      <c r="N4183" s="241"/>
      <c r="O4183" s="241"/>
      <c r="P4183" s="241">
        <f>SUM(P4179:P4182)</f>
        <v>145</v>
      </c>
      <c r="Q4183" s="37">
        <f>SUM(Q4179:Q4182)</f>
        <v>1</v>
      </c>
      <c r="R4183" s="37"/>
      <c r="S4183" s="37"/>
      <c r="T4183" s="37"/>
    </row>
    <row r="4184" spans="1:20" s="25" customFormat="1" ht="20.100000000000001" customHeight="1">
      <c r="A4184" s="20"/>
      <c r="B4184" s="44"/>
      <c r="C4184" s="41"/>
      <c r="D4184" s="42"/>
      <c r="E4184" s="43"/>
      <c r="F4184" s="44"/>
      <c r="G4184" s="44"/>
      <c r="H4184" s="44"/>
      <c r="I4184" s="20"/>
      <c r="J4184" s="24"/>
      <c r="K4184" s="226"/>
      <c r="L4184" s="226"/>
      <c r="M4184" s="226"/>
      <c r="N4184" s="239"/>
      <c r="O4184" s="239"/>
      <c r="P4184" s="239"/>
    </row>
    <row r="4185" spans="1:20" s="25" customFormat="1" ht="20.100000000000001" customHeight="1">
      <c r="A4185" s="20"/>
      <c r="B4185" s="44"/>
      <c r="C4185" s="41"/>
      <c r="D4185" s="42"/>
      <c r="E4185" s="43"/>
      <c r="F4185" s="44"/>
      <c r="G4185" s="44"/>
      <c r="H4185" s="44"/>
      <c r="I4185" s="20"/>
      <c r="J4185" s="24"/>
      <c r="K4185" s="226"/>
      <c r="L4185" s="226"/>
      <c r="M4185" s="226"/>
      <c r="N4185" s="239"/>
      <c r="O4185" s="239"/>
      <c r="P4185" s="239"/>
    </row>
    <row r="4186" spans="1:20" s="36" customFormat="1" ht="20.100000000000001" customHeight="1">
      <c r="A4186" s="29"/>
      <c r="B4186" s="34">
        <v>306</v>
      </c>
      <c r="C4186" s="31">
        <v>3.0369999999999999</v>
      </c>
      <c r="D4186" s="32" t="s">
        <v>320</v>
      </c>
      <c r="E4186" s="33">
        <v>0.157</v>
      </c>
      <c r="F4186" s="34" t="s">
        <v>433</v>
      </c>
      <c r="G4186" s="34" t="s">
        <v>718</v>
      </c>
      <c r="H4186" s="34" t="s">
        <v>434</v>
      </c>
      <c r="I4186" s="29"/>
      <c r="J4186" s="35" t="s">
        <v>435</v>
      </c>
      <c r="K4186" s="228" t="s">
        <v>434</v>
      </c>
      <c r="L4186" s="228">
        <v>0</v>
      </c>
      <c r="M4186" s="228">
        <v>200</v>
      </c>
      <c r="N4186" s="241">
        <v>0</v>
      </c>
      <c r="O4186" s="241">
        <v>157</v>
      </c>
      <c r="P4186" s="241">
        <f>N4186+O4186</f>
        <v>157</v>
      </c>
      <c r="Q4186" s="37">
        <f>P4186/P4190</f>
        <v>1</v>
      </c>
      <c r="R4186" s="37"/>
      <c r="S4186" s="37"/>
      <c r="T4186" s="37"/>
    </row>
    <row r="4187" spans="1:20" s="36" customFormat="1" ht="20.100000000000001" customHeight="1">
      <c r="A4187" s="29"/>
      <c r="B4187" s="34"/>
      <c r="C4187" s="31"/>
      <c r="D4187" s="32"/>
      <c r="E4187" s="33"/>
      <c r="F4187" s="34"/>
      <c r="G4187" s="34"/>
      <c r="H4187" s="34"/>
      <c r="I4187" s="29"/>
      <c r="J4187" s="35"/>
      <c r="K4187" s="228" t="s">
        <v>438</v>
      </c>
      <c r="L4187" s="228">
        <f>COUNTIF(H4186:H4190,"S")</f>
        <v>0</v>
      </c>
      <c r="M4187" s="228">
        <v>200</v>
      </c>
      <c r="N4187" s="241">
        <f>L4187*M4187</f>
        <v>0</v>
      </c>
      <c r="O4187" s="241"/>
      <c r="P4187" s="241">
        <f>N4187+O4187</f>
        <v>0</v>
      </c>
      <c r="Q4187" s="37">
        <f>P4187/P4190</f>
        <v>0</v>
      </c>
      <c r="R4187" s="37"/>
      <c r="S4187" s="37"/>
      <c r="T4187" s="37"/>
    </row>
    <row r="4188" spans="1:20" s="36" customFormat="1" ht="20.100000000000001" customHeight="1">
      <c r="A4188" s="29"/>
      <c r="B4188" s="34"/>
      <c r="C4188" s="31"/>
      <c r="D4188" s="32"/>
      <c r="E4188" s="33"/>
      <c r="F4188" s="34"/>
      <c r="G4188" s="34"/>
      <c r="H4188" s="34"/>
      <c r="I4188" s="29"/>
      <c r="J4188" s="35"/>
      <c r="K4188" s="228" t="s">
        <v>440</v>
      </c>
      <c r="L4188" s="228">
        <f>COUNTIF(H4186:H4190,"RR")</f>
        <v>0</v>
      </c>
      <c r="M4188" s="228">
        <v>200</v>
      </c>
      <c r="N4188" s="241">
        <f>L4188*M4188</f>
        <v>0</v>
      </c>
      <c r="O4188" s="241"/>
      <c r="P4188" s="241">
        <f>N4188+O4188</f>
        <v>0</v>
      </c>
      <c r="Q4188" s="37">
        <f>P4188/P4190</f>
        <v>0</v>
      </c>
      <c r="R4188" s="37"/>
      <c r="S4188" s="37"/>
      <c r="T4188" s="37"/>
    </row>
    <row r="4189" spans="1:20" s="36" customFormat="1" ht="20.100000000000001" customHeight="1">
      <c r="A4189" s="29"/>
      <c r="B4189" s="34"/>
      <c r="C4189" s="31"/>
      <c r="D4189" s="32"/>
      <c r="E4189" s="33"/>
      <c r="F4189" s="34"/>
      <c r="G4189" s="34"/>
      <c r="H4189" s="34"/>
      <c r="I4189" s="29"/>
      <c r="J4189" s="35"/>
      <c r="K4189" s="228" t="s">
        <v>443</v>
      </c>
      <c r="L4189" s="228">
        <f>COUNTIF(H4186:H4190,"RB")</f>
        <v>0</v>
      </c>
      <c r="M4189" s="228">
        <v>200</v>
      </c>
      <c r="N4189" s="241">
        <f>L4189*M4189</f>
        <v>0</v>
      </c>
      <c r="O4189" s="241"/>
      <c r="P4189" s="241">
        <f>N4189+O4189</f>
        <v>0</v>
      </c>
      <c r="Q4189" s="37">
        <f>P4189/P4190</f>
        <v>0</v>
      </c>
      <c r="R4189" s="37"/>
      <c r="S4189" s="37"/>
      <c r="T4189" s="37"/>
    </row>
    <row r="4190" spans="1:20" s="36" customFormat="1" ht="20.100000000000001" customHeight="1">
      <c r="A4190" s="29"/>
      <c r="B4190" s="34"/>
      <c r="C4190" s="31"/>
      <c r="D4190" s="32"/>
      <c r="E4190" s="33"/>
      <c r="F4190" s="34"/>
      <c r="G4190" s="34"/>
      <c r="H4190" s="34"/>
      <c r="I4190" s="29"/>
      <c r="J4190" s="35"/>
      <c r="K4190" s="228"/>
      <c r="L4190" s="228"/>
      <c r="M4190" s="228"/>
      <c r="N4190" s="241"/>
      <c r="O4190" s="241"/>
      <c r="P4190" s="241">
        <f>SUM(P4186:P4189)</f>
        <v>157</v>
      </c>
      <c r="Q4190" s="37">
        <f>SUM(Q4186:Q4189)</f>
        <v>1</v>
      </c>
      <c r="R4190" s="37"/>
      <c r="S4190" s="37"/>
      <c r="T4190" s="37"/>
    </row>
    <row r="4191" spans="1:20" s="25" customFormat="1" ht="20.100000000000001" customHeight="1">
      <c r="A4191" s="20"/>
      <c r="B4191" s="44"/>
      <c r="C4191" s="41"/>
      <c r="D4191" s="42"/>
      <c r="E4191" s="43"/>
      <c r="F4191" s="44"/>
      <c r="G4191" s="44"/>
      <c r="H4191" s="44"/>
      <c r="I4191" s="20"/>
      <c r="J4191" s="24"/>
      <c r="K4191" s="226"/>
      <c r="L4191" s="226"/>
      <c r="M4191" s="226"/>
      <c r="N4191" s="239"/>
      <c r="O4191" s="239"/>
      <c r="P4191" s="239"/>
    </row>
    <row r="4192" spans="1:20" s="25" customFormat="1" ht="20.100000000000001" customHeight="1">
      <c r="A4192" s="20"/>
      <c r="B4192" s="44"/>
      <c r="C4192" s="41"/>
      <c r="D4192" s="42"/>
      <c r="E4192" s="43"/>
      <c r="F4192" s="44"/>
      <c r="G4192" s="44"/>
      <c r="H4192" s="44"/>
      <c r="I4192" s="20"/>
      <c r="J4192" s="24"/>
      <c r="K4192" s="226"/>
      <c r="L4192" s="226"/>
      <c r="M4192" s="226"/>
      <c r="N4192" s="239"/>
      <c r="O4192" s="239"/>
      <c r="P4192" s="239"/>
    </row>
    <row r="4193" spans="1:20" s="36" customFormat="1" ht="20.100000000000001" customHeight="1">
      <c r="A4193" s="29"/>
      <c r="B4193" s="34">
        <v>307</v>
      </c>
      <c r="C4193" s="31">
        <v>3.0379999999999998</v>
      </c>
      <c r="D4193" s="32" t="s">
        <v>321</v>
      </c>
      <c r="E4193" s="33">
        <v>0.214</v>
      </c>
      <c r="F4193" s="34" t="s">
        <v>433</v>
      </c>
      <c r="G4193" s="34" t="s">
        <v>447</v>
      </c>
      <c r="H4193" s="34" t="s">
        <v>438</v>
      </c>
      <c r="I4193" s="29"/>
      <c r="J4193" s="35" t="s">
        <v>435</v>
      </c>
      <c r="K4193" s="228" t="s">
        <v>434</v>
      </c>
      <c r="L4193" s="228">
        <f>COUNTIF(H4193,"B")</f>
        <v>0</v>
      </c>
      <c r="M4193" s="228">
        <v>200</v>
      </c>
      <c r="N4193" s="241">
        <f>L4193*M4193</f>
        <v>0</v>
      </c>
      <c r="O4193" s="241"/>
      <c r="P4193" s="241">
        <v>14</v>
      </c>
      <c r="Q4193" s="37">
        <f>P4193/P4197</f>
        <v>6.5420560747663545E-2</v>
      </c>
      <c r="R4193" s="37"/>
      <c r="S4193" s="37"/>
      <c r="T4193" s="37"/>
    </row>
    <row r="4194" spans="1:20" s="36" customFormat="1" ht="20.100000000000001" customHeight="1">
      <c r="A4194" s="29"/>
      <c r="B4194" s="34"/>
      <c r="C4194" s="31"/>
      <c r="D4194" s="32"/>
      <c r="E4194" s="33"/>
      <c r="F4194" s="34" t="s">
        <v>447</v>
      </c>
      <c r="G4194" s="34" t="s">
        <v>719</v>
      </c>
      <c r="H4194" s="34" t="s">
        <v>434</v>
      </c>
      <c r="I4194" s="29"/>
      <c r="J4194" s="35" t="s">
        <v>435</v>
      </c>
      <c r="K4194" s="228" t="s">
        <v>438</v>
      </c>
      <c r="L4194" s="228">
        <f>COUNTIF(H4193,"S")</f>
        <v>1</v>
      </c>
      <c r="M4194" s="228">
        <v>200</v>
      </c>
      <c r="N4194" s="241">
        <f>L4194*M4194</f>
        <v>200</v>
      </c>
      <c r="O4194" s="241"/>
      <c r="P4194" s="241">
        <f>N4194+O4194</f>
        <v>200</v>
      </c>
      <c r="Q4194" s="37">
        <f>P4194/P4197</f>
        <v>0.93457943925233644</v>
      </c>
      <c r="R4194" s="37"/>
      <c r="S4194" s="37"/>
      <c r="T4194" s="37"/>
    </row>
    <row r="4195" spans="1:20" s="36" customFormat="1" ht="20.100000000000001" customHeight="1">
      <c r="A4195" s="29"/>
      <c r="B4195" s="34"/>
      <c r="C4195" s="31"/>
      <c r="D4195" s="32"/>
      <c r="E4195" s="33"/>
      <c r="F4195" s="34"/>
      <c r="G4195" s="34"/>
      <c r="H4195" s="34"/>
      <c r="I4195" s="29"/>
      <c r="J4195" s="35"/>
      <c r="K4195" s="228" t="s">
        <v>440</v>
      </c>
      <c r="L4195" s="228">
        <f>COUNTIF(H4193,"RR")</f>
        <v>0</v>
      </c>
      <c r="M4195" s="228">
        <v>200</v>
      </c>
      <c r="N4195" s="241">
        <f>L4195*M4195</f>
        <v>0</v>
      </c>
      <c r="O4195" s="241"/>
      <c r="P4195" s="241">
        <f>N4195+O4195</f>
        <v>0</v>
      </c>
      <c r="Q4195" s="37">
        <f>P4195/P4197</f>
        <v>0</v>
      </c>
      <c r="R4195" s="37"/>
      <c r="S4195" s="37"/>
      <c r="T4195" s="37"/>
    </row>
    <row r="4196" spans="1:20" s="36" customFormat="1" ht="20.100000000000001" customHeight="1">
      <c r="A4196" s="29"/>
      <c r="B4196" s="34"/>
      <c r="C4196" s="31"/>
      <c r="D4196" s="32"/>
      <c r="E4196" s="33"/>
      <c r="F4196" s="34"/>
      <c r="G4196" s="34"/>
      <c r="H4196" s="34"/>
      <c r="I4196" s="29"/>
      <c r="J4196" s="35"/>
      <c r="K4196" s="228" t="s">
        <v>443</v>
      </c>
      <c r="L4196" s="228">
        <f>COUNTIF(H4193,"RB")</f>
        <v>0</v>
      </c>
      <c r="M4196" s="228">
        <v>200</v>
      </c>
      <c r="N4196" s="241">
        <f>L4196*M4196</f>
        <v>0</v>
      </c>
      <c r="O4196" s="241"/>
      <c r="P4196" s="241">
        <f>N4196+O4196</f>
        <v>0</v>
      </c>
      <c r="Q4196" s="37">
        <f>P4196/P4197</f>
        <v>0</v>
      </c>
      <c r="R4196" s="37"/>
      <c r="S4196" s="37"/>
      <c r="T4196" s="37"/>
    </row>
    <row r="4197" spans="1:20" s="36" customFormat="1" ht="20.100000000000001" customHeight="1">
      <c r="A4197" s="29"/>
      <c r="B4197" s="34"/>
      <c r="C4197" s="31"/>
      <c r="D4197" s="32"/>
      <c r="E4197" s="33"/>
      <c r="F4197" s="34"/>
      <c r="G4197" s="34"/>
      <c r="H4197" s="34"/>
      <c r="I4197" s="29"/>
      <c r="J4197" s="35"/>
      <c r="K4197" s="228"/>
      <c r="L4197" s="228"/>
      <c r="M4197" s="228"/>
      <c r="N4197" s="241"/>
      <c r="O4197" s="241"/>
      <c r="P4197" s="241">
        <f>SUM(P4193:P4196)</f>
        <v>214</v>
      </c>
      <c r="Q4197" s="37">
        <f>SUM(Q4193:Q4196)</f>
        <v>1</v>
      </c>
      <c r="R4197" s="37"/>
      <c r="S4197" s="37"/>
      <c r="T4197" s="37"/>
    </row>
    <row r="4198" spans="1:20" s="25" customFormat="1" ht="20.100000000000001" customHeight="1">
      <c r="A4198" s="20"/>
      <c r="B4198" s="44"/>
      <c r="C4198" s="41"/>
      <c r="D4198" s="42"/>
      <c r="E4198" s="43"/>
      <c r="F4198" s="44"/>
      <c r="G4198" s="44"/>
      <c r="H4198" s="44"/>
      <c r="I4198" s="20"/>
      <c r="J4198" s="24"/>
      <c r="K4198" s="226"/>
      <c r="L4198" s="226"/>
      <c r="M4198" s="226"/>
      <c r="N4198" s="239"/>
      <c r="O4198" s="239"/>
      <c r="P4198" s="239"/>
    </row>
    <row r="4199" spans="1:20" s="25" customFormat="1" ht="20.100000000000001" customHeight="1">
      <c r="A4199" s="20"/>
      <c r="B4199" s="44"/>
      <c r="C4199" s="41"/>
      <c r="D4199" s="42"/>
      <c r="E4199" s="43"/>
      <c r="F4199" s="44"/>
      <c r="G4199" s="44"/>
      <c r="H4199" s="44"/>
      <c r="I4199" s="20"/>
      <c r="J4199" s="24"/>
      <c r="K4199" s="226"/>
      <c r="L4199" s="226"/>
      <c r="M4199" s="226"/>
      <c r="N4199" s="239"/>
      <c r="O4199" s="239"/>
      <c r="P4199" s="239"/>
    </row>
    <row r="4200" spans="1:20" s="36" customFormat="1" ht="20.100000000000001" customHeight="1">
      <c r="A4200" s="29"/>
      <c r="B4200" s="34">
        <v>308</v>
      </c>
      <c r="C4200" s="31">
        <v>3.0390000000000001</v>
      </c>
      <c r="D4200" s="32" t="s">
        <v>322</v>
      </c>
      <c r="E4200" s="33">
        <v>0.14099999999999999</v>
      </c>
      <c r="F4200" s="34" t="s">
        <v>433</v>
      </c>
      <c r="G4200" s="34" t="s">
        <v>703</v>
      </c>
      <c r="H4200" s="34" t="s">
        <v>438</v>
      </c>
      <c r="I4200" s="29"/>
      <c r="J4200" s="35" t="s">
        <v>435</v>
      </c>
      <c r="K4200" s="228" t="s">
        <v>434</v>
      </c>
      <c r="L4200" s="228">
        <f>COUNTIF(H4200:H4204,"B")</f>
        <v>0</v>
      </c>
      <c r="M4200" s="228">
        <v>200</v>
      </c>
      <c r="N4200" s="241">
        <f>L4200*M4200</f>
        <v>0</v>
      </c>
      <c r="O4200" s="241"/>
      <c r="P4200" s="241">
        <v>0</v>
      </c>
      <c r="Q4200" s="37">
        <f>P4200/P4204</f>
        <v>0</v>
      </c>
      <c r="R4200" s="37"/>
      <c r="S4200" s="37"/>
      <c r="T4200" s="37"/>
    </row>
    <row r="4201" spans="1:20" s="36" customFormat="1" ht="20.100000000000001" customHeight="1">
      <c r="A4201" s="29"/>
      <c r="B4201" s="34"/>
      <c r="C4201" s="31"/>
      <c r="D4201" s="32"/>
      <c r="E4201" s="33"/>
      <c r="F4201" s="34"/>
      <c r="G4201" s="34"/>
      <c r="H4201" s="34"/>
      <c r="I4201" s="29"/>
      <c r="J4201" s="35"/>
      <c r="K4201" s="228" t="s">
        <v>438</v>
      </c>
      <c r="L4201" s="228">
        <f>COUNTIF(H4200:H4204,"S")</f>
        <v>1</v>
      </c>
      <c r="M4201" s="228">
        <v>200</v>
      </c>
      <c r="N4201" s="241">
        <f>L4201*M4201</f>
        <v>200</v>
      </c>
      <c r="O4201" s="241"/>
      <c r="P4201" s="241">
        <v>141</v>
      </c>
      <c r="Q4201" s="37">
        <f>P4201/P4204</f>
        <v>1</v>
      </c>
      <c r="R4201" s="37"/>
      <c r="S4201" s="37"/>
      <c r="T4201" s="37"/>
    </row>
    <row r="4202" spans="1:20" s="36" customFormat="1" ht="20.100000000000001" customHeight="1">
      <c r="A4202" s="29"/>
      <c r="B4202" s="34"/>
      <c r="C4202" s="31"/>
      <c r="D4202" s="32"/>
      <c r="E4202" s="33"/>
      <c r="F4202" s="34"/>
      <c r="G4202" s="34"/>
      <c r="H4202" s="34"/>
      <c r="I4202" s="29"/>
      <c r="J4202" s="35"/>
      <c r="K4202" s="228" t="s">
        <v>440</v>
      </c>
      <c r="L4202" s="228">
        <f>COUNTIF(H4200:H4204,"RR")</f>
        <v>0</v>
      </c>
      <c r="M4202" s="228">
        <v>200</v>
      </c>
      <c r="N4202" s="241">
        <f>L4202*M4202</f>
        <v>0</v>
      </c>
      <c r="O4202" s="241"/>
      <c r="P4202" s="241">
        <f>N4202+O4202</f>
        <v>0</v>
      </c>
      <c r="Q4202" s="37">
        <f>P4202/P4204</f>
        <v>0</v>
      </c>
      <c r="R4202" s="37"/>
      <c r="S4202" s="37"/>
      <c r="T4202" s="37"/>
    </row>
    <row r="4203" spans="1:20" s="36" customFormat="1" ht="20.100000000000001" customHeight="1">
      <c r="A4203" s="29"/>
      <c r="B4203" s="34"/>
      <c r="C4203" s="31"/>
      <c r="D4203" s="32"/>
      <c r="E4203" s="33"/>
      <c r="F4203" s="34"/>
      <c r="G4203" s="34"/>
      <c r="H4203" s="34"/>
      <c r="I4203" s="29"/>
      <c r="J4203" s="35"/>
      <c r="K4203" s="228" t="s">
        <v>443</v>
      </c>
      <c r="L4203" s="228">
        <f>COUNTIF(H4200:H4204,"RB")</f>
        <v>0</v>
      </c>
      <c r="M4203" s="228">
        <v>200</v>
      </c>
      <c r="N4203" s="241">
        <f>L4203*M4203</f>
        <v>0</v>
      </c>
      <c r="O4203" s="241"/>
      <c r="P4203" s="241">
        <f>N4203+O4203</f>
        <v>0</v>
      </c>
      <c r="Q4203" s="37">
        <f>P4203/P4204</f>
        <v>0</v>
      </c>
      <c r="R4203" s="37"/>
      <c r="S4203" s="37"/>
      <c r="T4203" s="37"/>
    </row>
    <row r="4204" spans="1:20" s="36" customFormat="1" ht="20.100000000000001" customHeight="1">
      <c r="A4204" s="29"/>
      <c r="B4204" s="34"/>
      <c r="C4204" s="31"/>
      <c r="D4204" s="32"/>
      <c r="E4204" s="33"/>
      <c r="F4204" s="34"/>
      <c r="G4204" s="34"/>
      <c r="H4204" s="34"/>
      <c r="I4204" s="29"/>
      <c r="J4204" s="35"/>
      <c r="K4204" s="228"/>
      <c r="L4204" s="228"/>
      <c r="M4204" s="228"/>
      <c r="N4204" s="241"/>
      <c r="O4204" s="241"/>
      <c r="P4204" s="241">
        <f>SUM(P4200:P4203)</f>
        <v>141</v>
      </c>
      <c r="Q4204" s="37">
        <f>SUM(Q4200:Q4203)</f>
        <v>1</v>
      </c>
      <c r="R4204" s="37"/>
      <c r="S4204" s="37"/>
      <c r="T4204" s="37"/>
    </row>
    <row r="4205" spans="1:20" s="25" customFormat="1" ht="20.100000000000001" customHeight="1">
      <c r="A4205" s="20"/>
      <c r="B4205" s="44"/>
      <c r="C4205" s="41"/>
      <c r="D4205" s="42"/>
      <c r="E4205" s="43"/>
      <c r="F4205" s="44"/>
      <c r="G4205" s="44"/>
      <c r="H4205" s="44"/>
      <c r="I4205" s="20"/>
      <c r="J4205" s="24"/>
      <c r="K4205" s="226"/>
      <c r="L4205" s="226"/>
      <c r="M4205" s="226"/>
      <c r="N4205" s="239"/>
      <c r="O4205" s="239"/>
      <c r="P4205" s="239"/>
    </row>
    <row r="4206" spans="1:20" s="25" customFormat="1" ht="20.100000000000001" customHeight="1">
      <c r="A4206" s="20"/>
      <c r="B4206" s="44"/>
      <c r="C4206" s="41"/>
      <c r="D4206" s="42"/>
      <c r="E4206" s="43"/>
      <c r="F4206" s="44"/>
      <c r="G4206" s="44"/>
      <c r="H4206" s="44"/>
      <c r="I4206" s="20"/>
      <c r="J4206" s="24"/>
      <c r="K4206" s="226"/>
      <c r="L4206" s="226"/>
      <c r="M4206" s="226"/>
      <c r="N4206" s="239"/>
      <c r="O4206" s="239"/>
      <c r="P4206" s="239"/>
    </row>
    <row r="4207" spans="1:20" s="36" customFormat="1" ht="20.100000000000001" customHeight="1">
      <c r="A4207" s="29"/>
      <c r="B4207" s="34">
        <v>309</v>
      </c>
      <c r="C4207" s="31">
        <v>3.04</v>
      </c>
      <c r="D4207" s="32" t="s">
        <v>323</v>
      </c>
      <c r="E4207" s="33">
        <v>0.129</v>
      </c>
      <c r="F4207" s="34" t="s">
        <v>433</v>
      </c>
      <c r="G4207" s="34" t="s">
        <v>498</v>
      </c>
      <c r="H4207" s="34" t="s">
        <v>434</v>
      </c>
      <c r="I4207" s="29"/>
      <c r="J4207" s="35" t="s">
        <v>435</v>
      </c>
      <c r="K4207" s="228" t="s">
        <v>434</v>
      </c>
      <c r="L4207" s="228">
        <f>COUNTIF(H4207:H4211,"B")</f>
        <v>1</v>
      </c>
      <c r="M4207" s="228">
        <v>200</v>
      </c>
      <c r="N4207" s="241">
        <f>L4207*M4207</f>
        <v>200</v>
      </c>
      <c r="O4207" s="241"/>
      <c r="P4207" s="241">
        <v>129</v>
      </c>
      <c r="Q4207" s="37">
        <f>P4207/P4211</f>
        <v>1</v>
      </c>
      <c r="R4207" s="37"/>
      <c r="S4207" s="37"/>
      <c r="T4207" s="37"/>
    </row>
    <row r="4208" spans="1:20" s="36" customFormat="1" ht="20.100000000000001" customHeight="1">
      <c r="A4208" s="29"/>
      <c r="B4208" s="34"/>
      <c r="C4208" s="31"/>
      <c r="D4208" s="32"/>
      <c r="E4208" s="33"/>
      <c r="F4208" s="34"/>
      <c r="G4208" s="34"/>
      <c r="H4208" s="34"/>
      <c r="I4208" s="29"/>
      <c r="J4208" s="35"/>
      <c r="K4208" s="228" t="s">
        <v>438</v>
      </c>
      <c r="L4208" s="228">
        <f>COUNTIF(H4207:H4211,"S")</f>
        <v>0</v>
      </c>
      <c r="M4208" s="228">
        <v>200</v>
      </c>
      <c r="N4208" s="241">
        <f>L4208*M4208</f>
        <v>0</v>
      </c>
      <c r="O4208" s="241"/>
      <c r="P4208" s="241">
        <f>N4208+O4208</f>
        <v>0</v>
      </c>
      <c r="Q4208" s="37">
        <f>P4208/P4211</f>
        <v>0</v>
      </c>
      <c r="R4208" s="37"/>
      <c r="S4208" s="37"/>
      <c r="T4208" s="37"/>
    </row>
    <row r="4209" spans="1:20" s="36" customFormat="1" ht="20.100000000000001" customHeight="1">
      <c r="A4209" s="29"/>
      <c r="B4209" s="34"/>
      <c r="C4209" s="31"/>
      <c r="D4209" s="32"/>
      <c r="E4209" s="33"/>
      <c r="F4209" s="34"/>
      <c r="G4209" s="34"/>
      <c r="H4209" s="34"/>
      <c r="I4209" s="29"/>
      <c r="J4209" s="35"/>
      <c r="K4209" s="228" t="s">
        <v>440</v>
      </c>
      <c r="L4209" s="228">
        <f>COUNTIF(H4207:H4211,"RR")</f>
        <v>0</v>
      </c>
      <c r="M4209" s="228">
        <v>200</v>
      </c>
      <c r="N4209" s="241">
        <f>L4209*M4209</f>
        <v>0</v>
      </c>
      <c r="O4209" s="241"/>
      <c r="P4209" s="241">
        <f>N4209+O4209</f>
        <v>0</v>
      </c>
      <c r="Q4209" s="37">
        <f>P4209/P4211</f>
        <v>0</v>
      </c>
      <c r="R4209" s="37"/>
      <c r="S4209" s="37"/>
      <c r="T4209" s="37"/>
    </row>
    <row r="4210" spans="1:20" s="36" customFormat="1" ht="20.100000000000001" customHeight="1">
      <c r="A4210" s="29"/>
      <c r="B4210" s="34"/>
      <c r="C4210" s="31"/>
      <c r="D4210" s="32"/>
      <c r="E4210" s="33"/>
      <c r="F4210" s="34"/>
      <c r="G4210" s="34"/>
      <c r="H4210" s="34"/>
      <c r="I4210" s="29"/>
      <c r="J4210" s="35"/>
      <c r="K4210" s="228" t="s">
        <v>443</v>
      </c>
      <c r="L4210" s="228">
        <f>COUNTIF(H4207:H4211,"RB")</f>
        <v>0</v>
      </c>
      <c r="M4210" s="228">
        <v>200</v>
      </c>
      <c r="N4210" s="241">
        <f>L4210*M4210</f>
        <v>0</v>
      </c>
      <c r="O4210" s="241"/>
      <c r="P4210" s="241">
        <f>N4210+O4210</f>
        <v>0</v>
      </c>
      <c r="Q4210" s="37">
        <f>P4210/P4211</f>
        <v>0</v>
      </c>
      <c r="R4210" s="37"/>
      <c r="S4210" s="37"/>
      <c r="T4210" s="37"/>
    </row>
    <row r="4211" spans="1:20" s="36" customFormat="1" ht="20.100000000000001" customHeight="1">
      <c r="A4211" s="29"/>
      <c r="B4211" s="34"/>
      <c r="C4211" s="31"/>
      <c r="D4211" s="32"/>
      <c r="E4211" s="33"/>
      <c r="F4211" s="34"/>
      <c r="G4211" s="34"/>
      <c r="H4211" s="34"/>
      <c r="I4211" s="29"/>
      <c r="J4211" s="35"/>
      <c r="K4211" s="228"/>
      <c r="L4211" s="228"/>
      <c r="M4211" s="228"/>
      <c r="N4211" s="241"/>
      <c r="O4211" s="241"/>
      <c r="P4211" s="241">
        <f>SUM(P4207:P4210)</f>
        <v>129</v>
      </c>
      <c r="Q4211" s="37">
        <f>SUM(Q4207:Q4210)</f>
        <v>1</v>
      </c>
      <c r="R4211" s="37"/>
      <c r="S4211" s="37"/>
      <c r="T4211" s="37"/>
    </row>
    <row r="4212" spans="1:20" s="25" customFormat="1" ht="20.100000000000001" customHeight="1">
      <c r="A4212" s="20"/>
      <c r="B4212" s="44"/>
      <c r="C4212" s="41"/>
      <c r="D4212" s="42"/>
      <c r="E4212" s="43"/>
      <c r="F4212" s="44"/>
      <c r="G4212" s="44"/>
      <c r="H4212" s="44"/>
      <c r="I4212" s="20"/>
      <c r="J4212" s="24"/>
      <c r="K4212" s="226"/>
      <c r="L4212" s="226"/>
      <c r="M4212" s="226"/>
      <c r="N4212" s="239"/>
      <c r="O4212" s="239"/>
      <c r="P4212" s="239"/>
    </row>
    <row r="4213" spans="1:20" s="25" customFormat="1" ht="20.100000000000001" customHeight="1">
      <c r="A4213" s="20"/>
      <c r="B4213" s="44"/>
      <c r="C4213" s="41"/>
      <c r="D4213" s="42"/>
      <c r="E4213" s="43"/>
      <c r="F4213" s="44"/>
      <c r="G4213" s="44"/>
      <c r="H4213" s="44"/>
      <c r="I4213" s="20"/>
      <c r="J4213" s="24"/>
      <c r="K4213" s="226"/>
      <c r="L4213" s="226"/>
      <c r="M4213" s="226"/>
      <c r="N4213" s="239"/>
      <c r="O4213" s="239"/>
      <c r="P4213" s="239"/>
    </row>
    <row r="4214" spans="1:20" s="36" customFormat="1" ht="20.100000000000001" customHeight="1">
      <c r="A4214" s="29"/>
      <c r="B4214" s="34">
        <v>310</v>
      </c>
      <c r="C4214" s="31">
        <v>3.0409999999999999</v>
      </c>
      <c r="D4214" s="32" t="s">
        <v>324</v>
      </c>
      <c r="E4214" s="33">
        <v>1.056</v>
      </c>
      <c r="F4214" s="34" t="s">
        <v>433</v>
      </c>
      <c r="G4214" s="34" t="s">
        <v>447</v>
      </c>
      <c r="H4214" s="34" t="s">
        <v>438</v>
      </c>
      <c r="I4214" s="29"/>
      <c r="J4214" s="35" t="s">
        <v>435</v>
      </c>
      <c r="K4214" s="228" t="s">
        <v>434</v>
      </c>
      <c r="L4214" s="228">
        <f>COUNTIF(H4214:H4218,"B")</f>
        <v>4</v>
      </c>
      <c r="M4214" s="228">
        <v>200</v>
      </c>
      <c r="N4214" s="241">
        <f>L4214*M4214</f>
        <v>800</v>
      </c>
      <c r="O4214" s="241">
        <v>56</v>
      </c>
      <c r="P4214" s="241">
        <f>O4214+N4214</f>
        <v>856</v>
      </c>
      <c r="Q4214" s="37">
        <f>P4214/P4218</f>
        <v>0.81060606060606055</v>
      </c>
      <c r="R4214" s="37"/>
      <c r="S4214" s="37"/>
      <c r="T4214" s="37"/>
    </row>
    <row r="4215" spans="1:20" s="36" customFormat="1" ht="20.100000000000001" customHeight="1">
      <c r="A4215" s="29"/>
      <c r="B4215" s="34"/>
      <c r="C4215" s="31"/>
      <c r="D4215" s="32"/>
      <c r="E4215" s="33"/>
      <c r="F4215" s="34" t="s">
        <v>447</v>
      </c>
      <c r="G4215" s="34" t="s">
        <v>451</v>
      </c>
      <c r="H4215" s="34" t="s">
        <v>434</v>
      </c>
      <c r="I4215" s="29"/>
      <c r="J4215" s="35" t="s">
        <v>435</v>
      </c>
      <c r="K4215" s="228" t="s">
        <v>438</v>
      </c>
      <c r="L4215" s="228">
        <f>COUNTIF(H4214:H4218,"S")</f>
        <v>1</v>
      </c>
      <c r="M4215" s="228">
        <v>200</v>
      </c>
      <c r="N4215" s="241">
        <f>L4215*M4215</f>
        <v>200</v>
      </c>
      <c r="O4215" s="241"/>
      <c r="P4215" s="241">
        <f>N4215+O4215</f>
        <v>200</v>
      </c>
      <c r="Q4215" s="37">
        <f>P4215/P4218</f>
        <v>0.18939393939393939</v>
      </c>
      <c r="R4215" s="37"/>
      <c r="S4215" s="37"/>
      <c r="T4215" s="37"/>
    </row>
    <row r="4216" spans="1:20" s="36" customFormat="1" ht="20.100000000000001" customHeight="1">
      <c r="A4216" s="29"/>
      <c r="B4216" s="34"/>
      <c r="C4216" s="31"/>
      <c r="D4216" s="32"/>
      <c r="E4216" s="33"/>
      <c r="F4216" s="34" t="s">
        <v>451</v>
      </c>
      <c r="G4216" s="34" t="s">
        <v>454</v>
      </c>
      <c r="H4216" s="34" t="s">
        <v>434</v>
      </c>
      <c r="I4216" s="29"/>
      <c r="J4216" s="35" t="s">
        <v>435</v>
      </c>
      <c r="K4216" s="228" t="s">
        <v>440</v>
      </c>
      <c r="L4216" s="228">
        <f>COUNTIF(H4214:H4218,"RR")</f>
        <v>0</v>
      </c>
      <c r="M4216" s="228">
        <v>200</v>
      </c>
      <c r="N4216" s="241">
        <f>L4216*M4216</f>
        <v>0</v>
      </c>
      <c r="O4216" s="241"/>
      <c r="P4216" s="241">
        <f>N4216+O4216</f>
        <v>0</v>
      </c>
      <c r="Q4216" s="37">
        <f>P4216/P4218</f>
        <v>0</v>
      </c>
      <c r="R4216" s="37"/>
      <c r="S4216" s="37"/>
      <c r="T4216" s="37"/>
    </row>
    <row r="4217" spans="1:20" s="36" customFormat="1" ht="20.100000000000001" customHeight="1">
      <c r="A4217" s="29"/>
      <c r="B4217" s="34"/>
      <c r="C4217" s="31"/>
      <c r="D4217" s="32"/>
      <c r="E4217" s="33"/>
      <c r="F4217" s="34" t="s">
        <v>454</v>
      </c>
      <c r="G4217" s="34" t="s">
        <v>455</v>
      </c>
      <c r="H4217" s="34" t="s">
        <v>434</v>
      </c>
      <c r="I4217" s="29"/>
      <c r="J4217" s="35" t="s">
        <v>435</v>
      </c>
      <c r="K4217" s="228" t="s">
        <v>443</v>
      </c>
      <c r="L4217" s="228">
        <f>COUNTIF(H4214:H4218,"RB")</f>
        <v>0</v>
      </c>
      <c r="M4217" s="228">
        <v>200</v>
      </c>
      <c r="N4217" s="241">
        <f>L4217*M4217</f>
        <v>0</v>
      </c>
      <c r="O4217" s="241"/>
      <c r="P4217" s="241">
        <f>N4217+O4217</f>
        <v>0</v>
      </c>
      <c r="Q4217" s="37">
        <f>P4217/P4218</f>
        <v>0</v>
      </c>
      <c r="R4217" s="37"/>
      <c r="S4217" s="37"/>
      <c r="T4217" s="37"/>
    </row>
    <row r="4218" spans="1:20" s="36" customFormat="1" ht="20.100000000000001" customHeight="1">
      <c r="A4218" s="29"/>
      <c r="B4218" s="34"/>
      <c r="C4218" s="31"/>
      <c r="D4218" s="32"/>
      <c r="E4218" s="33"/>
      <c r="F4218" s="34" t="s">
        <v>455</v>
      </c>
      <c r="G4218" s="34" t="s">
        <v>456</v>
      </c>
      <c r="H4218" s="34" t="s">
        <v>434</v>
      </c>
      <c r="I4218" s="29"/>
      <c r="J4218" s="35" t="s">
        <v>435</v>
      </c>
      <c r="K4218" s="228"/>
      <c r="L4218" s="228"/>
      <c r="M4218" s="228"/>
      <c r="N4218" s="241"/>
      <c r="O4218" s="241"/>
      <c r="P4218" s="241">
        <f>SUM(P4214:P4217)</f>
        <v>1056</v>
      </c>
      <c r="Q4218" s="37">
        <f>SUM(Q4214:Q4217)</f>
        <v>1</v>
      </c>
      <c r="R4218" s="37"/>
      <c r="S4218" s="37"/>
      <c r="T4218" s="37"/>
    </row>
    <row r="4219" spans="1:20" s="36" customFormat="1" ht="20.100000000000001" customHeight="1">
      <c r="A4219" s="29"/>
      <c r="B4219" s="34"/>
      <c r="C4219" s="31"/>
      <c r="D4219" s="32"/>
      <c r="E4219" s="33"/>
      <c r="F4219" s="34" t="s">
        <v>456</v>
      </c>
      <c r="G4219" s="34" t="s">
        <v>716</v>
      </c>
      <c r="H4219" s="34" t="s">
        <v>434</v>
      </c>
      <c r="I4219" s="29"/>
      <c r="J4219" s="35" t="s">
        <v>435</v>
      </c>
      <c r="K4219" s="228"/>
      <c r="L4219" s="228"/>
      <c r="M4219" s="228"/>
      <c r="N4219" s="241"/>
      <c r="O4219" s="241"/>
      <c r="P4219" s="241"/>
    </row>
    <row r="4220" spans="1:20" s="25" customFormat="1" ht="20.100000000000001" customHeight="1">
      <c r="A4220" s="20"/>
      <c r="B4220" s="44"/>
      <c r="C4220" s="41"/>
      <c r="D4220" s="42"/>
      <c r="E4220" s="43"/>
      <c r="F4220" s="44"/>
      <c r="G4220" s="44"/>
      <c r="H4220" s="44"/>
      <c r="I4220" s="20"/>
      <c r="J4220" s="24"/>
      <c r="K4220" s="226"/>
      <c r="L4220" s="226"/>
      <c r="M4220" s="226"/>
      <c r="N4220" s="239"/>
      <c r="O4220" s="239"/>
      <c r="P4220" s="239"/>
    </row>
    <row r="4221" spans="1:20" s="25" customFormat="1" ht="20.100000000000001" customHeight="1">
      <c r="A4221" s="20"/>
      <c r="B4221" s="44"/>
      <c r="C4221" s="41"/>
      <c r="D4221" s="42"/>
      <c r="E4221" s="43"/>
      <c r="F4221" s="44"/>
      <c r="G4221" s="44"/>
      <c r="H4221" s="44"/>
      <c r="I4221" s="20"/>
      <c r="J4221" s="24"/>
      <c r="K4221" s="226"/>
      <c r="L4221" s="226"/>
      <c r="M4221" s="226"/>
      <c r="N4221" s="239"/>
      <c r="O4221" s="239"/>
      <c r="P4221" s="239"/>
    </row>
    <row r="4222" spans="1:20" s="36" customFormat="1" ht="20.100000000000001" customHeight="1">
      <c r="A4222" s="29"/>
      <c r="B4222" s="34">
        <v>311</v>
      </c>
      <c r="C4222" s="31">
        <v>3.0419999999999998</v>
      </c>
      <c r="D4222" s="32" t="s">
        <v>325</v>
      </c>
      <c r="E4222" s="33">
        <v>0.47</v>
      </c>
      <c r="F4222" s="34" t="s">
        <v>433</v>
      </c>
      <c r="G4222" s="34" t="s">
        <v>447</v>
      </c>
      <c r="H4222" s="34" t="s">
        <v>434</v>
      </c>
      <c r="I4222" s="29"/>
      <c r="J4222" s="35" t="s">
        <v>435</v>
      </c>
      <c r="K4222" s="228" t="s">
        <v>434</v>
      </c>
      <c r="L4222" s="228">
        <f>COUNTIF(H4222:H4223,"B")</f>
        <v>2</v>
      </c>
      <c r="M4222" s="228">
        <v>200</v>
      </c>
      <c r="N4222" s="241">
        <f>L4222*M4222</f>
        <v>400</v>
      </c>
      <c r="O4222" s="241">
        <v>70</v>
      </c>
      <c r="P4222" s="241">
        <f>O4222+N4222</f>
        <v>470</v>
      </c>
      <c r="Q4222" s="37">
        <f>P4222/P4226</f>
        <v>1</v>
      </c>
      <c r="R4222" s="37"/>
      <c r="S4222" s="37"/>
      <c r="T4222" s="37"/>
    </row>
    <row r="4223" spans="1:20" s="36" customFormat="1" ht="20.100000000000001" customHeight="1">
      <c r="A4223" s="29"/>
      <c r="B4223" s="34"/>
      <c r="C4223" s="31"/>
      <c r="D4223" s="32"/>
      <c r="E4223" s="33"/>
      <c r="F4223" s="34" t="s">
        <v>447</v>
      </c>
      <c r="G4223" s="34" t="s">
        <v>451</v>
      </c>
      <c r="H4223" s="34" t="s">
        <v>434</v>
      </c>
      <c r="I4223" s="29"/>
      <c r="J4223" s="35" t="s">
        <v>435</v>
      </c>
      <c r="K4223" s="228" t="s">
        <v>438</v>
      </c>
      <c r="L4223" s="228">
        <f>COUNTIF(H4222:H4223,"S")</f>
        <v>0</v>
      </c>
      <c r="M4223" s="228">
        <v>200</v>
      </c>
      <c r="N4223" s="241">
        <f>L4223*M4223</f>
        <v>0</v>
      </c>
      <c r="O4223" s="241"/>
      <c r="P4223" s="241">
        <f>N4223+O4223</f>
        <v>0</v>
      </c>
      <c r="Q4223" s="37">
        <f>P4223/P4226</f>
        <v>0</v>
      </c>
      <c r="R4223" s="37"/>
      <c r="S4223" s="37"/>
      <c r="T4223" s="37"/>
    </row>
    <row r="4224" spans="1:20" s="36" customFormat="1" ht="20.100000000000001" customHeight="1">
      <c r="A4224" s="29"/>
      <c r="B4224" s="34"/>
      <c r="C4224" s="31"/>
      <c r="D4224" s="32"/>
      <c r="E4224" s="33"/>
      <c r="F4224" s="34" t="s">
        <v>451</v>
      </c>
      <c r="G4224" s="34" t="s">
        <v>720</v>
      </c>
      <c r="H4224" s="34" t="s">
        <v>434</v>
      </c>
      <c r="I4224" s="29"/>
      <c r="J4224" s="35" t="s">
        <v>435</v>
      </c>
      <c r="K4224" s="228" t="s">
        <v>440</v>
      </c>
      <c r="L4224" s="228">
        <f>COUNTIF(H4222:H4223,"RR")</f>
        <v>0</v>
      </c>
      <c r="M4224" s="228">
        <v>200</v>
      </c>
      <c r="N4224" s="241">
        <f>L4224*M4224</f>
        <v>0</v>
      </c>
      <c r="O4224" s="241"/>
      <c r="P4224" s="241">
        <f>N4224+O4224</f>
        <v>0</v>
      </c>
      <c r="Q4224" s="37">
        <f>P4224/P4226</f>
        <v>0</v>
      </c>
      <c r="R4224" s="37"/>
      <c r="S4224" s="37"/>
      <c r="T4224" s="37"/>
    </row>
    <row r="4225" spans="1:20" s="36" customFormat="1" ht="20.100000000000001" customHeight="1">
      <c r="A4225" s="29"/>
      <c r="B4225" s="34"/>
      <c r="C4225" s="31"/>
      <c r="D4225" s="32"/>
      <c r="E4225" s="33"/>
      <c r="F4225" s="34"/>
      <c r="G4225" s="34"/>
      <c r="H4225" s="34"/>
      <c r="I4225" s="29"/>
      <c r="J4225" s="35"/>
      <c r="K4225" s="228" t="s">
        <v>443</v>
      </c>
      <c r="L4225" s="228">
        <f>COUNTIF(H4222:H4223,"RB")</f>
        <v>0</v>
      </c>
      <c r="M4225" s="228">
        <v>200</v>
      </c>
      <c r="N4225" s="241">
        <f>L4225*M4225</f>
        <v>0</v>
      </c>
      <c r="O4225" s="241"/>
      <c r="P4225" s="241">
        <f>N4225+O4225</f>
        <v>0</v>
      </c>
      <c r="Q4225" s="37">
        <f>P4225/P4226</f>
        <v>0</v>
      </c>
      <c r="R4225" s="37"/>
      <c r="S4225" s="37"/>
      <c r="T4225" s="37"/>
    </row>
    <row r="4226" spans="1:20" s="36" customFormat="1" ht="20.100000000000001" customHeight="1">
      <c r="A4226" s="29"/>
      <c r="B4226" s="34"/>
      <c r="C4226" s="31"/>
      <c r="D4226" s="32"/>
      <c r="E4226" s="33"/>
      <c r="F4226" s="34"/>
      <c r="G4226" s="34"/>
      <c r="H4226" s="34"/>
      <c r="I4226" s="29"/>
      <c r="J4226" s="35"/>
      <c r="K4226" s="228"/>
      <c r="L4226" s="228"/>
      <c r="M4226" s="228"/>
      <c r="N4226" s="241"/>
      <c r="O4226" s="241"/>
      <c r="P4226" s="241">
        <f>SUM(P4222:P4225)</f>
        <v>470</v>
      </c>
      <c r="Q4226" s="37">
        <f>SUM(Q4222:Q4225)</f>
        <v>1</v>
      </c>
      <c r="R4226" s="37"/>
      <c r="S4226" s="37"/>
      <c r="T4226" s="37"/>
    </row>
    <row r="4227" spans="1:20" s="25" customFormat="1" ht="20.100000000000001" customHeight="1">
      <c r="A4227" s="20"/>
      <c r="B4227" s="44"/>
      <c r="C4227" s="41"/>
      <c r="D4227" s="42"/>
      <c r="E4227" s="43"/>
      <c r="F4227" s="44"/>
      <c r="G4227" s="44"/>
      <c r="H4227" s="44"/>
      <c r="I4227" s="20"/>
      <c r="J4227" s="24"/>
      <c r="K4227" s="226"/>
      <c r="L4227" s="226"/>
      <c r="M4227" s="226"/>
      <c r="N4227" s="239"/>
      <c r="O4227" s="239"/>
      <c r="P4227" s="239"/>
    </row>
    <row r="4228" spans="1:20" s="25" customFormat="1" ht="20.100000000000001" customHeight="1">
      <c r="A4228" s="20"/>
      <c r="B4228" s="44"/>
      <c r="C4228" s="41"/>
      <c r="D4228" s="42"/>
      <c r="E4228" s="43"/>
      <c r="F4228" s="44"/>
      <c r="G4228" s="44"/>
      <c r="H4228" s="44"/>
      <c r="I4228" s="20"/>
      <c r="J4228" s="24"/>
      <c r="K4228" s="226"/>
      <c r="L4228" s="226"/>
      <c r="M4228" s="226"/>
      <c r="N4228" s="239"/>
      <c r="O4228" s="239"/>
      <c r="P4228" s="239"/>
    </row>
    <row r="4229" spans="1:20" s="36" customFormat="1" ht="20.100000000000001" customHeight="1">
      <c r="A4229" s="29"/>
      <c r="B4229" s="34">
        <v>312</v>
      </c>
      <c r="C4229" s="31">
        <v>3.0430000000000001</v>
      </c>
      <c r="D4229" s="32" t="s">
        <v>326</v>
      </c>
      <c r="E4229" s="33">
        <v>4.1920000000000002</v>
      </c>
      <c r="F4229" s="34" t="s">
        <v>433</v>
      </c>
      <c r="G4229" s="34" t="s">
        <v>447</v>
      </c>
      <c r="H4229" s="34" t="s">
        <v>434</v>
      </c>
      <c r="I4229" s="29"/>
      <c r="J4229" s="35" t="s">
        <v>435</v>
      </c>
      <c r="K4229" s="228" t="s">
        <v>434</v>
      </c>
      <c r="L4229" s="228">
        <f>COUNTIF(H4229:H4248,"B")</f>
        <v>12</v>
      </c>
      <c r="M4229" s="228">
        <v>200</v>
      </c>
      <c r="N4229" s="241">
        <f>L4229*M4229</f>
        <v>2400</v>
      </c>
      <c r="O4229" s="241">
        <v>192</v>
      </c>
      <c r="P4229" s="241">
        <f>O4229+N4229</f>
        <v>2592</v>
      </c>
      <c r="Q4229" s="37">
        <f>P4229/P4233</f>
        <v>0.61832061068702293</v>
      </c>
      <c r="R4229" s="37"/>
      <c r="S4229" s="37"/>
      <c r="T4229" s="37"/>
    </row>
    <row r="4230" spans="1:20" s="36" customFormat="1" ht="20.100000000000001" customHeight="1">
      <c r="A4230" s="29"/>
      <c r="B4230" s="34"/>
      <c r="C4230" s="31"/>
      <c r="D4230" s="32"/>
      <c r="E4230" s="33"/>
      <c r="F4230" s="34" t="s">
        <v>447</v>
      </c>
      <c r="G4230" s="34" t="s">
        <v>451</v>
      </c>
      <c r="H4230" s="34" t="s">
        <v>434</v>
      </c>
      <c r="I4230" s="29"/>
      <c r="J4230" s="35" t="s">
        <v>435</v>
      </c>
      <c r="K4230" s="228" t="s">
        <v>438</v>
      </c>
      <c r="L4230" s="228">
        <f>COUNTIF(H4229:H4248,"S")</f>
        <v>5</v>
      </c>
      <c r="M4230" s="228">
        <v>200</v>
      </c>
      <c r="N4230" s="241">
        <f>L4230*M4230</f>
        <v>1000</v>
      </c>
      <c r="O4230" s="241"/>
      <c r="P4230" s="241">
        <f>N4230+O4230</f>
        <v>1000</v>
      </c>
      <c r="Q4230" s="37">
        <f>P4230/P4233</f>
        <v>0.2385496183206107</v>
      </c>
      <c r="R4230" s="37"/>
      <c r="S4230" s="37"/>
      <c r="T4230" s="37"/>
    </row>
    <row r="4231" spans="1:20" s="36" customFormat="1" ht="20.100000000000001" customHeight="1">
      <c r="A4231" s="29"/>
      <c r="B4231" s="34"/>
      <c r="C4231" s="31"/>
      <c r="D4231" s="32"/>
      <c r="E4231" s="33"/>
      <c r="F4231" s="34" t="s">
        <v>451</v>
      </c>
      <c r="G4231" s="34" t="s">
        <v>454</v>
      </c>
      <c r="H4231" s="34" t="s">
        <v>434</v>
      </c>
      <c r="I4231" s="29"/>
      <c r="J4231" s="35" t="s">
        <v>435</v>
      </c>
      <c r="K4231" s="228" t="s">
        <v>440</v>
      </c>
      <c r="L4231" s="228">
        <f>COUNTIF(H4229:H4248,"RR")</f>
        <v>1</v>
      </c>
      <c r="M4231" s="228">
        <v>200</v>
      </c>
      <c r="N4231" s="241">
        <f>L4231*M4231</f>
        <v>200</v>
      </c>
      <c r="O4231" s="241"/>
      <c r="P4231" s="241">
        <f>N4231+O4231</f>
        <v>200</v>
      </c>
      <c r="Q4231" s="37">
        <f>P4231/P4233</f>
        <v>4.7709923664122141E-2</v>
      </c>
      <c r="R4231" s="37"/>
      <c r="S4231" s="37"/>
      <c r="T4231" s="37"/>
    </row>
    <row r="4232" spans="1:20" s="36" customFormat="1" ht="20.100000000000001" customHeight="1">
      <c r="A4232" s="29"/>
      <c r="B4232" s="34"/>
      <c r="C4232" s="31"/>
      <c r="D4232" s="32"/>
      <c r="E4232" s="33"/>
      <c r="F4232" s="34" t="s">
        <v>454</v>
      </c>
      <c r="G4232" s="34" t="s">
        <v>455</v>
      </c>
      <c r="H4232" s="34" t="s">
        <v>438</v>
      </c>
      <c r="I4232" s="29"/>
      <c r="J4232" s="35" t="s">
        <v>435</v>
      </c>
      <c r="K4232" s="228" t="s">
        <v>443</v>
      </c>
      <c r="L4232" s="228">
        <f>COUNTIF(H4229:H4248,"RB")</f>
        <v>2</v>
      </c>
      <c r="M4232" s="228">
        <v>200</v>
      </c>
      <c r="N4232" s="241">
        <f>L4232*M4232</f>
        <v>400</v>
      </c>
      <c r="O4232" s="241"/>
      <c r="P4232" s="241">
        <f>N4232+O4232</f>
        <v>400</v>
      </c>
      <c r="Q4232" s="37">
        <f>P4232/P4233</f>
        <v>9.5419847328244281E-2</v>
      </c>
      <c r="R4232" s="37"/>
      <c r="S4232" s="37"/>
      <c r="T4232" s="37"/>
    </row>
    <row r="4233" spans="1:20" s="36" customFormat="1" ht="20.100000000000001" customHeight="1">
      <c r="A4233" s="29"/>
      <c r="B4233" s="34"/>
      <c r="C4233" s="31"/>
      <c r="D4233" s="32"/>
      <c r="E4233" s="33"/>
      <c r="F4233" s="34" t="s">
        <v>455</v>
      </c>
      <c r="G4233" s="34" t="s">
        <v>456</v>
      </c>
      <c r="H4233" s="34" t="s">
        <v>438</v>
      </c>
      <c r="I4233" s="29"/>
      <c r="J4233" s="35" t="s">
        <v>435</v>
      </c>
      <c r="K4233" s="228"/>
      <c r="L4233" s="228"/>
      <c r="M4233" s="228"/>
      <c r="N4233" s="241"/>
      <c r="O4233" s="241"/>
      <c r="P4233" s="241">
        <f>SUM(P4229:P4232)</f>
        <v>4192</v>
      </c>
      <c r="Q4233" s="37">
        <f>SUM(Q4229:Q4232)</f>
        <v>1.0000000000000002</v>
      </c>
      <c r="R4233" s="37"/>
      <c r="S4233" s="37"/>
      <c r="T4233" s="37"/>
    </row>
    <row r="4234" spans="1:20" s="36" customFormat="1" ht="20.100000000000001" customHeight="1">
      <c r="A4234" s="29"/>
      <c r="B4234" s="34"/>
      <c r="C4234" s="31"/>
      <c r="D4234" s="32"/>
      <c r="E4234" s="33"/>
      <c r="F4234" s="34" t="s">
        <v>456</v>
      </c>
      <c r="G4234" s="34" t="s">
        <v>457</v>
      </c>
      <c r="H4234" s="34" t="s">
        <v>443</v>
      </c>
      <c r="I4234" s="29"/>
      <c r="J4234" s="35" t="s">
        <v>435</v>
      </c>
      <c r="K4234" s="228"/>
      <c r="L4234" s="228"/>
      <c r="M4234" s="228"/>
      <c r="N4234" s="241"/>
      <c r="O4234" s="241"/>
      <c r="P4234" s="241"/>
    </row>
    <row r="4235" spans="1:20" s="36" customFormat="1" ht="20.100000000000001" customHeight="1">
      <c r="A4235" s="29"/>
      <c r="B4235" s="34"/>
      <c r="C4235" s="31"/>
      <c r="D4235" s="32"/>
      <c r="E4235" s="33"/>
      <c r="F4235" s="34" t="s">
        <v>457</v>
      </c>
      <c r="G4235" s="34" t="s">
        <v>460</v>
      </c>
      <c r="H4235" s="34" t="s">
        <v>440</v>
      </c>
      <c r="I4235" s="29"/>
      <c r="J4235" s="35" t="s">
        <v>435</v>
      </c>
      <c r="K4235" s="228"/>
      <c r="L4235" s="228"/>
      <c r="M4235" s="228"/>
      <c r="N4235" s="241"/>
      <c r="O4235" s="241"/>
      <c r="P4235" s="241"/>
    </row>
    <row r="4236" spans="1:20" s="36" customFormat="1" ht="20.100000000000001" customHeight="1">
      <c r="A4236" s="29"/>
      <c r="B4236" s="34"/>
      <c r="C4236" s="31"/>
      <c r="D4236" s="32"/>
      <c r="E4236" s="33"/>
      <c r="F4236" s="34" t="s">
        <v>460</v>
      </c>
      <c r="G4236" s="34" t="s">
        <v>463</v>
      </c>
      <c r="H4236" s="34" t="s">
        <v>434</v>
      </c>
      <c r="I4236" s="29"/>
      <c r="J4236" s="35" t="s">
        <v>435</v>
      </c>
      <c r="K4236" s="228"/>
      <c r="L4236" s="228"/>
      <c r="M4236" s="228"/>
      <c r="N4236" s="241"/>
      <c r="O4236" s="241"/>
      <c r="P4236" s="241"/>
    </row>
    <row r="4237" spans="1:20" s="36" customFormat="1" ht="20.100000000000001" customHeight="1">
      <c r="A4237" s="29"/>
      <c r="B4237" s="34"/>
      <c r="C4237" s="31"/>
      <c r="D4237" s="32"/>
      <c r="E4237" s="33"/>
      <c r="F4237" s="34" t="s">
        <v>463</v>
      </c>
      <c r="G4237" s="34" t="s">
        <v>464</v>
      </c>
      <c r="H4237" s="34" t="s">
        <v>443</v>
      </c>
      <c r="I4237" s="29"/>
      <c r="J4237" s="35" t="s">
        <v>435</v>
      </c>
      <c r="K4237" s="228"/>
      <c r="L4237" s="228"/>
      <c r="M4237" s="228"/>
      <c r="N4237" s="241"/>
      <c r="O4237" s="241"/>
      <c r="P4237" s="241"/>
    </row>
    <row r="4238" spans="1:20" s="36" customFormat="1" ht="20.100000000000001" customHeight="1">
      <c r="A4238" s="29"/>
      <c r="B4238" s="34"/>
      <c r="C4238" s="31"/>
      <c r="D4238" s="32"/>
      <c r="E4238" s="33"/>
      <c r="F4238" s="34" t="s">
        <v>464</v>
      </c>
      <c r="G4238" s="34" t="s">
        <v>465</v>
      </c>
      <c r="H4238" s="34" t="s">
        <v>438</v>
      </c>
      <c r="I4238" s="29"/>
      <c r="J4238" s="35" t="s">
        <v>435</v>
      </c>
      <c r="K4238" s="228"/>
      <c r="L4238" s="228"/>
      <c r="M4238" s="228"/>
      <c r="N4238" s="241"/>
      <c r="O4238" s="241"/>
      <c r="P4238" s="241"/>
    </row>
    <row r="4239" spans="1:20" s="36" customFormat="1" ht="20.100000000000001" customHeight="1">
      <c r="A4239" s="29"/>
      <c r="B4239" s="34"/>
      <c r="C4239" s="31"/>
      <c r="D4239" s="32"/>
      <c r="E4239" s="33"/>
      <c r="F4239" s="34" t="s">
        <v>465</v>
      </c>
      <c r="G4239" s="34" t="s">
        <v>466</v>
      </c>
      <c r="H4239" s="34" t="s">
        <v>438</v>
      </c>
      <c r="I4239" s="29"/>
      <c r="J4239" s="35" t="s">
        <v>435</v>
      </c>
      <c r="K4239" s="228"/>
      <c r="L4239" s="228"/>
      <c r="M4239" s="228"/>
      <c r="N4239" s="241"/>
      <c r="O4239" s="241"/>
      <c r="P4239" s="241"/>
    </row>
    <row r="4240" spans="1:20" s="36" customFormat="1" ht="20.100000000000001" customHeight="1">
      <c r="A4240" s="29"/>
      <c r="B4240" s="34"/>
      <c r="C4240" s="31"/>
      <c r="D4240" s="32"/>
      <c r="E4240" s="33"/>
      <c r="F4240" s="34" t="s">
        <v>466</v>
      </c>
      <c r="G4240" s="34" t="s">
        <v>467</v>
      </c>
      <c r="H4240" s="34" t="s">
        <v>438</v>
      </c>
      <c r="I4240" s="29"/>
      <c r="J4240" s="35" t="s">
        <v>435</v>
      </c>
      <c r="K4240" s="228"/>
      <c r="L4240" s="228"/>
      <c r="M4240" s="228"/>
      <c r="N4240" s="241"/>
      <c r="O4240" s="241"/>
      <c r="P4240" s="241"/>
    </row>
    <row r="4241" spans="1:20" s="36" customFormat="1" ht="20.100000000000001" customHeight="1">
      <c r="A4241" s="29"/>
      <c r="B4241" s="34"/>
      <c r="C4241" s="31"/>
      <c r="D4241" s="32"/>
      <c r="E4241" s="33"/>
      <c r="F4241" s="34" t="s">
        <v>467</v>
      </c>
      <c r="G4241" s="34" t="s">
        <v>468</v>
      </c>
      <c r="H4241" s="34" t="s">
        <v>434</v>
      </c>
      <c r="I4241" s="29"/>
      <c r="J4241" s="35" t="s">
        <v>435</v>
      </c>
      <c r="K4241" s="228"/>
      <c r="L4241" s="228"/>
      <c r="M4241" s="228"/>
      <c r="N4241" s="241"/>
      <c r="O4241" s="241"/>
      <c r="P4241" s="241"/>
    </row>
    <row r="4242" spans="1:20" s="36" customFormat="1" ht="20.100000000000001" customHeight="1">
      <c r="A4242" s="29"/>
      <c r="B4242" s="34"/>
      <c r="C4242" s="31"/>
      <c r="D4242" s="32"/>
      <c r="E4242" s="33"/>
      <c r="F4242" s="34" t="s">
        <v>468</v>
      </c>
      <c r="G4242" s="34" t="s">
        <v>469</v>
      </c>
      <c r="H4242" s="34" t="s">
        <v>434</v>
      </c>
      <c r="I4242" s="29"/>
      <c r="J4242" s="35" t="s">
        <v>435</v>
      </c>
      <c r="K4242" s="228"/>
      <c r="L4242" s="228"/>
      <c r="M4242" s="228"/>
      <c r="N4242" s="241"/>
      <c r="O4242" s="241"/>
      <c r="P4242" s="241"/>
    </row>
    <row r="4243" spans="1:20" s="36" customFormat="1" ht="20.100000000000001" customHeight="1">
      <c r="A4243" s="29"/>
      <c r="B4243" s="34"/>
      <c r="C4243" s="31"/>
      <c r="D4243" s="32"/>
      <c r="E4243" s="33"/>
      <c r="F4243" s="34" t="s">
        <v>469</v>
      </c>
      <c r="G4243" s="34" t="s">
        <v>470</v>
      </c>
      <c r="H4243" s="34" t="s">
        <v>434</v>
      </c>
      <c r="I4243" s="29"/>
      <c r="J4243" s="35" t="s">
        <v>435</v>
      </c>
      <c r="K4243" s="228"/>
      <c r="L4243" s="228"/>
      <c r="M4243" s="228"/>
      <c r="N4243" s="241"/>
      <c r="O4243" s="241"/>
      <c r="P4243" s="241"/>
    </row>
    <row r="4244" spans="1:20" s="36" customFormat="1" ht="20.100000000000001" customHeight="1">
      <c r="A4244" s="29"/>
      <c r="B4244" s="34"/>
      <c r="C4244" s="31"/>
      <c r="D4244" s="32"/>
      <c r="E4244" s="33"/>
      <c r="F4244" s="34" t="s">
        <v>470</v>
      </c>
      <c r="G4244" s="34" t="s">
        <v>471</v>
      </c>
      <c r="H4244" s="34" t="s">
        <v>434</v>
      </c>
      <c r="I4244" s="29"/>
      <c r="J4244" s="35" t="s">
        <v>435</v>
      </c>
      <c r="K4244" s="228"/>
      <c r="L4244" s="228"/>
      <c r="M4244" s="228"/>
      <c r="N4244" s="241"/>
      <c r="O4244" s="241"/>
      <c r="P4244" s="241"/>
    </row>
    <row r="4245" spans="1:20" s="36" customFormat="1" ht="20.100000000000001" customHeight="1">
      <c r="A4245" s="29"/>
      <c r="B4245" s="34"/>
      <c r="C4245" s="31"/>
      <c r="D4245" s="32"/>
      <c r="E4245" s="33"/>
      <c r="F4245" s="34" t="s">
        <v>471</v>
      </c>
      <c r="G4245" s="34" t="s">
        <v>473</v>
      </c>
      <c r="H4245" s="34" t="s">
        <v>434</v>
      </c>
      <c r="I4245" s="29"/>
      <c r="J4245" s="35" t="s">
        <v>435</v>
      </c>
      <c r="K4245" s="228"/>
      <c r="L4245" s="228"/>
      <c r="M4245" s="228"/>
      <c r="N4245" s="241"/>
      <c r="O4245" s="241"/>
      <c r="P4245" s="241"/>
    </row>
    <row r="4246" spans="1:20" s="36" customFormat="1" ht="20.100000000000001" customHeight="1">
      <c r="A4246" s="29"/>
      <c r="B4246" s="34"/>
      <c r="C4246" s="31"/>
      <c r="D4246" s="32"/>
      <c r="E4246" s="33"/>
      <c r="F4246" s="34" t="s">
        <v>473</v>
      </c>
      <c r="G4246" s="34" t="s">
        <v>474</v>
      </c>
      <c r="H4246" s="34" t="s">
        <v>434</v>
      </c>
      <c r="I4246" s="29"/>
      <c r="J4246" s="35" t="s">
        <v>435</v>
      </c>
      <c r="K4246" s="228"/>
      <c r="L4246" s="228"/>
      <c r="M4246" s="228"/>
      <c r="N4246" s="241"/>
      <c r="O4246" s="241"/>
      <c r="P4246" s="241"/>
    </row>
    <row r="4247" spans="1:20" s="36" customFormat="1" ht="20.100000000000001" customHeight="1">
      <c r="A4247" s="29"/>
      <c r="B4247" s="34"/>
      <c r="C4247" s="31"/>
      <c r="D4247" s="32"/>
      <c r="E4247" s="33"/>
      <c r="F4247" s="34" t="s">
        <v>474</v>
      </c>
      <c r="G4247" s="34" t="s">
        <v>475</v>
      </c>
      <c r="H4247" s="34" t="s">
        <v>434</v>
      </c>
      <c r="I4247" s="29"/>
      <c r="J4247" s="35" t="s">
        <v>435</v>
      </c>
      <c r="K4247" s="228"/>
      <c r="L4247" s="228"/>
      <c r="M4247" s="228"/>
      <c r="N4247" s="241"/>
      <c r="O4247" s="241"/>
      <c r="P4247" s="241"/>
    </row>
    <row r="4248" spans="1:20" s="36" customFormat="1" ht="20.100000000000001" customHeight="1">
      <c r="A4248" s="29"/>
      <c r="B4248" s="34"/>
      <c r="C4248" s="31"/>
      <c r="D4248" s="32"/>
      <c r="E4248" s="33"/>
      <c r="F4248" s="34" t="s">
        <v>475</v>
      </c>
      <c r="G4248" s="34" t="s">
        <v>476</v>
      </c>
      <c r="H4248" s="34" t="s">
        <v>434</v>
      </c>
      <c r="I4248" s="29"/>
      <c r="J4248" s="35" t="s">
        <v>435</v>
      </c>
      <c r="K4248" s="228"/>
      <c r="L4248" s="228"/>
      <c r="M4248" s="228"/>
      <c r="N4248" s="241"/>
      <c r="O4248" s="241"/>
      <c r="P4248" s="241"/>
    </row>
    <row r="4249" spans="1:20" s="36" customFormat="1" ht="20.100000000000001" customHeight="1">
      <c r="A4249" s="29"/>
      <c r="B4249" s="34"/>
      <c r="C4249" s="31"/>
      <c r="D4249" s="32"/>
      <c r="E4249" s="33"/>
      <c r="F4249" s="34" t="s">
        <v>476</v>
      </c>
      <c r="G4249" s="34" t="s">
        <v>721</v>
      </c>
      <c r="H4249" s="34" t="s">
        <v>434</v>
      </c>
      <c r="I4249" s="29"/>
      <c r="J4249" s="35" t="s">
        <v>435</v>
      </c>
      <c r="K4249" s="228"/>
      <c r="L4249" s="228"/>
      <c r="M4249" s="228"/>
      <c r="N4249" s="241"/>
      <c r="O4249" s="241"/>
      <c r="P4249" s="241"/>
    </row>
    <row r="4250" spans="1:20" s="25" customFormat="1" ht="20.100000000000001" customHeight="1">
      <c r="A4250" s="20"/>
      <c r="B4250" s="44"/>
      <c r="C4250" s="41"/>
      <c r="D4250" s="42"/>
      <c r="E4250" s="43"/>
      <c r="F4250" s="44"/>
      <c r="G4250" s="44"/>
      <c r="H4250" s="44"/>
      <c r="I4250" s="20"/>
      <c r="J4250" s="24"/>
      <c r="K4250" s="226"/>
      <c r="L4250" s="226"/>
      <c r="M4250" s="226"/>
      <c r="N4250" s="239"/>
      <c r="O4250" s="239"/>
      <c r="P4250" s="239"/>
    </row>
    <row r="4251" spans="1:20" s="25" customFormat="1" ht="20.100000000000001" customHeight="1">
      <c r="A4251" s="20"/>
      <c r="B4251" s="44"/>
      <c r="C4251" s="41"/>
      <c r="D4251" s="42"/>
      <c r="E4251" s="43"/>
      <c r="F4251" s="44"/>
      <c r="G4251" s="44"/>
      <c r="H4251" s="44"/>
      <c r="I4251" s="20"/>
      <c r="J4251" s="24"/>
      <c r="K4251" s="226"/>
      <c r="L4251" s="226"/>
      <c r="M4251" s="226"/>
      <c r="N4251" s="239"/>
      <c r="O4251" s="239"/>
      <c r="P4251" s="239"/>
    </row>
    <row r="4252" spans="1:20" s="36" customFormat="1" ht="20.100000000000001" customHeight="1">
      <c r="A4252" s="29"/>
      <c r="B4252" s="34">
        <v>313</v>
      </c>
      <c r="C4252" s="31">
        <v>3.044</v>
      </c>
      <c r="D4252" s="32" t="s">
        <v>327</v>
      </c>
      <c r="E4252" s="33">
        <v>2.5150000000000001</v>
      </c>
      <c r="F4252" s="34" t="s">
        <v>433</v>
      </c>
      <c r="G4252" s="34" t="s">
        <v>447</v>
      </c>
      <c r="H4252" s="34" t="s">
        <v>438</v>
      </c>
      <c r="I4252" s="29"/>
      <c r="J4252" s="35" t="s">
        <v>435</v>
      </c>
      <c r="K4252" s="228" t="s">
        <v>434</v>
      </c>
      <c r="L4252" s="228">
        <f>COUNTIF(H4252:H4263,"B")</f>
        <v>11</v>
      </c>
      <c r="M4252" s="228">
        <v>200</v>
      </c>
      <c r="N4252" s="241">
        <f>L4252*M4252</f>
        <v>2200</v>
      </c>
      <c r="O4252" s="241">
        <v>115</v>
      </c>
      <c r="P4252" s="241">
        <f>O4252+N4252</f>
        <v>2315</v>
      </c>
      <c r="Q4252" s="37">
        <f>P4252/P4256</f>
        <v>0.92047713717693835</v>
      </c>
      <c r="R4252" s="37"/>
      <c r="S4252" s="37"/>
      <c r="T4252" s="37"/>
    </row>
    <row r="4253" spans="1:20" s="36" customFormat="1" ht="20.100000000000001" customHeight="1">
      <c r="A4253" s="29"/>
      <c r="B4253" s="34"/>
      <c r="C4253" s="31"/>
      <c r="D4253" s="32"/>
      <c r="E4253" s="33"/>
      <c r="F4253" s="34" t="s">
        <v>447</v>
      </c>
      <c r="G4253" s="34" t="s">
        <v>451</v>
      </c>
      <c r="H4253" s="34" t="s">
        <v>434</v>
      </c>
      <c r="I4253" s="29"/>
      <c r="J4253" s="35" t="s">
        <v>435</v>
      </c>
      <c r="K4253" s="228" t="s">
        <v>438</v>
      </c>
      <c r="L4253" s="228">
        <f>COUNTIF(H4252:H4263,"S")</f>
        <v>1</v>
      </c>
      <c r="M4253" s="228">
        <v>200</v>
      </c>
      <c r="N4253" s="241">
        <f>L4253*M4253</f>
        <v>200</v>
      </c>
      <c r="O4253" s="241"/>
      <c r="P4253" s="241">
        <f>N4253+O4253</f>
        <v>200</v>
      </c>
      <c r="Q4253" s="37">
        <f>P4253/P4256</f>
        <v>7.9522862823061632E-2</v>
      </c>
      <c r="R4253" s="37"/>
      <c r="S4253" s="37"/>
      <c r="T4253" s="37"/>
    </row>
    <row r="4254" spans="1:20" s="36" customFormat="1" ht="20.100000000000001" customHeight="1">
      <c r="A4254" s="29"/>
      <c r="B4254" s="34"/>
      <c r="C4254" s="31"/>
      <c r="D4254" s="32"/>
      <c r="E4254" s="33"/>
      <c r="F4254" s="34" t="s">
        <v>451</v>
      </c>
      <c r="G4254" s="34" t="s">
        <v>454</v>
      </c>
      <c r="H4254" s="34" t="s">
        <v>434</v>
      </c>
      <c r="I4254" s="29"/>
      <c r="J4254" s="35" t="s">
        <v>435</v>
      </c>
      <c r="K4254" s="228" t="s">
        <v>440</v>
      </c>
      <c r="L4254" s="228">
        <f>COUNTIF(H4252:H4263,"RR")</f>
        <v>0</v>
      </c>
      <c r="M4254" s="228">
        <v>200</v>
      </c>
      <c r="N4254" s="241">
        <f>L4254*M4254</f>
        <v>0</v>
      </c>
      <c r="O4254" s="241"/>
      <c r="P4254" s="241">
        <f>N4254+O4254</f>
        <v>0</v>
      </c>
      <c r="Q4254" s="37">
        <f>P4254/P4256</f>
        <v>0</v>
      </c>
      <c r="R4254" s="37"/>
      <c r="S4254" s="37"/>
      <c r="T4254" s="37"/>
    </row>
    <row r="4255" spans="1:20" s="36" customFormat="1" ht="20.100000000000001" customHeight="1">
      <c r="A4255" s="29"/>
      <c r="B4255" s="34"/>
      <c r="C4255" s="31"/>
      <c r="D4255" s="32"/>
      <c r="E4255" s="33"/>
      <c r="F4255" s="34" t="s">
        <v>454</v>
      </c>
      <c r="G4255" s="34" t="s">
        <v>455</v>
      </c>
      <c r="H4255" s="34" t="s">
        <v>434</v>
      </c>
      <c r="I4255" s="29"/>
      <c r="J4255" s="35" t="s">
        <v>435</v>
      </c>
      <c r="K4255" s="228" t="s">
        <v>443</v>
      </c>
      <c r="L4255" s="228">
        <f>COUNTIF(H4252:H4263,"RB")</f>
        <v>0</v>
      </c>
      <c r="M4255" s="228">
        <v>200</v>
      </c>
      <c r="N4255" s="241">
        <f>L4255*M4255</f>
        <v>0</v>
      </c>
      <c r="O4255" s="241"/>
      <c r="P4255" s="241">
        <f>N4255+O4255</f>
        <v>0</v>
      </c>
      <c r="Q4255" s="37">
        <f>P4255/P4256</f>
        <v>0</v>
      </c>
      <c r="R4255" s="37"/>
      <c r="S4255" s="37"/>
      <c r="T4255" s="37"/>
    </row>
    <row r="4256" spans="1:20" s="36" customFormat="1" ht="20.100000000000001" customHeight="1">
      <c r="A4256" s="29"/>
      <c r="B4256" s="34"/>
      <c r="C4256" s="31"/>
      <c r="D4256" s="32"/>
      <c r="E4256" s="33"/>
      <c r="F4256" s="34" t="s">
        <v>455</v>
      </c>
      <c r="G4256" s="34" t="s">
        <v>456</v>
      </c>
      <c r="H4256" s="34" t="s">
        <v>434</v>
      </c>
      <c r="I4256" s="29"/>
      <c r="J4256" s="35" t="s">
        <v>435</v>
      </c>
      <c r="K4256" s="228"/>
      <c r="L4256" s="228"/>
      <c r="M4256" s="228"/>
      <c r="N4256" s="241"/>
      <c r="O4256" s="241"/>
      <c r="P4256" s="241">
        <f>SUM(P4252:P4255)</f>
        <v>2515</v>
      </c>
      <c r="Q4256" s="37">
        <f>SUM(Q4252:Q4255)</f>
        <v>1</v>
      </c>
      <c r="R4256" s="37"/>
      <c r="S4256" s="37"/>
      <c r="T4256" s="37"/>
    </row>
    <row r="4257" spans="1:20" s="36" customFormat="1" ht="20.100000000000001" customHeight="1">
      <c r="A4257" s="29"/>
      <c r="B4257" s="34"/>
      <c r="C4257" s="31"/>
      <c r="D4257" s="32"/>
      <c r="E4257" s="33"/>
      <c r="F4257" s="34" t="s">
        <v>456</v>
      </c>
      <c r="G4257" s="34" t="s">
        <v>457</v>
      </c>
      <c r="H4257" s="34" t="s">
        <v>434</v>
      </c>
      <c r="I4257" s="29"/>
      <c r="J4257" s="35" t="s">
        <v>435</v>
      </c>
      <c r="K4257" s="228"/>
      <c r="L4257" s="228"/>
      <c r="M4257" s="228"/>
      <c r="N4257" s="241"/>
      <c r="O4257" s="241"/>
      <c r="P4257" s="241"/>
    </row>
    <row r="4258" spans="1:20" s="36" customFormat="1" ht="20.100000000000001" customHeight="1">
      <c r="A4258" s="29"/>
      <c r="B4258" s="34"/>
      <c r="C4258" s="31"/>
      <c r="D4258" s="32"/>
      <c r="E4258" s="33"/>
      <c r="F4258" s="34" t="s">
        <v>457</v>
      </c>
      <c r="G4258" s="34" t="s">
        <v>460</v>
      </c>
      <c r="H4258" s="34" t="s">
        <v>434</v>
      </c>
      <c r="I4258" s="29"/>
      <c r="J4258" s="35" t="s">
        <v>435</v>
      </c>
      <c r="K4258" s="228"/>
      <c r="L4258" s="228"/>
      <c r="M4258" s="228"/>
      <c r="N4258" s="241"/>
      <c r="O4258" s="241"/>
      <c r="P4258" s="241"/>
    </row>
    <row r="4259" spans="1:20" s="36" customFormat="1" ht="20.100000000000001" customHeight="1">
      <c r="A4259" s="29"/>
      <c r="B4259" s="34"/>
      <c r="C4259" s="31"/>
      <c r="D4259" s="32"/>
      <c r="E4259" s="33"/>
      <c r="F4259" s="34" t="s">
        <v>460</v>
      </c>
      <c r="G4259" s="34" t="s">
        <v>463</v>
      </c>
      <c r="H4259" s="34" t="s">
        <v>434</v>
      </c>
      <c r="I4259" s="29"/>
      <c r="J4259" s="35" t="s">
        <v>435</v>
      </c>
      <c r="K4259" s="228"/>
      <c r="L4259" s="228"/>
      <c r="M4259" s="228"/>
      <c r="N4259" s="241"/>
      <c r="O4259" s="241"/>
      <c r="P4259" s="241"/>
    </row>
    <row r="4260" spans="1:20" s="36" customFormat="1" ht="20.100000000000001" customHeight="1">
      <c r="A4260" s="29"/>
      <c r="B4260" s="34"/>
      <c r="C4260" s="31"/>
      <c r="D4260" s="32"/>
      <c r="E4260" s="33"/>
      <c r="F4260" s="34" t="s">
        <v>463</v>
      </c>
      <c r="G4260" s="34" t="s">
        <v>464</v>
      </c>
      <c r="H4260" s="34" t="s">
        <v>434</v>
      </c>
      <c r="I4260" s="29"/>
      <c r="J4260" s="35" t="s">
        <v>435</v>
      </c>
      <c r="K4260" s="228"/>
      <c r="L4260" s="228"/>
      <c r="M4260" s="228"/>
      <c r="N4260" s="241"/>
      <c r="O4260" s="241"/>
      <c r="P4260" s="241"/>
    </row>
    <row r="4261" spans="1:20" s="36" customFormat="1" ht="20.100000000000001" customHeight="1">
      <c r="A4261" s="29"/>
      <c r="B4261" s="34"/>
      <c r="C4261" s="31"/>
      <c r="D4261" s="32"/>
      <c r="E4261" s="33"/>
      <c r="F4261" s="34" t="s">
        <v>464</v>
      </c>
      <c r="G4261" s="34" t="s">
        <v>465</v>
      </c>
      <c r="H4261" s="34" t="s">
        <v>434</v>
      </c>
      <c r="I4261" s="29"/>
      <c r="J4261" s="35" t="s">
        <v>435</v>
      </c>
      <c r="K4261" s="228"/>
      <c r="L4261" s="228"/>
      <c r="M4261" s="228"/>
      <c r="N4261" s="241"/>
      <c r="O4261" s="241"/>
      <c r="P4261" s="241"/>
    </row>
    <row r="4262" spans="1:20" s="36" customFormat="1" ht="20.100000000000001" customHeight="1">
      <c r="A4262" s="29"/>
      <c r="B4262" s="34"/>
      <c r="C4262" s="31"/>
      <c r="D4262" s="32"/>
      <c r="E4262" s="33"/>
      <c r="F4262" s="34" t="s">
        <v>465</v>
      </c>
      <c r="G4262" s="34" t="s">
        <v>466</v>
      </c>
      <c r="H4262" s="34" t="s">
        <v>434</v>
      </c>
      <c r="I4262" s="29"/>
      <c r="J4262" s="35" t="s">
        <v>435</v>
      </c>
      <c r="K4262" s="228"/>
      <c r="L4262" s="228"/>
      <c r="M4262" s="228"/>
      <c r="N4262" s="241"/>
      <c r="O4262" s="241"/>
      <c r="P4262" s="241"/>
    </row>
    <row r="4263" spans="1:20" s="36" customFormat="1" ht="20.100000000000001" customHeight="1">
      <c r="A4263" s="29"/>
      <c r="B4263" s="34"/>
      <c r="C4263" s="31"/>
      <c r="D4263" s="32"/>
      <c r="E4263" s="33"/>
      <c r="F4263" s="34" t="str">
        <f>G4262</f>
        <v>2+200</v>
      </c>
      <c r="G4263" s="34" t="s">
        <v>467</v>
      </c>
      <c r="H4263" s="34" t="s">
        <v>434</v>
      </c>
      <c r="I4263" s="29"/>
      <c r="J4263" s="35" t="s">
        <v>435</v>
      </c>
      <c r="K4263" s="228"/>
      <c r="L4263" s="228"/>
      <c r="M4263" s="228"/>
      <c r="N4263" s="241"/>
      <c r="O4263" s="241"/>
      <c r="P4263" s="241"/>
    </row>
    <row r="4264" spans="1:20" s="36" customFormat="1" ht="20.100000000000001" customHeight="1">
      <c r="A4264" s="29"/>
      <c r="B4264" s="34"/>
      <c r="C4264" s="31"/>
      <c r="D4264" s="32"/>
      <c r="E4264" s="33"/>
      <c r="F4264" s="34" t="s">
        <v>467</v>
      </c>
      <c r="G4264" s="34" t="s">
        <v>722</v>
      </c>
      <c r="H4264" s="34" t="s">
        <v>434</v>
      </c>
      <c r="I4264" s="29"/>
      <c r="J4264" s="35" t="s">
        <v>435</v>
      </c>
      <c r="K4264" s="228"/>
      <c r="L4264" s="228"/>
      <c r="M4264" s="228"/>
      <c r="N4264" s="241"/>
      <c r="O4264" s="241"/>
      <c r="P4264" s="241"/>
    </row>
    <row r="4265" spans="1:20" s="25" customFormat="1" ht="20.100000000000001" customHeight="1">
      <c r="A4265" s="20"/>
      <c r="B4265" s="44"/>
      <c r="C4265" s="41"/>
      <c r="D4265" s="42"/>
      <c r="E4265" s="43"/>
      <c r="F4265" s="44"/>
      <c r="G4265" s="44"/>
      <c r="H4265" s="44"/>
      <c r="I4265" s="20"/>
      <c r="J4265" s="24"/>
      <c r="K4265" s="226"/>
      <c r="L4265" s="226"/>
      <c r="M4265" s="226"/>
      <c r="N4265" s="239"/>
      <c r="O4265" s="239"/>
      <c r="P4265" s="239"/>
    </row>
    <row r="4266" spans="1:20" s="25" customFormat="1" ht="20.100000000000001" customHeight="1">
      <c r="A4266" s="20"/>
      <c r="B4266" s="44"/>
      <c r="C4266" s="41"/>
      <c r="D4266" s="42"/>
      <c r="E4266" s="43"/>
      <c r="F4266" s="44"/>
      <c r="G4266" s="44"/>
      <c r="H4266" s="44"/>
      <c r="I4266" s="20"/>
      <c r="J4266" s="24"/>
      <c r="K4266" s="226"/>
      <c r="L4266" s="226"/>
      <c r="M4266" s="226"/>
      <c r="N4266" s="239"/>
      <c r="O4266" s="239"/>
      <c r="P4266" s="239"/>
    </row>
    <row r="4267" spans="1:20" s="36" customFormat="1" ht="20.100000000000001" customHeight="1">
      <c r="A4267" s="29"/>
      <c r="B4267" s="34">
        <v>314</v>
      </c>
      <c r="C4267" s="31">
        <v>3.0449999999999999</v>
      </c>
      <c r="D4267" s="32" t="s">
        <v>328</v>
      </c>
      <c r="E4267" s="33">
        <v>3.64</v>
      </c>
      <c r="F4267" s="34" t="s">
        <v>433</v>
      </c>
      <c r="G4267" s="34" t="s">
        <v>447</v>
      </c>
      <c r="H4267" s="34" t="s">
        <v>443</v>
      </c>
      <c r="I4267" s="29"/>
      <c r="J4267" s="35" t="s">
        <v>435</v>
      </c>
      <c r="K4267" s="228" t="s">
        <v>434</v>
      </c>
      <c r="L4267" s="228">
        <f>COUNTIF(H4267:H4284,"B")</f>
        <v>5</v>
      </c>
      <c r="M4267" s="228">
        <v>200</v>
      </c>
      <c r="N4267" s="241">
        <f>L4267*M4267</f>
        <v>1000</v>
      </c>
      <c r="O4267" s="241">
        <v>40</v>
      </c>
      <c r="P4267" s="241">
        <f>O4267+N4267</f>
        <v>1040</v>
      </c>
      <c r="Q4267" s="37">
        <f>P4267/P4271</f>
        <v>0.2857142857142857</v>
      </c>
      <c r="R4267" s="37"/>
      <c r="S4267" s="37"/>
      <c r="T4267" s="37"/>
    </row>
    <row r="4268" spans="1:20" s="36" customFormat="1" ht="20.100000000000001" customHeight="1">
      <c r="A4268" s="29"/>
      <c r="B4268" s="34"/>
      <c r="C4268" s="31"/>
      <c r="D4268" s="32"/>
      <c r="E4268" s="33"/>
      <c r="F4268" s="34" t="s">
        <v>447</v>
      </c>
      <c r="G4268" s="34" t="s">
        <v>451</v>
      </c>
      <c r="H4268" s="34" t="s">
        <v>443</v>
      </c>
      <c r="I4268" s="29"/>
      <c r="J4268" s="35" t="s">
        <v>435</v>
      </c>
      <c r="K4268" s="228" t="s">
        <v>438</v>
      </c>
      <c r="L4268" s="228">
        <f>COUNTIF(H4267:H4284,"S")</f>
        <v>7</v>
      </c>
      <c r="M4268" s="228">
        <v>200</v>
      </c>
      <c r="N4268" s="241">
        <f>L4268*M4268</f>
        <v>1400</v>
      </c>
      <c r="O4268" s="241"/>
      <c r="P4268" s="241">
        <f>N4268+O4268</f>
        <v>1400</v>
      </c>
      <c r="Q4268" s="37">
        <f>P4268/P4271</f>
        <v>0.38461538461538464</v>
      </c>
      <c r="R4268" s="37"/>
      <c r="S4268" s="37"/>
      <c r="T4268" s="37"/>
    </row>
    <row r="4269" spans="1:20" s="36" customFormat="1" ht="20.100000000000001" customHeight="1">
      <c r="A4269" s="29"/>
      <c r="B4269" s="34"/>
      <c r="C4269" s="31"/>
      <c r="D4269" s="32"/>
      <c r="E4269" s="33"/>
      <c r="F4269" s="34" t="s">
        <v>451</v>
      </c>
      <c r="G4269" s="34" t="s">
        <v>454</v>
      </c>
      <c r="H4269" s="34" t="s">
        <v>438</v>
      </c>
      <c r="I4269" s="29"/>
      <c r="J4269" s="35" t="s">
        <v>435</v>
      </c>
      <c r="K4269" s="228" t="s">
        <v>440</v>
      </c>
      <c r="L4269" s="228">
        <f>COUNTIF(H4267:H4284,"RR")</f>
        <v>0</v>
      </c>
      <c r="M4269" s="228">
        <v>200</v>
      </c>
      <c r="N4269" s="241">
        <f>L4269*M4269</f>
        <v>0</v>
      </c>
      <c r="O4269" s="241"/>
      <c r="P4269" s="241">
        <f>N4269+O4269</f>
        <v>0</v>
      </c>
      <c r="Q4269" s="37">
        <f>P4269/P4271</f>
        <v>0</v>
      </c>
      <c r="R4269" s="37"/>
      <c r="S4269" s="37"/>
      <c r="T4269" s="37"/>
    </row>
    <row r="4270" spans="1:20" s="36" customFormat="1" ht="20.100000000000001" customHeight="1">
      <c r="A4270" s="29"/>
      <c r="B4270" s="34"/>
      <c r="C4270" s="31"/>
      <c r="D4270" s="32"/>
      <c r="E4270" s="33"/>
      <c r="F4270" s="34" t="s">
        <v>454</v>
      </c>
      <c r="G4270" s="34" t="s">
        <v>455</v>
      </c>
      <c r="H4270" s="34" t="s">
        <v>443</v>
      </c>
      <c r="I4270" s="29"/>
      <c r="J4270" s="35" t="s">
        <v>435</v>
      </c>
      <c r="K4270" s="228" t="s">
        <v>443</v>
      </c>
      <c r="L4270" s="228">
        <f>COUNTIF(H4267:H4284,"RB")</f>
        <v>6</v>
      </c>
      <c r="M4270" s="228">
        <v>200</v>
      </c>
      <c r="N4270" s="241">
        <f>L4270*M4270</f>
        <v>1200</v>
      </c>
      <c r="O4270" s="241"/>
      <c r="P4270" s="241">
        <f>N4270+O4270</f>
        <v>1200</v>
      </c>
      <c r="Q4270" s="37">
        <f>P4270/P4271</f>
        <v>0.32967032967032966</v>
      </c>
      <c r="R4270" s="37"/>
      <c r="S4270" s="37"/>
      <c r="T4270" s="37"/>
    </row>
    <row r="4271" spans="1:20" s="36" customFormat="1" ht="20.100000000000001" customHeight="1">
      <c r="A4271" s="29"/>
      <c r="B4271" s="34"/>
      <c r="C4271" s="31"/>
      <c r="D4271" s="32"/>
      <c r="E4271" s="33"/>
      <c r="F4271" s="34" t="s">
        <v>455</v>
      </c>
      <c r="G4271" s="34" t="s">
        <v>456</v>
      </c>
      <c r="H4271" s="34" t="s">
        <v>443</v>
      </c>
      <c r="I4271" s="29"/>
      <c r="J4271" s="35" t="s">
        <v>435</v>
      </c>
      <c r="K4271" s="228"/>
      <c r="L4271" s="228"/>
      <c r="M4271" s="228"/>
      <c r="N4271" s="241"/>
      <c r="O4271" s="241"/>
      <c r="P4271" s="241">
        <f>SUM(P4267:P4270)</f>
        <v>3640</v>
      </c>
      <c r="Q4271" s="37">
        <f>SUM(Q4267:Q4270)</f>
        <v>1</v>
      </c>
      <c r="R4271" s="37"/>
      <c r="S4271" s="37"/>
      <c r="T4271" s="37"/>
    </row>
    <row r="4272" spans="1:20" s="36" customFormat="1" ht="20.100000000000001" customHeight="1">
      <c r="A4272" s="29"/>
      <c r="B4272" s="34"/>
      <c r="C4272" s="31"/>
      <c r="D4272" s="32"/>
      <c r="E4272" s="33"/>
      <c r="F4272" s="34" t="s">
        <v>456</v>
      </c>
      <c r="G4272" s="34" t="s">
        <v>457</v>
      </c>
      <c r="H4272" s="34" t="s">
        <v>438</v>
      </c>
      <c r="I4272" s="29"/>
      <c r="J4272" s="35" t="s">
        <v>435</v>
      </c>
      <c r="K4272" s="228"/>
      <c r="L4272" s="228"/>
      <c r="M4272" s="228"/>
      <c r="N4272" s="241"/>
      <c r="O4272" s="241"/>
      <c r="P4272" s="241"/>
    </row>
    <row r="4273" spans="1:20" s="36" customFormat="1" ht="20.100000000000001" customHeight="1">
      <c r="A4273" s="29"/>
      <c r="B4273" s="34"/>
      <c r="C4273" s="31"/>
      <c r="D4273" s="32"/>
      <c r="E4273" s="33"/>
      <c r="F4273" s="34" t="s">
        <v>457</v>
      </c>
      <c r="G4273" s="34" t="s">
        <v>460</v>
      </c>
      <c r="H4273" s="34" t="s">
        <v>438</v>
      </c>
      <c r="I4273" s="29"/>
      <c r="J4273" s="35" t="s">
        <v>435</v>
      </c>
      <c r="K4273" s="228"/>
      <c r="L4273" s="228"/>
      <c r="M4273" s="228"/>
      <c r="N4273" s="241"/>
      <c r="O4273" s="241"/>
      <c r="P4273" s="241"/>
    </row>
    <row r="4274" spans="1:20" s="36" customFormat="1" ht="20.100000000000001" customHeight="1">
      <c r="A4274" s="29"/>
      <c r="B4274" s="34"/>
      <c r="C4274" s="31"/>
      <c r="D4274" s="32"/>
      <c r="E4274" s="33"/>
      <c r="F4274" s="34" t="s">
        <v>460</v>
      </c>
      <c r="G4274" s="34" t="s">
        <v>463</v>
      </c>
      <c r="H4274" s="34" t="s">
        <v>438</v>
      </c>
      <c r="I4274" s="29"/>
      <c r="J4274" s="35" t="s">
        <v>435</v>
      </c>
      <c r="K4274" s="228"/>
      <c r="L4274" s="228"/>
      <c r="M4274" s="228"/>
      <c r="N4274" s="241"/>
      <c r="O4274" s="241"/>
      <c r="P4274" s="241"/>
    </row>
    <row r="4275" spans="1:20" s="36" customFormat="1" ht="20.100000000000001" customHeight="1">
      <c r="A4275" s="29"/>
      <c r="B4275" s="34"/>
      <c r="C4275" s="31"/>
      <c r="D4275" s="32"/>
      <c r="E4275" s="33"/>
      <c r="F4275" s="34" t="s">
        <v>463</v>
      </c>
      <c r="G4275" s="34" t="s">
        <v>464</v>
      </c>
      <c r="H4275" s="34" t="s">
        <v>438</v>
      </c>
      <c r="I4275" s="29"/>
      <c r="J4275" s="35" t="s">
        <v>435</v>
      </c>
      <c r="K4275" s="228"/>
      <c r="L4275" s="228"/>
      <c r="M4275" s="228"/>
      <c r="N4275" s="241"/>
      <c r="O4275" s="241"/>
      <c r="P4275" s="241"/>
    </row>
    <row r="4276" spans="1:20" s="36" customFormat="1" ht="20.100000000000001" customHeight="1">
      <c r="A4276" s="29"/>
      <c r="B4276" s="34"/>
      <c r="C4276" s="31"/>
      <c r="D4276" s="32"/>
      <c r="E4276" s="33"/>
      <c r="F4276" s="34" t="s">
        <v>464</v>
      </c>
      <c r="G4276" s="34" t="s">
        <v>465</v>
      </c>
      <c r="H4276" s="34" t="s">
        <v>438</v>
      </c>
      <c r="I4276" s="29"/>
      <c r="J4276" s="35" t="s">
        <v>435</v>
      </c>
      <c r="K4276" s="228"/>
      <c r="L4276" s="228"/>
      <c r="M4276" s="228"/>
      <c r="N4276" s="241"/>
      <c r="O4276" s="241"/>
      <c r="P4276" s="241"/>
    </row>
    <row r="4277" spans="1:20" s="36" customFormat="1" ht="20.100000000000001" customHeight="1">
      <c r="A4277" s="29"/>
      <c r="B4277" s="34"/>
      <c r="C4277" s="31"/>
      <c r="D4277" s="32"/>
      <c r="E4277" s="33"/>
      <c r="F4277" s="34" t="s">
        <v>465</v>
      </c>
      <c r="G4277" s="34" t="s">
        <v>466</v>
      </c>
      <c r="H4277" s="34" t="s">
        <v>434</v>
      </c>
      <c r="I4277" s="29"/>
      <c r="J4277" s="35"/>
      <c r="K4277" s="228"/>
      <c r="L4277" s="228"/>
      <c r="M4277" s="228"/>
      <c r="N4277" s="241"/>
      <c r="O4277" s="241"/>
      <c r="P4277" s="241"/>
    </row>
    <row r="4278" spans="1:20" s="36" customFormat="1" ht="20.100000000000001" customHeight="1">
      <c r="A4278" s="29"/>
      <c r="B4278" s="34"/>
      <c r="C4278" s="31"/>
      <c r="D4278" s="32"/>
      <c r="E4278" s="33"/>
      <c r="F4278" s="34" t="s">
        <v>466</v>
      </c>
      <c r="G4278" s="34" t="s">
        <v>467</v>
      </c>
      <c r="H4278" s="34" t="s">
        <v>443</v>
      </c>
      <c r="I4278" s="29"/>
      <c r="J4278" s="35"/>
      <c r="K4278" s="228"/>
      <c r="L4278" s="228"/>
      <c r="M4278" s="228"/>
      <c r="N4278" s="241"/>
      <c r="O4278" s="241"/>
      <c r="P4278" s="241"/>
    </row>
    <row r="4279" spans="1:20" s="36" customFormat="1" ht="20.100000000000001" customHeight="1">
      <c r="A4279" s="29"/>
      <c r="B4279" s="34"/>
      <c r="C4279" s="31"/>
      <c r="D4279" s="32"/>
      <c r="E4279" s="33"/>
      <c r="F4279" s="34" t="s">
        <v>467</v>
      </c>
      <c r="G4279" s="34" t="s">
        <v>468</v>
      </c>
      <c r="H4279" s="34" t="s">
        <v>438</v>
      </c>
      <c r="I4279" s="29"/>
      <c r="J4279" s="35"/>
      <c r="K4279" s="228"/>
      <c r="L4279" s="228"/>
      <c r="M4279" s="228"/>
      <c r="N4279" s="241"/>
      <c r="O4279" s="241"/>
      <c r="P4279" s="241"/>
    </row>
    <row r="4280" spans="1:20" s="36" customFormat="1" ht="20.100000000000001" customHeight="1">
      <c r="A4280" s="29"/>
      <c r="B4280" s="34"/>
      <c r="C4280" s="31"/>
      <c r="D4280" s="32"/>
      <c r="E4280" s="33"/>
      <c r="F4280" s="34" t="s">
        <v>468</v>
      </c>
      <c r="G4280" s="34" t="s">
        <v>469</v>
      </c>
      <c r="H4280" s="34" t="s">
        <v>443</v>
      </c>
      <c r="I4280" s="29"/>
      <c r="J4280" s="35"/>
      <c r="K4280" s="228"/>
      <c r="L4280" s="228"/>
      <c r="M4280" s="228"/>
      <c r="N4280" s="241"/>
      <c r="O4280" s="241"/>
      <c r="P4280" s="241"/>
    </row>
    <row r="4281" spans="1:20" s="36" customFormat="1" ht="20.100000000000001" customHeight="1">
      <c r="A4281" s="29"/>
      <c r="B4281" s="34"/>
      <c r="C4281" s="31"/>
      <c r="D4281" s="32"/>
      <c r="E4281" s="33"/>
      <c r="F4281" s="34" t="s">
        <v>469</v>
      </c>
      <c r="G4281" s="34" t="s">
        <v>470</v>
      </c>
      <c r="H4281" s="34" t="s">
        <v>434</v>
      </c>
      <c r="I4281" s="29"/>
      <c r="J4281" s="35"/>
      <c r="K4281" s="228"/>
      <c r="L4281" s="228"/>
      <c r="M4281" s="228"/>
      <c r="N4281" s="241"/>
      <c r="O4281" s="241"/>
      <c r="P4281" s="241"/>
    </row>
    <row r="4282" spans="1:20" s="36" customFormat="1" ht="20.100000000000001" customHeight="1">
      <c r="A4282" s="29"/>
      <c r="B4282" s="34"/>
      <c r="C4282" s="31"/>
      <c r="D4282" s="32"/>
      <c r="E4282" s="33"/>
      <c r="F4282" s="34" t="s">
        <v>470</v>
      </c>
      <c r="G4282" s="34" t="s">
        <v>471</v>
      </c>
      <c r="H4282" s="34" t="s">
        <v>434</v>
      </c>
      <c r="I4282" s="29"/>
      <c r="J4282" s="35"/>
      <c r="K4282" s="228"/>
      <c r="L4282" s="228"/>
      <c r="M4282" s="228"/>
      <c r="N4282" s="241"/>
      <c r="O4282" s="241"/>
      <c r="P4282" s="241"/>
    </row>
    <row r="4283" spans="1:20" s="36" customFormat="1" ht="20.100000000000001" customHeight="1">
      <c r="A4283" s="29"/>
      <c r="B4283" s="34"/>
      <c r="C4283" s="31"/>
      <c r="D4283" s="32"/>
      <c r="E4283" s="33"/>
      <c r="F4283" s="34" t="s">
        <v>471</v>
      </c>
      <c r="G4283" s="34" t="s">
        <v>473</v>
      </c>
      <c r="H4283" s="34" t="s">
        <v>434</v>
      </c>
      <c r="I4283" s="29"/>
      <c r="J4283" s="35"/>
      <c r="K4283" s="228"/>
      <c r="L4283" s="228"/>
      <c r="M4283" s="228"/>
      <c r="N4283" s="241"/>
      <c r="O4283" s="241"/>
      <c r="P4283" s="241"/>
    </row>
    <row r="4284" spans="1:20" s="36" customFormat="1" ht="20.100000000000001" customHeight="1">
      <c r="A4284" s="29"/>
      <c r="B4284" s="34"/>
      <c r="C4284" s="31"/>
      <c r="D4284" s="32"/>
      <c r="E4284" s="33"/>
      <c r="F4284" s="34" t="s">
        <v>473</v>
      </c>
      <c r="G4284" s="34" t="s">
        <v>474</v>
      </c>
      <c r="H4284" s="34" t="s">
        <v>434</v>
      </c>
      <c r="I4284" s="29"/>
      <c r="J4284" s="35"/>
      <c r="K4284" s="228"/>
      <c r="L4284" s="228"/>
      <c r="M4284" s="228"/>
      <c r="N4284" s="241"/>
      <c r="O4284" s="241"/>
      <c r="P4284" s="241"/>
    </row>
    <row r="4285" spans="1:20" s="36" customFormat="1" ht="20.100000000000001" customHeight="1">
      <c r="A4285" s="29"/>
      <c r="B4285" s="34"/>
      <c r="C4285" s="31"/>
      <c r="D4285" s="32"/>
      <c r="E4285" s="33"/>
      <c r="F4285" s="34" t="s">
        <v>474</v>
      </c>
      <c r="G4285" s="34" t="s">
        <v>723</v>
      </c>
      <c r="H4285" s="34" t="s">
        <v>434</v>
      </c>
      <c r="I4285" s="29"/>
      <c r="J4285" s="35"/>
      <c r="K4285" s="228"/>
      <c r="L4285" s="228"/>
      <c r="M4285" s="228"/>
      <c r="N4285" s="241"/>
      <c r="O4285" s="241"/>
      <c r="P4285" s="241"/>
    </row>
    <row r="4286" spans="1:20" s="25" customFormat="1" ht="20.100000000000001" customHeight="1">
      <c r="A4286" s="20"/>
      <c r="B4286" s="44"/>
      <c r="C4286" s="41"/>
      <c r="D4286" s="42"/>
      <c r="E4286" s="43"/>
      <c r="F4286" s="44"/>
      <c r="G4286" s="44"/>
      <c r="H4286" s="44"/>
      <c r="I4286" s="20"/>
      <c r="J4286" s="24"/>
      <c r="K4286" s="226"/>
      <c r="L4286" s="226"/>
      <c r="M4286" s="226"/>
      <c r="N4286" s="239"/>
      <c r="O4286" s="239"/>
      <c r="P4286" s="239"/>
    </row>
    <row r="4287" spans="1:20" s="25" customFormat="1" ht="20.100000000000001" customHeight="1">
      <c r="A4287" s="20"/>
      <c r="B4287" s="44"/>
      <c r="C4287" s="41"/>
      <c r="D4287" s="42"/>
      <c r="E4287" s="43"/>
      <c r="F4287" s="44"/>
      <c r="G4287" s="44"/>
      <c r="H4287" s="44"/>
      <c r="I4287" s="20"/>
      <c r="J4287" s="24"/>
      <c r="K4287" s="226"/>
      <c r="L4287" s="226"/>
      <c r="M4287" s="226"/>
      <c r="N4287" s="239"/>
      <c r="O4287" s="239"/>
      <c r="P4287" s="239"/>
    </row>
    <row r="4288" spans="1:20" s="36" customFormat="1" ht="20.100000000000001" customHeight="1">
      <c r="A4288" s="29"/>
      <c r="B4288" s="34">
        <v>315</v>
      </c>
      <c r="C4288" s="31">
        <v>3.0459999999999998</v>
      </c>
      <c r="D4288" s="32" t="s">
        <v>329</v>
      </c>
      <c r="E4288" s="33">
        <v>0.13900000000000001</v>
      </c>
      <c r="F4288" s="34" t="s">
        <v>433</v>
      </c>
      <c r="G4288" s="34" t="s">
        <v>724</v>
      </c>
      <c r="H4288" s="34" t="s">
        <v>443</v>
      </c>
      <c r="I4288" s="29"/>
      <c r="J4288" s="35" t="s">
        <v>435</v>
      </c>
      <c r="K4288" s="228" t="s">
        <v>434</v>
      </c>
      <c r="L4288" s="228">
        <f>COUNTIF(H4288:H4292,"B")</f>
        <v>0</v>
      </c>
      <c r="M4288" s="228">
        <v>200</v>
      </c>
      <c r="N4288" s="241">
        <f>L4288*M4288</f>
        <v>0</v>
      </c>
      <c r="O4288" s="241"/>
      <c r="P4288" s="241">
        <f>O4288+N4288</f>
        <v>0</v>
      </c>
      <c r="Q4288" s="37">
        <f>P4288/P4292</f>
        <v>0</v>
      </c>
      <c r="R4288" s="37"/>
      <c r="S4288" s="37"/>
      <c r="T4288" s="37"/>
    </row>
    <row r="4289" spans="1:20" s="36" customFormat="1" ht="20.100000000000001" customHeight="1">
      <c r="A4289" s="29"/>
      <c r="B4289" s="34"/>
      <c r="C4289" s="31"/>
      <c r="D4289" s="32"/>
      <c r="E4289" s="33"/>
      <c r="F4289" s="34"/>
      <c r="G4289" s="34"/>
      <c r="H4289" s="34"/>
      <c r="I4289" s="29"/>
      <c r="J4289" s="35"/>
      <c r="K4289" s="228" t="s">
        <v>438</v>
      </c>
      <c r="L4289" s="228">
        <f>COUNTIF(H4288:H4292,"S")</f>
        <v>0</v>
      </c>
      <c r="M4289" s="228">
        <v>200</v>
      </c>
      <c r="N4289" s="241">
        <f>L4289*M4289</f>
        <v>0</v>
      </c>
      <c r="O4289" s="241"/>
      <c r="P4289" s="241">
        <f>N4289+O4289</f>
        <v>0</v>
      </c>
      <c r="Q4289" s="37">
        <f>P4289/P4292</f>
        <v>0</v>
      </c>
      <c r="R4289" s="37"/>
      <c r="S4289" s="37"/>
      <c r="T4289" s="37"/>
    </row>
    <row r="4290" spans="1:20" s="36" customFormat="1" ht="20.100000000000001" customHeight="1">
      <c r="A4290" s="29"/>
      <c r="B4290" s="34"/>
      <c r="C4290" s="31"/>
      <c r="D4290" s="32"/>
      <c r="E4290" s="33"/>
      <c r="F4290" s="34"/>
      <c r="G4290" s="34"/>
      <c r="H4290" s="34"/>
      <c r="I4290" s="29"/>
      <c r="J4290" s="35"/>
      <c r="K4290" s="228" t="s">
        <v>440</v>
      </c>
      <c r="L4290" s="228">
        <f>COUNTIF(H4288:H4292,"RR")</f>
        <v>0</v>
      </c>
      <c r="M4290" s="228">
        <v>200</v>
      </c>
      <c r="N4290" s="241">
        <f>L4290*M4290</f>
        <v>0</v>
      </c>
      <c r="O4290" s="241"/>
      <c r="P4290" s="241">
        <f>N4290+O4290</f>
        <v>0</v>
      </c>
      <c r="Q4290" s="37">
        <f>P4290/P4292</f>
        <v>0</v>
      </c>
      <c r="R4290" s="37"/>
      <c r="S4290" s="37"/>
      <c r="T4290" s="37"/>
    </row>
    <row r="4291" spans="1:20" s="36" customFormat="1" ht="20.100000000000001" customHeight="1">
      <c r="A4291" s="29"/>
      <c r="B4291" s="34"/>
      <c r="C4291" s="31"/>
      <c r="D4291" s="32"/>
      <c r="E4291" s="33"/>
      <c r="F4291" s="34"/>
      <c r="G4291" s="34"/>
      <c r="H4291" s="34"/>
      <c r="I4291" s="29"/>
      <c r="J4291" s="35"/>
      <c r="K4291" s="228" t="s">
        <v>443</v>
      </c>
      <c r="L4291" s="228">
        <v>0</v>
      </c>
      <c r="M4291" s="228">
        <v>200</v>
      </c>
      <c r="N4291" s="241">
        <v>0</v>
      </c>
      <c r="O4291" s="241">
        <v>139</v>
      </c>
      <c r="P4291" s="241">
        <f>N4291+O4291</f>
        <v>139</v>
      </c>
      <c r="Q4291" s="37">
        <f>P4291/P4292</f>
        <v>1</v>
      </c>
      <c r="R4291" s="37"/>
      <c r="S4291" s="37"/>
      <c r="T4291" s="37"/>
    </row>
    <row r="4292" spans="1:20" s="36" customFormat="1" ht="20.100000000000001" customHeight="1">
      <c r="A4292" s="29"/>
      <c r="B4292" s="34"/>
      <c r="C4292" s="31"/>
      <c r="D4292" s="32"/>
      <c r="E4292" s="33"/>
      <c r="F4292" s="34"/>
      <c r="G4292" s="34"/>
      <c r="H4292" s="34"/>
      <c r="I4292" s="29"/>
      <c r="J4292" s="35"/>
      <c r="K4292" s="228"/>
      <c r="L4292" s="228"/>
      <c r="M4292" s="228"/>
      <c r="N4292" s="241"/>
      <c r="O4292" s="241"/>
      <c r="P4292" s="241">
        <f>SUM(P4288:P4291)</f>
        <v>139</v>
      </c>
      <c r="Q4292" s="37">
        <f>SUM(Q4288:Q4291)</f>
        <v>1</v>
      </c>
      <c r="R4292" s="37"/>
      <c r="S4292" s="37"/>
      <c r="T4292" s="37"/>
    </row>
    <row r="4293" spans="1:20" s="25" customFormat="1" ht="20.100000000000001" customHeight="1">
      <c r="A4293" s="20"/>
      <c r="B4293" s="44"/>
      <c r="C4293" s="41"/>
      <c r="D4293" s="42"/>
      <c r="E4293" s="43"/>
      <c r="F4293" s="44"/>
      <c r="G4293" s="44"/>
      <c r="H4293" s="44"/>
      <c r="I4293" s="20"/>
      <c r="J4293" s="24"/>
      <c r="K4293" s="226"/>
      <c r="L4293" s="226"/>
      <c r="M4293" s="226"/>
      <c r="N4293" s="239"/>
      <c r="O4293" s="239"/>
      <c r="P4293" s="239"/>
    </row>
    <row r="4294" spans="1:20" s="25" customFormat="1" ht="20.100000000000001" customHeight="1">
      <c r="A4294" s="20"/>
      <c r="B4294" s="44"/>
      <c r="C4294" s="41"/>
      <c r="D4294" s="42"/>
      <c r="E4294" s="43"/>
      <c r="F4294" s="44"/>
      <c r="G4294" s="44"/>
      <c r="H4294" s="44"/>
      <c r="I4294" s="20"/>
      <c r="J4294" s="24"/>
      <c r="K4294" s="226"/>
      <c r="L4294" s="226"/>
      <c r="M4294" s="226"/>
      <c r="N4294" s="239"/>
      <c r="O4294" s="239"/>
      <c r="P4294" s="239"/>
    </row>
    <row r="4295" spans="1:20" s="36" customFormat="1" ht="20.100000000000001" customHeight="1">
      <c r="A4295" s="29"/>
      <c r="B4295" s="34">
        <v>316</v>
      </c>
      <c r="C4295" s="31">
        <v>3.0470000000000002</v>
      </c>
      <c r="D4295" s="32" t="s">
        <v>725</v>
      </c>
      <c r="E4295" s="33">
        <v>0.94099999999999995</v>
      </c>
      <c r="F4295" s="34" t="s">
        <v>433</v>
      </c>
      <c r="G4295" s="34" t="s">
        <v>447</v>
      </c>
      <c r="H4295" s="34" t="s">
        <v>443</v>
      </c>
      <c r="I4295" s="29"/>
      <c r="J4295" s="35" t="s">
        <v>435</v>
      </c>
      <c r="K4295" s="228" t="s">
        <v>434</v>
      </c>
      <c r="L4295" s="228">
        <f>COUNTIF(H4295:H4298,"B")</f>
        <v>0</v>
      </c>
      <c r="M4295" s="228">
        <v>200</v>
      </c>
      <c r="N4295" s="241">
        <f>L4295*M4295</f>
        <v>0</v>
      </c>
      <c r="O4295" s="241"/>
      <c r="P4295" s="241">
        <f>O4295+N4295</f>
        <v>0</v>
      </c>
      <c r="Q4295" s="37">
        <f>P4295/P4299</f>
        <v>0</v>
      </c>
      <c r="R4295" s="37"/>
      <c r="S4295" s="37"/>
      <c r="T4295" s="37"/>
    </row>
    <row r="4296" spans="1:20" s="36" customFormat="1" ht="20.100000000000001" customHeight="1">
      <c r="A4296" s="29"/>
      <c r="B4296" s="34"/>
      <c r="C4296" s="31"/>
      <c r="D4296" s="32"/>
      <c r="E4296" s="33"/>
      <c r="F4296" s="34" t="s">
        <v>447</v>
      </c>
      <c r="G4296" s="34" t="s">
        <v>451</v>
      </c>
      <c r="H4296" s="34" t="s">
        <v>443</v>
      </c>
      <c r="I4296" s="29"/>
      <c r="J4296" s="35" t="s">
        <v>435</v>
      </c>
      <c r="K4296" s="228" t="s">
        <v>438</v>
      </c>
      <c r="L4296" s="228">
        <f>COUNTIF(H4295:H4298,"S")</f>
        <v>1</v>
      </c>
      <c r="M4296" s="228">
        <v>200</v>
      </c>
      <c r="N4296" s="241">
        <f>L4296*M4296</f>
        <v>200</v>
      </c>
      <c r="O4296" s="241">
        <v>141</v>
      </c>
      <c r="P4296" s="241">
        <f>N4296+O4296</f>
        <v>341</v>
      </c>
      <c r="Q4296" s="37">
        <f>P4296/P4299</f>
        <v>0.36238044633368754</v>
      </c>
      <c r="R4296" s="37"/>
      <c r="S4296" s="37"/>
      <c r="T4296" s="37"/>
    </row>
    <row r="4297" spans="1:20" s="36" customFormat="1" ht="20.100000000000001" customHeight="1">
      <c r="A4297" s="29"/>
      <c r="B4297" s="34"/>
      <c r="C4297" s="31"/>
      <c r="D4297" s="32"/>
      <c r="E4297" s="33"/>
      <c r="F4297" s="34" t="s">
        <v>451</v>
      </c>
      <c r="G4297" s="34" t="s">
        <v>454</v>
      </c>
      <c r="H4297" s="34" t="s">
        <v>443</v>
      </c>
      <c r="I4297" s="29"/>
      <c r="J4297" s="35" t="s">
        <v>435</v>
      </c>
      <c r="K4297" s="228" t="s">
        <v>440</v>
      </c>
      <c r="L4297" s="228">
        <f>COUNTIF(H4295:H4298,"RR")</f>
        <v>0</v>
      </c>
      <c r="M4297" s="228">
        <v>200</v>
      </c>
      <c r="N4297" s="241">
        <f>L4297*M4297</f>
        <v>0</v>
      </c>
      <c r="O4297" s="241"/>
      <c r="P4297" s="241">
        <f>N4297+O4297</f>
        <v>0</v>
      </c>
      <c r="Q4297" s="37">
        <f>P4297/P4299</f>
        <v>0</v>
      </c>
      <c r="R4297" s="37"/>
      <c r="S4297" s="37"/>
      <c r="T4297" s="37"/>
    </row>
    <row r="4298" spans="1:20" s="36" customFormat="1" ht="20.100000000000001" customHeight="1">
      <c r="A4298" s="29"/>
      <c r="B4298" s="34"/>
      <c r="C4298" s="31"/>
      <c r="D4298" s="32"/>
      <c r="E4298" s="33"/>
      <c r="F4298" s="34" t="s">
        <v>454</v>
      </c>
      <c r="G4298" s="34" t="s">
        <v>455</v>
      </c>
      <c r="H4298" s="34" t="s">
        <v>438</v>
      </c>
      <c r="I4298" s="29"/>
      <c r="J4298" s="35" t="s">
        <v>435</v>
      </c>
      <c r="K4298" s="228" t="s">
        <v>443</v>
      </c>
      <c r="L4298" s="228">
        <f>COUNTIF(H4295:H4298,"RB")</f>
        <v>3</v>
      </c>
      <c r="M4298" s="228">
        <v>200</v>
      </c>
      <c r="N4298" s="241">
        <f>L4298*M4298</f>
        <v>600</v>
      </c>
      <c r="O4298" s="241"/>
      <c r="P4298" s="241">
        <f>N4298+O4298</f>
        <v>600</v>
      </c>
      <c r="Q4298" s="37">
        <f>P4298/P4299</f>
        <v>0.6376195536663124</v>
      </c>
      <c r="R4298" s="37"/>
      <c r="S4298" s="37"/>
      <c r="T4298" s="37"/>
    </row>
    <row r="4299" spans="1:20" s="36" customFormat="1" ht="20.100000000000001" customHeight="1">
      <c r="A4299" s="29"/>
      <c r="B4299" s="34"/>
      <c r="C4299" s="31"/>
      <c r="D4299" s="32"/>
      <c r="E4299" s="33"/>
      <c r="F4299" s="34" t="s">
        <v>455</v>
      </c>
      <c r="G4299" s="34" t="s">
        <v>726</v>
      </c>
      <c r="H4299" s="34" t="s">
        <v>438</v>
      </c>
      <c r="I4299" s="29"/>
      <c r="J4299" s="35" t="s">
        <v>435</v>
      </c>
      <c r="K4299" s="228"/>
      <c r="L4299" s="228"/>
      <c r="M4299" s="228"/>
      <c r="N4299" s="241"/>
      <c r="O4299" s="241"/>
      <c r="P4299" s="241">
        <f>SUM(P4295:P4298)</f>
        <v>941</v>
      </c>
      <c r="Q4299" s="37">
        <f>SUM(Q4295:Q4298)</f>
        <v>1</v>
      </c>
      <c r="R4299" s="37"/>
      <c r="S4299" s="37"/>
      <c r="T4299" s="37"/>
    </row>
    <row r="4300" spans="1:20" s="25" customFormat="1" ht="20.100000000000001" customHeight="1">
      <c r="A4300" s="20"/>
      <c r="B4300" s="44"/>
      <c r="C4300" s="41"/>
      <c r="D4300" s="42"/>
      <c r="E4300" s="43"/>
      <c r="F4300" s="44"/>
      <c r="G4300" s="44"/>
      <c r="H4300" s="44"/>
      <c r="I4300" s="20"/>
      <c r="J4300" s="24"/>
      <c r="K4300" s="226"/>
      <c r="L4300" s="226"/>
      <c r="M4300" s="226"/>
      <c r="N4300" s="239"/>
      <c r="O4300" s="239"/>
      <c r="P4300" s="239"/>
    </row>
    <row r="4301" spans="1:20" s="25" customFormat="1" ht="20.100000000000001" customHeight="1">
      <c r="A4301" s="20"/>
      <c r="B4301" s="44"/>
      <c r="C4301" s="41"/>
      <c r="D4301" s="42"/>
      <c r="E4301" s="43"/>
      <c r="F4301" s="44"/>
      <c r="G4301" s="44"/>
      <c r="H4301" s="44"/>
      <c r="I4301" s="20"/>
      <c r="J4301" s="24"/>
      <c r="K4301" s="226"/>
      <c r="L4301" s="226"/>
      <c r="M4301" s="226"/>
      <c r="N4301" s="239"/>
      <c r="O4301" s="239"/>
      <c r="P4301" s="239"/>
    </row>
    <row r="4302" spans="1:20" s="36" customFormat="1" ht="20.100000000000001" customHeight="1">
      <c r="A4302" s="29"/>
      <c r="B4302" s="34">
        <v>317</v>
      </c>
      <c r="C4302" s="31">
        <v>3.048</v>
      </c>
      <c r="D4302" s="32" t="s">
        <v>330</v>
      </c>
      <c r="E4302" s="33">
        <v>2460</v>
      </c>
      <c r="F4302" s="34" t="s">
        <v>433</v>
      </c>
      <c r="G4302" s="34" t="s">
        <v>447</v>
      </c>
      <c r="H4302" s="34" t="s">
        <v>438</v>
      </c>
      <c r="I4302" s="29"/>
      <c r="J4302" s="35" t="s">
        <v>435</v>
      </c>
      <c r="K4302" s="228" t="s">
        <v>434</v>
      </c>
      <c r="L4302" s="228">
        <f>COUNTIF(H4302:H4313,"B")</f>
        <v>11</v>
      </c>
      <c r="M4302" s="228">
        <v>200</v>
      </c>
      <c r="N4302" s="241">
        <f>L4302*M4302</f>
        <v>2200</v>
      </c>
      <c r="O4302" s="241">
        <v>60</v>
      </c>
      <c r="P4302" s="241">
        <f>O4302+N4302</f>
        <v>2260</v>
      </c>
      <c r="Q4302" s="37">
        <f>P4302/P4306</f>
        <v>0.91869918699186992</v>
      </c>
      <c r="R4302" s="37"/>
      <c r="S4302" s="37"/>
      <c r="T4302" s="37"/>
    </row>
    <row r="4303" spans="1:20" s="36" customFormat="1" ht="20.100000000000001" customHeight="1">
      <c r="A4303" s="29"/>
      <c r="B4303" s="34"/>
      <c r="C4303" s="31"/>
      <c r="D4303" s="32"/>
      <c r="E4303" s="33"/>
      <c r="F4303" s="34" t="s">
        <v>447</v>
      </c>
      <c r="G4303" s="34" t="s">
        <v>451</v>
      </c>
      <c r="H4303" s="34" t="s">
        <v>434</v>
      </c>
      <c r="I4303" s="29"/>
      <c r="J4303" s="35" t="s">
        <v>435</v>
      </c>
      <c r="K4303" s="228" t="s">
        <v>438</v>
      </c>
      <c r="L4303" s="228">
        <f>COUNTIF(H4302:H4313,"S")</f>
        <v>1</v>
      </c>
      <c r="M4303" s="228">
        <v>200</v>
      </c>
      <c r="N4303" s="241">
        <f>L4303*M4303</f>
        <v>200</v>
      </c>
      <c r="O4303" s="241"/>
      <c r="P4303" s="241">
        <f>N4303+O4303</f>
        <v>200</v>
      </c>
      <c r="Q4303" s="37">
        <f>P4303/P4306</f>
        <v>8.1300813008130079E-2</v>
      </c>
      <c r="R4303" s="37"/>
      <c r="S4303" s="37"/>
      <c r="T4303" s="37"/>
    </row>
    <row r="4304" spans="1:20" s="36" customFormat="1" ht="20.100000000000001" customHeight="1">
      <c r="A4304" s="29"/>
      <c r="B4304" s="34"/>
      <c r="C4304" s="31"/>
      <c r="D4304" s="32"/>
      <c r="E4304" s="33"/>
      <c r="F4304" s="34" t="s">
        <v>451</v>
      </c>
      <c r="G4304" s="34" t="s">
        <v>454</v>
      </c>
      <c r="H4304" s="34" t="s">
        <v>434</v>
      </c>
      <c r="I4304" s="29"/>
      <c r="J4304" s="35" t="s">
        <v>435</v>
      </c>
      <c r="K4304" s="228" t="s">
        <v>440</v>
      </c>
      <c r="L4304" s="228">
        <f>COUNTIF(H4302:H4313,"RR")</f>
        <v>0</v>
      </c>
      <c r="M4304" s="228">
        <v>200</v>
      </c>
      <c r="N4304" s="241">
        <f>L4304*M4304</f>
        <v>0</v>
      </c>
      <c r="O4304" s="241"/>
      <c r="P4304" s="241">
        <f>N4304+O4304</f>
        <v>0</v>
      </c>
      <c r="Q4304" s="37">
        <f>P4304/P4306</f>
        <v>0</v>
      </c>
      <c r="R4304" s="37"/>
      <c r="S4304" s="37"/>
      <c r="T4304" s="37"/>
    </row>
    <row r="4305" spans="1:20" s="36" customFormat="1" ht="20.100000000000001" customHeight="1">
      <c r="A4305" s="29"/>
      <c r="B4305" s="34"/>
      <c r="C4305" s="31"/>
      <c r="D4305" s="32"/>
      <c r="E4305" s="33"/>
      <c r="F4305" s="34" t="s">
        <v>454</v>
      </c>
      <c r="G4305" s="34" t="s">
        <v>455</v>
      </c>
      <c r="H4305" s="34" t="s">
        <v>434</v>
      </c>
      <c r="I4305" s="29"/>
      <c r="J4305" s="35" t="s">
        <v>435</v>
      </c>
      <c r="K4305" s="228" t="s">
        <v>443</v>
      </c>
      <c r="L4305" s="228">
        <f>COUNTIF(H4302:H4313,"RB")</f>
        <v>0</v>
      </c>
      <c r="M4305" s="228">
        <v>200</v>
      </c>
      <c r="N4305" s="241">
        <f>L4305*M4305</f>
        <v>0</v>
      </c>
      <c r="O4305" s="241"/>
      <c r="P4305" s="241">
        <f>N4305+O4305</f>
        <v>0</v>
      </c>
      <c r="Q4305" s="37">
        <f>P4305/P4306</f>
        <v>0</v>
      </c>
      <c r="R4305" s="37"/>
      <c r="S4305" s="37"/>
      <c r="T4305" s="37"/>
    </row>
    <row r="4306" spans="1:20" s="36" customFormat="1" ht="20.100000000000001" customHeight="1">
      <c r="A4306" s="29"/>
      <c r="B4306" s="34"/>
      <c r="C4306" s="31"/>
      <c r="D4306" s="32"/>
      <c r="E4306" s="33"/>
      <c r="F4306" s="34" t="s">
        <v>455</v>
      </c>
      <c r="G4306" s="34" t="s">
        <v>456</v>
      </c>
      <c r="H4306" s="34" t="s">
        <v>434</v>
      </c>
      <c r="I4306" s="29"/>
      <c r="J4306" s="35" t="s">
        <v>435</v>
      </c>
      <c r="K4306" s="228"/>
      <c r="L4306" s="228"/>
      <c r="M4306" s="228"/>
      <c r="N4306" s="241"/>
      <c r="O4306" s="241"/>
      <c r="P4306" s="241">
        <f>SUM(P4302:P4305)</f>
        <v>2460</v>
      </c>
      <c r="Q4306" s="37">
        <f>SUM(Q4302:Q4305)</f>
        <v>1</v>
      </c>
      <c r="R4306" s="37"/>
      <c r="S4306" s="37"/>
      <c r="T4306" s="37"/>
    </row>
    <row r="4307" spans="1:20" s="36" customFormat="1" ht="20.100000000000001" customHeight="1">
      <c r="A4307" s="29"/>
      <c r="B4307" s="34"/>
      <c r="C4307" s="31"/>
      <c r="D4307" s="32"/>
      <c r="E4307" s="33"/>
      <c r="F4307" s="34" t="s">
        <v>456</v>
      </c>
      <c r="G4307" s="34" t="s">
        <v>457</v>
      </c>
      <c r="H4307" s="34" t="s">
        <v>434</v>
      </c>
      <c r="I4307" s="29"/>
      <c r="J4307" s="35" t="s">
        <v>435</v>
      </c>
      <c r="K4307" s="228"/>
      <c r="L4307" s="228"/>
      <c r="M4307" s="228"/>
      <c r="N4307" s="241"/>
      <c r="O4307" s="241"/>
      <c r="P4307" s="241"/>
    </row>
    <row r="4308" spans="1:20" s="36" customFormat="1" ht="20.100000000000001" customHeight="1">
      <c r="A4308" s="29"/>
      <c r="B4308" s="34"/>
      <c r="C4308" s="31"/>
      <c r="D4308" s="32"/>
      <c r="E4308" s="33"/>
      <c r="F4308" s="34" t="s">
        <v>457</v>
      </c>
      <c r="G4308" s="34" t="s">
        <v>460</v>
      </c>
      <c r="H4308" s="34" t="s">
        <v>434</v>
      </c>
      <c r="I4308" s="29"/>
      <c r="J4308" s="35" t="s">
        <v>435</v>
      </c>
      <c r="K4308" s="228"/>
      <c r="L4308" s="228"/>
      <c r="M4308" s="228"/>
      <c r="N4308" s="241"/>
      <c r="O4308" s="241"/>
      <c r="P4308" s="241"/>
    </row>
    <row r="4309" spans="1:20" s="36" customFormat="1" ht="20.100000000000001" customHeight="1">
      <c r="A4309" s="29"/>
      <c r="B4309" s="34"/>
      <c r="C4309" s="31"/>
      <c r="D4309" s="32"/>
      <c r="E4309" s="33"/>
      <c r="F4309" s="34" t="s">
        <v>460</v>
      </c>
      <c r="G4309" s="34" t="s">
        <v>463</v>
      </c>
      <c r="H4309" s="34" t="s">
        <v>434</v>
      </c>
      <c r="I4309" s="29"/>
      <c r="J4309" s="35" t="s">
        <v>435</v>
      </c>
      <c r="K4309" s="228"/>
      <c r="L4309" s="228"/>
      <c r="M4309" s="228"/>
      <c r="N4309" s="241"/>
      <c r="O4309" s="241"/>
      <c r="P4309" s="241"/>
    </row>
    <row r="4310" spans="1:20" s="36" customFormat="1" ht="20.100000000000001" customHeight="1">
      <c r="A4310" s="29"/>
      <c r="B4310" s="34"/>
      <c r="C4310" s="31"/>
      <c r="D4310" s="32"/>
      <c r="E4310" s="33"/>
      <c r="F4310" s="34" t="s">
        <v>463</v>
      </c>
      <c r="G4310" s="34" t="s">
        <v>464</v>
      </c>
      <c r="H4310" s="34" t="s">
        <v>434</v>
      </c>
      <c r="I4310" s="29"/>
      <c r="J4310" s="35" t="s">
        <v>435</v>
      </c>
      <c r="K4310" s="228"/>
      <c r="L4310" s="228"/>
      <c r="M4310" s="228"/>
      <c r="N4310" s="241"/>
      <c r="O4310" s="241"/>
      <c r="P4310" s="241"/>
    </row>
    <row r="4311" spans="1:20" s="36" customFormat="1" ht="20.100000000000001" customHeight="1">
      <c r="A4311" s="29"/>
      <c r="B4311" s="34"/>
      <c r="C4311" s="31"/>
      <c r="D4311" s="32"/>
      <c r="E4311" s="33"/>
      <c r="F4311" s="34" t="s">
        <v>464</v>
      </c>
      <c r="G4311" s="34" t="s">
        <v>465</v>
      </c>
      <c r="H4311" s="34" t="s">
        <v>434</v>
      </c>
      <c r="I4311" s="29"/>
      <c r="J4311" s="35" t="s">
        <v>435</v>
      </c>
      <c r="K4311" s="228"/>
      <c r="L4311" s="228"/>
      <c r="M4311" s="228"/>
      <c r="N4311" s="241"/>
      <c r="O4311" s="241"/>
      <c r="P4311" s="241"/>
    </row>
    <row r="4312" spans="1:20" s="36" customFormat="1" ht="20.100000000000001" customHeight="1">
      <c r="A4312" s="29"/>
      <c r="B4312" s="34"/>
      <c r="C4312" s="31"/>
      <c r="D4312" s="32"/>
      <c r="E4312" s="33"/>
      <c r="F4312" s="34" t="s">
        <v>465</v>
      </c>
      <c r="G4312" s="34" t="s">
        <v>465</v>
      </c>
      <c r="H4312" s="34" t="s">
        <v>434</v>
      </c>
      <c r="I4312" s="29"/>
      <c r="J4312" s="35" t="s">
        <v>435</v>
      </c>
      <c r="K4312" s="228"/>
      <c r="L4312" s="228"/>
      <c r="M4312" s="228"/>
      <c r="N4312" s="241"/>
      <c r="O4312" s="241"/>
      <c r="P4312" s="241"/>
    </row>
    <row r="4313" spans="1:20" s="36" customFormat="1" ht="20.100000000000001" customHeight="1">
      <c r="A4313" s="29"/>
      <c r="B4313" s="34"/>
      <c r="C4313" s="31"/>
      <c r="D4313" s="32"/>
      <c r="E4313" s="33"/>
      <c r="F4313" s="34" t="s">
        <v>465</v>
      </c>
      <c r="G4313" s="34" t="s">
        <v>467</v>
      </c>
      <c r="H4313" s="34" t="s">
        <v>434</v>
      </c>
      <c r="I4313" s="29"/>
      <c r="J4313" s="35" t="s">
        <v>435</v>
      </c>
      <c r="K4313" s="228"/>
      <c r="L4313" s="228"/>
      <c r="M4313" s="228"/>
      <c r="N4313" s="241"/>
      <c r="O4313" s="241"/>
      <c r="P4313" s="241"/>
    </row>
    <row r="4314" spans="1:20" s="36" customFormat="1" ht="20.100000000000001" customHeight="1">
      <c r="A4314" s="29"/>
      <c r="B4314" s="34"/>
      <c r="C4314" s="31"/>
      <c r="D4314" s="32"/>
      <c r="E4314" s="33"/>
      <c r="F4314" s="34" t="s">
        <v>467</v>
      </c>
      <c r="G4314" s="34" t="s">
        <v>727</v>
      </c>
      <c r="H4314" s="34" t="s">
        <v>434</v>
      </c>
      <c r="I4314" s="29"/>
      <c r="J4314" s="35" t="s">
        <v>435</v>
      </c>
      <c r="K4314" s="228"/>
      <c r="L4314" s="228"/>
      <c r="M4314" s="228"/>
      <c r="N4314" s="241"/>
      <c r="O4314" s="241"/>
      <c r="P4314" s="241"/>
    </row>
    <row r="4315" spans="1:20" s="25" customFormat="1" ht="20.100000000000001" customHeight="1">
      <c r="A4315" s="20"/>
      <c r="B4315" s="44"/>
      <c r="C4315" s="41"/>
      <c r="D4315" s="42"/>
      <c r="E4315" s="43"/>
      <c r="F4315" s="44"/>
      <c r="G4315" s="44"/>
      <c r="H4315" s="44"/>
      <c r="I4315" s="20"/>
      <c r="J4315" s="24"/>
      <c r="K4315" s="226"/>
      <c r="L4315" s="226"/>
      <c r="M4315" s="226"/>
      <c r="N4315" s="239"/>
      <c r="O4315" s="239"/>
      <c r="P4315" s="239"/>
    </row>
    <row r="4316" spans="1:20" s="25" customFormat="1" ht="20.100000000000001" customHeight="1">
      <c r="A4316" s="20"/>
      <c r="B4316" s="44"/>
      <c r="C4316" s="41"/>
      <c r="D4316" s="42"/>
      <c r="E4316" s="43"/>
      <c r="F4316" s="44"/>
      <c r="G4316" s="44"/>
      <c r="H4316" s="44"/>
      <c r="I4316" s="20"/>
      <c r="J4316" s="24"/>
      <c r="K4316" s="226"/>
      <c r="L4316" s="226"/>
      <c r="M4316" s="226"/>
      <c r="N4316" s="239"/>
      <c r="O4316" s="239"/>
      <c r="P4316" s="239"/>
    </row>
    <row r="4317" spans="1:20" s="36" customFormat="1" ht="20.100000000000001" customHeight="1">
      <c r="A4317" s="29"/>
      <c r="B4317" s="34">
        <v>318</v>
      </c>
      <c r="C4317" s="31">
        <v>3.0489999999999999</v>
      </c>
      <c r="D4317" s="32" t="s">
        <v>331</v>
      </c>
      <c r="E4317" s="33">
        <v>1.619</v>
      </c>
      <c r="F4317" s="34" t="s">
        <v>433</v>
      </c>
      <c r="G4317" s="34" t="s">
        <v>447</v>
      </c>
      <c r="H4317" s="34" t="s">
        <v>434</v>
      </c>
      <c r="I4317" s="29"/>
      <c r="J4317" s="35" t="s">
        <v>435</v>
      </c>
      <c r="K4317" s="228" t="s">
        <v>434</v>
      </c>
      <c r="L4317" s="228">
        <f>COUNTIF(H4317:H4324,"B")</f>
        <v>6</v>
      </c>
      <c r="M4317" s="228">
        <v>200</v>
      </c>
      <c r="N4317" s="241">
        <f>L4317*M4317</f>
        <v>1200</v>
      </c>
      <c r="O4317" s="241">
        <v>19</v>
      </c>
      <c r="P4317" s="241">
        <f>O4317+N4317</f>
        <v>1219</v>
      </c>
      <c r="Q4317" s="37">
        <f>P4317/P4321</f>
        <v>0.75293390982087705</v>
      </c>
      <c r="R4317" s="37"/>
      <c r="S4317" s="37"/>
      <c r="T4317" s="37"/>
    </row>
    <row r="4318" spans="1:20" s="36" customFormat="1" ht="20.100000000000001" customHeight="1">
      <c r="A4318" s="29"/>
      <c r="B4318" s="34"/>
      <c r="C4318" s="31"/>
      <c r="D4318" s="32"/>
      <c r="E4318" s="33"/>
      <c r="F4318" s="34" t="s">
        <v>447</v>
      </c>
      <c r="G4318" s="34" t="s">
        <v>451</v>
      </c>
      <c r="H4318" s="34" t="s">
        <v>434</v>
      </c>
      <c r="I4318" s="29"/>
      <c r="J4318" s="35" t="s">
        <v>435</v>
      </c>
      <c r="K4318" s="228" t="s">
        <v>438</v>
      </c>
      <c r="L4318" s="228">
        <f>COUNTIF(H4317:H4324,"S")</f>
        <v>1</v>
      </c>
      <c r="M4318" s="228">
        <v>200</v>
      </c>
      <c r="N4318" s="241">
        <f>L4318*M4318</f>
        <v>200</v>
      </c>
      <c r="O4318" s="241"/>
      <c r="P4318" s="241">
        <f>N4318+O4318</f>
        <v>200</v>
      </c>
      <c r="Q4318" s="37">
        <f>P4318/P4321</f>
        <v>0.12353304508956146</v>
      </c>
      <c r="R4318" s="37"/>
      <c r="S4318" s="37"/>
      <c r="T4318" s="37"/>
    </row>
    <row r="4319" spans="1:20" s="36" customFormat="1" ht="20.100000000000001" customHeight="1">
      <c r="A4319" s="29"/>
      <c r="B4319" s="34"/>
      <c r="C4319" s="31"/>
      <c r="D4319" s="32"/>
      <c r="E4319" s="33"/>
      <c r="F4319" s="34" t="s">
        <v>451</v>
      </c>
      <c r="G4319" s="34" t="s">
        <v>454</v>
      </c>
      <c r="H4319" s="34" t="s">
        <v>434</v>
      </c>
      <c r="I4319" s="29"/>
      <c r="J4319" s="35" t="s">
        <v>435</v>
      </c>
      <c r="K4319" s="228" t="s">
        <v>440</v>
      </c>
      <c r="L4319" s="228">
        <f>COUNTIF(H4317:H4324,"RR")</f>
        <v>0</v>
      </c>
      <c r="M4319" s="228">
        <v>200</v>
      </c>
      <c r="N4319" s="241">
        <f>L4319*M4319</f>
        <v>0</v>
      </c>
      <c r="O4319" s="241"/>
      <c r="P4319" s="241">
        <f>N4319+O4319</f>
        <v>0</v>
      </c>
      <c r="Q4319" s="37">
        <f>P4319/P4321</f>
        <v>0</v>
      </c>
      <c r="R4319" s="37"/>
      <c r="S4319" s="37"/>
      <c r="T4319" s="37"/>
    </row>
    <row r="4320" spans="1:20" s="36" customFormat="1" ht="20.100000000000001" customHeight="1">
      <c r="A4320" s="29"/>
      <c r="B4320" s="34"/>
      <c r="C4320" s="31"/>
      <c r="D4320" s="32"/>
      <c r="E4320" s="33"/>
      <c r="F4320" s="34" t="s">
        <v>454</v>
      </c>
      <c r="G4320" s="34" t="s">
        <v>455</v>
      </c>
      <c r="H4320" s="34" t="s">
        <v>434</v>
      </c>
      <c r="I4320" s="29"/>
      <c r="J4320" s="35" t="s">
        <v>435</v>
      </c>
      <c r="K4320" s="228" t="s">
        <v>443</v>
      </c>
      <c r="L4320" s="228">
        <f>COUNTIF(H4317:H4324,"RB")</f>
        <v>1</v>
      </c>
      <c r="M4320" s="228">
        <v>200</v>
      </c>
      <c r="N4320" s="241">
        <f>L4320*M4320</f>
        <v>200</v>
      </c>
      <c r="O4320" s="241"/>
      <c r="P4320" s="241">
        <f>N4320+O4320</f>
        <v>200</v>
      </c>
      <c r="Q4320" s="37">
        <f>P4320/P4321</f>
        <v>0.12353304508956146</v>
      </c>
      <c r="R4320" s="37"/>
      <c r="S4320" s="37"/>
      <c r="T4320" s="37"/>
    </row>
    <row r="4321" spans="1:20" s="36" customFormat="1" ht="20.100000000000001" customHeight="1">
      <c r="A4321" s="29"/>
      <c r="B4321" s="34"/>
      <c r="C4321" s="31"/>
      <c r="D4321" s="32"/>
      <c r="E4321" s="33"/>
      <c r="F4321" s="34" t="s">
        <v>455</v>
      </c>
      <c r="G4321" s="34" t="s">
        <v>456</v>
      </c>
      <c r="H4321" s="34" t="s">
        <v>434</v>
      </c>
      <c r="I4321" s="29"/>
      <c r="J4321" s="35" t="s">
        <v>435</v>
      </c>
      <c r="K4321" s="228"/>
      <c r="L4321" s="228"/>
      <c r="M4321" s="228"/>
      <c r="N4321" s="241"/>
      <c r="O4321" s="241"/>
      <c r="P4321" s="241">
        <f>SUM(P4317:P4320)</f>
        <v>1619</v>
      </c>
      <c r="Q4321" s="37">
        <f>SUM(Q4317:Q4320)</f>
        <v>0.99999999999999989</v>
      </c>
      <c r="R4321" s="37"/>
      <c r="S4321" s="37"/>
      <c r="T4321" s="37"/>
    </row>
    <row r="4322" spans="1:20" s="36" customFormat="1" ht="20.100000000000001" customHeight="1">
      <c r="A4322" s="29"/>
      <c r="B4322" s="34"/>
      <c r="C4322" s="31"/>
      <c r="D4322" s="32"/>
      <c r="E4322" s="33"/>
      <c r="F4322" s="34" t="s">
        <v>456</v>
      </c>
      <c r="G4322" s="34" t="s">
        <v>457</v>
      </c>
      <c r="H4322" s="34" t="s">
        <v>434</v>
      </c>
      <c r="I4322" s="29"/>
      <c r="J4322" s="35" t="s">
        <v>435</v>
      </c>
      <c r="K4322" s="228"/>
      <c r="L4322" s="228"/>
      <c r="M4322" s="228"/>
      <c r="N4322" s="241"/>
      <c r="O4322" s="241"/>
      <c r="P4322" s="241"/>
    </row>
    <row r="4323" spans="1:20" s="36" customFormat="1" ht="20.100000000000001" customHeight="1">
      <c r="A4323" s="29"/>
      <c r="B4323" s="34"/>
      <c r="C4323" s="31"/>
      <c r="D4323" s="32"/>
      <c r="E4323" s="33"/>
      <c r="F4323" s="34" t="s">
        <v>457</v>
      </c>
      <c r="G4323" s="34" t="s">
        <v>460</v>
      </c>
      <c r="H4323" s="34" t="s">
        <v>443</v>
      </c>
      <c r="I4323" s="29"/>
      <c r="J4323" s="35" t="s">
        <v>435</v>
      </c>
      <c r="K4323" s="228"/>
      <c r="L4323" s="228"/>
      <c r="M4323" s="228"/>
      <c r="N4323" s="241"/>
      <c r="O4323" s="241"/>
      <c r="P4323" s="241"/>
    </row>
    <row r="4324" spans="1:20" s="36" customFormat="1" ht="20.100000000000001" customHeight="1">
      <c r="A4324" s="29"/>
      <c r="B4324" s="34"/>
      <c r="C4324" s="31"/>
      <c r="D4324" s="32"/>
      <c r="E4324" s="33"/>
      <c r="F4324" s="34" t="s">
        <v>460</v>
      </c>
      <c r="G4324" s="34" t="s">
        <v>463</v>
      </c>
      <c r="H4324" s="34" t="s">
        <v>438</v>
      </c>
      <c r="I4324" s="29"/>
      <c r="J4324" s="35" t="s">
        <v>435</v>
      </c>
      <c r="K4324" s="228"/>
      <c r="L4324" s="228"/>
      <c r="M4324" s="228"/>
      <c r="N4324" s="241"/>
      <c r="O4324" s="241"/>
      <c r="P4324" s="241"/>
    </row>
    <row r="4325" spans="1:20" s="36" customFormat="1" ht="20.100000000000001" customHeight="1">
      <c r="A4325" s="29"/>
      <c r="B4325" s="34"/>
      <c r="C4325" s="31"/>
      <c r="D4325" s="32"/>
      <c r="E4325" s="33"/>
      <c r="F4325" s="34" t="s">
        <v>463</v>
      </c>
      <c r="G4325" s="34" t="s">
        <v>728</v>
      </c>
      <c r="H4325" s="34" t="s">
        <v>434</v>
      </c>
      <c r="I4325" s="29"/>
      <c r="J4325" s="35" t="s">
        <v>435</v>
      </c>
      <c r="K4325" s="228"/>
      <c r="L4325" s="228"/>
      <c r="M4325" s="228"/>
      <c r="N4325" s="241"/>
      <c r="O4325" s="241"/>
      <c r="P4325" s="241"/>
    </row>
    <row r="4326" spans="1:20" s="25" customFormat="1" ht="20.100000000000001" customHeight="1">
      <c r="A4326" s="20"/>
      <c r="B4326" s="44"/>
      <c r="C4326" s="41"/>
      <c r="D4326" s="42"/>
      <c r="E4326" s="43"/>
      <c r="F4326" s="44"/>
      <c r="G4326" s="44"/>
      <c r="H4326" s="44"/>
      <c r="I4326" s="20"/>
      <c r="J4326" s="24"/>
      <c r="K4326" s="226"/>
      <c r="L4326" s="226"/>
      <c r="M4326" s="226"/>
      <c r="N4326" s="239"/>
      <c r="O4326" s="239"/>
      <c r="P4326" s="239"/>
    </row>
    <row r="4327" spans="1:20" s="25" customFormat="1" ht="20.100000000000001" customHeight="1">
      <c r="A4327" s="20"/>
      <c r="B4327" s="44"/>
      <c r="C4327" s="41"/>
      <c r="D4327" s="42"/>
      <c r="E4327" s="43"/>
      <c r="F4327" s="44"/>
      <c r="G4327" s="44"/>
      <c r="H4327" s="44"/>
      <c r="I4327" s="20"/>
      <c r="J4327" s="24"/>
      <c r="K4327" s="226"/>
      <c r="L4327" s="226"/>
      <c r="M4327" s="226"/>
      <c r="N4327" s="239"/>
      <c r="O4327" s="239"/>
      <c r="P4327" s="239"/>
    </row>
    <row r="4328" spans="1:20" s="36" customFormat="1" ht="20.100000000000001" customHeight="1">
      <c r="A4328" s="29"/>
      <c r="B4328" s="34">
        <v>319</v>
      </c>
      <c r="C4328" s="31">
        <v>3.05</v>
      </c>
      <c r="D4328" s="32" t="s">
        <v>332</v>
      </c>
      <c r="E4328" s="33">
        <v>0.38600000000000001</v>
      </c>
      <c r="F4328" s="34" t="s">
        <v>433</v>
      </c>
      <c r="G4328" s="34" t="s">
        <v>447</v>
      </c>
      <c r="H4328" s="34" t="s">
        <v>440</v>
      </c>
      <c r="I4328" s="29"/>
      <c r="J4328" s="35" t="s">
        <v>435</v>
      </c>
      <c r="K4328" s="228" t="s">
        <v>434</v>
      </c>
      <c r="L4328" s="228">
        <f>COUNTIF(H4328,"B")</f>
        <v>0</v>
      </c>
      <c r="M4328" s="228">
        <v>200</v>
      </c>
      <c r="N4328" s="241">
        <f>L4328*M4328</f>
        <v>0</v>
      </c>
      <c r="O4328" s="241"/>
      <c r="P4328" s="241">
        <f>O4328+N4328</f>
        <v>0</v>
      </c>
      <c r="Q4328" s="37">
        <f>P4328/P4332</f>
        <v>0</v>
      </c>
      <c r="R4328" s="37"/>
      <c r="S4328" s="37"/>
      <c r="T4328" s="37"/>
    </row>
    <row r="4329" spans="1:20" s="36" customFormat="1" ht="20.100000000000001" customHeight="1">
      <c r="A4329" s="29"/>
      <c r="B4329" s="34"/>
      <c r="C4329" s="31"/>
      <c r="D4329" s="32"/>
      <c r="E4329" s="33"/>
      <c r="F4329" s="34" t="s">
        <v>447</v>
      </c>
      <c r="G4329" s="34" t="s">
        <v>729</v>
      </c>
      <c r="H4329" s="34" t="s">
        <v>438</v>
      </c>
      <c r="I4329" s="29"/>
      <c r="J4329" s="35" t="s">
        <v>435</v>
      </c>
      <c r="K4329" s="228" t="s">
        <v>438</v>
      </c>
      <c r="L4329" s="228">
        <f>COUNTIF(H4328,"S")</f>
        <v>0</v>
      </c>
      <c r="M4329" s="228">
        <v>186</v>
      </c>
      <c r="N4329" s="241">
        <f>L4329*M4329</f>
        <v>0</v>
      </c>
      <c r="O4329" s="241">
        <v>186</v>
      </c>
      <c r="P4329" s="241">
        <f>N4329+O4329</f>
        <v>186</v>
      </c>
      <c r="Q4329" s="37">
        <f>P4329/P4332</f>
        <v>0.48186528497409326</v>
      </c>
      <c r="R4329" s="37"/>
      <c r="S4329" s="37"/>
      <c r="T4329" s="37"/>
    </row>
    <row r="4330" spans="1:20" s="36" customFormat="1" ht="20.100000000000001" customHeight="1">
      <c r="A4330" s="29"/>
      <c r="B4330" s="34"/>
      <c r="C4330" s="31"/>
      <c r="D4330" s="32"/>
      <c r="E4330" s="33"/>
      <c r="F4330" s="34"/>
      <c r="G4330" s="34"/>
      <c r="H4330" s="34"/>
      <c r="I4330" s="29"/>
      <c r="J4330" s="35"/>
      <c r="K4330" s="228" t="s">
        <v>440</v>
      </c>
      <c r="L4330" s="228">
        <f>COUNTIF(H4328,"RR")</f>
        <v>1</v>
      </c>
      <c r="M4330" s="228">
        <v>200</v>
      </c>
      <c r="N4330" s="241">
        <f>L4330*M4330</f>
        <v>200</v>
      </c>
      <c r="O4330" s="241"/>
      <c r="P4330" s="241">
        <f>N4330+O4330</f>
        <v>200</v>
      </c>
      <c r="Q4330" s="37">
        <f>P4330/P4332</f>
        <v>0.51813471502590669</v>
      </c>
      <c r="R4330" s="37"/>
      <c r="S4330" s="37"/>
      <c r="T4330" s="37"/>
    </row>
    <row r="4331" spans="1:20" s="36" customFormat="1" ht="20.100000000000001" customHeight="1">
      <c r="A4331" s="29"/>
      <c r="B4331" s="34"/>
      <c r="C4331" s="31"/>
      <c r="D4331" s="32"/>
      <c r="E4331" s="33"/>
      <c r="F4331" s="34"/>
      <c r="G4331" s="34"/>
      <c r="H4331" s="34"/>
      <c r="I4331" s="29"/>
      <c r="J4331" s="35"/>
      <c r="K4331" s="228" t="s">
        <v>443</v>
      </c>
      <c r="L4331" s="228">
        <f>COUNTIF(H4328,"RB")</f>
        <v>0</v>
      </c>
      <c r="M4331" s="228">
        <v>200</v>
      </c>
      <c r="N4331" s="241">
        <f>L4331*M4331</f>
        <v>0</v>
      </c>
      <c r="O4331" s="241"/>
      <c r="P4331" s="241">
        <f>N4331+O4331</f>
        <v>0</v>
      </c>
      <c r="Q4331" s="37">
        <f>P4331/P4332</f>
        <v>0</v>
      </c>
      <c r="R4331" s="37"/>
      <c r="S4331" s="37"/>
      <c r="T4331" s="37"/>
    </row>
    <row r="4332" spans="1:20" s="36" customFormat="1" ht="20.100000000000001" customHeight="1">
      <c r="A4332" s="29"/>
      <c r="B4332" s="34"/>
      <c r="C4332" s="31"/>
      <c r="D4332" s="32"/>
      <c r="E4332" s="33"/>
      <c r="F4332" s="34"/>
      <c r="G4332" s="34"/>
      <c r="H4332" s="34"/>
      <c r="I4332" s="29"/>
      <c r="J4332" s="35"/>
      <c r="K4332" s="228"/>
      <c r="L4332" s="228"/>
      <c r="M4332" s="228"/>
      <c r="N4332" s="241"/>
      <c r="O4332" s="241"/>
      <c r="P4332" s="241">
        <f>SUM(P4328:P4331)</f>
        <v>386</v>
      </c>
      <c r="Q4332" s="37">
        <f>SUM(Q4328:Q4331)</f>
        <v>1</v>
      </c>
      <c r="R4332" s="37"/>
      <c r="S4332" s="37"/>
      <c r="T4332" s="37"/>
    </row>
    <row r="4333" spans="1:20" s="25" customFormat="1" ht="20.100000000000001" customHeight="1">
      <c r="A4333" s="20"/>
      <c r="B4333" s="44"/>
      <c r="C4333" s="41"/>
      <c r="D4333" s="42"/>
      <c r="E4333" s="43"/>
      <c r="F4333" s="44"/>
      <c r="G4333" s="44"/>
      <c r="H4333" s="44"/>
      <c r="I4333" s="20"/>
      <c r="J4333" s="24"/>
      <c r="K4333" s="226"/>
      <c r="L4333" s="226"/>
      <c r="M4333" s="226"/>
      <c r="N4333" s="239"/>
      <c r="O4333" s="239"/>
      <c r="P4333" s="239"/>
    </row>
    <row r="4334" spans="1:20" s="25" customFormat="1" ht="20.100000000000001" customHeight="1">
      <c r="A4334" s="20"/>
      <c r="B4334" s="44"/>
      <c r="C4334" s="41"/>
      <c r="D4334" s="42"/>
      <c r="E4334" s="43"/>
      <c r="F4334" s="44"/>
      <c r="G4334" s="44"/>
      <c r="H4334" s="44"/>
      <c r="I4334" s="20"/>
      <c r="J4334" s="24"/>
      <c r="K4334" s="226"/>
      <c r="L4334" s="226"/>
      <c r="M4334" s="226"/>
      <c r="N4334" s="239"/>
      <c r="O4334" s="239"/>
      <c r="P4334" s="239"/>
    </row>
    <row r="4335" spans="1:20" s="36" customFormat="1" ht="20.100000000000001" customHeight="1">
      <c r="A4335" s="29"/>
      <c r="B4335" s="34">
        <v>320</v>
      </c>
      <c r="C4335" s="31">
        <v>3.0510000000000002</v>
      </c>
      <c r="D4335" s="32" t="s">
        <v>333</v>
      </c>
      <c r="E4335" s="33">
        <v>4.7069999999999999</v>
      </c>
      <c r="F4335" s="34" t="s">
        <v>433</v>
      </c>
      <c r="G4335" s="34" t="s">
        <v>447</v>
      </c>
      <c r="H4335" s="34" t="s">
        <v>443</v>
      </c>
      <c r="I4335" s="29"/>
      <c r="J4335" s="35" t="s">
        <v>435</v>
      </c>
      <c r="K4335" s="228" t="s">
        <v>434</v>
      </c>
      <c r="L4335" s="228">
        <f>COUNTIF(H4335:H4357,"B")</f>
        <v>18</v>
      </c>
      <c r="M4335" s="228">
        <v>200</v>
      </c>
      <c r="N4335" s="241">
        <f>L4335*M4335</f>
        <v>3600</v>
      </c>
      <c r="O4335" s="241">
        <v>107</v>
      </c>
      <c r="P4335" s="241">
        <f>O4335+N4335</f>
        <v>3707</v>
      </c>
      <c r="Q4335" s="37">
        <f>P4335/P4339</f>
        <v>0.78755045676651791</v>
      </c>
      <c r="R4335" s="37"/>
      <c r="S4335" s="37"/>
      <c r="T4335" s="37"/>
    </row>
    <row r="4336" spans="1:20" s="36" customFormat="1" ht="20.100000000000001" customHeight="1">
      <c r="A4336" s="29"/>
      <c r="B4336" s="34"/>
      <c r="C4336" s="31"/>
      <c r="D4336" s="32"/>
      <c r="E4336" s="33"/>
      <c r="F4336" s="34" t="s">
        <v>447</v>
      </c>
      <c r="G4336" s="34" t="s">
        <v>451</v>
      </c>
      <c r="H4336" s="34" t="s">
        <v>434</v>
      </c>
      <c r="I4336" s="29"/>
      <c r="J4336" s="35" t="s">
        <v>435</v>
      </c>
      <c r="K4336" s="228" t="s">
        <v>438</v>
      </c>
      <c r="L4336" s="228">
        <f>COUNTIF(H4335:H4357,"S")</f>
        <v>3</v>
      </c>
      <c r="M4336" s="228">
        <v>200</v>
      </c>
      <c r="N4336" s="241">
        <f>L4336*M4336</f>
        <v>600</v>
      </c>
      <c r="O4336" s="241"/>
      <c r="P4336" s="241">
        <f>N4336+O4336</f>
        <v>600</v>
      </c>
      <c r="Q4336" s="37">
        <f>P4336/P4339</f>
        <v>0.12746972594008923</v>
      </c>
      <c r="R4336" s="37"/>
      <c r="S4336" s="37"/>
      <c r="T4336" s="37"/>
    </row>
    <row r="4337" spans="1:20" s="36" customFormat="1" ht="20.100000000000001" customHeight="1">
      <c r="A4337" s="29"/>
      <c r="B4337" s="34"/>
      <c r="C4337" s="31"/>
      <c r="D4337" s="32"/>
      <c r="E4337" s="33"/>
      <c r="F4337" s="34" t="s">
        <v>451</v>
      </c>
      <c r="G4337" s="34" t="s">
        <v>454</v>
      </c>
      <c r="H4337" s="34" t="s">
        <v>434</v>
      </c>
      <c r="I4337" s="29"/>
      <c r="J4337" s="35" t="s">
        <v>435</v>
      </c>
      <c r="K4337" s="228" t="s">
        <v>440</v>
      </c>
      <c r="L4337" s="228">
        <f>COUNTIF(H4335:H4357,"RR")</f>
        <v>0</v>
      </c>
      <c r="M4337" s="228">
        <v>200</v>
      </c>
      <c r="N4337" s="241">
        <f>L4337*M4337</f>
        <v>0</v>
      </c>
      <c r="O4337" s="241"/>
      <c r="P4337" s="241">
        <f>N4337+O4337</f>
        <v>0</v>
      </c>
      <c r="Q4337" s="37">
        <f>P4337/P4339</f>
        <v>0</v>
      </c>
      <c r="R4337" s="37"/>
      <c r="S4337" s="37"/>
      <c r="T4337" s="37"/>
    </row>
    <row r="4338" spans="1:20" s="36" customFormat="1" ht="20.100000000000001" customHeight="1">
      <c r="A4338" s="29"/>
      <c r="B4338" s="34"/>
      <c r="C4338" s="31"/>
      <c r="D4338" s="32"/>
      <c r="E4338" s="33"/>
      <c r="F4338" s="34" t="s">
        <v>454</v>
      </c>
      <c r="G4338" s="34" t="s">
        <v>455</v>
      </c>
      <c r="H4338" s="34" t="s">
        <v>443</v>
      </c>
      <c r="I4338" s="29"/>
      <c r="J4338" s="35" t="s">
        <v>435</v>
      </c>
      <c r="K4338" s="228" t="s">
        <v>443</v>
      </c>
      <c r="L4338" s="228">
        <f>COUNTIF(H4335:H4357,"RB")</f>
        <v>2</v>
      </c>
      <c r="M4338" s="228">
        <v>200</v>
      </c>
      <c r="N4338" s="241">
        <f>L4338*M4338</f>
        <v>400</v>
      </c>
      <c r="O4338" s="241"/>
      <c r="P4338" s="241">
        <f>N4338+O4338</f>
        <v>400</v>
      </c>
      <c r="Q4338" s="37">
        <f>P4338/P4339</f>
        <v>8.4979817293392823E-2</v>
      </c>
      <c r="R4338" s="37"/>
      <c r="S4338" s="37"/>
      <c r="T4338" s="37"/>
    </row>
    <row r="4339" spans="1:20" s="36" customFormat="1" ht="20.100000000000001" customHeight="1">
      <c r="A4339" s="29"/>
      <c r="B4339" s="34"/>
      <c r="C4339" s="31"/>
      <c r="D4339" s="32"/>
      <c r="E4339" s="33"/>
      <c r="F4339" s="34" t="s">
        <v>455</v>
      </c>
      <c r="G4339" s="34" t="s">
        <v>456</v>
      </c>
      <c r="H4339" s="34" t="s">
        <v>434</v>
      </c>
      <c r="I4339" s="29"/>
      <c r="J4339" s="35" t="s">
        <v>435</v>
      </c>
      <c r="K4339" s="228"/>
      <c r="L4339" s="228"/>
      <c r="M4339" s="228"/>
      <c r="N4339" s="241"/>
      <c r="O4339" s="241"/>
      <c r="P4339" s="241">
        <f>SUM(P4335:P4338)</f>
        <v>4707</v>
      </c>
      <c r="Q4339" s="37">
        <f>SUM(Q4335:Q4338)</f>
        <v>1</v>
      </c>
      <c r="R4339" s="37"/>
      <c r="S4339" s="37"/>
      <c r="T4339" s="37"/>
    </row>
    <row r="4340" spans="1:20" s="36" customFormat="1" ht="20.100000000000001" customHeight="1">
      <c r="A4340" s="29"/>
      <c r="B4340" s="34"/>
      <c r="C4340" s="31"/>
      <c r="D4340" s="32"/>
      <c r="E4340" s="33"/>
      <c r="F4340" s="34" t="s">
        <v>456</v>
      </c>
      <c r="G4340" s="34" t="s">
        <v>457</v>
      </c>
      <c r="H4340" s="34" t="s">
        <v>434</v>
      </c>
      <c r="I4340" s="29"/>
      <c r="J4340" s="35" t="s">
        <v>435</v>
      </c>
      <c r="K4340" s="228"/>
      <c r="L4340" s="228"/>
      <c r="M4340" s="228"/>
      <c r="N4340" s="241"/>
      <c r="O4340" s="241"/>
      <c r="P4340" s="241"/>
    </row>
    <row r="4341" spans="1:20" s="36" customFormat="1" ht="20.100000000000001" customHeight="1">
      <c r="A4341" s="29"/>
      <c r="B4341" s="34"/>
      <c r="C4341" s="31"/>
      <c r="D4341" s="32"/>
      <c r="E4341" s="33"/>
      <c r="F4341" s="34" t="s">
        <v>457</v>
      </c>
      <c r="G4341" s="34" t="s">
        <v>460</v>
      </c>
      <c r="H4341" s="34" t="s">
        <v>434</v>
      </c>
      <c r="I4341" s="29"/>
      <c r="J4341" s="35" t="s">
        <v>435</v>
      </c>
      <c r="K4341" s="228"/>
      <c r="L4341" s="228"/>
      <c r="M4341" s="228"/>
      <c r="N4341" s="241"/>
      <c r="O4341" s="241"/>
      <c r="P4341" s="241"/>
    </row>
    <row r="4342" spans="1:20" s="36" customFormat="1" ht="20.100000000000001" customHeight="1">
      <c r="A4342" s="29"/>
      <c r="B4342" s="34"/>
      <c r="C4342" s="31"/>
      <c r="D4342" s="32"/>
      <c r="E4342" s="33"/>
      <c r="F4342" s="34" t="s">
        <v>460</v>
      </c>
      <c r="G4342" s="34" t="s">
        <v>463</v>
      </c>
      <c r="H4342" s="34" t="s">
        <v>438</v>
      </c>
      <c r="I4342" s="29"/>
      <c r="J4342" s="35" t="s">
        <v>435</v>
      </c>
      <c r="K4342" s="228"/>
      <c r="L4342" s="228"/>
      <c r="M4342" s="228"/>
      <c r="N4342" s="241"/>
      <c r="O4342" s="241"/>
      <c r="P4342" s="241"/>
    </row>
    <row r="4343" spans="1:20" s="36" customFormat="1" ht="20.100000000000001" customHeight="1">
      <c r="A4343" s="29"/>
      <c r="B4343" s="34"/>
      <c r="C4343" s="31"/>
      <c r="D4343" s="32"/>
      <c r="E4343" s="33"/>
      <c r="F4343" s="34" t="s">
        <v>463</v>
      </c>
      <c r="G4343" s="34" t="s">
        <v>464</v>
      </c>
      <c r="H4343" s="34" t="s">
        <v>434</v>
      </c>
      <c r="I4343" s="29"/>
      <c r="J4343" s="35" t="s">
        <v>435</v>
      </c>
      <c r="K4343" s="228"/>
      <c r="L4343" s="228"/>
      <c r="M4343" s="228"/>
      <c r="N4343" s="241"/>
      <c r="O4343" s="241"/>
      <c r="P4343" s="241"/>
    </row>
    <row r="4344" spans="1:20" s="36" customFormat="1" ht="20.100000000000001" customHeight="1">
      <c r="A4344" s="29"/>
      <c r="B4344" s="34"/>
      <c r="C4344" s="31"/>
      <c r="D4344" s="32"/>
      <c r="E4344" s="33"/>
      <c r="F4344" s="34" t="s">
        <v>464</v>
      </c>
      <c r="G4344" s="34" t="s">
        <v>465</v>
      </c>
      <c r="H4344" s="34" t="s">
        <v>434</v>
      </c>
      <c r="I4344" s="29"/>
      <c r="J4344" s="35" t="s">
        <v>435</v>
      </c>
      <c r="K4344" s="228"/>
      <c r="L4344" s="228"/>
      <c r="M4344" s="228"/>
      <c r="N4344" s="241"/>
      <c r="O4344" s="241"/>
      <c r="P4344" s="241"/>
    </row>
    <row r="4345" spans="1:20" s="36" customFormat="1" ht="20.100000000000001" customHeight="1">
      <c r="A4345" s="29"/>
      <c r="B4345" s="34"/>
      <c r="C4345" s="31"/>
      <c r="D4345" s="32"/>
      <c r="E4345" s="33"/>
      <c r="F4345" s="34" t="s">
        <v>465</v>
      </c>
      <c r="G4345" s="34" t="s">
        <v>466</v>
      </c>
      <c r="H4345" s="34" t="s">
        <v>434</v>
      </c>
      <c r="I4345" s="29"/>
      <c r="J4345" s="35" t="s">
        <v>435</v>
      </c>
      <c r="K4345" s="228"/>
      <c r="L4345" s="228"/>
      <c r="M4345" s="228"/>
      <c r="N4345" s="241"/>
      <c r="O4345" s="241"/>
      <c r="P4345" s="241"/>
    </row>
    <row r="4346" spans="1:20" s="36" customFormat="1" ht="20.100000000000001" customHeight="1">
      <c r="A4346" s="29"/>
      <c r="B4346" s="34"/>
      <c r="C4346" s="31"/>
      <c r="D4346" s="32"/>
      <c r="E4346" s="33"/>
      <c r="F4346" s="34" t="s">
        <v>466</v>
      </c>
      <c r="G4346" s="34" t="s">
        <v>467</v>
      </c>
      <c r="H4346" s="34" t="s">
        <v>434</v>
      </c>
      <c r="I4346" s="29"/>
      <c r="J4346" s="35" t="s">
        <v>435</v>
      </c>
      <c r="K4346" s="228"/>
      <c r="L4346" s="228"/>
      <c r="M4346" s="228"/>
      <c r="N4346" s="241"/>
      <c r="O4346" s="241"/>
      <c r="P4346" s="241"/>
    </row>
    <row r="4347" spans="1:20" s="36" customFormat="1" ht="20.100000000000001" customHeight="1">
      <c r="A4347" s="29"/>
      <c r="B4347" s="34"/>
      <c r="C4347" s="31"/>
      <c r="D4347" s="32"/>
      <c r="E4347" s="33"/>
      <c r="F4347" s="34" t="s">
        <v>467</v>
      </c>
      <c r="G4347" s="34" t="s">
        <v>468</v>
      </c>
      <c r="H4347" s="34" t="s">
        <v>434</v>
      </c>
      <c r="I4347" s="29"/>
      <c r="J4347" s="35" t="s">
        <v>435</v>
      </c>
      <c r="K4347" s="228"/>
      <c r="L4347" s="228"/>
      <c r="M4347" s="228"/>
      <c r="N4347" s="241"/>
      <c r="O4347" s="241"/>
      <c r="P4347" s="241"/>
    </row>
    <row r="4348" spans="1:20" s="36" customFormat="1" ht="20.100000000000001" customHeight="1">
      <c r="A4348" s="29"/>
      <c r="B4348" s="34"/>
      <c r="C4348" s="31"/>
      <c r="D4348" s="32"/>
      <c r="E4348" s="33"/>
      <c r="F4348" s="34" t="s">
        <v>468</v>
      </c>
      <c r="G4348" s="34" t="s">
        <v>469</v>
      </c>
      <c r="H4348" s="34" t="s">
        <v>434</v>
      </c>
      <c r="I4348" s="29"/>
      <c r="J4348" s="35" t="s">
        <v>435</v>
      </c>
      <c r="K4348" s="228"/>
      <c r="L4348" s="228"/>
      <c r="M4348" s="228"/>
      <c r="N4348" s="241"/>
      <c r="O4348" s="241"/>
      <c r="P4348" s="241"/>
    </row>
    <row r="4349" spans="1:20" s="36" customFormat="1" ht="20.100000000000001" customHeight="1">
      <c r="A4349" s="29"/>
      <c r="B4349" s="34"/>
      <c r="C4349" s="31"/>
      <c r="D4349" s="32"/>
      <c r="E4349" s="33"/>
      <c r="F4349" s="34" t="s">
        <v>469</v>
      </c>
      <c r="G4349" s="34" t="s">
        <v>470</v>
      </c>
      <c r="H4349" s="34" t="s">
        <v>434</v>
      </c>
      <c r="I4349" s="29"/>
      <c r="J4349" s="35" t="s">
        <v>435</v>
      </c>
      <c r="K4349" s="228"/>
      <c r="L4349" s="228"/>
      <c r="M4349" s="228"/>
      <c r="N4349" s="241"/>
      <c r="O4349" s="241"/>
      <c r="P4349" s="241"/>
    </row>
    <row r="4350" spans="1:20" s="36" customFormat="1" ht="20.100000000000001" customHeight="1">
      <c r="A4350" s="29"/>
      <c r="B4350" s="34"/>
      <c r="C4350" s="31"/>
      <c r="D4350" s="32"/>
      <c r="E4350" s="33"/>
      <c r="F4350" s="34" t="s">
        <v>470</v>
      </c>
      <c r="G4350" s="34" t="s">
        <v>471</v>
      </c>
      <c r="H4350" s="34" t="s">
        <v>434</v>
      </c>
      <c r="I4350" s="29"/>
      <c r="J4350" s="35" t="s">
        <v>435</v>
      </c>
      <c r="K4350" s="228"/>
      <c r="L4350" s="228"/>
      <c r="M4350" s="228"/>
      <c r="N4350" s="241"/>
      <c r="O4350" s="241"/>
      <c r="P4350" s="241"/>
    </row>
    <row r="4351" spans="1:20" s="36" customFormat="1" ht="20.100000000000001" customHeight="1">
      <c r="A4351" s="29"/>
      <c r="B4351" s="34"/>
      <c r="C4351" s="31"/>
      <c r="D4351" s="32"/>
      <c r="E4351" s="33"/>
      <c r="F4351" s="34" t="s">
        <v>471</v>
      </c>
      <c r="G4351" s="34" t="s">
        <v>473</v>
      </c>
      <c r="H4351" s="34" t="s">
        <v>434</v>
      </c>
      <c r="I4351" s="29"/>
      <c r="J4351" s="35" t="s">
        <v>435</v>
      </c>
      <c r="K4351" s="228"/>
      <c r="L4351" s="228"/>
      <c r="M4351" s="228"/>
      <c r="N4351" s="241"/>
      <c r="O4351" s="241"/>
      <c r="P4351" s="241"/>
    </row>
    <row r="4352" spans="1:20" s="36" customFormat="1" ht="20.100000000000001" customHeight="1">
      <c r="A4352" s="29"/>
      <c r="B4352" s="34"/>
      <c r="C4352" s="31"/>
      <c r="D4352" s="32"/>
      <c r="E4352" s="33"/>
      <c r="F4352" s="34" t="s">
        <v>473</v>
      </c>
      <c r="G4352" s="34" t="s">
        <v>474</v>
      </c>
      <c r="H4352" s="34" t="s">
        <v>434</v>
      </c>
      <c r="I4352" s="29"/>
      <c r="J4352" s="35" t="s">
        <v>435</v>
      </c>
      <c r="K4352" s="228"/>
      <c r="L4352" s="228"/>
      <c r="M4352" s="228"/>
      <c r="N4352" s="241"/>
      <c r="O4352" s="241"/>
      <c r="P4352" s="241"/>
    </row>
    <row r="4353" spans="1:20" s="36" customFormat="1" ht="20.100000000000001" customHeight="1">
      <c r="A4353" s="29"/>
      <c r="B4353" s="34"/>
      <c r="C4353" s="31"/>
      <c r="D4353" s="32"/>
      <c r="E4353" s="33"/>
      <c r="F4353" s="34" t="s">
        <v>474</v>
      </c>
      <c r="G4353" s="34" t="s">
        <v>475</v>
      </c>
      <c r="H4353" s="34" t="s">
        <v>434</v>
      </c>
      <c r="I4353" s="29"/>
      <c r="J4353" s="35" t="s">
        <v>435</v>
      </c>
      <c r="K4353" s="228"/>
      <c r="L4353" s="228"/>
      <c r="M4353" s="228"/>
      <c r="N4353" s="241"/>
      <c r="O4353" s="241"/>
      <c r="P4353" s="241"/>
    </row>
    <row r="4354" spans="1:20" s="36" customFormat="1" ht="20.100000000000001" customHeight="1">
      <c r="A4354" s="29"/>
      <c r="B4354" s="34"/>
      <c r="C4354" s="31"/>
      <c r="D4354" s="32"/>
      <c r="E4354" s="33"/>
      <c r="F4354" s="34" t="s">
        <v>475</v>
      </c>
      <c r="G4354" s="34" t="s">
        <v>476</v>
      </c>
      <c r="H4354" s="34" t="s">
        <v>434</v>
      </c>
      <c r="I4354" s="29"/>
      <c r="J4354" s="35" t="s">
        <v>435</v>
      </c>
      <c r="K4354" s="228"/>
      <c r="L4354" s="228"/>
      <c r="M4354" s="228"/>
      <c r="N4354" s="241"/>
      <c r="O4354" s="241"/>
      <c r="P4354" s="241"/>
    </row>
    <row r="4355" spans="1:20" s="36" customFormat="1" ht="20.100000000000001" customHeight="1">
      <c r="A4355" s="29"/>
      <c r="B4355" s="34"/>
      <c r="C4355" s="31"/>
      <c r="D4355" s="32"/>
      <c r="E4355" s="33"/>
      <c r="F4355" s="34" t="s">
        <v>476</v>
      </c>
      <c r="G4355" s="34" t="s">
        <v>477</v>
      </c>
      <c r="H4355" s="34" t="s">
        <v>438</v>
      </c>
      <c r="I4355" s="29"/>
      <c r="J4355" s="35" t="s">
        <v>435</v>
      </c>
      <c r="K4355" s="228"/>
      <c r="L4355" s="228"/>
      <c r="M4355" s="228"/>
      <c r="N4355" s="241"/>
      <c r="O4355" s="241"/>
      <c r="P4355" s="241"/>
    </row>
    <row r="4356" spans="1:20" s="36" customFormat="1" ht="20.100000000000001" customHeight="1">
      <c r="A4356" s="29"/>
      <c r="B4356" s="34"/>
      <c r="C4356" s="31"/>
      <c r="D4356" s="32"/>
      <c r="E4356" s="33"/>
      <c r="F4356" s="34" t="s">
        <v>477</v>
      </c>
      <c r="G4356" s="34" t="s">
        <v>543</v>
      </c>
      <c r="H4356" s="34" t="s">
        <v>434</v>
      </c>
      <c r="I4356" s="29"/>
      <c r="J4356" s="35" t="s">
        <v>435</v>
      </c>
      <c r="K4356" s="228"/>
      <c r="L4356" s="228"/>
      <c r="M4356" s="228"/>
      <c r="N4356" s="241"/>
      <c r="O4356" s="241"/>
      <c r="P4356" s="241"/>
    </row>
    <row r="4357" spans="1:20" s="36" customFormat="1" ht="20.100000000000001" customHeight="1">
      <c r="A4357" s="29"/>
      <c r="B4357" s="34"/>
      <c r="C4357" s="31"/>
      <c r="D4357" s="32"/>
      <c r="E4357" s="33"/>
      <c r="F4357" s="34" t="s">
        <v>543</v>
      </c>
      <c r="G4357" s="34" t="s">
        <v>550</v>
      </c>
      <c r="H4357" s="34" t="s">
        <v>438</v>
      </c>
      <c r="I4357" s="29"/>
      <c r="J4357" s="35" t="s">
        <v>435</v>
      </c>
      <c r="K4357" s="228"/>
      <c r="L4357" s="228"/>
      <c r="M4357" s="228"/>
      <c r="N4357" s="241"/>
      <c r="O4357" s="241"/>
      <c r="P4357" s="241"/>
    </row>
    <row r="4358" spans="1:20" s="36" customFormat="1" ht="20.100000000000001" customHeight="1">
      <c r="A4358" s="29"/>
      <c r="B4358" s="34"/>
      <c r="C4358" s="31"/>
      <c r="D4358" s="32"/>
      <c r="E4358" s="33"/>
      <c r="F4358" s="34" t="s">
        <v>550</v>
      </c>
      <c r="G4358" s="34" t="s">
        <v>730</v>
      </c>
      <c r="H4358" s="34" t="s">
        <v>434</v>
      </c>
      <c r="I4358" s="29"/>
      <c r="J4358" s="35" t="s">
        <v>435</v>
      </c>
      <c r="K4358" s="228"/>
      <c r="L4358" s="228"/>
      <c r="M4358" s="228"/>
      <c r="N4358" s="241"/>
      <c r="O4358" s="241"/>
      <c r="P4358" s="241"/>
    </row>
    <row r="4359" spans="1:20" s="25" customFormat="1" ht="20.100000000000001" customHeight="1">
      <c r="A4359" s="20"/>
      <c r="B4359" s="44"/>
      <c r="C4359" s="41"/>
      <c r="D4359" s="42"/>
      <c r="E4359" s="43"/>
      <c r="F4359" s="44"/>
      <c r="G4359" s="44"/>
      <c r="H4359" s="44"/>
      <c r="I4359" s="20"/>
      <c r="J4359" s="24"/>
      <c r="K4359" s="226"/>
      <c r="L4359" s="226"/>
      <c r="M4359" s="226"/>
      <c r="N4359" s="239"/>
      <c r="O4359" s="239"/>
      <c r="P4359" s="239"/>
    </row>
    <row r="4360" spans="1:20" s="25" customFormat="1" ht="20.100000000000001" customHeight="1">
      <c r="A4360" s="20"/>
      <c r="B4360" s="44"/>
      <c r="C4360" s="41"/>
      <c r="D4360" s="42"/>
      <c r="E4360" s="43"/>
      <c r="F4360" s="44"/>
      <c r="G4360" s="44"/>
      <c r="H4360" s="44"/>
      <c r="I4360" s="20"/>
      <c r="J4360" s="24"/>
      <c r="K4360" s="226"/>
      <c r="L4360" s="226"/>
      <c r="M4360" s="226"/>
      <c r="N4360" s="239"/>
      <c r="O4360" s="239"/>
      <c r="P4360" s="239"/>
    </row>
    <row r="4361" spans="1:20" s="36" customFormat="1" ht="20.100000000000001" customHeight="1">
      <c r="A4361" s="29"/>
      <c r="B4361" s="34">
        <v>321</v>
      </c>
      <c r="C4361" s="31">
        <v>3.052</v>
      </c>
      <c r="D4361" s="32" t="s">
        <v>334</v>
      </c>
      <c r="E4361" s="33">
        <v>4.1479999999999997</v>
      </c>
      <c r="F4361" s="34" t="s">
        <v>433</v>
      </c>
      <c r="G4361" s="34" t="s">
        <v>447</v>
      </c>
      <c r="H4361" s="34" t="s">
        <v>438</v>
      </c>
      <c r="I4361" s="29"/>
      <c r="J4361" s="35" t="s">
        <v>435</v>
      </c>
      <c r="K4361" s="228" t="s">
        <v>434</v>
      </c>
      <c r="L4361" s="228">
        <f>COUNTIF(H4361:H4380,"B")</f>
        <v>13</v>
      </c>
      <c r="M4361" s="228">
        <v>200</v>
      </c>
      <c r="N4361" s="241">
        <f>L4361*M4361</f>
        <v>2600</v>
      </c>
      <c r="O4361" s="241">
        <v>148</v>
      </c>
      <c r="P4361" s="241">
        <f>O4361+N4361</f>
        <v>2748</v>
      </c>
      <c r="Q4361" s="37">
        <f>P4361/P4365</f>
        <v>0.66248794599807137</v>
      </c>
      <c r="R4361" s="37"/>
      <c r="S4361" s="37"/>
      <c r="T4361" s="37"/>
    </row>
    <row r="4362" spans="1:20" s="36" customFormat="1" ht="20.100000000000001" customHeight="1">
      <c r="A4362" s="29"/>
      <c r="B4362" s="34"/>
      <c r="C4362" s="31"/>
      <c r="D4362" s="32"/>
      <c r="E4362" s="33"/>
      <c r="F4362" s="34" t="s">
        <v>447</v>
      </c>
      <c r="G4362" s="34" t="s">
        <v>451</v>
      </c>
      <c r="H4362" s="34" t="s">
        <v>434</v>
      </c>
      <c r="I4362" s="29"/>
      <c r="J4362" s="35" t="s">
        <v>435</v>
      </c>
      <c r="K4362" s="228" t="s">
        <v>438</v>
      </c>
      <c r="L4362" s="228">
        <f>COUNTIF(H4361:H4380,"S")</f>
        <v>7</v>
      </c>
      <c r="M4362" s="228">
        <v>200</v>
      </c>
      <c r="N4362" s="241">
        <f>L4362*M4362</f>
        <v>1400</v>
      </c>
      <c r="O4362" s="241"/>
      <c r="P4362" s="241">
        <f>N4362+O4362</f>
        <v>1400</v>
      </c>
      <c r="Q4362" s="37">
        <f>P4362/P4365</f>
        <v>0.33751205400192863</v>
      </c>
      <c r="R4362" s="37"/>
      <c r="S4362" s="37"/>
      <c r="T4362" s="37"/>
    </row>
    <row r="4363" spans="1:20" s="36" customFormat="1" ht="20.100000000000001" customHeight="1">
      <c r="A4363" s="29"/>
      <c r="B4363" s="34"/>
      <c r="C4363" s="31"/>
      <c r="D4363" s="32"/>
      <c r="E4363" s="33"/>
      <c r="F4363" s="34" t="s">
        <v>451</v>
      </c>
      <c r="G4363" s="34" t="s">
        <v>454</v>
      </c>
      <c r="H4363" s="34" t="s">
        <v>434</v>
      </c>
      <c r="I4363" s="29"/>
      <c r="J4363" s="35" t="s">
        <v>435</v>
      </c>
      <c r="K4363" s="228" t="s">
        <v>440</v>
      </c>
      <c r="L4363" s="228">
        <f>COUNTIF(H4361:H4380,"RR")</f>
        <v>0</v>
      </c>
      <c r="M4363" s="228">
        <v>200</v>
      </c>
      <c r="N4363" s="241">
        <f>L4363*M4363</f>
        <v>0</v>
      </c>
      <c r="O4363" s="241"/>
      <c r="P4363" s="241">
        <f>N4363+O4363</f>
        <v>0</v>
      </c>
      <c r="Q4363" s="37">
        <f>P4363/P4365</f>
        <v>0</v>
      </c>
      <c r="R4363" s="37"/>
      <c r="S4363" s="37"/>
      <c r="T4363" s="37"/>
    </row>
    <row r="4364" spans="1:20" s="36" customFormat="1" ht="20.100000000000001" customHeight="1">
      <c r="A4364" s="29"/>
      <c r="B4364" s="34"/>
      <c r="C4364" s="31"/>
      <c r="D4364" s="32"/>
      <c r="E4364" s="33"/>
      <c r="F4364" s="34" t="s">
        <v>454</v>
      </c>
      <c r="G4364" s="34" t="s">
        <v>455</v>
      </c>
      <c r="H4364" s="34" t="s">
        <v>438</v>
      </c>
      <c r="I4364" s="29"/>
      <c r="J4364" s="35" t="s">
        <v>435</v>
      </c>
      <c r="K4364" s="228" t="s">
        <v>443</v>
      </c>
      <c r="L4364" s="228">
        <f>COUNTIF(H4361:H4380,"RB")</f>
        <v>0</v>
      </c>
      <c r="M4364" s="228">
        <v>200</v>
      </c>
      <c r="N4364" s="241">
        <f>L4364*M4364</f>
        <v>0</v>
      </c>
      <c r="O4364" s="241"/>
      <c r="P4364" s="241">
        <f>N4364+O4364</f>
        <v>0</v>
      </c>
      <c r="Q4364" s="37">
        <f>P4364/P4365</f>
        <v>0</v>
      </c>
      <c r="R4364" s="37"/>
      <c r="S4364" s="37"/>
      <c r="T4364" s="37"/>
    </row>
    <row r="4365" spans="1:20" s="36" customFormat="1" ht="20.100000000000001" customHeight="1">
      <c r="A4365" s="29"/>
      <c r="B4365" s="34"/>
      <c r="C4365" s="31"/>
      <c r="D4365" s="32"/>
      <c r="E4365" s="33"/>
      <c r="F4365" s="34" t="s">
        <v>455</v>
      </c>
      <c r="G4365" s="34" t="s">
        <v>456</v>
      </c>
      <c r="H4365" s="34" t="s">
        <v>438</v>
      </c>
      <c r="I4365" s="29"/>
      <c r="J4365" s="35" t="s">
        <v>435</v>
      </c>
      <c r="K4365" s="228"/>
      <c r="L4365" s="228"/>
      <c r="M4365" s="228"/>
      <c r="N4365" s="241"/>
      <c r="O4365" s="241"/>
      <c r="P4365" s="241">
        <f>SUM(P4361:P4364)</f>
        <v>4148</v>
      </c>
      <c r="Q4365" s="37">
        <f>SUM(Q4361:Q4364)</f>
        <v>1</v>
      </c>
      <c r="R4365" s="37"/>
      <c r="S4365" s="37"/>
      <c r="T4365" s="37"/>
    </row>
    <row r="4366" spans="1:20" s="36" customFormat="1" ht="20.100000000000001" customHeight="1">
      <c r="A4366" s="29"/>
      <c r="B4366" s="34"/>
      <c r="C4366" s="31"/>
      <c r="D4366" s="32"/>
      <c r="E4366" s="33"/>
      <c r="F4366" s="34" t="s">
        <v>456</v>
      </c>
      <c r="G4366" s="34" t="s">
        <v>457</v>
      </c>
      <c r="H4366" s="34" t="s">
        <v>434</v>
      </c>
      <c r="I4366" s="29"/>
      <c r="J4366" s="35" t="s">
        <v>435</v>
      </c>
      <c r="K4366" s="228"/>
      <c r="L4366" s="228"/>
      <c r="M4366" s="228"/>
      <c r="N4366" s="241"/>
      <c r="O4366" s="241"/>
      <c r="P4366" s="241"/>
    </row>
    <row r="4367" spans="1:20" s="36" customFormat="1" ht="20.100000000000001" customHeight="1">
      <c r="A4367" s="29"/>
      <c r="B4367" s="34"/>
      <c r="C4367" s="31"/>
      <c r="D4367" s="32"/>
      <c r="E4367" s="33"/>
      <c r="F4367" s="34" t="s">
        <v>457</v>
      </c>
      <c r="G4367" s="34" t="s">
        <v>460</v>
      </c>
      <c r="H4367" s="34" t="s">
        <v>438</v>
      </c>
      <c r="I4367" s="29"/>
      <c r="J4367" s="35" t="s">
        <v>435</v>
      </c>
      <c r="K4367" s="228"/>
      <c r="L4367" s="228"/>
      <c r="M4367" s="228"/>
      <c r="N4367" s="241"/>
      <c r="O4367" s="241"/>
      <c r="P4367" s="241"/>
    </row>
    <row r="4368" spans="1:20" s="36" customFormat="1" ht="20.100000000000001" customHeight="1">
      <c r="A4368" s="29"/>
      <c r="B4368" s="34"/>
      <c r="C4368" s="31"/>
      <c r="D4368" s="32"/>
      <c r="E4368" s="33"/>
      <c r="F4368" s="34" t="s">
        <v>460</v>
      </c>
      <c r="G4368" s="34" t="s">
        <v>463</v>
      </c>
      <c r="H4368" s="34" t="s">
        <v>438</v>
      </c>
      <c r="I4368" s="29"/>
      <c r="J4368" s="35" t="s">
        <v>435</v>
      </c>
      <c r="K4368" s="228"/>
      <c r="L4368" s="228"/>
      <c r="M4368" s="228"/>
      <c r="N4368" s="241"/>
      <c r="O4368" s="241"/>
      <c r="P4368" s="241"/>
    </row>
    <row r="4369" spans="1:20" s="36" customFormat="1" ht="20.100000000000001" customHeight="1">
      <c r="A4369" s="29"/>
      <c r="B4369" s="34"/>
      <c r="C4369" s="31"/>
      <c r="D4369" s="32"/>
      <c r="E4369" s="33"/>
      <c r="F4369" s="34" t="s">
        <v>463</v>
      </c>
      <c r="G4369" s="34" t="s">
        <v>464</v>
      </c>
      <c r="H4369" s="34" t="s">
        <v>438</v>
      </c>
      <c r="I4369" s="29"/>
      <c r="J4369" s="35" t="s">
        <v>435</v>
      </c>
      <c r="K4369" s="228"/>
      <c r="L4369" s="228"/>
      <c r="M4369" s="228"/>
      <c r="N4369" s="241"/>
      <c r="O4369" s="241"/>
      <c r="P4369" s="241"/>
    </row>
    <row r="4370" spans="1:20" s="36" customFormat="1" ht="20.100000000000001" customHeight="1">
      <c r="A4370" s="29"/>
      <c r="B4370" s="34"/>
      <c r="C4370" s="31"/>
      <c r="D4370" s="32"/>
      <c r="E4370" s="33"/>
      <c r="F4370" s="34" t="s">
        <v>464</v>
      </c>
      <c r="G4370" s="34" t="s">
        <v>465</v>
      </c>
      <c r="H4370" s="34" t="s">
        <v>438</v>
      </c>
      <c r="I4370" s="29"/>
      <c r="J4370" s="35" t="s">
        <v>435</v>
      </c>
      <c r="K4370" s="228"/>
      <c r="L4370" s="228"/>
      <c r="M4370" s="228"/>
      <c r="N4370" s="241"/>
      <c r="O4370" s="241"/>
      <c r="P4370" s="241"/>
    </row>
    <row r="4371" spans="1:20" s="36" customFormat="1" ht="20.100000000000001" customHeight="1">
      <c r="A4371" s="29"/>
      <c r="B4371" s="34"/>
      <c r="C4371" s="31"/>
      <c r="D4371" s="32"/>
      <c r="E4371" s="33"/>
      <c r="F4371" s="34" t="s">
        <v>465</v>
      </c>
      <c r="G4371" s="34" t="s">
        <v>466</v>
      </c>
      <c r="H4371" s="34" t="s">
        <v>434</v>
      </c>
      <c r="I4371" s="29"/>
      <c r="J4371" s="35" t="s">
        <v>435</v>
      </c>
      <c r="K4371" s="228"/>
      <c r="L4371" s="228"/>
      <c r="M4371" s="228"/>
      <c r="N4371" s="241"/>
      <c r="O4371" s="241"/>
      <c r="P4371" s="241"/>
    </row>
    <row r="4372" spans="1:20" s="36" customFormat="1" ht="20.100000000000001" customHeight="1">
      <c r="A4372" s="29"/>
      <c r="B4372" s="34"/>
      <c r="C4372" s="31"/>
      <c r="D4372" s="32"/>
      <c r="E4372" s="33"/>
      <c r="F4372" s="34" t="s">
        <v>466</v>
      </c>
      <c r="G4372" s="34" t="s">
        <v>467</v>
      </c>
      <c r="H4372" s="34" t="s">
        <v>434</v>
      </c>
      <c r="I4372" s="29"/>
      <c r="J4372" s="35" t="s">
        <v>435</v>
      </c>
      <c r="K4372" s="228"/>
      <c r="L4372" s="228"/>
      <c r="M4372" s="228"/>
      <c r="N4372" s="241"/>
      <c r="O4372" s="241"/>
      <c r="P4372" s="241"/>
    </row>
    <row r="4373" spans="1:20" s="36" customFormat="1" ht="20.100000000000001" customHeight="1">
      <c r="A4373" s="29"/>
      <c r="B4373" s="34"/>
      <c r="C4373" s="31"/>
      <c r="D4373" s="32"/>
      <c r="E4373" s="33"/>
      <c r="F4373" s="34" t="s">
        <v>467</v>
      </c>
      <c r="G4373" s="34" t="s">
        <v>468</v>
      </c>
      <c r="H4373" s="34" t="s">
        <v>434</v>
      </c>
      <c r="I4373" s="29"/>
      <c r="J4373" s="35" t="s">
        <v>435</v>
      </c>
      <c r="K4373" s="228"/>
      <c r="L4373" s="228"/>
      <c r="M4373" s="228"/>
      <c r="N4373" s="241"/>
      <c r="O4373" s="241"/>
      <c r="P4373" s="241"/>
    </row>
    <row r="4374" spans="1:20" s="36" customFormat="1" ht="20.100000000000001" customHeight="1">
      <c r="A4374" s="29"/>
      <c r="B4374" s="34"/>
      <c r="C4374" s="31"/>
      <c r="D4374" s="32"/>
      <c r="E4374" s="33"/>
      <c r="F4374" s="34" t="s">
        <v>468</v>
      </c>
      <c r="G4374" s="34" t="s">
        <v>469</v>
      </c>
      <c r="H4374" s="34" t="s">
        <v>434</v>
      </c>
      <c r="I4374" s="29"/>
      <c r="J4374" s="35" t="s">
        <v>435</v>
      </c>
      <c r="K4374" s="228"/>
      <c r="L4374" s="228"/>
      <c r="M4374" s="228"/>
      <c r="N4374" s="241"/>
      <c r="O4374" s="241"/>
      <c r="P4374" s="241"/>
    </row>
    <row r="4375" spans="1:20" s="36" customFormat="1" ht="20.100000000000001" customHeight="1">
      <c r="A4375" s="29"/>
      <c r="B4375" s="34"/>
      <c r="C4375" s="31"/>
      <c r="D4375" s="32"/>
      <c r="E4375" s="33"/>
      <c r="F4375" s="34" t="s">
        <v>469</v>
      </c>
      <c r="G4375" s="34" t="s">
        <v>470</v>
      </c>
      <c r="H4375" s="34" t="s">
        <v>434</v>
      </c>
      <c r="I4375" s="29"/>
      <c r="J4375" s="35" t="s">
        <v>435</v>
      </c>
      <c r="K4375" s="228"/>
      <c r="L4375" s="228"/>
      <c r="M4375" s="228"/>
      <c r="N4375" s="241"/>
      <c r="O4375" s="241"/>
      <c r="P4375" s="241"/>
    </row>
    <row r="4376" spans="1:20" s="36" customFormat="1" ht="20.100000000000001" customHeight="1">
      <c r="A4376" s="29"/>
      <c r="B4376" s="34"/>
      <c r="C4376" s="31"/>
      <c r="D4376" s="32"/>
      <c r="E4376" s="33"/>
      <c r="F4376" s="34" t="s">
        <v>470</v>
      </c>
      <c r="G4376" s="34" t="s">
        <v>471</v>
      </c>
      <c r="H4376" s="34" t="s">
        <v>434</v>
      </c>
      <c r="I4376" s="29"/>
      <c r="J4376" s="35" t="s">
        <v>435</v>
      </c>
      <c r="K4376" s="228"/>
      <c r="L4376" s="228"/>
      <c r="M4376" s="228"/>
      <c r="N4376" s="241"/>
      <c r="O4376" s="241"/>
      <c r="P4376" s="241"/>
    </row>
    <row r="4377" spans="1:20" s="36" customFormat="1" ht="20.100000000000001" customHeight="1">
      <c r="A4377" s="29"/>
      <c r="B4377" s="34"/>
      <c r="C4377" s="31"/>
      <c r="D4377" s="32"/>
      <c r="E4377" s="33"/>
      <c r="F4377" s="34" t="s">
        <v>471</v>
      </c>
      <c r="G4377" s="34" t="s">
        <v>473</v>
      </c>
      <c r="H4377" s="34" t="s">
        <v>434</v>
      </c>
      <c r="I4377" s="29"/>
      <c r="J4377" s="35" t="s">
        <v>435</v>
      </c>
      <c r="K4377" s="228"/>
      <c r="L4377" s="228"/>
      <c r="M4377" s="228"/>
      <c r="N4377" s="241"/>
      <c r="O4377" s="241"/>
      <c r="P4377" s="241"/>
    </row>
    <row r="4378" spans="1:20" s="36" customFormat="1" ht="20.100000000000001" customHeight="1">
      <c r="A4378" s="29"/>
      <c r="B4378" s="34"/>
      <c r="C4378" s="31"/>
      <c r="D4378" s="32"/>
      <c r="E4378" s="33"/>
      <c r="F4378" s="34" t="s">
        <v>473</v>
      </c>
      <c r="G4378" s="34" t="s">
        <v>474</v>
      </c>
      <c r="H4378" s="34" t="s">
        <v>434</v>
      </c>
      <c r="I4378" s="29"/>
      <c r="J4378" s="35" t="s">
        <v>435</v>
      </c>
      <c r="K4378" s="228"/>
      <c r="L4378" s="228"/>
      <c r="M4378" s="228"/>
      <c r="N4378" s="241"/>
      <c r="O4378" s="241"/>
      <c r="P4378" s="241"/>
    </row>
    <row r="4379" spans="1:20" s="36" customFormat="1" ht="20.100000000000001" customHeight="1">
      <c r="A4379" s="29"/>
      <c r="B4379" s="34"/>
      <c r="C4379" s="31"/>
      <c r="D4379" s="32"/>
      <c r="E4379" s="33"/>
      <c r="F4379" s="34" t="s">
        <v>474</v>
      </c>
      <c r="G4379" s="34" t="s">
        <v>475</v>
      </c>
      <c r="H4379" s="34" t="s">
        <v>434</v>
      </c>
      <c r="I4379" s="29"/>
      <c r="J4379" s="35" t="s">
        <v>435</v>
      </c>
      <c r="K4379" s="228"/>
      <c r="L4379" s="228"/>
      <c r="M4379" s="228"/>
      <c r="N4379" s="241"/>
      <c r="O4379" s="241"/>
      <c r="P4379" s="241"/>
    </row>
    <row r="4380" spans="1:20" s="36" customFormat="1" ht="20.100000000000001" customHeight="1">
      <c r="A4380" s="29"/>
      <c r="B4380" s="34"/>
      <c r="C4380" s="31"/>
      <c r="D4380" s="32"/>
      <c r="E4380" s="33"/>
      <c r="F4380" s="34" t="s">
        <v>475</v>
      </c>
      <c r="G4380" s="34" t="s">
        <v>476</v>
      </c>
      <c r="H4380" s="34" t="s">
        <v>434</v>
      </c>
      <c r="I4380" s="29"/>
      <c r="J4380" s="35" t="s">
        <v>435</v>
      </c>
      <c r="K4380" s="228"/>
      <c r="L4380" s="228"/>
      <c r="M4380" s="228"/>
      <c r="N4380" s="241"/>
      <c r="O4380" s="241"/>
      <c r="P4380" s="241"/>
    </row>
    <row r="4381" spans="1:20" s="36" customFormat="1" ht="20.100000000000001" customHeight="1">
      <c r="A4381" s="29"/>
      <c r="B4381" s="34"/>
      <c r="C4381" s="31"/>
      <c r="D4381" s="32"/>
      <c r="E4381" s="33"/>
      <c r="F4381" s="34" t="s">
        <v>476</v>
      </c>
      <c r="G4381" s="34" t="s">
        <v>731</v>
      </c>
      <c r="H4381" s="34" t="s">
        <v>434</v>
      </c>
      <c r="I4381" s="29"/>
      <c r="J4381" s="35" t="s">
        <v>435</v>
      </c>
      <c r="K4381" s="228"/>
      <c r="L4381" s="228"/>
      <c r="M4381" s="228"/>
      <c r="N4381" s="241"/>
      <c r="O4381" s="241"/>
      <c r="P4381" s="241"/>
    </row>
    <row r="4382" spans="1:20" s="25" customFormat="1" ht="20.100000000000001" customHeight="1">
      <c r="A4382" s="20"/>
      <c r="B4382" s="44"/>
      <c r="C4382" s="41"/>
      <c r="D4382" s="42"/>
      <c r="E4382" s="43"/>
      <c r="F4382" s="44"/>
      <c r="G4382" s="44"/>
      <c r="H4382" s="44"/>
      <c r="I4382" s="20"/>
      <c r="J4382" s="24"/>
      <c r="K4382" s="226"/>
      <c r="L4382" s="226"/>
      <c r="M4382" s="226"/>
      <c r="N4382" s="239"/>
      <c r="O4382" s="239"/>
      <c r="P4382" s="239"/>
    </row>
    <row r="4383" spans="1:20" s="25" customFormat="1" ht="20.100000000000001" customHeight="1">
      <c r="A4383" s="20"/>
      <c r="B4383" s="44"/>
      <c r="C4383" s="41"/>
      <c r="D4383" s="42"/>
      <c r="E4383" s="43"/>
      <c r="F4383" s="44"/>
      <c r="G4383" s="44"/>
      <c r="H4383" s="44"/>
      <c r="I4383" s="20"/>
      <c r="J4383" s="24"/>
      <c r="K4383" s="226"/>
      <c r="L4383" s="226"/>
      <c r="M4383" s="226"/>
      <c r="N4383" s="239"/>
      <c r="O4383" s="239"/>
      <c r="P4383" s="239"/>
    </row>
    <row r="4384" spans="1:20" s="36" customFormat="1" ht="20.100000000000001" customHeight="1">
      <c r="A4384" s="29"/>
      <c r="B4384" s="34">
        <v>322</v>
      </c>
      <c r="C4384" s="31">
        <v>3.0529999999999999</v>
      </c>
      <c r="D4384" s="32" t="s">
        <v>335</v>
      </c>
      <c r="E4384" s="33">
        <v>5.87</v>
      </c>
      <c r="F4384" s="34" t="s">
        <v>433</v>
      </c>
      <c r="G4384" s="34" t="s">
        <v>447</v>
      </c>
      <c r="H4384" s="34" t="s">
        <v>443</v>
      </c>
      <c r="I4384" s="29"/>
      <c r="J4384" s="35" t="s">
        <v>435</v>
      </c>
      <c r="K4384" s="228" t="s">
        <v>434</v>
      </c>
      <c r="L4384" s="228">
        <f>COUNTIF(H4384:H4412,"B")</f>
        <v>0</v>
      </c>
      <c r="M4384" s="228">
        <v>200</v>
      </c>
      <c r="N4384" s="241">
        <f>L4384*M4384</f>
        <v>0</v>
      </c>
      <c r="O4384" s="241"/>
      <c r="P4384" s="241">
        <f>O4384+N4384</f>
        <v>0</v>
      </c>
      <c r="Q4384" s="37">
        <f>P4384/P4388</f>
        <v>0</v>
      </c>
      <c r="R4384" s="37"/>
      <c r="S4384" s="37"/>
      <c r="T4384" s="37"/>
    </row>
    <row r="4385" spans="1:20" s="36" customFormat="1" ht="20.100000000000001" customHeight="1">
      <c r="A4385" s="29"/>
      <c r="B4385" s="34"/>
      <c r="C4385" s="31"/>
      <c r="D4385" s="32"/>
      <c r="E4385" s="33"/>
      <c r="F4385" s="34" t="s">
        <v>447</v>
      </c>
      <c r="G4385" s="34" t="s">
        <v>451</v>
      </c>
      <c r="H4385" s="34" t="s">
        <v>443</v>
      </c>
      <c r="I4385" s="29"/>
      <c r="J4385" s="35" t="s">
        <v>435</v>
      </c>
      <c r="K4385" s="228" t="s">
        <v>438</v>
      </c>
      <c r="L4385" s="228">
        <f>COUNTIF(H4384:H4412,"S")</f>
        <v>0</v>
      </c>
      <c r="M4385" s="228">
        <v>200</v>
      </c>
      <c r="N4385" s="241">
        <f>L4385*M4385</f>
        <v>0</v>
      </c>
      <c r="O4385" s="241"/>
      <c r="P4385" s="241">
        <f>N4385+O4385</f>
        <v>0</v>
      </c>
      <c r="Q4385" s="37">
        <f>P4385/P4388</f>
        <v>0</v>
      </c>
      <c r="R4385" s="37"/>
      <c r="S4385" s="37"/>
      <c r="T4385" s="37"/>
    </row>
    <row r="4386" spans="1:20" s="36" customFormat="1" ht="20.100000000000001" customHeight="1">
      <c r="A4386" s="29"/>
      <c r="B4386" s="34"/>
      <c r="C4386" s="31"/>
      <c r="D4386" s="32"/>
      <c r="E4386" s="33"/>
      <c r="F4386" s="34" t="s">
        <v>451</v>
      </c>
      <c r="G4386" s="34" t="s">
        <v>454</v>
      </c>
      <c r="H4386" s="34" t="s">
        <v>443</v>
      </c>
      <c r="I4386" s="29"/>
      <c r="J4386" s="35" t="s">
        <v>435</v>
      </c>
      <c r="K4386" s="228" t="s">
        <v>440</v>
      </c>
      <c r="L4386" s="228">
        <f>COUNTIF(H4384:H4412,"RR")</f>
        <v>0</v>
      </c>
      <c r="M4386" s="228">
        <v>200</v>
      </c>
      <c r="N4386" s="241">
        <f>L4386*M4386</f>
        <v>0</v>
      </c>
      <c r="O4386" s="241"/>
      <c r="P4386" s="241">
        <f>N4386+O4386</f>
        <v>0</v>
      </c>
      <c r="Q4386" s="37">
        <f>P4386/P4388</f>
        <v>0</v>
      </c>
      <c r="R4386" s="37"/>
      <c r="S4386" s="37"/>
      <c r="T4386" s="37"/>
    </row>
    <row r="4387" spans="1:20" s="36" customFormat="1" ht="20.100000000000001" customHeight="1">
      <c r="A4387" s="29"/>
      <c r="B4387" s="34"/>
      <c r="C4387" s="31"/>
      <c r="D4387" s="32"/>
      <c r="E4387" s="33"/>
      <c r="F4387" s="34" t="s">
        <v>454</v>
      </c>
      <c r="G4387" s="34" t="s">
        <v>455</v>
      </c>
      <c r="H4387" s="34" t="s">
        <v>443</v>
      </c>
      <c r="I4387" s="29"/>
      <c r="J4387" s="35" t="s">
        <v>40</v>
      </c>
      <c r="K4387" s="228" t="s">
        <v>443</v>
      </c>
      <c r="L4387" s="228">
        <f>COUNTIF(H4384:H4412,"RB")</f>
        <v>29</v>
      </c>
      <c r="M4387" s="228">
        <v>200</v>
      </c>
      <c r="N4387" s="241">
        <f>L4387*M4387</f>
        <v>5800</v>
      </c>
      <c r="O4387" s="241">
        <v>70</v>
      </c>
      <c r="P4387" s="241">
        <f>N4387+O4387</f>
        <v>5870</v>
      </c>
      <c r="Q4387" s="37">
        <f>P4387/P4388</f>
        <v>1</v>
      </c>
      <c r="R4387" s="37"/>
      <c r="S4387" s="37"/>
      <c r="T4387" s="37"/>
    </row>
    <row r="4388" spans="1:20" s="36" customFormat="1" ht="20.100000000000001" customHeight="1">
      <c r="A4388" s="29"/>
      <c r="B4388" s="34"/>
      <c r="C4388" s="31"/>
      <c r="D4388" s="32"/>
      <c r="E4388" s="33"/>
      <c r="F4388" s="34" t="s">
        <v>455</v>
      </c>
      <c r="G4388" s="34" t="s">
        <v>456</v>
      </c>
      <c r="H4388" s="34" t="s">
        <v>443</v>
      </c>
      <c r="I4388" s="29"/>
      <c r="J4388" s="35" t="s">
        <v>40</v>
      </c>
      <c r="K4388" s="228"/>
      <c r="L4388" s="228"/>
      <c r="M4388" s="228"/>
      <c r="N4388" s="241"/>
      <c r="O4388" s="241"/>
      <c r="P4388" s="241">
        <f>SUM(P4384:P4387)</f>
        <v>5870</v>
      </c>
      <c r="Q4388" s="37">
        <f>SUM(Q4384:Q4387)</f>
        <v>1</v>
      </c>
      <c r="R4388" s="37"/>
      <c r="S4388" s="37"/>
      <c r="T4388" s="37"/>
    </row>
    <row r="4389" spans="1:20" s="36" customFormat="1" ht="20.100000000000001" customHeight="1">
      <c r="A4389" s="29"/>
      <c r="B4389" s="34"/>
      <c r="C4389" s="31"/>
      <c r="D4389" s="32"/>
      <c r="E4389" s="33"/>
      <c r="F4389" s="34" t="s">
        <v>456</v>
      </c>
      <c r="G4389" s="34" t="s">
        <v>457</v>
      </c>
      <c r="H4389" s="34" t="s">
        <v>443</v>
      </c>
      <c r="I4389" s="29"/>
      <c r="J4389" s="35" t="s">
        <v>40</v>
      </c>
      <c r="K4389" s="228"/>
      <c r="L4389" s="228"/>
      <c r="M4389" s="228"/>
      <c r="N4389" s="241"/>
      <c r="O4389" s="241"/>
      <c r="P4389" s="241"/>
    </row>
    <row r="4390" spans="1:20" s="36" customFormat="1" ht="20.100000000000001" customHeight="1">
      <c r="A4390" s="29"/>
      <c r="B4390" s="34"/>
      <c r="C4390" s="31"/>
      <c r="D4390" s="32"/>
      <c r="E4390" s="33"/>
      <c r="F4390" s="34" t="s">
        <v>457</v>
      </c>
      <c r="G4390" s="34" t="s">
        <v>460</v>
      </c>
      <c r="H4390" s="34" t="s">
        <v>443</v>
      </c>
      <c r="I4390" s="29"/>
      <c r="J4390" s="35" t="s">
        <v>40</v>
      </c>
      <c r="K4390" s="228"/>
      <c r="L4390" s="228"/>
      <c r="M4390" s="228"/>
      <c r="N4390" s="241"/>
      <c r="O4390" s="241"/>
      <c r="P4390" s="241"/>
    </row>
    <row r="4391" spans="1:20" s="36" customFormat="1" ht="20.100000000000001" customHeight="1">
      <c r="A4391" s="29"/>
      <c r="B4391" s="34"/>
      <c r="C4391" s="31"/>
      <c r="D4391" s="32"/>
      <c r="E4391" s="33"/>
      <c r="F4391" s="34" t="s">
        <v>460</v>
      </c>
      <c r="G4391" s="34" t="s">
        <v>463</v>
      </c>
      <c r="H4391" s="34" t="s">
        <v>443</v>
      </c>
      <c r="I4391" s="29"/>
      <c r="J4391" s="35" t="s">
        <v>40</v>
      </c>
      <c r="K4391" s="228"/>
      <c r="L4391" s="228"/>
      <c r="M4391" s="228"/>
      <c r="N4391" s="241"/>
      <c r="O4391" s="241"/>
      <c r="P4391" s="241"/>
    </row>
    <row r="4392" spans="1:20" s="36" customFormat="1" ht="20.100000000000001" customHeight="1">
      <c r="A4392" s="29"/>
      <c r="B4392" s="34"/>
      <c r="C4392" s="31"/>
      <c r="D4392" s="32"/>
      <c r="E4392" s="33"/>
      <c r="F4392" s="34" t="s">
        <v>463</v>
      </c>
      <c r="G4392" s="34" t="s">
        <v>464</v>
      </c>
      <c r="H4392" s="34" t="s">
        <v>443</v>
      </c>
      <c r="I4392" s="29"/>
      <c r="J4392" s="35" t="s">
        <v>40</v>
      </c>
      <c r="K4392" s="228"/>
      <c r="L4392" s="228"/>
      <c r="M4392" s="228"/>
      <c r="N4392" s="241"/>
      <c r="O4392" s="241"/>
      <c r="P4392" s="241"/>
    </row>
    <row r="4393" spans="1:20" s="36" customFormat="1" ht="20.100000000000001" customHeight="1">
      <c r="A4393" s="29"/>
      <c r="B4393" s="34"/>
      <c r="C4393" s="31"/>
      <c r="D4393" s="32"/>
      <c r="E4393" s="33"/>
      <c r="F4393" s="34" t="s">
        <v>464</v>
      </c>
      <c r="G4393" s="34" t="s">
        <v>465</v>
      </c>
      <c r="H4393" s="34" t="s">
        <v>443</v>
      </c>
      <c r="I4393" s="29"/>
      <c r="J4393" s="35" t="s">
        <v>40</v>
      </c>
      <c r="K4393" s="228"/>
      <c r="L4393" s="228"/>
      <c r="M4393" s="228"/>
      <c r="N4393" s="241"/>
      <c r="O4393" s="241"/>
      <c r="P4393" s="241"/>
    </row>
    <row r="4394" spans="1:20" s="36" customFormat="1" ht="20.100000000000001" customHeight="1">
      <c r="A4394" s="29"/>
      <c r="B4394" s="34"/>
      <c r="C4394" s="31"/>
      <c r="D4394" s="32"/>
      <c r="E4394" s="33"/>
      <c r="F4394" s="34" t="s">
        <v>465</v>
      </c>
      <c r="G4394" s="34" t="s">
        <v>466</v>
      </c>
      <c r="H4394" s="34" t="s">
        <v>443</v>
      </c>
      <c r="I4394" s="29"/>
      <c r="J4394" s="35" t="s">
        <v>40</v>
      </c>
      <c r="K4394" s="228"/>
      <c r="L4394" s="228"/>
      <c r="M4394" s="228"/>
      <c r="N4394" s="241"/>
      <c r="O4394" s="241"/>
      <c r="P4394" s="241"/>
    </row>
    <row r="4395" spans="1:20" s="36" customFormat="1" ht="20.100000000000001" customHeight="1">
      <c r="A4395" s="29"/>
      <c r="B4395" s="34"/>
      <c r="C4395" s="31"/>
      <c r="D4395" s="32"/>
      <c r="E4395" s="33"/>
      <c r="F4395" s="34" t="s">
        <v>466</v>
      </c>
      <c r="G4395" s="34" t="s">
        <v>467</v>
      </c>
      <c r="H4395" s="34" t="s">
        <v>443</v>
      </c>
      <c r="I4395" s="29"/>
      <c r="J4395" s="35" t="s">
        <v>40</v>
      </c>
      <c r="K4395" s="228"/>
      <c r="L4395" s="228"/>
      <c r="M4395" s="228"/>
      <c r="N4395" s="241"/>
      <c r="O4395" s="241"/>
      <c r="P4395" s="241"/>
    </row>
    <row r="4396" spans="1:20" s="36" customFormat="1" ht="20.100000000000001" customHeight="1">
      <c r="A4396" s="29"/>
      <c r="B4396" s="34"/>
      <c r="C4396" s="31"/>
      <c r="D4396" s="32"/>
      <c r="E4396" s="33"/>
      <c r="F4396" s="34" t="s">
        <v>467</v>
      </c>
      <c r="G4396" s="34" t="s">
        <v>468</v>
      </c>
      <c r="H4396" s="34" t="s">
        <v>443</v>
      </c>
      <c r="I4396" s="29"/>
      <c r="J4396" s="35" t="s">
        <v>40</v>
      </c>
      <c r="K4396" s="228"/>
      <c r="L4396" s="228"/>
      <c r="M4396" s="228"/>
      <c r="N4396" s="241"/>
      <c r="O4396" s="241"/>
      <c r="P4396" s="241"/>
    </row>
    <row r="4397" spans="1:20" s="36" customFormat="1" ht="20.100000000000001" customHeight="1">
      <c r="A4397" s="29"/>
      <c r="B4397" s="34"/>
      <c r="C4397" s="31"/>
      <c r="D4397" s="32"/>
      <c r="E4397" s="33"/>
      <c r="F4397" s="34" t="s">
        <v>468</v>
      </c>
      <c r="G4397" s="34" t="s">
        <v>469</v>
      </c>
      <c r="H4397" s="34" t="s">
        <v>443</v>
      </c>
      <c r="I4397" s="29"/>
      <c r="J4397" s="35" t="s">
        <v>40</v>
      </c>
      <c r="K4397" s="228"/>
      <c r="L4397" s="228"/>
      <c r="M4397" s="228"/>
      <c r="N4397" s="241"/>
      <c r="O4397" s="241"/>
      <c r="P4397" s="241"/>
    </row>
    <row r="4398" spans="1:20" s="36" customFormat="1" ht="20.100000000000001" customHeight="1">
      <c r="A4398" s="29"/>
      <c r="B4398" s="34"/>
      <c r="C4398" s="31"/>
      <c r="D4398" s="32"/>
      <c r="E4398" s="33"/>
      <c r="F4398" s="34" t="s">
        <v>469</v>
      </c>
      <c r="G4398" s="34" t="s">
        <v>470</v>
      </c>
      <c r="H4398" s="34" t="s">
        <v>443</v>
      </c>
      <c r="I4398" s="29"/>
      <c r="J4398" s="35" t="s">
        <v>40</v>
      </c>
      <c r="K4398" s="228"/>
      <c r="L4398" s="228"/>
      <c r="M4398" s="228"/>
      <c r="N4398" s="241"/>
      <c r="O4398" s="241"/>
      <c r="P4398" s="241"/>
    </row>
    <row r="4399" spans="1:20" s="36" customFormat="1" ht="20.100000000000001" customHeight="1">
      <c r="A4399" s="29"/>
      <c r="B4399" s="34"/>
      <c r="C4399" s="31"/>
      <c r="D4399" s="32"/>
      <c r="E4399" s="33"/>
      <c r="F4399" s="34" t="s">
        <v>470</v>
      </c>
      <c r="G4399" s="34" t="s">
        <v>471</v>
      </c>
      <c r="H4399" s="34" t="s">
        <v>443</v>
      </c>
      <c r="I4399" s="29"/>
      <c r="J4399" s="35" t="s">
        <v>40</v>
      </c>
      <c r="K4399" s="228"/>
      <c r="L4399" s="228"/>
      <c r="M4399" s="228"/>
      <c r="N4399" s="241"/>
      <c r="O4399" s="241"/>
      <c r="P4399" s="241"/>
    </row>
    <row r="4400" spans="1:20" s="36" customFormat="1" ht="20.100000000000001" customHeight="1">
      <c r="A4400" s="29"/>
      <c r="B4400" s="34"/>
      <c r="C4400" s="31"/>
      <c r="D4400" s="32"/>
      <c r="E4400" s="33"/>
      <c r="F4400" s="34" t="s">
        <v>471</v>
      </c>
      <c r="G4400" s="34" t="s">
        <v>473</v>
      </c>
      <c r="H4400" s="34" t="s">
        <v>443</v>
      </c>
      <c r="I4400" s="29"/>
      <c r="J4400" s="35" t="s">
        <v>40</v>
      </c>
      <c r="K4400" s="228"/>
      <c r="L4400" s="228"/>
      <c r="M4400" s="228"/>
      <c r="N4400" s="241"/>
      <c r="O4400" s="241"/>
      <c r="P4400" s="241"/>
    </row>
    <row r="4401" spans="1:20" s="36" customFormat="1" ht="20.100000000000001" customHeight="1">
      <c r="A4401" s="29"/>
      <c r="B4401" s="34"/>
      <c r="C4401" s="31"/>
      <c r="D4401" s="32"/>
      <c r="E4401" s="33"/>
      <c r="F4401" s="34" t="s">
        <v>473</v>
      </c>
      <c r="G4401" s="34" t="s">
        <v>474</v>
      </c>
      <c r="H4401" s="34" t="s">
        <v>443</v>
      </c>
      <c r="I4401" s="29"/>
      <c r="J4401" s="35" t="s">
        <v>40</v>
      </c>
      <c r="K4401" s="228"/>
      <c r="L4401" s="228"/>
      <c r="M4401" s="228"/>
      <c r="N4401" s="241"/>
      <c r="O4401" s="241"/>
      <c r="P4401" s="241"/>
    </row>
    <row r="4402" spans="1:20" s="36" customFormat="1" ht="20.100000000000001" customHeight="1">
      <c r="A4402" s="29"/>
      <c r="B4402" s="34"/>
      <c r="C4402" s="31"/>
      <c r="D4402" s="32"/>
      <c r="E4402" s="33"/>
      <c r="F4402" s="34" t="s">
        <v>474</v>
      </c>
      <c r="G4402" s="34" t="s">
        <v>475</v>
      </c>
      <c r="H4402" s="34" t="s">
        <v>443</v>
      </c>
      <c r="I4402" s="29"/>
      <c r="J4402" s="35" t="s">
        <v>40</v>
      </c>
      <c r="K4402" s="228"/>
      <c r="L4402" s="228"/>
      <c r="M4402" s="228"/>
      <c r="N4402" s="241"/>
      <c r="O4402" s="241"/>
      <c r="P4402" s="241"/>
    </row>
    <row r="4403" spans="1:20" s="36" customFormat="1" ht="20.100000000000001" customHeight="1">
      <c r="A4403" s="29"/>
      <c r="B4403" s="34"/>
      <c r="C4403" s="31"/>
      <c r="D4403" s="32"/>
      <c r="E4403" s="33"/>
      <c r="F4403" s="34" t="s">
        <v>475</v>
      </c>
      <c r="G4403" s="34" t="s">
        <v>476</v>
      </c>
      <c r="H4403" s="34" t="s">
        <v>443</v>
      </c>
      <c r="I4403" s="29"/>
      <c r="J4403" s="35" t="s">
        <v>40</v>
      </c>
      <c r="K4403" s="228"/>
      <c r="L4403" s="228"/>
      <c r="M4403" s="228"/>
      <c r="N4403" s="241"/>
      <c r="O4403" s="241"/>
      <c r="P4403" s="241"/>
    </row>
    <row r="4404" spans="1:20" s="36" customFormat="1" ht="20.100000000000001" customHeight="1">
      <c r="A4404" s="29"/>
      <c r="B4404" s="34"/>
      <c r="C4404" s="31"/>
      <c r="D4404" s="32"/>
      <c r="E4404" s="33"/>
      <c r="F4404" s="34" t="s">
        <v>476</v>
      </c>
      <c r="G4404" s="34" t="s">
        <v>477</v>
      </c>
      <c r="H4404" s="34" t="s">
        <v>443</v>
      </c>
      <c r="I4404" s="29"/>
      <c r="J4404" s="35" t="s">
        <v>40</v>
      </c>
      <c r="K4404" s="228"/>
      <c r="L4404" s="228"/>
      <c r="M4404" s="228"/>
      <c r="N4404" s="241"/>
      <c r="O4404" s="241"/>
      <c r="P4404" s="241"/>
    </row>
    <row r="4405" spans="1:20" s="36" customFormat="1" ht="20.100000000000001" customHeight="1">
      <c r="A4405" s="29"/>
      <c r="B4405" s="34"/>
      <c r="C4405" s="31"/>
      <c r="D4405" s="32"/>
      <c r="E4405" s="33"/>
      <c r="F4405" s="34" t="s">
        <v>477</v>
      </c>
      <c r="G4405" s="34" t="s">
        <v>543</v>
      </c>
      <c r="H4405" s="34" t="s">
        <v>443</v>
      </c>
      <c r="I4405" s="29"/>
      <c r="J4405" s="35" t="s">
        <v>40</v>
      </c>
      <c r="K4405" s="228"/>
      <c r="L4405" s="228"/>
      <c r="M4405" s="228"/>
      <c r="N4405" s="241"/>
      <c r="O4405" s="241"/>
      <c r="P4405" s="241"/>
    </row>
    <row r="4406" spans="1:20" s="36" customFormat="1" ht="20.100000000000001" customHeight="1">
      <c r="A4406" s="29"/>
      <c r="B4406" s="34"/>
      <c r="C4406" s="31"/>
      <c r="D4406" s="32"/>
      <c r="E4406" s="33"/>
      <c r="F4406" s="34" t="s">
        <v>543</v>
      </c>
      <c r="G4406" s="34" t="s">
        <v>550</v>
      </c>
      <c r="H4406" s="34" t="s">
        <v>443</v>
      </c>
      <c r="I4406" s="29"/>
      <c r="J4406" s="35" t="s">
        <v>40</v>
      </c>
      <c r="K4406" s="228"/>
      <c r="L4406" s="228"/>
      <c r="M4406" s="228"/>
      <c r="N4406" s="241"/>
      <c r="O4406" s="241"/>
      <c r="P4406" s="241"/>
    </row>
    <row r="4407" spans="1:20" s="36" customFormat="1" ht="20.100000000000001" customHeight="1">
      <c r="A4407" s="29"/>
      <c r="B4407" s="34"/>
      <c r="C4407" s="31"/>
      <c r="D4407" s="32"/>
      <c r="E4407" s="33"/>
      <c r="F4407" s="34" t="s">
        <v>550</v>
      </c>
      <c r="G4407" s="34" t="s">
        <v>551</v>
      </c>
      <c r="H4407" s="34" t="s">
        <v>443</v>
      </c>
      <c r="I4407" s="29"/>
      <c r="J4407" s="35" t="s">
        <v>40</v>
      </c>
      <c r="K4407" s="228"/>
      <c r="L4407" s="228"/>
      <c r="M4407" s="228"/>
      <c r="N4407" s="241"/>
      <c r="O4407" s="241"/>
      <c r="P4407" s="241"/>
    </row>
    <row r="4408" spans="1:20" s="36" customFormat="1" ht="20.100000000000001" customHeight="1">
      <c r="A4408" s="29"/>
      <c r="B4408" s="34"/>
      <c r="C4408" s="31"/>
      <c r="D4408" s="32"/>
      <c r="E4408" s="33"/>
      <c r="F4408" s="34" t="s">
        <v>551</v>
      </c>
      <c r="G4408" s="34" t="s">
        <v>552</v>
      </c>
      <c r="H4408" s="34" t="s">
        <v>443</v>
      </c>
      <c r="I4408" s="29"/>
      <c r="J4408" s="35" t="s">
        <v>40</v>
      </c>
      <c r="K4408" s="228"/>
      <c r="L4408" s="228"/>
      <c r="M4408" s="228"/>
      <c r="N4408" s="241"/>
      <c r="O4408" s="241"/>
      <c r="P4408" s="241"/>
    </row>
    <row r="4409" spans="1:20" s="36" customFormat="1" ht="20.100000000000001" customHeight="1">
      <c r="A4409" s="29"/>
      <c r="B4409" s="34"/>
      <c r="C4409" s="31"/>
      <c r="D4409" s="32"/>
      <c r="E4409" s="33"/>
      <c r="F4409" s="34" t="s">
        <v>552</v>
      </c>
      <c r="G4409" s="34" t="s">
        <v>553</v>
      </c>
      <c r="H4409" s="34" t="s">
        <v>443</v>
      </c>
      <c r="I4409" s="29"/>
      <c r="J4409" s="35" t="s">
        <v>40</v>
      </c>
      <c r="K4409" s="228"/>
      <c r="L4409" s="228"/>
      <c r="M4409" s="228"/>
      <c r="N4409" s="241"/>
      <c r="O4409" s="241"/>
      <c r="P4409" s="241"/>
    </row>
    <row r="4410" spans="1:20" s="36" customFormat="1" ht="20.100000000000001" customHeight="1">
      <c r="A4410" s="29"/>
      <c r="B4410" s="34"/>
      <c r="C4410" s="31"/>
      <c r="D4410" s="32"/>
      <c r="E4410" s="33"/>
      <c r="F4410" s="34" t="s">
        <v>553</v>
      </c>
      <c r="G4410" s="34" t="s">
        <v>554</v>
      </c>
      <c r="H4410" s="34" t="s">
        <v>443</v>
      </c>
      <c r="I4410" s="29"/>
      <c r="J4410" s="35" t="s">
        <v>40</v>
      </c>
      <c r="K4410" s="228"/>
      <c r="L4410" s="228"/>
      <c r="M4410" s="228"/>
      <c r="N4410" s="241"/>
      <c r="O4410" s="241"/>
      <c r="P4410" s="241"/>
    </row>
    <row r="4411" spans="1:20" s="36" customFormat="1" ht="20.100000000000001" customHeight="1">
      <c r="A4411" s="29"/>
      <c r="B4411" s="34"/>
      <c r="C4411" s="31"/>
      <c r="D4411" s="32"/>
      <c r="E4411" s="33"/>
      <c r="F4411" s="34" t="s">
        <v>554</v>
      </c>
      <c r="G4411" s="34" t="s">
        <v>555</v>
      </c>
      <c r="H4411" s="34" t="s">
        <v>443</v>
      </c>
      <c r="I4411" s="29"/>
      <c r="J4411" s="35" t="s">
        <v>40</v>
      </c>
      <c r="K4411" s="228"/>
      <c r="L4411" s="228"/>
      <c r="M4411" s="228"/>
      <c r="N4411" s="241"/>
      <c r="O4411" s="241"/>
      <c r="P4411" s="241"/>
    </row>
    <row r="4412" spans="1:20" s="36" customFormat="1" ht="20.100000000000001" customHeight="1">
      <c r="A4412" s="29"/>
      <c r="B4412" s="34"/>
      <c r="C4412" s="31"/>
      <c r="D4412" s="32"/>
      <c r="E4412" s="33"/>
      <c r="F4412" s="34" t="s">
        <v>555</v>
      </c>
      <c r="G4412" s="34" t="s">
        <v>556</v>
      </c>
      <c r="H4412" s="34" t="s">
        <v>443</v>
      </c>
      <c r="I4412" s="29"/>
      <c r="J4412" s="35" t="s">
        <v>40</v>
      </c>
      <c r="K4412" s="228"/>
      <c r="L4412" s="228"/>
      <c r="M4412" s="228"/>
      <c r="N4412" s="241"/>
      <c r="O4412" s="241"/>
      <c r="P4412" s="241"/>
    </row>
    <row r="4413" spans="1:20" s="36" customFormat="1" ht="20.100000000000001" customHeight="1">
      <c r="A4413" s="29"/>
      <c r="B4413" s="34"/>
      <c r="C4413" s="31"/>
      <c r="D4413" s="32"/>
      <c r="E4413" s="33"/>
      <c r="F4413" s="34" t="s">
        <v>556</v>
      </c>
      <c r="G4413" s="34" t="s">
        <v>732</v>
      </c>
      <c r="H4413" s="34" t="s">
        <v>443</v>
      </c>
      <c r="I4413" s="29"/>
      <c r="J4413" s="35" t="s">
        <v>435</v>
      </c>
      <c r="K4413" s="228"/>
      <c r="L4413" s="228"/>
      <c r="M4413" s="228"/>
      <c r="N4413" s="241"/>
      <c r="O4413" s="241"/>
      <c r="P4413" s="241"/>
    </row>
    <row r="4414" spans="1:20" s="25" customFormat="1" ht="20.100000000000001" customHeight="1">
      <c r="A4414" s="20"/>
      <c r="B4414" s="44"/>
      <c r="C4414" s="41"/>
      <c r="D4414" s="42"/>
      <c r="E4414" s="43"/>
      <c r="F4414" s="44"/>
      <c r="G4414" s="44"/>
      <c r="H4414" s="44"/>
      <c r="I4414" s="20"/>
      <c r="J4414" s="24"/>
      <c r="K4414" s="226"/>
      <c r="L4414" s="226"/>
      <c r="M4414" s="226"/>
      <c r="N4414" s="239"/>
      <c r="O4414" s="239"/>
      <c r="P4414" s="239"/>
    </row>
    <row r="4415" spans="1:20" s="25" customFormat="1" ht="20.100000000000001" customHeight="1">
      <c r="A4415" s="20"/>
      <c r="B4415" s="44"/>
      <c r="C4415" s="41"/>
      <c r="D4415" s="42"/>
      <c r="E4415" s="43"/>
      <c r="F4415" s="44"/>
      <c r="G4415" s="44"/>
      <c r="H4415" s="44"/>
      <c r="I4415" s="20"/>
      <c r="J4415" s="24"/>
      <c r="K4415" s="226"/>
      <c r="L4415" s="226"/>
      <c r="M4415" s="226"/>
      <c r="N4415" s="239"/>
      <c r="O4415" s="239"/>
      <c r="P4415" s="239"/>
    </row>
    <row r="4416" spans="1:20" s="36" customFormat="1" ht="20.100000000000001" customHeight="1">
      <c r="A4416" s="29"/>
      <c r="B4416" s="34">
        <v>323</v>
      </c>
      <c r="C4416" s="31">
        <v>3.0539999999999998</v>
      </c>
      <c r="D4416" s="32" t="s">
        <v>336</v>
      </c>
      <c r="E4416" s="33">
        <v>5.266</v>
      </c>
      <c r="F4416" s="34" t="s">
        <v>433</v>
      </c>
      <c r="G4416" s="34" t="s">
        <v>447</v>
      </c>
      <c r="H4416" s="34" t="s">
        <v>434</v>
      </c>
      <c r="I4416" s="29"/>
      <c r="J4416" s="35" t="s">
        <v>435</v>
      </c>
      <c r="K4416" s="228" t="s">
        <v>434</v>
      </c>
      <c r="L4416" s="228">
        <f>COUNTIF(H4416:H4441,"B")</f>
        <v>26</v>
      </c>
      <c r="M4416" s="228">
        <v>200</v>
      </c>
      <c r="N4416" s="241">
        <f>L4416*M4416</f>
        <v>5200</v>
      </c>
      <c r="O4416" s="241">
        <v>66</v>
      </c>
      <c r="P4416" s="241">
        <f>O4416+N4416</f>
        <v>5266</v>
      </c>
      <c r="Q4416" s="37">
        <f>P4416/P4420</f>
        <v>1</v>
      </c>
      <c r="R4416" s="37"/>
      <c r="S4416" s="37"/>
      <c r="T4416" s="37"/>
    </row>
    <row r="4417" spans="1:20" s="36" customFormat="1" ht="20.100000000000001" customHeight="1">
      <c r="A4417" s="29"/>
      <c r="B4417" s="34"/>
      <c r="C4417" s="31"/>
      <c r="D4417" s="32"/>
      <c r="E4417" s="33"/>
      <c r="F4417" s="34" t="s">
        <v>447</v>
      </c>
      <c r="G4417" s="34" t="s">
        <v>451</v>
      </c>
      <c r="H4417" s="34" t="s">
        <v>434</v>
      </c>
      <c r="I4417" s="29"/>
      <c r="J4417" s="35" t="s">
        <v>435</v>
      </c>
      <c r="K4417" s="228" t="s">
        <v>438</v>
      </c>
      <c r="L4417" s="228">
        <f>COUNTIF(H4416:H4441,"S")</f>
        <v>0</v>
      </c>
      <c r="M4417" s="228">
        <v>200</v>
      </c>
      <c r="N4417" s="241">
        <f>L4417*M4417</f>
        <v>0</v>
      </c>
      <c r="O4417" s="241"/>
      <c r="P4417" s="241">
        <f>N4417+O4417</f>
        <v>0</v>
      </c>
      <c r="Q4417" s="37">
        <f>P4417/P4420</f>
        <v>0</v>
      </c>
      <c r="R4417" s="37"/>
      <c r="S4417" s="37"/>
      <c r="T4417" s="37"/>
    </row>
    <row r="4418" spans="1:20" s="36" customFormat="1" ht="20.100000000000001" customHeight="1">
      <c r="A4418" s="29"/>
      <c r="B4418" s="34"/>
      <c r="C4418" s="31"/>
      <c r="D4418" s="32"/>
      <c r="E4418" s="33"/>
      <c r="F4418" s="34" t="s">
        <v>451</v>
      </c>
      <c r="G4418" s="34" t="s">
        <v>454</v>
      </c>
      <c r="H4418" s="34" t="s">
        <v>434</v>
      </c>
      <c r="I4418" s="29"/>
      <c r="J4418" s="35" t="s">
        <v>435</v>
      </c>
      <c r="K4418" s="228" t="s">
        <v>440</v>
      </c>
      <c r="L4418" s="228">
        <f>COUNTIF(H4416:H4441,"RR")</f>
        <v>0</v>
      </c>
      <c r="M4418" s="228">
        <v>200</v>
      </c>
      <c r="N4418" s="241">
        <f>L4418*M4418</f>
        <v>0</v>
      </c>
      <c r="O4418" s="241"/>
      <c r="P4418" s="241">
        <f>N4418+O4418</f>
        <v>0</v>
      </c>
      <c r="Q4418" s="37">
        <f>P4418/P4420</f>
        <v>0</v>
      </c>
      <c r="R4418" s="37"/>
      <c r="S4418" s="37"/>
      <c r="T4418" s="37"/>
    </row>
    <row r="4419" spans="1:20" s="36" customFormat="1" ht="20.100000000000001" customHeight="1">
      <c r="A4419" s="29"/>
      <c r="B4419" s="34"/>
      <c r="C4419" s="31"/>
      <c r="D4419" s="32"/>
      <c r="E4419" s="33"/>
      <c r="F4419" s="34" t="s">
        <v>454</v>
      </c>
      <c r="G4419" s="34" t="s">
        <v>455</v>
      </c>
      <c r="H4419" s="34" t="s">
        <v>434</v>
      </c>
      <c r="I4419" s="29"/>
      <c r="J4419" s="35" t="s">
        <v>435</v>
      </c>
      <c r="K4419" s="228" t="s">
        <v>443</v>
      </c>
      <c r="L4419" s="228">
        <f>COUNTIF(H4416:H4441,"RB")</f>
        <v>0</v>
      </c>
      <c r="M4419" s="228">
        <v>200</v>
      </c>
      <c r="N4419" s="241">
        <f>L4419*M4419</f>
        <v>0</v>
      </c>
      <c r="O4419" s="241"/>
      <c r="P4419" s="241">
        <f>N4419+O4419</f>
        <v>0</v>
      </c>
      <c r="Q4419" s="37">
        <f>P4419/P4420</f>
        <v>0</v>
      </c>
      <c r="R4419" s="37"/>
      <c r="S4419" s="37"/>
      <c r="T4419" s="37"/>
    </row>
    <row r="4420" spans="1:20" s="36" customFormat="1" ht="20.100000000000001" customHeight="1">
      <c r="A4420" s="29"/>
      <c r="B4420" s="34"/>
      <c r="C4420" s="31"/>
      <c r="D4420" s="32"/>
      <c r="E4420" s="33"/>
      <c r="F4420" s="34" t="s">
        <v>455</v>
      </c>
      <c r="G4420" s="34" t="s">
        <v>456</v>
      </c>
      <c r="H4420" s="34" t="s">
        <v>434</v>
      </c>
      <c r="I4420" s="29"/>
      <c r="J4420" s="35" t="s">
        <v>435</v>
      </c>
      <c r="K4420" s="228"/>
      <c r="L4420" s="228"/>
      <c r="M4420" s="228"/>
      <c r="N4420" s="241"/>
      <c r="O4420" s="241"/>
      <c r="P4420" s="241">
        <f>SUM(P4416:P4419)</f>
        <v>5266</v>
      </c>
      <c r="Q4420" s="37">
        <f>SUM(Q4416:Q4419)</f>
        <v>1</v>
      </c>
      <c r="R4420" s="37"/>
      <c r="S4420" s="37"/>
      <c r="T4420" s="37"/>
    </row>
    <row r="4421" spans="1:20" s="36" customFormat="1" ht="20.100000000000001" customHeight="1">
      <c r="A4421" s="29"/>
      <c r="B4421" s="34"/>
      <c r="C4421" s="31"/>
      <c r="D4421" s="32"/>
      <c r="E4421" s="33"/>
      <c r="F4421" s="34" t="s">
        <v>456</v>
      </c>
      <c r="G4421" s="34" t="s">
        <v>457</v>
      </c>
      <c r="H4421" s="34" t="s">
        <v>434</v>
      </c>
      <c r="I4421" s="29"/>
      <c r="J4421" s="35" t="s">
        <v>435</v>
      </c>
      <c r="K4421" s="228"/>
      <c r="L4421" s="228"/>
      <c r="M4421" s="228"/>
      <c r="N4421" s="241"/>
      <c r="O4421" s="241"/>
      <c r="P4421" s="241"/>
    </row>
    <row r="4422" spans="1:20" s="36" customFormat="1" ht="20.100000000000001" customHeight="1">
      <c r="A4422" s="29"/>
      <c r="B4422" s="34"/>
      <c r="C4422" s="31"/>
      <c r="D4422" s="32"/>
      <c r="E4422" s="33"/>
      <c r="F4422" s="34" t="s">
        <v>457</v>
      </c>
      <c r="G4422" s="34" t="s">
        <v>460</v>
      </c>
      <c r="H4422" s="34" t="s">
        <v>434</v>
      </c>
      <c r="I4422" s="29"/>
      <c r="J4422" s="35" t="s">
        <v>435</v>
      </c>
      <c r="K4422" s="228"/>
      <c r="L4422" s="228"/>
      <c r="M4422" s="228"/>
      <c r="N4422" s="241"/>
      <c r="O4422" s="241"/>
      <c r="P4422" s="241"/>
    </row>
    <row r="4423" spans="1:20" s="36" customFormat="1" ht="20.100000000000001" customHeight="1">
      <c r="A4423" s="29"/>
      <c r="B4423" s="34"/>
      <c r="C4423" s="31"/>
      <c r="D4423" s="32"/>
      <c r="E4423" s="33"/>
      <c r="F4423" s="34" t="s">
        <v>460</v>
      </c>
      <c r="G4423" s="34" t="s">
        <v>463</v>
      </c>
      <c r="H4423" s="34" t="s">
        <v>434</v>
      </c>
      <c r="I4423" s="29"/>
      <c r="J4423" s="35" t="s">
        <v>435</v>
      </c>
      <c r="K4423" s="228"/>
      <c r="L4423" s="228"/>
      <c r="M4423" s="228"/>
      <c r="N4423" s="241"/>
      <c r="O4423" s="241"/>
      <c r="P4423" s="241"/>
    </row>
    <row r="4424" spans="1:20" s="36" customFormat="1" ht="20.100000000000001" customHeight="1">
      <c r="A4424" s="29"/>
      <c r="B4424" s="34"/>
      <c r="C4424" s="31"/>
      <c r="D4424" s="32"/>
      <c r="E4424" s="33"/>
      <c r="F4424" s="34" t="s">
        <v>463</v>
      </c>
      <c r="G4424" s="34" t="s">
        <v>464</v>
      </c>
      <c r="H4424" s="34" t="s">
        <v>434</v>
      </c>
      <c r="I4424" s="29"/>
      <c r="J4424" s="35" t="s">
        <v>435</v>
      </c>
      <c r="K4424" s="228"/>
      <c r="L4424" s="228"/>
      <c r="M4424" s="228"/>
      <c r="N4424" s="241"/>
      <c r="O4424" s="241"/>
      <c r="P4424" s="241"/>
    </row>
    <row r="4425" spans="1:20" s="36" customFormat="1" ht="20.100000000000001" customHeight="1">
      <c r="A4425" s="29"/>
      <c r="B4425" s="34"/>
      <c r="C4425" s="31"/>
      <c r="D4425" s="32"/>
      <c r="E4425" s="33"/>
      <c r="F4425" s="34" t="s">
        <v>464</v>
      </c>
      <c r="G4425" s="34" t="s">
        <v>465</v>
      </c>
      <c r="H4425" s="34" t="s">
        <v>434</v>
      </c>
      <c r="I4425" s="29"/>
      <c r="J4425" s="35" t="s">
        <v>435</v>
      </c>
      <c r="K4425" s="228"/>
      <c r="L4425" s="228"/>
      <c r="M4425" s="228"/>
      <c r="N4425" s="241"/>
      <c r="O4425" s="241"/>
      <c r="P4425" s="241"/>
    </row>
    <row r="4426" spans="1:20" s="36" customFormat="1" ht="20.100000000000001" customHeight="1">
      <c r="A4426" s="29"/>
      <c r="B4426" s="34"/>
      <c r="C4426" s="31"/>
      <c r="D4426" s="32"/>
      <c r="E4426" s="33"/>
      <c r="F4426" s="34" t="s">
        <v>465</v>
      </c>
      <c r="G4426" s="34" t="s">
        <v>466</v>
      </c>
      <c r="H4426" s="34" t="s">
        <v>434</v>
      </c>
      <c r="I4426" s="29"/>
      <c r="J4426" s="35" t="s">
        <v>435</v>
      </c>
      <c r="K4426" s="228"/>
      <c r="L4426" s="228"/>
      <c r="M4426" s="228"/>
      <c r="N4426" s="241"/>
      <c r="O4426" s="241"/>
      <c r="P4426" s="241"/>
    </row>
    <row r="4427" spans="1:20" s="36" customFormat="1" ht="20.100000000000001" customHeight="1">
      <c r="A4427" s="29"/>
      <c r="B4427" s="34"/>
      <c r="C4427" s="31"/>
      <c r="D4427" s="32"/>
      <c r="E4427" s="33"/>
      <c r="F4427" s="34" t="s">
        <v>466</v>
      </c>
      <c r="G4427" s="34" t="s">
        <v>467</v>
      </c>
      <c r="H4427" s="34" t="s">
        <v>434</v>
      </c>
      <c r="I4427" s="29"/>
      <c r="J4427" s="35" t="s">
        <v>435</v>
      </c>
      <c r="K4427" s="228"/>
      <c r="L4427" s="228"/>
      <c r="M4427" s="228"/>
      <c r="N4427" s="241"/>
      <c r="O4427" s="241"/>
      <c r="P4427" s="241"/>
    </row>
    <row r="4428" spans="1:20" s="36" customFormat="1" ht="20.100000000000001" customHeight="1">
      <c r="A4428" s="29"/>
      <c r="B4428" s="34"/>
      <c r="C4428" s="31"/>
      <c r="D4428" s="32"/>
      <c r="E4428" s="33"/>
      <c r="F4428" s="34" t="s">
        <v>467</v>
      </c>
      <c r="G4428" s="34" t="s">
        <v>468</v>
      </c>
      <c r="H4428" s="34" t="s">
        <v>434</v>
      </c>
      <c r="I4428" s="29"/>
      <c r="J4428" s="35" t="s">
        <v>435</v>
      </c>
      <c r="K4428" s="228"/>
      <c r="L4428" s="228"/>
      <c r="M4428" s="228"/>
      <c r="N4428" s="241"/>
      <c r="O4428" s="241"/>
      <c r="P4428" s="241"/>
    </row>
    <row r="4429" spans="1:20" s="36" customFormat="1" ht="20.100000000000001" customHeight="1">
      <c r="A4429" s="29"/>
      <c r="B4429" s="34"/>
      <c r="C4429" s="31"/>
      <c r="D4429" s="32"/>
      <c r="E4429" s="33"/>
      <c r="F4429" s="34" t="s">
        <v>468</v>
      </c>
      <c r="G4429" s="34" t="s">
        <v>469</v>
      </c>
      <c r="H4429" s="34" t="s">
        <v>434</v>
      </c>
      <c r="I4429" s="29"/>
      <c r="J4429" s="35" t="s">
        <v>435</v>
      </c>
      <c r="K4429" s="228"/>
      <c r="L4429" s="228"/>
      <c r="M4429" s="228"/>
      <c r="N4429" s="241"/>
      <c r="O4429" s="241"/>
      <c r="P4429" s="241"/>
    </row>
    <row r="4430" spans="1:20" s="36" customFormat="1" ht="20.100000000000001" customHeight="1">
      <c r="A4430" s="29"/>
      <c r="B4430" s="34"/>
      <c r="C4430" s="31"/>
      <c r="D4430" s="32"/>
      <c r="E4430" s="33"/>
      <c r="F4430" s="34" t="s">
        <v>469</v>
      </c>
      <c r="G4430" s="34" t="s">
        <v>470</v>
      </c>
      <c r="H4430" s="34" t="s">
        <v>434</v>
      </c>
      <c r="I4430" s="29"/>
      <c r="J4430" s="35" t="s">
        <v>435</v>
      </c>
      <c r="K4430" s="228"/>
      <c r="L4430" s="228"/>
      <c r="M4430" s="228"/>
      <c r="N4430" s="241"/>
      <c r="O4430" s="241"/>
      <c r="P4430" s="241"/>
    </row>
    <row r="4431" spans="1:20" s="36" customFormat="1" ht="20.100000000000001" customHeight="1">
      <c r="A4431" s="29"/>
      <c r="B4431" s="34"/>
      <c r="C4431" s="31"/>
      <c r="D4431" s="32"/>
      <c r="E4431" s="33"/>
      <c r="F4431" s="34" t="s">
        <v>470</v>
      </c>
      <c r="G4431" s="34" t="s">
        <v>471</v>
      </c>
      <c r="H4431" s="34" t="s">
        <v>434</v>
      </c>
      <c r="I4431" s="29"/>
      <c r="J4431" s="35" t="s">
        <v>435</v>
      </c>
      <c r="K4431" s="228"/>
      <c r="L4431" s="228"/>
      <c r="M4431" s="228"/>
      <c r="N4431" s="241"/>
      <c r="O4431" s="241"/>
      <c r="P4431" s="241"/>
    </row>
    <row r="4432" spans="1:20" s="36" customFormat="1" ht="20.100000000000001" customHeight="1">
      <c r="A4432" s="29"/>
      <c r="B4432" s="34"/>
      <c r="C4432" s="31"/>
      <c r="D4432" s="32"/>
      <c r="E4432" s="33"/>
      <c r="F4432" s="34" t="s">
        <v>471</v>
      </c>
      <c r="G4432" s="34" t="s">
        <v>473</v>
      </c>
      <c r="H4432" s="34" t="s">
        <v>434</v>
      </c>
      <c r="I4432" s="29"/>
      <c r="J4432" s="35" t="s">
        <v>435</v>
      </c>
      <c r="K4432" s="228"/>
      <c r="L4432" s="228"/>
      <c r="M4432" s="228"/>
      <c r="N4432" s="241"/>
      <c r="O4432" s="241"/>
      <c r="P4432" s="241"/>
    </row>
    <row r="4433" spans="1:20" s="36" customFormat="1" ht="20.100000000000001" customHeight="1">
      <c r="A4433" s="29"/>
      <c r="B4433" s="34"/>
      <c r="C4433" s="31"/>
      <c r="D4433" s="32"/>
      <c r="E4433" s="33"/>
      <c r="F4433" s="34" t="s">
        <v>473</v>
      </c>
      <c r="G4433" s="34" t="s">
        <v>474</v>
      </c>
      <c r="H4433" s="34" t="s">
        <v>434</v>
      </c>
      <c r="I4433" s="29"/>
      <c r="J4433" s="35" t="s">
        <v>435</v>
      </c>
      <c r="K4433" s="228"/>
      <c r="L4433" s="228"/>
      <c r="M4433" s="228"/>
      <c r="N4433" s="241"/>
      <c r="O4433" s="241"/>
      <c r="P4433" s="241"/>
    </row>
    <row r="4434" spans="1:20" s="36" customFormat="1" ht="20.100000000000001" customHeight="1">
      <c r="A4434" s="29"/>
      <c r="B4434" s="34"/>
      <c r="C4434" s="31"/>
      <c r="D4434" s="32"/>
      <c r="E4434" s="33"/>
      <c r="F4434" s="34" t="s">
        <v>474</v>
      </c>
      <c r="G4434" s="34" t="s">
        <v>475</v>
      </c>
      <c r="H4434" s="34" t="s">
        <v>434</v>
      </c>
      <c r="I4434" s="29"/>
      <c r="J4434" s="35" t="s">
        <v>435</v>
      </c>
      <c r="K4434" s="228"/>
      <c r="L4434" s="228"/>
      <c r="M4434" s="228"/>
      <c r="N4434" s="241"/>
      <c r="O4434" s="241"/>
      <c r="P4434" s="241"/>
    </row>
    <row r="4435" spans="1:20" s="36" customFormat="1" ht="20.100000000000001" customHeight="1">
      <c r="A4435" s="29"/>
      <c r="B4435" s="34"/>
      <c r="C4435" s="31"/>
      <c r="D4435" s="32"/>
      <c r="E4435" s="33"/>
      <c r="F4435" s="34" t="s">
        <v>475</v>
      </c>
      <c r="G4435" s="34" t="s">
        <v>476</v>
      </c>
      <c r="H4435" s="34" t="s">
        <v>434</v>
      </c>
      <c r="I4435" s="29"/>
      <c r="J4435" s="35" t="s">
        <v>435</v>
      </c>
      <c r="K4435" s="228"/>
      <c r="L4435" s="228"/>
      <c r="M4435" s="228"/>
      <c r="N4435" s="241"/>
      <c r="O4435" s="241"/>
      <c r="P4435" s="241"/>
    </row>
    <row r="4436" spans="1:20" s="36" customFormat="1" ht="20.100000000000001" customHeight="1">
      <c r="A4436" s="29"/>
      <c r="B4436" s="34"/>
      <c r="C4436" s="31"/>
      <c r="D4436" s="32"/>
      <c r="E4436" s="33"/>
      <c r="F4436" s="34" t="s">
        <v>476</v>
      </c>
      <c r="G4436" s="34" t="s">
        <v>477</v>
      </c>
      <c r="H4436" s="34" t="s">
        <v>434</v>
      </c>
      <c r="I4436" s="29"/>
      <c r="J4436" s="35" t="s">
        <v>435</v>
      </c>
      <c r="K4436" s="228"/>
      <c r="L4436" s="228"/>
      <c r="M4436" s="228"/>
      <c r="N4436" s="241"/>
      <c r="O4436" s="241"/>
      <c r="P4436" s="241"/>
    </row>
    <row r="4437" spans="1:20" s="36" customFormat="1" ht="20.100000000000001" customHeight="1">
      <c r="A4437" s="29"/>
      <c r="B4437" s="34"/>
      <c r="C4437" s="31"/>
      <c r="D4437" s="32"/>
      <c r="E4437" s="33"/>
      <c r="F4437" s="34" t="s">
        <v>477</v>
      </c>
      <c r="G4437" s="34" t="s">
        <v>543</v>
      </c>
      <c r="H4437" s="34" t="s">
        <v>434</v>
      </c>
      <c r="I4437" s="29"/>
      <c r="J4437" s="35" t="s">
        <v>435</v>
      </c>
      <c r="K4437" s="228"/>
      <c r="L4437" s="228"/>
      <c r="M4437" s="228"/>
      <c r="N4437" s="241"/>
      <c r="O4437" s="241"/>
      <c r="P4437" s="241"/>
    </row>
    <row r="4438" spans="1:20" s="36" customFormat="1" ht="20.100000000000001" customHeight="1">
      <c r="A4438" s="29"/>
      <c r="B4438" s="34"/>
      <c r="C4438" s="31"/>
      <c r="D4438" s="32"/>
      <c r="E4438" s="33"/>
      <c r="F4438" s="34" t="s">
        <v>543</v>
      </c>
      <c r="G4438" s="34" t="s">
        <v>550</v>
      </c>
      <c r="H4438" s="34" t="s">
        <v>434</v>
      </c>
      <c r="I4438" s="29"/>
      <c r="J4438" s="35" t="s">
        <v>435</v>
      </c>
      <c r="K4438" s="228"/>
      <c r="L4438" s="228"/>
      <c r="M4438" s="228"/>
      <c r="N4438" s="241"/>
      <c r="O4438" s="241"/>
      <c r="P4438" s="241"/>
    </row>
    <row r="4439" spans="1:20" s="36" customFormat="1" ht="20.100000000000001" customHeight="1">
      <c r="A4439" s="29"/>
      <c r="B4439" s="34"/>
      <c r="C4439" s="31"/>
      <c r="D4439" s="32"/>
      <c r="E4439" s="33"/>
      <c r="F4439" s="34" t="s">
        <v>550</v>
      </c>
      <c r="G4439" s="34" t="s">
        <v>551</v>
      </c>
      <c r="H4439" s="34" t="s">
        <v>434</v>
      </c>
      <c r="I4439" s="29"/>
      <c r="J4439" s="35" t="s">
        <v>435</v>
      </c>
      <c r="K4439" s="228"/>
      <c r="L4439" s="228"/>
      <c r="M4439" s="228"/>
      <c r="N4439" s="241"/>
      <c r="O4439" s="241"/>
      <c r="P4439" s="241"/>
    </row>
    <row r="4440" spans="1:20" s="36" customFormat="1" ht="20.100000000000001" customHeight="1">
      <c r="A4440" s="29"/>
      <c r="B4440" s="34"/>
      <c r="C4440" s="31"/>
      <c r="D4440" s="32"/>
      <c r="E4440" s="33"/>
      <c r="F4440" s="34" t="s">
        <v>551</v>
      </c>
      <c r="G4440" s="34" t="s">
        <v>552</v>
      </c>
      <c r="H4440" s="34" t="s">
        <v>434</v>
      </c>
      <c r="I4440" s="29"/>
      <c r="J4440" s="35" t="s">
        <v>435</v>
      </c>
      <c r="K4440" s="228"/>
      <c r="L4440" s="228"/>
      <c r="M4440" s="228"/>
      <c r="N4440" s="241"/>
      <c r="O4440" s="241"/>
      <c r="P4440" s="241"/>
    </row>
    <row r="4441" spans="1:20" s="36" customFormat="1" ht="20.100000000000001" customHeight="1">
      <c r="A4441" s="29"/>
      <c r="B4441" s="34"/>
      <c r="C4441" s="31"/>
      <c r="D4441" s="32"/>
      <c r="E4441" s="33"/>
      <c r="F4441" s="34" t="s">
        <v>552</v>
      </c>
      <c r="G4441" s="34" t="s">
        <v>553</v>
      </c>
      <c r="H4441" s="34" t="s">
        <v>434</v>
      </c>
      <c r="I4441" s="29"/>
      <c r="J4441" s="35" t="s">
        <v>435</v>
      </c>
      <c r="K4441" s="228"/>
      <c r="L4441" s="228"/>
      <c r="M4441" s="228"/>
      <c r="N4441" s="241"/>
      <c r="O4441" s="241"/>
      <c r="P4441" s="241"/>
    </row>
    <row r="4442" spans="1:20" s="36" customFormat="1" ht="20.100000000000001" customHeight="1">
      <c r="A4442" s="29"/>
      <c r="B4442" s="34"/>
      <c r="C4442" s="31"/>
      <c r="D4442" s="32"/>
      <c r="E4442" s="33"/>
      <c r="F4442" s="34" t="s">
        <v>553</v>
      </c>
      <c r="G4442" s="34" t="s">
        <v>733</v>
      </c>
      <c r="H4442" s="34" t="s">
        <v>434</v>
      </c>
      <c r="I4442" s="29"/>
      <c r="J4442" s="35" t="s">
        <v>435</v>
      </c>
      <c r="K4442" s="228"/>
      <c r="L4442" s="228"/>
      <c r="M4442" s="228"/>
      <c r="N4442" s="241"/>
      <c r="O4442" s="241"/>
      <c r="P4442" s="241"/>
    </row>
    <row r="4443" spans="1:20" s="25" customFormat="1" ht="20.100000000000001" customHeight="1">
      <c r="A4443" s="20"/>
      <c r="B4443" s="44"/>
      <c r="C4443" s="41"/>
      <c r="D4443" s="42"/>
      <c r="E4443" s="43"/>
      <c r="F4443" s="44"/>
      <c r="G4443" s="44"/>
      <c r="H4443" s="44"/>
      <c r="I4443" s="20"/>
      <c r="J4443" s="24"/>
      <c r="K4443" s="226"/>
      <c r="L4443" s="226"/>
      <c r="M4443" s="226"/>
      <c r="N4443" s="239"/>
      <c r="O4443" s="239"/>
      <c r="P4443" s="239"/>
    </row>
    <row r="4444" spans="1:20" s="25" customFormat="1" ht="20.100000000000001" customHeight="1">
      <c r="A4444" s="20"/>
      <c r="B4444" s="44"/>
      <c r="C4444" s="41"/>
      <c r="D4444" s="42"/>
      <c r="E4444" s="43"/>
      <c r="F4444" s="44"/>
      <c r="G4444" s="44"/>
      <c r="H4444" s="44"/>
      <c r="I4444" s="20"/>
      <c r="J4444" s="24"/>
      <c r="K4444" s="226"/>
      <c r="L4444" s="226"/>
      <c r="M4444" s="226"/>
      <c r="N4444" s="239"/>
      <c r="O4444" s="239"/>
      <c r="P4444" s="239"/>
    </row>
    <row r="4445" spans="1:20" s="36" customFormat="1" ht="20.100000000000001" customHeight="1">
      <c r="A4445" s="29"/>
      <c r="B4445" s="34">
        <v>324</v>
      </c>
      <c r="C4445" s="31">
        <v>3.0550000000000002</v>
      </c>
      <c r="D4445" s="32" t="s">
        <v>337</v>
      </c>
      <c r="E4445" s="33">
        <v>3.9929999999999999</v>
      </c>
      <c r="F4445" s="34" t="s">
        <v>433</v>
      </c>
      <c r="G4445" s="34" t="s">
        <v>447</v>
      </c>
      <c r="H4445" s="34" t="s">
        <v>443</v>
      </c>
      <c r="I4445" s="29"/>
      <c r="J4445" s="35" t="s">
        <v>40</v>
      </c>
      <c r="K4445" s="228" t="s">
        <v>434</v>
      </c>
      <c r="L4445" s="228">
        <f>COUNTIF(H4445:H4463,"B")</f>
        <v>5</v>
      </c>
      <c r="M4445" s="228">
        <v>200</v>
      </c>
      <c r="N4445" s="241">
        <f>L4445*M4445</f>
        <v>1000</v>
      </c>
      <c r="O4445" s="241">
        <v>193</v>
      </c>
      <c r="P4445" s="241">
        <f>O4445+N4445</f>
        <v>1193</v>
      </c>
      <c r="Q4445" s="37">
        <f>P4445/P4449</f>
        <v>0.29877285249186075</v>
      </c>
      <c r="R4445" s="37"/>
      <c r="S4445" s="37"/>
      <c r="T4445" s="37"/>
    </row>
    <row r="4446" spans="1:20" s="36" customFormat="1" ht="20.100000000000001" customHeight="1">
      <c r="A4446" s="29"/>
      <c r="B4446" s="34"/>
      <c r="C4446" s="31"/>
      <c r="D4446" s="32"/>
      <c r="E4446" s="33"/>
      <c r="F4446" s="34" t="s">
        <v>447</v>
      </c>
      <c r="G4446" s="34" t="s">
        <v>451</v>
      </c>
      <c r="H4446" s="34" t="s">
        <v>443</v>
      </c>
      <c r="I4446" s="29"/>
      <c r="J4446" s="35" t="s">
        <v>40</v>
      </c>
      <c r="K4446" s="228" t="s">
        <v>438</v>
      </c>
      <c r="L4446" s="228">
        <f>COUNTIF(H4445:H4463,"S")</f>
        <v>1</v>
      </c>
      <c r="M4446" s="228">
        <v>200</v>
      </c>
      <c r="N4446" s="241">
        <f>L4446*M4446</f>
        <v>200</v>
      </c>
      <c r="O4446" s="241"/>
      <c r="P4446" s="241">
        <f>N4446+O4446</f>
        <v>200</v>
      </c>
      <c r="Q4446" s="37">
        <f>P4446/P4449</f>
        <v>5.0087653393438521E-2</v>
      </c>
      <c r="R4446" s="37"/>
      <c r="S4446" s="37"/>
      <c r="T4446" s="37"/>
    </row>
    <row r="4447" spans="1:20" s="36" customFormat="1" ht="20.100000000000001" customHeight="1">
      <c r="A4447" s="29"/>
      <c r="B4447" s="34"/>
      <c r="C4447" s="31"/>
      <c r="D4447" s="32"/>
      <c r="E4447" s="33"/>
      <c r="F4447" s="34" t="s">
        <v>451</v>
      </c>
      <c r="G4447" s="34" t="s">
        <v>454</v>
      </c>
      <c r="H4447" s="34" t="s">
        <v>434</v>
      </c>
      <c r="I4447" s="29"/>
      <c r="J4447" s="35" t="s">
        <v>435</v>
      </c>
      <c r="K4447" s="228" t="s">
        <v>440</v>
      </c>
      <c r="L4447" s="228">
        <f>COUNTIF(H4445:H4463,"RR")</f>
        <v>0</v>
      </c>
      <c r="M4447" s="228">
        <v>200</v>
      </c>
      <c r="N4447" s="241">
        <f>L4447*M4447</f>
        <v>0</v>
      </c>
      <c r="O4447" s="241"/>
      <c r="P4447" s="241">
        <f>N4447+O4447</f>
        <v>0</v>
      </c>
      <c r="Q4447" s="37">
        <f>P4447/P4449</f>
        <v>0</v>
      </c>
      <c r="R4447" s="37"/>
      <c r="S4447" s="37"/>
      <c r="T4447" s="37"/>
    </row>
    <row r="4448" spans="1:20" s="36" customFormat="1" ht="20.100000000000001" customHeight="1">
      <c r="A4448" s="29"/>
      <c r="B4448" s="34"/>
      <c r="C4448" s="31"/>
      <c r="D4448" s="32"/>
      <c r="E4448" s="33"/>
      <c r="F4448" s="34" t="s">
        <v>454</v>
      </c>
      <c r="G4448" s="34" t="s">
        <v>455</v>
      </c>
      <c r="H4448" s="34" t="s">
        <v>443</v>
      </c>
      <c r="I4448" s="29"/>
      <c r="J4448" s="35" t="s">
        <v>40</v>
      </c>
      <c r="K4448" s="228" t="s">
        <v>443</v>
      </c>
      <c r="L4448" s="228">
        <f>COUNTIF(H4445:H4463,"RB")</f>
        <v>13</v>
      </c>
      <c r="M4448" s="228">
        <v>200</v>
      </c>
      <c r="N4448" s="241">
        <f>L4448*M4448</f>
        <v>2600</v>
      </c>
      <c r="O4448" s="241"/>
      <c r="P4448" s="241">
        <f>N4448+O4448</f>
        <v>2600</v>
      </c>
      <c r="Q4448" s="37">
        <f>P4448/P4449</f>
        <v>0.65113949411470073</v>
      </c>
      <c r="R4448" s="37"/>
      <c r="S4448" s="37"/>
      <c r="T4448" s="37"/>
    </row>
    <row r="4449" spans="1:20" s="36" customFormat="1" ht="20.100000000000001" customHeight="1">
      <c r="A4449" s="29"/>
      <c r="B4449" s="34"/>
      <c r="C4449" s="31"/>
      <c r="D4449" s="32"/>
      <c r="E4449" s="33"/>
      <c r="F4449" s="34" t="s">
        <v>455</v>
      </c>
      <c r="G4449" s="34" t="s">
        <v>456</v>
      </c>
      <c r="H4449" s="34" t="s">
        <v>443</v>
      </c>
      <c r="I4449" s="29"/>
      <c r="J4449" s="35" t="s">
        <v>40</v>
      </c>
      <c r="K4449" s="228"/>
      <c r="L4449" s="228"/>
      <c r="M4449" s="228"/>
      <c r="N4449" s="241"/>
      <c r="O4449" s="241"/>
      <c r="P4449" s="241">
        <f>SUM(P4445:P4448)</f>
        <v>3993</v>
      </c>
      <c r="Q4449" s="37">
        <f>SUM(Q4445:Q4448)</f>
        <v>1</v>
      </c>
      <c r="R4449" s="37"/>
      <c r="S4449" s="37"/>
      <c r="T4449" s="37"/>
    </row>
    <row r="4450" spans="1:20" s="36" customFormat="1" ht="20.100000000000001" customHeight="1">
      <c r="A4450" s="29"/>
      <c r="B4450" s="34"/>
      <c r="C4450" s="31"/>
      <c r="D4450" s="32"/>
      <c r="E4450" s="33"/>
      <c r="F4450" s="34" t="s">
        <v>456</v>
      </c>
      <c r="G4450" s="34" t="s">
        <v>457</v>
      </c>
      <c r="H4450" s="34" t="s">
        <v>434</v>
      </c>
      <c r="I4450" s="29"/>
      <c r="J4450" s="35" t="s">
        <v>435</v>
      </c>
      <c r="K4450" s="228"/>
      <c r="L4450" s="228"/>
      <c r="M4450" s="228"/>
      <c r="N4450" s="241"/>
      <c r="O4450" s="241"/>
      <c r="P4450" s="241"/>
    </row>
    <row r="4451" spans="1:20" s="36" customFormat="1" ht="20.100000000000001" customHeight="1">
      <c r="A4451" s="29"/>
      <c r="B4451" s="34"/>
      <c r="C4451" s="31"/>
      <c r="D4451" s="32"/>
      <c r="E4451" s="33"/>
      <c r="F4451" s="34" t="s">
        <v>457</v>
      </c>
      <c r="G4451" s="34" t="s">
        <v>460</v>
      </c>
      <c r="H4451" s="34" t="s">
        <v>438</v>
      </c>
      <c r="I4451" s="29"/>
      <c r="J4451" s="35" t="s">
        <v>435</v>
      </c>
      <c r="K4451" s="228"/>
      <c r="L4451" s="228"/>
      <c r="M4451" s="228"/>
      <c r="N4451" s="241"/>
      <c r="O4451" s="241"/>
      <c r="P4451" s="241"/>
    </row>
    <row r="4452" spans="1:20" s="36" customFormat="1" ht="20.100000000000001" customHeight="1">
      <c r="A4452" s="29"/>
      <c r="B4452" s="34"/>
      <c r="C4452" s="31"/>
      <c r="D4452" s="32"/>
      <c r="E4452" s="33"/>
      <c r="F4452" s="34" t="s">
        <v>460</v>
      </c>
      <c r="G4452" s="34" t="s">
        <v>463</v>
      </c>
      <c r="H4452" s="34" t="s">
        <v>443</v>
      </c>
      <c r="I4452" s="29"/>
      <c r="J4452" s="35" t="s">
        <v>40</v>
      </c>
      <c r="K4452" s="228"/>
      <c r="L4452" s="228"/>
      <c r="M4452" s="228"/>
      <c r="N4452" s="241"/>
      <c r="O4452" s="241"/>
      <c r="P4452" s="241"/>
    </row>
    <row r="4453" spans="1:20" s="36" customFormat="1" ht="20.100000000000001" customHeight="1">
      <c r="A4453" s="29"/>
      <c r="B4453" s="34"/>
      <c r="C4453" s="31"/>
      <c r="D4453" s="32"/>
      <c r="E4453" s="33"/>
      <c r="F4453" s="34" t="s">
        <v>463</v>
      </c>
      <c r="G4453" s="34" t="s">
        <v>464</v>
      </c>
      <c r="H4453" s="34" t="s">
        <v>443</v>
      </c>
      <c r="I4453" s="29"/>
      <c r="J4453" s="35" t="s">
        <v>40</v>
      </c>
      <c r="K4453" s="228"/>
      <c r="L4453" s="228"/>
      <c r="M4453" s="228"/>
      <c r="N4453" s="241"/>
      <c r="O4453" s="241"/>
      <c r="P4453" s="241"/>
    </row>
    <row r="4454" spans="1:20" s="36" customFormat="1" ht="20.100000000000001" customHeight="1">
      <c r="A4454" s="29"/>
      <c r="B4454" s="34"/>
      <c r="C4454" s="31"/>
      <c r="D4454" s="32"/>
      <c r="E4454" s="33"/>
      <c r="F4454" s="34" t="s">
        <v>464</v>
      </c>
      <c r="G4454" s="34" t="s">
        <v>465</v>
      </c>
      <c r="H4454" s="34" t="s">
        <v>443</v>
      </c>
      <c r="I4454" s="29"/>
      <c r="J4454" s="35" t="s">
        <v>40</v>
      </c>
      <c r="K4454" s="228"/>
      <c r="L4454" s="228"/>
      <c r="M4454" s="228"/>
      <c r="N4454" s="241"/>
      <c r="O4454" s="241"/>
      <c r="P4454" s="241"/>
    </row>
    <row r="4455" spans="1:20" s="36" customFormat="1" ht="20.100000000000001" customHeight="1">
      <c r="A4455" s="29"/>
      <c r="B4455" s="34"/>
      <c r="C4455" s="31"/>
      <c r="D4455" s="32"/>
      <c r="E4455" s="33"/>
      <c r="F4455" s="34" t="s">
        <v>465</v>
      </c>
      <c r="G4455" s="34" t="s">
        <v>466</v>
      </c>
      <c r="H4455" s="34" t="s">
        <v>434</v>
      </c>
      <c r="I4455" s="29"/>
      <c r="J4455" s="35" t="s">
        <v>435</v>
      </c>
      <c r="K4455" s="228"/>
      <c r="L4455" s="228"/>
      <c r="M4455" s="228"/>
      <c r="N4455" s="241"/>
      <c r="O4455" s="241"/>
      <c r="P4455" s="241"/>
    </row>
    <row r="4456" spans="1:20" s="36" customFormat="1" ht="20.100000000000001" customHeight="1">
      <c r="A4456" s="29"/>
      <c r="B4456" s="34"/>
      <c r="C4456" s="31"/>
      <c r="D4456" s="32"/>
      <c r="E4456" s="33"/>
      <c r="F4456" s="34" t="s">
        <v>466</v>
      </c>
      <c r="G4456" s="34" t="s">
        <v>467</v>
      </c>
      <c r="H4456" s="34" t="s">
        <v>443</v>
      </c>
      <c r="I4456" s="29"/>
      <c r="J4456" s="35" t="s">
        <v>40</v>
      </c>
      <c r="K4456" s="228"/>
      <c r="L4456" s="228"/>
      <c r="M4456" s="228"/>
      <c r="N4456" s="241"/>
      <c r="O4456" s="241"/>
      <c r="P4456" s="241"/>
    </row>
    <row r="4457" spans="1:20" s="36" customFormat="1" ht="20.100000000000001" customHeight="1">
      <c r="A4457" s="29"/>
      <c r="B4457" s="34"/>
      <c r="C4457" s="31"/>
      <c r="D4457" s="32"/>
      <c r="E4457" s="33"/>
      <c r="F4457" s="34" t="s">
        <v>467</v>
      </c>
      <c r="G4457" s="34" t="s">
        <v>468</v>
      </c>
      <c r="H4457" s="34" t="s">
        <v>443</v>
      </c>
      <c r="I4457" s="29"/>
      <c r="J4457" s="35" t="s">
        <v>40</v>
      </c>
      <c r="K4457" s="228"/>
      <c r="L4457" s="228"/>
      <c r="M4457" s="228"/>
      <c r="N4457" s="241"/>
      <c r="O4457" s="241"/>
      <c r="P4457" s="241"/>
    </row>
    <row r="4458" spans="1:20" s="36" customFormat="1" ht="20.100000000000001" customHeight="1">
      <c r="A4458" s="29"/>
      <c r="B4458" s="34"/>
      <c r="C4458" s="31"/>
      <c r="D4458" s="32"/>
      <c r="E4458" s="33"/>
      <c r="F4458" s="34" t="s">
        <v>468</v>
      </c>
      <c r="G4458" s="34" t="s">
        <v>469</v>
      </c>
      <c r="H4458" s="34" t="s">
        <v>434</v>
      </c>
      <c r="I4458" s="29"/>
      <c r="J4458" s="35" t="s">
        <v>435</v>
      </c>
      <c r="K4458" s="228"/>
      <c r="L4458" s="228"/>
      <c r="M4458" s="228"/>
      <c r="N4458" s="241"/>
      <c r="O4458" s="241"/>
      <c r="P4458" s="241"/>
    </row>
    <row r="4459" spans="1:20" s="36" customFormat="1" ht="20.100000000000001" customHeight="1">
      <c r="A4459" s="29"/>
      <c r="B4459" s="34"/>
      <c r="C4459" s="31"/>
      <c r="D4459" s="32"/>
      <c r="E4459" s="33"/>
      <c r="F4459" s="34" t="s">
        <v>469</v>
      </c>
      <c r="G4459" s="34" t="s">
        <v>470</v>
      </c>
      <c r="H4459" s="34" t="s">
        <v>443</v>
      </c>
      <c r="I4459" s="29"/>
      <c r="J4459" s="35" t="s">
        <v>40</v>
      </c>
      <c r="K4459" s="228"/>
      <c r="L4459" s="228"/>
      <c r="M4459" s="228"/>
      <c r="N4459" s="241"/>
      <c r="O4459" s="241"/>
      <c r="P4459" s="241"/>
    </row>
    <row r="4460" spans="1:20" s="36" customFormat="1" ht="20.100000000000001" customHeight="1">
      <c r="A4460" s="29"/>
      <c r="B4460" s="34"/>
      <c r="C4460" s="31"/>
      <c r="D4460" s="32"/>
      <c r="E4460" s="33"/>
      <c r="F4460" s="34" t="s">
        <v>470</v>
      </c>
      <c r="G4460" s="34" t="s">
        <v>471</v>
      </c>
      <c r="H4460" s="34" t="s">
        <v>443</v>
      </c>
      <c r="I4460" s="29"/>
      <c r="J4460" s="35" t="s">
        <v>40</v>
      </c>
      <c r="K4460" s="228"/>
      <c r="L4460" s="228"/>
      <c r="M4460" s="228"/>
      <c r="N4460" s="241"/>
      <c r="O4460" s="241"/>
      <c r="P4460" s="241"/>
    </row>
    <row r="4461" spans="1:20" s="36" customFormat="1" ht="20.100000000000001" customHeight="1">
      <c r="A4461" s="29"/>
      <c r="B4461" s="34"/>
      <c r="C4461" s="31"/>
      <c r="D4461" s="32"/>
      <c r="E4461" s="33"/>
      <c r="F4461" s="34" t="s">
        <v>471</v>
      </c>
      <c r="G4461" s="34" t="s">
        <v>473</v>
      </c>
      <c r="H4461" s="34" t="s">
        <v>443</v>
      </c>
      <c r="I4461" s="29"/>
      <c r="J4461" s="35" t="s">
        <v>40</v>
      </c>
      <c r="K4461" s="228"/>
      <c r="L4461" s="228"/>
      <c r="M4461" s="228"/>
      <c r="N4461" s="241"/>
      <c r="O4461" s="241"/>
      <c r="P4461" s="241"/>
    </row>
    <row r="4462" spans="1:20" s="36" customFormat="1" ht="20.100000000000001" customHeight="1">
      <c r="A4462" s="29"/>
      <c r="B4462" s="34"/>
      <c r="C4462" s="31"/>
      <c r="D4462" s="32"/>
      <c r="E4462" s="33"/>
      <c r="F4462" s="34" t="s">
        <v>473</v>
      </c>
      <c r="G4462" s="34" t="s">
        <v>474</v>
      </c>
      <c r="H4462" s="34" t="s">
        <v>443</v>
      </c>
      <c r="I4462" s="29"/>
      <c r="J4462" s="35" t="s">
        <v>40</v>
      </c>
      <c r="K4462" s="228"/>
      <c r="L4462" s="228"/>
      <c r="M4462" s="228"/>
      <c r="N4462" s="241"/>
      <c r="O4462" s="241"/>
      <c r="P4462" s="241"/>
    </row>
    <row r="4463" spans="1:20" s="36" customFormat="1" ht="20.100000000000001" customHeight="1">
      <c r="A4463" s="29"/>
      <c r="B4463" s="34"/>
      <c r="C4463" s="31"/>
      <c r="D4463" s="32"/>
      <c r="E4463" s="33"/>
      <c r="F4463" s="34" t="s">
        <v>474</v>
      </c>
      <c r="G4463" s="34" t="s">
        <v>475</v>
      </c>
      <c r="H4463" s="34" t="s">
        <v>434</v>
      </c>
      <c r="I4463" s="29"/>
      <c r="J4463" s="35" t="s">
        <v>435</v>
      </c>
      <c r="K4463" s="228"/>
      <c r="L4463" s="228"/>
      <c r="M4463" s="228"/>
      <c r="N4463" s="241"/>
      <c r="O4463" s="241"/>
      <c r="P4463" s="241"/>
    </row>
    <row r="4464" spans="1:20" s="36" customFormat="1" ht="20.100000000000001" customHeight="1">
      <c r="A4464" s="29"/>
      <c r="B4464" s="34"/>
      <c r="C4464" s="31"/>
      <c r="D4464" s="32"/>
      <c r="E4464" s="33"/>
      <c r="F4464" s="34" t="s">
        <v>475</v>
      </c>
      <c r="G4464" s="34" t="s">
        <v>734</v>
      </c>
      <c r="H4464" s="34" t="s">
        <v>434</v>
      </c>
      <c r="I4464" s="29"/>
      <c r="J4464" s="35" t="s">
        <v>435</v>
      </c>
      <c r="K4464" s="228"/>
      <c r="L4464" s="228"/>
      <c r="M4464" s="228"/>
      <c r="N4464" s="241"/>
      <c r="O4464" s="241"/>
      <c r="P4464" s="241"/>
    </row>
    <row r="4465" spans="1:20" s="25" customFormat="1" ht="20.100000000000001" customHeight="1">
      <c r="A4465" s="20"/>
      <c r="B4465" s="44"/>
      <c r="C4465" s="41"/>
      <c r="D4465" s="42"/>
      <c r="E4465" s="43"/>
      <c r="F4465" s="44"/>
      <c r="G4465" s="44"/>
      <c r="H4465" s="44"/>
      <c r="I4465" s="20"/>
      <c r="J4465" s="24"/>
      <c r="K4465" s="226"/>
      <c r="L4465" s="226"/>
      <c r="M4465" s="226"/>
      <c r="N4465" s="239"/>
      <c r="O4465" s="239"/>
      <c r="P4465" s="239"/>
    </row>
    <row r="4466" spans="1:20" s="25" customFormat="1" ht="20.100000000000001" customHeight="1">
      <c r="A4466" s="20"/>
      <c r="B4466" s="44"/>
      <c r="C4466" s="41"/>
      <c r="D4466" s="42"/>
      <c r="E4466" s="43"/>
      <c r="F4466" s="44"/>
      <c r="G4466" s="44"/>
      <c r="H4466" s="44"/>
      <c r="I4466" s="20"/>
      <c r="J4466" s="24"/>
      <c r="K4466" s="226"/>
      <c r="L4466" s="226"/>
      <c r="M4466" s="226"/>
      <c r="N4466" s="239"/>
      <c r="O4466" s="239"/>
      <c r="P4466" s="239"/>
    </row>
    <row r="4467" spans="1:20" s="36" customFormat="1" ht="20.100000000000001" customHeight="1">
      <c r="A4467" s="29"/>
      <c r="B4467" s="34">
        <v>325</v>
      </c>
      <c r="C4467" s="31">
        <v>3.056</v>
      </c>
      <c r="D4467" s="32" t="s">
        <v>338</v>
      </c>
      <c r="E4467" s="33">
        <v>4.5430000000000001</v>
      </c>
      <c r="F4467" s="34" t="s">
        <v>433</v>
      </c>
      <c r="G4467" s="34" t="s">
        <v>447</v>
      </c>
      <c r="H4467" s="34" t="s">
        <v>434</v>
      </c>
      <c r="I4467" s="29"/>
      <c r="J4467" s="35" t="s">
        <v>435</v>
      </c>
      <c r="K4467" s="228" t="s">
        <v>434</v>
      </c>
      <c r="L4467" s="228">
        <f>COUNTIF(H4467:H4488,"B")</f>
        <v>13</v>
      </c>
      <c r="M4467" s="228">
        <v>200</v>
      </c>
      <c r="N4467" s="241">
        <f>L4467*M4467</f>
        <v>2600</v>
      </c>
      <c r="O4467" s="241">
        <v>143</v>
      </c>
      <c r="P4467" s="241">
        <f>O4467+N4467</f>
        <v>2743</v>
      </c>
      <c r="Q4467" s="37">
        <f>P4467/P4471</f>
        <v>0.60378604446401052</v>
      </c>
      <c r="R4467" s="37"/>
      <c r="S4467" s="37"/>
      <c r="T4467" s="37"/>
    </row>
    <row r="4468" spans="1:20" s="36" customFormat="1" ht="20.100000000000001" customHeight="1">
      <c r="A4468" s="29"/>
      <c r="B4468" s="34"/>
      <c r="C4468" s="31"/>
      <c r="D4468" s="32"/>
      <c r="E4468" s="33"/>
      <c r="F4468" s="34" t="s">
        <v>447</v>
      </c>
      <c r="G4468" s="34" t="s">
        <v>451</v>
      </c>
      <c r="H4468" s="34" t="s">
        <v>438</v>
      </c>
      <c r="I4468" s="29"/>
      <c r="J4468" s="35" t="s">
        <v>435</v>
      </c>
      <c r="K4468" s="228" t="s">
        <v>438</v>
      </c>
      <c r="L4468" s="228">
        <f>COUNTIF(H4467:H4488,"S")</f>
        <v>6</v>
      </c>
      <c r="M4468" s="228">
        <v>200</v>
      </c>
      <c r="N4468" s="241">
        <f>L4468*M4468</f>
        <v>1200</v>
      </c>
      <c r="O4468" s="241"/>
      <c r="P4468" s="241">
        <f>N4468+O4468</f>
        <v>1200</v>
      </c>
      <c r="Q4468" s="37">
        <f>P4468/P4471</f>
        <v>0.26414263702399293</v>
      </c>
      <c r="R4468" s="37"/>
      <c r="S4468" s="37"/>
      <c r="T4468" s="37"/>
    </row>
    <row r="4469" spans="1:20" s="36" customFormat="1" ht="20.100000000000001" customHeight="1">
      <c r="A4469" s="29"/>
      <c r="B4469" s="34"/>
      <c r="C4469" s="31"/>
      <c r="D4469" s="32"/>
      <c r="E4469" s="33"/>
      <c r="F4469" s="34" t="s">
        <v>451</v>
      </c>
      <c r="G4469" s="34" t="s">
        <v>454</v>
      </c>
      <c r="H4469" s="34" t="s">
        <v>438</v>
      </c>
      <c r="I4469" s="29"/>
      <c r="J4469" s="35" t="s">
        <v>435</v>
      </c>
      <c r="K4469" s="228" t="s">
        <v>440</v>
      </c>
      <c r="L4469" s="228">
        <f>COUNTIF(H4467:H4488,"RR")</f>
        <v>1</v>
      </c>
      <c r="M4469" s="228">
        <v>200</v>
      </c>
      <c r="N4469" s="241">
        <f>L4469*M4469</f>
        <v>200</v>
      </c>
      <c r="O4469" s="241"/>
      <c r="P4469" s="241">
        <f>N4469+O4469</f>
        <v>200</v>
      </c>
      <c r="Q4469" s="37">
        <f>P4469/P4471</f>
        <v>4.4023772837332158E-2</v>
      </c>
      <c r="R4469" s="37"/>
      <c r="S4469" s="37"/>
      <c r="T4469" s="37"/>
    </row>
    <row r="4470" spans="1:20" s="36" customFormat="1" ht="20.100000000000001" customHeight="1">
      <c r="A4470" s="29"/>
      <c r="B4470" s="34"/>
      <c r="C4470" s="31"/>
      <c r="D4470" s="32"/>
      <c r="E4470" s="33"/>
      <c r="F4470" s="34" t="s">
        <v>454</v>
      </c>
      <c r="G4470" s="34" t="s">
        <v>455</v>
      </c>
      <c r="H4470" s="34" t="s">
        <v>438</v>
      </c>
      <c r="I4470" s="29"/>
      <c r="J4470" s="35" t="s">
        <v>435</v>
      </c>
      <c r="K4470" s="228" t="s">
        <v>443</v>
      </c>
      <c r="L4470" s="228">
        <f>COUNTIF(H4467:H4488,"RB")</f>
        <v>2</v>
      </c>
      <c r="M4470" s="228">
        <v>200</v>
      </c>
      <c r="N4470" s="241">
        <f>L4470*M4470</f>
        <v>400</v>
      </c>
      <c r="O4470" s="241"/>
      <c r="P4470" s="241">
        <f>N4470+O4470</f>
        <v>400</v>
      </c>
      <c r="Q4470" s="37">
        <f>P4470/P4471</f>
        <v>8.8047545674664315E-2</v>
      </c>
      <c r="R4470" s="37"/>
      <c r="S4470" s="37"/>
      <c r="T4470" s="37"/>
    </row>
    <row r="4471" spans="1:20" s="36" customFormat="1" ht="20.100000000000001" customHeight="1">
      <c r="A4471" s="29"/>
      <c r="B4471" s="34"/>
      <c r="C4471" s="31"/>
      <c r="D4471" s="32"/>
      <c r="E4471" s="33"/>
      <c r="F4471" s="34" t="s">
        <v>455</v>
      </c>
      <c r="G4471" s="34" t="s">
        <v>456</v>
      </c>
      <c r="H4471" s="34" t="s">
        <v>434</v>
      </c>
      <c r="I4471" s="29"/>
      <c r="J4471" s="35" t="s">
        <v>435</v>
      </c>
      <c r="K4471" s="228"/>
      <c r="L4471" s="228"/>
      <c r="M4471" s="228"/>
      <c r="N4471" s="241"/>
      <c r="O4471" s="241"/>
      <c r="P4471" s="241">
        <f>SUM(P4467:P4470)</f>
        <v>4543</v>
      </c>
      <c r="Q4471" s="37">
        <f>SUM(Q4467:Q4470)</f>
        <v>0.99999999999999989</v>
      </c>
      <c r="R4471" s="37"/>
      <c r="S4471" s="37"/>
      <c r="T4471" s="37"/>
    </row>
    <row r="4472" spans="1:20" s="36" customFormat="1" ht="20.100000000000001" customHeight="1">
      <c r="A4472" s="29"/>
      <c r="B4472" s="34"/>
      <c r="C4472" s="31"/>
      <c r="D4472" s="32"/>
      <c r="E4472" s="33"/>
      <c r="F4472" s="34" t="s">
        <v>456</v>
      </c>
      <c r="G4472" s="34" t="s">
        <v>457</v>
      </c>
      <c r="H4472" s="34" t="s">
        <v>438</v>
      </c>
      <c r="I4472" s="29"/>
      <c r="J4472" s="35" t="s">
        <v>435</v>
      </c>
      <c r="K4472" s="228"/>
      <c r="L4472" s="228"/>
      <c r="M4472" s="228"/>
      <c r="N4472" s="241"/>
      <c r="O4472" s="241"/>
      <c r="P4472" s="241"/>
    </row>
    <row r="4473" spans="1:20" s="36" customFormat="1" ht="20.100000000000001" customHeight="1">
      <c r="A4473" s="29"/>
      <c r="B4473" s="34"/>
      <c r="C4473" s="31"/>
      <c r="D4473" s="32"/>
      <c r="E4473" s="33"/>
      <c r="F4473" s="34" t="s">
        <v>457</v>
      </c>
      <c r="G4473" s="34" t="s">
        <v>460</v>
      </c>
      <c r="H4473" s="34" t="s">
        <v>438</v>
      </c>
      <c r="I4473" s="29"/>
      <c r="J4473" s="35" t="s">
        <v>435</v>
      </c>
      <c r="K4473" s="228"/>
      <c r="L4473" s="228"/>
      <c r="M4473" s="228"/>
      <c r="N4473" s="241"/>
      <c r="O4473" s="241"/>
      <c r="P4473" s="241"/>
    </row>
    <row r="4474" spans="1:20" s="36" customFormat="1" ht="20.100000000000001" customHeight="1">
      <c r="A4474" s="29"/>
      <c r="B4474" s="34"/>
      <c r="C4474" s="31"/>
      <c r="D4474" s="32"/>
      <c r="E4474" s="33"/>
      <c r="F4474" s="34" t="s">
        <v>460</v>
      </c>
      <c r="G4474" s="34" t="s">
        <v>463</v>
      </c>
      <c r="H4474" s="34" t="s">
        <v>434</v>
      </c>
      <c r="I4474" s="29"/>
      <c r="J4474" s="35" t="s">
        <v>435</v>
      </c>
      <c r="K4474" s="228"/>
      <c r="L4474" s="228"/>
      <c r="M4474" s="228"/>
      <c r="N4474" s="241"/>
      <c r="O4474" s="241"/>
      <c r="P4474" s="241"/>
    </row>
    <row r="4475" spans="1:20" s="36" customFormat="1" ht="20.100000000000001" customHeight="1">
      <c r="A4475" s="29"/>
      <c r="B4475" s="34"/>
      <c r="C4475" s="31"/>
      <c r="D4475" s="32"/>
      <c r="E4475" s="33"/>
      <c r="F4475" s="34" t="s">
        <v>463</v>
      </c>
      <c r="G4475" s="34" t="s">
        <v>464</v>
      </c>
      <c r="H4475" s="34" t="s">
        <v>434</v>
      </c>
      <c r="I4475" s="29"/>
      <c r="J4475" s="35" t="s">
        <v>435</v>
      </c>
      <c r="K4475" s="228"/>
      <c r="L4475" s="228"/>
      <c r="M4475" s="228"/>
      <c r="N4475" s="241"/>
      <c r="O4475" s="241"/>
      <c r="P4475" s="241"/>
    </row>
    <row r="4476" spans="1:20" s="36" customFormat="1" ht="20.100000000000001" customHeight="1">
      <c r="A4476" s="29"/>
      <c r="B4476" s="34"/>
      <c r="C4476" s="31"/>
      <c r="D4476" s="32"/>
      <c r="E4476" s="33"/>
      <c r="F4476" s="34" t="s">
        <v>464</v>
      </c>
      <c r="G4476" s="34" t="s">
        <v>465</v>
      </c>
      <c r="H4476" s="34" t="s">
        <v>434</v>
      </c>
      <c r="I4476" s="29"/>
      <c r="J4476" s="35" t="s">
        <v>435</v>
      </c>
      <c r="K4476" s="228"/>
      <c r="L4476" s="228"/>
      <c r="M4476" s="228"/>
      <c r="N4476" s="241"/>
      <c r="O4476" s="241"/>
      <c r="P4476" s="241"/>
    </row>
    <row r="4477" spans="1:20" s="36" customFormat="1" ht="20.100000000000001" customHeight="1">
      <c r="A4477" s="29"/>
      <c r="B4477" s="34"/>
      <c r="C4477" s="31"/>
      <c r="D4477" s="32"/>
      <c r="E4477" s="33"/>
      <c r="F4477" s="34" t="s">
        <v>465</v>
      </c>
      <c r="G4477" s="34" t="s">
        <v>466</v>
      </c>
      <c r="H4477" s="34" t="s">
        <v>434</v>
      </c>
      <c r="I4477" s="29"/>
      <c r="J4477" s="35" t="s">
        <v>435</v>
      </c>
      <c r="K4477" s="228"/>
      <c r="L4477" s="228"/>
      <c r="M4477" s="228"/>
      <c r="N4477" s="241"/>
      <c r="O4477" s="241"/>
      <c r="P4477" s="241"/>
    </row>
    <row r="4478" spans="1:20" s="36" customFormat="1" ht="20.100000000000001" customHeight="1">
      <c r="A4478" s="29"/>
      <c r="B4478" s="34"/>
      <c r="C4478" s="31"/>
      <c r="D4478" s="32"/>
      <c r="E4478" s="33"/>
      <c r="F4478" s="34" t="s">
        <v>466</v>
      </c>
      <c r="G4478" s="34" t="s">
        <v>467</v>
      </c>
      <c r="H4478" s="34" t="s">
        <v>434</v>
      </c>
      <c r="I4478" s="29"/>
      <c r="J4478" s="35" t="s">
        <v>435</v>
      </c>
      <c r="K4478" s="228"/>
      <c r="L4478" s="228"/>
      <c r="M4478" s="228"/>
      <c r="N4478" s="241"/>
      <c r="O4478" s="241"/>
      <c r="P4478" s="241"/>
    </row>
    <row r="4479" spans="1:20" s="36" customFormat="1" ht="20.100000000000001" customHeight="1">
      <c r="A4479" s="29"/>
      <c r="B4479" s="34"/>
      <c r="C4479" s="31"/>
      <c r="D4479" s="32"/>
      <c r="E4479" s="33"/>
      <c r="F4479" s="34" t="s">
        <v>467</v>
      </c>
      <c r="G4479" s="34" t="s">
        <v>468</v>
      </c>
      <c r="H4479" s="34" t="s">
        <v>434</v>
      </c>
      <c r="I4479" s="29"/>
      <c r="J4479" s="35" t="s">
        <v>435</v>
      </c>
      <c r="K4479" s="228"/>
      <c r="L4479" s="228"/>
      <c r="M4479" s="228"/>
      <c r="N4479" s="241"/>
      <c r="O4479" s="241"/>
      <c r="P4479" s="241"/>
    </row>
    <row r="4480" spans="1:20" s="36" customFormat="1" ht="20.100000000000001" customHeight="1">
      <c r="A4480" s="29"/>
      <c r="B4480" s="34"/>
      <c r="C4480" s="31"/>
      <c r="D4480" s="32"/>
      <c r="E4480" s="33"/>
      <c r="F4480" s="34" t="s">
        <v>468</v>
      </c>
      <c r="G4480" s="34" t="s">
        <v>469</v>
      </c>
      <c r="H4480" s="34" t="s">
        <v>434</v>
      </c>
      <c r="I4480" s="29"/>
      <c r="J4480" s="35" t="s">
        <v>435</v>
      </c>
      <c r="K4480" s="228"/>
      <c r="L4480" s="228"/>
      <c r="M4480" s="228"/>
      <c r="N4480" s="241"/>
      <c r="O4480" s="241"/>
      <c r="P4480" s="241"/>
    </row>
    <row r="4481" spans="1:20" s="36" customFormat="1" ht="20.100000000000001" customHeight="1">
      <c r="A4481" s="29"/>
      <c r="B4481" s="34"/>
      <c r="C4481" s="31"/>
      <c r="D4481" s="32"/>
      <c r="E4481" s="33"/>
      <c r="F4481" s="34" t="s">
        <v>469</v>
      </c>
      <c r="G4481" s="34" t="s">
        <v>470</v>
      </c>
      <c r="H4481" s="34" t="s">
        <v>434</v>
      </c>
      <c r="I4481" s="29"/>
      <c r="J4481" s="35" t="s">
        <v>435</v>
      </c>
      <c r="K4481" s="228"/>
      <c r="L4481" s="228"/>
      <c r="M4481" s="228"/>
      <c r="N4481" s="241"/>
      <c r="O4481" s="241"/>
      <c r="P4481" s="241"/>
    </row>
    <row r="4482" spans="1:20" s="36" customFormat="1" ht="20.100000000000001" customHeight="1">
      <c r="A4482" s="29"/>
      <c r="B4482" s="34"/>
      <c r="C4482" s="31"/>
      <c r="D4482" s="32"/>
      <c r="E4482" s="33"/>
      <c r="F4482" s="34" t="s">
        <v>470</v>
      </c>
      <c r="G4482" s="34" t="s">
        <v>471</v>
      </c>
      <c r="H4482" s="34" t="s">
        <v>434</v>
      </c>
      <c r="I4482" s="29"/>
      <c r="J4482" s="35" t="s">
        <v>435</v>
      </c>
      <c r="K4482" s="228"/>
      <c r="L4482" s="228"/>
      <c r="M4482" s="228"/>
      <c r="N4482" s="241"/>
      <c r="O4482" s="241"/>
      <c r="P4482" s="241"/>
    </row>
    <row r="4483" spans="1:20" s="36" customFormat="1" ht="20.100000000000001" customHeight="1">
      <c r="A4483" s="29"/>
      <c r="B4483" s="34"/>
      <c r="C4483" s="31"/>
      <c r="D4483" s="32"/>
      <c r="E4483" s="33"/>
      <c r="F4483" s="34" t="s">
        <v>471</v>
      </c>
      <c r="G4483" s="34" t="s">
        <v>473</v>
      </c>
      <c r="H4483" s="34" t="s">
        <v>443</v>
      </c>
      <c r="I4483" s="29"/>
      <c r="J4483" s="35" t="s">
        <v>435</v>
      </c>
      <c r="K4483" s="228"/>
      <c r="L4483" s="228"/>
      <c r="M4483" s="228"/>
      <c r="N4483" s="241"/>
      <c r="O4483" s="241"/>
      <c r="P4483" s="241"/>
    </row>
    <row r="4484" spans="1:20" s="36" customFormat="1" ht="20.100000000000001" customHeight="1">
      <c r="A4484" s="29"/>
      <c r="B4484" s="34"/>
      <c r="C4484" s="31"/>
      <c r="D4484" s="32"/>
      <c r="E4484" s="33"/>
      <c r="F4484" s="34" t="s">
        <v>473</v>
      </c>
      <c r="G4484" s="34" t="s">
        <v>474</v>
      </c>
      <c r="H4484" s="34" t="s">
        <v>443</v>
      </c>
      <c r="I4484" s="29"/>
      <c r="J4484" s="35" t="s">
        <v>435</v>
      </c>
      <c r="K4484" s="228"/>
      <c r="L4484" s="228"/>
      <c r="M4484" s="228"/>
      <c r="N4484" s="241"/>
      <c r="O4484" s="241"/>
      <c r="P4484" s="241"/>
    </row>
    <row r="4485" spans="1:20" s="36" customFormat="1" ht="20.100000000000001" customHeight="1">
      <c r="A4485" s="29"/>
      <c r="B4485" s="34"/>
      <c r="C4485" s="31"/>
      <c r="D4485" s="32"/>
      <c r="E4485" s="33"/>
      <c r="F4485" s="34" t="s">
        <v>474</v>
      </c>
      <c r="G4485" s="34" t="s">
        <v>475</v>
      </c>
      <c r="H4485" s="34" t="s">
        <v>440</v>
      </c>
      <c r="I4485" s="29"/>
      <c r="J4485" s="35" t="s">
        <v>435</v>
      </c>
      <c r="K4485" s="228"/>
      <c r="L4485" s="228"/>
      <c r="M4485" s="228"/>
      <c r="N4485" s="241"/>
      <c r="O4485" s="241"/>
      <c r="P4485" s="241"/>
    </row>
    <row r="4486" spans="1:20" s="36" customFormat="1" ht="20.100000000000001" customHeight="1">
      <c r="A4486" s="29"/>
      <c r="B4486" s="34"/>
      <c r="C4486" s="31"/>
      <c r="D4486" s="32"/>
      <c r="E4486" s="33"/>
      <c r="F4486" s="34" t="s">
        <v>475</v>
      </c>
      <c r="G4486" s="34" t="s">
        <v>476</v>
      </c>
      <c r="H4486" s="34" t="s">
        <v>438</v>
      </c>
      <c r="I4486" s="29"/>
      <c r="J4486" s="35" t="s">
        <v>435</v>
      </c>
      <c r="K4486" s="228"/>
      <c r="L4486" s="228"/>
      <c r="M4486" s="228"/>
      <c r="N4486" s="241"/>
      <c r="O4486" s="241"/>
      <c r="P4486" s="241"/>
    </row>
    <row r="4487" spans="1:20" s="36" customFormat="1" ht="20.100000000000001" customHeight="1">
      <c r="A4487" s="29"/>
      <c r="B4487" s="34"/>
      <c r="C4487" s="31"/>
      <c r="D4487" s="32"/>
      <c r="E4487" s="33"/>
      <c r="F4487" s="34" t="s">
        <v>476</v>
      </c>
      <c r="G4487" s="34" t="s">
        <v>477</v>
      </c>
      <c r="H4487" s="34" t="s">
        <v>434</v>
      </c>
      <c r="I4487" s="29"/>
      <c r="J4487" s="35" t="s">
        <v>435</v>
      </c>
      <c r="K4487" s="228"/>
      <c r="L4487" s="228"/>
      <c r="M4487" s="228"/>
      <c r="N4487" s="241"/>
      <c r="O4487" s="241"/>
      <c r="P4487" s="241"/>
    </row>
    <row r="4488" spans="1:20" s="36" customFormat="1" ht="20.100000000000001" customHeight="1">
      <c r="A4488" s="29"/>
      <c r="B4488" s="34"/>
      <c r="C4488" s="31"/>
      <c r="D4488" s="32"/>
      <c r="E4488" s="33"/>
      <c r="F4488" s="34" t="s">
        <v>477</v>
      </c>
      <c r="G4488" s="34" t="s">
        <v>543</v>
      </c>
      <c r="H4488" s="34" t="s">
        <v>434</v>
      </c>
      <c r="I4488" s="29"/>
      <c r="J4488" s="35" t="s">
        <v>435</v>
      </c>
      <c r="K4488" s="228"/>
      <c r="L4488" s="228"/>
      <c r="M4488" s="228"/>
      <c r="N4488" s="241"/>
      <c r="O4488" s="241"/>
      <c r="P4488" s="241"/>
    </row>
    <row r="4489" spans="1:20" s="36" customFormat="1" ht="20.100000000000001" customHeight="1">
      <c r="A4489" s="29"/>
      <c r="B4489" s="34"/>
      <c r="C4489" s="31"/>
      <c r="D4489" s="32"/>
      <c r="E4489" s="33"/>
      <c r="F4489" s="34" t="s">
        <v>543</v>
      </c>
      <c r="G4489" s="34" t="s">
        <v>735</v>
      </c>
      <c r="H4489" s="34" t="s">
        <v>434</v>
      </c>
      <c r="I4489" s="29"/>
      <c r="J4489" s="35" t="s">
        <v>435</v>
      </c>
      <c r="K4489" s="228"/>
      <c r="L4489" s="228"/>
      <c r="M4489" s="228"/>
      <c r="N4489" s="241"/>
      <c r="O4489" s="241"/>
      <c r="P4489" s="241"/>
    </row>
    <row r="4490" spans="1:20" s="25" customFormat="1" ht="20.100000000000001" customHeight="1">
      <c r="A4490" s="20"/>
      <c r="B4490" s="44"/>
      <c r="C4490" s="41"/>
      <c r="D4490" s="42"/>
      <c r="E4490" s="43"/>
      <c r="F4490" s="44"/>
      <c r="G4490" s="44"/>
      <c r="H4490" s="44"/>
      <c r="I4490" s="20"/>
      <c r="J4490" s="24"/>
      <c r="K4490" s="226"/>
      <c r="L4490" s="226"/>
      <c r="M4490" s="226"/>
      <c r="N4490" s="239"/>
      <c r="O4490" s="239"/>
      <c r="P4490" s="239"/>
    </row>
    <row r="4491" spans="1:20" s="25" customFormat="1" ht="20.100000000000001" customHeight="1">
      <c r="A4491" s="20"/>
      <c r="B4491" s="44"/>
      <c r="C4491" s="41"/>
      <c r="D4491" s="42"/>
      <c r="E4491" s="43"/>
      <c r="F4491" s="44"/>
      <c r="G4491" s="44"/>
      <c r="H4491" s="44"/>
      <c r="I4491" s="20"/>
      <c r="J4491" s="24"/>
      <c r="K4491" s="226"/>
      <c r="L4491" s="226"/>
      <c r="M4491" s="226"/>
      <c r="N4491" s="239"/>
      <c r="O4491" s="239"/>
      <c r="P4491" s="239"/>
    </row>
    <row r="4492" spans="1:20" s="36" customFormat="1" ht="20.100000000000001" customHeight="1">
      <c r="A4492" s="29"/>
      <c r="B4492" s="34">
        <v>326</v>
      </c>
      <c r="C4492" s="31">
        <v>3.0569999999999999</v>
      </c>
      <c r="D4492" s="32" t="s">
        <v>339</v>
      </c>
      <c r="E4492" s="33">
        <v>1.6659999999999999</v>
      </c>
      <c r="F4492" s="34" t="s">
        <v>433</v>
      </c>
      <c r="G4492" s="34" t="s">
        <v>447</v>
      </c>
      <c r="H4492" s="34" t="s">
        <v>434</v>
      </c>
      <c r="I4492" s="29"/>
      <c r="J4492" s="35" t="s">
        <v>435</v>
      </c>
      <c r="K4492" s="228" t="s">
        <v>434</v>
      </c>
      <c r="L4492" s="228">
        <f>COUNTIF(H4492:H4499,"B")</f>
        <v>4</v>
      </c>
      <c r="M4492" s="228">
        <v>200</v>
      </c>
      <c r="N4492" s="241">
        <f>L4492*M4492</f>
        <v>800</v>
      </c>
      <c r="O4492" s="241"/>
      <c r="P4492" s="241">
        <f>O4492+N4492</f>
        <v>800</v>
      </c>
      <c r="Q4492" s="37">
        <f>P4492/P4496</f>
        <v>0.48019207683073228</v>
      </c>
      <c r="R4492" s="37"/>
      <c r="S4492" s="37"/>
      <c r="T4492" s="37"/>
    </row>
    <row r="4493" spans="1:20" s="36" customFormat="1" ht="20.100000000000001" customHeight="1">
      <c r="A4493" s="29"/>
      <c r="B4493" s="34"/>
      <c r="C4493" s="31"/>
      <c r="D4493" s="32"/>
      <c r="E4493" s="33"/>
      <c r="F4493" s="34" t="s">
        <v>447</v>
      </c>
      <c r="G4493" s="34" t="s">
        <v>451</v>
      </c>
      <c r="H4493" s="34" t="s">
        <v>443</v>
      </c>
      <c r="I4493" s="29"/>
      <c r="J4493" s="35" t="s">
        <v>435</v>
      </c>
      <c r="K4493" s="228" t="s">
        <v>438</v>
      </c>
      <c r="L4493" s="228">
        <f>COUNTIF(H4492:H4499,"S")</f>
        <v>1</v>
      </c>
      <c r="M4493" s="228">
        <v>200</v>
      </c>
      <c r="N4493" s="241">
        <f>L4493*M4493</f>
        <v>200</v>
      </c>
      <c r="O4493" s="241"/>
      <c r="P4493" s="241">
        <f>N4493+O4493</f>
        <v>200</v>
      </c>
      <c r="Q4493" s="37">
        <f>P4493/P4496</f>
        <v>0.12004801920768307</v>
      </c>
      <c r="R4493" s="37"/>
      <c r="S4493" s="37"/>
      <c r="T4493" s="37"/>
    </row>
    <row r="4494" spans="1:20" s="36" customFormat="1" ht="20.100000000000001" customHeight="1">
      <c r="A4494" s="29"/>
      <c r="B4494" s="34"/>
      <c r="C4494" s="31"/>
      <c r="D4494" s="32"/>
      <c r="E4494" s="33"/>
      <c r="F4494" s="34" t="s">
        <v>451</v>
      </c>
      <c r="G4494" s="34" t="s">
        <v>454</v>
      </c>
      <c r="H4494" s="34" t="s">
        <v>443</v>
      </c>
      <c r="I4494" s="29"/>
      <c r="J4494" s="35" t="s">
        <v>435</v>
      </c>
      <c r="K4494" s="228" t="s">
        <v>440</v>
      </c>
      <c r="L4494" s="228">
        <f>COUNTIF(H4492:H4499,"RR")</f>
        <v>0</v>
      </c>
      <c r="M4494" s="228">
        <v>200</v>
      </c>
      <c r="N4494" s="241">
        <f>L4494*M4494</f>
        <v>0</v>
      </c>
      <c r="O4494" s="241"/>
      <c r="P4494" s="241">
        <f>N4494+O4494</f>
        <v>0</v>
      </c>
      <c r="Q4494" s="37">
        <f>P4494/P4496</f>
        <v>0</v>
      </c>
      <c r="R4494" s="37"/>
      <c r="S4494" s="37"/>
      <c r="T4494" s="37"/>
    </row>
    <row r="4495" spans="1:20" s="36" customFormat="1" ht="20.100000000000001" customHeight="1">
      <c r="A4495" s="29"/>
      <c r="B4495" s="34"/>
      <c r="C4495" s="31"/>
      <c r="D4495" s="32"/>
      <c r="E4495" s="33"/>
      <c r="F4495" s="34" t="s">
        <v>454</v>
      </c>
      <c r="G4495" s="34" t="s">
        <v>455</v>
      </c>
      <c r="H4495" s="34" t="s">
        <v>443</v>
      </c>
      <c r="I4495" s="29"/>
      <c r="J4495" s="35" t="s">
        <v>435</v>
      </c>
      <c r="K4495" s="228" t="s">
        <v>443</v>
      </c>
      <c r="L4495" s="228">
        <f>COUNTIF(H4492:H4499,"RB")</f>
        <v>3</v>
      </c>
      <c r="M4495" s="228">
        <v>200</v>
      </c>
      <c r="N4495" s="241">
        <f>L4495*M4495</f>
        <v>600</v>
      </c>
      <c r="O4495" s="241">
        <v>66</v>
      </c>
      <c r="P4495" s="241">
        <f>N4495+O4495</f>
        <v>666</v>
      </c>
      <c r="Q4495" s="37">
        <f>P4495/P4496</f>
        <v>0.39975990396158462</v>
      </c>
      <c r="R4495" s="37"/>
      <c r="S4495" s="37"/>
      <c r="T4495" s="37"/>
    </row>
    <row r="4496" spans="1:20" s="36" customFormat="1" ht="20.100000000000001" customHeight="1">
      <c r="A4496" s="29"/>
      <c r="B4496" s="34"/>
      <c r="C4496" s="31"/>
      <c r="D4496" s="32"/>
      <c r="E4496" s="33"/>
      <c r="F4496" s="34" t="s">
        <v>455</v>
      </c>
      <c r="G4496" s="34" t="s">
        <v>456</v>
      </c>
      <c r="H4496" s="34" t="s">
        <v>434</v>
      </c>
      <c r="I4496" s="29"/>
      <c r="J4496" s="35" t="s">
        <v>435</v>
      </c>
      <c r="K4496" s="228"/>
      <c r="L4496" s="228"/>
      <c r="M4496" s="228"/>
      <c r="N4496" s="241"/>
      <c r="O4496" s="241"/>
      <c r="P4496" s="241">
        <f>SUM(P4492:P4495)</f>
        <v>1666</v>
      </c>
      <c r="Q4496" s="37">
        <f>SUM(Q4492:Q4495)</f>
        <v>1</v>
      </c>
      <c r="R4496" s="37"/>
      <c r="S4496" s="37"/>
      <c r="T4496" s="37"/>
    </row>
    <row r="4497" spans="1:20" s="36" customFormat="1" ht="20.100000000000001" customHeight="1">
      <c r="A4497" s="29"/>
      <c r="B4497" s="34"/>
      <c r="C4497" s="31"/>
      <c r="D4497" s="32"/>
      <c r="E4497" s="33"/>
      <c r="F4497" s="34" t="s">
        <v>456</v>
      </c>
      <c r="G4497" s="34" t="s">
        <v>457</v>
      </c>
      <c r="H4497" s="34" t="s">
        <v>438</v>
      </c>
      <c r="I4497" s="29"/>
      <c r="J4497" s="35" t="s">
        <v>435</v>
      </c>
      <c r="K4497" s="228"/>
      <c r="L4497" s="228"/>
      <c r="M4497" s="228"/>
      <c r="N4497" s="241"/>
      <c r="O4497" s="241"/>
      <c r="P4497" s="241"/>
    </row>
    <row r="4498" spans="1:20" s="36" customFormat="1" ht="20.100000000000001" customHeight="1">
      <c r="A4498" s="29"/>
      <c r="B4498" s="34"/>
      <c r="C4498" s="31"/>
      <c r="D4498" s="32"/>
      <c r="E4498" s="33"/>
      <c r="F4498" s="34" t="s">
        <v>457</v>
      </c>
      <c r="G4498" s="34" t="s">
        <v>460</v>
      </c>
      <c r="H4498" s="34" t="s">
        <v>434</v>
      </c>
      <c r="I4498" s="29"/>
      <c r="J4498" s="35" t="s">
        <v>435</v>
      </c>
      <c r="K4498" s="228"/>
      <c r="L4498" s="228"/>
      <c r="M4498" s="228"/>
      <c r="N4498" s="241"/>
      <c r="O4498" s="241"/>
      <c r="P4498" s="241"/>
    </row>
    <row r="4499" spans="1:20" s="36" customFormat="1" ht="20.100000000000001" customHeight="1">
      <c r="A4499" s="29"/>
      <c r="B4499" s="34"/>
      <c r="C4499" s="31"/>
      <c r="D4499" s="32"/>
      <c r="E4499" s="33"/>
      <c r="F4499" s="34" t="s">
        <v>460</v>
      </c>
      <c r="G4499" s="34" t="s">
        <v>463</v>
      </c>
      <c r="H4499" s="34" t="s">
        <v>434</v>
      </c>
      <c r="I4499" s="29"/>
      <c r="J4499" s="35" t="s">
        <v>435</v>
      </c>
      <c r="K4499" s="228"/>
      <c r="L4499" s="228"/>
      <c r="M4499" s="228"/>
      <c r="N4499" s="241"/>
      <c r="O4499" s="241"/>
      <c r="P4499" s="241"/>
    </row>
    <row r="4500" spans="1:20" s="36" customFormat="1" ht="20.100000000000001" customHeight="1">
      <c r="A4500" s="29"/>
      <c r="B4500" s="34"/>
      <c r="C4500" s="31"/>
      <c r="D4500" s="32"/>
      <c r="E4500" s="33"/>
      <c r="F4500" s="34" t="s">
        <v>463</v>
      </c>
      <c r="G4500" s="34" t="s">
        <v>571</v>
      </c>
      <c r="H4500" s="34" t="s">
        <v>443</v>
      </c>
      <c r="I4500" s="29"/>
      <c r="J4500" s="35" t="s">
        <v>435</v>
      </c>
      <c r="K4500" s="228"/>
      <c r="L4500" s="228"/>
      <c r="M4500" s="228"/>
      <c r="N4500" s="241"/>
      <c r="O4500" s="241"/>
      <c r="P4500" s="241"/>
    </row>
    <row r="4501" spans="1:20" s="25" customFormat="1" ht="20.100000000000001" customHeight="1">
      <c r="A4501" s="20"/>
      <c r="B4501" s="44"/>
      <c r="C4501" s="41"/>
      <c r="D4501" s="42"/>
      <c r="E4501" s="43"/>
      <c r="F4501" s="44"/>
      <c r="G4501" s="44"/>
      <c r="H4501" s="44"/>
      <c r="I4501" s="20"/>
      <c r="J4501" s="24"/>
      <c r="K4501" s="226"/>
      <c r="L4501" s="226"/>
      <c r="M4501" s="226"/>
      <c r="N4501" s="239"/>
      <c r="O4501" s="239"/>
      <c r="P4501" s="239"/>
    </row>
    <row r="4502" spans="1:20" s="25" customFormat="1" ht="20.100000000000001" customHeight="1">
      <c r="A4502" s="20"/>
      <c r="B4502" s="44"/>
      <c r="C4502" s="41"/>
      <c r="D4502" s="42"/>
      <c r="E4502" s="43"/>
      <c r="F4502" s="44"/>
      <c r="G4502" s="44"/>
      <c r="H4502" s="44"/>
      <c r="I4502" s="20"/>
      <c r="J4502" s="24"/>
      <c r="K4502" s="226"/>
      <c r="L4502" s="226"/>
      <c r="M4502" s="226"/>
      <c r="N4502" s="239"/>
      <c r="O4502" s="239"/>
      <c r="P4502" s="239"/>
    </row>
    <row r="4503" spans="1:20" s="36" customFormat="1" ht="20.100000000000001" customHeight="1">
      <c r="A4503" s="29"/>
      <c r="B4503" s="34">
        <v>327</v>
      </c>
      <c r="C4503" s="31">
        <v>3.0579999999999998</v>
      </c>
      <c r="D4503" s="32" t="s">
        <v>340</v>
      </c>
      <c r="E4503" s="33">
        <v>3.22</v>
      </c>
      <c r="F4503" s="34" t="s">
        <v>433</v>
      </c>
      <c r="G4503" s="34" t="s">
        <v>447</v>
      </c>
      <c r="H4503" s="34" t="s">
        <v>438</v>
      </c>
      <c r="I4503" s="29"/>
      <c r="J4503" s="35" t="s">
        <v>435</v>
      </c>
      <c r="K4503" s="228" t="s">
        <v>434</v>
      </c>
      <c r="L4503" s="228">
        <f>COUNTIF(H4503:H4518,"B")</f>
        <v>3</v>
      </c>
      <c r="M4503" s="228">
        <v>200</v>
      </c>
      <c r="N4503" s="241">
        <f>L4503*M4503</f>
        <v>600</v>
      </c>
      <c r="O4503" s="241">
        <v>20</v>
      </c>
      <c r="P4503" s="241">
        <f>O4503+N4503</f>
        <v>620</v>
      </c>
      <c r="Q4503" s="37">
        <f>P4503/P4507</f>
        <v>0.19254658385093168</v>
      </c>
      <c r="R4503" s="37"/>
      <c r="S4503" s="37"/>
      <c r="T4503" s="37"/>
    </row>
    <row r="4504" spans="1:20" s="36" customFormat="1" ht="20.100000000000001" customHeight="1">
      <c r="A4504" s="29"/>
      <c r="B4504" s="34"/>
      <c r="C4504" s="31"/>
      <c r="D4504" s="32"/>
      <c r="E4504" s="33"/>
      <c r="F4504" s="34" t="s">
        <v>447</v>
      </c>
      <c r="G4504" s="34" t="s">
        <v>451</v>
      </c>
      <c r="H4504" s="34" t="s">
        <v>438</v>
      </c>
      <c r="I4504" s="29"/>
      <c r="J4504" s="35" t="s">
        <v>435</v>
      </c>
      <c r="K4504" s="228" t="s">
        <v>438</v>
      </c>
      <c r="L4504" s="228">
        <f>COUNTIF(H4503:H4518,"S")</f>
        <v>6</v>
      </c>
      <c r="M4504" s="228">
        <v>200</v>
      </c>
      <c r="N4504" s="241">
        <f>L4504*M4504</f>
        <v>1200</v>
      </c>
      <c r="O4504" s="241"/>
      <c r="P4504" s="241">
        <f>N4504+O4504</f>
        <v>1200</v>
      </c>
      <c r="Q4504" s="37">
        <f>P4504/P4507</f>
        <v>0.37267080745341613</v>
      </c>
      <c r="R4504" s="37"/>
      <c r="S4504" s="37"/>
      <c r="T4504" s="37"/>
    </row>
    <row r="4505" spans="1:20" s="36" customFormat="1" ht="20.100000000000001" customHeight="1">
      <c r="A4505" s="29"/>
      <c r="B4505" s="34"/>
      <c r="C4505" s="31"/>
      <c r="D4505" s="32"/>
      <c r="E4505" s="33"/>
      <c r="F4505" s="34" t="s">
        <v>451</v>
      </c>
      <c r="G4505" s="34" t="s">
        <v>454</v>
      </c>
      <c r="H4505" s="34" t="s">
        <v>438</v>
      </c>
      <c r="I4505" s="29"/>
      <c r="J4505" s="35" t="s">
        <v>435</v>
      </c>
      <c r="K4505" s="228" t="s">
        <v>440</v>
      </c>
      <c r="L4505" s="228">
        <f>COUNTIF(H4503:H4518,"RR")</f>
        <v>2</v>
      </c>
      <c r="M4505" s="228">
        <v>200</v>
      </c>
      <c r="N4505" s="241">
        <f>L4505*M4505</f>
        <v>400</v>
      </c>
      <c r="O4505" s="241"/>
      <c r="P4505" s="241">
        <f>N4505+O4505</f>
        <v>400</v>
      </c>
      <c r="Q4505" s="37">
        <f>P4505/P4507</f>
        <v>0.12422360248447205</v>
      </c>
      <c r="R4505" s="37"/>
      <c r="S4505" s="37"/>
      <c r="T4505" s="37"/>
    </row>
    <row r="4506" spans="1:20" s="36" customFormat="1" ht="20.100000000000001" customHeight="1">
      <c r="A4506" s="29"/>
      <c r="B4506" s="34"/>
      <c r="C4506" s="31"/>
      <c r="D4506" s="32"/>
      <c r="E4506" s="33"/>
      <c r="F4506" s="34" t="s">
        <v>454</v>
      </c>
      <c r="G4506" s="34" t="s">
        <v>455</v>
      </c>
      <c r="H4506" s="34" t="s">
        <v>443</v>
      </c>
      <c r="I4506" s="29"/>
      <c r="J4506" s="35" t="s">
        <v>435</v>
      </c>
      <c r="K4506" s="228" t="s">
        <v>443</v>
      </c>
      <c r="L4506" s="228">
        <f>COUNTIF(H4503:H4518,"RB")</f>
        <v>5</v>
      </c>
      <c r="M4506" s="228">
        <v>200</v>
      </c>
      <c r="N4506" s="241">
        <f>L4506*M4506</f>
        <v>1000</v>
      </c>
      <c r="O4506" s="241"/>
      <c r="P4506" s="241">
        <f>N4506+O4506</f>
        <v>1000</v>
      </c>
      <c r="Q4506" s="37">
        <f>P4506/P4507</f>
        <v>0.3105590062111801</v>
      </c>
      <c r="R4506" s="37"/>
      <c r="S4506" s="37"/>
      <c r="T4506" s="37"/>
    </row>
    <row r="4507" spans="1:20" s="36" customFormat="1" ht="20.100000000000001" customHeight="1">
      <c r="A4507" s="29"/>
      <c r="B4507" s="34"/>
      <c r="C4507" s="31"/>
      <c r="D4507" s="32"/>
      <c r="E4507" s="33"/>
      <c r="F4507" s="34" t="s">
        <v>455</v>
      </c>
      <c r="G4507" s="34" t="s">
        <v>456</v>
      </c>
      <c r="H4507" s="34" t="s">
        <v>443</v>
      </c>
      <c r="I4507" s="29"/>
      <c r="J4507" s="35" t="s">
        <v>435</v>
      </c>
      <c r="K4507" s="228"/>
      <c r="L4507" s="228"/>
      <c r="M4507" s="228"/>
      <c r="N4507" s="241"/>
      <c r="O4507" s="241"/>
      <c r="P4507" s="241">
        <f>SUM(P4503:P4506)</f>
        <v>3220</v>
      </c>
      <c r="Q4507" s="37">
        <f>SUM(Q4503:Q4506)</f>
        <v>1</v>
      </c>
      <c r="R4507" s="37"/>
      <c r="S4507" s="37"/>
      <c r="T4507" s="37"/>
    </row>
    <row r="4508" spans="1:20" s="36" customFormat="1" ht="20.100000000000001" customHeight="1">
      <c r="A4508" s="29"/>
      <c r="B4508" s="34"/>
      <c r="C4508" s="31"/>
      <c r="D4508" s="32"/>
      <c r="E4508" s="33"/>
      <c r="F4508" s="34" t="s">
        <v>456</v>
      </c>
      <c r="G4508" s="34" t="s">
        <v>457</v>
      </c>
      <c r="H4508" s="34" t="s">
        <v>440</v>
      </c>
      <c r="I4508" s="29"/>
      <c r="J4508" s="35" t="s">
        <v>435</v>
      </c>
      <c r="K4508" s="228"/>
      <c r="L4508" s="228"/>
      <c r="M4508" s="228"/>
      <c r="N4508" s="241"/>
      <c r="O4508" s="241"/>
      <c r="P4508" s="241"/>
    </row>
    <row r="4509" spans="1:20" s="36" customFormat="1" ht="20.100000000000001" customHeight="1">
      <c r="A4509" s="29"/>
      <c r="B4509" s="34"/>
      <c r="C4509" s="31"/>
      <c r="D4509" s="32"/>
      <c r="E4509" s="33"/>
      <c r="F4509" s="34" t="s">
        <v>457</v>
      </c>
      <c r="G4509" s="34" t="s">
        <v>460</v>
      </c>
      <c r="H4509" s="34" t="s">
        <v>438</v>
      </c>
      <c r="I4509" s="29"/>
      <c r="J4509" s="35" t="s">
        <v>435</v>
      </c>
      <c r="K4509" s="228"/>
      <c r="L4509" s="228"/>
      <c r="M4509" s="228"/>
      <c r="N4509" s="241"/>
      <c r="O4509" s="241"/>
      <c r="P4509" s="241"/>
    </row>
    <row r="4510" spans="1:20" s="36" customFormat="1" ht="20.100000000000001" customHeight="1">
      <c r="A4510" s="29"/>
      <c r="B4510" s="34"/>
      <c r="C4510" s="31"/>
      <c r="D4510" s="32"/>
      <c r="E4510" s="33"/>
      <c r="F4510" s="34" t="s">
        <v>460</v>
      </c>
      <c r="G4510" s="34" t="s">
        <v>463</v>
      </c>
      <c r="H4510" s="34" t="s">
        <v>434</v>
      </c>
      <c r="I4510" s="29"/>
      <c r="J4510" s="35" t="s">
        <v>435</v>
      </c>
      <c r="K4510" s="228"/>
      <c r="L4510" s="228"/>
      <c r="M4510" s="228"/>
      <c r="N4510" s="241"/>
      <c r="O4510" s="241"/>
      <c r="P4510" s="241"/>
    </row>
    <row r="4511" spans="1:20" s="36" customFormat="1" ht="20.100000000000001" customHeight="1">
      <c r="A4511" s="29"/>
      <c r="B4511" s="34"/>
      <c r="C4511" s="31"/>
      <c r="D4511" s="32"/>
      <c r="E4511" s="33"/>
      <c r="F4511" s="34" t="s">
        <v>463</v>
      </c>
      <c r="G4511" s="34" t="s">
        <v>464</v>
      </c>
      <c r="H4511" s="34" t="s">
        <v>443</v>
      </c>
      <c r="I4511" s="29"/>
      <c r="J4511" s="35" t="s">
        <v>435</v>
      </c>
      <c r="K4511" s="228"/>
      <c r="L4511" s="228"/>
      <c r="M4511" s="228"/>
      <c r="N4511" s="241"/>
      <c r="O4511" s="241"/>
      <c r="P4511" s="241"/>
    </row>
    <row r="4512" spans="1:20" s="36" customFormat="1" ht="20.100000000000001" customHeight="1">
      <c r="A4512" s="29"/>
      <c r="B4512" s="34"/>
      <c r="C4512" s="31"/>
      <c r="D4512" s="32"/>
      <c r="E4512" s="33"/>
      <c r="F4512" s="34" t="s">
        <v>464</v>
      </c>
      <c r="G4512" s="34" t="s">
        <v>465</v>
      </c>
      <c r="H4512" s="34" t="s">
        <v>443</v>
      </c>
      <c r="I4512" s="29"/>
      <c r="J4512" s="35" t="s">
        <v>435</v>
      </c>
      <c r="K4512" s="228"/>
      <c r="L4512" s="228"/>
      <c r="M4512" s="228"/>
      <c r="N4512" s="241"/>
      <c r="O4512" s="241"/>
      <c r="P4512" s="241"/>
    </row>
    <row r="4513" spans="1:20" s="36" customFormat="1" ht="20.100000000000001" customHeight="1">
      <c r="A4513" s="29"/>
      <c r="B4513" s="34"/>
      <c r="C4513" s="31"/>
      <c r="D4513" s="32"/>
      <c r="E4513" s="33"/>
      <c r="F4513" s="34" t="s">
        <v>465</v>
      </c>
      <c r="G4513" s="34" t="s">
        <v>466</v>
      </c>
      <c r="H4513" s="34" t="s">
        <v>434</v>
      </c>
      <c r="I4513" s="29"/>
      <c r="J4513" s="35" t="s">
        <v>435</v>
      </c>
      <c r="K4513" s="228"/>
      <c r="L4513" s="228"/>
      <c r="M4513" s="228"/>
      <c r="N4513" s="241"/>
      <c r="O4513" s="241"/>
      <c r="P4513" s="241"/>
    </row>
    <row r="4514" spans="1:20" s="36" customFormat="1" ht="20.100000000000001" customHeight="1">
      <c r="A4514" s="29"/>
      <c r="B4514" s="34"/>
      <c r="C4514" s="31"/>
      <c r="D4514" s="32"/>
      <c r="E4514" s="33"/>
      <c r="F4514" s="34" t="s">
        <v>466</v>
      </c>
      <c r="G4514" s="34" t="s">
        <v>467</v>
      </c>
      <c r="H4514" s="34" t="s">
        <v>438</v>
      </c>
      <c r="I4514" s="29"/>
      <c r="J4514" s="35" t="s">
        <v>435</v>
      </c>
      <c r="K4514" s="228"/>
      <c r="L4514" s="228"/>
      <c r="M4514" s="228"/>
      <c r="N4514" s="241"/>
      <c r="O4514" s="241"/>
      <c r="P4514" s="241"/>
    </row>
    <row r="4515" spans="1:20" s="36" customFormat="1" ht="20.100000000000001" customHeight="1">
      <c r="A4515" s="29"/>
      <c r="B4515" s="34"/>
      <c r="C4515" s="31"/>
      <c r="D4515" s="32"/>
      <c r="E4515" s="33"/>
      <c r="F4515" s="34" t="s">
        <v>467</v>
      </c>
      <c r="G4515" s="34" t="s">
        <v>468</v>
      </c>
      <c r="H4515" s="34" t="s">
        <v>440</v>
      </c>
      <c r="I4515" s="29"/>
      <c r="J4515" s="35" t="s">
        <v>435</v>
      </c>
      <c r="K4515" s="228"/>
      <c r="L4515" s="228"/>
      <c r="M4515" s="228"/>
      <c r="N4515" s="241"/>
      <c r="O4515" s="241"/>
      <c r="P4515" s="241"/>
    </row>
    <row r="4516" spans="1:20" s="36" customFormat="1" ht="20.100000000000001" customHeight="1">
      <c r="A4516" s="29"/>
      <c r="B4516" s="34"/>
      <c r="C4516" s="31"/>
      <c r="D4516" s="32"/>
      <c r="E4516" s="33"/>
      <c r="F4516" s="34" t="s">
        <v>468</v>
      </c>
      <c r="G4516" s="34" t="s">
        <v>469</v>
      </c>
      <c r="H4516" s="34" t="s">
        <v>434</v>
      </c>
      <c r="I4516" s="29"/>
      <c r="J4516" s="35" t="s">
        <v>435</v>
      </c>
      <c r="K4516" s="228"/>
      <c r="L4516" s="228"/>
      <c r="M4516" s="228"/>
      <c r="N4516" s="241"/>
      <c r="O4516" s="241"/>
      <c r="P4516" s="241"/>
    </row>
    <row r="4517" spans="1:20" s="36" customFormat="1" ht="20.100000000000001" customHeight="1">
      <c r="A4517" s="29"/>
      <c r="B4517" s="34"/>
      <c r="C4517" s="31"/>
      <c r="D4517" s="32"/>
      <c r="E4517" s="33"/>
      <c r="F4517" s="34" t="s">
        <v>469</v>
      </c>
      <c r="G4517" s="34" t="s">
        <v>470</v>
      </c>
      <c r="H4517" s="34" t="s">
        <v>443</v>
      </c>
      <c r="I4517" s="29"/>
      <c r="J4517" s="35" t="s">
        <v>435</v>
      </c>
      <c r="K4517" s="228"/>
      <c r="L4517" s="228"/>
      <c r="M4517" s="228"/>
      <c r="N4517" s="241"/>
      <c r="O4517" s="241"/>
      <c r="P4517" s="241"/>
    </row>
    <row r="4518" spans="1:20" s="36" customFormat="1" ht="20.100000000000001" customHeight="1">
      <c r="A4518" s="29"/>
      <c r="B4518" s="34"/>
      <c r="C4518" s="31"/>
      <c r="D4518" s="32"/>
      <c r="E4518" s="33"/>
      <c r="F4518" s="34" t="s">
        <v>470</v>
      </c>
      <c r="G4518" s="34" t="s">
        <v>471</v>
      </c>
      <c r="H4518" s="34" t="s">
        <v>438</v>
      </c>
      <c r="I4518" s="29"/>
      <c r="J4518" s="35" t="s">
        <v>435</v>
      </c>
      <c r="K4518" s="228"/>
      <c r="L4518" s="228"/>
      <c r="M4518" s="228"/>
      <c r="N4518" s="241"/>
      <c r="O4518" s="241"/>
      <c r="P4518" s="241"/>
    </row>
    <row r="4519" spans="1:20" s="36" customFormat="1" ht="20.100000000000001" customHeight="1">
      <c r="A4519" s="29"/>
      <c r="B4519" s="34"/>
      <c r="C4519" s="31"/>
      <c r="D4519" s="32"/>
      <c r="E4519" s="33"/>
      <c r="F4519" s="34" t="s">
        <v>471</v>
      </c>
      <c r="G4519" s="34" t="s">
        <v>736</v>
      </c>
      <c r="H4519" s="34" t="s">
        <v>434</v>
      </c>
      <c r="I4519" s="29"/>
      <c r="J4519" s="35" t="s">
        <v>435</v>
      </c>
      <c r="K4519" s="228"/>
      <c r="L4519" s="228"/>
      <c r="M4519" s="228"/>
      <c r="N4519" s="241"/>
      <c r="O4519" s="241"/>
      <c r="P4519" s="241"/>
    </row>
    <row r="4520" spans="1:20" s="25" customFormat="1" ht="20.100000000000001" customHeight="1">
      <c r="A4520" s="20"/>
      <c r="B4520" s="44"/>
      <c r="C4520" s="41"/>
      <c r="D4520" s="42"/>
      <c r="E4520" s="43"/>
      <c r="F4520" s="44"/>
      <c r="G4520" s="44"/>
      <c r="H4520" s="44"/>
      <c r="I4520" s="20"/>
      <c r="J4520" s="24"/>
      <c r="K4520" s="226"/>
      <c r="L4520" s="226"/>
      <c r="M4520" s="226"/>
      <c r="N4520" s="239"/>
      <c r="O4520" s="239"/>
      <c r="P4520" s="239"/>
    </row>
    <row r="4521" spans="1:20" s="25" customFormat="1" ht="20.100000000000001" customHeight="1">
      <c r="A4521" s="20"/>
      <c r="B4521" s="44"/>
      <c r="C4521" s="41"/>
      <c r="D4521" s="42"/>
      <c r="E4521" s="43"/>
      <c r="F4521" s="44"/>
      <c r="G4521" s="44"/>
      <c r="H4521" s="44"/>
      <c r="I4521" s="20"/>
      <c r="J4521" s="24"/>
      <c r="K4521" s="226"/>
      <c r="L4521" s="226"/>
      <c r="M4521" s="226"/>
      <c r="N4521" s="239"/>
      <c r="O4521" s="239"/>
      <c r="P4521" s="239"/>
    </row>
    <row r="4522" spans="1:20" s="36" customFormat="1" ht="20.100000000000001" customHeight="1">
      <c r="A4522" s="29"/>
      <c r="B4522" s="34">
        <v>328</v>
      </c>
      <c r="C4522" s="31">
        <v>3.0590000000000002</v>
      </c>
      <c r="D4522" s="32" t="s">
        <v>341</v>
      </c>
      <c r="E4522" s="33">
        <v>0.84499999999999997</v>
      </c>
      <c r="F4522" s="34" t="s">
        <v>433</v>
      </c>
      <c r="G4522" s="34" t="s">
        <v>447</v>
      </c>
      <c r="H4522" s="34" t="s">
        <v>434</v>
      </c>
      <c r="I4522" s="29"/>
      <c r="J4522" s="35" t="s">
        <v>435</v>
      </c>
      <c r="K4522" s="228" t="s">
        <v>434</v>
      </c>
      <c r="L4522" s="228">
        <f>COUNTIF(H4522:H4525,"B")</f>
        <v>2</v>
      </c>
      <c r="M4522" s="228">
        <v>200</v>
      </c>
      <c r="N4522" s="241">
        <f>L4522*M4522</f>
        <v>400</v>
      </c>
      <c r="O4522" s="241">
        <v>45</v>
      </c>
      <c r="P4522" s="241">
        <f>O4522+N4522</f>
        <v>445</v>
      </c>
      <c r="Q4522" s="37">
        <f>P4522/P4526</f>
        <v>0.52662721893491127</v>
      </c>
      <c r="R4522" s="37"/>
      <c r="S4522" s="37"/>
      <c r="T4522" s="37"/>
    </row>
    <row r="4523" spans="1:20" s="36" customFormat="1" ht="20.100000000000001" customHeight="1">
      <c r="A4523" s="29"/>
      <c r="B4523" s="34"/>
      <c r="C4523" s="31"/>
      <c r="D4523" s="32"/>
      <c r="E4523" s="33"/>
      <c r="F4523" s="34" t="s">
        <v>447</v>
      </c>
      <c r="G4523" s="34" t="s">
        <v>451</v>
      </c>
      <c r="H4523" s="34" t="s">
        <v>443</v>
      </c>
      <c r="I4523" s="29"/>
      <c r="J4523" s="35" t="s">
        <v>435</v>
      </c>
      <c r="K4523" s="228" t="s">
        <v>438</v>
      </c>
      <c r="L4523" s="228">
        <f>COUNTIF(H4522:H4525,"S")</f>
        <v>0</v>
      </c>
      <c r="M4523" s="228">
        <v>200</v>
      </c>
      <c r="N4523" s="241">
        <f>L4523*M4523</f>
        <v>0</v>
      </c>
      <c r="O4523" s="241"/>
      <c r="P4523" s="241">
        <f>N4523+O4523</f>
        <v>0</v>
      </c>
      <c r="Q4523" s="37">
        <f>P4523/P4526</f>
        <v>0</v>
      </c>
      <c r="R4523" s="37"/>
      <c r="S4523" s="37"/>
      <c r="T4523" s="37"/>
    </row>
    <row r="4524" spans="1:20" s="36" customFormat="1" ht="20.100000000000001" customHeight="1">
      <c r="A4524" s="29"/>
      <c r="B4524" s="34"/>
      <c r="C4524" s="31"/>
      <c r="D4524" s="32"/>
      <c r="E4524" s="33"/>
      <c r="F4524" s="34" t="s">
        <v>451</v>
      </c>
      <c r="G4524" s="34" t="s">
        <v>454</v>
      </c>
      <c r="H4524" s="34" t="s">
        <v>443</v>
      </c>
      <c r="I4524" s="29"/>
      <c r="J4524" s="35" t="s">
        <v>435</v>
      </c>
      <c r="K4524" s="228" t="s">
        <v>440</v>
      </c>
      <c r="L4524" s="228">
        <f>COUNTIF(H4522:H4525,"RR")</f>
        <v>0</v>
      </c>
      <c r="M4524" s="228">
        <v>200</v>
      </c>
      <c r="N4524" s="241">
        <f>L4524*M4524</f>
        <v>0</v>
      </c>
      <c r="O4524" s="241"/>
      <c r="P4524" s="241">
        <f>N4524+O4524</f>
        <v>0</v>
      </c>
      <c r="Q4524" s="37">
        <f>P4524/P4526</f>
        <v>0</v>
      </c>
      <c r="R4524" s="37"/>
      <c r="S4524" s="37"/>
      <c r="T4524" s="37"/>
    </row>
    <row r="4525" spans="1:20" s="36" customFormat="1" ht="20.100000000000001" customHeight="1">
      <c r="A4525" s="29"/>
      <c r="B4525" s="34"/>
      <c r="C4525" s="31"/>
      <c r="D4525" s="32"/>
      <c r="E4525" s="33"/>
      <c r="F4525" s="34" t="s">
        <v>454</v>
      </c>
      <c r="G4525" s="34" t="s">
        <v>455</v>
      </c>
      <c r="H4525" s="34" t="s">
        <v>434</v>
      </c>
      <c r="I4525" s="29"/>
      <c r="J4525" s="35" t="s">
        <v>435</v>
      </c>
      <c r="K4525" s="228" t="s">
        <v>443</v>
      </c>
      <c r="L4525" s="228">
        <f>COUNTIF(H4522:H4525,"RB")</f>
        <v>2</v>
      </c>
      <c r="M4525" s="228">
        <v>200</v>
      </c>
      <c r="N4525" s="241">
        <f>L4525*M4525</f>
        <v>400</v>
      </c>
      <c r="O4525" s="241"/>
      <c r="P4525" s="241">
        <f>N4525+O4525</f>
        <v>400</v>
      </c>
      <c r="Q4525" s="37">
        <f>P4525/P4526</f>
        <v>0.47337278106508873</v>
      </c>
      <c r="R4525" s="37"/>
      <c r="S4525" s="37"/>
      <c r="T4525" s="37"/>
    </row>
    <row r="4526" spans="1:20" s="36" customFormat="1" ht="20.100000000000001" customHeight="1">
      <c r="A4526" s="29"/>
      <c r="B4526" s="34"/>
      <c r="C4526" s="31"/>
      <c r="D4526" s="32"/>
      <c r="E4526" s="33"/>
      <c r="F4526" s="34" t="s">
        <v>455</v>
      </c>
      <c r="G4526" s="34" t="s">
        <v>737</v>
      </c>
      <c r="H4526" s="34" t="s">
        <v>434</v>
      </c>
      <c r="I4526" s="29"/>
      <c r="J4526" s="35" t="s">
        <v>435</v>
      </c>
      <c r="K4526" s="228"/>
      <c r="L4526" s="228"/>
      <c r="M4526" s="228"/>
      <c r="N4526" s="241"/>
      <c r="O4526" s="241"/>
      <c r="P4526" s="241">
        <f>SUM(P4522:P4525)</f>
        <v>845</v>
      </c>
      <c r="Q4526" s="37">
        <f>SUM(Q4522:Q4525)</f>
        <v>1</v>
      </c>
      <c r="R4526" s="37"/>
      <c r="S4526" s="37"/>
      <c r="T4526" s="37"/>
    </row>
    <row r="4527" spans="1:20" s="25" customFormat="1" ht="20.100000000000001" customHeight="1">
      <c r="A4527" s="20"/>
      <c r="B4527" s="44"/>
      <c r="C4527" s="41"/>
      <c r="D4527" s="42"/>
      <c r="E4527" s="43"/>
      <c r="F4527" s="44"/>
      <c r="G4527" s="44"/>
      <c r="H4527" s="44"/>
      <c r="I4527" s="20"/>
      <c r="J4527" s="24"/>
      <c r="K4527" s="226"/>
      <c r="L4527" s="226"/>
      <c r="M4527" s="226"/>
      <c r="N4527" s="239"/>
      <c r="O4527" s="239"/>
      <c r="P4527" s="239"/>
    </row>
    <row r="4528" spans="1:20" s="25" customFormat="1" ht="20.100000000000001" customHeight="1">
      <c r="A4528" s="20"/>
      <c r="B4528" s="44"/>
      <c r="C4528" s="41"/>
      <c r="D4528" s="42"/>
      <c r="E4528" s="43"/>
      <c r="F4528" s="44"/>
      <c r="G4528" s="44"/>
      <c r="H4528" s="44"/>
      <c r="I4528" s="20"/>
      <c r="J4528" s="24"/>
      <c r="K4528" s="226"/>
      <c r="L4528" s="226"/>
      <c r="M4528" s="226"/>
      <c r="N4528" s="239"/>
      <c r="O4528" s="239"/>
      <c r="P4528" s="239"/>
    </row>
    <row r="4529" spans="1:20" s="94" customFormat="1" ht="20.100000000000001" customHeight="1">
      <c r="A4529" s="88"/>
      <c r="B4529" s="89">
        <v>329</v>
      </c>
      <c r="C4529" s="90">
        <v>3.06</v>
      </c>
      <c r="D4529" s="91" t="s">
        <v>342</v>
      </c>
      <c r="E4529" s="92">
        <v>2.46</v>
      </c>
      <c r="F4529" s="89" t="s">
        <v>433</v>
      </c>
      <c r="G4529" s="89" t="s">
        <v>447</v>
      </c>
      <c r="H4529" s="89" t="s">
        <v>434</v>
      </c>
      <c r="I4529" s="88"/>
      <c r="J4529" s="93" t="s">
        <v>435</v>
      </c>
      <c r="K4529" s="235" t="s">
        <v>434</v>
      </c>
      <c r="L4529" s="235">
        <f>COUNTIF(H4529:H4541,"B")</f>
        <v>2</v>
      </c>
      <c r="M4529" s="235">
        <v>200</v>
      </c>
      <c r="N4529" s="251">
        <f>L4529*M4529</f>
        <v>400</v>
      </c>
      <c r="O4529" s="251">
        <v>60</v>
      </c>
      <c r="P4529" s="251">
        <f>O4529+N4529</f>
        <v>460</v>
      </c>
      <c r="Q4529" s="95">
        <f>P4529/P4533</f>
        <v>0.18699186991869918</v>
      </c>
      <c r="R4529" s="95"/>
      <c r="S4529" s="95"/>
      <c r="T4529" s="95"/>
    </row>
    <row r="4530" spans="1:20" s="94" customFormat="1" ht="20.100000000000001" customHeight="1">
      <c r="A4530" s="88"/>
      <c r="B4530" s="89"/>
      <c r="C4530" s="90"/>
      <c r="D4530" s="91"/>
      <c r="E4530" s="92"/>
      <c r="F4530" s="89" t="s">
        <v>447</v>
      </c>
      <c r="G4530" s="89" t="s">
        <v>451</v>
      </c>
      <c r="H4530" s="89" t="s">
        <v>434</v>
      </c>
      <c r="I4530" s="88"/>
      <c r="J4530" s="93" t="s">
        <v>435</v>
      </c>
      <c r="K4530" s="235" t="s">
        <v>438</v>
      </c>
      <c r="L4530" s="235">
        <f>COUNTIF(H4529:H4541,"S")</f>
        <v>5</v>
      </c>
      <c r="M4530" s="235">
        <v>200</v>
      </c>
      <c r="N4530" s="251">
        <f>L4530*M4530</f>
        <v>1000</v>
      </c>
      <c r="O4530" s="251"/>
      <c r="P4530" s="251">
        <f>N4530+O4530</f>
        <v>1000</v>
      </c>
      <c r="Q4530" s="95">
        <f>P4530/P4533</f>
        <v>0.4065040650406504</v>
      </c>
      <c r="R4530" s="95"/>
      <c r="S4530" s="95"/>
      <c r="T4530" s="95"/>
    </row>
    <row r="4531" spans="1:20" s="94" customFormat="1" ht="20.100000000000001" customHeight="1">
      <c r="A4531" s="88"/>
      <c r="B4531" s="89"/>
      <c r="C4531" s="90"/>
      <c r="D4531" s="91"/>
      <c r="E4531" s="92"/>
      <c r="F4531" s="89" t="s">
        <v>451</v>
      </c>
      <c r="G4531" s="89" t="s">
        <v>454</v>
      </c>
      <c r="H4531" s="89" t="s">
        <v>438</v>
      </c>
      <c r="I4531" s="88"/>
      <c r="J4531" s="93" t="s">
        <v>435</v>
      </c>
      <c r="K4531" s="235" t="s">
        <v>440</v>
      </c>
      <c r="L4531" s="235">
        <f>COUNTIF(H4529:H4541,"RR")</f>
        <v>1</v>
      </c>
      <c r="M4531" s="235">
        <v>200</v>
      </c>
      <c r="N4531" s="251">
        <f>L4531*M4531</f>
        <v>200</v>
      </c>
      <c r="O4531" s="251"/>
      <c r="P4531" s="251">
        <f>N4531+O4531</f>
        <v>200</v>
      </c>
      <c r="Q4531" s="95">
        <f>P4531/P4533</f>
        <v>8.1300813008130079E-2</v>
      </c>
      <c r="R4531" s="95"/>
      <c r="S4531" s="95"/>
      <c r="T4531" s="95"/>
    </row>
    <row r="4532" spans="1:20" s="94" customFormat="1" ht="20.100000000000001" customHeight="1">
      <c r="A4532" s="88"/>
      <c r="B4532" s="89"/>
      <c r="C4532" s="90"/>
      <c r="D4532" s="91"/>
      <c r="E4532" s="92"/>
      <c r="F4532" s="89" t="s">
        <v>454</v>
      </c>
      <c r="G4532" s="89" t="s">
        <v>455</v>
      </c>
      <c r="H4532" s="89" t="s">
        <v>438</v>
      </c>
      <c r="I4532" s="88"/>
      <c r="J4532" s="93" t="s">
        <v>435</v>
      </c>
      <c r="K4532" s="235" t="s">
        <v>443</v>
      </c>
      <c r="L4532" s="235">
        <f>COUNTIF(H4529:H4540,"RB")</f>
        <v>4</v>
      </c>
      <c r="M4532" s="235">
        <v>200</v>
      </c>
      <c r="N4532" s="251">
        <f>L4532*M4532</f>
        <v>800</v>
      </c>
      <c r="O4532" s="251"/>
      <c r="P4532" s="251">
        <f>N4532+O4532</f>
        <v>800</v>
      </c>
      <c r="Q4532" s="95">
        <f>P4532/P4533</f>
        <v>0.32520325203252032</v>
      </c>
      <c r="R4532" s="95"/>
      <c r="S4532" s="95"/>
      <c r="T4532" s="95"/>
    </row>
    <row r="4533" spans="1:20" s="94" customFormat="1" ht="20.100000000000001" customHeight="1">
      <c r="A4533" s="88"/>
      <c r="B4533" s="89"/>
      <c r="C4533" s="90"/>
      <c r="D4533" s="91"/>
      <c r="E4533" s="92"/>
      <c r="F4533" s="89" t="s">
        <v>455</v>
      </c>
      <c r="G4533" s="89" t="s">
        <v>456</v>
      </c>
      <c r="H4533" s="89" t="s">
        <v>443</v>
      </c>
      <c r="I4533" s="88"/>
      <c r="J4533" s="93" t="s">
        <v>40</v>
      </c>
      <c r="K4533" s="235"/>
      <c r="L4533" s="235"/>
      <c r="M4533" s="235"/>
      <c r="N4533" s="251"/>
      <c r="O4533" s="251"/>
      <c r="P4533" s="251">
        <f>SUM(P4529:P4532)</f>
        <v>2460</v>
      </c>
      <c r="Q4533" s="95">
        <f>SUM(Q4529:Q4532)</f>
        <v>1</v>
      </c>
      <c r="R4533" s="95"/>
      <c r="S4533" s="95"/>
      <c r="T4533" s="95"/>
    </row>
    <row r="4534" spans="1:20" s="94" customFormat="1" ht="20.100000000000001" customHeight="1">
      <c r="A4534" s="88"/>
      <c r="B4534" s="89"/>
      <c r="C4534" s="90"/>
      <c r="D4534" s="91"/>
      <c r="E4534" s="92"/>
      <c r="F4534" s="89" t="s">
        <v>456</v>
      </c>
      <c r="G4534" s="89" t="s">
        <v>457</v>
      </c>
      <c r="H4534" s="89" t="s">
        <v>440</v>
      </c>
      <c r="I4534" s="88"/>
      <c r="J4534" s="93" t="s">
        <v>40</v>
      </c>
      <c r="K4534" s="235"/>
      <c r="L4534" s="235"/>
      <c r="M4534" s="235"/>
      <c r="N4534" s="251"/>
      <c r="O4534" s="251"/>
      <c r="P4534" s="251"/>
    </row>
    <row r="4535" spans="1:20" s="94" customFormat="1" ht="20.100000000000001" customHeight="1">
      <c r="A4535" s="88"/>
      <c r="B4535" s="89"/>
      <c r="C4535" s="90"/>
      <c r="D4535" s="91"/>
      <c r="E4535" s="92"/>
      <c r="F4535" s="89" t="s">
        <v>457</v>
      </c>
      <c r="G4535" s="89" t="s">
        <v>460</v>
      </c>
      <c r="H4535" s="89" t="s">
        <v>438</v>
      </c>
      <c r="I4535" s="88"/>
      <c r="J4535" s="93" t="s">
        <v>435</v>
      </c>
      <c r="K4535" s="235"/>
      <c r="L4535" s="235"/>
      <c r="M4535" s="235"/>
      <c r="N4535" s="251"/>
      <c r="O4535" s="251"/>
      <c r="P4535" s="251"/>
    </row>
    <row r="4536" spans="1:20" s="94" customFormat="1" ht="20.100000000000001" customHeight="1">
      <c r="A4536" s="88"/>
      <c r="B4536" s="89"/>
      <c r="C4536" s="90"/>
      <c r="D4536" s="91"/>
      <c r="E4536" s="92"/>
      <c r="F4536" s="89" t="s">
        <v>460</v>
      </c>
      <c r="G4536" s="89" t="s">
        <v>463</v>
      </c>
      <c r="H4536" s="89" t="s">
        <v>438</v>
      </c>
      <c r="I4536" s="88"/>
      <c r="J4536" s="93" t="s">
        <v>435</v>
      </c>
      <c r="K4536" s="235"/>
      <c r="L4536" s="235"/>
      <c r="M4536" s="235"/>
      <c r="N4536" s="251"/>
      <c r="O4536" s="251"/>
      <c r="P4536" s="251"/>
    </row>
    <row r="4537" spans="1:20" s="94" customFormat="1" ht="20.100000000000001" customHeight="1">
      <c r="A4537" s="88"/>
      <c r="B4537" s="89"/>
      <c r="C4537" s="90"/>
      <c r="D4537" s="91"/>
      <c r="E4537" s="92"/>
      <c r="F4537" s="89" t="s">
        <v>463</v>
      </c>
      <c r="G4537" s="89" t="s">
        <v>464</v>
      </c>
      <c r="H4537" s="89" t="s">
        <v>438</v>
      </c>
      <c r="I4537" s="88"/>
      <c r="J4537" s="93" t="s">
        <v>435</v>
      </c>
      <c r="K4537" s="235"/>
      <c r="L4537" s="235"/>
      <c r="M4537" s="235"/>
      <c r="N4537" s="251"/>
      <c r="O4537" s="251"/>
      <c r="P4537" s="251"/>
    </row>
    <row r="4538" spans="1:20" s="94" customFormat="1" ht="20.100000000000001" customHeight="1">
      <c r="A4538" s="88"/>
      <c r="B4538" s="89"/>
      <c r="C4538" s="90"/>
      <c r="D4538" s="91"/>
      <c r="E4538" s="92"/>
      <c r="F4538" s="89" t="s">
        <v>464</v>
      </c>
      <c r="G4538" s="89" t="s">
        <v>465</v>
      </c>
      <c r="H4538" s="89" t="s">
        <v>443</v>
      </c>
      <c r="I4538" s="88"/>
      <c r="J4538" s="93" t="s">
        <v>40</v>
      </c>
      <c r="K4538" s="235"/>
      <c r="L4538" s="235"/>
      <c r="M4538" s="235"/>
      <c r="N4538" s="251"/>
      <c r="O4538" s="251"/>
      <c r="P4538" s="251"/>
    </row>
    <row r="4539" spans="1:20" s="94" customFormat="1" ht="20.100000000000001" customHeight="1">
      <c r="A4539" s="88"/>
      <c r="B4539" s="89"/>
      <c r="C4539" s="90"/>
      <c r="D4539" s="91"/>
      <c r="E4539" s="92"/>
      <c r="F4539" s="89" t="s">
        <v>465</v>
      </c>
      <c r="G4539" s="89" t="s">
        <v>466</v>
      </c>
      <c r="H4539" s="89" t="s">
        <v>443</v>
      </c>
      <c r="I4539" s="88"/>
      <c r="J4539" s="93" t="s">
        <v>40</v>
      </c>
      <c r="K4539" s="235"/>
      <c r="L4539" s="235"/>
      <c r="M4539" s="235"/>
      <c r="N4539" s="251"/>
      <c r="O4539" s="251"/>
      <c r="P4539" s="251"/>
    </row>
    <row r="4540" spans="1:20" s="94" customFormat="1" ht="20.100000000000001" customHeight="1">
      <c r="A4540" s="88"/>
      <c r="B4540" s="89"/>
      <c r="C4540" s="90"/>
      <c r="D4540" s="91"/>
      <c r="E4540" s="92"/>
      <c r="F4540" s="89" t="s">
        <v>466</v>
      </c>
      <c r="G4540" s="89" t="s">
        <v>467</v>
      </c>
      <c r="H4540" s="89" t="s">
        <v>443</v>
      </c>
      <c r="I4540" s="88"/>
      <c r="J4540" s="93" t="s">
        <v>40</v>
      </c>
      <c r="K4540" s="235"/>
      <c r="L4540" s="235"/>
      <c r="M4540" s="235"/>
      <c r="N4540" s="251"/>
      <c r="O4540" s="251"/>
      <c r="P4540" s="251"/>
    </row>
    <row r="4541" spans="1:20" s="94" customFormat="1" ht="20.100000000000001" customHeight="1">
      <c r="A4541" s="88"/>
      <c r="B4541" s="89"/>
      <c r="C4541" s="90"/>
      <c r="D4541" s="91"/>
      <c r="E4541" s="92"/>
      <c r="F4541" s="89" t="s">
        <v>467</v>
      </c>
      <c r="G4541" s="89" t="s">
        <v>727</v>
      </c>
      <c r="H4541" s="89" t="s">
        <v>443</v>
      </c>
      <c r="I4541" s="88"/>
      <c r="J4541" s="93" t="s">
        <v>40</v>
      </c>
      <c r="K4541" s="235"/>
      <c r="L4541" s="235"/>
      <c r="M4541" s="235"/>
      <c r="N4541" s="251"/>
      <c r="O4541" s="251"/>
      <c r="P4541" s="251"/>
    </row>
    <row r="4542" spans="1:20" s="25" customFormat="1" ht="20.100000000000001" customHeight="1">
      <c r="A4542" s="20"/>
      <c r="B4542" s="44"/>
      <c r="C4542" s="41"/>
      <c r="D4542" s="42"/>
      <c r="E4542" s="43"/>
      <c r="F4542" s="44"/>
      <c r="G4542" s="44"/>
      <c r="H4542" s="44"/>
      <c r="I4542" s="20"/>
      <c r="J4542" s="24"/>
      <c r="K4542" s="226"/>
      <c r="L4542" s="226"/>
      <c r="M4542" s="226"/>
      <c r="N4542" s="239"/>
      <c r="O4542" s="239"/>
      <c r="P4542" s="239"/>
    </row>
    <row r="4543" spans="1:20" s="25" customFormat="1" ht="20.100000000000001" customHeight="1">
      <c r="A4543" s="20"/>
      <c r="B4543" s="44"/>
      <c r="C4543" s="41"/>
      <c r="D4543" s="42"/>
      <c r="E4543" s="43"/>
      <c r="F4543" s="44"/>
      <c r="G4543" s="44"/>
      <c r="H4543" s="44"/>
      <c r="I4543" s="20"/>
      <c r="J4543" s="24"/>
      <c r="K4543" s="226"/>
      <c r="L4543" s="226"/>
      <c r="M4543" s="226"/>
      <c r="N4543" s="239"/>
      <c r="O4543" s="239"/>
      <c r="P4543" s="239"/>
    </row>
    <row r="4544" spans="1:20" s="94" customFormat="1" ht="20.100000000000001" customHeight="1">
      <c r="A4544" s="88"/>
      <c r="B4544" s="89">
        <v>330</v>
      </c>
      <c r="C4544" s="90">
        <v>3.0609999999999999</v>
      </c>
      <c r="D4544" s="91" t="s">
        <v>343</v>
      </c>
      <c r="E4544" s="92">
        <v>1.88</v>
      </c>
      <c r="F4544" s="89" t="s">
        <v>433</v>
      </c>
      <c r="G4544" s="89" t="s">
        <v>447</v>
      </c>
      <c r="H4544" s="89" t="s">
        <v>438</v>
      </c>
      <c r="I4544" s="88"/>
      <c r="J4544" s="93" t="s">
        <v>435</v>
      </c>
      <c r="K4544" s="235" t="s">
        <v>434</v>
      </c>
      <c r="L4544" s="235">
        <f>COUNTIF(H4544:H4552,"B")</f>
        <v>6</v>
      </c>
      <c r="M4544" s="235">
        <v>200</v>
      </c>
      <c r="N4544" s="251">
        <f>L4544*M4544</f>
        <v>1200</v>
      </c>
      <c r="O4544" s="251">
        <v>80</v>
      </c>
      <c r="P4544" s="251">
        <f>O4544+N4544</f>
        <v>1280</v>
      </c>
      <c r="Q4544" s="95">
        <f>P4544/P4548</f>
        <v>0.68085106382978722</v>
      </c>
      <c r="R4544" s="95"/>
      <c r="S4544" s="95"/>
      <c r="T4544" s="95"/>
    </row>
    <row r="4545" spans="1:20" s="94" customFormat="1" ht="20.100000000000001" customHeight="1">
      <c r="A4545" s="88"/>
      <c r="B4545" s="89"/>
      <c r="C4545" s="90"/>
      <c r="D4545" s="91"/>
      <c r="E4545" s="92"/>
      <c r="F4545" s="89" t="s">
        <v>447</v>
      </c>
      <c r="G4545" s="89" t="s">
        <v>451</v>
      </c>
      <c r="H4545" s="89" t="s">
        <v>438</v>
      </c>
      <c r="I4545" s="88"/>
      <c r="J4545" s="93" t="s">
        <v>435</v>
      </c>
      <c r="K4545" s="235" t="s">
        <v>438</v>
      </c>
      <c r="L4545" s="235">
        <f>COUNTIF(H4544:H4553,"S")</f>
        <v>2</v>
      </c>
      <c r="M4545" s="235">
        <v>200</v>
      </c>
      <c r="N4545" s="251">
        <f>L4545*M4545</f>
        <v>400</v>
      </c>
      <c r="O4545" s="251"/>
      <c r="P4545" s="251">
        <f>N4545+O4545</f>
        <v>400</v>
      </c>
      <c r="Q4545" s="95">
        <f>P4545/P4548</f>
        <v>0.21276595744680851</v>
      </c>
      <c r="R4545" s="95"/>
      <c r="S4545" s="95"/>
      <c r="T4545" s="95"/>
    </row>
    <row r="4546" spans="1:20" s="94" customFormat="1" ht="20.100000000000001" customHeight="1">
      <c r="A4546" s="88"/>
      <c r="B4546" s="89"/>
      <c r="C4546" s="90"/>
      <c r="D4546" s="91"/>
      <c r="E4546" s="92"/>
      <c r="F4546" s="89" t="s">
        <v>451</v>
      </c>
      <c r="G4546" s="89" t="s">
        <v>454</v>
      </c>
      <c r="H4546" s="89" t="s">
        <v>434</v>
      </c>
      <c r="I4546" s="88"/>
      <c r="J4546" s="93" t="s">
        <v>435</v>
      </c>
      <c r="K4546" s="235" t="s">
        <v>440</v>
      </c>
      <c r="L4546" s="235">
        <f>COUNTIF(H4544:H4553,"RR")</f>
        <v>0</v>
      </c>
      <c r="M4546" s="235">
        <v>200</v>
      </c>
      <c r="N4546" s="251">
        <f>L4546*M4546</f>
        <v>0</v>
      </c>
      <c r="O4546" s="251"/>
      <c r="P4546" s="251">
        <f>N4546+O4546</f>
        <v>0</v>
      </c>
      <c r="Q4546" s="95">
        <f>P4546/P4548</f>
        <v>0</v>
      </c>
      <c r="R4546" s="95"/>
      <c r="S4546" s="95"/>
      <c r="T4546" s="95"/>
    </row>
    <row r="4547" spans="1:20" s="94" customFormat="1" ht="20.100000000000001" customHeight="1">
      <c r="A4547" s="88"/>
      <c r="B4547" s="89"/>
      <c r="C4547" s="90"/>
      <c r="D4547" s="91"/>
      <c r="E4547" s="92"/>
      <c r="F4547" s="89" t="s">
        <v>454</v>
      </c>
      <c r="G4547" s="89" t="s">
        <v>455</v>
      </c>
      <c r="H4547" s="89" t="s">
        <v>434</v>
      </c>
      <c r="I4547" s="88"/>
      <c r="J4547" s="93" t="s">
        <v>435</v>
      </c>
      <c r="K4547" s="235" t="s">
        <v>443</v>
      </c>
      <c r="L4547" s="235">
        <f>COUNTIF(H4544:H4553,"RB")</f>
        <v>1</v>
      </c>
      <c r="M4547" s="235">
        <v>200</v>
      </c>
      <c r="N4547" s="251">
        <f>L4547*M4547</f>
        <v>200</v>
      </c>
      <c r="O4547" s="251"/>
      <c r="P4547" s="251">
        <f>N4547+O4547</f>
        <v>200</v>
      </c>
      <c r="Q4547" s="95">
        <f>P4547/P4548</f>
        <v>0.10638297872340426</v>
      </c>
      <c r="R4547" s="95"/>
      <c r="S4547" s="95"/>
      <c r="T4547" s="95"/>
    </row>
    <row r="4548" spans="1:20" s="94" customFormat="1" ht="20.100000000000001" customHeight="1">
      <c r="A4548" s="88"/>
      <c r="B4548" s="89"/>
      <c r="C4548" s="90"/>
      <c r="D4548" s="91"/>
      <c r="E4548" s="92"/>
      <c r="F4548" s="89" t="s">
        <v>455</v>
      </c>
      <c r="G4548" s="89" t="s">
        <v>456</v>
      </c>
      <c r="H4548" s="89" t="s">
        <v>434</v>
      </c>
      <c r="I4548" s="88"/>
      <c r="J4548" s="93" t="s">
        <v>435</v>
      </c>
      <c r="K4548" s="235"/>
      <c r="L4548" s="235"/>
      <c r="M4548" s="235"/>
      <c r="N4548" s="251"/>
      <c r="O4548" s="251"/>
      <c r="P4548" s="251">
        <f>SUM(P4544:P4547)</f>
        <v>1880</v>
      </c>
      <c r="Q4548" s="95">
        <f>SUM(Q4544:Q4547)</f>
        <v>1</v>
      </c>
      <c r="R4548" s="95"/>
      <c r="S4548" s="95"/>
      <c r="T4548" s="95"/>
    </row>
    <row r="4549" spans="1:20" s="94" customFormat="1" ht="20.100000000000001" customHeight="1">
      <c r="A4549" s="88"/>
      <c r="B4549" s="89"/>
      <c r="C4549" s="90"/>
      <c r="D4549" s="91"/>
      <c r="E4549" s="92"/>
      <c r="F4549" s="89" t="s">
        <v>456</v>
      </c>
      <c r="G4549" s="89" t="s">
        <v>457</v>
      </c>
      <c r="H4549" s="89" t="s">
        <v>434</v>
      </c>
      <c r="I4549" s="88"/>
      <c r="J4549" s="93" t="s">
        <v>435</v>
      </c>
      <c r="K4549" s="235"/>
      <c r="L4549" s="235"/>
      <c r="M4549" s="235"/>
      <c r="N4549" s="251"/>
      <c r="O4549" s="251"/>
      <c r="P4549" s="251"/>
    </row>
    <row r="4550" spans="1:20" s="94" customFormat="1" ht="20.100000000000001" customHeight="1">
      <c r="A4550" s="88"/>
      <c r="B4550" s="89"/>
      <c r="C4550" s="90"/>
      <c r="D4550" s="91"/>
      <c r="E4550" s="92"/>
      <c r="F4550" s="89" t="s">
        <v>457</v>
      </c>
      <c r="G4550" s="89" t="s">
        <v>460</v>
      </c>
      <c r="H4550" s="89" t="s">
        <v>434</v>
      </c>
      <c r="I4550" s="88"/>
      <c r="J4550" s="93" t="s">
        <v>435</v>
      </c>
      <c r="K4550" s="235"/>
      <c r="L4550" s="235"/>
      <c r="M4550" s="235"/>
      <c r="N4550" s="251"/>
      <c r="O4550" s="251"/>
      <c r="P4550" s="251"/>
    </row>
    <row r="4551" spans="1:20" s="94" customFormat="1" ht="20.100000000000001" customHeight="1">
      <c r="A4551" s="88"/>
      <c r="B4551" s="89"/>
      <c r="C4551" s="90"/>
      <c r="D4551" s="91"/>
      <c r="E4551" s="92"/>
      <c r="F4551" s="89" t="s">
        <v>460</v>
      </c>
      <c r="G4551" s="89" t="s">
        <v>463</v>
      </c>
      <c r="H4551" s="89" t="s">
        <v>434</v>
      </c>
      <c r="I4551" s="88"/>
      <c r="J4551" s="93" t="s">
        <v>435</v>
      </c>
      <c r="K4551" s="235"/>
      <c r="L4551" s="235"/>
      <c r="M4551" s="235"/>
      <c r="N4551" s="251"/>
      <c r="O4551" s="251"/>
      <c r="P4551" s="251"/>
    </row>
    <row r="4552" spans="1:20" s="94" customFormat="1" ht="20.100000000000001" customHeight="1">
      <c r="A4552" s="88"/>
      <c r="B4552" s="89"/>
      <c r="C4552" s="90"/>
      <c r="D4552" s="91"/>
      <c r="E4552" s="92"/>
      <c r="F4552" s="89" t="s">
        <v>463</v>
      </c>
      <c r="G4552" s="89" t="s">
        <v>464</v>
      </c>
      <c r="H4552" s="89" t="s">
        <v>443</v>
      </c>
      <c r="I4552" s="88"/>
      <c r="J4552" s="93" t="s">
        <v>40</v>
      </c>
      <c r="K4552" s="235"/>
      <c r="L4552" s="235"/>
      <c r="M4552" s="235"/>
      <c r="N4552" s="251"/>
      <c r="O4552" s="251"/>
      <c r="P4552" s="251"/>
    </row>
    <row r="4553" spans="1:20" s="94" customFormat="1" ht="20.100000000000001" customHeight="1">
      <c r="A4553" s="88"/>
      <c r="B4553" s="89"/>
      <c r="C4553" s="90"/>
      <c r="D4553" s="91"/>
      <c r="E4553" s="92"/>
      <c r="F4553" s="89" t="s">
        <v>464</v>
      </c>
      <c r="G4553" s="89" t="s">
        <v>738</v>
      </c>
      <c r="H4553" s="89" t="s">
        <v>434</v>
      </c>
      <c r="I4553" s="88"/>
      <c r="J4553" s="93" t="s">
        <v>435</v>
      </c>
      <c r="K4553" s="235"/>
      <c r="L4553" s="235"/>
      <c r="M4553" s="235"/>
      <c r="N4553" s="251"/>
      <c r="O4553" s="251"/>
      <c r="P4553" s="251"/>
    </row>
    <row r="4554" spans="1:20" s="25" customFormat="1" ht="20.100000000000001" customHeight="1">
      <c r="A4554" s="20"/>
      <c r="B4554" s="44"/>
      <c r="C4554" s="41"/>
      <c r="D4554" s="42"/>
      <c r="E4554" s="43"/>
      <c r="F4554" s="44"/>
      <c r="G4554" s="44"/>
      <c r="H4554" s="44"/>
      <c r="I4554" s="20"/>
      <c r="J4554" s="24"/>
      <c r="K4554" s="226"/>
      <c r="L4554" s="226"/>
      <c r="M4554" s="226"/>
      <c r="N4554" s="239"/>
      <c r="O4554" s="239"/>
      <c r="P4554" s="239"/>
    </row>
    <row r="4555" spans="1:20" s="25" customFormat="1" ht="20.100000000000001" customHeight="1">
      <c r="A4555" s="20"/>
      <c r="B4555" s="44"/>
      <c r="C4555" s="41"/>
      <c r="D4555" s="42"/>
      <c r="E4555" s="43"/>
      <c r="F4555" s="44"/>
      <c r="G4555" s="44"/>
      <c r="H4555" s="44"/>
      <c r="I4555" s="20"/>
      <c r="J4555" s="24"/>
      <c r="K4555" s="226"/>
      <c r="L4555" s="226"/>
      <c r="M4555" s="226"/>
      <c r="N4555" s="239"/>
      <c r="O4555" s="239"/>
      <c r="P4555" s="239"/>
    </row>
    <row r="4556" spans="1:20" s="102" customFormat="1" ht="20.100000000000001" customHeight="1">
      <c r="A4556" s="96"/>
      <c r="B4556" s="97">
        <v>331</v>
      </c>
      <c r="C4556" s="98">
        <v>3.0619999999999998</v>
      </c>
      <c r="D4556" s="99" t="s">
        <v>344</v>
      </c>
      <c r="E4556" s="100">
        <v>6.9939999999999998</v>
      </c>
      <c r="F4556" s="97" t="s">
        <v>433</v>
      </c>
      <c r="G4556" s="97" t="s">
        <v>447</v>
      </c>
      <c r="H4556" s="97" t="s">
        <v>443</v>
      </c>
      <c r="I4556" s="96"/>
      <c r="J4556" s="101" t="s">
        <v>40</v>
      </c>
      <c r="K4556" s="236" t="s">
        <v>434</v>
      </c>
      <c r="L4556" s="236">
        <f>COUNTIF(H4556:H4581,"B")</f>
        <v>11</v>
      </c>
      <c r="M4556" s="236">
        <v>200</v>
      </c>
      <c r="N4556" s="252">
        <f>L4556*M4556</f>
        <v>2200</v>
      </c>
      <c r="O4556" s="252">
        <v>194</v>
      </c>
      <c r="P4556" s="252">
        <f>O4556+N4556</f>
        <v>2394</v>
      </c>
      <c r="Q4556" s="103">
        <f>P4556/P4560</f>
        <v>0.34229339433800399</v>
      </c>
      <c r="R4556" s="103"/>
      <c r="S4556" s="103"/>
      <c r="T4556" s="103"/>
    </row>
    <row r="4557" spans="1:20" s="102" customFormat="1" ht="20.100000000000001" customHeight="1">
      <c r="A4557" s="96"/>
      <c r="B4557" s="97"/>
      <c r="C4557" s="98"/>
      <c r="D4557" s="99"/>
      <c r="E4557" s="100"/>
      <c r="F4557" s="97" t="s">
        <v>447</v>
      </c>
      <c r="G4557" s="97" t="s">
        <v>451</v>
      </c>
      <c r="H4557" s="97" t="s">
        <v>443</v>
      </c>
      <c r="I4557" s="96"/>
      <c r="J4557" s="101" t="s">
        <v>40</v>
      </c>
      <c r="K4557" s="236" t="s">
        <v>438</v>
      </c>
      <c r="L4557" s="236">
        <f>COUNTIF(H4556:H4590,"S")</f>
        <v>8</v>
      </c>
      <c r="M4557" s="236">
        <v>200</v>
      </c>
      <c r="N4557" s="252">
        <f>L4557*M4557</f>
        <v>1600</v>
      </c>
      <c r="O4557" s="252"/>
      <c r="P4557" s="252">
        <f>N4557+O4557</f>
        <v>1600</v>
      </c>
      <c r="Q4557" s="103">
        <f>P4557/P4560</f>
        <v>0.22876751501286818</v>
      </c>
      <c r="R4557" s="103"/>
      <c r="S4557" s="103"/>
      <c r="T4557" s="103"/>
    </row>
    <row r="4558" spans="1:20" s="102" customFormat="1" ht="20.100000000000001" customHeight="1">
      <c r="A4558" s="96"/>
      <c r="B4558" s="97"/>
      <c r="C4558" s="98"/>
      <c r="D4558" s="99"/>
      <c r="E4558" s="100"/>
      <c r="F4558" s="97" t="s">
        <v>451</v>
      </c>
      <c r="G4558" s="97" t="s">
        <v>454</v>
      </c>
      <c r="H4558" s="97" t="s">
        <v>440</v>
      </c>
      <c r="I4558" s="96"/>
      <c r="J4558" s="101" t="s">
        <v>435</v>
      </c>
      <c r="K4558" s="236" t="s">
        <v>440</v>
      </c>
      <c r="L4558" s="236">
        <f>COUNTIF(H4556:H4590,"RR")</f>
        <v>6</v>
      </c>
      <c r="M4558" s="236">
        <v>200</v>
      </c>
      <c r="N4558" s="252">
        <f>L4558*M4558</f>
        <v>1200</v>
      </c>
      <c r="O4558" s="252"/>
      <c r="P4558" s="252">
        <f>N4558+O4558</f>
        <v>1200</v>
      </c>
      <c r="Q4558" s="103">
        <f>P4558/P4560</f>
        <v>0.17157563625965114</v>
      </c>
      <c r="R4558" s="103"/>
      <c r="S4558" s="103"/>
      <c r="T4558" s="103"/>
    </row>
    <row r="4559" spans="1:20" s="102" customFormat="1" ht="20.100000000000001" customHeight="1">
      <c r="A4559" s="96"/>
      <c r="B4559" s="97"/>
      <c r="C4559" s="98"/>
      <c r="D4559" s="99"/>
      <c r="E4559" s="100"/>
      <c r="F4559" s="97" t="s">
        <v>454</v>
      </c>
      <c r="G4559" s="97" t="s">
        <v>455</v>
      </c>
      <c r="H4559" s="97" t="s">
        <v>440</v>
      </c>
      <c r="I4559" s="96"/>
      <c r="J4559" s="101" t="s">
        <v>435</v>
      </c>
      <c r="K4559" s="236" t="s">
        <v>443</v>
      </c>
      <c r="L4559" s="236">
        <f>COUNTIF(H4556:H4590,"RB")</f>
        <v>9</v>
      </c>
      <c r="M4559" s="236">
        <v>200</v>
      </c>
      <c r="N4559" s="252">
        <f>L4559*M4559</f>
        <v>1800</v>
      </c>
      <c r="O4559" s="252"/>
      <c r="P4559" s="252">
        <f>N4559+O4559</f>
        <v>1800</v>
      </c>
      <c r="Q4559" s="103">
        <f>P4559/P4560</f>
        <v>0.25736345438947672</v>
      </c>
      <c r="R4559" s="103"/>
      <c r="S4559" s="103"/>
      <c r="T4559" s="103"/>
    </row>
    <row r="4560" spans="1:20" s="102" customFormat="1" ht="20.100000000000001" customHeight="1">
      <c r="A4560" s="96"/>
      <c r="B4560" s="97"/>
      <c r="C4560" s="98"/>
      <c r="D4560" s="99"/>
      <c r="E4560" s="100"/>
      <c r="F4560" s="97" t="s">
        <v>455</v>
      </c>
      <c r="G4560" s="97" t="s">
        <v>456</v>
      </c>
      <c r="H4560" s="97" t="s">
        <v>440</v>
      </c>
      <c r="I4560" s="96"/>
      <c r="J4560" s="101" t="s">
        <v>435</v>
      </c>
      <c r="K4560" s="236"/>
      <c r="L4560" s="236"/>
      <c r="M4560" s="236"/>
      <c r="N4560" s="252"/>
      <c r="O4560" s="252"/>
      <c r="P4560" s="252">
        <f>SUM(P4556:P4559)</f>
        <v>6994</v>
      </c>
      <c r="Q4560" s="103">
        <f>SUM(Q4556:Q4559)</f>
        <v>1</v>
      </c>
      <c r="R4560" s="103"/>
      <c r="S4560" s="103"/>
      <c r="T4560" s="103"/>
    </row>
    <row r="4561" spans="1:16" s="102" customFormat="1" ht="20.100000000000001" customHeight="1">
      <c r="A4561" s="96"/>
      <c r="B4561" s="97"/>
      <c r="C4561" s="98"/>
      <c r="D4561" s="99"/>
      <c r="E4561" s="100"/>
      <c r="F4561" s="97" t="s">
        <v>456</v>
      </c>
      <c r="G4561" s="97" t="s">
        <v>457</v>
      </c>
      <c r="H4561" s="97" t="s">
        <v>438</v>
      </c>
      <c r="I4561" s="96"/>
      <c r="J4561" s="101" t="s">
        <v>435</v>
      </c>
      <c r="K4561" s="236"/>
      <c r="L4561" s="236"/>
      <c r="M4561" s="236"/>
      <c r="N4561" s="252"/>
      <c r="O4561" s="252"/>
      <c r="P4561" s="252"/>
    </row>
    <row r="4562" spans="1:16" s="102" customFormat="1" ht="20.100000000000001" customHeight="1">
      <c r="A4562" s="96"/>
      <c r="B4562" s="97"/>
      <c r="C4562" s="98"/>
      <c r="D4562" s="99"/>
      <c r="E4562" s="100"/>
      <c r="F4562" s="97" t="s">
        <v>457</v>
      </c>
      <c r="G4562" s="97" t="s">
        <v>460</v>
      </c>
      <c r="H4562" s="97" t="s">
        <v>440</v>
      </c>
      <c r="I4562" s="96"/>
      <c r="J4562" s="101" t="s">
        <v>435</v>
      </c>
      <c r="K4562" s="236"/>
      <c r="L4562" s="236"/>
      <c r="M4562" s="236"/>
      <c r="N4562" s="252"/>
      <c r="O4562" s="252"/>
      <c r="P4562" s="252"/>
    </row>
    <row r="4563" spans="1:16" s="102" customFormat="1" ht="20.100000000000001" customHeight="1">
      <c r="A4563" s="96"/>
      <c r="B4563" s="97"/>
      <c r="C4563" s="98"/>
      <c r="D4563" s="99"/>
      <c r="E4563" s="100"/>
      <c r="F4563" s="97" t="s">
        <v>460</v>
      </c>
      <c r="G4563" s="97" t="s">
        <v>463</v>
      </c>
      <c r="H4563" s="97" t="s">
        <v>440</v>
      </c>
      <c r="I4563" s="96"/>
      <c r="J4563" s="101" t="s">
        <v>435</v>
      </c>
      <c r="K4563" s="236"/>
      <c r="L4563" s="236"/>
      <c r="M4563" s="236"/>
      <c r="N4563" s="252"/>
      <c r="O4563" s="252"/>
      <c r="P4563" s="252"/>
    </row>
    <row r="4564" spans="1:16" s="102" customFormat="1" ht="20.100000000000001" customHeight="1">
      <c r="A4564" s="96"/>
      <c r="B4564" s="97"/>
      <c r="C4564" s="98"/>
      <c r="D4564" s="99"/>
      <c r="E4564" s="100"/>
      <c r="F4564" s="97" t="s">
        <v>463</v>
      </c>
      <c r="G4564" s="97" t="s">
        <v>464</v>
      </c>
      <c r="H4564" s="97" t="s">
        <v>440</v>
      </c>
      <c r="I4564" s="96"/>
      <c r="J4564" s="101" t="s">
        <v>435</v>
      </c>
      <c r="K4564" s="236"/>
      <c r="L4564" s="236"/>
      <c r="M4564" s="236"/>
      <c r="N4564" s="252"/>
      <c r="O4564" s="252"/>
      <c r="P4564" s="252"/>
    </row>
    <row r="4565" spans="1:16" s="102" customFormat="1" ht="20.100000000000001" customHeight="1">
      <c r="A4565" s="96"/>
      <c r="B4565" s="97"/>
      <c r="C4565" s="98"/>
      <c r="D4565" s="99"/>
      <c r="E4565" s="100"/>
      <c r="F4565" s="97" t="s">
        <v>464</v>
      </c>
      <c r="G4565" s="97" t="s">
        <v>465</v>
      </c>
      <c r="H4565" s="97" t="s">
        <v>438</v>
      </c>
      <c r="I4565" s="96"/>
      <c r="J4565" s="101" t="s">
        <v>435</v>
      </c>
      <c r="K4565" s="236"/>
      <c r="L4565" s="236"/>
      <c r="M4565" s="236"/>
      <c r="N4565" s="252"/>
      <c r="O4565" s="252"/>
      <c r="P4565" s="252"/>
    </row>
    <row r="4566" spans="1:16" s="102" customFormat="1" ht="20.100000000000001" customHeight="1">
      <c r="A4566" s="96"/>
      <c r="B4566" s="97"/>
      <c r="C4566" s="98"/>
      <c r="D4566" s="99"/>
      <c r="E4566" s="100"/>
      <c r="F4566" s="97" t="s">
        <v>465</v>
      </c>
      <c r="G4566" s="97" t="s">
        <v>466</v>
      </c>
      <c r="H4566" s="97" t="s">
        <v>438</v>
      </c>
      <c r="I4566" s="96"/>
      <c r="J4566" s="101" t="s">
        <v>435</v>
      </c>
      <c r="K4566" s="236"/>
      <c r="L4566" s="236"/>
      <c r="M4566" s="236"/>
      <c r="N4566" s="252"/>
      <c r="O4566" s="252"/>
      <c r="P4566" s="252"/>
    </row>
    <row r="4567" spans="1:16" s="102" customFormat="1" ht="20.100000000000001" customHeight="1">
      <c r="A4567" s="96"/>
      <c r="B4567" s="97"/>
      <c r="C4567" s="98"/>
      <c r="D4567" s="99"/>
      <c r="E4567" s="100"/>
      <c r="F4567" s="97" t="s">
        <v>466</v>
      </c>
      <c r="G4567" s="97" t="s">
        <v>467</v>
      </c>
      <c r="H4567" s="97" t="s">
        <v>438</v>
      </c>
      <c r="I4567" s="96"/>
      <c r="J4567" s="101" t="s">
        <v>435</v>
      </c>
      <c r="K4567" s="236"/>
      <c r="L4567" s="236"/>
      <c r="M4567" s="236"/>
      <c r="N4567" s="252"/>
      <c r="O4567" s="252"/>
      <c r="P4567" s="252"/>
    </row>
    <row r="4568" spans="1:16" s="102" customFormat="1" ht="20.100000000000001" customHeight="1">
      <c r="A4568" s="96"/>
      <c r="B4568" s="97"/>
      <c r="C4568" s="98"/>
      <c r="D4568" s="99"/>
      <c r="E4568" s="100"/>
      <c r="F4568" s="97" t="s">
        <v>467</v>
      </c>
      <c r="G4568" s="97" t="s">
        <v>468</v>
      </c>
      <c r="H4568" s="97" t="s">
        <v>438</v>
      </c>
      <c r="I4568" s="96"/>
      <c r="J4568" s="101" t="s">
        <v>435</v>
      </c>
      <c r="K4568" s="236"/>
      <c r="L4568" s="236"/>
      <c r="M4568" s="236"/>
      <c r="N4568" s="252"/>
      <c r="O4568" s="252"/>
      <c r="P4568" s="252"/>
    </row>
    <row r="4569" spans="1:16" s="102" customFormat="1" ht="20.100000000000001" customHeight="1">
      <c r="A4569" s="96"/>
      <c r="B4569" s="97"/>
      <c r="C4569" s="98"/>
      <c r="D4569" s="99"/>
      <c r="E4569" s="100"/>
      <c r="F4569" s="97" t="s">
        <v>468</v>
      </c>
      <c r="G4569" s="97" t="s">
        <v>469</v>
      </c>
      <c r="H4569" s="97" t="s">
        <v>443</v>
      </c>
      <c r="I4569" s="96"/>
      <c r="J4569" s="101" t="s">
        <v>40</v>
      </c>
      <c r="K4569" s="236"/>
      <c r="L4569" s="236"/>
      <c r="M4569" s="236"/>
      <c r="N4569" s="252"/>
      <c r="O4569" s="252"/>
      <c r="P4569" s="252"/>
    </row>
    <row r="4570" spans="1:16" s="102" customFormat="1" ht="20.100000000000001" customHeight="1">
      <c r="A4570" s="96"/>
      <c r="B4570" s="97"/>
      <c r="C4570" s="98"/>
      <c r="D4570" s="99"/>
      <c r="E4570" s="100"/>
      <c r="F4570" s="97" t="s">
        <v>469</v>
      </c>
      <c r="G4570" s="97" t="s">
        <v>470</v>
      </c>
      <c r="H4570" s="97" t="s">
        <v>443</v>
      </c>
      <c r="I4570" s="96"/>
      <c r="J4570" s="101" t="s">
        <v>40</v>
      </c>
      <c r="K4570" s="236"/>
      <c r="L4570" s="236"/>
      <c r="M4570" s="236"/>
      <c r="N4570" s="252"/>
      <c r="O4570" s="252"/>
      <c r="P4570" s="252"/>
    </row>
    <row r="4571" spans="1:16" s="102" customFormat="1" ht="20.100000000000001" customHeight="1">
      <c r="A4571" s="96"/>
      <c r="B4571" s="97"/>
      <c r="C4571" s="98"/>
      <c r="D4571" s="99"/>
      <c r="E4571" s="100"/>
      <c r="F4571" s="97" t="s">
        <v>470</v>
      </c>
      <c r="G4571" s="97" t="s">
        <v>471</v>
      </c>
      <c r="H4571" s="97" t="s">
        <v>434</v>
      </c>
      <c r="I4571" s="96"/>
      <c r="J4571" s="101" t="s">
        <v>435</v>
      </c>
      <c r="K4571" s="236"/>
      <c r="L4571" s="236"/>
      <c r="M4571" s="236"/>
      <c r="N4571" s="252"/>
      <c r="O4571" s="252"/>
      <c r="P4571" s="252"/>
    </row>
    <row r="4572" spans="1:16" s="102" customFormat="1" ht="20.100000000000001" customHeight="1">
      <c r="A4572" s="96"/>
      <c r="B4572" s="97"/>
      <c r="C4572" s="98"/>
      <c r="D4572" s="99"/>
      <c r="E4572" s="100"/>
      <c r="F4572" s="97" t="s">
        <v>471</v>
      </c>
      <c r="G4572" s="97" t="s">
        <v>473</v>
      </c>
      <c r="H4572" s="97" t="s">
        <v>434</v>
      </c>
      <c r="I4572" s="96"/>
      <c r="J4572" s="101" t="s">
        <v>435</v>
      </c>
      <c r="K4572" s="236"/>
      <c r="L4572" s="236"/>
      <c r="M4572" s="236"/>
      <c r="N4572" s="252"/>
      <c r="O4572" s="252"/>
      <c r="P4572" s="252"/>
    </row>
    <row r="4573" spans="1:16" s="102" customFormat="1" ht="20.100000000000001" customHeight="1">
      <c r="A4573" s="96"/>
      <c r="B4573" s="97"/>
      <c r="C4573" s="98"/>
      <c r="D4573" s="99"/>
      <c r="E4573" s="100"/>
      <c r="F4573" s="97" t="s">
        <v>473</v>
      </c>
      <c r="G4573" s="97" t="s">
        <v>474</v>
      </c>
      <c r="H4573" s="97" t="s">
        <v>434</v>
      </c>
      <c r="I4573" s="96"/>
      <c r="J4573" s="101" t="s">
        <v>435</v>
      </c>
      <c r="K4573" s="236"/>
      <c r="L4573" s="236"/>
      <c r="M4573" s="236"/>
      <c r="N4573" s="252"/>
      <c r="O4573" s="252"/>
      <c r="P4573" s="252"/>
    </row>
    <row r="4574" spans="1:16" s="102" customFormat="1" ht="20.100000000000001" customHeight="1">
      <c r="A4574" s="96"/>
      <c r="B4574" s="97"/>
      <c r="C4574" s="98"/>
      <c r="D4574" s="99"/>
      <c r="E4574" s="100"/>
      <c r="F4574" s="97" t="s">
        <v>474</v>
      </c>
      <c r="G4574" s="97" t="s">
        <v>475</v>
      </c>
      <c r="H4574" s="97" t="s">
        <v>434</v>
      </c>
      <c r="I4574" s="96"/>
      <c r="J4574" s="101" t="s">
        <v>435</v>
      </c>
      <c r="K4574" s="236"/>
      <c r="L4574" s="236"/>
      <c r="M4574" s="236"/>
      <c r="N4574" s="252"/>
      <c r="O4574" s="252"/>
      <c r="P4574" s="252"/>
    </row>
    <row r="4575" spans="1:16" s="102" customFormat="1" ht="20.100000000000001" customHeight="1">
      <c r="A4575" s="96"/>
      <c r="B4575" s="97"/>
      <c r="C4575" s="98"/>
      <c r="D4575" s="99"/>
      <c r="E4575" s="100"/>
      <c r="F4575" s="97" t="s">
        <v>475</v>
      </c>
      <c r="G4575" s="97" t="s">
        <v>476</v>
      </c>
      <c r="H4575" s="97" t="s">
        <v>434</v>
      </c>
      <c r="I4575" s="96"/>
      <c r="J4575" s="101" t="s">
        <v>435</v>
      </c>
      <c r="K4575" s="236"/>
      <c r="L4575" s="236"/>
      <c r="M4575" s="236"/>
      <c r="N4575" s="252"/>
      <c r="O4575" s="252"/>
      <c r="P4575" s="252"/>
    </row>
    <row r="4576" spans="1:16" s="102" customFormat="1" ht="20.100000000000001" customHeight="1">
      <c r="A4576" s="96"/>
      <c r="B4576" s="97"/>
      <c r="C4576" s="98"/>
      <c r="D4576" s="99"/>
      <c r="E4576" s="100"/>
      <c r="F4576" s="97" t="s">
        <v>476</v>
      </c>
      <c r="G4576" s="97" t="s">
        <v>477</v>
      </c>
      <c r="H4576" s="97" t="s">
        <v>434</v>
      </c>
      <c r="I4576" s="96"/>
      <c r="J4576" s="101" t="s">
        <v>435</v>
      </c>
      <c r="K4576" s="236"/>
      <c r="L4576" s="236"/>
      <c r="M4576" s="236"/>
      <c r="N4576" s="252"/>
      <c r="O4576" s="252"/>
      <c r="P4576" s="252"/>
    </row>
    <row r="4577" spans="1:16" s="102" customFormat="1" ht="20.100000000000001" customHeight="1">
      <c r="A4577" s="96"/>
      <c r="B4577" s="97"/>
      <c r="C4577" s="98"/>
      <c r="D4577" s="99"/>
      <c r="E4577" s="100"/>
      <c r="F4577" s="97" t="s">
        <v>477</v>
      </c>
      <c r="G4577" s="97" t="s">
        <v>543</v>
      </c>
      <c r="H4577" s="97" t="s">
        <v>434</v>
      </c>
      <c r="I4577" s="96"/>
      <c r="J4577" s="101" t="s">
        <v>435</v>
      </c>
      <c r="K4577" s="236"/>
      <c r="L4577" s="236"/>
      <c r="M4577" s="236"/>
      <c r="N4577" s="252"/>
      <c r="O4577" s="252"/>
      <c r="P4577" s="252"/>
    </row>
    <row r="4578" spans="1:16" s="102" customFormat="1" ht="20.100000000000001" customHeight="1">
      <c r="A4578" s="96"/>
      <c r="B4578" s="97"/>
      <c r="C4578" s="98"/>
      <c r="D4578" s="99"/>
      <c r="E4578" s="100"/>
      <c r="F4578" s="97" t="s">
        <v>543</v>
      </c>
      <c r="G4578" s="97" t="s">
        <v>550</v>
      </c>
      <c r="H4578" s="97" t="s">
        <v>434</v>
      </c>
      <c r="I4578" s="96"/>
      <c r="J4578" s="101" t="s">
        <v>435</v>
      </c>
      <c r="K4578" s="236"/>
      <c r="L4578" s="236"/>
      <c r="M4578" s="236"/>
      <c r="N4578" s="252"/>
      <c r="O4578" s="252"/>
      <c r="P4578" s="252"/>
    </row>
    <row r="4579" spans="1:16" s="102" customFormat="1" ht="20.100000000000001" customHeight="1">
      <c r="A4579" s="96"/>
      <c r="B4579" s="97"/>
      <c r="C4579" s="98"/>
      <c r="D4579" s="99"/>
      <c r="E4579" s="100"/>
      <c r="F4579" s="97" t="s">
        <v>550</v>
      </c>
      <c r="G4579" s="97" t="s">
        <v>551</v>
      </c>
      <c r="H4579" s="97" t="s">
        <v>434</v>
      </c>
      <c r="I4579" s="96"/>
      <c r="J4579" s="101" t="s">
        <v>435</v>
      </c>
      <c r="K4579" s="236"/>
      <c r="L4579" s="236"/>
      <c r="M4579" s="236"/>
      <c r="N4579" s="252"/>
      <c r="O4579" s="252"/>
      <c r="P4579" s="252"/>
    </row>
    <row r="4580" spans="1:16" s="102" customFormat="1" ht="20.100000000000001" customHeight="1">
      <c r="A4580" s="96"/>
      <c r="B4580" s="97"/>
      <c r="C4580" s="98"/>
      <c r="D4580" s="99"/>
      <c r="E4580" s="100"/>
      <c r="F4580" s="97" t="s">
        <v>551</v>
      </c>
      <c r="G4580" s="97" t="s">
        <v>552</v>
      </c>
      <c r="H4580" s="97" t="s">
        <v>434</v>
      </c>
      <c r="I4580" s="96"/>
      <c r="J4580" s="101" t="s">
        <v>435</v>
      </c>
      <c r="K4580" s="236"/>
      <c r="L4580" s="236"/>
      <c r="M4580" s="236"/>
      <c r="N4580" s="252"/>
      <c r="O4580" s="252"/>
      <c r="P4580" s="252"/>
    </row>
    <row r="4581" spans="1:16" s="102" customFormat="1" ht="20.100000000000001" customHeight="1">
      <c r="A4581" s="96"/>
      <c r="B4581" s="97"/>
      <c r="C4581" s="98"/>
      <c r="D4581" s="99"/>
      <c r="E4581" s="100"/>
      <c r="F4581" s="97" t="s">
        <v>552</v>
      </c>
      <c r="G4581" s="97" t="s">
        <v>553</v>
      </c>
      <c r="H4581" s="97" t="s">
        <v>434</v>
      </c>
      <c r="I4581" s="96"/>
      <c r="J4581" s="101" t="s">
        <v>435</v>
      </c>
      <c r="K4581" s="236"/>
      <c r="L4581" s="236"/>
      <c r="M4581" s="236"/>
      <c r="N4581" s="252"/>
      <c r="O4581" s="252"/>
      <c r="P4581" s="252"/>
    </row>
    <row r="4582" spans="1:16" s="102" customFormat="1" ht="20.100000000000001" customHeight="1">
      <c r="A4582" s="96"/>
      <c r="B4582" s="97"/>
      <c r="C4582" s="98"/>
      <c r="D4582" s="99"/>
      <c r="E4582" s="100"/>
      <c r="F4582" s="97" t="s">
        <v>553</v>
      </c>
      <c r="G4582" s="97" t="s">
        <v>554</v>
      </c>
      <c r="H4582" s="97" t="s">
        <v>434</v>
      </c>
      <c r="I4582" s="96"/>
      <c r="J4582" s="101" t="s">
        <v>435</v>
      </c>
      <c r="K4582" s="236"/>
      <c r="L4582" s="236"/>
      <c r="M4582" s="236"/>
      <c r="N4582" s="252"/>
      <c r="O4582" s="252"/>
      <c r="P4582" s="252"/>
    </row>
    <row r="4583" spans="1:16" s="102" customFormat="1" ht="20.100000000000001" customHeight="1">
      <c r="A4583" s="96"/>
      <c r="B4583" s="97"/>
      <c r="C4583" s="98"/>
      <c r="D4583" s="99"/>
      <c r="E4583" s="100"/>
      <c r="F4583" s="97" t="s">
        <v>554</v>
      </c>
      <c r="G4583" s="97" t="s">
        <v>555</v>
      </c>
      <c r="H4583" s="97" t="s">
        <v>438</v>
      </c>
      <c r="I4583" s="96"/>
      <c r="J4583" s="101" t="s">
        <v>435</v>
      </c>
      <c r="K4583" s="236"/>
      <c r="L4583" s="236"/>
      <c r="M4583" s="236"/>
      <c r="N4583" s="252"/>
      <c r="O4583" s="252"/>
      <c r="P4583" s="252"/>
    </row>
    <row r="4584" spans="1:16" s="102" customFormat="1" ht="20.100000000000001" customHeight="1">
      <c r="A4584" s="96"/>
      <c r="B4584" s="97"/>
      <c r="C4584" s="98"/>
      <c r="D4584" s="99"/>
      <c r="E4584" s="100"/>
      <c r="F4584" s="97" t="s">
        <v>555</v>
      </c>
      <c r="G4584" s="97" t="s">
        <v>556</v>
      </c>
      <c r="H4584" s="97" t="s">
        <v>443</v>
      </c>
      <c r="I4584" s="96"/>
      <c r="J4584" s="101" t="s">
        <v>40</v>
      </c>
      <c r="K4584" s="236"/>
      <c r="L4584" s="236"/>
      <c r="M4584" s="236"/>
      <c r="N4584" s="252"/>
      <c r="O4584" s="252"/>
      <c r="P4584" s="252"/>
    </row>
    <row r="4585" spans="1:16" s="102" customFormat="1" ht="20.100000000000001" customHeight="1">
      <c r="A4585" s="96"/>
      <c r="B4585" s="97"/>
      <c r="C4585" s="98"/>
      <c r="D4585" s="99"/>
      <c r="E4585" s="100"/>
      <c r="F4585" s="97" t="s">
        <v>556</v>
      </c>
      <c r="G4585" s="97" t="s">
        <v>557</v>
      </c>
      <c r="H4585" s="97" t="s">
        <v>443</v>
      </c>
      <c r="I4585" s="96"/>
      <c r="J4585" s="101" t="s">
        <v>40</v>
      </c>
      <c r="K4585" s="236"/>
      <c r="L4585" s="236"/>
      <c r="M4585" s="236"/>
      <c r="N4585" s="252"/>
      <c r="O4585" s="252"/>
      <c r="P4585" s="252"/>
    </row>
    <row r="4586" spans="1:16" s="102" customFormat="1" ht="20.100000000000001" customHeight="1">
      <c r="A4586" s="96"/>
      <c r="B4586" s="97"/>
      <c r="C4586" s="98"/>
      <c r="D4586" s="99"/>
      <c r="E4586" s="100"/>
      <c r="F4586" s="97" t="s">
        <v>557</v>
      </c>
      <c r="G4586" s="97" t="s">
        <v>558</v>
      </c>
      <c r="H4586" s="97" t="s">
        <v>443</v>
      </c>
      <c r="I4586" s="96"/>
      <c r="J4586" s="101" t="s">
        <v>40</v>
      </c>
      <c r="K4586" s="236"/>
      <c r="L4586" s="236"/>
      <c r="M4586" s="236"/>
      <c r="N4586" s="252"/>
      <c r="O4586" s="252"/>
      <c r="P4586" s="252"/>
    </row>
    <row r="4587" spans="1:16" s="102" customFormat="1" ht="20.100000000000001" customHeight="1">
      <c r="A4587" s="96"/>
      <c r="B4587" s="97"/>
      <c r="C4587" s="98"/>
      <c r="D4587" s="99"/>
      <c r="E4587" s="100"/>
      <c r="F4587" s="97" t="s">
        <v>558</v>
      </c>
      <c r="G4587" s="97" t="s">
        <v>559</v>
      </c>
      <c r="H4587" s="97" t="s">
        <v>443</v>
      </c>
      <c r="I4587" s="96"/>
      <c r="J4587" s="101" t="s">
        <v>40</v>
      </c>
      <c r="K4587" s="236"/>
      <c r="L4587" s="236"/>
      <c r="M4587" s="236"/>
      <c r="N4587" s="252"/>
      <c r="O4587" s="252"/>
      <c r="P4587" s="252"/>
    </row>
    <row r="4588" spans="1:16" s="102" customFormat="1" ht="20.100000000000001" customHeight="1">
      <c r="A4588" s="96"/>
      <c r="B4588" s="97"/>
      <c r="C4588" s="98"/>
      <c r="D4588" s="99"/>
      <c r="E4588" s="100"/>
      <c r="F4588" s="97" t="s">
        <v>559</v>
      </c>
      <c r="G4588" s="97" t="s">
        <v>560</v>
      </c>
      <c r="H4588" s="97" t="s">
        <v>443</v>
      </c>
      <c r="I4588" s="96"/>
      <c r="J4588" s="101" t="s">
        <v>40</v>
      </c>
      <c r="K4588" s="236"/>
      <c r="L4588" s="236"/>
      <c r="M4588" s="236"/>
      <c r="N4588" s="252"/>
      <c r="O4588" s="252"/>
      <c r="P4588" s="252"/>
    </row>
    <row r="4589" spans="1:16" s="102" customFormat="1" ht="20.100000000000001" customHeight="1">
      <c r="A4589" s="96"/>
      <c r="B4589" s="97"/>
      <c r="C4589" s="98"/>
      <c r="D4589" s="99"/>
      <c r="E4589" s="100"/>
      <c r="F4589" s="97" t="s">
        <v>560</v>
      </c>
      <c r="G4589" s="97" t="s">
        <v>561</v>
      </c>
      <c r="H4589" s="97" t="s">
        <v>438</v>
      </c>
      <c r="I4589" s="96"/>
      <c r="J4589" s="101" t="s">
        <v>435</v>
      </c>
      <c r="K4589" s="236"/>
      <c r="L4589" s="236"/>
      <c r="M4589" s="236"/>
      <c r="N4589" s="252"/>
      <c r="O4589" s="252"/>
      <c r="P4589" s="252"/>
    </row>
    <row r="4590" spans="1:16" s="102" customFormat="1" ht="20.100000000000001" customHeight="1">
      <c r="A4590" s="96"/>
      <c r="B4590" s="97"/>
      <c r="C4590" s="98"/>
      <c r="D4590" s="99"/>
      <c r="E4590" s="100"/>
      <c r="F4590" s="97" t="s">
        <v>561</v>
      </c>
      <c r="G4590" s="97" t="s">
        <v>739</v>
      </c>
      <c r="H4590" s="97" t="s">
        <v>438</v>
      </c>
      <c r="I4590" s="96"/>
      <c r="J4590" s="101" t="s">
        <v>435</v>
      </c>
      <c r="K4590" s="236"/>
      <c r="L4590" s="236"/>
      <c r="M4590" s="236"/>
      <c r="N4590" s="252"/>
      <c r="O4590" s="252"/>
      <c r="P4590" s="252"/>
    </row>
    <row r="4591" spans="1:16" s="25" customFormat="1" ht="20.100000000000001" customHeight="1">
      <c r="A4591" s="20"/>
      <c r="B4591" s="44"/>
      <c r="C4591" s="41"/>
      <c r="D4591" s="42"/>
      <c r="E4591" s="43"/>
      <c r="F4591" s="44"/>
      <c r="G4591" s="44"/>
      <c r="H4591" s="44"/>
      <c r="I4591" s="20"/>
      <c r="J4591" s="24"/>
      <c r="K4591" s="226"/>
      <c r="L4591" s="226"/>
      <c r="M4591" s="226"/>
      <c r="N4591" s="239"/>
      <c r="O4591" s="239"/>
      <c r="P4591" s="239"/>
    </row>
    <row r="4592" spans="1:16" s="25" customFormat="1" ht="20.100000000000001" customHeight="1">
      <c r="A4592" s="20"/>
      <c r="B4592" s="44"/>
      <c r="C4592" s="41"/>
      <c r="D4592" s="42"/>
      <c r="E4592" s="43"/>
      <c r="F4592" s="44"/>
      <c r="G4592" s="44"/>
      <c r="H4592" s="44"/>
      <c r="I4592" s="20"/>
      <c r="J4592" s="24"/>
      <c r="K4592" s="226"/>
      <c r="L4592" s="226"/>
      <c r="M4592" s="226"/>
      <c r="N4592" s="239"/>
      <c r="O4592" s="239"/>
      <c r="P4592" s="239"/>
    </row>
    <row r="4593" spans="1:20" s="102" customFormat="1" ht="20.100000000000001" customHeight="1">
      <c r="A4593" s="96"/>
      <c r="B4593" s="97">
        <v>332</v>
      </c>
      <c r="C4593" s="98">
        <v>3.0630000000000002</v>
      </c>
      <c r="D4593" s="99" t="s">
        <v>345</v>
      </c>
      <c r="E4593" s="100">
        <v>5.97</v>
      </c>
      <c r="F4593" s="34" t="s">
        <v>433</v>
      </c>
      <c r="G4593" s="34" t="s">
        <v>447</v>
      </c>
      <c r="H4593" s="34" t="s">
        <v>434</v>
      </c>
      <c r="I4593" s="29"/>
      <c r="J4593" s="35" t="s">
        <v>435</v>
      </c>
      <c r="K4593" s="236" t="s">
        <v>434</v>
      </c>
      <c r="L4593" s="236">
        <f>COUNTIF(H4593:H4621,"B")</f>
        <v>14</v>
      </c>
      <c r="M4593" s="236">
        <v>200</v>
      </c>
      <c r="N4593" s="252">
        <f>L4593*M4593</f>
        <v>2800</v>
      </c>
      <c r="O4593" s="252">
        <v>170</v>
      </c>
      <c r="P4593" s="252">
        <f>O4593+N4593</f>
        <v>2970</v>
      </c>
      <c r="Q4593" s="103">
        <f>P4593/P4597</f>
        <v>0.49748743718592964</v>
      </c>
      <c r="R4593" s="103"/>
      <c r="S4593" s="103"/>
      <c r="T4593" s="103"/>
    </row>
    <row r="4594" spans="1:20" s="102" customFormat="1" ht="20.100000000000001" customHeight="1">
      <c r="A4594" s="96"/>
      <c r="B4594" s="97"/>
      <c r="C4594" s="98"/>
      <c r="D4594" s="99"/>
      <c r="E4594" s="100"/>
      <c r="F4594" s="34" t="s">
        <v>447</v>
      </c>
      <c r="G4594" s="34" t="s">
        <v>451</v>
      </c>
      <c r="H4594" s="34" t="s">
        <v>434</v>
      </c>
      <c r="I4594" s="29"/>
      <c r="J4594" s="35" t="s">
        <v>435</v>
      </c>
      <c r="K4594" s="236" t="s">
        <v>438</v>
      </c>
      <c r="L4594" s="236">
        <f>COUNTIF(H4593:H4622,"S")</f>
        <v>0</v>
      </c>
      <c r="M4594" s="236">
        <v>200</v>
      </c>
      <c r="N4594" s="252">
        <f>L4594*M4594</f>
        <v>0</v>
      </c>
      <c r="O4594" s="252"/>
      <c r="P4594" s="252">
        <f>N4594+O4594</f>
        <v>0</v>
      </c>
      <c r="Q4594" s="103">
        <f>P4594/P4597</f>
        <v>0</v>
      </c>
      <c r="R4594" s="103"/>
      <c r="S4594" s="103"/>
      <c r="T4594" s="103"/>
    </row>
    <row r="4595" spans="1:20" s="102" customFormat="1" ht="20.100000000000001" customHeight="1">
      <c r="A4595" s="96"/>
      <c r="B4595" s="97"/>
      <c r="C4595" s="98"/>
      <c r="D4595" s="99"/>
      <c r="E4595" s="100"/>
      <c r="F4595" s="34" t="s">
        <v>451</v>
      </c>
      <c r="G4595" s="34" t="s">
        <v>454</v>
      </c>
      <c r="H4595" s="34" t="s">
        <v>434</v>
      </c>
      <c r="I4595" s="29"/>
      <c r="J4595" s="35" t="s">
        <v>435</v>
      </c>
      <c r="K4595" s="236" t="s">
        <v>440</v>
      </c>
      <c r="L4595" s="236">
        <f>COUNTIF(H4593:H4622,"RR")</f>
        <v>15</v>
      </c>
      <c r="M4595" s="236">
        <v>200</v>
      </c>
      <c r="N4595" s="252">
        <f>L4595*M4595</f>
        <v>3000</v>
      </c>
      <c r="O4595" s="252"/>
      <c r="P4595" s="252">
        <f>N4595+O4595</f>
        <v>3000</v>
      </c>
      <c r="Q4595" s="103">
        <f>P4595/P4597</f>
        <v>0.50251256281407031</v>
      </c>
      <c r="R4595" s="103"/>
      <c r="S4595" s="103"/>
      <c r="T4595" s="103"/>
    </row>
    <row r="4596" spans="1:20" s="102" customFormat="1" ht="20.100000000000001" customHeight="1">
      <c r="A4596" s="96"/>
      <c r="B4596" s="97"/>
      <c r="C4596" s="98"/>
      <c r="D4596" s="99"/>
      <c r="E4596" s="100"/>
      <c r="F4596" s="34" t="s">
        <v>454</v>
      </c>
      <c r="G4596" s="34" t="s">
        <v>455</v>
      </c>
      <c r="H4596" s="34" t="s">
        <v>434</v>
      </c>
      <c r="I4596" s="29"/>
      <c r="J4596" s="35" t="s">
        <v>435</v>
      </c>
      <c r="K4596" s="236" t="s">
        <v>443</v>
      </c>
      <c r="L4596" s="236">
        <f>COUNTIF(H4593:H4622,"RB")</f>
        <v>0</v>
      </c>
      <c r="M4596" s="236">
        <v>200</v>
      </c>
      <c r="N4596" s="252">
        <f>L4596*M4596</f>
        <v>0</v>
      </c>
      <c r="O4596" s="252"/>
      <c r="P4596" s="252">
        <f>N4596+O4596</f>
        <v>0</v>
      </c>
      <c r="Q4596" s="103">
        <f>P4596/P4597</f>
        <v>0</v>
      </c>
      <c r="R4596" s="103"/>
      <c r="S4596" s="103"/>
      <c r="T4596" s="103"/>
    </row>
    <row r="4597" spans="1:20" s="102" customFormat="1" ht="20.100000000000001" customHeight="1">
      <c r="A4597" s="96"/>
      <c r="B4597" s="97"/>
      <c r="C4597" s="98"/>
      <c r="D4597" s="99"/>
      <c r="E4597" s="100"/>
      <c r="F4597" s="34" t="s">
        <v>455</v>
      </c>
      <c r="G4597" s="34" t="s">
        <v>456</v>
      </c>
      <c r="H4597" s="34" t="s">
        <v>434</v>
      </c>
      <c r="I4597" s="29"/>
      <c r="J4597" s="35" t="s">
        <v>435</v>
      </c>
      <c r="K4597" s="236"/>
      <c r="L4597" s="236"/>
      <c r="M4597" s="236"/>
      <c r="N4597" s="252"/>
      <c r="O4597" s="252"/>
      <c r="P4597" s="252">
        <f>SUM(P4593:P4596)</f>
        <v>5970</v>
      </c>
      <c r="Q4597" s="103">
        <f>SUM(Q4593:Q4596)</f>
        <v>1</v>
      </c>
      <c r="R4597" s="103"/>
      <c r="S4597" s="103"/>
      <c r="T4597" s="103"/>
    </row>
    <row r="4598" spans="1:20" s="102" customFormat="1" ht="20.100000000000001" customHeight="1">
      <c r="A4598" s="96"/>
      <c r="B4598" s="97"/>
      <c r="C4598" s="98"/>
      <c r="D4598" s="99"/>
      <c r="E4598" s="100"/>
      <c r="F4598" s="34" t="s">
        <v>456</v>
      </c>
      <c r="G4598" s="34" t="s">
        <v>457</v>
      </c>
      <c r="H4598" s="34" t="s">
        <v>434</v>
      </c>
      <c r="I4598" s="29"/>
      <c r="J4598" s="35" t="s">
        <v>435</v>
      </c>
      <c r="K4598" s="236"/>
      <c r="L4598" s="236"/>
      <c r="M4598" s="236"/>
      <c r="N4598" s="252"/>
      <c r="O4598" s="252"/>
      <c r="P4598" s="252"/>
    </row>
    <row r="4599" spans="1:20" s="102" customFormat="1" ht="20.100000000000001" customHeight="1">
      <c r="A4599" s="96"/>
      <c r="B4599" s="97"/>
      <c r="C4599" s="98"/>
      <c r="D4599" s="99"/>
      <c r="E4599" s="100"/>
      <c r="F4599" s="34" t="s">
        <v>457</v>
      </c>
      <c r="G4599" s="34" t="s">
        <v>460</v>
      </c>
      <c r="H4599" s="34" t="s">
        <v>434</v>
      </c>
      <c r="I4599" s="29"/>
      <c r="J4599" s="35" t="s">
        <v>435</v>
      </c>
      <c r="K4599" s="236"/>
      <c r="L4599" s="236"/>
      <c r="M4599" s="236"/>
      <c r="N4599" s="252"/>
      <c r="O4599" s="252"/>
      <c r="P4599" s="252"/>
    </row>
    <row r="4600" spans="1:20" s="102" customFormat="1" ht="20.100000000000001" customHeight="1">
      <c r="A4600" s="96"/>
      <c r="B4600" s="97"/>
      <c r="C4600" s="98"/>
      <c r="D4600" s="99"/>
      <c r="E4600" s="100"/>
      <c r="F4600" s="34" t="s">
        <v>460</v>
      </c>
      <c r="G4600" s="34" t="s">
        <v>463</v>
      </c>
      <c r="H4600" s="34" t="s">
        <v>434</v>
      </c>
      <c r="I4600" s="29"/>
      <c r="J4600" s="35" t="s">
        <v>435</v>
      </c>
      <c r="K4600" s="236"/>
      <c r="L4600" s="236"/>
      <c r="M4600" s="236"/>
      <c r="N4600" s="252"/>
      <c r="O4600" s="252"/>
      <c r="P4600" s="252"/>
    </row>
    <row r="4601" spans="1:20" s="102" customFormat="1" ht="20.100000000000001" customHeight="1">
      <c r="A4601" s="96"/>
      <c r="B4601" s="97"/>
      <c r="C4601" s="98"/>
      <c r="D4601" s="99"/>
      <c r="E4601" s="100"/>
      <c r="F4601" s="34" t="s">
        <v>463</v>
      </c>
      <c r="G4601" s="34" t="s">
        <v>464</v>
      </c>
      <c r="H4601" s="34" t="s">
        <v>440</v>
      </c>
      <c r="I4601" s="29"/>
      <c r="J4601" s="35" t="s">
        <v>435</v>
      </c>
      <c r="K4601" s="236"/>
      <c r="L4601" s="236"/>
      <c r="M4601" s="236"/>
      <c r="N4601" s="252"/>
      <c r="O4601" s="252"/>
      <c r="P4601" s="252"/>
    </row>
    <row r="4602" spans="1:20" s="102" customFormat="1" ht="20.100000000000001" customHeight="1">
      <c r="A4602" s="96"/>
      <c r="B4602" s="97"/>
      <c r="C4602" s="98"/>
      <c r="D4602" s="99"/>
      <c r="E4602" s="100"/>
      <c r="F4602" s="34" t="s">
        <v>464</v>
      </c>
      <c r="G4602" s="34" t="s">
        <v>465</v>
      </c>
      <c r="H4602" s="34" t="s">
        <v>440</v>
      </c>
      <c r="I4602" s="29"/>
      <c r="J4602" s="35" t="s">
        <v>435</v>
      </c>
      <c r="K4602" s="236"/>
      <c r="L4602" s="236"/>
      <c r="M4602" s="236"/>
      <c r="N4602" s="252"/>
      <c r="O4602" s="252"/>
      <c r="P4602" s="252"/>
    </row>
    <row r="4603" spans="1:20" s="102" customFormat="1" ht="20.100000000000001" customHeight="1">
      <c r="A4603" s="96"/>
      <c r="B4603" s="97"/>
      <c r="C4603" s="98"/>
      <c r="D4603" s="99"/>
      <c r="E4603" s="100"/>
      <c r="F4603" s="34" t="s">
        <v>465</v>
      </c>
      <c r="G4603" s="34" t="s">
        <v>466</v>
      </c>
      <c r="H4603" s="34" t="s">
        <v>440</v>
      </c>
      <c r="I4603" s="29"/>
      <c r="J4603" s="35" t="s">
        <v>435</v>
      </c>
      <c r="K4603" s="236"/>
      <c r="L4603" s="236"/>
      <c r="M4603" s="236"/>
      <c r="N4603" s="252"/>
      <c r="O4603" s="252"/>
      <c r="P4603" s="252"/>
    </row>
    <row r="4604" spans="1:20" s="102" customFormat="1" ht="20.100000000000001" customHeight="1">
      <c r="A4604" s="96"/>
      <c r="B4604" s="97"/>
      <c r="C4604" s="98"/>
      <c r="D4604" s="99"/>
      <c r="E4604" s="100"/>
      <c r="F4604" s="34" t="s">
        <v>466</v>
      </c>
      <c r="G4604" s="34" t="s">
        <v>467</v>
      </c>
      <c r="H4604" s="34" t="s">
        <v>440</v>
      </c>
      <c r="I4604" s="29"/>
      <c r="J4604" s="35" t="s">
        <v>435</v>
      </c>
      <c r="K4604" s="236"/>
      <c r="L4604" s="236"/>
      <c r="M4604" s="236"/>
      <c r="N4604" s="252"/>
      <c r="O4604" s="252"/>
      <c r="P4604" s="252"/>
    </row>
    <row r="4605" spans="1:20" s="102" customFormat="1" ht="20.100000000000001" customHeight="1">
      <c r="A4605" s="96"/>
      <c r="B4605" s="97"/>
      <c r="C4605" s="98"/>
      <c r="D4605" s="99"/>
      <c r="E4605" s="100"/>
      <c r="F4605" s="34" t="s">
        <v>467</v>
      </c>
      <c r="G4605" s="34" t="s">
        <v>468</v>
      </c>
      <c r="H4605" s="34" t="s">
        <v>440</v>
      </c>
      <c r="I4605" s="29"/>
      <c r="J4605" s="35" t="s">
        <v>435</v>
      </c>
      <c r="K4605" s="236"/>
      <c r="L4605" s="236"/>
      <c r="M4605" s="236"/>
      <c r="N4605" s="252"/>
      <c r="O4605" s="252"/>
      <c r="P4605" s="252"/>
    </row>
    <row r="4606" spans="1:20" s="102" customFormat="1" ht="20.100000000000001" customHeight="1">
      <c r="A4606" s="96"/>
      <c r="B4606" s="97"/>
      <c r="C4606" s="98"/>
      <c r="D4606" s="99"/>
      <c r="E4606" s="100"/>
      <c r="F4606" s="34" t="s">
        <v>468</v>
      </c>
      <c r="G4606" s="34" t="s">
        <v>469</v>
      </c>
      <c r="H4606" s="34" t="s">
        <v>440</v>
      </c>
      <c r="I4606" s="29"/>
      <c r="J4606" s="35" t="s">
        <v>435</v>
      </c>
      <c r="K4606" s="236"/>
      <c r="L4606" s="236"/>
      <c r="M4606" s="236"/>
      <c r="N4606" s="252"/>
      <c r="O4606" s="252"/>
      <c r="P4606" s="252"/>
    </row>
    <row r="4607" spans="1:20" s="102" customFormat="1" ht="20.100000000000001" customHeight="1">
      <c r="A4607" s="96"/>
      <c r="B4607" s="97"/>
      <c r="C4607" s="98"/>
      <c r="D4607" s="99"/>
      <c r="E4607" s="100"/>
      <c r="F4607" s="34" t="s">
        <v>469</v>
      </c>
      <c r="G4607" s="34" t="s">
        <v>470</v>
      </c>
      <c r="H4607" s="34" t="s">
        <v>440</v>
      </c>
      <c r="I4607" s="29"/>
      <c r="J4607" s="35" t="s">
        <v>435</v>
      </c>
      <c r="K4607" s="236"/>
      <c r="L4607" s="236"/>
      <c r="M4607" s="236"/>
      <c r="N4607" s="252"/>
      <c r="O4607" s="252"/>
      <c r="P4607" s="252"/>
    </row>
    <row r="4608" spans="1:20" s="102" customFormat="1" ht="20.100000000000001" customHeight="1">
      <c r="A4608" s="96"/>
      <c r="B4608" s="97"/>
      <c r="C4608" s="98"/>
      <c r="D4608" s="99"/>
      <c r="E4608" s="100"/>
      <c r="F4608" s="34" t="s">
        <v>470</v>
      </c>
      <c r="G4608" s="34" t="s">
        <v>471</v>
      </c>
      <c r="H4608" s="34" t="s">
        <v>440</v>
      </c>
      <c r="I4608" s="29"/>
      <c r="J4608" s="35" t="s">
        <v>435</v>
      </c>
      <c r="K4608" s="236"/>
      <c r="L4608" s="236"/>
      <c r="M4608" s="236"/>
      <c r="N4608" s="252"/>
      <c r="O4608" s="252"/>
      <c r="P4608" s="252"/>
    </row>
    <row r="4609" spans="1:16" s="102" customFormat="1" ht="20.100000000000001" customHeight="1">
      <c r="A4609" s="96"/>
      <c r="B4609" s="97"/>
      <c r="C4609" s="98"/>
      <c r="D4609" s="99"/>
      <c r="E4609" s="100"/>
      <c r="F4609" s="34" t="s">
        <v>471</v>
      </c>
      <c r="G4609" s="34" t="s">
        <v>473</v>
      </c>
      <c r="H4609" s="34" t="s">
        <v>440</v>
      </c>
      <c r="I4609" s="29"/>
      <c r="J4609" s="35" t="s">
        <v>435</v>
      </c>
      <c r="K4609" s="236"/>
      <c r="L4609" s="236"/>
      <c r="M4609" s="236"/>
      <c r="N4609" s="252"/>
      <c r="O4609" s="252"/>
      <c r="P4609" s="252"/>
    </row>
    <row r="4610" spans="1:16" s="102" customFormat="1" ht="20.100000000000001" customHeight="1">
      <c r="A4610" s="96"/>
      <c r="B4610" s="97"/>
      <c r="C4610" s="98"/>
      <c r="D4610" s="99"/>
      <c r="E4610" s="100"/>
      <c r="F4610" s="34" t="s">
        <v>473</v>
      </c>
      <c r="G4610" s="34" t="s">
        <v>474</v>
      </c>
      <c r="H4610" s="34" t="s">
        <v>440</v>
      </c>
      <c r="I4610" s="29"/>
      <c r="J4610" s="35" t="s">
        <v>435</v>
      </c>
      <c r="K4610" s="236"/>
      <c r="L4610" s="236"/>
      <c r="M4610" s="236"/>
      <c r="N4610" s="252"/>
      <c r="O4610" s="252"/>
      <c r="P4610" s="252"/>
    </row>
    <row r="4611" spans="1:16" s="102" customFormat="1" ht="20.100000000000001" customHeight="1">
      <c r="A4611" s="96"/>
      <c r="B4611" s="97"/>
      <c r="C4611" s="98"/>
      <c r="D4611" s="99"/>
      <c r="E4611" s="100"/>
      <c r="F4611" s="34" t="s">
        <v>474</v>
      </c>
      <c r="G4611" s="34" t="s">
        <v>475</v>
      </c>
      <c r="H4611" s="34" t="s">
        <v>440</v>
      </c>
      <c r="I4611" s="29"/>
      <c r="J4611" s="35" t="s">
        <v>435</v>
      </c>
      <c r="K4611" s="236"/>
      <c r="L4611" s="236"/>
      <c r="M4611" s="236"/>
      <c r="N4611" s="252"/>
      <c r="O4611" s="252"/>
      <c r="P4611" s="252"/>
    </row>
    <row r="4612" spans="1:16" s="102" customFormat="1" ht="20.100000000000001" customHeight="1">
      <c r="A4612" s="96"/>
      <c r="B4612" s="97"/>
      <c r="C4612" s="98"/>
      <c r="D4612" s="99"/>
      <c r="E4612" s="100"/>
      <c r="F4612" s="34" t="s">
        <v>475</v>
      </c>
      <c r="G4612" s="34" t="s">
        <v>476</v>
      </c>
      <c r="H4612" s="34" t="s">
        <v>440</v>
      </c>
      <c r="I4612" s="29"/>
      <c r="J4612" s="35" t="s">
        <v>435</v>
      </c>
      <c r="K4612" s="236"/>
      <c r="L4612" s="236"/>
      <c r="M4612" s="236"/>
      <c r="N4612" s="252"/>
      <c r="O4612" s="252"/>
      <c r="P4612" s="252"/>
    </row>
    <row r="4613" spans="1:16" s="102" customFormat="1" ht="20.100000000000001" customHeight="1">
      <c r="A4613" s="96"/>
      <c r="B4613" s="97"/>
      <c r="C4613" s="98"/>
      <c r="D4613" s="99"/>
      <c r="E4613" s="100"/>
      <c r="F4613" s="34" t="s">
        <v>476</v>
      </c>
      <c r="G4613" s="34" t="s">
        <v>477</v>
      </c>
      <c r="H4613" s="34" t="s">
        <v>440</v>
      </c>
      <c r="I4613" s="29"/>
      <c r="J4613" s="35" t="s">
        <v>435</v>
      </c>
      <c r="K4613" s="236"/>
      <c r="L4613" s="236"/>
      <c r="M4613" s="236"/>
      <c r="N4613" s="252"/>
      <c r="O4613" s="252"/>
      <c r="P4613" s="252"/>
    </row>
    <row r="4614" spans="1:16" s="102" customFormat="1" ht="20.100000000000001" customHeight="1">
      <c r="A4614" s="96"/>
      <c r="B4614" s="97"/>
      <c r="C4614" s="98"/>
      <c r="D4614" s="99"/>
      <c r="E4614" s="100"/>
      <c r="F4614" s="34" t="s">
        <v>477</v>
      </c>
      <c r="G4614" s="34" t="s">
        <v>543</v>
      </c>
      <c r="H4614" s="34" t="s">
        <v>440</v>
      </c>
      <c r="I4614" s="29"/>
      <c r="J4614" s="35" t="s">
        <v>435</v>
      </c>
      <c r="K4614" s="236"/>
      <c r="L4614" s="236"/>
      <c r="M4614" s="236"/>
      <c r="N4614" s="252"/>
      <c r="O4614" s="252"/>
      <c r="P4614" s="252"/>
    </row>
    <row r="4615" spans="1:16" s="102" customFormat="1" ht="20.100000000000001" customHeight="1">
      <c r="A4615" s="96"/>
      <c r="B4615" s="97"/>
      <c r="C4615" s="98"/>
      <c r="D4615" s="99"/>
      <c r="E4615" s="100"/>
      <c r="F4615" s="34" t="s">
        <v>543</v>
      </c>
      <c r="G4615" s="34" t="s">
        <v>550</v>
      </c>
      <c r="H4615" s="34" t="s">
        <v>440</v>
      </c>
      <c r="I4615" s="29"/>
      <c r="J4615" s="35" t="s">
        <v>435</v>
      </c>
      <c r="K4615" s="236"/>
      <c r="L4615" s="236"/>
      <c r="M4615" s="236"/>
      <c r="N4615" s="252"/>
      <c r="O4615" s="252"/>
      <c r="P4615" s="252"/>
    </row>
    <row r="4616" spans="1:16" s="102" customFormat="1" ht="20.100000000000001" customHeight="1">
      <c r="A4616" s="96"/>
      <c r="B4616" s="97"/>
      <c r="C4616" s="98"/>
      <c r="D4616" s="99"/>
      <c r="E4616" s="100"/>
      <c r="F4616" s="34" t="s">
        <v>550</v>
      </c>
      <c r="G4616" s="34" t="s">
        <v>551</v>
      </c>
      <c r="H4616" s="34" t="s">
        <v>434</v>
      </c>
      <c r="I4616" s="29"/>
      <c r="J4616" s="35" t="s">
        <v>435</v>
      </c>
      <c r="K4616" s="236"/>
      <c r="L4616" s="236"/>
      <c r="M4616" s="236"/>
      <c r="N4616" s="252"/>
      <c r="O4616" s="252"/>
      <c r="P4616" s="252"/>
    </row>
    <row r="4617" spans="1:16" s="102" customFormat="1" ht="20.100000000000001" customHeight="1">
      <c r="A4617" s="96"/>
      <c r="B4617" s="97"/>
      <c r="C4617" s="98"/>
      <c r="D4617" s="99"/>
      <c r="E4617" s="100"/>
      <c r="F4617" s="34" t="s">
        <v>551</v>
      </c>
      <c r="G4617" s="34" t="s">
        <v>552</v>
      </c>
      <c r="H4617" s="34" t="s">
        <v>434</v>
      </c>
      <c r="I4617" s="29"/>
      <c r="J4617" s="35" t="s">
        <v>435</v>
      </c>
      <c r="K4617" s="236"/>
      <c r="L4617" s="236"/>
      <c r="M4617" s="236"/>
      <c r="N4617" s="252"/>
      <c r="O4617" s="252"/>
      <c r="P4617" s="252"/>
    </row>
    <row r="4618" spans="1:16" s="102" customFormat="1" ht="20.100000000000001" customHeight="1">
      <c r="A4618" s="96"/>
      <c r="B4618" s="97"/>
      <c r="C4618" s="98"/>
      <c r="D4618" s="99"/>
      <c r="E4618" s="100"/>
      <c r="F4618" s="34" t="s">
        <v>552</v>
      </c>
      <c r="G4618" s="34" t="s">
        <v>553</v>
      </c>
      <c r="H4618" s="34" t="s">
        <v>434</v>
      </c>
      <c r="I4618" s="29"/>
      <c r="J4618" s="35" t="s">
        <v>435</v>
      </c>
      <c r="K4618" s="236"/>
      <c r="L4618" s="236"/>
      <c r="M4618" s="236"/>
      <c r="N4618" s="252"/>
      <c r="O4618" s="252"/>
      <c r="P4618" s="252"/>
    </row>
    <row r="4619" spans="1:16" s="102" customFormat="1" ht="20.100000000000001" customHeight="1">
      <c r="A4619" s="96"/>
      <c r="B4619" s="97"/>
      <c r="C4619" s="98"/>
      <c r="D4619" s="99"/>
      <c r="E4619" s="100"/>
      <c r="F4619" s="34" t="s">
        <v>553</v>
      </c>
      <c r="G4619" s="34" t="s">
        <v>554</v>
      </c>
      <c r="H4619" s="34" t="s">
        <v>434</v>
      </c>
      <c r="I4619" s="29"/>
      <c r="J4619" s="35" t="s">
        <v>435</v>
      </c>
      <c r="K4619" s="236"/>
      <c r="L4619" s="236"/>
      <c r="M4619" s="236"/>
      <c r="N4619" s="252"/>
      <c r="O4619" s="252"/>
      <c r="P4619" s="252"/>
    </row>
    <row r="4620" spans="1:16" s="102" customFormat="1" ht="20.100000000000001" customHeight="1">
      <c r="A4620" s="96"/>
      <c r="B4620" s="97"/>
      <c r="C4620" s="98"/>
      <c r="D4620" s="99"/>
      <c r="E4620" s="100"/>
      <c r="F4620" s="34" t="s">
        <v>554</v>
      </c>
      <c r="G4620" s="34" t="s">
        <v>555</v>
      </c>
      <c r="H4620" s="34" t="s">
        <v>434</v>
      </c>
      <c r="I4620" s="29"/>
      <c r="J4620" s="35" t="s">
        <v>435</v>
      </c>
      <c r="K4620" s="236"/>
      <c r="L4620" s="236"/>
      <c r="M4620" s="236"/>
      <c r="N4620" s="252"/>
      <c r="O4620" s="252"/>
      <c r="P4620" s="252"/>
    </row>
    <row r="4621" spans="1:16" s="102" customFormat="1" ht="20.100000000000001" customHeight="1">
      <c r="A4621" s="96"/>
      <c r="B4621" s="97"/>
      <c r="C4621" s="98"/>
      <c r="D4621" s="99"/>
      <c r="E4621" s="100"/>
      <c r="F4621" s="34" t="s">
        <v>555</v>
      </c>
      <c r="G4621" s="34" t="s">
        <v>556</v>
      </c>
      <c r="H4621" s="34" t="s">
        <v>434</v>
      </c>
      <c r="I4621" s="29"/>
      <c r="J4621" s="35" t="s">
        <v>435</v>
      </c>
      <c r="K4621" s="236"/>
      <c r="L4621" s="236"/>
      <c r="M4621" s="236"/>
      <c r="N4621" s="252"/>
      <c r="O4621" s="252"/>
      <c r="P4621" s="252"/>
    </row>
    <row r="4622" spans="1:16" s="102" customFormat="1" ht="20.100000000000001" customHeight="1">
      <c r="A4622" s="96"/>
      <c r="B4622" s="97"/>
      <c r="C4622" s="98"/>
      <c r="D4622" s="99"/>
      <c r="E4622" s="100"/>
      <c r="F4622" s="34" t="s">
        <v>556</v>
      </c>
      <c r="G4622" s="34" t="s">
        <v>740</v>
      </c>
      <c r="H4622" s="34" t="s">
        <v>434</v>
      </c>
      <c r="I4622" s="29"/>
      <c r="J4622" s="35" t="s">
        <v>435</v>
      </c>
      <c r="K4622" s="236"/>
      <c r="L4622" s="236"/>
      <c r="M4622" s="236"/>
      <c r="N4622" s="252"/>
      <c r="O4622" s="252"/>
      <c r="P4622" s="252"/>
    </row>
    <row r="4623" spans="1:16" s="25" customFormat="1" ht="20.100000000000001" customHeight="1">
      <c r="A4623" s="20"/>
      <c r="B4623" s="44"/>
      <c r="C4623" s="41"/>
      <c r="D4623" s="42"/>
      <c r="E4623" s="43"/>
      <c r="F4623" s="44"/>
      <c r="G4623" s="44"/>
      <c r="H4623" s="44"/>
      <c r="I4623" s="20"/>
      <c r="J4623" s="24"/>
      <c r="K4623" s="226"/>
      <c r="L4623" s="226"/>
      <c r="M4623" s="226"/>
      <c r="N4623" s="239"/>
      <c r="O4623" s="239"/>
      <c r="P4623" s="239"/>
    </row>
    <row r="4624" spans="1:16" s="25" customFormat="1" ht="20.100000000000001" customHeight="1">
      <c r="A4624" s="20"/>
      <c r="B4624" s="44"/>
      <c r="C4624" s="41"/>
      <c r="D4624" s="42"/>
      <c r="E4624" s="43"/>
      <c r="F4624" s="44"/>
      <c r="G4624" s="44"/>
      <c r="H4624" s="44"/>
      <c r="I4624" s="20"/>
      <c r="J4624" s="24"/>
      <c r="K4624" s="226"/>
      <c r="L4624" s="226"/>
      <c r="M4624" s="226"/>
      <c r="N4624" s="239"/>
      <c r="O4624" s="239"/>
      <c r="P4624" s="239"/>
    </row>
    <row r="4625" spans="1:20" s="102" customFormat="1" ht="20.100000000000001" customHeight="1">
      <c r="A4625" s="96"/>
      <c r="B4625" s="97">
        <v>333</v>
      </c>
      <c r="C4625" s="98">
        <v>3.0640000000000001</v>
      </c>
      <c r="D4625" s="99" t="s">
        <v>346</v>
      </c>
      <c r="E4625" s="100">
        <v>0.72399999999999998</v>
      </c>
      <c r="F4625" s="97" t="s">
        <v>433</v>
      </c>
      <c r="G4625" s="97" t="s">
        <v>447</v>
      </c>
      <c r="H4625" s="97" t="s">
        <v>434</v>
      </c>
      <c r="I4625" s="96"/>
      <c r="J4625" s="101" t="s">
        <v>435</v>
      </c>
      <c r="K4625" s="236" t="s">
        <v>434</v>
      </c>
      <c r="L4625" s="236">
        <f>COUNTIF(H4625:H4627,"B")</f>
        <v>3</v>
      </c>
      <c r="M4625" s="236">
        <v>200</v>
      </c>
      <c r="N4625" s="252">
        <f>L4625*M4625</f>
        <v>600</v>
      </c>
      <c r="O4625" s="252">
        <v>124</v>
      </c>
      <c r="P4625" s="252">
        <f>O4625+N4625</f>
        <v>724</v>
      </c>
      <c r="Q4625" s="103">
        <f>P4625/P4629</f>
        <v>1</v>
      </c>
      <c r="R4625" s="103"/>
      <c r="S4625" s="103"/>
      <c r="T4625" s="103"/>
    </row>
    <row r="4626" spans="1:20" s="102" customFormat="1" ht="20.100000000000001" customHeight="1">
      <c r="A4626" s="96"/>
      <c r="B4626" s="97"/>
      <c r="C4626" s="98"/>
      <c r="D4626" s="99"/>
      <c r="E4626" s="100"/>
      <c r="F4626" s="97" t="s">
        <v>447</v>
      </c>
      <c r="G4626" s="97" t="s">
        <v>451</v>
      </c>
      <c r="H4626" s="97" t="s">
        <v>434</v>
      </c>
      <c r="I4626" s="96"/>
      <c r="J4626" s="101" t="s">
        <v>435</v>
      </c>
      <c r="K4626" s="236" t="s">
        <v>438</v>
      </c>
      <c r="L4626" s="236">
        <f>COUNTIF(H4625:H4629,"S")</f>
        <v>0</v>
      </c>
      <c r="M4626" s="236">
        <v>200</v>
      </c>
      <c r="N4626" s="252">
        <f>L4626*M4626</f>
        <v>0</v>
      </c>
      <c r="O4626" s="252"/>
      <c r="P4626" s="252">
        <f>N4626+O4626</f>
        <v>0</v>
      </c>
      <c r="Q4626" s="103">
        <f>P4626/P4629</f>
        <v>0</v>
      </c>
      <c r="R4626" s="103"/>
      <c r="S4626" s="103"/>
      <c r="T4626" s="103"/>
    </row>
    <row r="4627" spans="1:20" s="102" customFormat="1" ht="20.100000000000001" customHeight="1">
      <c r="A4627" s="96"/>
      <c r="B4627" s="97"/>
      <c r="C4627" s="98"/>
      <c r="D4627" s="99"/>
      <c r="E4627" s="100"/>
      <c r="F4627" s="97" t="s">
        <v>451</v>
      </c>
      <c r="G4627" s="97" t="s">
        <v>454</v>
      </c>
      <c r="H4627" s="97" t="s">
        <v>434</v>
      </c>
      <c r="I4627" s="96"/>
      <c r="J4627" s="101" t="s">
        <v>435</v>
      </c>
      <c r="K4627" s="236" t="s">
        <v>440</v>
      </c>
      <c r="L4627" s="236">
        <f>COUNTIF(H4625:H4629,"RR")</f>
        <v>0</v>
      </c>
      <c r="M4627" s="236">
        <v>200</v>
      </c>
      <c r="N4627" s="252">
        <f>L4627*M4627</f>
        <v>0</v>
      </c>
      <c r="O4627" s="252"/>
      <c r="P4627" s="252">
        <f>N4627+O4627</f>
        <v>0</v>
      </c>
      <c r="Q4627" s="103">
        <f>P4627/P4629</f>
        <v>0</v>
      </c>
      <c r="R4627" s="103"/>
      <c r="S4627" s="103"/>
      <c r="T4627" s="103"/>
    </row>
    <row r="4628" spans="1:20" s="102" customFormat="1" ht="20.100000000000001" customHeight="1">
      <c r="A4628" s="96"/>
      <c r="B4628" s="97"/>
      <c r="C4628" s="98"/>
      <c r="D4628" s="99"/>
      <c r="E4628" s="100"/>
      <c r="F4628" s="97" t="s">
        <v>454</v>
      </c>
      <c r="G4628" s="97" t="s">
        <v>741</v>
      </c>
      <c r="H4628" s="97" t="s">
        <v>434</v>
      </c>
      <c r="I4628" s="96"/>
      <c r="J4628" s="101" t="s">
        <v>435</v>
      </c>
      <c r="K4628" s="236" t="s">
        <v>443</v>
      </c>
      <c r="L4628" s="236">
        <f>COUNTIF(H4625:H4629,"RB")</f>
        <v>0</v>
      </c>
      <c r="M4628" s="236">
        <v>200</v>
      </c>
      <c r="N4628" s="252">
        <f>L4628*M4628</f>
        <v>0</v>
      </c>
      <c r="O4628" s="252"/>
      <c r="P4628" s="252">
        <f>N4628+O4628</f>
        <v>0</v>
      </c>
      <c r="Q4628" s="103">
        <f>P4628/P4629</f>
        <v>0</v>
      </c>
      <c r="R4628" s="103"/>
      <c r="S4628" s="103"/>
      <c r="T4628" s="103"/>
    </row>
    <row r="4629" spans="1:20" s="102" customFormat="1" ht="20.100000000000001" customHeight="1">
      <c r="A4629" s="96"/>
      <c r="B4629" s="97"/>
      <c r="C4629" s="98"/>
      <c r="D4629" s="99"/>
      <c r="E4629" s="100"/>
      <c r="F4629" s="97"/>
      <c r="G4629" s="97"/>
      <c r="H4629" s="97"/>
      <c r="I4629" s="96"/>
      <c r="J4629" s="101"/>
      <c r="K4629" s="236"/>
      <c r="L4629" s="236"/>
      <c r="M4629" s="236"/>
      <c r="N4629" s="252"/>
      <c r="O4629" s="252"/>
      <c r="P4629" s="252">
        <f>SUM(P4625:P4628)</f>
        <v>724</v>
      </c>
      <c r="Q4629" s="103">
        <f>SUM(Q4625:Q4628)</f>
        <v>1</v>
      </c>
      <c r="R4629" s="103"/>
      <c r="S4629" s="103"/>
      <c r="T4629" s="103"/>
    </row>
    <row r="4630" spans="1:20" s="25" customFormat="1" ht="20.100000000000001" customHeight="1">
      <c r="A4630" s="20"/>
      <c r="B4630" s="44"/>
      <c r="C4630" s="41"/>
      <c r="D4630" s="42"/>
      <c r="E4630" s="43"/>
      <c r="F4630" s="44"/>
      <c r="G4630" s="44"/>
      <c r="H4630" s="44"/>
      <c r="I4630" s="20"/>
      <c r="J4630" s="24"/>
      <c r="K4630" s="226"/>
      <c r="L4630" s="226"/>
      <c r="M4630" s="226"/>
      <c r="N4630" s="239"/>
      <c r="O4630" s="239"/>
      <c r="P4630" s="239"/>
    </row>
    <row r="4631" spans="1:20" s="25" customFormat="1" ht="20.100000000000001" customHeight="1">
      <c r="A4631" s="20"/>
      <c r="B4631" s="44"/>
      <c r="C4631" s="41"/>
      <c r="D4631" s="42"/>
      <c r="E4631" s="43"/>
      <c r="F4631" s="44"/>
      <c r="G4631" s="44"/>
      <c r="H4631" s="44"/>
      <c r="I4631" s="20"/>
      <c r="J4631" s="24"/>
      <c r="K4631" s="226"/>
      <c r="L4631" s="226"/>
      <c r="M4631" s="226"/>
      <c r="N4631" s="239"/>
      <c r="O4631" s="239"/>
      <c r="P4631" s="239"/>
    </row>
    <row r="4632" spans="1:20" s="102" customFormat="1" ht="20.100000000000001" customHeight="1">
      <c r="A4632" s="96"/>
      <c r="B4632" s="97">
        <v>334</v>
      </c>
      <c r="C4632" s="98">
        <v>3.0649999999999999</v>
      </c>
      <c r="D4632" s="99" t="s">
        <v>347</v>
      </c>
      <c r="E4632" s="100">
        <v>8.25</v>
      </c>
      <c r="F4632" s="34" t="s">
        <v>433</v>
      </c>
      <c r="G4632" s="34" t="s">
        <v>447</v>
      </c>
      <c r="H4632" s="34" t="s">
        <v>443</v>
      </c>
      <c r="I4632" s="29"/>
      <c r="J4632" s="35" t="s">
        <v>40</v>
      </c>
      <c r="K4632" s="236" t="s">
        <v>434</v>
      </c>
      <c r="L4632" s="236">
        <f>COUNTIF(H4632:H4673,"B")</f>
        <v>0</v>
      </c>
      <c r="M4632" s="236">
        <v>200</v>
      </c>
      <c r="N4632" s="252">
        <f>L4632*M4632</f>
        <v>0</v>
      </c>
      <c r="O4632" s="252"/>
      <c r="P4632" s="252">
        <f>O4632+N4632</f>
        <v>0</v>
      </c>
      <c r="Q4632" s="103">
        <f>P4632/P4636</f>
        <v>0</v>
      </c>
      <c r="R4632" s="103"/>
      <c r="S4632" s="103"/>
      <c r="T4632" s="103"/>
    </row>
    <row r="4633" spans="1:20" s="102" customFormat="1" ht="20.100000000000001" customHeight="1">
      <c r="A4633" s="96"/>
      <c r="B4633" s="97"/>
      <c r="C4633" s="98"/>
      <c r="D4633" s="99"/>
      <c r="E4633" s="100"/>
      <c r="F4633" s="34" t="s">
        <v>447</v>
      </c>
      <c r="G4633" s="34" t="s">
        <v>451</v>
      </c>
      <c r="H4633" s="34" t="s">
        <v>443</v>
      </c>
      <c r="I4633" s="29"/>
      <c r="J4633" s="35" t="s">
        <v>40</v>
      </c>
      <c r="K4633" s="236" t="s">
        <v>438</v>
      </c>
      <c r="L4633" s="236">
        <f>COUNTIF(H4632:H4673,"S")</f>
        <v>6</v>
      </c>
      <c r="M4633" s="236">
        <v>200</v>
      </c>
      <c r="N4633" s="252">
        <f>L4633*M4633</f>
        <v>1200</v>
      </c>
      <c r="O4633" s="252"/>
      <c r="P4633" s="252">
        <f>N4633+O4633</f>
        <v>1200</v>
      </c>
      <c r="Q4633" s="103">
        <f>P4633/P4636</f>
        <v>0.14545454545454545</v>
      </c>
      <c r="R4633" s="103"/>
      <c r="S4633" s="103"/>
      <c r="T4633" s="103"/>
    </row>
    <row r="4634" spans="1:20" s="102" customFormat="1" ht="20.100000000000001" customHeight="1">
      <c r="A4634" s="96"/>
      <c r="B4634" s="97"/>
      <c r="C4634" s="98"/>
      <c r="D4634" s="99"/>
      <c r="E4634" s="100"/>
      <c r="F4634" s="34" t="s">
        <v>451</v>
      </c>
      <c r="G4634" s="34" t="s">
        <v>454</v>
      </c>
      <c r="H4634" s="34" t="s">
        <v>440</v>
      </c>
      <c r="I4634" s="29"/>
      <c r="J4634" s="35" t="s">
        <v>435</v>
      </c>
      <c r="K4634" s="236" t="s">
        <v>440</v>
      </c>
      <c r="L4634" s="236">
        <f>COUNTIF(H4632:H4672,"RR")</f>
        <v>23</v>
      </c>
      <c r="M4634" s="236">
        <v>200</v>
      </c>
      <c r="N4634" s="252">
        <f>L4634*M4634</f>
        <v>4600</v>
      </c>
      <c r="O4634" s="252">
        <v>0</v>
      </c>
      <c r="P4634" s="252">
        <f>N4634+O4634</f>
        <v>4600</v>
      </c>
      <c r="Q4634" s="103">
        <f>P4634/P4636</f>
        <v>0.55757575757575761</v>
      </c>
      <c r="R4634" s="103"/>
      <c r="S4634" s="103"/>
      <c r="T4634" s="103"/>
    </row>
    <row r="4635" spans="1:20" s="102" customFormat="1" ht="20.100000000000001" customHeight="1">
      <c r="A4635" s="96"/>
      <c r="B4635" s="97"/>
      <c r="C4635" s="98"/>
      <c r="D4635" s="99"/>
      <c r="E4635" s="100"/>
      <c r="F4635" s="34" t="s">
        <v>454</v>
      </c>
      <c r="G4635" s="34" t="s">
        <v>455</v>
      </c>
      <c r="H4635" s="34" t="s">
        <v>443</v>
      </c>
      <c r="I4635" s="29"/>
      <c r="J4635" s="35" t="s">
        <v>40</v>
      </c>
      <c r="K4635" s="236" t="s">
        <v>443</v>
      </c>
      <c r="L4635" s="236">
        <f>COUNTIF(H4632:H4672,"RB")</f>
        <v>12</v>
      </c>
      <c r="M4635" s="236">
        <v>200</v>
      </c>
      <c r="N4635" s="252">
        <f>L4635*M4635</f>
        <v>2400</v>
      </c>
      <c r="O4635" s="252">
        <v>50</v>
      </c>
      <c r="P4635" s="252">
        <f>N4635+O4635</f>
        <v>2450</v>
      </c>
      <c r="Q4635" s="103">
        <f>P4635/P4636</f>
        <v>0.29696969696969699</v>
      </c>
      <c r="R4635" s="103"/>
      <c r="S4635" s="103"/>
      <c r="T4635" s="103"/>
    </row>
    <row r="4636" spans="1:20" s="102" customFormat="1" ht="20.100000000000001" customHeight="1">
      <c r="A4636" s="96"/>
      <c r="B4636" s="97"/>
      <c r="C4636" s="98"/>
      <c r="D4636" s="99"/>
      <c r="E4636" s="100"/>
      <c r="F4636" s="34" t="s">
        <v>455</v>
      </c>
      <c r="G4636" s="34" t="s">
        <v>456</v>
      </c>
      <c r="H4636" s="34" t="s">
        <v>443</v>
      </c>
      <c r="I4636" s="29"/>
      <c r="J4636" s="35" t="s">
        <v>40</v>
      </c>
      <c r="K4636" s="236"/>
      <c r="L4636" s="236"/>
      <c r="M4636" s="236"/>
      <c r="N4636" s="252"/>
      <c r="O4636" s="252"/>
      <c r="P4636" s="252">
        <f>SUM(P4632:P4635)</f>
        <v>8250</v>
      </c>
      <c r="Q4636" s="103">
        <f>SUM(Q4632:Q4635)</f>
        <v>1</v>
      </c>
      <c r="R4636" s="103"/>
      <c r="S4636" s="103"/>
      <c r="T4636" s="103"/>
    </row>
    <row r="4637" spans="1:20" s="102" customFormat="1" ht="20.100000000000001" customHeight="1">
      <c r="A4637" s="96"/>
      <c r="B4637" s="97"/>
      <c r="C4637" s="98"/>
      <c r="D4637" s="99"/>
      <c r="E4637" s="100"/>
      <c r="F4637" s="34" t="s">
        <v>456</v>
      </c>
      <c r="G4637" s="34" t="s">
        <v>457</v>
      </c>
      <c r="H4637" s="34" t="s">
        <v>440</v>
      </c>
      <c r="I4637" s="29"/>
      <c r="J4637" s="35" t="s">
        <v>435</v>
      </c>
      <c r="K4637" s="236"/>
      <c r="L4637" s="236"/>
      <c r="M4637" s="236"/>
      <c r="N4637" s="252"/>
      <c r="O4637" s="252"/>
      <c r="P4637" s="252"/>
    </row>
    <row r="4638" spans="1:20" s="102" customFormat="1" ht="20.100000000000001" customHeight="1">
      <c r="A4638" s="96"/>
      <c r="B4638" s="97"/>
      <c r="C4638" s="98"/>
      <c r="D4638" s="99"/>
      <c r="E4638" s="100"/>
      <c r="F4638" s="34" t="s">
        <v>457</v>
      </c>
      <c r="G4638" s="34" t="s">
        <v>460</v>
      </c>
      <c r="H4638" s="34" t="s">
        <v>440</v>
      </c>
      <c r="I4638" s="29"/>
      <c r="J4638" s="35" t="s">
        <v>435</v>
      </c>
      <c r="K4638" s="236"/>
      <c r="L4638" s="236"/>
      <c r="M4638" s="236"/>
      <c r="N4638" s="252"/>
      <c r="O4638" s="252"/>
      <c r="P4638" s="252"/>
    </row>
    <row r="4639" spans="1:20" s="102" customFormat="1" ht="20.100000000000001" customHeight="1">
      <c r="A4639" s="96"/>
      <c r="B4639" s="97"/>
      <c r="C4639" s="98"/>
      <c r="D4639" s="99"/>
      <c r="E4639" s="100"/>
      <c r="F4639" s="34" t="s">
        <v>460</v>
      </c>
      <c r="G4639" s="34" t="s">
        <v>463</v>
      </c>
      <c r="H4639" s="34" t="s">
        <v>440</v>
      </c>
      <c r="I4639" s="29"/>
      <c r="J4639" s="35" t="s">
        <v>435</v>
      </c>
      <c r="K4639" s="236"/>
      <c r="L4639" s="236"/>
      <c r="M4639" s="236"/>
      <c r="N4639" s="252"/>
      <c r="O4639" s="252"/>
      <c r="P4639" s="252"/>
    </row>
    <row r="4640" spans="1:20" s="102" customFormat="1" ht="20.100000000000001" customHeight="1">
      <c r="A4640" s="96"/>
      <c r="B4640" s="97"/>
      <c r="C4640" s="98"/>
      <c r="D4640" s="99"/>
      <c r="E4640" s="100"/>
      <c r="F4640" s="34" t="s">
        <v>463</v>
      </c>
      <c r="G4640" s="34" t="s">
        <v>464</v>
      </c>
      <c r="H4640" s="34" t="s">
        <v>440</v>
      </c>
      <c r="I4640" s="29"/>
      <c r="J4640" s="35" t="s">
        <v>435</v>
      </c>
      <c r="K4640" s="236"/>
      <c r="L4640" s="236"/>
      <c r="M4640" s="236"/>
      <c r="N4640" s="252"/>
      <c r="O4640" s="252"/>
      <c r="P4640" s="252"/>
    </row>
    <row r="4641" spans="1:16" s="102" customFormat="1" ht="20.100000000000001" customHeight="1">
      <c r="A4641" s="96"/>
      <c r="B4641" s="97"/>
      <c r="C4641" s="98"/>
      <c r="D4641" s="99"/>
      <c r="E4641" s="100"/>
      <c r="F4641" s="34" t="s">
        <v>464</v>
      </c>
      <c r="G4641" s="34" t="s">
        <v>465</v>
      </c>
      <c r="H4641" s="34" t="s">
        <v>440</v>
      </c>
      <c r="I4641" s="29"/>
      <c r="J4641" s="35" t="s">
        <v>435</v>
      </c>
      <c r="K4641" s="236"/>
      <c r="L4641" s="236"/>
      <c r="M4641" s="236"/>
      <c r="N4641" s="252"/>
      <c r="O4641" s="252"/>
      <c r="P4641" s="252"/>
    </row>
    <row r="4642" spans="1:16" s="102" customFormat="1" ht="20.100000000000001" customHeight="1">
      <c r="A4642" s="96"/>
      <c r="B4642" s="97"/>
      <c r="C4642" s="98"/>
      <c r="D4642" s="99"/>
      <c r="E4642" s="100"/>
      <c r="F4642" s="34" t="s">
        <v>465</v>
      </c>
      <c r="G4642" s="34" t="s">
        <v>466</v>
      </c>
      <c r="H4642" s="34" t="s">
        <v>440</v>
      </c>
      <c r="I4642" s="29"/>
      <c r="J4642" s="35" t="s">
        <v>435</v>
      </c>
      <c r="K4642" s="236"/>
      <c r="L4642" s="236"/>
      <c r="M4642" s="236"/>
      <c r="N4642" s="252"/>
      <c r="O4642" s="252"/>
      <c r="P4642" s="252"/>
    </row>
    <row r="4643" spans="1:16" s="102" customFormat="1" ht="20.100000000000001" customHeight="1">
      <c r="A4643" s="96"/>
      <c r="B4643" s="97"/>
      <c r="C4643" s="98"/>
      <c r="D4643" s="99"/>
      <c r="E4643" s="100"/>
      <c r="F4643" s="34" t="s">
        <v>466</v>
      </c>
      <c r="G4643" s="34" t="s">
        <v>467</v>
      </c>
      <c r="H4643" s="34" t="s">
        <v>443</v>
      </c>
      <c r="I4643" s="29"/>
      <c r="J4643" s="35" t="s">
        <v>40</v>
      </c>
      <c r="K4643" s="236"/>
      <c r="L4643" s="236"/>
      <c r="M4643" s="236"/>
      <c r="N4643" s="252"/>
      <c r="O4643" s="252"/>
      <c r="P4643" s="252"/>
    </row>
    <row r="4644" spans="1:16" s="102" customFormat="1" ht="20.100000000000001" customHeight="1">
      <c r="A4644" s="96"/>
      <c r="B4644" s="97"/>
      <c r="C4644" s="98"/>
      <c r="D4644" s="99"/>
      <c r="E4644" s="100"/>
      <c r="F4644" s="34" t="s">
        <v>467</v>
      </c>
      <c r="G4644" s="34" t="s">
        <v>468</v>
      </c>
      <c r="H4644" s="34" t="s">
        <v>443</v>
      </c>
      <c r="I4644" s="29"/>
      <c r="J4644" s="35" t="s">
        <v>40</v>
      </c>
      <c r="K4644" s="236"/>
      <c r="L4644" s="236"/>
      <c r="M4644" s="236"/>
      <c r="N4644" s="252"/>
      <c r="O4644" s="252"/>
      <c r="P4644" s="252"/>
    </row>
    <row r="4645" spans="1:16" s="102" customFormat="1" ht="20.100000000000001" customHeight="1">
      <c r="A4645" s="96"/>
      <c r="B4645" s="97"/>
      <c r="C4645" s="98"/>
      <c r="D4645" s="99"/>
      <c r="E4645" s="100"/>
      <c r="F4645" s="34" t="s">
        <v>468</v>
      </c>
      <c r="G4645" s="34" t="s">
        <v>469</v>
      </c>
      <c r="H4645" s="34" t="s">
        <v>443</v>
      </c>
      <c r="I4645" s="29"/>
      <c r="J4645" s="35" t="s">
        <v>40</v>
      </c>
      <c r="K4645" s="236"/>
      <c r="L4645" s="236"/>
      <c r="M4645" s="236"/>
      <c r="N4645" s="252"/>
      <c r="O4645" s="252"/>
      <c r="P4645" s="252"/>
    </row>
    <row r="4646" spans="1:16" s="102" customFormat="1" ht="20.100000000000001" customHeight="1">
      <c r="A4646" s="96"/>
      <c r="B4646" s="97"/>
      <c r="C4646" s="98"/>
      <c r="D4646" s="99"/>
      <c r="E4646" s="100"/>
      <c r="F4646" s="34" t="s">
        <v>469</v>
      </c>
      <c r="G4646" s="34" t="s">
        <v>470</v>
      </c>
      <c r="H4646" s="34" t="s">
        <v>440</v>
      </c>
      <c r="I4646" s="29"/>
      <c r="J4646" s="35" t="s">
        <v>435</v>
      </c>
      <c r="K4646" s="236"/>
      <c r="L4646" s="236"/>
      <c r="M4646" s="236"/>
      <c r="N4646" s="252"/>
      <c r="O4646" s="252"/>
      <c r="P4646" s="252"/>
    </row>
    <row r="4647" spans="1:16" s="102" customFormat="1" ht="20.100000000000001" customHeight="1">
      <c r="A4647" s="96"/>
      <c r="B4647" s="97"/>
      <c r="C4647" s="98"/>
      <c r="D4647" s="99"/>
      <c r="E4647" s="100"/>
      <c r="F4647" s="34" t="s">
        <v>470</v>
      </c>
      <c r="G4647" s="34" t="s">
        <v>471</v>
      </c>
      <c r="H4647" s="34" t="s">
        <v>443</v>
      </c>
      <c r="I4647" s="29"/>
      <c r="J4647" s="35" t="s">
        <v>40</v>
      </c>
      <c r="K4647" s="236"/>
      <c r="L4647" s="236"/>
      <c r="M4647" s="236"/>
      <c r="N4647" s="252"/>
      <c r="O4647" s="252"/>
      <c r="P4647" s="252"/>
    </row>
    <row r="4648" spans="1:16" s="102" customFormat="1" ht="20.100000000000001" customHeight="1">
      <c r="A4648" s="96"/>
      <c r="B4648" s="97"/>
      <c r="C4648" s="98"/>
      <c r="D4648" s="99"/>
      <c r="E4648" s="100"/>
      <c r="F4648" s="34" t="s">
        <v>471</v>
      </c>
      <c r="G4648" s="34" t="s">
        <v>473</v>
      </c>
      <c r="H4648" s="34" t="s">
        <v>443</v>
      </c>
      <c r="I4648" s="29"/>
      <c r="J4648" s="35" t="s">
        <v>40</v>
      </c>
      <c r="K4648" s="236"/>
      <c r="L4648" s="236"/>
      <c r="M4648" s="236"/>
      <c r="N4648" s="252"/>
      <c r="O4648" s="252"/>
      <c r="P4648" s="252"/>
    </row>
    <row r="4649" spans="1:16" s="102" customFormat="1" ht="20.100000000000001" customHeight="1">
      <c r="A4649" s="96"/>
      <c r="B4649" s="97"/>
      <c r="C4649" s="98"/>
      <c r="D4649" s="99"/>
      <c r="E4649" s="100"/>
      <c r="F4649" s="34" t="s">
        <v>473</v>
      </c>
      <c r="G4649" s="34" t="s">
        <v>474</v>
      </c>
      <c r="H4649" s="34" t="s">
        <v>440</v>
      </c>
      <c r="I4649" s="29"/>
      <c r="J4649" s="35" t="s">
        <v>435</v>
      </c>
      <c r="K4649" s="236"/>
      <c r="L4649" s="236"/>
      <c r="M4649" s="236"/>
      <c r="N4649" s="252"/>
      <c r="O4649" s="252"/>
      <c r="P4649" s="252"/>
    </row>
    <row r="4650" spans="1:16" s="102" customFormat="1" ht="20.100000000000001" customHeight="1">
      <c r="A4650" s="96"/>
      <c r="B4650" s="97"/>
      <c r="C4650" s="98"/>
      <c r="D4650" s="99"/>
      <c r="E4650" s="100"/>
      <c r="F4650" s="34" t="s">
        <v>474</v>
      </c>
      <c r="G4650" s="34" t="s">
        <v>475</v>
      </c>
      <c r="H4650" s="34" t="s">
        <v>440</v>
      </c>
      <c r="I4650" s="29"/>
      <c r="J4650" s="35" t="s">
        <v>435</v>
      </c>
      <c r="K4650" s="236"/>
      <c r="L4650" s="236"/>
      <c r="M4650" s="236"/>
      <c r="N4650" s="252"/>
      <c r="O4650" s="252"/>
      <c r="P4650" s="252"/>
    </row>
    <row r="4651" spans="1:16" s="102" customFormat="1" ht="20.100000000000001" customHeight="1">
      <c r="A4651" s="96"/>
      <c r="B4651" s="97"/>
      <c r="C4651" s="98"/>
      <c r="D4651" s="99"/>
      <c r="E4651" s="100"/>
      <c r="F4651" s="34" t="s">
        <v>475</v>
      </c>
      <c r="G4651" s="34" t="s">
        <v>476</v>
      </c>
      <c r="H4651" s="34" t="s">
        <v>440</v>
      </c>
      <c r="I4651" s="29"/>
      <c r="J4651" s="35" t="s">
        <v>435</v>
      </c>
      <c r="K4651" s="236"/>
      <c r="L4651" s="236"/>
      <c r="M4651" s="236"/>
      <c r="N4651" s="252"/>
      <c r="O4651" s="252"/>
      <c r="P4651" s="252"/>
    </row>
    <row r="4652" spans="1:16" s="102" customFormat="1" ht="20.100000000000001" customHeight="1">
      <c r="A4652" s="96"/>
      <c r="B4652" s="97"/>
      <c r="C4652" s="98"/>
      <c r="D4652" s="99"/>
      <c r="E4652" s="100"/>
      <c r="F4652" s="34" t="s">
        <v>476</v>
      </c>
      <c r="G4652" s="34" t="s">
        <v>477</v>
      </c>
      <c r="H4652" s="34" t="s">
        <v>440</v>
      </c>
      <c r="I4652" s="29"/>
      <c r="J4652" s="35" t="s">
        <v>435</v>
      </c>
      <c r="K4652" s="236"/>
      <c r="L4652" s="236"/>
      <c r="M4652" s="236"/>
      <c r="N4652" s="252"/>
      <c r="O4652" s="252"/>
      <c r="P4652" s="252"/>
    </row>
    <row r="4653" spans="1:16" s="102" customFormat="1" ht="20.100000000000001" customHeight="1">
      <c r="A4653" s="96"/>
      <c r="B4653" s="97"/>
      <c r="C4653" s="98"/>
      <c r="D4653" s="99"/>
      <c r="E4653" s="100"/>
      <c r="F4653" s="34" t="s">
        <v>477</v>
      </c>
      <c r="G4653" s="34" t="s">
        <v>543</v>
      </c>
      <c r="H4653" s="34" t="s">
        <v>440</v>
      </c>
      <c r="I4653" s="29"/>
      <c r="J4653" s="35" t="s">
        <v>435</v>
      </c>
      <c r="K4653" s="236"/>
      <c r="L4653" s="236"/>
      <c r="M4653" s="236"/>
      <c r="N4653" s="252"/>
      <c r="O4653" s="252"/>
      <c r="P4653" s="252"/>
    </row>
    <row r="4654" spans="1:16" s="102" customFormat="1" ht="20.100000000000001" customHeight="1">
      <c r="A4654" s="96"/>
      <c r="B4654" s="97"/>
      <c r="C4654" s="98"/>
      <c r="D4654" s="99"/>
      <c r="E4654" s="100"/>
      <c r="F4654" s="34" t="s">
        <v>543</v>
      </c>
      <c r="G4654" s="34" t="s">
        <v>550</v>
      </c>
      <c r="H4654" s="34" t="s">
        <v>438</v>
      </c>
      <c r="I4654" s="29"/>
      <c r="J4654" s="35" t="s">
        <v>435</v>
      </c>
      <c r="K4654" s="236"/>
      <c r="L4654" s="236"/>
      <c r="M4654" s="236"/>
      <c r="N4654" s="252"/>
      <c r="O4654" s="252"/>
      <c r="P4654" s="252"/>
    </row>
    <row r="4655" spans="1:16" s="102" customFormat="1" ht="20.100000000000001" customHeight="1">
      <c r="A4655" s="96"/>
      <c r="B4655" s="97"/>
      <c r="C4655" s="98"/>
      <c r="D4655" s="99"/>
      <c r="E4655" s="100"/>
      <c r="F4655" s="34" t="s">
        <v>550</v>
      </c>
      <c r="G4655" s="34" t="s">
        <v>551</v>
      </c>
      <c r="H4655" s="34" t="s">
        <v>438</v>
      </c>
      <c r="I4655" s="29"/>
      <c r="J4655" s="35" t="s">
        <v>435</v>
      </c>
      <c r="K4655" s="236"/>
      <c r="L4655" s="236"/>
      <c r="M4655" s="236"/>
      <c r="N4655" s="252"/>
      <c r="O4655" s="252"/>
      <c r="P4655" s="252"/>
    </row>
    <row r="4656" spans="1:16" s="102" customFormat="1" ht="20.100000000000001" customHeight="1">
      <c r="A4656" s="96"/>
      <c r="B4656" s="97"/>
      <c r="C4656" s="98"/>
      <c r="D4656" s="99"/>
      <c r="E4656" s="100"/>
      <c r="F4656" s="34" t="s">
        <v>551</v>
      </c>
      <c r="G4656" s="34" t="s">
        <v>552</v>
      </c>
      <c r="H4656" s="34" t="s">
        <v>438</v>
      </c>
      <c r="I4656" s="29"/>
      <c r="J4656" s="35" t="s">
        <v>435</v>
      </c>
      <c r="K4656" s="236"/>
      <c r="L4656" s="236"/>
      <c r="M4656" s="236"/>
      <c r="N4656" s="252"/>
      <c r="O4656" s="252"/>
      <c r="P4656" s="252"/>
    </row>
    <row r="4657" spans="1:16" s="102" customFormat="1" ht="20.100000000000001" customHeight="1">
      <c r="A4657" s="96"/>
      <c r="B4657" s="97"/>
      <c r="C4657" s="98"/>
      <c r="D4657" s="99"/>
      <c r="E4657" s="100"/>
      <c r="F4657" s="34" t="s">
        <v>552</v>
      </c>
      <c r="G4657" s="34" t="s">
        <v>553</v>
      </c>
      <c r="H4657" s="34" t="s">
        <v>440</v>
      </c>
      <c r="I4657" s="29"/>
      <c r="J4657" s="35" t="s">
        <v>435</v>
      </c>
      <c r="K4657" s="236"/>
      <c r="L4657" s="236"/>
      <c r="M4657" s="236"/>
      <c r="N4657" s="252"/>
      <c r="O4657" s="252"/>
      <c r="P4657" s="252"/>
    </row>
    <row r="4658" spans="1:16" s="102" customFormat="1" ht="20.100000000000001" customHeight="1">
      <c r="A4658" s="96"/>
      <c r="B4658" s="97"/>
      <c r="C4658" s="98"/>
      <c r="D4658" s="99"/>
      <c r="E4658" s="100"/>
      <c r="F4658" s="34" t="s">
        <v>553</v>
      </c>
      <c r="G4658" s="34" t="s">
        <v>554</v>
      </c>
      <c r="H4658" s="34" t="s">
        <v>440</v>
      </c>
      <c r="I4658" s="29"/>
      <c r="J4658" s="35" t="s">
        <v>435</v>
      </c>
      <c r="K4658" s="236"/>
      <c r="L4658" s="236"/>
      <c r="M4658" s="236"/>
      <c r="N4658" s="252"/>
      <c r="O4658" s="252"/>
      <c r="P4658" s="252"/>
    </row>
    <row r="4659" spans="1:16" s="102" customFormat="1" ht="20.100000000000001" customHeight="1">
      <c r="A4659" s="96"/>
      <c r="B4659" s="97"/>
      <c r="C4659" s="98"/>
      <c r="D4659" s="99"/>
      <c r="E4659" s="100"/>
      <c r="F4659" s="34" t="s">
        <v>554</v>
      </c>
      <c r="G4659" s="34" t="s">
        <v>555</v>
      </c>
      <c r="H4659" s="34" t="s">
        <v>440</v>
      </c>
      <c r="I4659" s="29"/>
      <c r="J4659" s="35" t="s">
        <v>435</v>
      </c>
      <c r="K4659" s="236"/>
      <c r="L4659" s="236"/>
      <c r="M4659" s="236"/>
      <c r="N4659" s="252"/>
      <c r="O4659" s="252"/>
      <c r="P4659" s="252"/>
    </row>
    <row r="4660" spans="1:16" s="102" customFormat="1" ht="20.100000000000001" customHeight="1">
      <c r="A4660" s="96"/>
      <c r="B4660" s="97"/>
      <c r="C4660" s="98"/>
      <c r="D4660" s="99"/>
      <c r="E4660" s="100"/>
      <c r="F4660" s="34" t="s">
        <v>555</v>
      </c>
      <c r="G4660" s="34" t="s">
        <v>556</v>
      </c>
      <c r="H4660" s="34" t="s">
        <v>443</v>
      </c>
      <c r="I4660" s="29"/>
      <c r="J4660" s="35" t="s">
        <v>40</v>
      </c>
      <c r="K4660" s="236"/>
      <c r="L4660" s="236"/>
      <c r="M4660" s="236"/>
      <c r="N4660" s="252"/>
      <c r="O4660" s="252"/>
      <c r="P4660" s="252"/>
    </row>
    <row r="4661" spans="1:16" s="102" customFormat="1" ht="20.100000000000001" customHeight="1">
      <c r="A4661" s="96"/>
      <c r="B4661" s="97"/>
      <c r="C4661" s="98"/>
      <c r="D4661" s="99"/>
      <c r="E4661" s="100"/>
      <c r="F4661" s="34" t="s">
        <v>556</v>
      </c>
      <c r="G4661" s="34" t="s">
        <v>557</v>
      </c>
      <c r="H4661" s="34" t="s">
        <v>440</v>
      </c>
      <c r="I4661" s="29"/>
      <c r="J4661" s="35" t="s">
        <v>435</v>
      </c>
      <c r="K4661" s="236"/>
      <c r="L4661" s="236"/>
      <c r="M4661" s="236"/>
      <c r="N4661" s="252"/>
      <c r="O4661" s="252"/>
      <c r="P4661" s="252"/>
    </row>
    <row r="4662" spans="1:16" s="102" customFormat="1" ht="20.100000000000001" customHeight="1">
      <c r="A4662" s="96"/>
      <c r="B4662" s="97"/>
      <c r="C4662" s="98"/>
      <c r="D4662" s="99"/>
      <c r="E4662" s="100"/>
      <c r="F4662" s="34" t="s">
        <v>557</v>
      </c>
      <c r="G4662" s="34" t="s">
        <v>558</v>
      </c>
      <c r="H4662" s="34" t="s">
        <v>440</v>
      </c>
      <c r="I4662" s="29"/>
      <c r="J4662" s="35" t="s">
        <v>435</v>
      </c>
      <c r="K4662" s="236"/>
      <c r="L4662" s="236"/>
      <c r="M4662" s="236"/>
      <c r="N4662" s="252"/>
      <c r="O4662" s="252"/>
      <c r="P4662" s="252"/>
    </row>
    <row r="4663" spans="1:16" s="102" customFormat="1" ht="20.100000000000001" customHeight="1">
      <c r="A4663" s="96"/>
      <c r="B4663" s="97"/>
      <c r="C4663" s="98"/>
      <c r="D4663" s="99"/>
      <c r="E4663" s="100"/>
      <c r="F4663" s="34" t="s">
        <v>558</v>
      </c>
      <c r="G4663" s="34" t="s">
        <v>559</v>
      </c>
      <c r="H4663" s="34" t="s">
        <v>440</v>
      </c>
      <c r="I4663" s="29"/>
      <c r="J4663" s="35" t="s">
        <v>435</v>
      </c>
      <c r="K4663" s="236"/>
      <c r="L4663" s="236"/>
      <c r="M4663" s="236"/>
      <c r="N4663" s="252"/>
      <c r="O4663" s="252"/>
      <c r="P4663" s="252"/>
    </row>
    <row r="4664" spans="1:16" s="102" customFormat="1" ht="20.100000000000001" customHeight="1">
      <c r="A4664" s="96"/>
      <c r="B4664" s="97"/>
      <c r="C4664" s="98"/>
      <c r="D4664" s="99"/>
      <c r="E4664" s="100"/>
      <c r="F4664" s="34" t="s">
        <v>559</v>
      </c>
      <c r="G4664" s="34" t="s">
        <v>560</v>
      </c>
      <c r="H4664" s="34" t="s">
        <v>440</v>
      </c>
      <c r="I4664" s="29"/>
      <c r="J4664" s="35" t="s">
        <v>435</v>
      </c>
      <c r="K4664" s="236"/>
      <c r="L4664" s="236"/>
      <c r="M4664" s="236"/>
      <c r="N4664" s="252"/>
      <c r="O4664" s="252"/>
      <c r="P4664" s="252"/>
    </row>
    <row r="4665" spans="1:16" s="102" customFormat="1" ht="20.100000000000001" customHeight="1">
      <c r="A4665" s="96"/>
      <c r="B4665" s="97"/>
      <c r="C4665" s="98"/>
      <c r="D4665" s="99"/>
      <c r="E4665" s="100"/>
      <c r="F4665" s="34" t="s">
        <v>560</v>
      </c>
      <c r="G4665" s="34" t="s">
        <v>561</v>
      </c>
      <c r="H4665" s="34" t="s">
        <v>440</v>
      </c>
      <c r="I4665" s="29"/>
      <c r="J4665" s="35" t="s">
        <v>435</v>
      </c>
      <c r="K4665" s="236"/>
      <c r="L4665" s="236"/>
      <c r="M4665" s="236"/>
      <c r="N4665" s="252"/>
      <c r="O4665" s="252"/>
      <c r="P4665" s="252"/>
    </row>
    <row r="4666" spans="1:16" s="102" customFormat="1" ht="20.100000000000001" customHeight="1">
      <c r="A4666" s="96"/>
      <c r="B4666" s="97"/>
      <c r="C4666" s="98"/>
      <c r="D4666" s="99"/>
      <c r="E4666" s="100"/>
      <c r="F4666" s="34" t="s">
        <v>561</v>
      </c>
      <c r="G4666" s="34" t="s">
        <v>562</v>
      </c>
      <c r="H4666" s="34" t="s">
        <v>438</v>
      </c>
      <c r="I4666" s="29"/>
      <c r="J4666" s="35" t="s">
        <v>435</v>
      </c>
      <c r="K4666" s="236"/>
      <c r="L4666" s="236"/>
      <c r="M4666" s="236"/>
      <c r="N4666" s="252"/>
      <c r="O4666" s="252"/>
      <c r="P4666" s="252"/>
    </row>
    <row r="4667" spans="1:16" s="102" customFormat="1" ht="20.100000000000001" customHeight="1">
      <c r="A4667" s="96"/>
      <c r="B4667" s="97"/>
      <c r="C4667" s="98"/>
      <c r="D4667" s="99"/>
      <c r="E4667" s="100"/>
      <c r="F4667" s="34" t="s">
        <v>562</v>
      </c>
      <c r="G4667" s="34" t="s">
        <v>563</v>
      </c>
      <c r="H4667" s="34" t="s">
        <v>440</v>
      </c>
      <c r="I4667" s="29"/>
      <c r="J4667" s="35" t="s">
        <v>435</v>
      </c>
      <c r="K4667" s="236"/>
      <c r="L4667" s="236"/>
      <c r="M4667" s="236"/>
      <c r="N4667" s="252"/>
      <c r="O4667" s="252"/>
      <c r="P4667" s="252"/>
    </row>
    <row r="4668" spans="1:16" s="102" customFormat="1" ht="20.100000000000001" customHeight="1">
      <c r="A4668" s="96"/>
      <c r="B4668" s="97"/>
      <c r="C4668" s="98"/>
      <c r="D4668" s="99"/>
      <c r="E4668" s="100"/>
      <c r="F4668" s="34" t="s">
        <v>563</v>
      </c>
      <c r="G4668" s="34" t="s">
        <v>564</v>
      </c>
      <c r="H4668" s="34" t="s">
        <v>443</v>
      </c>
      <c r="I4668" s="29"/>
      <c r="J4668" s="35" t="s">
        <v>40</v>
      </c>
      <c r="K4668" s="236"/>
      <c r="L4668" s="236"/>
      <c r="M4668" s="236"/>
      <c r="N4668" s="252"/>
      <c r="O4668" s="252"/>
      <c r="P4668" s="252"/>
    </row>
    <row r="4669" spans="1:16" s="102" customFormat="1" ht="20.100000000000001" customHeight="1">
      <c r="A4669" s="96"/>
      <c r="B4669" s="97"/>
      <c r="C4669" s="98"/>
      <c r="D4669" s="99"/>
      <c r="E4669" s="100"/>
      <c r="F4669" s="34" t="s">
        <v>564</v>
      </c>
      <c r="G4669" s="34" t="s">
        <v>565</v>
      </c>
      <c r="H4669" s="34" t="s">
        <v>438</v>
      </c>
      <c r="I4669" s="29"/>
      <c r="J4669" s="35" t="s">
        <v>435</v>
      </c>
      <c r="K4669" s="236"/>
      <c r="L4669" s="236"/>
      <c r="M4669" s="236"/>
      <c r="N4669" s="252"/>
      <c r="O4669" s="252"/>
      <c r="P4669" s="252"/>
    </row>
    <row r="4670" spans="1:16" s="102" customFormat="1" ht="20.100000000000001" customHeight="1">
      <c r="A4670" s="96"/>
      <c r="B4670" s="97"/>
      <c r="C4670" s="98"/>
      <c r="D4670" s="99"/>
      <c r="E4670" s="100"/>
      <c r="F4670" s="34" t="s">
        <v>565</v>
      </c>
      <c r="G4670" s="34" t="s">
        <v>566</v>
      </c>
      <c r="H4670" s="34" t="s">
        <v>438</v>
      </c>
      <c r="I4670" s="29"/>
      <c r="J4670" s="35" t="s">
        <v>435</v>
      </c>
      <c r="K4670" s="236"/>
      <c r="L4670" s="236"/>
      <c r="M4670" s="236"/>
      <c r="N4670" s="252"/>
      <c r="O4670" s="252"/>
      <c r="P4670" s="252"/>
    </row>
    <row r="4671" spans="1:16" s="102" customFormat="1" ht="20.100000000000001" customHeight="1">
      <c r="A4671" s="96"/>
      <c r="B4671" s="97"/>
      <c r="C4671" s="98"/>
      <c r="D4671" s="99"/>
      <c r="E4671" s="100"/>
      <c r="F4671" s="34" t="s">
        <v>566</v>
      </c>
      <c r="G4671" s="34" t="s">
        <v>567</v>
      </c>
      <c r="H4671" s="34" t="s">
        <v>440</v>
      </c>
      <c r="I4671" s="29"/>
      <c r="J4671" s="35" t="s">
        <v>435</v>
      </c>
      <c r="K4671" s="236"/>
      <c r="L4671" s="236"/>
      <c r="M4671" s="236"/>
      <c r="N4671" s="252"/>
      <c r="O4671" s="252"/>
      <c r="P4671" s="252"/>
    </row>
    <row r="4672" spans="1:16" s="102" customFormat="1" ht="20.100000000000001" customHeight="1">
      <c r="A4672" s="96"/>
      <c r="B4672" s="97"/>
      <c r="C4672" s="98"/>
      <c r="D4672" s="99"/>
      <c r="E4672" s="100"/>
      <c r="F4672" s="34" t="s">
        <v>567</v>
      </c>
      <c r="G4672" s="34" t="s">
        <v>642</v>
      </c>
      <c r="H4672" s="34" t="s">
        <v>443</v>
      </c>
      <c r="I4672" s="29"/>
      <c r="J4672" s="35" t="s">
        <v>40</v>
      </c>
      <c r="K4672" s="236"/>
      <c r="L4672" s="236"/>
      <c r="M4672" s="236"/>
      <c r="N4672" s="252"/>
      <c r="O4672" s="252"/>
      <c r="P4672" s="252"/>
    </row>
    <row r="4673" spans="1:20" s="102" customFormat="1" ht="20.100000000000001" customHeight="1">
      <c r="A4673" s="96"/>
      <c r="B4673" s="97"/>
      <c r="C4673" s="98"/>
      <c r="D4673" s="99"/>
      <c r="E4673" s="100"/>
      <c r="F4673" s="34" t="s">
        <v>642</v>
      </c>
      <c r="G4673" s="34" t="s">
        <v>742</v>
      </c>
      <c r="H4673" s="34" t="s">
        <v>443</v>
      </c>
      <c r="I4673" s="29"/>
      <c r="J4673" s="35" t="s">
        <v>40</v>
      </c>
      <c r="K4673" s="236"/>
      <c r="L4673" s="236"/>
      <c r="M4673" s="236"/>
      <c r="N4673" s="252"/>
      <c r="O4673" s="252"/>
      <c r="P4673" s="252"/>
    </row>
    <row r="4674" spans="1:20" s="25" customFormat="1" ht="20.100000000000001" customHeight="1">
      <c r="A4674" s="20"/>
      <c r="B4674" s="44"/>
      <c r="C4674" s="41"/>
      <c r="D4674" s="42"/>
      <c r="E4674" s="43"/>
      <c r="F4674" s="44"/>
      <c r="G4674" s="44"/>
      <c r="H4674" s="44"/>
      <c r="I4674" s="20"/>
      <c r="J4674" s="24"/>
      <c r="K4674" s="226"/>
      <c r="L4674" s="226"/>
      <c r="M4674" s="226"/>
      <c r="N4674" s="239"/>
      <c r="O4674" s="239"/>
      <c r="P4674" s="239"/>
    </row>
    <row r="4675" spans="1:20" s="25" customFormat="1" ht="20.100000000000001" customHeight="1">
      <c r="A4675" s="20"/>
      <c r="B4675" s="44"/>
      <c r="C4675" s="41"/>
      <c r="D4675" s="42"/>
      <c r="E4675" s="43"/>
      <c r="F4675" s="44"/>
      <c r="G4675" s="44"/>
      <c r="H4675" s="44"/>
      <c r="I4675" s="20"/>
      <c r="J4675" s="24"/>
      <c r="K4675" s="226"/>
      <c r="L4675" s="226"/>
      <c r="M4675" s="226"/>
      <c r="N4675" s="239"/>
      <c r="O4675" s="239"/>
      <c r="P4675" s="239"/>
    </row>
    <row r="4676" spans="1:20" s="94" customFormat="1" ht="20.100000000000001" customHeight="1">
      <c r="A4676" s="88"/>
      <c r="B4676" s="89">
        <v>335</v>
      </c>
      <c r="C4676" s="90">
        <v>3.0659999999999998</v>
      </c>
      <c r="D4676" s="91" t="s">
        <v>348</v>
      </c>
      <c r="E4676" s="92">
        <v>5.4</v>
      </c>
      <c r="F4676" s="89" t="s">
        <v>433</v>
      </c>
      <c r="G4676" s="89" t="s">
        <v>447</v>
      </c>
      <c r="H4676" s="89" t="s">
        <v>434</v>
      </c>
      <c r="I4676" s="88"/>
      <c r="J4676" s="93" t="s">
        <v>544</v>
      </c>
      <c r="K4676" s="235" t="s">
        <v>434</v>
      </c>
      <c r="L4676" s="235">
        <f>COUNTIF(H4676:H4702,"B")</f>
        <v>15</v>
      </c>
      <c r="M4676" s="235">
        <v>200</v>
      </c>
      <c r="N4676" s="251">
        <f>L4676*M4676</f>
        <v>3000</v>
      </c>
      <c r="O4676" s="251"/>
      <c r="P4676" s="251">
        <f>O4676+N4676</f>
        <v>3000</v>
      </c>
      <c r="Q4676" s="95">
        <f>P4676/P4680</f>
        <v>0.55555555555555558</v>
      </c>
      <c r="R4676" s="95"/>
      <c r="S4676" s="95"/>
      <c r="T4676" s="95"/>
    </row>
    <row r="4677" spans="1:20" s="94" customFormat="1" ht="20.100000000000001" customHeight="1">
      <c r="A4677" s="88"/>
      <c r="B4677" s="89"/>
      <c r="C4677" s="90"/>
      <c r="D4677" s="91"/>
      <c r="E4677" s="92"/>
      <c r="F4677" s="89" t="s">
        <v>447</v>
      </c>
      <c r="G4677" s="89" t="s">
        <v>451</v>
      </c>
      <c r="H4677" s="89" t="s">
        <v>434</v>
      </c>
      <c r="I4677" s="88"/>
      <c r="J4677" s="93" t="s">
        <v>544</v>
      </c>
      <c r="K4677" s="235" t="s">
        <v>438</v>
      </c>
      <c r="L4677" s="235">
        <f>COUNTIF(H4676:H4702,"S")</f>
        <v>7</v>
      </c>
      <c r="M4677" s="235">
        <v>200</v>
      </c>
      <c r="N4677" s="251">
        <f>L4677*M4677</f>
        <v>1400</v>
      </c>
      <c r="O4677" s="251"/>
      <c r="P4677" s="251">
        <f>N4677+O4677</f>
        <v>1400</v>
      </c>
      <c r="Q4677" s="95">
        <f>P4677/P4680</f>
        <v>0.25925925925925924</v>
      </c>
      <c r="R4677" s="95"/>
      <c r="S4677" s="95"/>
      <c r="T4677" s="95"/>
    </row>
    <row r="4678" spans="1:20" s="94" customFormat="1" ht="20.100000000000001" customHeight="1">
      <c r="A4678" s="88"/>
      <c r="B4678" s="89"/>
      <c r="C4678" s="90"/>
      <c r="D4678" s="91"/>
      <c r="E4678" s="92"/>
      <c r="F4678" s="89" t="s">
        <v>451</v>
      </c>
      <c r="G4678" s="89" t="s">
        <v>454</v>
      </c>
      <c r="H4678" s="89" t="s">
        <v>434</v>
      </c>
      <c r="I4678" s="88"/>
      <c r="J4678" s="93" t="s">
        <v>544</v>
      </c>
      <c r="K4678" s="235" t="s">
        <v>440</v>
      </c>
      <c r="L4678" s="235">
        <f>COUNTIF(H4676:H4702,"RR")</f>
        <v>0</v>
      </c>
      <c r="M4678" s="235">
        <v>200</v>
      </c>
      <c r="N4678" s="251">
        <f>L4678*M4678</f>
        <v>0</v>
      </c>
      <c r="O4678" s="251"/>
      <c r="P4678" s="251">
        <f>N4678+O4678</f>
        <v>0</v>
      </c>
      <c r="Q4678" s="95">
        <f>P4678/P4680</f>
        <v>0</v>
      </c>
      <c r="R4678" s="95"/>
      <c r="S4678" s="95"/>
      <c r="T4678" s="95"/>
    </row>
    <row r="4679" spans="1:20" s="94" customFormat="1" ht="20.100000000000001" customHeight="1">
      <c r="A4679" s="88"/>
      <c r="B4679" s="89"/>
      <c r="C4679" s="90"/>
      <c r="D4679" s="91"/>
      <c r="E4679" s="92"/>
      <c r="F4679" s="89" t="s">
        <v>454</v>
      </c>
      <c r="G4679" s="89" t="s">
        <v>455</v>
      </c>
      <c r="H4679" s="89" t="s">
        <v>438</v>
      </c>
      <c r="I4679" s="88"/>
      <c r="J4679" s="93" t="s">
        <v>435</v>
      </c>
      <c r="K4679" s="235" t="s">
        <v>443</v>
      </c>
      <c r="L4679" s="235">
        <f>COUNTIF(H4676:H4702,"RB")</f>
        <v>5</v>
      </c>
      <c r="M4679" s="235">
        <v>200</v>
      </c>
      <c r="N4679" s="251">
        <f>L4679*M4679</f>
        <v>1000</v>
      </c>
      <c r="O4679" s="251"/>
      <c r="P4679" s="251">
        <f>N4679+O4679</f>
        <v>1000</v>
      </c>
      <c r="Q4679" s="95">
        <f>P4679/P4680</f>
        <v>0.18518518518518517</v>
      </c>
      <c r="R4679" s="95"/>
      <c r="S4679" s="95"/>
      <c r="T4679" s="95"/>
    </row>
    <row r="4680" spans="1:20" s="94" customFormat="1" ht="20.100000000000001" customHeight="1">
      <c r="A4680" s="88"/>
      <c r="B4680" s="89"/>
      <c r="C4680" s="90"/>
      <c r="D4680" s="91"/>
      <c r="E4680" s="92"/>
      <c r="F4680" s="89" t="s">
        <v>455</v>
      </c>
      <c r="G4680" s="89" t="s">
        <v>456</v>
      </c>
      <c r="H4680" s="89" t="s">
        <v>438</v>
      </c>
      <c r="I4680" s="88"/>
      <c r="J4680" s="93" t="s">
        <v>435</v>
      </c>
      <c r="K4680" s="235"/>
      <c r="L4680" s="235"/>
      <c r="M4680" s="235"/>
      <c r="N4680" s="251"/>
      <c r="O4680" s="251"/>
      <c r="P4680" s="251">
        <f>SUM(P4676:P4679)</f>
        <v>5400</v>
      </c>
      <c r="Q4680" s="95">
        <f>SUM(Q4676:Q4679)</f>
        <v>1</v>
      </c>
      <c r="R4680" s="95"/>
      <c r="S4680" s="95"/>
      <c r="T4680" s="95"/>
    </row>
    <row r="4681" spans="1:20" s="94" customFormat="1" ht="20.100000000000001" customHeight="1">
      <c r="A4681" s="88"/>
      <c r="B4681" s="89"/>
      <c r="C4681" s="90"/>
      <c r="D4681" s="91"/>
      <c r="E4681" s="92"/>
      <c r="F4681" s="89" t="s">
        <v>456</v>
      </c>
      <c r="G4681" s="89" t="s">
        <v>457</v>
      </c>
      <c r="H4681" s="89" t="s">
        <v>443</v>
      </c>
      <c r="I4681" s="88"/>
      <c r="J4681" s="93" t="s">
        <v>40</v>
      </c>
      <c r="K4681" s="235"/>
      <c r="L4681" s="235"/>
      <c r="M4681" s="235"/>
      <c r="N4681" s="251"/>
      <c r="O4681" s="251"/>
      <c r="P4681" s="251"/>
    </row>
    <row r="4682" spans="1:20" s="94" customFormat="1" ht="20.100000000000001" customHeight="1">
      <c r="A4682" s="88"/>
      <c r="B4682" s="89"/>
      <c r="C4682" s="90"/>
      <c r="D4682" s="91"/>
      <c r="E4682" s="92"/>
      <c r="F4682" s="89" t="s">
        <v>457</v>
      </c>
      <c r="G4682" s="89" t="s">
        <v>460</v>
      </c>
      <c r="H4682" s="89" t="s">
        <v>438</v>
      </c>
      <c r="I4682" s="88"/>
      <c r="J4682" s="93" t="s">
        <v>435</v>
      </c>
      <c r="K4682" s="235"/>
      <c r="L4682" s="235"/>
      <c r="M4682" s="235"/>
      <c r="N4682" s="251"/>
      <c r="O4682" s="251"/>
      <c r="P4682" s="251"/>
    </row>
    <row r="4683" spans="1:20" s="94" customFormat="1" ht="20.100000000000001" customHeight="1">
      <c r="A4683" s="88"/>
      <c r="B4683" s="89"/>
      <c r="C4683" s="90"/>
      <c r="D4683" s="91"/>
      <c r="E4683" s="92"/>
      <c r="F4683" s="89" t="s">
        <v>460</v>
      </c>
      <c r="G4683" s="89" t="s">
        <v>463</v>
      </c>
      <c r="H4683" s="89" t="s">
        <v>438</v>
      </c>
      <c r="I4683" s="88"/>
      <c r="J4683" s="93" t="s">
        <v>435</v>
      </c>
      <c r="K4683" s="235"/>
      <c r="L4683" s="235"/>
      <c r="M4683" s="235"/>
      <c r="N4683" s="251"/>
      <c r="O4683" s="251"/>
      <c r="P4683" s="251"/>
    </row>
    <row r="4684" spans="1:20" s="94" customFormat="1" ht="20.100000000000001" customHeight="1">
      <c r="A4684" s="88"/>
      <c r="B4684" s="89"/>
      <c r="C4684" s="90"/>
      <c r="D4684" s="91"/>
      <c r="E4684" s="92"/>
      <c r="F4684" s="89" t="s">
        <v>463</v>
      </c>
      <c r="G4684" s="89" t="s">
        <v>464</v>
      </c>
      <c r="H4684" s="89" t="s">
        <v>438</v>
      </c>
      <c r="I4684" s="88"/>
      <c r="J4684" s="93" t="s">
        <v>435</v>
      </c>
      <c r="K4684" s="235"/>
      <c r="L4684" s="235"/>
      <c r="M4684" s="235"/>
      <c r="N4684" s="251"/>
      <c r="O4684" s="251"/>
      <c r="P4684" s="251"/>
    </row>
    <row r="4685" spans="1:20" s="94" customFormat="1" ht="20.100000000000001" customHeight="1">
      <c r="A4685" s="88"/>
      <c r="B4685" s="89"/>
      <c r="C4685" s="90"/>
      <c r="D4685" s="91"/>
      <c r="E4685" s="92"/>
      <c r="F4685" s="89" t="s">
        <v>464</v>
      </c>
      <c r="G4685" s="89" t="s">
        <v>465</v>
      </c>
      <c r="H4685" s="89" t="s">
        <v>438</v>
      </c>
      <c r="I4685" s="88"/>
      <c r="J4685" s="93" t="s">
        <v>435</v>
      </c>
      <c r="K4685" s="235"/>
      <c r="L4685" s="235"/>
      <c r="M4685" s="235"/>
      <c r="N4685" s="251"/>
      <c r="O4685" s="251"/>
      <c r="P4685" s="251"/>
    </row>
    <row r="4686" spans="1:20" s="94" customFormat="1" ht="20.100000000000001" customHeight="1">
      <c r="A4686" s="88"/>
      <c r="B4686" s="89"/>
      <c r="C4686" s="90"/>
      <c r="D4686" s="91"/>
      <c r="E4686" s="92"/>
      <c r="F4686" s="89" t="s">
        <v>465</v>
      </c>
      <c r="G4686" s="89" t="s">
        <v>466</v>
      </c>
      <c r="H4686" s="89" t="s">
        <v>438</v>
      </c>
      <c r="I4686" s="88"/>
      <c r="J4686" s="93" t="s">
        <v>435</v>
      </c>
      <c r="K4686" s="235"/>
      <c r="L4686" s="235"/>
      <c r="M4686" s="235"/>
      <c r="N4686" s="251"/>
      <c r="O4686" s="251"/>
      <c r="P4686" s="251"/>
    </row>
    <row r="4687" spans="1:20" s="94" customFormat="1" ht="20.100000000000001" customHeight="1">
      <c r="A4687" s="88"/>
      <c r="B4687" s="89"/>
      <c r="C4687" s="90"/>
      <c r="D4687" s="91"/>
      <c r="E4687" s="92"/>
      <c r="F4687" s="89" t="s">
        <v>466</v>
      </c>
      <c r="G4687" s="89" t="s">
        <v>467</v>
      </c>
      <c r="H4687" s="89" t="s">
        <v>434</v>
      </c>
      <c r="I4687" s="88"/>
      <c r="J4687" s="93" t="s">
        <v>544</v>
      </c>
      <c r="K4687" s="235"/>
      <c r="L4687" s="235"/>
      <c r="M4687" s="235"/>
      <c r="N4687" s="251"/>
      <c r="O4687" s="251"/>
      <c r="P4687" s="251"/>
    </row>
    <row r="4688" spans="1:20" s="94" customFormat="1" ht="20.100000000000001" customHeight="1">
      <c r="A4688" s="88"/>
      <c r="B4688" s="89"/>
      <c r="C4688" s="90"/>
      <c r="D4688" s="91"/>
      <c r="E4688" s="92"/>
      <c r="F4688" s="89" t="s">
        <v>467</v>
      </c>
      <c r="G4688" s="89" t="s">
        <v>468</v>
      </c>
      <c r="H4688" s="89" t="s">
        <v>434</v>
      </c>
      <c r="I4688" s="88"/>
      <c r="J4688" s="93" t="s">
        <v>544</v>
      </c>
      <c r="K4688" s="235"/>
      <c r="L4688" s="235"/>
      <c r="M4688" s="235"/>
      <c r="N4688" s="251"/>
      <c r="O4688" s="251"/>
      <c r="P4688" s="251"/>
    </row>
    <row r="4689" spans="1:16" s="94" customFormat="1" ht="20.100000000000001" customHeight="1">
      <c r="A4689" s="88"/>
      <c r="B4689" s="89"/>
      <c r="C4689" s="90"/>
      <c r="D4689" s="91"/>
      <c r="E4689" s="92"/>
      <c r="F4689" s="89" t="s">
        <v>468</v>
      </c>
      <c r="G4689" s="89" t="s">
        <v>469</v>
      </c>
      <c r="H4689" s="89" t="s">
        <v>434</v>
      </c>
      <c r="I4689" s="88"/>
      <c r="J4689" s="93" t="s">
        <v>544</v>
      </c>
      <c r="K4689" s="235"/>
      <c r="L4689" s="235"/>
      <c r="M4689" s="235"/>
      <c r="N4689" s="251"/>
      <c r="O4689" s="251"/>
      <c r="P4689" s="251"/>
    </row>
    <row r="4690" spans="1:16" s="94" customFormat="1" ht="20.100000000000001" customHeight="1">
      <c r="A4690" s="88"/>
      <c r="B4690" s="89"/>
      <c r="C4690" s="90"/>
      <c r="D4690" s="91"/>
      <c r="E4690" s="92"/>
      <c r="F4690" s="89" t="s">
        <v>469</v>
      </c>
      <c r="G4690" s="89" t="s">
        <v>470</v>
      </c>
      <c r="H4690" s="89" t="s">
        <v>434</v>
      </c>
      <c r="I4690" s="88"/>
      <c r="J4690" s="93" t="s">
        <v>544</v>
      </c>
      <c r="K4690" s="235"/>
      <c r="L4690" s="235"/>
      <c r="M4690" s="235"/>
      <c r="N4690" s="251"/>
      <c r="O4690" s="251"/>
      <c r="P4690" s="251"/>
    </row>
    <row r="4691" spans="1:16" s="94" customFormat="1" ht="20.100000000000001" customHeight="1">
      <c r="A4691" s="88"/>
      <c r="B4691" s="89"/>
      <c r="C4691" s="90"/>
      <c r="D4691" s="91"/>
      <c r="E4691" s="92"/>
      <c r="F4691" s="89" t="s">
        <v>470</v>
      </c>
      <c r="G4691" s="89" t="s">
        <v>471</v>
      </c>
      <c r="H4691" s="89" t="s">
        <v>434</v>
      </c>
      <c r="I4691" s="88"/>
      <c r="J4691" s="93" t="s">
        <v>544</v>
      </c>
      <c r="K4691" s="235"/>
      <c r="L4691" s="235"/>
      <c r="M4691" s="235"/>
      <c r="N4691" s="251"/>
      <c r="O4691" s="251"/>
      <c r="P4691" s="251"/>
    </row>
    <row r="4692" spans="1:16" s="94" customFormat="1" ht="20.100000000000001" customHeight="1">
      <c r="A4692" s="88"/>
      <c r="B4692" s="89"/>
      <c r="C4692" s="90"/>
      <c r="D4692" s="91"/>
      <c r="E4692" s="92"/>
      <c r="F4692" s="89" t="s">
        <v>471</v>
      </c>
      <c r="G4692" s="89" t="s">
        <v>473</v>
      </c>
      <c r="H4692" s="89" t="s">
        <v>434</v>
      </c>
      <c r="I4692" s="88"/>
      <c r="J4692" s="93" t="s">
        <v>544</v>
      </c>
      <c r="K4692" s="235"/>
      <c r="L4692" s="235"/>
      <c r="M4692" s="235"/>
      <c r="N4692" s="251"/>
      <c r="O4692" s="251"/>
      <c r="P4692" s="251"/>
    </row>
    <row r="4693" spans="1:16" s="94" customFormat="1" ht="20.100000000000001" customHeight="1">
      <c r="A4693" s="88"/>
      <c r="B4693" s="89"/>
      <c r="C4693" s="90"/>
      <c r="D4693" s="91"/>
      <c r="E4693" s="92"/>
      <c r="F4693" s="89" t="s">
        <v>473</v>
      </c>
      <c r="G4693" s="89" t="s">
        <v>474</v>
      </c>
      <c r="H4693" s="89" t="s">
        <v>434</v>
      </c>
      <c r="I4693" s="88"/>
      <c r="J4693" s="93" t="s">
        <v>544</v>
      </c>
      <c r="K4693" s="235"/>
      <c r="L4693" s="235"/>
      <c r="M4693" s="235"/>
      <c r="N4693" s="251"/>
      <c r="O4693" s="251"/>
      <c r="P4693" s="251"/>
    </row>
    <row r="4694" spans="1:16" s="94" customFormat="1" ht="20.100000000000001" customHeight="1">
      <c r="A4694" s="88"/>
      <c r="B4694" s="89"/>
      <c r="C4694" s="90"/>
      <c r="D4694" s="91"/>
      <c r="E4694" s="92"/>
      <c r="F4694" s="89" t="s">
        <v>474</v>
      </c>
      <c r="G4694" s="89" t="s">
        <v>475</v>
      </c>
      <c r="H4694" s="89" t="s">
        <v>443</v>
      </c>
      <c r="I4694" s="88"/>
      <c r="J4694" s="93" t="s">
        <v>40</v>
      </c>
      <c r="K4694" s="235"/>
      <c r="L4694" s="235"/>
      <c r="M4694" s="235"/>
      <c r="N4694" s="251"/>
      <c r="O4694" s="251"/>
      <c r="P4694" s="251"/>
    </row>
    <row r="4695" spans="1:16" s="94" customFormat="1" ht="20.100000000000001" customHeight="1">
      <c r="A4695" s="88"/>
      <c r="B4695" s="89"/>
      <c r="C4695" s="90"/>
      <c r="D4695" s="91"/>
      <c r="E4695" s="92"/>
      <c r="F4695" s="89" t="s">
        <v>475</v>
      </c>
      <c r="G4695" s="89" t="s">
        <v>476</v>
      </c>
      <c r="H4695" s="89" t="s">
        <v>443</v>
      </c>
      <c r="I4695" s="88"/>
      <c r="J4695" s="93" t="s">
        <v>40</v>
      </c>
      <c r="K4695" s="235"/>
      <c r="L4695" s="235"/>
      <c r="M4695" s="235"/>
      <c r="N4695" s="251"/>
      <c r="O4695" s="251"/>
      <c r="P4695" s="251"/>
    </row>
    <row r="4696" spans="1:16" s="94" customFormat="1" ht="20.100000000000001" customHeight="1">
      <c r="A4696" s="88"/>
      <c r="B4696" s="89"/>
      <c r="C4696" s="90"/>
      <c r="D4696" s="91"/>
      <c r="E4696" s="92"/>
      <c r="F4696" s="89" t="s">
        <v>476</v>
      </c>
      <c r="G4696" s="89" t="s">
        <v>477</v>
      </c>
      <c r="H4696" s="89" t="s">
        <v>443</v>
      </c>
      <c r="I4696" s="88"/>
      <c r="J4696" s="93" t="s">
        <v>40</v>
      </c>
      <c r="K4696" s="235"/>
      <c r="L4696" s="235"/>
      <c r="M4696" s="235"/>
      <c r="N4696" s="251"/>
      <c r="O4696" s="251"/>
      <c r="P4696" s="251"/>
    </row>
    <row r="4697" spans="1:16" s="94" customFormat="1" ht="20.100000000000001" customHeight="1">
      <c r="A4697" s="88"/>
      <c r="B4697" s="89"/>
      <c r="C4697" s="90"/>
      <c r="D4697" s="91"/>
      <c r="E4697" s="92"/>
      <c r="F4697" s="89" t="s">
        <v>477</v>
      </c>
      <c r="G4697" s="89" t="s">
        <v>543</v>
      </c>
      <c r="H4697" s="89" t="s">
        <v>443</v>
      </c>
      <c r="I4697" s="88"/>
      <c r="J4697" s="93" t="s">
        <v>40</v>
      </c>
      <c r="K4697" s="235"/>
      <c r="L4697" s="235"/>
      <c r="M4697" s="235"/>
      <c r="N4697" s="251"/>
      <c r="O4697" s="251"/>
      <c r="P4697" s="251"/>
    </row>
    <row r="4698" spans="1:16" s="94" customFormat="1" ht="20.100000000000001" customHeight="1">
      <c r="A4698" s="88"/>
      <c r="B4698" s="89"/>
      <c r="C4698" s="90"/>
      <c r="D4698" s="91"/>
      <c r="E4698" s="92"/>
      <c r="F4698" s="89" t="s">
        <v>543</v>
      </c>
      <c r="G4698" s="89" t="s">
        <v>550</v>
      </c>
      <c r="H4698" s="89" t="s">
        <v>434</v>
      </c>
      <c r="I4698" s="88"/>
      <c r="J4698" s="93" t="s">
        <v>544</v>
      </c>
      <c r="K4698" s="235"/>
      <c r="L4698" s="235"/>
      <c r="M4698" s="235"/>
      <c r="N4698" s="251"/>
      <c r="O4698" s="251"/>
      <c r="P4698" s="251"/>
    </row>
    <row r="4699" spans="1:16" s="94" customFormat="1" ht="20.100000000000001" customHeight="1">
      <c r="A4699" s="88"/>
      <c r="B4699" s="89"/>
      <c r="C4699" s="90"/>
      <c r="D4699" s="91"/>
      <c r="E4699" s="92"/>
      <c r="F4699" s="89" t="s">
        <v>550</v>
      </c>
      <c r="G4699" s="89" t="s">
        <v>551</v>
      </c>
      <c r="H4699" s="89" t="s">
        <v>434</v>
      </c>
      <c r="I4699" s="88"/>
      <c r="J4699" s="93" t="s">
        <v>544</v>
      </c>
      <c r="K4699" s="235"/>
      <c r="L4699" s="235"/>
      <c r="M4699" s="235"/>
      <c r="N4699" s="251"/>
      <c r="O4699" s="251"/>
      <c r="P4699" s="251"/>
    </row>
    <row r="4700" spans="1:16" s="94" customFormat="1" ht="20.100000000000001" customHeight="1">
      <c r="A4700" s="88"/>
      <c r="B4700" s="89"/>
      <c r="C4700" s="90"/>
      <c r="D4700" s="91"/>
      <c r="E4700" s="92"/>
      <c r="F4700" s="89" t="s">
        <v>551</v>
      </c>
      <c r="G4700" s="89" t="s">
        <v>552</v>
      </c>
      <c r="H4700" s="89" t="s">
        <v>434</v>
      </c>
      <c r="I4700" s="88"/>
      <c r="J4700" s="93" t="s">
        <v>544</v>
      </c>
      <c r="K4700" s="235"/>
      <c r="L4700" s="235"/>
      <c r="M4700" s="235"/>
      <c r="N4700" s="251"/>
      <c r="O4700" s="251"/>
      <c r="P4700" s="251"/>
    </row>
    <row r="4701" spans="1:16" s="94" customFormat="1" ht="20.100000000000001" customHeight="1">
      <c r="A4701" s="88"/>
      <c r="B4701" s="89"/>
      <c r="C4701" s="90"/>
      <c r="D4701" s="91"/>
      <c r="E4701" s="92"/>
      <c r="F4701" s="89" t="s">
        <v>552</v>
      </c>
      <c r="G4701" s="89" t="s">
        <v>553</v>
      </c>
      <c r="H4701" s="89" t="s">
        <v>434</v>
      </c>
      <c r="I4701" s="88"/>
      <c r="J4701" s="93" t="s">
        <v>544</v>
      </c>
      <c r="K4701" s="235"/>
      <c r="L4701" s="235"/>
      <c r="M4701" s="235"/>
      <c r="N4701" s="251"/>
      <c r="O4701" s="251"/>
      <c r="P4701" s="251"/>
    </row>
    <row r="4702" spans="1:16" s="94" customFormat="1" ht="20.100000000000001" customHeight="1">
      <c r="A4702" s="88"/>
      <c r="B4702" s="89"/>
      <c r="C4702" s="90"/>
      <c r="D4702" s="91"/>
      <c r="E4702" s="92"/>
      <c r="F4702" s="89" t="s">
        <v>553</v>
      </c>
      <c r="G4702" s="89" t="s">
        <v>554</v>
      </c>
      <c r="H4702" s="89" t="s">
        <v>434</v>
      </c>
      <c r="I4702" s="88"/>
      <c r="J4702" s="93" t="s">
        <v>544</v>
      </c>
      <c r="K4702" s="235"/>
      <c r="L4702" s="235"/>
      <c r="M4702" s="235"/>
      <c r="N4702" s="251"/>
      <c r="O4702" s="251"/>
      <c r="P4702" s="251"/>
    </row>
    <row r="4703" spans="1:16" s="25" customFormat="1" ht="20.100000000000001" customHeight="1">
      <c r="A4703" s="20"/>
      <c r="B4703" s="44"/>
      <c r="C4703" s="41"/>
      <c r="D4703" s="42"/>
      <c r="E4703" s="43"/>
      <c r="F4703" s="44"/>
      <c r="G4703" s="44"/>
      <c r="H4703" s="44"/>
      <c r="I4703" s="20"/>
      <c r="J4703" s="24"/>
      <c r="K4703" s="226"/>
      <c r="L4703" s="226"/>
      <c r="M4703" s="226"/>
      <c r="N4703" s="239"/>
      <c r="O4703" s="239"/>
      <c r="P4703" s="239"/>
    </row>
    <row r="4704" spans="1:16" s="25" customFormat="1" ht="20.100000000000001" customHeight="1">
      <c r="A4704" s="20"/>
      <c r="B4704" s="44"/>
      <c r="C4704" s="41"/>
      <c r="D4704" s="42"/>
      <c r="E4704" s="43"/>
      <c r="F4704" s="44"/>
      <c r="G4704" s="44"/>
      <c r="H4704" s="44"/>
      <c r="I4704" s="20"/>
      <c r="J4704" s="24"/>
      <c r="K4704" s="226"/>
      <c r="L4704" s="226"/>
      <c r="M4704" s="226"/>
      <c r="N4704" s="239"/>
      <c r="O4704" s="239"/>
      <c r="P4704" s="239"/>
    </row>
    <row r="4705" spans="1:20" s="94" customFormat="1" ht="20.100000000000001" customHeight="1">
      <c r="A4705" s="88"/>
      <c r="B4705" s="89">
        <v>336</v>
      </c>
      <c r="C4705" s="90">
        <v>3.0670000000000002</v>
      </c>
      <c r="D4705" s="91" t="s">
        <v>349</v>
      </c>
      <c r="E4705" s="92">
        <v>4.7699999999999996</v>
      </c>
      <c r="F4705" s="89" t="s">
        <v>433</v>
      </c>
      <c r="G4705" s="89" t="s">
        <v>447</v>
      </c>
      <c r="H4705" s="89" t="s">
        <v>434</v>
      </c>
      <c r="I4705" s="88"/>
      <c r="J4705" s="93" t="s">
        <v>435</v>
      </c>
      <c r="K4705" s="235" t="s">
        <v>434</v>
      </c>
      <c r="L4705" s="235">
        <f>COUNTIF(H4705:H4728,"B")</f>
        <v>7</v>
      </c>
      <c r="M4705" s="235">
        <v>200</v>
      </c>
      <c r="N4705" s="251">
        <f>L4705*M4705</f>
        <v>1400</v>
      </c>
      <c r="O4705" s="251"/>
      <c r="P4705" s="251">
        <f>O4705+N4705</f>
        <v>1400</v>
      </c>
      <c r="Q4705" s="95">
        <f>P4705/P4709</f>
        <v>0.29350104821802936</v>
      </c>
      <c r="R4705" s="95"/>
      <c r="S4705" s="95"/>
      <c r="T4705" s="95"/>
    </row>
    <row r="4706" spans="1:20" s="94" customFormat="1" ht="20.100000000000001" customHeight="1">
      <c r="A4706" s="88"/>
      <c r="B4706" s="89"/>
      <c r="C4706" s="90"/>
      <c r="D4706" s="91"/>
      <c r="E4706" s="92"/>
      <c r="F4706" s="89" t="s">
        <v>447</v>
      </c>
      <c r="G4706" s="89" t="s">
        <v>451</v>
      </c>
      <c r="H4706" s="89" t="s">
        <v>434</v>
      </c>
      <c r="I4706" s="88"/>
      <c r="J4706" s="93" t="s">
        <v>435</v>
      </c>
      <c r="K4706" s="235" t="s">
        <v>438</v>
      </c>
      <c r="L4706" s="235">
        <f>COUNTIF(H4705:H4728,"S")</f>
        <v>0</v>
      </c>
      <c r="M4706" s="235">
        <v>200</v>
      </c>
      <c r="N4706" s="251">
        <f>L4706*M4706</f>
        <v>0</v>
      </c>
      <c r="O4706" s="251"/>
      <c r="P4706" s="251">
        <f>N4706+O4706</f>
        <v>0</v>
      </c>
      <c r="Q4706" s="95">
        <f>P4706/P4709</f>
        <v>0</v>
      </c>
      <c r="R4706" s="95"/>
      <c r="S4706" s="95"/>
      <c r="T4706" s="95"/>
    </row>
    <row r="4707" spans="1:20" s="94" customFormat="1" ht="20.100000000000001" customHeight="1">
      <c r="A4707" s="88"/>
      <c r="B4707" s="89"/>
      <c r="C4707" s="90"/>
      <c r="D4707" s="91"/>
      <c r="E4707" s="92"/>
      <c r="F4707" s="89" t="s">
        <v>451</v>
      </c>
      <c r="G4707" s="89" t="s">
        <v>454</v>
      </c>
      <c r="H4707" s="89" t="s">
        <v>434</v>
      </c>
      <c r="I4707" s="88"/>
      <c r="J4707" s="93" t="s">
        <v>435</v>
      </c>
      <c r="K4707" s="235" t="s">
        <v>440</v>
      </c>
      <c r="L4707" s="235">
        <f>COUNTIF(H4705:H4728,"RR")</f>
        <v>1</v>
      </c>
      <c r="M4707" s="235">
        <v>200</v>
      </c>
      <c r="N4707" s="251">
        <f>L4707*M4707</f>
        <v>200</v>
      </c>
      <c r="O4707" s="251"/>
      <c r="P4707" s="251">
        <f>N4707+O4707</f>
        <v>200</v>
      </c>
      <c r="Q4707" s="95">
        <f>P4707/P4709</f>
        <v>4.1928721174004195E-2</v>
      </c>
      <c r="R4707" s="95"/>
      <c r="S4707" s="95"/>
      <c r="T4707" s="95"/>
    </row>
    <row r="4708" spans="1:20" s="94" customFormat="1" ht="20.100000000000001" customHeight="1">
      <c r="A4708" s="88"/>
      <c r="B4708" s="89"/>
      <c r="C4708" s="90"/>
      <c r="D4708" s="91"/>
      <c r="E4708" s="92"/>
      <c r="F4708" s="89" t="s">
        <v>454</v>
      </c>
      <c r="G4708" s="89" t="s">
        <v>455</v>
      </c>
      <c r="H4708" s="89" t="s">
        <v>434</v>
      </c>
      <c r="I4708" s="88"/>
      <c r="J4708" s="93" t="s">
        <v>435</v>
      </c>
      <c r="K4708" s="235" t="s">
        <v>443</v>
      </c>
      <c r="L4708" s="235">
        <f>COUNTIF(H4705:H4727,"RB")</f>
        <v>15</v>
      </c>
      <c r="M4708" s="235">
        <v>200</v>
      </c>
      <c r="N4708" s="251">
        <f>L4708*M4708</f>
        <v>3000</v>
      </c>
      <c r="O4708" s="251">
        <v>170</v>
      </c>
      <c r="P4708" s="251">
        <f>N4708+O4708</f>
        <v>3170</v>
      </c>
      <c r="Q4708" s="95">
        <f>P4708/P4709</f>
        <v>0.66457023060796649</v>
      </c>
      <c r="R4708" s="95"/>
      <c r="S4708" s="95"/>
      <c r="T4708" s="95"/>
    </row>
    <row r="4709" spans="1:20" s="94" customFormat="1" ht="20.100000000000001" customHeight="1">
      <c r="A4709" s="88"/>
      <c r="B4709" s="89"/>
      <c r="C4709" s="90"/>
      <c r="D4709" s="91"/>
      <c r="E4709" s="92"/>
      <c r="F4709" s="89" t="s">
        <v>455</v>
      </c>
      <c r="G4709" s="89" t="s">
        <v>456</v>
      </c>
      <c r="H4709" s="89" t="s">
        <v>434</v>
      </c>
      <c r="I4709" s="88"/>
      <c r="J4709" s="93" t="s">
        <v>435</v>
      </c>
      <c r="K4709" s="235"/>
      <c r="L4709" s="235"/>
      <c r="M4709" s="235"/>
      <c r="N4709" s="251"/>
      <c r="O4709" s="251"/>
      <c r="P4709" s="251">
        <f>SUM(P4705:P4708)</f>
        <v>4770</v>
      </c>
      <c r="Q4709" s="95">
        <f>SUM(Q4705:Q4708)</f>
        <v>1</v>
      </c>
      <c r="R4709" s="95"/>
      <c r="S4709" s="95"/>
      <c r="T4709" s="95"/>
    </row>
    <row r="4710" spans="1:20" s="94" customFormat="1" ht="20.100000000000001" customHeight="1">
      <c r="A4710" s="88"/>
      <c r="B4710" s="89"/>
      <c r="C4710" s="90"/>
      <c r="D4710" s="91"/>
      <c r="E4710" s="92"/>
      <c r="F4710" s="89" t="s">
        <v>456</v>
      </c>
      <c r="G4710" s="89" t="s">
        <v>457</v>
      </c>
      <c r="H4710" s="89" t="s">
        <v>434</v>
      </c>
      <c r="I4710" s="88"/>
      <c r="J4710" s="93" t="s">
        <v>435</v>
      </c>
      <c r="K4710" s="235"/>
      <c r="L4710" s="235"/>
      <c r="M4710" s="235"/>
      <c r="N4710" s="251"/>
      <c r="O4710" s="251"/>
      <c r="P4710" s="251"/>
    </row>
    <row r="4711" spans="1:20" s="94" customFormat="1" ht="20.100000000000001" customHeight="1">
      <c r="A4711" s="88"/>
      <c r="B4711" s="89"/>
      <c r="C4711" s="90"/>
      <c r="D4711" s="91"/>
      <c r="E4711" s="92"/>
      <c r="F4711" s="89" t="s">
        <v>457</v>
      </c>
      <c r="G4711" s="89" t="s">
        <v>460</v>
      </c>
      <c r="H4711" s="89" t="s">
        <v>434</v>
      </c>
      <c r="I4711" s="88"/>
      <c r="J4711" s="93" t="s">
        <v>435</v>
      </c>
      <c r="K4711" s="235"/>
      <c r="L4711" s="235"/>
      <c r="M4711" s="235"/>
      <c r="N4711" s="251"/>
      <c r="O4711" s="251"/>
      <c r="P4711" s="251"/>
    </row>
    <row r="4712" spans="1:20" s="94" customFormat="1" ht="20.100000000000001" customHeight="1">
      <c r="A4712" s="88"/>
      <c r="B4712" s="89"/>
      <c r="C4712" s="90"/>
      <c r="D4712" s="91"/>
      <c r="E4712" s="92"/>
      <c r="F4712" s="89" t="s">
        <v>460</v>
      </c>
      <c r="G4712" s="89" t="s">
        <v>463</v>
      </c>
      <c r="H4712" s="89" t="s">
        <v>443</v>
      </c>
      <c r="I4712" s="88"/>
      <c r="J4712" s="93" t="s">
        <v>40</v>
      </c>
      <c r="K4712" s="235"/>
      <c r="L4712" s="235"/>
      <c r="M4712" s="235"/>
      <c r="N4712" s="251"/>
      <c r="O4712" s="251"/>
      <c r="P4712" s="251"/>
    </row>
    <row r="4713" spans="1:20" s="94" customFormat="1" ht="20.100000000000001" customHeight="1">
      <c r="A4713" s="88"/>
      <c r="B4713" s="89"/>
      <c r="C4713" s="90"/>
      <c r="D4713" s="91"/>
      <c r="E4713" s="92"/>
      <c r="F4713" s="89" t="s">
        <v>463</v>
      </c>
      <c r="G4713" s="89" t="s">
        <v>464</v>
      </c>
      <c r="H4713" s="89" t="s">
        <v>443</v>
      </c>
      <c r="I4713" s="88"/>
      <c r="J4713" s="93" t="s">
        <v>40</v>
      </c>
      <c r="K4713" s="235"/>
      <c r="L4713" s="235"/>
      <c r="M4713" s="235"/>
      <c r="N4713" s="251"/>
      <c r="O4713" s="251"/>
      <c r="P4713" s="251"/>
    </row>
    <row r="4714" spans="1:20" s="94" customFormat="1" ht="20.100000000000001" customHeight="1">
      <c r="A4714" s="88"/>
      <c r="B4714" s="89"/>
      <c r="C4714" s="90"/>
      <c r="D4714" s="91"/>
      <c r="E4714" s="92"/>
      <c r="F4714" s="89" t="s">
        <v>464</v>
      </c>
      <c r="G4714" s="89" t="s">
        <v>465</v>
      </c>
      <c r="H4714" s="89" t="s">
        <v>443</v>
      </c>
      <c r="I4714" s="88"/>
      <c r="J4714" s="93" t="s">
        <v>40</v>
      </c>
      <c r="K4714" s="235"/>
      <c r="L4714" s="235"/>
      <c r="M4714" s="235"/>
      <c r="N4714" s="251"/>
      <c r="O4714" s="251"/>
      <c r="P4714" s="251"/>
    </row>
    <row r="4715" spans="1:20" s="94" customFormat="1" ht="20.100000000000001" customHeight="1">
      <c r="A4715" s="88"/>
      <c r="B4715" s="89"/>
      <c r="C4715" s="90"/>
      <c r="D4715" s="91"/>
      <c r="E4715" s="92"/>
      <c r="F4715" s="89" t="s">
        <v>465</v>
      </c>
      <c r="G4715" s="89" t="s">
        <v>466</v>
      </c>
      <c r="H4715" s="89" t="s">
        <v>443</v>
      </c>
      <c r="I4715" s="88"/>
      <c r="J4715" s="93" t="s">
        <v>40</v>
      </c>
      <c r="K4715" s="235"/>
      <c r="L4715" s="235"/>
      <c r="M4715" s="235"/>
      <c r="N4715" s="251"/>
      <c r="O4715" s="251"/>
      <c r="P4715" s="251"/>
    </row>
    <row r="4716" spans="1:20" s="94" customFormat="1" ht="20.100000000000001" customHeight="1">
      <c r="A4716" s="88"/>
      <c r="B4716" s="89"/>
      <c r="C4716" s="90"/>
      <c r="D4716" s="91"/>
      <c r="E4716" s="92"/>
      <c r="F4716" s="89" t="s">
        <v>466</v>
      </c>
      <c r="G4716" s="89" t="s">
        <v>467</v>
      </c>
      <c r="H4716" s="89" t="s">
        <v>443</v>
      </c>
      <c r="I4716" s="88"/>
      <c r="J4716" s="93" t="s">
        <v>40</v>
      </c>
      <c r="K4716" s="235"/>
      <c r="L4716" s="235"/>
      <c r="M4716" s="235"/>
      <c r="N4716" s="251"/>
      <c r="O4716" s="251"/>
      <c r="P4716" s="251"/>
    </row>
    <row r="4717" spans="1:20" s="94" customFormat="1" ht="20.100000000000001" customHeight="1">
      <c r="A4717" s="88"/>
      <c r="B4717" s="89"/>
      <c r="C4717" s="90"/>
      <c r="D4717" s="91"/>
      <c r="E4717" s="92"/>
      <c r="F4717" s="89" t="s">
        <v>467</v>
      </c>
      <c r="G4717" s="89" t="s">
        <v>468</v>
      </c>
      <c r="H4717" s="89" t="s">
        <v>443</v>
      </c>
      <c r="I4717" s="88"/>
      <c r="J4717" s="93" t="s">
        <v>40</v>
      </c>
      <c r="K4717" s="235"/>
      <c r="L4717" s="235"/>
      <c r="M4717" s="235"/>
      <c r="N4717" s="251"/>
      <c r="O4717" s="251"/>
      <c r="P4717" s="251"/>
    </row>
    <row r="4718" spans="1:20" s="94" customFormat="1" ht="20.100000000000001" customHeight="1">
      <c r="A4718" s="88"/>
      <c r="B4718" s="89"/>
      <c r="C4718" s="90"/>
      <c r="D4718" s="91"/>
      <c r="E4718" s="92"/>
      <c r="F4718" s="89" t="s">
        <v>468</v>
      </c>
      <c r="G4718" s="89" t="s">
        <v>469</v>
      </c>
      <c r="H4718" s="89" t="s">
        <v>443</v>
      </c>
      <c r="I4718" s="88"/>
      <c r="J4718" s="93" t="s">
        <v>40</v>
      </c>
      <c r="K4718" s="235"/>
      <c r="L4718" s="235"/>
      <c r="M4718" s="235"/>
      <c r="N4718" s="251"/>
      <c r="O4718" s="251"/>
      <c r="P4718" s="251"/>
    </row>
    <row r="4719" spans="1:20" s="94" customFormat="1" ht="20.100000000000001" customHeight="1">
      <c r="A4719" s="88"/>
      <c r="B4719" s="89"/>
      <c r="C4719" s="90"/>
      <c r="D4719" s="91"/>
      <c r="E4719" s="92"/>
      <c r="F4719" s="89" t="s">
        <v>469</v>
      </c>
      <c r="G4719" s="89" t="s">
        <v>470</v>
      </c>
      <c r="H4719" s="89" t="s">
        <v>443</v>
      </c>
      <c r="I4719" s="88"/>
      <c r="J4719" s="93" t="s">
        <v>40</v>
      </c>
      <c r="K4719" s="235"/>
      <c r="L4719" s="235"/>
      <c r="M4719" s="235"/>
      <c r="N4719" s="251"/>
      <c r="O4719" s="251"/>
      <c r="P4719" s="251"/>
    </row>
    <row r="4720" spans="1:20" s="94" customFormat="1" ht="20.100000000000001" customHeight="1">
      <c r="A4720" s="88"/>
      <c r="B4720" s="89"/>
      <c r="C4720" s="90"/>
      <c r="D4720" s="91"/>
      <c r="E4720" s="92"/>
      <c r="F4720" s="89" t="s">
        <v>470</v>
      </c>
      <c r="G4720" s="89" t="s">
        <v>471</v>
      </c>
      <c r="H4720" s="89" t="s">
        <v>443</v>
      </c>
      <c r="I4720" s="88"/>
      <c r="J4720" s="93" t="s">
        <v>40</v>
      </c>
      <c r="K4720" s="235"/>
      <c r="L4720" s="235"/>
      <c r="M4720" s="235"/>
      <c r="N4720" s="251"/>
      <c r="O4720" s="251"/>
      <c r="P4720" s="251"/>
    </row>
    <row r="4721" spans="1:20" s="94" customFormat="1" ht="20.100000000000001" customHeight="1">
      <c r="A4721" s="88"/>
      <c r="B4721" s="89"/>
      <c r="C4721" s="90"/>
      <c r="D4721" s="91"/>
      <c r="E4721" s="92"/>
      <c r="F4721" s="89" t="s">
        <v>471</v>
      </c>
      <c r="G4721" s="89" t="s">
        <v>473</v>
      </c>
      <c r="H4721" s="89" t="s">
        <v>443</v>
      </c>
      <c r="I4721" s="88"/>
      <c r="J4721" s="93" t="s">
        <v>40</v>
      </c>
      <c r="K4721" s="235"/>
      <c r="L4721" s="235"/>
      <c r="M4721" s="235"/>
      <c r="N4721" s="251"/>
      <c r="O4721" s="251"/>
      <c r="P4721" s="251"/>
    </row>
    <row r="4722" spans="1:20" s="94" customFormat="1" ht="20.100000000000001" customHeight="1">
      <c r="A4722" s="88"/>
      <c r="B4722" s="89"/>
      <c r="C4722" s="90"/>
      <c r="D4722" s="91"/>
      <c r="E4722" s="92"/>
      <c r="F4722" s="89" t="s">
        <v>473</v>
      </c>
      <c r="G4722" s="89" t="s">
        <v>474</v>
      </c>
      <c r="H4722" s="89" t="s">
        <v>440</v>
      </c>
      <c r="I4722" s="88"/>
      <c r="J4722" s="93" t="s">
        <v>40</v>
      </c>
      <c r="K4722" s="235"/>
      <c r="L4722" s="235"/>
      <c r="M4722" s="235"/>
      <c r="N4722" s="251"/>
      <c r="O4722" s="251"/>
      <c r="P4722" s="251"/>
    </row>
    <row r="4723" spans="1:20" s="94" customFormat="1" ht="20.100000000000001" customHeight="1">
      <c r="A4723" s="88"/>
      <c r="B4723" s="89"/>
      <c r="C4723" s="90"/>
      <c r="D4723" s="91"/>
      <c r="E4723" s="92"/>
      <c r="F4723" s="89" t="s">
        <v>474</v>
      </c>
      <c r="G4723" s="89" t="s">
        <v>475</v>
      </c>
      <c r="H4723" s="89" t="s">
        <v>443</v>
      </c>
      <c r="I4723" s="88"/>
      <c r="J4723" s="93" t="s">
        <v>40</v>
      </c>
      <c r="K4723" s="235"/>
      <c r="L4723" s="235"/>
      <c r="M4723" s="235"/>
      <c r="N4723" s="251"/>
      <c r="O4723" s="251"/>
      <c r="P4723" s="251"/>
    </row>
    <row r="4724" spans="1:20" s="94" customFormat="1" ht="20.100000000000001" customHeight="1">
      <c r="A4724" s="88"/>
      <c r="B4724" s="89"/>
      <c r="C4724" s="90"/>
      <c r="D4724" s="91"/>
      <c r="E4724" s="92"/>
      <c r="F4724" s="89" t="s">
        <v>475</v>
      </c>
      <c r="G4724" s="89" t="s">
        <v>476</v>
      </c>
      <c r="H4724" s="89" t="s">
        <v>443</v>
      </c>
      <c r="I4724" s="88"/>
      <c r="J4724" s="93" t="s">
        <v>40</v>
      </c>
      <c r="K4724" s="235"/>
      <c r="L4724" s="235"/>
      <c r="M4724" s="235"/>
      <c r="N4724" s="251"/>
      <c r="O4724" s="251"/>
      <c r="P4724" s="251"/>
    </row>
    <row r="4725" spans="1:20" s="94" customFormat="1" ht="20.100000000000001" customHeight="1">
      <c r="A4725" s="88"/>
      <c r="B4725" s="89"/>
      <c r="C4725" s="90"/>
      <c r="D4725" s="91"/>
      <c r="E4725" s="92"/>
      <c r="F4725" s="89" t="s">
        <v>476</v>
      </c>
      <c r="G4725" s="89" t="s">
        <v>477</v>
      </c>
      <c r="H4725" s="89" t="s">
        <v>443</v>
      </c>
      <c r="I4725" s="88"/>
      <c r="J4725" s="93" t="s">
        <v>40</v>
      </c>
      <c r="K4725" s="235"/>
      <c r="L4725" s="235"/>
      <c r="M4725" s="235"/>
      <c r="N4725" s="251"/>
      <c r="O4725" s="251"/>
      <c r="P4725" s="251"/>
    </row>
    <row r="4726" spans="1:20" s="94" customFormat="1" ht="20.100000000000001" customHeight="1">
      <c r="A4726" s="88"/>
      <c r="B4726" s="89"/>
      <c r="C4726" s="90"/>
      <c r="D4726" s="91"/>
      <c r="E4726" s="92"/>
      <c r="F4726" s="89" t="s">
        <v>477</v>
      </c>
      <c r="G4726" s="89" t="s">
        <v>543</v>
      </c>
      <c r="H4726" s="89" t="s">
        <v>443</v>
      </c>
      <c r="I4726" s="88"/>
      <c r="J4726" s="93" t="s">
        <v>40</v>
      </c>
      <c r="K4726" s="235"/>
      <c r="L4726" s="235"/>
      <c r="M4726" s="235"/>
      <c r="N4726" s="251"/>
      <c r="O4726" s="251"/>
      <c r="P4726" s="251"/>
    </row>
    <row r="4727" spans="1:20" s="94" customFormat="1" ht="20.100000000000001" customHeight="1">
      <c r="A4727" s="88"/>
      <c r="B4727" s="89"/>
      <c r="C4727" s="90"/>
      <c r="D4727" s="91"/>
      <c r="E4727" s="92"/>
      <c r="F4727" s="89" t="s">
        <v>543</v>
      </c>
      <c r="G4727" s="89" t="s">
        <v>550</v>
      </c>
      <c r="H4727" s="89" t="s">
        <v>443</v>
      </c>
      <c r="I4727" s="88"/>
      <c r="J4727" s="93" t="s">
        <v>40</v>
      </c>
      <c r="K4727" s="235"/>
      <c r="L4727" s="235"/>
      <c r="M4727" s="235"/>
      <c r="N4727" s="251"/>
      <c r="O4727" s="251"/>
      <c r="P4727" s="251"/>
    </row>
    <row r="4728" spans="1:20" s="94" customFormat="1" ht="20.100000000000001" customHeight="1">
      <c r="A4728" s="88"/>
      <c r="B4728" s="89"/>
      <c r="C4728" s="90"/>
      <c r="D4728" s="91"/>
      <c r="E4728" s="92"/>
      <c r="F4728" s="89" t="s">
        <v>550</v>
      </c>
      <c r="G4728" s="89" t="s">
        <v>743</v>
      </c>
      <c r="H4728" s="89" t="s">
        <v>443</v>
      </c>
      <c r="I4728" s="88"/>
      <c r="J4728" s="93" t="s">
        <v>40</v>
      </c>
      <c r="K4728" s="235"/>
      <c r="L4728" s="235"/>
      <c r="M4728" s="235"/>
      <c r="N4728" s="251"/>
      <c r="O4728" s="251"/>
      <c r="P4728" s="251"/>
    </row>
    <row r="4729" spans="1:20" s="25" customFormat="1" ht="20.100000000000001" customHeight="1">
      <c r="A4729" s="20"/>
      <c r="B4729" s="44"/>
      <c r="C4729" s="41"/>
      <c r="D4729" s="42"/>
      <c r="E4729" s="43"/>
      <c r="F4729" s="44"/>
      <c r="G4729" s="44"/>
      <c r="H4729" s="44"/>
      <c r="I4729" s="20"/>
      <c r="J4729" s="24"/>
      <c r="K4729" s="226"/>
      <c r="L4729" s="226"/>
      <c r="M4729" s="226"/>
      <c r="N4729" s="239"/>
      <c r="O4729" s="239"/>
      <c r="P4729" s="239"/>
    </row>
    <row r="4730" spans="1:20" s="25" customFormat="1" ht="20.100000000000001" customHeight="1">
      <c r="A4730" s="20"/>
      <c r="B4730" s="44"/>
      <c r="C4730" s="41"/>
      <c r="D4730" s="42"/>
      <c r="E4730" s="43"/>
      <c r="F4730" s="44"/>
      <c r="G4730" s="44"/>
      <c r="H4730" s="44"/>
      <c r="I4730" s="20"/>
      <c r="J4730" s="24"/>
      <c r="K4730" s="226"/>
      <c r="L4730" s="226"/>
      <c r="M4730" s="226"/>
      <c r="N4730" s="239"/>
      <c r="O4730" s="239"/>
      <c r="P4730" s="239"/>
    </row>
    <row r="4731" spans="1:20" s="110" customFormat="1" ht="20.100000000000001" customHeight="1">
      <c r="A4731" s="104"/>
      <c r="B4731" s="105">
        <v>337</v>
      </c>
      <c r="C4731" s="106">
        <v>3.0680000000000001</v>
      </c>
      <c r="D4731" s="107" t="s">
        <v>350</v>
      </c>
      <c r="E4731" s="108">
        <v>3.05</v>
      </c>
      <c r="F4731" s="105" t="s">
        <v>433</v>
      </c>
      <c r="G4731" s="105" t="s">
        <v>447</v>
      </c>
      <c r="H4731" s="105" t="s">
        <v>443</v>
      </c>
      <c r="I4731" s="104"/>
      <c r="J4731" s="109" t="s">
        <v>40</v>
      </c>
      <c r="K4731" s="237" t="s">
        <v>434</v>
      </c>
      <c r="L4731" s="237">
        <f>COUNTIF(H4731:H4746,"B")</f>
        <v>1</v>
      </c>
      <c r="M4731" s="237">
        <v>200</v>
      </c>
      <c r="N4731" s="253">
        <f>L4731*M4731</f>
        <v>200</v>
      </c>
      <c r="O4731" s="253"/>
      <c r="P4731" s="253">
        <f>O4731+N4731</f>
        <v>200</v>
      </c>
      <c r="Q4731" s="111">
        <f>P4731/P4735</f>
        <v>6.5573770491803282E-2</v>
      </c>
      <c r="R4731" s="111"/>
      <c r="S4731" s="111"/>
      <c r="T4731" s="111"/>
    </row>
    <row r="4732" spans="1:20" s="110" customFormat="1" ht="20.100000000000001" customHeight="1">
      <c r="A4732" s="104"/>
      <c r="B4732" s="105"/>
      <c r="C4732" s="106"/>
      <c r="D4732" s="107"/>
      <c r="E4732" s="108"/>
      <c r="F4732" s="105" t="s">
        <v>447</v>
      </c>
      <c r="G4732" s="105" t="s">
        <v>451</v>
      </c>
      <c r="H4732" s="105" t="s">
        <v>443</v>
      </c>
      <c r="I4732" s="104"/>
      <c r="J4732" s="109" t="s">
        <v>40</v>
      </c>
      <c r="K4732" s="237" t="s">
        <v>438</v>
      </c>
      <c r="L4732" s="237">
        <f>COUNTIF(H4731:H4746,"S")</f>
        <v>8</v>
      </c>
      <c r="M4732" s="237">
        <v>200</v>
      </c>
      <c r="N4732" s="253">
        <f>L4732*M4732</f>
        <v>1600</v>
      </c>
      <c r="O4732" s="253"/>
      <c r="P4732" s="253">
        <f>N4732+O4732</f>
        <v>1600</v>
      </c>
      <c r="Q4732" s="111">
        <f>P4732/P4735</f>
        <v>0.52459016393442626</v>
      </c>
      <c r="R4732" s="111"/>
      <c r="S4732" s="111"/>
      <c r="T4732" s="111"/>
    </row>
    <row r="4733" spans="1:20" s="110" customFormat="1" ht="20.100000000000001" customHeight="1">
      <c r="A4733" s="104"/>
      <c r="B4733" s="105"/>
      <c r="C4733" s="106"/>
      <c r="D4733" s="107"/>
      <c r="E4733" s="108"/>
      <c r="F4733" s="105" t="s">
        <v>451</v>
      </c>
      <c r="G4733" s="105" t="s">
        <v>454</v>
      </c>
      <c r="H4733" s="105" t="s">
        <v>438</v>
      </c>
      <c r="I4733" s="104"/>
      <c r="J4733" s="109" t="s">
        <v>435</v>
      </c>
      <c r="K4733" s="237" t="s">
        <v>440</v>
      </c>
      <c r="L4733" s="237">
        <f>COUNTIF(H4731:H4746,"RR")</f>
        <v>0</v>
      </c>
      <c r="M4733" s="237">
        <v>200</v>
      </c>
      <c r="N4733" s="253">
        <f>L4733*M4733</f>
        <v>0</v>
      </c>
      <c r="O4733" s="253"/>
      <c r="P4733" s="253">
        <f>N4733+O4733</f>
        <v>0</v>
      </c>
      <c r="Q4733" s="111">
        <f>P4733/P4735</f>
        <v>0</v>
      </c>
      <c r="R4733" s="111"/>
      <c r="S4733" s="111"/>
      <c r="T4733" s="111"/>
    </row>
    <row r="4734" spans="1:20" s="110" customFormat="1" ht="20.100000000000001" customHeight="1">
      <c r="A4734" s="104"/>
      <c r="B4734" s="105"/>
      <c r="C4734" s="106"/>
      <c r="D4734" s="107"/>
      <c r="E4734" s="108"/>
      <c r="F4734" s="105" t="s">
        <v>454</v>
      </c>
      <c r="G4734" s="105" t="s">
        <v>455</v>
      </c>
      <c r="H4734" s="105" t="s">
        <v>438</v>
      </c>
      <c r="I4734" s="104"/>
      <c r="J4734" s="109" t="s">
        <v>435</v>
      </c>
      <c r="K4734" s="237" t="s">
        <v>443</v>
      </c>
      <c r="L4734" s="237">
        <f>COUNTIF(H4731:H4745,"RB")</f>
        <v>6</v>
      </c>
      <c r="M4734" s="237">
        <v>200</v>
      </c>
      <c r="N4734" s="253">
        <f>L4734*M4734</f>
        <v>1200</v>
      </c>
      <c r="O4734" s="253">
        <v>50</v>
      </c>
      <c r="P4734" s="253">
        <f>N4734+O4734</f>
        <v>1250</v>
      </c>
      <c r="Q4734" s="111">
        <f>P4734/P4735</f>
        <v>0.4098360655737705</v>
      </c>
      <c r="R4734" s="111"/>
      <c r="S4734" s="111"/>
      <c r="T4734" s="111"/>
    </row>
    <row r="4735" spans="1:20" s="110" customFormat="1" ht="20.100000000000001" customHeight="1">
      <c r="A4735" s="104"/>
      <c r="B4735" s="105"/>
      <c r="C4735" s="106"/>
      <c r="D4735" s="107"/>
      <c r="E4735" s="108"/>
      <c r="F4735" s="105" t="s">
        <v>455</v>
      </c>
      <c r="G4735" s="105" t="s">
        <v>456</v>
      </c>
      <c r="H4735" s="105" t="s">
        <v>438</v>
      </c>
      <c r="I4735" s="104"/>
      <c r="J4735" s="109" t="s">
        <v>435</v>
      </c>
      <c r="K4735" s="237"/>
      <c r="L4735" s="237"/>
      <c r="M4735" s="237"/>
      <c r="N4735" s="253"/>
      <c r="O4735" s="253"/>
      <c r="P4735" s="253">
        <f>SUM(P4731:P4734)</f>
        <v>3050</v>
      </c>
      <c r="Q4735" s="111">
        <f>SUM(Q4731:Q4734)</f>
        <v>1</v>
      </c>
      <c r="R4735" s="111"/>
      <c r="S4735" s="111"/>
      <c r="T4735" s="111"/>
    </row>
    <row r="4736" spans="1:20" s="110" customFormat="1" ht="20.100000000000001" customHeight="1">
      <c r="A4736" s="104"/>
      <c r="B4736" s="105"/>
      <c r="C4736" s="106"/>
      <c r="D4736" s="107"/>
      <c r="E4736" s="108"/>
      <c r="F4736" s="105" t="s">
        <v>456</v>
      </c>
      <c r="G4736" s="105" t="s">
        <v>457</v>
      </c>
      <c r="H4736" s="105" t="s">
        <v>438</v>
      </c>
      <c r="I4736" s="104"/>
      <c r="J4736" s="109" t="s">
        <v>435</v>
      </c>
      <c r="K4736" s="237"/>
      <c r="L4736" s="237"/>
      <c r="M4736" s="237"/>
      <c r="N4736" s="253"/>
      <c r="O4736" s="253"/>
      <c r="P4736" s="253"/>
    </row>
    <row r="4737" spans="1:20" s="110" customFormat="1" ht="20.100000000000001" customHeight="1">
      <c r="A4737" s="104"/>
      <c r="B4737" s="105"/>
      <c r="C4737" s="106"/>
      <c r="D4737" s="107"/>
      <c r="E4737" s="108"/>
      <c r="F4737" s="105" t="s">
        <v>457</v>
      </c>
      <c r="G4737" s="105" t="s">
        <v>460</v>
      </c>
      <c r="H4737" s="105" t="s">
        <v>434</v>
      </c>
      <c r="I4737" s="104"/>
      <c r="J4737" s="109" t="s">
        <v>435</v>
      </c>
      <c r="K4737" s="237"/>
      <c r="L4737" s="237"/>
      <c r="M4737" s="237"/>
      <c r="N4737" s="253"/>
      <c r="O4737" s="253"/>
      <c r="P4737" s="253"/>
    </row>
    <row r="4738" spans="1:20" s="110" customFormat="1" ht="20.100000000000001" customHeight="1">
      <c r="A4738" s="104"/>
      <c r="B4738" s="105"/>
      <c r="C4738" s="106"/>
      <c r="D4738" s="107"/>
      <c r="E4738" s="108"/>
      <c r="F4738" s="105" t="s">
        <v>460</v>
      </c>
      <c r="G4738" s="105" t="s">
        <v>463</v>
      </c>
      <c r="H4738" s="105" t="s">
        <v>438</v>
      </c>
      <c r="I4738" s="104"/>
      <c r="J4738" s="109" t="s">
        <v>435</v>
      </c>
      <c r="K4738" s="237"/>
      <c r="L4738" s="237"/>
      <c r="M4738" s="237"/>
      <c r="N4738" s="253"/>
      <c r="O4738" s="253"/>
      <c r="P4738" s="253"/>
    </row>
    <row r="4739" spans="1:20" s="110" customFormat="1" ht="20.100000000000001" customHeight="1">
      <c r="A4739" s="104"/>
      <c r="B4739" s="105"/>
      <c r="C4739" s="106"/>
      <c r="D4739" s="107"/>
      <c r="E4739" s="108"/>
      <c r="F4739" s="105" t="s">
        <v>463</v>
      </c>
      <c r="G4739" s="105" t="s">
        <v>464</v>
      </c>
      <c r="H4739" s="105" t="s">
        <v>438</v>
      </c>
      <c r="I4739" s="104"/>
      <c r="J4739" s="109" t="s">
        <v>435</v>
      </c>
      <c r="K4739" s="237"/>
      <c r="L4739" s="237"/>
      <c r="M4739" s="237"/>
      <c r="N4739" s="253"/>
      <c r="O4739" s="253"/>
      <c r="P4739" s="253"/>
    </row>
    <row r="4740" spans="1:20" s="110" customFormat="1" ht="20.100000000000001" customHeight="1">
      <c r="A4740" s="104"/>
      <c r="B4740" s="105"/>
      <c r="C4740" s="106"/>
      <c r="D4740" s="107"/>
      <c r="E4740" s="108"/>
      <c r="F4740" s="105" t="s">
        <v>464</v>
      </c>
      <c r="G4740" s="105" t="s">
        <v>465</v>
      </c>
      <c r="H4740" s="105" t="s">
        <v>438</v>
      </c>
      <c r="I4740" s="104"/>
      <c r="J4740" s="109" t="s">
        <v>435</v>
      </c>
      <c r="K4740" s="237"/>
      <c r="L4740" s="237"/>
      <c r="M4740" s="237"/>
      <c r="N4740" s="253"/>
      <c r="O4740" s="253"/>
      <c r="P4740" s="253"/>
    </row>
    <row r="4741" spans="1:20" s="110" customFormat="1" ht="20.100000000000001" customHeight="1">
      <c r="A4741" s="104"/>
      <c r="B4741" s="105"/>
      <c r="C4741" s="106"/>
      <c r="D4741" s="107"/>
      <c r="E4741" s="108"/>
      <c r="F4741" s="105" t="s">
        <v>465</v>
      </c>
      <c r="G4741" s="105" t="s">
        <v>466</v>
      </c>
      <c r="H4741" s="105" t="s">
        <v>438</v>
      </c>
      <c r="I4741" s="104"/>
      <c r="J4741" s="109" t="s">
        <v>435</v>
      </c>
      <c r="K4741" s="237"/>
      <c r="L4741" s="237"/>
      <c r="M4741" s="237"/>
      <c r="N4741" s="253"/>
      <c r="O4741" s="253"/>
      <c r="P4741" s="253"/>
    </row>
    <row r="4742" spans="1:20" s="110" customFormat="1" ht="20.100000000000001" customHeight="1">
      <c r="A4742" s="104"/>
      <c r="B4742" s="105"/>
      <c r="C4742" s="106"/>
      <c r="D4742" s="107"/>
      <c r="E4742" s="108"/>
      <c r="F4742" s="105" t="s">
        <v>466</v>
      </c>
      <c r="G4742" s="105" t="s">
        <v>467</v>
      </c>
      <c r="H4742" s="105" t="s">
        <v>443</v>
      </c>
      <c r="I4742" s="104"/>
      <c r="J4742" s="109" t="s">
        <v>40</v>
      </c>
      <c r="K4742" s="237"/>
      <c r="L4742" s="237"/>
      <c r="M4742" s="237"/>
      <c r="N4742" s="253"/>
      <c r="O4742" s="253"/>
      <c r="P4742" s="253"/>
    </row>
    <row r="4743" spans="1:20" s="110" customFormat="1" ht="20.100000000000001" customHeight="1">
      <c r="A4743" s="104"/>
      <c r="B4743" s="105"/>
      <c r="C4743" s="106"/>
      <c r="D4743" s="107"/>
      <c r="E4743" s="108"/>
      <c r="F4743" s="105" t="s">
        <v>467</v>
      </c>
      <c r="G4743" s="105" t="s">
        <v>468</v>
      </c>
      <c r="H4743" s="105" t="s">
        <v>443</v>
      </c>
      <c r="I4743" s="104"/>
      <c r="J4743" s="109" t="s">
        <v>40</v>
      </c>
      <c r="K4743" s="237"/>
      <c r="L4743" s="237"/>
      <c r="M4743" s="237"/>
      <c r="N4743" s="253"/>
      <c r="O4743" s="253"/>
      <c r="P4743" s="253"/>
    </row>
    <row r="4744" spans="1:20" s="110" customFormat="1" ht="20.100000000000001" customHeight="1">
      <c r="A4744" s="104"/>
      <c r="B4744" s="105"/>
      <c r="C4744" s="106"/>
      <c r="D4744" s="107"/>
      <c r="E4744" s="108"/>
      <c r="F4744" s="105" t="s">
        <v>468</v>
      </c>
      <c r="G4744" s="105" t="s">
        <v>469</v>
      </c>
      <c r="H4744" s="105" t="s">
        <v>443</v>
      </c>
      <c r="I4744" s="104"/>
      <c r="J4744" s="109" t="s">
        <v>40</v>
      </c>
      <c r="K4744" s="237"/>
      <c r="L4744" s="237"/>
      <c r="M4744" s="237"/>
      <c r="N4744" s="253"/>
      <c r="O4744" s="253"/>
      <c r="P4744" s="253"/>
    </row>
    <row r="4745" spans="1:20" s="110" customFormat="1" ht="20.100000000000001" customHeight="1">
      <c r="A4745" s="104"/>
      <c r="B4745" s="105"/>
      <c r="C4745" s="106"/>
      <c r="D4745" s="107"/>
      <c r="E4745" s="108"/>
      <c r="F4745" s="105" t="s">
        <v>469</v>
      </c>
      <c r="G4745" s="105" t="s">
        <v>470</v>
      </c>
      <c r="H4745" s="105" t="s">
        <v>443</v>
      </c>
      <c r="I4745" s="104"/>
      <c r="J4745" s="109" t="s">
        <v>40</v>
      </c>
      <c r="K4745" s="237"/>
      <c r="L4745" s="237"/>
      <c r="M4745" s="237"/>
      <c r="N4745" s="253"/>
      <c r="O4745" s="253"/>
      <c r="P4745" s="253"/>
    </row>
    <row r="4746" spans="1:20" s="110" customFormat="1" ht="20.100000000000001" customHeight="1">
      <c r="A4746" s="104"/>
      <c r="B4746" s="105"/>
      <c r="C4746" s="106"/>
      <c r="D4746" s="107"/>
      <c r="E4746" s="108"/>
      <c r="F4746" s="105" t="s">
        <v>470</v>
      </c>
      <c r="G4746" s="105" t="s">
        <v>744</v>
      </c>
      <c r="H4746" s="105" t="s">
        <v>443</v>
      </c>
      <c r="I4746" s="104"/>
      <c r="J4746" s="109" t="s">
        <v>40</v>
      </c>
      <c r="K4746" s="237"/>
      <c r="L4746" s="237"/>
      <c r="M4746" s="237"/>
      <c r="N4746" s="253"/>
      <c r="O4746" s="253"/>
      <c r="P4746" s="253"/>
    </row>
    <row r="4747" spans="1:20" s="25" customFormat="1" ht="20.100000000000001" customHeight="1">
      <c r="A4747" s="20"/>
      <c r="B4747" s="44"/>
      <c r="C4747" s="41"/>
      <c r="D4747" s="42"/>
      <c r="E4747" s="43"/>
      <c r="F4747" s="44"/>
      <c r="G4747" s="44"/>
      <c r="H4747" s="44"/>
      <c r="I4747" s="20"/>
      <c r="J4747" s="24"/>
      <c r="K4747" s="226"/>
      <c r="L4747" s="226"/>
      <c r="M4747" s="226"/>
      <c r="N4747" s="239"/>
      <c r="O4747" s="239"/>
      <c r="P4747" s="239"/>
    </row>
    <row r="4748" spans="1:20" s="25" customFormat="1" ht="20.100000000000001" customHeight="1">
      <c r="A4748" s="20"/>
      <c r="B4748" s="44"/>
      <c r="C4748" s="41"/>
      <c r="D4748" s="42"/>
      <c r="E4748" s="43"/>
      <c r="F4748" s="44"/>
      <c r="G4748" s="44"/>
      <c r="H4748" s="44"/>
      <c r="I4748" s="20"/>
      <c r="J4748" s="24"/>
      <c r="K4748" s="226"/>
      <c r="L4748" s="226"/>
      <c r="M4748" s="226"/>
      <c r="N4748" s="239"/>
      <c r="O4748" s="239"/>
      <c r="P4748" s="239"/>
    </row>
    <row r="4749" spans="1:20" s="94" customFormat="1" ht="20.100000000000001" customHeight="1">
      <c r="A4749" s="88"/>
      <c r="B4749" s="89">
        <v>338</v>
      </c>
      <c r="C4749" s="90">
        <v>3.069</v>
      </c>
      <c r="D4749" s="91" t="s">
        <v>351</v>
      </c>
      <c r="E4749" s="92">
        <v>5.8</v>
      </c>
      <c r="F4749" s="89" t="s">
        <v>433</v>
      </c>
      <c r="G4749" s="89" t="s">
        <v>447</v>
      </c>
      <c r="H4749" s="89" t="s">
        <v>438</v>
      </c>
      <c r="I4749" s="88"/>
      <c r="J4749" s="93" t="s">
        <v>435</v>
      </c>
      <c r="K4749" s="235" t="s">
        <v>434</v>
      </c>
      <c r="L4749" s="235">
        <f>COUNTIF(H4749:H4777,"B")</f>
        <v>25</v>
      </c>
      <c r="M4749" s="235">
        <v>200</v>
      </c>
      <c r="N4749" s="251">
        <f>L4749*M4749</f>
        <v>5000</v>
      </c>
      <c r="O4749" s="251"/>
      <c r="P4749" s="251">
        <f>O4749+N4749</f>
        <v>5000</v>
      </c>
      <c r="Q4749" s="95">
        <f>P4749/P4753</f>
        <v>0.86206896551724133</v>
      </c>
      <c r="R4749" s="95"/>
      <c r="S4749" s="95"/>
      <c r="T4749" s="95"/>
    </row>
    <row r="4750" spans="1:20" s="94" customFormat="1" ht="20.100000000000001" customHeight="1">
      <c r="A4750" s="88"/>
      <c r="B4750" s="89"/>
      <c r="C4750" s="90"/>
      <c r="D4750" s="91"/>
      <c r="E4750" s="92"/>
      <c r="F4750" s="89" t="s">
        <v>447</v>
      </c>
      <c r="G4750" s="89" t="s">
        <v>451</v>
      </c>
      <c r="H4750" s="89" t="s">
        <v>438</v>
      </c>
      <c r="I4750" s="88"/>
      <c r="J4750" s="93" t="s">
        <v>435</v>
      </c>
      <c r="K4750" s="235" t="s">
        <v>438</v>
      </c>
      <c r="L4750" s="235">
        <f>COUNTIF(H4749:H4777,"S")</f>
        <v>3</v>
      </c>
      <c r="M4750" s="235">
        <v>200</v>
      </c>
      <c r="N4750" s="251">
        <f>L4750*M4750</f>
        <v>600</v>
      </c>
      <c r="O4750" s="251"/>
      <c r="P4750" s="251">
        <f>N4750+O4750</f>
        <v>600</v>
      </c>
      <c r="Q4750" s="95">
        <f>P4750/P4753</f>
        <v>0.10344827586206896</v>
      </c>
      <c r="R4750" s="95"/>
      <c r="S4750" s="95"/>
      <c r="T4750" s="95"/>
    </row>
    <row r="4751" spans="1:20" s="94" customFormat="1" ht="20.100000000000001" customHeight="1">
      <c r="A4751" s="88"/>
      <c r="B4751" s="89"/>
      <c r="C4751" s="90"/>
      <c r="D4751" s="91"/>
      <c r="E4751" s="92"/>
      <c r="F4751" s="89" t="s">
        <v>451</v>
      </c>
      <c r="G4751" s="89" t="s">
        <v>454</v>
      </c>
      <c r="H4751" s="89" t="s">
        <v>434</v>
      </c>
      <c r="I4751" s="88"/>
      <c r="J4751" s="93" t="s">
        <v>435</v>
      </c>
      <c r="K4751" s="235" t="s">
        <v>440</v>
      </c>
      <c r="L4751" s="235">
        <f>COUNTIF(H4749:H4777,"RR")</f>
        <v>0</v>
      </c>
      <c r="M4751" s="235">
        <v>200</v>
      </c>
      <c r="N4751" s="251">
        <f>L4751*M4751</f>
        <v>0</v>
      </c>
      <c r="O4751" s="251"/>
      <c r="P4751" s="251">
        <f>N4751+O4751</f>
        <v>0</v>
      </c>
      <c r="Q4751" s="95">
        <f>P4751/P4753</f>
        <v>0</v>
      </c>
      <c r="R4751" s="95"/>
      <c r="S4751" s="95"/>
      <c r="T4751" s="95"/>
    </row>
    <row r="4752" spans="1:20" s="94" customFormat="1" ht="20.100000000000001" customHeight="1">
      <c r="A4752" s="88"/>
      <c r="B4752" s="89"/>
      <c r="C4752" s="90"/>
      <c r="D4752" s="91"/>
      <c r="E4752" s="92"/>
      <c r="F4752" s="89" t="s">
        <v>454</v>
      </c>
      <c r="G4752" s="89" t="s">
        <v>455</v>
      </c>
      <c r="H4752" s="89" t="s">
        <v>434</v>
      </c>
      <c r="I4752" s="88"/>
      <c r="J4752" s="93" t="s">
        <v>435</v>
      </c>
      <c r="K4752" s="235" t="s">
        <v>443</v>
      </c>
      <c r="L4752" s="235">
        <f>COUNTIF(H4749:H4777,"RB")</f>
        <v>1</v>
      </c>
      <c r="M4752" s="235">
        <v>200</v>
      </c>
      <c r="N4752" s="251">
        <f>L4752*M4752</f>
        <v>200</v>
      </c>
      <c r="O4752" s="251"/>
      <c r="P4752" s="251">
        <f>N4752+O4752</f>
        <v>200</v>
      </c>
      <c r="Q4752" s="95">
        <f>P4752/P4753</f>
        <v>3.4482758620689655E-2</v>
      </c>
      <c r="R4752" s="95"/>
      <c r="S4752" s="95"/>
      <c r="T4752" s="95"/>
    </row>
    <row r="4753" spans="1:20" s="94" customFormat="1" ht="20.100000000000001" customHeight="1">
      <c r="A4753" s="88"/>
      <c r="B4753" s="89"/>
      <c r="C4753" s="90"/>
      <c r="D4753" s="91"/>
      <c r="E4753" s="92"/>
      <c r="F4753" s="89" t="s">
        <v>455</v>
      </c>
      <c r="G4753" s="89" t="s">
        <v>456</v>
      </c>
      <c r="H4753" s="89" t="s">
        <v>434</v>
      </c>
      <c r="I4753" s="88"/>
      <c r="J4753" s="93" t="s">
        <v>435</v>
      </c>
      <c r="K4753" s="235"/>
      <c r="L4753" s="235"/>
      <c r="M4753" s="235"/>
      <c r="N4753" s="251"/>
      <c r="O4753" s="251"/>
      <c r="P4753" s="251">
        <f>SUM(P4749:P4752)</f>
        <v>5800</v>
      </c>
      <c r="Q4753" s="95">
        <f>SUM(Q4749:Q4752)</f>
        <v>0.99999999999999989</v>
      </c>
      <c r="R4753" s="95"/>
      <c r="S4753" s="95"/>
      <c r="T4753" s="95"/>
    </row>
    <row r="4754" spans="1:20" s="94" customFormat="1" ht="20.100000000000001" customHeight="1">
      <c r="A4754" s="88"/>
      <c r="B4754" s="89"/>
      <c r="C4754" s="90"/>
      <c r="D4754" s="91"/>
      <c r="E4754" s="92"/>
      <c r="F4754" s="89" t="s">
        <v>456</v>
      </c>
      <c r="G4754" s="89" t="s">
        <v>457</v>
      </c>
      <c r="H4754" s="89" t="s">
        <v>434</v>
      </c>
      <c r="I4754" s="88"/>
      <c r="J4754" s="93" t="s">
        <v>435</v>
      </c>
      <c r="K4754" s="235"/>
      <c r="L4754" s="235"/>
      <c r="M4754" s="235"/>
      <c r="N4754" s="251"/>
      <c r="O4754" s="251"/>
      <c r="P4754" s="251"/>
    </row>
    <row r="4755" spans="1:20" s="94" customFormat="1" ht="20.100000000000001" customHeight="1">
      <c r="A4755" s="88"/>
      <c r="B4755" s="89"/>
      <c r="C4755" s="90"/>
      <c r="D4755" s="91"/>
      <c r="E4755" s="92"/>
      <c r="F4755" s="89" t="s">
        <v>457</v>
      </c>
      <c r="G4755" s="89" t="s">
        <v>460</v>
      </c>
      <c r="H4755" s="89" t="s">
        <v>434</v>
      </c>
      <c r="I4755" s="88"/>
      <c r="J4755" s="93" t="s">
        <v>435</v>
      </c>
      <c r="K4755" s="235"/>
      <c r="L4755" s="235"/>
      <c r="M4755" s="235"/>
      <c r="N4755" s="251"/>
      <c r="O4755" s="251"/>
      <c r="P4755" s="251"/>
    </row>
    <row r="4756" spans="1:20" s="94" customFormat="1" ht="20.100000000000001" customHeight="1">
      <c r="A4756" s="88"/>
      <c r="B4756" s="89"/>
      <c r="C4756" s="90"/>
      <c r="D4756" s="91"/>
      <c r="E4756" s="92"/>
      <c r="F4756" s="89" t="s">
        <v>460</v>
      </c>
      <c r="G4756" s="89" t="s">
        <v>463</v>
      </c>
      <c r="H4756" s="89" t="s">
        <v>434</v>
      </c>
      <c r="I4756" s="88"/>
      <c r="J4756" s="93" t="s">
        <v>435</v>
      </c>
      <c r="K4756" s="235"/>
      <c r="L4756" s="235"/>
      <c r="M4756" s="235"/>
      <c r="N4756" s="251"/>
      <c r="O4756" s="251"/>
      <c r="P4756" s="251"/>
    </row>
    <row r="4757" spans="1:20" s="94" customFormat="1" ht="20.100000000000001" customHeight="1">
      <c r="A4757" s="88"/>
      <c r="B4757" s="89"/>
      <c r="C4757" s="90"/>
      <c r="D4757" s="91"/>
      <c r="E4757" s="92"/>
      <c r="F4757" s="89" t="s">
        <v>463</v>
      </c>
      <c r="G4757" s="89" t="s">
        <v>464</v>
      </c>
      <c r="H4757" s="89" t="s">
        <v>434</v>
      </c>
      <c r="I4757" s="88"/>
      <c r="J4757" s="93" t="s">
        <v>435</v>
      </c>
      <c r="K4757" s="235"/>
      <c r="L4757" s="235"/>
      <c r="M4757" s="235"/>
      <c r="N4757" s="251"/>
      <c r="O4757" s="251"/>
      <c r="P4757" s="251"/>
    </row>
    <row r="4758" spans="1:20" s="94" customFormat="1" ht="20.100000000000001" customHeight="1">
      <c r="A4758" s="88"/>
      <c r="B4758" s="89"/>
      <c r="C4758" s="90"/>
      <c r="D4758" s="91"/>
      <c r="E4758" s="92"/>
      <c r="F4758" s="89" t="s">
        <v>464</v>
      </c>
      <c r="G4758" s="89" t="s">
        <v>465</v>
      </c>
      <c r="H4758" s="89" t="s">
        <v>434</v>
      </c>
      <c r="I4758" s="88"/>
      <c r="J4758" s="93" t="s">
        <v>435</v>
      </c>
      <c r="K4758" s="235"/>
      <c r="L4758" s="235"/>
      <c r="M4758" s="235"/>
      <c r="N4758" s="251"/>
      <c r="O4758" s="251"/>
      <c r="P4758" s="251"/>
    </row>
    <row r="4759" spans="1:20" s="94" customFormat="1" ht="20.100000000000001" customHeight="1">
      <c r="A4759" s="88"/>
      <c r="B4759" s="89"/>
      <c r="C4759" s="90"/>
      <c r="D4759" s="91"/>
      <c r="E4759" s="92"/>
      <c r="F4759" s="89" t="s">
        <v>465</v>
      </c>
      <c r="G4759" s="89" t="s">
        <v>466</v>
      </c>
      <c r="H4759" s="89" t="s">
        <v>434</v>
      </c>
      <c r="I4759" s="88"/>
      <c r="J4759" s="93" t="s">
        <v>435</v>
      </c>
      <c r="K4759" s="235"/>
      <c r="L4759" s="235"/>
      <c r="M4759" s="235"/>
      <c r="N4759" s="251"/>
      <c r="O4759" s="251"/>
      <c r="P4759" s="251"/>
    </row>
    <row r="4760" spans="1:20" s="94" customFormat="1" ht="20.100000000000001" customHeight="1">
      <c r="A4760" s="88"/>
      <c r="B4760" s="89"/>
      <c r="C4760" s="90"/>
      <c r="D4760" s="91"/>
      <c r="E4760" s="92"/>
      <c r="F4760" s="89" t="s">
        <v>466</v>
      </c>
      <c r="G4760" s="89" t="s">
        <v>467</v>
      </c>
      <c r="H4760" s="89" t="s">
        <v>434</v>
      </c>
      <c r="I4760" s="88"/>
      <c r="J4760" s="93" t="s">
        <v>435</v>
      </c>
      <c r="K4760" s="235"/>
      <c r="L4760" s="235"/>
      <c r="M4760" s="235"/>
      <c r="N4760" s="251"/>
      <c r="O4760" s="251"/>
      <c r="P4760" s="251"/>
    </row>
    <row r="4761" spans="1:20" s="94" customFormat="1" ht="20.100000000000001" customHeight="1">
      <c r="A4761" s="88"/>
      <c r="B4761" s="89"/>
      <c r="C4761" s="90"/>
      <c r="D4761" s="91"/>
      <c r="E4761" s="92"/>
      <c r="F4761" s="89" t="s">
        <v>467</v>
      </c>
      <c r="G4761" s="89" t="s">
        <v>468</v>
      </c>
      <c r="H4761" s="89" t="s">
        <v>434</v>
      </c>
      <c r="I4761" s="88"/>
      <c r="J4761" s="93" t="s">
        <v>435</v>
      </c>
      <c r="K4761" s="235"/>
      <c r="L4761" s="235"/>
      <c r="M4761" s="235"/>
      <c r="N4761" s="251"/>
      <c r="O4761" s="251"/>
      <c r="P4761" s="251"/>
    </row>
    <row r="4762" spans="1:20" s="94" customFormat="1" ht="20.100000000000001" customHeight="1">
      <c r="A4762" s="88"/>
      <c r="B4762" s="89"/>
      <c r="C4762" s="90"/>
      <c r="D4762" s="91"/>
      <c r="E4762" s="92"/>
      <c r="F4762" s="89" t="s">
        <v>468</v>
      </c>
      <c r="G4762" s="89" t="s">
        <v>469</v>
      </c>
      <c r="H4762" s="89" t="s">
        <v>434</v>
      </c>
      <c r="I4762" s="88"/>
      <c r="J4762" s="93" t="s">
        <v>435</v>
      </c>
      <c r="K4762" s="235"/>
      <c r="L4762" s="235"/>
      <c r="M4762" s="235"/>
      <c r="N4762" s="251"/>
      <c r="O4762" s="251"/>
      <c r="P4762" s="251"/>
    </row>
    <row r="4763" spans="1:20" s="94" customFormat="1" ht="20.100000000000001" customHeight="1">
      <c r="A4763" s="88"/>
      <c r="B4763" s="89"/>
      <c r="C4763" s="90"/>
      <c r="D4763" s="91"/>
      <c r="E4763" s="92"/>
      <c r="F4763" s="89" t="s">
        <v>469</v>
      </c>
      <c r="G4763" s="89" t="s">
        <v>470</v>
      </c>
      <c r="H4763" s="89" t="s">
        <v>434</v>
      </c>
      <c r="I4763" s="88"/>
      <c r="J4763" s="93" t="s">
        <v>435</v>
      </c>
      <c r="K4763" s="235"/>
      <c r="L4763" s="235"/>
      <c r="M4763" s="235"/>
      <c r="N4763" s="251"/>
      <c r="O4763" s="251"/>
      <c r="P4763" s="251"/>
    </row>
    <row r="4764" spans="1:20" s="94" customFormat="1" ht="20.100000000000001" customHeight="1">
      <c r="A4764" s="88"/>
      <c r="B4764" s="89"/>
      <c r="C4764" s="90"/>
      <c r="D4764" s="91"/>
      <c r="E4764" s="92"/>
      <c r="F4764" s="89" t="s">
        <v>470</v>
      </c>
      <c r="G4764" s="89" t="s">
        <v>471</v>
      </c>
      <c r="H4764" s="89" t="s">
        <v>434</v>
      </c>
      <c r="I4764" s="88"/>
      <c r="J4764" s="93" t="s">
        <v>435</v>
      </c>
      <c r="K4764" s="235"/>
      <c r="L4764" s="235"/>
      <c r="M4764" s="235"/>
      <c r="N4764" s="251"/>
      <c r="O4764" s="251"/>
      <c r="P4764" s="251"/>
    </row>
    <row r="4765" spans="1:20" s="94" customFormat="1" ht="20.100000000000001" customHeight="1">
      <c r="A4765" s="88"/>
      <c r="B4765" s="89"/>
      <c r="C4765" s="90"/>
      <c r="D4765" s="91"/>
      <c r="E4765" s="92"/>
      <c r="F4765" s="89" t="s">
        <v>471</v>
      </c>
      <c r="G4765" s="89" t="s">
        <v>473</v>
      </c>
      <c r="H4765" s="89" t="s">
        <v>434</v>
      </c>
      <c r="I4765" s="88"/>
      <c r="J4765" s="93" t="s">
        <v>435</v>
      </c>
      <c r="K4765" s="235"/>
      <c r="L4765" s="235"/>
      <c r="M4765" s="235"/>
      <c r="N4765" s="251"/>
      <c r="O4765" s="251"/>
      <c r="P4765" s="251"/>
    </row>
    <row r="4766" spans="1:20" s="94" customFormat="1" ht="20.100000000000001" customHeight="1">
      <c r="A4766" s="88"/>
      <c r="B4766" s="89"/>
      <c r="C4766" s="90"/>
      <c r="D4766" s="91"/>
      <c r="E4766" s="92"/>
      <c r="F4766" s="89" t="s">
        <v>473</v>
      </c>
      <c r="G4766" s="89" t="s">
        <v>474</v>
      </c>
      <c r="H4766" s="89" t="s">
        <v>434</v>
      </c>
      <c r="I4766" s="88"/>
      <c r="J4766" s="93" t="s">
        <v>435</v>
      </c>
      <c r="K4766" s="235"/>
      <c r="L4766" s="235"/>
      <c r="M4766" s="235"/>
      <c r="N4766" s="251"/>
      <c r="O4766" s="251"/>
      <c r="P4766" s="251"/>
    </row>
    <row r="4767" spans="1:20" s="94" customFormat="1" ht="20.100000000000001" customHeight="1">
      <c r="A4767" s="88"/>
      <c r="B4767" s="89"/>
      <c r="C4767" s="90"/>
      <c r="D4767" s="91"/>
      <c r="E4767" s="92"/>
      <c r="F4767" s="89" t="s">
        <v>474</v>
      </c>
      <c r="G4767" s="89" t="s">
        <v>475</v>
      </c>
      <c r="H4767" s="89" t="s">
        <v>434</v>
      </c>
      <c r="I4767" s="88"/>
      <c r="J4767" s="93" t="s">
        <v>435</v>
      </c>
      <c r="K4767" s="235"/>
      <c r="L4767" s="235"/>
      <c r="M4767" s="235"/>
      <c r="N4767" s="251"/>
      <c r="O4767" s="251"/>
      <c r="P4767" s="251"/>
    </row>
    <row r="4768" spans="1:20" s="94" customFormat="1" ht="20.100000000000001" customHeight="1">
      <c r="A4768" s="88"/>
      <c r="B4768" s="89"/>
      <c r="C4768" s="90"/>
      <c r="D4768" s="91"/>
      <c r="E4768" s="92"/>
      <c r="F4768" s="89" t="s">
        <v>475</v>
      </c>
      <c r="G4768" s="89" t="s">
        <v>476</v>
      </c>
      <c r="H4768" s="89" t="s">
        <v>434</v>
      </c>
      <c r="I4768" s="88"/>
      <c r="J4768" s="93" t="s">
        <v>435</v>
      </c>
      <c r="K4768" s="235"/>
      <c r="L4768" s="235"/>
      <c r="M4768" s="235"/>
      <c r="N4768" s="251"/>
      <c r="O4768" s="251"/>
      <c r="P4768" s="251"/>
    </row>
    <row r="4769" spans="1:20" s="94" customFormat="1" ht="20.100000000000001" customHeight="1">
      <c r="A4769" s="88"/>
      <c r="B4769" s="89"/>
      <c r="C4769" s="90"/>
      <c r="D4769" s="91"/>
      <c r="E4769" s="92"/>
      <c r="F4769" s="89" t="s">
        <v>476</v>
      </c>
      <c r="G4769" s="89" t="s">
        <v>477</v>
      </c>
      <c r="H4769" s="89" t="s">
        <v>434</v>
      </c>
      <c r="I4769" s="88"/>
      <c r="J4769" s="93" t="s">
        <v>435</v>
      </c>
      <c r="K4769" s="235"/>
      <c r="L4769" s="235"/>
      <c r="M4769" s="235"/>
      <c r="N4769" s="251"/>
      <c r="O4769" s="251"/>
      <c r="P4769" s="251"/>
    </row>
    <row r="4770" spans="1:20" s="94" customFormat="1" ht="20.100000000000001" customHeight="1">
      <c r="A4770" s="88"/>
      <c r="B4770" s="89"/>
      <c r="C4770" s="90"/>
      <c r="D4770" s="91"/>
      <c r="E4770" s="92"/>
      <c r="F4770" s="89" t="s">
        <v>477</v>
      </c>
      <c r="G4770" s="89" t="s">
        <v>543</v>
      </c>
      <c r="H4770" s="89" t="s">
        <v>434</v>
      </c>
      <c r="I4770" s="88"/>
      <c r="J4770" s="93" t="s">
        <v>435</v>
      </c>
      <c r="K4770" s="235"/>
      <c r="L4770" s="235"/>
      <c r="M4770" s="235"/>
      <c r="N4770" s="251"/>
      <c r="O4770" s="251"/>
      <c r="P4770" s="251"/>
    </row>
    <row r="4771" spans="1:20" s="94" customFormat="1" ht="20.100000000000001" customHeight="1">
      <c r="A4771" s="88"/>
      <c r="B4771" s="89"/>
      <c r="C4771" s="90"/>
      <c r="D4771" s="91"/>
      <c r="E4771" s="92"/>
      <c r="F4771" s="89" t="s">
        <v>543</v>
      </c>
      <c r="G4771" s="89" t="s">
        <v>550</v>
      </c>
      <c r="H4771" s="89" t="s">
        <v>434</v>
      </c>
      <c r="I4771" s="88"/>
      <c r="J4771" s="93" t="s">
        <v>435</v>
      </c>
      <c r="K4771" s="235"/>
      <c r="L4771" s="235"/>
      <c r="M4771" s="235"/>
      <c r="N4771" s="251"/>
      <c r="O4771" s="251"/>
      <c r="P4771" s="251"/>
    </row>
    <row r="4772" spans="1:20" s="94" customFormat="1" ht="20.100000000000001" customHeight="1">
      <c r="A4772" s="88"/>
      <c r="B4772" s="89"/>
      <c r="C4772" s="90"/>
      <c r="D4772" s="91"/>
      <c r="E4772" s="92"/>
      <c r="F4772" s="89" t="s">
        <v>550</v>
      </c>
      <c r="G4772" s="89" t="s">
        <v>551</v>
      </c>
      <c r="H4772" s="89" t="s">
        <v>434</v>
      </c>
      <c r="I4772" s="88"/>
      <c r="J4772" s="93" t="s">
        <v>435</v>
      </c>
      <c r="K4772" s="235"/>
      <c r="L4772" s="235"/>
      <c r="M4772" s="235"/>
      <c r="N4772" s="251"/>
      <c r="O4772" s="251"/>
      <c r="P4772" s="251"/>
    </row>
    <row r="4773" spans="1:20" s="94" customFormat="1" ht="20.100000000000001" customHeight="1">
      <c r="A4773" s="88"/>
      <c r="B4773" s="89"/>
      <c r="C4773" s="90"/>
      <c r="D4773" s="91"/>
      <c r="E4773" s="92"/>
      <c r="F4773" s="89" t="s">
        <v>551</v>
      </c>
      <c r="G4773" s="89" t="s">
        <v>552</v>
      </c>
      <c r="H4773" s="89" t="s">
        <v>434</v>
      </c>
      <c r="I4773" s="88"/>
      <c r="J4773" s="93" t="s">
        <v>435</v>
      </c>
      <c r="K4773" s="235"/>
      <c r="L4773" s="235"/>
      <c r="M4773" s="235"/>
      <c r="N4773" s="251"/>
      <c r="O4773" s="251"/>
      <c r="P4773" s="251"/>
    </row>
    <row r="4774" spans="1:20" s="94" customFormat="1" ht="20.100000000000001" customHeight="1">
      <c r="A4774" s="88"/>
      <c r="B4774" s="89"/>
      <c r="C4774" s="90"/>
      <c r="D4774" s="91"/>
      <c r="E4774" s="92"/>
      <c r="F4774" s="89" t="s">
        <v>552</v>
      </c>
      <c r="G4774" s="89" t="s">
        <v>553</v>
      </c>
      <c r="H4774" s="89" t="s">
        <v>434</v>
      </c>
      <c r="I4774" s="88"/>
      <c r="J4774" s="93" t="s">
        <v>435</v>
      </c>
      <c r="K4774" s="235"/>
      <c r="L4774" s="235"/>
      <c r="M4774" s="235"/>
      <c r="N4774" s="251"/>
      <c r="O4774" s="251"/>
      <c r="P4774" s="251"/>
    </row>
    <row r="4775" spans="1:20" s="94" customFormat="1" ht="20.100000000000001" customHeight="1">
      <c r="A4775" s="88"/>
      <c r="B4775" s="89"/>
      <c r="C4775" s="90"/>
      <c r="D4775" s="91"/>
      <c r="E4775" s="92"/>
      <c r="F4775" s="89" t="s">
        <v>553</v>
      </c>
      <c r="G4775" s="89" t="s">
        <v>554</v>
      </c>
      <c r="H4775" s="89" t="s">
        <v>443</v>
      </c>
      <c r="I4775" s="88"/>
      <c r="J4775" s="93" t="s">
        <v>40</v>
      </c>
      <c r="K4775" s="235"/>
      <c r="L4775" s="235"/>
      <c r="M4775" s="235"/>
      <c r="N4775" s="251"/>
      <c r="O4775" s="251"/>
      <c r="P4775" s="251"/>
    </row>
    <row r="4776" spans="1:20" s="94" customFormat="1" ht="20.100000000000001" customHeight="1">
      <c r="A4776" s="88"/>
      <c r="B4776" s="89"/>
      <c r="C4776" s="90"/>
      <c r="D4776" s="91"/>
      <c r="E4776" s="92"/>
      <c r="F4776" s="89" t="s">
        <v>554</v>
      </c>
      <c r="G4776" s="89" t="s">
        <v>555</v>
      </c>
      <c r="H4776" s="89" t="s">
        <v>434</v>
      </c>
      <c r="I4776" s="88"/>
      <c r="J4776" s="93" t="s">
        <v>435</v>
      </c>
      <c r="K4776" s="235"/>
      <c r="L4776" s="235"/>
      <c r="M4776" s="235"/>
      <c r="N4776" s="251"/>
      <c r="O4776" s="251"/>
      <c r="P4776" s="251"/>
    </row>
    <row r="4777" spans="1:20" s="94" customFormat="1" ht="20.100000000000001" customHeight="1">
      <c r="A4777" s="88"/>
      <c r="B4777" s="89"/>
      <c r="C4777" s="90"/>
      <c r="D4777" s="91"/>
      <c r="E4777" s="92"/>
      <c r="F4777" s="89" t="s">
        <v>555</v>
      </c>
      <c r="G4777" s="89" t="s">
        <v>556</v>
      </c>
      <c r="H4777" s="89" t="s">
        <v>438</v>
      </c>
      <c r="I4777" s="88"/>
      <c r="J4777" s="93" t="s">
        <v>435</v>
      </c>
      <c r="K4777" s="235"/>
      <c r="L4777" s="235"/>
      <c r="M4777" s="235"/>
      <c r="N4777" s="251"/>
      <c r="O4777" s="251"/>
      <c r="P4777" s="251"/>
    </row>
    <row r="4778" spans="1:20" s="25" customFormat="1" ht="20.100000000000001" customHeight="1">
      <c r="A4778" s="20"/>
      <c r="B4778" s="44"/>
      <c r="C4778" s="41"/>
      <c r="D4778" s="42"/>
      <c r="E4778" s="43"/>
      <c r="F4778" s="44"/>
      <c r="G4778" s="44"/>
      <c r="H4778" s="44"/>
      <c r="I4778" s="20"/>
      <c r="J4778" s="24"/>
      <c r="K4778" s="226"/>
      <c r="L4778" s="226"/>
      <c r="M4778" s="226"/>
      <c r="N4778" s="239"/>
      <c r="O4778" s="239"/>
      <c r="P4778" s="239"/>
    </row>
    <row r="4779" spans="1:20" s="25" customFormat="1" ht="20.100000000000001" customHeight="1">
      <c r="A4779" s="20"/>
      <c r="B4779" s="44"/>
      <c r="C4779" s="41"/>
      <c r="D4779" s="42"/>
      <c r="E4779" s="43"/>
      <c r="F4779" s="44"/>
      <c r="G4779" s="44"/>
      <c r="H4779" s="44"/>
      <c r="I4779" s="20"/>
      <c r="J4779" s="24"/>
      <c r="K4779" s="226"/>
      <c r="L4779" s="226"/>
      <c r="M4779" s="226"/>
      <c r="N4779" s="239"/>
      <c r="O4779" s="239"/>
      <c r="P4779" s="239"/>
    </row>
    <row r="4780" spans="1:20" s="110" customFormat="1" ht="20.100000000000001" customHeight="1">
      <c r="A4780" s="104"/>
      <c r="B4780" s="105">
        <v>339</v>
      </c>
      <c r="C4780" s="106">
        <v>3.07</v>
      </c>
      <c r="D4780" s="107" t="s">
        <v>745</v>
      </c>
      <c r="E4780" s="108">
        <v>1.2390000000000001</v>
      </c>
      <c r="F4780" s="105" t="s">
        <v>433</v>
      </c>
      <c r="G4780" s="105" t="s">
        <v>447</v>
      </c>
      <c r="H4780" s="105" t="s">
        <v>434</v>
      </c>
      <c r="I4780" s="104"/>
      <c r="J4780" s="109" t="s">
        <v>435</v>
      </c>
      <c r="K4780" s="237" t="s">
        <v>434</v>
      </c>
      <c r="L4780" s="237">
        <f>COUNTIF(H4780:H4783,"B")</f>
        <v>4</v>
      </c>
      <c r="M4780" s="237">
        <v>200</v>
      </c>
      <c r="N4780" s="253">
        <f>L4780*M4780</f>
        <v>800</v>
      </c>
      <c r="O4780" s="253">
        <v>39</v>
      </c>
      <c r="P4780" s="253">
        <f>O4780+N4780</f>
        <v>839</v>
      </c>
      <c r="Q4780" s="111">
        <f>P4780/P4784</f>
        <v>0.67715899919289746</v>
      </c>
      <c r="R4780" s="111"/>
      <c r="S4780" s="111"/>
      <c r="T4780" s="111"/>
    </row>
    <row r="4781" spans="1:20" s="110" customFormat="1" ht="20.100000000000001" customHeight="1">
      <c r="A4781" s="104"/>
      <c r="B4781" s="105"/>
      <c r="C4781" s="106"/>
      <c r="D4781" s="107"/>
      <c r="E4781" s="108"/>
      <c r="F4781" s="105" t="s">
        <v>447</v>
      </c>
      <c r="G4781" s="105" t="s">
        <v>451</v>
      </c>
      <c r="H4781" s="105" t="s">
        <v>434</v>
      </c>
      <c r="I4781" s="104"/>
      <c r="J4781" s="109" t="s">
        <v>435</v>
      </c>
      <c r="K4781" s="237" t="s">
        <v>438</v>
      </c>
      <c r="L4781" s="237">
        <f>COUNTIF(H4780:H4786,"S")</f>
        <v>1</v>
      </c>
      <c r="M4781" s="237">
        <v>200</v>
      </c>
      <c r="N4781" s="253">
        <f>L4781*M4781</f>
        <v>200</v>
      </c>
      <c r="O4781" s="253"/>
      <c r="P4781" s="253">
        <f>N4781+O4781</f>
        <v>200</v>
      </c>
      <c r="Q4781" s="111">
        <f>P4781/P4784</f>
        <v>0.16142050040355124</v>
      </c>
      <c r="R4781" s="111"/>
      <c r="S4781" s="111"/>
      <c r="T4781" s="111"/>
    </row>
    <row r="4782" spans="1:20" s="110" customFormat="1" ht="20.100000000000001" customHeight="1">
      <c r="A4782" s="104"/>
      <c r="B4782" s="105"/>
      <c r="C4782" s="106"/>
      <c r="D4782" s="107"/>
      <c r="E4782" s="108"/>
      <c r="F4782" s="105" t="s">
        <v>451</v>
      </c>
      <c r="G4782" s="105" t="s">
        <v>454</v>
      </c>
      <c r="H4782" s="105" t="s">
        <v>434</v>
      </c>
      <c r="I4782" s="104"/>
      <c r="J4782" s="109" t="s">
        <v>435</v>
      </c>
      <c r="K4782" s="237" t="s">
        <v>440</v>
      </c>
      <c r="L4782" s="237">
        <f>COUNTIF(H4780:H4786,"RR")</f>
        <v>0</v>
      </c>
      <c r="M4782" s="237">
        <v>200</v>
      </c>
      <c r="N4782" s="253">
        <f>L4782*M4782</f>
        <v>0</v>
      </c>
      <c r="O4782" s="253"/>
      <c r="P4782" s="253">
        <f>N4782+O4782</f>
        <v>0</v>
      </c>
      <c r="Q4782" s="111">
        <f>P4782/P4784</f>
        <v>0</v>
      </c>
      <c r="R4782" s="111"/>
      <c r="S4782" s="111"/>
      <c r="T4782" s="111"/>
    </row>
    <row r="4783" spans="1:20" s="110" customFormat="1" ht="20.100000000000001" customHeight="1">
      <c r="A4783" s="104"/>
      <c r="B4783" s="105"/>
      <c r="C4783" s="106"/>
      <c r="D4783" s="107"/>
      <c r="E4783" s="108"/>
      <c r="F4783" s="105" t="s">
        <v>454</v>
      </c>
      <c r="G4783" s="105" t="s">
        <v>455</v>
      </c>
      <c r="H4783" s="105" t="s">
        <v>434</v>
      </c>
      <c r="I4783" s="104"/>
      <c r="J4783" s="109" t="s">
        <v>435</v>
      </c>
      <c r="K4783" s="237" t="s">
        <v>443</v>
      </c>
      <c r="L4783" s="237">
        <f>COUNTIF(H4780:H4786,"RB")</f>
        <v>1</v>
      </c>
      <c r="M4783" s="237">
        <v>200</v>
      </c>
      <c r="N4783" s="253">
        <f>L4783*M4783</f>
        <v>200</v>
      </c>
      <c r="O4783" s="253"/>
      <c r="P4783" s="253">
        <f>N4783+O4783</f>
        <v>200</v>
      </c>
      <c r="Q4783" s="111">
        <f>P4783/P4784</f>
        <v>0.16142050040355124</v>
      </c>
      <c r="R4783" s="111"/>
      <c r="S4783" s="111"/>
      <c r="T4783" s="111"/>
    </row>
    <row r="4784" spans="1:20" s="110" customFormat="1" ht="20.100000000000001" customHeight="1">
      <c r="A4784" s="104"/>
      <c r="B4784" s="105"/>
      <c r="C4784" s="106"/>
      <c r="D4784" s="107"/>
      <c r="E4784" s="108"/>
      <c r="F4784" s="105" t="s">
        <v>455</v>
      </c>
      <c r="G4784" s="105" t="s">
        <v>456</v>
      </c>
      <c r="H4784" s="105" t="s">
        <v>434</v>
      </c>
      <c r="I4784" s="104"/>
      <c r="J4784" s="109" t="s">
        <v>435</v>
      </c>
      <c r="K4784" s="237"/>
      <c r="L4784" s="237"/>
      <c r="M4784" s="237"/>
      <c r="N4784" s="253"/>
      <c r="O4784" s="253"/>
      <c r="P4784" s="253">
        <f>SUM(P4780:P4783)</f>
        <v>1239</v>
      </c>
      <c r="Q4784" s="111">
        <f>SUM(Q4780:Q4783)</f>
        <v>1</v>
      </c>
      <c r="R4784" s="111"/>
      <c r="S4784" s="111"/>
      <c r="T4784" s="111"/>
    </row>
    <row r="4785" spans="1:20" s="110" customFormat="1" ht="20.100000000000001" customHeight="1">
      <c r="A4785" s="104"/>
      <c r="B4785" s="105"/>
      <c r="C4785" s="106"/>
      <c r="D4785" s="107"/>
      <c r="E4785" s="108"/>
      <c r="F4785" s="105" t="s">
        <v>456</v>
      </c>
      <c r="G4785" s="105" t="s">
        <v>457</v>
      </c>
      <c r="H4785" s="105" t="s">
        <v>438</v>
      </c>
      <c r="I4785" s="104"/>
      <c r="J4785" s="109" t="s">
        <v>435</v>
      </c>
      <c r="K4785" s="237"/>
      <c r="L4785" s="237"/>
      <c r="M4785" s="237"/>
      <c r="N4785" s="253"/>
      <c r="O4785" s="253"/>
      <c r="P4785" s="253"/>
    </row>
    <row r="4786" spans="1:20" s="110" customFormat="1" ht="20.100000000000001" customHeight="1">
      <c r="A4786" s="104"/>
      <c r="B4786" s="105"/>
      <c r="C4786" s="106"/>
      <c r="D4786" s="107"/>
      <c r="E4786" s="108"/>
      <c r="F4786" s="105" t="s">
        <v>457</v>
      </c>
      <c r="G4786" s="105" t="s">
        <v>746</v>
      </c>
      <c r="H4786" s="105" t="s">
        <v>443</v>
      </c>
      <c r="I4786" s="104"/>
      <c r="J4786" s="109" t="s">
        <v>40</v>
      </c>
      <c r="K4786" s="237"/>
      <c r="L4786" s="237"/>
      <c r="M4786" s="237"/>
      <c r="N4786" s="253"/>
      <c r="O4786" s="253"/>
      <c r="P4786" s="253"/>
    </row>
    <row r="4787" spans="1:20" s="25" customFormat="1" ht="20.100000000000001" customHeight="1">
      <c r="A4787" s="20"/>
      <c r="B4787" s="44"/>
      <c r="C4787" s="41"/>
      <c r="D4787" s="42"/>
      <c r="E4787" s="43"/>
      <c r="F4787" s="44"/>
      <c r="G4787" s="44"/>
      <c r="H4787" s="44"/>
      <c r="I4787" s="20"/>
      <c r="J4787" s="24"/>
      <c r="K4787" s="226"/>
      <c r="L4787" s="226"/>
      <c r="M4787" s="226"/>
      <c r="N4787" s="239"/>
      <c r="O4787" s="239"/>
      <c r="P4787" s="239"/>
    </row>
    <row r="4788" spans="1:20" s="25" customFormat="1" ht="20.100000000000001" customHeight="1">
      <c r="A4788" s="20"/>
      <c r="B4788" s="44"/>
      <c r="C4788" s="41"/>
      <c r="D4788" s="42"/>
      <c r="E4788" s="43"/>
      <c r="F4788" s="44"/>
      <c r="G4788" s="44"/>
      <c r="H4788" s="44"/>
      <c r="I4788" s="20"/>
      <c r="J4788" s="24"/>
      <c r="K4788" s="226"/>
      <c r="L4788" s="226"/>
      <c r="M4788" s="226"/>
      <c r="N4788" s="239"/>
      <c r="O4788" s="239"/>
      <c r="P4788" s="239"/>
    </row>
    <row r="4789" spans="1:20" s="25" customFormat="1" ht="20.100000000000001" customHeight="1">
      <c r="A4789" s="20"/>
      <c r="B4789" s="44">
        <v>340</v>
      </c>
      <c r="C4789" s="41">
        <v>3.0710000000000002</v>
      </c>
      <c r="D4789" s="42" t="s">
        <v>747</v>
      </c>
      <c r="E4789" s="43">
        <v>1.19</v>
      </c>
      <c r="F4789" s="44" t="s">
        <v>433</v>
      </c>
      <c r="G4789" s="44" t="s">
        <v>447</v>
      </c>
      <c r="H4789" s="44" t="s">
        <v>434</v>
      </c>
      <c r="I4789" s="20"/>
      <c r="J4789" s="24" t="s">
        <v>435</v>
      </c>
      <c r="K4789" s="226" t="s">
        <v>434</v>
      </c>
      <c r="L4789" s="226">
        <f>COUNTIF(H4789:H4794,"B")</f>
        <v>6</v>
      </c>
      <c r="M4789" s="226">
        <v>200</v>
      </c>
      <c r="N4789" s="239">
        <f>L4789*M4789</f>
        <v>1200</v>
      </c>
      <c r="O4789" s="239">
        <v>190</v>
      </c>
      <c r="P4789" s="239">
        <f>O4789+N4789</f>
        <v>1390</v>
      </c>
      <c r="Q4789" s="45">
        <f>P4789/P4793</f>
        <v>1</v>
      </c>
      <c r="R4789" s="45"/>
      <c r="S4789" s="45"/>
      <c r="T4789" s="45"/>
    </row>
    <row r="4790" spans="1:20" s="25" customFormat="1" ht="20.100000000000001" customHeight="1">
      <c r="A4790" s="20"/>
      <c r="B4790" s="44"/>
      <c r="C4790" s="41"/>
      <c r="D4790" s="42" t="s">
        <v>748</v>
      </c>
      <c r="E4790" s="43"/>
      <c r="F4790" s="44" t="s">
        <v>447</v>
      </c>
      <c r="G4790" s="44" t="s">
        <v>451</v>
      </c>
      <c r="H4790" s="44" t="s">
        <v>434</v>
      </c>
      <c r="I4790" s="20"/>
      <c r="J4790" s="24" t="s">
        <v>435</v>
      </c>
      <c r="K4790" s="226" t="s">
        <v>438</v>
      </c>
      <c r="L4790" s="226">
        <f>COUNTIF(H4789:H4794,"S")</f>
        <v>0</v>
      </c>
      <c r="M4790" s="226">
        <v>200</v>
      </c>
      <c r="N4790" s="239">
        <f>L4790*M4790</f>
        <v>0</v>
      </c>
      <c r="O4790" s="239"/>
      <c r="P4790" s="239">
        <f>N4790+O4790</f>
        <v>0</v>
      </c>
      <c r="Q4790" s="45">
        <f>P4790/P4793</f>
        <v>0</v>
      </c>
      <c r="R4790" s="45"/>
      <c r="S4790" s="45"/>
      <c r="T4790" s="45"/>
    </row>
    <row r="4791" spans="1:20" s="25" customFormat="1" ht="20.100000000000001" customHeight="1">
      <c r="A4791" s="20"/>
      <c r="B4791" s="44"/>
      <c r="C4791" s="41"/>
      <c r="D4791" s="42"/>
      <c r="E4791" s="43"/>
      <c r="F4791" s="44" t="s">
        <v>451</v>
      </c>
      <c r="G4791" s="44" t="s">
        <v>454</v>
      </c>
      <c r="H4791" s="44" t="s">
        <v>434</v>
      </c>
      <c r="I4791" s="20"/>
      <c r="J4791" s="24" t="s">
        <v>435</v>
      </c>
      <c r="K4791" s="226" t="s">
        <v>440</v>
      </c>
      <c r="L4791" s="226">
        <f>COUNTIF(H4789:H4794,"RR")</f>
        <v>0</v>
      </c>
      <c r="M4791" s="226">
        <v>200</v>
      </c>
      <c r="N4791" s="239">
        <f>L4791*M4791</f>
        <v>0</v>
      </c>
      <c r="O4791" s="239"/>
      <c r="P4791" s="239">
        <f>N4791+O4791</f>
        <v>0</v>
      </c>
      <c r="Q4791" s="45">
        <f>P4791/P4793</f>
        <v>0</v>
      </c>
      <c r="R4791" s="45"/>
      <c r="S4791" s="45"/>
      <c r="T4791" s="45"/>
    </row>
    <row r="4792" spans="1:20" s="25" customFormat="1" ht="20.100000000000001" customHeight="1">
      <c r="A4792" s="20"/>
      <c r="B4792" s="44"/>
      <c r="C4792" s="41"/>
      <c r="D4792" s="42"/>
      <c r="E4792" s="43"/>
      <c r="F4792" s="44" t="s">
        <v>454</v>
      </c>
      <c r="G4792" s="44" t="s">
        <v>455</v>
      </c>
      <c r="H4792" s="44" t="s">
        <v>434</v>
      </c>
      <c r="I4792" s="20"/>
      <c r="J4792" s="24" t="s">
        <v>435</v>
      </c>
      <c r="K4792" s="226" t="s">
        <v>443</v>
      </c>
      <c r="L4792" s="226">
        <f>COUNTIF(H4789:H4794,"RB")</f>
        <v>0</v>
      </c>
      <c r="M4792" s="226">
        <v>200</v>
      </c>
      <c r="N4792" s="239">
        <f>L4792*M4792</f>
        <v>0</v>
      </c>
      <c r="O4792" s="239"/>
      <c r="P4792" s="239">
        <f>N4792+O4792</f>
        <v>0</v>
      </c>
      <c r="Q4792" s="45">
        <f>P4792/P4793</f>
        <v>0</v>
      </c>
      <c r="R4792" s="45"/>
      <c r="S4792" s="45"/>
      <c r="T4792" s="45"/>
    </row>
    <row r="4793" spans="1:20" s="25" customFormat="1" ht="20.100000000000001" customHeight="1">
      <c r="A4793" s="20"/>
      <c r="B4793" s="44"/>
      <c r="C4793" s="41"/>
      <c r="D4793" s="42"/>
      <c r="E4793" s="43"/>
      <c r="F4793" s="44" t="s">
        <v>455</v>
      </c>
      <c r="G4793" s="44" t="s">
        <v>456</v>
      </c>
      <c r="H4793" s="44" t="s">
        <v>434</v>
      </c>
      <c r="I4793" s="20"/>
      <c r="J4793" s="24" t="s">
        <v>435</v>
      </c>
      <c r="K4793" s="226"/>
      <c r="L4793" s="226"/>
      <c r="M4793" s="226"/>
      <c r="N4793" s="239"/>
      <c r="O4793" s="239"/>
      <c r="P4793" s="239">
        <f>SUM(P4789:P4792)</f>
        <v>1390</v>
      </c>
      <c r="Q4793" s="45">
        <f>SUM(Q4789:Q4792)</f>
        <v>1</v>
      </c>
      <c r="R4793" s="45"/>
      <c r="S4793" s="45"/>
      <c r="T4793" s="45"/>
    </row>
    <row r="4794" spans="1:20" s="25" customFormat="1" ht="20.100000000000001" customHeight="1">
      <c r="A4794" s="20"/>
      <c r="B4794" s="44"/>
      <c r="C4794" s="41"/>
      <c r="D4794" s="42"/>
      <c r="E4794" s="43"/>
      <c r="F4794" s="44" t="s">
        <v>456</v>
      </c>
      <c r="G4794" s="44" t="s">
        <v>749</v>
      </c>
      <c r="H4794" s="44" t="s">
        <v>434</v>
      </c>
      <c r="I4794" s="20"/>
      <c r="J4794" s="24" t="s">
        <v>435</v>
      </c>
      <c r="K4794" s="226"/>
      <c r="L4794" s="226"/>
      <c r="M4794" s="226"/>
      <c r="N4794" s="239"/>
      <c r="O4794" s="239"/>
      <c r="P4794" s="239"/>
    </row>
    <row r="4795" spans="1:20" s="25" customFormat="1" ht="20.100000000000001" customHeight="1">
      <c r="A4795" s="20"/>
      <c r="B4795" s="44"/>
      <c r="C4795" s="41"/>
      <c r="D4795" s="42"/>
      <c r="E4795" s="43"/>
      <c r="F4795" s="44"/>
      <c r="G4795" s="44"/>
      <c r="H4795" s="44"/>
      <c r="I4795" s="20"/>
      <c r="J4795" s="24"/>
      <c r="K4795" s="226"/>
      <c r="L4795" s="226"/>
      <c r="M4795" s="226"/>
      <c r="N4795" s="239"/>
      <c r="O4795" s="239"/>
      <c r="P4795" s="239"/>
    </row>
    <row r="4796" spans="1:20" s="25" customFormat="1" ht="20.100000000000001" customHeight="1">
      <c r="A4796" s="20"/>
      <c r="B4796" s="44"/>
      <c r="C4796" s="41"/>
      <c r="D4796" s="42"/>
      <c r="E4796" s="43"/>
      <c r="F4796" s="44"/>
      <c r="G4796" s="44"/>
      <c r="H4796" s="44"/>
      <c r="I4796" s="20"/>
      <c r="J4796" s="24"/>
      <c r="K4796" s="226"/>
      <c r="L4796" s="226"/>
      <c r="M4796" s="226"/>
      <c r="N4796" s="239"/>
      <c r="O4796" s="239"/>
      <c r="P4796" s="239"/>
    </row>
    <row r="4797" spans="1:20" s="94" customFormat="1" ht="20.100000000000001" customHeight="1">
      <c r="A4797" s="88"/>
      <c r="B4797" s="89">
        <v>341</v>
      </c>
      <c r="C4797" s="90">
        <v>3.0720000000000001</v>
      </c>
      <c r="D4797" s="91" t="s">
        <v>750</v>
      </c>
      <c r="E4797" s="92">
        <v>4.1589999999999998</v>
      </c>
      <c r="F4797" s="89" t="s">
        <v>433</v>
      </c>
      <c r="G4797" s="89" t="s">
        <v>447</v>
      </c>
      <c r="H4797" s="89" t="s">
        <v>434</v>
      </c>
      <c r="I4797" s="88"/>
      <c r="J4797" s="93" t="s">
        <v>435</v>
      </c>
      <c r="K4797" s="235" t="s">
        <v>434</v>
      </c>
      <c r="L4797" s="235">
        <f>COUNTIF(H4797:H4816,"B")</f>
        <v>18</v>
      </c>
      <c r="M4797" s="235">
        <v>200</v>
      </c>
      <c r="N4797" s="251">
        <f>L4797*M4797</f>
        <v>3600</v>
      </c>
      <c r="O4797" s="251">
        <v>159</v>
      </c>
      <c r="P4797" s="251">
        <f>O4797+N4797</f>
        <v>3759</v>
      </c>
      <c r="Q4797" s="95">
        <f>P4797/P4801</f>
        <v>0.90382303438326517</v>
      </c>
      <c r="R4797" s="95"/>
      <c r="S4797" s="95"/>
      <c r="T4797" s="95"/>
    </row>
    <row r="4798" spans="1:20" s="94" customFormat="1" ht="20.100000000000001" customHeight="1">
      <c r="A4798" s="88"/>
      <c r="B4798" s="89"/>
      <c r="C4798" s="90"/>
      <c r="D4798" s="91"/>
      <c r="E4798" s="92"/>
      <c r="F4798" s="89" t="s">
        <v>447</v>
      </c>
      <c r="G4798" s="89" t="s">
        <v>451</v>
      </c>
      <c r="H4798" s="89" t="s">
        <v>434</v>
      </c>
      <c r="I4798" s="88"/>
      <c r="J4798" s="93" t="s">
        <v>435</v>
      </c>
      <c r="K4798" s="235" t="s">
        <v>438</v>
      </c>
      <c r="L4798" s="235">
        <f>COUNTIF(H4797:H4817,"S")</f>
        <v>2</v>
      </c>
      <c r="M4798" s="235">
        <v>200</v>
      </c>
      <c r="N4798" s="251">
        <f>L4798*M4798</f>
        <v>400</v>
      </c>
      <c r="O4798" s="251"/>
      <c r="P4798" s="251">
        <f>N4798+O4798</f>
        <v>400</v>
      </c>
      <c r="Q4798" s="95">
        <f>P4798/P4801</f>
        <v>9.6176965616734791E-2</v>
      </c>
      <c r="R4798" s="95"/>
      <c r="S4798" s="95"/>
      <c r="T4798" s="95"/>
    </row>
    <row r="4799" spans="1:20" s="94" customFormat="1" ht="20.100000000000001" customHeight="1">
      <c r="A4799" s="88"/>
      <c r="B4799" s="89"/>
      <c r="C4799" s="90"/>
      <c r="D4799" s="91"/>
      <c r="E4799" s="92"/>
      <c r="F4799" s="89" t="s">
        <v>451</v>
      </c>
      <c r="G4799" s="89" t="s">
        <v>454</v>
      </c>
      <c r="H4799" s="89" t="s">
        <v>434</v>
      </c>
      <c r="I4799" s="88"/>
      <c r="J4799" s="93" t="s">
        <v>435</v>
      </c>
      <c r="K4799" s="235" t="s">
        <v>440</v>
      </c>
      <c r="L4799" s="235">
        <f>COUNTIF(H4797:H4817,"RR")</f>
        <v>0</v>
      </c>
      <c r="M4799" s="235">
        <v>200</v>
      </c>
      <c r="N4799" s="251">
        <f>L4799*M4799</f>
        <v>0</v>
      </c>
      <c r="O4799" s="251"/>
      <c r="P4799" s="251">
        <f>N4799+O4799</f>
        <v>0</v>
      </c>
      <c r="Q4799" s="95">
        <f>P4799/P4801</f>
        <v>0</v>
      </c>
      <c r="R4799" s="95"/>
      <c r="S4799" s="95"/>
      <c r="T4799" s="95"/>
    </row>
    <row r="4800" spans="1:20" s="94" customFormat="1" ht="20.100000000000001" customHeight="1">
      <c r="A4800" s="88"/>
      <c r="B4800" s="89"/>
      <c r="C4800" s="90"/>
      <c r="D4800" s="91"/>
      <c r="E4800" s="92"/>
      <c r="F4800" s="89" t="s">
        <v>454</v>
      </c>
      <c r="G4800" s="89" t="s">
        <v>455</v>
      </c>
      <c r="H4800" s="89" t="s">
        <v>434</v>
      </c>
      <c r="I4800" s="88"/>
      <c r="J4800" s="93" t="s">
        <v>435</v>
      </c>
      <c r="K4800" s="235" t="s">
        <v>443</v>
      </c>
      <c r="L4800" s="235">
        <f>COUNTIF(H4797:H4817,"RB")</f>
        <v>0</v>
      </c>
      <c r="M4800" s="235">
        <v>200</v>
      </c>
      <c r="N4800" s="251">
        <f>L4800*M4800</f>
        <v>0</v>
      </c>
      <c r="O4800" s="251"/>
      <c r="P4800" s="251">
        <f>N4800+O4800</f>
        <v>0</v>
      </c>
      <c r="Q4800" s="95">
        <f>P4800/P4801</f>
        <v>0</v>
      </c>
      <c r="R4800" s="95"/>
      <c r="S4800" s="95"/>
      <c r="T4800" s="95"/>
    </row>
    <row r="4801" spans="1:20" s="94" customFormat="1" ht="20.100000000000001" customHeight="1">
      <c r="A4801" s="88"/>
      <c r="B4801" s="89"/>
      <c r="C4801" s="90"/>
      <c r="D4801" s="91"/>
      <c r="E4801" s="92"/>
      <c r="F4801" s="89" t="s">
        <v>455</v>
      </c>
      <c r="G4801" s="89" t="s">
        <v>456</v>
      </c>
      <c r="H4801" s="89" t="s">
        <v>434</v>
      </c>
      <c r="I4801" s="88"/>
      <c r="J4801" s="93" t="s">
        <v>435</v>
      </c>
      <c r="K4801" s="235"/>
      <c r="L4801" s="235"/>
      <c r="M4801" s="235"/>
      <c r="N4801" s="251"/>
      <c r="O4801" s="251"/>
      <c r="P4801" s="251">
        <f>SUM(P4797:P4800)</f>
        <v>4159</v>
      </c>
      <c r="Q4801" s="95">
        <f>SUM(Q4797:Q4800)</f>
        <v>1</v>
      </c>
      <c r="R4801" s="95"/>
      <c r="S4801" s="95"/>
      <c r="T4801" s="95"/>
    </row>
    <row r="4802" spans="1:20" s="94" customFormat="1" ht="20.100000000000001" customHeight="1">
      <c r="A4802" s="88"/>
      <c r="B4802" s="89"/>
      <c r="C4802" s="90"/>
      <c r="D4802" s="91"/>
      <c r="E4802" s="92"/>
      <c r="F4802" s="89" t="s">
        <v>456</v>
      </c>
      <c r="G4802" s="89" t="s">
        <v>457</v>
      </c>
      <c r="H4802" s="89" t="s">
        <v>434</v>
      </c>
      <c r="I4802" s="88"/>
      <c r="J4802" s="93" t="s">
        <v>435</v>
      </c>
      <c r="K4802" s="235"/>
      <c r="L4802" s="235"/>
      <c r="M4802" s="235"/>
      <c r="N4802" s="251"/>
      <c r="O4802" s="251"/>
      <c r="P4802" s="251"/>
    </row>
    <row r="4803" spans="1:20" s="94" customFormat="1" ht="20.100000000000001" customHeight="1">
      <c r="A4803" s="88"/>
      <c r="B4803" s="89"/>
      <c r="C4803" s="90"/>
      <c r="D4803" s="91"/>
      <c r="E4803" s="92"/>
      <c r="F4803" s="89" t="s">
        <v>457</v>
      </c>
      <c r="G4803" s="89" t="s">
        <v>460</v>
      </c>
      <c r="H4803" s="89" t="s">
        <v>434</v>
      </c>
      <c r="I4803" s="88"/>
      <c r="J4803" s="93" t="s">
        <v>435</v>
      </c>
      <c r="K4803" s="235"/>
      <c r="L4803" s="235"/>
      <c r="M4803" s="235"/>
      <c r="N4803" s="251"/>
      <c r="O4803" s="251"/>
      <c r="P4803" s="251"/>
    </row>
    <row r="4804" spans="1:20" s="94" customFormat="1" ht="20.100000000000001" customHeight="1">
      <c r="A4804" s="88"/>
      <c r="B4804" s="89"/>
      <c r="C4804" s="90"/>
      <c r="D4804" s="91"/>
      <c r="E4804" s="92"/>
      <c r="F4804" s="89" t="s">
        <v>460</v>
      </c>
      <c r="G4804" s="89" t="s">
        <v>463</v>
      </c>
      <c r="H4804" s="89" t="s">
        <v>434</v>
      </c>
      <c r="I4804" s="88"/>
      <c r="J4804" s="93" t="s">
        <v>435</v>
      </c>
      <c r="K4804" s="235"/>
      <c r="L4804" s="235"/>
      <c r="M4804" s="235"/>
      <c r="N4804" s="251"/>
      <c r="O4804" s="251"/>
      <c r="P4804" s="251"/>
    </row>
    <row r="4805" spans="1:20" s="94" customFormat="1" ht="20.100000000000001" customHeight="1">
      <c r="A4805" s="88"/>
      <c r="B4805" s="89"/>
      <c r="C4805" s="90"/>
      <c r="D4805" s="91"/>
      <c r="E4805" s="92"/>
      <c r="F4805" s="89" t="s">
        <v>463</v>
      </c>
      <c r="G4805" s="89" t="s">
        <v>464</v>
      </c>
      <c r="H4805" s="89" t="s">
        <v>434</v>
      </c>
      <c r="I4805" s="88"/>
      <c r="J4805" s="93" t="s">
        <v>435</v>
      </c>
      <c r="K4805" s="235"/>
      <c r="L4805" s="235"/>
      <c r="M4805" s="235"/>
      <c r="N4805" s="251"/>
      <c r="O4805" s="251"/>
      <c r="P4805" s="251"/>
    </row>
    <row r="4806" spans="1:20" s="94" customFormat="1" ht="20.100000000000001" customHeight="1">
      <c r="A4806" s="88"/>
      <c r="B4806" s="89"/>
      <c r="C4806" s="90"/>
      <c r="D4806" s="91"/>
      <c r="E4806" s="92"/>
      <c r="F4806" s="89" t="s">
        <v>464</v>
      </c>
      <c r="G4806" s="89" t="s">
        <v>465</v>
      </c>
      <c r="H4806" s="89" t="s">
        <v>434</v>
      </c>
      <c r="I4806" s="88"/>
      <c r="J4806" s="93" t="s">
        <v>435</v>
      </c>
      <c r="K4806" s="235"/>
      <c r="L4806" s="235"/>
      <c r="M4806" s="235"/>
      <c r="N4806" s="251"/>
      <c r="O4806" s="251"/>
      <c r="P4806" s="251"/>
    </row>
    <row r="4807" spans="1:20" s="94" customFormat="1" ht="20.100000000000001" customHeight="1">
      <c r="A4807" s="88"/>
      <c r="B4807" s="89"/>
      <c r="C4807" s="90"/>
      <c r="D4807" s="91"/>
      <c r="E4807" s="92"/>
      <c r="F4807" s="89" t="s">
        <v>465</v>
      </c>
      <c r="G4807" s="89" t="s">
        <v>466</v>
      </c>
      <c r="H4807" s="89" t="s">
        <v>434</v>
      </c>
      <c r="I4807" s="88"/>
      <c r="J4807" s="93" t="s">
        <v>435</v>
      </c>
      <c r="K4807" s="235"/>
      <c r="L4807" s="235"/>
      <c r="M4807" s="235"/>
      <c r="N4807" s="251"/>
      <c r="O4807" s="251"/>
      <c r="P4807" s="251"/>
    </row>
    <row r="4808" spans="1:20" s="94" customFormat="1" ht="20.100000000000001" customHeight="1">
      <c r="A4808" s="88"/>
      <c r="B4808" s="89"/>
      <c r="C4808" s="90"/>
      <c r="D4808" s="91"/>
      <c r="E4808" s="92"/>
      <c r="F4808" s="89" t="s">
        <v>466</v>
      </c>
      <c r="G4808" s="89" t="s">
        <v>467</v>
      </c>
      <c r="H4808" s="89" t="s">
        <v>434</v>
      </c>
      <c r="I4808" s="88"/>
      <c r="J4808" s="93" t="s">
        <v>435</v>
      </c>
      <c r="K4808" s="235"/>
      <c r="L4808" s="235"/>
      <c r="M4808" s="235"/>
      <c r="N4808" s="251"/>
      <c r="O4808" s="251"/>
      <c r="P4808" s="251"/>
    </row>
    <row r="4809" spans="1:20" s="94" customFormat="1" ht="20.100000000000001" customHeight="1">
      <c r="A4809" s="88"/>
      <c r="B4809" s="89"/>
      <c r="C4809" s="90"/>
      <c r="D4809" s="91"/>
      <c r="E4809" s="92"/>
      <c r="F4809" s="89" t="s">
        <v>467</v>
      </c>
      <c r="G4809" s="89" t="s">
        <v>468</v>
      </c>
      <c r="H4809" s="89" t="s">
        <v>434</v>
      </c>
      <c r="I4809" s="88"/>
      <c r="J4809" s="93" t="s">
        <v>435</v>
      </c>
      <c r="K4809" s="235"/>
      <c r="L4809" s="235"/>
      <c r="M4809" s="235"/>
      <c r="N4809" s="251"/>
      <c r="O4809" s="251"/>
      <c r="P4809" s="251"/>
    </row>
    <row r="4810" spans="1:20" s="94" customFormat="1" ht="20.100000000000001" customHeight="1">
      <c r="A4810" s="88"/>
      <c r="B4810" s="89"/>
      <c r="C4810" s="90"/>
      <c r="D4810" s="91"/>
      <c r="E4810" s="92"/>
      <c r="F4810" s="89" t="s">
        <v>468</v>
      </c>
      <c r="G4810" s="89" t="s">
        <v>469</v>
      </c>
      <c r="H4810" s="89" t="s">
        <v>434</v>
      </c>
      <c r="I4810" s="88"/>
      <c r="J4810" s="93" t="s">
        <v>435</v>
      </c>
      <c r="K4810" s="235"/>
      <c r="L4810" s="235"/>
      <c r="M4810" s="235"/>
      <c r="N4810" s="251"/>
      <c r="O4810" s="251"/>
      <c r="P4810" s="251"/>
    </row>
    <row r="4811" spans="1:20" s="94" customFormat="1" ht="20.100000000000001" customHeight="1">
      <c r="A4811" s="88"/>
      <c r="B4811" s="89"/>
      <c r="C4811" s="90"/>
      <c r="D4811" s="91"/>
      <c r="E4811" s="92"/>
      <c r="F4811" s="89" t="s">
        <v>469</v>
      </c>
      <c r="G4811" s="89" t="s">
        <v>470</v>
      </c>
      <c r="H4811" s="89" t="s">
        <v>434</v>
      </c>
      <c r="I4811" s="88"/>
      <c r="J4811" s="93" t="s">
        <v>435</v>
      </c>
      <c r="K4811" s="235"/>
      <c r="L4811" s="235"/>
      <c r="M4811" s="235"/>
      <c r="N4811" s="251"/>
      <c r="O4811" s="251"/>
      <c r="P4811" s="251"/>
    </row>
    <row r="4812" spans="1:20" s="94" customFormat="1" ht="20.100000000000001" customHeight="1">
      <c r="A4812" s="88"/>
      <c r="B4812" s="89"/>
      <c r="C4812" s="90"/>
      <c r="D4812" s="91"/>
      <c r="E4812" s="92"/>
      <c r="F4812" s="89" t="s">
        <v>470</v>
      </c>
      <c r="G4812" s="89" t="s">
        <v>471</v>
      </c>
      <c r="H4812" s="89" t="s">
        <v>434</v>
      </c>
      <c r="I4812" s="88"/>
      <c r="J4812" s="93" t="s">
        <v>435</v>
      </c>
      <c r="K4812" s="235"/>
      <c r="L4812" s="235"/>
      <c r="M4812" s="235"/>
      <c r="N4812" s="251"/>
      <c r="O4812" s="251"/>
      <c r="P4812" s="251"/>
    </row>
    <row r="4813" spans="1:20" s="94" customFormat="1" ht="20.100000000000001" customHeight="1">
      <c r="A4813" s="88"/>
      <c r="B4813" s="89"/>
      <c r="C4813" s="90"/>
      <c r="D4813" s="91"/>
      <c r="E4813" s="92"/>
      <c r="F4813" s="89" t="s">
        <v>471</v>
      </c>
      <c r="G4813" s="89" t="s">
        <v>473</v>
      </c>
      <c r="H4813" s="89" t="s">
        <v>438</v>
      </c>
      <c r="I4813" s="88"/>
      <c r="J4813" s="93" t="s">
        <v>435</v>
      </c>
      <c r="K4813" s="235"/>
      <c r="L4813" s="235"/>
      <c r="M4813" s="235"/>
      <c r="N4813" s="251"/>
      <c r="O4813" s="251"/>
      <c r="P4813" s="251"/>
    </row>
    <row r="4814" spans="1:20" s="94" customFormat="1" ht="20.100000000000001" customHeight="1">
      <c r="A4814" s="88"/>
      <c r="B4814" s="89"/>
      <c r="C4814" s="90"/>
      <c r="D4814" s="91"/>
      <c r="E4814" s="92"/>
      <c r="F4814" s="89" t="s">
        <v>473</v>
      </c>
      <c r="G4814" s="89" t="s">
        <v>474</v>
      </c>
      <c r="H4814" s="89" t="s">
        <v>434</v>
      </c>
      <c r="I4814" s="88"/>
      <c r="J4814" s="93" t="s">
        <v>435</v>
      </c>
      <c r="K4814" s="235"/>
      <c r="L4814" s="235"/>
      <c r="M4814" s="235"/>
      <c r="N4814" s="251"/>
      <c r="O4814" s="251"/>
      <c r="P4814" s="251"/>
    </row>
    <row r="4815" spans="1:20" s="94" customFormat="1" ht="20.100000000000001" customHeight="1">
      <c r="A4815" s="88"/>
      <c r="B4815" s="89"/>
      <c r="C4815" s="90"/>
      <c r="D4815" s="91"/>
      <c r="E4815" s="92"/>
      <c r="F4815" s="89" t="s">
        <v>474</v>
      </c>
      <c r="G4815" s="89" t="s">
        <v>475</v>
      </c>
      <c r="H4815" s="89" t="s">
        <v>438</v>
      </c>
      <c r="I4815" s="88"/>
      <c r="J4815" s="93" t="s">
        <v>435</v>
      </c>
      <c r="K4815" s="235"/>
      <c r="L4815" s="235"/>
      <c r="M4815" s="235"/>
      <c r="N4815" s="251"/>
      <c r="O4815" s="251"/>
      <c r="P4815" s="251"/>
    </row>
    <row r="4816" spans="1:20" s="94" customFormat="1" ht="20.100000000000001" customHeight="1">
      <c r="A4816" s="88"/>
      <c r="B4816" s="89"/>
      <c r="C4816" s="90"/>
      <c r="D4816" s="91"/>
      <c r="E4816" s="92"/>
      <c r="F4816" s="89" t="s">
        <v>475</v>
      </c>
      <c r="G4816" s="89" t="s">
        <v>476</v>
      </c>
      <c r="H4816" s="89" t="s">
        <v>434</v>
      </c>
      <c r="I4816" s="88"/>
      <c r="J4816" s="93" t="s">
        <v>435</v>
      </c>
      <c r="K4816" s="235"/>
      <c r="L4816" s="235"/>
      <c r="M4816" s="235"/>
      <c r="N4816" s="251"/>
      <c r="O4816" s="251"/>
      <c r="P4816" s="251"/>
    </row>
    <row r="4817" spans="1:20" s="94" customFormat="1" ht="20.100000000000001" customHeight="1">
      <c r="A4817" s="88"/>
      <c r="B4817" s="89"/>
      <c r="C4817" s="90"/>
      <c r="D4817" s="91"/>
      <c r="E4817" s="92"/>
      <c r="F4817" s="89" t="s">
        <v>476</v>
      </c>
      <c r="G4817" s="89" t="s">
        <v>751</v>
      </c>
      <c r="H4817" s="89" t="s">
        <v>434</v>
      </c>
      <c r="I4817" s="88"/>
      <c r="J4817" s="93" t="s">
        <v>435</v>
      </c>
      <c r="K4817" s="235"/>
      <c r="L4817" s="235"/>
      <c r="M4817" s="235"/>
      <c r="N4817" s="251"/>
      <c r="O4817" s="251"/>
      <c r="P4817" s="251"/>
    </row>
    <row r="4818" spans="1:20" s="25" customFormat="1" ht="20.100000000000001" customHeight="1">
      <c r="A4818" s="20"/>
      <c r="B4818" s="44"/>
      <c r="C4818" s="41"/>
      <c r="D4818" s="42"/>
      <c r="E4818" s="43"/>
      <c r="F4818" s="44"/>
      <c r="G4818" s="44"/>
      <c r="H4818" s="44"/>
      <c r="I4818" s="20"/>
      <c r="J4818" s="24"/>
      <c r="K4818" s="226"/>
      <c r="L4818" s="226"/>
      <c r="M4818" s="226"/>
      <c r="N4818" s="239"/>
      <c r="O4818" s="239"/>
      <c r="P4818" s="239"/>
    </row>
    <row r="4819" spans="1:20" s="25" customFormat="1" ht="20.100000000000001" customHeight="1">
      <c r="A4819" s="20"/>
      <c r="B4819" s="44"/>
      <c r="C4819" s="41"/>
      <c r="D4819" s="42"/>
      <c r="E4819" s="43"/>
      <c r="F4819" s="44"/>
      <c r="G4819" s="44"/>
      <c r="H4819" s="44"/>
      <c r="I4819" s="20"/>
      <c r="J4819" s="24"/>
      <c r="K4819" s="226"/>
      <c r="L4819" s="226"/>
      <c r="M4819" s="226"/>
      <c r="N4819" s="239"/>
      <c r="O4819" s="239"/>
      <c r="P4819" s="239"/>
    </row>
    <row r="4820" spans="1:20" s="94" customFormat="1" ht="20.100000000000001" customHeight="1">
      <c r="A4820" s="88"/>
      <c r="B4820" s="89">
        <v>342</v>
      </c>
      <c r="C4820" s="90">
        <v>3.073</v>
      </c>
      <c r="D4820" s="91" t="s">
        <v>352</v>
      </c>
      <c r="E4820" s="92">
        <v>8.7579999999999991</v>
      </c>
      <c r="F4820" s="89" t="s">
        <v>433</v>
      </c>
      <c r="G4820" s="89" t="s">
        <v>447</v>
      </c>
      <c r="H4820" s="89" t="s">
        <v>438</v>
      </c>
      <c r="I4820" s="88"/>
      <c r="J4820" s="93" t="s">
        <v>435</v>
      </c>
      <c r="K4820" s="235" t="s">
        <v>434</v>
      </c>
      <c r="L4820" s="235">
        <f>COUNTIF(H4820:H4862,"B")</f>
        <v>26</v>
      </c>
      <c r="M4820" s="235">
        <v>200</v>
      </c>
      <c r="N4820" s="251">
        <f>L4820*M4820</f>
        <v>5200</v>
      </c>
      <c r="O4820" s="251">
        <v>158</v>
      </c>
      <c r="P4820" s="251">
        <f>O4820+N4820</f>
        <v>5358</v>
      </c>
      <c r="Q4820" s="95">
        <f>P4820/P4824</f>
        <v>0.61178351221740124</v>
      </c>
      <c r="R4820" s="95"/>
      <c r="S4820" s="95"/>
      <c r="T4820" s="95"/>
    </row>
    <row r="4821" spans="1:20" s="94" customFormat="1" ht="20.100000000000001" customHeight="1">
      <c r="A4821" s="88"/>
      <c r="B4821" s="89"/>
      <c r="C4821" s="90"/>
      <c r="D4821" s="91"/>
      <c r="E4821" s="92"/>
      <c r="F4821" s="89" t="s">
        <v>447</v>
      </c>
      <c r="G4821" s="89" t="s">
        <v>451</v>
      </c>
      <c r="H4821" s="89" t="s">
        <v>438</v>
      </c>
      <c r="I4821" s="88"/>
      <c r="J4821" s="93" t="s">
        <v>435</v>
      </c>
      <c r="K4821" s="235" t="s">
        <v>438</v>
      </c>
      <c r="L4821" s="235">
        <f>COUNTIF(H4820:H4863,"S")</f>
        <v>7</v>
      </c>
      <c r="M4821" s="235">
        <v>200</v>
      </c>
      <c r="N4821" s="251">
        <f>L4821*M4821</f>
        <v>1400</v>
      </c>
      <c r="O4821" s="251"/>
      <c r="P4821" s="251">
        <f>N4821+O4821</f>
        <v>1400</v>
      </c>
      <c r="Q4821" s="95">
        <f>P4821/P4824</f>
        <v>0.15985384791048185</v>
      </c>
      <c r="R4821" s="95"/>
      <c r="S4821" s="95"/>
      <c r="T4821" s="95"/>
    </row>
    <row r="4822" spans="1:20" s="94" customFormat="1" ht="20.100000000000001" customHeight="1">
      <c r="A4822" s="88"/>
      <c r="B4822" s="89"/>
      <c r="C4822" s="90"/>
      <c r="D4822" s="91"/>
      <c r="E4822" s="92"/>
      <c r="F4822" s="89" t="s">
        <v>451</v>
      </c>
      <c r="G4822" s="89" t="s">
        <v>454</v>
      </c>
      <c r="H4822" s="89" t="s">
        <v>438</v>
      </c>
      <c r="I4822" s="88"/>
      <c r="J4822" s="93" t="s">
        <v>435</v>
      </c>
      <c r="K4822" s="235" t="s">
        <v>440</v>
      </c>
      <c r="L4822" s="235">
        <f>COUNTIF(H4820:H4863,"RR")</f>
        <v>0</v>
      </c>
      <c r="M4822" s="235">
        <v>200</v>
      </c>
      <c r="N4822" s="251">
        <f>L4822*M4822</f>
        <v>0</v>
      </c>
      <c r="O4822" s="251"/>
      <c r="P4822" s="251">
        <f>N4822+O4822</f>
        <v>0</v>
      </c>
      <c r="Q4822" s="95">
        <f>P4822/P4824</f>
        <v>0</v>
      </c>
      <c r="R4822" s="95"/>
      <c r="S4822" s="95"/>
      <c r="T4822" s="95"/>
    </row>
    <row r="4823" spans="1:20" s="94" customFormat="1" ht="20.100000000000001" customHeight="1">
      <c r="A4823" s="88"/>
      <c r="B4823" s="89"/>
      <c r="C4823" s="90"/>
      <c r="D4823" s="91"/>
      <c r="E4823" s="92"/>
      <c r="F4823" s="89" t="s">
        <v>454</v>
      </c>
      <c r="G4823" s="89" t="s">
        <v>455</v>
      </c>
      <c r="H4823" s="89" t="s">
        <v>434</v>
      </c>
      <c r="I4823" s="88"/>
      <c r="J4823" s="93" t="s">
        <v>435</v>
      </c>
      <c r="K4823" s="235" t="s">
        <v>443</v>
      </c>
      <c r="L4823" s="235">
        <f>COUNTIF(H4820:H4863,"RB")</f>
        <v>10</v>
      </c>
      <c r="M4823" s="235">
        <v>200</v>
      </c>
      <c r="N4823" s="251">
        <f>L4823*M4823</f>
        <v>2000</v>
      </c>
      <c r="O4823" s="251"/>
      <c r="P4823" s="251">
        <f>N4823+O4823</f>
        <v>2000</v>
      </c>
      <c r="Q4823" s="95">
        <f>P4823/P4824</f>
        <v>0.22836263987211691</v>
      </c>
      <c r="R4823" s="95"/>
      <c r="S4823" s="95"/>
      <c r="T4823" s="95"/>
    </row>
    <row r="4824" spans="1:20" s="94" customFormat="1" ht="20.100000000000001" customHeight="1">
      <c r="A4824" s="88"/>
      <c r="B4824" s="89"/>
      <c r="C4824" s="90"/>
      <c r="D4824" s="91"/>
      <c r="E4824" s="92"/>
      <c r="F4824" s="89" t="s">
        <v>455</v>
      </c>
      <c r="G4824" s="89" t="s">
        <v>456</v>
      </c>
      <c r="H4824" s="89" t="s">
        <v>434</v>
      </c>
      <c r="I4824" s="88"/>
      <c r="J4824" s="93" t="s">
        <v>435</v>
      </c>
      <c r="K4824" s="235"/>
      <c r="L4824" s="235"/>
      <c r="M4824" s="235"/>
      <c r="N4824" s="251"/>
      <c r="O4824" s="251"/>
      <c r="P4824" s="251">
        <f>SUM(P4820:P4823)</f>
        <v>8758</v>
      </c>
      <c r="Q4824" s="95">
        <f>SUM(Q4820:Q4823)</f>
        <v>1</v>
      </c>
      <c r="R4824" s="95"/>
      <c r="S4824" s="95"/>
      <c r="T4824" s="95"/>
    </row>
    <row r="4825" spans="1:20" s="94" customFormat="1" ht="20.100000000000001" customHeight="1">
      <c r="A4825" s="88"/>
      <c r="B4825" s="89"/>
      <c r="C4825" s="90"/>
      <c r="D4825" s="91"/>
      <c r="E4825" s="92"/>
      <c r="F4825" s="89" t="s">
        <v>456</v>
      </c>
      <c r="G4825" s="89" t="s">
        <v>457</v>
      </c>
      <c r="H4825" s="89" t="s">
        <v>434</v>
      </c>
      <c r="I4825" s="88"/>
      <c r="J4825" s="93" t="s">
        <v>435</v>
      </c>
      <c r="K4825" s="235"/>
      <c r="L4825" s="235"/>
      <c r="M4825" s="235"/>
      <c r="N4825" s="251"/>
      <c r="O4825" s="251"/>
      <c r="P4825" s="251"/>
    </row>
    <row r="4826" spans="1:20" s="94" customFormat="1" ht="20.100000000000001" customHeight="1">
      <c r="A4826" s="88"/>
      <c r="B4826" s="89"/>
      <c r="C4826" s="90"/>
      <c r="D4826" s="91"/>
      <c r="E4826" s="92"/>
      <c r="F4826" s="89" t="s">
        <v>457</v>
      </c>
      <c r="G4826" s="89" t="s">
        <v>460</v>
      </c>
      <c r="H4826" s="89" t="s">
        <v>434</v>
      </c>
      <c r="I4826" s="88"/>
      <c r="J4826" s="93" t="s">
        <v>435</v>
      </c>
      <c r="K4826" s="235"/>
      <c r="L4826" s="235"/>
      <c r="M4826" s="235"/>
      <c r="N4826" s="251"/>
      <c r="O4826" s="251"/>
      <c r="P4826" s="251"/>
    </row>
    <row r="4827" spans="1:20" s="94" customFormat="1" ht="20.100000000000001" customHeight="1">
      <c r="A4827" s="88"/>
      <c r="B4827" s="89"/>
      <c r="C4827" s="90"/>
      <c r="D4827" s="91"/>
      <c r="E4827" s="92"/>
      <c r="F4827" s="89" t="s">
        <v>460</v>
      </c>
      <c r="G4827" s="89" t="s">
        <v>463</v>
      </c>
      <c r="H4827" s="89" t="s">
        <v>434</v>
      </c>
      <c r="I4827" s="88"/>
      <c r="J4827" s="93" t="s">
        <v>435</v>
      </c>
      <c r="K4827" s="235"/>
      <c r="L4827" s="235"/>
      <c r="M4827" s="235"/>
      <c r="N4827" s="251"/>
      <c r="O4827" s="251"/>
      <c r="P4827" s="251"/>
    </row>
    <row r="4828" spans="1:20" s="94" customFormat="1" ht="20.100000000000001" customHeight="1">
      <c r="A4828" s="88"/>
      <c r="B4828" s="89"/>
      <c r="C4828" s="90"/>
      <c r="D4828" s="91"/>
      <c r="E4828" s="92"/>
      <c r="F4828" s="89" t="s">
        <v>463</v>
      </c>
      <c r="G4828" s="89" t="s">
        <v>464</v>
      </c>
      <c r="H4828" s="89" t="s">
        <v>434</v>
      </c>
      <c r="I4828" s="88"/>
      <c r="J4828" s="93" t="s">
        <v>435</v>
      </c>
      <c r="K4828" s="235"/>
      <c r="L4828" s="235"/>
      <c r="M4828" s="235"/>
      <c r="N4828" s="251"/>
      <c r="O4828" s="251"/>
      <c r="P4828" s="251"/>
    </row>
    <row r="4829" spans="1:20" s="94" customFormat="1" ht="20.100000000000001" customHeight="1">
      <c r="A4829" s="88"/>
      <c r="B4829" s="89"/>
      <c r="C4829" s="90"/>
      <c r="D4829" s="91"/>
      <c r="E4829" s="92"/>
      <c r="F4829" s="89" t="s">
        <v>464</v>
      </c>
      <c r="G4829" s="89" t="s">
        <v>465</v>
      </c>
      <c r="H4829" s="89" t="s">
        <v>434</v>
      </c>
      <c r="I4829" s="88"/>
      <c r="J4829" s="93" t="s">
        <v>435</v>
      </c>
      <c r="K4829" s="235"/>
      <c r="L4829" s="235"/>
      <c r="M4829" s="235"/>
      <c r="N4829" s="251"/>
      <c r="O4829" s="251"/>
      <c r="P4829" s="251"/>
    </row>
    <row r="4830" spans="1:20" s="94" customFormat="1" ht="20.100000000000001" customHeight="1">
      <c r="A4830" s="88"/>
      <c r="B4830" s="89"/>
      <c r="C4830" s="90"/>
      <c r="D4830" s="91"/>
      <c r="E4830" s="92"/>
      <c r="F4830" s="89" t="s">
        <v>465</v>
      </c>
      <c r="G4830" s="89" t="s">
        <v>466</v>
      </c>
      <c r="H4830" s="89" t="s">
        <v>434</v>
      </c>
      <c r="I4830" s="88"/>
      <c r="J4830" s="93" t="s">
        <v>435</v>
      </c>
      <c r="K4830" s="235"/>
      <c r="L4830" s="235"/>
      <c r="M4830" s="235"/>
      <c r="N4830" s="251"/>
      <c r="O4830" s="251"/>
      <c r="P4830" s="251"/>
    </row>
    <row r="4831" spans="1:20" s="94" customFormat="1" ht="20.100000000000001" customHeight="1">
      <c r="A4831" s="88"/>
      <c r="B4831" s="89"/>
      <c r="C4831" s="90"/>
      <c r="D4831" s="91"/>
      <c r="E4831" s="92"/>
      <c r="F4831" s="89" t="s">
        <v>466</v>
      </c>
      <c r="G4831" s="89" t="s">
        <v>467</v>
      </c>
      <c r="H4831" s="89" t="s">
        <v>434</v>
      </c>
      <c r="I4831" s="88"/>
      <c r="J4831" s="93" t="s">
        <v>435</v>
      </c>
      <c r="K4831" s="235"/>
      <c r="L4831" s="235"/>
      <c r="M4831" s="235"/>
      <c r="N4831" s="251"/>
      <c r="O4831" s="251"/>
      <c r="P4831" s="251"/>
    </row>
    <row r="4832" spans="1:20" s="94" customFormat="1" ht="20.100000000000001" customHeight="1">
      <c r="A4832" s="88"/>
      <c r="B4832" s="89"/>
      <c r="C4832" s="90"/>
      <c r="D4832" s="91"/>
      <c r="E4832" s="92"/>
      <c r="F4832" s="89" t="s">
        <v>467</v>
      </c>
      <c r="G4832" s="89" t="s">
        <v>468</v>
      </c>
      <c r="H4832" s="89" t="s">
        <v>438</v>
      </c>
      <c r="I4832" s="88"/>
      <c r="J4832" s="93" t="s">
        <v>435</v>
      </c>
      <c r="K4832" s="235"/>
      <c r="L4832" s="235"/>
      <c r="M4832" s="235"/>
      <c r="N4832" s="251"/>
      <c r="O4832" s="251"/>
      <c r="P4832" s="251"/>
    </row>
    <row r="4833" spans="1:16" s="94" customFormat="1" ht="20.100000000000001" customHeight="1">
      <c r="A4833" s="88"/>
      <c r="B4833" s="89"/>
      <c r="C4833" s="90"/>
      <c r="D4833" s="91"/>
      <c r="E4833" s="92"/>
      <c r="F4833" s="89" t="s">
        <v>468</v>
      </c>
      <c r="G4833" s="89" t="s">
        <v>469</v>
      </c>
      <c r="H4833" s="89" t="s">
        <v>438</v>
      </c>
      <c r="I4833" s="88"/>
      <c r="J4833" s="93" t="s">
        <v>435</v>
      </c>
      <c r="K4833" s="235"/>
      <c r="L4833" s="235"/>
      <c r="M4833" s="235"/>
      <c r="N4833" s="251"/>
      <c r="O4833" s="251"/>
      <c r="P4833" s="251"/>
    </row>
    <row r="4834" spans="1:16" s="94" customFormat="1" ht="20.100000000000001" customHeight="1">
      <c r="A4834" s="88"/>
      <c r="B4834" s="89"/>
      <c r="C4834" s="90"/>
      <c r="D4834" s="91"/>
      <c r="E4834" s="92"/>
      <c r="F4834" s="89" t="s">
        <v>469</v>
      </c>
      <c r="G4834" s="89" t="s">
        <v>470</v>
      </c>
      <c r="H4834" s="89" t="s">
        <v>443</v>
      </c>
      <c r="I4834" s="88"/>
      <c r="J4834" s="93" t="s">
        <v>40</v>
      </c>
      <c r="K4834" s="235"/>
      <c r="L4834" s="235"/>
      <c r="M4834" s="235"/>
      <c r="N4834" s="251"/>
      <c r="O4834" s="251"/>
      <c r="P4834" s="251"/>
    </row>
    <row r="4835" spans="1:16" s="94" customFormat="1" ht="20.100000000000001" customHeight="1">
      <c r="A4835" s="88"/>
      <c r="B4835" s="89"/>
      <c r="C4835" s="90"/>
      <c r="D4835" s="91"/>
      <c r="E4835" s="92"/>
      <c r="F4835" s="89" t="s">
        <v>470</v>
      </c>
      <c r="G4835" s="89" t="s">
        <v>471</v>
      </c>
      <c r="H4835" s="89" t="s">
        <v>443</v>
      </c>
      <c r="I4835" s="88"/>
      <c r="J4835" s="93" t="s">
        <v>40</v>
      </c>
      <c r="K4835" s="235"/>
      <c r="L4835" s="235"/>
      <c r="M4835" s="235"/>
      <c r="N4835" s="251"/>
      <c r="O4835" s="251"/>
      <c r="P4835" s="251"/>
    </row>
    <row r="4836" spans="1:16" s="94" customFormat="1" ht="20.100000000000001" customHeight="1">
      <c r="A4836" s="88"/>
      <c r="B4836" s="89"/>
      <c r="C4836" s="90"/>
      <c r="D4836" s="91"/>
      <c r="E4836" s="92"/>
      <c r="F4836" s="89" t="s">
        <v>471</v>
      </c>
      <c r="G4836" s="89" t="s">
        <v>473</v>
      </c>
      <c r="H4836" s="89" t="s">
        <v>434</v>
      </c>
      <c r="I4836" s="88"/>
      <c r="J4836" s="93" t="s">
        <v>435</v>
      </c>
      <c r="K4836" s="235"/>
      <c r="L4836" s="235"/>
      <c r="M4836" s="235"/>
      <c r="N4836" s="251"/>
      <c r="O4836" s="251"/>
      <c r="P4836" s="251"/>
    </row>
    <row r="4837" spans="1:16" s="94" customFormat="1" ht="20.100000000000001" customHeight="1">
      <c r="A4837" s="88"/>
      <c r="B4837" s="89"/>
      <c r="C4837" s="90"/>
      <c r="D4837" s="91"/>
      <c r="E4837" s="92"/>
      <c r="F4837" s="89" t="s">
        <v>473</v>
      </c>
      <c r="G4837" s="89" t="s">
        <v>474</v>
      </c>
      <c r="H4837" s="89" t="s">
        <v>438</v>
      </c>
      <c r="I4837" s="88"/>
      <c r="J4837" s="93" t="s">
        <v>435</v>
      </c>
      <c r="K4837" s="235"/>
      <c r="L4837" s="235"/>
      <c r="M4837" s="235"/>
      <c r="N4837" s="251"/>
      <c r="O4837" s="251"/>
      <c r="P4837" s="251"/>
    </row>
    <row r="4838" spans="1:16" s="94" customFormat="1" ht="20.100000000000001" customHeight="1">
      <c r="A4838" s="88"/>
      <c r="B4838" s="89"/>
      <c r="C4838" s="90"/>
      <c r="D4838" s="91"/>
      <c r="E4838" s="92"/>
      <c r="F4838" s="89" t="s">
        <v>474</v>
      </c>
      <c r="G4838" s="89" t="s">
        <v>475</v>
      </c>
      <c r="H4838" s="89" t="s">
        <v>438</v>
      </c>
      <c r="I4838" s="88"/>
      <c r="J4838" s="93" t="s">
        <v>435</v>
      </c>
      <c r="K4838" s="235"/>
      <c r="L4838" s="235"/>
      <c r="M4838" s="235"/>
      <c r="N4838" s="251"/>
      <c r="O4838" s="251"/>
      <c r="P4838" s="251"/>
    </row>
    <row r="4839" spans="1:16" s="94" customFormat="1" ht="20.100000000000001" customHeight="1">
      <c r="A4839" s="88"/>
      <c r="B4839" s="89"/>
      <c r="C4839" s="90"/>
      <c r="D4839" s="91"/>
      <c r="E4839" s="92"/>
      <c r="F4839" s="89" t="s">
        <v>475</v>
      </c>
      <c r="G4839" s="89" t="s">
        <v>476</v>
      </c>
      <c r="H4839" s="89" t="s">
        <v>434</v>
      </c>
      <c r="I4839" s="88"/>
      <c r="J4839" s="93" t="s">
        <v>544</v>
      </c>
      <c r="K4839" s="235"/>
      <c r="L4839" s="235"/>
      <c r="M4839" s="235"/>
      <c r="N4839" s="251"/>
      <c r="O4839" s="251"/>
      <c r="P4839" s="251"/>
    </row>
    <row r="4840" spans="1:16" s="94" customFormat="1" ht="20.100000000000001" customHeight="1">
      <c r="A4840" s="88"/>
      <c r="B4840" s="89"/>
      <c r="C4840" s="90"/>
      <c r="D4840" s="91"/>
      <c r="E4840" s="92"/>
      <c r="F4840" s="89" t="s">
        <v>476</v>
      </c>
      <c r="G4840" s="89" t="s">
        <v>477</v>
      </c>
      <c r="H4840" s="89" t="s">
        <v>434</v>
      </c>
      <c r="I4840" s="88"/>
      <c r="J4840" s="93" t="s">
        <v>544</v>
      </c>
      <c r="K4840" s="235"/>
      <c r="L4840" s="235"/>
      <c r="M4840" s="235"/>
      <c r="N4840" s="251"/>
      <c r="O4840" s="251"/>
      <c r="P4840" s="251"/>
    </row>
    <row r="4841" spans="1:16" s="94" customFormat="1" ht="20.100000000000001" customHeight="1">
      <c r="A4841" s="88"/>
      <c r="B4841" s="89"/>
      <c r="C4841" s="90"/>
      <c r="D4841" s="91"/>
      <c r="E4841" s="92"/>
      <c r="F4841" s="89" t="s">
        <v>477</v>
      </c>
      <c r="G4841" s="89" t="s">
        <v>543</v>
      </c>
      <c r="H4841" s="89" t="s">
        <v>434</v>
      </c>
      <c r="I4841" s="88"/>
      <c r="J4841" s="93" t="s">
        <v>544</v>
      </c>
      <c r="K4841" s="235"/>
      <c r="L4841" s="235"/>
      <c r="M4841" s="235"/>
      <c r="N4841" s="251"/>
      <c r="O4841" s="251"/>
      <c r="P4841" s="251"/>
    </row>
    <row r="4842" spans="1:16" s="94" customFormat="1" ht="20.100000000000001" customHeight="1">
      <c r="A4842" s="88"/>
      <c r="B4842" s="89"/>
      <c r="C4842" s="90"/>
      <c r="D4842" s="91"/>
      <c r="E4842" s="92"/>
      <c r="F4842" s="89" t="s">
        <v>543</v>
      </c>
      <c r="G4842" s="89" t="s">
        <v>550</v>
      </c>
      <c r="H4842" s="89" t="s">
        <v>434</v>
      </c>
      <c r="I4842" s="88"/>
      <c r="J4842" s="93" t="s">
        <v>544</v>
      </c>
      <c r="K4842" s="235"/>
      <c r="L4842" s="235"/>
      <c r="M4842" s="235"/>
      <c r="N4842" s="251"/>
      <c r="O4842" s="251"/>
      <c r="P4842" s="251"/>
    </row>
    <row r="4843" spans="1:16" s="94" customFormat="1" ht="20.100000000000001" customHeight="1">
      <c r="A4843" s="88"/>
      <c r="B4843" s="89"/>
      <c r="C4843" s="90"/>
      <c r="D4843" s="91"/>
      <c r="E4843" s="92"/>
      <c r="F4843" s="89" t="s">
        <v>550</v>
      </c>
      <c r="G4843" s="89" t="s">
        <v>551</v>
      </c>
      <c r="H4843" s="89" t="s">
        <v>434</v>
      </c>
      <c r="I4843" s="88"/>
      <c r="J4843" s="93" t="s">
        <v>544</v>
      </c>
      <c r="K4843" s="235"/>
      <c r="L4843" s="235"/>
      <c r="M4843" s="235"/>
      <c r="N4843" s="251"/>
      <c r="O4843" s="251"/>
      <c r="P4843" s="251"/>
    </row>
    <row r="4844" spans="1:16" s="94" customFormat="1" ht="20.100000000000001" customHeight="1">
      <c r="A4844" s="88"/>
      <c r="B4844" s="89"/>
      <c r="C4844" s="90"/>
      <c r="D4844" s="91"/>
      <c r="E4844" s="92"/>
      <c r="F4844" s="89" t="s">
        <v>551</v>
      </c>
      <c r="G4844" s="89" t="s">
        <v>552</v>
      </c>
      <c r="H4844" s="89" t="s">
        <v>434</v>
      </c>
      <c r="I4844" s="88"/>
      <c r="J4844" s="93" t="s">
        <v>544</v>
      </c>
      <c r="K4844" s="235"/>
      <c r="L4844" s="235"/>
      <c r="M4844" s="235"/>
      <c r="N4844" s="251"/>
      <c r="O4844" s="251"/>
      <c r="P4844" s="251"/>
    </row>
    <row r="4845" spans="1:16" s="94" customFormat="1" ht="20.100000000000001" customHeight="1">
      <c r="A4845" s="88"/>
      <c r="B4845" s="89"/>
      <c r="C4845" s="90"/>
      <c r="D4845" s="91"/>
      <c r="E4845" s="92"/>
      <c r="F4845" s="89" t="s">
        <v>552</v>
      </c>
      <c r="G4845" s="89" t="s">
        <v>553</v>
      </c>
      <c r="H4845" s="89" t="s">
        <v>434</v>
      </c>
      <c r="I4845" s="88"/>
      <c r="J4845" s="93" t="s">
        <v>544</v>
      </c>
      <c r="K4845" s="235"/>
      <c r="L4845" s="235"/>
      <c r="M4845" s="235"/>
      <c r="N4845" s="251"/>
      <c r="O4845" s="251"/>
      <c r="P4845" s="251"/>
    </row>
    <row r="4846" spans="1:16" s="94" customFormat="1" ht="20.100000000000001" customHeight="1">
      <c r="A4846" s="88"/>
      <c r="B4846" s="89"/>
      <c r="C4846" s="90"/>
      <c r="D4846" s="91"/>
      <c r="E4846" s="92"/>
      <c r="F4846" s="89" t="s">
        <v>553</v>
      </c>
      <c r="G4846" s="89" t="s">
        <v>554</v>
      </c>
      <c r="H4846" s="89" t="s">
        <v>434</v>
      </c>
      <c r="I4846" s="88"/>
      <c r="J4846" s="93" t="s">
        <v>544</v>
      </c>
      <c r="K4846" s="235"/>
      <c r="L4846" s="235"/>
      <c r="M4846" s="235"/>
      <c r="N4846" s="251"/>
      <c r="O4846" s="251"/>
      <c r="P4846" s="251"/>
    </row>
    <row r="4847" spans="1:16" s="94" customFormat="1" ht="20.100000000000001" customHeight="1">
      <c r="A4847" s="88"/>
      <c r="B4847" s="89"/>
      <c r="C4847" s="90"/>
      <c r="D4847" s="91"/>
      <c r="E4847" s="92"/>
      <c r="F4847" s="89" t="s">
        <v>554</v>
      </c>
      <c r="G4847" s="89" t="s">
        <v>752</v>
      </c>
      <c r="H4847" s="89" t="s">
        <v>434</v>
      </c>
      <c r="I4847" s="88"/>
      <c r="J4847" s="93" t="s">
        <v>544</v>
      </c>
      <c r="K4847" s="235"/>
      <c r="L4847" s="235"/>
      <c r="M4847" s="235"/>
      <c r="N4847" s="251"/>
      <c r="O4847" s="251"/>
      <c r="P4847" s="251"/>
    </row>
    <row r="4848" spans="1:16" s="94" customFormat="1" ht="20.100000000000001" customHeight="1">
      <c r="A4848" s="88"/>
      <c r="B4848" s="89"/>
      <c r="C4848" s="90"/>
      <c r="D4848" s="91"/>
      <c r="E4848" s="92"/>
      <c r="F4848" s="89" t="s">
        <v>555</v>
      </c>
      <c r="G4848" s="89" t="s">
        <v>556</v>
      </c>
      <c r="H4848" s="89" t="s">
        <v>443</v>
      </c>
      <c r="I4848" s="88"/>
      <c r="J4848" s="93" t="s">
        <v>40</v>
      </c>
      <c r="K4848" s="235"/>
      <c r="L4848" s="235"/>
      <c r="M4848" s="235"/>
      <c r="N4848" s="251"/>
      <c r="O4848" s="251"/>
      <c r="P4848" s="251"/>
    </row>
    <row r="4849" spans="1:16" s="94" customFormat="1" ht="20.100000000000001" customHeight="1">
      <c r="A4849" s="88"/>
      <c r="B4849" s="89"/>
      <c r="C4849" s="90"/>
      <c r="D4849" s="91"/>
      <c r="E4849" s="92"/>
      <c r="F4849" s="89" t="s">
        <v>556</v>
      </c>
      <c r="G4849" s="89" t="s">
        <v>557</v>
      </c>
      <c r="H4849" s="89" t="s">
        <v>443</v>
      </c>
      <c r="I4849" s="88"/>
      <c r="J4849" s="93" t="s">
        <v>40</v>
      </c>
      <c r="K4849" s="235"/>
      <c r="L4849" s="235"/>
      <c r="M4849" s="235"/>
      <c r="N4849" s="251"/>
      <c r="O4849" s="251"/>
      <c r="P4849" s="251"/>
    </row>
    <row r="4850" spans="1:16" s="94" customFormat="1" ht="20.100000000000001" customHeight="1">
      <c r="A4850" s="88"/>
      <c r="B4850" s="89"/>
      <c r="C4850" s="90"/>
      <c r="D4850" s="91"/>
      <c r="E4850" s="92"/>
      <c r="F4850" s="89" t="s">
        <v>557</v>
      </c>
      <c r="G4850" s="89" t="s">
        <v>558</v>
      </c>
      <c r="H4850" s="89" t="s">
        <v>443</v>
      </c>
      <c r="I4850" s="88"/>
      <c r="J4850" s="93" t="s">
        <v>40</v>
      </c>
      <c r="K4850" s="235"/>
      <c r="L4850" s="235"/>
      <c r="M4850" s="235"/>
      <c r="N4850" s="251"/>
      <c r="O4850" s="251"/>
      <c r="P4850" s="251"/>
    </row>
    <row r="4851" spans="1:16" s="94" customFormat="1" ht="20.100000000000001" customHeight="1">
      <c r="A4851" s="88"/>
      <c r="B4851" s="89"/>
      <c r="C4851" s="90"/>
      <c r="D4851" s="91"/>
      <c r="E4851" s="92"/>
      <c r="F4851" s="89" t="s">
        <v>558</v>
      </c>
      <c r="G4851" s="89" t="s">
        <v>559</v>
      </c>
      <c r="H4851" s="89" t="s">
        <v>443</v>
      </c>
      <c r="I4851" s="88"/>
      <c r="J4851" s="93" t="s">
        <v>40</v>
      </c>
      <c r="K4851" s="235"/>
      <c r="L4851" s="235"/>
      <c r="M4851" s="235"/>
      <c r="N4851" s="251"/>
      <c r="O4851" s="251"/>
      <c r="P4851" s="251"/>
    </row>
    <row r="4852" spans="1:16" s="94" customFormat="1" ht="20.100000000000001" customHeight="1">
      <c r="A4852" s="88"/>
      <c r="B4852" s="89"/>
      <c r="C4852" s="90"/>
      <c r="D4852" s="91"/>
      <c r="E4852" s="92"/>
      <c r="F4852" s="89" t="s">
        <v>559</v>
      </c>
      <c r="G4852" s="89" t="s">
        <v>560</v>
      </c>
      <c r="H4852" s="89" t="s">
        <v>443</v>
      </c>
      <c r="I4852" s="88"/>
      <c r="J4852" s="93" t="s">
        <v>40</v>
      </c>
      <c r="K4852" s="235"/>
      <c r="L4852" s="235"/>
      <c r="M4852" s="235"/>
      <c r="N4852" s="251"/>
      <c r="O4852" s="251"/>
      <c r="P4852" s="251"/>
    </row>
    <row r="4853" spans="1:16" s="94" customFormat="1" ht="20.100000000000001" customHeight="1">
      <c r="A4853" s="88"/>
      <c r="B4853" s="89"/>
      <c r="C4853" s="90"/>
      <c r="D4853" s="91"/>
      <c r="E4853" s="92"/>
      <c r="F4853" s="89" t="s">
        <v>560</v>
      </c>
      <c r="G4853" s="89" t="s">
        <v>561</v>
      </c>
      <c r="H4853" s="89" t="s">
        <v>443</v>
      </c>
      <c r="I4853" s="88"/>
      <c r="J4853" s="93" t="s">
        <v>40</v>
      </c>
      <c r="K4853" s="235"/>
      <c r="L4853" s="235"/>
      <c r="M4853" s="235"/>
      <c r="N4853" s="251"/>
      <c r="O4853" s="251"/>
      <c r="P4853" s="251"/>
    </row>
    <row r="4854" spans="1:16" s="94" customFormat="1" ht="20.100000000000001" customHeight="1">
      <c r="A4854" s="88"/>
      <c r="B4854" s="89"/>
      <c r="C4854" s="90"/>
      <c r="D4854" s="91"/>
      <c r="E4854" s="92"/>
      <c r="F4854" s="89" t="s">
        <v>561</v>
      </c>
      <c r="G4854" s="89" t="s">
        <v>562</v>
      </c>
      <c r="H4854" s="89" t="s">
        <v>443</v>
      </c>
      <c r="I4854" s="88"/>
      <c r="J4854" s="93" t="s">
        <v>40</v>
      </c>
      <c r="K4854" s="235"/>
      <c r="L4854" s="235"/>
      <c r="M4854" s="235"/>
      <c r="N4854" s="251"/>
      <c r="O4854" s="251"/>
      <c r="P4854" s="251"/>
    </row>
    <row r="4855" spans="1:16" s="94" customFormat="1" ht="20.100000000000001" customHeight="1">
      <c r="A4855" s="88"/>
      <c r="B4855" s="89"/>
      <c r="C4855" s="90"/>
      <c r="D4855" s="91"/>
      <c r="E4855" s="92"/>
      <c r="F4855" s="89" t="s">
        <v>562</v>
      </c>
      <c r="G4855" s="89" t="s">
        <v>563</v>
      </c>
      <c r="H4855" s="89" t="s">
        <v>443</v>
      </c>
      <c r="I4855" s="88"/>
      <c r="J4855" s="93" t="s">
        <v>40</v>
      </c>
      <c r="K4855" s="235"/>
      <c r="L4855" s="235"/>
      <c r="M4855" s="235"/>
      <c r="N4855" s="251"/>
      <c r="O4855" s="251"/>
      <c r="P4855" s="251"/>
    </row>
    <row r="4856" spans="1:16" s="94" customFormat="1" ht="20.100000000000001" customHeight="1">
      <c r="A4856" s="88"/>
      <c r="B4856" s="89"/>
      <c r="C4856" s="90"/>
      <c r="D4856" s="91"/>
      <c r="E4856" s="92"/>
      <c r="F4856" s="89" t="s">
        <v>563</v>
      </c>
      <c r="G4856" s="89" t="s">
        <v>564</v>
      </c>
      <c r="H4856" s="89" t="s">
        <v>434</v>
      </c>
      <c r="I4856" s="88"/>
      <c r="J4856" s="93" t="s">
        <v>544</v>
      </c>
      <c r="K4856" s="235"/>
      <c r="L4856" s="235"/>
      <c r="M4856" s="235"/>
      <c r="N4856" s="251"/>
      <c r="O4856" s="251"/>
      <c r="P4856" s="251"/>
    </row>
    <row r="4857" spans="1:16" s="94" customFormat="1" ht="20.100000000000001" customHeight="1">
      <c r="A4857" s="88"/>
      <c r="B4857" s="89"/>
      <c r="C4857" s="90"/>
      <c r="D4857" s="91"/>
      <c r="E4857" s="92"/>
      <c r="F4857" s="89" t="s">
        <v>564</v>
      </c>
      <c r="G4857" s="89" t="s">
        <v>565</v>
      </c>
      <c r="H4857" s="89" t="s">
        <v>434</v>
      </c>
      <c r="I4857" s="88"/>
      <c r="J4857" s="93" t="s">
        <v>544</v>
      </c>
      <c r="K4857" s="235"/>
      <c r="L4857" s="235"/>
      <c r="M4857" s="235"/>
      <c r="N4857" s="251"/>
      <c r="O4857" s="251"/>
      <c r="P4857" s="251"/>
    </row>
    <row r="4858" spans="1:16" s="94" customFormat="1" ht="20.100000000000001" customHeight="1">
      <c r="A4858" s="88"/>
      <c r="B4858" s="89"/>
      <c r="C4858" s="90"/>
      <c r="D4858" s="91"/>
      <c r="E4858" s="92"/>
      <c r="F4858" s="89" t="s">
        <v>565</v>
      </c>
      <c r="G4858" s="89" t="s">
        <v>566</v>
      </c>
      <c r="H4858" s="89" t="s">
        <v>434</v>
      </c>
      <c r="I4858" s="88"/>
      <c r="J4858" s="93" t="s">
        <v>544</v>
      </c>
      <c r="K4858" s="235"/>
      <c r="L4858" s="235"/>
      <c r="M4858" s="235"/>
      <c r="N4858" s="251"/>
      <c r="O4858" s="251"/>
      <c r="P4858" s="251"/>
    </row>
    <row r="4859" spans="1:16" s="94" customFormat="1" ht="20.100000000000001" customHeight="1">
      <c r="A4859" s="88"/>
      <c r="B4859" s="89"/>
      <c r="C4859" s="90"/>
      <c r="D4859" s="91"/>
      <c r="E4859" s="92"/>
      <c r="F4859" s="89" t="s">
        <v>566</v>
      </c>
      <c r="G4859" s="89" t="s">
        <v>567</v>
      </c>
      <c r="H4859" s="89" t="s">
        <v>434</v>
      </c>
      <c r="I4859" s="88"/>
      <c r="J4859" s="93" t="s">
        <v>544</v>
      </c>
      <c r="K4859" s="235"/>
      <c r="L4859" s="235"/>
      <c r="M4859" s="235"/>
      <c r="N4859" s="251"/>
      <c r="O4859" s="251"/>
      <c r="P4859" s="251"/>
    </row>
    <row r="4860" spans="1:16" s="94" customFormat="1" ht="20.100000000000001" customHeight="1">
      <c r="A4860" s="88"/>
      <c r="B4860" s="89"/>
      <c r="C4860" s="90"/>
      <c r="D4860" s="91"/>
      <c r="E4860" s="92"/>
      <c r="F4860" s="89" t="s">
        <v>567</v>
      </c>
      <c r="G4860" s="89" t="s">
        <v>642</v>
      </c>
      <c r="H4860" s="89" t="s">
        <v>434</v>
      </c>
      <c r="I4860" s="88"/>
      <c r="J4860" s="93" t="s">
        <v>544</v>
      </c>
      <c r="K4860" s="235"/>
      <c r="L4860" s="235"/>
      <c r="M4860" s="235"/>
      <c r="N4860" s="251"/>
      <c r="O4860" s="251"/>
      <c r="P4860" s="251"/>
    </row>
    <row r="4861" spans="1:16" s="94" customFormat="1" ht="20.100000000000001" customHeight="1">
      <c r="A4861" s="88"/>
      <c r="B4861" s="89"/>
      <c r="C4861" s="90"/>
      <c r="D4861" s="91"/>
      <c r="E4861" s="92"/>
      <c r="F4861" s="89" t="s">
        <v>642</v>
      </c>
      <c r="G4861" s="89" t="s">
        <v>643</v>
      </c>
      <c r="H4861" s="89" t="s">
        <v>434</v>
      </c>
      <c r="I4861" s="88"/>
      <c r="J4861" s="93" t="s">
        <v>544</v>
      </c>
      <c r="K4861" s="235"/>
      <c r="L4861" s="235"/>
      <c r="M4861" s="235"/>
      <c r="N4861" s="251"/>
      <c r="O4861" s="251"/>
      <c r="P4861" s="251"/>
    </row>
    <row r="4862" spans="1:16" s="94" customFormat="1" ht="20.100000000000001" customHeight="1">
      <c r="A4862" s="88"/>
      <c r="B4862" s="89"/>
      <c r="C4862" s="90"/>
      <c r="D4862" s="91"/>
      <c r="E4862" s="92"/>
      <c r="F4862" s="89" t="s">
        <v>643</v>
      </c>
      <c r="G4862" s="89" t="s">
        <v>644</v>
      </c>
      <c r="H4862" s="89" t="s">
        <v>434</v>
      </c>
      <c r="I4862" s="88"/>
      <c r="J4862" s="93" t="s">
        <v>544</v>
      </c>
      <c r="K4862" s="235"/>
      <c r="L4862" s="235"/>
      <c r="M4862" s="235"/>
      <c r="N4862" s="251"/>
      <c r="O4862" s="251"/>
      <c r="P4862" s="251"/>
    </row>
    <row r="4863" spans="1:16" s="94" customFormat="1" ht="20.100000000000001" customHeight="1">
      <c r="A4863" s="88"/>
      <c r="B4863" s="89"/>
      <c r="C4863" s="90"/>
      <c r="D4863" s="91"/>
      <c r="E4863" s="92"/>
      <c r="F4863" s="89" t="s">
        <v>644</v>
      </c>
      <c r="G4863" s="89" t="s">
        <v>753</v>
      </c>
      <c r="H4863" s="89" t="s">
        <v>434</v>
      </c>
      <c r="I4863" s="88"/>
      <c r="J4863" s="93" t="s">
        <v>544</v>
      </c>
      <c r="K4863" s="235"/>
      <c r="L4863" s="235"/>
      <c r="M4863" s="235"/>
      <c r="N4863" s="251"/>
      <c r="O4863" s="251"/>
      <c r="P4863" s="251"/>
    </row>
    <row r="4864" spans="1:16" s="25" customFormat="1" ht="20.100000000000001" customHeight="1">
      <c r="A4864" s="20"/>
      <c r="B4864" s="44"/>
      <c r="C4864" s="41"/>
      <c r="D4864" s="42"/>
      <c r="E4864" s="43"/>
      <c r="F4864" s="44"/>
      <c r="G4864" s="44"/>
      <c r="H4864" s="44"/>
      <c r="I4864" s="20"/>
      <c r="J4864" s="24"/>
      <c r="K4864" s="226"/>
      <c r="L4864" s="226"/>
      <c r="M4864" s="226"/>
      <c r="N4864" s="239"/>
      <c r="O4864" s="239"/>
      <c r="P4864" s="239"/>
    </row>
    <row r="4865" spans="1:20" s="25" customFormat="1" ht="20.100000000000001" customHeight="1">
      <c r="A4865" s="20"/>
      <c r="B4865" s="44"/>
      <c r="C4865" s="41"/>
      <c r="D4865" s="42"/>
      <c r="E4865" s="43"/>
      <c r="F4865" s="44"/>
      <c r="G4865" s="44"/>
      <c r="H4865" s="44"/>
      <c r="I4865" s="20"/>
      <c r="J4865" s="24"/>
      <c r="K4865" s="226"/>
      <c r="L4865" s="226"/>
      <c r="M4865" s="226"/>
      <c r="N4865" s="239"/>
      <c r="O4865" s="239"/>
      <c r="P4865" s="239"/>
    </row>
    <row r="4866" spans="1:20" s="94" customFormat="1" ht="20.100000000000001" customHeight="1">
      <c r="A4866" s="88"/>
      <c r="B4866" s="89">
        <v>343</v>
      </c>
      <c r="C4866" s="90">
        <v>3.0739999999999998</v>
      </c>
      <c r="D4866" s="91" t="s">
        <v>353</v>
      </c>
      <c r="E4866" s="92">
        <v>2.04</v>
      </c>
      <c r="F4866" s="89" t="s">
        <v>433</v>
      </c>
      <c r="G4866" s="89" t="s">
        <v>447</v>
      </c>
      <c r="H4866" s="89" t="s">
        <v>434</v>
      </c>
      <c r="I4866" s="88"/>
      <c r="J4866" s="93" t="s">
        <v>435</v>
      </c>
      <c r="K4866" s="235" t="s">
        <v>434</v>
      </c>
      <c r="L4866" s="235">
        <f>COUNTIF(H4866:H4876,"B")</f>
        <v>2</v>
      </c>
      <c r="M4866" s="235">
        <v>200</v>
      </c>
      <c r="N4866" s="251">
        <f>L4866*M4866</f>
        <v>400</v>
      </c>
      <c r="O4866" s="251">
        <v>40</v>
      </c>
      <c r="P4866" s="251">
        <f>O4866+N4866</f>
        <v>440</v>
      </c>
      <c r="Q4866" s="95">
        <f>P4866/P4870</f>
        <v>0.21568627450980393</v>
      </c>
      <c r="R4866" s="95"/>
      <c r="S4866" s="95"/>
      <c r="T4866" s="95"/>
    </row>
    <row r="4867" spans="1:20" s="94" customFormat="1" ht="20.100000000000001" customHeight="1">
      <c r="A4867" s="88"/>
      <c r="B4867" s="89"/>
      <c r="C4867" s="90"/>
      <c r="D4867" s="91"/>
      <c r="E4867" s="92"/>
      <c r="F4867" s="89" t="s">
        <v>447</v>
      </c>
      <c r="G4867" s="89" t="s">
        <v>451</v>
      </c>
      <c r="H4867" s="89" t="s">
        <v>434</v>
      </c>
      <c r="I4867" s="88"/>
      <c r="J4867" s="93" t="s">
        <v>435</v>
      </c>
      <c r="K4867" s="235" t="s">
        <v>438</v>
      </c>
      <c r="L4867" s="235">
        <f>COUNTIF(H4866:H4875,"S")</f>
        <v>7</v>
      </c>
      <c r="M4867" s="235">
        <v>200</v>
      </c>
      <c r="N4867" s="251">
        <f>L4867*M4867</f>
        <v>1400</v>
      </c>
      <c r="O4867" s="251"/>
      <c r="P4867" s="251">
        <f>N4867+O4867</f>
        <v>1400</v>
      </c>
      <c r="Q4867" s="95">
        <f>P4867/P4870</f>
        <v>0.68627450980392157</v>
      </c>
      <c r="R4867" s="95"/>
      <c r="S4867" s="95"/>
      <c r="T4867" s="95"/>
    </row>
    <row r="4868" spans="1:20" s="94" customFormat="1" ht="20.100000000000001" customHeight="1">
      <c r="A4868" s="88"/>
      <c r="B4868" s="89"/>
      <c r="C4868" s="90"/>
      <c r="D4868" s="91"/>
      <c r="E4868" s="92"/>
      <c r="F4868" s="89" t="s">
        <v>451</v>
      </c>
      <c r="G4868" s="89" t="s">
        <v>454</v>
      </c>
      <c r="H4868" s="89" t="s">
        <v>438</v>
      </c>
      <c r="I4868" s="88"/>
      <c r="J4868" s="93" t="s">
        <v>435</v>
      </c>
      <c r="K4868" s="235" t="s">
        <v>440</v>
      </c>
      <c r="L4868" s="235">
        <f>COUNTIF(H4866:H4876,"RR")</f>
        <v>0</v>
      </c>
      <c r="M4868" s="235">
        <v>200</v>
      </c>
      <c r="N4868" s="251">
        <f>L4868*M4868</f>
        <v>0</v>
      </c>
      <c r="O4868" s="251"/>
      <c r="P4868" s="251">
        <f>N4868+O4868</f>
        <v>0</v>
      </c>
      <c r="Q4868" s="95">
        <f>P4868/P4870</f>
        <v>0</v>
      </c>
      <c r="R4868" s="95"/>
      <c r="S4868" s="95"/>
      <c r="T4868" s="95"/>
    </row>
    <row r="4869" spans="1:20" s="94" customFormat="1" ht="20.100000000000001" customHeight="1">
      <c r="A4869" s="88"/>
      <c r="B4869" s="89"/>
      <c r="C4869" s="90"/>
      <c r="D4869" s="91"/>
      <c r="E4869" s="92"/>
      <c r="F4869" s="89" t="s">
        <v>454</v>
      </c>
      <c r="G4869" s="89" t="s">
        <v>455</v>
      </c>
      <c r="H4869" s="89" t="s">
        <v>438</v>
      </c>
      <c r="I4869" s="88"/>
      <c r="J4869" s="93" t="s">
        <v>435</v>
      </c>
      <c r="K4869" s="235" t="s">
        <v>443</v>
      </c>
      <c r="L4869" s="235">
        <f>COUNTIF(H4866:H4876,"RB")</f>
        <v>1</v>
      </c>
      <c r="M4869" s="235">
        <v>200</v>
      </c>
      <c r="N4869" s="251">
        <f>L4869*M4869</f>
        <v>200</v>
      </c>
      <c r="O4869" s="251"/>
      <c r="P4869" s="251">
        <f>N4869+O4869</f>
        <v>200</v>
      </c>
      <c r="Q4869" s="95">
        <f>P4869/P4870</f>
        <v>9.8039215686274508E-2</v>
      </c>
      <c r="R4869" s="95"/>
      <c r="S4869" s="95"/>
      <c r="T4869" s="95"/>
    </row>
    <row r="4870" spans="1:20" s="94" customFormat="1" ht="20.100000000000001" customHeight="1">
      <c r="A4870" s="88"/>
      <c r="B4870" s="89"/>
      <c r="C4870" s="90"/>
      <c r="D4870" s="91"/>
      <c r="E4870" s="92"/>
      <c r="F4870" s="89" t="s">
        <v>455</v>
      </c>
      <c r="G4870" s="89" t="s">
        <v>456</v>
      </c>
      <c r="H4870" s="89" t="s">
        <v>443</v>
      </c>
      <c r="I4870" s="88"/>
      <c r="J4870" s="93" t="s">
        <v>40</v>
      </c>
      <c r="K4870" s="235"/>
      <c r="L4870" s="235"/>
      <c r="M4870" s="235"/>
      <c r="N4870" s="251"/>
      <c r="O4870" s="251"/>
      <c r="P4870" s="251">
        <f>SUM(P4866:P4869)</f>
        <v>2040</v>
      </c>
      <c r="Q4870" s="95">
        <f>SUM(Q4866:Q4869)</f>
        <v>1</v>
      </c>
      <c r="R4870" s="95"/>
      <c r="S4870" s="95"/>
      <c r="T4870" s="95"/>
    </row>
    <row r="4871" spans="1:20" s="94" customFormat="1" ht="20.100000000000001" customHeight="1">
      <c r="A4871" s="88"/>
      <c r="B4871" s="89"/>
      <c r="C4871" s="90"/>
      <c r="D4871" s="91"/>
      <c r="E4871" s="92"/>
      <c r="F4871" s="89" t="s">
        <v>456</v>
      </c>
      <c r="G4871" s="89" t="s">
        <v>457</v>
      </c>
      <c r="H4871" s="89" t="s">
        <v>438</v>
      </c>
      <c r="I4871" s="88"/>
      <c r="J4871" s="93" t="s">
        <v>435</v>
      </c>
      <c r="K4871" s="235"/>
      <c r="L4871" s="235"/>
      <c r="M4871" s="235"/>
      <c r="N4871" s="251"/>
      <c r="O4871" s="251"/>
      <c r="P4871" s="251"/>
    </row>
    <row r="4872" spans="1:20" s="94" customFormat="1" ht="20.100000000000001" customHeight="1">
      <c r="A4872" s="88"/>
      <c r="B4872" s="89"/>
      <c r="C4872" s="90"/>
      <c r="D4872" s="91"/>
      <c r="E4872" s="92"/>
      <c r="F4872" s="89" t="s">
        <v>457</v>
      </c>
      <c r="G4872" s="89" t="s">
        <v>460</v>
      </c>
      <c r="H4872" s="89" t="s">
        <v>438</v>
      </c>
      <c r="I4872" s="88"/>
      <c r="J4872" s="93" t="s">
        <v>435</v>
      </c>
      <c r="K4872" s="235"/>
      <c r="L4872" s="235"/>
      <c r="M4872" s="235"/>
      <c r="N4872" s="251"/>
      <c r="O4872" s="251"/>
      <c r="P4872" s="251"/>
    </row>
    <row r="4873" spans="1:20" s="94" customFormat="1" ht="20.100000000000001" customHeight="1">
      <c r="A4873" s="88"/>
      <c r="B4873" s="89"/>
      <c r="C4873" s="90"/>
      <c r="D4873" s="91"/>
      <c r="E4873" s="92"/>
      <c r="F4873" s="89" t="s">
        <v>460</v>
      </c>
      <c r="G4873" s="89" t="s">
        <v>463</v>
      </c>
      <c r="H4873" s="89" t="s">
        <v>438</v>
      </c>
      <c r="I4873" s="88"/>
      <c r="J4873" s="93" t="s">
        <v>435</v>
      </c>
      <c r="K4873" s="235"/>
      <c r="L4873" s="235"/>
      <c r="M4873" s="235"/>
      <c r="N4873" s="251"/>
      <c r="O4873" s="251"/>
      <c r="P4873" s="251"/>
    </row>
    <row r="4874" spans="1:20" s="94" customFormat="1" ht="20.100000000000001" customHeight="1">
      <c r="A4874" s="88"/>
      <c r="B4874" s="89"/>
      <c r="C4874" s="90"/>
      <c r="D4874" s="91"/>
      <c r="E4874" s="92"/>
      <c r="F4874" s="89" t="s">
        <v>463</v>
      </c>
      <c r="G4874" s="89" t="s">
        <v>464</v>
      </c>
      <c r="H4874" s="89" t="s">
        <v>438</v>
      </c>
      <c r="I4874" s="88"/>
      <c r="J4874" s="93" t="s">
        <v>435</v>
      </c>
      <c r="K4874" s="235"/>
      <c r="L4874" s="235"/>
      <c r="M4874" s="235"/>
      <c r="N4874" s="251"/>
      <c r="O4874" s="251"/>
      <c r="P4874" s="251"/>
    </row>
    <row r="4875" spans="1:20" s="94" customFormat="1" ht="20.100000000000001" customHeight="1">
      <c r="A4875" s="88"/>
      <c r="B4875" s="89"/>
      <c r="C4875" s="90"/>
      <c r="D4875" s="91"/>
      <c r="E4875" s="92"/>
      <c r="F4875" s="89" t="s">
        <v>464</v>
      </c>
      <c r="G4875" s="89" t="s">
        <v>465</v>
      </c>
      <c r="H4875" s="89" t="s">
        <v>438</v>
      </c>
      <c r="I4875" s="88"/>
      <c r="J4875" s="93" t="s">
        <v>435</v>
      </c>
      <c r="K4875" s="235"/>
      <c r="L4875" s="235"/>
      <c r="M4875" s="235"/>
      <c r="N4875" s="251"/>
      <c r="O4875" s="251"/>
      <c r="P4875" s="251"/>
    </row>
    <row r="4876" spans="1:20" s="94" customFormat="1" ht="20.100000000000001" customHeight="1">
      <c r="A4876" s="88"/>
      <c r="B4876" s="89"/>
      <c r="C4876" s="90"/>
      <c r="D4876" s="91"/>
      <c r="E4876" s="92"/>
      <c r="F4876" s="89" t="s">
        <v>465</v>
      </c>
      <c r="G4876" s="89" t="s">
        <v>754</v>
      </c>
      <c r="H4876" s="89" t="s">
        <v>438</v>
      </c>
      <c r="I4876" s="88"/>
      <c r="J4876" s="93" t="s">
        <v>435</v>
      </c>
      <c r="K4876" s="235"/>
      <c r="L4876" s="235"/>
      <c r="M4876" s="235"/>
      <c r="N4876" s="251"/>
      <c r="O4876" s="251"/>
      <c r="P4876" s="251"/>
    </row>
    <row r="4877" spans="1:20" s="25" customFormat="1" ht="20.100000000000001" customHeight="1">
      <c r="A4877" s="20"/>
      <c r="B4877" s="44"/>
      <c r="C4877" s="41"/>
      <c r="D4877" s="42"/>
      <c r="E4877" s="43"/>
      <c r="F4877" s="44"/>
      <c r="G4877" s="44"/>
      <c r="H4877" s="44"/>
      <c r="I4877" s="20"/>
      <c r="J4877" s="24"/>
      <c r="K4877" s="226"/>
      <c r="L4877" s="226"/>
      <c r="M4877" s="226"/>
      <c r="N4877" s="239"/>
      <c r="O4877" s="239"/>
      <c r="P4877" s="239"/>
    </row>
    <row r="4878" spans="1:20" s="25" customFormat="1" ht="20.100000000000001" customHeight="1">
      <c r="A4878" s="20"/>
      <c r="B4878" s="44"/>
      <c r="C4878" s="41"/>
      <c r="D4878" s="42"/>
      <c r="E4878" s="43"/>
      <c r="F4878" s="44"/>
      <c r="G4878" s="44"/>
      <c r="H4878" s="44"/>
      <c r="I4878" s="20"/>
      <c r="J4878" s="24"/>
      <c r="K4878" s="226"/>
      <c r="L4878" s="226"/>
      <c r="M4878" s="226"/>
      <c r="N4878" s="239"/>
      <c r="O4878" s="239"/>
      <c r="P4878" s="239"/>
    </row>
    <row r="4879" spans="1:20" s="94" customFormat="1" ht="20.100000000000001" customHeight="1">
      <c r="A4879" s="88"/>
      <c r="B4879" s="89">
        <v>344</v>
      </c>
      <c r="C4879" s="90">
        <v>3.0750000000000002</v>
      </c>
      <c r="D4879" s="91" t="s">
        <v>755</v>
      </c>
      <c r="E4879" s="92">
        <v>8.4</v>
      </c>
      <c r="F4879" s="89" t="s">
        <v>433</v>
      </c>
      <c r="G4879" s="89" t="s">
        <v>447</v>
      </c>
      <c r="H4879" s="89" t="s">
        <v>434</v>
      </c>
      <c r="I4879" s="88"/>
      <c r="J4879" s="93" t="s">
        <v>435</v>
      </c>
      <c r="K4879" s="235" t="s">
        <v>434</v>
      </c>
      <c r="L4879" s="235">
        <f>COUNTIF(H4879:H4920,"B")</f>
        <v>26</v>
      </c>
      <c r="M4879" s="235">
        <v>200</v>
      </c>
      <c r="N4879" s="251">
        <f>L4879*M4879</f>
        <v>5200</v>
      </c>
      <c r="O4879" s="251"/>
      <c r="P4879" s="251">
        <f>O4879+N4879</f>
        <v>5200</v>
      </c>
      <c r="Q4879" s="95">
        <f>P4879/P4883</f>
        <v>0.61904761904761907</v>
      </c>
      <c r="R4879" s="95"/>
      <c r="S4879" s="95"/>
      <c r="T4879" s="95"/>
    </row>
    <row r="4880" spans="1:20" s="94" customFormat="1" ht="20.100000000000001" customHeight="1">
      <c r="A4880" s="88"/>
      <c r="B4880" s="89"/>
      <c r="C4880" s="90"/>
      <c r="D4880" s="91"/>
      <c r="E4880" s="92"/>
      <c r="F4880" s="89" t="s">
        <v>447</v>
      </c>
      <c r="G4880" s="89" t="s">
        <v>451</v>
      </c>
      <c r="H4880" s="89" t="s">
        <v>434</v>
      </c>
      <c r="I4880" s="88"/>
      <c r="J4880" s="93" t="s">
        <v>435</v>
      </c>
      <c r="K4880" s="235" t="s">
        <v>438</v>
      </c>
      <c r="L4880" s="235">
        <f>COUNTIF(H4879:H4920,"S")</f>
        <v>11</v>
      </c>
      <c r="M4880" s="235">
        <v>200</v>
      </c>
      <c r="N4880" s="251">
        <f>L4880*M4880</f>
        <v>2200</v>
      </c>
      <c r="O4880" s="251"/>
      <c r="P4880" s="251">
        <f>N4880+O4880</f>
        <v>2200</v>
      </c>
      <c r="Q4880" s="95">
        <f>P4880/P4883</f>
        <v>0.26190476190476192</v>
      </c>
      <c r="R4880" s="95"/>
      <c r="S4880" s="95"/>
      <c r="T4880" s="95"/>
    </row>
    <row r="4881" spans="1:20" s="94" customFormat="1" ht="20.100000000000001" customHeight="1">
      <c r="A4881" s="88"/>
      <c r="B4881" s="89"/>
      <c r="C4881" s="90"/>
      <c r="D4881" s="91"/>
      <c r="E4881" s="92"/>
      <c r="F4881" s="89" t="s">
        <v>451</v>
      </c>
      <c r="G4881" s="89" t="s">
        <v>454</v>
      </c>
      <c r="H4881" s="89" t="s">
        <v>434</v>
      </c>
      <c r="I4881" s="88"/>
      <c r="J4881" s="93" t="s">
        <v>435</v>
      </c>
      <c r="K4881" s="235" t="s">
        <v>440</v>
      </c>
      <c r="L4881" s="235">
        <f>COUNTIF(H4879:H4920,"RR")</f>
        <v>0</v>
      </c>
      <c r="M4881" s="235">
        <v>200</v>
      </c>
      <c r="N4881" s="251">
        <f>L4881*M4881</f>
        <v>0</v>
      </c>
      <c r="O4881" s="251"/>
      <c r="P4881" s="251">
        <f>N4881+O4881</f>
        <v>0</v>
      </c>
      <c r="Q4881" s="95">
        <f>P4881/P4883</f>
        <v>0</v>
      </c>
      <c r="R4881" s="95"/>
      <c r="S4881" s="95"/>
      <c r="T4881" s="95"/>
    </row>
    <row r="4882" spans="1:20" s="94" customFormat="1" ht="20.100000000000001" customHeight="1">
      <c r="A4882" s="88"/>
      <c r="B4882" s="89"/>
      <c r="C4882" s="90"/>
      <c r="D4882" s="91"/>
      <c r="E4882" s="92"/>
      <c r="F4882" s="89" t="s">
        <v>454</v>
      </c>
      <c r="G4882" s="89" t="s">
        <v>455</v>
      </c>
      <c r="H4882" s="89" t="s">
        <v>434</v>
      </c>
      <c r="I4882" s="88"/>
      <c r="J4882" s="93" t="s">
        <v>435</v>
      </c>
      <c r="K4882" s="235" t="s">
        <v>443</v>
      </c>
      <c r="L4882" s="235">
        <f>COUNTIF(H4879:H4920,"RB")</f>
        <v>5</v>
      </c>
      <c r="M4882" s="235">
        <v>200</v>
      </c>
      <c r="N4882" s="251">
        <f>L4882*M4882</f>
        <v>1000</v>
      </c>
      <c r="O4882" s="251"/>
      <c r="P4882" s="251">
        <f>N4882+O4882</f>
        <v>1000</v>
      </c>
      <c r="Q4882" s="95">
        <f>P4882/P4883</f>
        <v>0.11904761904761904</v>
      </c>
      <c r="R4882" s="95"/>
      <c r="S4882" s="95"/>
      <c r="T4882" s="95"/>
    </row>
    <row r="4883" spans="1:20" s="94" customFormat="1" ht="20.100000000000001" customHeight="1">
      <c r="A4883" s="88"/>
      <c r="B4883" s="89"/>
      <c r="C4883" s="90"/>
      <c r="D4883" s="91"/>
      <c r="E4883" s="92"/>
      <c r="F4883" s="89" t="s">
        <v>455</v>
      </c>
      <c r="G4883" s="89" t="s">
        <v>456</v>
      </c>
      <c r="H4883" s="89" t="s">
        <v>434</v>
      </c>
      <c r="I4883" s="88"/>
      <c r="J4883" s="93" t="s">
        <v>435</v>
      </c>
      <c r="K4883" s="235"/>
      <c r="L4883" s="235"/>
      <c r="M4883" s="235"/>
      <c r="N4883" s="251"/>
      <c r="O4883" s="251"/>
      <c r="P4883" s="251">
        <f>SUM(P4879:P4882)</f>
        <v>8400</v>
      </c>
      <c r="Q4883" s="95">
        <f>SUM(Q4879:Q4882)</f>
        <v>1</v>
      </c>
      <c r="R4883" s="95"/>
      <c r="S4883" s="95"/>
      <c r="T4883" s="95"/>
    </row>
    <row r="4884" spans="1:20" s="94" customFormat="1" ht="20.100000000000001" customHeight="1">
      <c r="A4884" s="88"/>
      <c r="B4884" s="89"/>
      <c r="C4884" s="90"/>
      <c r="D4884" s="91"/>
      <c r="E4884" s="92"/>
      <c r="F4884" s="89" t="s">
        <v>456</v>
      </c>
      <c r="G4884" s="89" t="s">
        <v>457</v>
      </c>
      <c r="H4884" s="89" t="s">
        <v>434</v>
      </c>
      <c r="I4884" s="88"/>
      <c r="J4884" s="93" t="s">
        <v>435</v>
      </c>
      <c r="K4884" s="235"/>
      <c r="L4884" s="235"/>
      <c r="M4884" s="235"/>
      <c r="N4884" s="251"/>
      <c r="O4884" s="251"/>
      <c r="P4884" s="251"/>
    </row>
    <row r="4885" spans="1:20" s="94" customFormat="1" ht="20.100000000000001" customHeight="1">
      <c r="A4885" s="88"/>
      <c r="B4885" s="89"/>
      <c r="C4885" s="90"/>
      <c r="D4885" s="91"/>
      <c r="E4885" s="92"/>
      <c r="F4885" s="89" t="s">
        <v>457</v>
      </c>
      <c r="G4885" s="89" t="s">
        <v>460</v>
      </c>
      <c r="H4885" s="89" t="s">
        <v>434</v>
      </c>
      <c r="I4885" s="88"/>
      <c r="J4885" s="93" t="s">
        <v>435</v>
      </c>
      <c r="K4885" s="235"/>
      <c r="L4885" s="235"/>
      <c r="M4885" s="235"/>
      <c r="N4885" s="251"/>
      <c r="O4885" s="251"/>
      <c r="P4885" s="251"/>
    </row>
    <row r="4886" spans="1:20" s="94" customFormat="1" ht="20.100000000000001" customHeight="1">
      <c r="A4886" s="88"/>
      <c r="B4886" s="89"/>
      <c r="C4886" s="90"/>
      <c r="D4886" s="91"/>
      <c r="E4886" s="92"/>
      <c r="F4886" s="89" t="s">
        <v>460</v>
      </c>
      <c r="G4886" s="89" t="s">
        <v>463</v>
      </c>
      <c r="H4886" s="89" t="s">
        <v>434</v>
      </c>
      <c r="I4886" s="88"/>
      <c r="J4886" s="93" t="s">
        <v>435</v>
      </c>
      <c r="K4886" s="235"/>
      <c r="L4886" s="235"/>
      <c r="M4886" s="235"/>
      <c r="N4886" s="251"/>
      <c r="O4886" s="251"/>
      <c r="P4886" s="251"/>
    </row>
    <row r="4887" spans="1:20" s="94" customFormat="1" ht="20.100000000000001" customHeight="1">
      <c r="A4887" s="88"/>
      <c r="B4887" s="89"/>
      <c r="C4887" s="90"/>
      <c r="D4887" s="91"/>
      <c r="E4887" s="92"/>
      <c r="F4887" s="89" t="s">
        <v>463</v>
      </c>
      <c r="G4887" s="89" t="s">
        <v>464</v>
      </c>
      <c r="H4887" s="89" t="s">
        <v>434</v>
      </c>
      <c r="I4887" s="88"/>
      <c r="J4887" s="93" t="s">
        <v>435</v>
      </c>
      <c r="K4887" s="235"/>
      <c r="L4887" s="235"/>
      <c r="M4887" s="235"/>
      <c r="N4887" s="251"/>
      <c r="O4887" s="251"/>
      <c r="P4887" s="251"/>
    </row>
    <row r="4888" spans="1:20" s="94" customFormat="1" ht="20.100000000000001" customHeight="1">
      <c r="A4888" s="88"/>
      <c r="B4888" s="89"/>
      <c r="C4888" s="90"/>
      <c r="D4888" s="91"/>
      <c r="E4888" s="92"/>
      <c r="F4888" s="89" t="s">
        <v>464</v>
      </c>
      <c r="G4888" s="89" t="s">
        <v>465</v>
      </c>
      <c r="H4888" s="89" t="s">
        <v>434</v>
      </c>
      <c r="I4888" s="88"/>
      <c r="J4888" s="93" t="s">
        <v>435</v>
      </c>
      <c r="K4888" s="235"/>
      <c r="L4888" s="235"/>
      <c r="M4888" s="235"/>
      <c r="N4888" s="251"/>
      <c r="O4888" s="251"/>
      <c r="P4888" s="251"/>
    </row>
    <row r="4889" spans="1:20" s="94" customFormat="1" ht="20.100000000000001" customHeight="1">
      <c r="A4889" s="88"/>
      <c r="B4889" s="89"/>
      <c r="C4889" s="90"/>
      <c r="D4889" s="91"/>
      <c r="E4889" s="92"/>
      <c r="F4889" s="89" t="s">
        <v>465</v>
      </c>
      <c r="G4889" s="89" t="s">
        <v>466</v>
      </c>
      <c r="H4889" s="89" t="s">
        <v>434</v>
      </c>
      <c r="I4889" s="88"/>
      <c r="J4889" s="93" t="s">
        <v>435</v>
      </c>
      <c r="K4889" s="235"/>
      <c r="L4889" s="235"/>
      <c r="M4889" s="235"/>
      <c r="N4889" s="251"/>
      <c r="O4889" s="251"/>
      <c r="P4889" s="251"/>
    </row>
    <row r="4890" spans="1:20" s="94" customFormat="1" ht="20.100000000000001" customHeight="1">
      <c r="A4890" s="88"/>
      <c r="B4890" s="89"/>
      <c r="C4890" s="90"/>
      <c r="D4890" s="91"/>
      <c r="E4890" s="92"/>
      <c r="F4890" s="89" t="s">
        <v>466</v>
      </c>
      <c r="G4890" s="89" t="s">
        <v>467</v>
      </c>
      <c r="H4890" s="89" t="s">
        <v>434</v>
      </c>
      <c r="I4890" s="88"/>
      <c r="J4890" s="93" t="s">
        <v>435</v>
      </c>
      <c r="K4890" s="235"/>
      <c r="L4890" s="235"/>
      <c r="M4890" s="235"/>
      <c r="N4890" s="251"/>
      <c r="O4890" s="251"/>
      <c r="P4890" s="251"/>
    </row>
    <row r="4891" spans="1:20" s="94" customFormat="1" ht="20.100000000000001" customHeight="1">
      <c r="A4891" s="88"/>
      <c r="B4891" s="89"/>
      <c r="C4891" s="90"/>
      <c r="D4891" s="91"/>
      <c r="E4891" s="92"/>
      <c r="F4891" s="89" t="s">
        <v>467</v>
      </c>
      <c r="G4891" s="89" t="s">
        <v>468</v>
      </c>
      <c r="H4891" s="89" t="s">
        <v>438</v>
      </c>
      <c r="I4891" s="88"/>
      <c r="J4891" s="93" t="s">
        <v>435</v>
      </c>
      <c r="K4891" s="235"/>
      <c r="L4891" s="235"/>
      <c r="M4891" s="235"/>
      <c r="N4891" s="251"/>
      <c r="O4891" s="251"/>
      <c r="P4891" s="251"/>
    </row>
    <row r="4892" spans="1:20" s="94" customFormat="1" ht="20.100000000000001" customHeight="1">
      <c r="A4892" s="88"/>
      <c r="B4892" s="89"/>
      <c r="C4892" s="90"/>
      <c r="D4892" s="91"/>
      <c r="E4892" s="92"/>
      <c r="F4892" s="89" t="s">
        <v>468</v>
      </c>
      <c r="G4892" s="89" t="s">
        <v>469</v>
      </c>
      <c r="H4892" s="89" t="s">
        <v>434</v>
      </c>
      <c r="I4892" s="88"/>
      <c r="J4892" s="93" t="s">
        <v>435</v>
      </c>
      <c r="K4892" s="235"/>
      <c r="L4892" s="235"/>
      <c r="M4892" s="235"/>
      <c r="N4892" s="251"/>
      <c r="O4892" s="251"/>
      <c r="P4892" s="251"/>
    </row>
    <row r="4893" spans="1:20" s="94" customFormat="1" ht="20.100000000000001" customHeight="1">
      <c r="A4893" s="88"/>
      <c r="B4893" s="89"/>
      <c r="C4893" s="90"/>
      <c r="D4893" s="91"/>
      <c r="E4893" s="92"/>
      <c r="F4893" s="89" t="s">
        <v>469</v>
      </c>
      <c r="G4893" s="89" t="s">
        <v>470</v>
      </c>
      <c r="H4893" s="89" t="s">
        <v>434</v>
      </c>
      <c r="I4893" s="88"/>
      <c r="J4893" s="93" t="s">
        <v>435</v>
      </c>
      <c r="K4893" s="235"/>
      <c r="L4893" s="235"/>
      <c r="M4893" s="235"/>
      <c r="N4893" s="251"/>
      <c r="O4893" s="251"/>
      <c r="P4893" s="251"/>
    </row>
    <row r="4894" spans="1:20" s="94" customFormat="1" ht="20.100000000000001" customHeight="1">
      <c r="A4894" s="88"/>
      <c r="B4894" s="89"/>
      <c r="C4894" s="90"/>
      <c r="D4894" s="91"/>
      <c r="E4894" s="92"/>
      <c r="F4894" s="89" t="s">
        <v>470</v>
      </c>
      <c r="G4894" s="89" t="s">
        <v>471</v>
      </c>
      <c r="H4894" s="89" t="s">
        <v>434</v>
      </c>
      <c r="I4894" s="88"/>
      <c r="J4894" s="93" t="s">
        <v>435</v>
      </c>
      <c r="K4894" s="235"/>
      <c r="L4894" s="235"/>
      <c r="M4894" s="235"/>
      <c r="N4894" s="251"/>
      <c r="O4894" s="251"/>
      <c r="P4894" s="251"/>
    </row>
    <row r="4895" spans="1:20" s="94" customFormat="1" ht="20.100000000000001" customHeight="1">
      <c r="A4895" s="88"/>
      <c r="B4895" s="89"/>
      <c r="C4895" s="90"/>
      <c r="D4895" s="91"/>
      <c r="E4895" s="92"/>
      <c r="F4895" s="89" t="s">
        <v>471</v>
      </c>
      <c r="G4895" s="89" t="s">
        <v>473</v>
      </c>
      <c r="H4895" s="89" t="s">
        <v>438</v>
      </c>
      <c r="I4895" s="88"/>
      <c r="J4895" s="93" t="s">
        <v>435</v>
      </c>
      <c r="K4895" s="235"/>
      <c r="L4895" s="235"/>
      <c r="M4895" s="235"/>
      <c r="N4895" s="251"/>
      <c r="O4895" s="251"/>
      <c r="P4895" s="251"/>
    </row>
    <row r="4896" spans="1:20" s="94" customFormat="1" ht="20.100000000000001" customHeight="1">
      <c r="A4896" s="88"/>
      <c r="B4896" s="89"/>
      <c r="C4896" s="90"/>
      <c r="D4896" s="91"/>
      <c r="E4896" s="92"/>
      <c r="F4896" s="89" t="s">
        <v>473</v>
      </c>
      <c r="G4896" s="89" t="s">
        <v>474</v>
      </c>
      <c r="H4896" s="89" t="s">
        <v>434</v>
      </c>
      <c r="I4896" s="88"/>
      <c r="J4896" s="93" t="s">
        <v>435</v>
      </c>
      <c r="K4896" s="235"/>
      <c r="L4896" s="235"/>
      <c r="M4896" s="235"/>
      <c r="N4896" s="251"/>
      <c r="O4896" s="251"/>
      <c r="P4896" s="251"/>
    </row>
    <row r="4897" spans="1:16" s="94" customFormat="1" ht="20.100000000000001" customHeight="1">
      <c r="A4897" s="88"/>
      <c r="B4897" s="89"/>
      <c r="C4897" s="90"/>
      <c r="D4897" s="91"/>
      <c r="E4897" s="92"/>
      <c r="F4897" s="89" t="s">
        <v>474</v>
      </c>
      <c r="G4897" s="89" t="s">
        <v>475</v>
      </c>
      <c r="H4897" s="89" t="s">
        <v>434</v>
      </c>
      <c r="I4897" s="88"/>
      <c r="J4897" s="93" t="s">
        <v>435</v>
      </c>
      <c r="K4897" s="235"/>
      <c r="L4897" s="235"/>
      <c r="M4897" s="235"/>
      <c r="N4897" s="251"/>
      <c r="O4897" s="251"/>
      <c r="P4897" s="251"/>
    </row>
    <row r="4898" spans="1:16" s="94" customFormat="1" ht="20.100000000000001" customHeight="1">
      <c r="A4898" s="88"/>
      <c r="B4898" s="89"/>
      <c r="C4898" s="90"/>
      <c r="D4898" s="91"/>
      <c r="E4898" s="92"/>
      <c r="F4898" s="89" t="s">
        <v>475</v>
      </c>
      <c r="G4898" s="89" t="s">
        <v>476</v>
      </c>
      <c r="H4898" s="89" t="s">
        <v>438</v>
      </c>
      <c r="I4898" s="88"/>
      <c r="J4898" s="93" t="s">
        <v>435</v>
      </c>
      <c r="K4898" s="235"/>
      <c r="L4898" s="235"/>
      <c r="M4898" s="235"/>
      <c r="N4898" s="251"/>
      <c r="O4898" s="251"/>
      <c r="P4898" s="251"/>
    </row>
    <row r="4899" spans="1:16" s="94" customFormat="1" ht="20.100000000000001" customHeight="1">
      <c r="A4899" s="88"/>
      <c r="B4899" s="89"/>
      <c r="C4899" s="90"/>
      <c r="D4899" s="91"/>
      <c r="E4899" s="92"/>
      <c r="F4899" s="89" t="s">
        <v>476</v>
      </c>
      <c r="G4899" s="89" t="s">
        <v>477</v>
      </c>
      <c r="H4899" s="89" t="s">
        <v>434</v>
      </c>
      <c r="I4899" s="88"/>
      <c r="J4899" s="93" t="s">
        <v>435</v>
      </c>
      <c r="K4899" s="235"/>
      <c r="L4899" s="235"/>
      <c r="M4899" s="235"/>
      <c r="N4899" s="251"/>
      <c r="O4899" s="251"/>
      <c r="P4899" s="251"/>
    </row>
    <row r="4900" spans="1:16" s="94" customFormat="1" ht="20.100000000000001" customHeight="1">
      <c r="A4900" s="88"/>
      <c r="B4900" s="89"/>
      <c r="C4900" s="90"/>
      <c r="D4900" s="91"/>
      <c r="E4900" s="92"/>
      <c r="F4900" s="89" t="s">
        <v>477</v>
      </c>
      <c r="G4900" s="89" t="s">
        <v>543</v>
      </c>
      <c r="H4900" s="89" t="s">
        <v>434</v>
      </c>
      <c r="I4900" s="88"/>
      <c r="J4900" s="93" t="s">
        <v>435</v>
      </c>
      <c r="K4900" s="235"/>
      <c r="L4900" s="235"/>
      <c r="M4900" s="235"/>
      <c r="N4900" s="251"/>
      <c r="O4900" s="251"/>
      <c r="P4900" s="251"/>
    </row>
    <row r="4901" spans="1:16" s="94" customFormat="1" ht="20.100000000000001" customHeight="1">
      <c r="A4901" s="88"/>
      <c r="B4901" s="89"/>
      <c r="C4901" s="90"/>
      <c r="D4901" s="91"/>
      <c r="E4901" s="92"/>
      <c r="F4901" s="89" t="s">
        <v>543</v>
      </c>
      <c r="G4901" s="89" t="s">
        <v>550</v>
      </c>
      <c r="H4901" s="89" t="s">
        <v>434</v>
      </c>
      <c r="I4901" s="88"/>
      <c r="J4901" s="93" t="s">
        <v>435</v>
      </c>
      <c r="K4901" s="235"/>
      <c r="L4901" s="235"/>
      <c r="M4901" s="235"/>
      <c r="N4901" s="251"/>
      <c r="O4901" s="251"/>
      <c r="P4901" s="251"/>
    </row>
    <row r="4902" spans="1:16" s="94" customFormat="1" ht="20.100000000000001" customHeight="1">
      <c r="A4902" s="88"/>
      <c r="B4902" s="89"/>
      <c r="C4902" s="90"/>
      <c r="D4902" s="91"/>
      <c r="E4902" s="92"/>
      <c r="F4902" s="89" t="s">
        <v>550</v>
      </c>
      <c r="G4902" s="89" t="s">
        <v>551</v>
      </c>
      <c r="H4902" s="89" t="s">
        <v>434</v>
      </c>
      <c r="I4902" s="88"/>
      <c r="J4902" s="93" t="s">
        <v>435</v>
      </c>
      <c r="K4902" s="235"/>
      <c r="L4902" s="235"/>
      <c r="M4902" s="235"/>
      <c r="N4902" s="251"/>
      <c r="O4902" s="251"/>
      <c r="P4902" s="251"/>
    </row>
    <row r="4903" spans="1:16" s="94" customFormat="1" ht="20.100000000000001" customHeight="1">
      <c r="A4903" s="88"/>
      <c r="B4903" s="89"/>
      <c r="C4903" s="90"/>
      <c r="D4903" s="91"/>
      <c r="E4903" s="92"/>
      <c r="F4903" s="89" t="s">
        <v>551</v>
      </c>
      <c r="G4903" s="89" t="s">
        <v>552</v>
      </c>
      <c r="H4903" s="89" t="s">
        <v>438</v>
      </c>
      <c r="I4903" s="88"/>
      <c r="J4903" s="93" t="s">
        <v>435</v>
      </c>
      <c r="K4903" s="235"/>
      <c r="L4903" s="235"/>
      <c r="M4903" s="235"/>
      <c r="N4903" s="251"/>
      <c r="O4903" s="251"/>
      <c r="P4903" s="251"/>
    </row>
    <row r="4904" spans="1:16" s="94" customFormat="1" ht="20.100000000000001" customHeight="1">
      <c r="A4904" s="88"/>
      <c r="B4904" s="89"/>
      <c r="C4904" s="90"/>
      <c r="D4904" s="91"/>
      <c r="E4904" s="92"/>
      <c r="F4904" s="89" t="s">
        <v>552</v>
      </c>
      <c r="G4904" s="89" t="s">
        <v>553</v>
      </c>
      <c r="H4904" s="89" t="s">
        <v>438</v>
      </c>
      <c r="I4904" s="88"/>
      <c r="J4904" s="93" t="s">
        <v>435</v>
      </c>
      <c r="K4904" s="235"/>
      <c r="L4904" s="235"/>
      <c r="M4904" s="235"/>
      <c r="N4904" s="251"/>
      <c r="O4904" s="251"/>
      <c r="P4904" s="251"/>
    </row>
    <row r="4905" spans="1:16" s="94" customFormat="1" ht="20.100000000000001" customHeight="1">
      <c r="A4905" s="88"/>
      <c r="B4905" s="89"/>
      <c r="C4905" s="90"/>
      <c r="D4905" s="91"/>
      <c r="E4905" s="92"/>
      <c r="F4905" s="89" t="s">
        <v>553</v>
      </c>
      <c r="G4905" s="89" t="s">
        <v>554</v>
      </c>
      <c r="H4905" s="89" t="s">
        <v>438</v>
      </c>
      <c r="I4905" s="88"/>
      <c r="J4905" s="93" t="s">
        <v>435</v>
      </c>
      <c r="K4905" s="235"/>
      <c r="L4905" s="235"/>
      <c r="M4905" s="235"/>
      <c r="N4905" s="251"/>
      <c r="O4905" s="251"/>
      <c r="P4905" s="251"/>
    </row>
    <row r="4906" spans="1:16" s="94" customFormat="1" ht="20.100000000000001" customHeight="1">
      <c r="A4906" s="88"/>
      <c r="B4906" s="89"/>
      <c r="C4906" s="90"/>
      <c r="D4906" s="91"/>
      <c r="E4906" s="92"/>
      <c r="F4906" s="89" t="s">
        <v>554</v>
      </c>
      <c r="G4906" s="89" t="s">
        <v>555</v>
      </c>
      <c r="H4906" s="89" t="s">
        <v>434</v>
      </c>
      <c r="I4906" s="88"/>
      <c r="J4906" s="93" t="s">
        <v>435</v>
      </c>
      <c r="K4906" s="235"/>
      <c r="L4906" s="235"/>
      <c r="M4906" s="235"/>
      <c r="N4906" s="251"/>
      <c r="O4906" s="251"/>
      <c r="P4906" s="251"/>
    </row>
    <row r="4907" spans="1:16" s="94" customFormat="1" ht="20.100000000000001" customHeight="1">
      <c r="A4907" s="88"/>
      <c r="B4907" s="89"/>
      <c r="C4907" s="90"/>
      <c r="D4907" s="91"/>
      <c r="E4907" s="92"/>
      <c r="F4907" s="89" t="s">
        <v>555</v>
      </c>
      <c r="G4907" s="89" t="s">
        <v>556</v>
      </c>
      <c r="H4907" s="89" t="s">
        <v>434</v>
      </c>
      <c r="I4907" s="88"/>
      <c r="J4907" s="93" t="s">
        <v>435</v>
      </c>
      <c r="K4907" s="235"/>
      <c r="L4907" s="235"/>
      <c r="M4907" s="235"/>
      <c r="N4907" s="251"/>
      <c r="O4907" s="251"/>
      <c r="P4907" s="251"/>
    </row>
    <row r="4908" spans="1:16" s="94" customFormat="1" ht="20.100000000000001" customHeight="1">
      <c r="A4908" s="88"/>
      <c r="B4908" s="89"/>
      <c r="C4908" s="90"/>
      <c r="D4908" s="91"/>
      <c r="E4908" s="92"/>
      <c r="F4908" s="89" t="s">
        <v>556</v>
      </c>
      <c r="G4908" s="89" t="s">
        <v>557</v>
      </c>
      <c r="H4908" s="89" t="s">
        <v>434</v>
      </c>
      <c r="I4908" s="88"/>
      <c r="J4908" s="93" t="s">
        <v>435</v>
      </c>
      <c r="K4908" s="235"/>
      <c r="L4908" s="235"/>
      <c r="M4908" s="235"/>
      <c r="N4908" s="251"/>
      <c r="O4908" s="251"/>
      <c r="P4908" s="251"/>
    </row>
    <row r="4909" spans="1:16" s="94" customFormat="1" ht="20.100000000000001" customHeight="1">
      <c r="A4909" s="88"/>
      <c r="B4909" s="89"/>
      <c r="C4909" s="90"/>
      <c r="D4909" s="91"/>
      <c r="E4909" s="92"/>
      <c r="F4909" s="89" t="s">
        <v>557</v>
      </c>
      <c r="G4909" s="89" t="s">
        <v>558</v>
      </c>
      <c r="H4909" s="89" t="s">
        <v>438</v>
      </c>
      <c r="I4909" s="88"/>
      <c r="J4909" s="93" t="s">
        <v>435</v>
      </c>
      <c r="K4909" s="235"/>
      <c r="L4909" s="235"/>
      <c r="M4909" s="235"/>
      <c r="N4909" s="251"/>
      <c r="O4909" s="251"/>
      <c r="P4909" s="251"/>
    </row>
    <row r="4910" spans="1:16" s="94" customFormat="1" ht="20.100000000000001" customHeight="1">
      <c r="A4910" s="88"/>
      <c r="B4910" s="89"/>
      <c r="C4910" s="90"/>
      <c r="D4910" s="91"/>
      <c r="E4910" s="92"/>
      <c r="F4910" s="89" t="s">
        <v>558</v>
      </c>
      <c r="G4910" s="89" t="s">
        <v>559</v>
      </c>
      <c r="H4910" s="89" t="s">
        <v>443</v>
      </c>
      <c r="I4910" s="88"/>
      <c r="J4910" s="93" t="s">
        <v>40</v>
      </c>
      <c r="K4910" s="235"/>
      <c r="L4910" s="235"/>
      <c r="M4910" s="235"/>
      <c r="N4910" s="251"/>
      <c r="O4910" s="251"/>
      <c r="P4910" s="251"/>
    </row>
    <row r="4911" spans="1:16" s="94" customFormat="1" ht="20.100000000000001" customHeight="1">
      <c r="A4911" s="88"/>
      <c r="B4911" s="89"/>
      <c r="C4911" s="90"/>
      <c r="D4911" s="91"/>
      <c r="E4911" s="92"/>
      <c r="F4911" s="89" t="s">
        <v>559</v>
      </c>
      <c r="G4911" s="89" t="s">
        <v>560</v>
      </c>
      <c r="H4911" s="89" t="s">
        <v>443</v>
      </c>
      <c r="I4911" s="88"/>
      <c r="J4911" s="93" t="s">
        <v>40</v>
      </c>
      <c r="K4911" s="235"/>
      <c r="L4911" s="235"/>
      <c r="M4911" s="235"/>
      <c r="N4911" s="251"/>
      <c r="O4911" s="251"/>
      <c r="P4911" s="251"/>
    </row>
    <row r="4912" spans="1:16" s="94" customFormat="1" ht="20.100000000000001" customHeight="1">
      <c r="A4912" s="88"/>
      <c r="B4912" s="89"/>
      <c r="C4912" s="90"/>
      <c r="D4912" s="91"/>
      <c r="E4912" s="92"/>
      <c r="F4912" s="89" t="s">
        <v>560</v>
      </c>
      <c r="G4912" s="89" t="s">
        <v>561</v>
      </c>
      <c r="H4912" s="89" t="s">
        <v>443</v>
      </c>
      <c r="I4912" s="88"/>
      <c r="J4912" s="93" t="s">
        <v>40</v>
      </c>
      <c r="K4912" s="235"/>
      <c r="L4912" s="235"/>
      <c r="M4912" s="235"/>
      <c r="N4912" s="251"/>
      <c r="O4912" s="251"/>
      <c r="P4912" s="251"/>
    </row>
    <row r="4913" spans="1:20" s="94" customFormat="1" ht="20.100000000000001" customHeight="1">
      <c r="A4913" s="88"/>
      <c r="B4913" s="89"/>
      <c r="C4913" s="90"/>
      <c r="D4913" s="91"/>
      <c r="E4913" s="92"/>
      <c r="F4913" s="89" t="s">
        <v>561</v>
      </c>
      <c r="G4913" s="89" t="s">
        <v>562</v>
      </c>
      <c r="H4913" s="89" t="s">
        <v>443</v>
      </c>
      <c r="I4913" s="88"/>
      <c r="J4913" s="93" t="s">
        <v>40</v>
      </c>
      <c r="K4913" s="235"/>
      <c r="L4913" s="235"/>
      <c r="M4913" s="235"/>
      <c r="N4913" s="251"/>
      <c r="O4913" s="251"/>
      <c r="P4913" s="251"/>
    </row>
    <row r="4914" spans="1:20" s="94" customFormat="1" ht="20.100000000000001" customHeight="1">
      <c r="A4914" s="88"/>
      <c r="B4914" s="89"/>
      <c r="C4914" s="90"/>
      <c r="D4914" s="91"/>
      <c r="E4914" s="92"/>
      <c r="F4914" s="89" t="s">
        <v>562</v>
      </c>
      <c r="G4914" s="89" t="s">
        <v>563</v>
      </c>
      <c r="H4914" s="89" t="s">
        <v>438</v>
      </c>
      <c r="I4914" s="88"/>
      <c r="J4914" s="93" t="s">
        <v>435</v>
      </c>
      <c r="K4914" s="235"/>
      <c r="L4914" s="235"/>
      <c r="M4914" s="235"/>
      <c r="N4914" s="251"/>
      <c r="O4914" s="251"/>
      <c r="P4914" s="251"/>
    </row>
    <row r="4915" spans="1:20" s="94" customFormat="1" ht="20.100000000000001" customHeight="1">
      <c r="A4915" s="88"/>
      <c r="B4915" s="89"/>
      <c r="C4915" s="90"/>
      <c r="D4915" s="91"/>
      <c r="E4915" s="92"/>
      <c r="F4915" s="89" t="s">
        <v>563</v>
      </c>
      <c r="G4915" s="89" t="s">
        <v>564</v>
      </c>
      <c r="H4915" s="89" t="s">
        <v>443</v>
      </c>
      <c r="I4915" s="88"/>
      <c r="J4915" s="93" t="s">
        <v>40</v>
      </c>
      <c r="K4915" s="235"/>
      <c r="L4915" s="235"/>
      <c r="M4915" s="235"/>
      <c r="N4915" s="251"/>
      <c r="O4915" s="251"/>
      <c r="P4915" s="251"/>
    </row>
    <row r="4916" spans="1:20" s="94" customFormat="1" ht="20.100000000000001" customHeight="1">
      <c r="A4916" s="88"/>
      <c r="B4916" s="89"/>
      <c r="C4916" s="90"/>
      <c r="D4916" s="91"/>
      <c r="E4916" s="92"/>
      <c r="F4916" s="89" t="s">
        <v>564</v>
      </c>
      <c r="G4916" s="89" t="s">
        <v>565</v>
      </c>
      <c r="H4916" s="89" t="s">
        <v>434</v>
      </c>
      <c r="I4916" s="88"/>
      <c r="J4916" s="93" t="s">
        <v>435</v>
      </c>
      <c r="K4916" s="235"/>
      <c r="L4916" s="235"/>
      <c r="M4916" s="235"/>
      <c r="N4916" s="251"/>
      <c r="O4916" s="251"/>
      <c r="P4916" s="251"/>
    </row>
    <row r="4917" spans="1:20" s="94" customFormat="1" ht="20.100000000000001" customHeight="1">
      <c r="A4917" s="88"/>
      <c r="B4917" s="89"/>
      <c r="C4917" s="90"/>
      <c r="D4917" s="91"/>
      <c r="E4917" s="92"/>
      <c r="F4917" s="89" t="s">
        <v>565</v>
      </c>
      <c r="G4917" s="89" t="s">
        <v>566</v>
      </c>
      <c r="H4917" s="89" t="s">
        <v>434</v>
      </c>
      <c r="I4917" s="88"/>
      <c r="J4917" s="93" t="s">
        <v>435</v>
      </c>
      <c r="K4917" s="235"/>
      <c r="L4917" s="235"/>
      <c r="M4917" s="235"/>
      <c r="N4917" s="251"/>
      <c r="O4917" s="251"/>
      <c r="P4917" s="251"/>
    </row>
    <row r="4918" spans="1:20" s="94" customFormat="1" ht="20.100000000000001" customHeight="1">
      <c r="A4918" s="88"/>
      <c r="B4918" s="89"/>
      <c r="C4918" s="90"/>
      <c r="D4918" s="91"/>
      <c r="E4918" s="92"/>
      <c r="F4918" s="89" t="s">
        <v>566</v>
      </c>
      <c r="G4918" s="89" t="s">
        <v>567</v>
      </c>
      <c r="H4918" s="89" t="s">
        <v>438</v>
      </c>
      <c r="I4918" s="88"/>
      <c r="J4918" s="93" t="s">
        <v>435</v>
      </c>
      <c r="K4918" s="235"/>
      <c r="L4918" s="235"/>
      <c r="M4918" s="235"/>
      <c r="N4918" s="251"/>
      <c r="O4918" s="251"/>
      <c r="P4918" s="251"/>
    </row>
    <row r="4919" spans="1:20" s="94" customFormat="1" ht="20.100000000000001" customHeight="1">
      <c r="A4919" s="88"/>
      <c r="B4919" s="89"/>
      <c r="C4919" s="90"/>
      <c r="D4919" s="91"/>
      <c r="E4919" s="92"/>
      <c r="F4919" s="89" t="s">
        <v>567</v>
      </c>
      <c r="G4919" s="89" t="s">
        <v>642</v>
      </c>
      <c r="H4919" s="89" t="s">
        <v>438</v>
      </c>
      <c r="I4919" s="88"/>
      <c r="J4919" s="93" t="s">
        <v>435</v>
      </c>
      <c r="K4919" s="235"/>
      <c r="L4919" s="235"/>
      <c r="M4919" s="235"/>
      <c r="N4919" s="251"/>
      <c r="O4919" s="251"/>
      <c r="P4919" s="251"/>
    </row>
    <row r="4920" spans="1:20" s="94" customFormat="1" ht="20.100000000000001" customHeight="1">
      <c r="A4920" s="88"/>
      <c r="B4920" s="89"/>
      <c r="C4920" s="90"/>
      <c r="D4920" s="91"/>
      <c r="E4920" s="92"/>
      <c r="F4920" s="89" t="s">
        <v>642</v>
      </c>
      <c r="G4920" s="89" t="s">
        <v>643</v>
      </c>
      <c r="H4920" s="89" t="s">
        <v>438</v>
      </c>
      <c r="I4920" s="88"/>
      <c r="J4920" s="93" t="s">
        <v>435</v>
      </c>
      <c r="K4920" s="235"/>
      <c r="L4920" s="235"/>
      <c r="M4920" s="235"/>
      <c r="N4920" s="251"/>
      <c r="O4920" s="251"/>
      <c r="P4920" s="251"/>
    </row>
    <row r="4921" spans="1:20" s="25" customFormat="1" ht="20.100000000000001" customHeight="1">
      <c r="A4921" s="20"/>
      <c r="B4921" s="44"/>
      <c r="C4921" s="41"/>
      <c r="D4921" s="42"/>
      <c r="E4921" s="43"/>
      <c r="F4921" s="44"/>
      <c r="G4921" s="44"/>
      <c r="H4921" s="44"/>
      <c r="I4921" s="20"/>
      <c r="J4921" s="24"/>
      <c r="K4921" s="226"/>
      <c r="L4921" s="226"/>
      <c r="M4921" s="226"/>
      <c r="N4921" s="239"/>
      <c r="O4921" s="239"/>
      <c r="P4921" s="239"/>
    </row>
    <row r="4922" spans="1:20" s="25" customFormat="1" ht="20.100000000000001" customHeight="1">
      <c r="A4922" s="20"/>
      <c r="B4922" s="44"/>
      <c r="C4922" s="41"/>
      <c r="D4922" s="42"/>
      <c r="E4922" s="43"/>
      <c r="F4922" s="44"/>
      <c r="G4922" s="44"/>
      <c r="H4922" s="44"/>
      <c r="I4922" s="20"/>
      <c r="J4922" s="24"/>
      <c r="K4922" s="226"/>
      <c r="L4922" s="226"/>
      <c r="M4922" s="226"/>
      <c r="N4922" s="239"/>
      <c r="O4922" s="239"/>
      <c r="P4922" s="239"/>
    </row>
    <row r="4923" spans="1:20" s="102" customFormat="1" ht="20.100000000000001" customHeight="1">
      <c r="A4923" s="96"/>
      <c r="B4923" s="97">
        <v>345</v>
      </c>
      <c r="C4923" s="98" t="s">
        <v>756</v>
      </c>
      <c r="D4923" s="99" t="s">
        <v>354</v>
      </c>
      <c r="E4923" s="100">
        <v>1.1000000000000001</v>
      </c>
      <c r="F4923" s="97" t="s">
        <v>433</v>
      </c>
      <c r="G4923" s="97" t="s">
        <v>447</v>
      </c>
      <c r="H4923" s="97" t="s">
        <v>443</v>
      </c>
      <c r="I4923" s="96"/>
      <c r="J4923" s="101" t="s">
        <v>40</v>
      </c>
      <c r="K4923" s="236" t="s">
        <v>434</v>
      </c>
      <c r="L4923" s="236">
        <f>COUNTIF(H4923:H4928,"B")</f>
        <v>1</v>
      </c>
      <c r="M4923" s="236">
        <v>200</v>
      </c>
      <c r="N4923" s="252">
        <f>L4923*M4923</f>
        <v>200</v>
      </c>
      <c r="O4923" s="252"/>
      <c r="P4923" s="252">
        <f>O4923+N4923</f>
        <v>200</v>
      </c>
      <c r="Q4923" s="103">
        <f>P4923/P4927</f>
        <v>0.18181818181818182</v>
      </c>
      <c r="R4923" s="103"/>
      <c r="S4923" s="103"/>
      <c r="T4923" s="103"/>
    </row>
    <row r="4924" spans="1:20" s="102" customFormat="1" ht="20.100000000000001" customHeight="1">
      <c r="A4924" s="96"/>
      <c r="B4924" s="97"/>
      <c r="C4924" s="98"/>
      <c r="D4924" s="99"/>
      <c r="E4924" s="100"/>
      <c r="F4924" s="97" t="s">
        <v>447</v>
      </c>
      <c r="G4924" s="97" t="s">
        <v>451</v>
      </c>
      <c r="H4924" s="97" t="s">
        <v>443</v>
      </c>
      <c r="I4924" s="96"/>
      <c r="J4924" s="101" t="s">
        <v>40</v>
      </c>
      <c r="K4924" s="236" t="s">
        <v>438</v>
      </c>
      <c r="L4924" s="236">
        <f>COUNTIF(H4923:H4928,"S")</f>
        <v>0</v>
      </c>
      <c r="M4924" s="236">
        <v>200</v>
      </c>
      <c r="N4924" s="252">
        <f>L4924*M4924</f>
        <v>0</v>
      </c>
      <c r="O4924" s="252"/>
      <c r="P4924" s="252">
        <f>N4924+O4924</f>
        <v>0</v>
      </c>
      <c r="Q4924" s="103">
        <f>P4924/P4927</f>
        <v>0</v>
      </c>
      <c r="R4924" s="103"/>
      <c r="S4924" s="103"/>
      <c r="T4924" s="103"/>
    </row>
    <row r="4925" spans="1:20" s="102" customFormat="1" ht="20.100000000000001" customHeight="1">
      <c r="A4925" s="96"/>
      <c r="B4925" s="97"/>
      <c r="C4925" s="98"/>
      <c r="D4925" s="99"/>
      <c r="E4925" s="100"/>
      <c r="F4925" s="97" t="s">
        <v>451</v>
      </c>
      <c r="G4925" s="97" t="s">
        <v>454</v>
      </c>
      <c r="H4925" s="97" t="s">
        <v>443</v>
      </c>
      <c r="I4925" s="96"/>
      <c r="J4925" s="101" t="s">
        <v>40</v>
      </c>
      <c r="K4925" s="236" t="s">
        <v>440</v>
      </c>
      <c r="L4925" s="236">
        <f>COUNTIF(H4923:H4928,"RR")</f>
        <v>0</v>
      </c>
      <c r="M4925" s="236">
        <v>200</v>
      </c>
      <c r="N4925" s="252">
        <f>L4925*M4925</f>
        <v>0</v>
      </c>
      <c r="O4925" s="252"/>
      <c r="P4925" s="252">
        <f>N4925+O4925</f>
        <v>0</v>
      </c>
      <c r="Q4925" s="103">
        <f>P4925/P4927</f>
        <v>0</v>
      </c>
      <c r="R4925" s="103"/>
      <c r="S4925" s="103"/>
      <c r="T4925" s="103"/>
    </row>
    <row r="4926" spans="1:20" s="102" customFormat="1" ht="20.100000000000001" customHeight="1">
      <c r="A4926" s="96"/>
      <c r="B4926" s="97"/>
      <c r="C4926" s="98"/>
      <c r="D4926" s="99"/>
      <c r="E4926" s="100"/>
      <c r="F4926" s="97" t="s">
        <v>454</v>
      </c>
      <c r="G4926" s="97" t="s">
        <v>455</v>
      </c>
      <c r="H4926" s="97" t="s">
        <v>443</v>
      </c>
      <c r="I4926" s="96"/>
      <c r="J4926" s="101" t="s">
        <v>40</v>
      </c>
      <c r="K4926" s="236" t="s">
        <v>443</v>
      </c>
      <c r="L4926" s="236">
        <f>COUNTIF(H4923:H4926,"RB")</f>
        <v>4</v>
      </c>
      <c r="M4926" s="236">
        <v>200</v>
      </c>
      <c r="N4926" s="252">
        <f>L4926*M4926</f>
        <v>800</v>
      </c>
      <c r="O4926" s="252">
        <v>100</v>
      </c>
      <c r="P4926" s="252">
        <f>N4926+O4926</f>
        <v>900</v>
      </c>
      <c r="Q4926" s="103">
        <f>P4926/P4927</f>
        <v>0.81818181818181823</v>
      </c>
      <c r="R4926" s="103"/>
      <c r="S4926" s="103"/>
      <c r="T4926" s="103"/>
    </row>
    <row r="4927" spans="1:20" s="102" customFormat="1" ht="20.100000000000001" customHeight="1">
      <c r="A4927" s="96"/>
      <c r="B4927" s="97"/>
      <c r="C4927" s="98"/>
      <c r="D4927" s="99"/>
      <c r="E4927" s="100"/>
      <c r="F4927" s="97" t="s">
        <v>455</v>
      </c>
      <c r="G4927" s="97" t="s">
        <v>456</v>
      </c>
      <c r="H4927" s="97" t="s">
        <v>443</v>
      </c>
      <c r="I4927" s="96"/>
      <c r="J4927" s="101" t="s">
        <v>40</v>
      </c>
      <c r="K4927" s="236"/>
      <c r="L4927" s="236"/>
      <c r="M4927" s="236"/>
      <c r="N4927" s="252"/>
      <c r="O4927" s="252"/>
      <c r="P4927" s="252">
        <f>SUM(P4923:P4926)</f>
        <v>1100</v>
      </c>
      <c r="Q4927" s="103">
        <f>SUM(Q4923:Q4926)</f>
        <v>1</v>
      </c>
      <c r="R4927" s="103"/>
      <c r="S4927" s="103"/>
      <c r="T4927" s="103"/>
    </row>
    <row r="4928" spans="1:20" s="102" customFormat="1" ht="20.100000000000001" customHeight="1">
      <c r="A4928" s="96"/>
      <c r="B4928" s="97"/>
      <c r="C4928" s="98"/>
      <c r="D4928" s="99"/>
      <c r="E4928" s="100"/>
      <c r="F4928" s="97" t="s">
        <v>456</v>
      </c>
      <c r="G4928" s="97" t="s">
        <v>757</v>
      </c>
      <c r="H4928" s="97" t="s">
        <v>434</v>
      </c>
      <c r="I4928" s="96"/>
      <c r="J4928" s="101" t="s">
        <v>435</v>
      </c>
      <c r="K4928" s="236"/>
      <c r="L4928" s="236"/>
      <c r="M4928" s="236"/>
      <c r="N4928" s="252"/>
      <c r="O4928" s="252"/>
      <c r="P4928" s="252"/>
    </row>
    <row r="4929" spans="1:20" s="25" customFormat="1" ht="20.100000000000001" customHeight="1">
      <c r="A4929" s="20"/>
      <c r="B4929" s="44"/>
      <c r="C4929" s="41"/>
      <c r="D4929" s="42"/>
      <c r="E4929" s="43"/>
      <c r="F4929" s="44"/>
      <c r="G4929" s="44"/>
      <c r="H4929" s="44"/>
      <c r="I4929" s="20"/>
      <c r="J4929" s="24"/>
      <c r="K4929" s="226"/>
      <c r="L4929" s="226"/>
      <c r="M4929" s="226"/>
      <c r="N4929" s="239"/>
      <c r="O4929" s="239"/>
      <c r="P4929" s="239"/>
    </row>
    <row r="4930" spans="1:20" s="25" customFormat="1" ht="20.100000000000001" customHeight="1">
      <c r="A4930" s="20"/>
      <c r="B4930" s="44"/>
      <c r="C4930" s="41"/>
      <c r="D4930" s="42"/>
      <c r="E4930" s="43"/>
      <c r="F4930" s="44"/>
      <c r="G4930" s="44"/>
      <c r="H4930" s="44"/>
      <c r="I4930" s="20"/>
      <c r="J4930" s="24"/>
      <c r="K4930" s="226"/>
      <c r="L4930" s="226"/>
      <c r="M4930" s="226"/>
      <c r="N4930" s="239"/>
      <c r="O4930" s="239"/>
      <c r="P4930" s="239"/>
    </row>
    <row r="4931" spans="1:20" s="102" customFormat="1" ht="20.100000000000001" customHeight="1">
      <c r="A4931" s="96"/>
      <c r="B4931" s="97">
        <v>346</v>
      </c>
      <c r="C4931" s="98">
        <v>3.077</v>
      </c>
      <c r="D4931" s="99" t="s">
        <v>355</v>
      </c>
      <c r="E4931" s="100">
        <v>7.1</v>
      </c>
      <c r="F4931" s="34" t="s">
        <v>433</v>
      </c>
      <c r="G4931" s="34" t="s">
        <v>447</v>
      </c>
      <c r="H4931" s="34" t="s">
        <v>443</v>
      </c>
      <c r="I4931" s="29"/>
      <c r="J4931" s="35" t="s">
        <v>40</v>
      </c>
      <c r="K4931" s="236" t="s">
        <v>434</v>
      </c>
      <c r="L4931" s="236">
        <f>COUNTIF(H4931:H4966,"B")</f>
        <v>6</v>
      </c>
      <c r="M4931" s="236">
        <v>200</v>
      </c>
      <c r="N4931" s="252">
        <f>L4931*M4931</f>
        <v>1200</v>
      </c>
      <c r="O4931" s="252"/>
      <c r="P4931" s="252">
        <f>O4931+N4931</f>
        <v>1200</v>
      </c>
      <c r="Q4931" s="103">
        <f>P4931/P4935</f>
        <v>0.16901408450704225</v>
      </c>
      <c r="R4931" s="103"/>
      <c r="S4931" s="103"/>
      <c r="T4931" s="103"/>
    </row>
    <row r="4932" spans="1:20" s="102" customFormat="1" ht="20.100000000000001" customHeight="1">
      <c r="A4932" s="96"/>
      <c r="B4932" s="97"/>
      <c r="C4932" s="98"/>
      <c r="D4932" s="99"/>
      <c r="E4932" s="100"/>
      <c r="F4932" s="34" t="s">
        <v>447</v>
      </c>
      <c r="G4932" s="34" t="s">
        <v>451</v>
      </c>
      <c r="H4932" s="34" t="s">
        <v>440</v>
      </c>
      <c r="I4932" s="29"/>
      <c r="J4932" s="35" t="s">
        <v>435</v>
      </c>
      <c r="K4932" s="236" t="s">
        <v>438</v>
      </c>
      <c r="L4932" s="236">
        <f>COUNTIF(H4931:H4966,"S")</f>
        <v>0</v>
      </c>
      <c r="M4932" s="236">
        <v>200</v>
      </c>
      <c r="N4932" s="252">
        <f>L4932*M4932</f>
        <v>0</v>
      </c>
      <c r="O4932" s="252"/>
      <c r="P4932" s="252">
        <f>N4932+O4932</f>
        <v>0</v>
      </c>
      <c r="Q4932" s="103">
        <f>P4932/P4935</f>
        <v>0</v>
      </c>
      <c r="R4932" s="103"/>
      <c r="S4932" s="103"/>
      <c r="T4932" s="103"/>
    </row>
    <row r="4933" spans="1:20" s="102" customFormat="1" ht="20.100000000000001" customHeight="1">
      <c r="A4933" s="96"/>
      <c r="B4933" s="97"/>
      <c r="C4933" s="98"/>
      <c r="D4933" s="99"/>
      <c r="E4933" s="100"/>
      <c r="F4933" s="34" t="s">
        <v>451</v>
      </c>
      <c r="G4933" s="34" t="s">
        <v>454</v>
      </c>
      <c r="H4933" s="34" t="s">
        <v>443</v>
      </c>
      <c r="I4933" s="29"/>
      <c r="J4933" s="35" t="s">
        <v>40</v>
      </c>
      <c r="K4933" s="236" t="s">
        <v>440</v>
      </c>
      <c r="L4933" s="236">
        <f>COUNTIF(H4931:H4966,"RR")</f>
        <v>2</v>
      </c>
      <c r="M4933" s="236">
        <v>200</v>
      </c>
      <c r="N4933" s="252">
        <f>L4933*M4933</f>
        <v>400</v>
      </c>
      <c r="O4933" s="252"/>
      <c r="P4933" s="252">
        <f>N4933+O4933</f>
        <v>400</v>
      </c>
      <c r="Q4933" s="103">
        <f>P4933/P4935</f>
        <v>5.6338028169014086E-2</v>
      </c>
      <c r="R4933" s="103"/>
      <c r="S4933" s="103"/>
      <c r="T4933" s="103"/>
    </row>
    <row r="4934" spans="1:20" s="102" customFormat="1" ht="20.100000000000001" customHeight="1">
      <c r="A4934" s="96"/>
      <c r="B4934" s="97"/>
      <c r="C4934" s="98"/>
      <c r="D4934" s="99"/>
      <c r="E4934" s="100"/>
      <c r="F4934" s="34" t="s">
        <v>454</v>
      </c>
      <c r="G4934" s="34" t="s">
        <v>455</v>
      </c>
      <c r="H4934" s="34" t="s">
        <v>443</v>
      </c>
      <c r="I4934" s="29"/>
      <c r="J4934" s="35" t="s">
        <v>40</v>
      </c>
      <c r="K4934" s="236" t="s">
        <v>443</v>
      </c>
      <c r="L4934" s="236">
        <f>COUNTIF(H4931:H4965,"RB")</f>
        <v>27</v>
      </c>
      <c r="M4934" s="236">
        <v>200</v>
      </c>
      <c r="N4934" s="252">
        <f>L4934*M4934</f>
        <v>5400</v>
      </c>
      <c r="O4934" s="252">
        <v>100</v>
      </c>
      <c r="P4934" s="252">
        <f>N4934+O4934</f>
        <v>5500</v>
      </c>
      <c r="Q4934" s="103">
        <f>P4934/P4935</f>
        <v>0.77464788732394363</v>
      </c>
      <c r="R4934" s="103"/>
      <c r="S4934" s="103"/>
      <c r="T4934" s="103"/>
    </row>
    <row r="4935" spans="1:20" s="102" customFormat="1" ht="20.100000000000001" customHeight="1">
      <c r="A4935" s="96"/>
      <c r="B4935" s="97"/>
      <c r="C4935" s="98"/>
      <c r="D4935" s="99"/>
      <c r="E4935" s="100"/>
      <c r="F4935" s="34" t="s">
        <v>455</v>
      </c>
      <c r="G4935" s="34" t="s">
        <v>456</v>
      </c>
      <c r="H4935" s="34" t="s">
        <v>443</v>
      </c>
      <c r="I4935" s="29"/>
      <c r="J4935" s="35" t="s">
        <v>40</v>
      </c>
      <c r="K4935" s="236"/>
      <c r="L4935" s="236"/>
      <c r="M4935" s="236"/>
      <c r="N4935" s="252"/>
      <c r="O4935" s="252"/>
      <c r="P4935" s="252">
        <f>SUM(P4931:P4934)</f>
        <v>7100</v>
      </c>
      <c r="Q4935" s="103">
        <f>SUM(Q4931:Q4934)</f>
        <v>1</v>
      </c>
      <c r="R4935" s="103"/>
      <c r="S4935" s="103"/>
      <c r="T4935" s="103"/>
    </row>
    <row r="4936" spans="1:20" s="102" customFormat="1" ht="20.100000000000001" customHeight="1">
      <c r="A4936" s="96"/>
      <c r="B4936" s="97"/>
      <c r="C4936" s="98"/>
      <c r="D4936" s="99"/>
      <c r="E4936" s="100"/>
      <c r="F4936" s="34" t="s">
        <v>456</v>
      </c>
      <c r="G4936" s="34" t="s">
        <v>457</v>
      </c>
      <c r="H4936" s="34" t="s">
        <v>443</v>
      </c>
      <c r="I4936" s="29"/>
      <c r="J4936" s="35" t="s">
        <v>40</v>
      </c>
      <c r="K4936" s="236"/>
      <c r="L4936" s="236"/>
      <c r="M4936" s="236"/>
      <c r="N4936" s="252"/>
      <c r="O4936" s="252"/>
      <c r="P4936" s="252"/>
    </row>
    <row r="4937" spans="1:20" s="102" customFormat="1" ht="20.100000000000001" customHeight="1">
      <c r="A4937" s="96"/>
      <c r="B4937" s="97"/>
      <c r="C4937" s="98"/>
      <c r="D4937" s="99"/>
      <c r="E4937" s="100"/>
      <c r="F4937" s="34" t="s">
        <v>457</v>
      </c>
      <c r="G4937" s="34" t="s">
        <v>460</v>
      </c>
      <c r="H4937" s="34" t="s">
        <v>443</v>
      </c>
      <c r="I4937" s="29"/>
      <c r="J4937" s="35" t="s">
        <v>40</v>
      </c>
      <c r="K4937" s="236"/>
      <c r="L4937" s="236"/>
      <c r="M4937" s="236"/>
      <c r="N4937" s="252"/>
      <c r="O4937" s="252"/>
      <c r="P4937" s="252"/>
    </row>
    <row r="4938" spans="1:20" s="102" customFormat="1" ht="20.100000000000001" customHeight="1">
      <c r="A4938" s="96"/>
      <c r="B4938" s="97"/>
      <c r="C4938" s="98"/>
      <c r="D4938" s="99"/>
      <c r="E4938" s="100"/>
      <c r="F4938" s="34" t="s">
        <v>460</v>
      </c>
      <c r="G4938" s="34" t="s">
        <v>463</v>
      </c>
      <c r="H4938" s="34" t="s">
        <v>440</v>
      </c>
      <c r="I4938" s="29"/>
      <c r="J4938" s="35" t="s">
        <v>435</v>
      </c>
      <c r="K4938" s="236"/>
      <c r="L4938" s="236"/>
      <c r="M4938" s="236"/>
      <c r="N4938" s="252"/>
      <c r="O4938" s="252"/>
      <c r="P4938" s="252"/>
    </row>
    <row r="4939" spans="1:20" s="102" customFormat="1" ht="20.100000000000001" customHeight="1">
      <c r="A4939" s="96"/>
      <c r="B4939" s="97"/>
      <c r="C4939" s="98"/>
      <c r="D4939" s="99"/>
      <c r="E4939" s="100"/>
      <c r="F4939" s="34" t="s">
        <v>463</v>
      </c>
      <c r="G4939" s="34" t="s">
        <v>464</v>
      </c>
      <c r="H4939" s="34" t="s">
        <v>443</v>
      </c>
      <c r="I4939" s="29"/>
      <c r="J4939" s="35" t="s">
        <v>40</v>
      </c>
      <c r="K4939" s="236"/>
      <c r="L4939" s="236"/>
      <c r="M4939" s="236"/>
      <c r="N4939" s="252"/>
      <c r="O4939" s="252"/>
      <c r="P4939" s="252"/>
    </row>
    <row r="4940" spans="1:20" s="102" customFormat="1" ht="20.100000000000001" customHeight="1">
      <c r="A4940" s="96"/>
      <c r="B4940" s="97"/>
      <c r="C4940" s="98"/>
      <c r="D4940" s="99"/>
      <c r="E4940" s="100"/>
      <c r="F4940" s="34" t="s">
        <v>464</v>
      </c>
      <c r="G4940" s="34" t="s">
        <v>465</v>
      </c>
      <c r="H4940" s="34" t="s">
        <v>443</v>
      </c>
      <c r="I4940" s="29"/>
      <c r="J4940" s="35" t="s">
        <v>40</v>
      </c>
      <c r="K4940" s="236"/>
      <c r="L4940" s="236"/>
      <c r="M4940" s="236"/>
      <c r="N4940" s="252"/>
      <c r="O4940" s="252"/>
      <c r="P4940" s="252"/>
    </row>
    <row r="4941" spans="1:20" s="102" customFormat="1" ht="20.100000000000001" customHeight="1">
      <c r="A4941" s="96"/>
      <c r="B4941" s="97"/>
      <c r="C4941" s="98"/>
      <c r="D4941" s="99"/>
      <c r="E4941" s="100"/>
      <c r="F4941" s="34" t="s">
        <v>465</v>
      </c>
      <c r="G4941" s="34" t="s">
        <v>466</v>
      </c>
      <c r="H4941" s="34" t="s">
        <v>443</v>
      </c>
      <c r="I4941" s="29"/>
      <c r="J4941" s="35" t="s">
        <v>40</v>
      </c>
      <c r="K4941" s="236"/>
      <c r="L4941" s="236"/>
      <c r="M4941" s="236"/>
      <c r="N4941" s="252"/>
      <c r="O4941" s="252"/>
      <c r="P4941" s="252"/>
    </row>
    <row r="4942" spans="1:20" s="102" customFormat="1" ht="20.100000000000001" customHeight="1">
      <c r="A4942" s="96"/>
      <c r="B4942" s="97"/>
      <c r="C4942" s="98"/>
      <c r="D4942" s="99"/>
      <c r="E4942" s="100"/>
      <c r="F4942" s="34" t="s">
        <v>466</v>
      </c>
      <c r="G4942" s="34" t="s">
        <v>467</v>
      </c>
      <c r="H4942" s="34" t="s">
        <v>443</v>
      </c>
      <c r="I4942" s="29"/>
      <c r="J4942" s="35" t="s">
        <v>40</v>
      </c>
      <c r="K4942" s="236"/>
      <c r="L4942" s="236"/>
      <c r="M4942" s="236"/>
      <c r="N4942" s="252"/>
      <c r="O4942" s="252"/>
      <c r="P4942" s="252"/>
    </row>
    <row r="4943" spans="1:20" s="102" customFormat="1" ht="20.100000000000001" customHeight="1">
      <c r="A4943" s="96"/>
      <c r="B4943" s="97"/>
      <c r="C4943" s="98"/>
      <c r="D4943" s="99"/>
      <c r="E4943" s="100"/>
      <c r="F4943" s="34" t="s">
        <v>467</v>
      </c>
      <c r="G4943" s="34" t="s">
        <v>468</v>
      </c>
      <c r="H4943" s="34" t="s">
        <v>443</v>
      </c>
      <c r="I4943" s="29"/>
      <c r="J4943" s="35" t="s">
        <v>40</v>
      </c>
      <c r="K4943" s="236"/>
      <c r="L4943" s="236"/>
      <c r="M4943" s="236"/>
      <c r="N4943" s="252"/>
      <c r="O4943" s="252"/>
      <c r="P4943" s="252"/>
    </row>
    <row r="4944" spans="1:20" s="102" customFormat="1" ht="20.100000000000001" customHeight="1">
      <c r="A4944" s="96"/>
      <c r="B4944" s="97"/>
      <c r="C4944" s="98"/>
      <c r="D4944" s="99"/>
      <c r="E4944" s="100"/>
      <c r="F4944" s="34" t="s">
        <v>468</v>
      </c>
      <c r="G4944" s="34" t="s">
        <v>469</v>
      </c>
      <c r="H4944" s="34" t="s">
        <v>443</v>
      </c>
      <c r="I4944" s="29"/>
      <c r="J4944" s="35" t="s">
        <v>40</v>
      </c>
      <c r="K4944" s="236"/>
      <c r="L4944" s="236"/>
      <c r="M4944" s="236"/>
      <c r="N4944" s="252"/>
      <c r="O4944" s="252"/>
      <c r="P4944" s="252"/>
    </row>
    <row r="4945" spans="1:16" s="102" customFormat="1" ht="20.100000000000001" customHeight="1">
      <c r="A4945" s="96"/>
      <c r="B4945" s="97"/>
      <c r="C4945" s="98"/>
      <c r="D4945" s="99"/>
      <c r="E4945" s="100"/>
      <c r="F4945" s="34" t="s">
        <v>469</v>
      </c>
      <c r="G4945" s="34" t="s">
        <v>470</v>
      </c>
      <c r="H4945" s="34" t="s">
        <v>443</v>
      </c>
      <c r="I4945" s="29"/>
      <c r="J4945" s="35" t="s">
        <v>40</v>
      </c>
      <c r="K4945" s="236"/>
      <c r="L4945" s="236"/>
      <c r="M4945" s="236"/>
      <c r="N4945" s="252"/>
      <c r="O4945" s="252"/>
      <c r="P4945" s="252"/>
    </row>
    <row r="4946" spans="1:16" s="102" customFormat="1" ht="20.100000000000001" customHeight="1">
      <c r="A4946" s="96"/>
      <c r="B4946" s="97"/>
      <c r="C4946" s="98"/>
      <c r="D4946" s="99"/>
      <c r="E4946" s="100"/>
      <c r="F4946" s="34" t="s">
        <v>470</v>
      </c>
      <c r="G4946" s="34" t="s">
        <v>471</v>
      </c>
      <c r="H4946" s="34" t="s">
        <v>434</v>
      </c>
      <c r="I4946" s="29"/>
      <c r="J4946" s="35" t="s">
        <v>435</v>
      </c>
      <c r="K4946" s="236"/>
      <c r="L4946" s="236"/>
      <c r="M4946" s="236"/>
      <c r="N4946" s="252"/>
      <c r="O4946" s="252"/>
      <c r="P4946" s="252"/>
    </row>
    <row r="4947" spans="1:16" s="102" customFormat="1" ht="20.100000000000001" customHeight="1">
      <c r="A4947" s="96"/>
      <c r="B4947" s="97"/>
      <c r="C4947" s="98"/>
      <c r="D4947" s="99"/>
      <c r="E4947" s="100"/>
      <c r="F4947" s="34" t="s">
        <v>471</v>
      </c>
      <c r="G4947" s="34" t="s">
        <v>473</v>
      </c>
      <c r="H4947" s="34" t="s">
        <v>434</v>
      </c>
      <c r="I4947" s="29"/>
      <c r="J4947" s="35" t="s">
        <v>435</v>
      </c>
      <c r="K4947" s="236"/>
      <c r="L4947" s="236"/>
      <c r="M4947" s="236"/>
      <c r="N4947" s="252"/>
      <c r="O4947" s="252"/>
      <c r="P4947" s="252"/>
    </row>
    <row r="4948" spans="1:16" s="102" customFormat="1" ht="20.100000000000001" customHeight="1">
      <c r="A4948" s="96"/>
      <c r="B4948" s="97"/>
      <c r="C4948" s="98"/>
      <c r="D4948" s="99"/>
      <c r="E4948" s="100"/>
      <c r="F4948" s="34" t="s">
        <v>473</v>
      </c>
      <c r="G4948" s="34" t="s">
        <v>474</v>
      </c>
      <c r="H4948" s="34" t="s">
        <v>434</v>
      </c>
      <c r="I4948" s="29"/>
      <c r="J4948" s="35" t="s">
        <v>435</v>
      </c>
      <c r="K4948" s="236"/>
      <c r="L4948" s="236"/>
      <c r="M4948" s="236"/>
      <c r="N4948" s="252"/>
      <c r="O4948" s="252"/>
      <c r="P4948" s="252"/>
    </row>
    <row r="4949" spans="1:16" s="102" customFormat="1" ht="20.100000000000001" customHeight="1">
      <c r="A4949" s="96"/>
      <c r="B4949" s="97"/>
      <c r="C4949" s="98"/>
      <c r="D4949" s="99"/>
      <c r="E4949" s="100"/>
      <c r="F4949" s="34" t="s">
        <v>474</v>
      </c>
      <c r="G4949" s="34" t="s">
        <v>475</v>
      </c>
      <c r="H4949" s="34" t="s">
        <v>434</v>
      </c>
      <c r="I4949" s="29"/>
      <c r="J4949" s="35" t="s">
        <v>435</v>
      </c>
      <c r="K4949" s="236"/>
      <c r="L4949" s="236"/>
      <c r="M4949" s="236"/>
      <c r="N4949" s="252"/>
      <c r="O4949" s="252"/>
      <c r="P4949" s="252"/>
    </row>
    <row r="4950" spans="1:16" s="102" customFormat="1" ht="20.100000000000001" customHeight="1">
      <c r="A4950" s="96"/>
      <c r="B4950" s="97"/>
      <c r="C4950" s="98"/>
      <c r="D4950" s="99"/>
      <c r="E4950" s="100"/>
      <c r="F4950" s="34" t="s">
        <v>475</v>
      </c>
      <c r="G4950" s="34" t="s">
        <v>476</v>
      </c>
      <c r="H4950" s="34" t="s">
        <v>434</v>
      </c>
      <c r="I4950" s="29"/>
      <c r="J4950" s="35" t="s">
        <v>435</v>
      </c>
      <c r="K4950" s="236"/>
      <c r="L4950" s="236"/>
      <c r="M4950" s="236"/>
      <c r="N4950" s="252"/>
      <c r="O4950" s="252"/>
      <c r="P4950" s="252"/>
    </row>
    <row r="4951" spans="1:16" s="102" customFormat="1" ht="20.100000000000001" customHeight="1">
      <c r="A4951" s="96"/>
      <c r="B4951" s="97"/>
      <c r="C4951" s="98"/>
      <c r="D4951" s="99"/>
      <c r="E4951" s="100"/>
      <c r="F4951" s="34" t="s">
        <v>476</v>
      </c>
      <c r="G4951" s="34" t="s">
        <v>477</v>
      </c>
      <c r="H4951" s="34" t="s">
        <v>434</v>
      </c>
      <c r="I4951" s="29"/>
      <c r="J4951" s="35" t="s">
        <v>435</v>
      </c>
      <c r="K4951" s="236"/>
      <c r="L4951" s="236"/>
      <c r="M4951" s="236"/>
      <c r="N4951" s="252"/>
      <c r="O4951" s="252"/>
      <c r="P4951" s="252"/>
    </row>
    <row r="4952" spans="1:16" s="102" customFormat="1" ht="20.100000000000001" customHeight="1">
      <c r="A4952" s="96"/>
      <c r="B4952" s="97"/>
      <c r="C4952" s="98"/>
      <c r="D4952" s="99"/>
      <c r="E4952" s="100"/>
      <c r="F4952" s="34" t="s">
        <v>477</v>
      </c>
      <c r="G4952" s="34" t="s">
        <v>543</v>
      </c>
      <c r="H4952" s="34" t="s">
        <v>443</v>
      </c>
      <c r="I4952" s="29"/>
      <c r="J4952" s="35" t="s">
        <v>40</v>
      </c>
      <c r="K4952" s="236"/>
      <c r="L4952" s="236"/>
      <c r="M4952" s="236"/>
      <c r="N4952" s="252"/>
      <c r="O4952" s="252"/>
      <c r="P4952" s="252"/>
    </row>
    <row r="4953" spans="1:16" s="102" customFormat="1" ht="20.100000000000001" customHeight="1">
      <c r="A4953" s="96"/>
      <c r="B4953" s="97"/>
      <c r="C4953" s="98"/>
      <c r="D4953" s="99"/>
      <c r="E4953" s="100"/>
      <c r="F4953" s="34" t="s">
        <v>543</v>
      </c>
      <c r="G4953" s="34" t="s">
        <v>550</v>
      </c>
      <c r="H4953" s="34" t="s">
        <v>443</v>
      </c>
      <c r="I4953" s="29"/>
      <c r="J4953" s="35" t="s">
        <v>40</v>
      </c>
      <c r="K4953" s="236"/>
      <c r="L4953" s="236"/>
      <c r="M4953" s="236"/>
      <c r="N4953" s="252"/>
      <c r="O4953" s="252"/>
      <c r="P4953" s="252"/>
    </row>
    <row r="4954" spans="1:16" s="102" customFormat="1" ht="20.100000000000001" customHeight="1">
      <c r="A4954" s="96"/>
      <c r="B4954" s="97"/>
      <c r="C4954" s="98"/>
      <c r="D4954" s="99"/>
      <c r="E4954" s="100"/>
      <c r="F4954" s="34" t="s">
        <v>550</v>
      </c>
      <c r="G4954" s="34" t="s">
        <v>551</v>
      </c>
      <c r="H4954" s="34" t="s">
        <v>443</v>
      </c>
      <c r="I4954" s="29"/>
      <c r="J4954" s="35" t="s">
        <v>40</v>
      </c>
      <c r="K4954" s="236"/>
      <c r="L4954" s="236"/>
      <c r="M4954" s="236"/>
      <c r="N4954" s="252"/>
      <c r="O4954" s="252"/>
      <c r="P4954" s="252"/>
    </row>
    <row r="4955" spans="1:16" s="102" customFormat="1" ht="20.100000000000001" customHeight="1">
      <c r="A4955" s="96"/>
      <c r="B4955" s="97"/>
      <c r="C4955" s="98"/>
      <c r="D4955" s="99"/>
      <c r="E4955" s="100"/>
      <c r="F4955" s="34" t="s">
        <v>551</v>
      </c>
      <c r="G4955" s="34" t="s">
        <v>552</v>
      </c>
      <c r="H4955" s="34" t="s">
        <v>443</v>
      </c>
      <c r="I4955" s="29"/>
      <c r="J4955" s="35" t="s">
        <v>40</v>
      </c>
      <c r="K4955" s="236"/>
      <c r="L4955" s="236"/>
      <c r="M4955" s="236"/>
      <c r="N4955" s="252"/>
      <c r="O4955" s="252"/>
      <c r="P4955" s="252"/>
    </row>
    <row r="4956" spans="1:16" s="102" customFormat="1" ht="20.100000000000001" customHeight="1">
      <c r="A4956" s="96"/>
      <c r="B4956" s="97"/>
      <c r="C4956" s="98"/>
      <c r="D4956" s="99"/>
      <c r="E4956" s="100"/>
      <c r="F4956" s="34" t="s">
        <v>552</v>
      </c>
      <c r="G4956" s="34" t="s">
        <v>553</v>
      </c>
      <c r="H4956" s="34" t="s">
        <v>443</v>
      </c>
      <c r="I4956" s="29"/>
      <c r="J4956" s="35" t="s">
        <v>40</v>
      </c>
      <c r="K4956" s="236"/>
      <c r="L4956" s="236"/>
      <c r="M4956" s="236"/>
      <c r="N4956" s="252"/>
      <c r="O4956" s="252"/>
      <c r="P4956" s="252"/>
    </row>
    <row r="4957" spans="1:16" s="102" customFormat="1" ht="20.100000000000001" customHeight="1">
      <c r="A4957" s="96"/>
      <c r="B4957" s="97"/>
      <c r="C4957" s="98"/>
      <c r="D4957" s="99"/>
      <c r="E4957" s="100"/>
      <c r="F4957" s="34" t="s">
        <v>553</v>
      </c>
      <c r="G4957" s="34" t="s">
        <v>554</v>
      </c>
      <c r="H4957" s="34" t="s">
        <v>443</v>
      </c>
      <c r="I4957" s="29"/>
      <c r="J4957" s="35" t="s">
        <v>40</v>
      </c>
      <c r="K4957" s="236"/>
      <c r="L4957" s="236"/>
      <c r="M4957" s="236"/>
      <c r="N4957" s="252"/>
      <c r="O4957" s="252"/>
      <c r="P4957" s="252"/>
    </row>
    <row r="4958" spans="1:16" s="102" customFormat="1" ht="20.100000000000001" customHeight="1">
      <c r="A4958" s="96"/>
      <c r="B4958" s="97"/>
      <c r="C4958" s="98"/>
      <c r="D4958" s="99"/>
      <c r="E4958" s="100"/>
      <c r="F4958" s="34" t="s">
        <v>554</v>
      </c>
      <c r="G4958" s="34" t="s">
        <v>555</v>
      </c>
      <c r="H4958" s="34" t="s">
        <v>443</v>
      </c>
      <c r="I4958" s="29"/>
      <c r="J4958" s="35" t="s">
        <v>40</v>
      </c>
      <c r="K4958" s="236"/>
      <c r="L4958" s="236"/>
      <c r="M4958" s="236"/>
      <c r="N4958" s="252"/>
      <c r="O4958" s="252"/>
      <c r="P4958" s="252"/>
    </row>
    <row r="4959" spans="1:16" s="102" customFormat="1" ht="20.100000000000001" customHeight="1">
      <c r="A4959" s="96"/>
      <c r="B4959" s="97"/>
      <c r="C4959" s="98"/>
      <c r="D4959" s="99"/>
      <c r="E4959" s="100"/>
      <c r="F4959" s="34" t="s">
        <v>555</v>
      </c>
      <c r="G4959" s="34" t="s">
        <v>556</v>
      </c>
      <c r="H4959" s="34" t="s">
        <v>443</v>
      </c>
      <c r="I4959" s="29"/>
      <c r="J4959" s="35" t="s">
        <v>40</v>
      </c>
      <c r="K4959" s="236"/>
      <c r="L4959" s="236"/>
      <c r="M4959" s="236"/>
      <c r="N4959" s="252"/>
      <c r="O4959" s="252"/>
      <c r="P4959" s="252"/>
    </row>
    <row r="4960" spans="1:16" s="102" customFormat="1" ht="20.100000000000001" customHeight="1">
      <c r="A4960" s="96"/>
      <c r="B4960" s="97"/>
      <c r="C4960" s="98"/>
      <c r="D4960" s="99"/>
      <c r="E4960" s="100"/>
      <c r="F4960" s="34" t="s">
        <v>556</v>
      </c>
      <c r="G4960" s="34" t="s">
        <v>557</v>
      </c>
      <c r="H4960" s="34" t="s">
        <v>443</v>
      </c>
      <c r="I4960" s="29"/>
      <c r="J4960" s="35" t="s">
        <v>40</v>
      </c>
      <c r="K4960" s="236"/>
      <c r="L4960" s="236"/>
      <c r="M4960" s="236"/>
      <c r="N4960" s="252"/>
      <c r="O4960" s="252"/>
      <c r="P4960" s="252"/>
    </row>
    <row r="4961" spans="1:20" s="102" customFormat="1" ht="20.100000000000001" customHeight="1">
      <c r="A4961" s="96"/>
      <c r="B4961" s="97"/>
      <c r="C4961" s="98"/>
      <c r="D4961" s="99"/>
      <c r="E4961" s="100"/>
      <c r="F4961" s="34" t="s">
        <v>557</v>
      </c>
      <c r="G4961" s="34" t="s">
        <v>558</v>
      </c>
      <c r="H4961" s="34" t="s">
        <v>443</v>
      </c>
      <c r="I4961" s="29"/>
      <c r="J4961" s="35" t="s">
        <v>40</v>
      </c>
      <c r="K4961" s="236"/>
      <c r="L4961" s="236"/>
      <c r="M4961" s="236"/>
      <c r="N4961" s="252"/>
      <c r="O4961" s="252"/>
      <c r="P4961" s="252"/>
    </row>
    <row r="4962" spans="1:20" s="102" customFormat="1" ht="20.100000000000001" customHeight="1">
      <c r="A4962" s="96"/>
      <c r="B4962" s="97"/>
      <c r="C4962" s="98"/>
      <c r="D4962" s="99"/>
      <c r="E4962" s="100"/>
      <c r="F4962" s="34" t="s">
        <v>558</v>
      </c>
      <c r="G4962" s="34" t="s">
        <v>559</v>
      </c>
      <c r="H4962" s="34" t="s">
        <v>443</v>
      </c>
      <c r="I4962" s="29"/>
      <c r="J4962" s="35" t="s">
        <v>40</v>
      </c>
      <c r="K4962" s="236"/>
      <c r="L4962" s="236"/>
      <c r="M4962" s="236"/>
      <c r="N4962" s="252"/>
      <c r="O4962" s="252"/>
      <c r="P4962" s="252"/>
    </row>
    <row r="4963" spans="1:20" s="102" customFormat="1" ht="20.100000000000001" customHeight="1">
      <c r="A4963" s="96"/>
      <c r="B4963" s="97"/>
      <c r="C4963" s="98"/>
      <c r="D4963" s="99"/>
      <c r="E4963" s="100"/>
      <c r="F4963" s="34" t="s">
        <v>559</v>
      </c>
      <c r="G4963" s="34" t="s">
        <v>560</v>
      </c>
      <c r="H4963" s="34" t="s">
        <v>443</v>
      </c>
      <c r="I4963" s="29"/>
      <c r="J4963" s="35" t="s">
        <v>40</v>
      </c>
      <c r="K4963" s="236"/>
      <c r="L4963" s="236"/>
      <c r="M4963" s="236"/>
      <c r="N4963" s="252"/>
      <c r="O4963" s="252"/>
      <c r="P4963" s="252"/>
    </row>
    <row r="4964" spans="1:20" s="102" customFormat="1" ht="20.100000000000001" customHeight="1">
      <c r="A4964" s="96"/>
      <c r="B4964" s="97"/>
      <c r="C4964" s="98"/>
      <c r="D4964" s="99"/>
      <c r="E4964" s="100"/>
      <c r="F4964" s="34" t="s">
        <v>560</v>
      </c>
      <c r="G4964" s="34" t="s">
        <v>561</v>
      </c>
      <c r="H4964" s="34" t="s">
        <v>443</v>
      </c>
      <c r="I4964" s="29"/>
      <c r="J4964" s="35" t="s">
        <v>40</v>
      </c>
      <c r="K4964" s="236"/>
      <c r="L4964" s="236"/>
      <c r="M4964" s="236"/>
      <c r="N4964" s="252"/>
      <c r="O4964" s="252"/>
      <c r="P4964" s="252"/>
    </row>
    <row r="4965" spans="1:20" s="102" customFormat="1" ht="20.100000000000001" customHeight="1">
      <c r="A4965" s="96"/>
      <c r="B4965" s="97"/>
      <c r="C4965" s="98"/>
      <c r="D4965" s="99"/>
      <c r="E4965" s="100"/>
      <c r="F4965" s="34" t="s">
        <v>561</v>
      </c>
      <c r="G4965" s="34" t="s">
        <v>562</v>
      </c>
      <c r="H4965" s="34" t="s">
        <v>443</v>
      </c>
      <c r="I4965" s="29"/>
      <c r="J4965" s="35" t="s">
        <v>40</v>
      </c>
      <c r="K4965" s="236"/>
      <c r="L4965" s="236"/>
      <c r="M4965" s="236"/>
      <c r="N4965" s="252"/>
      <c r="O4965" s="252"/>
      <c r="P4965" s="252"/>
    </row>
    <row r="4966" spans="1:20" s="102" customFormat="1" ht="20.100000000000001" customHeight="1">
      <c r="A4966" s="96"/>
      <c r="B4966" s="97"/>
      <c r="C4966" s="98"/>
      <c r="D4966" s="99"/>
      <c r="E4966" s="100"/>
      <c r="F4966" s="34" t="s">
        <v>562</v>
      </c>
      <c r="G4966" s="34" t="s">
        <v>758</v>
      </c>
      <c r="H4966" s="34" t="s">
        <v>443</v>
      </c>
      <c r="I4966" s="29"/>
      <c r="J4966" s="35" t="s">
        <v>40</v>
      </c>
      <c r="K4966" s="236"/>
      <c r="L4966" s="236"/>
      <c r="M4966" s="236"/>
      <c r="N4966" s="252"/>
      <c r="O4966" s="252"/>
      <c r="P4966" s="252"/>
    </row>
    <row r="4967" spans="1:20" s="25" customFormat="1" ht="20.100000000000001" customHeight="1">
      <c r="A4967" s="20"/>
      <c r="B4967" s="44"/>
      <c r="C4967" s="41"/>
      <c r="D4967" s="42"/>
      <c r="E4967" s="43"/>
      <c r="F4967" s="44"/>
      <c r="G4967" s="44"/>
      <c r="H4967" s="44"/>
      <c r="I4967" s="20"/>
      <c r="J4967" s="24"/>
      <c r="K4967" s="226"/>
      <c r="L4967" s="226"/>
      <c r="M4967" s="226"/>
      <c r="N4967" s="239"/>
      <c r="O4967" s="239"/>
      <c r="P4967" s="239"/>
    </row>
    <row r="4968" spans="1:20" s="25" customFormat="1" ht="20.100000000000001" customHeight="1">
      <c r="A4968" s="20"/>
      <c r="B4968" s="44"/>
      <c r="C4968" s="41"/>
      <c r="D4968" s="42"/>
      <c r="E4968" s="43"/>
      <c r="F4968" s="44"/>
      <c r="G4968" s="44"/>
      <c r="H4968" s="44"/>
      <c r="I4968" s="20"/>
      <c r="J4968" s="24"/>
      <c r="K4968" s="226"/>
      <c r="L4968" s="226"/>
      <c r="M4968" s="226"/>
      <c r="N4968" s="239"/>
      <c r="O4968" s="239"/>
      <c r="P4968" s="239"/>
    </row>
    <row r="4969" spans="1:20" s="118" customFormat="1" ht="20.100000000000001" customHeight="1">
      <c r="A4969" s="112"/>
      <c r="B4969" s="113">
        <v>347</v>
      </c>
      <c r="C4969" s="114">
        <v>4.0010000000000003</v>
      </c>
      <c r="D4969" s="115" t="s">
        <v>356</v>
      </c>
      <c r="E4969" s="116">
        <v>3.8</v>
      </c>
      <c r="F4969" s="113" t="s">
        <v>433</v>
      </c>
      <c r="G4969" s="113" t="s">
        <v>447</v>
      </c>
      <c r="H4969" s="113" t="s">
        <v>434</v>
      </c>
      <c r="I4969" s="112"/>
      <c r="J4969" s="117" t="s">
        <v>435</v>
      </c>
      <c r="K4969" s="238" t="s">
        <v>434</v>
      </c>
      <c r="L4969" s="238">
        <f>COUNTIF(H4969:H4987,"B")</f>
        <v>17</v>
      </c>
      <c r="M4969" s="238">
        <v>200</v>
      </c>
      <c r="N4969" s="254">
        <f>L4969*M4969</f>
        <v>3400</v>
      </c>
      <c r="O4969" s="254">
        <v>0</v>
      </c>
      <c r="P4969" s="254">
        <f>O4969+N4969</f>
        <v>3400</v>
      </c>
      <c r="Q4969" s="119">
        <f>P4969/P4973</f>
        <v>0.89473684210526316</v>
      </c>
      <c r="R4969" s="119"/>
      <c r="S4969" s="119"/>
      <c r="T4969" s="119"/>
    </row>
    <row r="4970" spans="1:20" s="118" customFormat="1" ht="20.100000000000001" customHeight="1">
      <c r="A4970" s="112"/>
      <c r="B4970" s="113"/>
      <c r="C4970" s="114"/>
      <c r="D4970" s="115"/>
      <c r="E4970" s="116"/>
      <c r="F4970" s="113" t="s">
        <v>447</v>
      </c>
      <c r="G4970" s="113" t="s">
        <v>451</v>
      </c>
      <c r="H4970" s="113" t="s">
        <v>434</v>
      </c>
      <c r="I4970" s="112"/>
      <c r="J4970" s="117" t="s">
        <v>435</v>
      </c>
      <c r="K4970" s="238" t="s">
        <v>438</v>
      </c>
      <c r="L4970" s="238">
        <f>COUNTIF(H4969:H4987,"S")</f>
        <v>2</v>
      </c>
      <c r="M4970" s="238">
        <v>200</v>
      </c>
      <c r="N4970" s="254">
        <f>L4970*M4970</f>
        <v>400</v>
      </c>
      <c r="O4970" s="254"/>
      <c r="P4970" s="254">
        <f>N4970+O4970</f>
        <v>400</v>
      </c>
      <c r="Q4970" s="119">
        <f>P4970/P4973</f>
        <v>0.10526315789473684</v>
      </c>
      <c r="R4970" s="119"/>
      <c r="S4970" s="119"/>
      <c r="T4970" s="119"/>
    </row>
    <row r="4971" spans="1:20" s="118" customFormat="1" ht="20.100000000000001" customHeight="1">
      <c r="A4971" s="112"/>
      <c r="B4971" s="113"/>
      <c r="C4971" s="114"/>
      <c r="D4971" s="115"/>
      <c r="E4971" s="116"/>
      <c r="F4971" s="113" t="s">
        <v>451</v>
      </c>
      <c r="G4971" s="113" t="s">
        <v>454</v>
      </c>
      <c r="H4971" s="113" t="s">
        <v>434</v>
      </c>
      <c r="I4971" s="112"/>
      <c r="J4971" s="117" t="s">
        <v>435</v>
      </c>
      <c r="K4971" s="238" t="s">
        <v>440</v>
      </c>
      <c r="L4971" s="238">
        <f>COUNTIF(H4969:H4987,"RR")</f>
        <v>0</v>
      </c>
      <c r="M4971" s="238">
        <v>200</v>
      </c>
      <c r="N4971" s="254">
        <f>L4971*M4971</f>
        <v>0</v>
      </c>
      <c r="O4971" s="254"/>
      <c r="P4971" s="254">
        <f>N4971+O4971</f>
        <v>0</v>
      </c>
      <c r="Q4971" s="119">
        <f>P4971/P4973</f>
        <v>0</v>
      </c>
      <c r="R4971" s="119"/>
      <c r="S4971" s="119"/>
      <c r="T4971" s="119"/>
    </row>
    <row r="4972" spans="1:20" s="118" customFormat="1" ht="20.100000000000001" customHeight="1">
      <c r="A4972" s="112"/>
      <c r="B4972" s="113"/>
      <c r="C4972" s="114"/>
      <c r="D4972" s="115"/>
      <c r="E4972" s="116"/>
      <c r="F4972" s="113" t="s">
        <v>454</v>
      </c>
      <c r="G4972" s="113" t="s">
        <v>455</v>
      </c>
      <c r="H4972" s="113" t="s">
        <v>434</v>
      </c>
      <c r="I4972" s="112"/>
      <c r="J4972" s="117" t="s">
        <v>435</v>
      </c>
      <c r="K4972" s="238" t="s">
        <v>443</v>
      </c>
      <c r="L4972" s="238">
        <f>COUNTIF(H4969:H4987,"RB")</f>
        <v>0</v>
      </c>
      <c r="M4972" s="238">
        <v>200</v>
      </c>
      <c r="N4972" s="254">
        <f>L4972*M4972</f>
        <v>0</v>
      </c>
      <c r="O4972" s="254"/>
      <c r="P4972" s="254">
        <f>N4972+O4972</f>
        <v>0</v>
      </c>
      <c r="Q4972" s="119">
        <f>P4972/P4973</f>
        <v>0</v>
      </c>
      <c r="R4972" s="119"/>
      <c r="S4972" s="119"/>
      <c r="T4972" s="119"/>
    </row>
    <row r="4973" spans="1:20" s="118" customFormat="1" ht="20.100000000000001" customHeight="1">
      <c r="A4973" s="112"/>
      <c r="B4973" s="113"/>
      <c r="C4973" s="114"/>
      <c r="D4973" s="115"/>
      <c r="E4973" s="116"/>
      <c r="F4973" s="113" t="s">
        <v>455</v>
      </c>
      <c r="G4973" s="113" t="s">
        <v>456</v>
      </c>
      <c r="H4973" s="113" t="s">
        <v>434</v>
      </c>
      <c r="I4973" s="112"/>
      <c r="J4973" s="117" t="s">
        <v>435</v>
      </c>
      <c r="K4973" s="238"/>
      <c r="L4973" s="238"/>
      <c r="M4973" s="238"/>
      <c r="N4973" s="254"/>
      <c r="O4973" s="254"/>
      <c r="P4973" s="254">
        <f>SUM(P4969:P4972)</f>
        <v>3800</v>
      </c>
      <c r="Q4973" s="119">
        <f>SUM(Q4969:Q4972)</f>
        <v>1</v>
      </c>
      <c r="R4973" s="119"/>
      <c r="S4973" s="119"/>
      <c r="T4973" s="119"/>
    </row>
    <row r="4974" spans="1:20" s="118" customFormat="1" ht="20.100000000000001" customHeight="1">
      <c r="A4974" s="112"/>
      <c r="B4974" s="113"/>
      <c r="C4974" s="114"/>
      <c r="D4974" s="115"/>
      <c r="E4974" s="116"/>
      <c r="F4974" s="113" t="s">
        <v>456</v>
      </c>
      <c r="G4974" s="113" t="s">
        <v>457</v>
      </c>
      <c r="H4974" s="113" t="s">
        <v>438</v>
      </c>
      <c r="I4974" s="112"/>
      <c r="J4974" s="117" t="s">
        <v>435</v>
      </c>
      <c r="K4974" s="238"/>
      <c r="L4974" s="238"/>
      <c r="M4974" s="238"/>
      <c r="N4974" s="254"/>
      <c r="O4974" s="254"/>
      <c r="P4974" s="254"/>
    </row>
    <row r="4975" spans="1:20" s="118" customFormat="1" ht="20.100000000000001" customHeight="1">
      <c r="A4975" s="112"/>
      <c r="B4975" s="113"/>
      <c r="C4975" s="114"/>
      <c r="D4975" s="115"/>
      <c r="E4975" s="116"/>
      <c r="F4975" s="113" t="s">
        <v>457</v>
      </c>
      <c r="G4975" s="113" t="s">
        <v>460</v>
      </c>
      <c r="H4975" s="113" t="s">
        <v>434</v>
      </c>
      <c r="I4975" s="112"/>
      <c r="J4975" s="117" t="s">
        <v>435</v>
      </c>
      <c r="K4975" s="238"/>
      <c r="L4975" s="238"/>
      <c r="M4975" s="238"/>
      <c r="N4975" s="254"/>
      <c r="O4975" s="254"/>
      <c r="P4975" s="254"/>
    </row>
    <row r="4976" spans="1:20" s="118" customFormat="1" ht="20.100000000000001" customHeight="1">
      <c r="A4976" s="112"/>
      <c r="B4976" s="113"/>
      <c r="C4976" s="114"/>
      <c r="D4976" s="115"/>
      <c r="E4976" s="116"/>
      <c r="F4976" s="113" t="s">
        <v>460</v>
      </c>
      <c r="G4976" s="113" t="s">
        <v>463</v>
      </c>
      <c r="H4976" s="113" t="s">
        <v>434</v>
      </c>
      <c r="I4976" s="112"/>
      <c r="J4976" s="117" t="s">
        <v>435</v>
      </c>
      <c r="K4976" s="238"/>
      <c r="L4976" s="238"/>
      <c r="M4976" s="238"/>
      <c r="N4976" s="254"/>
      <c r="O4976" s="254"/>
      <c r="P4976" s="254"/>
    </row>
    <row r="4977" spans="1:20" s="118" customFormat="1" ht="20.100000000000001" customHeight="1">
      <c r="A4977" s="112"/>
      <c r="B4977" s="113"/>
      <c r="C4977" s="114"/>
      <c r="D4977" s="115"/>
      <c r="E4977" s="116"/>
      <c r="F4977" s="113" t="s">
        <v>463</v>
      </c>
      <c r="G4977" s="113" t="s">
        <v>464</v>
      </c>
      <c r="H4977" s="113" t="s">
        <v>434</v>
      </c>
      <c r="I4977" s="112"/>
      <c r="J4977" s="117" t="s">
        <v>435</v>
      </c>
      <c r="K4977" s="238"/>
      <c r="L4977" s="238"/>
      <c r="M4977" s="238"/>
      <c r="N4977" s="254"/>
      <c r="O4977" s="254"/>
      <c r="P4977" s="254"/>
    </row>
    <row r="4978" spans="1:20" s="118" customFormat="1" ht="20.100000000000001" customHeight="1">
      <c r="A4978" s="112"/>
      <c r="B4978" s="113"/>
      <c r="C4978" s="114"/>
      <c r="D4978" s="115"/>
      <c r="E4978" s="116"/>
      <c r="F4978" s="113" t="s">
        <v>464</v>
      </c>
      <c r="G4978" s="113" t="s">
        <v>465</v>
      </c>
      <c r="H4978" s="113" t="s">
        <v>434</v>
      </c>
      <c r="I4978" s="112"/>
      <c r="J4978" s="117" t="s">
        <v>435</v>
      </c>
      <c r="K4978" s="238"/>
      <c r="L4978" s="238"/>
      <c r="M4978" s="238"/>
      <c r="N4978" s="254"/>
      <c r="O4978" s="254"/>
      <c r="P4978" s="254"/>
    </row>
    <row r="4979" spans="1:20" s="118" customFormat="1" ht="20.100000000000001" customHeight="1">
      <c r="A4979" s="112"/>
      <c r="B4979" s="113"/>
      <c r="C4979" s="114"/>
      <c r="D4979" s="115"/>
      <c r="E4979" s="116"/>
      <c r="F4979" s="113" t="s">
        <v>465</v>
      </c>
      <c r="G4979" s="113" t="s">
        <v>466</v>
      </c>
      <c r="H4979" s="113" t="s">
        <v>434</v>
      </c>
      <c r="I4979" s="112"/>
      <c r="J4979" s="117" t="s">
        <v>435</v>
      </c>
      <c r="K4979" s="238"/>
      <c r="L4979" s="238"/>
      <c r="M4979" s="238"/>
      <c r="N4979" s="254"/>
      <c r="O4979" s="254"/>
      <c r="P4979" s="254"/>
    </row>
    <row r="4980" spans="1:20" s="118" customFormat="1" ht="20.100000000000001" customHeight="1">
      <c r="A4980" s="112"/>
      <c r="B4980" s="113"/>
      <c r="C4980" s="114"/>
      <c r="D4980" s="115"/>
      <c r="E4980" s="116"/>
      <c r="F4980" s="113" t="s">
        <v>466</v>
      </c>
      <c r="G4980" s="113" t="s">
        <v>467</v>
      </c>
      <c r="H4980" s="113" t="s">
        <v>434</v>
      </c>
      <c r="I4980" s="112"/>
      <c r="J4980" s="117" t="s">
        <v>435</v>
      </c>
      <c r="K4980" s="238"/>
      <c r="L4980" s="238"/>
      <c r="M4980" s="238"/>
      <c r="N4980" s="254"/>
      <c r="O4980" s="254"/>
      <c r="P4980" s="254"/>
    </row>
    <row r="4981" spans="1:20" s="118" customFormat="1" ht="20.100000000000001" customHeight="1">
      <c r="A4981" s="112"/>
      <c r="B4981" s="113"/>
      <c r="C4981" s="114"/>
      <c r="D4981" s="115"/>
      <c r="E4981" s="116"/>
      <c r="F4981" s="113" t="s">
        <v>467</v>
      </c>
      <c r="G4981" s="113" t="s">
        <v>468</v>
      </c>
      <c r="H4981" s="113" t="s">
        <v>434</v>
      </c>
      <c r="I4981" s="112"/>
      <c r="J4981" s="117" t="s">
        <v>435</v>
      </c>
      <c r="K4981" s="238"/>
      <c r="L4981" s="238"/>
      <c r="M4981" s="238"/>
      <c r="N4981" s="254"/>
      <c r="O4981" s="254"/>
      <c r="P4981" s="254"/>
    </row>
    <row r="4982" spans="1:20" s="118" customFormat="1" ht="20.100000000000001" customHeight="1">
      <c r="A4982" s="112"/>
      <c r="B4982" s="113"/>
      <c r="C4982" s="114"/>
      <c r="D4982" s="115"/>
      <c r="E4982" s="116"/>
      <c r="F4982" s="113" t="s">
        <v>468</v>
      </c>
      <c r="G4982" s="113" t="s">
        <v>469</v>
      </c>
      <c r="H4982" s="113" t="s">
        <v>434</v>
      </c>
      <c r="I4982" s="112"/>
      <c r="J4982" s="117" t="s">
        <v>435</v>
      </c>
      <c r="K4982" s="238"/>
      <c r="L4982" s="238"/>
      <c r="M4982" s="238"/>
      <c r="N4982" s="254"/>
      <c r="O4982" s="254"/>
      <c r="P4982" s="254"/>
    </row>
    <row r="4983" spans="1:20" s="118" customFormat="1" ht="20.100000000000001" customHeight="1">
      <c r="A4983" s="112"/>
      <c r="B4983" s="113"/>
      <c r="C4983" s="114"/>
      <c r="D4983" s="115"/>
      <c r="E4983" s="116"/>
      <c r="F4983" s="113" t="s">
        <v>469</v>
      </c>
      <c r="G4983" s="113" t="s">
        <v>470</v>
      </c>
      <c r="H4983" s="113" t="s">
        <v>434</v>
      </c>
      <c r="I4983" s="112"/>
      <c r="J4983" s="117" t="s">
        <v>435</v>
      </c>
      <c r="K4983" s="238"/>
      <c r="L4983" s="238"/>
      <c r="M4983" s="238"/>
      <c r="N4983" s="254"/>
      <c r="O4983" s="254"/>
      <c r="P4983" s="254"/>
    </row>
    <row r="4984" spans="1:20" s="118" customFormat="1" ht="20.100000000000001" customHeight="1">
      <c r="A4984" s="112"/>
      <c r="B4984" s="113"/>
      <c r="C4984" s="114"/>
      <c r="D4984" s="115"/>
      <c r="E4984" s="116"/>
      <c r="F4984" s="113" t="s">
        <v>470</v>
      </c>
      <c r="G4984" s="113" t="s">
        <v>471</v>
      </c>
      <c r="H4984" s="113" t="s">
        <v>434</v>
      </c>
      <c r="I4984" s="112"/>
      <c r="J4984" s="117" t="s">
        <v>435</v>
      </c>
      <c r="K4984" s="238"/>
      <c r="L4984" s="238"/>
      <c r="M4984" s="238"/>
      <c r="N4984" s="254"/>
      <c r="O4984" s="254"/>
      <c r="P4984" s="254"/>
    </row>
    <row r="4985" spans="1:20" s="118" customFormat="1" ht="20.100000000000001" customHeight="1">
      <c r="A4985" s="112"/>
      <c r="B4985" s="113"/>
      <c r="C4985" s="114"/>
      <c r="D4985" s="115"/>
      <c r="E4985" s="116"/>
      <c r="F4985" s="113" t="s">
        <v>471</v>
      </c>
      <c r="G4985" s="113" t="s">
        <v>473</v>
      </c>
      <c r="H4985" s="113" t="s">
        <v>434</v>
      </c>
      <c r="I4985" s="112"/>
      <c r="J4985" s="117" t="s">
        <v>435</v>
      </c>
      <c r="K4985" s="238"/>
      <c r="L4985" s="238"/>
      <c r="M4985" s="238"/>
      <c r="N4985" s="254"/>
      <c r="O4985" s="254"/>
      <c r="P4985" s="254"/>
    </row>
    <row r="4986" spans="1:20" s="118" customFormat="1" ht="20.100000000000001" customHeight="1">
      <c r="A4986" s="112"/>
      <c r="B4986" s="113"/>
      <c r="C4986" s="114"/>
      <c r="D4986" s="115"/>
      <c r="E4986" s="116"/>
      <c r="F4986" s="113" t="s">
        <v>473</v>
      </c>
      <c r="G4986" s="113" t="s">
        <v>474</v>
      </c>
      <c r="H4986" s="113" t="s">
        <v>434</v>
      </c>
      <c r="I4986" s="112"/>
      <c r="J4986" s="117" t="s">
        <v>435</v>
      </c>
      <c r="K4986" s="238"/>
      <c r="L4986" s="238"/>
      <c r="M4986" s="238"/>
      <c r="N4986" s="254"/>
      <c r="O4986" s="254"/>
      <c r="P4986" s="254"/>
    </row>
    <row r="4987" spans="1:20" s="118" customFormat="1" ht="20.100000000000001" customHeight="1">
      <c r="A4987" s="112"/>
      <c r="B4987" s="113"/>
      <c r="C4987" s="114"/>
      <c r="D4987" s="115"/>
      <c r="E4987" s="116"/>
      <c r="F4987" s="113" t="s">
        <v>474</v>
      </c>
      <c r="G4987" s="113" t="s">
        <v>475</v>
      </c>
      <c r="H4987" s="113" t="s">
        <v>438</v>
      </c>
      <c r="I4987" s="112"/>
      <c r="J4987" s="117" t="s">
        <v>435</v>
      </c>
      <c r="K4987" s="238"/>
      <c r="L4987" s="238"/>
      <c r="M4987" s="238"/>
      <c r="N4987" s="254"/>
      <c r="O4987" s="254"/>
      <c r="P4987" s="254"/>
    </row>
    <row r="4988" spans="1:20" s="25" customFormat="1" ht="20.100000000000001" customHeight="1">
      <c r="A4988" s="20"/>
      <c r="B4988" s="44"/>
      <c r="C4988" s="41"/>
      <c r="D4988" s="42"/>
      <c r="E4988" s="43"/>
      <c r="F4988" s="44"/>
      <c r="G4988" s="44"/>
      <c r="H4988" s="44"/>
      <c r="I4988" s="20"/>
      <c r="J4988" s="24"/>
      <c r="K4988" s="226"/>
      <c r="L4988" s="226"/>
      <c r="M4988" s="226"/>
      <c r="N4988" s="239"/>
      <c r="O4988" s="239"/>
      <c r="P4988" s="239"/>
    </row>
    <row r="4989" spans="1:20" s="25" customFormat="1" ht="20.100000000000001" customHeight="1">
      <c r="A4989" s="20"/>
      <c r="B4989" s="44"/>
      <c r="C4989" s="41"/>
      <c r="D4989" s="42"/>
      <c r="E4989" s="43"/>
      <c r="F4989" s="44"/>
      <c r="G4989" s="44"/>
      <c r="H4989" s="44"/>
      <c r="I4989" s="20"/>
      <c r="J4989" s="24"/>
      <c r="K4989" s="226"/>
      <c r="L4989" s="226"/>
      <c r="M4989" s="226"/>
      <c r="N4989" s="239"/>
      <c r="O4989" s="239"/>
      <c r="P4989" s="239"/>
    </row>
    <row r="4990" spans="1:20" s="118" customFormat="1" ht="20.100000000000001" customHeight="1">
      <c r="A4990" s="112"/>
      <c r="B4990" s="113">
        <v>348</v>
      </c>
      <c r="C4990" s="114">
        <v>4.0019999999999998</v>
      </c>
      <c r="D4990" s="115" t="s">
        <v>357</v>
      </c>
      <c r="E4990" s="116">
        <v>2.48</v>
      </c>
      <c r="F4990" s="113" t="s">
        <v>433</v>
      </c>
      <c r="G4990" s="113" t="s">
        <v>447</v>
      </c>
      <c r="H4990" s="113" t="s">
        <v>434</v>
      </c>
      <c r="I4990" s="112"/>
      <c r="J4990" s="117" t="s">
        <v>435</v>
      </c>
      <c r="K4990" s="238" t="s">
        <v>434</v>
      </c>
      <c r="L4990" s="238">
        <f>COUNTIF(H4990:H5001,"B")</f>
        <v>10</v>
      </c>
      <c r="M4990" s="238">
        <v>200</v>
      </c>
      <c r="N4990" s="254">
        <f>L4990*M4990</f>
        <v>2000</v>
      </c>
      <c r="O4990" s="254">
        <v>80</v>
      </c>
      <c r="P4990" s="254">
        <f>O4990+N4990</f>
        <v>2080</v>
      </c>
      <c r="Q4990" s="119">
        <f>P4990/P4994</f>
        <v>0.83870967741935487</v>
      </c>
      <c r="R4990" s="119"/>
      <c r="S4990" s="119"/>
      <c r="T4990" s="119"/>
    </row>
    <row r="4991" spans="1:20" s="118" customFormat="1" ht="20.100000000000001" customHeight="1">
      <c r="A4991" s="112"/>
      <c r="B4991" s="113"/>
      <c r="C4991" s="114"/>
      <c r="D4991" s="115"/>
      <c r="E4991" s="116"/>
      <c r="F4991" s="113" t="s">
        <v>447</v>
      </c>
      <c r="G4991" s="113" t="s">
        <v>451</v>
      </c>
      <c r="H4991" s="113" t="s">
        <v>434</v>
      </c>
      <c r="I4991" s="112"/>
      <c r="J4991" s="117" t="s">
        <v>435</v>
      </c>
      <c r="K4991" s="238" t="s">
        <v>438</v>
      </c>
      <c r="L4991" s="238">
        <f>COUNTIF(H4990:H5002,"S")</f>
        <v>2</v>
      </c>
      <c r="M4991" s="238">
        <v>200</v>
      </c>
      <c r="N4991" s="254">
        <f>L4991*M4991</f>
        <v>400</v>
      </c>
      <c r="O4991" s="254"/>
      <c r="P4991" s="254">
        <f>N4991+O4991</f>
        <v>400</v>
      </c>
      <c r="Q4991" s="119">
        <f>P4991/P4994</f>
        <v>0.16129032258064516</v>
      </c>
      <c r="R4991" s="119"/>
      <c r="S4991" s="119"/>
      <c r="T4991" s="119"/>
    </row>
    <row r="4992" spans="1:20" s="118" customFormat="1" ht="20.100000000000001" customHeight="1">
      <c r="A4992" s="112"/>
      <c r="B4992" s="113"/>
      <c r="C4992" s="114"/>
      <c r="D4992" s="115"/>
      <c r="E4992" s="116"/>
      <c r="F4992" s="113" t="s">
        <v>451</v>
      </c>
      <c r="G4992" s="113" t="s">
        <v>454</v>
      </c>
      <c r="H4992" s="113" t="s">
        <v>434</v>
      </c>
      <c r="I4992" s="112"/>
      <c r="J4992" s="117" t="s">
        <v>435</v>
      </c>
      <c r="K4992" s="238" t="s">
        <v>440</v>
      </c>
      <c r="L4992" s="238">
        <f>COUNTIF(H4990:H5002,"RR")</f>
        <v>0</v>
      </c>
      <c r="M4992" s="238">
        <v>200</v>
      </c>
      <c r="N4992" s="254">
        <f>L4992*M4992</f>
        <v>0</v>
      </c>
      <c r="O4992" s="254"/>
      <c r="P4992" s="254">
        <f>N4992+O4992</f>
        <v>0</v>
      </c>
      <c r="Q4992" s="119">
        <f>P4992/P4994</f>
        <v>0</v>
      </c>
      <c r="R4992" s="119"/>
      <c r="S4992" s="119"/>
      <c r="T4992" s="119"/>
    </row>
    <row r="4993" spans="1:20" s="118" customFormat="1" ht="20.100000000000001" customHeight="1">
      <c r="A4993" s="112"/>
      <c r="B4993" s="113"/>
      <c r="C4993" s="114"/>
      <c r="D4993" s="115"/>
      <c r="E4993" s="116"/>
      <c r="F4993" s="113" t="s">
        <v>454</v>
      </c>
      <c r="G4993" s="113" t="s">
        <v>455</v>
      </c>
      <c r="H4993" s="113" t="s">
        <v>434</v>
      </c>
      <c r="I4993" s="112"/>
      <c r="J4993" s="117" t="s">
        <v>435</v>
      </c>
      <c r="K4993" s="238" t="s">
        <v>443</v>
      </c>
      <c r="L4993" s="238">
        <f>COUNTIF(H4990:H5002,"RB")</f>
        <v>0</v>
      </c>
      <c r="M4993" s="238">
        <v>200</v>
      </c>
      <c r="N4993" s="254">
        <f>L4993*M4993</f>
        <v>0</v>
      </c>
      <c r="O4993" s="254"/>
      <c r="P4993" s="254">
        <f>N4993+O4993</f>
        <v>0</v>
      </c>
      <c r="Q4993" s="119">
        <f>P4993/P4994</f>
        <v>0</v>
      </c>
      <c r="R4993" s="119"/>
      <c r="S4993" s="119"/>
      <c r="T4993" s="119"/>
    </row>
    <row r="4994" spans="1:20" s="118" customFormat="1" ht="20.100000000000001" customHeight="1">
      <c r="A4994" s="112"/>
      <c r="B4994" s="113"/>
      <c r="C4994" s="114"/>
      <c r="D4994" s="115"/>
      <c r="E4994" s="116"/>
      <c r="F4994" s="113" t="s">
        <v>455</v>
      </c>
      <c r="G4994" s="113" t="s">
        <v>456</v>
      </c>
      <c r="H4994" s="113" t="s">
        <v>434</v>
      </c>
      <c r="I4994" s="112"/>
      <c r="J4994" s="117" t="s">
        <v>435</v>
      </c>
      <c r="K4994" s="238"/>
      <c r="L4994" s="238"/>
      <c r="M4994" s="238"/>
      <c r="N4994" s="254"/>
      <c r="O4994" s="254"/>
      <c r="P4994" s="254">
        <f>SUM(P4990:P4993)</f>
        <v>2480</v>
      </c>
      <c r="Q4994" s="119">
        <f>SUM(Q4990:Q4993)</f>
        <v>1</v>
      </c>
      <c r="R4994" s="119"/>
      <c r="S4994" s="119"/>
      <c r="T4994" s="119"/>
    </row>
    <row r="4995" spans="1:20" s="118" customFormat="1" ht="20.100000000000001" customHeight="1">
      <c r="A4995" s="112"/>
      <c r="B4995" s="113"/>
      <c r="C4995" s="114"/>
      <c r="D4995" s="115"/>
      <c r="E4995" s="116"/>
      <c r="F4995" s="113" t="s">
        <v>456</v>
      </c>
      <c r="G4995" s="113" t="s">
        <v>457</v>
      </c>
      <c r="H4995" s="113" t="s">
        <v>434</v>
      </c>
      <c r="I4995" s="112"/>
      <c r="J4995" s="117" t="s">
        <v>435</v>
      </c>
      <c r="K4995" s="238"/>
      <c r="L4995" s="238"/>
      <c r="M4995" s="238"/>
      <c r="N4995" s="254"/>
      <c r="O4995" s="254"/>
      <c r="P4995" s="254"/>
    </row>
    <row r="4996" spans="1:20" s="118" customFormat="1" ht="20.100000000000001" customHeight="1">
      <c r="A4996" s="112"/>
      <c r="B4996" s="113"/>
      <c r="C4996" s="114"/>
      <c r="D4996" s="115"/>
      <c r="E4996" s="116"/>
      <c r="F4996" s="113" t="s">
        <v>457</v>
      </c>
      <c r="G4996" s="113" t="s">
        <v>460</v>
      </c>
      <c r="H4996" s="113" t="s">
        <v>434</v>
      </c>
      <c r="I4996" s="112"/>
      <c r="J4996" s="117" t="s">
        <v>435</v>
      </c>
      <c r="K4996" s="238"/>
      <c r="L4996" s="238"/>
      <c r="M4996" s="238"/>
      <c r="N4996" s="254"/>
      <c r="O4996" s="254"/>
      <c r="P4996" s="254"/>
    </row>
    <row r="4997" spans="1:20" s="118" customFormat="1" ht="20.100000000000001" customHeight="1">
      <c r="A4997" s="112"/>
      <c r="B4997" s="113"/>
      <c r="C4997" s="114"/>
      <c r="D4997" s="115"/>
      <c r="E4997" s="116"/>
      <c r="F4997" s="113" t="s">
        <v>460</v>
      </c>
      <c r="G4997" s="113" t="s">
        <v>463</v>
      </c>
      <c r="H4997" s="113" t="s">
        <v>434</v>
      </c>
      <c r="I4997" s="112"/>
      <c r="J4997" s="117" t="s">
        <v>435</v>
      </c>
      <c r="K4997" s="238"/>
      <c r="L4997" s="238"/>
      <c r="M4997" s="238"/>
      <c r="N4997" s="254"/>
      <c r="O4997" s="254"/>
      <c r="P4997" s="254"/>
    </row>
    <row r="4998" spans="1:20" s="118" customFormat="1" ht="20.100000000000001" customHeight="1">
      <c r="A4998" s="112"/>
      <c r="B4998" s="113"/>
      <c r="C4998" s="114"/>
      <c r="D4998" s="115"/>
      <c r="E4998" s="116"/>
      <c r="F4998" s="113" t="s">
        <v>463</v>
      </c>
      <c r="G4998" s="113" t="s">
        <v>464</v>
      </c>
      <c r="H4998" s="113" t="s">
        <v>434</v>
      </c>
      <c r="I4998" s="112"/>
      <c r="J4998" s="117" t="s">
        <v>435</v>
      </c>
      <c r="K4998" s="238"/>
      <c r="L4998" s="238"/>
      <c r="M4998" s="238"/>
      <c r="N4998" s="254"/>
      <c r="O4998" s="254"/>
      <c r="P4998" s="254"/>
    </row>
    <row r="4999" spans="1:20" s="118" customFormat="1" ht="20.100000000000001" customHeight="1">
      <c r="A4999" s="112"/>
      <c r="B4999" s="113"/>
      <c r="C4999" s="114"/>
      <c r="D4999" s="115"/>
      <c r="E4999" s="116"/>
      <c r="F4999" s="113" t="s">
        <v>464</v>
      </c>
      <c r="G4999" s="113" t="s">
        <v>465</v>
      </c>
      <c r="H4999" s="113" t="s">
        <v>438</v>
      </c>
      <c r="I4999" s="112"/>
      <c r="J4999" s="117" t="s">
        <v>435</v>
      </c>
      <c r="K4999" s="238"/>
      <c r="L4999" s="238"/>
      <c r="M4999" s="238"/>
      <c r="N4999" s="254"/>
      <c r="O4999" s="254"/>
      <c r="P4999" s="254"/>
    </row>
    <row r="5000" spans="1:20" s="118" customFormat="1" ht="20.100000000000001" customHeight="1">
      <c r="A5000" s="112"/>
      <c r="B5000" s="113"/>
      <c r="C5000" s="114"/>
      <c r="D5000" s="115"/>
      <c r="E5000" s="116"/>
      <c r="F5000" s="113" t="s">
        <v>465</v>
      </c>
      <c r="G5000" s="113" t="s">
        <v>466</v>
      </c>
      <c r="H5000" s="113" t="s">
        <v>438</v>
      </c>
      <c r="I5000" s="112"/>
      <c r="J5000" s="117" t="s">
        <v>435</v>
      </c>
      <c r="K5000" s="238"/>
      <c r="L5000" s="238"/>
      <c r="M5000" s="238"/>
      <c r="N5000" s="254"/>
      <c r="O5000" s="254"/>
      <c r="P5000" s="254"/>
    </row>
    <row r="5001" spans="1:20" s="118" customFormat="1" ht="20.100000000000001" customHeight="1">
      <c r="A5001" s="112"/>
      <c r="B5001" s="113"/>
      <c r="C5001" s="114"/>
      <c r="D5001" s="115"/>
      <c r="E5001" s="116"/>
      <c r="F5001" s="113" t="s">
        <v>466</v>
      </c>
      <c r="G5001" s="113" t="s">
        <v>467</v>
      </c>
      <c r="H5001" s="113" t="s">
        <v>434</v>
      </c>
      <c r="I5001" s="112"/>
      <c r="J5001" s="117" t="s">
        <v>435</v>
      </c>
      <c r="K5001" s="238"/>
      <c r="L5001" s="238"/>
      <c r="M5001" s="238"/>
      <c r="N5001" s="254"/>
      <c r="O5001" s="254"/>
      <c r="P5001" s="254"/>
    </row>
    <row r="5002" spans="1:20" s="118" customFormat="1" ht="20.100000000000001" customHeight="1">
      <c r="A5002" s="112"/>
      <c r="B5002" s="113"/>
      <c r="C5002" s="114"/>
      <c r="D5002" s="115"/>
      <c r="E5002" s="116"/>
      <c r="F5002" s="113" t="s">
        <v>467</v>
      </c>
      <c r="G5002" s="113" t="s">
        <v>759</v>
      </c>
      <c r="H5002" s="113" t="s">
        <v>434</v>
      </c>
      <c r="I5002" s="112"/>
      <c r="J5002" s="117" t="s">
        <v>435</v>
      </c>
      <c r="K5002" s="238"/>
      <c r="L5002" s="238"/>
      <c r="M5002" s="238"/>
      <c r="N5002" s="254"/>
      <c r="O5002" s="254"/>
      <c r="P5002" s="254"/>
    </row>
    <row r="5003" spans="1:20" s="25" customFormat="1" ht="20.100000000000001" customHeight="1">
      <c r="A5003" s="20"/>
      <c r="B5003" s="44"/>
      <c r="C5003" s="41"/>
      <c r="D5003" s="42"/>
      <c r="E5003" s="43"/>
      <c r="F5003" s="44"/>
      <c r="G5003" s="44"/>
      <c r="H5003" s="44"/>
      <c r="I5003" s="20"/>
      <c r="J5003" s="24"/>
      <c r="K5003" s="226"/>
      <c r="L5003" s="226"/>
      <c r="M5003" s="226"/>
      <c r="N5003" s="239"/>
      <c r="O5003" s="239"/>
      <c r="P5003" s="239"/>
    </row>
    <row r="5004" spans="1:20" s="25" customFormat="1" ht="20.100000000000001" customHeight="1">
      <c r="A5004" s="20"/>
      <c r="B5004" s="44"/>
      <c r="C5004" s="41"/>
      <c r="D5004" s="42"/>
      <c r="E5004" s="43"/>
      <c r="F5004" s="44"/>
      <c r="G5004" s="44"/>
      <c r="H5004" s="44"/>
      <c r="I5004" s="20"/>
      <c r="J5004" s="24"/>
      <c r="K5004" s="226"/>
      <c r="L5004" s="226"/>
      <c r="M5004" s="226"/>
      <c r="N5004" s="239"/>
      <c r="O5004" s="239"/>
      <c r="P5004" s="239"/>
    </row>
    <row r="5005" spans="1:20" s="110" customFormat="1" ht="20.100000000000001" customHeight="1">
      <c r="A5005" s="104"/>
      <c r="B5005" s="105">
        <v>349</v>
      </c>
      <c r="C5005" s="106">
        <v>4.0030000000000001</v>
      </c>
      <c r="D5005" s="107" t="s">
        <v>358</v>
      </c>
      <c r="E5005" s="108">
        <v>5.5</v>
      </c>
      <c r="F5005" s="105" t="s">
        <v>433</v>
      </c>
      <c r="G5005" s="105" t="s">
        <v>447</v>
      </c>
      <c r="H5005" s="105" t="s">
        <v>434</v>
      </c>
      <c r="I5005" s="104"/>
      <c r="J5005" s="109" t="s">
        <v>435</v>
      </c>
      <c r="K5005" s="237" t="s">
        <v>434</v>
      </c>
      <c r="L5005" s="237">
        <f>COUNTIF(H5005:H5031,"B")</f>
        <v>26</v>
      </c>
      <c r="M5005" s="237">
        <v>200</v>
      </c>
      <c r="N5005" s="253">
        <f>L5005*M5005</f>
        <v>5200</v>
      </c>
      <c r="O5005" s="253">
        <v>100</v>
      </c>
      <c r="P5005" s="253">
        <f>O5005+N5005</f>
        <v>5300</v>
      </c>
      <c r="Q5005" s="111">
        <f>P5005/P5009</f>
        <v>0.96363636363636362</v>
      </c>
      <c r="R5005" s="111"/>
      <c r="S5005" s="111"/>
      <c r="T5005" s="111"/>
    </row>
    <row r="5006" spans="1:20" s="110" customFormat="1" ht="20.100000000000001" customHeight="1">
      <c r="A5006" s="104"/>
      <c r="B5006" s="105"/>
      <c r="C5006" s="106"/>
      <c r="D5006" s="107"/>
      <c r="E5006" s="108"/>
      <c r="F5006" s="105" t="s">
        <v>447</v>
      </c>
      <c r="G5006" s="105" t="s">
        <v>451</v>
      </c>
      <c r="H5006" s="105" t="s">
        <v>434</v>
      </c>
      <c r="I5006" s="104"/>
      <c r="J5006" s="109" t="s">
        <v>435</v>
      </c>
      <c r="K5006" s="237" t="s">
        <v>438</v>
      </c>
      <c r="L5006" s="237">
        <f>COUNTIF(H5005:H5032,"S")</f>
        <v>1</v>
      </c>
      <c r="M5006" s="237">
        <v>200</v>
      </c>
      <c r="N5006" s="253">
        <f>L5006*M5006</f>
        <v>200</v>
      </c>
      <c r="O5006" s="253"/>
      <c r="P5006" s="253">
        <f>N5006+O5006</f>
        <v>200</v>
      </c>
      <c r="Q5006" s="111">
        <f>P5006/P5009</f>
        <v>3.6363636363636362E-2</v>
      </c>
      <c r="R5006" s="111"/>
      <c r="S5006" s="111"/>
      <c r="T5006" s="111"/>
    </row>
    <row r="5007" spans="1:20" s="110" customFormat="1" ht="20.100000000000001" customHeight="1">
      <c r="A5007" s="104"/>
      <c r="B5007" s="105"/>
      <c r="C5007" s="106"/>
      <c r="D5007" s="107"/>
      <c r="E5007" s="108"/>
      <c r="F5007" s="105" t="s">
        <v>451</v>
      </c>
      <c r="G5007" s="105" t="s">
        <v>454</v>
      </c>
      <c r="H5007" s="105" t="s">
        <v>434</v>
      </c>
      <c r="I5007" s="104"/>
      <c r="J5007" s="109" t="s">
        <v>435</v>
      </c>
      <c r="K5007" s="237" t="s">
        <v>440</v>
      </c>
      <c r="L5007" s="237">
        <f>COUNTIF(H5005:H5032,"RR")</f>
        <v>0</v>
      </c>
      <c r="M5007" s="237">
        <v>200</v>
      </c>
      <c r="N5007" s="253">
        <f>L5007*M5007</f>
        <v>0</v>
      </c>
      <c r="O5007" s="253"/>
      <c r="P5007" s="253">
        <f>N5007+O5007</f>
        <v>0</v>
      </c>
      <c r="Q5007" s="111">
        <f>P5007/P5009</f>
        <v>0</v>
      </c>
      <c r="R5007" s="111"/>
      <c r="S5007" s="111"/>
      <c r="T5007" s="111"/>
    </row>
    <row r="5008" spans="1:20" s="110" customFormat="1" ht="20.100000000000001" customHeight="1">
      <c r="A5008" s="104"/>
      <c r="B5008" s="105"/>
      <c r="C5008" s="106"/>
      <c r="D5008" s="107"/>
      <c r="E5008" s="108"/>
      <c r="F5008" s="105" t="s">
        <v>454</v>
      </c>
      <c r="G5008" s="105" t="s">
        <v>455</v>
      </c>
      <c r="H5008" s="105" t="s">
        <v>434</v>
      </c>
      <c r="I5008" s="104"/>
      <c r="J5008" s="109" t="s">
        <v>435</v>
      </c>
      <c r="K5008" s="237" t="s">
        <v>443</v>
      </c>
      <c r="L5008" s="237">
        <f>COUNTIF(H5005:H5032,"RB")</f>
        <v>0</v>
      </c>
      <c r="M5008" s="237">
        <v>200</v>
      </c>
      <c r="N5008" s="253">
        <f>L5008*M5008</f>
        <v>0</v>
      </c>
      <c r="O5008" s="253"/>
      <c r="P5008" s="253">
        <f>N5008+O5008</f>
        <v>0</v>
      </c>
      <c r="Q5008" s="111">
        <f>P5008/P5009</f>
        <v>0</v>
      </c>
      <c r="R5008" s="111"/>
      <c r="S5008" s="111"/>
      <c r="T5008" s="111"/>
    </row>
    <row r="5009" spans="1:20" s="110" customFormat="1" ht="20.100000000000001" customHeight="1">
      <c r="A5009" s="104"/>
      <c r="B5009" s="105"/>
      <c r="C5009" s="106"/>
      <c r="D5009" s="107"/>
      <c r="E5009" s="108"/>
      <c r="F5009" s="105" t="s">
        <v>455</v>
      </c>
      <c r="G5009" s="105" t="s">
        <v>456</v>
      </c>
      <c r="H5009" s="105" t="s">
        <v>434</v>
      </c>
      <c r="I5009" s="104"/>
      <c r="J5009" s="109" t="s">
        <v>435</v>
      </c>
      <c r="K5009" s="237"/>
      <c r="L5009" s="237"/>
      <c r="M5009" s="237"/>
      <c r="N5009" s="253"/>
      <c r="O5009" s="253"/>
      <c r="P5009" s="253">
        <f>SUM(P5005:P5008)</f>
        <v>5500</v>
      </c>
      <c r="Q5009" s="111">
        <f>SUM(Q5005:Q5008)</f>
        <v>1</v>
      </c>
      <c r="R5009" s="111"/>
      <c r="S5009" s="111"/>
      <c r="T5009" s="111"/>
    </row>
    <row r="5010" spans="1:20" s="110" customFormat="1" ht="20.100000000000001" customHeight="1">
      <c r="A5010" s="104"/>
      <c r="B5010" s="105"/>
      <c r="C5010" s="106"/>
      <c r="D5010" s="107"/>
      <c r="E5010" s="108"/>
      <c r="F5010" s="105" t="s">
        <v>456</v>
      </c>
      <c r="G5010" s="105" t="s">
        <v>457</v>
      </c>
      <c r="H5010" s="105" t="s">
        <v>438</v>
      </c>
      <c r="I5010" s="104"/>
      <c r="J5010" s="109" t="s">
        <v>435</v>
      </c>
      <c r="K5010" s="237"/>
      <c r="L5010" s="237"/>
      <c r="M5010" s="237"/>
      <c r="N5010" s="253"/>
      <c r="O5010" s="253"/>
      <c r="P5010" s="253"/>
    </row>
    <row r="5011" spans="1:20" s="110" customFormat="1" ht="20.100000000000001" customHeight="1">
      <c r="A5011" s="104"/>
      <c r="B5011" s="105"/>
      <c r="C5011" s="106"/>
      <c r="D5011" s="107"/>
      <c r="E5011" s="108"/>
      <c r="F5011" s="105" t="s">
        <v>457</v>
      </c>
      <c r="G5011" s="105" t="s">
        <v>460</v>
      </c>
      <c r="H5011" s="105" t="s">
        <v>434</v>
      </c>
      <c r="I5011" s="104"/>
      <c r="J5011" s="109" t="s">
        <v>435</v>
      </c>
      <c r="K5011" s="237"/>
      <c r="L5011" s="237"/>
      <c r="M5011" s="237"/>
      <c r="N5011" s="253"/>
      <c r="O5011" s="253"/>
      <c r="P5011" s="253"/>
    </row>
    <row r="5012" spans="1:20" s="110" customFormat="1" ht="20.100000000000001" customHeight="1">
      <c r="A5012" s="104"/>
      <c r="B5012" s="105"/>
      <c r="C5012" s="106"/>
      <c r="D5012" s="107"/>
      <c r="E5012" s="108"/>
      <c r="F5012" s="105" t="s">
        <v>460</v>
      </c>
      <c r="G5012" s="105" t="s">
        <v>463</v>
      </c>
      <c r="H5012" s="105" t="s">
        <v>434</v>
      </c>
      <c r="I5012" s="104"/>
      <c r="J5012" s="109" t="s">
        <v>435</v>
      </c>
      <c r="K5012" s="237"/>
      <c r="L5012" s="237"/>
      <c r="M5012" s="237"/>
      <c r="N5012" s="253"/>
      <c r="O5012" s="253"/>
      <c r="P5012" s="253"/>
    </row>
    <row r="5013" spans="1:20" s="110" customFormat="1" ht="20.100000000000001" customHeight="1">
      <c r="A5013" s="104"/>
      <c r="B5013" s="105"/>
      <c r="C5013" s="106"/>
      <c r="D5013" s="107"/>
      <c r="E5013" s="108"/>
      <c r="F5013" s="105" t="s">
        <v>463</v>
      </c>
      <c r="G5013" s="105" t="s">
        <v>464</v>
      </c>
      <c r="H5013" s="105" t="s">
        <v>434</v>
      </c>
      <c r="I5013" s="104"/>
      <c r="J5013" s="109" t="s">
        <v>435</v>
      </c>
      <c r="K5013" s="237"/>
      <c r="L5013" s="237"/>
      <c r="M5013" s="237"/>
      <c r="N5013" s="253"/>
      <c r="O5013" s="253"/>
      <c r="P5013" s="253"/>
    </row>
    <row r="5014" spans="1:20" s="110" customFormat="1" ht="20.100000000000001" customHeight="1">
      <c r="A5014" s="104"/>
      <c r="B5014" s="105"/>
      <c r="C5014" s="106"/>
      <c r="D5014" s="107"/>
      <c r="E5014" s="108"/>
      <c r="F5014" s="105" t="s">
        <v>464</v>
      </c>
      <c r="G5014" s="105" t="s">
        <v>465</v>
      </c>
      <c r="H5014" s="105" t="s">
        <v>434</v>
      </c>
      <c r="I5014" s="104"/>
      <c r="J5014" s="109" t="s">
        <v>435</v>
      </c>
      <c r="K5014" s="237"/>
      <c r="L5014" s="237"/>
      <c r="M5014" s="237"/>
      <c r="N5014" s="253"/>
      <c r="O5014" s="253"/>
      <c r="P5014" s="253"/>
    </row>
    <row r="5015" spans="1:20" s="110" customFormat="1" ht="20.100000000000001" customHeight="1">
      <c r="A5015" s="104"/>
      <c r="B5015" s="105"/>
      <c r="C5015" s="106"/>
      <c r="D5015" s="107"/>
      <c r="E5015" s="108"/>
      <c r="F5015" s="105" t="s">
        <v>465</v>
      </c>
      <c r="G5015" s="105" t="s">
        <v>466</v>
      </c>
      <c r="H5015" s="105" t="s">
        <v>434</v>
      </c>
      <c r="I5015" s="104"/>
      <c r="J5015" s="109" t="s">
        <v>435</v>
      </c>
      <c r="K5015" s="237"/>
      <c r="L5015" s="237"/>
      <c r="M5015" s="237"/>
      <c r="N5015" s="253"/>
      <c r="O5015" s="253"/>
      <c r="P5015" s="253"/>
    </row>
    <row r="5016" spans="1:20" s="110" customFormat="1" ht="20.100000000000001" customHeight="1">
      <c r="A5016" s="104"/>
      <c r="B5016" s="105"/>
      <c r="C5016" s="106"/>
      <c r="D5016" s="107"/>
      <c r="E5016" s="108"/>
      <c r="F5016" s="105" t="s">
        <v>466</v>
      </c>
      <c r="G5016" s="105" t="s">
        <v>467</v>
      </c>
      <c r="H5016" s="105" t="s">
        <v>434</v>
      </c>
      <c r="I5016" s="104"/>
      <c r="J5016" s="109" t="s">
        <v>435</v>
      </c>
      <c r="K5016" s="237"/>
      <c r="L5016" s="237"/>
      <c r="M5016" s="237"/>
      <c r="N5016" s="253"/>
      <c r="O5016" s="253"/>
      <c r="P5016" s="253"/>
    </row>
    <row r="5017" spans="1:20" s="110" customFormat="1" ht="20.100000000000001" customHeight="1">
      <c r="A5017" s="104"/>
      <c r="B5017" s="105"/>
      <c r="C5017" s="106"/>
      <c r="D5017" s="107"/>
      <c r="E5017" s="108"/>
      <c r="F5017" s="105" t="s">
        <v>467</v>
      </c>
      <c r="G5017" s="105" t="s">
        <v>468</v>
      </c>
      <c r="H5017" s="105" t="s">
        <v>434</v>
      </c>
      <c r="I5017" s="104"/>
      <c r="J5017" s="109" t="s">
        <v>435</v>
      </c>
      <c r="K5017" s="237"/>
      <c r="L5017" s="237"/>
      <c r="M5017" s="237"/>
      <c r="N5017" s="253"/>
      <c r="O5017" s="253"/>
      <c r="P5017" s="253"/>
    </row>
    <row r="5018" spans="1:20" s="110" customFormat="1" ht="20.100000000000001" customHeight="1">
      <c r="A5018" s="104"/>
      <c r="B5018" s="105"/>
      <c r="C5018" s="106"/>
      <c r="D5018" s="107"/>
      <c r="E5018" s="108"/>
      <c r="F5018" s="105" t="s">
        <v>468</v>
      </c>
      <c r="G5018" s="105" t="s">
        <v>469</v>
      </c>
      <c r="H5018" s="105" t="s">
        <v>434</v>
      </c>
      <c r="I5018" s="104"/>
      <c r="J5018" s="109" t="s">
        <v>435</v>
      </c>
      <c r="K5018" s="237"/>
      <c r="L5018" s="237"/>
      <c r="M5018" s="237"/>
      <c r="N5018" s="253"/>
      <c r="O5018" s="253"/>
      <c r="P5018" s="253"/>
    </row>
    <row r="5019" spans="1:20" s="110" customFormat="1" ht="20.100000000000001" customHeight="1">
      <c r="A5019" s="104"/>
      <c r="B5019" s="105"/>
      <c r="C5019" s="106"/>
      <c r="D5019" s="107"/>
      <c r="E5019" s="108"/>
      <c r="F5019" s="105" t="s">
        <v>469</v>
      </c>
      <c r="G5019" s="105" t="s">
        <v>470</v>
      </c>
      <c r="H5019" s="105" t="s">
        <v>434</v>
      </c>
      <c r="I5019" s="104"/>
      <c r="J5019" s="109" t="s">
        <v>435</v>
      </c>
      <c r="K5019" s="237"/>
      <c r="L5019" s="237"/>
      <c r="M5019" s="237"/>
      <c r="N5019" s="253"/>
      <c r="O5019" s="253"/>
      <c r="P5019" s="253"/>
    </row>
    <row r="5020" spans="1:20" s="110" customFormat="1" ht="20.100000000000001" customHeight="1">
      <c r="A5020" s="104"/>
      <c r="B5020" s="105"/>
      <c r="C5020" s="106"/>
      <c r="D5020" s="107"/>
      <c r="E5020" s="108"/>
      <c r="F5020" s="105" t="s">
        <v>470</v>
      </c>
      <c r="G5020" s="105" t="s">
        <v>471</v>
      </c>
      <c r="H5020" s="105" t="s">
        <v>434</v>
      </c>
      <c r="I5020" s="104"/>
      <c r="J5020" s="109" t="s">
        <v>435</v>
      </c>
      <c r="K5020" s="237"/>
      <c r="L5020" s="237"/>
      <c r="M5020" s="237"/>
      <c r="N5020" s="253"/>
      <c r="O5020" s="253"/>
      <c r="P5020" s="253"/>
    </row>
    <row r="5021" spans="1:20" s="110" customFormat="1" ht="20.100000000000001" customHeight="1">
      <c r="A5021" s="104"/>
      <c r="B5021" s="105"/>
      <c r="C5021" s="106"/>
      <c r="D5021" s="107"/>
      <c r="E5021" s="108"/>
      <c r="F5021" s="105" t="s">
        <v>471</v>
      </c>
      <c r="G5021" s="105" t="s">
        <v>473</v>
      </c>
      <c r="H5021" s="105" t="s">
        <v>434</v>
      </c>
      <c r="I5021" s="104"/>
      <c r="J5021" s="109" t="s">
        <v>435</v>
      </c>
      <c r="K5021" s="237"/>
      <c r="L5021" s="237"/>
      <c r="M5021" s="237"/>
      <c r="N5021" s="253"/>
      <c r="O5021" s="253"/>
      <c r="P5021" s="253"/>
    </row>
    <row r="5022" spans="1:20" s="110" customFormat="1" ht="20.100000000000001" customHeight="1">
      <c r="A5022" s="104"/>
      <c r="B5022" s="105"/>
      <c r="C5022" s="106"/>
      <c r="D5022" s="107"/>
      <c r="E5022" s="108"/>
      <c r="F5022" s="105" t="s">
        <v>473</v>
      </c>
      <c r="G5022" s="105" t="s">
        <v>474</v>
      </c>
      <c r="H5022" s="105" t="s">
        <v>434</v>
      </c>
      <c r="I5022" s="104"/>
      <c r="J5022" s="109" t="s">
        <v>435</v>
      </c>
      <c r="K5022" s="237"/>
      <c r="L5022" s="237"/>
      <c r="M5022" s="237"/>
      <c r="N5022" s="253"/>
      <c r="O5022" s="253"/>
      <c r="P5022" s="253"/>
    </row>
    <row r="5023" spans="1:20" s="110" customFormat="1" ht="20.100000000000001" customHeight="1">
      <c r="A5023" s="104"/>
      <c r="B5023" s="105"/>
      <c r="C5023" s="106"/>
      <c r="D5023" s="107"/>
      <c r="E5023" s="108"/>
      <c r="F5023" s="105" t="s">
        <v>474</v>
      </c>
      <c r="G5023" s="105" t="s">
        <v>475</v>
      </c>
      <c r="H5023" s="105" t="s">
        <v>434</v>
      </c>
      <c r="I5023" s="104"/>
      <c r="J5023" s="109" t="s">
        <v>435</v>
      </c>
      <c r="K5023" s="237"/>
      <c r="L5023" s="237"/>
      <c r="M5023" s="237"/>
      <c r="N5023" s="253"/>
      <c r="O5023" s="253"/>
      <c r="P5023" s="253"/>
    </row>
    <row r="5024" spans="1:20" s="110" customFormat="1" ht="20.100000000000001" customHeight="1">
      <c r="A5024" s="104"/>
      <c r="B5024" s="105"/>
      <c r="C5024" s="106"/>
      <c r="D5024" s="107"/>
      <c r="E5024" s="108"/>
      <c r="F5024" s="105" t="s">
        <v>475</v>
      </c>
      <c r="G5024" s="105" t="s">
        <v>476</v>
      </c>
      <c r="H5024" s="105" t="s">
        <v>434</v>
      </c>
      <c r="I5024" s="104"/>
      <c r="J5024" s="109" t="s">
        <v>435</v>
      </c>
      <c r="K5024" s="237"/>
      <c r="L5024" s="237"/>
      <c r="M5024" s="237"/>
      <c r="N5024" s="253"/>
      <c r="O5024" s="253"/>
      <c r="P5024" s="253"/>
    </row>
    <row r="5025" spans="1:20" s="110" customFormat="1" ht="20.100000000000001" customHeight="1">
      <c r="A5025" s="104"/>
      <c r="B5025" s="105"/>
      <c r="C5025" s="106"/>
      <c r="D5025" s="107"/>
      <c r="E5025" s="108"/>
      <c r="F5025" s="105" t="s">
        <v>476</v>
      </c>
      <c r="G5025" s="105" t="s">
        <v>477</v>
      </c>
      <c r="H5025" s="105" t="s">
        <v>434</v>
      </c>
      <c r="I5025" s="104"/>
      <c r="J5025" s="109" t="s">
        <v>435</v>
      </c>
      <c r="K5025" s="237"/>
      <c r="L5025" s="237"/>
      <c r="M5025" s="237"/>
      <c r="N5025" s="253"/>
      <c r="O5025" s="253"/>
      <c r="P5025" s="253"/>
    </row>
    <row r="5026" spans="1:20" s="110" customFormat="1" ht="20.100000000000001" customHeight="1">
      <c r="A5026" s="104"/>
      <c r="B5026" s="105"/>
      <c r="C5026" s="106"/>
      <c r="D5026" s="107"/>
      <c r="E5026" s="108"/>
      <c r="F5026" s="105" t="s">
        <v>477</v>
      </c>
      <c r="G5026" s="105" t="s">
        <v>543</v>
      </c>
      <c r="H5026" s="105" t="s">
        <v>434</v>
      </c>
      <c r="I5026" s="104"/>
      <c r="J5026" s="109" t="s">
        <v>435</v>
      </c>
      <c r="K5026" s="237"/>
      <c r="L5026" s="237"/>
      <c r="M5026" s="237"/>
      <c r="N5026" s="253"/>
      <c r="O5026" s="253"/>
      <c r="P5026" s="253"/>
    </row>
    <row r="5027" spans="1:20" s="110" customFormat="1" ht="20.100000000000001" customHeight="1">
      <c r="A5027" s="104"/>
      <c r="B5027" s="105"/>
      <c r="C5027" s="106"/>
      <c r="D5027" s="107"/>
      <c r="E5027" s="108"/>
      <c r="F5027" s="105" t="s">
        <v>543</v>
      </c>
      <c r="G5027" s="105" t="s">
        <v>550</v>
      </c>
      <c r="H5027" s="105" t="s">
        <v>434</v>
      </c>
      <c r="I5027" s="104"/>
      <c r="J5027" s="109" t="s">
        <v>435</v>
      </c>
      <c r="K5027" s="237"/>
      <c r="L5027" s="237"/>
      <c r="M5027" s="237"/>
      <c r="N5027" s="253"/>
      <c r="O5027" s="253"/>
      <c r="P5027" s="253"/>
    </row>
    <row r="5028" spans="1:20" s="110" customFormat="1" ht="20.100000000000001" customHeight="1">
      <c r="A5028" s="104"/>
      <c r="B5028" s="105"/>
      <c r="C5028" s="106"/>
      <c r="D5028" s="107"/>
      <c r="E5028" s="108"/>
      <c r="F5028" s="105" t="s">
        <v>550</v>
      </c>
      <c r="G5028" s="105" t="s">
        <v>551</v>
      </c>
      <c r="H5028" s="105" t="s">
        <v>434</v>
      </c>
      <c r="I5028" s="104"/>
      <c r="J5028" s="109" t="s">
        <v>435</v>
      </c>
      <c r="K5028" s="237"/>
      <c r="L5028" s="237"/>
      <c r="M5028" s="237"/>
      <c r="N5028" s="253"/>
      <c r="O5028" s="253"/>
      <c r="P5028" s="253"/>
    </row>
    <row r="5029" spans="1:20" s="110" customFormat="1" ht="20.100000000000001" customHeight="1">
      <c r="A5029" s="104"/>
      <c r="B5029" s="105"/>
      <c r="C5029" s="106"/>
      <c r="D5029" s="107"/>
      <c r="E5029" s="108"/>
      <c r="F5029" s="105" t="s">
        <v>551</v>
      </c>
      <c r="G5029" s="105" t="s">
        <v>552</v>
      </c>
      <c r="H5029" s="105" t="s">
        <v>434</v>
      </c>
      <c r="I5029" s="104"/>
      <c r="J5029" s="109" t="s">
        <v>435</v>
      </c>
      <c r="K5029" s="237"/>
      <c r="L5029" s="237"/>
      <c r="M5029" s="237"/>
      <c r="N5029" s="253"/>
      <c r="O5029" s="253"/>
      <c r="P5029" s="253"/>
    </row>
    <row r="5030" spans="1:20" s="110" customFormat="1" ht="20.100000000000001" customHeight="1">
      <c r="A5030" s="104"/>
      <c r="B5030" s="105"/>
      <c r="C5030" s="106"/>
      <c r="D5030" s="107"/>
      <c r="E5030" s="108"/>
      <c r="F5030" s="105" t="s">
        <v>552</v>
      </c>
      <c r="G5030" s="105" t="s">
        <v>553</v>
      </c>
      <c r="H5030" s="105" t="s">
        <v>434</v>
      </c>
      <c r="I5030" s="104"/>
      <c r="J5030" s="109" t="s">
        <v>435</v>
      </c>
      <c r="K5030" s="237"/>
      <c r="L5030" s="237"/>
      <c r="M5030" s="237"/>
      <c r="N5030" s="253"/>
      <c r="O5030" s="253"/>
      <c r="P5030" s="253"/>
    </row>
    <row r="5031" spans="1:20" s="110" customFormat="1" ht="20.100000000000001" customHeight="1">
      <c r="A5031" s="104"/>
      <c r="B5031" s="105"/>
      <c r="C5031" s="106"/>
      <c r="D5031" s="107"/>
      <c r="E5031" s="108"/>
      <c r="F5031" s="105" t="s">
        <v>553</v>
      </c>
      <c r="G5031" s="105" t="s">
        <v>554</v>
      </c>
      <c r="H5031" s="105" t="s">
        <v>434</v>
      </c>
      <c r="I5031" s="104"/>
      <c r="J5031" s="109" t="s">
        <v>435</v>
      </c>
      <c r="K5031" s="237"/>
      <c r="L5031" s="237"/>
      <c r="M5031" s="237"/>
      <c r="N5031" s="253"/>
      <c r="O5031" s="253"/>
      <c r="P5031" s="253"/>
    </row>
    <row r="5032" spans="1:20" s="110" customFormat="1" ht="20.100000000000001" customHeight="1">
      <c r="A5032" s="104"/>
      <c r="B5032" s="105"/>
      <c r="C5032" s="106"/>
      <c r="D5032" s="107"/>
      <c r="E5032" s="108"/>
      <c r="F5032" s="105" t="s">
        <v>554</v>
      </c>
      <c r="G5032" s="105" t="s">
        <v>760</v>
      </c>
      <c r="H5032" s="105" t="s">
        <v>434</v>
      </c>
      <c r="I5032" s="104"/>
      <c r="J5032" s="109" t="s">
        <v>435</v>
      </c>
      <c r="K5032" s="237"/>
      <c r="L5032" s="237"/>
      <c r="M5032" s="237"/>
      <c r="N5032" s="253"/>
      <c r="O5032" s="253"/>
      <c r="P5032" s="253"/>
    </row>
    <row r="5033" spans="1:20" s="25" customFormat="1" ht="20.100000000000001" customHeight="1">
      <c r="A5033" s="20"/>
      <c r="B5033" s="44"/>
      <c r="C5033" s="41"/>
      <c r="D5033" s="42"/>
      <c r="E5033" s="43"/>
      <c r="F5033" s="44"/>
      <c r="G5033" s="44"/>
      <c r="H5033" s="44"/>
      <c r="I5033" s="20"/>
      <c r="J5033" s="24"/>
      <c r="K5033" s="226"/>
      <c r="L5033" s="226"/>
      <c r="M5033" s="226"/>
      <c r="N5033" s="239"/>
      <c r="O5033" s="239"/>
      <c r="P5033" s="239"/>
    </row>
    <row r="5034" spans="1:20" s="25" customFormat="1" ht="20.100000000000001" customHeight="1">
      <c r="A5034" s="20"/>
      <c r="B5034" s="44"/>
      <c r="C5034" s="41"/>
      <c r="D5034" s="42"/>
      <c r="E5034" s="43"/>
      <c r="F5034" s="44"/>
      <c r="G5034" s="44"/>
      <c r="H5034" s="44"/>
      <c r="I5034" s="20"/>
      <c r="J5034" s="24"/>
      <c r="K5034" s="226"/>
      <c r="L5034" s="226"/>
      <c r="M5034" s="226"/>
      <c r="N5034" s="239"/>
      <c r="O5034" s="239"/>
      <c r="P5034" s="239"/>
    </row>
    <row r="5035" spans="1:20" s="118" customFormat="1" ht="20.100000000000001" customHeight="1">
      <c r="A5035" s="112"/>
      <c r="B5035" s="113">
        <v>350</v>
      </c>
      <c r="C5035" s="114">
        <v>4.0039999999999996</v>
      </c>
      <c r="D5035" s="115" t="s">
        <v>359</v>
      </c>
      <c r="E5035" s="116">
        <v>2.2799999999999998</v>
      </c>
      <c r="F5035" s="113" t="s">
        <v>433</v>
      </c>
      <c r="G5035" s="113" t="s">
        <v>447</v>
      </c>
      <c r="H5035" s="113" t="s">
        <v>434</v>
      </c>
      <c r="I5035" s="112"/>
      <c r="J5035" s="117" t="s">
        <v>435</v>
      </c>
      <c r="K5035" s="238" t="s">
        <v>434</v>
      </c>
      <c r="L5035" s="238">
        <f>COUNTIF(H5035:H5044,"B")</f>
        <v>8</v>
      </c>
      <c r="M5035" s="238">
        <v>200</v>
      </c>
      <c r="N5035" s="254">
        <f>L5035*M5035</f>
        <v>1600</v>
      </c>
      <c r="O5035" s="254">
        <v>80</v>
      </c>
      <c r="P5035" s="254">
        <f>O5035+N5035</f>
        <v>1680</v>
      </c>
      <c r="Q5035" s="119">
        <f>P5035/P5039</f>
        <v>0.73684210526315785</v>
      </c>
      <c r="R5035" s="119"/>
      <c r="S5035" s="119"/>
      <c r="T5035" s="119"/>
    </row>
    <row r="5036" spans="1:20" s="118" customFormat="1" ht="20.100000000000001" customHeight="1">
      <c r="A5036" s="112"/>
      <c r="B5036" s="113"/>
      <c r="C5036" s="114"/>
      <c r="D5036" s="115"/>
      <c r="E5036" s="116"/>
      <c r="F5036" s="113" t="s">
        <v>447</v>
      </c>
      <c r="G5036" s="113" t="s">
        <v>451</v>
      </c>
      <c r="H5036" s="113" t="s">
        <v>434</v>
      </c>
      <c r="I5036" s="112"/>
      <c r="J5036" s="117" t="s">
        <v>435</v>
      </c>
      <c r="K5036" s="238" t="s">
        <v>438</v>
      </c>
      <c r="L5036" s="238">
        <f>COUNTIF(H5035:H5045,"S")</f>
        <v>2</v>
      </c>
      <c r="M5036" s="238">
        <v>200</v>
      </c>
      <c r="N5036" s="254">
        <f>L5036*M5036</f>
        <v>400</v>
      </c>
      <c r="O5036" s="254"/>
      <c r="P5036" s="254">
        <f>N5036+O5036</f>
        <v>400</v>
      </c>
      <c r="Q5036" s="119">
        <f>P5036/P5039</f>
        <v>0.17543859649122806</v>
      </c>
      <c r="R5036" s="119"/>
      <c r="S5036" s="119"/>
      <c r="T5036" s="119"/>
    </row>
    <row r="5037" spans="1:20" s="118" customFormat="1" ht="20.100000000000001" customHeight="1">
      <c r="A5037" s="112"/>
      <c r="B5037" s="113"/>
      <c r="C5037" s="114"/>
      <c r="D5037" s="115"/>
      <c r="E5037" s="116"/>
      <c r="F5037" s="113" t="s">
        <v>451</v>
      </c>
      <c r="G5037" s="113" t="s">
        <v>454</v>
      </c>
      <c r="H5037" s="113" t="s">
        <v>434</v>
      </c>
      <c r="I5037" s="112"/>
      <c r="J5037" s="117" t="s">
        <v>435</v>
      </c>
      <c r="K5037" s="238" t="s">
        <v>440</v>
      </c>
      <c r="L5037" s="238">
        <f>COUNTIF(H5035:H5046,"RR")</f>
        <v>1</v>
      </c>
      <c r="M5037" s="238">
        <v>200</v>
      </c>
      <c r="N5037" s="254">
        <f>L5037*M5037</f>
        <v>200</v>
      </c>
      <c r="O5037" s="254"/>
      <c r="P5037" s="254">
        <f>N5037+O5037</f>
        <v>200</v>
      </c>
      <c r="Q5037" s="119">
        <f>P5037/P5039</f>
        <v>8.771929824561403E-2</v>
      </c>
      <c r="R5037" s="119"/>
      <c r="S5037" s="119"/>
      <c r="T5037" s="119"/>
    </row>
    <row r="5038" spans="1:20" s="118" customFormat="1" ht="20.100000000000001" customHeight="1">
      <c r="A5038" s="112"/>
      <c r="B5038" s="113"/>
      <c r="C5038" s="114"/>
      <c r="D5038" s="115"/>
      <c r="E5038" s="116"/>
      <c r="F5038" s="113" t="s">
        <v>454</v>
      </c>
      <c r="G5038" s="113" t="s">
        <v>455</v>
      </c>
      <c r="H5038" s="113" t="s">
        <v>438</v>
      </c>
      <c r="I5038" s="112"/>
      <c r="J5038" s="117" t="s">
        <v>435</v>
      </c>
      <c r="K5038" s="238" t="s">
        <v>443</v>
      </c>
      <c r="L5038" s="238">
        <f>COUNTIF(H5035:H5046,"RB")</f>
        <v>0</v>
      </c>
      <c r="M5038" s="238">
        <v>200</v>
      </c>
      <c r="N5038" s="254">
        <f>L5038*M5038</f>
        <v>0</v>
      </c>
      <c r="O5038" s="254"/>
      <c r="P5038" s="254">
        <f>N5038+O5038</f>
        <v>0</v>
      </c>
      <c r="Q5038" s="119">
        <f>P5038/P5039</f>
        <v>0</v>
      </c>
      <c r="R5038" s="119"/>
      <c r="S5038" s="119"/>
      <c r="T5038" s="119"/>
    </row>
    <row r="5039" spans="1:20" s="118" customFormat="1" ht="20.100000000000001" customHeight="1">
      <c r="A5039" s="112"/>
      <c r="B5039" s="113"/>
      <c r="C5039" s="114"/>
      <c r="D5039" s="115"/>
      <c r="E5039" s="116"/>
      <c r="F5039" s="113" t="s">
        <v>455</v>
      </c>
      <c r="G5039" s="113" t="s">
        <v>456</v>
      </c>
      <c r="H5039" s="113" t="s">
        <v>434</v>
      </c>
      <c r="I5039" s="112"/>
      <c r="J5039" s="117" t="s">
        <v>435</v>
      </c>
      <c r="K5039" s="238"/>
      <c r="L5039" s="238"/>
      <c r="M5039" s="238"/>
      <c r="N5039" s="254"/>
      <c r="O5039" s="254"/>
      <c r="P5039" s="254">
        <f>SUM(P5035:P5038)</f>
        <v>2280</v>
      </c>
      <c r="Q5039" s="119">
        <f>SUM(Q5035:Q5038)</f>
        <v>1</v>
      </c>
      <c r="R5039" s="119"/>
      <c r="S5039" s="119"/>
      <c r="T5039" s="119"/>
    </row>
    <row r="5040" spans="1:20" s="118" customFormat="1" ht="20.100000000000001" customHeight="1">
      <c r="A5040" s="112"/>
      <c r="B5040" s="113"/>
      <c r="C5040" s="114"/>
      <c r="D5040" s="115"/>
      <c r="E5040" s="116"/>
      <c r="F5040" s="113" t="s">
        <v>456</v>
      </c>
      <c r="G5040" s="113" t="s">
        <v>457</v>
      </c>
      <c r="H5040" s="113" t="s">
        <v>434</v>
      </c>
      <c r="I5040" s="112"/>
      <c r="J5040" s="117" t="s">
        <v>435</v>
      </c>
      <c r="K5040" s="238"/>
      <c r="L5040" s="238"/>
      <c r="M5040" s="238"/>
      <c r="N5040" s="254"/>
      <c r="O5040" s="254"/>
      <c r="P5040" s="254"/>
    </row>
    <row r="5041" spans="1:20" s="118" customFormat="1" ht="20.100000000000001" customHeight="1">
      <c r="A5041" s="112"/>
      <c r="B5041" s="113"/>
      <c r="C5041" s="114"/>
      <c r="D5041" s="115"/>
      <c r="E5041" s="116"/>
      <c r="F5041" s="113" t="s">
        <v>457</v>
      </c>
      <c r="G5041" s="113" t="s">
        <v>460</v>
      </c>
      <c r="H5041" s="113" t="s">
        <v>434</v>
      </c>
      <c r="I5041" s="112"/>
      <c r="J5041" s="117" t="s">
        <v>435</v>
      </c>
      <c r="K5041" s="238"/>
      <c r="L5041" s="238"/>
      <c r="M5041" s="238"/>
      <c r="N5041" s="254"/>
      <c r="O5041" s="254"/>
      <c r="P5041" s="254"/>
    </row>
    <row r="5042" spans="1:20" s="118" customFormat="1" ht="20.100000000000001" customHeight="1">
      <c r="A5042" s="112"/>
      <c r="B5042" s="113"/>
      <c r="C5042" s="114"/>
      <c r="D5042" s="115"/>
      <c r="E5042" s="116"/>
      <c r="F5042" s="113" t="s">
        <v>460</v>
      </c>
      <c r="G5042" s="113" t="s">
        <v>463</v>
      </c>
      <c r="H5042" s="113" t="s">
        <v>438</v>
      </c>
      <c r="I5042" s="112"/>
      <c r="J5042" s="117" t="s">
        <v>435</v>
      </c>
      <c r="K5042" s="238"/>
      <c r="L5042" s="238"/>
      <c r="M5042" s="238"/>
      <c r="N5042" s="254"/>
      <c r="O5042" s="254"/>
      <c r="P5042" s="254"/>
    </row>
    <row r="5043" spans="1:20" s="118" customFormat="1" ht="20.100000000000001" customHeight="1">
      <c r="A5043" s="112"/>
      <c r="B5043" s="113"/>
      <c r="C5043" s="114"/>
      <c r="D5043" s="115"/>
      <c r="E5043" s="116"/>
      <c r="F5043" s="113" t="s">
        <v>463</v>
      </c>
      <c r="G5043" s="113" t="s">
        <v>464</v>
      </c>
      <c r="H5043" s="113" t="s">
        <v>434</v>
      </c>
      <c r="I5043" s="112"/>
      <c r="J5043" s="117" t="s">
        <v>435</v>
      </c>
      <c r="K5043" s="238"/>
      <c r="L5043" s="238"/>
      <c r="M5043" s="238"/>
      <c r="N5043" s="254"/>
      <c r="O5043" s="254"/>
      <c r="P5043" s="254"/>
    </row>
    <row r="5044" spans="1:20" s="118" customFormat="1" ht="20.100000000000001" customHeight="1">
      <c r="A5044" s="112"/>
      <c r="B5044" s="113"/>
      <c r="C5044" s="114"/>
      <c r="D5044" s="115"/>
      <c r="E5044" s="116"/>
      <c r="F5044" s="113" t="s">
        <v>464</v>
      </c>
      <c r="G5044" s="113" t="s">
        <v>465</v>
      </c>
      <c r="H5044" s="113" t="s">
        <v>434</v>
      </c>
      <c r="I5044" s="112"/>
      <c r="J5044" s="117" t="s">
        <v>435</v>
      </c>
      <c r="K5044" s="238"/>
      <c r="L5044" s="238"/>
      <c r="M5044" s="238"/>
      <c r="N5044" s="254"/>
      <c r="O5044" s="254"/>
      <c r="P5044" s="254"/>
    </row>
    <row r="5045" spans="1:20" s="118" customFormat="1" ht="20.100000000000001" customHeight="1">
      <c r="A5045" s="112"/>
      <c r="B5045" s="113"/>
      <c r="C5045" s="114"/>
      <c r="D5045" s="115"/>
      <c r="E5045" s="116"/>
      <c r="F5045" s="113" t="s">
        <v>465</v>
      </c>
      <c r="G5045" s="113" t="s">
        <v>466</v>
      </c>
      <c r="H5045" s="113" t="s">
        <v>434</v>
      </c>
      <c r="I5045" s="112"/>
      <c r="J5045" s="117" t="s">
        <v>435</v>
      </c>
      <c r="K5045" s="238"/>
      <c r="L5045" s="238"/>
      <c r="M5045" s="238"/>
      <c r="N5045" s="254"/>
      <c r="O5045" s="254"/>
      <c r="P5045" s="254"/>
    </row>
    <row r="5046" spans="1:20" s="118" customFormat="1" ht="20.100000000000001" customHeight="1">
      <c r="A5046" s="112"/>
      <c r="B5046" s="113"/>
      <c r="C5046" s="114"/>
      <c r="D5046" s="115"/>
      <c r="E5046" s="116"/>
      <c r="F5046" s="113" t="s">
        <v>466</v>
      </c>
      <c r="G5046" s="113" t="s">
        <v>761</v>
      </c>
      <c r="H5046" s="113" t="s">
        <v>440</v>
      </c>
      <c r="I5046" s="112"/>
      <c r="J5046" s="117" t="s">
        <v>435</v>
      </c>
      <c r="K5046" s="238"/>
      <c r="L5046" s="238"/>
      <c r="M5046" s="238"/>
      <c r="N5046" s="254"/>
      <c r="O5046" s="254"/>
      <c r="P5046" s="254"/>
    </row>
    <row r="5047" spans="1:20" s="25" customFormat="1" ht="20.100000000000001" customHeight="1">
      <c r="A5047" s="20"/>
      <c r="B5047" s="44"/>
      <c r="C5047" s="41"/>
      <c r="D5047" s="42"/>
      <c r="E5047" s="43"/>
      <c r="F5047" s="44"/>
      <c r="G5047" s="44"/>
      <c r="H5047" s="44"/>
      <c r="I5047" s="20"/>
      <c r="J5047" s="24"/>
      <c r="K5047" s="226"/>
      <c r="L5047" s="226"/>
      <c r="M5047" s="226"/>
      <c r="N5047" s="239"/>
      <c r="O5047" s="239"/>
      <c r="P5047" s="239"/>
    </row>
    <row r="5048" spans="1:20" s="25" customFormat="1" ht="20.100000000000001" customHeight="1">
      <c r="A5048" s="20"/>
      <c r="B5048" s="44"/>
      <c r="C5048" s="41"/>
      <c r="D5048" s="42"/>
      <c r="E5048" s="43"/>
      <c r="F5048" s="44"/>
      <c r="G5048" s="44"/>
      <c r="H5048" s="44"/>
      <c r="I5048" s="20"/>
      <c r="J5048" s="24"/>
      <c r="K5048" s="226"/>
      <c r="L5048" s="226"/>
      <c r="M5048" s="226"/>
      <c r="N5048" s="239"/>
      <c r="O5048" s="239"/>
      <c r="P5048" s="239"/>
    </row>
    <row r="5049" spans="1:20" s="118" customFormat="1" ht="20.100000000000001" customHeight="1">
      <c r="A5049" s="112"/>
      <c r="B5049" s="113">
        <v>351</v>
      </c>
      <c r="C5049" s="114">
        <v>4.0049999999999999</v>
      </c>
      <c r="D5049" s="115" t="s">
        <v>360</v>
      </c>
      <c r="E5049" s="116">
        <v>3.38</v>
      </c>
      <c r="F5049" s="113" t="s">
        <v>433</v>
      </c>
      <c r="G5049" s="113" t="s">
        <v>447</v>
      </c>
      <c r="H5049" s="113" t="s">
        <v>438</v>
      </c>
      <c r="I5049" s="112"/>
      <c r="J5049" s="117" t="s">
        <v>435</v>
      </c>
      <c r="K5049" s="238" t="s">
        <v>434</v>
      </c>
      <c r="L5049" s="238">
        <f>COUNTIF(H5049:H5064,"B")</f>
        <v>6</v>
      </c>
      <c r="M5049" s="238">
        <v>200</v>
      </c>
      <c r="N5049" s="254">
        <f>L5049*M5049</f>
        <v>1200</v>
      </c>
      <c r="O5049" s="254">
        <v>180</v>
      </c>
      <c r="P5049" s="254">
        <f>O5049+N5049</f>
        <v>1380</v>
      </c>
      <c r="Q5049" s="119">
        <f>P5049/P5053</f>
        <v>0.40828402366863903</v>
      </c>
      <c r="R5049" s="119"/>
      <c r="S5049" s="119"/>
      <c r="T5049" s="119"/>
    </row>
    <row r="5050" spans="1:20" s="118" customFormat="1" ht="20.100000000000001" customHeight="1">
      <c r="A5050" s="112"/>
      <c r="B5050" s="113"/>
      <c r="C5050" s="114"/>
      <c r="D5050" s="115"/>
      <c r="E5050" s="116"/>
      <c r="F5050" s="113" t="s">
        <v>447</v>
      </c>
      <c r="G5050" s="113" t="s">
        <v>451</v>
      </c>
      <c r="H5050" s="113" t="s">
        <v>438</v>
      </c>
      <c r="I5050" s="112"/>
      <c r="J5050" s="117" t="s">
        <v>435</v>
      </c>
      <c r="K5050" s="238" t="s">
        <v>438</v>
      </c>
      <c r="L5050" s="238">
        <f>COUNTIF(H5049:H5064,"S")</f>
        <v>7</v>
      </c>
      <c r="M5050" s="238">
        <v>200</v>
      </c>
      <c r="N5050" s="254">
        <f>L5050*M5050</f>
        <v>1400</v>
      </c>
      <c r="O5050" s="254"/>
      <c r="P5050" s="254">
        <f>N5050+O5050</f>
        <v>1400</v>
      </c>
      <c r="Q5050" s="119">
        <f>P5050/P5053</f>
        <v>0.41420118343195267</v>
      </c>
      <c r="R5050" s="119"/>
      <c r="S5050" s="119"/>
      <c r="T5050" s="119"/>
    </row>
    <row r="5051" spans="1:20" s="118" customFormat="1" ht="20.100000000000001" customHeight="1">
      <c r="A5051" s="112"/>
      <c r="B5051" s="113"/>
      <c r="C5051" s="114"/>
      <c r="D5051" s="115"/>
      <c r="E5051" s="116"/>
      <c r="F5051" s="113" t="s">
        <v>451</v>
      </c>
      <c r="G5051" s="113" t="s">
        <v>454</v>
      </c>
      <c r="H5051" s="113" t="s">
        <v>440</v>
      </c>
      <c r="I5051" s="112"/>
      <c r="J5051" s="117" t="s">
        <v>435</v>
      </c>
      <c r="K5051" s="238" t="s">
        <v>440</v>
      </c>
      <c r="L5051" s="238">
        <f>COUNTIF(H5049:H5064,"RR")</f>
        <v>3</v>
      </c>
      <c r="M5051" s="238">
        <v>200</v>
      </c>
      <c r="N5051" s="254">
        <f>L5051*M5051</f>
        <v>600</v>
      </c>
      <c r="O5051" s="254"/>
      <c r="P5051" s="254">
        <f>N5051+O5051</f>
        <v>600</v>
      </c>
      <c r="Q5051" s="119">
        <f>P5051/P5053</f>
        <v>0.17751479289940827</v>
      </c>
      <c r="R5051" s="119"/>
      <c r="S5051" s="119"/>
      <c r="T5051" s="119"/>
    </row>
    <row r="5052" spans="1:20" s="118" customFormat="1" ht="20.100000000000001" customHeight="1">
      <c r="A5052" s="112"/>
      <c r="B5052" s="113"/>
      <c r="C5052" s="114"/>
      <c r="D5052" s="115"/>
      <c r="E5052" s="116"/>
      <c r="F5052" s="113" t="s">
        <v>454</v>
      </c>
      <c r="G5052" s="113" t="s">
        <v>455</v>
      </c>
      <c r="H5052" s="113" t="s">
        <v>438</v>
      </c>
      <c r="I5052" s="112"/>
      <c r="J5052" s="117" t="s">
        <v>435</v>
      </c>
      <c r="K5052" s="238" t="s">
        <v>443</v>
      </c>
      <c r="L5052" s="238">
        <f>COUNTIF(H5049:H5065,"RB")</f>
        <v>0</v>
      </c>
      <c r="M5052" s="238">
        <v>200</v>
      </c>
      <c r="N5052" s="254">
        <f>L5052*M5052</f>
        <v>0</v>
      </c>
      <c r="O5052" s="254"/>
      <c r="P5052" s="254">
        <f>N5052+O5052</f>
        <v>0</v>
      </c>
      <c r="Q5052" s="119">
        <f>P5052/P5053</f>
        <v>0</v>
      </c>
      <c r="R5052" s="119"/>
      <c r="S5052" s="119"/>
      <c r="T5052" s="119"/>
    </row>
    <row r="5053" spans="1:20" s="118" customFormat="1" ht="20.100000000000001" customHeight="1">
      <c r="A5053" s="112"/>
      <c r="B5053" s="113"/>
      <c r="C5053" s="114"/>
      <c r="D5053" s="115"/>
      <c r="E5053" s="116"/>
      <c r="F5053" s="113" t="s">
        <v>455</v>
      </c>
      <c r="G5053" s="113" t="s">
        <v>456</v>
      </c>
      <c r="H5053" s="113" t="s">
        <v>434</v>
      </c>
      <c r="I5053" s="112"/>
      <c r="J5053" s="117" t="s">
        <v>435</v>
      </c>
      <c r="K5053" s="238"/>
      <c r="L5053" s="238"/>
      <c r="M5053" s="238"/>
      <c r="N5053" s="254"/>
      <c r="O5053" s="254"/>
      <c r="P5053" s="254">
        <f>SUM(P5049:P5052)</f>
        <v>3380</v>
      </c>
      <c r="Q5053" s="119">
        <f>SUM(Q5049:Q5052)</f>
        <v>1</v>
      </c>
      <c r="R5053" s="119"/>
      <c r="S5053" s="119"/>
      <c r="T5053" s="119"/>
    </row>
    <row r="5054" spans="1:20" s="118" customFormat="1" ht="20.100000000000001" customHeight="1">
      <c r="A5054" s="112"/>
      <c r="B5054" s="113"/>
      <c r="C5054" s="114"/>
      <c r="D5054" s="115"/>
      <c r="E5054" s="116"/>
      <c r="F5054" s="113" t="s">
        <v>456</v>
      </c>
      <c r="G5054" s="113" t="s">
        <v>457</v>
      </c>
      <c r="H5054" s="113" t="s">
        <v>438</v>
      </c>
      <c r="I5054" s="112"/>
      <c r="J5054" s="117" t="s">
        <v>435</v>
      </c>
      <c r="K5054" s="238"/>
      <c r="L5054" s="238"/>
      <c r="M5054" s="238"/>
      <c r="N5054" s="254"/>
      <c r="O5054" s="254"/>
      <c r="P5054" s="254"/>
    </row>
    <row r="5055" spans="1:20" s="118" customFormat="1" ht="20.100000000000001" customHeight="1">
      <c r="A5055" s="112"/>
      <c r="B5055" s="113"/>
      <c r="C5055" s="114"/>
      <c r="D5055" s="115"/>
      <c r="E5055" s="116"/>
      <c r="F5055" s="113" t="s">
        <v>457</v>
      </c>
      <c r="G5055" s="113" t="s">
        <v>460</v>
      </c>
      <c r="H5055" s="113" t="s">
        <v>440</v>
      </c>
      <c r="I5055" s="112"/>
      <c r="J5055" s="117" t="s">
        <v>435</v>
      </c>
      <c r="K5055" s="238"/>
      <c r="L5055" s="238"/>
      <c r="M5055" s="238"/>
      <c r="N5055" s="254"/>
      <c r="O5055" s="254"/>
      <c r="P5055" s="254"/>
    </row>
    <row r="5056" spans="1:20" s="118" customFormat="1" ht="20.100000000000001" customHeight="1">
      <c r="A5056" s="112"/>
      <c r="B5056" s="113"/>
      <c r="C5056" s="114"/>
      <c r="D5056" s="115"/>
      <c r="E5056" s="116"/>
      <c r="F5056" s="113" t="s">
        <v>460</v>
      </c>
      <c r="G5056" s="113" t="s">
        <v>463</v>
      </c>
      <c r="H5056" s="113" t="s">
        <v>440</v>
      </c>
      <c r="I5056" s="112"/>
      <c r="J5056" s="117" t="s">
        <v>435</v>
      </c>
      <c r="K5056" s="238"/>
      <c r="L5056" s="238"/>
      <c r="M5056" s="238"/>
      <c r="N5056" s="254"/>
      <c r="O5056" s="254"/>
      <c r="P5056" s="254"/>
    </row>
    <row r="5057" spans="1:20" s="118" customFormat="1" ht="20.100000000000001" customHeight="1">
      <c r="A5057" s="112"/>
      <c r="B5057" s="113"/>
      <c r="C5057" s="114"/>
      <c r="D5057" s="115"/>
      <c r="E5057" s="116"/>
      <c r="F5057" s="113" t="s">
        <v>463</v>
      </c>
      <c r="G5057" s="113" t="s">
        <v>464</v>
      </c>
      <c r="H5057" s="113" t="s">
        <v>434</v>
      </c>
      <c r="I5057" s="112"/>
      <c r="J5057" s="117" t="s">
        <v>435</v>
      </c>
      <c r="K5057" s="238"/>
      <c r="L5057" s="238"/>
      <c r="M5057" s="238"/>
      <c r="N5057" s="254"/>
      <c r="O5057" s="254"/>
      <c r="P5057" s="254"/>
    </row>
    <row r="5058" spans="1:20" s="118" customFormat="1" ht="20.100000000000001" customHeight="1">
      <c r="A5058" s="112"/>
      <c r="B5058" s="113"/>
      <c r="C5058" s="114"/>
      <c r="D5058" s="115"/>
      <c r="E5058" s="116"/>
      <c r="F5058" s="113" t="s">
        <v>464</v>
      </c>
      <c r="G5058" s="113" t="s">
        <v>465</v>
      </c>
      <c r="H5058" s="113" t="s">
        <v>434</v>
      </c>
      <c r="I5058" s="112"/>
      <c r="J5058" s="117" t="s">
        <v>435</v>
      </c>
      <c r="K5058" s="238"/>
      <c r="L5058" s="238"/>
      <c r="M5058" s="238"/>
      <c r="N5058" s="254"/>
      <c r="O5058" s="254"/>
      <c r="P5058" s="254"/>
    </row>
    <row r="5059" spans="1:20" s="118" customFormat="1" ht="20.100000000000001" customHeight="1">
      <c r="A5059" s="112"/>
      <c r="B5059" s="113"/>
      <c r="C5059" s="114"/>
      <c r="D5059" s="115"/>
      <c r="E5059" s="116"/>
      <c r="F5059" s="113" t="s">
        <v>465</v>
      </c>
      <c r="G5059" s="113" t="s">
        <v>466</v>
      </c>
      <c r="H5059" s="113" t="s">
        <v>434</v>
      </c>
      <c r="I5059" s="112"/>
      <c r="J5059" s="117" t="s">
        <v>435</v>
      </c>
      <c r="K5059" s="238"/>
      <c r="L5059" s="238"/>
      <c r="M5059" s="238"/>
      <c r="N5059" s="254"/>
      <c r="O5059" s="254"/>
      <c r="P5059" s="254"/>
    </row>
    <row r="5060" spans="1:20" s="118" customFormat="1" ht="20.100000000000001" customHeight="1">
      <c r="A5060" s="112"/>
      <c r="B5060" s="113"/>
      <c r="C5060" s="114"/>
      <c r="D5060" s="115"/>
      <c r="E5060" s="116"/>
      <c r="F5060" s="113" t="s">
        <v>466</v>
      </c>
      <c r="G5060" s="113" t="s">
        <v>467</v>
      </c>
      <c r="H5060" s="113" t="s">
        <v>438</v>
      </c>
      <c r="I5060" s="112"/>
      <c r="J5060" s="117" t="s">
        <v>435</v>
      </c>
      <c r="K5060" s="238"/>
      <c r="L5060" s="238"/>
      <c r="M5060" s="238"/>
      <c r="N5060" s="254"/>
      <c r="O5060" s="254"/>
      <c r="P5060" s="254"/>
    </row>
    <row r="5061" spans="1:20" s="118" customFormat="1" ht="20.100000000000001" customHeight="1">
      <c r="A5061" s="112"/>
      <c r="B5061" s="113"/>
      <c r="C5061" s="114"/>
      <c r="D5061" s="115"/>
      <c r="E5061" s="116"/>
      <c r="F5061" s="113" t="s">
        <v>467</v>
      </c>
      <c r="G5061" s="113" t="s">
        <v>468</v>
      </c>
      <c r="H5061" s="113" t="s">
        <v>438</v>
      </c>
      <c r="I5061" s="112"/>
      <c r="J5061" s="117" t="s">
        <v>435</v>
      </c>
      <c r="K5061" s="238"/>
      <c r="L5061" s="238"/>
      <c r="M5061" s="238"/>
      <c r="N5061" s="254"/>
      <c r="O5061" s="254"/>
      <c r="P5061" s="254"/>
    </row>
    <row r="5062" spans="1:20" s="118" customFormat="1" ht="20.100000000000001" customHeight="1">
      <c r="A5062" s="112"/>
      <c r="B5062" s="113"/>
      <c r="C5062" s="114"/>
      <c r="D5062" s="115"/>
      <c r="E5062" s="116"/>
      <c r="F5062" s="113" t="s">
        <v>468</v>
      </c>
      <c r="G5062" s="113" t="s">
        <v>469</v>
      </c>
      <c r="H5062" s="113" t="s">
        <v>438</v>
      </c>
      <c r="I5062" s="112"/>
      <c r="J5062" s="117" t="s">
        <v>435</v>
      </c>
      <c r="K5062" s="238"/>
      <c r="L5062" s="238"/>
      <c r="M5062" s="238"/>
      <c r="N5062" s="254"/>
      <c r="O5062" s="254"/>
      <c r="P5062" s="254"/>
    </row>
    <row r="5063" spans="1:20" s="118" customFormat="1" ht="20.100000000000001" customHeight="1">
      <c r="A5063" s="112"/>
      <c r="B5063" s="113"/>
      <c r="C5063" s="114"/>
      <c r="D5063" s="115"/>
      <c r="E5063" s="116"/>
      <c r="F5063" s="113" t="s">
        <v>469</v>
      </c>
      <c r="G5063" s="113" t="s">
        <v>470</v>
      </c>
      <c r="H5063" s="113" t="s">
        <v>434</v>
      </c>
      <c r="I5063" s="112"/>
      <c r="J5063" s="117" t="s">
        <v>435</v>
      </c>
      <c r="K5063" s="238"/>
      <c r="L5063" s="238"/>
      <c r="M5063" s="238"/>
      <c r="N5063" s="254"/>
      <c r="O5063" s="254"/>
      <c r="P5063" s="254"/>
    </row>
    <row r="5064" spans="1:20" s="118" customFormat="1" ht="20.100000000000001" customHeight="1">
      <c r="A5064" s="112"/>
      <c r="B5064" s="113"/>
      <c r="C5064" s="114"/>
      <c r="D5064" s="115"/>
      <c r="E5064" s="116"/>
      <c r="F5064" s="113" t="s">
        <v>470</v>
      </c>
      <c r="G5064" s="113" t="s">
        <v>471</v>
      </c>
      <c r="H5064" s="113" t="s">
        <v>434</v>
      </c>
      <c r="I5064" s="112"/>
      <c r="J5064" s="117" t="s">
        <v>435</v>
      </c>
      <c r="K5064" s="238"/>
      <c r="L5064" s="238"/>
      <c r="M5064" s="238"/>
      <c r="N5064" s="254"/>
      <c r="O5064" s="254"/>
      <c r="P5064" s="254"/>
    </row>
    <row r="5065" spans="1:20" s="118" customFormat="1" ht="20.100000000000001" customHeight="1">
      <c r="A5065" s="112"/>
      <c r="B5065" s="113"/>
      <c r="C5065" s="114"/>
      <c r="D5065" s="115"/>
      <c r="E5065" s="116"/>
      <c r="F5065" s="113" t="s">
        <v>471</v>
      </c>
      <c r="G5065" s="113" t="s">
        <v>762</v>
      </c>
      <c r="H5065" s="113" t="s">
        <v>434</v>
      </c>
      <c r="I5065" s="112"/>
      <c r="J5065" s="117" t="s">
        <v>435</v>
      </c>
      <c r="K5065" s="238"/>
      <c r="L5065" s="238"/>
      <c r="M5065" s="238"/>
      <c r="N5065" s="254"/>
      <c r="O5065" s="254"/>
      <c r="P5065" s="254"/>
    </row>
    <row r="5066" spans="1:20" s="25" customFormat="1" ht="20.100000000000001" customHeight="1">
      <c r="A5066" s="20"/>
      <c r="B5066" s="44"/>
      <c r="C5066" s="41"/>
      <c r="D5066" s="42"/>
      <c r="E5066" s="43"/>
      <c r="F5066" s="44"/>
      <c r="G5066" s="44"/>
      <c r="H5066" s="44"/>
      <c r="I5066" s="20"/>
      <c r="J5066" s="24"/>
      <c r="K5066" s="226"/>
      <c r="L5066" s="226"/>
      <c r="M5066" s="226"/>
      <c r="N5066" s="239"/>
      <c r="O5066" s="239"/>
      <c r="P5066" s="239"/>
    </row>
    <row r="5067" spans="1:20" s="25" customFormat="1" ht="20.100000000000001" customHeight="1">
      <c r="A5067" s="20"/>
      <c r="B5067" s="44"/>
      <c r="C5067" s="41"/>
      <c r="D5067" s="42"/>
      <c r="E5067" s="43"/>
      <c r="F5067" s="44"/>
      <c r="G5067" s="44"/>
      <c r="H5067" s="44"/>
      <c r="I5067" s="20"/>
      <c r="J5067" s="24"/>
      <c r="K5067" s="226"/>
      <c r="L5067" s="226"/>
      <c r="M5067" s="226"/>
      <c r="N5067" s="239"/>
      <c r="O5067" s="239"/>
      <c r="P5067" s="239"/>
    </row>
    <row r="5068" spans="1:20" s="118" customFormat="1" ht="20.100000000000001" customHeight="1">
      <c r="A5068" s="112"/>
      <c r="B5068" s="113">
        <v>352</v>
      </c>
      <c r="C5068" s="114">
        <v>4.0060000000000002</v>
      </c>
      <c r="D5068" s="115" t="s">
        <v>361</v>
      </c>
      <c r="E5068" s="116">
        <v>1.6</v>
      </c>
      <c r="F5068" s="113" t="s">
        <v>433</v>
      </c>
      <c r="G5068" s="113" t="s">
        <v>447</v>
      </c>
      <c r="H5068" s="113" t="s">
        <v>443</v>
      </c>
      <c r="I5068" s="112"/>
      <c r="J5068" s="117" t="s">
        <v>40</v>
      </c>
      <c r="K5068" s="238" t="s">
        <v>434</v>
      </c>
      <c r="L5068" s="238">
        <f>COUNTIF(H5068:H5075,"B")</f>
        <v>3</v>
      </c>
      <c r="M5068" s="238">
        <v>200</v>
      </c>
      <c r="N5068" s="254">
        <f>L5068*M5068</f>
        <v>600</v>
      </c>
      <c r="O5068" s="254"/>
      <c r="P5068" s="254">
        <f>O5068+N5068</f>
        <v>600</v>
      </c>
      <c r="Q5068" s="119">
        <f>P5068/P5072</f>
        <v>0.375</v>
      </c>
      <c r="R5068" s="119"/>
      <c r="S5068" s="119"/>
      <c r="T5068" s="119"/>
    </row>
    <row r="5069" spans="1:20" s="118" customFormat="1" ht="20.100000000000001" customHeight="1">
      <c r="A5069" s="112"/>
      <c r="B5069" s="113"/>
      <c r="C5069" s="114"/>
      <c r="D5069" s="115"/>
      <c r="E5069" s="116"/>
      <c r="F5069" s="113" t="s">
        <v>447</v>
      </c>
      <c r="G5069" s="113" t="s">
        <v>451</v>
      </c>
      <c r="H5069" s="113" t="s">
        <v>443</v>
      </c>
      <c r="I5069" s="112"/>
      <c r="J5069" s="117" t="s">
        <v>40</v>
      </c>
      <c r="K5069" s="238" t="s">
        <v>438</v>
      </c>
      <c r="L5069" s="238">
        <f>COUNTIF(H5068:H5075,"S")</f>
        <v>1</v>
      </c>
      <c r="M5069" s="238">
        <v>200</v>
      </c>
      <c r="N5069" s="254">
        <f>L5069*M5069</f>
        <v>200</v>
      </c>
      <c r="O5069" s="254"/>
      <c r="P5069" s="254">
        <f>N5069+O5069</f>
        <v>200</v>
      </c>
      <c r="Q5069" s="119">
        <f>P5069/P5072</f>
        <v>0.125</v>
      </c>
      <c r="R5069" s="119"/>
      <c r="S5069" s="119"/>
      <c r="T5069" s="119"/>
    </row>
    <row r="5070" spans="1:20" s="118" customFormat="1" ht="20.100000000000001" customHeight="1">
      <c r="A5070" s="112"/>
      <c r="B5070" s="113"/>
      <c r="C5070" s="114"/>
      <c r="D5070" s="115"/>
      <c r="E5070" s="116"/>
      <c r="F5070" s="113" t="s">
        <v>451</v>
      </c>
      <c r="G5070" s="113" t="s">
        <v>454</v>
      </c>
      <c r="H5070" s="113" t="s">
        <v>443</v>
      </c>
      <c r="I5070" s="112"/>
      <c r="J5070" s="117" t="s">
        <v>40</v>
      </c>
      <c r="K5070" s="238" t="s">
        <v>440</v>
      </c>
      <c r="L5070" s="238">
        <f>COUNTIF(H5068:H5075,"RR")</f>
        <v>0</v>
      </c>
      <c r="M5070" s="238">
        <v>200</v>
      </c>
      <c r="N5070" s="254">
        <f>L5070*M5070</f>
        <v>0</v>
      </c>
      <c r="O5070" s="254"/>
      <c r="P5070" s="254">
        <f>N5070+O5070</f>
        <v>0</v>
      </c>
      <c r="Q5070" s="119">
        <f>P5070/P5072</f>
        <v>0</v>
      </c>
      <c r="R5070" s="119"/>
      <c r="S5070" s="119"/>
      <c r="T5070" s="119"/>
    </row>
    <row r="5071" spans="1:20" s="118" customFormat="1" ht="20.100000000000001" customHeight="1">
      <c r="A5071" s="112"/>
      <c r="B5071" s="113"/>
      <c r="C5071" s="114"/>
      <c r="D5071" s="115"/>
      <c r="E5071" s="116"/>
      <c r="F5071" s="113" t="s">
        <v>454</v>
      </c>
      <c r="G5071" s="113" t="s">
        <v>455</v>
      </c>
      <c r="H5071" s="113" t="s">
        <v>434</v>
      </c>
      <c r="I5071" s="112"/>
      <c r="J5071" s="117" t="s">
        <v>435</v>
      </c>
      <c r="K5071" s="238" t="s">
        <v>443</v>
      </c>
      <c r="L5071" s="238">
        <f>COUNTIF(H5068:H5075,"RB")</f>
        <v>4</v>
      </c>
      <c r="M5071" s="238">
        <v>200</v>
      </c>
      <c r="N5071" s="254">
        <f>L5071*M5071</f>
        <v>800</v>
      </c>
      <c r="O5071" s="254"/>
      <c r="P5071" s="254">
        <f>N5071+O5071</f>
        <v>800</v>
      </c>
      <c r="Q5071" s="119">
        <f>P5071/P5072</f>
        <v>0.5</v>
      </c>
      <c r="R5071" s="119"/>
      <c r="S5071" s="119"/>
      <c r="T5071" s="119"/>
    </row>
    <row r="5072" spans="1:20" s="118" customFormat="1" ht="20.100000000000001" customHeight="1">
      <c r="A5072" s="112"/>
      <c r="B5072" s="113"/>
      <c r="C5072" s="114"/>
      <c r="D5072" s="115"/>
      <c r="E5072" s="116"/>
      <c r="F5072" s="113" t="s">
        <v>455</v>
      </c>
      <c r="G5072" s="113" t="s">
        <v>456</v>
      </c>
      <c r="H5072" s="113" t="s">
        <v>434</v>
      </c>
      <c r="I5072" s="112"/>
      <c r="J5072" s="117" t="s">
        <v>435</v>
      </c>
      <c r="K5072" s="238"/>
      <c r="L5072" s="238"/>
      <c r="M5072" s="238"/>
      <c r="N5072" s="254"/>
      <c r="O5072" s="254"/>
      <c r="P5072" s="254">
        <f>SUM(P5068:P5071)</f>
        <v>1600</v>
      </c>
      <c r="Q5072" s="119">
        <f>SUM(Q5068:Q5071)</f>
        <v>1</v>
      </c>
      <c r="R5072" s="119"/>
      <c r="S5072" s="119"/>
      <c r="T5072" s="119"/>
    </row>
    <row r="5073" spans="1:20" s="118" customFormat="1" ht="20.100000000000001" customHeight="1">
      <c r="A5073" s="112"/>
      <c r="B5073" s="113"/>
      <c r="C5073" s="114"/>
      <c r="D5073" s="115"/>
      <c r="E5073" s="116"/>
      <c r="F5073" s="113" t="s">
        <v>456</v>
      </c>
      <c r="G5073" s="113" t="s">
        <v>457</v>
      </c>
      <c r="H5073" s="113" t="s">
        <v>434</v>
      </c>
      <c r="I5073" s="112"/>
      <c r="J5073" s="117" t="s">
        <v>435</v>
      </c>
      <c r="K5073" s="238"/>
      <c r="L5073" s="238"/>
      <c r="M5073" s="238"/>
      <c r="N5073" s="254"/>
      <c r="O5073" s="254"/>
      <c r="P5073" s="254"/>
    </row>
    <row r="5074" spans="1:20" s="118" customFormat="1" ht="20.100000000000001" customHeight="1">
      <c r="A5074" s="112"/>
      <c r="B5074" s="113"/>
      <c r="C5074" s="114"/>
      <c r="D5074" s="115"/>
      <c r="E5074" s="116"/>
      <c r="F5074" s="113" t="s">
        <v>457</v>
      </c>
      <c r="G5074" s="113" t="s">
        <v>460</v>
      </c>
      <c r="H5074" s="113" t="s">
        <v>438</v>
      </c>
      <c r="I5074" s="112"/>
      <c r="J5074" s="117" t="s">
        <v>435</v>
      </c>
      <c r="K5074" s="238"/>
      <c r="L5074" s="238"/>
      <c r="M5074" s="238"/>
      <c r="N5074" s="254"/>
      <c r="O5074" s="254"/>
      <c r="P5074" s="254"/>
    </row>
    <row r="5075" spans="1:20" s="118" customFormat="1" ht="20.100000000000001" customHeight="1">
      <c r="A5075" s="112"/>
      <c r="B5075" s="113"/>
      <c r="C5075" s="114"/>
      <c r="D5075" s="115"/>
      <c r="E5075" s="116"/>
      <c r="F5075" s="113" t="s">
        <v>460</v>
      </c>
      <c r="G5075" s="113" t="s">
        <v>463</v>
      </c>
      <c r="H5075" s="113" t="s">
        <v>443</v>
      </c>
      <c r="I5075" s="112"/>
      <c r="J5075" s="117" t="s">
        <v>40</v>
      </c>
      <c r="K5075" s="238"/>
      <c r="L5075" s="238"/>
      <c r="M5075" s="238"/>
      <c r="N5075" s="254"/>
      <c r="O5075" s="254"/>
      <c r="P5075" s="254"/>
    </row>
    <row r="5076" spans="1:20" s="118" customFormat="1" ht="20.100000000000001" customHeight="1">
      <c r="A5076" s="112"/>
      <c r="B5076" s="113"/>
      <c r="C5076" s="114"/>
      <c r="D5076" s="115"/>
      <c r="E5076" s="116"/>
      <c r="F5076" s="113" t="s">
        <v>463</v>
      </c>
      <c r="G5076" s="113" t="s">
        <v>464</v>
      </c>
      <c r="H5076" s="113" t="s">
        <v>443</v>
      </c>
      <c r="I5076" s="112"/>
      <c r="J5076" s="117" t="s">
        <v>40</v>
      </c>
      <c r="K5076" s="238"/>
      <c r="L5076" s="238"/>
      <c r="M5076" s="238"/>
      <c r="N5076" s="254"/>
      <c r="O5076" s="254"/>
      <c r="P5076" s="254"/>
    </row>
    <row r="5077" spans="1:20" s="25" customFormat="1" ht="20.100000000000001" customHeight="1">
      <c r="A5077" s="20"/>
      <c r="B5077" s="44"/>
      <c r="C5077" s="41"/>
      <c r="D5077" s="42"/>
      <c r="E5077" s="43"/>
      <c r="F5077" s="44"/>
      <c r="G5077" s="44"/>
      <c r="H5077" s="44"/>
      <c r="I5077" s="20"/>
      <c r="J5077" s="24"/>
      <c r="K5077" s="226"/>
      <c r="L5077" s="226"/>
      <c r="M5077" s="226"/>
      <c r="N5077" s="239"/>
      <c r="O5077" s="239"/>
      <c r="P5077" s="239"/>
    </row>
    <row r="5078" spans="1:20" s="25" customFormat="1" ht="20.100000000000001" customHeight="1">
      <c r="A5078" s="20"/>
      <c r="B5078" s="44"/>
      <c r="C5078" s="41"/>
      <c r="D5078" s="42"/>
      <c r="E5078" s="43"/>
      <c r="F5078" s="44"/>
      <c r="G5078" s="44"/>
      <c r="H5078" s="44"/>
      <c r="I5078" s="20"/>
      <c r="J5078" s="24"/>
      <c r="K5078" s="226"/>
      <c r="L5078" s="226"/>
      <c r="M5078" s="226"/>
      <c r="N5078" s="239"/>
      <c r="O5078" s="239"/>
      <c r="P5078" s="239"/>
    </row>
    <row r="5079" spans="1:20" s="110" customFormat="1" ht="20.100000000000001" customHeight="1">
      <c r="A5079" s="104"/>
      <c r="B5079" s="105">
        <v>353</v>
      </c>
      <c r="C5079" s="106">
        <v>4.0069999999999997</v>
      </c>
      <c r="D5079" s="107" t="s">
        <v>362</v>
      </c>
      <c r="E5079" s="108">
        <v>0.42</v>
      </c>
      <c r="F5079" s="105" t="s">
        <v>433</v>
      </c>
      <c r="G5079" s="105" t="s">
        <v>447</v>
      </c>
      <c r="H5079" s="105" t="s">
        <v>440</v>
      </c>
      <c r="I5079" s="104"/>
      <c r="J5079" s="109" t="s">
        <v>40</v>
      </c>
      <c r="K5079" s="237" t="s">
        <v>434</v>
      </c>
      <c r="L5079" s="237">
        <f>COUNTIF(H5079:H5083,"B")</f>
        <v>1</v>
      </c>
      <c r="M5079" s="237">
        <v>200</v>
      </c>
      <c r="N5079" s="253">
        <f>L5079*M5079</f>
        <v>200</v>
      </c>
      <c r="O5079" s="253"/>
      <c r="P5079" s="253">
        <f>O5079+N5079</f>
        <v>200</v>
      </c>
      <c r="Q5079" s="111">
        <f>P5079/P5083</f>
        <v>0.47619047619047616</v>
      </c>
      <c r="R5079" s="111"/>
      <c r="S5079" s="111"/>
      <c r="T5079" s="111"/>
    </row>
    <row r="5080" spans="1:20" s="110" customFormat="1" ht="20.100000000000001" customHeight="1">
      <c r="A5080" s="104"/>
      <c r="B5080" s="105"/>
      <c r="C5080" s="106"/>
      <c r="D5080" s="107"/>
      <c r="E5080" s="108"/>
      <c r="F5080" s="105" t="s">
        <v>447</v>
      </c>
      <c r="G5080" s="105" t="s">
        <v>451</v>
      </c>
      <c r="H5080" s="105" t="s">
        <v>440</v>
      </c>
      <c r="I5080" s="104"/>
      <c r="J5080" s="109" t="s">
        <v>40</v>
      </c>
      <c r="K5080" s="237" t="s">
        <v>438</v>
      </c>
      <c r="L5080" s="237">
        <f>COUNTIF(H5079:H5083,"S")</f>
        <v>0</v>
      </c>
      <c r="M5080" s="237">
        <v>200</v>
      </c>
      <c r="N5080" s="253">
        <f>L5080*M5080</f>
        <v>0</v>
      </c>
      <c r="O5080" s="253"/>
      <c r="P5080" s="253">
        <f>N5080+O5080</f>
        <v>0</v>
      </c>
      <c r="Q5080" s="111">
        <f>P5080/P5083</f>
        <v>0</v>
      </c>
      <c r="R5080" s="111"/>
      <c r="S5080" s="111"/>
      <c r="T5080" s="111"/>
    </row>
    <row r="5081" spans="1:20" s="110" customFormat="1" ht="20.100000000000001" customHeight="1">
      <c r="A5081" s="104"/>
      <c r="B5081" s="105"/>
      <c r="C5081" s="106"/>
      <c r="D5081" s="107"/>
      <c r="E5081" s="108"/>
      <c r="F5081" s="105" t="s">
        <v>451</v>
      </c>
      <c r="G5081" s="105" t="s">
        <v>763</v>
      </c>
      <c r="H5081" s="105" t="s">
        <v>434</v>
      </c>
      <c r="I5081" s="104"/>
      <c r="J5081" s="109" t="s">
        <v>435</v>
      </c>
      <c r="K5081" s="237" t="s">
        <v>440</v>
      </c>
      <c r="L5081" s="237">
        <f>COUNTIF(H5079,"RR")</f>
        <v>1</v>
      </c>
      <c r="M5081" s="237">
        <v>200</v>
      </c>
      <c r="N5081" s="253">
        <f>L5081*M5081</f>
        <v>200</v>
      </c>
      <c r="O5081" s="253">
        <v>20</v>
      </c>
      <c r="P5081" s="253">
        <f>N5081+O5081</f>
        <v>220</v>
      </c>
      <c r="Q5081" s="111">
        <f>P5081/P5083</f>
        <v>0.52380952380952384</v>
      </c>
      <c r="R5081" s="111"/>
      <c r="S5081" s="111"/>
      <c r="T5081" s="111"/>
    </row>
    <row r="5082" spans="1:20" s="110" customFormat="1" ht="20.100000000000001" customHeight="1">
      <c r="A5082" s="104"/>
      <c r="B5082" s="105"/>
      <c r="C5082" s="106"/>
      <c r="D5082" s="107"/>
      <c r="E5082" s="108"/>
      <c r="F5082" s="105"/>
      <c r="G5082" s="105"/>
      <c r="H5082" s="105"/>
      <c r="I5082" s="104"/>
      <c r="J5082" s="109"/>
      <c r="K5082" s="237" t="s">
        <v>443</v>
      </c>
      <c r="L5082" s="237">
        <f>COUNTIF(H5079:H5083,"RB")</f>
        <v>0</v>
      </c>
      <c r="M5082" s="237">
        <v>200</v>
      </c>
      <c r="N5082" s="253">
        <f>L5082*M5082</f>
        <v>0</v>
      </c>
      <c r="O5082" s="253"/>
      <c r="P5082" s="253">
        <f>N5082+O5082</f>
        <v>0</v>
      </c>
      <c r="Q5082" s="111">
        <f>P5082/P5083</f>
        <v>0</v>
      </c>
      <c r="R5082" s="111"/>
      <c r="S5082" s="111"/>
      <c r="T5082" s="111"/>
    </row>
    <row r="5083" spans="1:20" s="110" customFormat="1" ht="20.100000000000001" customHeight="1">
      <c r="A5083" s="104"/>
      <c r="B5083" s="105"/>
      <c r="C5083" s="106"/>
      <c r="D5083" s="107"/>
      <c r="E5083" s="108"/>
      <c r="F5083" s="105"/>
      <c r="G5083" s="105"/>
      <c r="H5083" s="105"/>
      <c r="I5083" s="104"/>
      <c r="J5083" s="109"/>
      <c r="K5083" s="237"/>
      <c r="L5083" s="237"/>
      <c r="M5083" s="237"/>
      <c r="N5083" s="253"/>
      <c r="O5083" s="253"/>
      <c r="P5083" s="253">
        <f>SUM(P5079:P5082)</f>
        <v>420</v>
      </c>
      <c r="Q5083" s="111">
        <f>SUM(Q5079:Q5082)</f>
        <v>1</v>
      </c>
      <c r="R5083" s="111"/>
      <c r="S5083" s="111"/>
      <c r="T5083" s="111"/>
    </row>
    <row r="5084" spans="1:20" s="25" customFormat="1" ht="20.100000000000001" customHeight="1">
      <c r="A5084" s="20"/>
      <c r="B5084" s="44"/>
      <c r="C5084" s="41"/>
      <c r="D5084" s="42"/>
      <c r="E5084" s="43"/>
      <c r="F5084" s="44"/>
      <c r="G5084" s="44"/>
      <c r="H5084" s="44"/>
      <c r="I5084" s="20"/>
      <c r="J5084" s="24"/>
      <c r="K5084" s="226"/>
      <c r="L5084" s="226"/>
      <c r="M5084" s="226"/>
      <c r="N5084" s="239"/>
      <c r="O5084" s="239"/>
      <c r="P5084" s="239"/>
    </row>
    <row r="5085" spans="1:20" s="25" customFormat="1" ht="20.100000000000001" customHeight="1">
      <c r="A5085" s="20"/>
      <c r="B5085" s="44"/>
      <c r="C5085" s="41"/>
      <c r="D5085" s="42"/>
      <c r="E5085" s="43"/>
      <c r="F5085" s="44"/>
      <c r="G5085" s="44"/>
      <c r="H5085" s="44"/>
      <c r="I5085" s="20"/>
      <c r="J5085" s="24"/>
      <c r="K5085" s="226"/>
      <c r="L5085" s="226"/>
      <c r="M5085" s="226"/>
      <c r="N5085" s="239"/>
      <c r="O5085" s="239"/>
      <c r="P5085" s="239"/>
    </row>
    <row r="5086" spans="1:20" s="110" customFormat="1" ht="20.100000000000001" customHeight="1">
      <c r="A5086" s="104"/>
      <c r="B5086" s="105">
        <v>354</v>
      </c>
      <c r="C5086" s="106">
        <v>4.008</v>
      </c>
      <c r="D5086" s="107" t="s">
        <v>363</v>
      </c>
      <c r="E5086" s="108">
        <v>8.2439999999999998</v>
      </c>
      <c r="F5086" s="105" t="s">
        <v>433</v>
      </c>
      <c r="G5086" s="105" t="s">
        <v>447</v>
      </c>
      <c r="H5086" s="105" t="s">
        <v>434</v>
      </c>
      <c r="I5086" s="104"/>
      <c r="J5086" s="109" t="s">
        <v>435</v>
      </c>
      <c r="K5086" s="237" t="s">
        <v>434</v>
      </c>
      <c r="L5086" s="237">
        <f>COUNTIF(H5086:H5126,"B")</f>
        <v>37</v>
      </c>
      <c r="M5086" s="237">
        <v>200</v>
      </c>
      <c r="N5086" s="253">
        <f>L5086*M5086</f>
        <v>7400</v>
      </c>
      <c r="O5086" s="253">
        <v>44</v>
      </c>
      <c r="P5086" s="253">
        <f>O5086+N5086</f>
        <v>7444</v>
      </c>
      <c r="Q5086" s="111">
        <f>P5086/P5090</f>
        <v>0.90295972828723925</v>
      </c>
      <c r="R5086" s="111"/>
      <c r="S5086" s="111"/>
      <c r="T5086" s="111"/>
    </row>
    <row r="5087" spans="1:20" s="110" customFormat="1" ht="20.100000000000001" customHeight="1">
      <c r="A5087" s="104"/>
      <c r="B5087" s="105"/>
      <c r="C5087" s="106"/>
      <c r="D5087" s="107"/>
      <c r="E5087" s="108"/>
      <c r="F5087" s="105" t="s">
        <v>447</v>
      </c>
      <c r="G5087" s="105" t="s">
        <v>451</v>
      </c>
      <c r="H5087" s="105" t="s">
        <v>434</v>
      </c>
      <c r="I5087" s="104"/>
      <c r="J5087" s="109" t="s">
        <v>435</v>
      </c>
      <c r="K5087" s="237" t="s">
        <v>438</v>
      </c>
      <c r="L5087" s="237">
        <f>COUNTIF(H5086:H5126,"S")</f>
        <v>4</v>
      </c>
      <c r="M5087" s="237">
        <v>200</v>
      </c>
      <c r="N5087" s="253">
        <f>L5087*M5087</f>
        <v>800</v>
      </c>
      <c r="O5087" s="253"/>
      <c r="P5087" s="253">
        <f>N5087+O5087</f>
        <v>800</v>
      </c>
      <c r="Q5087" s="111">
        <f>P5087/P5090</f>
        <v>9.7040271712760792E-2</v>
      </c>
      <c r="R5087" s="111"/>
      <c r="S5087" s="111"/>
      <c r="T5087" s="111"/>
    </row>
    <row r="5088" spans="1:20" s="110" customFormat="1" ht="20.100000000000001" customHeight="1">
      <c r="A5088" s="104"/>
      <c r="B5088" s="105"/>
      <c r="C5088" s="106"/>
      <c r="D5088" s="107"/>
      <c r="E5088" s="108"/>
      <c r="F5088" s="105" t="s">
        <v>451</v>
      </c>
      <c r="G5088" s="105" t="s">
        <v>454</v>
      </c>
      <c r="H5088" s="105" t="s">
        <v>434</v>
      </c>
      <c r="I5088" s="104"/>
      <c r="J5088" s="109" t="s">
        <v>435</v>
      </c>
      <c r="K5088" s="237" t="s">
        <v>440</v>
      </c>
      <c r="L5088" s="237">
        <f>COUNTIF(H5086:H5125,"RR")</f>
        <v>0</v>
      </c>
      <c r="M5088" s="237">
        <v>200</v>
      </c>
      <c r="N5088" s="253">
        <f>L5088*M5088</f>
        <v>0</v>
      </c>
      <c r="O5088" s="253"/>
      <c r="P5088" s="253">
        <f>N5088+O5088</f>
        <v>0</v>
      </c>
      <c r="Q5088" s="111">
        <f>P5088/P5090</f>
        <v>0</v>
      </c>
      <c r="R5088" s="111"/>
      <c r="S5088" s="111"/>
      <c r="T5088" s="111"/>
    </row>
    <row r="5089" spans="1:20" s="110" customFormat="1" ht="20.100000000000001" customHeight="1">
      <c r="A5089" s="104"/>
      <c r="B5089" s="105"/>
      <c r="C5089" s="106"/>
      <c r="D5089" s="107"/>
      <c r="E5089" s="108"/>
      <c r="F5089" s="105" t="s">
        <v>454</v>
      </c>
      <c r="G5089" s="105" t="s">
        <v>455</v>
      </c>
      <c r="H5089" s="105" t="s">
        <v>434</v>
      </c>
      <c r="I5089" s="104"/>
      <c r="J5089" s="109" t="s">
        <v>435</v>
      </c>
      <c r="K5089" s="237" t="s">
        <v>443</v>
      </c>
      <c r="L5089" s="237">
        <f>COUNTIF(H5086:H5125,"RB")</f>
        <v>0</v>
      </c>
      <c r="M5089" s="237">
        <v>200</v>
      </c>
      <c r="N5089" s="253">
        <f>L5089*M5089</f>
        <v>0</v>
      </c>
      <c r="O5089" s="253"/>
      <c r="P5089" s="253">
        <f>N5089+O5089</f>
        <v>0</v>
      </c>
      <c r="Q5089" s="111">
        <f>P5089/P5090</f>
        <v>0</v>
      </c>
      <c r="R5089" s="111"/>
      <c r="S5089" s="111"/>
      <c r="T5089" s="111"/>
    </row>
    <row r="5090" spans="1:20" s="110" customFormat="1" ht="20.100000000000001" customHeight="1">
      <c r="A5090" s="104"/>
      <c r="B5090" s="105"/>
      <c r="C5090" s="106"/>
      <c r="D5090" s="107"/>
      <c r="E5090" s="108"/>
      <c r="F5090" s="105" t="s">
        <v>455</v>
      </c>
      <c r="G5090" s="105" t="s">
        <v>456</v>
      </c>
      <c r="H5090" s="105" t="s">
        <v>434</v>
      </c>
      <c r="I5090" s="104"/>
      <c r="J5090" s="109" t="s">
        <v>435</v>
      </c>
      <c r="K5090" s="237"/>
      <c r="L5090" s="237"/>
      <c r="M5090" s="237"/>
      <c r="N5090" s="253"/>
      <c r="O5090" s="253"/>
      <c r="P5090" s="253">
        <f>SUM(P5086:P5089)</f>
        <v>8244</v>
      </c>
      <c r="Q5090" s="111">
        <f>SUM(Q5086:Q5089)</f>
        <v>1</v>
      </c>
      <c r="R5090" s="111"/>
      <c r="S5090" s="111"/>
      <c r="T5090" s="111"/>
    </row>
    <row r="5091" spans="1:20" s="110" customFormat="1" ht="20.100000000000001" customHeight="1">
      <c r="A5091" s="104"/>
      <c r="B5091" s="105"/>
      <c r="C5091" s="106"/>
      <c r="D5091" s="107"/>
      <c r="E5091" s="108"/>
      <c r="F5091" s="105" t="s">
        <v>456</v>
      </c>
      <c r="G5091" s="105" t="s">
        <v>457</v>
      </c>
      <c r="H5091" s="105" t="s">
        <v>434</v>
      </c>
      <c r="I5091" s="104"/>
      <c r="J5091" s="109" t="s">
        <v>435</v>
      </c>
      <c r="K5091" s="237"/>
      <c r="L5091" s="237"/>
      <c r="M5091" s="237"/>
      <c r="N5091" s="253"/>
      <c r="O5091" s="253"/>
      <c r="P5091" s="253"/>
    </row>
    <row r="5092" spans="1:20" s="110" customFormat="1" ht="20.100000000000001" customHeight="1">
      <c r="A5092" s="104"/>
      <c r="B5092" s="105"/>
      <c r="C5092" s="106"/>
      <c r="D5092" s="107"/>
      <c r="E5092" s="108"/>
      <c r="F5092" s="105" t="s">
        <v>457</v>
      </c>
      <c r="G5092" s="105" t="s">
        <v>460</v>
      </c>
      <c r="H5092" s="105" t="s">
        <v>434</v>
      </c>
      <c r="I5092" s="104"/>
      <c r="J5092" s="109" t="s">
        <v>435</v>
      </c>
      <c r="K5092" s="237"/>
      <c r="L5092" s="237"/>
      <c r="M5092" s="237"/>
      <c r="N5092" s="253"/>
      <c r="O5092" s="253"/>
      <c r="P5092" s="253"/>
    </row>
    <row r="5093" spans="1:20" s="110" customFormat="1" ht="20.100000000000001" customHeight="1">
      <c r="A5093" s="104"/>
      <c r="B5093" s="105"/>
      <c r="C5093" s="106"/>
      <c r="D5093" s="107"/>
      <c r="E5093" s="108"/>
      <c r="F5093" s="105" t="s">
        <v>460</v>
      </c>
      <c r="G5093" s="105" t="s">
        <v>463</v>
      </c>
      <c r="H5093" s="105" t="s">
        <v>434</v>
      </c>
      <c r="I5093" s="104"/>
      <c r="J5093" s="109" t="s">
        <v>435</v>
      </c>
      <c r="K5093" s="237"/>
      <c r="L5093" s="237"/>
      <c r="M5093" s="237"/>
      <c r="N5093" s="253"/>
      <c r="O5093" s="253"/>
      <c r="P5093" s="253"/>
    </row>
    <row r="5094" spans="1:20" s="110" customFormat="1" ht="20.100000000000001" customHeight="1">
      <c r="A5094" s="104"/>
      <c r="B5094" s="105"/>
      <c r="C5094" s="106"/>
      <c r="D5094" s="107"/>
      <c r="E5094" s="108"/>
      <c r="F5094" s="105" t="s">
        <v>463</v>
      </c>
      <c r="G5094" s="105" t="s">
        <v>464</v>
      </c>
      <c r="H5094" s="105" t="s">
        <v>434</v>
      </c>
      <c r="I5094" s="104"/>
      <c r="J5094" s="109" t="s">
        <v>435</v>
      </c>
      <c r="K5094" s="237"/>
      <c r="L5094" s="237"/>
      <c r="M5094" s="237"/>
      <c r="N5094" s="253"/>
      <c r="O5094" s="253"/>
      <c r="P5094" s="253"/>
    </row>
    <row r="5095" spans="1:20" s="110" customFormat="1" ht="20.100000000000001" customHeight="1">
      <c r="A5095" s="104"/>
      <c r="B5095" s="105"/>
      <c r="C5095" s="106"/>
      <c r="D5095" s="107"/>
      <c r="E5095" s="108"/>
      <c r="F5095" s="105" t="s">
        <v>464</v>
      </c>
      <c r="G5095" s="105" t="s">
        <v>465</v>
      </c>
      <c r="H5095" s="105" t="s">
        <v>434</v>
      </c>
      <c r="I5095" s="104"/>
      <c r="J5095" s="109" t="s">
        <v>435</v>
      </c>
      <c r="K5095" s="237"/>
      <c r="L5095" s="237"/>
      <c r="M5095" s="237"/>
      <c r="N5095" s="253"/>
      <c r="O5095" s="253"/>
      <c r="P5095" s="253"/>
    </row>
    <row r="5096" spans="1:20" s="110" customFormat="1" ht="20.100000000000001" customHeight="1">
      <c r="A5096" s="104"/>
      <c r="B5096" s="105"/>
      <c r="C5096" s="106"/>
      <c r="D5096" s="107"/>
      <c r="E5096" s="108"/>
      <c r="F5096" s="105" t="s">
        <v>465</v>
      </c>
      <c r="G5096" s="105" t="s">
        <v>466</v>
      </c>
      <c r="H5096" s="105" t="s">
        <v>434</v>
      </c>
      <c r="I5096" s="104"/>
      <c r="J5096" s="109" t="s">
        <v>435</v>
      </c>
      <c r="K5096" s="237"/>
      <c r="L5096" s="237"/>
      <c r="M5096" s="237"/>
      <c r="N5096" s="253"/>
      <c r="O5096" s="253"/>
      <c r="P5096" s="253"/>
    </row>
    <row r="5097" spans="1:20" s="110" customFormat="1" ht="20.100000000000001" customHeight="1">
      <c r="A5097" s="104"/>
      <c r="B5097" s="105"/>
      <c r="C5097" s="106"/>
      <c r="D5097" s="107"/>
      <c r="E5097" s="108"/>
      <c r="F5097" s="105" t="s">
        <v>466</v>
      </c>
      <c r="G5097" s="105" t="s">
        <v>467</v>
      </c>
      <c r="H5097" s="105" t="s">
        <v>434</v>
      </c>
      <c r="I5097" s="104"/>
      <c r="J5097" s="109" t="s">
        <v>435</v>
      </c>
      <c r="K5097" s="237"/>
      <c r="L5097" s="237"/>
      <c r="M5097" s="237"/>
      <c r="N5097" s="253"/>
      <c r="O5097" s="253"/>
      <c r="P5097" s="253"/>
    </row>
    <row r="5098" spans="1:20" s="110" customFormat="1" ht="20.100000000000001" customHeight="1">
      <c r="A5098" s="104"/>
      <c r="B5098" s="105"/>
      <c r="C5098" s="106"/>
      <c r="D5098" s="107"/>
      <c r="E5098" s="108"/>
      <c r="F5098" s="105" t="s">
        <v>467</v>
      </c>
      <c r="G5098" s="105" t="s">
        <v>468</v>
      </c>
      <c r="H5098" s="105" t="s">
        <v>434</v>
      </c>
      <c r="I5098" s="104"/>
      <c r="J5098" s="109" t="s">
        <v>435</v>
      </c>
      <c r="K5098" s="237"/>
      <c r="L5098" s="237"/>
      <c r="M5098" s="237"/>
      <c r="N5098" s="253"/>
      <c r="O5098" s="253"/>
      <c r="P5098" s="253"/>
    </row>
    <row r="5099" spans="1:20" s="110" customFormat="1" ht="20.100000000000001" customHeight="1">
      <c r="A5099" s="104"/>
      <c r="B5099" s="105"/>
      <c r="C5099" s="106"/>
      <c r="D5099" s="107"/>
      <c r="E5099" s="108"/>
      <c r="F5099" s="105" t="s">
        <v>468</v>
      </c>
      <c r="G5099" s="105" t="s">
        <v>469</v>
      </c>
      <c r="H5099" s="105" t="s">
        <v>434</v>
      </c>
      <c r="I5099" s="104"/>
      <c r="J5099" s="109" t="s">
        <v>435</v>
      </c>
      <c r="K5099" s="237"/>
      <c r="L5099" s="237"/>
      <c r="M5099" s="237"/>
      <c r="N5099" s="253"/>
      <c r="O5099" s="253"/>
      <c r="P5099" s="253"/>
    </row>
    <row r="5100" spans="1:20" s="110" customFormat="1" ht="20.100000000000001" customHeight="1">
      <c r="A5100" s="104"/>
      <c r="B5100" s="105"/>
      <c r="C5100" s="106"/>
      <c r="D5100" s="107"/>
      <c r="E5100" s="108"/>
      <c r="F5100" s="105" t="s">
        <v>469</v>
      </c>
      <c r="G5100" s="105" t="s">
        <v>470</v>
      </c>
      <c r="H5100" s="105" t="s">
        <v>434</v>
      </c>
      <c r="I5100" s="104"/>
      <c r="J5100" s="109" t="s">
        <v>435</v>
      </c>
      <c r="K5100" s="237"/>
      <c r="L5100" s="237"/>
      <c r="M5100" s="237"/>
      <c r="N5100" s="253"/>
      <c r="O5100" s="253"/>
      <c r="P5100" s="253"/>
    </row>
    <row r="5101" spans="1:20" s="110" customFormat="1" ht="20.100000000000001" customHeight="1">
      <c r="A5101" s="104"/>
      <c r="B5101" s="105"/>
      <c r="C5101" s="106"/>
      <c r="D5101" s="107"/>
      <c r="E5101" s="108"/>
      <c r="F5101" s="105" t="s">
        <v>470</v>
      </c>
      <c r="G5101" s="105" t="s">
        <v>471</v>
      </c>
      <c r="H5101" s="105" t="s">
        <v>434</v>
      </c>
      <c r="I5101" s="104"/>
      <c r="J5101" s="109" t="s">
        <v>435</v>
      </c>
      <c r="K5101" s="237"/>
      <c r="L5101" s="237"/>
      <c r="M5101" s="237"/>
      <c r="N5101" s="253"/>
      <c r="O5101" s="253"/>
      <c r="P5101" s="253"/>
    </row>
    <row r="5102" spans="1:20" s="110" customFormat="1" ht="20.100000000000001" customHeight="1">
      <c r="A5102" s="104"/>
      <c r="B5102" s="105"/>
      <c r="C5102" s="106"/>
      <c r="D5102" s="107"/>
      <c r="E5102" s="108"/>
      <c r="F5102" s="105" t="s">
        <v>471</v>
      </c>
      <c r="G5102" s="105" t="s">
        <v>473</v>
      </c>
      <c r="H5102" s="105" t="s">
        <v>434</v>
      </c>
      <c r="I5102" s="104"/>
      <c r="J5102" s="109" t="s">
        <v>435</v>
      </c>
      <c r="K5102" s="237"/>
      <c r="L5102" s="237"/>
      <c r="M5102" s="237"/>
      <c r="N5102" s="253"/>
      <c r="O5102" s="253"/>
      <c r="P5102" s="253"/>
    </row>
    <row r="5103" spans="1:20" s="110" customFormat="1" ht="20.100000000000001" customHeight="1">
      <c r="A5103" s="104"/>
      <c r="B5103" s="105"/>
      <c r="C5103" s="106"/>
      <c r="D5103" s="107"/>
      <c r="E5103" s="108"/>
      <c r="F5103" s="105" t="s">
        <v>473</v>
      </c>
      <c r="G5103" s="105" t="s">
        <v>474</v>
      </c>
      <c r="H5103" s="105" t="s">
        <v>438</v>
      </c>
      <c r="I5103" s="104"/>
      <c r="J5103" s="109" t="s">
        <v>435</v>
      </c>
      <c r="K5103" s="237"/>
      <c r="L5103" s="237"/>
      <c r="M5103" s="237"/>
      <c r="N5103" s="253"/>
      <c r="O5103" s="253"/>
      <c r="P5103" s="253"/>
    </row>
    <row r="5104" spans="1:20" s="110" customFormat="1" ht="20.100000000000001" customHeight="1">
      <c r="A5104" s="104"/>
      <c r="B5104" s="105"/>
      <c r="C5104" s="106"/>
      <c r="D5104" s="107"/>
      <c r="E5104" s="108"/>
      <c r="F5104" s="105" t="s">
        <v>474</v>
      </c>
      <c r="G5104" s="105" t="s">
        <v>475</v>
      </c>
      <c r="H5104" s="105" t="s">
        <v>434</v>
      </c>
      <c r="I5104" s="104"/>
      <c r="J5104" s="109" t="s">
        <v>435</v>
      </c>
      <c r="K5104" s="237"/>
      <c r="L5104" s="237"/>
      <c r="M5104" s="237"/>
      <c r="N5104" s="253"/>
      <c r="O5104" s="253"/>
      <c r="P5104" s="253"/>
    </row>
    <row r="5105" spans="1:16" s="110" customFormat="1" ht="20.100000000000001" customHeight="1">
      <c r="A5105" s="104"/>
      <c r="B5105" s="105"/>
      <c r="C5105" s="106"/>
      <c r="D5105" s="107"/>
      <c r="E5105" s="108"/>
      <c r="F5105" s="105" t="s">
        <v>475</v>
      </c>
      <c r="G5105" s="105" t="s">
        <v>476</v>
      </c>
      <c r="H5105" s="105" t="s">
        <v>438</v>
      </c>
      <c r="I5105" s="104"/>
      <c r="J5105" s="109" t="s">
        <v>435</v>
      </c>
      <c r="K5105" s="237"/>
      <c r="L5105" s="237"/>
      <c r="M5105" s="237"/>
      <c r="N5105" s="253"/>
      <c r="O5105" s="253"/>
      <c r="P5105" s="253"/>
    </row>
    <row r="5106" spans="1:16" s="110" customFormat="1" ht="20.100000000000001" customHeight="1">
      <c r="A5106" s="104"/>
      <c r="B5106" s="105"/>
      <c r="C5106" s="106"/>
      <c r="D5106" s="107"/>
      <c r="E5106" s="108"/>
      <c r="F5106" s="105" t="s">
        <v>476</v>
      </c>
      <c r="G5106" s="105" t="s">
        <v>477</v>
      </c>
      <c r="H5106" s="105" t="s">
        <v>434</v>
      </c>
      <c r="I5106" s="104"/>
      <c r="J5106" s="109" t="s">
        <v>435</v>
      </c>
      <c r="K5106" s="237"/>
      <c r="L5106" s="237"/>
      <c r="M5106" s="237"/>
      <c r="N5106" s="253"/>
      <c r="O5106" s="253"/>
      <c r="P5106" s="253"/>
    </row>
    <row r="5107" spans="1:16" s="110" customFormat="1" ht="20.100000000000001" customHeight="1">
      <c r="A5107" s="104"/>
      <c r="B5107" s="105"/>
      <c r="C5107" s="106"/>
      <c r="D5107" s="107"/>
      <c r="E5107" s="108"/>
      <c r="F5107" s="105" t="s">
        <v>477</v>
      </c>
      <c r="G5107" s="105" t="s">
        <v>543</v>
      </c>
      <c r="H5107" s="105" t="s">
        <v>434</v>
      </c>
      <c r="I5107" s="104"/>
      <c r="J5107" s="109" t="s">
        <v>435</v>
      </c>
      <c r="K5107" s="237"/>
      <c r="L5107" s="237"/>
      <c r="M5107" s="237"/>
      <c r="N5107" s="253"/>
      <c r="O5107" s="253"/>
      <c r="P5107" s="253"/>
    </row>
    <row r="5108" spans="1:16" s="110" customFormat="1" ht="20.100000000000001" customHeight="1">
      <c r="A5108" s="104"/>
      <c r="B5108" s="105"/>
      <c r="C5108" s="106"/>
      <c r="D5108" s="107"/>
      <c r="E5108" s="108"/>
      <c r="F5108" s="105" t="s">
        <v>543</v>
      </c>
      <c r="G5108" s="105" t="s">
        <v>550</v>
      </c>
      <c r="H5108" s="105" t="s">
        <v>434</v>
      </c>
      <c r="I5108" s="104"/>
      <c r="J5108" s="109" t="s">
        <v>435</v>
      </c>
      <c r="K5108" s="237"/>
      <c r="L5108" s="237"/>
      <c r="M5108" s="237"/>
      <c r="N5108" s="253"/>
      <c r="O5108" s="253"/>
      <c r="P5108" s="253"/>
    </row>
    <row r="5109" spans="1:16" s="110" customFormat="1" ht="20.100000000000001" customHeight="1">
      <c r="A5109" s="104"/>
      <c r="B5109" s="105"/>
      <c r="C5109" s="106"/>
      <c r="D5109" s="107"/>
      <c r="E5109" s="108"/>
      <c r="F5109" s="105" t="s">
        <v>550</v>
      </c>
      <c r="G5109" s="105" t="s">
        <v>551</v>
      </c>
      <c r="H5109" s="105" t="s">
        <v>438</v>
      </c>
      <c r="I5109" s="104"/>
      <c r="J5109" s="109" t="s">
        <v>435</v>
      </c>
      <c r="K5109" s="237"/>
      <c r="L5109" s="237"/>
      <c r="M5109" s="237"/>
      <c r="N5109" s="253"/>
      <c r="O5109" s="253"/>
      <c r="P5109" s="253"/>
    </row>
    <row r="5110" spans="1:16" s="110" customFormat="1" ht="20.100000000000001" customHeight="1">
      <c r="A5110" s="104"/>
      <c r="B5110" s="105"/>
      <c r="C5110" s="106"/>
      <c r="D5110" s="107"/>
      <c r="E5110" s="108"/>
      <c r="F5110" s="105" t="s">
        <v>551</v>
      </c>
      <c r="G5110" s="105" t="s">
        <v>552</v>
      </c>
      <c r="H5110" s="105" t="s">
        <v>434</v>
      </c>
      <c r="I5110" s="104"/>
      <c r="J5110" s="109" t="s">
        <v>435</v>
      </c>
      <c r="K5110" s="237"/>
      <c r="L5110" s="237"/>
      <c r="M5110" s="237"/>
      <c r="N5110" s="253"/>
      <c r="O5110" s="253"/>
      <c r="P5110" s="253"/>
    </row>
    <row r="5111" spans="1:16" s="110" customFormat="1" ht="20.100000000000001" customHeight="1">
      <c r="A5111" s="104"/>
      <c r="B5111" s="105"/>
      <c r="C5111" s="106"/>
      <c r="D5111" s="107"/>
      <c r="E5111" s="108"/>
      <c r="F5111" s="105" t="s">
        <v>552</v>
      </c>
      <c r="G5111" s="105" t="s">
        <v>553</v>
      </c>
      <c r="H5111" s="105" t="s">
        <v>438</v>
      </c>
      <c r="I5111" s="104"/>
      <c r="J5111" s="109" t="s">
        <v>435</v>
      </c>
      <c r="K5111" s="237"/>
      <c r="L5111" s="237"/>
      <c r="M5111" s="237"/>
      <c r="N5111" s="253"/>
      <c r="O5111" s="253"/>
      <c r="P5111" s="253"/>
    </row>
    <row r="5112" spans="1:16" s="110" customFormat="1" ht="20.100000000000001" customHeight="1">
      <c r="A5112" s="104"/>
      <c r="B5112" s="105"/>
      <c r="C5112" s="106"/>
      <c r="D5112" s="107"/>
      <c r="E5112" s="108"/>
      <c r="F5112" s="105" t="s">
        <v>553</v>
      </c>
      <c r="G5112" s="105" t="s">
        <v>554</v>
      </c>
      <c r="H5112" s="105" t="s">
        <v>434</v>
      </c>
      <c r="I5112" s="104"/>
      <c r="J5112" s="109" t="s">
        <v>435</v>
      </c>
      <c r="K5112" s="237"/>
      <c r="L5112" s="237"/>
      <c r="M5112" s="237"/>
      <c r="N5112" s="253"/>
      <c r="O5112" s="253"/>
      <c r="P5112" s="253"/>
    </row>
    <row r="5113" spans="1:16" s="110" customFormat="1" ht="20.100000000000001" customHeight="1">
      <c r="A5113" s="104"/>
      <c r="B5113" s="105"/>
      <c r="C5113" s="106"/>
      <c r="D5113" s="107"/>
      <c r="E5113" s="108"/>
      <c r="F5113" s="105" t="s">
        <v>554</v>
      </c>
      <c r="G5113" s="105" t="s">
        <v>555</v>
      </c>
      <c r="H5113" s="105" t="s">
        <v>434</v>
      </c>
      <c r="I5113" s="104"/>
      <c r="J5113" s="109" t="s">
        <v>435</v>
      </c>
      <c r="K5113" s="237"/>
      <c r="L5113" s="237"/>
      <c r="M5113" s="237"/>
      <c r="N5113" s="253"/>
      <c r="O5113" s="253"/>
      <c r="P5113" s="253"/>
    </row>
    <row r="5114" spans="1:16" s="110" customFormat="1" ht="20.100000000000001" customHeight="1">
      <c r="A5114" s="104"/>
      <c r="B5114" s="105"/>
      <c r="C5114" s="106"/>
      <c r="D5114" s="107"/>
      <c r="E5114" s="108"/>
      <c r="F5114" s="105" t="s">
        <v>555</v>
      </c>
      <c r="G5114" s="105" t="s">
        <v>556</v>
      </c>
      <c r="H5114" s="105" t="s">
        <v>434</v>
      </c>
      <c r="I5114" s="104"/>
      <c r="J5114" s="109" t="s">
        <v>435</v>
      </c>
      <c r="K5114" s="237"/>
      <c r="L5114" s="237"/>
      <c r="M5114" s="237"/>
      <c r="N5114" s="253"/>
      <c r="O5114" s="253"/>
      <c r="P5114" s="253"/>
    </row>
    <row r="5115" spans="1:16" s="110" customFormat="1" ht="20.100000000000001" customHeight="1">
      <c r="A5115" s="104"/>
      <c r="B5115" s="105"/>
      <c r="C5115" s="106"/>
      <c r="D5115" s="107"/>
      <c r="E5115" s="108"/>
      <c r="F5115" s="105" t="s">
        <v>556</v>
      </c>
      <c r="G5115" s="105" t="s">
        <v>557</v>
      </c>
      <c r="H5115" s="105" t="s">
        <v>434</v>
      </c>
      <c r="I5115" s="104"/>
      <c r="J5115" s="109" t="s">
        <v>435</v>
      </c>
      <c r="K5115" s="237"/>
      <c r="L5115" s="237"/>
      <c r="M5115" s="237"/>
      <c r="N5115" s="253"/>
      <c r="O5115" s="253"/>
      <c r="P5115" s="253"/>
    </row>
    <row r="5116" spans="1:16" s="110" customFormat="1" ht="20.100000000000001" customHeight="1">
      <c r="A5116" s="104"/>
      <c r="B5116" s="105"/>
      <c r="C5116" s="106"/>
      <c r="D5116" s="107"/>
      <c r="E5116" s="108"/>
      <c r="F5116" s="105" t="s">
        <v>557</v>
      </c>
      <c r="G5116" s="105" t="s">
        <v>558</v>
      </c>
      <c r="H5116" s="105" t="s">
        <v>434</v>
      </c>
      <c r="I5116" s="104"/>
      <c r="J5116" s="109" t="s">
        <v>435</v>
      </c>
      <c r="K5116" s="237"/>
      <c r="L5116" s="237"/>
      <c r="M5116" s="237"/>
      <c r="N5116" s="253"/>
      <c r="O5116" s="253"/>
      <c r="P5116" s="253"/>
    </row>
    <row r="5117" spans="1:16" s="110" customFormat="1" ht="20.100000000000001" customHeight="1">
      <c r="A5117" s="104"/>
      <c r="B5117" s="105"/>
      <c r="C5117" s="106"/>
      <c r="D5117" s="107"/>
      <c r="E5117" s="108"/>
      <c r="F5117" s="105" t="s">
        <v>558</v>
      </c>
      <c r="G5117" s="105" t="s">
        <v>559</v>
      </c>
      <c r="H5117" s="105" t="s">
        <v>434</v>
      </c>
      <c r="I5117" s="104"/>
      <c r="J5117" s="109" t="s">
        <v>435</v>
      </c>
      <c r="K5117" s="237"/>
      <c r="L5117" s="237"/>
      <c r="M5117" s="237"/>
      <c r="N5117" s="253"/>
      <c r="O5117" s="253"/>
      <c r="P5117" s="253"/>
    </row>
    <row r="5118" spans="1:16" s="110" customFormat="1" ht="20.100000000000001" customHeight="1">
      <c r="A5118" s="104"/>
      <c r="B5118" s="105"/>
      <c r="C5118" s="106"/>
      <c r="D5118" s="107"/>
      <c r="E5118" s="108"/>
      <c r="F5118" s="105" t="s">
        <v>559</v>
      </c>
      <c r="G5118" s="105" t="s">
        <v>560</v>
      </c>
      <c r="H5118" s="105" t="s">
        <v>434</v>
      </c>
      <c r="I5118" s="104"/>
      <c r="J5118" s="109" t="s">
        <v>435</v>
      </c>
      <c r="K5118" s="237"/>
      <c r="L5118" s="237"/>
      <c r="M5118" s="237"/>
      <c r="N5118" s="253"/>
      <c r="O5118" s="253"/>
      <c r="P5118" s="253"/>
    </row>
    <row r="5119" spans="1:16" s="110" customFormat="1" ht="20.100000000000001" customHeight="1">
      <c r="A5119" s="104"/>
      <c r="B5119" s="105"/>
      <c r="C5119" s="106"/>
      <c r="D5119" s="107"/>
      <c r="E5119" s="108"/>
      <c r="F5119" s="105" t="s">
        <v>560</v>
      </c>
      <c r="G5119" s="105" t="s">
        <v>561</v>
      </c>
      <c r="H5119" s="105" t="s">
        <v>434</v>
      </c>
      <c r="I5119" s="104"/>
      <c r="J5119" s="109" t="s">
        <v>435</v>
      </c>
      <c r="K5119" s="237"/>
      <c r="L5119" s="237"/>
      <c r="M5119" s="237"/>
      <c r="N5119" s="253"/>
      <c r="O5119" s="253"/>
      <c r="P5119" s="253"/>
    </row>
    <row r="5120" spans="1:16" s="110" customFormat="1" ht="20.100000000000001" customHeight="1">
      <c r="A5120" s="104"/>
      <c r="B5120" s="105"/>
      <c r="C5120" s="106"/>
      <c r="D5120" s="107"/>
      <c r="E5120" s="108"/>
      <c r="F5120" s="105" t="s">
        <v>561</v>
      </c>
      <c r="G5120" s="105" t="s">
        <v>562</v>
      </c>
      <c r="H5120" s="105" t="s">
        <v>434</v>
      </c>
      <c r="I5120" s="104"/>
      <c r="J5120" s="109" t="s">
        <v>435</v>
      </c>
      <c r="K5120" s="237"/>
      <c r="L5120" s="237"/>
      <c r="M5120" s="237"/>
      <c r="N5120" s="253"/>
      <c r="O5120" s="253"/>
      <c r="P5120" s="253"/>
    </row>
    <row r="5121" spans="1:20" s="110" customFormat="1" ht="20.100000000000001" customHeight="1">
      <c r="A5121" s="104"/>
      <c r="B5121" s="105"/>
      <c r="C5121" s="106"/>
      <c r="D5121" s="107"/>
      <c r="E5121" s="108"/>
      <c r="F5121" s="105" t="s">
        <v>562</v>
      </c>
      <c r="G5121" s="105" t="s">
        <v>563</v>
      </c>
      <c r="H5121" s="105" t="s">
        <v>434</v>
      </c>
      <c r="I5121" s="104"/>
      <c r="J5121" s="109" t="s">
        <v>435</v>
      </c>
      <c r="K5121" s="237"/>
      <c r="L5121" s="237"/>
      <c r="M5121" s="237"/>
      <c r="N5121" s="253"/>
      <c r="O5121" s="253"/>
      <c r="P5121" s="253"/>
    </row>
    <row r="5122" spans="1:20" s="110" customFormat="1" ht="20.100000000000001" customHeight="1">
      <c r="A5122" s="104"/>
      <c r="B5122" s="105"/>
      <c r="C5122" s="106"/>
      <c r="D5122" s="107"/>
      <c r="E5122" s="108"/>
      <c r="F5122" s="105" t="s">
        <v>563</v>
      </c>
      <c r="G5122" s="105" t="s">
        <v>564</v>
      </c>
      <c r="H5122" s="105" t="s">
        <v>434</v>
      </c>
      <c r="I5122" s="104"/>
      <c r="J5122" s="109" t="s">
        <v>435</v>
      </c>
      <c r="K5122" s="237"/>
      <c r="L5122" s="237"/>
      <c r="M5122" s="237"/>
      <c r="N5122" s="253"/>
      <c r="O5122" s="253"/>
      <c r="P5122" s="253"/>
    </row>
    <row r="5123" spans="1:20" s="110" customFormat="1" ht="20.100000000000001" customHeight="1">
      <c r="A5123" s="104"/>
      <c r="B5123" s="105"/>
      <c r="C5123" s="106"/>
      <c r="D5123" s="107"/>
      <c r="E5123" s="108"/>
      <c r="F5123" s="105" t="s">
        <v>564</v>
      </c>
      <c r="G5123" s="105" t="s">
        <v>565</v>
      </c>
      <c r="H5123" s="105" t="s">
        <v>434</v>
      </c>
      <c r="I5123" s="104"/>
      <c r="J5123" s="109" t="s">
        <v>435</v>
      </c>
      <c r="K5123" s="237"/>
      <c r="L5123" s="237"/>
      <c r="M5123" s="237"/>
      <c r="N5123" s="253"/>
      <c r="O5123" s="253"/>
      <c r="P5123" s="253"/>
    </row>
    <row r="5124" spans="1:20" s="110" customFormat="1" ht="20.100000000000001" customHeight="1">
      <c r="A5124" s="104"/>
      <c r="B5124" s="105"/>
      <c r="C5124" s="106"/>
      <c r="D5124" s="107"/>
      <c r="E5124" s="108"/>
      <c r="F5124" s="105" t="s">
        <v>565</v>
      </c>
      <c r="G5124" s="105" t="s">
        <v>566</v>
      </c>
      <c r="H5124" s="105" t="s">
        <v>434</v>
      </c>
      <c r="I5124" s="104"/>
      <c r="J5124" s="109" t="s">
        <v>435</v>
      </c>
      <c r="K5124" s="237"/>
      <c r="L5124" s="237"/>
      <c r="M5124" s="237"/>
      <c r="N5124" s="253"/>
      <c r="O5124" s="253"/>
      <c r="P5124" s="253"/>
    </row>
    <row r="5125" spans="1:20" s="110" customFormat="1" ht="20.100000000000001" customHeight="1">
      <c r="A5125" s="104"/>
      <c r="B5125" s="105"/>
      <c r="C5125" s="106"/>
      <c r="D5125" s="107"/>
      <c r="E5125" s="108"/>
      <c r="F5125" s="105" t="s">
        <v>566</v>
      </c>
      <c r="G5125" s="105" t="s">
        <v>567</v>
      </c>
      <c r="H5125" s="105" t="s">
        <v>434</v>
      </c>
      <c r="I5125" s="104"/>
      <c r="J5125" s="109" t="s">
        <v>435</v>
      </c>
      <c r="K5125" s="237"/>
      <c r="L5125" s="237"/>
      <c r="M5125" s="237"/>
      <c r="N5125" s="253"/>
      <c r="O5125" s="253"/>
      <c r="P5125" s="253"/>
    </row>
    <row r="5126" spans="1:20" s="110" customFormat="1" ht="20.100000000000001" customHeight="1">
      <c r="A5126" s="104"/>
      <c r="B5126" s="105"/>
      <c r="C5126" s="106"/>
      <c r="D5126" s="107"/>
      <c r="E5126" s="108"/>
      <c r="F5126" s="105" t="s">
        <v>567</v>
      </c>
      <c r="G5126" s="105" t="s">
        <v>642</v>
      </c>
      <c r="H5126" s="105" t="s">
        <v>434</v>
      </c>
      <c r="I5126" s="104"/>
      <c r="J5126" s="109" t="s">
        <v>435</v>
      </c>
      <c r="K5126" s="237"/>
      <c r="L5126" s="237"/>
      <c r="M5126" s="237"/>
      <c r="N5126" s="253"/>
      <c r="O5126" s="253"/>
      <c r="P5126" s="253"/>
    </row>
    <row r="5127" spans="1:20" s="110" customFormat="1" ht="20.100000000000001" customHeight="1">
      <c r="A5127" s="104"/>
      <c r="B5127" s="105"/>
      <c r="C5127" s="106"/>
      <c r="D5127" s="107"/>
      <c r="E5127" s="108"/>
      <c r="F5127" s="105" t="s">
        <v>642</v>
      </c>
      <c r="G5127" s="105" t="s">
        <v>764</v>
      </c>
      <c r="H5127" s="105" t="s">
        <v>434</v>
      </c>
      <c r="I5127" s="104"/>
      <c r="J5127" s="109"/>
      <c r="K5127" s="237"/>
      <c r="L5127" s="237"/>
      <c r="M5127" s="237"/>
      <c r="N5127" s="253"/>
      <c r="O5127" s="253"/>
      <c r="P5127" s="253"/>
    </row>
    <row r="5128" spans="1:20" s="25" customFormat="1" ht="20.100000000000001" customHeight="1">
      <c r="A5128" s="20"/>
      <c r="B5128" s="44"/>
      <c r="C5128" s="41"/>
      <c r="D5128" s="42"/>
      <c r="E5128" s="43"/>
      <c r="F5128" s="44"/>
      <c r="G5128" s="44"/>
      <c r="H5128" s="44"/>
      <c r="I5128" s="20"/>
      <c r="J5128" s="24"/>
      <c r="K5128" s="226"/>
      <c r="L5128" s="226"/>
      <c r="M5128" s="226"/>
      <c r="N5128" s="239"/>
      <c r="O5128" s="239"/>
      <c r="P5128" s="239"/>
    </row>
    <row r="5129" spans="1:20" s="25" customFormat="1" ht="20.100000000000001" customHeight="1">
      <c r="A5129" s="20"/>
      <c r="B5129" s="44"/>
      <c r="C5129" s="41"/>
      <c r="D5129" s="42"/>
      <c r="E5129" s="43"/>
      <c r="F5129" s="44"/>
      <c r="G5129" s="44"/>
      <c r="H5129" s="44"/>
      <c r="I5129" s="20"/>
      <c r="J5129" s="24"/>
      <c r="K5129" s="226"/>
      <c r="L5129" s="226"/>
      <c r="M5129" s="226"/>
      <c r="N5129" s="239"/>
      <c r="O5129" s="239"/>
      <c r="P5129" s="239"/>
    </row>
    <row r="5130" spans="1:20" s="25" customFormat="1" ht="20.100000000000001" customHeight="1">
      <c r="A5130" s="20"/>
      <c r="B5130" s="44">
        <v>355</v>
      </c>
      <c r="C5130" s="41">
        <v>4.0090000000000003</v>
      </c>
      <c r="D5130" s="42" t="s">
        <v>364</v>
      </c>
      <c r="E5130" s="43">
        <v>5.7460000000000004</v>
      </c>
      <c r="F5130" s="44" t="s">
        <v>433</v>
      </c>
      <c r="G5130" s="44" t="s">
        <v>447</v>
      </c>
      <c r="H5130" s="44" t="s">
        <v>434</v>
      </c>
      <c r="I5130" s="20"/>
      <c r="J5130" s="24" t="s">
        <v>435</v>
      </c>
      <c r="K5130" s="226" t="s">
        <v>434</v>
      </c>
      <c r="L5130" s="226">
        <f>COUNTIF(H5130:H5158,"B")</f>
        <v>29</v>
      </c>
      <c r="M5130" s="226">
        <v>200</v>
      </c>
      <c r="N5130" s="239">
        <f>L5130*M5130</f>
        <v>5800</v>
      </c>
      <c r="O5130" s="239">
        <v>146</v>
      </c>
      <c r="P5130" s="239">
        <f>O5130+N5130</f>
        <v>5946</v>
      </c>
      <c r="Q5130" s="45">
        <f>P5130/P5134</f>
        <v>1</v>
      </c>
      <c r="R5130" s="45"/>
      <c r="S5130" s="45"/>
      <c r="T5130" s="45"/>
    </row>
    <row r="5131" spans="1:20" s="25" customFormat="1" ht="20.100000000000001" customHeight="1">
      <c r="A5131" s="20"/>
      <c r="B5131" s="44"/>
      <c r="C5131" s="41"/>
      <c r="D5131" s="42"/>
      <c r="E5131" s="43"/>
      <c r="F5131" s="44" t="s">
        <v>447</v>
      </c>
      <c r="G5131" s="44" t="s">
        <v>451</v>
      </c>
      <c r="H5131" s="44" t="s">
        <v>434</v>
      </c>
      <c r="I5131" s="20"/>
      <c r="J5131" s="24" t="s">
        <v>435</v>
      </c>
      <c r="K5131" s="226" t="s">
        <v>438</v>
      </c>
      <c r="L5131" s="226">
        <f>COUNTIF(H5130:H5158,"S")</f>
        <v>0</v>
      </c>
      <c r="M5131" s="226">
        <v>200</v>
      </c>
      <c r="N5131" s="239">
        <f>L5131*M5131</f>
        <v>0</v>
      </c>
      <c r="O5131" s="239"/>
      <c r="P5131" s="239">
        <f>N5131+O5131</f>
        <v>0</v>
      </c>
      <c r="Q5131" s="45">
        <f>P5131/P5134</f>
        <v>0</v>
      </c>
      <c r="R5131" s="45"/>
      <c r="S5131" s="45"/>
      <c r="T5131" s="45"/>
    </row>
    <row r="5132" spans="1:20" s="25" customFormat="1" ht="20.100000000000001" customHeight="1">
      <c r="A5132" s="20"/>
      <c r="B5132" s="44"/>
      <c r="C5132" s="41"/>
      <c r="D5132" s="42"/>
      <c r="E5132" s="43"/>
      <c r="F5132" s="44" t="s">
        <v>451</v>
      </c>
      <c r="G5132" s="44" t="s">
        <v>454</v>
      </c>
      <c r="H5132" s="44" t="s">
        <v>434</v>
      </c>
      <c r="I5132" s="20"/>
      <c r="J5132" s="24" t="s">
        <v>435</v>
      </c>
      <c r="K5132" s="226" t="s">
        <v>440</v>
      </c>
      <c r="L5132" s="226">
        <f>COUNTIF(H5130:H5158,"RR")</f>
        <v>0</v>
      </c>
      <c r="M5132" s="226">
        <v>200</v>
      </c>
      <c r="N5132" s="239">
        <f>L5132*M5132</f>
        <v>0</v>
      </c>
      <c r="O5132" s="239"/>
      <c r="P5132" s="239">
        <f>N5132+O5132</f>
        <v>0</v>
      </c>
      <c r="Q5132" s="45">
        <f>P5132/P5134</f>
        <v>0</v>
      </c>
      <c r="R5132" s="45"/>
      <c r="S5132" s="45"/>
      <c r="T5132" s="45"/>
    </row>
    <row r="5133" spans="1:20" s="25" customFormat="1" ht="20.100000000000001" customHeight="1">
      <c r="A5133" s="20"/>
      <c r="B5133" s="44"/>
      <c r="C5133" s="41"/>
      <c r="D5133" s="42"/>
      <c r="E5133" s="43"/>
      <c r="F5133" s="44" t="s">
        <v>454</v>
      </c>
      <c r="G5133" s="44" t="s">
        <v>455</v>
      </c>
      <c r="H5133" s="44" t="s">
        <v>434</v>
      </c>
      <c r="I5133" s="20"/>
      <c r="J5133" s="24" t="s">
        <v>435</v>
      </c>
      <c r="K5133" s="226" t="s">
        <v>443</v>
      </c>
      <c r="L5133" s="226">
        <f>COUNTIF(H5130:H5158,"RB")</f>
        <v>0</v>
      </c>
      <c r="M5133" s="226">
        <v>200</v>
      </c>
      <c r="N5133" s="239">
        <f>L5133*M5133</f>
        <v>0</v>
      </c>
      <c r="O5133" s="239"/>
      <c r="P5133" s="239">
        <f>N5133+O5133</f>
        <v>0</v>
      </c>
      <c r="Q5133" s="45">
        <f>P5133/P5134</f>
        <v>0</v>
      </c>
      <c r="R5133" s="45"/>
      <c r="S5133" s="45"/>
      <c r="T5133" s="45"/>
    </row>
    <row r="5134" spans="1:20" s="25" customFormat="1" ht="20.100000000000001" customHeight="1">
      <c r="A5134" s="20"/>
      <c r="B5134" s="44"/>
      <c r="C5134" s="41"/>
      <c r="D5134" s="42"/>
      <c r="E5134" s="43"/>
      <c r="F5134" s="44" t="s">
        <v>455</v>
      </c>
      <c r="G5134" s="44" t="s">
        <v>456</v>
      </c>
      <c r="H5134" s="44" t="s">
        <v>434</v>
      </c>
      <c r="I5134" s="20"/>
      <c r="J5134" s="24" t="s">
        <v>435</v>
      </c>
      <c r="K5134" s="226"/>
      <c r="L5134" s="226"/>
      <c r="M5134" s="226"/>
      <c r="N5134" s="239"/>
      <c r="O5134" s="239"/>
      <c r="P5134" s="239">
        <f>SUM(P5130:P5133)</f>
        <v>5946</v>
      </c>
      <c r="Q5134" s="45">
        <f>SUM(Q5130:Q5133)</f>
        <v>1</v>
      </c>
      <c r="R5134" s="45"/>
      <c r="S5134" s="45"/>
      <c r="T5134" s="45"/>
    </row>
    <row r="5135" spans="1:20" s="25" customFormat="1" ht="20.100000000000001" customHeight="1">
      <c r="A5135" s="20"/>
      <c r="B5135" s="44"/>
      <c r="C5135" s="41"/>
      <c r="D5135" s="42"/>
      <c r="E5135" s="43"/>
      <c r="F5135" s="44" t="s">
        <v>456</v>
      </c>
      <c r="G5135" s="44" t="s">
        <v>457</v>
      </c>
      <c r="H5135" s="44" t="s">
        <v>434</v>
      </c>
      <c r="I5135" s="20"/>
      <c r="J5135" s="24" t="s">
        <v>435</v>
      </c>
      <c r="K5135" s="226"/>
      <c r="L5135" s="226"/>
      <c r="M5135" s="226"/>
      <c r="N5135" s="239"/>
      <c r="O5135" s="239"/>
      <c r="P5135" s="239"/>
    </row>
    <row r="5136" spans="1:20" s="25" customFormat="1" ht="20.100000000000001" customHeight="1">
      <c r="A5136" s="20"/>
      <c r="B5136" s="44"/>
      <c r="C5136" s="41"/>
      <c r="D5136" s="42"/>
      <c r="E5136" s="43"/>
      <c r="F5136" s="44" t="s">
        <v>457</v>
      </c>
      <c r="G5136" s="44" t="s">
        <v>460</v>
      </c>
      <c r="H5136" s="44" t="s">
        <v>434</v>
      </c>
      <c r="I5136" s="20"/>
      <c r="J5136" s="24" t="s">
        <v>435</v>
      </c>
      <c r="K5136" s="226"/>
      <c r="L5136" s="226"/>
      <c r="M5136" s="226"/>
      <c r="N5136" s="239"/>
      <c r="O5136" s="239"/>
      <c r="P5136" s="239"/>
    </row>
    <row r="5137" spans="1:16" s="25" customFormat="1" ht="20.100000000000001" customHeight="1">
      <c r="A5137" s="20"/>
      <c r="B5137" s="44"/>
      <c r="C5137" s="41"/>
      <c r="D5137" s="42"/>
      <c r="E5137" s="43"/>
      <c r="F5137" s="44" t="s">
        <v>460</v>
      </c>
      <c r="G5137" s="44" t="s">
        <v>463</v>
      </c>
      <c r="H5137" s="44" t="s">
        <v>434</v>
      </c>
      <c r="I5137" s="20"/>
      <c r="J5137" s="24" t="s">
        <v>435</v>
      </c>
      <c r="K5137" s="226"/>
      <c r="L5137" s="226"/>
      <c r="M5137" s="226"/>
      <c r="N5137" s="239"/>
      <c r="O5137" s="239"/>
      <c r="P5137" s="239"/>
    </row>
    <row r="5138" spans="1:16" s="25" customFormat="1" ht="20.100000000000001" customHeight="1">
      <c r="A5138" s="20"/>
      <c r="B5138" s="44"/>
      <c r="C5138" s="41"/>
      <c r="D5138" s="42"/>
      <c r="E5138" s="43"/>
      <c r="F5138" s="44" t="s">
        <v>463</v>
      </c>
      <c r="G5138" s="44" t="s">
        <v>464</v>
      </c>
      <c r="H5138" s="44" t="s">
        <v>434</v>
      </c>
      <c r="I5138" s="20"/>
      <c r="J5138" s="24" t="s">
        <v>435</v>
      </c>
      <c r="K5138" s="226"/>
      <c r="L5138" s="226"/>
      <c r="M5138" s="226"/>
      <c r="N5138" s="239"/>
      <c r="O5138" s="239"/>
      <c r="P5138" s="239"/>
    </row>
    <row r="5139" spans="1:16" s="25" customFormat="1" ht="20.100000000000001" customHeight="1">
      <c r="A5139" s="20"/>
      <c r="B5139" s="44"/>
      <c r="C5139" s="41"/>
      <c r="D5139" s="42"/>
      <c r="E5139" s="43"/>
      <c r="F5139" s="44" t="s">
        <v>464</v>
      </c>
      <c r="G5139" s="44" t="s">
        <v>465</v>
      </c>
      <c r="H5139" s="44" t="s">
        <v>434</v>
      </c>
      <c r="I5139" s="20"/>
      <c r="J5139" s="24" t="s">
        <v>435</v>
      </c>
      <c r="K5139" s="226"/>
      <c r="L5139" s="226"/>
      <c r="M5139" s="226"/>
      <c r="N5139" s="239"/>
      <c r="O5139" s="239"/>
      <c r="P5139" s="239"/>
    </row>
    <row r="5140" spans="1:16" s="25" customFormat="1" ht="20.100000000000001" customHeight="1">
      <c r="A5140" s="20"/>
      <c r="B5140" s="44"/>
      <c r="C5140" s="41"/>
      <c r="D5140" s="42"/>
      <c r="E5140" s="43"/>
      <c r="F5140" s="44" t="s">
        <v>465</v>
      </c>
      <c r="G5140" s="44" t="s">
        <v>466</v>
      </c>
      <c r="H5140" s="44" t="s">
        <v>434</v>
      </c>
      <c r="I5140" s="20"/>
      <c r="J5140" s="24" t="s">
        <v>435</v>
      </c>
      <c r="K5140" s="226"/>
      <c r="L5140" s="226"/>
      <c r="M5140" s="226"/>
      <c r="N5140" s="239"/>
      <c r="O5140" s="239"/>
      <c r="P5140" s="239"/>
    </row>
    <row r="5141" spans="1:16" s="25" customFormat="1" ht="20.100000000000001" customHeight="1">
      <c r="A5141" s="20"/>
      <c r="B5141" s="44"/>
      <c r="C5141" s="41"/>
      <c r="D5141" s="42"/>
      <c r="E5141" s="43"/>
      <c r="F5141" s="44" t="s">
        <v>466</v>
      </c>
      <c r="G5141" s="44" t="s">
        <v>467</v>
      </c>
      <c r="H5141" s="44" t="s">
        <v>434</v>
      </c>
      <c r="I5141" s="20"/>
      <c r="J5141" s="24" t="s">
        <v>435</v>
      </c>
      <c r="K5141" s="226"/>
      <c r="L5141" s="226"/>
      <c r="M5141" s="226"/>
      <c r="N5141" s="239"/>
      <c r="O5141" s="239"/>
      <c r="P5141" s="239"/>
    </row>
    <row r="5142" spans="1:16" s="25" customFormat="1" ht="20.100000000000001" customHeight="1">
      <c r="A5142" s="20"/>
      <c r="B5142" s="44"/>
      <c r="C5142" s="41"/>
      <c r="D5142" s="42"/>
      <c r="E5142" s="43"/>
      <c r="F5142" s="44" t="s">
        <v>467</v>
      </c>
      <c r="G5142" s="44" t="s">
        <v>468</v>
      </c>
      <c r="H5142" s="44" t="s">
        <v>434</v>
      </c>
      <c r="I5142" s="20"/>
      <c r="J5142" s="24" t="s">
        <v>435</v>
      </c>
      <c r="K5142" s="226"/>
      <c r="L5142" s="226"/>
      <c r="M5142" s="226"/>
      <c r="N5142" s="239"/>
      <c r="O5142" s="239"/>
      <c r="P5142" s="239"/>
    </row>
    <row r="5143" spans="1:16" s="25" customFormat="1" ht="20.100000000000001" customHeight="1">
      <c r="A5143" s="20"/>
      <c r="B5143" s="44"/>
      <c r="C5143" s="41"/>
      <c r="D5143" s="42"/>
      <c r="E5143" s="43"/>
      <c r="F5143" s="44" t="s">
        <v>468</v>
      </c>
      <c r="G5143" s="44" t="s">
        <v>469</v>
      </c>
      <c r="H5143" s="44" t="s">
        <v>434</v>
      </c>
      <c r="I5143" s="20"/>
      <c r="J5143" s="24" t="s">
        <v>435</v>
      </c>
      <c r="K5143" s="226"/>
      <c r="L5143" s="226"/>
      <c r="M5143" s="226"/>
      <c r="N5143" s="239"/>
      <c r="O5143" s="239"/>
      <c r="P5143" s="239"/>
    </row>
    <row r="5144" spans="1:16" s="25" customFormat="1" ht="20.100000000000001" customHeight="1">
      <c r="A5144" s="20"/>
      <c r="B5144" s="44"/>
      <c r="C5144" s="41"/>
      <c r="D5144" s="42"/>
      <c r="E5144" s="43"/>
      <c r="F5144" s="44" t="s">
        <v>469</v>
      </c>
      <c r="G5144" s="44" t="s">
        <v>470</v>
      </c>
      <c r="H5144" s="44" t="s">
        <v>434</v>
      </c>
      <c r="I5144" s="20"/>
      <c r="J5144" s="24" t="s">
        <v>435</v>
      </c>
      <c r="K5144" s="226"/>
      <c r="L5144" s="226"/>
      <c r="M5144" s="226"/>
      <c r="N5144" s="239"/>
      <c r="O5144" s="239"/>
      <c r="P5144" s="239"/>
    </row>
    <row r="5145" spans="1:16" s="25" customFormat="1" ht="20.100000000000001" customHeight="1">
      <c r="A5145" s="20"/>
      <c r="B5145" s="44"/>
      <c r="C5145" s="41"/>
      <c r="D5145" s="42"/>
      <c r="E5145" s="43"/>
      <c r="F5145" s="44" t="s">
        <v>470</v>
      </c>
      <c r="G5145" s="44" t="s">
        <v>471</v>
      </c>
      <c r="H5145" s="44" t="s">
        <v>434</v>
      </c>
      <c r="I5145" s="20"/>
      <c r="J5145" s="24" t="s">
        <v>435</v>
      </c>
      <c r="K5145" s="226"/>
      <c r="L5145" s="226"/>
      <c r="M5145" s="226"/>
      <c r="N5145" s="239"/>
      <c r="O5145" s="239"/>
      <c r="P5145" s="239"/>
    </row>
    <row r="5146" spans="1:16" s="25" customFormat="1" ht="20.100000000000001" customHeight="1">
      <c r="A5146" s="20"/>
      <c r="B5146" s="44"/>
      <c r="C5146" s="41"/>
      <c r="D5146" s="42"/>
      <c r="E5146" s="43"/>
      <c r="F5146" s="44" t="s">
        <v>471</v>
      </c>
      <c r="G5146" s="44" t="s">
        <v>473</v>
      </c>
      <c r="H5146" s="44" t="s">
        <v>434</v>
      </c>
      <c r="I5146" s="20"/>
      <c r="J5146" s="24" t="s">
        <v>435</v>
      </c>
      <c r="K5146" s="226"/>
      <c r="L5146" s="226"/>
      <c r="M5146" s="226"/>
      <c r="N5146" s="239"/>
      <c r="O5146" s="239"/>
      <c r="P5146" s="239"/>
    </row>
    <row r="5147" spans="1:16" s="25" customFormat="1" ht="20.100000000000001" customHeight="1">
      <c r="A5147" s="20"/>
      <c r="B5147" s="44"/>
      <c r="C5147" s="41"/>
      <c r="D5147" s="42"/>
      <c r="E5147" s="43"/>
      <c r="F5147" s="44" t="s">
        <v>473</v>
      </c>
      <c r="G5147" s="44" t="s">
        <v>474</v>
      </c>
      <c r="H5147" s="44" t="s">
        <v>434</v>
      </c>
      <c r="I5147" s="20"/>
      <c r="J5147" s="24" t="s">
        <v>435</v>
      </c>
      <c r="K5147" s="226"/>
      <c r="L5147" s="226"/>
      <c r="M5147" s="226"/>
      <c r="N5147" s="239"/>
      <c r="O5147" s="239"/>
      <c r="P5147" s="239"/>
    </row>
    <row r="5148" spans="1:16" s="25" customFormat="1" ht="20.100000000000001" customHeight="1">
      <c r="A5148" s="20"/>
      <c r="B5148" s="44"/>
      <c r="C5148" s="41"/>
      <c r="D5148" s="42"/>
      <c r="E5148" s="43"/>
      <c r="F5148" s="44" t="s">
        <v>474</v>
      </c>
      <c r="G5148" s="44" t="s">
        <v>475</v>
      </c>
      <c r="H5148" s="44" t="s">
        <v>434</v>
      </c>
      <c r="I5148" s="20"/>
      <c r="J5148" s="24" t="s">
        <v>435</v>
      </c>
      <c r="K5148" s="226"/>
      <c r="L5148" s="226"/>
      <c r="M5148" s="226"/>
      <c r="N5148" s="239"/>
      <c r="O5148" s="239"/>
      <c r="P5148" s="239"/>
    </row>
    <row r="5149" spans="1:16" s="25" customFormat="1" ht="20.100000000000001" customHeight="1">
      <c r="A5149" s="20"/>
      <c r="B5149" s="44"/>
      <c r="C5149" s="41"/>
      <c r="D5149" s="42"/>
      <c r="E5149" s="43"/>
      <c r="F5149" s="44" t="s">
        <v>475</v>
      </c>
      <c r="G5149" s="44" t="s">
        <v>476</v>
      </c>
      <c r="H5149" s="44" t="s">
        <v>434</v>
      </c>
      <c r="I5149" s="20"/>
      <c r="J5149" s="24" t="s">
        <v>435</v>
      </c>
      <c r="K5149" s="226"/>
      <c r="L5149" s="226"/>
      <c r="M5149" s="226"/>
      <c r="N5149" s="239"/>
      <c r="O5149" s="239"/>
      <c r="P5149" s="239"/>
    </row>
    <row r="5150" spans="1:16" s="25" customFormat="1" ht="20.100000000000001" customHeight="1">
      <c r="A5150" s="20"/>
      <c r="B5150" s="44"/>
      <c r="C5150" s="41"/>
      <c r="D5150" s="42"/>
      <c r="E5150" s="43"/>
      <c r="F5150" s="44" t="s">
        <v>476</v>
      </c>
      <c r="G5150" s="44" t="s">
        <v>477</v>
      </c>
      <c r="H5150" s="44" t="s">
        <v>434</v>
      </c>
      <c r="I5150" s="20"/>
      <c r="J5150" s="24" t="s">
        <v>435</v>
      </c>
      <c r="K5150" s="226"/>
      <c r="L5150" s="226"/>
      <c r="M5150" s="226"/>
      <c r="N5150" s="239"/>
      <c r="O5150" s="239"/>
      <c r="P5150" s="239"/>
    </row>
    <row r="5151" spans="1:16" s="25" customFormat="1" ht="20.100000000000001" customHeight="1">
      <c r="A5151" s="20"/>
      <c r="B5151" s="44"/>
      <c r="C5151" s="41"/>
      <c r="D5151" s="42"/>
      <c r="E5151" s="43"/>
      <c r="F5151" s="44" t="s">
        <v>477</v>
      </c>
      <c r="G5151" s="44" t="s">
        <v>543</v>
      </c>
      <c r="H5151" s="44" t="s">
        <v>434</v>
      </c>
      <c r="I5151" s="20"/>
      <c r="J5151" s="24" t="s">
        <v>435</v>
      </c>
      <c r="K5151" s="226"/>
      <c r="L5151" s="226"/>
      <c r="M5151" s="226"/>
      <c r="N5151" s="239"/>
      <c r="O5151" s="239"/>
      <c r="P5151" s="239"/>
    </row>
    <row r="5152" spans="1:16" s="25" customFormat="1" ht="20.100000000000001" customHeight="1">
      <c r="A5152" s="20"/>
      <c r="B5152" s="44"/>
      <c r="C5152" s="41"/>
      <c r="D5152" s="42"/>
      <c r="E5152" s="43"/>
      <c r="F5152" s="44" t="s">
        <v>543</v>
      </c>
      <c r="G5152" s="44" t="s">
        <v>550</v>
      </c>
      <c r="H5152" s="44" t="s">
        <v>434</v>
      </c>
      <c r="I5152" s="20"/>
      <c r="J5152" s="24" t="s">
        <v>435</v>
      </c>
      <c r="K5152" s="226"/>
      <c r="L5152" s="226"/>
      <c r="M5152" s="226"/>
      <c r="N5152" s="239"/>
      <c r="O5152" s="239"/>
      <c r="P5152" s="239"/>
    </row>
    <row r="5153" spans="1:20" s="25" customFormat="1" ht="20.100000000000001" customHeight="1">
      <c r="A5153" s="20"/>
      <c r="B5153" s="44"/>
      <c r="C5153" s="41"/>
      <c r="D5153" s="42"/>
      <c r="E5153" s="43"/>
      <c r="F5153" s="44" t="s">
        <v>550</v>
      </c>
      <c r="G5153" s="44" t="s">
        <v>551</v>
      </c>
      <c r="H5153" s="44" t="s">
        <v>434</v>
      </c>
      <c r="I5153" s="20"/>
      <c r="J5153" s="24" t="s">
        <v>435</v>
      </c>
      <c r="K5153" s="226"/>
      <c r="L5153" s="226"/>
      <c r="M5153" s="226"/>
      <c r="N5153" s="239"/>
      <c r="O5153" s="239"/>
      <c r="P5153" s="239"/>
    </row>
    <row r="5154" spans="1:20" s="25" customFormat="1" ht="20.100000000000001" customHeight="1">
      <c r="A5154" s="20"/>
      <c r="B5154" s="44"/>
      <c r="C5154" s="41"/>
      <c r="D5154" s="42"/>
      <c r="E5154" s="43"/>
      <c r="F5154" s="44" t="s">
        <v>551</v>
      </c>
      <c r="G5154" s="44" t="s">
        <v>552</v>
      </c>
      <c r="H5154" s="44" t="s">
        <v>434</v>
      </c>
      <c r="I5154" s="20"/>
      <c r="J5154" s="24" t="s">
        <v>435</v>
      </c>
      <c r="K5154" s="226"/>
      <c r="L5154" s="226"/>
      <c r="M5154" s="226"/>
      <c r="N5154" s="239"/>
      <c r="O5154" s="239"/>
      <c r="P5154" s="239"/>
    </row>
    <row r="5155" spans="1:20" s="25" customFormat="1" ht="20.100000000000001" customHeight="1">
      <c r="A5155" s="20"/>
      <c r="B5155" s="44"/>
      <c r="C5155" s="41"/>
      <c r="D5155" s="42"/>
      <c r="E5155" s="43"/>
      <c r="F5155" s="44" t="s">
        <v>552</v>
      </c>
      <c r="G5155" s="44" t="s">
        <v>553</v>
      </c>
      <c r="H5155" s="44" t="s">
        <v>434</v>
      </c>
      <c r="I5155" s="20"/>
      <c r="J5155" s="24" t="s">
        <v>435</v>
      </c>
      <c r="K5155" s="226"/>
      <c r="L5155" s="226"/>
      <c r="M5155" s="226"/>
      <c r="N5155" s="239"/>
      <c r="O5155" s="239"/>
      <c r="P5155" s="239"/>
    </row>
    <row r="5156" spans="1:20" s="25" customFormat="1" ht="20.100000000000001" customHeight="1">
      <c r="A5156" s="20"/>
      <c r="B5156" s="44"/>
      <c r="C5156" s="41"/>
      <c r="D5156" s="42"/>
      <c r="E5156" s="43"/>
      <c r="F5156" s="44" t="s">
        <v>553</v>
      </c>
      <c r="G5156" s="44" t="s">
        <v>554</v>
      </c>
      <c r="H5156" s="44" t="s">
        <v>434</v>
      </c>
      <c r="I5156" s="20"/>
      <c r="J5156" s="24" t="s">
        <v>435</v>
      </c>
      <c r="K5156" s="226"/>
      <c r="L5156" s="226"/>
      <c r="M5156" s="226"/>
      <c r="N5156" s="239"/>
      <c r="O5156" s="239"/>
      <c r="P5156" s="239"/>
    </row>
    <row r="5157" spans="1:20" s="25" customFormat="1" ht="20.100000000000001" customHeight="1">
      <c r="A5157" s="20"/>
      <c r="B5157" s="44"/>
      <c r="C5157" s="41"/>
      <c r="D5157" s="42"/>
      <c r="E5157" s="43"/>
      <c r="F5157" s="44" t="s">
        <v>554</v>
      </c>
      <c r="G5157" s="44" t="s">
        <v>555</v>
      </c>
      <c r="H5157" s="44" t="s">
        <v>434</v>
      </c>
      <c r="I5157" s="20"/>
      <c r="J5157" s="24" t="s">
        <v>435</v>
      </c>
      <c r="K5157" s="226"/>
      <c r="L5157" s="226"/>
      <c r="M5157" s="226"/>
      <c r="N5157" s="239"/>
      <c r="O5157" s="239"/>
      <c r="P5157" s="239"/>
    </row>
    <row r="5158" spans="1:20" s="25" customFormat="1" ht="20.100000000000001" customHeight="1">
      <c r="A5158" s="20"/>
      <c r="B5158" s="44"/>
      <c r="C5158" s="41"/>
      <c r="D5158" s="42"/>
      <c r="E5158" s="43"/>
      <c r="F5158" s="44" t="s">
        <v>555</v>
      </c>
      <c r="G5158" s="44" t="s">
        <v>765</v>
      </c>
      <c r="H5158" s="44" t="s">
        <v>434</v>
      </c>
      <c r="I5158" s="20"/>
      <c r="J5158" s="24" t="s">
        <v>435</v>
      </c>
      <c r="K5158" s="226"/>
      <c r="L5158" s="226"/>
      <c r="M5158" s="226"/>
      <c r="N5158" s="239"/>
      <c r="O5158" s="239"/>
      <c r="P5158" s="239"/>
    </row>
    <row r="5159" spans="1:20" s="25" customFormat="1" ht="20.100000000000001" customHeight="1">
      <c r="A5159" s="20"/>
      <c r="B5159" s="44"/>
      <c r="C5159" s="41"/>
      <c r="D5159" s="42"/>
      <c r="E5159" s="43"/>
      <c r="F5159" s="44"/>
      <c r="G5159" s="44"/>
      <c r="H5159" s="44"/>
      <c r="I5159" s="20"/>
      <c r="J5159" s="24"/>
      <c r="K5159" s="226"/>
      <c r="L5159" s="226"/>
      <c r="M5159" s="226"/>
      <c r="N5159" s="239"/>
      <c r="O5159" s="239"/>
      <c r="P5159" s="239"/>
    </row>
    <row r="5160" spans="1:20" s="25" customFormat="1" ht="20.100000000000001" customHeight="1">
      <c r="A5160" s="20"/>
      <c r="B5160" s="44"/>
      <c r="C5160" s="41"/>
      <c r="D5160" s="42"/>
      <c r="E5160" s="43"/>
      <c r="F5160" s="44"/>
      <c r="G5160" s="44"/>
      <c r="H5160" s="44"/>
      <c r="I5160" s="20"/>
      <c r="J5160" s="24"/>
      <c r="K5160" s="226"/>
      <c r="L5160" s="226"/>
      <c r="M5160" s="226"/>
      <c r="N5160" s="239"/>
      <c r="O5160" s="239"/>
      <c r="P5160" s="239"/>
    </row>
    <row r="5161" spans="1:20" s="110" customFormat="1" ht="20.100000000000001" customHeight="1">
      <c r="A5161" s="104"/>
      <c r="B5161" s="105">
        <v>356</v>
      </c>
      <c r="C5161" s="106">
        <v>4.01</v>
      </c>
      <c r="D5161" s="107" t="s">
        <v>365</v>
      </c>
      <c r="E5161" s="108">
        <v>5.7240000000000002</v>
      </c>
      <c r="F5161" s="105" t="s">
        <v>433</v>
      </c>
      <c r="G5161" s="105" t="s">
        <v>447</v>
      </c>
      <c r="H5161" s="105" t="s">
        <v>434</v>
      </c>
      <c r="I5161" s="104"/>
      <c r="J5161" s="109" t="s">
        <v>435</v>
      </c>
      <c r="K5161" s="237" t="s">
        <v>434</v>
      </c>
      <c r="L5161" s="237">
        <f>COUNTIF(H5161:H5188,"B")</f>
        <v>24</v>
      </c>
      <c r="M5161" s="237">
        <v>200</v>
      </c>
      <c r="N5161" s="253">
        <f>L5161*M5161</f>
        <v>4800</v>
      </c>
      <c r="O5161" s="253">
        <v>124</v>
      </c>
      <c r="P5161" s="253">
        <f>O5161+N5161</f>
        <v>4924</v>
      </c>
      <c r="Q5161" s="111">
        <f>P5161/P5165</f>
        <v>0.86023759608665273</v>
      </c>
      <c r="R5161" s="111"/>
      <c r="S5161" s="111"/>
      <c r="T5161" s="111"/>
    </row>
    <row r="5162" spans="1:20" s="110" customFormat="1" ht="20.100000000000001" customHeight="1">
      <c r="A5162" s="104"/>
      <c r="B5162" s="105"/>
      <c r="C5162" s="106"/>
      <c r="D5162" s="107"/>
      <c r="E5162" s="108"/>
      <c r="F5162" s="105" t="s">
        <v>447</v>
      </c>
      <c r="G5162" s="105" t="s">
        <v>451</v>
      </c>
      <c r="H5162" s="105" t="s">
        <v>434</v>
      </c>
      <c r="I5162" s="104"/>
      <c r="J5162" s="109" t="s">
        <v>435</v>
      </c>
      <c r="K5162" s="237" t="s">
        <v>438</v>
      </c>
      <c r="L5162" s="237">
        <f>COUNTIF(H5161:H5189,"S")</f>
        <v>1</v>
      </c>
      <c r="M5162" s="237">
        <v>200</v>
      </c>
      <c r="N5162" s="253">
        <f>L5162*M5162</f>
        <v>200</v>
      </c>
      <c r="O5162" s="253"/>
      <c r="P5162" s="253">
        <f>N5162+O5162</f>
        <v>200</v>
      </c>
      <c r="Q5162" s="111">
        <f>P5162/P5165</f>
        <v>3.494060097833683E-2</v>
      </c>
      <c r="R5162" s="111"/>
      <c r="S5162" s="111"/>
      <c r="T5162" s="111"/>
    </row>
    <row r="5163" spans="1:20" s="110" customFormat="1" ht="20.100000000000001" customHeight="1">
      <c r="A5163" s="104"/>
      <c r="B5163" s="105"/>
      <c r="C5163" s="106"/>
      <c r="D5163" s="107"/>
      <c r="E5163" s="108"/>
      <c r="F5163" s="105" t="s">
        <v>451</v>
      </c>
      <c r="G5163" s="105" t="s">
        <v>454</v>
      </c>
      <c r="H5163" s="105" t="s">
        <v>434</v>
      </c>
      <c r="I5163" s="104"/>
      <c r="J5163" s="109" t="s">
        <v>435</v>
      </c>
      <c r="K5163" s="237" t="s">
        <v>440</v>
      </c>
      <c r="L5163" s="237">
        <f>COUNTIF(H5161:H5189,"RR")</f>
        <v>3</v>
      </c>
      <c r="M5163" s="237">
        <v>200</v>
      </c>
      <c r="N5163" s="253">
        <f>L5163*M5163</f>
        <v>600</v>
      </c>
      <c r="O5163" s="253"/>
      <c r="P5163" s="253">
        <f>N5163+O5163</f>
        <v>600</v>
      </c>
      <c r="Q5163" s="111">
        <f>P5163/P5165</f>
        <v>0.10482180293501048</v>
      </c>
      <c r="R5163" s="111"/>
      <c r="S5163" s="111"/>
      <c r="T5163" s="111"/>
    </row>
    <row r="5164" spans="1:20" s="110" customFormat="1" ht="20.100000000000001" customHeight="1">
      <c r="A5164" s="104"/>
      <c r="B5164" s="105"/>
      <c r="C5164" s="106"/>
      <c r="D5164" s="107"/>
      <c r="E5164" s="108"/>
      <c r="F5164" s="105" t="s">
        <v>454</v>
      </c>
      <c r="G5164" s="105" t="s">
        <v>455</v>
      </c>
      <c r="H5164" s="105" t="s">
        <v>434</v>
      </c>
      <c r="I5164" s="104"/>
      <c r="J5164" s="109" t="s">
        <v>435</v>
      </c>
      <c r="K5164" s="237" t="s">
        <v>443</v>
      </c>
      <c r="L5164" s="237">
        <f>COUNTIF(H5161:H5187,"RB")</f>
        <v>0</v>
      </c>
      <c r="M5164" s="237">
        <v>200</v>
      </c>
      <c r="N5164" s="253">
        <f>L5164*M5164</f>
        <v>0</v>
      </c>
      <c r="O5164" s="253"/>
      <c r="P5164" s="253">
        <f>N5164+O5164</f>
        <v>0</v>
      </c>
      <c r="Q5164" s="111">
        <f>P5164/P5165</f>
        <v>0</v>
      </c>
      <c r="R5164" s="111"/>
      <c r="S5164" s="111"/>
      <c r="T5164" s="111"/>
    </row>
    <row r="5165" spans="1:20" s="110" customFormat="1" ht="20.100000000000001" customHeight="1">
      <c r="A5165" s="104"/>
      <c r="B5165" s="105"/>
      <c r="C5165" s="106"/>
      <c r="D5165" s="107"/>
      <c r="E5165" s="108"/>
      <c r="F5165" s="105" t="s">
        <v>455</v>
      </c>
      <c r="G5165" s="105" t="s">
        <v>456</v>
      </c>
      <c r="H5165" s="105" t="s">
        <v>440</v>
      </c>
      <c r="I5165" s="104"/>
      <c r="J5165" s="109" t="s">
        <v>435</v>
      </c>
      <c r="K5165" s="237"/>
      <c r="L5165" s="237"/>
      <c r="M5165" s="237"/>
      <c r="N5165" s="253"/>
      <c r="O5165" s="253"/>
      <c r="P5165" s="253">
        <f>SUM(P5161:P5164)</f>
        <v>5724</v>
      </c>
      <c r="Q5165" s="111">
        <f>SUM(Q5161:Q5164)</f>
        <v>1</v>
      </c>
      <c r="R5165" s="111"/>
      <c r="S5165" s="111"/>
      <c r="T5165" s="111"/>
    </row>
    <row r="5166" spans="1:20" s="110" customFormat="1" ht="20.100000000000001" customHeight="1">
      <c r="A5166" s="104"/>
      <c r="B5166" s="105"/>
      <c r="C5166" s="106"/>
      <c r="D5166" s="107"/>
      <c r="E5166" s="108"/>
      <c r="F5166" s="105" t="s">
        <v>456</v>
      </c>
      <c r="G5166" s="105" t="s">
        <v>457</v>
      </c>
      <c r="H5166" s="105" t="s">
        <v>434</v>
      </c>
      <c r="I5166" s="104"/>
      <c r="J5166" s="109" t="s">
        <v>435</v>
      </c>
      <c r="K5166" s="237"/>
      <c r="L5166" s="237"/>
      <c r="M5166" s="237"/>
      <c r="N5166" s="253"/>
      <c r="O5166" s="253"/>
      <c r="P5166" s="253"/>
    </row>
    <row r="5167" spans="1:20" s="110" customFormat="1" ht="20.100000000000001" customHeight="1">
      <c r="A5167" s="104"/>
      <c r="B5167" s="105"/>
      <c r="C5167" s="106"/>
      <c r="D5167" s="107"/>
      <c r="E5167" s="108"/>
      <c r="F5167" s="105" t="s">
        <v>457</v>
      </c>
      <c r="G5167" s="105" t="s">
        <v>460</v>
      </c>
      <c r="H5167" s="105" t="s">
        <v>434</v>
      </c>
      <c r="I5167" s="104"/>
      <c r="J5167" s="109" t="s">
        <v>435</v>
      </c>
      <c r="K5167" s="237"/>
      <c r="L5167" s="237"/>
      <c r="M5167" s="237"/>
      <c r="N5167" s="253"/>
      <c r="O5167" s="253"/>
      <c r="P5167" s="253"/>
    </row>
    <row r="5168" spans="1:20" s="110" customFormat="1" ht="20.100000000000001" customHeight="1">
      <c r="A5168" s="104"/>
      <c r="B5168" s="105"/>
      <c r="C5168" s="106"/>
      <c r="D5168" s="107"/>
      <c r="E5168" s="108"/>
      <c r="F5168" s="105" t="s">
        <v>460</v>
      </c>
      <c r="G5168" s="105" t="s">
        <v>463</v>
      </c>
      <c r="H5168" s="105" t="s">
        <v>440</v>
      </c>
      <c r="I5168" s="104"/>
      <c r="J5168" s="109" t="s">
        <v>435</v>
      </c>
      <c r="K5168" s="237"/>
      <c r="L5168" s="237"/>
      <c r="M5168" s="237"/>
      <c r="N5168" s="253"/>
      <c r="O5168" s="253"/>
      <c r="P5168" s="253"/>
    </row>
    <row r="5169" spans="1:16" s="110" customFormat="1" ht="20.100000000000001" customHeight="1">
      <c r="A5169" s="104"/>
      <c r="B5169" s="105"/>
      <c r="C5169" s="106"/>
      <c r="D5169" s="107"/>
      <c r="E5169" s="108"/>
      <c r="F5169" s="105" t="s">
        <v>463</v>
      </c>
      <c r="G5169" s="105" t="s">
        <v>464</v>
      </c>
      <c r="H5169" s="105" t="s">
        <v>434</v>
      </c>
      <c r="I5169" s="104"/>
      <c r="J5169" s="109" t="s">
        <v>435</v>
      </c>
      <c r="K5169" s="237"/>
      <c r="L5169" s="237"/>
      <c r="M5169" s="237"/>
      <c r="N5169" s="253"/>
      <c r="O5169" s="253"/>
      <c r="P5169" s="253"/>
    </row>
    <row r="5170" spans="1:16" s="110" customFormat="1" ht="20.100000000000001" customHeight="1">
      <c r="A5170" s="104"/>
      <c r="B5170" s="105"/>
      <c r="C5170" s="106"/>
      <c r="D5170" s="107"/>
      <c r="E5170" s="108"/>
      <c r="F5170" s="105" t="s">
        <v>464</v>
      </c>
      <c r="G5170" s="105" t="s">
        <v>465</v>
      </c>
      <c r="H5170" s="105" t="s">
        <v>434</v>
      </c>
      <c r="I5170" s="104"/>
      <c r="J5170" s="109" t="s">
        <v>435</v>
      </c>
      <c r="K5170" s="237"/>
      <c r="L5170" s="237"/>
      <c r="M5170" s="237"/>
      <c r="N5170" s="253"/>
      <c r="O5170" s="253"/>
      <c r="P5170" s="253"/>
    </row>
    <row r="5171" spans="1:16" s="110" customFormat="1" ht="20.100000000000001" customHeight="1">
      <c r="A5171" s="104"/>
      <c r="B5171" s="105"/>
      <c r="C5171" s="106"/>
      <c r="D5171" s="107"/>
      <c r="E5171" s="108"/>
      <c r="F5171" s="105" t="s">
        <v>465</v>
      </c>
      <c r="G5171" s="105" t="s">
        <v>466</v>
      </c>
      <c r="H5171" s="105" t="s">
        <v>438</v>
      </c>
      <c r="I5171" s="104"/>
      <c r="J5171" s="109" t="s">
        <v>435</v>
      </c>
      <c r="K5171" s="237"/>
      <c r="L5171" s="237"/>
      <c r="M5171" s="237"/>
      <c r="N5171" s="253"/>
      <c r="O5171" s="253"/>
      <c r="P5171" s="253"/>
    </row>
    <row r="5172" spans="1:16" s="110" customFormat="1" ht="20.100000000000001" customHeight="1">
      <c r="A5172" s="104"/>
      <c r="B5172" s="105"/>
      <c r="C5172" s="106"/>
      <c r="D5172" s="107"/>
      <c r="E5172" s="108"/>
      <c r="F5172" s="105" t="s">
        <v>466</v>
      </c>
      <c r="G5172" s="105" t="s">
        <v>467</v>
      </c>
      <c r="H5172" s="105" t="s">
        <v>440</v>
      </c>
      <c r="I5172" s="104"/>
      <c r="J5172" s="109" t="s">
        <v>435</v>
      </c>
      <c r="K5172" s="237"/>
      <c r="L5172" s="237"/>
      <c r="M5172" s="237"/>
      <c r="N5172" s="253"/>
      <c r="O5172" s="253"/>
      <c r="P5172" s="253"/>
    </row>
    <row r="5173" spans="1:16" s="110" customFormat="1" ht="20.100000000000001" customHeight="1">
      <c r="A5173" s="104"/>
      <c r="B5173" s="105"/>
      <c r="C5173" s="106"/>
      <c r="D5173" s="107"/>
      <c r="E5173" s="108"/>
      <c r="F5173" s="105" t="s">
        <v>467</v>
      </c>
      <c r="G5173" s="105" t="s">
        <v>468</v>
      </c>
      <c r="H5173" s="105" t="s">
        <v>434</v>
      </c>
      <c r="I5173" s="104"/>
      <c r="J5173" s="109" t="s">
        <v>435</v>
      </c>
      <c r="K5173" s="237"/>
      <c r="L5173" s="237"/>
      <c r="M5173" s="237"/>
      <c r="N5173" s="253"/>
      <c r="O5173" s="253"/>
      <c r="P5173" s="253"/>
    </row>
    <row r="5174" spans="1:16" s="110" customFormat="1" ht="20.100000000000001" customHeight="1">
      <c r="A5174" s="104"/>
      <c r="B5174" s="105"/>
      <c r="C5174" s="106"/>
      <c r="D5174" s="107"/>
      <c r="E5174" s="108"/>
      <c r="F5174" s="105" t="s">
        <v>468</v>
      </c>
      <c r="G5174" s="105" t="s">
        <v>469</v>
      </c>
      <c r="H5174" s="105" t="s">
        <v>434</v>
      </c>
      <c r="I5174" s="104"/>
      <c r="J5174" s="109" t="s">
        <v>435</v>
      </c>
      <c r="K5174" s="237"/>
      <c r="L5174" s="237"/>
      <c r="M5174" s="237"/>
      <c r="N5174" s="253"/>
      <c r="O5174" s="253"/>
      <c r="P5174" s="253"/>
    </row>
    <row r="5175" spans="1:16" s="110" customFormat="1" ht="20.100000000000001" customHeight="1">
      <c r="A5175" s="104"/>
      <c r="B5175" s="105"/>
      <c r="C5175" s="106"/>
      <c r="D5175" s="107"/>
      <c r="E5175" s="108"/>
      <c r="F5175" s="105" t="s">
        <v>469</v>
      </c>
      <c r="G5175" s="105" t="s">
        <v>470</v>
      </c>
      <c r="H5175" s="105" t="s">
        <v>434</v>
      </c>
      <c r="I5175" s="104"/>
      <c r="J5175" s="109" t="s">
        <v>435</v>
      </c>
      <c r="K5175" s="237"/>
      <c r="L5175" s="237"/>
      <c r="M5175" s="237"/>
      <c r="N5175" s="253"/>
      <c r="O5175" s="253"/>
      <c r="P5175" s="253"/>
    </row>
    <row r="5176" spans="1:16" s="110" customFormat="1" ht="20.100000000000001" customHeight="1">
      <c r="A5176" s="104"/>
      <c r="B5176" s="105"/>
      <c r="C5176" s="106"/>
      <c r="D5176" s="107"/>
      <c r="E5176" s="108"/>
      <c r="F5176" s="105" t="s">
        <v>470</v>
      </c>
      <c r="G5176" s="105" t="s">
        <v>471</v>
      </c>
      <c r="H5176" s="105" t="s">
        <v>434</v>
      </c>
      <c r="I5176" s="104"/>
      <c r="J5176" s="109" t="s">
        <v>435</v>
      </c>
      <c r="K5176" s="237"/>
      <c r="L5176" s="237"/>
      <c r="M5176" s="237"/>
      <c r="N5176" s="253"/>
      <c r="O5176" s="253"/>
      <c r="P5176" s="253"/>
    </row>
    <row r="5177" spans="1:16" s="110" customFormat="1" ht="20.100000000000001" customHeight="1">
      <c r="A5177" s="104"/>
      <c r="B5177" s="105"/>
      <c r="C5177" s="106"/>
      <c r="D5177" s="107"/>
      <c r="E5177" s="108"/>
      <c r="F5177" s="105" t="s">
        <v>471</v>
      </c>
      <c r="G5177" s="105" t="s">
        <v>473</v>
      </c>
      <c r="H5177" s="105" t="s">
        <v>434</v>
      </c>
      <c r="I5177" s="104"/>
      <c r="J5177" s="109" t="s">
        <v>435</v>
      </c>
      <c r="K5177" s="237"/>
      <c r="L5177" s="237"/>
      <c r="M5177" s="237"/>
      <c r="N5177" s="253"/>
      <c r="O5177" s="253"/>
      <c r="P5177" s="253"/>
    </row>
    <row r="5178" spans="1:16" s="110" customFormat="1" ht="20.100000000000001" customHeight="1">
      <c r="A5178" s="104"/>
      <c r="B5178" s="105"/>
      <c r="C5178" s="106"/>
      <c r="D5178" s="107"/>
      <c r="E5178" s="108"/>
      <c r="F5178" s="105" t="s">
        <v>473</v>
      </c>
      <c r="G5178" s="105" t="s">
        <v>474</v>
      </c>
      <c r="H5178" s="105" t="s">
        <v>434</v>
      </c>
      <c r="I5178" s="104"/>
      <c r="J5178" s="109" t="s">
        <v>435</v>
      </c>
      <c r="K5178" s="237"/>
      <c r="L5178" s="237"/>
      <c r="M5178" s="237"/>
      <c r="N5178" s="253"/>
      <c r="O5178" s="253"/>
      <c r="P5178" s="253"/>
    </row>
    <row r="5179" spans="1:16" s="110" customFormat="1" ht="20.100000000000001" customHeight="1">
      <c r="A5179" s="104"/>
      <c r="B5179" s="105"/>
      <c r="C5179" s="106"/>
      <c r="D5179" s="107"/>
      <c r="E5179" s="108"/>
      <c r="F5179" s="105" t="s">
        <v>474</v>
      </c>
      <c r="G5179" s="105" t="s">
        <v>475</v>
      </c>
      <c r="H5179" s="105" t="s">
        <v>434</v>
      </c>
      <c r="I5179" s="104"/>
      <c r="J5179" s="109" t="s">
        <v>435</v>
      </c>
      <c r="K5179" s="237"/>
      <c r="L5179" s="237"/>
      <c r="M5179" s="237"/>
      <c r="N5179" s="253"/>
      <c r="O5179" s="253"/>
      <c r="P5179" s="253"/>
    </row>
    <row r="5180" spans="1:16" s="110" customFormat="1" ht="20.100000000000001" customHeight="1">
      <c r="A5180" s="104"/>
      <c r="B5180" s="105"/>
      <c r="C5180" s="106"/>
      <c r="D5180" s="107"/>
      <c r="E5180" s="108"/>
      <c r="F5180" s="105" t="s">
        <v>475</v>
      </c>
      <c r="G5180" s="105" t="s">
        <v>476</v>
      </c>
      <c r="H5180" s="105" t="s">
        <v>434</v>
      </c>
      <c r="I5180" s="104"/>
      <c r="J5180" s="109" t="s">
        <v>435</v>
      </c>
      <c r="K5180" s="237"/>
      <c r="L5180" s="237"/>
      <c r="M5180" s="237"/>
      <c r="N5180" s="253"/>
      <c r="O5180" s="253"/>
      <c r="P5180" s="253"/>
    </row>
    <row r="5181" spans="1:16" s="110" customFormat="1" ht="20.100000000000001" customHeight="1">
      <c r="A5181" s="104"/>
      <c r="B5181" s="105"/>
      <c r="C5181" s="106"/>
      <c r="D5181" s="107"/>
      <c r="E5181" s="108"/>
      <c r="F5181" s="105" t="s">
        <v>476</v>
      </c>
      <c r="G5181" s="105" t="s">
        <v>477</v>
      </c>
      <c r="H5181" s="105" t="s">
        <v>434</v>
      </c>
      <c r="I5181" s="104"/>
      <c r="J5181" s="109" t="s">
        <v>435</v>
      </c>
      <c r="K5181" s="237"/>
      <c r="L5181" s="237"/>
      <c r="M5181" s="237"/>
      <c r="N5181" s="253"/>
      <c r="O5181" s="253"/>
      <c r="P5181" s="253"/>
    </row>
    <row r="5182" spans="1:16" s="110" customFormat="1" ht="20.100000000000001" customHeight="1">
      <c r="A5182" s="104"/>
      <c r="B5182" s="105"/>
      <c r="C5182" s="106"/>
      <c r="D5182" s="107"/>
      <c r="E5182" s="108"/>
      <c r="F5182" s="105" t="s">
        <v>477</v>
      </c>
      <c r="G5182" s="105" t="s">
        <v>543</v>
      </c>
      <c r="H5182" s="105" t="s">
        <v>434</v>
      </c>
      <c r="I5182" s="104"/>
      <c r="J5182" s="109" t="s">
        <v>435</v>
      </c>
      <c r="K5182" s="237"/>
      <c r="L5182" s="237"/>
      <c r="M5182" s="237"/>
      <c r="N5182" s="253"/>
      <c r="O5182" s="253"/>
      <c r="P5182" s="253"/>
    </row>
    <row r="5183" spans="1:16" s="110" customFormat="1" ht="20.100000000000001" customHeight="1">
      <c r="A5183" s="104"/>
      <c r="B5183" s="105"/>
      <c r="C5183" s="106"/>
      <c r="D5183" s="107"/>
      <c r="E5183" s="108"/>
      <c r="F5183" s="105" t="s">
        <v>543</v>
      </c>
      <c r="G5183" s="105" t="s">
        <v>550</v>
      </c>
      <c r="H5183" s="105" t="s">
        <v>434</v>
      </c>
      <c r="I5183" s="104"/>
      <c r="J5183" s="109" t="s">
        <v>435</v>
      </c>
      <c r="K5183" s="237"/>
      <c r="L5183" s="237"/>
      <c r="M5183" s="237"/>
      <c r="N5183" s="253"/>
      <c r="O5183" s="253"/>
      <c r="P5183" s="253"/>
    </row>
    <row r="5184" spans="1:16" s="110" customFormat="1" ht="20.100000000000001" customHeight="1">
      <c r="A5184" s="104"/>
      <c r="B5184" s="105"/>
      <c r="C5184" s="106"/>
      <c r="D5184" s="107"/>
      <c r="E5184" s="108"/>
      <c r="F5184" s="105" t="s">
        <v>550</v>
      </c>
      <c r="G5184" s="105" t="s">
        <v>551</v>
      </c>
      <c r="H5184" s="105" t="s">
        <v>434</v>
      </c>
      <c r="I5184" s="104"/>
      <c r="J5184" s="109" t="s">
        <v>435</v>
      </c>
      <c r="K5184" s="237"/>
      <c r="L5184" s="237"/>
      <c r="M5184" s="237"/>
      <c r="N5184" s="253"/>
      <c r="O5184" s="253"/>
      <c r="P5184" s="253"/>
    </row>
    <row r="5185" spans="1:20" s="110" customFormat="1" ht="20.100000000000001" customHeight="1">
      <c r="A5185" s="104"/>
      <c r="B5185" s="105"/>
      <c r="C5185" s="106"/>
      <c r="D5185" s="107"/>
      <c r="E5185" s="108"/>
      <c r="F5185" s="105" t="s">
        <v>551</v>
      </c>
      <c r="G5185" s="105" t="s">
        <v>552</v>
      </c>
      <c r="H5185" s="105" t="s">
        <v>434</v>
      </c>
      <c r="I5185" s="104"/>
      <c r="J5185" s="109" t="s">
        <v>435</v>
      </c>
      <c r="K5185" s="237"/>
      <c r="L5185" s="237"/>
      <c r="M5185" s="237"/>
      <c r="N5185" s="253"/>
      <c r="O5185" s="253"/>
      <c r="P5185" s="253"/>
    </row>
    <row r="5186" spans="1:20" s="110" customFormat="1" ht="20.100000000000001" customHeight="1">
      <c r="A5186" s="104"/>
      <c r="B5186" s="105"/>
      <c r="C5186" s="106"/>
      <c r="D5186" s="107"/>
      <c r="E5186" s="108"/>
      <c r="F5186" s="105" t="s">
        <v>552</v>
      </c>
      <c r="G5186" s="105" t="s">
        <v>553</v>
      </c>
      <c r="H5186" s="105" t="s">
        <v>434</v>
      </c>
      <c r="I5186" s="104"/>
      <c r="J5186" s="109" t="s">
        <v>435</v>
      </c>
      <c r="K5186" s="237"/>
      <c r="L5186" s="237"/>
      <c r="M5186" s="237"/>
      <c r="N5186" s="253"/>
      <c r="O5186" s="253"/>
      <c r="P5186" s="253"/>
    </row>
    <row r="5187" spans="1:20" s="110" customFormat="1" ht="20.100000000000001" customHeight="1">
      <c r="A5187" s="104"/>
      <c r="B5187" s="105"/>
      <c r="C5187" s="106"/>
      <c r="D5187" s="107"/>
      <c r="E5187" s="108"/>
      <c r="F5187" s="105" t="s">
        <v>553</v>
      </c>
      <c r="G5187" s="105" t="s">
        <v>554</v>
      </c>
      <c r="H5187" s="105" t="s">
        <v>434</v>
      </c>
      <c r="I5187" s="104"/>
      <c r="J5187" s="109" t="s">
        <v>435</v>
      </c>
      <c r="K5187" s="237"/>
      <c r="L5187" s="237"/>
      <c r="M5187" s="237"/>
      <c r="N5187" s="253"/>
      <c r="O5187" s="253"/>
      <c r="P5187" s="253"/>
    </row>
    <row r="5188" spans="1:20" s="110" customFormat="1" ht="20.100000000000001" customHeight="1">
      <c r="A5188" s="104"/>
      <c r="B5188" s="105"/>
      <c r="C5188" s="106"/>
      <c r="D5188" s="107"/>
      <c r="E5188" s="108"/>
      <c r="F5188" s="105" t="s">
        <v>554</v>
      </c>
      <c r="G5188" s="105" t="s">
        <v>555</v>
      </c>
      <c r="H5188" s="105" t="s">
        <v>434</v>
      </c>
      <c r="I5188" s="104"/>
      <c r="J5188" s="109" t="s">
        <v>435</v>
      </c>
      <c r="K5188" s="237"/>
      <c r="L5188" s="237"/>
      <c r="M5188" s="237"/>
      <c r="N5188" s="253"/>
      <c r="O5188" s="253"/>
      <c r="P5188" s="253"/>
    </row>
    <row r="5189" spans="1:20" s="110" customFormat="1" ht="20.100000000000001" customHeight="1">
      <c r="A5189" s="104"/>
      <c r="B5189" s="105"/>
      <c r="C5189" s="106"/>
      <c r="D5189" s="107"/>
      <c r="E5189" s="108"/>
      <c r="F5189" s="105" t="s">
        <v>555</v>
      </c>
      <c r="G5189" s="105" t="s">
        <v>766</v>
      </c>
      <c r="H5189" s="105" t="s">
        <v>434</v>
      </c>
      <c r="I5189" s="104"/>
      <c r="J5189" s="109" t="s">
        <v>435</v>
      </c>
      <c r="K5189" s="237"/>
      <c r="L5189" s="237"/>
      <c r="M5189" s="237"/>
      <c r="N5189" s="253"/>
      <c r="O5189" s="253"/>
      <c r="P5189" s="253"/>
    </row>
    <row r="5190" spans="1:20" s="25" customFormat="1" ht="20.100000000000001" customHeight="1">
      <c r="A5190" s="20"/>
      <c r="B5190" s="44"/>
      <c r="C5190" s="41"/>
      <c r="D5190" s="42"/>
      <c r="E5190" s="43"/>
      <c r="F5190" s="44"/>
      <c r="G5190" s="44"/>
      <c r="H5190" s="44"/>
      <c r="I5190" s="20"/>
      <c r="J5190" s="24"/>
      <c r="K5190" s="226"/>
      <c r="L5190" s="226"/>
      <c r="M5190" s="226"/>
      <c r="N5190" s="239"/>
      <c r="O5190" s="239"/>
      <c r="P5190" s="239"/>
    </row>
    <row r="5191" spans="1:20" s="25" customFormat="1" ht="20.100000000000001" customHeight="1">
      <c r="A5191" s="20"/>
      <c r="B5191" s="44"/>
      <c r="C5191" s="41"/>
      <c r="D5191" s="42"/>
      <c r="E5191" s="43"/>
      <c r="F5191" s="44"/>
      <c r="G5191" s="44"/>
      <c r="H5191" s="44"/>
      <c r="I5191" s="20"/>
      <c r="J5191" s="24"/>
      <c r="K5191" s="226"/>
      <c r="L5191" s="226"/>
      <c r="M5191" s="226"/>
      <c r="N5191" s="239"/>
      <c r="O5191" s="239"/>
      <c r="P5191" s="239"/>
    </row>
    <row r="5192" spans="1:20" s="94" customFormat="1" ht="20.100000000000001" customHeight="1">
      <c r="A5192" s="88"/>
      <c r="B5192" s="89">
        <v>357</v>
      </c>
      <c r="C5192" s="90">
        <v>4.0110000000000001</v>
      </c>
      <c r="D5192" s="91" t="s">
        <v>366</v>
      </c>
      <c r="E5192" s="92">
        <v>11</v>
      </c>
      <c r="F5192" s="89" t="s">
        <v>433</v>
      </c>
      <c r="G5192" s="89" t="s">
        <v>447</v>
      </c>
      <c r="H5192" s="89" t="s">
        <v>438</v>
      </c>
      <c r="I5192" s="88"/>
      <c r="J5192" s="93" t="s">
        <v>435</v>
      </c>
      <c r="K5192" s="235" t="s">
        <v>434</v>
      </c>
      <c r="L5192" s="235">
        <f>COUNTIF(H5192:H5246,"B")</f>
        <v>40</v>
      </c>
      <c r="M5192" s="235">
        <v>200</v>
      </c>
      <c r="N5192" s="251">
        <f>L5192*M5192</f>
        <v>8000</v>
      </c>
      <c r="O5192" s="251"/>
      <c r="P5192" s="251">
        <f>O5192+N5192</f>
        <v>8000</v>
      </c>
      <c r="Q5192" s="95">
        <f>P5192/P5196</f>
        <v>0.72727272727272729</v>
      </c>
      <c r="R5192" s="95"/>
      <c r="S5192" s="95"/>
      <c r="T5192" s="95"/>
    </row>
    <row r="5193" spans="1:20" s="94" customFormat="1" ht="20.100000000000001" customHeight="1">
      <c r="A5193" s="88"/>
      <c r="B5193" s="89"/>
      <c r="C5193" s="90"/>
      <c r="D5193" s="91"/>
      <c r="E5193" s="92"/>
      <c r="F5193" s="89" t="s">
        <v>447</v>
      </c>
      <c r="G5193" s="89" t="s">
        <v>451</v>
      </c>
      <c r="H5193" s="89" t="s">
        <v>438</v>
      </c>
      <c r="I5193" s="88"/>
      <c r="J5193" s="93" t="s">
        <v>435</v>
      </c>
      <c r="K5193" s="235" t="s">
        <v>438</v>
      </c>
      <c r="L5193" s="235">
        <f>COUNTIF(H5192:H5246,"S")</f>
        <v>7</v>
      </c>
      <c r="M5193" s="235">
        <v>200</v>
      </c>
      <c r="N5193" s="251">
        <f>L5193*M5193</f>
        <v>1400</v>
      </c>
      <c r="O5193" s="251"/>
      <c r="P5193" s="251">
        <f>N5193+O5193</f>
        <v>1400</v>
      </c>
      <c r="Q5193" s="95">
        <f>P5193/P5196</f>
        <v>0.12727272727272726</v>
      </c>
      <c r="R5193" s="95"/>
      <c r="S5193" s="95"/>
      <c r="T5193" s="95"/>
    </row>
    <row r="5194" spans="1:20" s="94" customFormat="1" ht="20.100000000000001" customHeight="1">
      <c r="A5194" s="88"/>
      <c r="B5194" s="89"/>
      <c r="C5194" s="90"/>
      <c r="D5194" s="91"/>
      <c r="E5194" s="92"/>
      <c r="F5194" s="89" t="s">
        <v>451</v>
      </c>
      <c r="G5194" s="89" t="s">
        <v>454</v>
      </c>
      <c r="H5194" s="89" t="s">
        <v>443</v>
      </c>
      <c r="I5194" s="88"/>
      <c r="J5194" s="93" t="s">
        <v>40</v>
      </c>
      <c r="K5194" s="235" t="s">
        <v>440</v>
      </c>
      <c r="L5194" s="235">
        <f>COUNTIF(H5192:H5246,"RR")</f>
        <v>0</v>
      </c>
      <c r="M5194" s="235">
        <v>200</v>
      </c>
      <c r="N5194" s="251">
        <f>L5194*M5194</f>
        <v>0</v>
      </c>
      <c r="O5194" s="251"/>
      <c r="P5194" s="251">
        <f>N5194+O5194</f>
        <v>0</v>
      </c>
      <c r="Q5194" s="95">
        <f>P5194/P5196</f>
        <v>0</v>
      </c>
      <c r="R5194" s="95"/>
      <c r="S5194" s="95"/>
      <c r="T5194" s="95"/>
    </row>
    <row r="5195" spans="1:20" s="94" customFormat="1" ht="20.100000000000001" customHeight="1">
      <c r="A5195" s="88"/>
      <c r="B5195" s="89"/>
      <c r="C5195" s="90"/>
      <c r="D5195" s="91"/>
      <c r="E5195" s="92"/>
      <c r="F5195" s="89" t="s">
        <v>454</v>
      </c>
      <c r="G5195" s="89" t="s">
        <v>455</v>
      </c>
      <c r="H5195" s="89" t="s">
        <v>443</v>
      </c>
      <c r="I5195" s="88"/>
      <c r="J5195" s="93" t="s">
        <v>40</v>
      </c>
      <c r="K5195" s="235" t="s">
        <v>443</v>
      </c>
      <c r="L5195" s="235">
        <f>COUNTIF(H5192:H5246,"RB")</f>
        <v>8</v>
      </c>
      <c r="M5195" s="235">
        <v>200</v>
      </c>
      <c r="N5195" s="251">
        <f>L5195*M5195</f>
        <v>1600</v>
      </c>
      <c r="O5195" s="251"/>
      <c r="P5195" s="251">
        <f>N5195+O5195</f>
        <v>1600</v>
      </c>
      <c r="Q5195" s="95">
        <f>P5195/P5196</f>
        <v>0.14545454545454545</v>
      </c>
      <c r="R5195" s="95"/>
      <c r="S5195" s="95"/>
      <c r="T5195" s="95"/>
    </row>
    <row r="5196" spans="1:20" s="94" customFormat="1" ht="20.100000000000001" customHeight="1">
      <c r="A5196" s="88"/>
      <c r="B5196" s="89"/>
      <c r="C5196" s="90"/>
      <c r="D5196" s="91"/>
      <c r="E5196" s="92"/>
      <c r="F5196" s="89" t="s">
        <v>455</v>
      </c>
      <c r="G5196" s="89" t="s">
        <v>456</v>
      </c>
      <c r="H5196" s="89" t="s">
        <v>443</v>
      </c>
      <c r="I5196" s="88"/>
      <c r="J5196" s="93" t="s">
        <v>40</v>
      </c>
      <c r="K5196" s="235"/>
      <c r="L5196" s="235"/>
      <c r="M5196" s="235"/>
      <c r="N5196" s="251"/>
      <c r="O5196" s="251"/>
      <c r="P5196" s="251">
        <f>SUM(P5192:P5195)</f>
        <v>11000</v>
      </c>
      <c r="Q5196" s="95">
        <f>SUM(Q5192:Q5195)</f>
        <v>1</v>
      </c>
      <c r="R5196" s="95"/>
      <c r="S5196" s="95"/>
      <c r="T5196" s="95"/>
    </row>
    <row r="5197" spans="1:20" s="94" customFormat="1" ht="20.100000000000001" customHeight="1">
      <c r="A5197" s="88"/>
      <c r="B5197" s="89"/>
      <c r="C5197" s="90"/>
      <c r="D5197" s="91"/>
      <c r="E5197" s="92"/>
      <c r="F5197" s="89" t="s">
        <v>456</v>
      </c>
      <c r="G5197" s="89" t="s">
        <v>457</v>
      </c>
      <c r="H5197" s="89" t="s">
        <v>443</v>
      </c>
      <c r="I5197" s="88"/>
      <c r="J5197" s="93" t="s">
        <v>40</v>
      </c>
      <c r="K5197" s="235"/>
      <c r="L5197" s="235"/>
      <c r="M5197" s="235"/>
      <c r="N5197" s="251"/>
      <c r="O5197" s="251"/>
      <c r="P5197" s="251"/>
    </row>
    <row r="5198" spans="1:20" s="94" customFormat="1" ht="20.100000000000001" customHeight="1">
      <c r="A5198" s="88"/>
      <c r="B5198" s="89"/>
      <c r="C5198" s="90"/>
      <c r="D5198" s="91"/>
      <c r="E5198" s="92"/>
      <c r="F5198" s="89" t="s">
        <v>457</v>
      </c>
      <c r="G5198" s="89" t="s">
        <v>460</v>
      </c>
      <c r="H5198" s="89" t="s">
        <v>443</v>
      </c>
      <c r="I5198" s="88"/>
      <c r="J5198" s="93" t="s">
        <v>40</v>
      </c>
      <c r="K5198" s="235"/>
      <c r="L5198" s="235"/>
      <c r="M5198" s="235"/>
      <c r="N5198" s="251"/>
      <c r="O5198" s="251"/>
      <c r="P5198" s="251"/>
    </row>
    <row r="5199" spans="1:20" s="94" customFormat="1" ht="20.100000000000001" customHeight="1">
      <c r="A5199" s="88"/>
      <c r="B5199" s="89"/>
      <c r="C5199" s="90"/>
      <c r="D5199" s="91"/>
      <c r="E5199" s="92"/>
      <c r="F5199" s="89" t="s">
        <v>460</v>
      </c>
      <c r="G5199" s="89" t="s">
        <v>463</v>
      </c>
      <c r="H5199" s="89" t="s">
        <v>443</v>
      </c>
      <c r="I5199" s="88"/>
      <c r="J5199" s="93" t="s">
        <v>40</v>
      </c>
      <c r="K5199" s="235"/>
      <c r="L5199" s="235"/>
      <c r="M5199" s="235"/>
      <c r="N5199" s="251"/>
      <c r="O5199" s="251"/>
      <c r="P5199" s="251"/>
    </row>
    <row r="5200" spans="1:20" s="94" customFormat="1" ht="20.100000000000001" customHeight="1">
      <c r="A5200" s="88"/>
      <c r="B5200" s="89"/>
      <c r="C5200" s="90"/>
      <c r="D5200" s="91"/>
      <c r="E5200" s="92"/>
      <c r="F5200" s="89" t="s">
        <v>463</v>
      </c>
      <c r="G5200" s="89" t="s">
        <v>464</v>
      </c>
      <c r="H5200" s="89" t="s">
        <v>443</v>
      </c>
      <c r="I5200" s="88"/>
      <c r="J5200" s="93" t="s">
        <v>40</v>
      </c>
      <c r="K5200" s="235"/>
      <c r="L5200" s="235"/>
      <c r="M5200" s="235"/>
      <c r="N5200" s="251"/>
      <c r="O5200" s="251"/>
      <c r="P5200" s="251"/>
    </row>
    <row r="5201" spans="1:16" s="94" customFormat="1" ht="20.100000000000001" customHeight="1">
      <c r="A5201" s="88"/>
      <c r="B5201" s="89"/>
      <c r="C5201" s="90"/>
      <c r="D5201" s="91"/>
      <c r="E5201" s="92"/>
      <c r="F5201" s="89" t="s">
        <v>464</v>
      </c>
      <c r="G5201" s="89" t="s">
        <v>465</v>
      </c>
      <c r="H5201" s="89" t="s">
        <v>443</v>
      </c>
      <c r="I5201" s="88"/>
      <c r="J5201" s="93" t="s">
        <v>40</v>
      </c>
      <c r="K5201" s="235"/>
      <c r="L5201" s="235"/>
      <c r="M5201" s="235"/>
      <c r="N5201" s="251"/>
      <c r="O5201" s="251"/>
      <c r="P5201" s="251"/>
    </row>
    <row r="5202" spans="1:16" s="94" customFormat="1" ht="20.100000000000001" customHeight="1">
      <c r="A5202" s="88"/>
      <c r="B5202" s="89"/>
      <c r="C5202" s="90"/>
      <c r="D5202" s="91"/>
      <c r="E5202" s="92"/>
      <c r="F5202" s="89" t="s">
        <v>465</v>
      </c>
      <c r="G5202" s="89" t="s">
        <v>466</v>
      </c>
      <c r="H5202" s="89" t="s">
        <v>438</v>
      </c>
      <c r="I5202" s="88"/>
      <c r="J5202" s="93" t="s">
        <v>435</v>
      </c>
      <c r="K5202" s="235"/>
      <c r="L5202" s="235"/>
      <c r="M5202" s="235"/>
      <c r="N5202" s="251"/>
      <c r="O5202" s="251"/>
      <c r="P5202" s="251"/>
    </row>
    <row r="5203" spans="1:16" s="94" customFormat="1" ht="20.100000000000001" customHeight="1">
      <c r="A5203" s="88"/>
      <c r="B5203" s="89"/>
      <c r="C5203" s="90"/>
      <c r="D5203" s="91"/>
      <c r="E5203" s="92"/>
      <c r="F5203" s="89" t="s">
        <v>466</v>
      </c>
      <c r="G5203" s="89" t="s">
        <v>467</v>
      </c>
      <c r="H5203" s="89" t="s">
        <v>434</v>
      </c>
      <c r="I5203" s="88"/>
      <c r="J5203" s="93" t="s">
        <v>435</v>
      </c>
      <c r="K5203" s="235"/>
      <c r="L5203" s="235"/>
      <c r="M5203" s="235"/>
      <c r="N5203" s="251"/>
      <c r="O5203" s="251"/>
      <c r="P5203" s="251"/>
    </row>
    <row r="5204" spans="1:16" s="94" customFormat="1" ht="20.100000000000001" customHeight="1">
      <c r="A5204" s="88"/>
      <c r="B5204" s="89"/>
      <c r="C5204" s="90"/>
      <c r="D5204" s="91"/>
      <c r="E5204" s="92"/>
      <c r="F5204" s="89" t="s">
        <v>467</v>
      </c>
      <c r="G5204" s="89" t="s">
        <v>468</v>
      </c>
      <c r="H5204" s="89" t="s">
        <v>434</v>
      </c>
      <c r="I5204" s="88"/>
      <c r="J5204" s="93" t="s">
        <v>435</v>
      </c>
      <c r="K5204" s="235"/>
      <c r="L5204" s="235"/>
      <c r="M5204" s="235"/>
      <c r="N5204" s="251"/>
      <c r="O5204" s="251"/>
      <c r="P5204" s="251"/>
    </row>
    <row r="5205" spans="1:16" s="94" customFormat="1" ht="20.100000000000001" customHeight="1">
      <c r="A5205" s="88"/>
      <c r="B5205" s="89"/>
      <c r="C5205" s="90"/>
      <c r="D5205" s="91"/>
      <c r="E5205" s="92"/>
      <c r="F5205" s="89" t="s">
        <v>468</v>
      </c>
      <c r="G5205" s="89" t="s">
        <v>469</v>
      </c>
      <c r="H5205" s="89" t="s">
        <v>434</v>
      </c>
      <c r="I5205" s="88"/>
      <c r="J5205" s="93" t="s">
        <v>435</v>
      </c>
      <c r="K5205" s="235"/>
      <c r="L5205" s="235"/>
      <c r="M5205" s="235"/>
      <c r="N5205" s="251"/>
      <c r="O5205" s="251"/>
      <c r="P5205" s="251"/>
    </row>
    <row r="5206" spans="1:16" s="94" customFormat="1" ht="20.100000000000001" customHeight="1">
      <c r="A5206" s="88"/>
      <c r="B5206" s="89"/>
      <c r="C5206" s="90"/>
      <c r="D5206" s="91"/>
      <c r="E5206" s="92"/>
      <c r="F5206" s="89" t="s">
        <v>469</v>
      </c>
      <c r="G5206" s="89" t="s">
        <v>470</v>
      </c>
      <c r="H5206" s="89" t="s">
        <v>434</v>
      </c>
      <c r="I5206" s="88"/>
      <c r="J5206" s="93" t="s">
        <v>435</v>
      </c>
      <c r="K5206" s="235"/>
      <c r="L5206" s="235"/>
      <c r="M5206" s="235"/>
      <c r="N5206" s="251"/>
      <c r="O5206" s="251"/>
      <c r="P5206" s="251"/>
    </row>
    <row r="5207" spans="1:16" s="94" customFormat="1" ht="20.100000000000001" customHeight="1">
      <c r="A5207" s="88"/>
      <c r="B5207" s="89"/>
      <c r="C5207" s="90"/>
      <c r="D5207" s="91"/>
      <c r="E5207" s="92"/>
      <c r="F5207" s="89" t="s">
        <v>470</v>
      </c>
      <c r="G5207" s="89" t="s">
        <v>471</v>
      </c>
      <c r="H5207" s="89" t="s">
        <v>434</v>
      </c>
      <c r="I5207" s="88"/>
      <c r="J5207" s="93" t="s">
        <v>435</v>
      </c>
      <c r="K5207" s="235"/>
      <c r="L5207" s="235"/>
      <c r="M5207" s="235"/>
      <c r="N5207" s="251"/>
      <c r="O5207" s="251"/>
      <c r="P5207" s="251"/>
    </row>
    <row r="5208" spans="1:16" s="94" customFormat="1" ht="20.100000000000001" customHeight="1">
      <c r="A5208" s="88"/>
      <c r="B5208" s="89"/>
      <c r="C5208" s="90"/>
      <c r="D5208" s="91"/>
      <c r="E5208" s="92"/>
      <c r="F5208" s="89" t="s">
        <v>471</v>
      </c>
      <c r="G5208" s="89" t="s">
        <v>473</v>
      </c>
      <c r="H5208" s="89" t="s">
        <v>434</v>
      </c>
      <c r="I5208" s="88"/>
      <c r="J5208" s="93" t="s">
        <v>435</v>
      </c>
      <c r="K5208" s="235"/>
      <c r="L5208" s="235"/>
      <c r="M5208" s="235"/>
      <c r="N5208" s="251"/>
      <c r="O5208" s="251"/>
      <c r="P5208" s="251"/>
    </row>
    <row r="5209" spans="1:16" s="94" customFormat="1" ht="20.100000000000001" customHeight="1">
      <c r="A5209" s="88"/>
      <c r="B5209" s="89"/>
      <c r="C5209" s="90"/>
      <c r="D5209" s="91"/>
      <c r="E5209" s="92"/>
      <c r="F5209" s="89" t="s">
        <v>473</v>
      </c>
      <c r="G5209" s="89" t="s">
        <v>474</v>
      </c>
      <c r="H5209" s="89" t="s">
        <v>434</v>
      </c>
      <c r="I5209" s="88"/>
      <c r="J5209" s="93" t="s">
        <v>435</v>
      </c>
      <c r="K5209" s="235"/>
      <c r="L5209" s="235"/>
      <c r="M5209" s="235"/>
      <c r="N5209" s="251"/>
      <c r="O5209" s="251"/>
      <c r="P5209" s="251"/>
    </row>
    <row r="5210" spans="1:16" s="94" customFormat="1" ht="20.100000000000001" customHeight="1">
      <c r="A5210" s="88"/>
      <c r="B5210" s="89"/>
      <c r="C5210" s="90"/>
      <c r="D5210" s="91"/>
      <c r="E5210" s="92"/>
      <c r="F5210" s="89" t="s">
        <v>474</v>
      </c>
      <c r="G5210" s="89" t="s">
        <v>475</v>
      </c>
      <c r="H5210" s="89" t="s">
        <v>434</v>
      </c>
      <c r="I5210" s="88"/>
      <c r="J5210" s="93" t="s">
        <v>435</v>
      </c>
      <c r="K5210" s="235"/>
      <c r="L5210" s="235"/>
      <c r="M5210" s="235"/>
      <c r="N5210" s="251"/>
      <c r="O5210" s="251"/>
      <c r="P5210" s="251"/>
    </row>
    <row r="5211" spans="1:16" s="94" customFormat="1" ht="20.100000000000001" customHeight="1">
      <c r="A5211" s="88"/>
      <c r="B5211" s="89"/>
      <c r="C5211" s="90"/>
      <c r="D5211" s="91"/>
      <c r="E5211" s="92"/>
      <c r="F5211" s="89" t="s">
        <v>475</v>
      </c>
      <c r="G5211" s="89" t="s">
        <v>476</v>
      </c>
      <c r="H5211" s="89" t="s">
        <v>434</v>
      </c>
      <c r="I5211" s="88"/>
      <c r="J5211" s="93" t="s">
        <v>435</v>
      </c>
      <c r="K5211" s="235"/>
      <c r="L5211" s="235"/>
      <c r="M5211" s="235"/>
      <c r="N5211" s="251"/>
      <c r="O5211" s="251"/>
      <c r="P5211" s="251"/>
    </row>
    <row r="5212" spans="1:16" s="94" customFormat="1" ht="20.100000000000001" customHeight="1">
      <c r="A5212" s="88"/>
      <c r="B5212" s="89"/>
      <c r="C5212" s="90"/>
      <c r="D5212" s="91"/>
      <c r="E5212" s="92"/>
      <c r="F5212" s="89" t="s">
        <v>476</v>
      </c>
      <c r="G5212" s="89" t="s">
        <v>477</v>
      </c>
      <c r="H5212" s="89" t="s">
        <v>434</v>
      </c>
      <c r="I5212" s="88"/>
      <c r="J5212" s="93" t="s">
        <v>435</v>
      </c>
      <c r="K5212" s="235"/>
      <c r="L5212" s="235"/>
      <c r="M5212" s="235"/>
      <c r="N5212" s="251"/>
      <c r="O5212" s="251"/>
      <c r="P5212" s="251"/>
    </row>
    <row r="5213" spans="1:16" s="94" customFormat="1" ht="20.100000000000001" customHeight="1">
      <c r="A5213" s="88"/>
      <c r="B5213" s="89"/>
      <c r="C5213" s="90"/>
      <c r="D5213" s="91"/>
      <c r="E5213" s="92"/>
      <c r="F5213" s="89" t="s">
        <v>477</v>
      </c>
      <c r="G5213" s="89" t="s">
        <v>543</v>
      </c>
      <c r="H5213" s="89" t="s">
        <v>434</v>
      </c>
      <c r="I5213" s="88"/>
      <c r="J5213" s="93" t="s">
        <v>435</v>
      </c>
      <c r="K5213" s="235"/>
      <c r="L5213" s="235"/>
      <c r="M5213" s="235"/>
      <c r="N5213" s="251"/>
      <c r="O5213" s="251"/>
      <c r="P5213" s="251"/>
    </row>
    <row r="5214" spans="1:16" s="94" customFormat="1" ht="20.100000000000001" customHeight="1">
      <c r="A5214" s="88"/>
      <c r="B5214" s="89"/>
      <c r="C5214" s="90"/>
      <c r="D5214" s="91"/>
      <c r="E5214" s="92"/>
      <c r="F5214" s="89" t="s">
        <v>543</v>
      </c>
      <c r="G5214" s="89" t="s">
        <v>550</v>
      </c>
      <c r="H5214" s="89" t="s">
        <v>434</v>
      </c>
      <c r="I5214" s="88"/>
      <c r="J5214" s="93" t="s">
        <v>435</v>
      </c>
      <c r="K5214" s="235"/>
      <c r="L5214" s="235"/>
      <c r="M5214" s="235"/>
      <c r="N5214" s="251"/>
      <c r="O5214" s="251"/>
      <c r="P5214" s="251"/>
    </row>
    <row r="5215" spans="1:16" s="94" customFormat="1" ht="20.100000000000001" customHeight="1">
      <c r="A5215" s="88"/>
      <c r="B5215" s="89"/>
      <c r="C5215" s="90"/>
      <c r="D5215" s="91"/>
      <c r="E5215" s="92"/>
      <c r="F5215" s="89" t="s">
        <v>550</v>
      </c>
      <c r="G5215" s="89" t="s">
        <v>551</v>
      </c>
      <c r="H5215" s="89" t="s">
        <v>434</v>
      </c>
      <c r="I5215" s="88"/>
      <c r="J5215" s="93" t="s">
        <v>435</v>
      </c>
      <c r="K5215" s="235"/>
      <c r="L5215" s="235"/>
      <c r="M5215" s="235"/>
      <c r="N5215" s="251"/>
      <c r="O5215" s="251"/>
      <c r="P5215" s="251"/>
    </row>
    <row r="5216" spans="1:16" s="94" customFormat="1" ht="20.100000000000001" customHeight="1">
      <c r="A5216" s="88"/>
      <c r="B5216" s="89"/>
      <c r="C5216" s="90"/>
      <c r="D5216" s="91"/>
      <c r="E5216" s="92"/>
      <c r="F5216" s="89" t="s">
        <v>551</v>
      </c>
      <c r="G5216" s="89" t="s">
        <v>552</v>
      </c>
      <c r="H5216" s="89" t="s">
        <v>434</v>
      </c>
      <c r="I5216" s="88"/>
      <c r="J5216" s="93" t="s">
        <v>435</v>
      </c>
      <c r="K5216" s="235"/>
      <c r="L5216" s="235"/>
      <c r="M5216" s="235"/>
      <c r="N5216" s="251"/>
      <c r="O5216" s="251"/>
      <c r="P5216" s="251"/>
    </row>
    <row r="5217" spans="1:16" s="94" customFormat="1" ht="20.100000000000001" customHeight="1">
      <c r="A5217" s="88"/>
      <c r="B5217" s="89"/>
      <c r="C5217" s="90"/>
      <c r="D5217" s="91"/>
      <c r="E5217" s="92"/>
      <c r="F5217" s="89" t="s">
        <v>552</v>
      </c>
      <c r="G5217" s="89" t="s">
        <v>553</v>
      </c>
      <c r="H5217" s="89" t="s">
        <v>434</v>
      </c>
      <c r="I5217" s="88"/>
      <c r="J5217" s="93" t="s">
        <v>435</v>
      </c>
      <c r="K5217" s="235"/>
      <c r="L5217" s="235"/>
      <c r="M5217" s="235"/>
      <c r="N5217" s="251"/>
      <c r="O5217" s="251"/>
      <c r="P5217" s="251"/>
    </row>
    <row r="5218" spans="1:16" s="94" customFormat="1" ht="20.100000000000001" customHeight="1">
      <c r="A5218" s="88"/>
      <c r="B5218" s="89"/>
      <c r="C5218" s="90"/>
      <c r="D5218" s="91"/>
      <c r="E5218" s="92"/>
      <c r="F5218" s="89" t="s">
        <v>553</v>
      </c>
      <c r="G5218" s="89" t="s">
        <v>554</v>
      </c>
      <c r="H5218" s="89" t="s">
        <v>434</v>
      </c>
      <c r="I5218" s="88"/>
      <c r="J5218" s="93" t="s">
        <v>435</v>
      </c>
      <c r="K5218" s="235"/>
      <c r="L5218" s="235"/>
      <c r="M5218" s="235"/>
      <c r="N5218" s="251"/>
      <c r="O5218" s="251"/>
      <c r="P5218" s="251"/>
    </row>
    <row r="5219" spans="1:16" s="94" customFormat="1" ht="20.100000000000001" customHeight="1">
      <c r="A5219" s="88"/>
      <c r="B5219" s="89"/>
      <c r="C5219" s="90"/>
      <c r="D5219" s="91"/>
      <c r="E5219" s="92"/>
      <c r="F5219" s="89" t="s">
        <v>554</v>
      </c>
      <c r="G5219" s="89" t="s">
        <v>555</v>
      </c>
      <c r="H5219" s="89" t="s">
        <v>434</v>
      </c>
      <c r="I5219" s="88"/>
      <c r="J5219" s="93" t="s">
        <v>435</v>
      </c>
      <c r="K5219" s="235"/>
      <c r="L5219" s="235"/>
      <c r="M5219" s="235"/>
      <c r="N5219" s="251"/>
      <c r="O5219" s="251"/>
      <c r="P5219" s="251"/>
    </row>
    <row r="5220" spans="1:16" s="94" customFormat="1" ht="20.100000000000001" customHeight="1">
      <c r="A5220" s="88"/>
      <c r="B5220" s="89"/>
      <c r="C5220" s="90"/>
      <c r="D5220" s="91"/>
      <c r="E5220" s="92"/>
      <c r="F5220" s="89" t="s">
        <v>555</v>
      </c>
      <c r="G5220" s="89" t="s">
        <v>556</v>
      </c>
      <c r="H5220" s="89" t="s">
        <v>434</v>
      </c>
      <c r="I5220" s="88"/>
      <c r="J5220" s="93" t="s">
        <v>435</v>
      </c>
      <c r="K5220" s="235"/>
      <c r="L5220" s="235"/>
      <c r="M5220" s="235"/>
      <c r="N5220" s="251"/>
      <c r="O5220" s="251"/>
      <c r="P5220" s="251"/>
    </row>
    <row r="5221" spans="1:16" s="94" customFormat="1" ht="20.100000000000001" customHeight="1">
      <c r="A5221" s="88"/>
      <c r="B5221" s="89"/>
      <c r="C5221" s="90"/>
      <c r="D5221" s="91"/>
      <c r="E5221" s="92"/>
      <c r="F5221" s="89" t="s">
        <v>556</v>
      </c>
      <c r="G5221" s="89" t="s">
        <v>557</v>
      </c>
      <c r="H5221" s="89" t="s">
        <v>438</v>
      </c>
      <c r="I5221" s="88"/>
      <c r="J5221" s="93" t="s">
        <v>435</v>
      </c>
      <c r="K5221" s="235"/>
      <c r="L5221" s="235"/>
      <c r="M5221" s="235"/>
      <c r="N5221" s="251"/>
      <c r="O5221" s="251"/>
      <c r="P5221" s="251"/>
    </row>
    <row r="5222" spans="1:16" s="94" customFormat="1" ht="20.100000000000001" customHeight="1">
      <c r="A5222" s="88"/>
      <c r="B5222" s="89"/>
      <c r="C5222" s="90"/>
      <c r="D5222" s="91"/>
      <c r="E5222" s="92"/>
      <c r="F5222" s="89" t="s">
        <v>557</v>
      </c>
      <c r="G5222" s="89" t="s">
        <v>558</v>
      </c>
      <c r="H5222" s="89" t="s">
        <v>434</v>
      </c>
      <c r="I5222" s="88"/>
      <c r="J5222" s="93" t="s">
        <v>435</v>
      </c>
      <c r="K5222" s="235"/>
      <c r="L5222" s="235"/>
      <c r="M5222" s="235"/>
      <c r="N5222" s="251"/>
      <c r="O5222" s="251"/>
      <c r="P5222" s="251"/>
    </row>
    <row r="5223" spans="1:16" s="94" customFormat="1" ht="20.100000000000001" customHeight="1">
      <c r="A5223" s="88"/>
      <c r="B5223" s="89"/>
      <c r="C5223" s="90"/>
      <c r="D5223" s="91"/>
      <c r="E5223" s="92"/>
      <c r="F5223" s="89" t="s">
        <v>558</v>
      </c>
      <c r="G5223" s="89" t="s">
        <v>559</v>
      </c>
      <c r="H5223" s="89" t="s">
        <v>434</v>
      </c>
      <c r="I5223" s="88"/>
      <c r="J5223" s="93" t="s">
        <v>435</v>
      </c>
      <c r="K5223" s="235"/>
      <c r="L5223" s="235"/>
      <c r="M5223" s="235"/>
      <c r="N5223" s="251"/>
      <c r="O5223" s="251"/>
      <c r="P5223" s="251"/>
    </row>
    <row r="5224" spans="1:16" s="94" customFormat="1" ht="20.100000000000001" customHeight="1">
      <c r="A5224" s="88"/>
      <c r="B5224" s="89"/>
      <c r="C5224" s="90"/>
      <c r="D5224" s="91"/>
      <c r="E5224" s="92"/>
      <c r="F5224" s="89" t="s">
        <v>559</v>
      </c>
      <c r="G5224" s="89" t="s">
        <v>560</v>
      </c>
      <c r="H5224" s="89" t="s">
        <v>434</v>
      </c>
      <c r="I5224" s="88"/>
      <c r="J5224" s="93" t="s">
        <v>435</v>
      </c>
      <c r="K5224" s="235"/>
      <c r="L5224" s="235"/>
      <c r="M5224" s="235"/>
      <c r="N5224" s="251"/>
      <c r="O5224" s="251"/>
      <c r="P5224" s="251"/>
    </row>
    <row r="5225" spans="1:16" s="94" customFormat="1" ht="20.100000000000001" customHeight="1">
      <c r="A5225" s="88"/>
      <c r="B5225" s="89"/>
      <c r="C5225" s="90"/>
      <c r="D5225" s="91"/>
      <c r="E5225" s="92"/>
      <c r="F5225" s="89" t="s">
        <v>560</v>
      </c>
      <c r="G5225" s="89" t="s">
        <v>561</v>
      </c>
      <c r="H5225" s="89" t="s">
        <v>434</v>
      </c>
      <c r="I5225" s="88"/>
      <c r="J5225" s="93" t="s">
        <v>435</v>
      </c>
      <c r="K5225" s="235"/>
      <c r="L5225" s="235"/>
      <c r="M5225" s="235"/>
      <c r="N5225" s="251"/>
      <c r="O5225" s="251"/>
      <c r="P5225" s="251"/>
    </row>
    <row r="5226" spans="1:16" s="94" customFormat="1" ht="20.100000000000001" customHeight="1">
      <c r="A5226" s="88"/>
      <c r="B5226" s="89"/>
      <c r="C5226" s="90"/>
      <c r="D5226" s="91"/>
      <c r="E5226" s="92"/>
      <c r="F5226" s="89" t="s">
        <v>561</v>
      </c>
      <c r="G5226" s="89" t="s">
        <v>562</v>
      </c>
      <c r="H5226" s="89" t="s">
        <v>434</v>
      </c>
      <c r="I5226" s="88"/>
      <c r="J5226" s="93" t="s">
        <v>435</v>
      </c>
      <c r="K5226" s="235"/>
      <c r="L5226" s="235"/>
      <c r="M5226" s="235"/>
      <c r="N5226" s="251"/>
      <c r="O5226" s="251"/>
      <c r="P5226" s="251"/>
    </row>
    <row r="5227" spans="1:16" s="94" customFormat="1" ht="20.100000000000001" customHeight="1">
      <c r="A5227" s="88"/>
      <c r="B5227" s="89"/>
      <c r="C5227" s="90"/>
      <c r="D5227" s="91"/>
      <c r="E5227" s="92"/>
      <c r="F5227" s="89" t="s">
        <v>562</v>
      </c>
      <c r="G5227" s="89" t="s">
        <v>563</v>
      </c>
      <c r="H5227" s="89" t="s">
        <v>434</v>
      </c>
      <c r="I5227" s="88"/>
      <c r="J5227" s="93" t="s">
        <v>435</v>
      </c>
      <c r="K5227" s="235"/>
      <c r="L5227" s="235"/>
      <c r="M5227" s="235"/>
      <c r="N5227" s="251"/>
      <c r="O5227" s="251"/>
      <c r="P5227" s="251"/>
    </row>
    <row r="5228" spans="1:16" s="94" customFormat="1" ht="20.100000000000001" customHeight="1">
      <c r="A5228" s="88"/>
      <c r="B5228" s="89"/>
      <c r="C5228" s="90"/>
      <c r="D5228" s="91"/>
      <c r="E5228" s="92"/>
      <c r="F5228" s="89" t="s">
        <v>563</v>
      </c>
      <c r="G5228" s="89" t="s">
        <v>564</v>
      </c>
      <c r="H5228" s="89" t="s">
        <v>434</v>
      </c>
      <c r="I5228" s="88"/>
      <c r="J5228" s="93" t="s">
        <v>435</v>
      </c>
      <c r="K5228" s="235"/>
      <c r="L5228" s="235"/>
      <c r="M5228" s="235"/>
      <c r="N5228" s="251"/>
      <c r="O5228" s="251"/>
      <c r="P5228" s="251"/>
    </row>
    <row r="5229" spans="1:16" s="94" customFormat="1" ht="20.100000000000001" customHeight="1">
      <c r="A5229" s="88"/>
      <c r="B5229" s="89"/>
      <c r="C5229" s="90"/>
      <c r="D5229" s="91"/>
      <c r="E5229" s="92"/>
      <c r="F5229" s="89" t="s">
        <v>564</v>
      </c>
      <c r="G5229" s="89" t="s">
        <v>565</v>
      </c>
      <c r="H5229" s="89" t="s">
        <v>434</v>
      </c>
      <c r="I5229" s="88"/>
      <c r="J5229" s="93" t="s">
        <v>435</v>
      </c>
      <c r="K5229" s="235"/>
      <c r="L5229" s="235"/>
      <c r="M5229" s="235"/>
      <c r="N5229" s="251"/>
      <c r="O5229" s="251"/>
      <c r="P5229" s="251"/>
    </row>
    <row r="5230" spans="1:16" s="94" customFormat="1" ht="20.100000000000001" customHeight="1">
      <c r="A5230" s="88"/>
      <c r="B5230" s="89"/>
      <c r="C5230" s="90"/>
      <c r="D5230" s="91"/>
      <c r="E5230" s="92"/>
      <c r="F5230" s="89" t="s">
        <v>565</v>
      </c>
      <c r="G5230" s="89" t="s">
        <v>566</v>
      </c>
      <c r="H5230" s="89" t="s">
        <v>438</v>
      </c>
      <c r="I5230" s="88"/>
      <c r="J5230" s="93" t="s">
        <v>435</v>
      </c>
      <c r="K5230" s="235"/>
      <c r="L5230" s="235"/>
      <c r="M5230" s="235"/>
      <c r="N5230" s="251"/>
      <c r="O5230" s="251"/>
      <c r="P5230" s="251"/>
    </row>
    <row r="5231" spans="1:16" s="94" customFormat="1" ht="20.100000000000001" customHeight="1">
      <c r="A5231" s="88"/>
      <c r="B5231" s="89"/>
      <c r="C5231" s="90"/>
      <c r="D5231" s="91"/>
      <c r="E5231" s="92"/>
      <c r="F5231" s="89" t="s">
        <v>566</v>
      </c>
      <c r="G5231" s="89" t="s">
        <v>567</v>
      </c>
      <c r="H5231" s="89" t="s">
        <v>434</v>
      </c>
      <c r="I5231" s="88"/>
      <c r="J5231" s="93" t="s">
        <v>435</v>
      </c>
      <c r="K5231" s="235"/>
      <c r="L5231" s="235"/>
      <c r="M5231" s="235"/>
      <c r="N5231" s="251"/>
      <c r="O5231" s="251"/>
      <c r="P5231" s="251"/>
    </row>
    <row r="5232" spans="1:16" s="94" customFormat="1" ht="20.100000000000001" customHeight="1">
      <c r="A5232" s="88"/>
      <c r="B5232" s="89"/>
      <c r="C5232" s="90"/>
      <c r="D5232" s="91"/>
      <c r="E5232" s="92"/>
      <c r="F5232" s="89" t="s">
        <v>567</v>
      </c>
      <c r="G5232" s="89" t="s">
        <v>642</v>
      </c>
      <c r="H5232" s="89" t="s">
        <v>434</v>
      </c>
      <c r="I5232" s="88"/>
      <c r="J5232" s="93" t="s">
        <v>435</v>
      </c>
      <c r="K5232" s="235"/>
      <c r="L5232" s="235"/>
      <c r="M5232" s="235"/>
      <c r="N5232" s="251"/>
      <c r="O5232" s="251"/>
      <c r="P5232" s="251"/>
    </row>
    <row r="5233" spans="1:16" s="94" customFormat="1" ht="20.100000000000001" customHeight="1">
      <c r="A5233" s="88"/>
      <c r="B5233" s="89"/>
      <c r="C5233" s="90"/>
      <c r="D5233" s="91"/>
      <c r="E5233" s="92"/>
      <c r="F5233" s="89" t="s">
        <v>642</v>
      </c>
      <c r="G5233" s="89" t="s">
        <v>643</v>
      </c>
      <c r="H5233" s="89" t="s">
        <v>434</v>
      </c>
      <c r="I5233" s="88"/>
      <c r="J5233" s="93" t="s">
        <v>435</v>
      </c>
      <c r="K5233" s="235"/>
      <c r="L5233" s="235"/>
      <c r="M5233" s="235"/>
      <c r="N5233" s="251"/>
      <c r="O5233" s="251"/>
      <c r="P5233" s="251"/>
    </row>
    <row r="5234" spans="1:16" s="94" customFormat="1" ht="20.100000000000001" customHeight="1">
      <c r="A5234" s="88"/>
      <c r="B5234" s="89"/>
      <c r="C5234" s="90"/>
      <c r="D5234" s="91"/>
      <c r="E5234" s="92"/>
      <c r="F5234" s="89" t="s">
        <v>643</v>
      </c>
      <c r="G5234" s="89" t="s">
        <v>644</v>
      </c>
      <c r="H5234" s="89" t="s">
        <v>434</v>
      </c>
      <c r="I5234" s="88"/>
      <c r="J5234" s="93" t="s">
        <v>435</v>
      </c>
      <c r="K5234" s="235"/>
      <c r="L5234" s="235"/>
      <c r="M5234" s="235"/>
      <c r="N5234" s="251"/>
      <c r="O5234" s="251"/>
      <c r="P5234" s="251"/>
    </row>
    <row r="5235" spans="1:16" s="94" customFormat="1" ht="20.100000000000001" customHeight="1">
      <c r="A5235" s="88"/>
      <c r="B5235" s="89"/>
      <c r="C5235" s="90"/>
      <c r="D5235" s="91"/>
      <c r="E5235" s="92"/>
      <c r="F5235" s="89" t="s">
        <v>644</v>
      </c>
      <c r="G5235" s="89" t="s">
        <v>645</v>
      </c>
      <c r="H5235" s="89" t="s">
        <v>434</v>
      </c>
      <c r="I5235" s="88"/>
      <c r="J5235" s="93" t="s">
        <v>435</v>
      </c>
      <c r="K5235" s="235"/>
      <c r="L5235" s="235"/>
      <c r="M5235" s="235"/>
      <c r="N5235" s="251"/>
      <c r="O5235" s="251"/>
      <c r="P5235" s="251"/>
    </row>
    <row r="5236" spans="1:16" s="94" customFormat="1" ht="20.100000000000001" customHeight="1">
      <c r="A5236" s="88"/>
      <c r="B5236" s="89"/>
      <c r="C5236" s="90"/>
      <c r="D5236" s="91"/>
      <c r="E5236" s="92"/>
      <c r="F5236" s="89" t="s">
        <v>645</v>
      </c>
      <c r="G5236" s="89" t="s">
        <v>767</v>
      </c>
      <c r="H5236" s="89" t="s">
        <v>434</v>
      </c>
      <c r="I5236" s="88"/>
      <c r="J5236" s="93" t="s">
        <v>435</v>
      </c>
      <c r="K5236" s="235"/>
      <c r="L5236" s="235"/>
      <c r="M5236" s="235"/>
      <c r="N5236" s="251"/>
      <c r="O5236" s="251"/>
      <c r="P5236" s="251"/>
    </row>
    <row r="5237" spans="1:16" s="94" customFormat="1" ht="20.100000000000001" customHeight="1">
      <c r="A5237" s="88"/>
      <c r="B5237" s="89"/>
      <c r="C5237" s="90"/>
      <c r="D5237" s="91"/>
      <c r="E5237" s="92"/>
      <c r="F5237" s="89" t="s">
        <v>767</v>
      </c>
      <c r="G5237" s="89" t="s">
        <v>768</v>
      </c>
      <c r="H5237" s="89" t="s">
        <v>434</v>
      </c>
      <c r="I5237" s="88"/>
      <c r="J5237" s="93" t="s">
        <v>435</v>
      </c>
      <c r="K5237" s="235"/>
      <c r="L5237" s="235"/>
      <c r="M5237" s="235"/>
      <c r="N5237" s="251"/>
      <c r="O5237" s="251"/>
      <c r="P5237" s="251"/>
    </row>
    <row r="5238" spans="1:16" s="94" customFormat="1" ht="20.100000000000001" customHeight="1">
      <c r="A5238" s="88"/>
      <c r="B5238" s="89"/>
      <c r="C5238" s="90"/>
      <c r="D5238" s="91"/>
      <c r="E5238" s="92"/>
      <c r="F5238" s="89" t="s">
        <v>768</v>
      </c>
      <c r="G5238" s="89" t="s">
        <v>769</v>
      </c>
      <c r="H5238" s="89" t="s">
        <v>434</v>
      </c>
      <c r="I5238" s="88"/>
      <c r="J5238" s="93" t="s">
        <v>435</v>
      </c>
      <c r="K5238" s="235"/>
      <c r="L5238" s="235"/>
      <c r="M5238" s="235"/>
      <c r="N5238" s="251"/>
      <c r="O5238" s="251"/>
      <c r="P5238" s="251"/>
    </row>
    <row r="5239" spans="1:16" s="94" customFormat="1" ht="20.100000000000001" customHeight="1">
      <c r="A5239" s="88"/>
      <c r="B5239" s="89"/>
      <c r="C5239" s="90"/>
      <c r="D5239" s="91"/>
      <c r="E5239" s="92"/>
      <c r="F5239" s="89" t="s">
        <v>769</v>
      </c>
      <c r="G5239" s="89" t="s">
        <v>770</v>
      </c>
      <c r="H5239" s="89" t="s">
        <v>434</v>
      </c>
      <c r="I5239" s="88"/>
      <c r="J5239" s="93" t="s">
        <v>435</v>
      </c>
      <c r="K5239" s="235"/>
      <c r="L5239" s="235"/>
      <c r="M5239" s="235"/>
      <c r="N5239" s="251"/>
      <c r="O5239" s="251"/>
      <c r="P5239" s="251"/>
    </row>
    <row r="5240" spans="1:16" s="94" customFormat="1" ht="20.100000000000001" customHeight="1">
      <c r="A5240" s="88"/>
      <c r="B5240" s="89"/>
      <c r="C5240" s="90"/>
      <c r="D5240" s="91"/>
      <c r="E5240" s="92"/>
      <c r="F5240" s="89" t="s">
        <v>770</v>
      </c>
      <c r="G5240" s="89" t="s">
        <v>771</v>
      </c>
      <c r="H5240" s="89" t="s">
        <v>434</v>
      </c>
      <c r="I5240" s="88"/>
      <c r="J5240" s="93" t="s">
        <v>435</v>
      </c>
      <c r="K5240" s="235"/>
      <c r="L5240" s="235"/>
      <c r="M5240" s="235"/>
      <c r="N5240" s="251"/>
      <c r="O5240" s="251"/>
      <c r="P5240" s="251"/>
    </row>
    <row r="5241" spans="1:16" s="94" customFormat="1" ht="20.100000000000001" customHeight="1">
      <c r="A5241" s="88"/>
      <c r="B5241" s="89"/>
      <c r="C5241" s="90"/>
      <c r="D5241" s="91"/>
      <c r="E5241" s="92"/>
      <c r="F5241" s="89" t="s">
        <v>771</v>
      </c>
      <c r="G5241" s="89" t="s">
        <v>772</v>
      </c>
      <c r="H5241" s="89" t="s">
        <v>434</v>
      </c>
      <c r="I5241" s="88"/>
      <c r="J5241" s="93" t="s">
        <v>435</v>
      </c>
      <c r="K5241" s="235"/>
      <c r="L5241" s="235"/>
      <c r="M5241" s="235"/>
      <c r="N5241" s="251"/>
      <c r="O5241" s="251"/>
      <c r="P5241" s="251"/>
    </row>
    <row r="5242" spans="1:16" s="94" customFormat="1" ht="20.100000000000001" customHeight="1">
      <c r="A5242" s="88"/>
      <c r="B5242" s="89"/>
      <c r="C5242" s="90"/>
      <c r="D5242" s="91"/>
      <c r="E5242" s="92"/>
      <c r="F5242" s="89" t="s">
        <v>772</v>
      </c>
      <c r="G5242" s="89" t="s">
        <v>773</v>
      </c>
      <c r="H5242" s="89" t="s">
        <v>434</v>
      </c>
      <c r="I5242" s="88"/>
      <c r="J5242" s="93" t="s">
        <v>435</v>
      </c>
      <c r="K5242" s="235"/>
      <c r="L5242" s="235"/>
      <c r="M5242" s="235"/>
      <c r="N5242" s="251"/>
      <c r="O5242" s="251"/>
      <c r="P5242" s="251"/>
    </row>
    <row r="5243" spans="1:16" s="94" customFormat="1" ht="20.100000000000001" customHeight="1">
      <c r="A5243" s="88"/>
      <c r="B5243" s="89"/>
      <c r="C5243" s="90"/>
      <c r="D5243" s="91"/>
      <c r="E5243" s="92"/>
      <c r="F5243" s="89" t="s">
        <v>773</v>
      </c>
      <c r="G5243" s="89" t="s">
        <v>774</v>
      </c>
      <c r="H5243" s="89" t="s">
        <v>434</v>
      </c>
      <c r="I5243" s="88"/>
      <c r="J5243" s="93" t="s">
        <v>435</v>
      </c>
      <c r="K5243" s="235"/>
      <c r="L5243" s="235"/>
      <c r="M5243" s="235"/>
      <c r="N5243" s="251"/>
      <c r="O5243" s="251"/>
      <c r="P5243" s="251"/>
    </row>
    <row r="5244" spans="1:16" s="94" customFormat="1" ht="20.100000000000001" customHeight="1">
      <c r="A5244" s="88"/>
      <c r="B5244" s="89"/>
      <c r="C5244" s="90"/>
      <c r="D5244" s="91"/>
      <c r="E5244" s="92"/>
      <c r="F5244" s="89" t="s">
        <v>774</v>
      </c>
      <c r="G5244" s="89" t="s">
        <v>775</v>
      </c>
      <c r="H5244" s="89" t="s">
        <v>434</v>
      </c>
      <c r="I5244" s="88"/>
      <c r="J5244" s="93" t="s">
        <v>435</v>
      </c>
      <c r="K5244" s="235"/>
      <c r="L5244" s="235"/>
      <c r="M5244" s="235"/>
      <c r="N5244" s="251"/>
      <c r="O5244" s="251"/>
      <c r="P5244" s="251"/>
    </row>
    <row r="5245" spans="1:16" s="94" customFormat="1" ht="20.100000000000001" customHeight="1">
      <c r="A5245" s="88"/>
      <c r="B5245" s="89"/>
      <c r="C5245" s="90"/>
      <c r="D5245" s="91"/>
      <c r="E5245" s="92"/>
      <c r="F5245" s="89" t="s">
        <v>775</v>
      </c>
      <c r="G5245" s="89" t="s">
        <v>776</v>
      </c>
      <c r="H5245" s="89" t="s">
        <v>438</v>
      </c>
      <c r="I5245" s="88"/>
      <c r="J5245" s="93" t="s">
        <v>435</v>
      </c>
      <c r="K5245" s="235"/>
      <c r="L5245" s="235"/>
      <c r="M5245" s="235"/>
      <c r="N5245" s="251"/>
      <c r="O5245" s="251"/>
      <c r="P5245" s="251"/>
    </row>
    <row r="5246" spans="1:16" s="94" customFormat="1" ht="20.100000000000001" customHeight="1">
      <c r="A5246" s="88"/>
      <c r="B5246" s="89"/>
      <c r="C5246" s="90"/>
      <c r="D5246" s="91"/>
      <c r="E5246" s="92"/>
      <c r="F5246" s="89" t="s">
        <v>776</v>
      </c>
      <c r="G5246" s="89" t="s">
        <v>777</v>
      </c>
      <c r="H5246" s="89" t="s">
        <v>438</v>
      </c>
      <c r="I5246" s="88"/>
      <c r="J5246" s="93" t="s">
        <v>435</v>
      </c>
      <c r="K5246" s="235"/>
      <c r="L5246" s="235"/>
      <c r="M5246" s="235"/>
      <c r="N5246" s="251"/>
      <c r="O5246" s="251"/>
      <c r="P5246" s="251"/>
    </row>
    <row r="5247" spans="1:16" s="25" customFormat="1" ht="20.100000000000001" customHeight="1">
      <c r="A5247" s="20"/>
      <c r="B5247" s="44"/>
      <c r="C5247" s="41"/>
      <c r="D5247" s="42"/>
      <c r="E5247" s="43"/>
      <c r="F5247" s="44"/>
      <c r="G5247" s="44"/>
      <c r="H5247" s="44"/>
      <c r="I5247" s="20"/>
      <c r="J5247" s="24"/>
      <c r="K5247" s="226"/>
      <c r="L5247" s="226"/>
      <c r="M5247" s="226"/>
      <c r="N5247" s="239"/>
      <c r="O5247" s="239"/>
      <c r="P5247" s="239"/>
    </row>
    <row r="5248" spans="1:16" s="25" customFormat="1" ht="20.100000000000001" customHeight="1">
      <c r="A5248" s="20"/>
      <c r="B5248" s="44"/>
      <c r="C5248" s="41"/>
      <c r="D5248" s="42"/>
      <c r="E5248" s="43"/>
      <c r="F5248" s="44"/>
      <c r="G5248" s="44"/>
      <c r="H5248" s="44"/>
      <c r="I5248" s="20"/>
      <c r="J5248" s="24"/>
      <c r="K5248" s="226"/>
      <c r="L5248" s="226"/>
      <c r="M5248" s="226"/>
      <c r="N5248" s="239"/>
      <c r="O5248" s="239"/>
      <c r="P5248" s="239"/>
    </row>
    <row r="5249" spans="1:20" s="110" customFormat="1" ht="20.100000000000001" customHeight="1">
      <c r="A5249" s="104"/>
      <c r="B5249" s="105">
        <v>358</v>
      </c>
      <c r="C5249" s="106">
        <v>4.0119999999999996</v>
      </c>
      <c r="D5249" s="107" t="s">
        <v>367</v>
      </c>
      <c r="E5249" s="108">
        <v>2.19</v>
      </c>
      <c r="F5249" s="105" t="s">
        <v>433</v>
      </c>
      <c r="G5249" s="105" t="s">
        <v>447</v>
      </c>
      <c r="H5249" s="105" t="s">
        <v>434</v>
      </c>
      <c r="I5249" s="104"/>
      <c r="J5249" s="109" t="s">
        <v>435</v>
      </c>
      <c r="K5249" s="237" t="s">
        <v>434</v>
      </c>
      <c r="L5249" s="237">
        <f>COUNTIF(H5249:H5258,"B")</f>
        <v>8</v>
      </c>
      <c r="M5249" s="237">
        <v>200</v>
      </c>
      <c r="N5249" s="253">
        <f>L5249*M5249</f>
        <v>1600</v>
      </c>
      <c r="O5249" s="253">
        <v>190</v>
      </c>
      <c r="P5249" s="253">
        <f>O5249+N5249</f>
        <v>1790</v>
      </c>
      <c r="Q5249" s="111">
        <f>P5249/P5253</f>
        <v>0.81735159817351599</v>
      </c>
      <c r="R5249" s="111"/>
      <c r="S5249" s="111"/>
      <c r="T5249" s="111"/>
    </row>
    <row r="5250" spans="1:20" s="110" customFormat="1" ht="20.100000000000001" customHeight="1">
      <c r="A5250" s="104"/>
      <c r="B5250" s="105"/>
      <c r="C5250" s="106"/>
      <c r="D5250" s="107"/>
      <c r="E5250" s="108"/>
      <c r="F5250" s="105" t="s">
        <v>447</v>
      </c>
      <c r="G5250" s="105" t="s">
        <v>451</v>
      </c>
      <c r="H5250" s="105" t="s">
        <v>434</v>
      </c>
      <c r="I5250" s="104"/>
      <c r="J5250" s="109" t="s">
        <v>435</v>
      </c>
      <c r="K5250" s="237" t="s">
        <v>438</v>
      </c>
      <c r="L5250" s="237">
        <f>COUNTIF(H5249:H5259,"S")</f>
        <v>2</v>
      </c>
      <c r="M5250" s="237">
        <v>200</v>
      </c>
      <c r="N5250" s="253">
        <f>L5250*M5250</f>
        <v>400</v>
      </c>
      <c r="O5250" s="253"/>
      <c r="P5250" s="253">
        <f>N5250+O5250</f>
        <v>400</v>
      </c>
      <c r="Q5250" s="111">
        <f>P5250/P5253</f>
        <v>0.18264840182648401</v>
      </c>
      <c r="R5250" s="111"/>
      <c r="S5250" s="111"/>
      <c r="T5250" s="111"/>
    </row>
    <row r="5251" spans="1:20" s="110" customFormat="1" ht="20.100000000000001" customHeight="1">
      <c r="A5251" s="104"/>
      <c r="B5251" s="105"/>
      <c r="C5251" s="106"/>
      <c r="D5251" s="107"/>
      <c r="E5251" s="108"/>
      <c r="F5251" s="105" t="s">
        <v>451</v>
      </c>
      <c r="G5251" s="105" t="s">
        <v>454</v>
      </c>
      <c r="H5251" s="105" t="s">
        <v>434</v>
      </c>
      <c r="I5251" s="104"/>
      <c r="J5251" s="109" t="s">
        <v>435</v>
      </c>
      <c r="K5251" s="237" t="s">
        <v>440</v>
      </c>
      <c r="L5251" s="237">
        <f>COUNTIF(H5249:H5259,"RR")</f>
        <v>0</v>
      </c>
      <c r="M5251" s="237">
        <v>200</v>
      </c>
      <c r="N5251" s="253">
        <f>L5251*M5251</f>
        <v>0</v>
      </c>
      <c r="O5251" s="253"/>
      <c r="P5251" s="253">
        <f>N5251+O5251</f>
        <v>0</v>
      </c>
      <c r="Q5251" s="111">
        <f>P5251/P5253</f>
        <v>0</v>
      </c>
      <c r="R5251" s="111"/>
      <c r="S5251" s="111"/>
      <c r="T5251" s="111"/>
    </row>
    <row r="5252" spans="1:20" s="110" customFormat="1" ht="20.100000000000001" customHeight="1">
      <c r="A5252" s="104"/>
      <c r="B5252" s="105"/>
      <c r="C5252" s="106"/>
      <c r="D5252" s="107"/>
      <c r="E5252" s="108"/>
      <c r="F5252" s="105" t="s">
        <v>454</v>
      </c>
      <c r="G5252" s="105" t="s">
        <v>455</v>
      </c>
      <c r="H5252" s="105" t="s">
        <v>434</v>
      </c>
      <c r="I5252" s="104"/>
      <c r="J5252" s="109" t="s">
        <v>435</v>
      </c>
      <c r="K5252" s="237" t="s">
        <v>443</v>
      </c>
      <c r="L5252" s="237">
        <f>COUNTIF(H5249:H5259,"RB")</f>
        <v>0</v>
      </c>
      <c r="M5252" s="237">
        <v>200</v>
      </c>
      <c r="N5252" s="253">
        <f>L5252*M5252</f>
        <v>0</v>
      </c>
      <c r="O5252" s="253"/>
      <c r="P5252" s="253">
        <f>N5252+O5252</f>
        <v>0</v>
      </c>
      <c r="Q5252" s="111">
        <f>P5252/P5253</f>
        <v>0</v>
      </c>
      <c r="R5252" s="111"/>
      <c r="S5252" s="111"/>
      <c r="T5252" s="111"/>
    </row>
    <row r="5253" spans="1:20" s="110" customFormat="1" ht="20.100000000000001" customHeight="1">
      <c r="A5253" s="104"/>
      <c r="B5253" s="105"/>
      <c r="C5253" s="106"/>
      <c r="D5253" s="107"/>
      <c r="E5253" s="108"/>
      <c r="F5253" s="105" t="s">
        <v>455</v>
      </c>
      <c r="G5253" s="105" t="s">
        <v>456</v>
      </c>
      <c r="H5253" s="105" t="s">
        <v>438</v>
      </c>
      <c r="I5253" s="104"/>
      <c r="J5253" s="109" t="s">
        <v>435</v>
      </c>
      <c r="K5253" s="237"/>
      <c r="L5253" s="237"/>
      <c r="M5253" s="237"/>
      <c r="N5253" s="253"/>
      <c r="O5253" s="253"/>
      <c r="P5253" s="253">
        <f>SUM(P5249:P5252)</f>
        <v>2190</v>
      </c>
      <c r="Q5253" s="111">
        <f>SUM(Q5249:Q5252)</f>
        <v>1</v>
      </c>
      <c r="R5253" s="111"/>
      <c r="S5253" s="111"/>
      <c r="T5253" s="111"/>
    </row>
    <row r="5254" spans="1:20" s="110" customFormat="1" ht="20.100000000000001" customHeight="1">
      <c r="A5254" s="104"/>
      <c r="B5254" s="105"/>
      <c r="C5254" s="106"/>
      <c r="D5254" s="107"/>
      <c r="E5254" s="108"/>
      <c r="F5254" s="105" t="s">
        <v>456</v>
      </c>
      <c r="G5254" s="105" t="s">
        <v>457</v>
      </c>
      <c r="H5254" s="105" t="s">
        <v>434</v>
      </c>
      <c r="I5254" s="104"/>
      <c r="J5254" s="109" t="s">
        <v>435</v>
      </c>
      <c r="K5254" s="237"/>
      <c r="L5254" s="237"/>
      <c r="M5254" s="237"/>
      <c r="N5254" s="253"/>
      <c r="O5254" s="253"/>
      <c r="P5254" s="253"/>
    </row>
    <row r="5255" spans="1:20" s="110" customFormat="1" ht="20.100000000000001" customHeight="1">
      <c r="A5255" s="104"/>
      <c r="B5255" s="105"/>
      <c r="C5255" s="106"/>
      <c r="D5255" s="107"/>
      <c r="E5255" s="108"/>
      <c r="F5255" s="105" t="s">
        <v>457</v>
      </c>
      <c r="G5255" s="105" t="s">
        <v>460</v>
      </c>
      <c r="H5255" s="105" t="s">
        <v>434</v>
      </c>
      <c r="I5255" s="104"/>
      <c r="J5255" s="109" t="s">
        <v>435</v>
      </c>
      <c r="K5255" s="237"/>
      <c r="L5255" s="237"/>
      <c r="M5255" s="237"/>
      <c r="N5255" s="253"/>
      <c r="O5255" s="253"/>
      <c r="P5255" s="253"/>
    </row>
    <row r="5256" spans="1:20" s="110" customFormat="1" ht="20.100000000000001" customHeight="1">
      <c r="A5256" s="104"/>
      <c r="B5256" s="105"/>
      <c r="C5256" s="106"/>
      <c r="D5256" s="107"/>
      <c r="E5256" s="108"/>
      <c r="F5256" s="105" t="s">
        <v>460</v>
      </c>
      <c r="G5256" s="105" t="s">
        <v>463</v>
      </c>
      <c r="H5256" s="105" t="s">
        <v>434</v>
      </c>
      <c r="I5256" s="104"/>
      <c r="J5256" s="109" t="s">
        <v>435</v>
      </c>
      <c r="K5256" s="237"/>
      <c r="L5256" s="237"/>
      <c r="M5256" s="237"/>
      <c r="N5256" s="253"/>
      <c r="O5256" s="253"/>
      <c r="P5256" s="253"/>
    </row>
    <row r="5257" spans="1:20" s="110" customFormat="1" ht="20.100000000000001" customHeight="1">
      <c r="A5257" s="104"/>
      <c r="B5257" s="105"/>
      <c r="C5257" s="106"/>
      <c r="D5257" s="107"/>
      <c r="E5257" s="108"/>
      <c r="F5257" s="105" t="s">
        <v>463</v>
      </c>
      <c r="G5257" s="105" t="s">
        <v>464</v>
      </c>
      <c r="H5257" s="105" t="s">
        <v>438</v>
      </c>
      <c r="I5257" s="104"/>
      <c r="J5257" s="109" t="s">
        <v>435</v>
      </c>
      <c r="K5257" s="237"/>
      <c r="L5257" s="237"/>
      <c r="M5257" s="237"/>
      <c r="N5257" s="253"/>
      <c r="O5257" s="253"/>
      <c r="P5257" s="253"/>
    </row>
    <row r="5258" spans="1:20" s="110" customFormat="1" ht="20.100000000000001" customHeight="1">
      <c r="A5258" s="104"/>
      <c r="B5258" s="105"/>
      <c r="C5258" s="106"/>
      <c r="D5258" s="107"/>
      <c r="E5258" s="108"/>
      <c r="F5258" s="105" t="s">
        <v>464</v>
      </c>
      <c r="G5258" s="105" t="s">
        <v>465</v>
      </c>
      <c r="H5258" s="105" t="s">
        <v>434</v>
      </c>
      <c r="I5258" s="104"/>
      <c r="J5258" s="109" t="s">
        <v>435</v>
      </c>
      <c r="K5258" s="237"/>
      <c r="L5258" s="237"/>
      <c r="M5258" s="237"/>
      <c r="N5258" s="253"/>
      <c r="O5258" s="253"/>
      <c r="P5258" s="253"/>
    </row>
    <row r="5259" spans="1:20" s="110" customFormat="1" ht="20.100000000000001" customHeight="1">
      <c r="A5259" s="104"/>
      <c r="B5259" s="105"/>
      <c r="C5259" s="106"/>
      <c r="D5259" s="107"/>
      <c r="E5259" s="108"/>
      <c r="F5259" s="105" t="s">
        <v>465</v>
      </c>
      <c r="G5259" s="105" t="s">
        <v>778</v>
      </c>
      <c r="H5259" s="105" t="s">
        <v>434</v>
      </c>
      <c r="I5259" s="104"/>
      <c r="J5259" s="109" t="s">
        <v>435</v>
      </c>
      <c r="K5259" s="237"/>
      <c r="L5259" s="237"/>
      <c r="M5259" s="237"/>
      <c r="N5259" s="253"/>
      <c r="O5259" s="253"/>
      <c r="P5259" s="253"/>
    </row>
    <row r="5260" spans="1:20" s="25" customFormat="1" ht="20.100000000000001" customHeight="1">
      <c r="A5260" s="20"/>
      <c r="B5260" s="44"/>
      <c r="C5260" s="41"/>
      <c r="D5260" s="42"/>
      <c r="E5260" s="43"/>
      <c r="F5260" s="44"/>
      <c r="G5260" s="44"/>
      <c r="H5260" s="44"/>
      <c r="I5260" s="20"/>
      <c r="J5260" s="24"/>
      <c r="K5260" s="226"/>
      <c r="L5260" s="226"/>
      <c r="M5260" s="226"/>
      <c r="N5260" s="239"/>
      <c r="O5260" s="239"/>
      <c r="P5260" s="239"/>
    </row>
    <row r="5261" spans="1:20" s="25" customFormat="1" ht="20.100000000000001" customHeight="1">
      <c r="A5261" s="20"/>
      <c r="B5261" s="44"/>
      <c r="C5261" s="41"/>
      <c r="D5261" s="42"/>
      <c r="E5261" s="43"/>
      <c r="F5261" s="44"/>
      <c r="G5261" s="44"/>
      <c r="H5261" s="44"/>
      <c r="I5261" s="20"/>
      <c r="J5261" s="24"/>
      <c r="K5261" s="226"/>
      <c r="L5261" s="226"/>
      <c r="M5261" s="226"/>
      <c r="N5261" s="239"/>
      <c r="O5261" s="239"/>
      <c r="P5261" s="239"/>
    </row>
    <row r="5262" spans="1:20" s="110" customFormat="1" ht="20.100000000000001" customHeight="1">
      <c r="A5262" s="104"/>
      <c r="B5262" s="105">
        <v>359</v>
      </c>
      <c r="C5262" s="106">
        <v>4.0129999999999999</v>
      </c>
      <c r="D5262" s="107" t="s">
        <v>368</v>
      </c>
      <c r="E5262" s="108">
        <v>4.6040000000000001</v>
      </c>
      <c r="F5262" s="105" t="s">
        <v>433</v>
      </c>
      <c r="G5262" s="105" t="s">
        <v>447</v>
      </c>
      <c r="H5262" s="105" t="s">
        <v>434</v>
      </c>
      <c r="I5262" s="104"/>
      <c r="J5262" s="109" t="s">
        <v>435</v>
      </c>
      <c r="K5262" s="237" t="s">
        <v>434</v>
      </c>
      <c r="L5262" s="237">
        <f>COUNTIF(H5262:H5284,"B")</f>
        <v>10</v>
      </c>
      <c r="M5262" s="237">
        <v>200</v>
      </c>
      <c r="N5262" s="253">
        <f>L5262*M5262</f>
        <v>2000</v>
      </c>
      <c r="O5262" s="253">
        <v>4</v>
      </c>
      <c r="P5262" s="253">
        <f>O5262+N5262</f>
        <v>2004</v>
      </c>
      <c r="Q5262" s="111">
        <f>P5262/P5266</f>
        <v>0.43527367506516074</v>
      </c>
      <c r="R5262" s="111"/>
      <c r="S5262" s="111"/>
      <c r="T5262" s="111"/>
    </row>
    <row r="5263" spans="1:20" s="110" customFormat="1" ht="20.100000000000001" customHeight="1">
      <c r="A5263" s="104"/>
      <c r="B5263" s="105"/>
      <c r="C5263" s="106"/>
      <c r="D5263" s="107"/>
      <c r="E5263" s="108"/>
      <c r="F5263" s="105" t="s">
        <v>447</v>
      </c>
      <c r="G5263" s="105" t="s">
        <v>451</v>
      </c>
      <c r="H5263" s="105" t="s">
        <v>434</v>
      </c>
      <c r="I5263" s="104"/>
      <c r="J5263" s="109" t="s">
        <v>435</v>
      </c>
      <c r="K5263" s="237" t="s">
        <v>438</v>
      </c>
      <c r="L5263" s="237">
        <f>COUNTIF(H5262:H5285,"S")</f>
        <v>11</v>
      </c>
      <c r="M5263" s="237">
        <v>200</v>
      </c>
      <c r="N5263" s="253">
        <f>L5263*M5263</f>
        <v>2200</v>
      </c>
      <c r="O5263" s="253"/>
      <c r="P5263" s="253">
        <f>N5263+O5263</f>
        <v>2200</v>
      </c>
      <c r="Q5263" s="111">
        <f>P5263/P5266</f>
        <v>0.47784535186794092</v>
      </c>
      <c r="R5263" s="111"/>
      <c r="S5263" s="111"/>
      <c r="T5263" s="111"/>
    </row>
    <row r="5264" spans="1:20" s="110" customFormat="1" ht="20.100000000000001" customHeight="1">
      <c r="A5264" s="104"/>
      <c r="B5264" s="105"/>
      <c r="C5264" s="106"/>
      <c r="D5264" s="107"/>
      <c r="E5264" s="108"/>
      <c r="F5264" s="105" t="s">
        <v>451</v>
      </c>
      <c r="G5264" s="105" t="s">
        <v>454</v>
      </c>
      <c r="H5264" s="105" t="s">
        <v>434</v>
      </c>
      <c r="I5264" s="104"/>
      <c r="J5264" s="109" t="s">
        <v>435</v>
      </c>
      <c r="K5264" s="237" t="s">
        <v>440</v>
      </c>
      <c r="L5264" s="237">
        <f>COUNTIF(H5262:H5285,"RR")</f>
        <v>0</v>
      </c>
      <c r="M5264" s="237">
        <v>200</v>
      </c>
      <c r="N5264" s="253">
        <f>L5264*M5264</f>
        <v>0</v>
      </c>
      <c r="O5264" s="253"/>
      <c r="P5264" s="253">
        <f>N5264+O5264</f>
        <v>0</v>
      </c>
      <c r="Q5264" s="111">
        <f>P5264/P5266</f>
        <v>0</v>
      </c>
      <c r="R5264" s="111"/>
      <c r="S5264" s="111"/>
      <c r="T5264" s="111"/>
    </row>
    <row r="5265" spans="1:20" s="110" customFormat="1" ht="20.100000000000001" customHeight="1">
      <c r="A5265" s="104"/>
      <c r="B5265" s="105"/>
      <c r="C5265" s="106"/>
      <c r="D5265" s="107"/>
      <c r="E5265" s="108"/>
      <c r="F5265" s="105" t="s">
        <v>454</v>
      </c>
      <c r="G5265" s="105" t="s">
        <v>455</v>
      </c>
      <c r="H5265" s="105" t="s">
        <v>438</v>
      </c>
      <c r="I5265" s="104"/>
      <c r="J5265" s="109" t="s">
        <v>435</v>
      </c>
      <c r="K5265" s="237" t="s">
        <v>443</v>
      </c>
      <c r="L5265" s="237">
        <f>COUNTIF(H5262:H5285,"RB")</f>
        <v>2</v>
      </c>
      <c r="M5265" s="237">
        <v>200</v>
      </c>
      <c r="N5265" s="253">
        <f>L5265*M5265</f>
        <v>400</v>
      </c>
      <c r="O5265" s="253"/>
      <c r="P5265" s="253">
        <f>N5265+O5265</f>
        <v>400</v>
      </c>
      <c r="Q5265" s="111">
        <f>P5265/P5266</f>
        <v>8.6880973066898348E-2</v>
      </c>
      <c r="R5265" s="111"/>
      <c r="S5265" s="111"/>
      <c r="T5265" s="111"/>
    </row>
    <row r="5266" spans="1:20" s="110" customFormat="1" ht="20.100000000000001" customHeight="1">
      <c r="A5266" s="104"/>
      <c r="B5266" s="105"/>
      <c r="C5266" s="106"/>
      <c r="D5266" s="107"/>
      <c r="E5266" s="108"/>
      <c r="F5266" s="105" t="s">
        <v>455</v>
      </c>
      <c r="G5266" s="105" t="s">
        <v>456</v>
      </c>
      <c r="H5266" s="105" t="s">
        <v>438</v>
      </c>
      <c r="I5266" s="104"/>
      <c r="J5266" s="109" t="s">
        <v>435</v>
      </c>
      <c r="K5266" s="237"/>
      <c r="L5266" s="237"/>
      <c r="M5266" s="237"/>
      <c r="N5266" s="253"/>
      <c r="O5266" s="253"/>
      <c r="P5266" s="253">
        <f>SUM(P5262:P5265)</f>
        <v>4604</v>
      </c>
      <c r="Q5266" s="111">
        <f>SUM(Q5262:Q5265)</f>
        <v>1</v>
      </c>
      <c r="R5266" s="111"/>
      <c r="S5266" s="111"/>
      <c r="T5266" s="111"/>
    </row>
    <row r="5267" spans="1:20" s="110" customFormat="1" ht="20.100000000000001" customHeight="1">
      <c r="A5267" s="104"/>
      <c r="B5267" s="105"/>
      <c r="C5267" s="106"/>
      <c r="D5267" s="107"/>
      <c r="E5267" s="108"/>
      <c r="F5267" s="105" t="s">
        <v>456</v>
      </c>
      <c r="G5267" s="105" t="s">
        <v>457</v>
      </c>
      <c r="H5267" s="105" t="s">
        <v>438</v>
      </c>
      <c r="I5267" s="104"/>
      <c r="J5267" s="109" t="s">
        <v>435</v>
      </c>
      <c r="K5267" s="237"/>
      <c r="L5267" s="237"/>
      <c r="M5267" s="237"/>
      <c r="N5267" s="253"/>
      <c r="O5267" s="253"/>
      <c r="P5267" s="253"/>
    </row>
    <row r="5268" spans="1:20" s="110" customFormat="1" ht="20.100000000000001" customHeight="1">
      <c r="A5268" s="104"/>
      <c r="B5268" s="105"/>
      <c r="C5268" s="106"/>
      <c r="D5268" s="107"/>
      <c r="E5268" s="108"/>
      <c r="F5268" s="105" t="s">
        <v>457</v>
      </c>
      <c r="G5268" s="105" t="s">
        <v>460</v>
      </c>
      <c r="H5268" s="105" t="s">
        <v>434</v>
      </c>
      <c r="I5268" s="104"/>
      <c r="J5268" s="109" t="s">
        <v>435</v>
      </c>
      <c r="K5268" s="237"/>
      <c r="L5268" s="237"/>
      <c r="M5268" s="237"/>
      <c r="N5268" s="253"/>
      <c r="O5268" s="253"/>
      <c r="P5268" s="253"/>
    </row>
    <row r="5269" spans="1:20" s="110" customFormat="1" ht="20.100000000000001" customHeight="1">
      <c r="A5269" s="104"/>
      <c r="B5269" s="105"/>
      <c r="C5269" s="106"/>
      <c r="D5269" s="107"/>
      <c r="E5269" s="108"/>
      <c r="F5269" s="105" t="s">
        <v>460</v>
      </c>
      <c r="G5269" s="105" t="s">
        <v>463</v>
      </c>
      <c r="H5269" s="105" t="s">
        <v>438</v>
      </c>
      <c r="I5269" s="104"/>
      <c r="J5269" s="109" t="s">
        <v>435</v>
      </c>
      <c r="K5269" s="237"/>
      <c r="L5269" s="237"/>
      <c r="M5269" s="237"/>
      <c r="N5269" s="253"/>
      <c r="O5269" s="253"/>
      <c r="P5269" s="253"/>
    </row>
    <row r="5270" spans="1:20" s="110" customFormat="1" ht="20.100000000000001" customHeight="1">
      <c r="A5270" s="104"/>
      <c r="B5270" s="105"/>
      <c r="C5270" s="106"/>
      <c r="D5270" s="107"/>
      <c r="E5270" s="108"/>
      <c r="F5270" s="105" t="s">
        <v>463</v>
      </c>
      <c r="G5270" s="105" t="s">
        <v>464</v>
      </c>
      <c r="H5270" s="105" t="s">
        <v>438</v>
      </c>
      <c r="I5270" s="104"/>
      <c r="J5270" s="109" t="s">
        <v>435</v>
      </c>
      <c r="K5270" s="237"/>
      <c r="L5270" s="237"/>
      <c r="M5270" s="237"/>
      <c r="N5270" s="253"/>
      <c r="O5270" s="253"/>
      <c r="P5270" s="253"/>
    </row>
    <row r="5271" spans="1:20" s="110" customFormat="1" ht="20.100000000000001" customHeight="1">
      <c r="A5271" s="104"/>
      <c r="B5271" s="105"/>
      <c r="C5271" s="106"/>
      <c r="D5271" s="107"/>
      <c r="E5271" s="108"/>
      <c r="F5271" s="105" t="s">
        <v>464</v>
      </c>
      <c r="G5271" s="105" t="s">
        <v>465</v>
      </c>
      <c r="H5271" s="105" t="s">
        <v>438</v>
      </c>
      <c r="I5271" s="104"/>
      <c r="J5271" s="109" t="s">
        <v>435</v>
      </c>
      <c r="K5271" s="237"/>
      <c r="L5271" s="237"/>
      <c r="M5271" s="237"/>
      <c r="N5271" s="253"/>
      <c r="O5271" s="253"/>
      <c r="P5271" s="253"/>
    </row>
    <row r="5272" spans="1:20" s="110" customFormat="1" ht="20.100000000000001" customHeight="1">
      <c r="A5272" s="104"/>
      <c r="B5272" s="105"/>
      <c r="C5272" s="106"/>
      <c r="D5272" s="107"/>
      <c r="E5272" s="108"/>
      <c r="F5272" s="105" t="s">
        <v>465</v>
      </c>
      <c r="G5272" s="105" t="s">
        <v>466</v>
      </c>
      <c r="H5272" s="105" t="s">
        <v>438</v>
      </c>
      <c r="I5272" s="104"/>
      <c r="J5272" s="109" t="s">
        <v>435</v>
      </c>
      <c r="K5272" s="237"/>
      <c r="L5272" s="237"/>
      <c r="M5272" s="237"/>
      <c r="N5272" s="253"/>
      <c r="O5272" s="253"/>
      <c r="P5272" s="253"/>
    </row>
    <row r="5273" spans="1:20" s="110" customFormat="1" ht="20.100000000000001" customHeight="1">
      <c r="A5273" s="104"/>
      <c r="B5273" s="105"/>
      <c r="C5273" s="106"/>
      <c r="D5273" s="107"/>
      <c r="E5273" s="108"/>
      <c r="F5273" s="105" t="s">
        <v>466</v>
      </c>
      <c r="G5273" s="105" t="s">
        <v>467</v>
      </c>
      <c r="H5273" s="105" t="s">
        <v>434</v>
      </c>
      <c r="I5273" s="104"/>
      <c r="J5273" s="109" t="s">
        <v>435</v>
      </c>
      <c r="K5273" s="237"/>
      <c r="L5273" s="237"/>
      <c r="M5273" s="237"/>
      <c r="N5273" s="253"/>
      <c r="O5273" s="253"/>
      <c r="P5273" s="253"/>
    </row>
    <row r="5274" spans="1:20" s="110" customFormat="1" ht="20.100000000000001" customHeight="1">
      <c r="A5274" s="104"/>
      <c r="B5274" s="105"/>
      <c r="C5274" s="106"/>
      <c r="D5274" s="107"/>
      <c r="E5274" s="108"/>
      <c r="F5274" s="105" t="s">
        <v>467</v>
      </c>
      <c r="G5274" s="105" t="s">
        <v>468</v>
      </c>
      <c r="H5274" s="105" t="s">
        <v>438</v>
      </c>
      <c r="I5274" s="104"/>
      <c r="J5274" s="109" t="s">
        <v>435</v>
      </c>
      <c r="K5274" s="237"/>
      <c r="L5274" s="237"/>
      <c r="M5274" s="237"/>
      <c r="N5274" s="253"/>
      <c r="O5274" s="253"/>
      <c r="P5274" s="253"/>
    </row>
    <row r="5275" spans="1:20" s="110" customFormat="1" ht="20.100000000000001" customHeight="1">
      <c r="A5275" s="104"/>
      <c r="B5275" s="105"/>
      <c r="C5275" s="106"/>
      <c r="D5275" s="107"/>
      <c r="E5275" s="108"/>
      <c r="F5275" s="105" t="s">
        <v>468</v>
      </c>
      <c r="G5275" s="105" t="s">
        <v>469</v>
      </c>
      <c r="H5275" s="105" t="s">
        <v>438</v>
      </c>
      <c r="I5275" s="104"/>
      <c r="J5275" s="109" t="s">
        <v>435</v>
      </c>
      <c r="K5275" s="237"/>
      <c r="L5275" s="237"/>
      <c r="M5275" s="237"/>
      <c r="N5275" s="253"/>
      <c r="O5275" s="253"/>
      <c r="P5275" s="253"/>
    </row>
    <row r="5276" spans="1:20" s="110" customFormat="1" ht="20.100000000000001" customHeight="1">
      <c r="A5276" s="104"/>
      <c r="B5276" s="105"/>
      <c r="C5276" s="106"/>
      <c r="D5276" s="107"/>
      <c r="E5276" s="108"/>
      <c r="F5276" s="105" t="s">
        <v>469</v>
      </c>
      <c r="G5276" s="105" t="s">
        <v>470</v>
      </c>
      <c r="H5276" s="105" t="s">
        <v>434</v>
      </c>
      <c r="I5276" s="104"/>
      <c r="J5276" s="109" t="s">
        <v>435</v>
      </c>
      <c r="K5276" s="237"/>
      <c r="L5276" s="237"/>
      <c r="M5276" s="237"/>
      <c r="N5276" s="253"/>
      <c r="O5276" s="253"/>
      <c r="P5276" s="253"/>
    </row>
    <row r="5277" spans="1:20" s="110" customFormat="1" ht="20.100000000000001" customHeight="1">
      <c r="A5277" s="104"/>
      <c r="B5277" s="105"/>
      <c r="C5277" s="106"/>
      <c r="D5277" s="107"/>
      <c r="E5277" s="108"/>
      <c r="F5277" s="105" t="s">
        <v>470</v>
      </c>
      <c r="G5277" s="105" t="s">
        <v>471</v>
      </c>
      <c r="H5277" s="105" t="s">
        <v>443</v>
      </c>
      <c r="I5277" s="104"/>
      <c r="J5277" s="109" t="s">
        <v>40</v>
      </c>
      <c r="K5277" s="237"/>
      <c r="L5277" s="237"/>
      <c r="M5277" s="237"/>
      <c r="N5277" s="253"/>
      <c r="O5277" s="253"/>
      <c r="P5277" s="253"/>
    </row>
    <row r="5278" spans="1:20" s="110" customFormat="1" ht="20.100000000000001" customHeight="1">
      <c r="A5278" s="104"/>
      <c r="B5278" s="105"/>
      <c r="C5278" s="106"/>
      <c r="D5278" s="107"/>
      <c r="E5278" s="108"/>
      <c r="F5278" s="105" t="s">
        <v>471</v>
      </c>
      <c r="G5278" s="105" t="s">
        <v>473</v>
      </c>
      <c r="H5278" s="105" t="s">
        <v>443</v>
      </c>
      <c r="I5278" s="104"/>
      <c r="J5278" s="109" t="s">
        <v>40</v>
      </c>
      <c r="K5278" s="237"/>
      <c r="L5278" s="237"/>
      <c r="M5278" s="237"/>
      <c r="N5278" s="253"/>
      <c r="O5278" s="253"/>
      <c r="P5278" s="253"/>
    </row>
    <row r="5279" spans="1:20" s="110" customFormat="1" ht="20.100000000000001" customHeight="1">
      <c r="A5279" s="104"/>
      <c r="B5279" s="105"/>
      <c r="C5279" s="106"/>
      <c r="D5279" s="107"/>
      <c r="E5279" s="108"/>
      <c r="F5279" s="105" t="s">
        <v>473</v>
      </c>
      <c r="G5279" s="105" t="s">
        <v>474</v>
      </c>
      <c r="H5279" s="105" t="s">
        <v>438</v>
      </c>
      <c r="I5279" s="104"/>
      <c r="J5279" s="109" t="s">
        <v>435</v>
      </c>
      <c r="K5279" s="237"/>
      <c r="L5279" s="237"/>
      <c r="M5279" s="237"/>
      <c r="N5279" s="253"/>
      <c r="O5279" s="253"/>
      <c r="P5279" s="253"/>
    </row>
    <row r="5280" spans="1:20" s="110" customFormat="1" ht="20.100000000000001" customHeight="1">
      <c r="A5280" s="104"/>
      <c r="B5280" s="105"/>
      <c r="C5280" s="106"/>
      <c r="D5280" s="107"/>
      <c r="E5280" s="108"/>
      <c r="F5280" s="105" t="s">
        <v>474</v>
      </c>
      <c r="G5280" s="105" t="s">
        <v>475</v>
      </c>
      <c r="H5280" s="105" t="s">
        <v>434</v>
      </c>
      <c r="I5280" s="104"/>
      <c r="J5280" s="109" t="s">
        <v>435</v>
      </c>
      <c r="K5280" s="237"/>
      <c r="L5280" s="237"/>
      <c r="M5280" s="237"/>
      <c r="N5280" s="253"/>
      <c r="O5280" s="253"/>
      <c r="P5280" s="253"/>
    </row>
    <row r="5281" spans="1:20" s="110" customFormat="1" ht="20.100000000000001" customHeight="1">
      <c r="A5281" s="104"/>
      <c r="B5281" s="105"/>
      <c r="C5281" s="106"/>
      <c r="D5281" s="107"/>
      <c r="E5281" s="108"/>
      <c r="F5281" s="105" t="s">
        <v>475</v>
      </c>
      <c r="G5281" s="105" t="s">
        <v>476</v>
      </c>
      <c r="H5281" s="105" t="s">
        <v>438</v>
      </c>
      <c r="I5281" s="104"/>
      <c r="J5281" s="109" t="s">
        <v>435</v>
      </c>
      <c r="K5281" s="237"/>
      <c r="L5281" s="237"/>
      <c r="M5281" s="237"/>
      <c r="N5281" s="253"/>
      <c r="O5281" s="253"/>
      <c r="P5281" s="253"/>
    </row>
    <row r="5282" spans="1:20" s="110" customFormat="1" ht="20.100000000000001" customHeight="1">
      <c r="A5282" s="104"/>
      <c r="B5282" s="105"/>
      <c r="C5282" s="106"/>
      <c r="D5282" s="107"/>
      <c r="E5282" s="108"/>
      <c r="F5282" s="105" t="s">
        <v>476</v>
      </c>
      <c r="G5282" s="105" t="s">
        <v>477</v>
      </c>
      <c r="H5282" s="105" t="s">
        <v>434</v>
      </c>
      <c r="I5282" s="104"/>
      <c r="J5282" s="109" t="s">
        <v>435</v>
      </c>
      <c r="K5282" s="237"/>
      <c r="L5282" s="237"/>
      <c r="M5282" s="237"/>
      <c r="N5282" s="253"/>
      <c r="O5282" s="253"/>
      <c r="P5282" s="253"/>
    </row>
    <row r="5283" spans="1:20" s="110" customFormat="1" ht="20.100000000000001" customHeight="1">
      <c r="A5283" s="104"/>
      <c r="B5283" s="105"/>
      <c r="C5283" s="106"/>
      <c r="D5283" s="107"/>
      <c r="E5283" s="108"/>
      <c r="F5283" s="105" t="s">
        <v>477</v>
      </c>
      <c r="G5283" s="105" t="s">
        <v>543</v>
      </c>
      <c r="H5283" s="105" t="s">
        <v>434</v>
      </c>
      <c r="I5283" s="104"/>
      <c r="J5283" s="109" t="s">
        <v>435</v>
      </c>
      <c r="K5283" s="237"/>
      <c r="L5283" s="237"/>
      <c r="M5283" s="237"/>
      <c r="N5283" s="253"/>
      <c r="O5283" s="253"/>
      <c r="P5283" s="253"/>
    </row>
    <row r="5284" spans="1:20" s="110" customFormat="1" ht="20.100000000000001" customHeight="1">
      <c r="A5284" s="104"/>
      <c r="B5284" s="105"/>
      <c r="C5284" s="106"/>
      <c r="D5284" s="107"/>
      <c r="E5284" s="108"/>
      <c r="F5284" s="105" t="s">
        <v>543</v>
      </c>
      <c r="G5284" s="105" t="s">
        <v>550</v>
      </c>
      <c r="H5284" s="105" t="s">
        <v>434</v>
      </c>
      <c r="I5284" s="104"/>
      <c r="J5284" s="109" t="s">
        <v>435</v>
      </c>
      <c r="K5284" s="237"/>
      <c r="L5284" s="237"/>
      <c r="M5284" s="237"/>
      <c r="N5284" s="253"/>
      <c r="O5284" s="253"/>
      <c r="P5284" s="253"/>
    </row>
    <row r="5285" spans="1:20" s="110" customFormat="1" ht="20.100000000000001" customHeight="1">
      <c r="A5285" s="104"/>
      <c r="B5285" s="105"/>
      <c r="C5285" s="106"/>
      <c r="D5285" s="107"/>
      <c r="E5285" s="108"/>
      <c r="F5285" s="105" t="s">
        <v>550</v>
      </c>
      <c r="G5285" s="105" t="s">
        <v>779</v>
      </c>
      <c r="H5285" s="105" t="s">
        <v>434</v>
      </c>
      <c r="I5285" s="104"/>
      <c r="J5285" s="109" t="s">
        <v>435</v>
      </c>
      <c r="K5285" s="237"/>
      <c r="L5285" s="237"/>
      <c r="M5285" s="237"/>
      <c r="N5285" s="253"/>
      <c r="O5285" s="253"/>
      <c r="P5285" s="253"/>
    </row>
    <row r="5286" spans="1:20" s="25" customFormat="1" ht="20.100000000000001" customHeight="1">
      <c r="A5286" s="20"/>
      <c r="B5286" s="44"/>
      <c r="C5286" s="41"/>
      <c r="D5286" s="42"/>
      <c r="E5286" s="43"/>
      <c r="F5286" s="44"/>
      <c r="G5286" s="44"/>
      <c r="H5286" s="44"/>
      <c r="I5286" s="20"/>
      <c r="J5286" s="24"/>
      <c r="K5286" s="226"/>
      <c r="L5286" s="226"/>
      <c r="M5286" s="226"/>
      <c r="N5286" s="239"/>
      <c r="O5286" s="239"/>
      <c r="P5286" s="239"/>
    </row>
    <row r="5287" spans="1:20" s="25" customFormat="1" ht="20.100000000000001" customHeight="1">
      <c r="A5287" s="20"/>
      <c r="B5287" s="44"/>
      <c r="C5287" s="41"/>
      <c r="D5287" s="42"/>
      <c r="E5287" s="43"/>
      <c r="F5287" s="44"/>
      <c r="G5287" s="44"/>
      <c r="H5287" s="44"/>
      <c r="I5287" s="20"/>
      <c r="J5287" s="24"/>
      <c r="K5287" s="226"/>
      <c r="L5287" s="226"/>
      <c r="M5287" s="226"/>
      <c r="N5287" s="239"/>
      <c r="O5287" s="239"/>
      <c r="P5287" s="239"/>
    </row>
    <row r="5288" spans="1:20" s="110" customFormat="1" ht="20.100000000000001" customHeight="1">
      <c r="A5288" s="104"/>
      <c r="B5288" s="105">
        <v>360</v>
      </c>
      <c r="C5288" s="106">
        <v>4.0140000000000002</v>
      </c>
      <c r="D5288" s="107" t="s">
        <v>369</v>
      </c>
      <c r="E5288" s="108">
        <v>2.2999999999999998</v>
      </c>
      <c r="F5288" s="105" t="s">
        <v>433</v>
      </c>
      <c r="G5288" s="105" t="s">
        <v>447</v>
      </c>
      <c r="H5288" s="105" t="s">
        <v>434</v>
      </c>
      <c r="I5288" s="104"/>
      <c r="J5288" s="109" t="s">
        <v>435</v>
      </c>
      <c r="K5288" s="237" t="s">
        <v>434</v>
      </c>
      <c r="L5288" s="237">
        <f>COUNTIF(H5288:H5298,"B")</f>
        <v>10</v>
      </c>
      <c r="M5288" s="237">
        <v>200</v>
      </c>
      <c r="N5288" s="253">
        <f>L5288*M5288</f>
        <v>2000</v>
      </c>
      <c r="O5288" s="253">
        <v>100</v>
      </c>
      <c r="P5288" s="253">
        <f>O5288+N5288</f>
        <v>2100</v>
      </c>
      <c r="Q5288" s="111">
        <f>P5288/P5292</f>
        <v>0.91304347826086951</v>
      </c>
      <c r="R5288" s="111"/>
      <c r="S5288" s="111"/>
      <c r="T5288" s="111"/>
    </row>
    <row r="5289" spans="1:20" s="110" customFormat="1" ht="20.100000000000001" customHeight="1">
      <c r="A5289" s="104"/>
      <c r="B5289" s="105"/>
      <c r="C5289" s="106"/>
      <c r="D5289" s="107"/>
      <c r="E5289" s="108"/>
      <c r="F5289" s="105" t="s">
        <v>447</v>
      </c>
      <c r="G5289" s="105" t="s">
        <v>451</v>
      </c>
      <c r="H5289" s="105" t="s">
        <v>434</v>
      </c>
      <c r="I5289" s="104"/>
      <c r="J5289" s="109" t="s">
        <v>435</v>
      </c>
      <c r="K5289" s="237" t="s">
        <v>438</v>
      </c>
      <c r="L5289" s="237">
        <f>COUNTIF(H5288:H5298,"S")</f>
        <v>1</v>
      </c>
      <c r="M5289" s="237">
        <v>200</v>
      </c>
      <c r="N5289" s="253">
        <f>L5289*M5289</f>
        <v>200</v>
      </c>
      <c r="O5289" s="253"/>
      <c r="P5289" s="253">
        <f>N5289+O5289</f>
        <v>200</v>
      </c>
      <c r="Q5289" s="111">
        <f>P5289/P5292</f>
        <v>8.6956521739130432E-2</v>
      </c>
      <c r="R5289" s="111"/>
      <c r="S5289" s="111"/>
      <c r="T5289" s="111"/>
    </row>
    <row r="5290" spans="1:20" s="110" customFormat="1" ht="20.100000000000001" customHeight="1">
      <c r="A5290" s="104"/>
      <c r="B5290" s="105"/>
      <c r="C5290" s="106"/>
      <c r="D5290" s="107"/>
      <c r="E5290" s="108"/>
      <c r="F5290" s="105" t="s">
        <v>451</v>
      </c>
      <c r="G5290" s="105" t="s">
        <v>454</v>
      </c>
      <c r="H5290" s="105" t="s">
        <v>438</v>
      </c>
      <c r="I5290" s="104"/>
      <c r="J5290" s="109" t="s">
        <v>435</v>
      </c>
      <c r="K5290" s="237" t="s">
        <v>440</v>
      </c>
      <c r="L5290" s="237">
        <f>COUNTIF(H5288:H5298,"RR")</f>
        <v>0</v>
      </c>
      <c r="M5290" s="237">
        <v>200</v>
      </c>
      <c r="N5290" s="253">
        <f>L5290*M5290</f>
        <v>0</v>
      </c>
      <c r="O5290" s="253"/>
      <c r="P5290" s="253">
        <f>N5290+O5290</f>
        <v>0</v>
      </c>
      <c r="Q5290" s="111">
        <f>P5290/P5292</f>
        <v>0</v>
      </c>
      <c r="R5290" s="111"/>
      <c r="S5290" s="111"/>
      <c r="T5290" s="111"/>
    </row>
    <row r="5291" spans="1:20" s="110" customFormat="1" ht="20.100000000000001" customHeight="1">
      <c r="A5291" s="104"/>
      <c r="B5291" s="105"/>
      <c r="C5291" s="106"/>
      <c r="D5291" s="107"/>
      <c r="E5291" s="108"/>
      <c r="F5291" s="105" t="s">
        <v>454</v>
      </c>
      <c r="G5291" s="105" t="s">
        <v>455</v>
      </c>
      <c r="H5291" s="105" t="s">
        <v>434</v>
      </c>
      <c r="I5291" s="104"/>
      <c r="J5291" s="109" t="s">
        <v>435</v>
      </c>
      <c r="K5291" s="237" t="s">
        <v>443</v>
      </c>
      <c r="L5291" s="237">
        <f>COUNTIF(H5288:H5298,"RB")</f>
        <v>0</v>
      </c>
      <c r="M5291" s="237">
        <v>200</v>
      </c>
      <c r="N5291" s="253">
        <f>L5291*M5291</f>
        <v>0</v>
      </c>
      <c r="O5291" s="253"/>
      <c r="P5291" s="253">
        <f>N5291+O5291</f>
        <v>0</v>
      </c>
      <c r="Q5291" s="111">
        <f>P5291/P5292</f>
        <v>0</v>
      </c>
      <c r="R5291" s="111"/>
      <c r="S5291" s="111"/>
      <c r="T5291" s="111"/>
    </row>
    <row r="5292" spans="1:20" s="110" customFormat="1" ht="20.100000000000001" customHeight="1">
      <c r="A5292" s="104"/>
      <c r="B5292" s="105"/>
      <c r="C5292" s="106"/>
      <c r="D5292" s="107"/>
      <c r="E5292" s="108"/>
      <c r="F5292" s="105" t="s">
        <v>455</v>
      </c>
      <c r="G5292" s="105" t="s">
        <v>456</v>
      </c>
      <c r="H5292" s="105" t="s">
        <v>434</v>
      </c>
      <c r="I5292" s="104"/>
      <c r="J5292" s="109" t="s">
        <v>435</v>
      </c>
      <c r="K5292" s="237"/>
      <c r="L5292" s="237"/>
      <c r="M5292" s="237"/>
      <c r="N5292" s="253"/>
      <c r="O5292" s="253"/>
      <c r="P5292" s="253">
        <f>SUM(P5288:P5291)</f>
        <v>2300</v>
      </c>
      <c r="Q5292" s="111">
        <f>SUM(Q5288:Q5291)</f>
        <v>1</v>
      </c>
      <c r="R5292" s="111"/>
      <c r="S5292" s="111"/>
      <c r="T5292" s="111"/>
    </row>
    <row r="5293" spans="1:20" s="110" customFormat="1" ht="20.100000000000001" customHeight="1">
      <c r="A5293" s="104"/>
      <c r="B5293" s="105"/>
      <c r="C5293" s="106"/>
      <c r="D5293" s="107"/>
      <c r="E5293" s="108"/>
      <c r="F5293" s="105" t="s">
        <v>456</v>
      </c>
      <c r="G5293" s="105" t="s">
        <v>457</v>
      </c>
      <c r="H5293" s="105" t="s">
        <v>434</v>
      </c>
      <c r="I5293" s="104"/>
      <c r="J5293" s="109" t="s">
        <v>435</v>
      </c>
      <c r="K5293" s="237"/>
      <c r="L5293" s="237"/>
      <c r="M5293" s="237"/>
      <c r="N5293" s="253"/>
      <c r="O5293" s="253"/>
      <c r="P5293" s="253"/>
    </row>
    <row r="5294" spans="1:20" s="110" customFormat="1" ht="20.100000000000001" customHeight="1">
      <c r="A5294" s="104"/>
      <c r="B5294" s="105"/>
      <c r="C5294" s="106"/>
      <c r="D5294" s="107"/>
      <c r="E5294" s="108"/>
      <c r="F5294" s="105" t="s">
        <v>457</v>
      </c>
      <c r="G5294" s="105" t="s">
        <v>460</v>
      </c>
      <c r="H5294" s="105" t="s">
        <v>434</v>
      </c>
      <c r="I5294" s="104"/>
      <c r="J5294" s="109" t="s">
        <v>435</v>
      </c>
      <c r="K5294" s="237"/>
      <c r="L5294" s="237"/>
      <c r="M5294" s="237"/>
      <c r="N5294" s="253"/>
      <c r="O5294" s="253"/>
      <c r="P5294" s="253"/>
    </row>
    <row r="5295" spans="1:20" s="110" customFormat="1" ht="20.100000000000001" customHeight="1">
      <c r="A5295" s="104"/>
      <c r="B5295" s="105"/>
      <c r="C5295" s="106"/>
      <c r="D5295" s="107"/>
      <c r="E5295" s="108"/>
      <c r="F5295" s="105" t="s">
        <v>460</v>
      </c>
      <c r="G5295" s="105" t="s">
        <v>463</v>
      </c>
      <c r="H5295" s="105" t="s">
        <v>434</v>
      </c>
      <c r="I5295" s="104"/>
      <c r="J5295" s="109" t="s">
        <v>40</v>
      </c>
      <c r="K5295" s="237"/>
      <c r="L5295" s="237"/>
      <c r="M5295" s="237"/>
      <c r="N5295" s="253"/>
      <c r="O5295" s="253"/>
      <c r="P5295" s="253"/>
    </row>
    <row r="5296" spans="1:20" s="110" customFormat="1" ht="20.100000000000001" customHeight="1">
      <c r="A5296" s="104"/>
      <c r="B5296" s="105"/>
      <c r="C5296" s="106"/>
      <c r="D5296" s="107"/>
      <c r="E5296" s="108"/>
      <c r="F5296" s="105" t="s">
        <v>463</v>
      </c>
      <c r="G5296" s="105" t="s">
        <v>464</v>
      </c>
      <c r="H5296" s="105" t="s">
        <v>434</v>
      </c>
      <c r="I5296" s="104"/>
      <c r="J5296" s="109" t="s">
        <v>435</v>
      </c>
      <c r="K5296" s="237"/>
      <c r="L5296" s="237"/>
      <c r="M5296" s="237"/>
      <c r="N5296" s="253"/>
      <c r="O5296" s="253"/>
      <c r="P5296" s="253"/>
    </row>
    <row r="5297" spans="1:20" s="110" customFormat="1" ht="20.100000000000001" customHeight="1">
      <c r="A5297" s="104"/>
      <c r="B5297" s="105"/>
      <c r="C5297" s="106"/>
      <c r="D5297" s="107"/>
      <c r="E5297" s="108"/>
      <c r="F5297" s="105" t="s">
        <v>464</v>
      </c>
      <c r="G5297" s="105" t="s">
        <v>465</v>
      </c>
      <c r="H5297" s="105" t="s">
        <v>434</v>
      </c>
      <c r="I5297" s="104"/>
      <c r="J5297" s="109" t="s">
        <v>435</v>
      </c>
      <c r="K5297" s="237"/>
      <c r="L5297" s="237"/>
      <c r="M5297" s="237"/>
      <c r="N5297" s="253"/>
      <c r="O5297" s="253"/>
      <c r="P5297" s="253"/>
    </row>
    <row r="5298" spans="1:20" s="110" customFormat="1" ht="20.100000000000001" customHeight="1">
      <c r="A5298" s="104"/>
      <c r="B5298" s="105"/>
      <c r="C5298" s="106"/>
      <c r="D5298" s="107"/>
      <c r="E5298" s="108"/>
      <c r="F5298" s="105" t="s">
        <v>465</v>
      </c>
      <c r="G5298" s="105" t="s">
        <v>466</v>
      </c>
      <c r="H5298" s="105" t="s">
        <v>434</v>
      </c>
      <c r="I5298" s="104"/>
      <c r="J5298" s="109" t="s">
        <v>435</v>
      </c>
      <c r="K5298" s="237"/>
      <c r="L5298" s="237"/>
      <c r="M5298" s="237"/>
      <c r="N5298" s="253"/>
      <c r="O5298" s="253"/>
      <c r="P5298" s="253"/>
    </row>
    <row r="5299" spans="1:20" s="110" customFormat="1" ht="20.100000000000001" customHeight="1">
      <c r="A5299" s="104"/>
      <c r="B5299" s="105"/>
      <c r="C5299" s="106"/>
      <c r="D5299" s="107"/>
      <c r="E5299" s="108"/>
      <c r="F5299" s="105" t="s">
        <v>466</v>
      </c>
      <c r="G5299" s="105" t="s">
        <v>780</v>
      </c>
      <c r="H5299" s="105" t="s">
        <v>434</v>
      </c>
      <c r="I5299" s="104"/>
      <c r="J5299" s="109" t="s">
        <v>435</v>
      </c>
      <c r="K5299" s="237"/>
      <c r="L5299" s="237"/>
      <c r="M5299" s="237"/>
      <c r="N5299" s="253"/>
      <c r="O5299" s="253"/>
      <c r="P5299" s="253"/>
    </row>
    <row r="5300" spans="1:20" s="25" customFormat="1" ht="20.100000000000001" customHeight="1">
      <c r="A5300" s="20"/>
      <c r="B5300" s="44"/>
      <c r="C5300" s="41"/>
      <c r="D5300" s="42"/>
      <c r="E5300" s="43"/>
      <c r="F5300" s="44"/>
      <c r="G5300" s="44"/>
      <c r="H5300" s="44"/>
      <c r="I5300" s="20"/>
      <c r="J5300" s="24"/>
      <c r="K5300" s="226"/>
      <c r="L5300" s="226"/>
      <c r="M5300" s="226"/>
      <c r="N5300" s="239"/>
      <c r="O5300" s="239"/>
      <c r="P5300" s="239"/>
    </row>
    <row r="5301" spans="1:20" s="25" customFormat="1" ht="20.100000000000001" customHeight="1">
      <c r="A5301" s="20"/>
      <c r="B5301" s="44"/>
      <c r="C5301" s="41"/>
      <c r="D5301" s="42"/>
      <c r="E5301" s="43"/>
      <c r="F5301" s="44"/>
      <c r="G5301" s="44"/>
      <c r="H5301" s="44"/>
      <c r="I5301" s="20"/>
      <c r="J5301" s="24"/>
      <c r="K5301" s="226"/>
      <c r="L5301" s="226"/>
      <c r="M5301" s="226"/>
      <c r="N5301" s="239"/>
      <c r="O5301" s="239"/>
      <c r="P5301" s="239"/>
    </row>
    <row r="5302" spans="1:20" s="118" customFormat="1" ht="20.100000000000001" customHeight="1">
      <c r="A5302" s="112"/>
      <c r="B5302" s="113">
        <v>361</v>
      </c>
      <c r="C5302" s="114">
        <v>4.0149999999999997</v>
      </c>
      <c r="D5302" s="115" t="s">
        <v>370</v>
      </c>
      <c r="E5302" s="116">
        <v>1.4730000000000001</v>
      </c>
      <c r="F5302" s="113" t="s">
        <v>433</v>
      </c>
      <c r="G5302" s="113" t="s">
        <v>447</v>
      </c>
      <c r="H5302" s="113" t="s">
        <v>434</v>
      </c>
      <c r="I5302" s="112"/>
      <c r="J5302" s="117" t="s">
        <v>435</v>
      </c>
      <c r="K5302" s="238" t="s">
        <v>434</v>
      </c>
      <c r="L5302" s="238">
        <f>COUNTIF(H5302:H5308,"B")</f>
        <v>7</v>
      </c>
      <c r="M5302" s="238">
        <v>200</v>
      </c>
      <c r="N5302" s="254">
        <f>L5302*M5302</f>
        <v>1400</v>
      </c>
      <c r="O5302" s="254">
        <v>73</v>
      </c>
      <c r="P5302" s="254">
        <f>O5302+N5302</f>
        <v>1473</v>
      </c>
      <c r="Q5302" s="119">
        <f>P5302/P5306</f>
        <v>1</v>
      </c>
      <c r="R5302" s="119"/>
      <c r="S5302" s="119"/>
      <c r="T5302" s="119"/>
    </row>
    <row r="5303" spans="1:20" s="118" customFormat="1" ht="20.100000000000001" customHeight="1">
      <c r="A5303" s="112"/>
      <c r="B5303" s="113"/>
      <c r="C5303" s="114"/>
      <c r="D5303" s="115"/>
      <c r="E5303" s="116"/>
      <c r="F5303" s="113" t="s">
        <v>447</v>
      </c>
      <c r="G5303" s="113" t="s">
        <v>451</v>
      </c>
      <c r="H5303" s="113" t="s">
        <v>434</v>
      </c>
      <c r="I5303" s="112"/>
      <c r="J5303" s="117" t="s">
        <v>435</v>
      </c>
      <c r="K5303" s="238" t="s">
        <v>438</v>
      </c>
      <c r="L5303" s="238">
        <f>COUNTIF(H5302:H5309,"S")</f>
        <v>0</v>
      </c>
      <c r="M5303" s="238">
        <v>200</v>
      </c>
      <c r="N5303" s="254">
        <f>L5303*M5303</f>
        <v>0</v>
      </c>
      <c r="O5303" s="254"/>
      <c r="P5303" s="254">
        <f>N5303+O5303</f>
        <v>0</v>
      </c>
      <c r="Q5303" s="119">
        <f>P5303/P5306</f>
        <v>0</v>
      </c>
      <c r="R5303" s="119"/>
      <c r="S5303" s="119"/>
      <c r="T5303" s="119"/>
    </row>
    <row r="5304" spans="1:20" s="118" customFormat="1" ht="20.100000000000001" customHeight="1">
      <c r="A5304" s="112"/>
      <c r="B5304" s="113"/>
      <c r="C5304" s="114"/>
      <c r="D5304" s="115"/>
      <c r="E5304" s="116"/>
      <c r="F5304" s="113" t="s">
        <v>451</v>
      </c>
      <c r="G5304" s="113" t="s">
        <v>454</v>
      </c>
      <c r="H5304" s="113" t="s">
        <v>434</v>
      </c>
      <c r="I5304" s="112"/>
      <c r="J5304" s="117" t="s">
        <v>435</v>
      </c>
      <c r="K5304" s="238" t="s">
        <v>440</v>
      </c>
      <c r="L5304" s="238">
        <f>COUNTIF(H5302:H5309,"RR")</f>
        <v>0</v>
      </c>
      <c r="M5304" s="238">
        <v>200</v>
      </c>
      <c r="N5304" s="254">
        <f>L5304*M5304</f>
        <v>0</v>
      </c>
      <c r="O5304" s="254"/>
      <c r="P5304" s="254">
        <f>N5304+O5304</f>
        <v>0</v>
      </c>
      <c r="Q5304" s="119">
        <f>P5304/P5306</f>
        <v>0</v>
      </c>
      <c r="R5304" s="119"/>
      <c r="S5304" s="119"/>
      <c r="T5304" s="119"/>
    </row>
    <row r="5305" spans="1:20" s="118" customFormat="1" ht="20.100000000000001" customHeight="1">
      <c r="A5305" s="112"/>
      <c r="B5305" s="113"/>
      <c r="C5305" s="114"/>
      <c r="D5305" s="115"/>
      <c r="E5305" s="116"/>
      <c r="F5305" s="113" t="s">
        <v>454</v>
      </c>
      <c r="G5305" s="113" t="s">
        <v>455</v>
      </c>
      <c r="H5305" s="113" t="s">
        <v>434</v>
      </c>
      <c r="I5305" s="112"/>
      <c r="J5305" s="117" t="s">
        <v>435</v>
      </c>
      <c r="K5305" s="238" t="s">
        <v>443</v>
      </c>
      <c r="L5305" s="238">
        <f>COUNTIF(H5302:H5309,"RB")</f>
        <v>0</v>
      </c>
      <c r="M5305" s="238">
        <v>200</v>
      </c>
      <c r="N5305" s="254">
        <f>L5305*M5305</f>
        <v>0</v>
      </c>
      <c r="O5305" s="254"/>
      <c r="P5305" s="254">
        <f>N5305+O5305</f>
        <v>0</v>
      </c>
      <c r="Q5305" s="119">
        <f>P5305/P5306</f>
        <v>0</v>
      </c>
      <c r="R5305" s="119"/>
      <c r="S5305" s="119"/>
      <c r="T5305" s="119"/>
    </row>
    <row r="5306" spans="1:20" s="118" customFormat="1" ht="20.100000000000001" customHeight="1">
      <c r="A5306" s="112"/>
      <c r="B5306" s="113"/>
      <c r="C5306" s="114"/>
      <c r="D5306" s="115"/>
      <c r="E5306" s="116"/>
      <c r="F5306" s="113" t="s">
        <v>455</v>
      </c>
      <c r="G5306" s="113" t="s">
        <v>456</v>
      </c>
      <c r="H5306" s="113" t="s">
        <v>434</v>
      </c>
      <c r="I5306" s="112"/>
      <c r="J5306" s="117" t="s">
        <v>435</v>
      </c>
      <c r="K5306" s="238"/>
      <c r="L5306" s="238"/>
      <c r="M5306" s="238"/>
      <c r="N5306" s="254"/>
      <c r="O5306" s="254"/>
      <c r="P5306" s="254">
        <f>SUM(P5302:P5305)</f>
        <v>1473</v>
      </c>
      <c r="Q5306" s="119">
        <f>SUM(Q5302:Q5305)</f>
        <v>1</v>
      </c>
      <c r="R5306" s="119"/>
      <c r="S5306" s="119"/>
      <c r="T5306" s="119"/>
    </row>
    <row r="5307" spans="1:20" s="118" customFormat="1" ht="20.100000000000001" customHeight="1">
      <c r="A5307" s="112"/>
      <c r="B5307" s="113"/>
      <c r="C5307" s="114"/>
      <c r="D5307" s="115"/>
      <c r="E5307" s="116"/>
      <c r="F5307" s="113" t="s">
        <v>456</v>
      </c>
      <c r="G5307" s="113" t="s">
        <v>457</v>
      </c>
      <c r="H5307" s="113" t="s">
        <v>434</v>
      </c>
      <c r="I5307" s="112"/>
      <c r="J5307" s="117" t="s">
        <v>435</v>
      </c>
      <c r="K5307" s="238"/>
      <c r="L5307" s="238"/>
      <c r="M5307" s="238"/>
      <c r="N5307" s="254"/>
      <c r="O5307" s="254"/>
      <c r="P5307" s="254"/>
    </row>
    <row r="5308" spans="1:20" s="118" customFormat="1" ht="20.100000000000001" customHeight="1">
      <c r="A5308" s="112"/>
      <c r="B5308" s="113"/>
      <c r="C5308" s="114"/>
      <c r="D5308" s="115"/>
      <c r="E5308" s="116"/>
      <c r="F5308" s="113" t="s">
        <v>457</v>
      </c>
      <c r="G5308" s="113" t="s">
        <v>460</v>
      </c>
      <c r="H5308" s="113" t="s">
        <v>434</v>
      </c>
      <c r="I5308" s="112"/>
      <c r="J5308" s="117" t="s">
        <v>435</v>
      </c>
      <c r="K5308" s="238"/>
      <c r="L5308" s="238"/>
      <c r="M5308" s="238"/>
      <c r="N5308" s="254"/>
      <c r="O5308" s="254"/>
      <c r="P5308" s="254"/>
    </row>
    <row r="5309" spans="1:20" s="118" customFormat="1" ht="20.100000000000001" customHeight="1">
      <c r="A5309" s="112"/>
      <c r="B5309" s="113"/>
      <c r="C5309" s="114"/>
      <c r="D5309" s="115"/>
      <c r="E5309" s="116"/>
      <c r="F5309" s="113" t="s">
        <v>460</v>
      </c>
      <c r="G5309" s="113" t="s">
        <v>781</v>
      </c>
      <c r="H5309" s="113" t="s">
        <v>434</v>
      </c>
      <c r="I5309" s="112"/>
      <c r="J5309" s="117" t="s">
        <v>435</v>
      </c>
      <c r="K5309" s="238"/>
      <c r="L5309" s="238"/>
      <c r="M5309" s="238"/>
      <c r="N5309" s="254"/>
      <c r="O5309" s="254"/>
      <c r="P5309" s="254"/>
    </row>
    <row r="5310" spans="1:20" s="25" customFormat="1" ht="20.100000000000001" customHeight="1">
      <c r="A5310" s="20"/>
      <c r="B5310" s="44"/>
      <c r="C5310" s="41"/>
      <c r="D5310" s="42"/>
      <c r="E5310" s="43"/>
      <c r="F5310" s="44"/>
      <c r="G5310" s="44"/>
      <c r="H5310" s="44"/>
      <c r="I5310" s="20"/>
      <c r="J5310" s="24"/>
      <c r="K5310" s="226"/>
      <c r="L5310" s="226"/>
      <c r="M5310" s="226"/>
      <c r="N5310" s="239"/>
      <c r="O5310" s="239"/>
      <c r="P5310" s="239"/>
    </row>
    <row r="5311" spans="1:20" s="25" customFormat="1" ht="20.100000000000001" customHeight="1">
      <c r="A5311" s="20"/>
      <c r="B5311" s="44"/>
      <c r="C5311" s="41"/>
      <c r="D5311" s="42"/>
      <c r="E5311" s="43"/>
      <c r="F5311" s="44"/>
      <c r="G5311" s="44"/>
      <c r="H5311" s="44"/>
      <c r="I5311" s="20"/>
      <c r="J5311" s="24"/>
      <c r="K5311" s="226"/>
      <c r="L5311" s="226"/>
      <c r="M5311" s="226"/>
      <c r="N5311" s="239"/>
      <c r="O5311" s="239"/>
      <c r="P5311" s="239"/>
    </row>
    <row r="5312" spans="1:20" s="110" customFormat="1" ht="20.100000000000001" customHeight="1">
      <c r="A5312" s="104"/>
      <c r="B5312" s="105">
        <v>362</v>
      </c>
      <c r="C5312" s="106">
        <v>4.016</v>
      </c>
      <c r="D5312" s="107" t="s">
        <v>371</v>
      </c>
      <c r="E5312" s="108">
        <v>4.3289999999999997</v>
      </c>
      <c r="F5312" s="34" t="s">
        <v>433</v>
      </c>
      <c r="G5312" s="34" t="s">
        <v>447</v>
      </c>
      <c r="H5312" s="34" t="s">
        <v>443</v>
      </c>
      <c r="I5312" s="29"/>
      <c r="J5312" s="35" t="s">
        <v>40</v>
      </c>
      <c r="K5312" s="237" t="s">
        <v>434</v>
      </c>
      <c r="L5312" s="237">
        <f>COUNTIF(H5312:H5333,"B")</f>
        <v>2</v>
      </c>
      <c r="M5312" s="237">
        <v>200</v>
      </c>
      <c r="N5312" s="253">
        <f>L5312*M5312</f>
        <v>400</v>
      </c>
      <c r="O5312" s="253"/>
      <c r="P5312" s="253">
        <f>O5312+N5312</f>
        <v>400</v>
      </c>
      <c r="Q5312" s="111">
        <f>P5312/P5316</f>
        <v>9.2400092400092407E-2</v>
      </c>
      <c r="R5312" s="111"/>
      <c r="S5312" s="111"/>
      <c r="T5312" s="111"/>
    </row>
    <row r="5313" spans="1:20" s="110" customFormat="1" ht="20.100000000000001" customHeight="1">
      <c r="A5313" s="104"/>
      <c r="B5313" s="105"/>
      <c r="C5313" s="106"/>
      <c r="D5313" s="107"/>
      <c r="E5313" s="108"/>
      <c r="F5313" s="34" t="s">
        <v>447</v>
      </c>
      <c r="G5313" s="34" t="s">
        <v>451</v>
      </c>
      <c r="H5313" s="34" t="s">
        <v>443</v>
      </c>
      <c r="I5313" s="29"/>
      <c r="J5313" s="35" t="s">
        <v>40</v>
      </c>
      <c r="K5313" s="237" t="s">
        <v>438</v>
      </c>
      <c r="L5313" s="237">
        <f>COUNTIF(H5312:H5333,"S")</f>
        <v>0</v>
      </c>
      <c r="M5313" s="237">
        <v>200</v>
      </c>
      <c r="N5313" s="253">
        <f>L5313*M5313</f>
        <v>0</v>
      </c>
      <c r="O5313" s="253"/>
      <c r="P5313" s="253">
        <f>N5313+O5313</f>
        <v>0</v>
      </c>
      <c r="Q5313" s="111">
        <f>P5313/P5316</f>
        <v>0</v>
      </c>
      <c r="R5313" s="111"/>
      <c r="S5313" s="111"/>
      <c r="T5313" s="111"/>
    </row>
    <row r="5314" spans="1:20" s="110" customFormat="1" ht="20.100000000000001" customHeight="1">
      <c r="A5314" s="104"/>
      <c r="B5314" s="105"/>
      <c r="C5314" s="106"/>
      <c r="D5314" s="107"/>
      <c r="E5314" s="108"/>
      <c r="F5314" s="34" t="s">
        <v>451</v>
      </c>
      <c r="G5314" s="34" t="s">
        <v>454</v>
      </c>
      <c r="H5314" s="34" t="s">
        <v>440</v>
      </c>
      <c r="I5314" s="29"/>
      <c r="J5314" s="35" t="s">
        <v>435</v>
      </c>
      <c r="K5314" s="237" t="s">
        <v>440</v>
      </c>
      <c r="L5314" s="237">
        <f>COUNTIF(H5312:H5333,"RR")</f>
        <v>3</v>
      </c>
      <c r="M5314" s="237">
        <v>200</v>
      </c>
      <c r="N5314" s="253">
        <f>L5314*M5314</f>
        <v>600</v>
      </c>
      <c r="O5314" s="253"/>
      <c r="P5314" s="253">
        <f>N5314+O5314</f>
        <v>600</v>
      </c>
      <c r="Q5314" s="111">
        <f>P5314/P5316</f>
        <v>0.13860013860013859</v>
      </c>
      <c r="R5314" s="111"/>
      <c r="S5314" s="111"/>
      <c r="T5314" s="111"/>
    </row>
    <row r="5315" spans="1:20" s="110" customFormat="1" ht="20.100000000000001" customHeight="1">
      <c r="A5315" s="104"/>
      <c r="B5315" s="105"/>
      <c r="C5315" s="106"/>
      <c r="D5315" s="107"/>
      <c r="E5315" s="108"/>
      <c r="F5315" s="34" t="s">
        <v>454</v>
      </c>
      <c r="G5315" s="34" t="s">
        <v>455</v>
      </c>
      <c r="H5315" s="34" t="s">
        <v>443</v>
      </c>
      <c r="I5315" s="29"/>
      <c r="J5315" s="35" t="s">
        <v>40</v>
      </c>
      <c r="K5315" s="237" t="s">
        <v>443</v>
      </c>
      <c r="L5315" s="237">
        <f>COUNTIF(H5312:H5332,"RB")</f>
        <v>16</v>
      </c>
      <c r="M5315" s="237">
        <v>200</v>
      </c>
      <c r="N5315" s="253">
        <f>L5315*M5315</f>
        <v>3200</v>
      </c>
      <c r="O5315" s="253">
        <v>129</v>
      </c>
      <c r="P5315" s="253">
        <f>N5315+O5315</f>
        <v>3329</v>
      </c>
      <c r="Q5315" s="111">
        <f>P5315/P5316</f>
        <v>0.76899976899976896</v>
      </c>
      <c r="R5315" s="111"/>
      <c r="S5315" s="111"/>
      <c r="T5315" s="111"/>
    </row>
    <row r="5316" spans="1:20" s="110" customFormat="1" ht="20.100000000000001" customHeight="1">
      <c r="A5316" s="104"/>
      <c r="B5316" s="105"/>
      <c r="C5316" s="106"/>
      <c r="D5316" s="107"/>
      <c r="E5316" s="108"/>
      <c r="F5316" s="34" t="s">
        <v>455</v>
      </c>
      <c r="G5316" s="34" t="s">
        <v>456</v>
      </c>
      <c r="H5316" s="34" t="s">
        <v>443</v>
      </c>
      <c r="I5316" s="29"/>
      <c r="J5316" s="35" t="s">
        <v>40</v>
      </c>
      <c r="K5316" s="237"/>
      <c r="L5316" s="237"/>
      <c r="M5316" s="237"/>
      <c r="N5316" s="253"/>
      <c r="O5316" s="253"/>
      <c r="P5316" s="253">
        <f>SUM(P5312:P5315)</f>
        <v>4329</v>
      </c>
      <c r="Q5316" s="111">
        <f>SUM(Q5312:Q5315)</f>
        <v>1</v>
      </c>
      <c r="R5316" s="111"/>
      <c r="S5316" s="111"/>
      <c r="T5316" s="111"/>
    </row>
    <row r="5317" spans="1:20" s="110" customFormat="1" ht="20.100000000000001" customHeight="1">
      <c r="A5317" s="104"/>
      <c r="B5317" s="105"/>
      <c r="C5317" s="106"/>
      <c r="D5317" s="107"/>
      <c r="E5317" s="108"/>
      <c r="F5317" s="34" t="s">
        <v>456</v>
      </c>
      <c r="G5317" s="34" t="s">
        <v>457</v>
      </c>
      <c r="H5317" s="34" t="s">
        <v>443</v>
      </c>
      <c r="I5317" s="29"/>
      <c r="J5317" s="35" t="s">
        <v>40</v>
      </c>
      <c r="K5317" s="237"/>
      <c r="L5317" s="237"/>
      <c r="M5317" s="237"/>
      <c r="N5317" s="253"/>
      <c r="O5317" s="253"/>
      <c r="P5317" s="253"/>
    </row>
    <row r="5318" spans="1:20" s="110" customFormat="1" ht="20.100000000000001" customHeight="1">
      <c r="A5318" s="104"/>
      <c r="B5318" s="105"/>
      <c r="C5318" s="106"/>
      <c r="D5318" s="107"/>
      <c r="E5318" s="108"/>
      <c r="F5318" s="34" t="s">
        <v>457</v>
      </c>
      <c r="G5318" s="34" t="s">
        <v>460</v>
      </c>
      <c r="H5318" s="34" t="s">
        <v>434</v>
      </c>
      <c r="I5318" s="29"/>
      <c r="J5318" s="35" t="s">
        <v>435</v>
      </c>
      <c r="K5318" s="237"/>
      <c r="L5318" s="237"/>
      <c r="M5318" s="237"/>
      <c r="N5318" s="253"/>
      <c r="O5318" s="253"/>
      <c r="P5318" s="253"/>
    </row>
    <row r="5319" spans="1:20" s="110" customFormat="1" ht="20.100000000000001" customHeight="1">
      <c r="A5319" s="104"/>
      <c r="B5319" s="105"/>
      <c r="C5319" s="106"/>
      <c r="D5319" s="107"/>
      <c r="E5319" s="108"/>
      <c r="F5319" s="34" t="s">
        <v>460</v>
      </c>
      <c r="G5319" s="34" t="s">
        <v>463</v>
      </c>
      <c r="H5319" s="34" t="s">
        <v>434</v>
      </c>
      <c r="I5319" s="29"/>
      <c r="J5319" s="35" t="s">
        <v>435</v>
      </c>
      <c r="K5319" s="237"/>
      <c r="L5319" s="237"/>
      <c r="M5319" s="237"/>
      <c r="N5319" s="253"/>
      <c r="O5319" s="253"/>
      <c r="P5319" s="253"/>
    </row>
    <row r="5320" spans="1:20" s="110" customFormat="1" ht="20.100000000000001" customHeight="1">
      <c r="A5320" s="104"/>
      <c r="B5320" s="105"/>
      <c r="C5320" s="106"/>
      <c r="D5320" s="107"/>
      <c r="E5320" s="108"/>
      <c r="F5320" s="34" t="s">
        <v>463</v>
      </c>
      <c r="G5320" s="34" t="s">
        <v>464</v>
      </c>
      <c r="H5320" s="34" t="s">
        <v>443</v>
      </c>
      <c r="I5320" s="29"/>
      <c r="J5320" s="35" t="s">
        <v>40</v>
      </c>
      <c r="K5320" s="237"/>
      <c r="L5320" s="237"/>
      <c r="M5320" s="237"/>
      <c r="N5320" s="253"/>
      <c r="O5320" s="253"/>
      <c r="P5320" s="253"/>
    </row>
    <row r="5321" spans="1:20" s="110" customFormat="1" ht="20.100000000000001" customHeight="1">
      <c r="A5321" s="104"/>
      <c r="B5321" s="105"/>
      <c r="C5321" s="106"/>
      <c r="D5321" s="107"/>
      <c r="E5321" s="108"/>
      <c r="F5321" s="34" t="s">
        <v>464</v>
      </c>
      <c r="G5321" s="34" t="s">
        <v>465</v>
      </c>
      <c r="H5321" s="34" t="s">
        <v>443</v>
      </c>
      <c r="I5321" s="29"/>
      <c r="J5321" s="35" t="s">
        <v>40</v>
      </c>
      <c r="K5321" s="237"/>
      <c r="L5321" s="237"/>
      <c r="M5321" s="237"/>
      <c r="N5321" s="253"/>
      <c r="O5321" s="253"/>
      <c r="P5321" s="253"/>
    </row>
    <row r="5322" spans="1:20" s="110" customFormat="1" ht="20.100000000000001" customHeight="1">
      <c r="A5322" s="104"/>
      <c r="B5322" s="105"/>
      <c r="C5322" s="106"/>
      <c r="D5322" s="107"/>
      <c r="E5322" s="108"/>
      <c r="F5322" s="34" t="s">
        <v>465</v>
      </c>
      <c r="G5322" s="34" t="s">
        <v>466</v>
      </c>
      <c r="H5322" s="34" t="s">
        <v>443</v>
      </c>
      <c r="I5322" s="29"/>
      <c r="J5322" s="35" t="s">
        <v>40</v>
      </c>
      <c r="K5322" s="237"/>
      <c r="L5322" s="237"/>
      <c r="M5322" s="237"/>
      <c r="N5322" s="253"/>
      <c r="O5322" s="253"/>
      <c r="P5322" s="253"/>
    </row>
    <row r="5323" spans="1:20" s="110" customFormat="1" ht="20.100000000000001" customHeight="1">
      <c r="A5323" s="104"/>
      <c r="B5323" s="105"/>
      <c r="C5323" s="106"/>
      <c r="D5323" s="107"/>
      <c r="E5323" s="108"/>
      <c r="F5323" s="34" t="s">
        <v>466</v>
      </c>
      <c r="G5323" s="34" t="s">
        <v>467</v>
      </c>
      <c r="H5323" s="34" t="s">
        <v>443</v>
      </c>
      <c r="I5323" s="29"/>
      <c r="J5323" s="35" t="s">
        <v>40</v>
      </c>
      <c r="K5323" s="237"/>
      <c r="L5323" s="237"/>
      <c r="M5323" s="237"/>
      <c r="N5323" s="253"/>
      <c r="O5323" s="253"/>
      <c r="P5323" s="253"/>
    </row>
    <row r="5324" spans="1:20" s="110" customFormat="1" ht="20.100000000000001" customHeight="1">
      <c r="A5324" s="104"/>
      <c r="B5324" s="105"/>
      <c r="C5324" s="106"/>
      <c r="D5324" s="107"/>
      <c r="E5324" s="108"/>
      <c r="F5324" s="34" t="s">
        <v>467</v>
      </c>
      <c r="G5324" s="34" t="s">
        <v>468</v>
      </c>
      <c r="H5324" s="34" t="s">
        <v>443</v>
      </c>
      <c r="I5324" s="29"/>
      <c r="J5324" s="35" t="s">
        <v>40</v>
      </c>
      <c r="K5324" s="237"/>
      <c r="L5324" s="237"/>
      <c r="M5324" s="237"/>
      <c r="N5324" s="253"/>
      <c r="O5324" s="253"/>
      <c r="P5324" s="253"/>
    </row>
    <row r="5325" spans="1:20" s="110" customFormat="1" ht="20.100000000000001" customHeight="1">
      <c r="A5325" s="104"/>
      <c r="B5325" s="105"/>
      <c r="C5325" s="106"/>
      <c r="D5325" s="107"/>
      <c r="E5325" s="108"/>
      <c r="F5325" s="34" t="s">
        <v>468</v>
      </c>
      <c r="G5325" s="34" t="s">
        <v>469</v>
      </c>
      <c r="H5325" s="34" t="s">
        <v>443</v>
      </c>
      <c r="I5325" s="29"/>
      <c r="J5325" s="35" t="s">
        <v>40</v>
      </c>
      <c r="K5325" s="237"/>
      <c r="L5325" s="237"/>
      <c r="M5325" s="237"/>
      <c r="N5325" s="253"/>
      <c r="O5325" s="253"/>
      <c r="P5325" s="253"/>
    </row>
    <row r="5326" spans="1:20" s="110" customFormat="1" ht="20.100000000000001" customHeight="1">
      <c r="A5326" s="104"/>
      <c r="B5326" s="105"/>
      <c r="C5326" s="106"/>
      <c r="D5326" s="107"/>
      <c r="E5326" s="108"/>
      <c r="F5326" s="34" t="s">
        <v>469</v>
      </c>
      <c r="G5326" s="34" t="s">
        <v>470</v>
      </c>
      <c r="H5326" s="34" t="s">
        <v>440</v>
      </c>
      <c r="I5326" s="29"/>
      <c r="J5326" s="35" t="s">
        <v>435</v>
      </c>
      <c r="K5326" s="237"/>
      <c r="L5326" s="237"/>
      <c r="M5326" s="237"/>
      <c r="N5326" s="253"/>
      <c r="O5326" s="253"/>
      <c r="P5326" s="253"/>
    </row>
    <row r="5327" spans="1:20" s="110" customFormat="1" ht="20.100000000000001" customHeight="1">
      <c r="A5327" s="104"/>
      <c r="B5327" s="105"/>
      <c r="C5327" s="106"/>
      <c r="D5327" s="107"/>
      <c r="E5327" s="108"/>
      <c r="F5327" s="34" t="s">
        <v>470</v>
      </c>
      <c r="G5327" s="34" t="s">
        <v>471</v>
      </c>
      <c r="H5327" s="34" t="s">
        <v>443</v>
      </c>
      <c r="I5327" s="29"/>
      <c r="J5327" s="35" t="s">
        <v>40</v>
      </c>
      <c r="K5327" s="237"/>
      <c r="L5327" s="237"/>
      <c r="M5327" s="237"/>
      <c r="N5327" s="253"/>
      <c r="O5327" s="253"/>
      <c r="P5327" s="253"/>
    </row>
    <row r="5328" spans="1:20" s="110" customFormat="1" ht="20.100000000000001" customHeight="1">
      <c r="A5328" s="104"/>
      <c r="B5328" s="105"/>
      <c r="C5328" s="106"/>
      <c r="D5328" s="107"/>
      <c r="E5328" s="108"/>
      <c r="F5328" s="34" t="s">
        <v>471</v>
      </c>
      <c r="G5328" s="34" t="s">
        <v>473</v>
      </c>
      <c r="H5328" s="34" t="s">
        <v>443</v>
      </c>
      <c r="I5328" s="29"/>
      <c r="J5328" s="35" t="s">
        <v>40</v>
      </c>
      <c r="K5328" s="237"/>
      <c r="L5328" s="237"/>
      <c r="M5328" s="237"/>
      <c r="N5328" s="253"/>
      <c r="O5328" s="253"/>
      <c r="P5328" s="253"/>
    </row>
    <row r="5329" spans="1:20" s="110" customFormat="1" ht="20.100000000000001" customHeight="1">
      <c r="A5329" s="104"/>
      <c r="B5329" s="105"/>
      <c r="C5329" s="106"/>
      <c r="D5329" s="107"/>
      <c r="E5329" s="108"/>
      <c r="F5329" s="34" t="s">
        <v>473</v>
      </c>
      <c r="G5329" s="34" t="s">
        <v>474</v>
      </c>
      <c r="H5329" s="34" t="s">
        <v>443</v>
      </c>
      <c r="I5329" s="29"/>
      <c r="J5329" s="35" t="s">
        <v>40</v>
      </c>
      <c r="K5329" s="237"/>
      <c r="L5329" s="237"/>
      <c r="M5329" s="237"/>
      <c r="N5329" s="253"/>
      <c r="O5329" s="253"/>
      <c r="P5329" s="253"/>
    </row>
    <row r="5330" spans="1:20" s="110" customFormat="1" ht="20.100000000000001" customHeight="1">
      <c r="A5330" s="104"/>
      <c r="B5330" s="105"/>
      <c r="C5330" s="106"/>
      <c r="D5330" s="107"/>
      <c r="E5330" s="108"/>
      <c r="F5330" s="34" t="s">
        <v>474</v>
      </c>
      <c r="G5330" s="34" t="s">
        <v>475</v>
      </c>
      <c r="H5330" s="34" t="s">
        <v>443</v>
      </c>
      <c r="I5330" s="29"/>
      <c r="J5330" s="35" t="s">
        <v>40</v>
      </c>
      <c r="K5330" s="237"/>
      <c r="L5330" s="237"/>
      <c r="M5330" s="237"/>
      <c r="N5330" s="253"/>
      <c r="O5330" s="253"/>
      <c r="P5330" s="253"/>
    </row>
    <row r="5331" spans="1:20" s="110" customFormat="1" ht="20.100000000000001" customHeight="1">
      <c r="A5331" s="104"/>
      <c r="B5331" s="105"/>
      <c r="C5331" s="106"/>
      <c r="D5331" s="107"/>
      <c r="E5331" s="108"/>
      <c r="F5331" s="34" t="s">
        <v>475</v>
      </c>
      <c r="G5331" s="34" t="s">
        <v>476</v>
      </c>
      <c r="H5331" s="34" t="s">
        <v>443</v>
      </c>
      <c r="I5331" s="29"/>
      <c r="J5331" s="35" t="s">
        <v>40</v>
      </c>
      <c r="K5331" s="237"/>
      <c r="L5331" s="237"/>
      <c r="M5331" s="237"/>
      <c r="N5331" s="253"/>
      <c r="O5331" s="253"/>
      <c r="P5331" s="253"/>
    </row>
    <row r="5332" spans="1:20" s="110" customFormat="1" ht="20.100000000000001" customHeight="1">
      <c r="A5332" s="104"/>
      <c r="B5332" s="105"/>
      <c r="C5332" s="106"/>
      <c r="D5332" s="107"/>
      <c r="E5332" s="108"/>
      <c r="F5332" s="34" t="s">
        <v>476</v>
      </c>
      <c r="G5332" s="34" t="s">
        <v>477</v>
      </c>
      <c r="H5332" s="34" t="s">
        <v>440</v>
      </c>
      <c r="I5332" s="29"/>
      <c r="J5332" s="35" t="s">
        <v>435</v>
      </c>
      <c r="K5332" s="237"/>
      <c r="L5332" s="237"/>
      <c r="M5332" s="237"/>
      <c r="N5332" s="253"/>
      <c r="O5332" s="253"/>
      <c r="P5332" s="253"/>
    </row>
    <row r="5333" spans="1:20" s="110" customFormat="1" ht="20.100000000000001" customHeight="1">
      <c r="A5333" s="104"/>
      <c r="B5333" s="105"/>
      <c r="C5333" s="106"/>
      <c r="D5333" s="107"/>
      <c r="E5333" s="108"/>
      <c r="F5333" s="34" t="s">
        <v>477</v>
      </c>
      <c r="G5333" s="34" t="s">
        <v>782</v>
      </c>
      <c r="H5333" s="34" t="s">
        <v>443</v>
      </c>
      <c r="I5333" s="29"/>
      <c r="J5333" s="35" t="s">
        <v>40</v>
      </c>
      <c r="K5333" s="237"/>
      <c r="L5333" s="237"/>
      <c r="M5333" s="237"/>
      <c r="N5333" s="253"/>
      <c r="O5333" s="253"/>
      <c r="P5333" s="253"/>
    </row>
    <row r="5334" spans="1:20" s="25" customFormat="1" ht="20.100000000000001" customHeight="1">
      <c r="A5334" s="20"/>
      <c r="B5334" s="44"/>
      <c r="C5334" s="41"/>
      <c r="D5334" s="42"/>
      <c r="E5334" s="43"/>
      <c r="F5334" s="44"/>
      <c r="G5334" s="44"/>
      <c r="H5334" s="44"/>
      <c r="I5334" s="20"/>
      <c r="J5334" s="24"/>
      <c r="K5334" s="226"/>
      <c r="L5334" s="226"/>
      <c r="M5334" s="226"/>
      <c r="N5334" s="239"/>
      <c r="O5334" s="239"/>
      <c r="P5334" s="239"/>
    </row>
    <row r="5335" spans="1:20" s="25" customFormat="1" ht="20.100000000000001" customHeight="1">
      <c r="A5335" s="20"/>
      <c r="B5335" s="44"/>
      <c r="C5335" s="41"/>
      <c r="D5335" s="42"/>
      <c r="E5335" s="43"/>
      <c r="F5335" s="44"/>
      <c r="G5335" s="44"/>
      <c r="H5335" s="44"/>
      <c r="I5335" s="20"/>
      <c r="J5335" s="24"/>
      <c r="K5335" s="226"/>
      <c r="L5335" s="226"/>
      <c r="M5335" s="226"/>
      <c r="N5335" s="239"/>
      <c r="O5335" s="239"/>
      <c r="P5335" s="239"/>
    </row>
    <row r="5336" spans="1:20" s="118" customFormat="1" ht="20.100000000000001" customHeight="1">
      <c r="A5336" s="112"/>
      <c r="B5336" s="113">
        <v>363</v>
      </c>
      <c r="C5336" s="114">
        <v>4.0170000000000003</v>
      </c>
      <c r="D5336" s="115" t="s">
        <v>372</v>
      </c>
      <c r="E5336" s="116">
        <v>1.7549999999999999</v>
      </c>
      <c r="F5336" s="113" t="s">
        <v>433</v>
      </c>
      <c r="G5336" s="113" t="s">
        <v>447</v>
      </c>
      <c r="H5336" s="113" t="s">
        <v>434</v>
      </c>
      <c r="I5336" s="112"/>
      <c r="J5336" s="117" t="s">
        <v>435</v>
      </c>
      <c r="K5336" s="238" t="s">
        <v>434</v>
      </c>
      <c r="L5336" s="238">
        <f>COUNTIF(H5336:H5343,"B")</f>
        <v>6</v>
      </c>
      <c r="M5336" s="238">
        <v>200</v>
      </c>
      <c r="N5336" s="254">
        <f>L5336*M5336</f>
        <v>1200</v>
      </c>
      <c r="O5336" s="254">
        <v>155</v>
      </c>
      <c r="P5336" s="254">
        <f>O5336+N5336</f>
        <v>1355</v>
      </c>
      <c r="Q5336" s="119">
        <f>P5336/P5340</f>
        <v>0.77207977207977208</v>
      </c>
      <c r="R5336" s="119"/>
      <c r="S5336" s="119"/>
      <c r="T5336" s="119"/>
    </row>
    <row r="5337" spans="1:20" s="118" customFormat="1" ht="20.100000000000001" customHeight="1">
      <c r="A5337" s="112"/>
      <c r="B5337" s="113"/>
      <c r="C5337" s="114"/>
      <c r="D5337" s="115"/>
      <c r="E5337" s="116"/>
      <c r="F5337" s="113" t="s">
        <v>447</v>
      </c>
      <c r="G5337" s="113" t="s">
        <v>451</v>
      </c>
      <c r="H5337" s="113" t="s">
        <v>434</v>
      </c>
      <c r="I5337" s="112"/>
      <c r="J5337" s="117" t="s">
        <v>435</v>
      </c>
      <c r="K5337" s="238" t="s">
        <v>438</v>
      </c>
      <c r="L5337" s="238">
        <f>COUNTIF(H5336:H5343,"S")</f>
        <v>1</v>
      </c>
      <c r="M5337" s="238">
        <v>200</v>
      </c>
      <c r="N5337" s="254">
        <f>L5337*M5337</f>
        <v>200</v>
      </c>
      <c r="O5337" s="254"/>
      <c r="P5337" s="254">
        <f>N5337+O5337</f>
        <v>200</v>
      </c>
      <c r="Q5337" s="119">
        <f>P5337/P5340</f>
        <v>0.11396011396011396</v>
      </c>
      <c r="R5337" s="119"/>
      <c r="S5337" s="119"/>
      <c r="T5337" s="119"/>
    </row>
    <row r="5338" spans="1:20" s="118" customFormat="1" ht="20.100000000000001" customHeight="1">
      <c r="A5338" s="112"/>
      <c r="B5338" s="113"/>
      <c r="C5338" s="114"/>
      <c r="D5338" s="115"/>
      <c r="E5338" s="116"/>
      <c r="F5338" s="113" t="s">
        <v>451</v>
      </c>
      <c r="G5338" s="113" t="s">
        <v>454</v>
      </c>
      <c r="H5338" s="113" t="s">
        <v>434</v>
      </c>
      <c r="I5338" s="112"/>
      <c r="J5338" s="117" t="s">
        <v>435</v>
      </c>
      <c r="K5338" s="238" t="s">
        <v>440</v>
      </c>
      <c r="L5338" s="238">
        <f>COUNTIF(H5336:H5343,"RR")</f>
        <v>1</v>
      </c>
      <c r="M5338" s="238">
        <v>200</v>
      </c>
      <c r="N5338" s="254">
        <f>L5338*M5338</f>
        <v>200</v>
      </c>
      <c r="O5338" s="254"/>
      <c r="P5338" s="254">
        <f>N5338+O5338</f>
        <v>200</v>
      </c>
      <c r="Q5338" s="119">
        <f>P5338/P5340</f>
        <v>0.11396011396011396</v>
      </c>
      <c r="R5338" s="119"/>
      <c r="S5338" s="119"/>
      <c r="T5338" s="119"/>
    </row>
    <row r="5339" spans="1:20" s="118" customFormat="1" ht="20.100000000000001" customHeight="1">
      <c r="A5339" s="112"/>
      <c r="B5339" s="113"/>
      <c r="C5339" s="114"/>
      <c r="D5339" s="115"/>
      <c r="E5339" s="116"/>
      <c r="F5339" s="113" t="s">
        <v>454</v>
      </c>
      <c r="G5339" s="113" t="s">
        <v>455</v>
      </c>
      <c r="H5339" s="113" t="s">
        <v>434</v>
      </c>
      <c r="I5339" s="112"/>
      <c r="J5339" s="117" t="s">
        <v>435</v>
      </c>
      <c r="K5339" s="238" t="s">
        <v>443</v>
      </c>
      <c r="L5339" s="238">
        <f>COUNTIF(H5336:H5344,"RB")</f>
        <v>0</v>
      </c>
      <c r="M5339" s="238">
        <v>200</v>
      </c>
      <c r="N5339" s="254">
        <f>L5339*M5339</f>
        <v>0</v>
      </c>
      <c r="O5339" s="254"/>
      <c r="P5339" s="254">
        <f>N5339+O5339</f>
        <v>0</v>
      </c>
      <c r="Q5339" s="119">
        <f>P5339/P5340</f>
        <v>0</v>
      </c>
      <c r="R5339" s="119"/>
      <c r="S5339" s="119"/>
      <c r="T5339" s="119"/>
    </row>
    <row r="5340" spans="1:20" s="118" customFormat="1" ht="20.100000000000001" customHeight="1">
      <c r="A5340" s="112"/>
      <c r="B5340" s="113"/>
      <c r="C5340" s="114"/>
      <c r="D5340" s="115"/>
      <c r="E5340" s="116"/>
      <c r="F5340" s="113" t="s">
        <v>455</v>
      </c>
      <c r="G5340" s="113" t="s">
        <v>456</v>
      </c>
      <c r="H5340" s="113" t="s">
        <v>434</v>
      </c>
      <c r="I5340" s="112"/>
      <c r="J5340" s="117" t="s">
        <v>435</v>
      </c>
      <c r="K5340" s="238"/>
      <c r="L5340" s="238"/>
      <c r="M5340" s="238"/>
      <c r="N5340" s="254"/>
      <c r="O5340" s="254"/>
      <c r="P5340" s="254">
        <f>SUM(P5336:P5339)</f>
        <v>1755</v>
      </c>
      <c r="Q5340" s="119">
        <f>SUM(Q5336:Q5339)</f>
        <v>1</v>
      </c>
      <c r="R5340" s="119"/>
      <c r="S5340" s="119"/>
      <c r="T5340" s="119"/>
    </row>
    <row r="5341" spans="1:20" s="118" customFormat="1" ht="20.100000000000001" customHeight="1">
      <c r="A5341" s="112"/>
      <c r="B5341" s="113"/>
      <c r="C5341" s="114"/>
      <c r="D5341" s="115"/>
      <c r="E5341" s="116"/>
      <c r="F5341" s="113" t="s">
        <v>456</v>
      </c>
      <c r="G5341" s="113" t="s">
        <v>457</v>
      </c>
      <c r="H5341" s="113" t="s">
        <v>438</v>
      </c>
      <c r="I5341" s="112"/>
      <c r="J5341" s="117" t="s">
        <v>435</v>
      </c>
      <c r="K5341" s="238"/>
      <c r="L5341" s="238"/>
      <c r="M5341" s="238"/>
      <c r="N5341" s="254"/>
      <c r="O5341" s="254"/>
      <c r="P5341" s="254"/>
    </row>
    <row r="5342" spans="1:20" s="118" customFormat="1" ht="20.100000000000001" customHeight="1">
      <c r="A5342" s="112"/>
      <c r="B5342" s="113"/>
      <c r="C5342" s="114"/>
      <c r="D5342" s="115"/>
      <c r="E5342" s="116"/>
      <c r="F5342" s="113" t="s">
        <v>457</v>
      </c>
      <c r="G5342" s="113" t="s">
        <v>460</v>
      </c>
      <c r="H5342" s="113" t="s">
        <v>440</v>
      </c>
      <c r="I5342" s="112"/>
      <c r="J5342" s="117" t="s">
        <v>435</v>
      </c>
      <c r="K5342" s="238"/>
      <c r="L5342" s="238"/>
      <c r="M5342" s="238"/>
      <c r="N5342" s="254"/>
      <c r="O5342" s="254"/>
      <c r="P5342" s="254"/>
    </row>
    <row r="5343" spans="1:20" s="118" customFormat="1" ht="20.100000000000001" customHeight="1">
      <c r="A5343" s="112"/>
      <c r="B5343" s="113"/>
      <c r="C5343" s="114"/>
      <c r="D5343" s="115"/>
      <c r="E5343" s="116"/>
      <c r="F5343" s="113" t="s">
        <v>460</v>
      </c>
      <c r="G5343" s="113" t="s">
        <v>463</v>
      </c>
      <c r="H5343" s="113" t="s">
        <v>434</v>
      </c>
      <c r="I5343" s="112"/>
      <c r="J5343" s="117" t="s">
        <v>435</v>
      </c>
      <c r="K5343" s="238"/>
      <c r="L5343" s="238"/>
      <c r="M5343" s="238"/>
      <c r="N5343" s="254"/>
      <c r="O5343" s="254"/>
      <c r="P5343" s="254"/>
    </row>
    <row r="5344" spans="1:20" s="118" customFormat="1" ht="20.100000000000001" customHeight="1">
      <c r="A5344" s="112"/>
      <c r="B5344" s="113"/>
      <c r="C5344" s="114"/>
      <c r="D5344" s="115"/>
      <c r="E5344" s="116"/>
      <c r="F5344" s="113" t="s">
        <v>463</v>
      </c>
      <c r="G5344" s="113" t="s">
        <v>783</v>
      </c>
      <c r="H5344" s="113" t="s">
        <v>434</v>
      </c>
      <c r="I5344" s="112"/>
      <c r="J5344" s="117" t="s">
        <v>435</v>
      </c>
      <c r="K5344" s="238"/>
      <c r="L5344" s="238"/>
      <c r="M5344" s="238"/>
      <c r="N5344" s="254"/>
      <c r="O5344" s="254"/>
      <c r="P5344" s="254"/>
    </row>
    <row r="5345" spans="1:20" s="25" customFormat="1" ht="20.100000000000001" customHeight="1">
      <c r="A5345" s="20"/>
      <c r="B5345" s="44"/>
      <c r="C5345" s="41"/>
      <c r="D5345" s="42"/>
      <c r="E5345" s="43"/>
      <c r="F5345" s="44"/>
      <c r="G5345" s="44"/>
      <c r="H5345" s="44"/>
      <c r="I5345" s="20"/>
      <c r="J5345" s="24"/>
      <c r="K5345" s="226"/>
      <c r="L5345" s="226"/>
      <c r="M5345" s="226"/>
      <c r="N5345" s="239"/>
      <c r="O5345" s="239"/>
      <c r="P5345" s="239"/>
    </row>
    <row r="5346" spans="1:20" s="25" customFormat="1" ht="20.100000000000001" customHeight="1">
      <c r="A5346" s="20"/>
      <c r="B5346" s="44"/>
      <c r="C5346" s="41"/>
      <c r="D5346" s="42"/>
      <c r="E5346" s="43"/>
      <c r="F5346" s="44"/>
      <c r="G5346" s="44"/>
      <c r="H5346" s="44"/>
      <c r="I5346" s="20"/>
      <c r="J5346" s="24"/>
      <c r="K5346" s="226"/>
      <c r="L5346" s="226"/>
      <c r="M5346" s="226"/>
      <c r="N5346" s="239"/>
      <c r="O5346" s="239"/>
      <c r="P5346" s="239"/>
    </row>
    <row r="5347" spans="1:20" s="110" customFormat="1" ht="20.100000000000001" customHeight="1">
      <c r="A5347" s="104"/>
      <c r="B5347" s="105">
        <v>364</v>
      </c>
      <c r="C5347" s="106">
        <v>4.0179999999999998</v>
      </c>
      <c r="D5347" s="107" t="s">
        <v>373</v>
      </c>
      <c r="E5347" s="108">
        <v>2.7080000000000002</v>
      </c>
      <c r="F5347" s="105" t="s">
        <v>433</v>
      </c>
      <c r="G5347" s="105" t="s">
        <v>447</v>
      </c>
      <c r="H5347" s="105" t="s">
        <v>434</v>
      </c>
      <c r="I5347" s="104"/>
      <c r="J5347" s="109" t="s">
        <v>435</v>
      </c>
      <c r="K5347" s="237" t="s">
        <v>434</v>
      </c>
      <c r="L5347" s="237">
        <f>COUNTIF(H5347:H5359,"B")</f>
        <v>13</v>
      </c>
      <c r="M5347" s="237">
        <v>200</v>
      </c>
      <c r="N5347" s="253">
        <f>L5347*M5347</f>
        <v>2600</v>
      </c>
      <c r="O5347" s="253">
        <v>108</v>
      </c>
      <c r="P5347" s="253">
        <f>O5347+N5347</f>
        <v>2708</v>
      </c>
      <c r="Q5347" s="111">
        <f>P5347/P5351</f>
        <v>1</v>
      </c>
      <c r="R5347" s="111"/>
      <c r="S5347" s="111"/>
      <c r="T5347" s="111"/>
    </row>
    <row r="5348" spans="1:20" s="110" customFormat="1" ht="20.100000000000001" customHeight="1">
      <c r="A5348" s="104"/>
      <c r="B5348" s="105"/>
      <c r="C5348" s="106"/>
      <c r="D5348" s="107"/>
      <c r="E5348" s="108"/>
      <c r="F5348" s="105" t="s">
        <v>447</v>
      </c>
      <c r="G5348" s="105" t="s">
        <v>451</v>
      </c>
      <c r="H5348" s="105" t="s">
        <v>434</v>
      </c>
      <c r="I5348" s="104"/>
      <c r="J5348" s="109" t="s">
        <v>435</v>
      </c>
      <c r="K5348" s="237" t="s">
        <v>438</v>
      </c>
      <c r="L5348" s="237">
        <f>COUNTIF(H5347:H5360,"S")</f>
        <v>0</v>
      </c>
      <c r="M5348" s="237">
        <v>200</v>
      </c>
      <c r="N5348" s="253">
        <f>L5348*M5348</f>
        <v>0</v>
      </c>
      <c r="O5348" s="253"/>
      <c r="P5348" s="253">
        <f>N5348+O5348</f>
        <v>0</v>
      </c>
      <c r="Q5348" s="111">
        <f>P5348/P5351</f>
        <v>0</v>
      </c>
      <c r="R5348" s="111"/>
      <c r="S5348" s="111"/>
      <c r="T5348" s="111"/>
    </row>
    <row r="5349" spans="1:20" s="110" customFormat="1" ht="20.100000000000001" customHeight="1">
      <c r="A5349" s="104"/>
      <c r="B5349" s="105"/>
      <c r="C5349" s="106"/>
      <c r="D5349" s="107"/>
      <c r="E5349" s="108"/>
      <c r="F5349" s="105" t="s">
        <v>451</v>
      </c>
      <c r="G5349" s="105" t="s">
        <v>454</v>
      </c>
      <c r="H5349" s="105" t="s">
        <v>434</v>
      </c>
      <c r="I5349" s="104"/>
      <c r="J5349" s="109" t="s">
        <v>435</v>
      </c>
      <c r="K5349" s="237" t="s">
        <v>440</v>
      </c>
      <c r="L5349" s="237">
        <f>COUNTIF(H5347:H5360,"RR")</f>
        <v>0</v>
      </c>
      <c r="M5349" s="237">
        <v>200</v>
      </c>
      <c r="N5349" s="253">
        <f>L5349*M5349</f>
        <v>0</v>
      </c>
      <c r="O5349" s="253"/>
      <c r="P5349" s="253">
        <f>N5349+O5349</f>
        <v>0</v>
      </c>
      <c r="Q5349" s="111">
        <f>P5349/P5351</f>
        <v>0</v>
      </c>
      <c r="R5349" s="111"/>
      <c r="S5349" s="111"/>
      <c r="T5349" s="111"/>
    </row>
    <row r="5350" spans="1:20" s="110" customFormat="1" ht="20.100000000000001" customHeight="1">
      <c r="A5350" s="104"/>
      <c r="B5350" s="105"/>
      <c r="C5350" s="106"/>
      <c r="D5350" s="107"/>
      <c r="E5350" s="108"/>
      <c r="F5350" s="105" t="s">
        <v>454</v>
      </c>
      <c r="G5350" s="105" t="s">
        <v>455</v>
      </c>
      <c r="H5350" s="105" t="s">
        <v>434</v>
      </c>
      <c r="I5350" s="104"/>
      <c r="J5350" s="109" t="s">
        <v>435</v>
      </c>
      <c r="K5350" s="237" t="s">
        <v>443</v>
      </c>
      <c r="L5350" s="237">
        <f>COUNTIF(H5347:H5360,"RB")</f>
        <v>0</v>
      </c>
      <c r="M5350" s="237">
        <v>200</v>
      </c>
      <c r="N5350" s="253">
        <f>L5350*M5350</f>
        <v>0</v>
      </c>
      <c r="O5350" s="253"/>
      <c r="P5350" s="253">
        <f>N5350+O5350</f>
        <v>0</v>
      </c>
      <c r="Q5350" s="111">
        <f>P5350/P5351</f>
        <v>0</v>
      </c>
      <c r="R5350" s="111"/>
      <c r="S5350" s="111"/>
      <c r="T5350" s="111"/>
    </row>
    <row r="5351" spans="1:20" s="110" customFormat="1" ht="20.100000000000001" customHeight="1">
      <c r="A5351" s="104"/>
      <c r="B5351" s="105"/>
      <c r="C5351" s="106"/>
      <c r="D5351" s="107"/>
      <c r="E5351" s="108"/>
      <c r="F5351" s="105" t="s">
        <v>455</v>
      </c>
      <c r="G5351" s="105" t="s">
        <v>456</v>
      </c>
      <c r="H5351" s="105" t="s">
        <v>434</v>
      </c>
      <c r="I5351" s="104"/>
      <c r="J5351" s="109" t="s">
        <v>435</v>
      </c>
      <c r="K5351" s="237"/>
      <c r="L5351" s="237"/>
      <c r="M5351" s="237"/>
      <c r="N5351" s="253"/>
      <c r="O5351" s="253"/>
      <c r="P5351" s="253">
        <f>SUM(P5347:P5350)</f>
        <v>2708</v>
      </c>
      <c r="Q5351" s="111">
        <f>SUM(Q5347:Q5350)</f>
        <v>1</v>
      </c>
      <c r="R5351" s="111"/>
      <c r="S5351" s="111"/>
      <c r="T5351" s="111"/>
    </row>
    <row r="5352" spans="1:20" s="110" customFormat="1" ht="20.100000000000001" customHeight="1">
      <c r="A5352" s="104"/>
      <c r="B5352" s="105"/>
      <c r="C5352" s="106"/>
      <c r="D5352" s="107"/>
      <c r="E5352" s="108"/>
      <c r="F5352" s="105" t="s">
        <v>456</v>
      </c>
      <c r="G5352" s="105" t="s">
        <v>457</v>
      </c>
      <c r="H5352" s="105" t="s">
        <v>434</v>
      </c>
      <c r="I5352" s="104"/>
      <c r="J5352" s="109" t="s">
        <v>435</v>
      </c>
      <c r="K5352" s="237"/>
      <c r="L5352" s="237"/>
      <c r="M5352" s="237"/>
      <c r="N5352" s="253"/>
      <c r="O5352" s="253"/>
      <c r="P5352" s="253"/>
    </row>
    <row r="5353" spans="1:20" s="110" customFormat="1" ht="20.100000000000001" customHeight="1">
      <c r="A5353" s="104"/>
      <c r="B5353" s="105"/>
      <c r="C5353" s="106"/>
      <c r="D5353" s="107"/>
      <c r="E5353" s="108"/>
      <c r="F5353" s="105" t="s">
        <v>457</v>
      </c>
      <c r="G5353" s="105" t="s">
        <v>460</v>
      </c>
      <c r="H5353" s="105" t="s">
        <v>434</v>
      </c>
      <c r="I5353" s="104"/>
      <c r="J5353" s="109" t="s">
        <v>435</v>
      </c>
      <c r="K5353" s="237"/>
      <c r="L5353" s="237"/>
      <c r="M5353" s="237"/>
      <c r="N5353" s="253"/>
      <c r="O5353" s="253"/>
      <c r="P5353" s="253"/>
    </row>
    <row r="5354" spans="1:20" s="110" customFormat="1" ht="20.100000000000001" customHeight="1">
      <c r="A5354" s="104"/>
      <c r="B5354" s="105"/>
      <c r="C5354" s="106"/>
      <c r="D5354" s="107"/>
      <c r="E5354" s="108"/>
      <c r="F5354" s="105" t="s">
        <v>460</v>
      </c>
      <c r="G5354" s="105" t="s">
        <v>463</v>
      </c>
      <c r="H5354" s="105" t="s">
        <v>434</v>
      </c>
      <c r="I5354" s="104"/>
      <c r="J5354" s="109" t="s">
        <v>435</v>
      </c>
      <c r="K5354" s="237"/>
      <c r="L5354" s="237"/>
      <c r="M5354" s="237"/>
      <c r="N5354" s="253"/>
      <c r="O5354" s="253"/>
      <c r="P5354" s="253"/>
    </row>
    <row r="5355" spans="1:20" s="110" customFormat="1" ht="20.100000000000001" customHeight="1">
      <c r="A5355" s="104"/>
      <c r="B5355" s="105"/>
      <c r="C5355" s="106"/>
      <c r="D5355" s="107"/>
      <c r="E5355" s="108"/>
      <c r="F5355" s="105" t="s">
        <v>463</v>
      </c>
      <c r="G5355" s="105" t="s">
        <v>464</v>
      </c>
      <c r="H5355" s="105" t="s">
        <v>434</v>
      </c>
      <c r="I5355" s="104"/>
      <c r="J5355" s="109" t="s">
        <v>435</v>
      </c>
      <c r="K5355" s="237"/>
      <c r="L5355" s="237"/>
      <c r="M5355" s="237"/>
      <c r="N5355" s="253"/>
      <c r="O5355" s="253"/>
      <c r="P5355" s="253"/>
    </row>
    <row r="5356" spans="1:20" s="110" customFormat="1" ht="20.100000000000001" customHeight="1">
      <c r="A5356" s="104"/>
      <c r="B5356" s="105"/>
      <c r="C5356" s="106"/>
      <c r="D5356" s="107"/>
      <c r="E5356" s="108"/>
      <c r="F5356" s="105" t="s">
        <v>464</v>
      </c>
      <c r="G5356" s="105" t="s">
        <v>465</v>
      </c>
      <c r="H5356" s="105" t="s">
        <v>434</v>
      </c>
      <c r="I5356" s="104"/>
      <c r="J5356" s="109" t="s">
        <v>435</v>
      </c>
      <c r="K5356" s="237"/>
      <c r="L5356" s="237"/>
      <c r="M5356" s="237"/>
      <c r="N5356" s="253"/>
      <c r="O5356" s="253"/>
      <c r="P5356" s="253"/>
    </row>
    <row r="5357" spans="1:20" s="110" customFormat="1" ht="20.100000000000001" customHeight="1">
      <c r="A5357" s="104"/>
      <c r="B5357" s="105"/>
      <c r="C5357" s="106"/>
      <c r="D5357" s="107"/>
      <c r="E5357" s="108"/>
      <c r="F5357" s="105" t="s">
        <v>465</v>
      </c>
      <c r="G5357" s="105" t="s">
        <v>466</v>
      </c>
      <c r="H5357" s="105" t="s">
        <v>434</v>
      </c>
      <c r="I5357" s="104"/>
      <c r="J5357" s="109" t="s">
        <v>435</v>
      </c>
      <c r="K5357" s="237"/>
      <c r="L5357" s="237"/>
      <c r="M5357" s="237"/>
      <c r="N5357" s="253"/>
      <c r="O5357" s="253"/>
      <c r="P5357" s="253"/>
    </row>
    <row r="5358" spans="1:20" s="110" customFormat="1" ht="20.100000000000001" customHeight="1">
      <c r="A5358" s="104"/>
      <c r="B5358" s="105"/>
      <c r="C5358" s="106"/>
      <c r="D5358" s="107"/>
      <c r="E5358" s="108"/>
      <c r="F5358" s="105" t="s">
        <v>466</v>
      </c>
      <c r="G5358" s="105" t="s">
        <v>467</v>
      </c>
      <c r="H5358" s="105" t="s">
        <v>434</v>
      </c>
      <c r="I5358" s="104"/>
      <c r="J5358" s="109" t="s">
        <v>435</v>
      </c>
      <c r="K5358" s="237"/>
      <c r="L5358" s="237"/>
      <c r="M5358" s="237"/>
      <c r="N5358" s="253"/>
      <c r="O5358" s="253"/>
      <c r="P5358" s="253"/>
    </row>
    <row r="5359" spans="1:20" s="110" customFormat="1" ht="20.100000000000001" customHeight="1">
      <c r="A5359" s="104"/>
      <c r="B5359" s="105"/>
      <c r="C5359" s="106"/>
      <c r="D5359" s="107"/>
      <c r="E5359" s="108"/>
      <c r="F5359" s="105" t="s">
        <v>467</v>
      </c>
      <c r="G5359" s="105" t="s">
        <v>468</v>
      </c>
      <c r="H5359" s="105" t="s">
        <v>434</v>
      </c>
      <c r="I5359" s="104"/>
      <c r="J5359" s="109" t="s">
        <v>435</v>
      </c>
      <c r="K5359" s="237"/>
      <c r="L5359" s="237"/>
      <c r="M5359" s="237"/>
      <c r="N5359" s="253"/>
      <c r="O5359" s="253"/>
      <c r="P5359" s="253"/>
    </row>
    <row r="5360" spans="1:20" s="110" customFormat="1" ht="20.100000000000001" customHeight="1">
      <c r="A5360" s="104"/>
      <c r="B5360" s="105"/>
      <c r="C5360" s="106"/>
      <c r="D5360" s="107"/>
      <c r="E5360" s="108"/>
      <c r="F5360" s="105" t="s">
        <v>468</v>
      </c>
      <c r="G5360" s="105" t="s">
        <v>784</v>
      </c>
      <c r="H5360" s="105" t="s">
        <v>434</v>
      </c>
      <c r="I5360" s="104"/>
      <c r="J5360" s="109" t="s">
        <v>435</v>
      </c>
      <c r="K5360" s="237"/>
      <c r="L5360" s="237"/>
      <c r="M5360" s="237"/>
      <c r="N5360" s="253"/>
      <c r="O5360" s="253"/>
      <c r="P5360" s="253"/>
    </row>
    <row r="5361" spans="1:20" s="25" customFormat="1" ht="20.100000000000001" customHeight="1">
      <c r="A5361" s="20"/>
      <c r="B5361" s="44"/>
      <c r="C5361" s="41"/>
      <c r="D5361" s="42"/>
      <c r="E5361" s="43"/>
      <c r="F5361" s="44"/>
      <c r="G5361" s="44"/>
      <c r="H5361" s="44"/>
      <c r="I5361" s="20"/>
      <c r="J5361" s="24"/>
      <c r="K5361" s="226"/>
      <c r="L5361" s="226"/>
      <c r="M5361" s="226"/>
      <c r="N5361" s="239"/>
      <c r="O5361" s="239"/>
      <c r="P5361" s="239"/>
    </row>
    <row r="5362" spans="1:20" s="25" customFormat="1" ht="20.100000000000001" customHeight="1">
      <c r="A5362" s="20"/>
      <c r="B5362" s="44"/>
      <c r="C5362" s="41"/>
      <c r="D5362" s="42"/>
      <c r="E5362" s="43"/>
      <c r="F5362" s="44"/>
      <c r="G5362" s="44"/>
      <c r="H5362" s="44"/>
      <c r="I5362" s="20"/>
      <c r="J5362" s="24"/>
      <c r="K5362" s="226"/>
      <c r="L5362" s="226"/>
      <c r="M5362" s="226"/>
      <c r="N5362" s="239"/>
      <c r="O5362" s="239"/>
      <c r="P5362" s="239"/>
    </row>
    <row r="5363" spans="1:20" s="25" customFormat="1" ht="20.100000000000001" customHeight="1">
      <c r="A5363" s="20"/>
      <c r="B5363" s="44">
        <v>365</v>
      </c>
      <c r="C5363" s="41">
        <v>4.0190000000000001</v>
      </c>
      <c r="D5363" s="42" t="s">
        <v>374</v>
      </c>
      <c r="E5363" s="43">
        <v>2.25</v>
      </c>
      <c r="F5363" s="44" t="s">
        <v>433</v>
      </c>
      <c r="G5363" s="44" t="s">
        <v>447</v>
      </c>
      <c r="H5363" s="44" t="s">
        <v>434</v>
      </c>
      <c r="I5363" s="20"/>
      <c r="J5363" s="24" t="s">
        <v>435</v>
      </c>
      <c r="K5363" s="226" t="s">
        <v>434</v>
      </c>
      <c r="L5363" s="226">
        <f>COUNTIF(H5363:H5374,"B")</f>
        <v>12</v>
      </c>
      <c r="M5363" s="226">
        <v>200</v>
      </c>
      <c r="N5363" s="239">
        <f>L5363*M5363</f>
        <v>2400</v>
      </c>
      <c r="O5363" s="239">
        <v>50</v>
      </c>
      <c r="P5363" s="239">
        <f>O5363+N5363</f>
        <v>2450</v>
      </c>
      <c r="Q5363" s="45">
        <f>P5363/P5367</f>
        <v>1</v>
      </c>
      <c r="R5363" s="45"/>
      <c r="S5363" s="45"/>
      <c r="T5363" s="45"/>
    </row>
    <row r="5364" spans="1:20" s="25" customFormat="1" ht="20.100000000000001" customHeight="1">
      <c r="A5364" s="20"/>
      <c r="B5364" s="44"/>
      <c r="C5364" s="41"/>
      <c r="D5364" s="42"/>
      <c r="E5364" s="43"/>
      <c r="F5364" s="44" t="s">
        <v>447</v>
      </c>
      <c r="G5364" s="44" t="s">
        <v>451</v>
      </c>
      <c r="H5364" s="44" t="s">
        <v>434</v>
      </c>
      <c r="I5364" s="20"/>
      <c r="J5364" s="24" t="s">
        <v>435</v>
      </c>
      <c r="K5364" s="226" t="s">
        <v>438</v>
      </c>
      <c r="L5364" s="226">
        <f>COUNTIF(H5363:H5374,"S")</f>
        <v>0</v>
      </c>
      <c r="M5364" s="226">
        <v>200</v>
      </c>
      <c r="N5364" s="239">
        <f>L5364*M5364</f>
        <v>0</v>
      </c>
      <c r="O5364" s="239"/>
      <c r="P5364" s="239">
        <f>N5364+O5364</f>
        <v>0</v>
      </c>
      <c r="Q5364" s="45">
        <f>P5364/P5367</f>
        <v>0</v>
      </c>
      <c r="R5364" s="45"/>
      <c r="S5364" s="45"/>
      <c r="T5364" s="45"/>
    </row>
    <row r="5365" spans="1:20" s="25" customFormat="1" ht="20.100000000000001" customHeight="1">
      <c r="A5365" s="20"/>
      <c r="B5365" s="44"/>
      <c r="C5365" s="41"/>
      <c r="D5365" s="42"/>
      <c r="E5365" s="43"/>
      <c r="F5365" s="44" t="s">
        <v>451</v>
      </c>
      <c r="G5365" s="44" t="s">
        <v>454</v>
      </c>
      <c r="H5365" s="44" t="s">
        <v>434</v>
      </c>
      <c r="I5365" s="20"/>
      <c r="J5365" s="24" t="s">
        <v>435</v>
      </c>
      <c r="K5365" s="226" t="s">
        <v>440</v>
      </c>
      <c r="L5365" s="226">
        <f>COUNTIF(H5363:H5374,"RR")</f>
        <v>0</v>
      </c>
      <c r="M5365" s="226">
        <v>200</v>
      </c>
      <c r="N5365" s="239">
        <f>L5365*M5365</f>
        <v>0</v>
      </c>
      <c r="O5365" s="239"/>
      <c r="P5365" s="239">
        <f>N5365+O5365</f>
        <v>0</v>
      </c>
      <c r="Q5365" s="45">
        <f>P5365/P5367</f>
        <v>0</v>
      </c>
      <c r="R5365" s="45"/>
      <c r="S5365" s="45"/>
      <c r="T5365" s="45"/>
    </row>
    <row r="5366" spans="1:20" s="25" customFormat="1" ht="20.100000000000001" customHeight="1">
      <c r="A5366" s="20"/>
      <c r="B5366" s="44"/>
      <c r="C5366" s="41"/>
      <c r="D5366" s="42"/>
      <c r="E5366" s="43"/>
      <c r="F5366" s="44" t="s">
        <v>454</v>
      </c>
      <c r="G5366" s="44" t="s">
        <v>455</v>
      </c>
      <c r="H5366" s="44" t="s">
        <v>434</v>
      </c>
      <c r="I5366" s="20"/>
      <c r="J5366" s="24" t="s">
        <v>435</v>
      </c>
      <c r="K5366" s="226" t="s">
        <v>443</v>
      </c>
      <c r="L5366" s="226">
        <f>COUNTIF(H5363:H5374,"RB")</f>
        <v>0</v>
      </c>
      <c r="M5366" s="226">
        <v>200</v>
      </c>
      <c r="N5366" s="239">
        <f>L5366*M5366</f>
        <v>0</v>
      </c>
      <c r="O5366" s="239"/>
      <c r="P5366" s="239">
        <f>N5366+O5366</f>
        <v>0</v>
      </c>
      <c r="Q5366" s="45">
        <f>P5366/P5367</f>
        <v>0</v>
      </c>
      <c r="R5366" s="45"/>
      <c r="S5366" s="45"/>
      <c r="T5366" s="45"/>
    </row>
    <row r="5367" spans="1:20" s="25" customFormat="1" ht="20.100000000000001" customHeight="1">
      <c r="A5367" s="20"/>
      <c r="B5367" s="44"/>
      <c r="C5367" s="41"/>
      <c r="D5367" s="42"/>
      <c r="E5367" s="43"/>
      <c r="F5367" s="44" t="s">
        <v>455</v>
      </c>
      <c r="G5367" s="44" t="s">
        <v>456</v>
      </c>
      <c r="H5367" s="44" t="s">
        <v>434</v>
      </c>
      <c r="I5367" s="20"/>
      <c r="J5367" s="24" t="s">
        <v>435</v>
      </c>
      <c r="K5367" s="226"/>
      <c r="L5367" s="226"/>
      <c r="M5367" s="226"/>
      <c r="N5367" s="239"/>
      <c r="O5367" s="239"/>
      <c r="P5367" s="239">
        <f>SUM(P5363:P5366)</f>
        <v>2450</v>
      </c>
      <c r="Q5367" s="45">
        <f>SUM(Q5363:Q5366)</f>
        <v>1</v>
      </c>
      <c r="R5367" s="45"/>
      <c r="S5367" s="45"/>
      <c r="T5367" s="45"/>
    </row>
    <row r="5368" spans="1:20" s="25" customFormat="1" ht="20.100000000000001" customHeight="1">
      <c r="A5368" s="20"/>
      <c r="B5368" s="44"/>
      <c r="C5368" s="41"/>
      <c r="D5368" s="42"/>
      <c r="E5368" s="43"/>
      <c r="F5368" s="44" t="s">
        <v>456</v>
      </c>
      <c r="G5368" s="44" t="s">
        <v>457</v>
      </c>
      <c r="H5368" s="44" t="s">
        <v>434</v>
      </c>
      <c r="I5368" s="20"/>
      <c r="J5368" s="24" t="s">
        <v>435</v>
      </c>
      <c r="K5368" s="226"/>
      <c r="L5368" s="226"/>
      <c r="M5368" s="226"/>
      <c r="N5368" s="239"/>
      <c r="O5368" s="239"/>
      <c r="P5368" s="239"/>
    </row>
    <row r="5369" spans="1:20" s="25" customFormat="1" ht="20.100000000000001" customHeight="1">
      <c r="A5369" s="20"/>
      <c r="B5369" s="44"/>
      <c r="C5369" s="41"/>
      <c r="D5369" s="42"/>
      <c r="E5369" s="43"/>
      <c r="F5369" s="44" t="s">
        <v>457</v>
      </c>
      <c r="G5369" s="44" t="s">
        <v>460</v>
      </c>
      <c r="H5369" s="44" t="s">
        <v>434</v>
      </c>
      <c r="I5369" s="20"/>
      <c r="J5369" s="24" t="s">
        <v>435</v>
      </c>
      <c r="K5369" s="226"/>
      <c r="L5369" s="226"/>
      <c r="M5369" s="226"/>
      <c r="N5369" s="239"/>
      <c r="O5369" s="239"/>
      <c r="P5369" s="239"/>
    </row>
    <row r="5370" spans="1:20" s="25" customFormat="1" ht="20.100000000000001" customHeight="1">
      <c r="A5370" s="20"/>
      <c r="B5370" s="44"/>
      <c r="C5370" s="41"/>
      <c r="D5370" s="42"/>
      <c r="E5370" s="43"/>
      <c r="F5370" s="44" t="s">
        <v>460</v>
      </c>
      <c r="G5370" s="44" t="s">
        <v>463</v>
      </c>
      <c r="H5370" s="44" t="s">
        <v>434</v>
      </c>
      <c r="I5370" s="20"/>
      <c r="J5370" s="24" t="s">
        <v>435</v>
      </c>
      <c r="K5370" s="226"/>
      <c r="L5370" s="226"/>
      <c r="M5370" s="226"/>
      <c r="N5370" s="239"/>
      <c r="O5370" s="239"/>
      <c r="P5370" s="239"/>
    </row>
    <row r="5371" spans="1:20" s="25" customFormat="1" ht="20.100000000000001" customHeight="1">
      <c r="A5371" s="20"/>
      <c r="B5371" s="44"/>
      <c r="C5371" s="41"/>
      <c r="D5371" s="42"/>
      <c r="E5371" s="43"/>
      <c r="F5371" s="44" t="s">
        <v>463</v>
      </c>
      <c r="G5371" s="44" t="s">
        <v>464</v>
      </c>
      <c r="H5371" s="44" t="s">
        <v>434</v>
      </c>
      <c r="I5371" s="20"/>
      <c r="J5371" s="24" t="s">
        <v>435</v>
      </c>
      <c r="K5371" s="226"/>
      <c r="L5371" s="226"/>
      <c r="M5371" s="226"/>
      <c r="N5371" s="239"/>
      <c r="O5371" s="239"/>
      <c r="P5371" s="239"/>
    </row>
    <row r="5372" spans="1:20" s="25" customFormat="1" ht="20.100000000000001" customHeight="1">
      <c r="A5372" s="20"/>
      <c r="B5372" s="44"/>
      <c r="C5372" s="41"/>
      <c r="D5372" s="42"/>
      <c r="E5372" s="43"/>
      <c r="F5372" s="44" t="s">
        <v>464</v>
      </c>
      <c r="G5372" s="44" t="s">
        <v>465</v>
      </c>
      <c r="H5372" s="44" t="s">
        <v>434</v>
      </c>
      <c r="I5372" s="20"/>
      <c r="J5372" s="24" t="s">
        <v>435</v>
      </c>
      <c r="K5372" s="226"/>
      <c r="L5372" s="226"/>
      <c r="M5372" s="226"/>
      <c r="N5372" s="239"/>
      <c r="O5372" s="239"/>
      <c r="P5372" s="239"/>
    </row>
    <row r="5373" spans="1:20" s="25" customFormat="1" ht="20.100000000000001" customHeight="1">
      <c r="A5373" s="20"/>
      <c r="B5373" s="44"/>
      <c r="C5373" s="41"/>
      <c r="D5373" s="42"/>
      <c r="E5373" s="43"/>
      <c r="F5373" s="44" t="s">
        <v>465</v>
      </c>
      <c r="G5373" s="44" t="s">
        <v>466</v>
      </c>
      <c r="H5373" s="44" t="s">
        <v>434</v>
      </c>
      <c r="I5373" s="20"/>
      <c r="J5373" s="24" t="s">
        <v>435</v>
      </c>
      <c r="K5373" s="226"/>
      <c r="L5373" s="226"/>
      <c r="M5373" s="226"/>
      <c r="N5373" s="239"/>
      <c r="O5373" s="239"/>
      <c r="P5373" s="239"/>
    </row>
    <row r="5374" spans="1:20" s="25" customFormat="1" ht="20.100000000000001" customHeight="1">
      <c r="A5374" s="20"/>
      <c r="B5374" s="44"/>
      <c r="C5374" s="41"/>
      <c r="D5374" s="42"/>
      <c r="E5374" s="43"/>
      <c r="F5374" s="44" t="s">
        <v>466</v>
      </c>
      <c r="G5374" s="44" t="s">
        <v>785</v>
      </c>
      <c r="H5374" s="44" t="s">
        <v>434</v>
      </c>
      <c r="I5374" s="20"/>
      <c r="J5374" s="24" t="s">
        <v>435</v>
      </c>
      <c r="K5374" s="226"/>
      <c r="L5374" s="226"/>
      <c r="M5374" s="226"/>
      <c r="N5374" s="239"/>
      <c r="O5374" s="239"/>
      <c r="P5374" s="239"/>
    </row>
    <row r="5375" spans="1:20" s="25" customFormat="1" ht="20.100000000000001" customHeight="1">
      <c r="A5375" s="20"/>
      <c r="B5375" s="44"/>
      <c r="C5375" s="41"/>
      <c r="D5375" s="42"/>
      <c r="E5375" s="43"/>
      <c r="F5375" s="44"/>
      <c r="G5375" s="44"/>
      <c r="H5375" s="44"/>
      <c r="I5375" s="20"/>
      <c r="J5375" s="24"/>
      <c r="K5375" s="226"/>
      <c r="L5375" s="226"/>
      <c r="M5375" s="226"/>
      <c r="N5375" s="239"/>
      <c r="O5375" s="239"/>
      <c r="P5375" s="239"/>
    </row>
    <row r="5376" spans="1:20" s="25" customFormat="1" ht="20.100000000000001" customHeight="1">
      <c r="A5376" s="20"/>
      <c r="B5376" s="44"/>
      <c r="C5376" s="41"/>
      <c r="D5376" s="42"/>
      <c r="E5376" s="43"/>
      <c r="F5376" s="44"/>
      <c r="G5376" s="44"/>
      <c r="H5376" s="44"/>
      <c r="I5376" s="20"/>
      <c r="J5376" s="24"/>
      <c r="K5376" s="226"/>
      <c r="L5376" s="226"/>
      <c r="M5376" s="226"/>
      <c r="N5376" s="239"/>
      <c r="O5376" s="239"/>
      <c r="P5376" s="239"/>
    </row>
    <row r="5377" spans="1:20" s="118" customFormat="1" ht="20.100000000000001" customHeight="1">
      <c r="A5377" s="112"/>
      <c r="B5377" s="113">
        <v>366</v>
      </c>
      <c r="C5377" s="114">
        <v>4.0199999999999996</v>
      </c>
      <c r="D5377" s="115" t="s">
        <v>375</v>
      </c>
      <c r="E5377" s="116">
        <v>2.42</v>
      </c>
      <c r="F5377" s="113" t="s">
        <v>433</v>
      </c>
      <c r="G5377" s="113" t="s">
        <v>447</v>
      </c>
      <c r="H5377" s="113" t="s">
        <v>438</v>
      </c>
      <c r="I5377" s="112"/>
      <c r="J5377" s="117" t="s">
        <v>435</v>
      </c>
      <c r="K5377" s="238" t="s">
        <v>434</v>
      </c>
      <c r="L5377" s="238">
        <f>COUNTIF(H5377:H5389,"B")</f>
        <v>3</v>
      </c>
      <c r="M5377" s="238">
        <v>200</v>
      </c>
      <c r="N5377" s="254">
        <f>L5377*M5377</f>
        <v>600</v>
      </c>
      <c r="O5377" s="254">
        <v>20</v>
      </c>
      <c r="P5377" s="254">
        <f>O5377+N5377</f>
        <v>620</v>
      </c>
      <c r="Q5377" s="119">
        <f>P5377/P5381</f>
        <v>0.256198347107438</v>
      </c>
      <c r="R5377" s="119"/>
      <c r="S5377" s="119"/>
      <c r="T5377" s="119"/>
    </row>
    <row r="5378" spans="1:20" s="118" customFormat="1" ht="20.100000000000001" customHeight="1">
      <c r="A5378" s="112"/>
      <c r="B5378" s="113"/>
      <c r="C5378" s="114"/>
      <c r="D5378" s="115"/>
      <c r="E5378" s="116"/>
      <c r="F5378" s="113" t="s">
        <v>447</v>
      </c>
      <c r="G5378" s="113" t="s">
        <v>451</v>
      </c>
      <c r="H5378" s="113" t="s">
        <v>438</v>
      </c>
      <c r="I5378" s="112"/>
      <c r="J5378" s="117" t="s">
        <v>435</v>
      </c>
      <c r="K5378" s="238" t="s">
        <v>438</v>
      </c>
      <c r="L5378" s="238">
        <f>COUNTIF(H5377:H5384,"S")</f>
        <v>6</v>
      </c>
      <c r="M5378" s="238">
        <v>200</v>
      </c>
      <c r="N5378" s="254">
        <f>L5378*M5378</f>
        <v>1200</v>
      </c>
      <c r="O5378" s="254"/>
      <c r="P5378" s="254">
        <f>N5378+O5378</f>
        <v>1200</v>
      </c>
      <c r="Q5378" s="119">
        <f>P5378/P5381</f>
        <v>0.49586776859504134</v>
      </c>
      <c r="R5378" s="119"/>
      <c r="S5378" s="119"/>
      <c r="T5378" s="119"/>
    </row>
    <row r="5379" spans="1:20" s="118" customFormat="1" ht="20.100000000000001" customHeight="1">
      <c r="A5379" s="112"/>
      <c r="B5379" s="113"/>
      <c r="C5379" s="114"/>
      <c r="D5379" s="115"/>
      <c r="E5379" s="116"/>
      <c r="F5379" s="113" t="s">
        <v>451</v>
      </c>
      <c r="G5379" s="113" t="s">
        <v>454</v>
      </c>
      <c r="H5379" s="113" t="s">
        <v>438</v>
      </c>
      <c r="I5379" s="112"/>
      <c r="J5379" s="117" t="s">
        <v>435</v>
      </c>
      <c r="K5379" s="238" t="s">
        <v>440</v>
      </c>
      <c r="L5379" s="238">
        <f>COUNTIF(H5377:H5389,"RR")</f>
        <v>0</v>
      </c>
      <c r="M5379" s="238">
        <v>200</v>
      </c>
      <c r="N5379" s="254">
        <f>L5379*M5379</f>
        <v>0</v>
      </c>
      <c r="O5379" s="254"/>
      <c r="P5379" s="254">
        <f>N5379+O5379</f>
        <v>0</v>
      </c>
      <c r="Q5379" s="119">
        <f>P5379/P5381</f>
        <v>0</v>
      </c>
      <c r="R5379" s="119"/>
      <c r="S5379" s="119"/>
      <c r="T5379" s="119"/>
    </row>
    <row r="5380" spans="1:20" s="118" customFormat="1" ht="20.100000000000001" customHeight="1">
      <c r="A5380" s="112"/>
      <c r="B5380" s="113"/>
      <c r="C5380" s="114"/>
      <c r="D5380" s="115"/>
      <c r="E5380" s="116"/>
      <c r="F5380" s="113" t="s">
        <v>454</v>
      </c>
      <c r="G5380" s="113" t="s">
        <v>455</v>
      </c>
      <c r="H5380" s="113" t="s">
        <v>443</v>
      </c>
      <c r="I5380" s="112"/>
      <c r="J5380" s="117" t="s">
        <v>40</v>
      </c>
      <c r="K5380" s="238" t="s">
        <v>443</v>
      </c>
      <c r="L5380" s="238">
        <f>COUNTIF(H5377:H5389,"RB")</f>
        <v>3</v>
      </c>
      <c r="M5380" s="238">
        <v>200</v>
      </c>
      <c r="N5380" s="254">
        <f>L5380*M5380</f>
        <v>600</v>
      </c>
      <c r="O5380" s="254"/>
      <c r="P5380" s="254">
        <f>N5380+O5380</f>
        <v>600</v>
      </c>
      <c r="Q5380" s="119">
        <f>P5380/P5381</f>
        <v>0.24793388429752067</v>
      </c>
      <c r="R5380" s="119"/>
      <c r="S5380" s="119"/>
      <c r="T5380" s="119"/>
    </row>
    <row r="5381" spans="1:20" s="118" customFormat="1" ht="20.100000000000001" customHeight="1">
      <c r="A5381" s="112"/>
      <c r="B5381" s="113"/>
      <c r="C5381" s="114"/>
      <c r="D5381" s="115"/>
      <c r="E5381" s="116"/>
      <c r="F5381" s="113" t="s">
        <v>455</v>
      </c>
      <c r="G5381" s="113" t="s">
        <v>456</v>
      </c>
      <c r="H5381" s="113" t="s">
        <v>438</v>
      </c>
      <c r="I5381" s="112"/>
      <c r="J5381" s="117" t="s">
        <v>435</v>
      </c>
      <c r="K5381" s="238"/>
      <c r="L5381" s="238"/>
      <c r="M5381" s="238"/>
      <c r="N5381" s="254"/>
      <c r="O5381" s="254"/>
      <c r="P5381" s="254">
        <f>SUM(P5377:P5380)</f>
        <v>2420</v>
      </c>
      <c r="Q5381" s="119">
        <f>SUM(Q5377:Q5380)</f>
        <v>1</v>
      </c>
      <c r="R5381" s="119"/>
      <c r="S5381" s="119"/>
      <c r="T5381" s="119"/>
    </row>
    <row r="5382" spans="1:20" s="118" customFormat="1" ht="20.100000000000001" customHeight="1">
      <c r="A5382" s="112"/>
      <c r="B5382" s="113"/>
      <c r="C5382" s="114"/>
      <c r="D5382" s="115"/>
      <c r="E5382" s="116"/>
      <c r="F5382" s="113" t="s">
        <v>456</v>
      </c>
      <c r="G5382" s="113" t="s">
        <v>457</v>
      </c>
      <c r="H5382" s="113" t="s">
        <v>434</v>
      </c>
      <c r="I5382" s="112"/>
      <c r="J5382" s="117" t="s">
        <v>435</v>
      </c>
      <c r="K5382" s="238"/>
      <c r="L5382" s="238"/>
      <c r="M5382" s="238"/>
      <c r="N5382" s="254"/>
      <c r="O5382" s="254"/>
      <c r="P5382" s="254"/>
    </row>
    <row r="5383" spans="1:20" s="118" customFormat="1" ht="20.100000000000001" customHeight="1">
      <c r="A5383" s="112"/>
      <c r="B5383" s="113"/>
      <c r="C5383" s="114"/>
      <c r="D5383" s="115"/>
      <c r="E5383" s="116"/>
      <c r="F5383" s="113" t="s">
        <v>457</v>
      </c>
      <c r="G5383" s="113" t="s">
        <v>460</v>
      </c>
      <c r="H5383" s="113" t="s">
        <v>438</v>
      </c>
      <c r="I5383" s="112"/>
      <c r="J5383" s="117" t="s">
        <v>435</v>
      </c>
      <c r="K5383" s="238"/>
      <c r="L5383" s="238"/>
      <c r="M5383" s="238"/>
      <c r="N5383" s="254"/>
      <c r="O5383" s="254"/>
      <c r="P5383" s="254"/>
    </row>
    <row r="5384" spans="1:20" s="118" customFormat="1" ht="20.100000000000001" customHeight="1">
      <c r="A5384" s="112"/>
      <c r="B5384" s="113"/>
      <c r="C5384" s="114"/>
      <c r="D5384" s="115"/>
      <c r="E5384" s="116"/>
      <c r="F5384" s="113" t="s">
        <v>460</v>
      </c>
      <c r="G5384" s="113" t="s">
        <v>463</v>
      </c>
      <c r="H5384" s="113" t="s">
        <v>438</v>
      </c>
      <c r="I5384" s="112"/>
      <c r="J5384" s="117" t="s">
        <v>435</v>
      </c>
      <c r="K5384" s="238"/>
      <c r="L5384" s="238"/>
      <c r="M5384" s="238"/>
      <c r="N5384" s="254"/>
      <c r="O5384" s="254"/>
      <c r="P5384" s="254"/>
    </row>
    <row r="5385" spans="1:20" s="118" customFormat="1" ht="20.100000000000001" customHeight="1">
      <c r="A5385" s="112"/>
      <c r="B5385" s="113"/>
      <c r="C5385" s="114"/>
      <c r="D5385" s="115"/>
      <c r="E5385" s="116"/>
      <c r="F5385" s="113" t="s">
        <v>463</v>
      </c>
      <c r="G5385" s="113" t="s">
        <v>464</v>
      </c>
      <c r="H5385" s="113" t="s">
        <v>438</v>
      </c>
      <c r="I5385" s="112"/>
      <c r="J5385" s="117" t="s">
        <v>435</v>
      </c>
      <c r="K5385" s="238"/>
      <c r="L5385" s="238"/>
      <c r="M5385" s="238"/>
      <c r="N5385" s="254"/>
      <c r="O5385" s="254"/>
      <c r="P5385" s="254"/>
    </row>
    <row r="5386" spans="1:20" s="118" customFormat="1" ht="20.100000000000001" customHeight="1">
      <c r="A5386" s="112"/>
      <c r="B5386" s="113"/>
      <c r="C5386" s="114"/>
      <c r="D5386" s="115"/>
      <c r="E5386" s="116"/>
      <c r="F5386" s="113" t="s">
        <v>464</v>
      </c>
      <c r="G5386" s="113" t="s">
        <v>465</v>
      </c>
      <c r="H5386" s="113" t="s">
        <v>443</v>
      </c>
      <c r="I5386" s="112"/>
      <c r="J5386" s="117" t="s">
        <v>40</v>
      </c>
      <c r="K5386" s="238"/>
      <c r="L5386" s="238"/>
      <c r="M5386" s="238"/>
      <c r="N5386" s="254"/>
      <c r="O5386" s="254"/>
      <c r="P5386" s="254"/>
    </row>
    <row r="5387" spans="1:20" s="118" customFormat="1" ht="20.100000000000001" customHeight="1">
      <c r="A5387" s="112"/>
      <c r="B5387" s="113"/>
      <c r="C5387" s="114"/>
      <c r="D5387" s="115"/>
      <c r="E5387" s="116"/>
      <c r="F5387" s="113" t="s">
        <v>465</v>
      </c>
      <c r="G5387" s="113" t="s">
        <v>466</v>
      </c>
      <c r="H5387" s="113" t="s">
        <v>443</v>
      </c>
      <c r="I5387" s="112"/>
      <c r="J5387" s="117" t="s">
        <v>40</v>
      </c>
      <c r="K5387" s="238"/>
      <c r="L5387" s="238"/>
      <c r="M5387" s="238"/>
      <c r="N5387" s="254"/>
      <c r="O5387" s="254"/>
      <c r="P5387" s="254"/>
    </row>
    <row r="5388" spans="1:20" s="118" customFormat="1" ht="20.100000000000001" customHeight="1">
      <c r="A5388" s="112"/>
      <c r="B5388" s="113"/>
      <c r="C5388" s="114"/>
      <c r="D5388" s="115"/>
      <c r="E5388" s="116"/>
      <c r="F5388" s="113" t="s">
        <v>466</v>
      </c>
      <c r="G5388" s="113" t="s">
        <v>467</v>
      </c>
      <c r="H5388" s="113" t="s">
        <v>434</v>
      </c>
      <c r="I5388" s="112"/>
      <c r="J5388" s="117" t="s">
        <v>435</v>
      </c>
      <c r="K5388" s="238"/>
      <c r="L5388" s="238"/>
      <c r="M5388" s="238"/>
      <c r="N5388" s="254"/>
      <c r="O5388" s="254"/>
      <c r="P5388" s="254"/>
    </row>
    <row r="5389" spans="1:20" s="118" customFormat="1" ht="20.100000000000001" customHeight="1">
      <c r="A5389" s="112"/>
      <c r="B5389" s="113"/>
      <c r="C5389" s="114"/>
      <c r="D5389" s="115"/>
      <c r="E5389" s="116"/>
      <c r="F5389" s="113" t="s">
        <v>467</v>
      </c>
      <c r="G5389" s="113" t="s">
        <v>786</v>
      </c>
      <c r="H5389" s="113" t="s">
        <v>434</v>
      </c>
      <c r="I5389" s="112"/>
      <c r="J5389" s="117" t="s">
        <v>435</v>
      </c>
      <c r="K5389" s="238"/>
      <c r="L5389" s="238"/>
      <c r="M5389" s="238"/>
      <c r="N5389" s="254"/>
      <c r="O5389" s="254"/>
      <c r="P5389" s="254"/>
    </row>
    <row r="5390" spans="1:20" s="25" customFormat="1" ht="20.100000000000001" customHeight="1">
      <c r="A5390" s="20"/>
      <c r="B5390" s="44"/>
      <c r="C5390" s="41"/>
      <c r="D5390" s="42"/>
      <c r="E5390" s="43"/>
      <c r="F5390" s="44"/>
      <c r="G5390" s="44"/>
      <c r="H5390" s="44"/>
      <c r="I5390" s="20"/>
      <c r="J5390" s="24"/>
      <c r="K5390" s="226"/>
      <c r="L5390" s="226"/>
      <c r="M5390" s="226"/>
      <c r="N5390" s="239"/>
      <c r="O5390" s="239"/>
      <c r="P5390" s="239"/>
    </row>
    <row r="5391" spans="1:20" s="25" customFormat="1" ht="20.100000000000001" customHeight="1">
      <c r="A5391" s="20"/>
      <c r="B5391" s="44"/>
      <c r="C5391" s="41"/>
      <c r="D5391" s="42"/>
      <c r="E5391" s="43"/>
      <c r="F5391" s="44"/>
      <c r="G5391" s="44"/>
      <c r="H5391" s="44"/>
      <c r="I5391" s="20"/>
      <c r="J5391" s="24"/>
      <c r="K5391" s="226"/>
      <c r="L5391" s="226"/>
      <c r="M5391" s="226"/>
      <c r="N5391" s="239"/>
      <c r="O5391" s="239"/>
      <c r="P5391" s="239"/>
    </row>
    <row r="5392" spans="1:20" s="110" customFormat="1" ht="20.100000000000001" customHeight="1">
      <c r="A5392" s="104"/>
      <c r="B5392" s="105">
        <v>367</v>
      </c>
      <c r="C5392" s="106">
        <v>4.0209999999999999</v>
      </c>
      <c r="D5392" s="107" t="s">
        <v>376</v>
      </c>
      <c r="E5392" s="108">
        <v>2.7320000000000002</v>
      </c>
      <c r="F5392" s="105" t="s">
        <v>433</v>
      </c>
      <c r="G5392" s="105" t="s">
        <v>447</v>
      </c>
      <c r="H5392" s="105" t="s">
        <v>438</v>
      </c>
      <c r="I5392" s="104"/>
      <c r="J5392" s="109" t="s">
        <v>435</v>
      </c>
      <c r="K5392" s="237" t="s">
        <v>434</v>
      </c>
      <c r="L5392" s="237">
        <f>COUNTIF(H5392:H5405,"B")</f>
        <v>0</v>
      </c>
      <c r="M5392" s="237">
        <v>200</v>
      </c>
      <c r="N5392" s="253">
        <f>L5392*M5392</f>
        <v>0</v>
      </c>
      <c r="O5392" s="253"/>
      <c r="P5392" s="253">
        <f>O5392+N5392</f>
        <v>0</v>
      </c>
      <c r="Q5392" s="111">
        <f>P5392/P5396</f>
        <v>0</v>
      </c>
      <c r="R5392" s="111"/>
      <c r="S5392" s="111"/>
      <c r="T5392" s="111"/>
    </row>
    <row r="5393" spans="1:20" s="110" customFormat="1" ht="20.100000000000001" customHeight="1">
      <c r="A5393" s="104"/>
      <c r="B5393" s="105"/>
      <c r="C5393" s="106"/>
      <c r="D5393" s="107"/>
      <c r="E5393" s="108"/>
      <c r="F5393" s="105" t="s">
        <v>447</v>
      </c>
      <c r="G5393" s="105" t="s">
        <v>451</v>
      </c>
      <c r="H5393" s="105" t="s">
        <v>438</v>
      </c>
      <c r="I5393" s="104"/>
      <c r="J5393" s="109" t="s">
        <v>435</v>
      </c>
      <c r="K5393" s="237" t="s">
        <v>438</v>
      </c>
      <c r="L5393" s="237">
        <f>COUNTIF(H5392:H5404,"S")</f>
        <v>8</v>
      </c>
      <c r="M5393" s="237">
        <v>200</v>
      </c>
      <c r="N5393" s="253">
        <f>L5393*M5393</f>
        <v>1600</v>
      </c>
      <c r="O5393" s="253">
        <v>132</v>
      </c>
      <c r="P5393" s="253">
        <f>N5393+O5393</f>
        <v>1732</v>
      </c>
      <c r="Q5393" s="111">
        <f>P5393/P5396</f>
        <v>0.6339677891654466</v>
      </c>
      <c r="R5393" s="111"/>
      <c r="S5393" s="111"/>
      <c r="T5393" s="111"/>
    </row>
    <row r="5394" spans="1:20" s="110" customFormat="1" ht="20.100000000000001" customHeight="1">
      <c r="A5394" s="104"/>
      <c r="B5394" s="105"/>
      <c r="C5394" s="106"/>
      <c r="D5394" s="107"/>
      <c r="E5394" s="108"/>
      <c r="F5394" s="105" t="s">
        <v>451</v>
      </c>
      <c r="G5394" s="105" t="s">
        <v>454</v>
      </c>
      <c r="H5394" s="105" t="s">
        <v>438</v>
      </c>
      <c r="I5394" s="104"/>
      <c r="J5394" s="109" t="s">
        <v>435</v>
      </c>
      <c r="K5394" s="237" t="s">
        <v>440</v>
      </c>
      <c r="L5394" s="237">
        <f>COUNTIF(H5392:H5405,"RR")</f>
        <v>3</v>
      </c>
      <c r="M5394" s="237">
        <v>200</v>
      </c>
      <c r="N5394" s="253">
        <f>L5394*M5394</f>
        <v>600</v>
      </c>
      <c r="O5394" s="253"/>
      <c r="P5394" s="253">
        <f>N5394+O5394</f>
        <v>600</v>
      </c>
      <c r="Q5394" s="111">
        <f>P5394/P5396</f>
        <v>0.21961932650073207</v>
      </c>
      <c r="R5394" s="111"/>
      <c r="S5394" s="111"/>
      <c r="T5394" s="111"/>
    </row>
    <row r="5395" spans="1:20" s="110" customFormat="1" ht="20.100000000000001" customHeight="1">
      <c r="A5395" s="104"/>
      <c r="B5395" s="105"/>
      <c r="C5395" s="106"/>
      <c r="D5395" s="107"/>
      <c r="E5395" s="108"/>
      <c r="F5395" s="105" t="s">
        <v>454</v>
      </c>
      <c r="G5395" s="105" t="s">
        <v>455</v>
      </c>
      <c r="H5395" s="105" t="s">
        <v>438</v>
      </c>
      <c r="I5395" s="104"/>
      <c r="J5395" s="109" t="s">
        <v>435</v>
      </c>
      <c r="K5395" s="237" t="s">
        <v>443</v>
      </c>
      <c r="L5395" s="237">
        <f>COUNTIF(H5392:H5405,"RB")</f>
        <v>2</v>
      </c>
      <c r="M5395" s="237">
        <v>200</v>
      </c>
      <c r="N5395" s="253">
        <f>L5395*M5395</f>
        <v>400</v>
      </c>
      <c r="O5395" s="253"/>
      <c r="P5395" s="253">
        <f>N5395+O5395</f>
        <v>400</v>
      </c>
      <c r="Q5395" s="111">
        <f>P5395/P5396</f>
        <v>0.14641288433382138</v>
      </c>
      <c r="R5395" s="111"/>
      <c r="S5395" s="111"/>
      <c r="T5395" s="111"/>
    </row>
    <row r="5396" spans="1:20" s="110" customFormat="1" ht="20.100000000000001" customHeight="1">
      <c r="A5396" s="104"/>
      <c r="B5396" s="105"/>
      <c r="C5396" s="106"/>
      <c r="D5396" s="107"/>
      <c r="E5396" s="108"/>
      <c r="F5396" s="105" t="s">
        <v>455</v>
      </c>
      <c r="G5396" s="105" t="s">
        <v>456</v>
      </c>
      <c r="H5396" s="105" t="s">
        <v>440</v>
      </c>
      <c r="I5396" s="104"/>
      <c r="J5396" s="109" t="s">
        <v>435</v>
      </c>
      <c r="K5396" s="237"/>
      <c r="L5396" s="237"/>
      <c r="M5396" s="237"/>
      <c r="N5396" s="253"/>
      <c r="O5396" s="253"/>
      <c r="P5396" s="253">
        <f>SUM(P5392:P5395)</f>
        <v>2732</v>
      </c>
      <c r="Q5396" s="111">
        <f>SUM(Q5392:Q5395)</f>
        <v>1</v>
      </c>
      <c r="R5396" s="111"/>
      <c r="S5396" s="111"/>
      <c r="T5396" s="111"/>
    </row>
    <row r="5397" spans="1:20" s="110" customFormat="1" ht="20.100000000000001" customHeight="1">
      <c r="A5397" s="104"/>
      <c r="B5397" s="105"/>
      <c r="C5397" s="106"/>
      <c r="D5397" s="107"/>
      <c r="E5397" s="108"/>
      <c r="F5397" s="105" t="s">
        <v>456</v>
      </c>
      <c r="G5397" s="105" t="s">
        <v>457</v>
      </c>
      <c r="H5397" s="105" t="s">
        <v>443</v>
      </c>
      <c r="I5397" s="104"/>
      <c r="J5397" s="109" t="s">
        <v>40</v>
      </c>
      <c r="K5397" s="237"/>
      <c r="L5397" s="237"/>
      <c r="M5397" s="237"/>
      <c r="N5397" s="253"/>
      <c r="O5397" s="253"/>
      <c r="P5397" s="253"/>
    </row>
    <row r="5398" spans="1:20" s="110" customFormat="1" ht="20.100000000000001" customHeight="1">
      <c r="A5398" s="104"/>
      <c r="B5398" s="105"/>
      <c r="C5398" s="106"/>
      <c r="D5398" s="107"/>
      <c r="E5398" s="108"/>
      <c r="F5398" s="105" t="s">
        <v>457</v>
      </c>
      <c r="G5398" s="105" t="s">
        <v>460</v>
      </c>
      <c r="H5398" s="105" t="s">
        <v>443</v>
      </c>
      <c r="I5398" s="104"/>
      <c r="J5398" s="109" t="s">
        <v>40</v>
      </c>
      <c r="K5398" s="237"/>
      <c r="L5398" s="237"/>
      <c r="M5398" s="237"/>
      <c r="N5398" s="253"/>
      <c r="O5398" s="253"/>
      <c r="P5398" s="253"/>
    </row>
    <row r="5399" spans="1:20" s="110" customFormat="1" ht="20.100000000000001" customHeight="1">
      <c r="A5399" s="104"/>
      <c r="B5399" s="105"/>
      <c r="C5399" s="106"/>
      <c r="D5399" s="107"/>
      <c r="E5399" s="108"/>
      <c r="F5399" s="105" t="s">
        <v>460</v>
      </c>
      <c r="G5399" s="105" t="s">
        <v>463</v>
      </c>
      <c r="H5399" s="105" t="s">
        <v>440</v>
      </c>
      <c r="I5399" s="104"/>
      <c r="J5399" s="109" t="s">
        <v>435</v>
      </c>
      <c r="K5399" s="237"/>
      <c r="L5399" s="237"/>
      <c r="M5399" s="237"/>
      <c r="N5399" s="253"/>
      <c r="O5399" s="253"/>
      <c r="P5399" s="253"/>
    </row>
    <row r="5400" spans="1:20" s="110" customFormat="1" ht="20.100000000000001" customHeight="1">
      <c r="A5400" s="104"/>
      <c r="B5400" s="105"/>
      <c r="C5400" s="106"/>
      <c r="D5400" s="107"/>
      <c r="E5400" s="108"/>
      <c r="F5400" s="105" t="s">
        <v>463</v>
      </c>
      <c r="G5400" s="105" t="s">
        <v>464</v>
      </c>
      <c r="H5400" s="105" t="s">
        <v>440</v>
      </c>
      <c r="I5400" s="104"/>
      <c r="J5400" s="109" t="s">
        <v>435</v>
      </c>
      <c r="K5400" s="237"/>
      <c r="L5400" s="237"/>
      <c r="M5400" s="237"/>
      <c r="N5400" s="253"/>
      <c r="O5400" s="253"/>
      <c r="P5400" s="253"/>
    </row>
    <row r="5401" spans="1:20" s="110" customFormat="1" ht="20.100000000000001" customHeight="1">
      <c r="A5401" s="104"/>
      <c r="B5401" s="105"/>
      <c r="C5401" s="106"/>
      <c r="D5401" s="107"/>
      <c r="E5401" s="108"/>
      <c r="F5401" s="105" t="s">
        <v>464</v>
      </c>
      <c r="G5401" s="105" t="s">
        <v>465</v>
      </c>
      <c r="H5401" s="105" t="s">
        <v>438</v>
      </c>
      <c r="I5401" s="104"/>
      <c r="J5401" s="109" t="s">
        <v>435</v>
      </c>
      <c r="K5401" s="237"/>
      <c r="L5401" s="237"/>
      <c r="M5401" s="237"/>
      <c r="N5401" s="253"/>
      <c r="O5401" s="253"/>
      <c r="P5401" s="253"/>
    </row>
    <row r="5402" spans="1:20" s="110" customFormat="1" ht="20.100000000000001" customHeight="1">
      <c r="A5402" s="104"/>
      <c r="B5402" s="105"/>
      <c r="C5402" s="106"/>
      <c r="D5402" s="107"/>
      <c r="E5402" s="108"/>
      <c r="F5402" s="105" t="s">
        <v>465</v>
      </c>
      <c r="G5402" s="105" t="s">
        <v>466</v>
      </c>
      <c r="H5402" s="105" t="s">
        <v>438</v>
      </c>
      <c r="I5402" s="104"/>
      <c r="J5402" s="109" t="s">
        <v>435</v>
      </c>
      <c r="K5402" s="237"/>
      <c r="L5402" s="237"/>
      <c r="M5402" s="237"/>
      <c r="N5402" s="253"/>
      <c r="O5402" s="253"/>
      <c r="P5402" s="253"/>
    </row>
    <row r="5403" spans="1:20" s="110" customFormat="1" ht="20.100000000000001" customHeight="1">
      <c r="A5403" s="104"/>
      <c r="B5403" s="105"/>
      <c r="C5403" s="106"/>
      <c r="D5403" s="107"/>
      <c r="E5403" s="108"/>
      <c r="F5403" s="105" t="s">
        <v>466</v>
      </c>
      <c r="G5403" s="105" t="s">
        <v>467</v>
      </c>
      <c r="H5403" s="105" t="s">
        <v>438</v>
      </c>
      <c r="I5403" s="104"/>
      <c r="J5403" s="109" t="s">
        <v>435</v>
      </c>
      <c r="K5403" s="237"/>
      <c r="L5403" s="237"/>
      <c r="M5403" s="237"/>
      <c r="N5403" s="253"/>
      <c r="O5403" s="253"/>
      <c r="P5403" s="253"/>
    </row>
    <row r="5404" spans="1:20" s="110" customFormat="1" ht="20.100000000000001" customHeight="1">
      <c r="A5404" s="104"/>
      <c r="B5404" s="105"/>
      <c r="C5404" s="106"/>
      <c r="D5404" s="107"/>
      <c r="E5404" s="108"/>
      <c r="F5404" s="105" t="s">
        <v>467</v>
      </c>
      <c r="G5404" s="105" t="s">
        <v>468</v>
      </c>
      <c r="H5404" s="105" t="s">
        <v>438</v>
      </c>
      <c r="I5404" s="104"/>
      <c r="J5404" s="109" t="s">
        <v>435</v>
      </c>
      <c r="K5404" s="237"/>
      <c r="L5404" s="237"/>
      <c r="M5404" s="237"/>
      <c r="N5404" s="253"/>
      <c r="O5404" s="253"/>
      <c r="P5404" s="253"/>
    </row>
    <row r="5405" spans="1:20" s="110" customFormat="1" ht="20.100000000000001" customHeight="1">
      <c r="A5405" s="104"/>
      <c r="B5405" s="105"/>
      <c r="C5405" s="106"/>
      <c r="D5405" s="107"/>
      <c r="E5405" s="108"/>
      <c r="F5405" s="105" t="s">
        <v>468</v>
      </c>
      <c r="G5405" s="105" t="s">
        <v>787</v>
      </c>
      <c r="H5405" s="105" t="s">
        <v>438</v>
      </c>
      <c r="I5405" s="104"/>
      <c r="J5405" s="109" t="s">
        <v>435</v>
      </c>
      <c r="K5405" s="237"/>
      <c r="L5405" s="237"/>
      <c r="M5405" s="237"/>
      <c r="N5405" s="253"/>
      <c r="O5405" s="253"/>
      <c r="P5405" s="253"/>
    </row>
    <row r="5406" spans="1:20" s="25" customFormat="1" ht="20.100000000000001" customHeight="1">
      <c r="A5406" s="20"/>
      <c r="B5406" s="44"/>
      <c r="C5406" s="41"/>
      <c r="D5406" s="42"/>
      <c r="E5406" s="43"/>
      <c r="F5406" s="44"/>
      <c r="G5406" s="44"/>
      <c r="H5406" s="44"/>
      <c r="I5406" s="20"/>
      <c r="J5406" s="24"/>
      <c r="K5406" s="226"/>
      <c r="L5406" s="226"/>
      <c r="M5406" s="226"/>
      <c r="N5406" s="239"/>
      <c r="O5406" s="239"/>
      <c r="P5406" s="239"/>
    </row>
    <row r="5407" spans="1:20" s="25" customFormat="1" ht="20.100000000000001" customHeight="1">
      <c r="A5407" s="20"/>
      <c r="B5407" s="44"/>
      <c r="C5407" s="41"/>
      <c r="D5407" s="42"/>
      <c r="E5407" s="43"/>
      <c r="F5407" s="44"/>
      <c r="G5407" s="44"/>
      <c r="H5407" s="44"/>
      <c r="I5407" s="20"/>
      <c r="J5407" s="24"/>
      <c r="K5407" s="226"/>
      <c r="L5407" s="226"/>
      <c r="M5407" s="226"/>
      <c r="N5407" s="239"/>
      <c r="O5407" s="239"/>
      <c r="P5407" s="239"/>
    </row>
    <row r="5408" spans="1:20" s="110" customFormat="1" ht="20.100000000000001" customHeight="1">
      <c r="A5408" s="104"/>
      <c r="B5408" s="105">
        <v>368</v>
      </c>
      <c r="C5408" s="106">
        <v>4.0220000000000002</v>
      </c>
      <c r="D5408" s="107" t="s">
        <v>377</v>
      </c>
      <c r="E5408" s="108">
        <v>3.9340000000000002</v>
      </c>
      <c r="F5408" s="105" t="s">
        <v>433</v>
      </c>
      <c r="G5408" s="105" t="s">
        <v>447</v>
      </c>
      <c r="H5408" s="105" t="s">
        <v>434</v>
      </c>
      <c r="I5408" s="104"/>
      <c r="J5408" s="109" t="s">
        <v>435</v>
      </c>
      <c r="K5408" s="237" t="s">
        <v>434</v>
      </c>
      <c r="L5408" s="237">
        <f>COUNTIF(H5408:H5426,"B")</f>
        <v>14</v>
      </c>
      <c r="M5408" s="237">
        <v>200</v>
      </c>
      <c r="N5408" s="253">
        <f>L5408*M5408</f>
        <v>2800</v>
      </c>
      <c r="O5408" s="253">
        <v>134</v>
      </c>
      <c r="P5408" s="253">
        <f>O5408+N5408</f>
        <v>2934</v>
      </c>
      <c r="Q5408" s="111">
        <f>P5408/P5412</f>
        <v>0.74580579562785965</v>
      </c>
      <c r="R5408" s="111"/>
      <c r="S5408" s="111"/>
      <c r="T5408" s="111"/>
    </row>
    <row r="5409" spans="1:20" s="110" customFormat="1" ht="20.100000000000001" customHeight="1">
      <c r="A5409" s="104"/>
      <c r="B5409" s="105"/>
      <c r="C5409" s="106"/>
      <c r="D5409" s="107"/>
      <c r="E5409" s="108"/>
      <c r="F5409" s="105" t="s">
        <v>447</v>
      </c>
      <c r="G5409" s="105" t="s">
        <v>451</v>
      </c>
      <c r="H5409" s="105" t="s">
        <v>434</v>
      </c>
      <c r="I5409" s="104"/>
      <c r="J5409" s="109" t="s">
        <v>435</v>
      </c>
      <c r="K5409" s="237" t="s">
        <v>438</v>
      </c>
      <c r="L5409" s="237">
        <f>COUNTIF(H5408:H5427,"S")</f>
        <v>5</v>
      </c>
      <c r="M5409" s="237">
        <v>200</v>
      </c>
      <c r="N5409" s="253">
        <f>L5409*M5409</f>
        <v>1000</v>
      </c>
      <c r="O5409" s="253"/>
      <c r="P5409" s="253">
        <f>N5409+O5409</f>
        <v>1000</v>
      </c>
      <c r="Q5409" s="111">
        <f>P5409/P5412</f>
        <v>0.2541942043721403</v>
      </c>
      <c r="R5409" s="111"/>
      <c r="S5409" s="111"/>
      <c r="T5409" s="111"/>
    </row>
    <row r="5410" spans="1:20" s="110" customFormat="1" ht="20.100000000000001" customHeight="1">
      <c r="A5410" s="104"/>
      <c r="B5410" s="105"/>
      <c r="C5410" s="106"/>
      <c r="D5410" s="107"/>
      <c r="E5410" s="108"/>
      <c r="F5410" s="105" t="s">
        <v>451</v>
      </c>
      <c r="G5410" s="105" t="s">
        <v>454</v>
      </c>
      <c r="H5410" s="105" t="s">
        <v>434</v>
      </c>
      <c r="I5410" s="104"/>
      <c r="J5410" s="109" t="s">
        <v>435</v>
      </c>
      <c r="K5410" s="237" t="s">
        <v>440</v>
      </c>
      <c r="L5410" s="237">
        <f>COUNTIF(H5408:H5427,"RR")</f>
        <v>0</v>
      </c>
      <c r="M5410" s="237">
        <v>200</v>
      </c>
      <c r="N5410" s="253">
        <f>L5410*M5410</f>
        <v>0</v>
      </c>
      <c r="O5410" s="253"/>
      <c r="P5410" s="253">
        <f>N5410+O5410</f>
        <v>0</v>
      </c>
      <c r="Q5410" s="111">
        <f>P5410/P5412</f>
        <v>0</v>
      </c>
      <c r="R5410" s="111"/>
      <c r="S5410" s="111"/>
      <c r="T5410" s="111"/>
    </row>
    <row r="5411" spans="1:20" s="110" customFormat="1" ht="20.100000000000001" customHeight="1">
      <c r="A5411" s="104"/>
      <c r="B5411" s="105"/>
      <c r="C5411" s="106"/>
      <c r="D5411" s="107"/>
      <c r="E5411" s="108"/>
      <c r="F5411" s="105" t="s">
        <v>454</v>
      </c>
      <c r="G5411" s="105" t="s">
        <v>455</v>
      </c>
      <c r="H5411" s="105" t="s">
        <v>438</v>
      </c>
      <c r="I5411" s="104"/>
      <c r="J5411" s="109" t="s">
        <v>435</v>
      </c>
      <c r="K5411" s="237" t="s">
        <v>443</v>
      </c>
      <c r="L5411" s="237">
        <f>COUNTIF(H5408:H5427,"RB")</f>
        <v>0</v>
      </c>
      <c r="M5411" s="237">
        <v>200</v>
      </c>
      <c r="N5411" s="253">
        <f>L5411*M5411</f>
        <v>0</v>
      </c>
      <c r="O5411" s="253"/>
      <c r="P5411" s="253">
        <f>N5411+O5411</f>
        <v>0</v>
      </c>
      <c r="Q5411" s="111">
        <f>P5411/P5412</f>
        <v>0</v>
      </c>
      <c r="R5411" s="111"/>
      <c r="S5411" s="111"/>
      <c r="T5411" s="111"/>
    </row>
    <row r="5412" spans="1:20" s="110" customFormat="1" ht="20.100000000000001" customHeight="1">
      <c r="A5412" s="104"/>
      <c r="B5412" s="105"/>
      <c r="C5412" s="106"/>
      <c r="D5412" s="107"/>
      <c r="E5412" s="108"/>
      <c r="F5412" s="105" t="s">
        <v>455</v>
      </c>
      <c r="G5412" s="105" t="s">
        <v>456</v>
      </c>
      <c r="H5412" s="105" t="s">
        <v>434</v>
      </c>
      <c r="I5412" s="104"/>
      <c r="J5412" s="109" t="s">
        <v>435</v>
      </c>
      <c r="K5412" s="237"/>
      <c r="L5412" s="237"/>
      <c r="M5412" s="237"/>
      <c r="N5412" s="253"/>
      <c r="O5412" s="253"/>
      <c r="P5412" s="253">
        <f>SUM(P5408:P5411)</f>
        <v>3934</v>
      </c>
      <c r="Q5412" s="111">
        <f>SUM(Q5408:Q5411)</f>
        <v>1</v>
      </c>
      <c r="R5412" s="111"/>
      <c r="S5412" s="111"/>
      <c r="T5412" s="111"/>
    </row>
    <row r="5413" spans="1:20" s="110" customFormat="1" ht="20.100000000000001" customHeight="1">
      <c r="A5413" s="104"/>
      <c r="B5413" s="105"/>
      <c r="C5413" s="106"/>
      <c r="D5413" s="107"/>
      <c r="E5413" s="108"/>
      <c r="F5413" s="105" t="s">
        <v>456</v>
      </c>
      <c r="G5413" s="105" t="s">
        <v>457</v>
      </c>
      <c r="H5413" s="105" t="s">
        <v>434</v>
      </c>
      <c r="I5413" s="104"/>
      <c r="J5413" s="109" t="s">
        <v>435</v>
      </c>
      <c r="K5413" s="237"/>
      <c r="L5413" s="237"/>
      <c r="M5413" s="237"/>
      <c r="N5413" s="253"/>
      <c r="O5413" s="253"/>
      <c r="P5413" s="253"/>
    </row>
    <row r="5414" spans="1:20" s="110" customFormat="1" ht="20.100000000000001" customHeight="1">
      <c r="A5414" s="104"/>
      <c r="B5414" s="105"/>
      <c r="C5414" s="106"/>
      <c r="D5414" s="107"/>
      <c r="E5414" s="108"/>
      <c r="F5414" s="105" t="s">
        <v>457</v>
      </c>
      <c r="G5414" s="105" t="s">
        <v>460</v>
      </c>
      <c r="H5414" s="105" t="s">
        <v>434</v>
      </c>
      <c r="I5414" s="104"/>
      <c r="J5414" s="109" t="s">
        <v>435</v>
      </c>
      <c r="K5414" s="237"/>
      <c r="L5414" s="237"/>
      <c r="M5414" s="237"/>
      <c r="N5414" s="253"/>
      <c r="O5414" s="253"/>
      <c r="P5414" s="253"/>
    </row>
    <row r="5415" spans="1:20" s="110" customFormat="1" ht="20.100000000000001" customHeight="1">
      <c r="A5415" s="104"/>
      <c r="B5415" s="105"/>
      <c r="C5415" s="106"/>
      <c r="D5415" s="107"/>
      <c r="E5415" s="108"/>
      <c r="F5415" s="105" t="s">
        <v>460</v>
      </c>
      <c r="G5415" s="105" t="s">
        <v>463</v>
      </c>
      <c r="H5415" s="105" t="s">
        <v>434</v>
      </c>
      <c r="I5415" s="104"/>
      <c r="J5415" s="109" t="s">
        <v>435</v>
      </c>
      <c r="K5415" s="237"/>
      <c r="L5415" s="237"/>
      <c r="M5415" s="237"/>
      <c r="N5415" s="253"/>
      <c r="O5415" s="253"/>
      <c r="P5415" s="253"/>
    </row>
    <row r="5416" spans="1:20" s="110" customFormat="1" ht="20.100000000000001" customHeight="1">
      <c r="A5416" s="104"/>
      <c r="B5416" s="105"/>
      <c r="C5416" s="106"/>
      <c r="D5416" s="107"/>
      <c r="E5416" s="108"/>
      <c r="F5416" s="105" t="s">
        <v>463</v>
      </c>
      <c r="G5416" s="105" t="s">
        <v>464</v>
      </c>
      <c r="H5416" s="105" t="s">
        <v>434</v>
      </c>
      <c r="I5416" s="104"/>
      <c r="J5416" s="109" t="s">
        <v>435</v>
      </c>
      <c r="K5416" s="237"/>
      <c r="L5416" s="237"/>
      <c r="M5416" s="237"/>
      <c r="N5416" s="253"/>
      <c r="O5416" s="253"/>
      <c r="P5416" s="253"/>
    </row>
    <row r="5417" spans="1:20" s="110" customFormat="1" ht="20.100000000000001" customHeight="1">
      <c r="A5417" s="104"/>
      <c r="B5417" s="105"/>
      <c r="C5417" s="106"/>
      <c r="D5417" s="107"/>
      <c r="E5417" s="108"/>
      <c r="F5417" s="105" t="s">
        <v>464</v>
      </c>
      <c r="G5417" s="105" t="s">
        <v>465</v>
      </c>
      <c r="H5417" s="105" t="s">
        <v>434</v>
      </c>
      <c r="I5417" s="104"/>
      <c r="J5417" s="109" t="s">
        <v>435</v>
      </c>
      <c r="K5417" s="237"/>
      <c r="L5417" s="237"/>
      <c r="M5417" s="237"/>
      <c r="N5417" s="253"/>
      <c r="O5417" s="253"/>
      <c r="P5417" s="253"/>
    </row>
    <row r="5418" spans="1:20" s="110" customFormat="1" ht="20.100000000000001" customHeight="1">
      <c r="A5418" s="104"/>
      <c r="B5418" s="105"/>
      <c r="C5418" s="106"/>
      <c r="D5418" s="107"/>
      <c r="E5418" s="108"/>
      <c r="F5418" s="105" t="s">
        <v>465</v>
      </c>
      <c r="G5418" s="105" t="s">
        <v>466</v>
      </c>
      <c r="H5418" s="105" t="s">
        <v>434</v>
      </c>
      <c r="I5418" s="104"/>
      <c r="J5418" s="109" t="s">
        <v>435</v>
      </c>
      <c r="K5418" s="237"/>
      <c r="L5418" s="237"/>
      <c r="M5418" s="237"/>
      <c r="N5418" s="253"/>
      <c r="O5418" s="253"/>
      <c r="P5418" s="253"/>
    </row>
    <row r="5419" spans="1:20" s="110" customFormat="1" ht="20.100000000000001" customHeight="1">
      <c r="A5419" s="104"/>
      <c r="B5419" s="105"/>
      <c r="C5419" s="106"/>
      <c r="D5419" s="107"/>
      <c r="E5419" s="108"/>
      <c r="F5419" s="105" t="s">
        <v>466</v>
      </c>
      <c r="G5419" s="105" t="s">
        <v>467</v>
      </c>
      <c r="H5419" s="105" t="s">
        <v>438</v>
      </c>
      <c r="I5419" s="104"/>
      <c r="J5419" s="109" t="s">
        <v>435</v>
      </c>
      <c r="K5419" s="237"/>
      <c r="L5419" s="237"/>
      <c r="M5419" s="237"/>
      <c r="N5419" s="253"/>
      <c r="O5419" s="253"/>
      <c r="P5419" s="253"/>
    </row>
    <row r="5420" spans="1:20" s="110" customFormat="1" ht="20.100000000000001" customHeight="1">
      <c r="A5420" s="104"/>
      <c r="B5420" s="105"/>
      <c r="C5420" s="106"/>
      <c r="D5420" s="107"/>
      <c r="E5420" s="108"/>
      <c r="F5420" s="105" t="s">
        <v>467</v>
      </c>
      <c r="G5420" s="105" t="s">
        <v>468</v>
      </c>
      <c r="H5420" s="105" t="s">
        <v>438</v>
      </c>
      <c r="I5420" s="104"/>
      <c r="J5420" s="109" t="s">
        <v>435</v>
      </c>
      <c r="K5420" s="237"/>
      <c r="L5420" s="237"/>
      <c r="M5420" s="237"/>
      <c r="N5420" s="253"/>
      <c r="O5420" s="253"/>
      <c r="P5420" s="253"/>
    </row>
    <row r="5421" spans="1:20" s="110" customFormat="1" ht="20.100000000000001" customHeight="1">
      <c r="A5421" s="104"/>
      <c r="B5421" s="105"/>
      <c r="C5421" s="106"/>
      <c r="D5421" s="107"/>
      <c r="E5421" s="108"/>
      <c r="F5421" s="105" t="s">
        <v>468</v>
      </c>
      <c r="G5421" s="105" t="s">
        <v>469</v>
      </c>
      <c r="H5421" s="105" t="s">
        <v>434</v>
      </c>
      <c r="I5421" s="104"/>
      <c r="J5421" s="109" t="s">
        <v>435</v>
      </c>
      <c r="K5421" s="237"/>
      <c r="L5421" s="237"/>
      <c r="M5421" s="237"/>
      <c r="N5421" s="253"/>
      <c r="O5421" s="253"/>
      <c r="P5421" s="253"/>
    </row>
    <row r="5422" spans="1:20" s="110" customFormat="1" ht="20.100000000000001" customHeight="1">
      <c r="A5422" s="104"/>
      <c r="B5422" s="105"/>
      <c r="C5422" s="106"/>
      <c r="D5422" s="107"/>
      <c r="E5422" s="108"/>
      <c r="F5422" s="105" t="s">
        <v>469</v>
      </c>
      <c r="G5422" s="105" t="s">
        <v>470</v>
      </c>
      <c r="H5422" s="105" t="s">
        <v>434</v>
      </c>
      <c r="I5422" s="104"/>
      <c r="J5422" s="109" t="s">
        <v>435</v>
      </c>
      <c r="K5422" s="237"/>
      <c r="L5422" s="237"/>
      <c r="M5422" s="237"/>
      <c r="N5422" s="253"/>
      <c r="O5422" s="253"/>
      <c r="P5422" s="253"/>
    </row>
    <row r="5423" spans="1:20" s="110" customFormat="1" ht="20.100000000000001" customHeight="1">
      <c r="A5423" s="104"/>
      <c r="B5423" s="105"/>
      <c r="C5423" s="106"/>
      <c r="D5423" s="107"/>
      <c r="E5423" s="108"/>
      <c r="F5423" s="105" t="s">
        <v>470</v>
      </c>
      <c r="G5423" s="105" t="s">
        <v>471</v>
      </c>
      <c r="H5423" s="105" t="s">
        <v>438</v>
      </c>
      <c r="I5423" s="104"/>
      <c r="J5423" s="109" t="s">
        <v>435</v>
      </c>
      <c r="K5423" s="237"/>
      <c r="L5423" s="237"/>
      <c r="M5423" s="237"/>
      <c r="N5423" s="253"/>
      <c r="O5423" s="253"/>
      <c r="P5423" s="253"/>
    </row>
    <row r="5424" spans="1:20" s="110" customFormat="1" ht="20.100000000000001" customHeight="1">
      <c r="A5424" s="104"/>
      <c r="B5424" s="105"/>
      <c r="C5424" s="106"/>
      <c r="D5424" s="107"/>
      <c r="E5424" s="108"/>
      <c r="F5424" s="105" t="s">
        <v>471</v>
      </c>
      <c r="G5424" s="105" t="s">
        <v>473</v>
      </c>
      <c r="H5424" s="105" t="s">
        <v>434</v>
      </c>
      <c r="I5424" s="104"/>
      <c r="J5424" s="109" t="s">
        <v>40</v>
      </c>
      <c r="K5424" s="237"/>
      <c r="L5424" s="237"/>
      <c r="M5424" s="237"/>
      <c r="N5424" s="253"/>
      <c r="O5424" s="253"/>
      <c r="P5424" s="253"/>
    </row>
    <row r="5425" spans="1:20" s="110" customFormat="1" ht="20.100000000000001" customHeight="1">
      <c r="A5425" s="104"/>
      <c r="B5425" s="105"/>
      <c r="C5425" s="106"/>
      <c r="D5425" s="107"/>
      <c r="E5425" s="108"/>
      <c r="F5425" s="105" t="s">
        <v>473</v>
      </c>
      <c r="G5425" s="105" t="s">
        <v>474</v>
      </c>
      <c r="H5425" s="105" t="s">
        <v>438</v>
      </c>
      <c r="I5425" s="104"/>
      <c r="J5425" s="109" t="s">
        <v>435</v>
      </c>
      <c r="K5425" s="237"/>
      <c r="L5425" s="237"/>
      <c r="M5425" s="237"/>
      <c r="N5425" s="253"/>
      <c r="O5425" s="253"/>
      <c r="P5425" s="253"/>
    </row>
    <row r="5426" spans="1:20" s="110" customFormat="1" ht="20.100000000000001" customHeight="1">
      <c r="A5426" s="104"/>
      <c r="B5426" s="105"/>
      <c r="C5426" s="106"/>
      <c r="D5426" s="107"/>
      <c r="E5426" s="108"/>
      <c r="F5426" s="105" t="s">
        <v>474</v>
      </c>
      <c r="G5426" s="105" t="s">
        <v>475</v>
      </c>
      <c r="H5426" s="105" t="s">
        <v>434</v>
      </c>
      <c r="I5426" s="104"/>
      <c r="J5426" s="109" t="s">
        <v>435</v>
      </c>
      <c r="K5426" s="237"/>
      <c r="L5426" s="237"/>
      <c r="M5426" s="237"/>
      <c r="N5426" s="253"/>
      <c r="O5426" s="253"/>
      <c r="P5426" s="253"/>
    </row>
    <row r="5427" spans="1:20" s="110" customFormat="1" ht="20.100000000000001" customHeight="1">
      <c r="A5427" s="104"/>
      <c r="B5427" s="105"/>
      <c r="C5427" s="106"/>
      <c r="D5427" s="107"/>
      <c r="E5427" s="108"/>
      <c r="F5427" s="105" t="s">
        <v>475</v>
      </c>
      <c r="G5427" s="105" t="s">
        <v>788</v>
      </c>
      <c r="H5427" s="105" t="s">
        <v>434</v>
      </c>
      <c r="I5427" s="104"/>
      <c r="J5427" s="109" t="s">
        <v>435</v>
      </c>
      <c r="K5427" s="237"/>
      <c r="L5427" s="237"/>
      <c r="M5427" s="237"/>
      <c r="N5427" s="253"/>
      <c r="O5427" s="253"/>
      <c r="P5427" s="253"/>
    </row>
    <row r="5428" spans="1:20" s="25" customFormat="1" ht="20.100000000000001" customHeight="1">
      <c r="A5428" s="20"/>
      <c r="B5428" s="44"/>
      <c r="C5428" s="41"/>
      <c r="D5428" s="42"/>
      <c r="E5428" s="43"/>
      <c r="F5428" s="44"/>
      <c r="G5428" s="44"/>
      <c r="H5428" s="44"/>
      <c r="I5428" s="20"/>
      <c r="J5428" s="24"/>
      <c r="K5428" s="226"/>
      <c r="L5428" s="226"/>
      <c r="M5428" s="226"/>
      <c r="N5428" s="239"/>
      <c r="O5428" s="239"/>
      <c r="P5428" s="239"/>
    </row>
    <row r="5429" spans="1:20" s="25" customFormat="1" ht="20.100000000000001" customHeight="1">
      <c r="A5429" s="20"/>
      <c r="B5429" s="44"/>
      <c r="C5429" s="41"/>
      <c r="D5429" s="42"/>
      <c r="E5429" s="43"/>
      <c r="F5429" s="44"/>
      <c r="G5429" s="44"/>
      <c r="H5429" s="44"/>
      <c r="I5429" s="20"/>
      <c r="J5429" s="24"/>
      <c r="K5429" s="226"/>
      <c r="L5429" s="226"/>
      <c r="M5429" s="226"/>
      <c r="N5429" s="239"/>
      <c r="O5429" s="239"/>
      <c r="P5429" s="239"/>
    </row>
    <row r="5430" spans="1:20" s="25" customFormat="1" ht="20.100000000000001" customHeight="1">
      <c r="A5430" s="20"/>
      <c r="B5430" s="44">
        <v>369</v>
      </c>
      <c r="C5430" s="41" t="s">
        <v>789</v>
      </c>
      <c r="D5430" s="42" t="s">
        <v>378</v>
      </c>
      <c r="E5430" s="43">
        <v>0.38600000000000001</v>
      </c>
      <c r="F5430" s="44" t="s">
        <v>433</v>
      </c>
      <c r="G5430" s="44" t="s">
        <v>447</v>
      </c>
      <c r="H5430" s="44" t="s">
        <v>434</v>
      </c>
      <c r="I5430" s="20"/>
      <c r="J5430" s="24" t="s">
        <v>435</v>
      </c>
      <c r="K5430" s="226" t="s">
        <v>434</v>
      </c>
      <c r="L5430" s="226">
        <f>COUNTIF(H5430:H5431,"B")</f>
        <v>2</v>
      </c>
      <c r="M5430" s="226">
        <v>200</v>
      </c>
      <c r="N5430" s="239">
        <f>L5430*M5430</f>
        <v>400</v>
      </c>
      <c r="O5430" s="239">
        <v>186</v>
      </c>
      <c r="P5430" s="239">
        <f>O5430+N5430</f>
        <v>586</v>
      </c>
      <c r="Q5430" s="45">
        <f>P5430/P5434</f>
        <v>1</v>
      </c>
      <c r="R5430" s="45"/>
      <c r="S5430" s="45"/>
      <c r="T5430" s="45"/>
    </row>
    <row r="5431" spans="1:20" s="25" customFormat="1" ht="20.100000000000001" customHeight="1">
      <c r="A5431" s="20"/>
      <c r="B5431" s="44"/>
      <c r="C5431" s="41"/>
      <c r="D5431" s="42"/>
      <c r="E5431" s="43"/>
      <c r="F5431" s="44" t="s">
        <v>447</v>
      </c>
      <c r="G5431" s="44" t="s">
        <v>729</v>
      </c>
      <c r="H5431" s="44" t="s">
        <v>434</v>
      </c>
      <c r="I5431" s="20"/>
      <c r="J5431" s="24" t="s">
        <v>435</v>
      </c>
      <c r="K5431" s="226" t="s">
        <v>438</v>
      </c>
      <c r="L5431" s="226">
        <f>COUNTIF(H5430:H5431,"S")</f>
        <v>0</v>
      </c>
      <c r="M5431" s="226">
        <v>200</v>
      </c>
      <c r="N5431" s="239">
        <f>L5431*M5431</f>
        <v>0</v>
      </c>
      <c r="O5431" s="239"/>
      <c r="P5431" s="239">
        <f>N5431+O5431</f>
        <v>0</v>
      </c>
      <c r="Q5431" s="45">
        <f>P5431/P5434</f>
        <v>0</v>
      </c>
      <c r="R5431" s="45"/>
      <c r="S5431" s="45"/>
      <c r="T5431" s="45"/>
    </row>
    <row r="5432" spans="1:20" s="25" customFormat="1" ht="20.100000000000001" customHeight="1">
      <c r="A5432" s="20"/>
      <c r="B5432" s="44"/>
      <c r="C5432" s="41"/>
      <c r="D5432" s="42"/>
      <c r="E5432" s="43"/>
      <c r="F5432" s="44"/>
      <c r="G5432" s="44"/>
      <c r="H5432" s="44"/>
      <c r="I5432" s="20"/>
      <c r="J5432" s="24"/>
      <c r="K5432" s="226" t="s">
        <v>440</v>
      </c>
      <c r="L5432" s="226">
        <f>COUNTIF(H5430:H5431,"RR")</f>
        <v>0</v>
      </c>
      <c r="M5432" s="226">
        <v>200</v>
      </c>
      <c r="N5432" s="239">
        <f>L5432*M5432</f>
        <v>0</v>
      </c>
      <c r="O5432" s="239"/>
      <c r="P5432" s="239">
        <f>N5432+O5432</f>
        <v>0</v>
      </c>
      <c r="Q5432" s="45">
        <f>P5432/P5434</f>
        <v>0</v>
      </c>
      <c r="R5432" s="45"/>
      <c r="S5432" s="45"/>
      <c r="T5432" s="45"/>
    </row>
    <row r="5433" spans="1:20" s="25" customFormat="1" ht="20.100000000000001" customHeight="1">
      <c r="A5433" s="20"/>
      <c r="B5433" s="44"/>
      <c r="C5433" s="41"/>
      <c r="D5433" s="42"/>
      <c r="E5433" s="43"/>
      <c r="F5433" s="44"/>
      <c r="G5433" s="44"/>
      <c r="H5433" s="44"/>
      <c r="I5433" s="20"/>
      <c r="J5433" s="24"/>
      <c r="K5433" s="226" t="s">
        <v>443</v>
      </c>
      <c r="L5433" s="226">
        <f>COUNTIF(H5430:H5431,"RB")</f>
        <v>0</v>
      </c>
      <c r="M5433" s="226">
        <v>200</v>
      </c>
      <c r="N5433" s="239">
        <f>L5433*M5433</f>
        <v>0</v>
      </c>
      <c r="O5433" s="239"/>
      <c r="P5433" s="239">
        <f>N5433+O5433</f>
        <v>0</v>
      </c>
      <c r="Q5433" s="45">
        <f>P5433/P5434</f>
        <v>0</v>
      </c>
      <c r="R5433" s="45"/>
      <c r="S5433" s="45"/>
      <c r="T5433" s="45"/>
    </row>
    <row r="5434" spans="1:20" s="25" customFormat="1" ht="20.100000000000001" customHeight="1">
      <c r="A5434" s="20"/>
      <c r="B5434" s="44"/>
      <c r="C5434" s="41"/>
      <c r="D5434" s="42"/>
      <c r="E5434" s="43"/>
      <c r="F5434" s="44"/>
      <c r="G5434" s="44"/>
      <c r="H5434" s="44"/>
      <c r="I5434" s="20"/>
      <c r="J5434" s="24"/>
      <c r="K5434" s="226"/>
      <c r="L5434" s="226"/>
      <c r="M5434" s="226"/>
      <c r="N5434" s="239"/>
      <c r="O5434" s="239"/>
      <c r="P5434" s="239">
        <f>SUM(P5430:P5433)</f>
        <v>586</v>
      </c>
      <c r="Q5434" s="45">
        <f>SUM(Q5430:Q5433)</f>
        <v>1</v>
      </c>
      <c r="R5434" s="45"/>
      <c r="S5434" s="45"/>
      <c r="T5434" s="45"/>
    </row>
    <row r="5435" spans="1:20" s="25" customFormat="1" ht="20.100000000000001" customHeight="1">
      <c r="A5435" s="20"/>
      <c r="B5435" s="44"/>
      <c r="C5435" s="41"/>
      <c r="D5435" s="42"/>
      <c r="E5435" s="43"/>
      <c r="F5435" s="44"/>
      <c r="G5435" s="44"/>
      <c r="H5435" s="44"/>
      <c r="I5435" s="20"/>
      <c r="J5435" s="24"/>
      <c r="K5435" s="226"/>
      <c r="L5435" s="226"/>
      <c r="M5435" s="226"/>
      <c r="N5435" s="239"/>
      <c r="O5435" s="239"/>
      <c r="P5435" s="239"/>
    </row>
    <row r="5436" spans="1:20" s="25" customFormat="1" ht="20.100000000000001" customHeight="1">
      <c r="A5436" s="20"/>
      <c r="B5436" s="44"/>
      <c r="C5436" s="41"/>
      <c r="D5436" s="42"/>
      <c r="E5436" s="43"/>
      <c r="F5436" s="44"/>
      <c r="G5436" s="44"/>
      <c r="H5436" s="44"/>
      <c r="I5436" s="20"/>
      <c r="J5436" s="24"/>
      <c r="K5436" s="226"/>
      <c r="L5436" s="226"/>
      <c r="M5436" s="226"/>
      <c r="N5436" s="239"/>
      <c r="O5436" s="239"/>
      <c r="P5436" s="239"/>
    </row>
    <row r="5437" spans="1:20" s="118" customFormat="1" ht="20.100000000000001" customHeight="1">
      <c r="A5437" s="112"/>
      <c r="B5437" s="113">
        <v>370</v>
      </c>
      <c r="C5437" s="114" t="s">
        <v>790</v>
      </c>
      <c r="D5437" s="115" t="s">
        <v>379</v>
      </c>
      <c r="E5437" s="116">
        <v>1.925</v>
      </c>
      <c r="F5437" s="113" t="s">
        <v>433</v>
      </c>
      <c r="G5437" s="113" t="s">
        <v>447</v>
      </c>
      <c r="H5437" s="120" t="s">
        <v>443</v>
      </c>
      <c r="I5437" s="112"/>
      <c r="J5437" s="117" t="s">
        <v>40</v>
      </c>
      <c r="K5437" s="238" t="s">
        <v>434</v>
      </c>
      <c r="L5437" s="238">
        <f>COUNTIF(H5437:H5445,"B")</f>
        <v>4</v>
      </c>
      <c r="M5437" s="238">
        <v>200</v>
      </c>
      <c r="N5437" s="254">
        <f>L5437*M5437</f>
        <v>800</v>
      </c>
      <c r="O5437" s="254">
        <v>125</v>
      </c>
      <c r="P5437" s="254">
        <f>O5437+N5437</f>
        <v>925</v>
      </c>
      <c r="Q5437" s="119">
        <f>P5437/P5441</f>
        <v>0.48051948051948051</v>
      </c>
      <c r="R5437" s="119"/>
      <c r="S5437" s="119"/>
      <c r="T5437" s="119"/>
    </row>
    <row r="5438" spans="1:20" s="118" customFormat="1" ht="20.100000000000001" customHeight="1">
      <c r="A5438" s="112"/>
      <c r="B5438" s="113"/>
      <c r="C5438" s="114"/>
      <c r="D5438" s="115"/>
      <c r="E5438" s="116"/>
      <c r="F5438" s="113" t="s">
        <v>447</v>
      </c>
      <c r="G5438" s="113" t="s">
        <v>451</v>
      </c>
      <c r="H5438" s="113" t="s">
        <v>443</v>
      </c>
      <c r="I5438" s="112"/>
      <c r="J5438" s="117" t="s">
        <v>40</v>
      </c>
      <c r="K5438" s="238" t="s">
        <v>438</v>
      </c>
      <c r="L5438" s="238">
        <f>COUNTIF(H5437:H5446,"S")</f>
        <v>2</v>
      </c>
      <c r="M5438" s="238">
        <v>200</v>
      </c>
      <c r="N5438" s="254">
        <f>L5438*M5438</f>
        <v>400</v>
      </c>
      <c r="O5438" s="254"/>
      <c r="P5438" s="254">
        <f>N5438+O5438</f>
        <v>400</v>
      </c>
      <c r="Q5438" s="119">
        <f>P5438/P5441</f>
        <v>0.20779220779220781</v>
      </c>
      <c r="R5438" s="119"/>
      <c r="S5438" s="119"/>
      <c r="T5438" s="119"/>
    </row>
    <row r="5439" spans="1:20" s="118" customFormat="1" ht="20.100000000000001" customHeight="1">
      <c r="A5439" s="112"/>
      <c r="B5439" s="113"/>
      <c r="C5439" s="114"/>
      <c r="D5439" s="115"/>
      <c r="E5439" s="116"/>
      <c r="F5439" s="113" t="s">
        <v>451</v>
      </c>
      <c r="G5439" s="113" t="s">
        <v>454</v>
      </c>
      <c r="H5439" s="113" t="s">
        <v>434</v>
      </c>
      <c r="I5439" s="112"/>
      <c r="J5439" s="117" t="s">
        <v>435</v>
      </c>
      <c r="K5439" s="238" t="s">
        <v>440</v>
      </c>
      <c r="L5439" s="238">
        <f>COUNTIF(H5437:H5446,"RR")</f>
        <v>0</v>
      </c>
      <c r="M5439" s="238">
        <v>200</v>
      </c>
      <c r="N5439" s="254">
        <f>L5439*M5439</f>
        <v>0</v>
      </c>
      <c r="O5439" s="254"/>
      <c r="P5439" s="254">
        <f>N5439+O5439</f>
        <v>0</v>
      </c>
      <c r="Q5439" s="119">
        <f>P5439/P5441</f>
        <v>0</v>
      </c>
      <c r="R5439" s="119"/>
      <c r="S5439" s="119"/>
      <c r="T5439" s="119"/>
    </row>
    <row r="5440" spans="1:20" s="118" customFormat="1" ht="20.100000000000001" customHeight="1">
      <c r="A5440" s="112"/>
      <c r="B5440" s="113"/>
      <c r="C5440" s="114"/>
      <c r="D5440" s="115"/>
      <c r="E5440" s="116"/>
      <c r="F5440" s="113" t="s">
        <v>454</v>
      </c>
      <c r="G5440" s="113" t="s">
        <v>455</v>
      </c>
      <c r="H5440" s="113" t="s">
        <v>434</v>
      </c>
      <c r="I5440" s="112"/>
      <c r="J5440" s="117" t="s">
        <v>435</v>
      </c>
      <c r="K5440" s="238" t="s">
        <v>443</v>
      </c>
      <c r="L5440" s="238">
        <f>COUNTIF(H5437:H5446,"RB")</f>
        <v>3</v>
      </c>
      <c r="M5440" s="238">
        <v>200</v>
      </c>
      <c r="N5440" s="254">
        <f>L5440*M5440</f>
        <v>600</v>
      </c>
      <c r="O5440" s="254"/>
      <c r="P5440" s="254">
        <f>N5440+O5440</f>
        <v>600</v>
      </c>
      <c r="Q5440" s="119">
        <f>P5440/P5441</f>
        <v>0.31168831168831168</v>
      </c>
      <c r="R5440" s="119"/>
      <c r="S5440" s="119"/>
      <c r="T5440" s="119"/>
    </row>
    <row r="5441" spans="1:20" s="118" customFormat="1" ht="20.100000000000001" customHeight="1">
      <c r="A5441" s="112"/>
      <c r="B5441" s="113"/>
      <c r="C5441" s="114"/>
      <c r="D5441" s="115"/>
      <c r="E5441" s="116"/>
      <c r="F5441" s="113" t="s">
        <v>455</v>
      </c>
      <c r="G5441" s="113" t="s">
        <v>456</v>
      </c>
      <c r="H5441" s="113" t="s">
        <v>443</v>
      </c>
      <c r="I5441" s="112"/>
      <c r="J5441" s="117" t="s">
        <v>40</v>
      </c>
      <c r="K5441" s="238"/>
      <c r="L5441" s="238"/>
      <c r="M5441" s="238"/>
      <c r="N5441" s="254"/>
      <c r="O5441" s="254"/>
      <c r="P5441" s="254">
        <f>SUM(P5437:P5440)</f>
        <v>1925</v>
      </c>
      <c r="Q5441" s="119">
        <f>SUM(Q5437:Q5440)</f>
        <v>1</v>
      </c>
      <c r="R5441" s="119"/>
      <c r="S5441" s="119"/>
      <c r="T5441" s="119"/>
    </row>
    <row r="5442" spans="1:20" s="118" customFormat="1" ht="20.100000000000001" customHeight="1">
      <c r="A5442" s="112"/>
      <c r="B5442" s="113"/>
      <c r="C5442" s="114"/>
      <c r="D5442" s="115"/>
      <c r="E5442" s="116"/>
      <c r="F5442" s="113" t="s">
        <v>456</v>
      </c>
      <c r="G5442" s="113" t="s">
        <v>457</v>
      </c>
      <c r="H5442" s="113" t="s">
        <v>438</v>
      </c>
      <c r="I5442" s="112"/>
      <c r="J5442" s="117" t="s">
        <v>435</v>
      </c>
      <c r="K5442" s="238"/>
      <c r="L5442" s="238"/>
      <c r="M5442" s="238"/>
      <c r="N5442" s="254"/>
      <c r="O5442" s="254"/>
      <c r="P5442" s="254"/>
    </row>
    <row r="5443" spans="1:20" s="118" customFormat="1" ht="20.100000000000001" customHeight="1">
      <c r="A5443" s="112"/>
      <c r="B5443" s="113"/>
      <c r="C5443" s="114"/>
      <c r="D5443" s="115"/>
      <c r="E5443" s="116"/>
      <c r="F5443" s="113" t="s">
        <v>457</v>
      </c>
      <c r="G5443" s="113" t="s">
        <v>460</v>
      </c>
      <c r="H5443" s="113" t="s">
        <v>438</v>
      </c>
      <c r="I5443" s="112"/>
      <c r="J5443" s="117" t="s">
        <v>435</v>
      </c>
      <c r="K5443" s="238"/>
      <c r="L5443" s="238"/>
      <c r="M5443" s="238"/>
      <c r="N5443" s="254"/>
      <c r="O5443" s="254"/>
      <c r="P5443" s="254"/>
    </row>
    <row r="5444" spans="1:20" s="118" customFormat="1" ht="20.100000000000001" customHeight="1">
      <c r="A5444" s="112"/>
      <c r="B5444" s="113"/>
      <c r="C5444" s="114"/>
      <c r="D5444" s="115"/>
      <c r="E5444" s="116"/>
      <c r="F5444" s="113" t="s">
        <v>460</v>
      </c>
      <c r="G5444" s="113" t="s">
        <v>463</v>
      </c>
      <c r="H5444" s="113" t="s">
        <v>434</v>
      </c>
      <c r="I5444" s="112"/>
      <c r="J5444" s="117" t="s">
        <v>435</v>
      </c>
      <c r="K5444" s="238"/>
      <c r="L5444" s="238"/>
      <c r="M5444" s="238"/>
      <c r="N5444" s="254"/>
      <c r="O5444" s="254"/>
      <c r="P5444" s="254"/>
    </row>
    <row r="5445" spans="1:20" s="118" customFormat="1" ht="20.100000000000001" customHeight="1">
      <c r="A5445" s="112"/>
      <c r="B5445" s="113"/>
      <c r="C5445" s="114"/>
      <c r="D5445" s="115"/>
      <c r="E5445" s="116"/>
      <c r="F5445" s="113" t="s">
        <v>463</v>
      </c>
      <c r="G5445" s="113" t="s">
        <v>464</v>
      </c>
      <c r="H5445" s="113" t="s">
        <v>434</v>
      </c>
      <c r="I5445" s="112"/>
      <c r="J5445" s="117" t="s">
        <v>435</v>
      </c>
      <c r="K5445" s="238"/>
      <c r="L5445" s="238"/>
      <c r="M5445" s="238"/>
      <c r="N5445" s="254"/>
      <c r="O5445" s="254"/>
      <c r="P5445" s="254"/>
    </row>
    <row r="5446" spans="1:20" s="118" customFormat="1" ht="20.100000000000001" customHeight="1">
      <c r="A5446" s="112"/>
      <c r="B5446" s="113"/>
      <c r="C5446" s="114"/>
      <c r="D5446" s="115"/>
      <c r="E5446" s="116"/>
      <c r="F5446" s="113" t="s">
        <v>464</v>
      </c>
      <c r="G5446" s="113" t="s">
        <v>791</v>
      </c>
      <c r="H5446" s="113" t="s">
        <v>434</v>
      </c>
      <c r="I5446" s="112"/>
      <c r="J5446" s="117" t="s">
        <v>435</v>
      </c>
      <c r="K5446" s="238"/>
      <c r="L5446" s="238"/>
      <c r="M5446" s="238"/>
      <c r="N5446" s="254"/>
      <c r="O5446" s="254"/>
      <c r="P5446" s="254"/>
    </row>
    <row r="5447" spans="1:20" s="25" customFormat="1" ht="20.100000000000001" customHeight="1">
      <c r="A5447" s="20"/>
      <c r="B5447" s="44"/>
      <c r="C5447" s="41"/>
      <c r="D5447" s="42"/>
      <c r="E5447" s="43"/>
      <c r="F5447" s="44"/>
      <c r="G5447" s="44"/>
      <c r="H5447" s="44"/>
      <c r="I5447" s="20"/>
      <c r="J5447" s="24"/>
      <c r="K5447" s="226"/>
      <c r="L5447" s="226"/>
      <c r="M5447" s="226"/>
      <c r="N5447" s="239"/>
      <c r="O5447" s="239"/>
      <c r="P5447" s="239"/>
    </row>
    <row r="5448" spans="1:20" s="25" customFormat="1" ht="20.100000000000001" customHeight="1">
      <c r="A5448" s="20"/>
      <c r="B5448" s="44"/>
      <c r="C5448" s="41"/>
      <c r="D5448" s="42"/>
      <c r="E5448" s="43"/>
      <c r="F5448" s="44"/>
      <c r="G5448" s="44"/>
      <c r="H5448" s="44"/>
      <c r="I5448" s="20"/>
      <c r="J5448" s="24"/>
      <c r="K5448" s="226"/>
      <c r="L5448" s="226"/>
      <c r="M5448" s="226"/>
      <c r="N5448" s="239"/>
      <c r="O5448" s="239"/>
      <c r="P5448" s="239"/>
    </row>
    <row r="5449" spans="1:20" s="110" customFormat="1" ht="20.100000000000001" customHeight="1">
      <c r="A5449" s="104"/>
      <c r="B5449" s="105">
        <v>371</v>
      </c>
      <c r="C5449" s="106" t="s">
        <v>792</v>
      </c>
      <c r="D5449" s="107" t="s">
        <v>380</v>
      </c>
      <c r="E5449" s="108">
        <v>2.3220000000000001</v>
      </c>
      <c r="F5449" s="105" t="s">
        <v>433</v>
      </c>
      <c r="G5449" s="105" t="s">
        <v>447</v>
      </c>
      <c r="H5449" s="105" t="s">
        <v>443</v>
      </c>
      <c r="I5449" s="104"/>
      <c r="J5449" s="109" t="s">
        <v>40</v>
      </c>
      <c r="K5449" s="237" t="s">
        <v>434</v>
      </c>
      <c r="L5449" s="237">
        <f>COUNTIF(H5449:H5460,"B")</f>
        <v>4</v>
      </c>
      <c r="M5449" s="237">
        <v>200</v>
      </c>
      <c r="N5449" s="253">
        <f>L5449*M5449</f>
        <v>800</v>
      </c>
      <c r="O5449" s="253"/>
      <c r="P5449" s="253">
        <f>O5449+N5449</f>
        <v>800</v>
      </c>
      <c r="Q5449" s="111">
        <f>P5449/P5453</f>
        <v>0.34453057708871665</v>
      </c>
      <c r="R5449" s="111"/>
      <c r="S5449" s="111"/>
      <c r="T5449" s="111"/>
    </row>
    <row r="5450" spans="1:20" s="110" customFormat="1" ht="20.100000000000001" customHeight="1">
      <c r="A5450" s="104"/>
      <c r="B5450" s="105"/>
      <c r="C5450" s="106"/>
      <c r="D5450" s="107"/>
      <c r="E5450" s="108"/>
      <c r="F5450" s="105" t="s">
        <v>447</v>
      </c>
      <c r="G5450" s="105" t="s">
        <v>451</v>
      </c>
      <c r="H5450" s="105" t="s">
        <v>443</v>
      </c>
      <c r="I5450" s="104"/>
      <c r="J5450" s="109" t="s">
        <v>40</v>
      </c>
      <c r="K5450" s="237" t="s">
        <v>438</v>
      </c>
      <c r="L5450" s="237">
        <f>COUNTIF(H5449:H5460,"S")</f>
        <v>3</v>
      </c>
      <c r="M5450" s="237">
        <v>200</v>
      </c>
      <c r="N5450" s="253">
        <f>L5450*M5450</f>
        <v>600</v>
      </c>
      <c r="O5450" s="253"/>
      <c r="P5450" s="253">
        <f>N5450+O5450</f>
        <v>600</v>
      </c>
      <c r="Q5450" s="111">
        <f>P5450/P5453</f>
        <v>0.25839793281653745</v>
      </c>
      <c r="R5450" s="111"/>
      <c r="S5450" s="111"/>
      <c r="T5450" s="111"/>
    </row>
    <row r="5451" spans="1:20" s="110" customFormat="1" ht="20.100000000000001" customHeight="1">
      <c r="A5451" s="104"/>
      <c r="B5451" s="105"/>
      <c r="C5451" s="106"/>
      <c r="D5451" s="107"/>
      <c r="E5451" s="108"/>
      <c r="F5451" s="105" t="s">
        <v>451</v>
      </c>
      <c r="G5451" s="105" t="s">
        <v>454</v>
      </c>
      <c r="H5451" s="105" t="s">
        <v>434</v>
      </c>
      <c r="I5451" s="104"/>
      <c r="J5451" s="109" t="s">
        <v>435</v>
      </c>
      <c r="K5451" s="237" t="s">
        <v>440</v>
      </c>
      <c r="L5451" s="237">
        <f>COUNTIF(H5449:H5460,"RR")</f>
        <v>0</v>
      </c>
      <c r="M5451" s="237">
        <v>200</v>
      </c>
      <c r="N5451" s="253">
        <f>L5451*M5451</f>
        <v>0</v>
      </c>
      <c r="O5451" s="253"/>
      <c r="P5451" s="253">
        <f>N5451+O5451</f>
        <v>0</v>
      </c>
      <c r="Q5451" s="111">
        <f>P5451/P5453</f>
        <v>0</v>
      </c>
      <c r="R5451" s="111"/>
      <c r="S5451" s="111"/>
      <c r="T5451" s="111"/>
    </row>
    <row r="5452" spans="1:20" s="110" customFormat="1" ht="20.100000000000001" customHeight="1">
      <c r="A5452" s="104"/>
      <c r="B5452" s="105"/>
      <c r="C5452" s="106"/>
      <c r="D5452" s="107"/>
      <c r="E5452" s="108"/>
      <c r="F5452" s="105" t="s">
        <v>454</v>
      </c>
      <c r="G5452" s="105" t="s">
        <v>455</v>
      </c>
      <c r="H5452" s="105" t="s">
        <v>443</v>
      </c>
      <c r="I5452" s="104"/>
      <c r="J5452" s="109" t="s">
        <v>40</v>
      </c>
      <c r="K5452" s="237" t="s">
        <v>443</v>
      </c>
      <c r="L5452" s="237">
        <f>COUNTIF(H5450:H5460,"RB")</f>
        <v>4</v>
      </c>
      <c r="M5452" s="237">
        <v>200</v>
      </c>
      <c r="N5452" s="253">
        <f>L5452*M5452</f>
        <v>800</v>
      </c>
      <c r="O5452" s="253">
        <v>122</v>
      </c>
      <c r="P5452" s="253">
        <f>N5452+O5452</f>
        <v>922</v>
      </c>
      <c r="Q5452" s="111">
        <f>P5452/P5453</f>
        <v>0.3970714900947459</v>
      </c>
      <c r="R5452" s="111"/>
      <c r="S5452" s="111"/>
      <c r="T5452" s="111"/>
    </row>
    <row r="5453" spans="1:20" s="110" customFormat="1" ht="20.100000000000001" customHeight="1">
      <c r="A5453" s="104"/>
      <c r="B5453" s="105"/>
      <c r="C5453" s="106"/>
      <c r="D5453" s="107"/>
      <c r="E5453" s="108"/>
      <c r="F5453" s="105" t="s">
        <v>455</v>
      </c>
      <c r="G5453" s="105" t="s">
        <v>456</v>
      </c>
      <c r="H5453" s="105" t="s">
        <v>443</v>
      </c>
      <c r="I5453" s="104"/>
      <c r="J5453" s="109" t="s">
        <v>40</v>
      </c>
      <c r="K5453" s="237"/>
      <c r="L5453" s="237"/>
      <c r="M5453" s="237"/>
      <c r="N5453" s="253"/>
      <c r="O5453" s="253" t="s">
        <v>714</v>
      </c>
      <c r="P5453" s="253">
        <f>SUM(P5449:P5452)</f>
        <v>2322</v>
      </c>
      <c r="Q5453" s="111">
        <f>SUM(Q5449:Q5452)</f>
        <v>1</v>
      </c>
      <c r="R5453" s="111"/>
      <c r="S5453" s="111"/>
      <c r="T5453" s="111"/>
    </row>
    <row r="5454" spans="1:20" s="110" customFormat="1" ht="20.100000000000001" customHeight="1">
      <c r="A5454" s="104"/>
      <c r="B5454" s="105"/>
      <c r="C5454" s="106"/>
      <c r="D5454" s="107"/>
      <c r="E5454" s="108"/>
      <c r="F5454" s="105" t="s">
        <v>456</v>
      </c>
      <c r="G5454" s="105" t="s">
        <v>457</v>
      </c>
      <c r="H5454" s="105" t="s">
        <v>438</v>
      </c>
      <c r="I5454" s="104"/>
      <c r="J5454" s="109" t="s">
        <v>435</v>
      </c>
      <c r="K5454" s="237"/>
      <c r="L5454" s="237"/>
      <c r="M5454" s="237"/>
      <c r="N5454" s="253"/>
      <c r="O5454" s="253"/>
      <c r="P5454" s="253"/>
    </row>
    <row r="5455" spans="1:20" s="110" customFormat="1" ht="20.100000000000001" customHeight="1">
      <c r="A5455" s="104"/>
      <c r="B5455" s="105"/>
      <c r="C5455" s="106"/>
      <c r="D5455" s="107"/>
      <c r="E5455" s="108"/>
      <c r="F5455" s="105" t="s">
        <v>457</v>
      </c>
      <c r="G5455" s="105" t="s">
        <v>460</v>
      </c>
      <c r="H5455" s="105" t="s">
        <v>438</v>
      </c>
      <c r="I5455" s="104"/>
      <c r="J5455" s="109" t="s">
        <v>435</v>
      </c>
      <c r="K5455" s="237"/>
      <c r="L5455" s="237"/>
      <c r="M5455" s="237"/>
      <c r="N5455" s="253"/>
      <c r="O5455" s="253"/>
      <c r="P5455" s="253"/>
    </row>
    <row r="5456" spans="1:20" s="110" customFormat="1" ht="20.100000000000001" customHeight="1">
      <c r="A5456" s="104"/>
      <c r="B5456" s="105"/>
      <c r="C5456" s="106"/>
      <c r="D5456" s="107"/>
      <c r="E5456" s="108"/>
      <c r="F5456" s="105" t="s">
        <v>460</v>
      </c>
      <c r="G5456" s="105" t="s">
        <v>463</v>
      </c>
      <c r="H5456" s="105" t="s">
        <v>443</v>
      </c>
      <c r="I5456" s="104"/>
      <c r="J5456" s="109" t="s">
        <v>40</v>
      </c>
      <c r="K5456" s="237"/>
      <c r="L5456" s="237"/>
      <c r="M5456" s="237"/>
      <c r="N5456" s="253"/>
      <c r="O5456" s="253"/>
      <c r="P5456" s="253"/>
    </row>
    <row r="5457" spans="1:20" s="110" customFormat="1" ht="20.100000000000001" customHeight="1">
      <c r="A5457" s="104"/>
      <c r="B5457" s="105"/>
      <c r="C5457" s="106"/>
      <c r="D5457" s="107"/>
      <c r="E5457" s="108"/>
      <c r="F5457" s="105" t="s">
        <v>463</v>
      </c>
      <c r="G5457" s="105" t="s">
        <v>464</v>
      </c>
      <c r="H5457" s="105" t="s">
        <v>438</v>
      </c>
      <c r="I5457" s="104"/>
      <c r="J5457" s="109" t="s">
        <v>435</v>
      </c>
      <c r="K5457" s="237"/>
      <c r="L5457" s="237"/>
      <c r="M5457" s="237"/>
      <c r="N5457" s="253"/>
      <c r="O5457" s="253"/>
      <c r="P5457" s="253"/>
    </row>
    <row r="5458" spans="1:20" s="110" customFormat="1" ht="20.100000000000001" customHeight="1">
      <c r="A5458" s="104"/>
      <c r="B5458" s="105"/>
      <c r="C5458" s="106"/>
      <c r="D5458" s="107"/>
      <c r="E5458" s="108"/>
      <c r="F5458" s="105" t="s">
        <v>464</v>
      </c>
      <c r="G5458" s="105" t="s">
        <v>465</v>
      </c>
      <c r="H5458" s="105" t="s">
        <v>434</v>
      </c>
      <c r="I5458" s="104"/>
      <c r="J5458" s="109" t="s">
        <v>435</v>
      </c>
      <c r="K5458" s="237"/>
      <c r="L5458" s="237"/>
      <c r="M5458" s="237"/>
      <c r="N5458" s="253"/>
      <c r="O5458" s="253"/>
      <c r="P5458" s="253"/>
    </row>
    <row r="5459" spans="1:20" s="110" customFormat="1" ht="20.100000000000001" customHeight="1">
      <c r="A5459" s="104"/>
      <c r="B5459" s="105"/>
      <c r="C5459" s="106"/>
      <c r="D5459" s="107"/>
      <c r="E5459" s="108"/>
      <c r="F5459" s="105" t="s">
        <v>465</v>
      </c>
      <c r="G5459" s="105" t="s">
        <v>466</v>
      </c>
      <c r="H5459" s="105" t="s">
        <v>434</v>
      </c>
      <c r="I5459" s="104"/>
      <c r="J5459" s="109" t="s">
        <v>435</v>
      </c>
      <c r="K5459" s="237"/>
      <c r="L5459" s="237"/>
      <c r="M5459" s="237"/>
      <c r="N5459" s="253"/>
      <c r="O5459" s="253"/>
      <c r="P5459" s="253"/>
    </row>
    <row r="5460" spans="1:20" s="110" customFormat="1" ht="20.100000000000001" customHeight="1">
      <c r="A5460" s="104"/>
      <c r="B5460" s="105"/>
      <c r="C5460" s="106"/>
      <c r="D5460" s="107"/>
      <c r="E5460" s="108"/>
      <c r="F5460" s="105" t="s">
        <v>466</v>
      </c>
      <c r="G5460" s="105" t="s">
        <v>793</v>
      </c>
      <c r="H5460" s="105" t="s">
        <v>434</v>
      </c>
      <c r="I5460" s="104"/>
      <c r="J5460" s="109" t="s">
        <v>435</v>
      </c>
      <c r="K5460" s="237"/>
      <c r="L5460" s="237"/>
      <c r="M5460" s="237"/>
      <c r="N5460" s="253"/>
      <c r="O5460" s="253"/>
      <c r="P5460" s="253"/>
    </row>
    <row r="5461" spans="1:20" s="25" customFormat="1" ht="20.100000000000001" customHeight="1">
      <c r="A5461" s="20"/>
      <c r="B5461" s="44"/>
      <c r="C5461" s="41"/>
      <c r="D5461" s="42"/>
      <c r="E5461" s="43"/>
      <c r="F5461" s="44"/>
      <c r="G5461" s="44"/>
      <c r="H5461" s="44"/>
      <c r="I5461" s="20"/>
      <c r="J5461" s="24"/>
      <c r="K5461" s="226"/>
      <c r="L5461" s="226"/>
      <c r="M5461" s="226"/>
      <c r="N5461" s="239"/>
      <c r="O5461" s="239"/>
      <c r="P5461" s="239"/>
    </row>
    <row r="5462" spans="1:20" s="25" customFormat="1" ht="20.100000000000001" customHeight="1">
      <c r="A5462" s="20"/>
      <c r="B5462" s="44"/>
      <c r="C5462" s="41"/>
      <c r="D5462" s="42"/>
      <c r="E5462" s="43"/>
      <c r="F5462" s="44"/>
      <c r="G5462" s="44"/>
      <c r="H5462" s="44"/>
      <c r="I5462" s="20"/>
      <c r="J5462" s="24"/>
      <c r="K5462" s="226"/>
      <c r="L5462" s="226"/>
      <c r="M5462" s="226"/>
      <c r="N5462" s="239"/>
      <c r="O5462" s="239"/>
      <c r="P5462" s="239"/>
    </row>
    <row r="5463" spans="1:20" s="118" customFormat="1" ht="20.100000000000001" customHeight="1">
      <c r="A5463" s="112"/>
      <c r="B5463" s="113">
        <v>372</v>
      </c>
      <c r="C5463" s="114" t="s">
        <v>794</v>
      </c>
      <c r="D5463" s="115" t="s">
        <v>381</v>
      </c>
      <c r="E5463" s="116">
        <v>0.98499999999999999</v>
      </c>
      <c r="F5463" s="113" t="s">
        <v>433</v>
      </c>
      <c r="G5463" s="113" t="s">
        <v>447</v>
      </c>
      <c r="H5463" s="113" t="s">
        <v>434</v>
      </c>
      <c r="I5463" s="112"/>
      <c r="J5463" s="117" t="s">
        <v>435</v>
      </c>
      <c r="K5463" s="238" t="s">
        <v>434</v>
      </c>
      <c r="L5463" s="238">
        <f>COUNTIF(H5463:H5466,"B")</f>
        <v>4</v>
      </c>
      <c r="M5463" s="238">
        <v>200</v>
      </c>
      <c r="N5463" s="254">
        <f>L5463*M5463</f>
        <v>800</v>
      </c>
      <c r="O5463" s="254">
        <v>185</v>
      </c>
      <c r="P5463" s="254">
        <f>O5463+N5463</f>
        <v>985</v>
      </c>
      <c r="Q5463" s="119">
        <f>P5463/P5468</f>
        <v>1</v>
      </c>
      <c r="R5463" s="119"/>
      <c r="S5463" s="119"/>
      <c r="T5463" s="119"/>
    </row>
    <row r="5464" spans="1:20" s="118" customFormat="1" ht="20.100000000000001" customHeight="1">
      <c r="A5464" s="112"/>
      <c r="B5464" s="113"/>
      <c r="C5464" s="114"/>
      <c r="D5464" s="115"/>
      <c r="E5464" s="116"/>
      <c r="F5464" s="113" t="s">
        <v>447</v>
      </c>
      <c r="G5464" s="113" t="s">
        <v>451</v>
      </c>
      <c r="H5464" s="113" t="s">
        <v>434</v>
      </c>
      <c r="I5464" s="112"/>
      <c r="J5464" s="117" t="s">
        <v>435</v>
      </c>
      <c r="K5464" s="238" t="s">
        <v>438</v>
      </c>
      <c r="L5464" s="238">
        <f>COUNTIF(H5463:H5466,"S")</f>
        <v>0</v>
      </c>
      <c r="M5464" s="238">
        <v>200</v>
      </c>
      <c r="N5464" s="254">
        <f>L5464*M5464</f>
        <v>0</v>
      </c>
      <c r="O5464" s="254"/>
      <c r="P5464" s="254">
        <f>N5464+O5464</f>
        <v>0</v>
      </c>
      <c r="Q5464" s="119">
        <f>P5464/P5468</f>
        <v>0</v>
      </c>
      <c r="R5464" s="119"/>
      <c r="S5464" s="119"/>
      <c r="T5464" s="119"/>
    </row>
    <row r="5465" spans="1:20" s="118" customFormat="1" ht="20.100000000000001" customHeight="1">
      <c r="A5465" s="112"/>
      <c r="B5465" s="113"/>
      <c r="C5465" s="114"/>
      <c r="D5465" s="115"/>
      <c r="E5465" s="116"/>
      <c r="F5465" s="113" t="s">
        <v>451</v>
      </c>
      <c r="G5465" s="113" t="s">
        <v>454</v>
      </c>
      <c r="H5465" s="113" t="s">
        <v>434</v>
      </c>
      <c r="I5465" s="112"/>
      <c r="J5465" s="117" t="s">
        <v>435</v>
      </c>
      <c r="K5465" s="238" t="s">
        <v>440</v>
      </c>
      <c r="L5465" s="238">
        <f>COUNTIF(H5463:H5466,"RR")</f>
        <v>0</v>
      </c>
      <c r="M5465" s="238">
        <v>200</v>
      </c>
      <c r="N5465" s="254">
        <f>L5465*M5465</f>
        <v>0</v>
      </c>
      <c r="O5465" s="254"/>
      <c r="P5465" s="254">
        <f>N5465+O5465</f>
        <v>0</v>
      </c>
      <c r="Q5465" s="119">
        <f>P5465/P5468</f>
        <v>0</v>
      </c>
      <c r="R5465" s="119"/>
      <c r="S5465" s="119"/>
      <c r="T5465" s="119"/>
    </row>
    <row r="5466" spans="1:20" s="118" customFormat="1" ht="20.100000000000001" customHeight="1">
      <c r="A5466" s="112"/>
      <c r="B5466" s="113"/>
      <c r="C5466" s="114"/>
      <c r="D5466" s="115"/>
      <c r="E5466" s="116"/>
      <c r="F5466" s="113" t="s">
        <v>454</v>
      </c>
      <c r="G5466" s="113" t="s">
        <v>455</v>
      </c>
      <c r="H5466" s="113" t="s">
        <v>434</v>
      </c>
      <c r="I5466" s="112"/>
      <c r="J5466" s="117" t="s">
        <v>435</v>
      </c>
      <c r="K5466" s="238" t="s">
        <v>443</v>
      </c>
      <c r="L5466" s="238">
        <f>COUNTIF(H5463:H5466,"RB")</f>
        <v>0</v>
      </c>
      <c r="M5466" s="238">
        <v>200</v>
      </c>
      <c r="N5466" s="254">
        <f>L5466*M5466</f>
        <v>0</v>
      </c>
      <c r="O5466" s="254"/>
      <c r="P5466" s="254">
        <f>N5466+O5466</f>
        <v>0</v>
      </c>
      <c r="Q5466" s="119">
        <f>P5466/P5468</f>
        <v>0</v>
      </c>
      <c r="R5466" s="119"/>
      <c r="S5466" s="119"/>
      <c r="T5466" s="119"/>
    </row>
    <row r="5467" spans="1:20" s="118" customFormat="1" ht="20.100000000000001" customHeight="1">
      <c r="A5467" s="112"/>
      <c r="B5467" s="113"/>
      <c r="C5467" s="114"/>
      <c r="D5467" s="115"/>
      <c r="E5467" s="116"/>
      <c r="F5467" s="113" t="s">
        <v>455</v>
      </c>
      <c r="G5467" s="113" t="s">
        <v>795</v>
      </c>
      <c r="H5467" s="113" t="s">
        <v>434</v>
      </c>
      <c r="I5467" s="112"/>
      <c r="J5467" s="117" t="s">
        <v>435</v>
      </c>
      <c r="K5467" s="238"/>
      <c r="L5467" s="238"/>
      <c r="M5467" s="238"/>
      <c r="N5467" s="254"/>
      <c r="O5467" s="254"/>
      <c r="P5467" s="254"/>
      <c r="Q5467" s="119"/>
      <c r="R5467" s="119"/>
      <c r="S5467" s="119"/>
      <c r="T5467" s="119"/>
    </row>
    <row r="5468" spans="1:20" s="118" customFormat="1" ht="20.100000000000001" customHeight="1">
      <c r="A5468" s="112"/>
      <c r="B5468" s="113"/>
      <c r="C5468" s="114"/>
      <c r="D5468" s="115"/>
      <c r="E5468" s="116"/>
      <c r="F5468" s="113"/>
      <c r="G5468" s="113"/>
      <c r="H5468" s="113"/>
      <c r="I5468" s="112"/>
      <c r="J5468" s="117"/>
      <c r="K5468" s="238"/>
      <c r="L5468" s="238"/>
      <c r="M5468" s="238"/>
      <c r="N5468" s="254"/>
      <c r="O5468" s="254"/>
      <c r="P5468" s="254">
        <f>SUM(P5463:P5466)</f>
        <v>985</v>
      </c>
      <c r="Q5468" s="119">
        <f>SUM(Q5463:Q5466)</f>
        <v>1</v>
      </c>
      <c r="R5468" s="119"/>
      <c r="S5468" s="119"/>
      <c r="T5468" s="119"/>
    </row>
    <row r="5469" spans="1:20" s="25" customFormat="1" ht="20.100000000000001" customHeight="1">
      <c r="A5469" s="20"/>
      <c r="B5469" s="44"/>
      <c r="C5469" s="41"/>
      <c r="D5469" s="42"/>
      <c r="E5469" s="43"/>
      <c r="F5469" s="44"/>
      <c r="G5469" s="44"/>
      <c r="H5469" s="44"/>
      <c r="I5469" s="20"/>
      <c r="J5469" s="24"/>
      <c r="K5469" s="226"/>
      <c r="L5469" s="226"/>
      <c r="M5469" s="226"/>
      <c r="N5469" s="239"/>
      <c r="O5469" s="239"/>
      <c r="P5469" s="239"/>
      <c r="Q5469" s="45"/>
      <c r="R5469" s="45"/>
      <c r="S5469" s="45"/>
      <c r="T5469" s="45"/>
    </row>
    <row r="5470" spans="1:20" s="25" customFormat="1" ht="20.100000000000001" customHeight="1">
      <c r="A5470" s="20"/>
      <c r="B5470" s="44"/>
      <c r="C5470" s="41"/>
      <c r="D5470" s="42"/>
      <c r="E5470" s="43"/>
      <c r="F5470" s="44"/>
      <c r="G5470" s="44"/>
      <c r="H5470" s="44"/>
      <c r="I5470" s="20"/>
      <c r="J5470" s="24"/>
      <c r="K5470" s="226"/>
      <c r="L5470" s="226"/>
      <c r="M5470" s="226"/>
      <c r="N5470" s="239"/>
      <c r="O5470" s="239"/>
      <c r="P5470" s="239"/>
      <c r="Q5470" s="45"/>
      <c r="R5470" s="45"/>
      <c r="S5470" s="45"/>
      <c r="T5470" s="45"/>
    </row>
    <row r="5471" spans="1:20" s="110" customFormat="1" ht="20.100000000000001" customHeight="1">
      <c r="A5471" s="104"/>
      <c r="B5471" s="105">
        <v>373</v>
      </c>
      <c r="C5471" s="106" t="s">
        <v>796</v>
      </c>
      <c r="D5471" s="107" t="s">
        <v>382</v>
      </c>
      <c r="E5471" s="108">
        <v>3.6749999999999998</v>
      </c>
      <c r="F5471" s="105" t="s">
        <v>433</v>
      </c>
      <c r="G5471" s="105" t="s">
        <v>447</v>
      </c>
      <c r="H5471" s="105" t="s">
        <v>440</v>
      </c>
      <c r="I5471" s="104"/>
      <c r="J5471" s="109" t="s">
        <v>435</v>
      </c>
      <c r="K5471" s="237" t="s">
        <v>434</v>
      </c>
      <c r="L5471" s="237">
        <f>COUNTIF(H5471:H5488,"B")</f>
        <v>6</v>
      </c>
      <c r="M5471" s="237">
        <v>200</v>
      </c>
      <c r="N5471" s="253">
        <f>L5471*M5471</f>
        <v>1200</v>
      </c>
      <c r="O5471" s="253">
        <v>75</v>
      </c>
      <c r="P5471" s="253">
        <f>O5471+N5471</f>
        <v>1275</v>
      </c>
      <c r="Q5471" s="111">
        <f>P5471/P5475</f>
        <v>0.34693877551020408</v>
      </c>
      <c r="R5471" s="111"/>
      <c r="S5471" s="111"/>
      <c r="T5471" s="111"/>
    </row>
    <row r="5472" spans="1:20" s="110" customFormat="1" ht="20.100000000000001" customHeight="1">
      <c r="A5472" s="104"/>
      <c r="B5472" s="105"/>
      <c r="C5472" s="106"/>
      <c r="D5472" s="107"/>
      <c r="E5472" s="108"/>
      <c r="F5472" s="105" t="s">
        <v>447</v>
      </c>
      <c r="G5472" s="105" t="s">
        <v>451</v>
      </c>
      <c r="H5472" s="105" t="s">
        <v>440</v>
      </c>
      <c r="I5472" s="104"/>
      <c r="J5472" s="109" t="s">
        <v>435</v>
      </c>
      <c r="K5472" s="237" t="s">
        <v>438</v>
      </c>
      <c r="L5472" s="237">
        <f>COUNTIF(H5471:H5489,"S")</f>
        <v>7</v>
      </c>
      <c r="M5472" s="237">
        <v>200</v>
      </c>
      <c r="N5472" s="253">
        <f>L5472*M5472</f>
        <v>1400</v>
      </c>
      <c r="O5472" s="253"/>
      <c r="P5472" s="253">
        <f>N5472+O5472</f>
        <v>1400</v>
      </c>
      <c r="Q5472" s="111">
        <f>P5472/P5475</f>
        <v>0.38095238095238093</v>
      </c>
      <c r="R5472" s="111"/>
      <c r="S5472" s="111"/>
      <c r="T5472" s="111"/>
    </row>
    <row r="5473" spans="1:20" s="110" customFormat="1" ht="20.100000000000001" customHeight="1">
      <c r="A5473" s="104"/>
      <c r="B5473" s="105"/>
      <c r="C5473" s="106"/>
      <c r="D5473" s="107"/>
      <c r="E5473" s="108"/>
      <c r="F5473" s="105" t="s">
        <v>451</v>
      </c>
      <c r="G5473" s="105" t="s">
        <v>454</v>
      </c>
      <c r="H5473" s="105" t="s">
        <v>438</v>
      </c>
      <c r="I5473" s="104"/>
      <c r="J5473" s="109" t="s">
        <v>435</v>
      </c>
      <c r="K5473" s="237" t="s">
        <v>440</v>
      </c>
      <c r="L5473" s="237">
        <f>COUNTIF(H5471:H5489,"RR")</f>
        <v>5</v>
      </c>
      <c r="M5473" s="237">
        <v>200</v>
      </c>
      <c r="N5473" s="253">
        <f>L5473*M5473</f>
        <v>1000</v>
      </c>
      <c r="O5473" s="253"/>
      <c r="P5473" s="253">
        <f>N5473+O5473</f>
        <v>1000</v>
      </c>
      <c r="Q5473" s="111">
        <f>P5473/P5475</f>
        <v>0.27210884353741499</v>
      </c>
      <c r="R5473" s="111"/>
      <c r="S5473" s="111"/>
      <c r="T5473" s="111"/>
    </row>
    <row r="5474" spans="1:20" s="110" customFormat="1" ht="20.100000000000001" customHeight="1">
      <c r="A5474" s="104"/>
      <c r="B5474" s="105"/>
      <c r="C5474" s="106"/>
      <c r="D5474" s="107"/>
      <c r="E5474" s="108"/>
      <c r="F5474" s="105" t="s">
        <v>454</v>
      </c>
      <c r="G5474" s="105" t="s">
        <v>455</v>
      </c>
      <c r="H5474" s="105" t="s">
        <v>438</v>
      </c>
      <c r="I5474" s="104"/>
      <c r="J5474" s="109" t="s">
        <v>435</v>
      </c>
      <c r="K5474" s="237" t="s">
        <v>443</v>
      </c>
      <c r="L5474" s="237">
        <f>COUNTIF(H5471:H5488,"RB")</f>
        <v>0</v>
      </c>
      <c r="M5474" s="237">
        <v>200</v>
      </c>
      <c r="N5474" s="253">
        <f>L5474*M5474</f>
        <v>0</v>
      </c>
      <c r="O5474" s="253"/>
      <c r="P5474" s="253">
        <f>N5474+O5474</f>
        <v>0</v>
      </c>
      <c r="Q5474" s="111">
        <f>P5474/P5475</f>
        <v>0</v>
      </c>
      <c r="R5474" s="111"/>
      <c r="S5474" s="111"/>
      <c r="T5474" s="111"/>
    </row>
    <row r="5475" spans="1:20" s="110" customFormat="1" ht="20.100000000000001" customHeight="1">
      <c r="A5475" s="104"/>
      <c r="B5475" s="105"/>
      <c r="C5475" s="106"/>
      <c r="D5475" s="107"/>
      <c r="E5475" s="108"/>
      <c r="F5475" s="105" t="s">
        <v>455</v>
      </c>
      <c r="G5475" s="105" t="s">
        <v>456</v>
      </c>
      <c r="H5475" s="105" t="s">
        <v>438</v>
      </c>
      <c r="I5475" s="104"/>
      <c r="J5475" s="109" t="s">
        <v>435</v>
      </c>
      <c r="K5475" s="237"/>
      <c r="L5475" s="237"/>
      <c r="M5475" s="237"/>
      <c r="N5475" s="253"/>
      <c r="O5475" s="253"/>
      <c r="P5475" s="253">
        <f>SUM(P5471:P5474)</f>
        <v>3675</v>
      </c>
      <c r="Q5475" s="111">
        <f>SUM(Q5471:Q5474)</f>
        <v>1</v>
      </c>
      <c r="R5475" s="111"/>
      <c r="S5475" s="111"/>
      <c r="T5475" s="111"/>
    </row>
    <row r="5476" spans="1:20" s="110" customFormat="1" ht="20.100000000000001" customHeight="1">
      <c r="A5476" s="104"/>
      <c r="B5476" s="105"/>
      <c r="C5476" s="106"/>
      <c r="D5476" s="107"/>
      <c r="E5476" s="108"/>
      <c r="F5476" s="105" t="s">
        <v>456</v>
      </c>
      <c r="G5476" s="105" t="s">
        <v>457</v>
      </c>
      <c r="H5476" s="105" t="s">
        <v>440</v>
      </c>
      <c r="I5476" s="104"/>
      <c r="J5476" s="109" t="s">
        <v>435</v>
      </c>
      <c r="K5476" s="237"/>
      <c r="L5476" s="237"/>
      <c r="M5476" s="237"/>
      <c r="N5476" s="253"/>
      <c r="O5476" s="253"/>
      <c r="P5476" s="253"/>
    </row>
    <row r="5477" spans="1:20" s="110" customFormat="1" ht="20.100000000000001" customHeight="1">
      <c r="A5477" s="104"/>
      <c r="B5477" s="105"/>
      <c r="C5477" s="106"/>
      <c r="D5477" s="107"/>
      <c r="E5477" s="108"/>
      <c r="F5477" s="105" t="s">
        <v>457</v>
      </c>
      <c r="G5477" s="105" t="s">
        <v>460</v>
      </c>
      <c r="H5477" s="105" t="s">
        <v>434</v>
      </c>
      <c r="I5477" s="104"/>
      <c r="J5477" s="109" t="s">
        <v>435</v>
      </c>
      <c r="K5477" s="237"/>
      <c r="L5477" s="237"/>
      <c r="M5477" s="237"/>
      <c r="N5477" s="253"/>
      <c r="O5477" s="253"/>
      <c r="P5477" s="253"/>
    </row>
    <row r="5478" spans="1:20" s="110" customFormat="1" ht="20.100000000000001" customHeight="1">
      <c r="A5478" s="104"/>
      <c r="B5478" s="105"/>
      <c r="C5478" s="106"/>
      <c r="D5478" s="107"/>
      <c r="E5478" s="108"/>
      <c r="F5478" s="105" t="s">
        <v>460</v>
      </c>
      <c r="G5478" s="105" t="s">
        <v>463</v>
      </c>
      <c r="H5478" s="105" t="s">
        <v>438</v>
      </c>
      <c r="I5478" s="104"/>
      <c r="J5478" s="109" t="s">
        <v>435</v>
      </c>
      <c r="K5478" s="237"/>
      <c r="L5478" s="237"/>
      <c r="M5478" s="237"/>
      <c r="N5478" s="253"/>
      <c r="O5478" s="253"/>
      <c r="P5478" s="253"/>
    </row>
    <row r="5479" spans="1:20" s="110" customFormat="1" ht="20.100000000000001" customHeight="1">
      <c r="A5479" s="104"/>
      <c r="B5479" s="105"/>
      <c r="C5479" s="106"/>
      <c r="D5479" s="107"/>
      <c r="E5479" s="108"/>
      <c r="F5479" s="105" t="s">
        <v>463</v>
      </c>
      <c r="G5479" s="105" t="s">
        <v>464</v>
      </c>
      <c r="H5479" s="105" t="s">
        <v>438</v>
      </c>
      <c r="I5479" s="104"/>
      <c r="J5479" s="109" t="s">
        <v>435</v>
      </c>
      <c r="K5479" s="237"/>
      <c r="L5479" s="237"/>
      <c r="M5479" s="237"/>
      <c r="N5479" s="253"/>
      <c r="O5479" s="253"/>
      <c r="P5479" s="253"/>
    </row>
    <row r="5480" spans="1:20" s="110" customFormat="1" ht="20.100000000000001" customHeight="1">
      <c r="A5480" s="104"/>
      <c r="B5480" s="105"/>
      <c r="C5480" s="106"/>
      <c r="D5480" s="107"/>
      <c r="E5480" s="108"/>
      <c r="F5480" s="105" t="s">
        <v>464</v>
      </c>
      <c r="G5480" s="105" t="s">
        <v>465</v>
      </c>
      <c r="H5480" s="105" t="s">
        <v>438</v>
      </c>
      <c r="I5480" s="104"/>
      <c r="J5480" s="109" t="s">
        <v>435</v>
      </c>
      <c r="K5480" s="237"/>
      <c r="L5480" s="237"/>
      <c r="M5480" s="237"/>
      <c r="N5480" s="253"/>
      <c r="O5480" s="253"/>
      <c r="P5480" s="253"/>
    </row>
    <row r="5481" spans="1:20" s="110" customFormat="1" ht="20.100000000000001" customHeight="1">
      <c r="A5481" s="104"/>
      <c r="B5481" s="105"/>
      <c r="C5481" s="106"/>
      <c r="D5481" s="107"/>
      <c r="E5481" s="108"/>
      <c r="F5481" s="105" t="s">
        <v>465</v>
      </c>
      <c r="G5481" s="105" t="s">
        <v>466</v>
      </c>
      <c r="H5481" s="105" t="s">
        <v>440</v>
      </c>
      <c r="I5481" s="104"/>
      <c r="J5481" s="109" t="s">
        <v>435</v>
      </c>
      <c r="K5481" s="237"/>
      <c r="L5481" s="237"/>
      <c r="M5481" s="237"/>
      <c r="N5481" s="253"/>
      <c r="O5481" s="253"/>
      <c r="P5481" s="253"/>
    </row>
    <row r="5482" spans="1:20" s="110" customFormat="1" ht="20.100000000000001" customHeight="1">
      <c r="A5482" s="104"/>
      <c r="B5482" s="105"/>
      <c r="C5482" s="106"/>
      <c r="D5482" s="107"/>
      <c r="E5482" s="108"/>
      <c r="F5482" s="105" t="s">
        <v>466</v>
      </c>
      <c r="G5482" s="105" t="s">
        <v>467</v>
      </c>
      <c r="H5482" s="105" t="s">
        <v>438</v>
      </c>
      <c r="I5482" s="104"/>
      <c r="J5482" s="109" t="s">
        <v>435</v>
      </c>
      <c r="K5482" s="237"/>
      <c r="L5482" s="237"/>
      <c r="M5482" s="237"/>
      <c r="N5482" s="253"/>
      <c r="O5482" s="253"/>
      <c r="P5482" s="253"/>
    </row>
    <row r="5483" spans="1:20" s="110" customFormat="1" ht="20.100000000000001" customHeight="1">
      <c r="A5483" s="104"/>
      <c r="B5483" s="105"/>
      <c r="C5483" s="106"/>
      <c r="D5483" s="107"/>
      <c r="E5483" s="108"/>
      <c r="F5483" s="105" t="s">
        <v>467</v>
      </c>
      <c r="G5483" s="105" t="s">
        <v>468</v>
      </c>
      <c r="H5483" s="105" t="s">
        <v>434</v>
      </c>
      <c r="I5483" s="104"/>
      <c r="J5483" s="109" t="s">
        <v>435</v>
      </c>
      <c r="K5483" s="237"/>
      <c r="L5483" s="237"/>
      <c r="M5483" s="237"/>
      <c r="N5483" s="253"/>
      <c r="O5483" s="253"/>
      <c r="P5483" s="253"/>
    </row>
    <row r="5484" spans="1:20" s="110" customFormat="1" ht="20.100000000000001" customHeight="1">
      <c r="A5484" s="104"/>
      <c r="B5484" s="105"/>
      <c r="C5484" s="106"/>
      <c r="D5484" s="107"/>
      <c r="E5484" s="108"/>
      <c r="F5484" s="105" t="s">
        <v>468</v>
      </c>
      <c r="G5484" s="105" t="s">
        <v>469</v>
      </c>
      <c r="H5484" s="105" t="s">
        <v>434</v>
      </c>
      <c r="I5484" s="104"/>
      <c r="J5484" s="109" t="s">
        <v>435</v>
      </c>
      <c r="K5484" s="237"/>
      <c r="L5484" s="237"/>
      <c r="M5484" s="237"/>
      <c r="N5484" s="253"/>
      <c r="O5484" s="253"/>
      <c r="P5484" s="253"/>
    </row>
    <row r="5485" spans="1:20" s="110" customFormat="1" ht="20.100000000000001" customHeight="1">
      <c r="A5485" s="104"/>
      <c r="B5485" s="105"/>
      <c r="C5485" s="106"/>
      <c r="D5485" s="107"/>
      <c r="E5485" s="108"/>
      <c r="F5485" s="105" t="s">
        <v>469</v>
      </c>
      <c r="G5485" s="105" t="s">
        <v>470</v>
      </c>
      <c r="H5485" s="105" t="s">
        <v>434</v>
      </c>
      <c r="I5485" s="104"/>
      <c r="J5485" s="109" t="s">
        <v>435</v>
      </c>
      <c r="K5485" s="237"/>
      <c r="L5485" s="237"/>
      <c r="M5485" s="237"/>
      <c r="N5485" s="253"/>
      <c r="O5485" s="253"/>
      <c r="P5485" s="253"/>
    </row>
    <row r="5486" spans="1:20" s="110" customFormat="1" ht="20.100000000000001" customHeight="1">
      <c r="A5486" s="104"/>
      <c r="B5486" s="105"/>
      <c r="C5486" s="106"/>
      <c r="D5486" s="107"/>
      <c r="E5486" s="108"/>
      <c r="F5486" s="105" t="s">
        <v>470</v>
      </c>
      <c r="G5486" s="105" t="s">
        <v>471</v>
      </c>
      <c r="H5486" s="105" t="s">
        <v>440</v>
      </c>
      <c r="I5486" s="104"/>
      <c r="J5486" s="109" t="s">
        <v>435</v>
      </c>
      <c r="K5486" s="237"/>
      <c r="L5486" s="237"/>
      <c r="M5486" s="237"/>
      <c r="N5486" s="253"/>
      <c r="O5486" s="253"/>
      <c r="P5486" s="253"/>
    </row>
    <row r="5487" spans="1:20" s="110" customFormat="1" ht="20.100000000000001" customHeight="1">
      <c r="A5487" s="104"/>
      <c r="B5487" s="105"/>
      <c r="C5487" s="106"/>
      <c r="D5487" s="107"/>
      <c r="E5487" s="108"/>
      <c r="F5487" s="105" t="s">
        <v>471</v>
      </c>
      <c r="G5487" s="105" t="s">
        <v>473</v>
      </c>
      <c r="H5487" s="105" t="s">
        <v>434</v>
      </c>
      <c r="I5487" s="104"/>
      <c r="J5487" s="109" t="s">
        <v>435</v>
      </c>
      <c r="K5487" s="237"/>
      <c r="L5487" s="237"/>
      <c r="M5487" s="237"/>
      <c r="N5487" s="253"/>
      <c r="O5487" s="253"/>
      <c r="P5487" s="253"/>
    </row>
    <row r="5488" spans="1:20" s="110" customFormat="1" ht="20.100000000000001" customHeight="1">
      <c r="A5488" s="104"/>
      <c r="B5488" s="105"/>
      <c r="C5488" s="106"/>
      <c r="D5488" s="107"/>
      <c r="E5488" s="108"/>
      <c r="F5488" s="105" t="s">
        <v>473</v>
      </c>
      <c r="G5488" s="105" t="s">
        <v>474</v>
      </c>
      <c r="H5488" s="105" t="s">
        <v>434</v>
      </c>
      <c r="I5488" s="104"/>
      <c r="J5488" s="109" t="s">
        <v>435</v>
      </c>
      <c r="K5488" s="237"/>
      <c r="L5488" s="237"/>
      <c r="M5488" s="237"/>
      <c r="N5488" s="253"/>
      <c r="O5488" s="253"/>
      <c r="P5488" s="253"/>
    </row>
    <row r="5489" spans="1:20" s="110" customFormat="1" ht="20.100000000000001" customHeight="1">
      <c r="A5489" s="104"/>
      <c r="B5489" s="105"/>
      <c r="C5489" s="106"/>
      <c r="D5489" s="107"/>
      <c r="E5489" s="108"/>
      <c r="F5489" s="105" t="s">
        <v>474</v>
      </c>
      <c r="G5489" s="105" t="s">
        <v>797</v>
      </c>
      <c r="H5489" s="105" t="s">
        <v>434</v>
      </c>
      <c r="I5489" s="104"/>
      <c r="J5489" s="109" t="s">
        <v>435</v>
      </c>
      <c r="K5489" s="237"/>
      <c r="L5489" s="237"/>
      <c r="M5489" s="237"/>
      <c r="N5489" s="253"/>
      <c r="O5489" s="253"/>
      <c r="P5489" s="253"/>
    </row>
    <row r="5490" spans="1:20" s="25" customFormat="1" ht="20.100000000000001" customHeight="1">
      <c r="A5490" s="20"/>
      <c r="B5490" s="44"/>
      <c r="C5490" s="41"/>
      <c r="D5490" s="42"/>
      <c r="E5490" s="43"/>
      <c r="F5490" s="44"/>
      <c r="G5490" s="44"/>
      <c r="H5490" s="44"/>
      <c r="I5490" s="20"/>
      <c r="J5490" s="24"/>
      <c r="K5490" s="226"/>
      <c r="L5490" s="226"/>
      <c r="M5490" s="226"/>
      <c r="N5490" s="239"/>
      <c r="O5490" s="239"/>
      <c r="P5490" s="239"/>
    </row>
    <row r="5491" spans="1:20" s="25" customFormat="1" ht="20.100000000000001" customHeight="1">
      <c r="A5491" s="20"/>
      <c r="B5491" s="44"/>
      <c r="C5491" s="41"/>
      <c r="D5491" s="42"/>
      <c r="E5491" s="43"/>
      <c r="F5491" s="44"/>
      <c r="G5491" s="44"/>
      <c r="H5491" s="44"/>
      <c r="I5491" s="20"/>
      <c r="J5491" s="24"/>
      <c r="K5491" s="226"/>
      <c r="L5491" s="226"/>
      <c r="M5491" s="226"/>
      <c r="N5491" s="239"/>
      <c r="O5491" s="239"/>
      <c r="P5491" s="239"/>
    </row>
    <row r="5492" spans="1:20" s="110" customFormat="1" ht="20.100000000000001" customHeight="1">
      <c r="A5492" s="104"/>
      <c r="B5492" s="105">
        <v>374</v>
      </c>
      <c r="C5492" s="106" t="s">
        <v>798</v>
      </c>
      <c r="D5492" s="107" t="s">
        <v>383</v>
      </c>
      <c r="E5492" s="108">
        <v>0.69899999999999995</v>
      </c>
      <c r="F5492" s="105" t="s">
        <v>433</v>
      </c>
      <c r="G5492" s="105" t="s">
        <v>447</v>
      </c>
      <c r="H5492" s="105" t="s">
        <v>443</v>
      </c>
      <c r="I5492" s="104"/>
      <c r="J5492" s="109" t="s">
        <v>40</v>
      </c>
      <c r="K5492" s="237" t="s">
        <v>434</v>
      </c>
      <c r="L5492" s="237">
        <f>COUNTIF(H5492:H5496,"B")</f>
        <v>0</v>
      </c>
      <c r="M5492" s="237">
        <v>200</v>
      </c>
      <c r="N5492" s="253">
        <f>L5492*M5492</f>
        <v>0</v>
      </c>
      <c r="O5492" s="253"/>
      <c r="P5492" s="253">
        <f>O5492+N5492</f>
        <v>0</v>
      </c>
      <c r="Q5492" s="111">
        <f>P5492/P5496</f>
        <v>0</v>
      </c>
      <c r="R5492" s="111"/>
      <c r="S5492" s="111"/>
      <c r="T5492" s="111"/>
    </row>
    <row r="5493" spans="1:20" s="110" customFormat="1" ht="20.100000000000001" customHeight="1">
      <c r="A5493" s="104"/>
      <c r="B5493" s="105"/>
      <c r="C5493" s="106"/>
      <c r="D5493" s="107"/>
      <c r="E5493" s="108"/>
      <c r="F5493" s="105" t="s">
        <v>447</v>
      </c>
      <c r="G5493" s="105" t="s">
        <v>451</v>
      </c>
      <c r="H5493" s="105" t="s">
        <v>443</v>
      </c>
      <c r="I5493" s="104"/>
      <c r="J5493" s="109" t="s">
        <v>40</v>
      </c>
      <c r="K5493" s="237" t="s">
        <v>438</v>
      </c>
      <c r="L5493" s="237">
        <f>COUNTIF(H5492:H5496,"S")</f>
        <v>0</v>
      </c>
      <c r="M5493" s="237">
        <v>200</v>
      </c>
      <c r="N5493" s="253">
        <f>L5493*M5493</f>
        <v>0</v>
      </c>
      <c r="O5493" s="253"/>
      <c r="P5493" s="253">
        <f>N5493+O5493</f>
        <v>0</v>
      </c>
      <c r="Q5493" s="111">
        <f>P5493/P5496</f>
        <v>0</v>
      </c>
      <c r="R5493" s="111"/>
      <c r="S5493" s="111"/>
      <c r="T5493" s="111"/>
    </row>
    <row r="5494" spans="1:20" s="110" customFormat="1" ht="20.100000000000001" customHeight="1">
      <c r="A5494" s="104"/>
      <c r="B5494" s="105"/>
      <c r="C5494" s="106"/>
      <c r="D5494" s="107"/>
      <c r="E5494" s="108"/>
      <c r="F5494" s="105" t="s">
        <v>451</v>
      </c>
      <c r="G5494" s="105" t="s">
        <v>454</v>
      </c>
      <c r="H5494" s="105" t="s">
        <v>443</v>
      </c>
      <c r="I5494" s="104"/>
      <c r="J5494" s="109" t="s">
        <v>40</v>
      </c>
      <c r="K5494" s="237" t="s">
        <v>440</v>
      </c>
      <c r="L5494" s="237">
        <f>COUNTIF(H5492:H5496,"RR")</f>
        <v>0</v>
      </c>
      <c r="M5494" s="237">
        <v>200</v>
      </c>
      <c r="N5494" s="253">
        <f>L5494*M5494</f>
        <v>0</v>
      </c>
      <c r="O5494" s="253"/>
      <c r="P5494" s="253">
        <f>N5494+O5494</f>
        <v>0</v>
      </c>
      <c r="Q5494" s="111">
        <f>P5494/P5496</f>
        <v>0</v>
      </c>
      <c r="R5494" s="111"/>
      <c r="S5494" s="111"/>
      <c r="T5494" s="111"/>
    </row>
    <row r="5495" spans="1:20" s="110" customFormat="1" ht="20.100000000000001" customHeight="1">
      <c r="A5495" s="104"/>
      <c r="B5495" s="105"/>
      <c r="C5495" s="106"/>
      <c r="D5495" s="107"/>
      <c r="E5495" s="108"/>
      <c r="F5495" s="105" t="s">
        <v>454</v>
      </c>
      <c r="G5495" s="105" t="s">
        <v>799</v>
      </c>
      <c r="H5495" s="105" t="s">
        <v>443</v>
      </c>
      <c r="I5495" s="104"/>
      <c r="J5495" s="109" t="s">
        <v>40</v>
      </c>
      <c r="K5495" s="237" t="s">
        <v>443</v>
      </c>
      <c r="L5495" s="237">
        <f>COUNTIF(H5492:H5494,"RB")</f>
        <v>3</v>
      </c>
      <c r="M5495" s="237">
        <v>200</v>
      </c>
      <c r="N5495" s="253">
        <f>L5495*M5495</f>
        <v>600</v>
      </c>
      <c r="O5495" s="253">
        <v>99</v>
      </c>
      <c r="P5495" s="253">
        <f>N5495+O5495</f>
        <v>699</v>
      </c>
      <c r="Q5495" s="111">
        <f>P5495/P5496</f>
        <v>1</v>
      </c>
      <c r="R5495" s="111"/>
      <c r="S5495" s="111"/>
      <c r="T5495" s="111"/>
    </row>
    <row r="5496" spans="1:20" s="110" customFormat="1" ht="20.100000000000001" customHeight="1">
      <c r="A5496" s="104"/>
      <c r="B5496" s="105"/>
      <c r="C5496" s="106"/>
      <c r="D5496" s="107"/>
      <c r="E5496" s="108"/>
      <c r="F5496" s="105"/>
      <c r="G5496" s="105"/>
      <c r="H5496" s="105"/>
      <c r="I5496" s="104"/>
      <c r="J5496" s="109"/>
      <c r="K5496" s="237"/>
      <c r="L5496" s="237"/>
      <c r="M5496" s="237"/>
      <c r="N5496" s="253"/>
      <c r="O5496" s="253"/>
      <c r="P5496" s="253">
        <f>SUM(P5492:P5495)</f>
        <v>699</v>
      </c>
      <c r="Q5496" s="111">
        <f>SUM(Q5492:Q5495)</f>
        <v>1</v>
      </c>
      <c r="R5496" s="111"/>
      <c r="S5496" s="111"/>
      <c r="T5496" s="111"/>
    </row>
    <row r="5497" spans="1:20" s="25" customFormat="1" ht="20.100000000000001" customHeight="1">
      <c r="A5497" s="20"/>
      <c r="B5497" s="44"/>
      <c r="C5497" s="41"/>
      <c r="D5497" s="42"/>
      <c r="E5497" s="43"/>
      <c r="F5497" s="44"/>
      <c r="G5497" s="44"/>
      <c r="H5497" s="44"/>
      <c r="I5497" s="20"/>
      <c r="J5497" s="24"/>
      <c r="K5497" s="226"/>
      <c r="L5497" s="226"/>
      <c r="M5497" s="226"/>
      <c r="N5497" s="239"/>
      <c r="O5497" s="239"/>
      <c r="P5497" s="239"/>
    </row>
    <row r="5498" spans="1:20" s="25" customFormat="1" ht="20.100000000000001" customHeight="1">
      <c r="A5498" s="20"/>
      <c r="B5498" s="44"/>
      <c r="C5498" s="41"/>
      <c r="D5498" s="42"/>
      <c r="E5498" s="43"/>
      <c r="F5498" s="44"/>
      <c r="G5498" s="44"/>
      <c r="H5498" s="44"/>
      <c r="I5498" s="20"/>
      <c r="J5498" s="24"/>
      <c r="K5498" s="226"/>
      <c r="L5498" s="226"/>
      <c r="M5498" s="226"/>
      <c r="N5498" s="239"/>
      <c r="O5498" s="239"/>
      <c r="P5498" s="239"/>
    </row>
    <row r="5499" spans="1:20" s="118" customFormat="1" ht="20.100000000000001" customHeight="1">
      <c r="A5499" s="112"/>
      <c r="B5499" s="113">
        <v>375</v>
      </c>
      <c r="C5499" s="114" t="s">
        <v>800</v>
      </c>
      <c r="D5499" s="115" t="s">
        <v>384</v>
      </c>
      <c r="E5499" s="116">
        <v>0.54100000000000004</v>
      </c>
      <c r="F5499" s="113" t="s">
        <v>433</v>
      </c>
      <c r="G5499" s="113" t="s">
        <v>447</v>
      </c>
      <c r="H5499" s="113" t="s">
        <v>438</v>
      </c>
      <c r="I5499" s="112"/>
      <c r="J5499" s="117" t="s">
        <v>435</v>
      </c>
      <c r="K5499" s="238" t="s">
        <v>434</v>
      </c>
      <c r="L5499" s="238">
        <f>COUNTIF(H5499:H5502,"B")</f>
        <v>0</v>
      </c>
      <c r="M5499" s="238">
        <v>200</v>
      </c>
      <c r="N5499" s="254">
        <f>L5499*M5499</f>
        <v>0</v>
      </c>
      <c r="O5499" s="254">
        <v>141</v>
      </c>
      <c r="P5499" s="254">
        <f>O5499+N5499</f>
        <v>141</v>
      </c>
      <c r="Q5499" s="119">
        <f>P5499/P5503</f>
        <v>0.26062846580406657</v>
      </c>
      <c r="R5499" s="119"/>
      <c r="S5499" s="119"/>
      <c r="T5499" s="119"/>
    </row>
    <row r="5500" spans="1:20" s="118" customFormat="1" ht="20.100000000000001" customHeight="1">
      <c r="A5500" s="112"/>
      <c r="B5500" s="113"/>
      <c r="C5500" s="114"/>
      <c r="D5500" s="115"/>
      <c r="E5500" s="116"/>
      <c r="F5500" s="113" t="s">
        <v>447</v>
      </c>
      <c r="G5500" s="113" t="s">
        <v>451</v>
      </c>
      <c r="H5500" s="113" t="s">
        <v>438</v>
      </c>
      <c r="I5500" s="112"/>
      <c r="J5500" s="117" t="s">
        <v>435</v>
      </c>
      <c r="K5500" s="238" t="s">
        <v>438</v>
      </c>
      <c r="L5500" s="238">
        <f>COUNTIF(H5499,"S")</f>
        <v>1</v>
      </c>
      <c r="M5500" s="238">
        <v>200</v>
      </c>
      <c r="N5500" s="254">
        <f>L5500*M5500</f>
        <v>200</v>
      </c>
      <c r="O5500" s="254"/>
      <c r="P5500" s="254">
        <f>N5500+O5500</f>
        <v>200</v>
      </c>
      <c r="Q5500" s="119">
        <f>P5500/P5503</f>
        <v>0.36968576709796674</v>
      </c>
      <c r="R5500" s="119"/>
      <c r="S5500" s="119"/>
      <c r="T5500" s="119"/>
    </row>
    <row r="5501" spans="1:20" s="118" customFormat="1" ht="20.100000000000001" customHeight="1">
      <c r="A5501" s="112"/>
      <c r="B5501" s="113"/>
      <c r="C5501" s="114"/>
      <c r="D5501" s="115"/>
      <c r="E5501" s="116"/>
      <c r="F5501" s="113" t="s">
        <v>451</v>
      </c>
      <c r="G5501" s="113" t="s">
        <v>801</v>
      </c>
      <c r="H5501" s="113" t="s">
        <v>443</v>
      </c>
      <c r="I5501" s="112"/>
      <c r="J5501" s="117" t="s">
        <v>40</v>
      </c>
      <c r="K5501" s="238" t="s">
        <v>440</v>
      </c>
      <c r="L5501" s="238">
        <f>COUNTIF(H5499:H5502,"RR")</f>
        <v>0</v>
      </c>
      <c r="M5501" s="238">
        <v>200</v>
      </c>
      <c r="N5501" s="254">
        <f>L5501*M5501</f>
        <v>0</v>
      </c>
      <c r="O5501" s="254"/>
      <c r="P5501" s="254">
        <f>N5501+O5501</f>
        <v>0</v>
      </c>
      <c r="Q5501" s="119">
        <f>P5501/P5503</f>
        <v>0</v>
      </c>
      <c r="R5501" s="119"/>
      <c r="S5501" s="119"/>
      <c r="T5501" s="119"/>
    </row>
    <row r="5502" spans="1:20" s="118" customFormat="1" ht="20.100000000000001" customHeight="1">
      <c r="A5502" s="112"/>
      <c r="B5502" s="113"/>
      <c r="C5502" s="114"/>
      <c r="D5502" s="115"/>
      <c r="E5502" s="116"/>
      <c r="F5502" s="113"/>
      <c r="G5502" s="113"/>
      <c r="H5502" s="113"/>
      <c r="I5502" s="112"/>
      <c r="J5502" s="117"/>
      <c r="K5502" s="238" t="s">
        <v>443</v>
      </c>
      <c r="L5502" s="238">
        <f>COUNTIF(H5499:H5502,"RB")</f>
        <v>1</v>
      </c>
      <c r="M5502" s="238">
        <v>200</v>
      </c>
      <c r="N5502" s="254">
        <f>L5502*M5502</f>
        <v>200</v>
      </c>
      <c r="O5502" s="254"/>
      <c r="P5502" s="254">
        <f>N5502+O5502</f>
        <v>200</v>
      </c>
      <c r="Q5502" s="119">
        <f>P5502/P5503</f>
        <v>0.36968576709796674</v>
      </c>
      <c r="R5502" s="119"/>
      <c r="S5502" s="119"/>
      <c r="T5502" s="119"/>
    </row>
    <row r="5503" spans="1:20" s="118" customFormat="1" ht="20.100000000000001" customHeight="1">
      <c r="A5503" s="112"/>
      <c r="B5503" s="113"/>
      <c r="C5503" s="114"/>
      <c r="D5503" s="115"/>
      <c r="E5503" s="116"/>
      <c r="F5503" s="113"/>
      <c r="G5503" s="113"/>
      <c r="H5503" s="113"/>
      <c r="I5503" s="112"/>
      <c r="J5503" s="117"/>
      <c r="K5503" s="238"/>
      <c r="L5503" s="238"/>
      <c r="M5503" s="238"/>
      <c r="N5503" s="254"/>
      <c r="O5503" s="254"/>
      <c r="P5503" s="254">
        <f>SUM(P5499:P5502)</f>
        <v>541</v>
      </c>
      <c r="Q5503" s="119">
        <f>SUM(Q5499:Q5502)</f>
        <v>1</v>
      </c>
      <c r="R5503" s="119"/>
      <c r="S5503" s="119"/>
      <c r="T5503" s="119"/>
    </row>
    <row r="5504" spans="1:20" s="25" customFormat="1" ht="20.100000000000001" customHeight="1">
      <c r="A5504" s="20"/>
      <c r="B5504" s="44"/>
      <c r="C5504" s="41"/>
      <c r="D5504" s="42"/>
      <c r="E5504" s="43"/>
      <c r="F5504" s="44"/>
      <c r="G5504" s="44"/>
      <c r="H5504" s="44"/>
      <c r="I5504" s="20"/>
      <c r="J5504" s="24"/>
      <c r="K5504" s="226"/>
      <c r="L5504" s="226"/>
      <c r="M5504" s="226"/>
      <c r="N5504" s="239"/>
      <c r="O5504" s="239"/>
      <c r="P5504" s="239"/>
    </row>
    <row r="5505" spans="1:20" s="25" customFormat="1" ht="20.100000000000001" customHeight="1">
      <c r="A5505" s="20"/>
      <c r="B5505" s="44"/>
      <c r="C5505" s="41"/>
      <c r="D5505" s="42"/>
      <c r="E5505" s="43"/>
      <c r="F5505" s="44"/>
      <c r="G5505" s="44"/>
      <c r="H5505" s="44"/>
      <c r="I5505" s="20"/>
      <c r="J5505" s="24"/>
      <c r="K5505" s="226"/>
      <c r="L5505" s="226"/>
      <c r="M5505" s="226"/>
      <c r="N5505" s="239"/>
      <c r="O5505" s="239"/>
      <c r="P5505" s="239"/>
    </row>
    <row r="5506" spans="1:20" s="118" customFormat="1" ht="20.100000000000001" customHeight="1">
      <c r="A5506" s="112"/>
      <c r="B5506" s="113">
        <v>376</v>
      </c>
      <c r="C5506" s="114" t="s">
        <v>802</v>
      </c>
      <c r="D5506" s="115" t="s">
        <v>385</v>
      </c>
      <c r="E5506" s="116">
        <v>0.88</v>
      </c>
      <c r="F5506" s="113" t="s">
        <v>433</v>
      </c>
      <c r="G5506" s="113" t="s">
        <v>447</v>
      </c>
      <c r="H5506" s="113" t="s">
        <v>434</v>
      </c>
      <c r="I5506" s="112"/>
      <c r="J5506" s="117" t="s">
        <v>435</v>
      </c>
      <c r="K5506" s="238" t="s">
        <v>434</v>
      </c>
      <c r="L5506" s="238">
        <f>COUNTIF(H5506:H5507,"B")</f>
        <v>2</v>
      </c>
      <c r="M5506" s="238">
        <v>200</v>
      </c>
      <c r="N5506" s="254">
        <f>L5506*M5506</f>
        <v>400</v>
      </c>
      <c r="O5506" s="254">
        <v>80</v>
      </c>
      <c r="P5506" s="254">
        <f>O5506+N5506</f>
        <v>480</v>
      </c>
      <c r="Q5506" s="119">
        <f>P5506/P5510</f>
        <v>0.54545454545454541</v>
      </c>
      <c r="R5506" s="119"/>
      <c r="S5506" s="119"/>
      <c r="T5506" s="119"/>
    </row>
    <row r="5507" spans="1:20" s="118" customFormat="1" ht="20.100000000000001" customHeight="1">
      <c r="A5507" s="112"/>
      <c r="B5507" s="113"/>
      <c r="C5507" s="114"/>
      <c r="D5507" s="115"/>
      <c r="E5507" s="116"/>
      <c r="F5507" s="113" t="s">
        <v>447</v>
      </c>
      <c r="G5507" s="113" t="s">
        <v>451</v>
      </c>
      <c r="H5507" s="113" t="s">
        <v>434</v>
      </c>
      <c r="I5507" s="112"/>
      <c r="J5507" s="117" t="s">
        <v>435</v>
      </c>
      <c r="K5507" s="238" t="s">
        <v>438</v>
      </c>
      <c r="L5507" s="238">
        <f>COUNTIF(H5506:H5510,"S")</f>
        <v>2</v>
      </c>
      <c r="M5507" s="238">
        <v>200</v>
      </c>
      <c r="N5507" s="254">
        <f>L5507*M5507</f>
        <v>400</v>
      </c>
      <c r="O5507" s="254"/>
      <c r="P5507" s="254">
        <f>N5507+O5507</f>
        <v>400</v>
      </c>
      <c r="Q5507" s="119">
        <f>P5507/P5510</f>
        <v>0.45454545454545453</v>
      </c>
      <c r="R5507" s="119"/>
      <c r="S5507" s="119"/>
      <c r="T5507" s="119"/>
    </row>
    <row r="5508" spans="1:20" s="118" customFormat="1" ht="20.100000000000001" customHeight="1">
      <c r="A5508" s="112"/>
      <c r="B5508" s="113"/>
      <c r="C5508" s="114"/>
      <c r="D5508" s="115"/>
      <c r="E5508" s="116"/>
      <c r="F5508" s="113" t="s">
        <v>451</v>
      </c>
      <c r="G5508" s="113" t="s">
        <v>454</v>
      </c>
      <c r="H5508" s="113" t="s">
        <v>434</v>
      </c>
      <c r="I5508" s="112"/>
      <c r="J5508" s="117" t="s">
        <v>435</v>
      </c>
      <c r="K5508" s="238" t="s">
        <v>440</v>
      </c>
      <c r="L5508" s="238">
        <f>COUNTIF(H5506:H5510,"RR")</f>
        <v>0</v>
      </c>
      <c r="M5508" s="238">
        <v>200</v>
      </c>
      <c r="N5508" s="254">
        <f>L5508*M5508</f>
        <v>0</v>
      </c>
      <c r="O5508" s="254"/>
      <c r="P5508" s="254">
        <f>N5508+O5508</f>
        <v>0</v>
      </c>
      <c r="Q5508" s="119">
        <f>P5508/P5510</f>
        <v>0</v>
      </c>
      <c r="R5508" s="119"/>
      <c r="S5508" s="119"/>
      <c r="T5508" s="119"/>
    </row>
    <row r="5509" spans="1:20" s="118" customFormat="1" ht="20.100000000000001" customHeight="1">
      <c r="A5509" s="112"/>
      <c r="B5509" s="113"/>
      <c r="C5509" s="114"/>
      <c r="D5509" s="115"/>
      <c r="E5509" s="116"/>
      <c r="F5509" s="113" t="s">
        <v>454</v>
      </c>
      <c r="G5509" s="113" t="s">
        <v>455</v>
      </c>
      <c r="H5509" s="113" t="s">
        <v>438</v>
      </c>
      <c r="I5509" s="112"/>
      <c r="J5509" s="117" t="s">
        <v>435</v>
      </c>
      <c r="K5509" s="238" t="s">
        <v>443</v>
      </c>
      <c r="L5509" s="238">
        <f>COUNTIF(H5506:H5510,"RB")</f>
        <v>0</v>
      </c>
      <c r="M5509" s="238">
        <v>200</v>
      </c>
      <c r="N5509" s="254">
        <f>L5509*M5509</f>
        <v>0</v>
      </c>
      <c r="O5509" s="254"/>
      <c r="P5509" s="254">
        <f>N5509+O5509</f>
        <v>0</v>
      </c>
      <c r="Q5509" s="119">
        <f>P5509/P5510</f>
        <v>0</v>
      </c>
      <c r="R5509" s="119"/>
      <c r="S5509" s="119"/>
      <c r="T5509" s="119"/>
    </row>
    <row r="5510" spans="1:20" s="118" customFormat="1" ht="20.100000000000001" customHeight="1">
      <c r="A5510" s="112"/>
      <c r="B5510" s="113"/>
      <c r="C5510" s="114"/>
      <c r="D5510" s="115"/>
      <c r="E5510" s="116"/>
      <c r="F5510" s="113" t="s">
        <v>455</v>
      </c>
      <c r="G5510" s="113" t="s">
        <v>803</v>
      </c>
      <c r="H5510" s="113" t="s">
        <v>438</v>
      </c>
      <c r="I5510" s="112"/>
      <c r="J5510" s="117" t="s">
        <v>435</v>
      </c>
      <c r="K5510" s="238"/>
      <c r="L5510" s="238"/>
      <c r="M5510" s="238"/>
      <c r="N5510" s="254"/>
      <c r="O5510" s="254"/>
      <c r="P5510" s="254">
        <f>SUM(P5506:P5509)</f>
        <v>880</v>
      </c>
      <c r="Q5510" s="119">
        <f>SUM(Q5506:Q5509)</f>
        <v>1</v>
      </c>
      <c r="R5510" s="119"/>
      <c r="S5510" s="119"/>
      <c r="T5510" s="119"/>
    </row>
    <row r="5511" spans="1:20" s="25" customFormat="1" ht="20.100000000000001" customHeight="1">
      <c r="A5511" s="20"/>
      <c r="B5511" s="44"/>
      <c r="C5511" s="41"/>
      <c r="D5511" s="42"/>
      <c r="E5511" s="43"/>
      <c r="F5511" s="44"/>
      <c r="G5511" s="44"/>
      <c r="H5511" s="44"/>
      <c r="I5511" s="20"/>
      <c r="J5511" s="24"/>
      <c r="K5511" s="226"/>
      <c r="L5511" s="226"/>
      <c r="M5511" s="226"/>
      <c r="N5511" s="239"/>
      <c r="O5511" s="239"/>
      <c r="P5511" s="239"/>
    </row>
    <row r="5512" spans="1:20" s="25" customFormat="1" ht="20.100000000000001" customHeight="1">
      <c r="A5512" s="20"/>
      <c r="B5512" s="44"/>
      <c r="C5512" s="41"/>
      <c r="D5512" s="42"/>
      <c r="E5512" s="43"/>
      <c r="F5512" s="44"/>
      <c r="G5512" s="44"/>
      <c r="H5512" s="44"/>
      <c r="I5512" s="20"/>
      <c r="J5512" s="24"/>
      <c r="K5512" s="226"/>
      <c r="L5512" s="226"/>
      <c r="M5512" s="226"/>
      <c r="N5512" s="239"/>
      <c r="O5512" s="239"/>
      <c r="P5512" s="239"/>
    </row>
    <row r="5513" spans="1:20" s="110" customFormat="1" ht="20.100000000000001" customHeight="1">
      <c r="A5513" s="104"/>
      <c r="B5513" s="105">
        <v>377</v>
      </c>
      <c r="C5513" s="106">
        <v>4.0309999999999997</v>
      </c>
      <c r="D5513" s="107" t="s">
        <v>386</v>
      </c>
      <c r="E5513" s="108">
        <v>7.8</v>
      </c>
      <c r="F5513" s="105" t="s">
        <v>433</v>
      </c>
      <c r="G5513" s="105" t="s">
        <v>447</v>
      </c>
      <c r="H5513" s="105" t="s">
        <v>434</v>
      </c>
      <c r="I5513" s="104"/>
      <c r="J5513" s="109" t="s">
        <v>435</v>
      </c>
      <c r="K5513" s="237" t="s">
        <v>434</v>
      </c>
      <c r="L5513" s="237">
        <f>COUNTIF(H5513:H5551,"B")</f>
        <v>36</v>
      </c>
      <c r="M5513" s="237">
        <v>200</v>
      </c>
      <c r="N5513" s="253">
        <f>L5513*M5513</f>
        <v>7200</v>
      </c>
      <c r="O5513" s="253"/>
      <c r="P5513" s="253">
        <f>O5513+N5513</f>
        <v>7200</v>
      </c>
      <c r="Q5513" s="111">
        <f>P5513/P5517</f>
        <v>0.92307692307692313</v>
      </c>
      <c r="R5513" s="111"/>
      <c r="S5513" s="111"/>
      <c r="T5513" s="111"/>
    </row>
    <row r="5514" spans="1:20" s="110" customFormat="1" ht="20.100000000000001" customHeight="1">
      <c r="A5514" s="104"/>
      <c r="B5514" s="105"/>
      <c r="C5514" s="106"/>
      <c r="D5514" s="107"/>
      <c r="E5514" s="108"/>
      <c r="F5514" s="105" t="s">
        <v>447</v>
      </c>
      <c r="G5514" s="105" t="s">
        <v>451</v>
      </c>
      <c r="H5514" s="105" t="s">
        <v>434</v>
      </c>
      <c r="I5514" s="104"/>
      <c r="J5514" s="109" t="s">
        <v>435</v>
      </c>
      <c r="K5514" s="237" t="s">
        <v>438</v>
      </c>
      <c r="L5514" s="237">
        <f>COUNTIF(H5513:H5551,"S")</f>
        <v>1</v>
      </c>
      <c r="M5514" s="237">
        <v>200</v>
      </c>
      <c r="N5514" s="253">
        <f>L5514*M5514</f>
        <v>200</v>
      </c>
      <c r="O5514" s="253"/>
      <c r="P5514" s="253">
        <f>N5514+O5514</f>
        <v>200</v>
      </c>
      <c r="Q5514" s="111">
        <f>P5514/P5517</f>
        <v>2.564102564102564E-2</v>
      </c>
      <c r="R5514" s="111"/>
      <c r="S5514" s="111"/>
      <c r="T5514" s="111"/>
    </row>
    <row r="5515" spans="1:20" s="110" customFormat="1" ht="20.100000000000001" customHeight="1">
      <c r="A5515" s="104"/>
      <c r="B5515" s="105"/>
      <c r="C5515" s="106"/>
      <c r="D5515" s="107"/>
      <c r="E5515" s="108"/>
      <c r="F5515" s="105" t="s">
        <v>451</v>
      </c>
      <c r="G5515" s="105" t="s">
        <v>454</v>
      </c>
      <c r="H5515" s="105" t="s">
        <v>434</v>
      </c>
      <c r="I5515" s="104"/>
      <c r="J5515" s="109" t="s">
        <v>435</v>
      </c>
      <c r="K5515" s="237" t="s">
        <v>440</v>
      </c>
      <c r="L5515" s="237">
        <f>COUNTIF(H5513:H5551,"RR")</f>
        <v>2</v>
      </c>
      <c r="M5515" s="237">
        <v>200</v>
      </c>
      <c r="N5515" s="253">
        <f>L5515*M5515</f>
        <v>400</v>
      </c>
      <c r="O5515" s="253"/>
      <c r="P5515" s="253">
        <f>N5515+O5515</f>
        <v>400</v>
      </c>
      <c r="Q5515" s="111">
        <f>P5515/P5517</f>
        <v>5.128205128205128E-2</v>
      </c>
      <c r="R5515" s="111"/>
      <c r="S5515" s="111"/>
      <c r="T5515" s="111"/>
    </row>
    <row r="5516" spans="1:20" s="110" customFormat="1" ht="20.100000000000001" customHeight="1">
      <c r="A5516" s="104"/>
      <c r="B5516" s="105"/>
      <c r="C5516" s="106"/>
      <c r="D5516" s="107"/>
      <c r="E5516" s="108"/>
      <c r="F5516" s="105" t="s">
        <v>454</v>
      </c>
      <c r="G5516" s="105" t="s">
        <v>455</v>
      </c>
      <c r="H5516" s="105" t="s">
        <v>434</v>
      </c>
      <c r="I5516" s="104"/>
      <c r="J5516" s="109" t="s">
        <v>435</v>
      </c>
      <c r="K5516" s="237" t="s">
        <v>443</v>
      </c>
      <c r="L5516" s="237">
        <f>COUNTIF(H5513:H5551,"RB")</f>
        <v>0</v>
      </c>
      <c r="M5516" s="237">
        <v>200</v>
      </c>
      <c r="N5516" s="253">
        <f>L5516*M5516</f>
        <v>0</v>
      </c>
      <c r="O5516" s="253"/>
      <c r="P5516" s="253">
        <f>N5516+O5516</f>
        <v>0</v>
      </c>
      <c r="Q5516" s="111">
        <f>P5516/P5517</f>
        <v>0</v>
      </c>
      <c r="R5516" s="111"/>
      <c r="S5516" s="111"/>
      <c r="T5516" s="111"/>
    </row>
    <row r="5517" spans="1:20" s="110" customFormat="1" ht="20.100000000000001" customHeight="1">
      <c r="A5517" s="104"/>
      <c r="B5517" s="105"/>
      <c r="C5517" s="106"/>
      <c r="D5517" s="107"/>
      <c r="E5517" s="108"/>
      <c r="F5517" s="105" t="s">
        <v>455</v>
      </c>
      <c r="G5517" s="105" t="s">
        <v>456</v>
      </c>
      <c r="H5517" s="105" t="s">
        <v>434</v>
      </c>
      <c r="I5517" s="104"/>
      <c r="J5517" s="109" t="s">
        <v>435</v>
      </c>
      <c r="K5517" s="237"/>
      <c r="L5517" s="237"/>
      <c r="M5517" s="237"/>
      <c r="N5517" s="253"/>
      <c r="O5517" s="253"/>
      <c r="P5517" s="253">
        <f>SUM(P5513:P5516)</f>
        <v>7800</v>
      </c>
      <c r="Q5517" s="111">
        <f>SUM(Q5513:Q5516)</f>
        <v>1</v>
      </c>
      <c r="R5517" s="111"/>
      <c r="S5517" s="111"/>
      <c r="T5517" s="111"/>
    </row>
    <row r="5518" spans="1:20" s="110" customFormat="1" ht="20.100000000000001" customHeight="1">
      <c r="A5518" s="104"/>
      <c r="B5518" s="105"/>
      <c r="C5518" s="106"/>
      <c r="D5518" s="107"/>
      <c r="E5518" s="108"/>
      <c r="F5518" s="105" t="s">
        <v>456</v>
      </c>
      <c r="G5518" s="105" t="s">
        <v>457</v>
      </c>
      <c r="H5518" s="105" t="s">
        <v>434</v>
      </c>
      <c r="I5518" s="104"/>
      <c r="J5518" s="109" t="s">
        <v>435</v>
      </c>
      <c r="K5518" s="237"/>
      <c r="L5518" s="237"/>
      <c r="M5518" s="237"/>
      <c r="N5518" s="253"/>
      <c r="O5518" s="253"/>
      <c r="P5518" s="253"/>
    </row>
    <row r="5519" spans="1:20" s="110" customFormat="1" ht="20.100000000000001" customHeight="1">
      <c r="A5519" s="104"/>
      <c r="B5519" s="105"/>
      <c r="C5519" s="106"/>
      <c r="D5519" s="107"/>
      <c r="E5519" s="108"/>
      <c r="F5519" s="105" t="s">
        <v>457</v>
      </c>
      <c r="G5519" s="105" t="s">
        <v>460</v>
      </c>
      <c r="H5519" s="105" t="s">
        <v>434</v>
      </c>
      <c r="I5519" s="104"/>
      <c r="J5519" s="109" t="s">
        <v>435</v>
      </c>
      <c r="K5519" s="237"/>
      <c r="L5519" s="237"/>
      <c r="M5519" s="237"/>
      <c r="N5519" s="253"/>
      <c r="O5519" s="253"/>
      <c r="P5519" s="253"/>
    </row>
    <row r="5520" spans="1:20" s="110" customFormat="1" ht="20.100000000000001" customHeight="1">
      <c r="A5520" s="104"/>
      <c r="B5520" s="105"/>
      <c r="C5520" s="106"/>
      <c r="D5520" s="107"/>
      <c r="E5520" s="108"/>
      <c r="F5520" s="105" t="s">
        <v>460</v>
      </c>
      <c r="G5520" s="105" t="s">
        <v>463</v>
      </c>
      <c r="H5520" s="105" t="s">
        <v>434</v>
      </c>
      <c r="I5520" s="104"/>
      <c r="J5520" s="109" t="s">
        <v>435</v>
      </c>
      <c r="K5520" s="237"/>
      <c r="L5520" s="237"/>
      <c r="M5520" s="237"/>
      <c r="N5520" s="253"/>
      <c r="O5520" s="253"/>
      <c r="P5520" s="253"/>
    </row>
    <row r="5521" spans="1:16" s="110" customFormat="1" ht="20.100000000000001" customHeight="1">
      <c r="A5521" s="104"/>
      <c r="B5521" s="105"/>
      <c r="C5521" s="106"/>
      <c r="D5521" s="107"/>
      <c r="E5521" s="108"/>
      <c r="F5521" s="105" t="s">
        <v>463</v>
      </c>
      <c r="G5521" s="105" t="s">
        <v>464</v>
      </c>
      <c r="H5521" s="105" t="s">
        <v>434</v>
      </c>
      <c r="I5521" s="104"/>
      <c r="J5521" s="109" t="s">
        <v>435</v>
      </c>
      <c r="K5521" s="237"/>
      <c r="L5521" s="237"/>
      <c r="M5521" s="237"/>
      <c r="N5521" s="253"/>
      <c r="O5521" s="253"/>
      <c r="P5521" s="253"/>
    </row>
    <row r="5522" spans="1:16" s="110" customFormat="1" ht="20.100000000000001" customHeight="1">
      <c r="A5522" s="104"/>
      <c r="B5522" s="105"/>
      <c r="C5522" s="106"/>
      <c r="D5522" s="107"/>
      <c r="E5522" s="108"/>
      <c r="F5522" s="105" t="s">
        <v>464</v>
      </c>
      <c r="G5522" s="105" t="s">
        <v>465</v>
      </c>
      <c r="H5522" s="105" t="s">
        <v>434</v>
      </c>
      <c r="I5522" s="104"/>
      <c r="J5522" s="109" t="s">
        <v>435</v>
      </c>
      <c r="K5522" s="237"/>
      <c r="L5522" s="237"/>
      <c r="M5522" s="237"/>
      <c r="N5522" s="253"/>
      <c r="O5522" s="253"/>
      <c r="P5522" s="253"/>
    </row>
    <row r="5523" spans="1:16" s="110" customFormat="1" ht="20.100000000000001" customHeight="1">
      <c r="A5523" s="104"/>
      <c r="B5523" s="105"/>
      <c r="C5523" s="106"/>
      <c r="D5523" s="107"/>
      <c r="E5523" s="108"/>
      <c r="F5523" s="105" t="s">
        <v>465</v>
      </c>
      <c r="G5523" s="105" t="s">
        <v>466</v>
      </c>
      <c r="H5523" s="105" t="s">
        <v>434</v>
      </c>
      <c r="I5523" s="104"/>
      <c r="J5523" s="109" t="s">
        <v>435</v>
      </c>
      <c r="K5523" s="237"/>
      <c r="L5523" s="237"/>
      <c r="M5523" s="237"/>
      <c r="N5523" s="253"/>
      <c r="O5523" s="253"/>
      <c r="P5523" s="253"/>
    </row>
    <row r="5524" spans="1:16" s="110" customFormat="1" ht="20.100000000000001" customHeight="1">
      <c r="A5524" s="104"/>
      <c r="B5524" s="105"/>
      <c r="C5524" s="106"/>
      <c r="D5524" s="107"/>
      <c r="E5524" s="108"/>
      <c r="F5524" s="105" t="s">
        <v>466</v>
      </c>
      <c r="G5524" s="105" t="s">
        <v>467</v>
      </c>
      <c r="H5524" s="105" t="s">
        <v>434</v>
      </c>
      <c r="I5524" s="104"/>
      <c r="J5524" s="109" t="s">
        <v>435</v>
      </c>
      <c r="K5524" s="237"/>
      <c r="L5524" s="237"/>
      <c r="M5524" s="237"/>
      <c r="N5524" s="253"/>
      <c r="O5524" s="253"/>
      <c r="P5524" s="253"/>
    </row>
    <row r="5525" spans="1:16" s="110" customFormat="1" ht="20.100000000000001" customHeight="1">
      <c r="A5525" s="104"/>
      <c r="B5525" s="105"/>
      <c r="C5525" s="106"/>
      <c r="D5525" s="107"/>
      <c r="E5525" s="108"/>
      <c r="F5525" s="105" t="s">
        <v>467</v>
      </c>
      <c r="G5525" s="105" t="s">
        <v>468</v>
      </c>
      <c r="H5525" s="105" t="s">
        <v>434</v>
      </c>
      <c r="I5525" s="104"/>
      <c r="J5525" s="109" t="s">
        <v>435</v>
      </c>
      <c r="K5525" s="237"/>
      <c r="L5525" s="237"/>
      <c r="M5525" s="237"/>
      <c r="N5525" s="253"/>
      <c r="O5525" s="253"/>
      <c r="P5525" s="253"/>
    </row>
    <row r="5526" spans="1:16" s="110" customFormat="1" ht="20.100000000000001" customHeight="1">
      <c r="A5526" s="104"/>
      <c r="B5526" s="105"/>
      <c r="C5526" s="106"/>
      <c r="D5526" s="107"/>
      <c r="E5526" s="108"/>
      <c r="F5526" s="105" t="s">
        <v>468</v>
      </c>
      <c r="G5526" s="105" t="s">
        <v>469</v>
      </c>
      <c r="H5526" s="105" t="s">
        <v>434</v>
      </c>
      <c r="I5526" s="104"/>
      <c r="J5526" s="109" t="s">
        <v>435</v>
      </c>
      <c r="K5526" s="237"/>
      <c r="L5526" s="237"/>
      <c r="M5526" s="237"/>
      <c r="N5526" s="253"/>
      <c r="O5526" s="253"/>
      <c r="P5526" s="253"/>
    </row>
    <row r="5527" spans="1:16" s="110" customFormat="1" ht="20.100000000000001" customHeight="1">
      <c r="A5527" s="104"/>
      <c r="B5527" s="105"/>
      <c r="C5527" s="106"/>
      <c r="D5527" s="107"/>
      <c r="E5527" s="108"/>
      <c r="F5527" s="105" t="s">
        <v>469</v>
      </c>
      <c r="G5527" s="105" t="s">
        <v>470</v>
      </c>
      <c r="H5527" s="105" t="s">
        <v>434</v>
      </c>
      <c r="I5527" s="104"/>
      <c r="J5527" s="109" t="s">
        <v>435</v>
      </c>
      <c r="K5527" s="237"/>
      <c r="L5527" s="237"/>
      <c r="M5527" s="237"/>
      <c r="N5527" s="253"/>
      <c r="O5527" s="253"/>
      <c r="P5527" s="253"/>
    </row>
    <row r="5528" spans="1:16" s="110" customFormat="1" ht="20.100000000000001" customHeight="1">
      <c r="A5528" s="104"/>
      <c r="B5528" s="105"/>
      <c r="C5528" s="106"/>
      <c r="D5528" s="107"/>
      <c r="E5528" s="108"/>
      <c r="F5528" s="105" t="s">
        <v>470</v>
      </c>
      <c r="G5528" s="105" t="s">
        <v>471</v>
      </c>
      <c r="H5528" s="105" t="s">
        <v>434</v>
      </c>
      <c r="I5528" s="104"/>
      <c r="J5528" s="109" t="s">
        <v>435</v>
      </c>
      <c r="K5528" s="237"/>
      <c r="L5528" s="237"/>
      <c r="M5528" s="237"/>
      <c r="N5528" s="253"/>
      <c r="O5528" s="253"/>
      <c r="P5528" s="253"/>
    </row>
    <row r="5529" spans="1:16" s="110" customFormat="1" ht="20.100000000000001" customHeight="1">
      <c r="A5529" s="104"/>
      <c r="B5529" s="105"/>
      <c r="C5529" s="106"/>
      <c r="D5529" s="107"/>
      <c r="E5529" s="108"/>
      <c r="F5529" s="105" t="s">
        <v>471</v>
      </c>
      <c r="G5529" s="105" t="s">
        <v>473</v>
      </c>
      <c r="H5529" s="105" t="s">
        <v>434</v>
      </c>
      <c r="I5529" s="104"/>
      <c r="J5529" s="109" t="s">
        <v>435</v>
      </c>
      <c r="K5529" s="237"/>
      <c r="L5529" s="237"/>
      <c r="M5529" s="237"/>
      <c r="N5529" s="253"/>
      <c r="O5529" s="253"/>
      <c r="P5529" s="253"/>
    </row>
    <row r="5530" spans="1:16" s="110" customFormat="1" ht="20.100000000000001" customHeight="1">
      <c r="A5530" s="104"/>
      <c r="B5530" s="105"/>
      <c r="C5530" s="106"/>
      <c r="D5530" s="107"/>
      <c r="E5530" s="108"/>
      <c r="F5530" s="105" t="s">
        <v>473</v>
      </c>
      <c r="G5530" s="105" t="s">
        <v>474</v>
      </c>
      <c r="H5530" s="105" t="s">
        <v>434</v>
      </c>
      <c r="I5530" s="104"/>
      <c r="J5530" s="109" t="s">
        <v>435</v>
      </c>
      <c r="K5530" s="237"/>
      <c r="L5530" s="237"/>
      <c r="M5530" s="237"/>
      <c r="N5530" s="253"/>
      <c r="O5530" s="253"/>
      <c r="P5530" s="253"/>
    </row>
    <row r="5531" spans="1:16" s="110" customFormat="1" ht="20.100000000000001" customHeight="1">
      <c r="A5531" s="104"/>
      <c r="B5531" s="105"/>
      <c r="C5531" s="106"/>
      <c r="D5531" s="107"/>
      <c r="E5531" s="108"/>
      <c r="F5531" s="105" t="s">
        <v>474</v>
      </c>
      <c r="G5531" s="105" t="s">
        <v>475</v>
      </c>
      <c r="H5531" s="105" t="s">
        <v>434</v>
      </c>
      <c r="I5531" s="104"/>
      <c r="J5531" s="109" t="s">
        <v>435</v>
      </c>
      <c r="K5531" s="237"/>
      <c r="L5531" s="237"/>
      <c r="M5531" s="237"/>
      <c r="N5531" s="253"/>
      <c r="O5531" s="253"/>
      <c r="P5531" s="253"/>
    </row>
    <row r="5532" spans="1:16" s="110" customFormat="1" ht="20.100000000000001" customHeight="1">
      <c r="A5532" s="104"/>
      <c r="B5532" s="105"/>
      <c r="C5532" s="106"/>
      <c r="D5532" s="107"/>
      <c r="E5532" s="108"/>
      <c r="F5532" s="105" t="s">
        <v>475</v>
      </c>
      <c r="G5532" s="105" t="s">
        <v>476</v>
      </c>
      <c r="H5532" s="105" t="s">
        <v>434</v>
      </c>
      <c r="I5532" s="104"/>
      <c r="J5532" s="109" t="s">
        <v>435</v>
      </c>
      <c r="K5532" s="237"/>
      <c r="L5532" s="237"/>
      <c r="M5532" s="237"/>
      <c r="N5532" s="253"/>
      <c r="O5532" s="253"/>
      <c r="P5532" s="253"/>
    </row>
    <row r="5533" spans="1:16" s="110" customFormat="1" ht="20.100000000000001" customHeight="1">
      <c r="A5533" s="104"/>
      <c r="B5533" s="105"/>
      <c r="C5533" s="106"/>
      <c r="D5533" s="107"/>
      <c r="E5533" s="108"/>
      <c r="F5533" s="105" t="s">
        <v>476</v>
      </c>
      <c r="G5533" s="105" t="s">
        <v>477</v>
      </c>
      <c r="H5533" s="105" t="s">
        <v>434</v>
      </c>
      <c r="I5533" s="104"/>
      <c r="J5533" s="109" t="s">
        <v>435</v>
      </c>
      <c r="K5533" s="237"/>
      <c r="L5533" s="237"/>
      <c r="M5533" s="237"/>
      <c r="N5533" s="253"/>
      <c r="O5533" s="253"/>
      <c r="P5533" s="253"/>
    </row>
    <row r="5534" spans="1:16" s="110" customFormat="1" ht="20.100000000000001" customHeight="1">
      <c r="A5534" s="104"/>
      <c r="B5534" s="105"/>
      <c r="C5534" s="106"/>
      <c r="D5534" s="107"/>
      <c r="E5534" s="108"/>
      <c r="F5534" s="105" t="s">
        <v>477</v>
      </c>
      <c r="G5534" s="105" t="s">
        <v>543</v>
      </c>
      <c r="H5534" s="105" t="s">
        <v>434</v>
      </c>
      <c r="I5534" s="104"/>
      <c r="J5534" s="109" t="s">
        <v>435</v>
      </c>
      <c r="K5534" s="237"/>
      <c r="L5534" s="237"/>
      <c r="M5534" s="237"/>
      <c r="N5534" s="253"/>
      <c r="O5534" s="253"/>
      <c r="P5534" s="253"/>
    </row>
    <row r="5535" spans="1:16" s="110" customFormat="1" ht="20.100000000000001" customHeight="1">
      <c r="A5535" s="104"/>
      <c r="B5535" s="105"/>
      <c r="C5535" s="106"/>
      <c r="D5535" s="107"/>
      <c r="E5535" s="108"/>
      <c r="F5535" s="105" t="s">
        <v>543</v>
      </c>
      <c r="G5535" s="105" t="s">
        <v>550</v>
      </c>
      <c r="H5535" s="105" t="s">
        <v>434</v>
      </c>
      <c r="I5535" s="104"/>
      <c r="J5535" s="109" t="s">
        <v>435</v>
      </c>
      <c r="K5535" s="237"/>
      <c r="L5535" s="237"/>
      <c r="M5535" s="237"/>
      <c r="N5535" s="253"/>
      <c r="O5535" s="253"/>
      <c r="P5535" s="253"/>
    </row>
    <row r="5536" spans="1:16" s="110" customFormat="1" ht="20.100000000000001" customHeight="1">
      <c r="A5536" s="104"/>
      <c r="B5536" s="105"/>
      <c r="C5536" s="106"/>
      <c r="D5536" s="107"/>
      <c r="E5536" s="108"/>
      <c r="F5536" s="105" t="s">
        <v>550</v>
      </c>
      <c r="G5536" s="105" t="s">
        <v>551</v>
      </c>
      <c r="H5536" s="105" t="s">
        <v>434</v>
      </c>
      <c r="I5536" s="104"/>
      <c r="J5536" s="109" t="s">
        <v>435</v>
      </c>
      <c r="K5536" s="237"/>
      <c r="L5536" s="237"/>
      <c r="M5536" s="237"/>
      <c r="N5536" s="253"/>
      <c r="O5536" s="253"/>
      <c r="P5536" s="253"/>
    </row>
    <row r="5537" spans="1:16" s="110" customFormat="1" ht="20.100000000000001" customHeight="1">
      <c r="A5537" s="104"/>
      <c r="B5537" s="105"/>
      <c r="C5537" s="106"/>
      <c r="D5537" s="107"/>
      <c r="E5537" s="108"/>
      <c r="F5537" s="105" t="s">
        <v>551</v>
      </c>
      <c r="G5537" s="105" t="s">
        <v>552</v>
      </c>
      <c r="H5537" s="105" t="s">
        <v>434</v>
      </c>
      <c r="I5537" s="104"/>
      <c r="J5537" s="109" t="s">
        <v>435</v>
      </c>
      <c r="K5537" s="237"/>
      <c r="L5537" s="237"/>
      <c r="M5537" s="237"/>
      <c r="N5537" s="253"/>
      <c r="O5537" s="253"/>
      <c r="P5537" s="253"/>
    </row>
    <row r="5538" spans="1:16" s="110" customFormat="1" ht="20.100000000000001" customHeight="1">
      <c r="A5538" s="104"/>
      <c r="B5538" s="105"/>
      <c r="C5538" s="106"/>
      <c r="D5538" s="107"/>
      <c r="E5538" s="108"/>
      <c r="F5538" s="105" t="s">
        <v>552</v>
      </c>
      <c r="G5538" s="105" t="s">
        <v>553</v>
      </c>
      <c r="H5538" s="105" t="s">
        <v>434</v>
      </c>
      <c r="I5538" s="104"/>
      <c r="J5538" s="109" t="s">
        <v>435</v>
      </c>
      <c r="K5538" s="237"/>
      <c r="L5538" s="237"/>
      <c r="M5538" s="237"/>
      <c r="N5538" s="253"/>
      <c r="O5538" s="253"/>
      <c r="P5538" s="253"/>
    </row>
    <row r="5539" spans="1:16" s="110" customFormat="1" ht="20.100000000000001" customHeight="1">
      <c r="A5539" s="104"/>
      <c r="B5539" s="105"/>
      <c r="C5539" s="106"/>
      <c r="D5539" s="107"/>
      <c r="E5539" s="108"/>
      <c r="F5539" s="105" t="s">
        <v>553</v>
      </c>
      <c r="G5539" s="105" t="s">
        <v>554</v>
      </c>
      <c r="H5539" s="105" t="s">
        <v>434</v>
      </c>
      <c r="I5539" s="104"/>
      <c r="J5539" s="109" t="s">
        <v>435</v>
      </c>
      <c r="K5539" s="237"/>
      <c r="L5539" s="237"/>
      <c r="M5539" s="237"/>
      <c r="N5539" s="253"/>
      <c r="O5539" s="253"/>
      <c r="P5539" s="253"/>
    </row>
    <row r="5540" spans="1:16" s="110" customFormat="1" ht="20.100000000000001" customHeight="1">
      <c r="A5540" s="104"/>
      <c r="B5540" s="105"/>
      <c r="C5540" s="106"/>
      <c r="D5540" s="107"/>
      <c r="E5540" s="108"/>
      <c r="F5540" s="105" t="s">
        <v>554</v>
      </c>
      <c r="G5540" s="105" t="s">
        <v>555</v>
      </c>
      <c r="H5540" s="105" t="s">
        <v>434</v>
      </c>
      <c r="I5540" s="104"/>
      <c r="J5540" s="109" t="s">
        <v>435</v>
      </c>
      <c r="K5540" s="237"/>
      <c r="L5540" s="237"/>
      <c r="M5540" s="237"/>
      <c r="N5540" s="253"/>
      <c r="O5540" s="253"/>
      <c r="P5540" s="253"/>
    </row>
    <row r="5541" spans="1:16" s="110" customFormat="1" ht="20.100000000000001" customHeight="1">
      <c r="A5541" s="104"/>
      <c r="B5541" s="105"/>
      <c r="C5541" s="106"/>
      <c r="D5541" s="107"/>
      <c r="E5541" s="108"/>
      <c r="F5541" s="105" t="s">
        <v>555</v>
      </c>
      <c r="G5541" s="105" t="s">
        <v>556</v>
      </c>
      <c r="H5541" s="105" t="s">
        <v>434</v>
      </c>
      <c r="I5541" s="104"/>
      <c r="J5541" s="109" t="s">
        <v>435</v>
      </c>
      <c r="K5541" s="237"/>
      <c r="L5541" s="237"/>
      <c r="M5541" s="237"/>
      <c r="N5541" s="253"/>
      <c r="O5541" s="253"/>
      <c r="P5541" s="253"/>
    </row>
    <row r="5542" spans="1:16" s="110" customFormat="1" ht="20.100000000000001" customHeight="1">
      <c r="A5542" s="104"/>
      <c r="B5542" s="105"/>
      <c r="C5542" s="106"/>
      <c r="D5542" s="107"/>
      <c r="E5542" s="108"/>
      <c r="F5542" s="105" t="s">
        <v>556</v>
      </c>
      <c r="G5542" s="105" t="s">
        <v>557</v>
      </c>
      <c r="H5542" s="105" t="s">
        <v>434</v>
      </c>
      <c r="I5542" s="104"/>
      <c r="J5542" s="109" t="s">
        <v>435</v>
      </c>
      <c r="K5542" s="237"/>
      <c r="L5542" s="237"/>
      <c r="M5542" s="237"/>
      <c r="N5542" s="253"/>
      <c r="O5542" s="253"/>
      <c r="P5542" s="253"/>
    </row>
    <row r="5543" spans="1:16" s="110" customFormat="1" ht="20.100000000000001" customHeight="1">
      <c r="A5543" s="104"/>
      <c r="B5543" s="105"/>
      <c r="C5543" s="106"/>
      <c r="D5543" s="107"/>
      <c r="E5543" s="108"/>
      <c r="F5543" s="105" t="s">
        <v>557</v>
      </c>
      <c r="G5543" s="105" t="s">
        <v>558</v>
      </c>
      <c r="H5543" s="105" t="s">
        <v>434</v>
      </c>
      <c r="I5543" s="104"/>
      <c r="J5543" s="109" t="s">
        <v>435</v>
      </c>
      <c r="K5543" s="237"/>
      <c r="L5543" s="237"/>
      <c r="M5543" s="237"/>
      <c r="N5543" s="253"/>
      <c r="O5543" s="253"/>
      <c r="P5543" s="253"/>
    </row>
    <row r="5544" spans="1:16" s="110" customFormat="1" ht="20.100000000000001" customHeight="1">
      <c r="A5544" s="104"/>
      <c r="B5544" s="105"/>
      <c r="C5544" s="106"/>
      <c r="D5544" s="107"/>
      <c r="E5544" s="108"/>
      <c r="F5544" s="105" t="s">
        <v>558</v>
      </c>
      <c r="G5544" s="105" t="s">
        <v>559</v>
      </c>
      <c r="H5544" s="105" t="s">
        <v>434</v>
      </c>
      <c r="I5544" s="104"/>
      <c r="J5544" s="109" t="s">
        <v>435</v>
      </c>
      <c r="K5544" s="237"/>
      <c r="L5544" s="237"/>
      <c r="M5544" s="237"/>
      <c r="N5544" s="253"/>
      <c r="O5544" s="253"/>
      <c r="P5544" s="253"/>
    </row>
    <row r="5545" spans="1:16" s="110" customFormat="1" ht="20.100000000000001" customHeight="1">
      <c r="A5545" s="104"/>
      <c r="B5545" s="105"/>
      <c r="C5545" s="106"/>
      <c r="D5545" s="107"/>
      <c r="E5545" s="108"/>
      <c r="F5545" s="105" t="s">
        <v>559</v>
      </c>
      <c r="G5545" s="105" t="s">
        <v>560</v>
      </c>
      <c r="H5545" s="105" t="s">
        <v>438</v>
      </c>
      <c r="I5545" s="104"/>
      <c r="J5545" s="109" t="s">
        <v>435</v>
      </c>
      <c r="K5545" s="237"/>
      <c r="L5545" s="237"/>
      <c r="M5545" s="237"/>
      <c r="N5545" s="253"/>
      <c r="O5545" s="253"/>
      <c r="P5545" s="253"/>
    </row>
    <row r="5546" spans="1:16" s="110" customFormat="1" ht="20.100000000000001" customHeight="1">
      <c r="A5546" s="104"/>
      <c r="B5546" s="105"/>
      <c r="C5546" s="106"/>
      <c r="D5546" s="107"/>
      <c r="E5546" s="108"/>
      <c r="F5546" s="105" t="s">
        <v>560</v>
      </c>
      <c r="G5546" s="105" t="s">
        <v>561</v>
      </c>
      <c r="H5546" s="105" t="s">
        <v>440</v>
      </c>
      <c r="I5546" s="104"/>
      <c r="J5546" s="109" t="s">
        <v>435</v>
      </c>
      <c r="K5546" s="237"/>
      <c r="L5546" s="237"/>
      <c r="M5546" s="237"/>
      <c r="N5546" s="253"/>
      <c r="O5546" s="253"/>
      <c r="P5546" s="253"/>
    </row>
    <row r="5547" spans="1:16" s="110" customFormat="1" ht="20.100000000000001" customHeight="1">
      <c r="A5547" s="104"/>
      <c r="B5547" s="105"/>
      <c r="C5547" s="106"/>
      <c r="D5547" s="107"/>
      <c r="E5547" s="108"/>
      <c r="F5547" s="105" t="s">
        <v>561</v>
      </c>
      <c r="G5547" s="105" t="s">
        <v>562</v>
      </c>
      <c r="H5547" s="105" t="s">
        <v>440</v>
      </c>
      <c r="I5547" s="104"/>
      <c r="J5547" s="109" t="s">
        <v>435</v>
      </c>
      <c r="K5547" s="237"/>
      <c r="L5547" s="237"/>
      <c r="M5547" s="237"/>
      <c r="N5547" s="253"/>
      <c r="O5547" s="253"/>
      <c r="P5547" s="253"/>
    </row>
    <row r="5548" spans="1:16" s="110" customFormat="1" ht="20.100000000000001" customHeight="1">
      <c r="A5548" s="104"/>
      <c r="B5548" s="105"/>
      <c r="C5548" s="106"/>
      <c r="D5548" s="107"/>
      <c r="E5548" s="108"/>
      <c r="F5548" s="105" t="s">
        <v>562</v>
      </c>
      <c r="G5548" s="105" t="s">
        <v>563</v>
      </c>
      <c r="H5548" s="105" t="s">
        <v>434</v>
      </c>
      <c r="I5548" s="104"/>
      <c r="J5548" s="109" t="s">
        <v>435</v>
      </c>
      <c r="K5548" s="237"/>
      <c r="L5548" s="237"/>
      <c r="M5548" s="237"/>
      <c r="N5548" s="253"/>
      <c r="O5548" s="253"/>
      <c r="P5548" s="253"/>
    </row>
    <row r="5549" spans="1:16" s="110" customFormat="1" ht="20.100000000000001" customHeight="1">
      <c r="A5549" s="104"/>
      <c r="B5549" s="105"/>
      <c r="C5549" s="106"/>
      <c r="D5549" s="107"/>
      <c r="E5549" s="108"/>
      <c r="F5549" s="105" t="s">
        <v>563</v>
      </c>
      <c r="G5549" s="105" t="s">
        <v>564</v>
      </c>
      <c r="H5549" s="105" t="s">
        <v>434</v>
      </c>
      <c r="I5549" s="104"/>
      <c r="J5549" s="109" t="s">
        <v>435</v>
      </c>
      <c r="K5549" s="237"/>
      <c r="L5549" s="237"/>
      <c r="M5549" s="237"/>
      <c r="N5549" s="253"/>
      <c r="O5549" s="253"/>
      <c r="P5549" s="253"/>
    </row>
    <row r="5550" spans="1:16" s="110" customFormat="1" ht="20.100000000000001" customHeight="1">
      <c r="A5550" s="104"/>
      <c r="B5550" s="105"/>
      <c r="C5550" s="106"/>
      <c r="D5550" s="107"/>
      <c r="E5550" s="108"/>
      <c r="F5550" s="105" t="s">
        <v>564</v>
      </c>
      <c r="G5550" s="105" t="s">
        <v>565</v>
      </c>
      <c r="H5550" s="105" t="s">
        <v>434</v>
      </c>
      <c r="I5550" s="104"/>
      <c r="J5550" s="109" t="s">
        <v>435</v>
      </c>
      <c r="K5550" s="237"/>
      <c r="L5550" s="237"/>
      <c r="M5550" s="237"/>
      <c r="N5550" s="253"/>
      <c r="O5550" s="253"/>
      <c r="P5550" s="253"/>
    </row>
    <row r="5551" spans="1:16" s="110" customFormat="1" ht="20.100000000000001" customHeight="1">
      <c r="A5551" s="104"/>
      <c r="B5551" s="105"/>
      <c r="C5551" s="106"/>
      <c r="D5551" s="107"/>
      <c r="E5551" s="108"/>
      <c r="F5551" s="105" t="s">
        <v>565</v>
      </c>
      <c r="G5551" s="105" t="s">
        <v>566</v>
      </c>
      <c r="H5551" s="105" t="s">
        <v>434</v>
      </c>
      <c r="I5551" s="104"/>
      <c r="J5551" s="109" t="s">
        <v>435</v>
      </c>
      <c r="K5551" s="237"/>
      <c r="L5551" s="237"/>
      <c r="M5551" s="237"/>
      <c r="N5551" s="253"/>
      <c r="O5551" s="253"/>
      <c r="P5551" s="253"/>
    </row>
    <row r="5552" spans="1:16" s="25" customFormat="1" ht="20.100000000000001" customHeight="1">
      <c r="A5552" s="20"/>
      <c r="B5552" s="44"/>
      <c r="C5552" s="41"/>
      <c r="D5552" s="42"/>
      <c r="E5552" s="43"/>
      <c r="F5552" s="44"/>
      <c r="G5552" s="44"/>
      <c r="H5552" s="44"/>
      <c r="I5552" s="20"/>
      <c r="J5552" s="24"/>
      <c r="K5552" s="226"/>
      <c r="L5552" s="226"/>
      <c r="M5552" s="226"/>
      <c r="N5552" s="239"/>
      <c r="O5552" s="239"/>
      <c r="P5552" s="239"/>
    </row>
    <row r="5553" spans="1:20" s="25" customFormat="1" ht="20.100000000000001" customHeight="1">
      <c r="A5553" s="20"/>
      <c r="B5553" s="44"/>
      <c r="C5553" s="41"/>
      <c r="D5553" s="42"/>
      <c r="E5553" s="43"/>
      <c r="F5553" s="44"/>
      <c r="G5553" s="44"/>
      <c r="H5553" s="44"/>
      <c r="I5553" s="20"/>
      <c r="J5553" s="24"/>
      <c r="K5553" s="226"/>
      <c r="L5553" s="226"/>
      <c r="M5553" s="226"/>
      <c r="N5553" s="239"/>
      <c r="O5553" s="239"/>
      <c r="P5553" s="239"/>
    </row>
    <row r="5554" spans="1:20" s="118" customFormat="1" ht="20.100000000000001" customHeight="1">
      <c r="A5554" s="112"/>
      <c r="B5554" s="113">
        <v>378</v>
      </c>
      <c r="C5554" s="114">
        <v>4.032</v>
      </c>
      <c r="D5554" s="115" t="s">
        <v>387</v>
      </c>
      <c r="E5554" s="116">
        <v>4.2</v>
      </c>
      <c r="F5554" s="113" t="s">
        <v>433</v>
      </c>
      <c r="G5554" s="113" t="s">
        <v>447</v>
      </c>
      <c r="H5554" s="113" t="s">
        <v>434</v>
      </c>
      <c r="I5554" s="112"/>
      <c r="J5554" s="117" t="s">
        <v>435</v>
      </c>
      <c r="K5554" s="238" t="s">
        <v>434</v>
      </c>
      <c r="L5554" s="238">
        <f>COUNTIF(H5554:H5574,"B")</f>
        <v>21</v>
      </c>
      <c r="M5554" s="238">
        <v>200</v>
      </c>
      <c r="N5554" s="254">
        <f>L5554*M5554</f>
        <v>4200</v>
      </c>
      <c r="O5554" s="254"/>
      <c r="P5554" s="254">
        <f>O5554+N5554</f>
        <v>4200</v>
      </c>
      <c r="Q5554" s="119">
        <f>P5554/P5558</f>
        <v>1</v>
      </c>
      <c r="R5554" s="119"/>
      <c r="S5554" s="119"/>
      <c r="T5554" s="119"/>
    </row>
    <row r="5555" spans="1:20" s="118" customFormat="1" ht="20.100000000000001" customHeight="1">
      <c r="A5555" s="112"/>
      <c r="B5555" s="113"/>
      <c r="C5555" s="114"/>
      <c r="D5555" s="115"/>
      <c r="E5555" s="116"/>
      <c r="F5555" s="113" t="s">
        <v>447</v>
      </c>
      <c r="G5555" s="113" t="s">
        <v>451</v>
      </c>
      <c r="H5555" s="113" t="s">
        <v>434</v>
      </c>
      <c r="I5555" s="112"/>
      <c r="J5555" s="117" t="s">
        <v>435</v>
      </c>
      <c r="K5555" s="238" t="s">
        <v>438</v>
      </c>
      <c r="L5555" s="238">
        <f>COUNTIF(H5554:H5574,"S")</f>
        <v>0</v>
      </c>
      <c r="M5555" s="238">
        <v>200</v>
      </c>
      <c r="N5555" s="254">
        <f>L5555*M5555</f>
        <v>0</v>
      </c>
      <c r="O5555" s="254"/>
      <c r="P5555" s="254">
        <f>N5555+O5555</f>
        <v>0</v>
      </c>
      <c r="Q5555" s="119">
        <f>P5555/P5558</f>
        <v>0</v>
      </c>
      <c r="R5555" s="119"/>
      <c r="S5555" s="119"/>
      <c r="T5555" s="119"/>
    </row>
    <row r="5556" spans="1:20" s="118" customFormat="1" ht="20.100000000000001" customHeight="1">
      <c r="A5556" s="112"/>
      <c r="B5556" s="113"/>
      <c r="C5556" s="114"/>
      <c r="D5556" s="115"/>
      <c r="E5556" s="116"/>
      <c r="F5556" s="113" t="s">
        <v>451</v>
      </c>
      <c r="G5556" s="113" t="s">
        <v>454</v>
      </c>
      <c r="H5556" s="113" t="s">
        <v>434</v>
      </c>
      <c r="I5556" s="112"/>
      <c r="J5556" s="117" t="s">
        <v>435</v>
      </c>
      <c r="K5556" s="238" t="s">
        <v>440</v>
      </c>
      <c r="L5556" s="238">
        <f>COUNTIF(H5554:H5574,"RR")</f>
        <v>0</v>
      </c>
      <c r="M5556" s="238">
        <v>200</v>
      </c>
      <c r="N5556" s="254">
        <f>L5556*M5556</f>
        <v>0</v>
      </c>
      <c r="O5556" s="254"/>
      <c r="P5556" s="254">
        <f>N5556+O5556</f>
        <v>0</v>
      </c>
      <c r="Q5556" s="119">
        <f>P5556/P5558</f>
        <v>0</v>
      </c>
      <c r="R5556" s="119"/>
      <c r="S5556" s="119"/>
      <c r="T5556" s="119"/>
    </row>
    <row r="5557" spans="1:20" s="118" customFormat="1" ht="20.100000000000001" customHeight="1">
      <c r="A5557" s="112"/>
      <c r="B5557" s="113"/>
      <c r="C5557" s="114"/>
      <c r="D5557" s="115"/>
      <c r="E5557" s="116"/>
      <c r="F5557" s="113" t="s">
        <v>454</v>
      </c>
      <c r="G5557" s="113" t="s">
        <v>455</v>
      </c>
      <c r="H5557" s="113" t="s">
        <v>434</v>
      </c>
      <c r="I5557" s="112"/>
      <c r="J5557" s="117" t="s">
        <v>435</v>
      </c>
      <c r="K5557" s="238" t="s">
        <v>443</v>
      </c>
      <c r="L5557" s="238">
        <f>COUNTIF(H5554:H5574,"RB")</f>
        <v>0</v>
      </c>
      <c r="M5557" s="238">
        <v>200</v>
      </c>
      <c r="N5557" s="254">
        <f>L5557*M5557</f>
        <v>0</v>
      </c>
      <c r="O5557" s="254"/>
      <c r="P5557" s="254">
        <f>N5557+O5557</f>
        <v>0</v>
      </c>
      <c r="Q5557" s="119">
        <f>P5557/P5558</f>
        <v>0</v>
      </c>
      <c r="R5557" s="119"/>
      <c r="S5557" s="119"/>
      <c r="T5557" s="119"/>
    </row>
    <row r="5558" spans="1:20" s="118" customFormat="1" ht="20.100000000000001" customHeight="1">
      <c r="A5558" s="112"/>
      <c r="B5558" s="113"/>
      <c r="C5558" s="114"/>
      <c r="D5558" s="115"/>
      <c r="E5558" s="116"/>
      <c r="F5558" s="113" t="s">
        <v>455</v>
      </c>
      <c r="G5558" s="113" t="s">
        <v>456</v>
      </c>
      <c r="H5558" s="113" t="s">
        <v>434</v>
      </c>
      <c r="I5558" s="112"/>
      <c r="J5558" s="117" t="s">
        <v>435</v>
      </c>
      <c r="K5558" s="238"/>
      <c r="L5558" s="238"/>
      <c r="M5558" s="238"/>
      <c r="N5558" s="254"/>
      <c r="O5558" s="254"/>
      <c r="P5558" s="254">
        <f>SUM(P5554:P5557)</f>
        <v>4200</v>
      </c>
      <c r="Q5558" s="119">
        <f>SUM(Q5554:Q5557)</f>
        <v>1</v>
      </c>
      <c r="R5558" s="119"/>
      <c r="S5558" s="119"/>
      <c r="T5558" s="119"/>
    </row>
    <row r="5559" spans="1:20" s="118" customFormat="1" ht="20.100000000000001" customHeight="1">
      <c r="A5559" s="112"/>
      <c r="B5559" s="113"/>
      <c r="C5559" s="114"/>
      <c r="D5559" s="115"/>
      <c r="E5559" s="116"/>
      <c r="F5559" s="113" t="s">
        <v>456</v>
      </c>
      <c r="G5559" s="113" t="s">
        <v>457</v>
      </c>
      <c r="H5559" s="113" t="s">
        <v>434</v>
      </c>
      <c r="I5559" s="112"/>
      <c r="J5559" s="117" t="s">
        <v>435</v>
      </c>
      <c r="K5559" s="238"/>
      <c r="L5559" s="238"/>
      <c r="M5559" s="238"/>
      <c r="N5559" s="254"/>
      <c r="O5559" s="254"/>
      <c r="P5559" s="254"/>
    </row>
    <row r="5560" spans="1:20" s="118" customFormat="1" ht="20.100000000000001" customHeight="1">
      <c r="A5560" s="112"/>
      <c r="B5560" s="113"/>
      <c r="C5560" s="114"/>
      <c r="D5560" s="115"/>
      <c r="E5560" s="116"/>
      <c r="F5560" s="113" t="s">
        <v>457</v>
      </c>
      <c r="G5560" s="113" t="s">
        <v>460</v>
      </c>
      <c r="H5560" s="113" t="s">
        <v>434</v>
      </c>
      <c r="I5560" s="112"/>
      <c r="J5560" s="117" t="s">
        <v>435</v>
      </c>
      <c r="K5560" s="238"/>
      <c r="L5560" s="238"/>
      <c r="M5560" s="238"/>
      <c r="N5560" s="254"/>
      <c r="O5560" s="254"/>
      <c r="P5560" s="254"/>
    </row>
    <row r="5561" spans="1:20" s="118" customFormat="1" ht="20.100000000000001" customHeight="1">
      <c r="A5561" s="112"/>
      <c r="B5561" s="113"/>
      <c r="C5561" s="114"/>
      <c r="D5561" s="115"/>
      <c r="E5561" s="116"/>
      <c r="F5561" s="113" t="s">
        <v>460</v>
      </c>
      <c r="G5561" s="113" t="s">
        <v>463</v>
      </c>
      <c r="H5561" s="113" t="s">
        <v>434</v>
      </c>
      <c r="I5561" s="112"/>
      <c r="J5561" s="117" t="s">
        <v>435</v>
      </c>
      <c r="K5561" s="238"/>
      <c r="L5561" s="238"/>
      <c r="M5561" s="238"/>
      <c r="N5561" s="254"/>
      <c r="O5561" s="254"/>
      <c r="P5561" s="254"/>
    </row>
    <row r="5562" spans="1:20" s="118" customFormat="1" ht="20.100000000000001" customHeight="1">
      <c r="A5562" s="112"/>
      <c r="B5562" s="113"/>
      <c r="C5562" s="114"/>
      <c r="D5562" s="115"/>
      <c r="E5562" s="116"/>
      <c r="F5562" s="113" t="s">
        <v>463</v>
      </c>
      <c r="G5562" s="113" t="s">
        <v>464</v>
      </c>
      <c r="H5562" s="113" t="s">
        <v>434</v>
      </c>
      <c r="I5562" s="112"/>
      <c r="J5562" s="117" t="s">
        <v>435</v>
      </c>
      <c r="K5562" s="238"/>
      <c r="L5562" s="238"/>
      <c r="M5562" s="238"/>
      <c r="N5562" s="254"/>
      <c r="O5562" s="254"/>
      <c r="P5562" s="254"/>
    </row>
    <row r="5563" spans="1:20" s="118" customFormat="1" ht="20.100000000000001" customHeight="1">
      <c r="A5563" s="112"/>
      <c r="B5563" s="113"/>
      <c r="C5563" s="114"/>
      <c r="D5563" s="115"/>
      <c r="E5563" s="116"/>
      <c r="F5563" s="113" t="s">
        <v>464</v>
      </c>
      <c r="G5563" s="113" t="s">
        <v>465</v>
      </c>
      <c r="H5563" s="113" t="s">
        <v>434</v>
      </c>
      <c r="I5563" s="112"/>
      <c r="J5563" s="117" t="s">
        <v>435</v>
      </c>
      <c r="K5563" s="238"/>
      <c r="L5563" s="238"/>
      <c r="M5563" s="238"/>
      <c r="N5563" s="254"/>
      <c r="O5563" s="254"/>
      <c r="P5563" s="254"/>
    </row>
    <row r="5564" spans="1:20" s="118" customFormat="1" ht="20.100000000000001" customHeight="1">
      <c r="A5564" s="112"/>
      <c r="B5564" s="113"/>
      <c r="C5564" s="114"/>
      <c r="D5564" s="115"/>
      <c r="E5564" s="116"/>
      <c r="F5564" s="113" t="s">
        <v>465</v>
      </c>
      <c r="G5564" s="113" t="s">
        <v>466</v>
      </c>
      <c r="H5564" s="113" t="s">
        <v>434</v>
      </c>
      <c r="I5564" s="112"/>
      <c r="J5564" s="117" t="s">
        <v>435</v>
      </c>
      <c r="K5564" s="238"/>
      <c r="L5564" s="238"/>
      <c r="M5564" s="238"/>
      <c r="N5564" s="254"/>
      <c r="O5564" s="254"/>
      <c r="P5564" s="254"/>
    </row>
    <row r="5565" spans="1:20" s="118" customFormat="1" ht="20.100000000000001" customHeight="1">
      <c r="A5565" s="112"/>
      <c r="B5565" s="113"/>
      <c r="C5565" s="114"/>
      <c r="D5565" s="115"/>
      <c r="E5565" s="116"/>
      <c r="F5565" s="113" t="s">
        <v>466</v>
      </c>
      <c r="G5565" s="113" t="s">
        <v>467</v>
      </c>
      <c r="H5565" s="113" t="s">
        <v>434</v>
      </c>
      <c r="I5565" s="112"/>
      <c r="J5565" s="117" t="s">
        <v>435</v>
      </c>
      <c r="K5565" s="238"/>
      <c r="L5565" s="238"/>
      <c r="M5565" s="238"/>
      <c r="N5565" s="254"/>
      <c r="O5565" s="254"/>
      <c r="P5565" s="254"/>
    </row>
    <row r="5566" spans="1:20" s="118" customFormat="1" ht="20.100000000000001" customHeight="1">
      <c r="A5566" s="112"/>
      <c r="B5566" s="113"/>
      <c r="C5566" s="114"/>
      <c r="D5566" s="115"/>
      <c r="E5566" s="116"/>
      <c r="F5566" s="113" t="s">
        <v>467</v>
      </c>
      <c r="G5566" s="113" t="s">
        <v>468</v>
      </c>
      <c r="H5566" s="113" t="s">
        <v>434</v>
      </c>
      <c r="I5566" s="112"/>
      <c r="J5566" s="117" t="s">
        <v>435</v>
      </c>
      <c r="K5566" s="238"/>
      <c r="L5566" s="238"/>
      <c r="M5566" s="238"/>
      <c r="N5566" s="254"/>
      <c r="O5566" s="254"/>
      <c r="P5566" s="254"/>
    </row>
    <row r="5567" spans="1:20" s="118" customFormat="1" ht="20.100000000000001" customHeight="1">
      <c r="A5567" s="112"/>
      <c r="B5567" s="113"/>
      <c r="C5567" s="114"/>
      <c r="D5567" s="115"/>
      <c r="E5567" s="116"/>
      <c r="F5567" s="113" t="s">
        <v>468</v>
      </c>
      <c r="G5567" s="113" t="s">
        <v>469</v>
      </c>
      <c r="H5567" s="113" t="s">
        <v>434</v>
      </c>
      <c r="I5567" s="112"/>
      <c r="J5567" s="117" t="s">
        <v>435</v>
      </c>
      <c r="K5567" s="238"/>
      <c r="L5567" s="238"/>
      <c r="M5567" s="238"/>
      <c r="N5567" s="254"/>
      <c r="O5567" s="254"/>
      <c r="P5567" s="254"/>
    </row>
    <row r="5568" spans="1:20" s="118" customFormat="1" ht="20.100000000000001" customHeight="1">
      <c r="A5568" s="112"/>
      <c r="B5568" s="113"/>
      <c r="C5568" s="114"/>
      <c r="D5568" s="115"/>
      <c r="E5568" s="116"/>
      <c r="F5568" s="113" t="s">
        <v>469</v>
      </c>
      <c r="G5568" s="113" t="s">
        <v>470</v>
      </c>
      <c r="H5568" s="113" t="s">
        <v>434</v>
      </c>
      <c r="I5568" s="112"/>
      <c r="J5568" s="117" t="s">
        <v>435</v>
      </c>
      <c r="K5568" s="238"/>
      <c r="L5568" s="238"/>
      <c r="M5568" s="238"/>
      <c r="N5568" s="254"/>
      <c r="O5568" s="254"/>
      <c r="P5568" s="254"/>
    </row>
    <row r="5569" spans="1:20" s="118" customFormat="1" ht="20.100000000000001" customHeight="1">
      <c r="A5569" s="112"/>
      <c r="B5569" s="113"/>
      <c r="C5569" s="114"/>
      <c r="D5569" s="115"/>
      <c r="E5569" s="116"/>
      <c r="F5569" s="113" t="s">
        <v>470</v>
      </c>
      <c r="G5569" s="113" t="s">
        <v>471</v>
      </c>
      <c r="H5569" s="113" t="s">
        <v>434</v>
      </c>
      <c r="I5569" s="112"/>
      <c r="J5569" s="117" t="s">
        <v>435</v>
      </c>
      <c r="K5569" s="238"/>
      <c r="L5569" s="238"/>
      <c r="M5569" s="238"/>
      <c r="N5569" s="254"/>
      <c r="O5569" s="254"/>
      <c r="P5569" s="254"/>
    </row>
    <row r="5570" spans="1:20" s="118" customFormat="1" ht="20.100000000000001" customHeight="1">
      <c r="A5570" s="112"/>
      <c r="B5570" s="113"/>
      <c r="C5570" s="114"/>
      <c r="D5570" s="115"/>
      <c r="E5570" s="116"/>
      <c r="F5570" s="113" t="s">
        <v>471</v>
      </c>
      <c r="G5570" s="113" t="s">
        <v>473</v>
      </c>
      <c r="H5570" s="113" t="s">
        <v>434</v>
      </c>
      <c r="I5570" s="112"/>
      <c r="J5570" s="117" t="s">
        <v>435</v>
      </c>
      <c r="K5570" s="238"/>
      <c r="L5570" s="238"/>
      <c r="M5570" s="238"/>
      <c r="N5570" s="254"/>
      <c r="O5570" s="254"/>
      <c r="P5570" s="254"/>
    </row>
    <row r="5571" spans="1:20" s="118" customFormat="1" ht="20.100000000000001" customHeight="1">
      <c r="A5571" s="112"/>
      <c r="B5571" s="113"/>
      <c r="C5571" s="114"/>
      <c r="D5571" s="115"/>
      <c r="E5571" s="116"/>
      <c r="F5571" s="113" t="s">
        <v>473</v>
      </c>
      <c r="G5571" s="113" t="s">
        <v>474</v>
      </c>
      <c r="H5571" s="113" t="s">
        <v>434</v>
      </c>
      <c r="I5571" s="112"/>
      <c r="J5571" s="117" t="s">
        <v>435</v>
      </c>
      <c r="K5571" s="238"/>
      <c r="L5571" s="238"/>
      <c r="M5571" s="238"/>
      <c r="N5571" s="254"/>
      <c r="O5571" s="254"/>
      <c r="P5571" s="254"/>
    </row>
    <row r="5572" spans="1:20" s="118" customFormat="1" ht="20.100000000000001" customHeight="1">
      <c r="A5572" s="112"/>
      <c r="B5572" s="113"/>
      <c r="C5572" s="114"/>
      <c r="D5572" s="115"/>
      <c r="E5572" s="116"/>
      <c r="F5572" s="113" t="s">
        <v>474</v>
      </c>
      <c r="G5572" s="113" t="s">
        <v>475</v>
      </c>
      <c r="H5572" s="113" t="s">
        <v>434</v>
      </c>
      <c r="I5572" s="112"/>
      <c r="J5572" s="117" t="s">
        <v>435</v>
      </c>
      <c r="K5572" s="238"/>
      <c r="L5572" s="238"/>
      <c r="M5572" s="238"/>
      <c r="N5572" s="254"/>
      <c r="O5572" s="254"/>
      <c r="P5572" s="254"/>
    </row>
    <row r="5573" spans="1:20" s="118" customFormat="1" ht="20.100000000000001" customHeight="1">
      <c r="A5573" s="112"/>
      <c r="B5573" s="113"/>
      <c r="C5573" s="114"/>
      <c r="D5573" s="115"/>
      <c r="E5573" s="116"/>
      <c r="F5573" s="113" t="s">
        <v>475</v>
      </c>
      <c r="G5573" s="113" t="s">
        <v>476</v>
      </c>
      <c r="H5573" s="113" t="s">
        <v>434</v>
      </c>
      <c r="I5573" s="112"/>
      <c r="J5573" s="117" t="s">
        <v>435</v>
      </c>
      <c r="K5573" s="238"/>
      <c r="L5573" s="238"/>
      <c r="M5573" s="238"/>
      <c r="N5573" s="254"/>
      <c r="O5573" s="254"/>
      <c r="P5573" s="254"/>
    </row>
    <row r="5574" spans="1:20" s="118" customFormat="1" ht="20.100000000000001" customHeight="1">
      <c r="A5574" s="112"/>
      <c r="B5574" s="113"/>
      <c r="C5574" s="114"/>
      <c r="D5574" s="115"/>
      <c r="E5574" s="116"/>
      <c r="F5574" s="113" t="s">
        <v>476</v>
      </c>
      <c r="G5574" s="113" t="s">
        <v>477</v>
      </c>
      <c r="H5574" s="113" t="s">
        <v>434</v>
      </c>
      <c r="I5574" s="112"/>
      <c r="J5574" s="117" t="s">
        <v>435</v>
      </c>
      <c r="K5574" s="238"/>
      <c r="L5574" s="238"/>
      <c r="M5574" s="238"/>
      <c r="N5574" s="254"/>
      <c r="O5574" s="254"/>
      <c r="P5574" s="254"/>
    </row>
    <row r="5575" spans="1:20" s="25" customFormat="1" ht="20.100000000000001" customHeight="1">
      <c r="A5575" s="20"/>
      <c r="B5575" s="44"/>
      <c r="C5575" s="41"/>
      <c r="D5575" s="42"/>
      <c r="E5575" s="43"/>
      <c r="F5575" s="44"/>
      <c r="G5575" s="44"/>
      <c r="H5575" s="44"/>
      <c r="I5575" s="20"/>
      <c r="J5575" s="24"/>
      <c r="K5575" s="226"/>
      <c r="L5575" s="226"/>
      <c r="M5575" s="226"/>
      <c r="N5575" s="239"/>
      <c r="O5575" s="239"/>
      <c r="P5575" s="239"/>
    </row>
    <row r="5576" spans="1:20" s="25" customFormat="1" ht="20.100000000000001" customHeight="1">
      <c r="A5576" s="20"/>
      <c r="B5576" s="44"/>
      <c r="C5576" s="41"/>
      <c r="D5576" s="42"/>
      <c r="E5576" s="43"/>
      <c r="F5576" s="44"/>
      <c r="G5576" s="44"/>
      <c r="H5576" s="44"/>
      <c r="I5576" s="20"/>
      <c r="J5576" s="24"/>
      <c r="K5576" s="226"/>
      <c r="L5576" s="226"/>
      <c r="M5576" s="226"/>
      <c r="N5576" s="239"/>
      <c r="O5576" s="239"/>
      <c r="P5576" s="239"/>
    </row>
    <row r="5577" spans="1:20" s="118" customFormat="1" ht="20.100000000000001" customHeight="1">
      <c r="A5577" s="112"/>
      <c r="B5577" s="113">
        <v>379</v>
      </c>
      <c r="C5577" s="114">
        <v>4.0330000000000004</v>
      </c>
      <c r="D5577" s="115" t="s">
        <v>388</v>
      </c>
      <c r="E5577" s="116">
        <v>4.0039999999999996</v>
      </c>
      <c r="F5577" s="113" t="s">
        <v>433</v>
      </c>
      <c r="G5577" s="113" t="s">
        <v>447</v>
      </c>
      <c r="H5577" s="113" t="s">
        <v>434</v>
      </c>
      <c r="I5577" s="112"/>
      <c r="J5577" s="117" t="s">
        <v>435</v>
      </c>
      <c r="K5577" s="238" t="s">
        <v>434</v>
      </c>
      <c r="L5577" s="238">
        <f>COUNTIF(H5577:H5593,"B")</f>
        <v>5</v>
      </c>
      <c r="M5577" s="238">
        <v>200</v>
      </c>
      <c r="N5577" s="254">
        <f>L5577*M5577</f>
        <v>1000</v>
      </c>
      <c r="O5577" s="254">
        <v>4</v>
      </c>
      <c r="P5577" s="254">
        <f>O5577+N5577</f>
        <v>1004</v>
      </c>
      <c r="Q5577" s="119">
        <f>P5577/P5581</f>
        <v>0.25074925074925075</v>
      </c>
      <c r="R5577" s="119"/>
      <c r="S5577" s="119"/>
      <c r="T5577" s="119"/>
    </row>
    <row r="5578" spans="1:20" s="118" customFormat="1" ht="20.100000000000001" customHeight="1">
      <c r="A5578" s="112"/>
      <c r="B5578" s="113"/>
      <c r="C5578" s="114"/>
      <c r="D5578" s="115"/>
      <c r="E5578" s="116"/>
      <c r="F5578" s="113" t="s">
        <v>447</v>
      </c>
      <c r="G5578" s="113" t="s">
        <v>451</v>
      </c>
      <c r="H5578" s="113" t="s">
        <v>434</v>
      </c>
      <c r="I5578" s="112"/>
      <c r="J5578" s="117" t="s">
        <v>435</v>
      </c>
      <c r="K5578" s="238" t="s">
        <v>438</v>
      </c>
      <c r="L5578" s="238">
        <f>COUNTIF(H5577:H5597,"S")</f>
        <v>6</v>
      </c>
      <c r="M5578" s="238">
        <v>200</v>
      </c>
      <c r="N5578" s="254">
        <f>L5578*M5578</f>
        <v>1200</v>
      </c>
      <c r="O5578" s="254"/>
      <c r="P5578" s="254">
        <f>N5578+O5578</f>
        <v>1200</v>
      </c>
      <c r="Q5578" s="119">
        <f>P5578/P5581</f>
        <v>0.29970029970029971</v>
      </c>
      <c r="R5578" s="119"/>
      <c r="S5578" s="119"/>
      <c r="T5578" s="119"/>
    </row>
    <row r="5579" spans="1:20" s="118" customFormat="1" ht="20.100000000000001" customHeight="1">
      <c r="A5579" s="112"/>
      <c r="B5579" s="113"/>
      <c r="C5579" s="114"/>
      <c r="D5579" s="115"/>
      <c r="E5579" s="116"/>
      <c r="F5579" s="113" t="s">
        <v>451</v>
      </c>
      <c r="G5579" s="113" t="s">
        <v>454</v>
      </c>
      <c r="H5579" s="113" t="s">
        <v>443</v>
      </c>
      <c r="I5579" s="112"/>
      <c r="J5579" s="117" t="s">
        <v>40</v>
      </c>
      <c r="K5579" s="238" t="s">
        <v>440</v>
      </c>
      <c r="L5579" s="238">
        <f>COUNTIF(H5577:H5597,"RR")</f>
        <v>4</v>
      </c>
      <c r="M5579" s="238">
        <v>200</v>
      </c>
      <c r="N5579" s="254">
        <f>L5579*M5579</f>
        <v>800</v>
      </c>
      <c r="O5579" s="254"/>
      <c r="P5579" s="254">
        <f>N5579+O5579</f>
        <v>800</v>
      </c>
      <c r="Q5579" s="119">
        <f>P5579/P5581</f>
        <v>0.19980019980019981</v>
      </c>
      <c r="R5579" s="119"/>
      <c r="S5579" s="119"/>
      <c r="T5579" s="119"/>
    </row>
    <row r="5580" spans="1:20" s="118" customFormat="1" ht="20.100000000000001" customHeight="1">
      <c r="A5580" s="112"/>
      <c r="B5580" s="113"/>
      <c r="C5580" s="114"/>
      <c r="D5580" s="115"/>
      <c r="E5580" s="116"/>
      <c r="F5580" s="113" t="s">
        <v>454</v>
      </c>
      <c r="G5580" s="113" t="s">
        <v>455</v>
      </c>
      <c r="H5580" s="113" t="s">
        <v>443</v>
      </c>
      <c r="I5580" s="112"/>
      <c r="J5580" s="117" t="s">
        <v>40</v>
      </c>
      <c r="K5580" s="238" t="s">
        <v>443</v>
      </c>
      <c r="L5580" s="238">
        <f>COUNTIF(H5577:H5597,"RB")</f>
        <v>5</v>
      </c>
      <c r="M5580" s="238">
        <v>200</v>
      </c>
      <c r="N5580" s="254">
        <f>L5580*M5580</f>
        <v>1000</v>
      </c>
      <c r="O5580" s="254"/>
      <c r="P5580" s="254">
        <f>N5580+O5580</f>
        <v>1000</v>
      </c>
      <c r="Q5580" s="119">
        <f>P5580/P5581</f>
        <v>0.24975024975024976</v>
      </c>
      <c r="R5580" s="119"/>
      <c r="S5580" s="119"/>
      <c r="T5580" s="119"/>
    </row>
    <row r="5581" spans="1:20" s="118" customFormat="1" ht="20.100000000000001" customHeight="1">
      <c r="A5581" s="112"/>
      <c r="B5581" s="113"/>
      <c r="C5581" s="114"/>
      <c r="D5581" s="115"/>
      <c r="E5581" s="116"/>
      <c r="F5581" s="113" t="s">
        <v>455</v>
      </c>
      <c r="G5581" s="113" t="s">
        <v>456</v>
      </c>
      <c r="H5581" s="113" t="s">
        <v>434</v>
      </c>
      <c r="I5581" s="112"/>
      <c r="J5581" s="117" t="s">
        <v>435</v>
      </c>
      <c r="K5581" s="238"/>
      <c r="L5581" s="238"/>
      <c r="M5581" s="238"/>
      <c r="N5581" s="254"/>
      <c r="O5581" s="254"/>
      <c r="P5581" s="254">
        <f>SUM(P5577:P5580)</f>
        <v>4004</v>
      </c>
      <c r="Q5581" s="119">
        <f>SUM(Q5577:Q5580)</f>
        <v>1</v>
      </c>
      <c r="R5581" s="119"/>
      <c r="S5581" s="119"/>
      <c r="T5581" s="119"/>
    </row>
    <row r="5582" spans="1:20" s="118" customFormat="1" ht="20.100000000000001" customHeight="1">
      <c r="A5582" s="112"/>
      <c r="B5582" s="113"/>
      <c r="C5582" s="114"/>
      <c r="D5582" s="115"/>
      <c r="E5582" s="116"/>
      <c r="F5582" s="113" t="s">
        <v>456</v>
      </c>
      <c r="G5582" s="113" t="s">
        <v>457</v>
      </c>
      <c r="H5582" s="113" t="s">
        <v>438</v>
      </c>
      <c r="I5582" s="112"/>
      <c r="J5582" s="117" t="s">
        <v>435</v>
      </c>
      <c r="K5582" s="238"/>
      <c r="L5582" s="238"/>
      <c r="M5582" s="238"/>
      <c r="N5582" s="254"/>
      <c r="O5582" s="254"/>
      <c r="P5582" s="254"/>
    </row>
    <row r="5583" spans="1:20" s="118" customFormat="1" ht="20.100000000000001" customHeight="1">
      <c r="A5583" s="112"/>
      <c r="B5583" s="113"/>
      <c r="C5583" s="114"/>
      <c r="D5583" s="115"/>
      <c r="E5583" s="116"/>
      <c r="F5583" s="113" t="s">
        <v>457</v>
      </c>
      <c r="G5583" s="113" t="s">
        <v>460</v>
      </c>
      <c r="H5583" s="113" t="s">
        <v>440</v>
      </c>
      <c r="I5583" s="112"/>
      <c r="J5583" s="117" t="s">
        <v>435</v>
      </c>
      <c r="K5583" s="238"/>
      <c r="L5583" s="238"/>
      <c r="M5583" s="238"/>
      <c r="N5583" s="254"/>
      <c r="O5583" s="254"/>
      <c r="P5583" s="254"/>
    </row>
    <row r="5584" spans="1:20" s="118" customFormat="1" ht="20.100000000000001" customHeight="1">
      <c r="A5584" s="112"/>
      <c r="B5584" s="113"/>
      <c r="C5584" s="114"/>
      <c r="D5584" s="115"/>
      <c r="E5584" s="116"/>
      <c r="F5584" s="113" t="s">
        <v>460</v>
      </c>
      <c r="G5584" s="113" t="s">
        <v>463</v>
      </c>
      <c r="H5584" s="113" t="s">
        <v>443</v>
      </c>
      <c r="I5584" s="112"/>
      <c r="J5584" s="117" t="s">
        <v>40</v>
      </c>
      <c r="K5584" s="238"/>
      <c r="L5584" s="238"/>
      <c r="M5584" s="238"/>
      <c r="N5584" s="254"/>
      <c r="O5584" s="254"/>
      <c r="P5584" s="254"/>
    </row>
    <row r="5585" spans="1:20" s="118" customFormat="1" ht="20.100000000000001" customHeight="1">
      <c r="A5585" s="112"/>
      <c r="B5585" s="113"/>
      <c r="C5585" s="114"/>
      <c r="D5585" s="115"/>
      <c r="E5585" s="116"/>
      <c r="F5585" s="113" t="s">
        <v>463</v>
      </c>
      <c r="G5585" s="113" t="s">
        <v>464</v>
      </c>
      <c r="H5585" s="113" t="s">
        <v>443</v>
      </c>
      <c r="I5585" s="112"/>
      <c r="J5585" s="117" t="s">
        <v>40</v>
      </c>
      <c r="K5585" s="238"/>
      <c r="L5585" s="238"/>
      <c r="M5585" s="238"/>
      <c r="N5585" s="254"/>
      <c r="O5585" s="254"/>
      <c r="P5585" s="254"/>
    </row>
    <row r="5586" spans="1:20" s="118" customFormat="1" ht="20.100000000000001" customHeight="1">
      <c r="A5586" s="112"/>
      <c r="B5586" s="113"/>
      <c r="C5586" s="114"/>
      <c r="D5586" s="115"/>
      <c r="E5586" s="116"/>
      <c r="F5586" s="113" t="s">
        <v>464</v>
      </c>
      <c r="G5586" s="113" t="s">
        <v>465</v>
      </c>
      <c r="H5586" s="113" t="s">
        <v>438</v>
      </c>
      <c r="I5586" s="112"/>
      <c r="J5586" s="117" t="s">
        <v>435</v>
      </c>
      <c r="K5586" s="238"/>
      <c r="L5586" s="238"/>
      <c r="M5586" s="238"/>
      <c r="N5586" s="254"/>
      <c r="O5586" s="254"/>
      <c r="P5586" s="254"/>
    </row>
    <row r="5587" spans="1:20" s="118" customFormat="1" ht="20.100000000000001" customHeight="1">
      <c r="A5587" s="112"/>
      <c r="B5587" s="113"/>
      <c r="C5587" s="114"/>
      <c r="D5587" s="115"/>
      <c r="E5587" s="116"/>
      <c r="F5587" s="113" t="s">
        <v>465</v>
      </c>
      <c r="G5587" s="113" t="s">
        <v>466</v>
      </c>
      <c r="H5587" s="113" t="s">
        <v>443</v>
      </c>
      <c r="I5587" s="112"/>
      <c r="J5587" s="117" t="s">
        <v>40</v>
      </c>
      <c r="K5587" s="238"/>
      <c r="L5587" s="238"/>
      <c r="M5587" s="238"/>
      <c r="N5587" s="254"/>
      <c r="O5587" s="254"/>
      <c r="P5587" s="254"/>
    </row>
    <row r="5588" spans="1:20" s="118" customFormat="1" ht="20.100000000000001" customHeight="1">
      <c r="A5588" s="112"/>
      <c r="B5588" s="113"/>
      <c r="C5588" s="114"/>
      <c r="D5588" s="115"/>
      <c r="E5588" s="116"/>
      <c r="F5588" s="113" t="s">
        <v>466</v>
      </c>
      <c r="G5588" s="113" t="s">
        <v>467</v>
      </c>
      <c r="H5588" s="113" t="s">
        <v>438</v>
      </c>
      <c r="I5588" s="112"/>
      <c r="J5588" s="117" t="s">
        <v>435</v>
      </c>
      <c r="K5588" s="238"/>
      <c r="L5588" s="238"/>
      <c r="M5588" s="238"/>
      <c r="N5588" s="254"/>
      <c r="O5588" s="254"/>
      <c r="P5588" s="254"/>
    </row>
    <row r="5589" spans="1:20" s="118" customFormat="1" ht="20.100000000000001" customHeight="1">
      <c r="A5589" s="112"/>
      <c r="B5589" s="113"/>
      <c r="C5589" s="114"/>
      <c r="D5589" s="115"/>
      <c r="E5589" s="116"/>
      <c r="F5589" s="113" t="s">
        <v>467</v>
      </c>
      <c r="G5589" s="113" t="s">
        <v>468</v>
      </c>
      <c r="H5589" s="113" t="s">
        <v>440</v>
      </c>
      <c r="I5589" s="112"/>
      <c r="J5589" s="117" t="s">
        <v>435</v>
      </c>
      <c r="K5589" s="238"/>
      <c r="L5589" s="238"/>
      <c r="M5589" s="238"/>
      <c r="N5589" s="254"/>
      <c r="O5589" s="254"/>
      <c r="P5589" s="254"/>
    </row>
    <row r="5590" spans="1:20" s="118" customFormat="1" ht="20.100000000000001" customHeight="1">
      <c r="A5590" s="112"/>
      <c r="B5590" s="113"/>
      <c r="C5590" s="114"/>
      <c r="D5590" s="115"/>
      <c r="E5590" s="116"/>
      <c r="F5590" s="113" t="s">
        <v>468</v>
      </c>
      <c r="G5590" s="113" t="s">
        <v>469</v>
      </c>
      <c r="H5590" s="113" t="s">
        <v>438</v>
      </c>
      <c r="I5590" s="112"/>
      <c r="J5590" s="117" t="s">
        <v>435</v>
      </c>
      <c r="K5590" s="238"/>
      <c r="L5590" s="238"/>
      <c r="M5590" s="238"/>
      <c r="N5590" s="254"/>
      <c r="O5590" s="254"/>
      <c r="P5590" s="254"/>
    </row>
    <row r="5591" spans="1:20" s="118" customFormat="1" ht="20.100000000000001" customHeight="1">
      <c r="A5591" s="112"/>
      <c r="B5591" s="113"/>
      <c r="C5591" s="114"/>
      <c r="D5591" s="115"/>
      <c r="E5591" s="116"/>
      <c r="F5591" s="113" t="s">
        <v>469</v>
      </c>
      <c r="G5591" s="113" t="s">
        <v>470</v>
      </c>
      <c r="H5591" s="113" t="s">
        <v>438</v>
      </c>
      <c r="I5591" s="112"/>
      <c r="J5591" s="117" t="s">
        <v>435</v>
      </c>
      <c r="K5591" s="238"/>
      <c r="L5591" s="238"/>
      <c r="M5591" s="238"/>
      <c r="N5591" s="254"/>
      <c r="O5591" s="254"/>
      <c r="P5591" s="254"/>
    </row>
    <row r="5592" spans="1:20" s="118" customFormat="1" ht="20.100000000000001" customHeight="1">
      <c r="A5592" s="112"/>
      <c r="B5592" s="113"/>
      <c r="C5592" s="114"/>
      <c r="D5592" s="115"/>
      <c r="E5592" s="116"/>
      <c r="F5592" s="113" t="s">
        <v>470</v>
      </c>
      <c r="G5592" s="113" t="s">
        <v>471</v>
      </c>
      <c r="H5592" s="113" t="s">
        <v>434</v>
      </c>
      <c r="I5592" s="112"/>
      <c r="J5592" s="117" t="s">
        <v>435</v>
      </c>
      <c r="K5592" s="238"/>
      <c r="L5592" s="238"/>
      <c r="M5592" s="238"/>
      <c r="N5592" s="254"/>
      <c r="O5592" s="254"/>
      <c r="P5592" s="254"/>
    </row>
    <row r="5593" spans="1:20" s="118" customFormat="1" ht="20.100000000000001" customHeight="1">
      <c r="A5593" s="112"/>
      <c r="B5593" s="113"/>
      <c r="C5593" s="114"/>
      <c r="D5593" s="115"/>
      <c r="E5593" s="116"/>
      <c r="F5593" s="113" t="s">
        <v>471</v>
      </c>
      <c r="G5593" s="113" t="s">
        <v>473</v>
      </c>
      <c r="H5593" s="113" t="s">
        <v>434</v>
      </c>
      <c r="I5593" s="112"/>
      <c r="J5593" s="117" t="s">
        <v>435</v>
      </c>
      <c r="K5593" s="238"/>
      <c r="L5593" s="238"/>
      <c r="M5593" s="238"/>
      <c r="N5593" s="254"/>
      <c r="O5593" s="254"/>
      <c r="P5593" s="254"/>
    </row>
    <row r="5594" spans="1:20" s="118" customFormat="1" ht="20.100000000000001" customHeight="1">
      <c r="A5594" s="112"/>
      <c r="B5594" s="113"/>
      <c r="C5594" s="114"/>
      <c r="D5594" s="115"/>
      <c r="E5594" s="116"/>
      <c r="F5594" s="113" t="s">
        <v>473</v>
      </c>
      <c r="G5594" s="113" t="s">
        <v>474</v>
      </c>
      <c r="H5594" s="113" t="s">
        <v>434</v>
      </c>
      <c r="I5594" s="112"/>
      <c r="J5594" s="117" t="s">
        <v>435</v>
      </c>
      <c r="K5594" s="238"/>
      <c r="L5594" s="238"/>
      <c r="M5594" s="238"/>
      <c r="N5594" s="254"/>
      <c r="O5594" s="254"/>
      <c r="P5594" s="254"/>
    </row>
    <row r="5595" spans="1:20" s="118" customFormat="1" ht="20.100000000000001" customHeight="1">
      <c r="A5595" s="112"/>
      <c r="B5595" s="113"/>
      <c r="C5595" s="114"/>
      <c r="D5595" s="115"/>
      <c r="E5595" s="116"/>
      <c r="F5595" s="113" t="s">
        <v>474</v>
      </c>
      <c r="G5595" s="113" t="s">
        <v>475</v>
      </c>
      <c r="H5595" s="113" t="s">
        <v>440</v>
      </c>
      <c r="I5595" s="112"/>
      <c r="J5595" s="117" t="s">
        <v>435</v>
      </c>
      <c r="K5595" s="238"/>
      <c r="L5595" s="238"/>
      <c r="M5595" s="238"/>
      <c r="N5595" s="254"/>
      <c r="O5595" s="254"/>
      <c r="P5595" s="254"/>
    </row>
    <row r="5596" spans="1:20" s="118" customFormat="1" ht="20.100000000000001" customHeight="1">
      <c r="A5596" s="112"/>
      <c r="B5596" s="113"/>
      <c r="C5596" s="114"/>
      <c r="D5596" s="115"/>
      <c r="E5596" s="116"/>
      <c r="F5596" s="113" t="s">
        <v>475</v>
      </c>
      <c r="G5596" s="113" t="s">
        <v>473</v>
      </c>
      <c r="H5596" s="113" t="s">
        <v>440</v>
      </c>
      <c r="I5596" s="112"/>
      <c r="J5596" s="117" t="s">
        <v>435</v>
      </c>
      <c r="K5596" s="238"/>
      <c r="L5596" s="238"/>
      <c r="M5596" s="238"/>
      <c r="N5596" s="254"/>
      <c r="O5596" s="254"/>
      <c r="P5596" s="254"/>
    </row>
    <row r="5597" spans="1:20" s="118" customFormat="1" ht="20.100000000000001" customHeight="1">
      <c r="A5597" s="112"/>
      <c r="B5597" s="113"/>
      <c r="C5597" s="114"/>
      <c r="D5597" s="115"/>
      <c r="E5597" s="116"/>
      <c r="F5597" s="113" t="s">
        <v>476</v>
      </c>
      <c r="G5597" s="113" t="s">
        <v>804</v>
      </c>
      <c r="H5597" s="113" t="s">
        <v>438</v>
      </c>
      <c r="I5597" s="112"/>
      <c r="J5597" s="117" t="s">
        <v>435</v>
      </c>
      <c r="K5597" s="238"/>
      <c r="L5597" s="238"/>
      <c r="M5597" s="238"/>
      <c r="N5597" s="254"/>
      <c r="O5597" s="254"/>
      <c r="P5597" s="254"/>
    </row>
    <row r="5598" spans="1:20" s="25" customFormat="1" ht="20.100000000000001" customHeight="1">
      <c r="A5598" s="20"/>
      <c r="B5598" s="44"/>
      <c r="C5598" s="41"/>
      <c r="D5598" s="42"/>
      <c r="E5598" s="43"/>
      <c r="F5598" s="44"/>
      <c r="G5598" s="44"/>
      <c r="H5598" s="44"/>
      <c r="I5598" s="20"/>
      <c r="J5598" s="24"/>
      <c r="K5598" s="226"/>
      <c r="L5598" s="226"/>
      <c r="M5598" s="226"/>
      <c r="N5598" s="239"/>
      <c r="O5598" s="239"/>
      <c r="P5598" s="239"/>
    </row>
    <row r="5599" spans="1:20" s="25" customFormat="1" ht="20.100000000000001" customHeight="1">
      <c r="A5599" s="20"/>
      <c r="B5599" s="44"/>
      <c r="C5599" s="41"/>
      <c r="D5599" s="42"/>
      <c r="E5599" s="43"/>
      <c r="F5599" s="44"/>
      <c r="G5599" s="44"/>
      <c r="H5599" s="44"/>
      <c r="I5599" s="20"/>
      <c r="J5599" s="24"/>
      <c r="K5599" s="226"/>
      <c r="L5599" s="226"/>
      <c r="M5599" s="226"/>
      <c r="N5599" s="239"/>
      <c r="O5599" s="239"/>
      <c r="P5599" s="239"/>
    </row>
    <row r="5600" spans="1:20" s="110" customFormat="1" ht="20.100000000000001" customHeight="1">
      <c r="A5600" s="104"/>
      <c r="B5600" s="105">
        <v>380</v>
      </c>
      <c r="C5600" s="106">
        <v>4.0339999999999998</v>
      </c>
      <c r="D5600" s="107" t="s">
        <v>389</v>
      </c>
      <c r="E5600" s="108">
        <v>4.0830000000000002</v>
      </c>
      <c r="F5600" s="105" t="s">
        <v>433</v>
      </c>
      <c r="G5600" s="105" t="s">
        <v>447</v>
      </c>
      <c r="H5600" s="105" t="s">
        <v>438</v>
      </c>
      <c r="I5600" s="104"/>
      <c r="J5600" s="109" t="s">
        <v>435</v>
      </c>
      <c r="K5600" s="237" t="s">
        <v>434</v>
      </c>
      <c r="L5600" s="237">
        <f>COUNTIF(H5600:H5620,"B")</f>
        <v>3</v>
      </c>
      <c r="M5600" s="237">
        <v>200</v>
      </c>
      <c r="N5600" s="253">
        <f>L5600*M5600</f>
        <v>600</v>
      </c>
      <c r="O5600" s="253"/>
      <c r="P5600" s="253">
        <f>O5600+N5600</f>
        <v>600</v>
      </c>
      <c r="Q5600" s="111">
        <f>P5600/P5604</f>
        <v>0.14695077149155034</v>
      </c>
      <c r="R5600" s="111"/>
      <c r="S5600" s="111"/>
      <c r="T5600" s="111"/>
    </row>
    <row r="5601" spans="1:20" s="110" customFormat="1" ht="20.100000000000001" customHeight="1">
      <c r="A5601" s="104"/>
      <c r="B5601" s="105"/>
      <c r="C5601" s="106"/>
      <c r="D5601" s="107"/>
      <c r="E5601" s="108"/>
      <c r="F5601" s="105" t="s">
        <v>447</v>
      </c>
      <c r="G5601" s="105" t="s">
        <v>451</v>
      </c>
      <c r="H5601" s="105" t="s">
        <v>438</v>
      </c>
      <c r="I5601" s="104"/>
      <c r="J5601" s="109" t="s">
        <v>435</v>
      </c>
      <c r="K5601" s="237" t="s">
        <v>438</v>
      </c>
      <c r="L5601" s="237">
        <f>COUNTIF(H5601:H5620,"S")</f>
        <v>9</v>
      </c>
      <c r="M5601" s="237">
        <v>200</v>
      </c>
      <c r="N5601" s="253">
        <f>L5601*M5601</f>
        <v>1800</v>
      </c>
      <c r="O5601" s="253">
        <v>83</v>
      </c>
      <c r="P5601" s="253">
        <f>N5601+O5601</f>
        <v>1883</v>
      </c>
      <c r="Q5601" s="111">
        <f>P5601/P5604</f>
        <v>0.46118050453098214</v>
      </c>
      <c r="R5601" s="111"/>
      <c r="S5601" s="111"/>
      <c r="T5601" s="111"/>
    </row>
    <row r="5602" spans="1:20" s="110" customFormat="1" ht="20.100000000000001" customHeight="1">
      <c r="A5602" s="104"/>
      <c r="B5602" s="105"/>
      <c r="C5602" s="106"/>
      <c r="D5602" s="107"/>
      <c r="E5602" s="108"/>
      <c r="F5602" s="105" t="s">
        <v>451</v>
      </c>
      <c r="G5602" s="105" t="s">
        <v>454</v>
      </c>
      <c r="H5602" s="105" t="s">
        <v>434</v>
      </c>
      <c r="I5602" s="104"/>
      <c r="J5602" s="109" t="s">
        <v>435</v>
      </c>
      <c r="K5602" s="237" t="s">
        <v>440</v>
      </c>
      <c r="L5602" s="237">
        <f>COUNTIF(H5600:H5620,"RR")</f>
        <v>0</v>
      </c>
      <c r="M5602" s="237">
        <v>200</v>
      </c>
      <c r="N5602" s="253">
        <f>L5602*M5602</f>
        <v>0</v>
      </c>
      <c r="O5602" s="253"/>
      <c r="P5602" s="253">
        <f>N5602+O5602</f>
        <v>0</v>
      </c>
      <c r="Q5602" s="111">
        <f>P5602/P5604</f>
        <v>0</v>
      </c>
      <c r="R5602" s="111"/>
      <c r="S5602" s="111"/>
      <c r="T5602" s="111"/>
    </row>
    <row r="5603" spans="1:20" s="110" customFormat="1" ht="20.100000000000001" customHeight="1">
      <c r="A5603" s="104"/>
      <c r="B5603" s="105"/>
      <c r="C5603" s="106"/>
      <c r="D5603" s="107"/>
      <c r="E5603" s="108"/>
      <c r="F5603" s="105" t="s">
        <v>454</v>
      </c>
      <c r="G5603" s="105" t="s">
        <v>455</v>
      </c>
      <c r="H5603" s="105" t="s">
        <v>443</v>
      </c>
      <c r="I5603" s="104"/>
      <c r="J5603" s="109" t="s">
        <v>40</v>
      </c>
      <c r="K5603" s="237" t="s">
        <v>443</v>
      </c>
      <c r="L5603" s="237">
        <f>COUNTIF(H5600:H5620,"RB")</f>
        <v>8</v>
      </c>
      <c r="M5603" s="237">
        <v>200</v>
      </c>
      <c r="N5603" s="253">
        <f>L5603*M5603</f>
        <v>1600</v>
      </c>
      <c r="O5603" s="253"/>
      <c r="P5603" s="253">
        <f>N5603+O5603</f>
        <v>1600</v>
      </c>
      <c r="Q5603" s="111">
        <f>P5603/P5604</f>
        <v>0.39186872397746753</v>
      </c>
      <c r="R5603" s="111"/>
      <c r="S5603" s="111"/>
      <c r="T5603" s="111"/>
    </row>
    <row r="5604" spans="1:20" s="110" customFormat="1" ht="20.100000000000001" customHeight="1">
      <c r="A5604" s="104"/>
      <c r="B5604" s="105"/>
      <c r="C5604" s="106"/>
      <c r="D5604" s="107"/>
      <c r="E5604" s="108"/>
      <c r="F5604" s="105" t="s">
        <v>455</v>
      </c>
      <c r="G5604" s="105" t="s">
        <v>456</v>
      </c>
      <c r="H5604" s="105" t="s">
        <v>438</v>
      </c>
      <c r="I5604" s="104"/>
      <c r="J5604" s="109" t="s">
        <v>435</v>
      </c>
      <c r="K5604" s="237"/>
      <c r="L5604" s="237"/>
      <c r="M5604" s="237"/>
      <c r="N5604" s="253"/>
      <c r="O5604" s="253"/>
      <c r="P5604" s="253">
        <f>SUM(P5600:P5603)</f>
        <v>4083</v>
      </c>
      <c r="Q5604" s="111">
        <f>SUM(Q5600:Q5603)</f>
        <v>1</v>
      </c>
      <c r="R5604" s="111"/>
      <c r="S5604" s="111"/>
      <c r="T5604" s="111"/>
    </row>
    <row r="5605" spans="1:20" s="110" customFormat="1" ht="20.100000000000001" customHeight="1">
      <c r="A5605" s="104"/>
      <c r="B5605" s="105"/>
      <c r="C5605" s="106"/>
      <c r="D5605" s="107"/>
      <c r="E5605" s="108"/>
      <c r="F5605" s="105" t="s">
        <v>456</v>
      </c>
      <c r="G5605" s="105" t="s">
        <v>457</v>
      </c>
      <c r="H5605" s="105" t="s">
        <v>438</v>
      </c>
      <c r="I5605" s="104"/>
      <c r="J5605" s="109" t="s">
        <v>435</v>
      </c>
      <c r="K5605" s="237"/>
      <c r="L5605" s="237"/>
      <c r="M5605" s="237"/>
      <c r="N5605" s="253"/>
      <c r="O5605" s="253"/>
      <c r="P5605" s="253"/>
    </row>
    <row r="5606" spans="1:20" s="110" customFormat="1" ht="20.100000000000001" customHeight="1">
      <c r="A5606" s="104"/>
      <c r="B5606" s="105"/>
      <c r="C5606" s="106"/>
      <c r="D5606" s="107"/>
      <c r="E5606" s="108"/>
      <c r="F5606" s="105" t="s">
        <v>457</v>
      </c>
      <c r="G5606" s="105" t="s">
        <v>460</v>
      </c>
      <c r="H5606" s="105" t="s">
        <v>434</v>
      </c>
      <c r="I5606" s="104"/>
      <c r="J5606" s="109" t="s">
        <v>435</v>
      </c>
      <c r="K5606" s="237"/>
      <c r="L5606" s="237"/>
      <c r="M5606" s="237"/>
      <c r="N5606" s="253"/>
      <c r="O5606" s="253"/>
      <c r="P5606" s="253"/>
    </row>
    <row r="5607" spans="1:20" s="110" customFormat="1" ht="20.100000000000001" customHeight="1">
      <c r="A5607" s="104"/>
      <c r="B5607" s="105"/>
      <c r="C5607" s="106"/>
      <c r="D5607" s="107"/>
      <c r="E5607" s="108"/>
      <c r="F5607" s="105" t="s">
        <v>460</v>
      </c>
      <c r="G5607" s="105" t="s">
        <v>463</v>
      </c>
      <c r="H5607" s="105" t="s">
        <v>434</v>
      </c>
      <c r="I5607" s="104"/>
      <c r="J5607" s="109" t="s">
        <v>435</v>
      </c>
      <c r="K5607" s="237"/>
      <c r="L5607" s="237"/>
      <c r="M5607" s="237"/>
      <c r="N5607" s="253"/>
      <c r="O5607" s="253"/>
      <c r="P5607" s="253"/>
    </row>
    <row r="5608" spans="1:20" s="110" customFormat="1" ht="20.100000000000001" customHeight="1">
      <c r="A5608" s="104"/>
      <c r="B5608" s="105"/>
      <c r="C5608" s="106"/>
      <c r="D5608" s="107"/>
      <c r="E5608" s="108"/>
      <c r="F5608" s="105" t="s">
        <v>463</v>
      </c>
      <c r="G5608" s="105" t="s">
        <v>464</v>
      </c>
      <c r="H5608" s="105" t="s">
        <v>443</v>
      </c>
      <c r="I5608" s="104"/>
      <c r="J5608" s="109" t="s">
        <v>40</v>
      </c>
      <c r="K5608" s="237"/>
      <c r="L5608" s="237"/>
      <c r="M5608" s="237"/>
      <c r="N5608" s="253"/>
      <c r="O5608" s="253"/>
      <c r="P5608" s="253"/>
    </row>
    <row r="5609" spans="1:20" s="110" customFormat="1" ht="20.100000000000001" customHeight="1">
      <c r="A5609" s="104"/>
      <c r="B5609" s="105"/>
      <c r="C5609" s="106"/>
      <c r="D5609" s="107"/>
      <c r="E5609" s="108"/>
      <c r="F5609" s="105" t="s">
        <v>464</v>
      </c>
      <c r="G5609" s="105" t="s">
        <v>465</v>
      </c>
      <c r="H5609" s="105" t="s">
        <v>443</v>
      </c>
      <c r="I5609" s="104"/>
      <c r="J5609" s="109" t="s">
        <v>40</v>
      </c>
      <c r="K5609" s="237"/>
      <c r="L5609" s="237"/>
      <c r="M5609" s="237"/>
      <c r="N5609" s="253"/>
      <c r="O5609" s="253"/>
      <c r="P5609" s="253"/>
    </row>
    <row r="5610" spans="1:20" s="110" customFormat="1" ht="20.100000000000001" customHeight="1">
      <c r="A5610" s="104"/>
      <c r="B5610" s="105"/>
      <c r="C5610" s="106"/>
      <c r="D5610" s="107"/>
      <c r="E5610" s="108"/>
      <c r="F5610" s="105" t="s">
        <v>465</v>
      </c>
      <c r="G5610" s="105" t="s">
        <v>466</v>
      </c>
      <c r="H5610" s="105" t="s">
        <v>443</v>
      </c>
      <c r="I5610" s="104"/>
      <c r="J5610" s="109" t="s">
        <v>40</v>
      </c>
      <c r="K5610" s="237"/>
      <c r="L5610" s="237"/>
      <c r="M5610" s="237"/>
      <c r="N5610" s="253"/>
      <c r="O5610" s="253"/>
      <c r="P5610" s="253"/>
    </row>
    <row r="5611" spans="1:20" s="110" customFormat="1" ht="20.100000000000001" customHeight="1">
      <c r="A5611" s="104"/>
      <c r="B5611" s="105"/>
      <c r="C5611" s="106"/>
      <c r="D5611" s="107"/>
      <c r="E5611" s="108"/>
      <c r="F5611" s="105" t="s">
        <v>466</v>
      </c>
      <c r="G5611" s="105" t="s">
        <v>467</v>
      </c>
      <c r="H5611" s="105" t="s">
        <v>438</v>
      </c>
      <c r="I5611" s="104"/>
      <c r="J5611" s="109" t="s">
        <v>435</v>
      </c>
      <c r="K5611" s="237"/>
      <c r="L5611" s="237"/>
      <c r="M5611" s="237"/>
      <c r="N5611" s="253"/>
      <c r="O5611" s="253"/>
      <c r="P5611" s="253"/>
    </row>
    <row r="5612" spans="1:20" s="110" customFormat="1" ht="20.100000000000001" customHeight="1">
      <c r="A5612" s="104"/>
      <c r="B5612" s="105"/>
      <c r="C5612" s="106"/>
      <c r="D5612" s="107"/>
      <c r="E5612" s="108"/>
      <c r="F5612" s="105" t="s">
        <v>467</v>
      </c>
      <c r="G5612" s="105" t="s">
        <v>468</v>
      </c>
      <c r="H5612" s="105" t="s">
        <v>443</v>
      </c>
      <c r="I5612" s="104"/>
      <c r="J5612" s="109" t="s">
        <v>40</v>
      </c>
      <c r="K5612" s="237"/>
      <c r="L5612" s="237"/>
      <c r="M5612" s="237"/>
      <c r="N5612" s="253"/>
      <c r="O5612" s="253"/>
      <c r="P5612" s="253"/>
    </row>
    <row r="5613" spans="1:20" s="110" customFormat="1" ht="20.100000000000001" customHeight="1">
      <c r="A5613" s="104"/>
      <c r="B5613" s="105"/>
      <c r="C5613" s="106"/>
      <c r="D5613" s="107"/>
      <c r="E5613" s="108"/>
      <c r="F5613" s="105" t="s">
        <v>468</v>
      </c>
      <c r="G5613" s="105" t="s">
        <v>469</v>
      </c>
      <c r="H5613" s="105" t="s">
        <v>438</v>
      </c>
      <c r="I5613" s="104"/>
      <c r="J5613" s="109" t="s">
        <v>435</v>
      </c>
      <c r="K5613" s="237"/>
      <c r="L5613" s="237"/>
      <c r="M5613" s="237"/>
      <c r="N5613" s="253"/>
      <c r="O5613" s="253"/>
      <c r="P5613" s="253"/>
    </row>
    <row r="5614" spans="1:20" s="110" customFormat="1" ht="20.100000000000001" customHeight="1">
      <c r="A5614" s="104"/>
      <c r="B5614" s="105"/>
      <c r="C5614" s="106"/>
      <c r="D5614" s="107"/>
      <c r="E5614" s="108"/>
      <c r="F5614" s="105" t="s">
        <v>469</v>
      </c>
      <c r="G5614" s="105" t="s">
        <v>470</v>
      </c>
      <c r="H5614" s="105" t="s">
        <v>438</v>
      </c>
      <c r="I5614" s="104"/>
      <c r="J5614" s="109" t="s">
        <v>435</v>
      </c>
      <c r="K5614" s="237"/>
      <c r="L5614" s="237"/>
      <c r="M5614" s="237"/>
      <c r="N5614" s="253"/>
      <c r="O5614" s="253"/>
      <c r="P5614" s="253"/>
    </row>
    <row r="5615" spans="1:20" s="110" customFormat="1" ht="20.100000000000001" customHeight="1">
      <c r="A5615" s="104"/>
      <c r="B5615" s="105"/>
      <c r="C5615" s="106"/>
      <c r="D5615" s="107"/>
      <c r="E5615" s="108"/>
      <c r="F5615" s="105" t="s">
        <v>470</v>
      </c>
      <c r="G5615" s="105" t="s">
        <v>471</v>
      </c>
      <c r="H5615" s="105" t="s">
        <v>438</v>
      </c>
      <c r="I5615" s="104"/>
      <c r="J5615" s="109" t="s">
        <v>435</v>
      </c>
      <c r="K5615" s="237"/>
      <c r="L5615" s="237"/>
      <c r="M5615" s="237"/>
      <c r="N5615" s="253"/>
      <c r="O5615" s="253"/>
      <c r="P5615" s="253"/>
    </row>
    <row r="5616" spans="1:20" s="110" customFormat="1" ht="20.100000000000001" customHeight="1">
      <c r="A5616" s="104"/>
      <c r="B5616" s="105"/>
      <c r="C5616" s="106"/>
      <c r="D5616" s="107"/>
      <c r="E5616" s="108"/>
      <c r="F5616" s="105" t="s">
        <v>471</v>
      </c>
      <c r="G5616" s="105" t="s">
        <v>473</v>
      </c>
      <c r="H5616" s="105" t="s">
        <v>438</v>
      </c>
      <c r="I5616" s="104"/>
      <c r="J5616" s="109" t="s">
        <v>435</v>
      </c>
      <c r="K5616" s="237"/>
      <c r="L5616" s="237"/>
      <c r="M5616" s="237"/>
      <c r="N5616" s="253"/>
      <c r="O5616" s="253"/>
      <c r="P5616" s="253"/>
    </row>
    <row r="5617" spans="1:20" s="110" customFormat="1" ht="20.100000000000001" customHeight="1">
      <c r="A5617" s="104"/>
      <c r="B5617" s="105"/>
      <c r="C5617" s="106"/>
      <c r="D5617" s="107"/>
      <c r="E5617" s="108"/>
      <c r="F5617" s="105" t="s">
        <v>473</v>
      </c>
      <c r="G5617" s="105" t="s">
        <v>474</v>
      </c>
      <c r="H5617" s="105" t="s">
        <v>438</v>
      </c>
      <c r="I5617" s="104"/>
      <c r="J5617" s="109" t="s">
        <v>40</v>
      </c>
      <c r="K5617" s="237"/>
      <c r="L5617" s="237"/>
      <c r="M5617" s="237"/>
      <c r="N5617" s="253"/>
      <c r="O5617" s="253"/>
      <c r="P5617" s="253"/>
    </row>
    <row r="5618" spans="1:20" s="110" customFormat="1" ht="20.100000000000001" customHeight="1">
      <c r="A5618" s="104"/>
      <c r="B5618" s="105"/>
      <c r="C5618" s="106"/>
      <c r="D5618" s="107"/>
      <c r="E5618" s="108"/>
      <c r="F5618" s="105" t="s">
        <v>474</v>
      </c>
      <c r="G5618" s="105" t="s">
        <v>475</v>
      </c>
      <c r="H5618" s="105" t="s">
        <v>443</v>
      </c>
      <c r="I5618" s="104"/>
      <c r="J5618" s="109" t="s">
        <v>40</v>
      </c>
      <c r="K5618" s="237"/>
      <c r="L5618" s="237"/>
      <c r="M5618" s="237"/>
      <c r="N5618" s="253"/>
      <c r="O5618" s="253"/>
      <c r="P5618" s="253"/>
    </row>
    <row r="5619" spans="1:20" s="110" customFormat="1" ht="20.100000000000001" customHeight="1">
      <c r="A5619" s="104"/>
      <c r="B5619" s="105"/>
      <c r="C5619" s="106"/>
      <c r="D5619" s="107"/>
      <c r="E5619" s="108"/>
      <c r="F5619" s="105" t="s">
        <v>475</v>
      </c>
      <c r="G5619" s="105" t="s">
        <v>476</v>
      </c>
      <c r="H5619" s="105" t="s">
        <v>443</v>
      </c>
      <c r="I5619" s="104"/>
      <c r="J5619" s="109" t="s">
        <v>40</v>
      </c>
      <c r="K5619" s="237"/>
      <c r="L5619" s="237"/>
      <c r="M5619" s="237"/>
      <c r="N5619" s="253"/>
      <c r="O5619" s="253"/>
      <c r="P5619" s="253"/>
    </row>
    <row r="5620" spans="1:20" s="110" customFormat="1" ht="20.100000000000001" customHeight="1">
      <c r="A5620" s="104"/>
      <c r="B5620" s="105"/>
      <c r="C5620" s="106"/>
      <c r="D5620" s="107"/>
      <c r="E5620" s="108"/>
      <c r="F5620" s="105" t="s">
        <v>476</v>
      </c>
      <c r="G5620" s="105" t="s">
        <v>805</v>
      </c>
      <c r="H5620" s="105" t="s">
        <v>443</v>
      </c>
      <c r="I5620" s="104"/>
      <c r="J5620" s="109" t="s">
        <v>40</v>
      </c>
      <c r="K5620" s="237"/>
      <c r="L5620" s="237"/>
      <c r="M5620" s="237"/>
      <c r="N5620" s="253"/>
      <c r="O5620" s="253"/>
      <c r="P5620" s="253"/>
    </row>
    <row r="5621" spans="1:20" s="25" customFormat="1" ht="20.100000000000001" customHeight="1">
      <c r="A5621" s="20"/>
      <c r="B5621" s="44"/>
      <c r="C5621" s="41"/>
      <c r="D5621" s="42"/>
      <c r="E5621" s="43"/>
      <c r="F5621" s="44"/>
      <c r="G5621" s="44"/>
      <c r="H5621" s="44"/>
      <c r="I5621" s="20"/>
      <c r="J5621" s="24"/>
      <c r="K5621" s="226"/>
      <c r="L5621" s="226"/>
      <c r="M5621" s="226"/>
      <c r="N5621" s="239"/>
      <c r="O5621" s="239"/>
      <c r="P5621" s="239"/>
    </row>
    <row r="5622" spans="1:20" s="25" customFormat="1" ht="20.100000000000001" customHeight="1">
      <c r="A5622" s="20"/>
      <c r="B5622" s="44"/>
      <c r="C5622" s="41"/>
      <c r="D5622" s="42"/>
      <c r="E5622" s="43"/>
      <c r="F5622" s="44"/>
      <c r="G5622" s="44"/>
      <c r="H5622" s="44"/>
      <c r="I5622" s="20"/>
      <c r="J5622" s="24"/>
      <c r="K5622" s="226"/>
      <c r="L5622" s="226"/>
      <c r="M5622" s="226"/>
      <c r="N5622" s="239"/>
      <c r="O5622" s="239"/>
      <c r="P5622" s="239"/>
    </row>
    <row r="5623" spans="1:20" s="110" customFormat="1" ht="20.100000000000001" customHeight="1">
      <c r="A5623" s="104"/>
      <c r="B5623" s="105">
        <v>381</v>
      </c>
      <c r="C5623" s="106">
        <v>4.0350000000000001</v>
      </c>
      <c r="D5623" s="107" t="s">
        <v>806</v>
      </c>
      <c r="E5623" s="108">
        <v>4</v>
      </c>
      <c r="F5623" s="105" t="s">
        <v>433</v>
      </c>
      <c r="G5623" s="105" t="s">
        <v>447</v>
      </c>
      <c r="H5623" s="105" t="s">
        <v>434</v>
      </c>
      <c r="I5623" s="104"/>
      <c r="J5623" s="109" t="s">
        <v>435</v>
      </c>
      <c r="K5623" s="237" t="s">
        <v>434</v>
      </c>
      <c r="L5623" s="237">
        <f>COUNTIF(H5623:H5642,"B")</f>
        <v>20</v>
      </c>
      <c r="M5623" s="237">
        <v>200</v>
      </c>
      <c r="N5623" s="253">
        <f>L5623*M5623</f>
        <v>4000</v>
      </c>
      <c r="O5623" s="253"/>
      <c r="P5623" s="253">
        <f>O5623+N5623</f>
        <v>4000</v>
      </c>
      <c r="Q5623" s="111">
        <f>P5623/P5627</f>
        <v>1</v>
      </c>
      <c r="R5623" s="111"/>
      <c r="S5623" s="111"/>
      <c r="T5623" s="111"/>
    </row>
    <row r="5624" spans="1:20" s="110" customFormat="1" ht="20.100000000000001" customHeight="1">
      <c r="A5624" s="104"/>
      <c r="B5624" s="105"/>
      <c r="C5624" s="106"/>
      <c r="D5624" s="107"/>
      <c r="E5624" s="108"/>
      <c r="F5624" s="105" t="s">
        <v>447</v>
      </c>
      <c r="G5624" s="105" t="s">
        <v>451</v>
      </c>
      <c r="H5624" s="105" t="s">
        <v>434</v>
      </c>
      <c r="I5624" s="104"/>
      <c r="J5624" s="109" t="s">
        <v>435</v>
      </c>
      <c r="K5624" s="237" t="s">
        <v>438</v>
      </c>
      <c r="L5624" s="237">
        <f>COUNTIF(H5623:H5641,"S")</f>
        <v>0</v>
      </c>
      <c r="M5624" s="237">
        <v>200</v>
      </c>
      <c r="N5624" s="253">
        <f>L5624*M5624</f>
        <v>0</v>
      </c>
      <c r="O5624" s="253"/>
      <c r="P5624" s="253">
        <f>N5624+O5624</f>
        <v>0</v>
      </c>
      <c r="Q5624" s="111">
        <f>P5624/P5627</f>
        <v>0</v>
      </c>
      <c r="R5624" s="111"/>
      <c r="S5624" s="111"/>
      <c r="T5624" s="111"/>
    </row>
    <row r="5625" spans="1:20" s="110" customFormat="1" ht="20.100000000000001" customHeight="1">
      <c r="A5625" s="104"/>
      <c r="B5625" s="105"/>
      <c r="C5625" s="106"/>
      <c r="D5625" s="107"/>
      <c r="E5625" s="108"/>
      <c r="F5625" s="105" t="s">
        <v>451</v>
      </c>
      <c r="G5625" s="105" t="s">
        <v>454</v>
      </c>
      <c r="H5625" s="105" t="s">
        <v>434</v>
      </c>
      <c r="I5625" s="104"/>
      <c r="J5625" s="109" t="s">
        <v>435</v>
      </c>
      <c r="K5625" s="237" t="s">
        <v>440</v>
      </c>
      <c r="L5625" s="237">
        <f>COUNTIF(H5623:H5642,"RR")</f>
        <v>0</v>
      </c>
      <c r="M5625" s="237">
        <v>200</v>
      </c>
      <c r="N5625" s="253">
        <f>L5625*M5625</f>
        <v>0</v>
      </c>
      <c r="O5625" s="253"/>
      <c r="P5625" s="253">
        <f>N5625+O5625</f>
        <v>0</v>
      </c>
      <c r="Q5625" s="111">
        <f>P5625/P5627</f>
        <v>0</v>
      </c>
      <c r="R5625" s="111"/>
      <c r="S5625" s="111"/>
      <c r="T5625" s="111"/>
    </row>
    <row r="5626" spans="1:20" s="110" customFormat="1" ht="20.100000000000001" customHeight="1">
      <c r="A5626" s="104"/>
      <c r="B5626" s="105"/>
      <c r="C5626" s="106"/>
      <c r="D5626" s="107"/>
      <c r="E5626" s="108"/>
      <c r="F5626" s="105" t="s">
        <v>454</v>
      </c>
      <c r="G5626" s="105" t="s">
        <v>455</v>
      </c>
      <c r="H5626" s="105" t="s">
        <v>434</v>
      </c>
      <c r="I5626" s="104"/>
      <c r="J5626" s="109" t="s">
        <v>435</v>
      </c>
      <c r="K5626" s="237" t="s">
        <v>443</v>
      </c>
      <c r="L5626" s="237">
        <f>COUNTIF(H5623:H5642,"RB")</f>
        <v>0</v>
      </c>
      <c r="M5626" s="237">
        <v>200</v>
      </c>
      <c r="N5626" s="253">
        <f>L5626*M5626</f>
        <v>0</v>
      </c>
      <c r="O5626" s="253"/>
      <c r="P5626" s="253">
        <f>N5626+O5626</f>
        <v>0</v>
      </c>
      <c r="Q5626" s="111">
        <f>P5626/P5627</f>
        <v>0</v>
      </c>
      <c r="R5626" s="111"/>
      <c r="S5626" s="111"/>
      <c r="T5626" s="111"/>
    </row>
    <row r="5627" spans="1:20" s="110" customFormat="1" ht="20.100000000000001" customHeight="1">
      <c r="A5627" s="104"/>
      <c r="B5627" s="105"/>
      <c r="C5627" s="106"/>
      <c r="D5627" s="107"/>
      <c r="E5627" s="108"/>
      <c r="F5627" s="105" t="s">
        <v>455</v>
      </c>
      <c r="G5627" s="105" t="s">
        <v>456</v>
      </c>
      <c r="H5627" s="105" t="s">
        <v>434</v>
      </c>
      <c r="I5627" s="104"/>
      <c r="J5627" s="109" t="s">
        <v>435</v>
      </c>
      <c r="K5627" s="237"/>
      <c r="L5627" s="237"/>
      <c r="M5627" s="237"/>
      <c r="N5627" s="253"/>
      <c r="O5627" s="253"/>
      <c r="P5627" s="253">
        <f>SUM(P5623:P5626)</f>
        <v>4000</v>
      </c>
      <c r="Q5627" s="111">
        <f>SUM(Q5623:Q5626)</f>
        <v>1</v>
      </c>
      <c r="R5627" s="111"/>
      <c r="S5627" s="111"/>
      <c r="T5627" s="111"/>
    </row>
    <row r="5628" spans="1:20" s="110" customFormat="1" ht="20.100000000000001" customHeight="1">
      <c r="A5628" s="104"/>
      <c r="B5628" s="105"/>
      <c r="C5628" s="106"/>
      <c r="D5628" s="107"/>
      <c r="E5628" s="108"/>
      <c r="F5628" s="105" t="s">
        <v>456</v>
      </c>
      <c r="G5628" s="105" t="s">
        <v>457</v>
      </c>
      <c r="H5628" s="105" t="s">
        <v>434</v>
      </c>
      <c r="I5628" s="104"/>
      <c r="J5628" s="109" t="s">
        <v>435</v>
      </c>
      <c r="K5628" s="237"/>
      <c r="L5628" s="237"/>
      <c r="M5628" s="237"/>
      <c r="N5628" s="253"/>
      <c r="O5628" s="253"/>
      <c r="P5628" s="253"/>
    </row>
    <row r="5629" spans="1:20" s="110" customFormat="1" ht="20.100000000000001" customHeight="1">
      <c r="A5629" s="104"/>
      <c r="B5629" s="105"/>
      <c r="C5629" s="106"/>
      <c r="D5629" s="107"/>
      <c r="E5629" s="108"/>
      <c r="F5629" s="105" t="s">
        <v>457</v>
      </c>
      <c r="G5629" s="105" t="s">
        <v>460</v>
      </c>
      <c r="H5629" s="105" t="s">
        <v>434</v>
      </c>
      <c r="I5629" s="104"/>
      <c r="J5629" s="109" t="s">
        <v>435</v>
      </c>
      <c r="K5629" s="237"/>
      <c r="L5629" s="237"/>
      <c r="M5629" s="237"/>
      <c r="N5629" s="253"/>
      <c r="O5629" s="253"/>
      <c r="P5629" s="253"/>
    </row>
    <row r="5630" spans="1:20" s="110" customFormat="1" ht="20.100000000000001" customHeight="1">
      <c r="A5630" s="104"/>
      <c r="B5630" s="105"/>
      <c r="C5630" s="106"/>
      <c r="D5630" s="107"/>
      <c r="E5630" s="108"/>
      <c r="F5630" s="105" t="s">
        <v>460</v>
      </c>
      <c r="G5630" s="105" t="s">
        <v>463</v>
      </c>
      <c r="H5630" s="105" t="s">
        <v>434</v>
      </c>
      <c r="I5630" s="104"/>
      <c r="J5630" s="109" t="s">
        <v>435</v>
      </c>
      <c r="K5630" s="237"/>
      <c r="L5630" s="237"/>
      <c r="M5630" s="237"/>
      <c r="N5630" s="253"/>
      <c r="O5630" s="253"/>
      <c r="P5630" s="253"/>
    </row>
    <row r="5631" spans="1:20" s="110" customFormat="1" ht="20.100000000000001" customHeight="1">
      <c r="A5631" s="104"/>
      <c r="B5631" s="105"/>
      <c r="C5631" s="106"/>
      <c r="D5631" s="107"/>
      <c r="E5631" s="108"/>
      <c r="F5631" s="105" t="s">
        <v>463</v>
      </c>
      <c r="G5631" s="105" t="s">
        <v>464</v>
      </c>
      <c r="H5631" s="105" t="s">
        <v>434</v>
      </c>
      <c r="I5631" s="104"/>
      <c r="J5631" s="109" t="s">
        <v>435</v>
      </c>
      <c r="K5631" s="237"/>
      <c r="L5631" s="237"/>
      <c r="M5631" s="237"/>
      <c r="N5631" s="253"/>
      <c r="O5631" s="253"/>
      <c r="P5631" s="253"/>
    </row>
    <row r="5632" spans="1:20" s="110" customFormat="1" ht="20.100000000000001" customHeight="1">
      <c r="A5632" s="104"/>
      <c r="B5632" s="105"/>
      <c r="C5632" s="106"/>
      <c r="D5632" s="107"/>
      <c r="E5632" s="108"/>
      <c r="F5632" s="105" t="s">
        <v>464</v>
      </c>
      <c r="G5632" s="105" t="s">
        <v>465</v>
      </c>
      <c r="H5632" s="105" t="s">
        <v>434</v>
      </c>
      <c r="I5632" s="104"/>
      <c r="J5632" s="109" t="s">
        <v>435</v>
      </c>
      <c r="K5632" s="237"/>
      <c r="L5632" s="237"/>
      <c r="M5632" s="237"/>
      <c r="N5632" s="253"/>
      <c r="O5632" s="253"/>
      <c r="P5632" s="253"/>
    </row>
    <row r="5633" spans="1:20" s="110" customFormat="1" ht="20.100000000000001" customHeight="1">
      <c r="A5633" s="104"/>
      <c r="B5633" s="105"/>
      <c r="C5633" s="106"/>
      <c r="D5633" s="107"/>
      <c r="E5633" s="108"/>
      <c r="F5633" s="105" t="s">
        <v>465</v>
      </c>
      <c r="G5633" s="105" t="s">
        <v>466</v>
      </c>
      <c r="H5633" s="105" t="s">
        <v>434</v>
      </c>
      <c r="I5633" s="104"/>
      <c r="J5633" s="109" t="s">
        <v>435</v>
      </c>
      <c r="K5633" s="237"/>
      <c r="L5633" s="237"/>
      <c r="M5633" s="237"/>
      <c r="N5633" s="253"/>
      <c r="O5633" s="253"/>
      <c r="P5633" s="253"/>
    </row>
    <row r="5634" spans="1:20" s="110" customFormat="1" ht="20.100000000000001" customHeight="1">
      <c r="A5634" s="104"/>
      <c r="B5634" s="105"/>
      <c r="C5634" s="106"/>
      <c r="D5634" s="107"/>
      <c r="E5634" s="108"/>
      <c r="F5634" s="105" t="s">
        <v>466</v>
      </c>
      <c r="G5634" s="105" t="s">
        <v>467</v>
      </c>
      <c r="H5634" s="105" t="s">
        <v>434</v>
      </c>
      <c r="I5634" s="104"/>
      <c r="J5634" s="109" t="s">
        <v>435</v>
      </c>
      <c r="K5634" s="237"/>
      <c r="L5634" s="237"/>
      <c r="M5634" s="237"/>
      <c r="N5634" s="253"/>
      <c r="O5634" s="253"/>
      <c r="P5634" s="253"/>
    </row>
    <row r="5635" spans="1:20" s="110" customFormat="1" ht="20.100000000000001" customHeight="1">
      <c r="A5635" s="104"/>
      <c r="B5635" s="105"/>
      <c r="C5635" s="106"/>
      <c r="D5635" s="107"/>
      <c r="E5635" s="108"/>
      <c r="F5635" s="105" t="s">
        <v>467</v>
      </c>
      <c r="G5635" s="105" t="s">
        <v>468</v>
      </c>
      <c r="H5635" s="105" t="s">
        <v>434</v>
      </c>
      <c r="I5635" s="104"/>
      <c r="J5635" s="109" t="s">
        <v>435</v>
      </c>
      <c r="K5635" s="237"/>
      <c r="L5635" s="237"/>
      <c r="M5635" s="237"/>
      <c r="N5635" s="253"/>
      <c r="O5635" s="253"/>
      <c r="P5635" s="253"/>
    </row>
    <row r="5636" spans="1:20" s="110" customFormat="1" ht="20.100000000000001" customHeight="1">
      <c r="A5636" s="104"/>
      <c r="B5636" s="105"/>
      <c r="C5636" s="106"/>
      <c r="D5636" s="107"/>
      <c r="E5636" s="108"/>
      <c r="F5636" s="105" t="s">
        <v>468</v>
      </c>
      <c r="G5636" s="105" t="s">
        <v>469</v>
      </c>
      <c r="H5636" s="105" t="s">
        <v>434</v>
      </c>
      <c r="I5636" s="104"/>
      <c r="J5636" s="109" t="s">
        <v>435</v>
      </c>
      <c r="K5636" s="237"/>
      <c r="L5636" s="237"/>
      <c r="M5636" s="237"/>
      <c r="N5636" s="253"/>
      <c r="O5636" s="253"/>
      <c r="P5636" s="253"/>
    </row>
    <row r="5637" spans="1:20" s="110" customFormat="1" ht="20.100000000000001" customHeight="1">
      <c r="A5637" s="104"/>
      <c r="B5637" s="105"/>
      <c r="C5637" s="106"/>
      <c r="D5637" s="107"/>
      <c r="E5637" s="108"/>
      <c r="F5637" s="105" t="s">
        <v>469</v>
      </c>
      <c r="G5637" s="105" t="s">
        <v>470</v>
      </c>
      <c r="H5637" s="105" t="s">
        <v>434</v>
      </c>
      <c r="I5637" s="104"/>
      <c r="J5637" s="109" t="s">
        <v>435</v>
      </c>
      <c r="K5637" s="237"/>
      <c r="L5637" s="237"/>
      <c r="M5637" s="237"/>
      <c r="N5637" s="253"/>
      <c r="O5637" s="253"/>
      <c r="P5637" s="253"/>
    </row>
    <row r="5638" spans="1:20" s="110" customFormat="1" ht="20.100000000000001" customHeight="1">
      <c r="A5638" s="104"/>
      <c r="B5638" s="105"/>
      <c r="C5638" s="106"/>
      <c r="D5638" s="107"/>
      <c r="E5638" s="108"/>
      <c r="F5638" s="105" t="s">
        <v>470</v>
      </c>
      <c r="G5638" s="105" t="s">
        <v>471</v>
      </c>
      <c r="H5638" s="105" t="s">
        <v>434</v>
      </c>
      <c r="I5638" s="104"/>
      <c r="J5638" s="109" t="s">
        <v>435</v>
      </c>
      <c r="K5638" s="237"/>
      <c r="L5638" s="237"/>
      <c r="M5638" s="237"/>
      <c r="N5638" s="253"/>
      <c r="O5638" s="253"/>
      <c r="P5638" s="253"/>
    </row>
    <row r="5639" spans="1:20" s="110" customFormat="1" ht="20.100000000000001" customHeight="1">
      <c r="A5639" s="104"/>
      <c r="B5639" s="105"/>
      <c r="C5639" s="106"/>
      <c r="D5639" s="107"/>
      <c r="E5639" s="108"/>
      <c r="F5639" s="105" t="s">
        <v>471</v>
      </c>
      <c r="G5639" s="105" t="s">
        <v>473</v>
      </c>
      <c r="H5639" s="105" t="s">
        <v>434</v>
      </c>
      <c r="I5639" s="104"/>
      <c r="J5639" s="109" t="s">
        <v>435</v>
      </c>
      <c r="K5639" s="237"/>
      <c r="L5639" s="237"/>
      <c r="M5639" s="237"/>
      <c r="N5639" s="253"/>
      <c r="O5639" s="253"/>
      <c r="P5639" s="253"/>
    </row>
    <row r="5640" spans="1:20" s="110" customFormat="1" ht="20.100000000000001" customHeight="1">
      <c r="A5640" s="104"/>
      <c r="B5640" s="105"/>
      <c r="C5640" s="106"/>
      <c r="D5640" s="107"/>
      <c r="E5640" s="108"/>
      <c r="F5640" s="105" t="s">
        <v>473</v>
      </c>
      <c r="G5640" s="105" t="s">
        <v>474</v>
      </c>
      <c r="H5640" s="105" t="s">
        <v>434</v>
      </c>
      <c r="I5640" s="104"/>
      <c r="J5640" s="109" t="s">
        <v>435</v>
      </c>
      <c r="K5640" s="237"/>
      <c r="L5640" s="237"/>
      <c r="M5640" s="237"/>
      <c r="N5640" s="253"/>
      <c r="O5640" s="253"/>
      <c r="P5640" s="253"/>
    </row>
    <row r="5641" spans="1:20" s="110" customFormat="1" ht="20.100000000000001" customHeight="1">
      <c r="A5641" s="104"/>
      <c r="B5641" s="105"/>
      <c r="C5641" s="106"/>
      <c r="D5641" s="107"/>
      <c r="E5641" s="108"/>
      <c r="F5641" s="105" t="s">
        <v>474</v>
      </c>
      <c r="G5641" s="105" t="s">
        <v>475</v>
      </c>
      <c r="H5641" s="105" t="s">
        <v>434</v>
      </c>
      <c r="I5641" s="104"/>
      <c r="J5641" s="109" t="s">
        <v>435</v>
      </c>
      <c r="K5641" s="237"/>
      <c r="L5641" s="237"/>
      <c r="M5641" s="237"/>
      <c r="N5641" s="253"/>
      <c r="O5641" s="253"/>
      <c r="P5641" s="253"/>
    </row>
    <row r="5642" spans="1:20" s="110" customFormat="1" ht="20.100000000000001" customHeight="1">
      <c r="A5642" s="104"/>
      <c r="B5642" s="105"/>
      <c r="C5642" s="106"/>
      <c r="D5642" s="107"/>
      <c r="E5642" s="108"/>
      <c r="F5642" s="105" t="s">
        <v>475</v>
      </c>
      <c r="G5642" s="105" t="s">
        <v>476</v>
      </c>
      <c r="H5642" s="105" t="s">
        <v>434</v>
      </c>
      <c r="I5642" s="104"/>
      <c r="J5642" s="109" t="s">
        <v>435</v>
      </c>
      <c r="K5642" s="237"/>
      <c r="L5642" s="237"/>
      <c r="M5642" s="237"/>
      <c r="N5642" s="253"/>
      <c r="O5642" s="253"/>
      <c r="P5642" s="253"/>
    </row>
    <row r="5643" spans="1:20" s="65" customFormat="1" ht="20.100000000000001" customHeight="1">
      <c r="A5643" s="58"/>
      <c r="B5643" s="63"/>
      <c r="C5643" s="60"/>
      <c r="D5643" s="61"/>
      <c r="E5643" s="62"/>
      <c r="F5643" s="63"/>
      <c r="G5643" s="63"/>
      <c r="H5643" s="63"/>
      <c r="I5643" s="58"/>
      <c r="J5643" s="64"/>
      <c r="K5643" s="227"/>
      <c r="L5643" s="227"/>
      <c r="M5643" s="227"/>
      <c r="N5643" s="240"/>
      <c r="O5643" s="240"/>
      <c r="P5643" s="240"/>
    </row>
    <row r="5644" spans="1:20" s="65" customFormat="1" ht="20.100000000000001" customHeight="1">
      <c r="A5644" s="58"/>
      <c r="B5644" s="63"/>
      <c r="C5644" s="60"/>
      <c r="D5644" s="61"/>
      <c r="E5644" s="62"/>
      <c r="F5644" s="63"/>
      <c r="G5644" s="63"/>
      <c r="H5644" s="63"/>
      <c r="I5644" s="58"/>
      <c r="J5644" s="64"/>
      <c r="K5644" s="227"/>
      <c r="L5644" s="227"/>
      <c r="M5644" s="227"/>
      <c r="N5644" s="240"/>
      <c r="O5644" s="240"/>
      <c r="P5644" s="240"/>
    </row>
    <row r="5645" spans="1:20" s="94" customFormat="1" ht="20.100000000000001" customHeight="1">
      <c r="A5645" s="88"/>
      <c r="B5645" s="89">
        <v>382</v>
      </c>
      <c r="C5645" s="90">
        <v>4.0359999999999996</v>
      </c>
      <c r="D5645" s="91" t="s">
        <v>390</v>
      </c>
      <c r="E5645" s="92">
        <v>2.5430000000000001</v>
      </c>
      <c r="F5645" s="89" t="s">
        <v>433</v>
      </c>
      <c r="G5645" s="89" t="s">
        <v>447</v>
      </c>
      <c r="H5645" s="89" t="s">
        <v>434</v>
      </c>
      <c r="I5645" s="88"/>
      <c r="J5645" s="93" t="s">
        <v>435</v>
      </c>
      <c r="K5645" s="235" t="s">
        <v>434</v>
      </c>
      <c r="L5645" s="235">
        <f>COUNTIF(H5646:H5657,"B")</f>
        <v>10</v>
      </c>
      <c r="M5645" s="235">
        <v>200</v>
      </c>
      <c r="N5645" s="251">
        <f>L5645*M5645</f>
        <v>2000</v>
      </c>
      <c r="O5645" s="251">
        <v>143</v>
      </c>
      <c r="P5645" s="251">
        <f>O5645+N5645</f>
        <v>2143</v>
      </c>
      <c r="Q5645" s="95">
        <f>P5645/P5649</f>
        <v>0.84270546598505702</v>
      </c>
      <c r="R5645" s="95"/>
      <c r="S5645" s="95"/>
      <c r="T5645" s="95"/>
    </row>
    <row r="5646" spans="1:20" s="94" customFormat="1" ht="20.100000000000001" customHeight="1">
      <c r="A5646" s="88"/>
      <c r="B5646" s="89"/>
      <c r="C5646" s="90"/>
      <c r="D5646" s="91"/>
      <c r="E5646" s="92"/>
      <c r="F5646" s="89" t="s">
        <v>447</v>
      </c>
      <c r="G5646" s="89" t="s">
        <v>451</v>
      </c>
      <c r="H5646" s="89" t="s">
        <v>434</v>
      </c>
      <c r="I5646" s="88"/>
      <c r="J5646" s="93" t="s">
        <v>435</v>
      </c>
      <c r="K5646" s="235" t="s">
        <v>438</v>
      </c>
      <c r="L5646" s="235">
        <f>COUNTIF(H5645:H5657,"S")</f>
        <v>1</v>
      </c>
      <c r="M5646" s="235">
        <v>200</v>
      </c>
      <c r="N5646" s="251">
        <f>L5646*M5646</f>
        <v>200</v>
      </c>
      <c r="O5646" s="251"/>
      <c r="P5646" s="251">
        <f>N5646+O5646</f>
        <v>200</v>
      </c>
      <c r="Q5646" s="95">
        <f>P5646/P5649</f>
        <v>7.8647267007471489E-2</v>
      </c>
      <c r="R5646" s="95"/>
      <c r="S5646" s="95"/>
      <c r="T5646" s="95"/>
    </row>
    <row r="5647" spans="1:20" s="94" customFormat="1" ht="20.100000000000001" customHeight="1">
      <c r="A5647" s="88"/>
      <c r="B5647" s="89"/>
      <c r="C5647" s="90"/>
      <c r="D5647" s="91"/>
      <c r="E5647" s="92"/>
      <c r="F5647" s="89" t="s">
        <v>451</v>
      </c>
      <c r="G5647" s="89" t="s">
        <v>454</v>
      </c>
      <c r="H5647" s="89" t="s">
        <v>434</v>
      </c>
      <c r="I5647" s="88"/>
      <c r="J5647" s="93" t="s">
        <v>435</v>
      </c>
      <c r="K5647" s="235" t="s">
        <v>440</v>
      </c>
      <c r="L5647" s="235">
        <f>COUNTIF(H5645:H5657,"RR")</f>
        <v>0</v>
      </c>
      <c r="M5647" s="235">
        <v>200</v>
      </c>
      <c r="N5647" s="251">
        <f>L5647*M5647</f>
        <v>0</v>
      </c>
      <c r="O5647" s="251"/>
      <c r="P5647" s="251">
        <f>N5647+O5647</f>
        <v>0</v>
      </c>
      <c r="Q5647" s="95">
        <f>P5647/P5649</f>
        <v>0</v>
      </c>
      <c r="R5647" s="95"/>
      <c r="S5647" s="95"/>
      <c r="T5647" s="95"/>
    </row>
    <row r="5648" spans="1:20" s="94" customFormat="1" ht="20.100000000000001" customHeight="1">
      <c r="A5648" s="88"/>
      <c r="B5648" s="89"/>
      <c r="C5648" s="90"/>
      <c r="D5648" s="91"/>
      <c r="E5648" s="92"/>
      <c r="F5648" s="89" t="s">
        <v>454</v>
      </c>
      <c r="G5648" s="89" t="s">
        <v>455</v>
      </c>
      <c r="H5648" s="89" t="s">
        <v>434</v>
      </c>
      <c r="I5648" s="88"/>
      <c r="J5648" s="93" t="s">
        <v>435</v>
      </c>
      <c r="K5648" s="235" t="s">
        <v>443</v>
      </c>
      <c r="L5648" s="235">
        <f>COUNTIF(H5645:H5657,"RB")</f>
        <v>1</v>
      </c>
      <c r="M5648" s="235">
        <v>200</v>
      </c>
      <c r="N5648" s="251">
        <f>L5648*M5648</f>
        <v>200</v>
      </c>
      <c r="O5648" s="251"/>
      <c r="P5648" s="251">
        <f>N5648+O5648</f>
        <v>200</v>
      </c>
      <c r="Q5648" s="95">
        <f>P5648/P5649</f>
        <v>7.8647267007471489E-2</v>
      </c>
      <c r="R5648" s="95"/>
      <c r="S5648" s="95"/>
      <c r="T5648" s="95"/>
    </row>
    <row r="5649" spans="1:20" s="94" customFormat="1" ht="20.100000000000001" customHeight="1">
      <c r="A5649" s="88"/>
      <c r="B5649" s="89"/>
      <c r="C5649" s="90"/>
      <c r="D5649" s="91"/>
      <c r="E5649" s="92"/>
      <c r="F5649" s="89" t="s">
        <v>455</v>
      </c>
      <c r="G5649" s="89" t="s">
        <v>456</v>
      </c>
      <c r="H5649" s="89" t="s">
        <v>434</v>
      </c>
      <c r="I5649" s="88"/>
      <c r="J5649" s="93" t="s">
        <v>435</v>
      </c>
      <c r="K5649" s="235"/>
      <c r="L5649" s="235"/>
      <c r="M5649" s="235"/>
      <c r="N5649" s="251"/>
      <c r="O5649" s="251"/>
      <c r="P5649" s="251">
        <f>SUM(P5645:P5648)</f>
        <v>2543</v>
      </c>
      <c r="Q5649" s="95">
        <f>SUM(Q5645:Q5648)</f>
        <v>1</v>
      </c>
      <c r="R5649" s="95"/>
      <c r="S5649" s="95"/>
      <c r="T5649" s="95"/>
    </row>
    <row r="5650" spans="1:20" s="94" customFormat="1" ht="20.100000000000001" customHeight="1">
      <c r="A5650" s="88"/>
      <c r="B5650" s="89"/>
      <c r="C5650" s="90"/>
      <c r="D5650" s="91"/>
      <c r="E5650" s="92"/>
      <c r="F5650" s="89" t="s">
        <v>456</v>
      </c>
      <c r="G5650" s="89" t="s">
        <v>457</v>
      </c>
      <c r="H5650" s="89" t="s">
        <v>434</v>
      </c>
      <c r="I5650" s="88"/>
      <c r="J5650" s="93" t="s">
        <v>435</v>
      </c>
      <c r="K5650" s="235"/>
      <c r="L5650" s="235"/>
      <c r="M5650" s="235"/>
      <c r="N5650" s="251"/>
      <c r="O5650" s="251"/>
      <c r="P5650" s="251"/>
    </row>
    <row r="5651" spans="1:20" s="94" customFormat="1" ht="20.100000000000001" customHeight="1">
      <c r="A5651" s="88"/>
      <c r="B5651" s="89"/>
      <c r="C5651" s="90"/>
      <c r="D5651" s="91"/>
      <c r="E5651" s="92"/>
      <c r="F5651" s="89" t="s">
        <v>457</v>
      </c>
      <c r="G5651" s="89" t="s">
        <v>460</v>
      </c>
      <c r="H5651" s="89" t="s">
        <v>434</v>
      </c>
      <c r="I5651" s="88"/>
      <c r="J5651" s="93" t="s">
        <v>435</v>
      </c>
      <c r="K5651" s="235"/>
      <c r="L5651" s="235"/>
      <c r="M5651" s="235"/>
      <c r="N5651" s="251"/>
      <c r="O5651" s="251"/>
      <c r="P5651" s="251"/>
    </row>
    <row r="5652" spans="1:20" s="94" customFormat="1" ht="20.100000000000001" customHeight="1">
      <c r="A5652" s="88"/>
      <c r="B5652" s="89"/>
      <c r="C5652" s="90"/>
      <c r="D5652" s="91"/>
      <c r="E5652" s="92"/>
      <c r="F5652" s="89" t="s">
        <v>460</v>
      </c>
      <c r="G5652" s="89" t="s">
        <v>463</v>
      </c>
      <c r="H5652" s="89" t="s">
        <v>434</v>
      </c>
      <c r="I5652" s="88"/>
      <c r="J5652" s="93" t="s">
        <v>435</v>
      </c>
      <c r="K5652" s="235"/>
      <c r="L5652" s="235"/>
      <c r="M5652" s="235"/>
      <c r="N5652" s="251"/>
      <c r="O5652" s="251"/>
      <c r="P5652" s="251"/>
    </row>
    <row r="5653" spans="1:20" s="94" customFormat="1" ht="20.100000000000001" customHeight="1">
      <c r="A5653" s="88"/>
      <c r="B5653" s="89"/>
      <c r="C5653" s="90"/>
      <c r="D5653" s="91"/>
      <c r="E5653" s="92"/>
      <c r="F5653" s="89" t="s">
        <v>463</v>
      </c>
      <c r="G5653" s="89" t="s">
        <v>464</v>
      </c>
      <c r="H5653" s="89" t="s">
        <v>438</v>
      </c>
      <c r="I5653" s="88"/>
      <c r="J5653" s="93" t="s">
        <v>435</v>
      </c>
      <c r="K5653" s="235"/>
      <c r="L5653" s="235"/>
      <c r="M5653" s="235"/>
      <c r="N5653" s="251"/>
      <c r="O5653" s="251"/>
      <c r="P5653" s="251"/>
    </row>
    <row r="5654" spans="1:20" s="94" customFormat="1" ht="20.100000000000001" customHeight="1">
      <c r="A5654" s="88"/>
      <c r="B5654" s="89"/>
      <c r="C5654" s="90"/>
      <c r="D5654" s="91"/>
      <c r="E5654" s="92"/>
      <c r="F5654" s="89" t="s">
        <v>464</v>
      </c>
      <c r="G5654" s="89" t="s">
        <v>465</v>
      </c>
      <c r="H5654" s="89" t="s">
        <v>434</v>
      </c>
      <c r="I5654" s="88"/>
      <c r="J5654" s="93" t="s">
        <v>435</v>
      </c>
      <c r="K5654" s="235"/>
      <c r="L5654" s="235"/>
      <c r="M5654" s="235"/>
      <c r="N5654" s="251"/>
      <c r="O5654" s="251"/>
      <c r="P5654" s="251"/>
    </row>
    <row r="5655" spans="1:20" s="94" customFormat="1" ht="20.100000000000001" customHeight="1">
      <c r="A5655" s="88"/>
      <c r="B5655" s="89"/>
      <c r="C5655" s="90"/>
      <c r="D5655" s="91"/>
      <c r="E5655" s="92"/>
      <c r="F5655" s="89" t="s">
        <v>465</v>
      </c>
      <c r="G5655" s="89" t="s">
        <v>466</v>
      </c>
      <c r="H5655" s="89" t="s">
        <v>434</v>
      </c>
      <c r="I5655" s="88"/>
      <c r="J5655" s="93" t="s">
        <v>435</v>
      </c>
      <c r="K5655" s="235"/>
      <c r="L5655" s="235"/>
      <c r="M5655" s="235"/>
      <c r="N5655" s="251"/>
      <c r="O5655" s="251"/>
      <c r="P5655" s="251"/>
    </row>
    <row r="5656" spans="1:20" s="94" customFormat="1" ht="20.100000000000001" customHeight="1">
      <c r="A5656" s="88"/>
      <c r="B5656" s="89"/>
      <c r="C5656" s="90"/>
      <c r="D5656" s="91"/>
      <c r="E5656" s="92"/>
      <c r="F5656" s="89" t="s">
        <v>466</v>
      </c>
      <c r="G5656" s="89" t="s">
        <v>467</v>
      </c>
      <c r="H5656" s="89" t="s">
        <v>434</v>
      </c>
      <c r="I5656" s="88"/>
      <c r="J5656" s="93" t="s">
        <v>435</v>
      </c>
      <c r="K5656" s="235"/>
      <c r="L5656" s="235"/>
      <c r="M5656" s="235"/>
      <c r="N5656" s="251"/>
      <c r="O5656" s="251"/>
      <c r="P5656" s="251"/>
    </row>
    <row r="5657" spans="1:20" s="94" customFormat="1" ht="20.100000000000001" customHeight="1">
      <c r="A5657" s="88"/>
      <c r="B5657" s="89"/>
      <c r="C5657" s="90"/>
      <c r="D5657" s="91"/>
      <c r="E5657" s="92"/>
      <c r="F5657" s="89" t="s">
        <v>467</v>
      </c>
      <c r="G5657" s="89" t="s">
        <v>807</v>
      </c>
      <c r="H5657" s="89" t="s">
        <v>443</v>
      </c>
      <c r="I5657" s="88"/>
      <c r="J5657" s="93" t="s">
        <v>40</v>
      </c>
      <c r="K5657" s="235"/>
      <c r="L5657" s="235"/>
      <c r="M5657" s="235"/>
      <c r="N5657" s="251"/>
      <c r="O5657" s="251"/>
      <c r="P5657" s="251"/>
    </row>
    <row r="5658" spans="1:20" s="25" customFormat="1" ht="20.100000000000001" customHeight="1">
      <c r="A5658" s="20"/>
      <c r="B5658" s="44"/>
      <c r="C5658" s="41"/>
      <c r="D5658" s="42"/>
      <c r="E5658" s="43"/>
      <c r="F5658" s="44"/>
      <c r="G5658" s="44"/>
      <c r="H5658" s="44"/>
      <c r="I5658" s="20"/>
      <c r="J5658" s="24"/>
      <c r="K5658" s="226"/>
      <c r="L5658" s="226"/>
      <c r="M5658" s="226"/>
      <c r="N5658" s="239"/>
      <c r="O5658" s="239"/>
      <c r="P5658" s="239"/>
    </row>
    <row r="5659" spans="1:20" s="25" customFormat="1" ht="20.100000000000001" customHeight="1">
      <c r="A5659" s="20"/>
      <c r="B5659" s="44"/>
      <c r="C5659" s="41"/>
      <c r="D5659" s="42"/>
      <c r="E5659" s="43"/>
      <c r="F5659" s="44"/>
      <c r="G5659" s="44"/>
      <c r="H5659" s="44"/>
      <c r="I5659" s="20"/>
      <c r="J5659" s="24"/>
      <c r="K5659" s="226"/>
      <c r="L5659" s="226"/>
      <c r="M5659" s="226"/>
      <c r="N5659" s="239"/>
      <c r="O5659" s="239"/>
      <c r="P5659" s="239"/>
    </row>
    <row r="5660" spans="1:20" s="110" customFormat="1" ht="20.100000000000001" customHeight="1">
      <c r="A5660" s="104"/>
      <c r="B5660" s="105">
        <v>383</v>
      </c>
      <c r="C5660" s="106">
        <v>4.0369999999999999</v>
      </c>
      <c r="D5660" s="107" t="s">
        <v>391</v>
      </c>
      <c r="E5660" s="108">
        <v>3.68</v>
      </c>
      <c r="F5660" s="105" t="s">
        <v>433</v>
      </c>
      <c r="G5660" s="105" t="s">
        <v>447</v>
      </c>
      <c r="H5660" s="105" t="s">
        <v>434</v>
      </c>
      <c r="I5660" s="104"/>
      <c r="J5660" s="109" t="s">
        <v>435</v>
      </c>
      <c r="K5660" s="237" t="s">
        <v>434</v>
      </c>
      <c r="L5660" s="237">
        <f>COUNTIF(H5660:H5676,"B")</f>
        <v>16</v>
      </c>
      <c r="M5660" s="237">
        <v>200</v>
      </c>
      <c r="N5660" s="253">
        <f>L5660*M5660</f>
        <v>3200</v>
      </c>
      <c r="O5660" s="253">
        <v>80</v>
      </c>
      <c r="P5660" s="253">
        <f>O5660+N5660</f>
        <v>3280</v>
      </c>
      <c r="Q5660" s="111">
        <f>P5660/P5664</f>
        <v>0.89130434782608692</v>
      </c>
      <c r="R5660" s="111"/>
      <c r="S5660" s="111"/>
      <c r="T5660" s="111"/>
    </row>
    <row r="5661" spans="1:20" s="110" customFormat="1" ht="20.100000000000001" customHeight="1">
      <c r="A5661" s="104"/>
      <c r="B5661" s="105"/>
      <c r="C5661" s="106"/>
      <c r="D5661" s="107"/>
      <c r="E5661" s="108"/>
      <c r="F5661" s="105" t="s">
        <v>447</v>
      </c>
      <c r="G5661" s="105" t="s">
        <v>451</v>
      </c>
      <c r="H5661" s="105" t="s">
        <v>434</v>
      </c>
      <c r="I5661" s="104"/>
      <c r="J5661" s="109" t="s">
        <v>435</v>
      </c>
      <c r="K5661" s="237" t="s">
        <v>438</v>
      </c>
      <c r="L5661" s="237">
        <f>COUNTIF(H5660:H5678,"S")</f>
        <v>1</v>
      </c>
      <c r="M5661" s="237">
        <v>200</v>
      </c>
      <c r="N5661" s="253">
        <f>L5661*M5661</f>
        <v>200</v>
      </c>
      <c r="O5661" s="253"/>
      <c r="P5661" s="253">
        <f>N5661+O5661</f>
        <v>200</v>
      </c>
      <c r="Q5661" s="111">
        <f>P5661/P5664</f>
        <v>5.434782608695652E-2</v>
      </c>
      <c r="R5661" s="111"/>
      <c r="S5661" s="111"/>
      <c r="T5661" s="111"/>
    </row>
    <row r="5662" spans="1:20" s="110" customFormat="1" ht="20.100000000000001" customHeight="1">
      <c r="A5662" s="104"/>
      <c r="B5662" s="105"/>
      <c r="C5662" s="106"/>
      <c r="D5662" s="107"/>
      <c r="E5662" s="108"/>
      <c r="F5662" s="105" t="s">
        <v>451</v>
      </c>
      <c r="G5662" s="105" t="s">
        <v>454</v>
      </c>
      <c r="H5662" s="105" t="s">
        <v>434</v>
      </c>
      <c r="I5662" s="104"/>
      <c r="J5662" s="109" t="s">
        <v>435</v>
      </c>
      <c r="K5662" s="237" t="s">
        <v>440</v>
      </c>
      <c r="L5662" s="237">
        <f>COUNTIF(H5660:H5677,"RR")</f>
        <v>0</v>
      </c>
      <c r="M5662" s="237">
        <v>200</v>
      </c>
      <c r="N5662" s="253">
        <f>L5662*M5662</f>
        <v>0</v>
      </c>
      <c r="O5662" s="253"/>
      <c r="P5662" s="253">
        <f>N5662+O5662</f>
        <v>0</v>
      </c>
      <c r="Q5662" s="111">
        <f>P5662/P5664</f>
        <v>0</v>
      </c>
      <c r="R5662" s="111"/>
      <c r="S5662" s="111"/>
      <c r="T5662" s="111"/>
    </row>
    <row r="5663" spans="1:20" s="110" customFormat="1" ht="20.100000000000001" customHeight="1">
      <c r="A5663" s="104"/>
      <c r="B5663" s="105"/>
      <c r="C5663" s="106"/>
      <c r="D5663" s="107"/>
      <c r="E5663" s="108"/>
      <c r="F5663" s="105" t="s">
        <v>454</v>
      </c>
      <c r="G5663" s="105" t="s">
        <v>455</v>
      </c>
      <c r="H5663" s="105" t="s">
        <v>438</v>
      </c>
      <c r="I5663" s="104"/>
      <c r="J5663" s="109" t="s">
        <v>435</v>
      </c>
      <c r="K5663" s="237" t="s">
        <v>443</v>
      </c>
      <c r="L5663" s="237">
        <f>COUNTIF(H5660:H5678,"RB")</f>
        <v>1</v>
      </c>
      <c r="M5663" s="237">
        <v>200</v>
      </c>
      <c r="N5663" s="253">
        <f>L5663*M5663</f>
        <v>200</v>
      </c>
      <c r="O5663" s="253"/>
      <c r="P5663" s="253">
        <f>N5663+O5663</f>
        <v>200</v>
      </c>
      <c r="Q5663" s="111">
        <f>P5663/P5664</f>
        <v>5.434782608695652E-2</v>
      </c>
      <c r="R5663" s="111"/>
      <c r="S5663" s="111"/>
      <c r="T5663" s="111"/>
    </row>
    <row r="5664" spans="1:20" s="110" customFormat="1" ht="20.100000000000001" customHeight="1">
      <c r="A5664" s="104"/>
      <c r="B5664" s="105"/>
      <c r="C5664" s="106"/>
      <c r="D5664" s="107"/>
      <c r="E5664" s="108"/>
      <c r="F5664" s="105" t="s">
        <v>455</v>
      </c>
      <c r="G5664" s="105" t="s">
        <v>456</v>
      </c>
      <c r="H5664" s="105" t="s">
        <v>434</v>
      </c>
      <c r="I5664" s="104"/>
      <c r="J5664" s="109" t="s">
        <v>435</v>
      </c>
      <c r="K5664" s="237"/>
      <c r="L5664" s="237"/>
      <c r="M5664" s="237"/>
      <c r="N5664" s="253"/>
      <c r="O5664" s="253"/>
      <c r="P5664" s="253">
        <f>SUM(P5660:P5663)</f>
        <v>3680</v>
      </c>
      <c r="Q5664" s="111">
        <f>SUM(Q5660:Q5663)</f>
        <v>1</v>
      </c>
      <c r="R5664" s="111"/>
      <c r="S5664" s="111"/>
      <c r="T5664" s="111"/>
    </row>
    <row r="5665" spans="1:16" s="110" customFormat="1" ht="20.100000000000001" customHeight="1">
      <c r="A5665" s="104"/>
      <c r="B5665" s="105"/>
      <c r="C5665" s="106"/>
      <c r="D5665" s="107"/>
      <c r="E5665" s="108"/>
      <c r="F5665" s="105" t="s">
        <v>456</v>
      </c>
      <c r="G5665" s="105" t="s">
        <v>457</v>
      </c>
      <c r="H5665" s="105" t="s">
        <v>434</v>
      </c>
      <c r="I5665" s="104"/>
      <c r="J5665" s="109" t="s">
        <v>435</v>
      </c>
      <c r="K5665" s="237"/>
      <c r="L5665" s="237"/>
      <c r="M5665" s="237"/>
      <c r="N5665" s="253"/>
      <c r="O5665" s="253"/>
      <c r="P5665" s="253"/>
    </row>
    <row r="5666" spans="1:16" s="110" customFormat="1" ht="20.100000000000001" customHeight="1">
      <c r="A5666" s="104"/>
      <c r="B5666" s="105"/>
      <c r="C5666" s="106"/>
      <c r="D5666" s="107"/>
      <c r="E5666" s="108"/>
      <c r="F5666" s="105" t="s">
        <v>457</v>
      </c>
      <c r="G5666" s="105" t="s">
        <v>460</v>
      </c>
      <c r="H5666" s="105" t="s">
        <v>434</v>
      </c>
      <c r="I5666" s="104"/>
      <c r="J5666" s="109" t="s">
        <v>435</v>
      </c>
      <c r="K5666" s="237"/>
      <c r="L5666" s="237"/>
      <c r="M5666" s="237"/>
      <c r="N5666" s="253"/>
      <c r="O5666" s="253"/>
      <c r="P5666" s="253"/>
    </row>
    <row r="5667" spans="1:16" s="110" customFormat="1" ht="20.100000000000001" customHeight="1">
      <c r="A5667" s="104"/>
      <c r="B5667" s="105"/>
      <c r="C5667" s="106"/>
      <c r="D5667" s="107"/>
      <c r="E5667" s="108"/>
      <c r="F5667" s="105" t="s">
        <v>460</v>
      </c>
      <c r="G5667" s="105" t="s">
        <v>463</v>
      </c>
      <c r="H5667" s="105" t="s">
        <v>434</v>
      </c>
      <c r="I5667" s="104"/>
      <c r="J5667" s="109" t="s">
        <v>435</v>
      </c>
      <c r="K5667" s="237"/>
      <c r="L5667" s="237"/>
      <c r="M5667" s="237"/>
      <c r="N5667" s="253"/>
      <c r="O5667" s="253"/>
      <c r="P5667" s="253"/>
    </row>
    <row r="5668" spans="1:16" s="110" customFormat="1" ht="20.100000000000001" customHeight="1">
      <c r="A5668" s="104"/>
      <c r="B5668" s="105"/>
      <c r="C5668" s="106"/>
      <c r="D5668" s="107"/>
      <c r="E5668" s="108"/>
      <c r="F5668" s="105" t="s">
        <v>463</v>
      </c>
      <c r="G5668" s="105" t="s">
        <v>464</v>
      </c>
      <c r="H5668" s="105" t="s">
        <v>434</v>
      </c>
      <c r="I5668" s="104"/>
      <c r="J5668" s="109" t="s">
        <v>435</v>
      </c>
      <c r="K5668" s="237"/>
      <c r="L5668" s="237"/>
      <c r="M5668" s="237"/>
      <c r="N5668" s="253"/>
      <c r="O5668" s="253"/>
      <c r="P5668" s="253"/>
    </row>
    <row r="5669" spans="1:16" s="110" customFormat="1" ht="20.100000000000001" customHeight="1">
      <c r="A5669" s="104"/>
      <c r="B5669" s="105"/>
      <c r="C5669" s="106"/>
      <c r="D5669" s="107"/>
      <c r="E5669" s="108"/>
      <c r="F5669" s="105" t="s">
        <v>464</v>
      </c>
      <c r="G5669" s="105" t="s">
        <v>465</v>
      </c>
      <c r="H5669" s="105" t="s">
        <v>434</v>
      </c>
      <c r="I5669" s="104"/>
      <c r="J5669" s="109" t="s">
        <v>435</v>
      </c>
      <c r="K5669" s="237"/>
      <c r="L5669" s="237"/>
      <c r="M5669" s="237"/>
      <c r="N5669" s="253"/>
      <c r="O5669" s="253"/>
      <c r="P5669" s="253"/>
    </row>
    <row r="5670" spans="1:16" s="110" customFormat="1" ht="20.100000000000001" customHeight="1">
      <c r="A5670" s="104"/>
      <c r="B5670" s="105"/>
      <c r="C5670" s="106"/>
      <c r="D5670" s="107"/>
      <c r="E5670" s="108"/>
      <c r="F5670" s="105" t="s">
        <v>465</v>
      </c>
      <c r="G5670" s="105" t="s">
        <v>466</v>
      </c>
      <c r="H5670" s="105" t="s">
        <v>434</v>
      </c>
      <c r="I5670" s="104"/>
      <c r="J5670" s="109" t="s">
        <v>435</v>
      </c>
      <c r="K5670" s="237"/>
      <c r="L5670" s="237"/>
      <c r="M5670" s="237"/>
      <c r="N5670" s="253"/>
      <c r="O5670" s="253"/>
      <c r="P5670" s="253"/>
    </row>
    <row r="5671" spans="1:16" s="110" customFormat="1" ht="20.100000000000001" customHeight="1">
      <c r="A5671" s="104"/>
      <c r="B5671" s="105"/>
      <c r="C5671" s="106"/>
      <c r="D5671" s="107"/>
      <c r="E5671" s="108"/>
      <c r="F5671" s="105" t="s">
        <v>466</v>
      </c>
      <c r="G5671" s="105" t="s">
        <v>467</v>
      </c>
      <c r="H5671" s="105" t="s">
        <v>434</v>
      </c>
      <c r="I5671" s="104"/>
      <c r="J5671" s="109" t="s">
        <v>435</v>
      </c>
      <c r="K5671" s="237"/>
      <c r="L5671" s="237"/>
      <c r="M5671" s="237"/>
      <c r="N5671" s="253"/>
      <c r="O5671" s="253"/>
      <c r="P5671" s="253"/>
    </row>
    <row r="5672" spans="1:16" s="110" customFormat="1" ht="20.100000000000001" customHeight="1">
      <c r="A5672" s="104"/>
      <c r="B5672" s="105"/>
      <c r="C5672" s="106"/>
      <c r="D5672" s="107"/>
      <c r="E5672" s="108"/>
      <c r="F5672" s="105" t="s">
        <v>467</v>
      </c>
      <c r="G5672" s="105" t="s">
        <v>468</v>
      </c>
      <c r="H5672" s="105" t="s">
        <v>434</v>
      </c>
      <c r="I5672" s="104"/>
      <c r="J5672" s="109" t="s">
        <v>435</v>
      </c>
      <c r="K5672" s="237"/>
      <c r="L5672" s="237"/>
      <c r="M5672" s="237"/>
      <c r="N5672" s="253"/>
      <c r="O5672" s="253"/>
      <c r="P5672" s="253"/>
    </row>
    <row r="5673" spans="1:16" s="110" customFormat="1" ht="20.100000000000001" customHeight="1">
      <c r="A5673" s="104"/>
      <c r="B5673" s="105"/>
      <c r="C5673" s="106"/>
      <c r="D5673" s="107"/>
      <c r="E5673" s="108"/>
      <c r="F5673" s="105" t="s">
        <v>468</v>
      </c>
      <c r="G5673" s="105" t="s">
        <v>469</v>
      </c>
      <c r="H5673" s="105" t="s">
        <v>434</v>
      </c>
      <c r="I5673" s="104"/>
      <c r="J5673" s="109" t="s">
        <v>435</v>
      </c>
      <c r="K5673" s="237"/>
      <c r="L5673" s="237"/>
      <c r="M5673" s="237"/>
      <c r="N5673" s="253"/>
      <c r="O5673" s="253"/>
      <c r="P5673" s="253"/>
    </row>
    <row r="5674" spans="1:16" s="110" customFormat="1" ht="20.100000000000001" customHeight="1">
      <c r="A5674" s="104"/>
      <c r="B5674" s="105"/>
      <c r="C5674" s="106"/>
      <c r="D5674" s="107"/>
      <c r="E5674" s="108"/>
      <c r="F5674" s="105" t="s">
        <v>469</v>
      </c>
      <c r="G5674" s="105" t="s">
        <v>470</v>
      </c>
      <c r="H5674" s="105" t="s">
        <v>434</v>
      </c>
      <c r="I5674" s="104"/>
      <c r="J5674" s="109" t="s">
        <v>435</v>
      </c>
      <c r="K5674" s="237"/>
      <c r="L5674" s="237"/>
      <c r="M5674" s="237"/>
      <c r="N5674" s="253"/>
      <c r="O5674" s="253"/>
      <c r="P5674" s="253"/>
    </row>
    <row r="5675" spans="1:16" s="110" customFormat="1" ht="20.100000000000001" customHeight="1">
      <c r="A5675" s="104"/>
      <c r="B5675" s="105"/>
      <c r="C5675" s="106"/>
      <c r="D5675" s="107"/>
      <c r="E5675" s="108"/>
      <c r="F5675" s="105" t="s">
        <v>470</v>
      </c>
      <c r="G5675" s="105" t="s">
        <v>471</v>
      </c>
      <c r="H5675" s="105" t="s">
        <v>434</v>
      </c>
      <c r="I5675" s="104"/>
      <c r="J5675" s="109" t="s">
        <v>435</v>
      </c>
      <c r="K5675" s="237"/>
      <c r="L5675" s="237"/>
      <c r="M5675" s="237"/>
      <c r="N5675" s="253"/>
      <c r="O5675" s="253"/>
      <c r="P5675" s="253"/>
    </row>
    <row r="5676" spans="1:16" s="110" customFormat="1" ht="20.100000000000001" customHeight="1">
      <c r="A5676" s="104"/>
      <c r="B5676" s="105"/>
      <c r="C5676" s="106"/>
      <c r="D5676" s="107"/>
      <c r="E5676" s="108"/>
      <c r="F5676" s="105" t="s">
        <v>471</v>
      </c>
      <c r="G5676" s="105" t="s">
        <v>473</v>
      </c>
      <c r="H5676" s="105" t="s">
        <v>434</v>
      </c>
      <c r="I5676" s="104"/>
      <c r="J5676" s="109" t="s">
        <v>435</v>
      </c>
      <c r="K5676" s="237"/>
      <c r="L5676" s="237"/>
      <c r="M5676" s="237"/>
      <c r="N5676" s="253"/>
      <c r="O5676" s="253"/>
      <c r="P5676" s="253"/>
    </row>
    <row r="5677" spans="1:16" s="110" customFormat="1" ht="20.100000000000001" customHeight="1">
      <c r="A5677" s="104"/>
      <c r="B5677" s="105"/>
      <c r="C5677" s="106"/>
      <c r="D5677" s="107"/>
      <c r="E5677" s="108"/>
      <c r="F5677" s="105" t="s">
        <v>473</v>
      </c>
      <c r="G5677" s="105" t="s">
        <v>474</v>
      </c>
      <c r="H5677" s="105" t="s">
        <v>434</v>
      </c>
      <c r="I5677" s="104"/>
      <c r="J5677" s="109" t="s">
        <v>435</v>
      </c>
      <c r="K5677" s="237"/>
      <c r="L5677" s="237"/>
      <c r="M5677" s="237"/>
      <c r="N5677" s="253"/>
      <c r="O5677" s="253"/>
      <c r="P5677" s="253"/>
    </row>
    <row r="5678" spans="1:16" s="110" customFormat="1" ht="20.100000000000001" customHeight="1">
      <c r="A5678" s="104"/>
      <c r="B5678" s="105"/>
      <c r="C5678" s="106"/>
      <c r="D5678" s="107"/>
      <c r="E5678" s="108"/>
      <c r="F5678" s="105" t="s">
        <v>474</v>
      </c>
      <c r="G5678" s="105" t="s">
        <v>808</v>
      </c>
      <c r="H5678" s="105" t="s">
        <v>443</v>
      </c>
      <c r="I5678" s="104"/>
      <c r="J5678" s="109" t="s">
        <v>435</v>
      </c>
      <c r="K5678" s="237"/>
      <c r="L5678" s="237"/>
      <c r="M5678" s="237"/>
      <c r="N5678" s="253"/>
      <c r="O5678" s="253"/>
      <c r="P5678" s="253"/>
    </row>
    <row r="5679" spans="1:16" s="25" customFormat="1" ht="20.100000000000001" customHeight="1">
      <c r="A5679" s="20"/>
      <c r="B5679" s="44"/>
      <c r="C5679" s="41"/>
      <c r="D5679" s="42"/>
      <c r="E5679" s="43"/>
      <c r="F5679" s="44"/>
      <c r="G5679" s="44"/>
      <c r="H5679" s="44"/>
      <c r="I5679" s="20"/>
      <c r="J5679" s="24"/>
      <c r="K5679" s="226"/>
      <c r="L5679" s="226"/>
      <c r="M5679" s="226"/>
      <c r="N5679" s="239"/>
      <c r="O5679" s="239"/>
      <c r="P5679" s="239"/>
    </row>
    <row r="5680" spans="1:16" s="25" customFormat="1" ht="20.100000000000001" customHeight="1">
      <c r="A5680" s="20"/>
      <c r="B5680" s="44"/>
      <c r="C5680" s="41"/>
      <c r="D5680" s="42"/>
      <c r="E5680" s="43"/>
      <c r="F5680" s="44"/>
      <c r="G5680" s="44"/>
      <c r="H5680" s="44"/>
      <c r="I5680" s="20"/>
      <c r="J5680" s="24"/>
      <c r="K5680" s="226"/>
      <c r="L5680" s="226"/>
      <c r="M5680" s="226"/>
      <c r="N5680" s="239"/>
      <c r="O5680" s="239"/>
      <c r="P5680" s="239"/>
    </row>
    <row r="5681" spans="1:20" s="118" customFormat="1" ht="20.100000000000001" customHeight="1">
      <c r="A5681" s="112"/>
      <c r="B5681" s="113">
        <v>384</v>
      </c>
      <c r="C5681" s="114">
        <v>4.0380000000000003</v>
      </c>
      <c r="D5681" s="115" t="s">
        <v>392</v>
      </c>
      <c r="E5681" s="116">
        <v>3.8330000000000002</v>
      </c>
      <c r="F5681" s="113" t="s">
        <v>433</v>
      </c>
      <c r="G5681" s="113" t="s">
        <v>447</v>
      </c>
      <c r="H5681" s="113" t="s">
        <v>434</v>
      </c>
      <c r="I5681" s="112"/>
      <c r="J5681" s="117" t="s">
        <v>435</v>
      </c>
      <c r="K5681" s="238" t="s">
        <v>434</v>
      </c>
      <c r="L5681" s="238">
        <f>COUNTIF(H5681:H5700,"B")</f>
        <v>8</v>
      </c>
      <c r="M5681" s="238">
        <v>200</v>
      </c>
      <c r="N5681" s="254">
        <f>L5681*M5681</f>
        <v>1600</v>
      </c>
      <c r="O5681" s="254">
        <v>33</v>
      </c>
      <c r="P5681" s="254">
        <f>O5681+N5681</f>
        <v>1633</v>
      </c>
      <c r="Q5681" s="119">
        <f>P5681/P5685</f>
        <v>0.22577077284667496</v>
      </c>
      <c r="R5681" s="119"/>
      <c r="S5681" s="119"/>
      <c r="T5681" s="119"/>
    </row>
    <row r="5682" spans="1:20" s="118" customFormat="1" ht="20.100000000000001" customHeight="1">
      <c r="A5682" s="112"/>
      <c r="B5682" s="113"/>
      <c r="C5682" s="114"/>
      <c r="D5682" s="115"/>
      <c r="E5682" s="116"/>
      <c r="F5682" s="113" t="s">
        <v>447</v>
      </c>
      <c r="G5682" s="113" t="s">
        <v>451</v>
      </c>
      <c r="H5682" s="113" t="s">
        <v>434</v>
      </c>
      <c r="I5682" s="112"/>
      <c r="J5682" s="117" t="s">
        <v>435</v>
      </c>
      <c r="K5682" s="238" t="s">
        <v>438</v>
      </c>
      <c r="L5682" s="238">
        <f>COUNTIF(H5681:H5699,"S")</f>
        <v>8</v>
      </c>
      <c r="M5682" s="238">
        <v>200</v>
      </c>
      <c r="N5682" s="254">
        <f>L5682*M5682</f>
        <v>1600</v>
      </c>
      <c r="O5682" s="254"/>
      <c r="P5682" s="254">
        <f>N5682+O5682</f>
        <v>1600</v>
      </c>
      <c r="Q5682" s="119">
        <f>P5682/P5685</f>
        <v>0.22120835061523572</v>
      </c>
      <c r="R5682" s="119"/>
      <c r="S5682" s="119"/>
      <c r="T5682" s="119"/>
    </row>
    <row r="5683" spans="1:20" s="118" customFormat="1" ht="20.100000000000001" customHeight="1">
      <c r="A5683" s="112"/>
      <c r="B5683" s="113"/>
      <c r="C5683" s="114"/>
      <c r="D5683" s="115"/>
      <c r="E5683" s="116"/>
      <c r="F5683" s="113" t="s">
        <v>451</v>
      </c>
      <c r="G5683" s="113" t="s">
        <v>454</v>
      </c>
      <c r="H5683" s="113" t="s">
        <v>434</v>
      </c>
      <c r="I5683" s="112"/>
      <c r="J5683" s="117" t="s">
        <v>435</v>
      </c>
      <c r="K5683" s="238" t="s">
        <v>440</v>
      </c>
      <c r="L5683" s="238">
        <f>COUNTIF(H5681:H50708,"RR")</f>
        <v>17</v>
      </c>
      <c r="M5683" s="238">
        <v>200</v>
      </c>
      <c r="N5683" s="254">
        <f>L5683*M5683</f>
        <v>3400</v>
      </c>
      <c r="O5683" s="254"/>
      <c r="P5683" s="254">
        <f>N5683+O5683</f>
        <v>3400</v>
      </c>
      <c r="Q5683" s="119">
        <f>P5683/P5685</f>
        <v>0.47006774505737592</v>
      </c>
      <c r="R5683" s="119"/>
      <c r="S5683" s="119"/>
      <c r="T5683" s="119"/>
    </row>
    <row r="5684" spans="1:20" s="118" customFormat="1" ht="20.100000000000001" customHeight="1">
      <c r="A5684" s="112"/>
      <c r="B5684" s="113"/>
      <c r="C5684" s="114"/>
      <c r="D5684" s="115"/>
      <c r="E5684" s="116"/>
      <c r="F5684" s="113" t="s">
        <v>454</v>
      </c>
      <c r="G5684" s="113" t="s">
        <v>455</v>
      </c>
      <c r="H5684" s="113" t="s">
        <v>434</v>
      </c>
      <c r="I5684" s="112"/>
      <c r="J5684" s="117" t="s">
        <v>435</v>
      </c>
      <c r="K5684" s="238" t="s">
        <v>443</v>
      </c>
      <c r="L5684" s="238">
        <f>COUNTIF(H5681:H5700,"RB")</f>
        <v>3</v>
      </c>
      <c r="M5684" s="238">
        <v>200</v>
      </c>
      <c r="N5684" s="254">
        <f>L5684*M5684</f>
        <v>600</v>
      </c>
      <c r="O5684" s="254"/>
      <c r="P5684" s="254">
        <f>N5684+O5684</f>
        <v>600</v>
      </c>
      <c r="Q5684" s="119">
        <f>P5684/P5685</f>
        <v>8.2953131480713399E-2</v>
      </c>
      <c r="R5684" s="119"/>
      <c r="S5684" s="119"/>
      <c r="T5684" s="119"/>
    </row>
    <row r="5685" spans="1:20" s="118" customFormat="1" ht="20.100000000000001" customHeight="1">
      <c r="A5685" s="112"/>
      <c r="B5685" s="113"/>
      <c r="C5685" s="114"/>
      <c r="D5685" s="115"/>
      <c r="E5685" s="116"/>
      <c r="F5685" s="113" t="s">
        <v>455</v>
      </c>
      <c r="G5685" s="113" t="s">
        <v>456</v>
      </c>
      <c r="H5685" s="113" t="s">
        <v>434</v>
      </c>
      <c r="I5685" s="112"/>
      <c r="J5685" s="117" t="s">
        <v>435</v>
      </c>
      <c r="K5685" s="238"/>
      <c r="L5685" s="238"/>
      <c r="M5685" s="238"/>
      <c r="N5685" s="254"/>
      <c r="O5685" s="254"/>
      <c r="P5685" s="254">
        <f>SUM(P5681:P5684)</f>
        <v>7233</v>
      </c>
      <c r="Q5685" s="119">
        <f>SUM(Q5681:Q5684)</f>
        <v>1</v>
      </c>
      <c r="R5685" s="119"/>
      <c r="S5685" s="119"/>
      <c r="T5685" s="119"/>
    </row>
    <row r="5686" spans="1:20" s="118" customFormat="1" ht="20.100000000000001" customHeight="1">
      <c r="A5686" s="112"/>
      <c r="B5686" s="113"/>
      <c r="C5686" s="114"/>
      <c r="D5686" s="115"/>
      <c r="E5686" s="116"/>
      <c r="F5686" s="113" t="s">
        <v>456</v>
      </c>
      <c r="G5686" s="113" t="s">
        <v>457</v>
      </c>
      <c r="H5686" s="113" t="s">
        <v>434</v>
      </c>
      <c r="I5686" s="112"/>
      <c r="J5686" s="117" t="s">
        <v>435</v>
      </c>
      <c r="K5686" s="238"/>
      <c r="L5686" s="238"/>
      <c r="M5686" s="238"/>
      <c r="N5686" s="254"/>
      <c r="O5686" s="254"/>
      <c r="P5686" s="254"/>
    </row>
    <row r="5687" spans="1:20" s="118" customFormat="1" ht="20.100000000000001" customHeight="1">
      <c r="A5687" s="112"/>
      <c r="B5687" s="113"/>
      <c r="C5687" s="114"/>
      <c r="D5687" s="115"/>
      <c r="E5687" s="116"/>
      <c r="F5687" s="113" t="s">
        <v>457</v>
      </c>
      <c r="G5687" s="113" t="s">
        <v>460</v>
      </c>
      <c r="H5687" s="113" t="s">
        <v>438</v>
      </c>
      <c r="I5687" s="112"/>
      <c r="J5687" s="117" t="s">
        <v>435</v>
      </c>
      <c r="K5687" s="238"/>
      <c r="L5687" s="238"/>
      <c r="M5687" s="238"/>
      <c r="N5687" s="254"/>
      <c r="O5687" s="254"/>
      <c r="P5687" s="254"/>
    </row>
    <row r="5688" spans="1:20" s="118" customFormat="1" ht="20.100000000000001" customHeight="1">
      <c r="A5688" s="112"/>
      <c r="B5688" s="113"/>
      <c r="C5688" s="114"/>
      <c r="D5688" s="115"/>
      <c r="E5688" s="116"/>
      <c r="F5688" s="113" t="s">
        <v>460</v>
      </c>
      <c r="G5688" s="113" t="s">
        <v>463</v>
      </c>
      <c r="H5688" s="113" t="s">
        <v>443</v>
      </c>
      <c r="I5688" s="112"/>
      <c r="J5688" s="117" t="s">
        <v>40</v>
      </c>
      <c r="K5688" s="238"/>
      <c r="L5688" s="238"/>
      <c r="M5688" s="238"/>
      <c r="N5688" s="254"/>
      <c r="O5688" s="254"/>
      <c r="P5688" s="254"/>
    </row>
    <row r="5689" spans="1:20" s="118" customFormat="1" ht="20.100000000000001" customHeight="1">
      <c r="A5689" s="112"/>
      <c r="B5689" s="113"/>
      <c r="C5689" s="114"/>
      <c r="D5689" s="115"/>
      <c r="E5689" s="116"/>
      <c r="F5689" s="113" t="s">
        <v>463</v>
      </c>
      <c r="G5689" s="113" t="s">
        <v>464</v>
      </c>
      <c r="H5689" s="113" t="s">
        <v>443</v>
      </c>
      <c r="I5689" s="112"/>
      <c r="J5689" s="117" t="s">
        <v>40</v>
      </c>
      <c r="K5689" s="238"/>
      <c r="L5689" s="238"/>
      <c r="M5689" s="238"/>
      <c r="N5689" s="254"/>
      <c r="O5689" s="254"/>
      <c r="P5689" s="254"/>
    </row>
    <row r="5690" spans="1:20" s="118" customFormat="1" ht="20.100000000000001" customHeight="1">
      <c r="A5690" s="112"/>
      <c r="B5690" s="113"/>
      <c r="C5690" s="114"/>
      <c r="D5690" s="115"/>
      <c r="E5690" s="116"/>
      <c r="F5690" s="113" t="s">
        <v>464</v>
      </c>
      <c r="G5690" s="113" t="s">
        <v>465</v>
      </c>
      <c r="H5690" s="113" t="s">
        <v>438</v>
      </c>
      <c r="I5690" s="112"/>
      <c r="J5690" s="117" t="s">
        <v>435</v>
      </c>
      <c r="K5690" s="238"/>
      <c r="L5690" s="238"/>
      <c r="M5690" s="238"/>
      <c r="N5690" s="254"/>
      <c r="O5690" s="254"/>
      <c r="P5690" s="254"/>
    </row>
    <row r="5691" spans="1:20" s="118" customFormat="1" ht="20.100000000000001" customHeight="1">
      <c r="A5691" s="112"/>
      <c r="B5691" s="113"/>
      <c r="C5691" s="114"/>
      <c r="D5691" s="115"/>
      <c r="E5691" s="116"/>
      <c r="F5691" s="113" t="s">
        <v>465</v>
      </c>
      <c r="G5691" s="113" t="s">
        <v>466</v>
      </c>
      <c r="H5691" s="113" t="s">
        <v>438</v>
      </c>
      <c r="I5691" s="112"/>
      <c r="J5691" s="117" t="s">
        <v>435</v>
      </c>
      <c r="K5691" s="238"/>
      <c r="L5691" s="238"/>
      <c r="M5691" s="238"/>
      <c r="N5691" s="254"/>
      <c r="O5691" s="254"/>
      <c r="P5691" s="254"/>
    </row>
    <row r="5692" spans="1:20" s="118" customFormat="1" ht="20.100000000000001" customHeight="1">
      <c r="A5692" s="112"/>
      <c r="B5692" s="113"/>
      <c r="C5692" s="114"/>
      <c r="D5692" s="115"/>
      <c r="E5692" s="116"/>
      <c r="F5692" s="113" t="s">
        <v>466</v>
      </c>
      <c r="G5692" s="113" t="s">
        <v>467</v>
      </c>
      <c r="H5692" s="113" t="s">
        <v>438</v>
      </c>
      <c r="I5692" s="112"/>
      <c r="J5692" s="117" t="s">
        <v>435</v>
      </c>
      <c r="K5692" s="238"/>
      <c r="L5692" s="238"/>
      <c r="M5692" s="238"/>
      <c r="N5692" s="254"/>
      <c r="O5692" s="254"/>
      <c r="P5692" s="254"/>
    </row>
    <row r="5693" spans="1:20" s="118" customFormat="1" ht="20.100000000000001" customHeight="1">
      <c r="A5693" s="112"/>
      <c r="B5693" s="113"/>
      <c r="C5693" s="114"/>
      <c r="D5693" s="115"/>
      <c r="E5693" s="116"/>
      <c r="F5693" s="113" t="s">
        <v>467</v>
      </c>
      <c r="G5693" s="113" t="s">
        <v>468</v>
      </c>
      <c r="H5693" s="113" t="s">
        <v>434</v>
      </c>
      <c r="I5693" s="112"/>
      <c r="J5693" s="117" t="s">
        <v>435</v>
      </c>
      <c r="K5693" s="238"/>
      <c r="L5693" s="238"/>
      <c r="M5693" s="238"/>
      <c r="N5693" s="254"/>
      <c r="O5693" s="254"/>
      <c r="P5693" s="254"/>
    </row>
    <row r="5694" spans="1:20" s="118" customFormat="1" ht="20.100000000000001" customHeight="1">
      <c r="A5694" s="112"/>
      <c r="B5694" s="113"/>
      <c r="C5694" s="114"/>
      <c r="D5694" s="115"/>
      <c r="E5694" s="116"/>
      <c r="F5694" s="113" t="s">
        <v>468</v>
      </c>
      <c r="G5694" s="113" t="s">
        <v>469</v>
      </c>
      <c r="H5694" s="113" t="s">
        <v>434</v>
      </c>
      <c r="I5694" s="112"/>
      <c r="J5694" s="117" t="s">
        <v>435</v>
      </c>
      <c r="K5694" s="238"/>
      <c r="L5694" s="238"/>
      <c r="M5694" s="238"/>
      <c r="N5694" s="254"/>
      <c r="O5694" s="254"/>
      <c r="P5694" s="254"/>
    </row>
    <row r="5695" spans="1:20" s="118" customFormat="1" ht="20.100000000000001" customHeight="1">
      <c r="A5695" s="112"/>
      <c r="B5695" s="113"/>
      <c r="C5695" s="114"/>
      <c r="D5695" s="115"/>
      <c r="E5695" s="116"/>
      <c r="F5695" s="113" t="s">
        <v>469</v>
      </c>
      <c r="G5695" s="113" t="s">
        <v>470</v>
      </c>
      <c r="H5695" s="113" t="s">
        <v>443</v>
      </c>
      <c r="I5695" s="112"/>
      <c r="J5695" s="117" t="s">
        <v>40</v>
      </c>
      <c r="K5695" s="238"/>
      <c r="L5695" s="238"/>
      <c r="M5695" s="238"/>
      <c r="N5695" s="254"/>
      <c r="O5695" s="254"/>
      <c r="P5695" s="254"/>
    </row>
    <row r="5696" spans="1:20" s="118" customFormat="1" ht="20.100000000000001" customHeight="1">
      <c r="A5696" s="112"/>
      <c r="B5696" s="113"/>
      <c r="C5696" s="114"/>
      <c r="D5696" s="115"/>
      <c r="E5696" s="116"/>
      <c r="F5696" s="113" t="s">
        <v>470</v>
      </c>
      <c r="G5696" s="113" t="s">
        <v>471</v>
      </c>
      <c r="H5696" s="113" t="s">
        <v>438</v>
      </c>
      <c r="I5696" s="112"/>
      <c r="J5696" s="117" t="s">
        <v>435</v>
      </c>
      <c r="K5696" s="238"/>
      <c r="L5696" s="238"/>
      <c r="M5696" s="238"/>
      <c r="N5696" s="254"/>
      <c r="O5696" s="254"/>
      <c r="P5696" s="254"/>
    </row>
    <row r="5697" spans="1:20" s="118" customFormat="1" ht="20.100000000000001" customHeight="1">
      <c r="A5697" s="112"/>
      <c r="B5697" s="113"/>
      <c r="C5697" s="114"/>
      <c r="D5697" s="115"/>
      <c r="E5697" s="116"/>
      <c r="F5697" s="113" t="s">
        <v>471</v>
      </c>
      <c r="G5697" s="113" t="s">
        <v>473</v>
      </c>
      <c r="H5697" s="113" t="s">
        <v>438</v>
      </c>
      <c r="I5697" s="112"/>
      <c r="J5697" s="117" t="s">
        <v>435</v>
      </c>
      <c r="K5697" s="238"/>
      <c r="L5697" s="238"/>
      <c r="M5697" s="238"/>
      <c r="N5697" s="254"/>
      <c r="O5697" s="254"/>
      <c r="P5697" s="254"/>
    </row>
    <row r="5698" spans="1:20" s="118" customFormat="1" ht="20.100000000000001" customHeight="1">
      <c r="A5698" s="112"/>
      <c r="B5698" s="113"/>
      <c r="C5698" s="114"/>
      <c r="D5698" s="115"/>
      <c r="E5698" s="116"/>
      <c r="F5698" s="113" t="s">
        <v>473</v>
      </c>
      <c r="G5698" s="113" t="s">
        <v>474</v>
      </c>
      <c r="H5698" s="113" t="s">
        <v>438</v>
      </c>
      <c r="I5698" s="112"/>
      <c r="J5698" s="117" t="s">
        <v>435</v>
      </c>
      <c r="K5698" s="238"/>
      <c r="L5698" s="238"/>
      <c r="M5698" s="238"/>
      <c r="N5698" s="254"/>
      <c r="O5698" s="254"/>
      <c r="P5698" s="254"/>
    </row>
    <row r="5699" spans="1:20" s="118" customFormat="1" ht="20.100000000000001" customHeight="1">
      <c r="A5699" s="112"/>
      <c r="B5699" s="113"/>
      <c r="C5699" s="114"/>
      <c r="D5699" s="115"/>
      <c r="E5699" s="116"/>
      <c r="F5699" s="113" t="s">
        <v>474</v>
      </c>
      <c r="G5699" s="113" t="s">
        <v>475</v>
      </c>
      <c r="H5699" s="113" t="s">
        <v>438</v>
      </c>
      <c r="I5699" s="112"/>
      <c r="J5699" s="117" t="s">
        <v>435</v>
      </c>
      <c r="K5699" s="238"/>
      <c r="L5699" s="238"/>
      <c r="M5699" s="238"/>
      <c r="N5699" s="254"/>
      <c r="O5699" s="254"/>
      <c r="P5699" s="254"/>
    </row>
    <row r="5700" spans="1:20" s="118" customFormat="1" ht="20.100000000000001" customHeight="1">
      <c r="A5700" s="112"/>
      <c r="B5700" s="113"/>
      <c r="C5700" s="114"/>
      <c r="D5700" s="115"/>
      <c r="E5700" s="116"/>
      <c r="F5700" s="113" t="s">
        <v>475</v>
      </c>
      <c r="G5700" s="113" t="s">
        <v>809</v>
      </c>
      <c r="H5700" s="113" t="s">
        <v>438</v>
      </c>
      <c r="I5700" s="112"/>
      <c r="J5700" s="117" t="s">
        <v>435</v>
      </c>
      <c r="K5700" s="238"/>
      <c r="L5700" s="238"/>
      <c r="M5700" s="238"/>
      <c r="N5700" s="254"/>
      <c r="O5700" s="254"/>
      <c r="P5700" s="254"/>
    </row>
    <row r="5701" spans="1:20" s="25" customFormat="1" ht="20.100000000000001" customHeight="1">
      <c r="A5701" s="20"/>
      <c r="B5701" s="44"/>
      <c r="C5701" s="41"/>
      <c r="D5701" s="42"/>
      <c r="E5701" s="43"/>
      <c r="F5701" s="44"/>
      <c r="G5701" s="44"/>
      <c r="H5701" s="44"/>
      <c r="I5701" s="20"/>
      <c r="J5701" s="24"/>
      <c r="K5701" s="226"/>
      <c r="L5701" s="226"/>
      <c r="M5701" s="226"/>
      <c r="N5701" s="239"/>
      <c r="O5701" s="239"/>
      <c r="P5701" s="239"/>
    </row>
    <row r="5702" spans="1:20" s="25" customFormat="1" ht="20.100000000000001" customHeight="1">
      <c r="A5702" s="20"/>
      <c r="B5702" s="44"/>
      <c r="C5702" s="41"/>
      <c r="D5702" s="42"/>
      <c r="E5702" s="43"/>
      <c r="F5702" s="44"/>
      <c r="G5702" s="44"/>
      <c r="H5702" s="44"/>
      <c r="I5702" s="20"/>
      <c r="J5702" s="24"/>
      <c r="K5702" s="226"/>
      <c r="L5702" s="226"/>
      <c r="M5702" s="226"/>
      <c r="N5702" s="239"/>
      <c r="O5702" s="239"/>
      <c r="P5702" s="239"/>
    </row>
    <row r="5703" spans="1:20" s="118" customFormat="1" ht="20.100000000000001" customHeight="1">
      <c r="A5703" s="112"/>
      <c r="B5703" s="113">
        <v>385</v>
      </c>
      <c r="C5703" s="114">
        <v>4.0389999999999997</v>
      </c>
      <c r="D5703" s="115" t="s">
        <v>393</v>
      </c>
      <c r="E5703" s="116">
        <v>2.93</v>
      </c>
      <c r="F5703" s="113" t="s">
        <v>433</v>
      </c>
      <c r="G5703" s="113" t="s">
        <v>447</v>
      </c>
      <c r="H5703" s="113" t="s">
        <v>438</v>
      </c>
      <c r="I5703" s="112"/>
      <c r="J5703" s="117" t="s">
        <v>435</v>
      </c>
      <c r="K5703" s="238" t="s">
        <v>434</v>
      </c>
      <c r="L5703" s="238">
        <f>COUNTIF(H5703:H5717,"B")</f>
        <v>6</v>
      </c>
      <c r="M5703" s="238">
        <v>200</v>
      </c>
      <c r="N5703" s="254">
        <f>L5703*M5703</f>
        <v>1200</v>
      </c>
      <c r="O5703" s="254">
        <v>130</v>
      </c>
      <c r="P5703" s="254">
        <f>O5703+N5703</f>
        <v>1330</v>
      </c>
      <c r="Q5703" s="119">
        <f>P5703/P5707</f>
        <v>0.4539249146757679</v>
      </c>
      <c r="R5703" s="119"/>
      <c r="S5703" s="119"/>
      <c r="T5703" s="119"/>
    </row>
    <row r="5704" spans="1:20" s="118" customFormat="1" ht="20.100000000000001" customHeight="1">
      <c r="A5704" s="112"/>
      <c r="B5704" s="113"/>
      <c r="C5704" s="114"/>
      <c r="D5704" s="115"/>
      <c r="E5704" s="116"/>
      <c r="F5704" s="113" t="s">
        <v>447</v>
      </c>
      <c r="G5704" s="113" t="s">
        <v>451</v>
      </c>
      <c r="H5704" s="113" t="s">
        <v>438</v>
      </c>
      <c r="I5704" s="112"/>
      <c r="J5704" s="117" t="s">
        <v>435</v>
      </c>
      <c r="K5704" s="238" t="s">
        <v>438</v>
      </c>
      <c r="L5704" s="238">
        <f>COUNTIF(H5703:H5714,"S")</f>
        <v>7</v>
      </c>
      <c r="M5704" s="238">
        <v>200</v>
      </c>
      <c r="N5704" s="254">
        <f>L5704*M5704</f>
        <v>1400</v>
      </c>
      <c r="O5704" s="254"/>
      <c r="P5704" s="254">
        <f>N5704+O5704</f>
        <v>1400</v>
      </c>
      <c r="Q5704" s="119">
        <f>P5704/P5707</f>
        <v>0.47781569965870307</v>
      </c>
      <c r="R5704" s="119"/>
      <c r="S5704" s="119"/>
      <c r="T5704" s="119"/>
    </row>
    <row r="5705" spans="1:20" s="118" customFormat="1" ht="20.100000000000001" customHeight="1">
      <c r="A5705" s="112"/>
      <c r="B5705" s="113"/>
      <c r="C5705" s="114"/>
      <c r="D5705" s="115"/>
      <c r="E5705" s="116"/>
      <c r="F5705" s="113" t="s">
        <v>451</v>
      </c>
      <c r="G5705" s="113" t="s">
        <v>454</v>
      </c>
      <c r="H5705" s="113" t="s">
        <v>438</v>
      </c>
      <c r="I5705" s="112"/>
      <c r="J5705" s="117" t="s">
        <v>435</v>
      </c>
      <c r="K5705" s="238" t="s">
        <v>440</v>
      </c>
      <c r="L5705" s="238">
        <f>COUNTIF(H5703:H5717,"RR")</f>
        <v>0</v>
      </c>
      <c r="M5705" s="238">
        <v>200</v>
      </c>
      <c r="N5705" s="254">
        <f>L5705*M5705</f>
        <v>0</v>
      </c>
      <c r="O5705" s="254"/>
      <c r="P5705" s="254">
        <f>N5705+O5705</f>
        <v>0</v>
      </c>
      <c r="Q5705" s="119">
        <f>P5705/P5707</f>
        <v>0</v>
      </c>
      <c r="R5705" s="119"/>
      <c r="S5705" s="119"/>
      <c r="T5705" s="119"/>
    </row>
    <row r="5706" spans="1:20" s="118" customFormat="1" ht="20.100000000000001" customHeight="1">
      <c r="A5706" s="112"/>
      <c r="B5706" s="113"/>
      <c r="C5706" s="114"/>
      <c r="D5706" s="115"/>
      <c r="E5706" s="116"/>
      <c r="F5706" s="113" t="s">
        <v>454</v>
      </c>
      <c r="G5706" s="113" t="s">
        <v>455</v>
      </c>
      <c r="H5706" s="113" t="s">
        <v>438</v>
      </c>
      <c r="I5706" s="112"/>
      <c r="J5706" s="117" t="s">
        <v>435</v>
      </c>
      <c r="K5706" s="238" t="s">
        <v>443</v>
      </c>
      <c r="L5706" s="238">
        <f>COUNTIF(H5703:H5717,"RB")</f>
        <v>1</v>
      </c>
      <c r="M5706" s="238">
        <v>200</v>
      </c>
      <c r="N5706" s="254">
        <f>L5706*M5706</f>
        <v>200</v>
      </c>
      <c r="O5706" s="254"/>
      <c r="P5706" s="254">
        <f>N5706+O5706</f>
        <v>200</v>
      </c>
      <c r="Q5706" s="119">
        <f>P5706/P5707</f>
        <v>6.8259385665529013E-2</v>
      </c>
      <c r="R5706" s="119"/>
      <c r="S5706" s="119"/>
      <c r="T5706" s="119"/>
    </row>
    <row r="5707" spans="1:20" s="118" customFormat="1" ht="20.100000000000001" customHeight="1">
      <c r="A5707" s="112"/>
      <c r="B5707" s="113"/>
      <c r="C5707" s="114"/>
      <c r="D5707" s="115"/>
      <c r="E5707" s="116"/>
      <c r="F5707" s="113" t="s">
        <v>455</v>
      </c>
      <c r="G5707" s="113" t="s">
        <v>456</v>
      </c>
      <c r="H5707" s="113" t="s">
        <v>443</v>
      </c>
      <c r="I5707" s="112"/>
      <c r="J5707" s="117" t="s">
        <v>40</v>
      </c>
      <c r="K5707" s="238"/>
      <c r="L5707" s="238"/>
      <c r="M5707" s="238"/>
      <c r="N5707" s="254"/>
      <c r="O5707" s="254"/>
      <c r="P5707" s="254">
        <f>SUM(P5703:P5706)</f>
        <v>2930</v>
      </c>
      <c r="Q5707" s="119">
        <f>SUM(Q5703:Q5706)</f>
        <v>1</v>
      </c>
      <c r="R5707" s="119"/>
      <c r="S5707" s="119"/>
      <c r="T5707" s="119"/>
    </row>
    <row r="5708" spans="1:20" s="118" customFormat="1" ht="20.100000000000001" customHeight="1">
      <c r="A5708" s="112"/>
      <c r="B5708" s="113"/>
      <c r="C5708" s="114"/>
      <c r="D5708" s="115"/>
      <c r="E5708" s="116"/>
      <c r="F5708" s="113" t="s">
        <v>456</v>
      </c>
      <c r="G5708" s="113" t="s">
        <v>457</v>
      </c>
      <c r="H5708" s="113" t="s">
        <v>438</v>
      </c>
      <c r="I5708" s="112"/>
      <c r="J5708" s="117" t="s">
        <v>435</v>
      </c>
      <c r="K5708" s="238"/>
      <c r="L5708" s="238"/>
      <c r="M5708" s="238"/>
      <c r="N5708" s="254"/>
      <c r="O5708" s="254"/>
      <c r="P5708" s="254"/>
    </row>
    <row r="5709" spans="1:20" s="118" customFormat="1" ht="20.100000000000001" customHeight="1">
      <c r="A5709" s="112"/>
      <c r="B5709" s="113"/>
      <c r="C5709" s="114"/>
      <c r="D5709" s="115"/>
      <c r="E5709" s="116"/>
      <c r="F5709" s="113" t="s">
        <v>457</v>
      </c>
      <c r="G5709" s="113" t="s">
        <v>460</v>
      </c>
      <c r="H5709" s="113" t="s">
        <v>438</v>
      </c>
      <c r="I5709" s="112"/>
      <c r="J5709" s="117" t="s">
        <v>435</v>
      </c>
      <c r="K5709" s="238"/>
      <c r="L5709" s="238"/>
      <c r="M5709" s="238"/>
      <c r="N5709" s="254"/>
      <c r="O5709" s="254"/>
      <c r="P5709" s="254"/>
    </row>
    <row r="5710" spans="1:20" s="118" customFormat="1" ht="20.100000000000001" customHeight="1">
      <c r="A5710" s="112"/>
      <c r="B5710" s="113"/>
      <c r="C5710" s="114"/>
      <c r="D5710" s="115"/>
      <c r="E5710" s="116"/>
      <c r="F5710" s="113" t="s">
        <v>460</v>
      </c>
      <c r="G5710" s="113" t="s">
        <v>463</v>
      </c>
      <c r="H5710" s="113" t="s">
        <v>434</v>
      </c>
      <c r="I5710" s="112"/>
      <c r="J5710" s="117" t="s">
        <v>435</v>
      </c>
      <c r="K5710" s="238"/>
      <c r="L5710" s="238"/>
      <c r="M5710" s="238"/>
      <c r="N5710" s="254"/>
      <c r="O5710" s="254"/>
      <c r="P5710" s="254"/>
    </row>
    <row r="5711" spans="1:20" s="118" customFormat="1" ht="20.100000000000001" customHeight="1">
      <c r="A5711" s="112"/>
      <c r="B5711" s="113"/>
      <c r="C5711" s="114"/>
      <c r="D5711" s="115"/>
      <c r="E5711" s="116"/>
      <c r="F5711" s="113" t="s">
        <v>463</v>
      </c>
      <c r="G5711" s="113" t="s">
        <v>464</v>
      </c>
      <c r="H5711" s="113" t="s">
        <v>434</v>
      </c>
      <c r="I5711" s="112"/>
      <c r="J5711" s="117" t="s">
        <v>435</v>
      </c>
      <c r="K5711" s="238"/>
      <c r="L5711" s="238"/>
      <c r="M5711" s="238"/>
      <c r="N5711" s="254"/>
      <c r="O5711" s="254"/>
      <c r="P5711" s="254"/>
    </row>
    <row r="5712" spans="1:20" s="118" customFormat="1" ht="20.100000000000001" customHeight="1">
      <c r="A5712" s="112"/>
      <c r="B5712" s="113"/>
      <c r="C5712" s="114"/>
      <c r="D5712" s="115"/>
      <c r="E5712" s="116"/>
      <c r="F5712" s="113" t="s">
        <v>464</v>
      </c>
      <c r="G5712" s="113" t="s">
        <v>465</v>
      </c>
      <c r="H5712" s="113" t="s">
        <v>434</v>
      </c>
      <c r="I5712" s="112"/>
      <c r="J5712" s="117" t="s">
        <v>435</v>
      </c>
      <c r="K5712" s="238"/>
      <c r="L5712" s="238"/>
      <c r="M5712" s="238"/>
      <c r="N5712" s="254"/>
      <c r="O5712" s="254"/>
      <c r="P5712" s="254"/>
    </row>
    <row r="5713" spans="1:20" s="118" customFormat="1" ht="20.100000000000001" customHeight="1">
      <c r="A5713" s="112"/>
      <c r="B5713" s="113"/>
      <c r="C5713" s="114"/>
      <c r="D5713" s="115"/>
      <c r="E5713" s="116"/>
      <c r="F5713" s="113" t="s">
        <v>465</v>
      </c>
      <c r="G5713" s="113" t="s">
        <v>466</v>
      </c>
      <c r="H5713" s="113" t="s">
        <v>434</v>
      </c>
      <c r="I5713" s="112"/>
      <c r="J5713" s="117" t="s">
        <v>435</v>
      </c>
      <c r="K5713" s="238"/>
      <c r="L5713" s="238"/>
      <c r="M5713" s="238"/>
      <c r="N5713" s="254"/>
      <c r="O5713" s="254"/>
      <c r="P5713" s="254"/>
    </row>
    <row r="5714" spans="1:20" s="118" customFormat="1" ht="20.100000000000001" customHeight="1">
      <c r="A5714" s="112"/>
      <c r="B5714" s="113"/>
      <c r="C5714" s="114"/>
      <c r="D5714" s="115"/>
      <c r="E5714" s="116"/>
      <c r="F5714" s="113" t="s">
        <v>466</v>
      </c>
      <c r="G5714" s="113" t="s">
        <v>467</v>
      </c>
      <c r="H5714" s="113" t="s">
        <v>438</v>
      </c>
      <c r="I5714" s="112"/>
      <c r="J5714" s="117" t="s">
        <v>435</v>
      </c>
      <c r="K5714" s="238"/>
      <c r="L5714" s="238"/>
      <c r="M5714" s="238"/>
      <c r="N5714" s="254"/>
      <c r="O5714" s="254"/>
      <c r="P5714" s="254"/>
    </row>
    <row r="5715" spans="1:20" s="118" customFormat="1" ht="20.100000000000001" customHeight="1">
      <c r="A5715" s="112"/>
      <c r="B5715" s="113"/>
      <c r="C5715" s="114"/>
      <c r="D5715" s="115"/>
      <c r="E5715" s="116"/>
      <c r="F5715" s="113" t="s">
        <v>467</v>
      </c>
      <c r="G5715" s="113" t="s">
        <v>468</v>
      </c>
      <c r="H5715" s="113" t="s">
        <v>438</v>
      </c>
      <c r="I5715" s="112"/>
      <c r="J5715" s="117" t="s">
        <v>435</v>
      </c>
      <c r="K5715" s="238"/>
      <c r="L5715" s="238"/>
      <c r="M5715" s="238"/>
      <c r="N5715" s="254"/>
      <c r="O5715" s="254"/>
      <c r="P5715" s="254"/>
    </row>
    <row r="5716" spans="1:20" s="118" customFormat="1" ht="20.100000000000001" customHeight="1">
      <c r="A5716" s="112"/>
      <c r="B5716" s="113"/>
      <c r="C5716" s="114"/>
      <c r="D5716" s="115"/>
      <c r="E5716" s="116"/>
      <c r="F5716" s="113" t="s">
        <v>468</v>
      </c>
      <c r="G5716" s="113" t="s">
        <v>469</v>
      </c>
      <c r="H5716" s="113" t="s">
        <v>434</v>
      </c>
      <c r="I5716" s="112"/>
      <c r="J5716" s="117" t="s">
        <v>435</v>
      </c>
      <c r="K5716" s="238"/>
      <c r="L5716" s="238"/>
      <c r="M5716" s="238"/>
      <c r="N5716" s="254"/>
      <c r="O5716" s="254"/>
      <c r="P5716" s="254"/>
    </row>
    <row r="5717" spans="1:20" s="118" customFormat="1" ht="20.100000000000001" customHeight="1">
      <c r="A5717" s="112"/>
      <c r="B5717" s="113"/>
      <c r="C5717" s="114"/>
      <c r="D5717" s="115"/>
      <c r="E5717" s="116"/>
      <c r="F5717" s="113" t="s">
        <v>469</v>
      </c>
      <c r="G5717" s="113" t="s">
        <v>810</v>
      </c>
      <c r="H5717" s="113" t="s">
        <v>434</v>
      </c>
      <c r="I5717" s="112"/>
      <c r="J5717" s="117" t="s">
        <v>435</v>
      </c>
      <c r="K5717" s="238"/>
      <c r="L5717" s="238"/>
      <c r="M5717" s="238"/>
      <c r="N5717" s="254"/>
      <c r="O5717" s="254"/>
      <c r="P5717" s="254"/>
    </row>
    <row r="5718" spans="1:20" s="25" customFormat="1" ht="20.100000000000001" customHeight="1">
      <c r="A5718" s="20"/>
      <c r="B5718" s="44"/>
      <c r="C5718" s="41"/>
      <c r="D5718" s="42"/>
      <c r="E5718" s="43"/>
      <c r="F5718" s="44"/>
      <c r="G5718" s="44"/>
      <c r="H5718" s="44"/>
      <c r="I5718" s="20"/>
      <c r="J5718" s="24"/>
      <c r="K5718" s="226"/>
      <c r="L5718" s="226"/>
      <c r="M5718" s="226"/>
      <c r="N5718" s="239"/>
      <c r="O5718" s="239"/>
      <c r="P5718" s="239"/>
    </row>
    <row r="5719" spans="1:20" s="25" customFormat="1" ht="20.100000000000001" customHeight="1">
      <c r="A5719" s="20"/>
      <c r="B5719" s="44"/>
      <c r="C5719" s="41"/>
      <c r="D5719" s="42"/>
      <c r="E5719" s="43"/>
      <c r="F5719" s="44"/>
      <c r="G5719" s="44"/>
      <c r="H5719" s="44"/>
      <c r="I5719" s="20"/>
      <c r="J5719" s="24"/>
      <c r="K5719" s="226"/>
      <c r="L5719" s="226"/>
      <c r="M5719" s="226"/>
      <c r="N5719" s="239"/>
      <c r="O5719" s="239"/>
      <c r="P5719" s="239"/>
    </row>
    <row r="5720" spans="1:20" s="118" customFormat="1" ht="20.100000000000001" customHeight="1">
      <c r="A5720" s="112"/>
      <c r="B5720" s="113">
        <v>386</v>
      </c>
      <c r="C5720" s="114">
        <v>4.04</v>
      </c>
      <c r="D5720" s="115" t="s">
        <v>394</v>
      </c>
      <c r="E5720" s="116">
        <v>2.15</v>
      </c>
      <c r="F5720" s="113" t="s">
        <v>433</v>
      </c>
      <c r="G5720" s="113" t="s">
        <v>447</v>
      </c>
      <c r="H5720" s="113" t="s">
        <v>443</v>
      </c>
      <c r="I5720" s="112"/>
      <c r="J5720" s="117" t="s">
        <v>40</v>
      </c>
      <c r="K5720" s="238" t="s">
        <v>434</v>
      </c>
      <c r="L5720" s="238">
        <f>COUNTIF(H5720:H5730,"B")</f>
        <v>2</v>
      </c>
      <c r="M5720" s="238">
        <v>200</v>
      </c>
      <c r="N5720" s="254">
        <f>L5720*M5720</f>
        <v>400</v>
      </c>
      <c r="O5720" s="254">
        <v>150</v>
      </c>
      <c r="P5720" s="254">
        <f>O5720+N5720</f>
        <v>550</v>
      </c>
      <c r="Q5720" s="119">
        <f>P5720/P5724</f>
        <v>0.2558139534883721</v>
      </c>
      <c r="R5720" s="119"/>
      <c r="S5720" s="119"/>
      <c r="T5720" s="119"/>
    </row>
    <row r="5721" spans="1:20" s="118" customFormat="1" ht="20.100000000000001" customHeight="1">
      <c r="A5721" s="112"/>
      <c r="B5721" s="113"/>
      <c r="C5721" s="114"/>
      <c r="D5721" s="115"/>
      <c r="E5721" s="116"/>
      <c r="F5721" s="113" t="s">
        <v>447</v>
      </c>
      <c r="G5721" s="113" t="s">
        <v>451</v>
      </c>
      <c r="H5721" s="113" t="s">
        <v>443</v>
      </c>
      <c r="I5721" s="112"/>
      <c r="J5721" s="117" t="s">
        <v>40</v>
      </c>
      <c r="K5721" s="238" t="s">
        <v>438</v>
      </c>
      <c r="L5721" s="238">
        <f>COUNTIF(H5720:H5730,"S")</f>
        <v>2</v>
      </c>
      <c r="M5721" s="238">
        <v>200</v>
      </c>
      <c r="N5721" s="254">
        <f>L5721*M5721</f>
        <v>400</v>
      </c>
      <c r="O5721" s="254"/>
      <c r="P5721" s="254">
        <f>N5721+O5721</f>
        <v>400</v>
      </c>
      <c r="Q5721" s="119">
        <f>P5721/P5724</f>
        <v>0.18604651162790697</v>
      </c>
      <c r="R5721" s="119"/>
      <c r="S5721" s="119"/>
      <c r="T5721" s="119"/>
    </row>
    <row r="5722" spans="1:20" s="118" customFormat="1" ht="20.100000000000001" customHeight="1">
      <c r="A5722" s="112"/>
      <c r="B5722" s="113"/>
      <c r="C5722" s="114"/>
      <c r="D5722" s="115"/>
      <c r="E5722" s="116"/>
      <c r="F5722" s="113" t="s">
        <v>451</v>
      </c>
      <c r="G5722" s="113" t="s">
        <v>454</v>
      </c>
      <c r="H5722" s="113" t="s">
        <v>443</v>
      </c>
      <c r="I5722" s="112"/>
      <c r="J5722" s="117" t="s">
        <v>40</v>
      </c>
      <c r="K5722" s="238" t="s">
        <v>440</v>
      </c>
      <c r="L5722" s="238">
        <f>COUNTIF(H5720:H5730,"RR")</f>
        <v>0</v>
      </c>
      <c r="M5722" s="238">
        <v>200</v>
      </c>
      <c r="N5722" s="254">
        <f>L5722*M5722</f>
        <v>0</v>
      </c>
      <c r="O5722" s="254"/>
      <c r="P5722" s="254">
        <f>N5722+O5722</f>
        <v>0</v>
      </c>
      <c r="Q5722" s="119">
        <f>P5722/P5724</f>
        <v>0</v>
      </c>
      <c r="R5722" s="119"/>
      <c r="S5722" s="119"/>
      <c r="T5722" s="119"/>
    </row>
    <row r="5723" spans="1:20" s="118" customFormat="1" ht="20.100000000000001" customHeight="1">
      <c r="A5723" s="112"/>
      <c r="B5723" s="113"/>
      <c r="C5723" s="114"/>
      <c r="D5723" s="115"/>
      <c r="E5723" s="116"/>
      <c r="F5723" s="113" t="s">
        <v>454</v>
      </c>
      <c r="G5723" s="113" t="s">
        <v>455</v>
      </c>
      <c r="H5723" s="113" t="s">
        <v>443</v>
      </c>
      <c r="I5723" s="112"/>
      <c r="J5723" s="117" t="s">
        <v>40</v>
      </c>
      <c r="K5723" s="238" t="s">
        <v>443</v>
      </c>
      <c r="L5723" s="238">
        <f>COUNTIF(H5720:H5729,"RB")</f>
        <v>6</v>
      </c>
      <c r="M5723" s="238">
        <v>200</v>
      </c>
      <c r="N5723" s="254">
        <f>L5723*M5723</f>
        <v>1200</v>
      </c>
      <c r="O5723" s="254"/>
      <c r="P5723" s="254">
        <f>N5723+O5723</f>
        <v>1200</v>
      </c>
      <c r="Q5723" s="119">
        <f>P5723/P5724</f>
        <v>0.55813953488372092</v>
      </c>
      <c r="R5723" s="119"/>
      <c r="S5723" s="119"/>
      <c r="T5723" s="119"/>
    </row>
    <row r="5724" spans="1:20" s="118" customFormat="1" ht="20.100000000000001" customHeight="1">
      <c r="A5724" s="112"/>
      <c r="B5724" s="113"/>
      <c r="C5724" s="114"/>
      <c r="D5724" s="115"/>
      <c r="E5724" s="116"/>
      <c r="F5724" s="113" t="s">
        <v>455</v>
      </c>
      <c r="G5724" s="113" t="s">
        <v>456</v>
      </c>
      <c r="H5724" s="113" t="s">
        <v>443</v>
      </c>
      <c r="I5724" s="112"/>
      <c r="J5724" s="117" t="s">
        <v>40</v>
      </c>
      <c r="K5724" s="238"/>
      <c r="L5724" s="238"/>
      <c r="M5724" s="238"/>
      <c r="N5724" s="254"/>
      <c r="O5724" s="254"/>
      <c r="P5724" s="254">
        <f>SUM(P5720:P5723)</f>
        <v>2150</v>
      </c>
      <c r="Q5724" s="119">
        <f>SUM(Q5720:Q5723)</f>
        <v>1</v>
      </c>
      <c r="R5724" s="119"/>
      <c r="S5724" s="119"/>
      <c r="T5724" s="119"/>
    </row>
    <row r="5725" spans="1:20" s="118" customFormat="1" ht="20.100000000000001" customHeight="1">
      <c r="A5725" s="112"/>
      <c r="B5725" s="113"/>
      <c r="C5725" s="114"/>
      <c r="D5725" s="115"/>
      <c r="E5725" s="116"/>
      <c r="F5725" s="113" t="s">
        <v>456</v>
      </c>
      <c r="G5725" s="113" t="s">
        <v>457</v>
      </c>
      <c r="H5725" s="113" t="s">
        <v>443</v>
      </c>
      <c r="I5725" s="112"/>
      <c r="J5725" s="117" t="s">
        <v>40</v>
      </c>
      <c r="K5725" s="238"/>
      <c r="L5725" s="238"/>
      <c r="M5725" s="238"/>
      <c r="N5725" s="254"/>
      <c r="O5725" s="254"/>
      <c r="P5725" s="254"/>
    </row>
    <row r="5726" spans="1:20" s="118" customFormat="1" ht="20.100000000000001" customHeight="1">
      <c r="A5726" s="112"/>
      <c r="B5726" s="113"/>
      <c r="C5726" s="114"/>
      <c r="D5726" s="115"/>
      <c r="E5726" s="116"/>
      <c r="F5726" s="113" t="s">
        <v>457</v>
      </c>
      <c r="G5726" s="113" t="s">
        <v>460</v>
      </c>
      <c r="H5726" s="113" t="s">
        <v>434</v>
      </c>
      <c r="I5726" s="112"/>
      <c r="J5726" s="117" t="s">
        <v>435</v>
      </c>
      <c r="K5726" s="238"/>
      <c r="L5726" s="238"/>
      <c r="M5726" s="238"/>
      <c r="N5726" s="254"/>
      <c r="O5726" s="254"/>
      <c r="P5726" s="254"/>
    </row>
    <row r="5727" spans="1:20" s="118" customFormat="1" ht="20.100000000000001" customHeight="1">
      <c r="A5727" s="112"/>
      <c r="B5727" s="113"/>
      <c r="C5727" s="114"/>
      <c r="D5727" s="115"/>
      <c r="E5727" s="116"/>
      <c r="F5727" s="113" t="s">
        <v>460</v>
      </c>
      <c r="G5727" s="113" t="s">
        <v>463</v>
      </c>
      <c r="H5727" s="113" t="s">
        <v>434</v>
      </c>
      <c r="I5727" s="112"/>
      <c r="J5727" s="117" t="s">
        <v>435</v>
      </c>
      <c r="K5727" s="238"/>
      <c r="L5727" s="238"/>
      <c r="M5727" s="238"/>
      <c r="N5727" s="254"/>
      <c r="O5727" s="254"/>
      <c r="P5727" s="254"/>
    </row>
    <row r="5728" spans="1:20" s="118" customFormat="1" ht="20.100000000000001" customHeight="1">
      <c r="A5728" s="112"/>
      <c r="B5728" s="113"/>
      <c r="C5728" s="114"/>
      <c r="D5728" s="115"/>
      <c r="E5728" s="116"/>
      <c r="F5728" s="113" t="s">
        <v>463</v>
      </c>
      <c r="G5728" s="113" t="s">
        <v>464</v>
      </c>
      <c r="H5728" s="113" t="s">
        <v>438</v>
      </c>
      <c r="I5728" s="112"/>
      <c r="J5728" s="117" t="s">
        <v>435</v>
      </c>
      <c r="K5728" s="238"/>
      <c r="L5728" s="238"/>
      <c r="M5728" s="238"/>
      <c r="N5728" s="254"/>
      <c r="O5728" s="254"/>
      <c r="P5728" s="254"/>
    </row>
    <row r="5729" spans="1:20" s="118" customFormat="1" ht="20.100000000000001" customHeight="1">
      <c r="A5729" s="112"/>
      <c r="B5729" s="113"/>
      <c r="C5729" s="114"/>
      <c r="D5729" s="115"/>
      <c r="E5729" s="116"/>
      <c r="F5729" s="113" t="s">
        <v>464</v>
      </c>
      <c r="G5729" s="113" t="s">
        <v>465</v>
      </c>
      <c r="H5729" s="113" t="s">
        <v>438</v>
      </c>
      <c r="I5729" s="112"/>
      <c r="J5729" s="117" t="s">
        <v>435</v>
      </c>
      <c r="K5729" s="238"/>
      <c r="L5729" s="238"/>
      <c r="M5729" s="238"/>
      <c r="N5729" s="254"/>
      <c r="O5729" s="254"/>
      <c r="P5729" s="254"/>
    </row>
    <row r="5730" spans="1:20" s="118" customFormat="1" ht="20.100000000000001" customHeight="1">
      <c r="A5730" s="112"/>
      <c r="B5730" s="113"/>
      <c r="C5730" s="114"/>
      <c r="D5730" s="115"/>
      <c r="E5730" s="116"/>
      <c r="F5730" s="113" t="s">
        <v>465</v>
      </c>
      <c r="G5730" s="113" t="s">
        <v>811</v>
      </c>
      <c r="H5730" s="113" t="s">
        <v>443</v>
      </c>
      <c r="I5730" s="112"/>
      <c r="J5730" s="117" t="s">
        <v>40</v>
      </c>
      <c r="K5730" s="238"/>
      <c r="L5730" s="238"/>
      <c r="M5730" s="238"/>
      <c r="N5730" s="254"/>
      <c r="O5730" s="254"/>
      <c r="P5730" s="254"/>
    </row>
    <row r="5731" spans="1:20" s="25" customFormat="1" ht="20.100000000000001" customHeight="1">
      <c r="A5731" s="20"/>
      <c r="B5731" s="44"/>
      <c r="C5731" s="41"/>
      <c r="D5731" s="42"/>
      <c r="E5731" s="43"/>
      <c r="F5731" s="44"/>
      <c r="G5731" s="44"/>
      <c r="H5731" s="44"/>
      <c r="I5731" s="20"/>
      <c r="J5731" s="24"/>
      <c r="K5731" s="226"/>
      <c r="L5731" s="226"/>
      <c r="M5731" s="226"/>
      <c r="N5731" s="239"/>
      <c r="O5731" s="239"/>
      <c r="P5731" s="239"/>
    </row>
    <row r="5732" spans="1:20" s="25" customFormat="1" ht="20.100000000000001" customHeight="1">
      <c r="A5732" s="20"/>
      <c r="B5732" s="44"/>
      <c r="C5732" s="41"/>
      <c r="D5732" s="42"/>
      <c r="E5732" s="43"/>
      <c r="F5732" s="44"/>
      <c r="G5732" s="44"/>
      <c r="H5732" s="44"/>
      <c r="I5732" s="20"/>
      <c r="J5732" s="24"/>
      <c r="K5732" s="226"/>
      <c r="L5732" s="226"/>
      <c r="M5732" s="226"/>
      <c r="N5732" s="239"/>
      <c r="O5732" s="239"/>
      <c r="P5732" s="239"/>
    </row>
    <row r="5733" spans="1:20" s="118" customFormat="1" ht="20.100000000000001" customHeight="1">
      <c r="A5733" s="112"/>
      <c r="B5733" s="113">
        <v>387</v>
      </c>
      <c r="C5733" s="114">
        <v>4.0410000000000004</v>
      </c>
      <c r="D5733" s="115" t="s">
        <v>395</v>
      </c>
      <c r="E5733" s="116">
        <v>6</v>
      </c>
      <c r="F5733" s="113" t="s">
        <v>433</v>
      </c>
      <c r="G5733" s="113" t="s">
        <v>447</v>
      </c>
      <c r="H5733" s="113" t="s">
        <v>434</v>
      </c>
      <c r="I5733" s="112"/>
      <c r="J5733" s="117" t="s">
        <v>435</v>
      </c>
      <c r="K5733" s="238" t="s">
        <v>434</v>
      </c>
      <c r="L5733" s="238">
        <f>COUNTIF(H5733:H5762,"B")</f>
        <v>30</v>
      </c>
      <c r="M5733" s="238">
        <v>200</v>
      </c>
      <c r="N5733" s="254">
        <f>L5733*M5733</f>
        <v>6000</v>
      </c>
      <c r="O5733" s="254"/>
      <c r="P5733" s="254">
        <f>O5733+N5733</f>
        <v>6000</v>
      </c>
      <c r="Q5733" s="119">
        <f>P5733/P5737</f>
        <v>1</v>
      </c>
      <c r="R5733" s="119"/>
      <c r="S5733" s="119"/>
      <c r="T5733" s="119"/>
    </row>
    <row r="5734" spans="1:20" s="118" customFormat="1" ht="20.100000000000001" customHeight="1">
      <c r="A5734" s="112"/>
      <c r="B5734" s="113"/>
      <c r="C5734" s="114"/>
      <c r="D5734" s="115"/>
      <c r="E5734" s="116"/>
      <c r="F5734" s="113" t="s">
        <v>447</v>
      </c>
      <c r="G5734" s="113" t="s">
        <v>451</v>
      </c>
      <c r="H5734" s="113" t="s">
        <v>434</v>
      </c>
      <c r="I5734" s="112"/>
      <c r="J5734" s="117" t="s">
        <v>435</v>
      </c>
      <c r="K5734" s="238" t="s">
        <v>438</v>
      </c>
      <c r="L5734" s="238">
        <f>COUNTIF(H5733:H5762,"S")</f>
        <v>0</v>
      </c>
      <c r="M5734" s="238">
        <v>200</v>
      </c>
      <c r="N5734" s="254">
        <f>L5734*M5734</f>
        <v>0</v>
      </c>
      <c r="O5734" s="254"/>
      <c r="P5734" s="254">
        <f>N5734+O5734</f>
        <v>0</v>
      </c>
      <c r="Q5734" s="119">
        <f>P5734/P5737</f>
        <v>0</v>
      </c>
      <c r="R5734" s="119"/>
      <c r="S5734" s="119"/>
      <c r="T5734" s="119"/>
    </row>
    <row r="5735" spans="1:20" s="118" customFormat="1" ht="20.100000000000001" customHeight="1">
      <c r="A5735" s="112"/>
      <c r="B5735" s="113"/>
      <c r="C5735" s="114"/>
      <c r="D5735" s="115"/>
      <c r="E5735" s="116"/>
      <c r="F5735" s="113" t="s">
        <v>451</v>
      </c>
      <c r="G5735" s="113" t="s">
        <v>454</v>
      </c>
      <c r="H5735" s="113" t="s">
        <v>434</v>
      </c>
      <c r="I5735" s="112"/>
      <c r="J5735" s="117" t="s">
        <v>435</v>
      </c>
      <c r="K5735" s="238" t="s">
        <v>440</v>
      </c>
      <c r="L5735" s="238">
        <f>COUNTIF(H5733:H5762,"RR")</f>
        <v>0</v>
      </c>
      <c r="M5735" s="238">
        <v>200</v>
      </c>
      <c r="N5735" s="254">
        <f>L5735*M5735</f>
        <v>0</v>
      </c>
      <c r="O5735" s="254"/>
      <c r="P5735" s="254">
        <f>N5735+O5735</f>
        <v>0</v>
      </c>
      <c r="Q5735" s="119">
        <f>P5735/P5737</f>
        <v>0</v>
      </c>
      <c r="R5735" s="119"/>
      <c r="S5735" s="119"/>
      <c r="T5735" s="119"/>
    </row>
    <row r="5736" spans="1:20" s="118" customFormat="1" ht="20.100000000000001" customHeight="1">
      <c r="A5736" s="112"/>
      <c r="B5736" s="113"/>
      <c r="C5736" s="114"/>
      <c r="D5736" s="115"/>
      <c r="E5736" s="116"/>
      <c r="F5736" s="113" t="s">
        <v>454</v>
      </c>
      <c r="G5736" s="113" t="s">
        <v>455</v>
      </c>
      <c r="H5736" s="113" t="s">
        <v>434</v>
      </c>
      <c r="I5736" s="112"/>
      <c r="J5736" s="117" t="s">
        <v>435</v>
      </c>
      <c r="K5736" s="238" t="s">
        <v>443</v>
      </c>
      <c r="L5736" s="238">
        <f>COUNTIF(H5733:H5762,"RB")</f>
        <v>0</v>
      </c>
      <c r="M5736" s="238">
        <v>200</v>
      </c>
      <c r="N5736" s="254">
        <f>L5736*M5736</f>
        <v>0</v>
      </c>
      <c r="O5736" s="254"/>
      <c r="P5736" s="254">
        <f>N5736+O5736</f>
        <v>0</v>
      </c>
      <c r="Q5736" s="119">
        <f>P5736/P5737</f>
        <v>0</v>
      </c>
      <c r="R5736" s="119"/>
      <c r="S5736" s="119"/>
      <c r="T5736" s="119"/>
    </row>
    <row r="5737" spans="1:20" s="118" customFormat="1" ht="20.100000000000001" customHeight="1">
      <c r="A5737" s="112"/>
      <c r="B5737" s="113"/>
      <c r="C5737" s="114"/>
      <c r="D5737" s="115"/>
      <c r="E5737" s="116"/>
      <c r="F5737" s="113" t="s">
        <v>455</v>
      </c>
      <c r="G5737" s="113" t="s">
        <v>456</v>
      </c>
      <c r="H5737" s="113" t="s">
        <v>434</v>
      </c>
      <c r="I5737" s="112"/>
      <c r="J5737" s="117" t="s">
        <v>435</v>
      </c>
      <c r="K5737" s="238"/>
      <c r="L5737" s="238"/>
      <c r="M5737" s="238"/>
      <c r="N5737" s="254"/>
      <c r="O5737" s="254"/>
      <c r="P5737" s="254">
        <f>SUM(P5733:P5736)</f>
        <v>6000</v>
      </c>
      <c r="Q5737" s="119">
        <f>SUM(Q5733:Q5736)</f>
        <v>1</v>
      </c>
      <c r="R5737" s="119"/>
      <c r="S5737" s="119"/>
      <c r="T5737" s="119"/>
    </row>
    <row r="5738" spans="1:20" s="118" customFormat="1" ht="20.100000000000001" customHeight="1">
      <c r="A5738" s="112"/>
      <c r="B5738" s="113"/>
      <c r="C5738" s="114"/>
      <c r="D5738" s="115"/>
      <c r="E5738" s="116"/>
      <c r="F5738" s="113" t="s">
        <v>456</v>
      </c>
      <c r="G5738" s="113" t="s">
        <v>457</v>
      </c>
      <c r="H5738" s="113" t="s">
        <v>434</v>
      </c>
      <c r="I5738" s="112"/>
      <c r="J5738" s="117" t="s">
        <v>435</v>
      </c>
      <c r="K5738" s="238"/>
      <c r="L5738" s="238"/>
      <c r="M5738" s="238"/>
      <c r="N5738" s="254"/>
      <c r="O5738" s="254"/>
      <c r="P5738" s="254"/>
    </row>
    <row r="5739" spans="1:20" s="118" customFormat="1" ht="20.100000000000001" customHeight="1">
      <c r="A5739" s="112"/>
      <c r="B5739" s="113"/>
      <c r="C5739" s="114"/>
      <c r="D5739" s="115"/>
      <c r="E5739" s="116"/>
      <c r="F5739" s="113" t="s">
        <v>457</v>
      </c>
      <c r="G5739" s="113" t="s">
        <v>460</v>
      </c>
      <c r="H5739" s="113" t="s">
        <v>434</v>
      </c>
      <c r="I5739" s="112"/>
      <c r="J5739" s="117" t="s">
        <v>435</v>
      </c>
      <c r="K5739" s="238"/>
      <c r="L5739" s="238"/>
      <c r="M5739" s="238"/>
      <c r="N5739" s="254"/>
      <c r="O5739" s="254"/>
      <c r="P5739" s="254"/>
    </row>
    <row r="5740" spans="1:20" s="118" customFormat="1" ht="20.100000000000001" customHeight="1">
      <c r="A5740" s="112"/>
      <c r="B5740" s="113"/>
      <c r="C5740" s="114"/>
      <c r="D5740" s="115"/>
      <c r="E5740" s="116"/>
      <c r="F5740" s="113" t="s">
        <v>460</v>
      </c>
      <c r="G5740" s="113" t="s">
        <v>463</v>
      </c>
      <c r="H5740" s="113" t="s">
        <v>434</v>
      </c>
      <c r="I5740" s="112"/>
      <c r="J5740" s="117" t="s">
        <v>435</v>
      </c>
      <c r="K5740" s="238"/>
      <c r="L5740" s="238"/>
      <c r="M5740" s="238"/>
      <c r="N5740" s="254"/>
      <c r="O5740" s="254"/>
      <c r="P5740" s="254"/>
    </row>
    <row r="5741" spans="1:20" s="118" customFormat="1" ht="20.100000000000001" customHeight="1">
      <c r="A5741" s="112"/>
      <c r="B5741" s="113"/>
      <c r="C5741" s="114"/>
      <c r="D5741" s="115"/>
      <c r="E5741" s="116"/>
      <c r="F5741" s="113" t="s">
        <v>463</v>
      </c>
      <c r="G5741" s="113" t="s">
        <v>464</v>
      </c>
      <c r="H5741" s="113" t="s">
        <v>434</v>
      </c>
      <c r="I5741" s="112"/>
      <c r="J5741" s="117" t="s">
        <v>435</v>
      </c>
      <c r="K5741" s="238"/>
      <c r="L5741" s="238"/>
      <c r="M5741" s="238"/>
      <c r="N5741" s="254"/>
      <c r="O5741" s="254"/>
      <c r="P5741" s="254"/>
    </row>
    <row r="5742" spans="1:20" s="118" customFormat="1" ht="20.100000000000001" customHeight="1">
      <c r="A5742" s="112"/>
      <c r="B5742" s="113"/>
      <c r="C5742" s="114"/>
      <c r="D5742" s="115"/>
      <c r="E5742" s="116"/>
      <c r="F5742" s="113" t="s">
        <v>464</v>
      </c>
      <c r="G5742" s="113" t="s">
        <v>465</v>
      </c>
      <c r="H5742" s="113" t="s">
        <v>434</v>
      </c>
      <c r="I5742" s="112"/>
      <c r="J5742" s="117" t="s">
        <v>435</v>
      </c>
      <c r="K5742" s="238"/>
      <c r="L5742" s="238"/>
      <c r="M5742" s="238"/>
      <c r="N5742" s="254"/>
      <c r="O5742" s="254"/>
      <c r="P5742" s="254"/>
    </row>
    <row r="5743" spans="1:20" s="118" customFormat="1" ht="20.100000000000001" customHeight="1">
      <c r="A5743" s="112"/>
      <c r="B5743" s="113"/>
      <c r="C5743" s="114"/>
      <c r="D5743" s="115"/>
      <c r="E5743" s="116"/>
      <c r="F5743" s="113" t="s">
        <v>465</v>
      </c>
      <c r="G5743" s="113" t="s">
        <v>466</v>
      </c>
      <c r="H5743" s="113" t="s">
        <v>434</v>
      </c>
      <c r="I5743" s="112"/>
      <c r="J5743" s="117" t="s">
        <v>435</v>
      </c>
      <c r="K5743" s="238"/>
      <c r="L5743" s="238"/>
      <c r="M5743" s="238"/>
      <c r="N5743" s="254"/>
      <c r="O5743" s="254"/>
      <c r="P5743" s="254"/>
    </row>
    <row r="5744" spans="1:20" s="118" customFormat="1" ht="20.100000000000001" customHeight="1">
      <c r="A5744" s="112"/>
      <c r="B5744" s="113"/>
      <c r="C5744" s="114"/>
      <c r="D5744" s="115"/>
      <c r="E5744" s="116"/>
      <c r="F5744" s="113" t="s">
        <v>466</v>
      </c>
      <c r="G5744" s="113" t="s">
        <v>467</v>
      </c>
      <c r="H5744" s="113" t="s">
        <v>434</v>
      </c>
      <c r="I5744" s="112"/>
      <c r="J5744" s="117" t="s">
        <v>435</v>
      </c>
      <c r="K5744" s="238"/>
      <c r="L5744" s="238"/>
      <c r="M5744" s="238"/>
      <c r="N5744" s="254"/>
      <c r="O5744" s="254"/>
      <c r="P5744" s="254"/>
    </row>
    <row r="5745" spans="1:16" s="118" customFormat="1" ht="20.100000000000001" customHeight="1">
      <c r="A5745" s="112"/>
      <c r="B5745" s="113"/>
      <c r="C5745" s="114"/>
      <c r="D5745" s="115"/>
      <c r="E5745" s="116"/>
      <c r="F5745" s="113" t="s">
        <v>467</v>
      </c>
      <c r="G5745" s="113" t="s">
        <v>468</v>
      </c>
      <c r="H5745" s="113" t="s">
        <v>434</v>
      </c>
      <c r="I5745" s="112"/>
      <c r="J5745" s="117" t="s">
        <v>435</v>
      </c>
      <c r="K5745" s="238"/>
      <c r="L5745" s="238"/>
      <c r="M5745" s="238"/>
      <c r="N5745" s="254"/>
      <c r="O5745" s="254"/>
      <c r="P5745" s="254"/>
    </row>
    <row r="5746" spans="1:16" s="118" customFormat="1" ht="20.100000000000001" customHeight="1">
      <c r="A5746" s="112"/>
      <c r="B5746" s="113"/>
      <c r="C5746" s="114"/>
      <c r="D5746" s="115"/>
      <c r="E5746" s="116"/>
      <c r="F5746" s="113" t="s">
        <v>468</v>
      </c>
      <c r="G5746" s="113" t="s">
        <v>469</v>
      </c>
      <c r="H5746" s="113" t="s">
        <v>434</v>
      </c>
      <c r="I5746" s="112"/>
      <c r="J5746" s="117" t="s">
        <v>435</v>
      </c>
      <c r="K5746" s="238"/>
      <c r="L5746" s="238"/>
      <c r="M5746" s="238"/>
      <c r="N5746" s="254"/>
      <c r="O5746" s="254"/>
      <c r="P5746" s="254"/>
    </row>
    <row r="5747" spans="1:16" s="118" customFormat="1" ht="20.100000000000001" customHeight="1">
      <c r="A5747" s="112"/>
      <c r="B5747" s="113"/>
      <c r="C5747" s="114"/>
      <c r="D5747" s="115"/>
      <c r="E5747" s="116"/>
      <c r="F5747" s="113" t="s">
        <v>469</v>
      </c>
      <c r="G5747" s="113" t="s">
        <v>470</v>
      </c>
      <c r="H5747" s="113" t="s">
        <v>434</v>
      </c>
      <c r="I5747" s="112"/>
      <c r="J5747" s="117" t="s">
        <v>435</v>
      </c>
      <c r="K5747" s="238"/>
      <c r="L5747" s="238"/>
      <c r="M5747" s="238"/>
      <c r="N5747" s="254"/>
      <c r="O5747" s="254"/>
      <c r="P5747" s="254"/>
    </row>
    <row r="5748" spans="1:16" s="118" customFormat="1" ht="20.100000000000001" customHeight="1">
      <c r="A5748" s="112"/>
      <c r="B5748" s="113"/>
      <c r="C5748" s="114"/>
      <c r="D5748" s="115"/>
      <c r="E5748" s="116"/>
      <c r="F5748" s="113" t="s">
        <v>470</v>
      </c>
      <c r="G5748" s="113" t="s">
        <v>471</v>
      </c>
      <c r="H5748" s="113" t="s">
        <v>434</v>
      </c>
      <c r="I5748" s="112"/>
      <c r="J5748" s="117" t="s">
        <v>435</v>
      </c>
      <c r="K5748" s="238"/>
      <c r="L5748" s="238"/>
      <c r="M5748" s="238"/>
      <c r="N5748" s="254"/>
      <c r="O5748" s="254"/>
      <c r="P5748" s="254"/>
    </row>
    <row r="5749" spans="1:16" s="118" customFormat="1" ht="20.100000000000001" customHeight="1">
      <c r="A5749" s="112"/>
      <c r="B5749" s="113"/>
      <c r="C5749" s="114"/>
      <c r="D5749" s="115"/>
      <c r="E5749" s="116"/>
      <c r="F5749" s="113" t="s">
        <v>471</v>
      </c>
      <c r="G5749" s="113" t="s">
        <v>473</v>
      </c>
      <c r="H5749" s="113" t="s">
        <v>434</v>
      </c>
      <c r="I5749" s="112"/>
      <c r="J5749" s="117" t="s">
        <v>435</v>
      </c>
      <c r="K5749" s="238"/>
      <c r="L5749" s="238"/>
      <c r="M5749" s="238"/>
      <c r="N5749" s="254"/>
      <c r="O5749" s="254"/>
      <c r="P5749" s="254"/>
    </row>
    <row r="5750" spans="1:16" s="118" customFormat="1" ht="20.100000000000001" customHeight="1">
      <c r="A5750" s="112"/>
      <c r="B5750" s="113"/>
      <c r="C5750" s="114"/>
      <c r="D5750" s="115"/>
      <c r="E5750" s="116"/>
      <c r="F5750" s="113" t="s">
        <v>473</v>
      </c>
      <c r="G5750" s="113" t="s">
        <v>474</v>
      </c>
      <c r="H5750" s="113" t="s">
        <v>434</v>
      </c>
      <c r="I5750" s="112"/>
      <c r="J5750" s="117" t="s">
        <v>435</v>
      </c>
      <c r="K5750" s="238"/>
      <c r="L5750" s="238"/>
      <c r="M5750" s="238"/>
      <c r="N5750" s="254"/>
      <c r="O5750" s="254"/>
      <c r="P5750" s="254"/>
    </row>
    <row r="5751" spans="1:16" s="118" customFormat="1" ht="20.100000000000001" customHeight="1">
      <c r="A5751" s="112"/>
      <c r="B5751" s="113"/>
      <c r="C5751" s="114"/>
      <c r="D5751" s="115"/>
      <c r="E5751" s="116"/>
      <c r="F5751" s="113" t="s">
        <v>474</v>
      </c>
      <c r="G5751" s="113" t="s">
        <v>475</v>
      </c>
      <c r="H5751" s="113" t="s">
        <v>434</v>
      </c>
      <c r="I5751" s="112"/>
      <c r="J5751" s="117" t="s">
        <v>435</v>
      </c>
      <c r="K5751" s="238"/>
      <c r="L5751" s="238"/>
      <c r="M5751" s="238"/>
      <c r="N5751" s="254"/>
      <c r="O5751" s="254"/>
      <c r="P5751" s="254"/>
    </row>
    <row r="5752" spans="1:16" s="118" customFormat="1" ht="20.100000000000001" customHeight="1">
      <c r="A5752" s="112"/>
      <c r="B5752" s="113"/>
      <c r="C5752" s="114"/>
      <c r="D5752" s="115"/>
      <c r="E5752" s="116"/>
      <c r="F5752" s="113" t="s">
        <v>475</v>
      </c>
      <c r="G5752" s="113" t="s">
        <v>476</v>
      </c>
      <c r="H5752" s="113" t="s">
        <v>434</v>
      </c>
      <c r="I5752" s="112"/>
      <c r="J5752" s="117" t="s">
        <v>435</v>
      </c>
      <c r="K5752" s="238"/>
      <c r="L5752" s="238"/>
      <c r="M5752" s="238"/>
      <c r="N5752" s="254"/>
      <c r="O5752" s="254"/>
      <c r="P5752" s="254"/>
    </row>
    <row r="5753" spans="1:16" s="118" customFormat="1" ht="20.100000000000001" customHeight="1">
      <c r="A5753" s="112"/>
      <c r="B5753" s="113"/>
      <c r="C5753" s="114"/>
      <c r="D5753" s="115"/>
      <c r="E5753" s="116"/>
      <c r="F5753" s="113" t="s">
        <v>476</v>
      </c>
      <c r="G5753" s="113" t="s">
        <v>477</v>
      </c>
      <c r="H5753" s="113" t="s">
        <v>434</v>
      </c>
      <c r="I5753" s="112"/>
      <c r="J5753" s="117" t="s">
        <v>435</v>
      </c>
      <c r="K5753" s="238"/>
      <c r="L5753" s="238"/>
      <c r="M5753" s="238"/>
      <c r="N5753" s="254"/>
      <c r="O5753" s="254"/>
      <c r="P5753" s="254"/>
    </row>
    <row r="5754" spans="1:16" s="118" customFormat="1" ht="20.100000000000001" customHeight="1">
      <c r="A5754" s="112"/>
      <c r="B5754" s="113"/>
      <c r="C5754" s="114"/>
      <c r="D5754" s="115"/>
      <c r="E5754" s="116"/>
      <c r="F5754" s="113" t="s">
        <v>477</v>
      </c>
      <c r="G5754" s="113" t="s">
        <v>543</v>
      </c>
      <c r="H5754" s="113" t="s">
        <v>434</v>
      </c>
      <c r="I5754" s="112"/>
      <c r="J5754" s="117" t="s">
        <v>435</v>
      </c>
      <c r="K5754" s="238"/>
      <c r="L5754" s="238"/>
      <c r="M5754" s="238"/>
      <c r="N5754" s="254"/>
      <c r="O5754" s="254"/>
      <c r="P5754" s="254"/>
    </row>
    <row r="5755" spans="1:16" s="118" customFormat="1" ht="20.100000000000001" customHeight="1">
      <c r="A5755" s="112"/>
      <c r="B5755" s="113"/>
      <c r="C5755" s="114"/>
      <c r="D5755" s="115"/>
      <c r="E5755" s="116"/>
      <c r="F5755" s="113" t="s">
        <v>543</v>
      </c>
      <c r="G5755" s="113" t="s">
        <v>550</v>
      </c>
      <c r="H5755" s="113" t="s">
        <v>434</v>
      </c>
      <c r="I5755" s="112"/>
      <c r="J5755" s="117" t="s">
        <v>435</v>
      </c>
      <c r="K5755" s="238"/>
      <c r="L5755" s="238"/>
      <c r="M5755" s="238"/>
      <c r="N5755" s="254"/>
      <c r="O5755" s="254"/>
      <c r="P5755" s="254"/>
    </row>
    <row r="5756" spans="1:16" s="118" customFormat="1" ht="20.100000000000001" customHeight="1">
      <c r="A5756" s="112"/>
      <c r="B5756" s="113"/>
      <c r="C5756" s="114"/>
      <c r="D5756" s="115"/>
      <c r="E5756" s="116"/>
      <c r="F5756" s="113" t="s">
        <v>550</v>
      </c>
      <c r="G5756" s="113" t="s">
        <v>551</v>
      </c>
      <c r="H5756" s="113" t="s">
        <v>434</v>
      </c>
      <c r="I5756" s="112"/>
      <c r="J5756" s="117" t="s">
        <v>435</v>
      </c>
      <c r="K5756" s="238"/>
      <c r="L5756" s="238"/>
      <c r="M5756" s="238"/>
      <c r="N5756" s="254"/>
      <c r="O5756" s="254"/>
      <c r="P5756" s="254"/>
    </row>
    <row r="5757" spans="1:16" s="118" customFormat="1" ht="20.100000000000001" customHeight="1">
      <c r="A5757" s="112"/>
      <c r="B5757" s="113"/>
      <c r="C5757" s="114"/>
      <c r="D5757" s="115"/>
      <c r="E5757" s="116"/>
      <c r="F5757" s="113" t="s">
        <v>551</v>
      </c>
      <c r="G5757" s="113" t="s">
        <v>552</v>
      </c>
      <c r="H5757" s="113" t="s">
        <v>434</v>
      </c>
      <c r="I5757" s="112"/>
      <c r="J5757" s="117" t="s">
        <v>435</v>
      </c>
      <c r="K5757" s="238"/>
      <c r="L5757" s="238"/>
      <c r="M5757" s="238"/>
      <c r="N5757" s="254"/>
      <c r="O5757" s="254"/>
      <c r="P5757" s="254"/>
    </row>
    <row r="5758" spans="1:16" s="118" customFormat="1" ht="20.100000000000001" customHeight="1">
      <c r="A5758" s="112"/>
      <c r="B5758" s="113"/>
      <c r="C5758" s="114"/>
      <c r="D5758" s="115"/>
      <c r="E5758" s="116"/>
      <c r="F5758" s="113" t="s">
        <v>552</v>
      </c>
      <c r="G5758" s="113" t="s">
        <v>553</v>
      </c>
      <c r="H5758" s="113" t="s">
        <v>434</v>
      </c>
      <c r="I5758" s="112"/>
      <c r="J5758" s="117" t="s">
        <v>435</v>
      </c>
      <c r="K5758" s="238"/>
      <c r="L5758" s="238"/>
      <c r="M5758" s="238"/>
      <c r="N5758" s="254"/>
      <c r="O5758" s="254"/>
      <c r="P5758" s="254"/>
    </row>
    <row r="5759" spans="1:16" s="118" customFormat="1" ht="20.100000000000001" customHeight="1">
      <c r="A5759" s="112"/>
      <c r="B5759" s="113"/>
      <c r="C5759" s="114"/>
      <c r="D5759" s="115"/>
      <c r="E5759" s="116"/>
      <c r="F5759" s="113" t="s">
        <v>553</v>
      </c>
      <c r="G5759" s="113" t="s">
        <v>554</v>
      </c>
      <c r="H5759" s="113" t="s">
        <v>434</v>
      </c>
      <c r="I5759" s="112"/>
      <c r="J5759" s="117" t="s">
        <v>435</v>
      </c>
      <c r="K5759" s="238"/>
      <c r="L5759" s="238"/>
      <c r="M5759" s="238"/>
      <c r="N5759" s="254"/>
      <c r="O5759" s="254"/>
      <c r="P5759" s="254"/>
    </row>
    <row r="5760" spans="1:16" s="118" customFormat="1" ht="20.100000000000001" customHeight="1">
      <c r="A5760" s="112"/>
      <c r="B5760" s="113"/>
      <c r="C5760" s="114"/>
      <c r="D5760" s="115"/>
      <c r="E5760" s="116"/>
      <c r="F5760" s="113" t="s">
        <v>554</v>
      </c>
      <c r="G5760" s="113" t="s">
        <v>555</v>
      </c>
      <c r="H5760" s="113" t="s">
        <v>434</v>
      </c>
      <c r="I5760" s="112"/>
      <c r="J5760" s="117" t="s">
        <v>435</v>
      </c>
      <c r="K5760" s="238"/>
      <c r="L5760" s="238"/>
      <c r="M5760" s="238"/>
      <c r="N5760" s="254"/>
      <c r="O5760" s="254"/>
      <c r="P5760" s="254"/>
    </row>
    <row r="5761" spans="1:20" s="118" customFormat="1" ht="20.100000000000001" customHeight="1">
      <c r="A5761" s="112"/>
      <c r="B5761" s="113"/>
      <c r="C5761" s="114"/>
      <c r="D5761" s="115"/>
      <c r="E5761" s="116"/>
      <c r="F5761" s="113" t="s">
        <v>555</v>
      </c>
      <c r="G5761" s="113" t="s">
        <v>556</v>
      </c>
      <c r="H5761" s="113" t="s">
        <v>434</v>
      </c>
      <c r="I5761" s="112"/>
      <c r="J5761" s="117" t="s">
        <v>435</v>
      </c>
      <c r="K5761" s="238"/>
      <c r="L5761" s="238"/>
      <c r="M5761" s="238"/>
      <c r="N5761" s="254"/>
      <c r="O5761" s="254"/>
      <c r="P5761" s="254"/>
    </row>
    <row r="5762" spans="1:20" s="118" customFormat="1" ht="20.100000000000001" customHeight="1">
      <c r="A5762" s="112"/>
      <c r="B5762" s="113"/>
      <c r="C5762" s="114"/>
      <c r="D5762" s="115"/>
      <c r="E5762" s="116"/>
      <c r="F5762" s="113" t="s">
        <v>556</v>
      </c>
      <c r="G5762" s="113" t="s">
        <v>557</v>
      </c>
      <c r="H5762" s="113" t="s">
        <v>434</v>
      </c>
      <c r="I5762" s="112"/>
      <c r="J5762" s="117" t="s">
        <v>435</v>
      </c>
      <c r="K5762" s="238"/>
      <c r="L5762" s="238"/>
      <c r="M5762" s="238"/>
      <c r="N5762" s="254"/>
      <c r="O5762" s="254"/>
      <c r="P5762" s="254"/>
    </row>
    <row r="5763" spans="1:20" s="25" customFormat="1" ht="20.100000000000001" customHeight="1">
      <c r="A5763" s="20"/>
      <c r="B5763" s="44"/>
      <c r="C5763" s="41"/>
      <c r="D5763" s="42"/>
      <c r="E5763" s="43"/>
      <c r="F5763" s="44"/>
      <c r="G5763" s="44"/>
      <c r="H5763" s="44"/>
      <c r="I5763" s="20"/>
      <c r="J5763" s="24"/>
      <c r="K5763" s="226"/>
      <c r="L5763" s="226"/>
      <c r="M5763" s="226"/>
      <c r="N5763" s="239"/>
      <c r="O5763" s="239"/>
      <c r="P5763" s="239"/>
    </row>
    <row r="5764" spans="1:20" s="25" customFormat="1" ht="20.100000000000001" customHeight="1">
      <c r="A5764" s="20"/>
      <c r="B5764" s="44"/>
      <c r="C5764" s="41"/>
      <c r="D5764" s="42"/>
      <c r="E5764" s="43"/>
      <c r="F5764" s="44"/>
      <c r="G5764" s="44"/>
      <c r="H5764" s="44"/>
      <c r="I5764" s="20"/>
      <c r="J5764" s="24"/>
      <c r="K5764" s="226"/>
      <c r="L5764" s="226"/>
      <c r="M5764" s="226"/>
      <c r="N5764" s="239"/>
      <c r="O5764" s="239"/>
      <c r="P5764" s="239"/>
    </row>
    <row r="5765" spans="1:20" s="118" customFormat="1" ht="20.100000000000001" customHeight="1">
      <c r="A5765" s="112"/>
      <c r="B5765" s="113">
        <v>388</v>
      </c>
      <c r="C5765" s="114">
        <v>4.0419999999999998</v>
      </c>
      <c r="D5765" s="115" t="s">
        <v>396</v>
      </c>
      <c r="E5765" s="116">
        <v>3.036</v>
      </c>
      <c r="F5765" s="113" t="s">
        <v>433</v>
      </c>
      <c r="G5765" s="113" t="s">
        <v>447</v>
      </c>
      <c r="H5765" s="113" t="s">
        <v>438</v>
      </c>
      <c r="I5765" s="112"/>
      <c r="J5765" s="117" t="s">
        <v>435</v>
      </c>
      <c r="K5765" s="238" t="s">
        <v>434</v>
      </c>
      <c r="L5765" s="238">
        <f>COUNTIF(H5765:H5780,"B")</f>
        <v>3</v>
      </c>
      <c r="M5765" s="238">
        <v>200</v>
      </c>
      <c r="N5765" s="254">
        <f>L5765*M5765</f>
        <v>600</v>
      </c>
      <c r="O5765" s="254">
        <v>36</v>
      </c>
      <c r="P5765" s="254">
        <f>O5765+N5765</f>
        <v>636</v>
      </c>
      <c r="Q5765" s="119">
        <f>P5765/P5769</f>
        <v>0.20948616600790515</v>
      </c>
      <c r="R5765" s="119"/>
      <c r="S5765" s="119"/>
      <c r="T5765" s="119"/>
    </row>
    <row r="5766" spans="1:20" s="118" customFormat="1" ht="20.100000000000001" customHeight="1">
      <c r="A5766" s="112"/>
      <c r="B5766" s="113"/>
      <c r="C5766" s="114"/>
      <c r="D5766" s="115"/>
      <c r="E5766" s="116"/>
      <c r="F5766" s="113" t="s">
        <v>447</v>
      </c>
      <c r="G5766" s="113" t="s">
        <v>451</v>
      </c>
      <c r="H5766" s="113" t="s">
        <v>438</v>
      </c>
      <c r="I5766" s="112"/>
      <c r="J5766" s="117" t="s">
        <v>435</v>
      </c>
      <c r="K5766" s="238" t="s">
        <v>438</v>
      </c>
      <c r="L5766" s="238">
        <f>COUNTIF(H5765:H5779,"S")</f>
        <v>11</v>
      </c>
      <c r="M5766" s="238">
        <v>200</v>
      </c>
      <c r="N5766" s="254">
        <f>L5766*M5766</f>
        <v>2200</v>
      </c>
      <c r="O5766" s="254"/>
      <c r="P5766" s="254">
        <f>N5766+O5766</f>
        <v>2200</v>
      </c>
      <c r="Q5766" s="119">
        <f>P5766/P5769</f>
        <v>0.72463768115942029</v>
      </c>
      <c r="R5766" s="119"/>
      <c r="S5766" s="119"/>
      <c r="T5766" s="119"/>
    </row>
    <row r="5767" spans="1:20" s="118" customFormat="1" ht="20.100000000000001" customHeight="1">
      <c r="A5767" s="112"/>
      <c r="B5767" s="113"/>
      <c r="C5767" s="114"/>
      <c r="D5767" s="115"/>
      <c r="E5767" s="116"/>
      <c r="F5767" s="113" t="s">
        <v>451</v>
      </c>
      <c r="G5767" s="113" t="s">
        <v>454</v>
      </c>
      <c r="H5767" s="113" t="s">
        <v>438</v>
      </c>
      <c r="I5767" s="112"/>
      <c r="J5767" s="117" t="s">
        <v>435</v>
      </c>
      <c r="K5767" s="238" t="s">
        <v>440</v>
      </c>
      <c r="L5767" s="238">
        <f>COUNTIF(H5765:H5780,"RR")</f>
        <v>0</v>
      </c>
      <c r="M5767" s="238">
        <v>200</v>
      </c>
      <c r="N5767" s="254">
        <f>L5767*M5767</f>
        <v>0</v>
      </c>
      <c r="O5767" s="254"/>
      <c r="P5767" s="254">
        <f>N5767+O5767</f>
        <v>0</v>
      </c>
      <c r="Q5767" s="119">
        <f>P5767/P5769</f>
        <v>0</v>
      </c>
      <c r="R5767" s="119"/>
      <c r="S5767" s="119"/>
      <c r="T5767" s="119"/>
    </row>
    <row r="5768" spans="1:20" s="118" customFormat="1" ht="20.100000000000001" customHeight="1">
      <c r="A5768" s="112"/>
      <c r="B5768" s="113"/>
      <c r="C5768" s="114"/>
      <c r="D5768" s="115"/>
      <c r="E5768" s="116"/>
      <c r="F5768" s="113" t="s">
        <v>454</v>
      </c>
      <c r="G5768" s="113" t="s">
        <v>455</v>
      </c>
      <c r="H5768" s="113" t="s">
        <v>438</v>
      </c>
      <c r="I5768" s="112"/>
      <c r="J5768" s="117" t="s">
        <v>435</v>
      </c>
      <c r="K5768" s="238" t="s">
        <v>443</v>
      </c>
      <c r="L5768" s="238">
        <f>COUNTIF(H5765:H5780,"RB")</f>
        <v>1</v>
      </c>
      <c r="M5768" s="238">
        <v>200</v>
      </c>
      <c r="N5768" s="254">
        <f>L5768*M5768</f>
        <v>200</v>
      </c>
      <c r="O5768" s="254"/>
      <c r="P5768" s="254">
        <f>N5768+O5768</f>
        <v>200</v>
      </c>
      <c r="Q5768" s="119">
        <f>P5768/P5769</f>
        <v>6.5876152832674575E-2</v>
      </c>
      <c r="R5768" s="119"/>
      <c r="S5768" s="119"/>
      <c r="T5768" s="119"/>
    </row>
    <row r="5769" spans="1:20" s="118" customFormat="1" ht="20.100000000000001" customHeight="1">
      <c r="A5769" s="112"/>
      <c r="B5769" s="113"/>
      <c r="C5769" s="114"/>
      <c r="D5769" s="115"/>
      <c r="E5769" s="116"/>
      <c r="F5769" s="113" t="s">
        <v>455</v>
      </c>
      <c r="G5769" s="113" t="s">
        <v>456</v>
      </c>
      <c r="H5769" s="113" t="s">
        <v>443</v>
      </c>
      <c r="I5769" s="112"/>
      <c r="J5769" s="117" t="s">
        <v>40</v>
      </c>
      <c r="K5769" s="238"/>
      <c r="L5769" s="238"/>
      <c r="M5769" s="238"/>
      <c r="N5769" s="254"/>
      <c r="O5769" s="254"/>
      <c r="P5769" s="254">
        <f>SUM(P5765:P5768)</f>
        <v>3036</v>
      </c>
      <c r="Q5769" s="119">
        <f>SUM(Q5765:Q5768)</f>
        <v>1</v>
      </c>
      <c r="R5769" s="119"/>
      <c r="S5769" s="119"/>
      <c r="T5769" s="119"/>
    </row>
    <row r="5770" spans="1:20" s="118" customFormat="1" ht="20.100000000000001" customHeight="1">
      <c r="A5770" s="112"/>
      <c r="B5770" s="113"/>
      <c r="C5770" s="114"/>
      <c r="D5770" s="115"/>
      <c r="E5770" s="116"/>
      <c r="F5770" s="113" t="s">
        <v>456</v>
      </c>
      <c r="G5770" s="113" t="s">
        <v>457</v>
      </c>
      <c r="H5770" s="113" t="s">
        <v>438</v>
      </c>
      <c r="I5770" s="112"/>
      <c r="J5770" s="117" t="s">
        <v>435</v>
      </c>
      <c r="K5770" s="238"/>
      <c r="L5770" s="238"/>
      <c r="M5770" s="238"/>
      <c r="N5770" s="254"/>
      <c r="O5770" s="254"/>
      <c r="P5770" s="254"/>
    </row>
    <row r="5771" spans="1:20" s="118" customFormat="1" ht="20.100000000000001" customHeight="1">
      <c r="A5771" s="112"/>
      <c r="B5771" s="113"/>
      <c r="C5771" s="114"/>
      <c r="D5771" s="115"/>
      <c r="E5771" s="116"/>
      <c r="F5771" s="113" t="s">
        <v>457</v>
      </c>
      <c r="G5771" s="113" t="s">
        <v>460</v>
      </c>
      <c r="H5771" s="113" t="s">
        <v>438</v>
      </c>
      <c r="I5771" s="112"/>
      <c r="J5771" s="117" t="s">
        <v>435</v>
      </c>
      <c r="K5771" s="238"/>
      <c r="L5771" s="238"/>
      <c r="M5771" s="238"/>
      <c r="N5771" s="254"/>
      <c r="O5771" s="254"/>
      <c r="P5771" s="254"/>
    </row>
    <row r="5772" spans="1:20" s="118" customFormat="1" ht="20.100000000000001" customHeight="1">
      <c r="A5772" s="112"/>
      <c r="B5772" s="113"/>
      <c r="C5772" s="114"/>
      <c r="D5772" s="115"/>
      <c r="E5772" s="116"/>
      <c r="F5772" s="113" t="s">
        <v>460</v>
      </c>
      <c r="G5772" s="113" t="s">
        <v>463</v>
      </c>
      <c r="H5772" s="113" t="s">
        <v>438</v>
      </c>
      <c r="I5772" s="112"/>
      <c r="J5772" s="117" t="s">
        <v>435</v>
      </c>
      <c r="K5772" s="238"/>
      <c r="L5772" s="238"/>
      <c r="M5772" s="238"/>
      <c r="N5772" s="254"/>
      <c r="O5772" s="254"/>
      <c r="P5772" s="254"/>
    </row>
    <row r="5773" spans="1:20" s="118" customFormat="1" ht="20.100000000000001" customHeight="1">
      <c r="A5773" s="112"/>
      <c r="B5773" s="113"/>
      <c r="C5773" s="114"/>
      <c r="D5773" s="115"/>
      <c r="E5773" s="116"/>
      <c r="F5773" s="113" t="s">
        <v>463</v>
      </c>
      <c r="G5773" s="113" t="s">
        <v>464</v>
      </c>
      <c r="H5773" s="113" t="s">
        <v>438</v>
      </c>
      <c r="I5773" s="112"/>
      <c r="J5773" s="117" t="s">
        <v>435</v>
      </c>
      <c r="K5773" s="238"/>
      <c r="L5773" s="238"/>
      <c r="M5773" s="238"/>
      <c r="N5773" s="254"/>
      <c r="O5773" s="254"/>
      <c r="P5773" s="254"/>
    </row>
    <row r="5774" spans="1:20" s="118" customFormat="1" ht="20.100000000000001" customHeight="1">
      <c r="A5774" s="112"/>
      <c r="B5774" s="113"/>
      <c r="C5774" s="114"/>
      <c r="D5774" s="115"/>
      <c r="E5774" s="116"/>
      <c r="F5774" s="113" t="s">
        <v>464</v>
      </c>
      <c r="G5774" s="113" t="s">
        <v>465</v>
      </c>
      <c r="H5774" s="113" t="s">
        <v>434</v>
      </c>
      <c r="I5774" s="112"/>
      <c r="J5774" s="117" t="s">
        <v>435</v>
      </c>
      <c r="K5774" s="238"/>
      <c r="L5774" s="238"/>
      <c r="M5774" s="238"/>
      <c r="N5774" s="254"/>
      <c r="O5774" s="254"/>
      <c r="P5774" s="254"/>
    </row>
    <row r="5775" spans="1:20" s="118" customFormat="1" ht="20.100000000000001" customHeight="1">
      <c r="A5775" s="112"/>
      <c r="B5775" s="113"/>
      <c r="C5775" s="114"/>
      <c r="D5775" s="115"/>
      <c r="E5775" s="116"/>
      <c r="F5775" s="113" t="s">
        <v>465</v>
      </c>
      <c r="G5775" s="113" t="s">
        <v>466</v>
      </c>
      <c r="H5775" s="113" t="s">
        <v>438</v>
      </c>
      <c r="I5775" s="112"/>
      <c r="J5775" s="117" t="s">
        <v>435</v>
      </c>
      <c r="K5775" s="238"/>
      <c r="L5775" s="238"/>
      <c r="M5775" s="238"/>
      <c r="N5775" s="254"/>
      <c r="O5775" s="254"/>
      <c r="P5775" s="254"/>
    </row>
    <row r="5776" spans="1:20" s="118" customFormat="1" ht="20.100000000000001" customHeight="1">
      <c r="A5776" s="112"/>
      <c r="B5776" s="113"/>
      <c r="C5776" s="114"/>
      <c r="D5776" s="115"/>
      <c r="E5776" s="116"/>
      <c r="F5776" s="113" t="s">
        <v>466</v>
      </c>
      <c r="G5776" s="113" t="s">
        <v>467</v>
      </c>
      <c r="H5776" s="113" t="s">
        <v>434</v>
      </c>
      <c r="I5776" s="112"/>
      <c r="J5776" s="117" t="s">
        <v>435</v>
      </c>
      <c r="K5776" s="238"/>
      <c r="L5776" s="238"/>
      <c r="M5776" s="238"/>
      <c r="N5776" s="254"/>
      <c r="O5776" s="254"/>
      <c r="P5776" s="254"/>
    </row>
    <row r="5777" spans="1:20" s="118" customFormat="1" ht="20.100000000000001" customHeight="1">
      <c r="A5777" s="112"/>
      <c r="B5777" s="113"/>
      <c r="C5777" s="114"/>
      <c r="D5777" s="115"/>
      <c r="E5777" s="116"/>
      <c r="F5777" s="113" t="s">
        <v>467</v>
      </c>
      <c r="G5777" s="113" t="s">
        <v>468</v>
      </c>
      <c r="H5777" s="113" t="s">
        <v>438</v>
      </c>
      <c r="I5777" s="112"/>
      <c r="J5777" s="117" t="s">
        <v>435</v>
      </c>
      <c r="K5777" s="238"/>
      <c r="L5777" s="238"/>
      <c r="M5777" s="238"/>
      <c r="N5777" s="254"/>
      <c r="O5777" s="254"/>
      <c r="P5777" s="254"/>
    </row>
    <row r="5778" spans="1:20" s="118" customFormat="1" ht="20.100000000000001" customHeight="1">
      <c r="A5778" s="112"/>
      <c r="B5778" s="113"/>
      <c r="C5778" s="114"/>
      <c r="D5778" s="115"/>
      <c r="E5778" s="116"/>
      <c r="F5778" s="113" t="s">
        <v>468</v>
      </c>
      <c r="G5778" s="113" t="s">
        <v>469</v>
      </c>
      <c r="H5778" s="113" t="s">
        <v>434</v>
      </c>
      <c r="I5778" s="112"/>
      <c r="J5778" s="117" t="s">
        <v>435</v>
      </c>
      <c r="K5778" s="238"/>
      <c r="L5778" s="238"/>
      <c r="M5778" s="238"/>
      <c r="N5778" s="254"/>
      <c r="O5778" s="254"/>
      <c r="P5778" s="254"/>
    </row>
    <row r="5779" spans="1:20" s="118" customFormat="1" ht="20.100000000000001" customHeight="1">
      <c r="A5779" s="112"/>
      <c r="B5779" s="113"/>
      <c r="C5779" s="114"/>
      <c r="D5779" s="115"/>
      <c r="E5779" s="116"/>
      <c r="F5779" s="113" t="s">
        <v>469</v>
      </c>
      <c r="G5779" s="113" t="s">
        <v>470</v>
      </c>
      <c r="H5779" s="113" t="s">
        <v>438</v>
      </c>
      <c r="I5779" s="112"/>
      <c r="J5779" s="117" t="s">
        <v>435</v>
      </c>
      <c r="K5779" s="238"/>
      <c r="L5779" s="238"/>
      <c r="M5779" s="238"/>
      <c r="N5779" s="254"/>
      <c r="O5779" s="254"/>
      <c r="P5779" s="254"/>
    </row>
    <row r="5780" spans="1:20" s="118" customFormat="1" ht="20.100000000000001" customHeight="1">
      <c r="A5780" s="112"/>
      <c r="B5780" s="113"/>
      <c r="C5780" s="114"/>
      <c r="D5780" s="115"/>
      <c r="E5780" s="116"/>
      <c r="F5780" s="113" t="s">
        <v>470</v>
      </c>
      <c r="G5780" s="113" t="s">
        <v>812</v>
      </c>
      <c r="H5780" s="113" t="s">
        <v>438</v>
      </c>
      <c r="I5780" s="112"/>
      <c r="J5780" s="117" t="s">
        <v>435</v>
      </c>
      <c r="K5780" s="238"/>
      <c r="L5780" s="238"/>
      <c r="M5780" s="238"/>
      <c r="N5780" s="254"/>
      <c r="O5780" s="254"/>
      <c r="P5780" s="254"/>
    </row>
    <row r="5781" spans="1:20" s="25" customFormat="1" ht="20.100000000000001" customHeight="1">
      <c r="A5781" s="20"/>
      <c r="B5781" s="44"/>
      <c r="C5781" s="41"/>
      <c r="D5781" s="42"/>
      <c r="E5781" s="43"/>
      <c r="F5781" s="44"/>
      <c r="G5781" s="44"/>
      <c r="H5781" s="44"/>
      <c r="I5781" s="20"/>
      <c r="J5781" s="24"/>
      <c r="K5781" s="226"/>
      <c r="L5781" s="226"/>
      <c r="M5781" s="226"/>
      <c r="N5781" s="239"/>
      <c r="O5781" s="239"/>
      <c r="P5781" s="239"/>
    </row>
    <row r="5782" spans="1:20" s="25" customFormat="1" ht="20.100000000000001" customHeight="1">
      <c r="A5782" s="20"/>
      <c r="B5782" s="44"/>
      <c r="C5782" s="41"/>
      <c r="D5782" s="42"/>
      <c r="E5782" s="43"/>
      <c r="F5782" s="44"/>
      <c r="G5782" s="44"/>
      <c r="H5782" s="44"/>
      <c r="I5782" s="20"/>
      <c r="J5782" s="24"/>
      <c r="K5782" s="226"/>
      <c r="L5782" s="226"/>
      <c r="M5782" s="226"/>
      <c r="N5782" s="239"/>
      <c r="O5782" s="239"/>
      <c r="P5782" s="239"/>
    </row>
    <row r="5783" spans="1:20" s="110" customFormat="1" ht="20.100000000000001" customHeight="1">
      <c r="A5783" s="104"/>
      <c r="B5783" s="105">
        <v>389</v>
      </c>
      <c r="C5783" s="106">
        <v>4.0430000000000001</v>
      </c>
      <c r="D5783" s="107" t="s">
        <v>397</v>
      </c>
      <c r="E5783" s="108">
        <v>4.8</v>
      </c>
      <c r="F5783" s="34" t="s">
        <v>433</v>
      </c>
      <c r="G5783" s="34" t="s">
        <v>447</v>
      </c>
      <c r="H5783" s="34" t="s">
        <v>443</v>
      </c>
      <c r="I5783" s="29"/>
      <c r="J5783" s="35" t="s">
        <v>40</v>
      </c>
      <c r="K5783" s="237" t="s">
        <v>434</v>
      </c>
      <c r="L5783" s="237">
        <f>COUNTIF(H5783:H5806,"B")</f>
        <v>2</v>
      </c>
      <c r="M5783" s="237">
        <v>200</v>
      </c>
      <c r="N5783" s="253">
        <f>L5783*M5783</f>
        <v>400</v>
      </c>
      <c r="O5783" s="253"/>
      <c r="P5783" s="253">
        <f>O5783+N5783</f>
        <v>400</v>
      </c>
      <c r="Q5783" s="111">
        <f>P5783/P5787</f>
        <v>8.3333333333333329E-2</v>
      </c>
      <c r="R5783" s="111"/>
      <c r="S5783" s="111"/>
      <c r="T5783" s="111"/>
    </row>
    <row r="5784" spans="1:20" s="110" customFormat="1" ht="20.100000000000001" customHeight="1">
      <c r="A5784" s="104"/>
      <c r="B5784" s="105"/>
      <c r="C5784" s="106"/>
      <c r="D5784" s="107"/>
      <c r="E5784" s="108"/>
      <c r="F5784" s="34" t="s">
        <v>447</v>
      </c>
      <c r="G5784" s="34" t="s">
        <v>451</v>
      </c>
      <c r="H5784" s="34" t="s">
        <v>443</v>
      </c>
      <c r="I5784" s="29"/>
      <c r="J5784" s="35" t="s">
        <v>40</v>
      </c>
      <c r="K5784" s="237" t="s">
        <v>438</v>
      </c>
      <c r="L5784" s="237">
        <f>COUNTIF(H5783:H5806,"S")</f>
        <v>0</v>
      </c>
      <c r="M5784" s="237">
        <v>200</v>
      </c>
      <c r="N5784" s="253">
        <f>L5784*M5784</f>
        <v>0</v>
      </c>
      <c r="O5784" s="253"/>
      <c r="P5784" s="253">
        <f>N5784+O5784</f>
        <v>0</v>
      </c>
      <c r="Q5784" s="111">
        <f>P5784/P5787</f>
        <v>0</v>
      </c>
      <c r="R5784" s="111"/>
      <c r="S5784" s="111"/>
      <c r="T5784" s="111"/>
    </row>
    <row r="5785" spans="1:20" s="110" customFormat="1" ht="20.100000000000001" customHeight="1">
      <c r="A5785" s="104"/>
      <c r="B5785" s="105"/>
      <c r="C5785" s="106"/>
      <c r="D5785" s="107"/>
      <c r="E5785" s="108"/>
      <c r="F5785" s="34" t="s">
        <v>451</v>
      </c>
      <c r="G5785" s="34" t="s">
        <v>454</v>
      </c>
      <c r="H5785" s="34" t="s">
        <v>443</v>
      </c>
      <c r="I5785" s="29"/>
      <c r="J5785" s="35" t="s">
        <v>40</v>
      </c>
      <c r="K5785" s="237" t="s">
        <v>440</v>
      </c>
      <c r="L5785" s="237">
        <f>COUNTIF(H5783:H5806,"RR")</f>
        <v>10</v>
      </c>
      <c r="M5785" s="237">
        <v>200</v>
      </c>
      <c r="N5785" s="253">
        <f>L5785*M5785</f>
        <v>2000</v>
      </c>
      <c r="O5785" s="253"/>
      <c r="P5785" s="253">
        <f>N5785+O5785</f>
        <v>2000</v>
      </c>
      <c r="Q5785" s="111">
        <f>P5785/P5787</f>
        <v>0.41666666666666669</v>
      </c>
      <c r="R5785" s="111"/>
      <c r="S5785" s="111"/>
      <c r="T5785" s="111"/>
    </row>
    <row r="5786" spans="1:20" s="110" customFormat="1" ht="20.100000000000001" customHeight="1">
      <c r="A5786" s="104"/>
      <c r="B5786" s="105"/>
      <c r="C5786" s="106"/>
      <c r="D5786" s="107"/>
      <c r="E5786" s="108"/>
      <c r="F5786" s="34" t="s">
        <v>454</v>
      </c>
      <c r="G5786" s="34" t="s">
        <v>455</v>
      </c>
      <c r="H5786" s="34" t="s">
        <v>440</v>
      </c>
      <c r="I5786" s="29"/>
      <c r="J5786" s="35" t="s">
        <v>435</v>
      </c>
      <c r="K5786" s="237" t="s">
        <v>443</v>
      </c>
      <c r="L5786" s="237">
        <f>COUNTIF(H5783:H5806,"RB")</f>
        <v>12</v>
      </c>
      <c r="M5786" s="237">
        <v>200</v>
      </c>
      <c r="N5786" s="253">
        <f>L5786*M5786</f>
        <v>2400</v>
      </c>
      <c r="O5786" s="253"/>
      <c r="P5786" s="253">
        <f>N5786+O5786</f>
        <v>2400</v>
      </c>
      <c r="Q5786" s="111">
        <f>P5786/P5787</f>
        <v>0.5</v>
      </c>
      <c r="R5786" s="111"/>
      <c r="S5786" s="111"/>
      <c r="T5786" s="111"/>
    </row>
    <row r="5787" spans="1:20" s="110" customFormat="1" ht="20.100000000000001" customHeight="1">
      <c r="A5787" s="104"/>
      <c r="B5787" s="105"/>
      <c r="C5787" s="106"/>
      <c r="D5787" s="107"/>
      <c r="E5787" s="108"/>
      <c r="F5787" s="34" t="s">
        <v>455</v>
      </c>
      <c r="G5787" s="34" t="s">
        <v>456</v>
      </c>
      <c r="H5787" s="34" t="s">
        <v>440</v>
      </c>
      <c r="I5787" s="29"/>
      <c r="J5787" s="35" t="s">
        <v>435</v>
      </c>
      <c r="K5787" s="237"/>
      <c r="L5787" s="237"/>
      <c r="M5787" s="237"/>
      <c r="N5787" s="253"/>
      <c r="O5787" s="253"/>
      <c r="P5787" s="253">
        <f>SUM(P5783:P5786)</f>
        <v>4800</v>
      </c>
      <c r="Q5787" s="111">
        <f>SUM(Q5783:Q5786)</f>
        <v>1</v>
      </c>
      <c r="R5787" s="111"/>
      <c r="S5787" s="111"/>
      <c r="T5787" s="111"/>
    </row>
    <row r="5788" spans="1:20" s="110" customFormat="1" ht="20.100000000000001" customHeight="1">
      <c r="A5788" s="104"/>
      <c r="B5788" s="105"/>
      <c r="C5788" s="106"/>
      <c r="D5788" s="107"/>
      <c r="E5788" s="108"/>
      <c r="F5788" s="34" t="s">
        <v>456</v>
      </c>
      <c r="G5788" s="34" t="s">
        <v>457</v>
      </c>
      <c r="H5788" s="34" t="s">
        <v>443</v>
      </c>
      <c r="I5788" s="29"/>
      <c r="J5788" s="35" t="s">
        <v>40</v>
      </c>
      <c r="K5788" s="237"/>
      <c r="L5788" s="237"/>
      <c r="M5788" s="237"/>
      <c r="N5788" s="253"/>
      <c r="O5788" s="253"/>
      <c r="P5788" s="253"/>
    </row>
    <row r="5789" spans="1:20" s="110" customFormat="1" ht="20.100000000000001" customHeight="1">
      <c r="A5789" s="104"/>
      <c r="B5789" s="105"/>
      <c r="C5789" s="106"/>
      <c r="D5789" s="107"/>
      <c r="E5789" s="108"/>
      <c r="F5789" s="34" t="s">
        <v>457</v>
      </c>
      <c r="G5789" s="34" t="s">
        <v>460</v>
      </c>
      <c r="H5789" s="34" t="s">
        <v>443</v>
      </c>
      <c r="I5789" s="29"/>
      <c r="J5789" s="35" t="s">
        <v>40</v>
      </c>
      <c r="K5789" s="237"/>
      <c r="L5789" s="237"/>
      <c r="M5789" s="237"/>
      <c r="N5789" s="253"/>
      <c r="O5789" s="253"/>
      <c r="P5789" s="253"/>
    </row>
    <row r="5790" spans="1:20" s="110" customFormat="1" ht="20.100000000000001" customHeight="1">
      <c r="A5790" s="104"/>
      <c r="B5790" s="105"/>
      <c r="C5790" s="106"/>
      <c r="D5790" s="107"/>
      <c r="E5790" s="108"/>
      <c r="F5790" s="34" t="s">
        <v>460</v>
      </c>
      <c r="G5790" s="34" t="s">
        <v>463</v>
      </c>
      <c r="H5790" s="34" t="s">
        <v>443</v>
      </c>
      <c r="I5790" s="29"/>
      <c r="J5790" s="35" t="s">
        <v>40</v>
      </c>
      <c r="K5790" s="237"/>
      <c r="L5790" s="237"/>
      <c r="M5790" s="237"/>
      <c r="N5790" s="253"/>
      <c r="O5790" s="253"/>
      <c r="P5790" s="253"/>
    </row>
    <row r="5791" spans="1:20" s="110" customFormat="1" ht="20.100000000000001" customHeight="1">
      <c r="A5791" s="104"/>
      <c r="B5791" s="105"/>
      <c r="C5791" s="106"/>
      <c r="D5791" s="107"/>
      <c r="E5791" s="108"/>
      <c r="F5791" s="34" t="s">
        <v>463</v>
      </c>
      <c r="G5791" s="34" t="s">
        <v>464</v>
      </c>
      <c r="H5791" s="34" t="s">
        <v>443</v>
      </c>
      <c r="I5791" s="29"/>
      <c r="J5791" s="35" t="s">
        <v>40</v>
      </c>
      <c r="K5791" s="237"/>
      <c r="L5791" s="237"/>
      <c r="M5791" s="237"/>
      <c r="N5791" s="253"/>
      <c r="O5791" s="253"/>
      <c r="P5791" s="253"/>
    </row>
    <row r="5792" spans="1:20" s="110" customFormat="1" ht="20.100000000000001" customHeight="1">
      <c r="A5792" s="104"/>
      <c r="B5792" s="105"/>
      <c r="C5792" s="106"/>
      <c r="D5792" s="107"/>
      <c r="E5792" s="108"/>
      <c r="F5792" s="34" t="s">
        <v>464</v>
      </c>
      <c r="G5792" s="34" t="s">
        <v>465</v>
      </c>
      <c r="H5792" s="34" t="s">
        <v>443</v>
      </c>
      <c r="I5792" s="29"/>
      <c r="J5792" s="35" t="s">
        <v>40</v>
      </c>
      <c r="K5792" s="237"/>
      <c r="L5792" s="237"/>
      <c r="M5792" s="237"/>
      <c r="N5792" s="253"/>
      <c r="O5792" s="253"/>
      <c r="P5792" s="253"/>
    </row>
    <row r="5793" spans="1:16" s="110" customFormat="1" ht="20.100000000000001" customHeight="1">
      <c r="A5793" s="104"/>
      <c r="B5793" s="105"/>
      <c r="C5793" s="106"/>
      <c r="D5793" s="107"/>
      <c r="E5793" s="108"/>
      <c r="F5793" s="34" t="s">
        <v>465</v>
      </c>
      <c r="G5793" s="34" t="s">
        <v>466</v>
      </c>
      <c r="H5793" s="34" t="s">
        <v>443</v>
      </c>
      <c r="I5793" s="29"/>
      <c r="J5793" s="35" t="s">
        <v>40</v>
      </c>
      <c r="K5793" s="237"/>
      <c r="L5793" s="237"/>
      <c r="M5793" s="237"/>
      <c r="N5793" s="253"/>
      <c r="O5793" s="253"/>
      <c r="P5793" s="253"/>
    </row>
    <row r="5794" spans="1:16" s="110" customFormat="1" ht="20.100000000000001" customHeight="1">
      <c r="A5794" s="104"/>
      <c r="B5794" s="105"/>
      <c r="C5794" s="106"/>
      <c r="D5794" s="107"/>
      <c r="E5794" s="108"/>
      <c r="F5794" s="34" t="s">
        <v>466</v>
      </c>
      <c r="G5794" s="34" t="s">
        <v>467</v>
      </c>
      <c r="H5794" s="34" t="s">
        <v>440</v>
      </c>
      <c r="I5794" s="29"/>
      <c r="J5794" s="35" t="s">
        <v>40</v>
      </c>
      <c r="K5794" s="237"/>
      <c r="L5794" s="237"/>
      <c r="M5794" s="237"/>
      <c r="N5794" s="253"/>
      <c r="O5794" s="253"/>
      <c r="P5794" s="253"/>
    </row>
    <row r="5795" spans="1:16" s="110" customFormat="1" ht="20.100000000000001" customHeight="1">
      <c r="A5795" s="104"/>
      <c r="B5795" s="105"/>
      <c r="C5795" s="106"/>
      <c r="D5795" s="107"/>
      <c r="E5795" s="108"/>
      <c r="F5795" s="34" t="s">
        <v>467</v>
      </c>
      <c r="G5795" s="34" t="s">
        <v>468</v>
      </c>
      <c r="H5795" s="34" t="s">
        <v>443</v>
      </c>
      <c r="I5795" s="29"/>
      <c r="J5795" s="35" t="s">
        <v>40</v>
      </c>
      <c r="K5795" s="237"/>
      <c r="L5795" s="237"/>
      <c r="M5795" s="237"/>
      <c r="N5795" s="253"/>
      <c r="O5795" s="253"/>
      <c r="P5795" s="253"/>
    </row>
    <row r="5796" spans="1:16" s="110" customFormat="1" ht="20.100000000000001" customHeight="1">
      <c r="A5796" s="104"/>
      <c r="B5796" s="105"/>
      <c r="C5796" s="106"/>
      <c r="D5796" s="107"/>
      <c r="E5796" s="108"/>
      <c r="F5796" s="34" t="s">
        <v>468</v>
      </c>
      <c r="G5796" s="34" t="s">
        <v>469</v>
      </c>
      <c r="H5796" s="34" t="s">
        <v>440</v>
      </c>
      <c r="I5796" s="29"/>
      <c r="J5796" s="35" t="s">
        <v>435</v>
      </c>
      <c r="K5796" s="237"/>
      <c r="L5796" s="237"/>
      <c r="M5796" s="237"/>
      <c r="N5796" s="253"/>
      <c r="O5796" s="253"/>
      <c r="P5796" s="253"/>
    </row>
    <row r="5797" spans="1:16" s="110" customFormat="1" ht="20.100000000000001" customHeight="1">
      <c r="A5797" s="104"/>
      <c r="B5797" s="105"/>
      <c r="C5797" s="106"/>
      <c r="D5797" s="107"/>
      <c r="E5797" s="108"/>
      <c r="F5797" s="34" t="s">
        <v>469</v>
      </c>
      <c r="G5797" s="34" t="s">
        <v>470</v>
      </c>
      <c r="H5797" s="34" t="s">
        <v>440</v>
      </c>
      <c r="I5797" s="29"/>
      <c r="J5797" s="35" t="s">
        <v>435</v>
      </c>
      <c r="K5797" s="237"/>
      <c r="L5797" s="237"/>
      <c r="M5797" s="237"/>
      <c r="N5797" s="253"/>
      <c r="O5797" s="253"/>
      <c r="P5797" s="253"/>
    </row>
    <row r="5798" spans="1:16" s="110" customFormat="1" ht="20.100000000000001" customHeight="1">
      <c r="A5798" s="104"/>
      <c r="B5798" s="105"/>
      <c r="C5798" s="106"/>
      <c r="D5798" s="107"/>
      <c r="E5798" s="108"/>
      <c r="F5798" s="34" t="s">
        <v>470</v>
      </c>
      <c r="G5798" s="34" t="s">
        <v>471</v>
      </c>
      <c r="H5798" s="34" t="s">
        <v>440</v>
      </c>
      <c r="I5798" s="29"/>
      <c r="J5798" s="35" t="s">
        <v>435</v>
      </c>
      <c r="K5798" s="237"/>
      <c r="L5798" s="237"/>
      <c r="M5798" s="237"/>
      <c r="N5798" s="253"/>
      <c r="O5798" s="253"/>
      <c r="P5798" s="253"/>
    </row>
    <row r="5799" spans="1:16" s="110" customFormat="1" ht="20.100000000000001" customHeight="1">
      <c r="A5799" s="104"/>
      <c r="B5799" s="105"/>
      <c r="C5799" s="106"/>
      <c r="D5799" s="107"/>
      <c r="E5799" s="108"/>
      <c r="F5799" s="34" t="s">
        <v>471</v>
      </c>
      <c r="G5799" s="34" t="s">
        <v>473</v>
      </c>
      <c r="H5799" s="34" t="s">
        <v>440</v>
      </c>
      <c r="I5799" s="29"/>
      <c r="J5799" s="35" t="s">
        <v>435</v>
      </c>
      <c r="K5799" s="237"/>
      <c r="L5799" s="237"/>
      <c r="M5799" s="237"/>
      <c r="N5799" s="253"/>
      <c r="O5799" s="253"/>
      <c r="P5799" s="253"/>
    </row>
    <row r="5800" spans="1:16" s="110" customFormat="1" ht="20.100000000000001" customHeight="1">
      <c r="A5800" s="104"/>
      <c r="B5800" s="105"/>
      <c r="C5800" s="106"/>
      <c r="D5800" s="107"/>
      <c r="E5800" s="108"/>
      <c r="F5800" s="34" t="s">
        <v>473</v>
      </c>
      <c r="G5800" s="34" t="s">
        <v>474</v>
      </c>
      <c r="H5800" s="34" t="s">
        <v>440</v>
      </c>
      <c r="I5800" s="29"/>
      <c r="J5800" s="35" t="s">
        <v>435</v>
      </c>
      <c r="K5800" s="237"/>
      <c r="L5800" s="237"/>
      <c r="M5800" s="237"/>
      <c r="N5800" s="253"/>
      <c r="O5800" s="253"/>
      <c r="P5800" s="253"/>
    </row>
    <row r="5801" spans="1:16" s="110" customFormat="1" ht="20.100000000000001" customHeight="1">
      <c r="A5801" s="104"/>
      <c r="B5801" s="105"/>
      <c r="C5801" s="106"/>
      <c r="D5801" s="107"/>
      <c r="E5801" s="108"/>
      <c r="F5801" s="34" t="s">
        <v>474</v>
      </c>
      <c r="G5801" s="34" t="s">
        <v>475</v>
      </c>
      <c r="H5801" s="34" t="s">
        <v>443</v>
      </c>
      <c r="I5801" s="29"/>
      <c r="J5801" s="35" t="s">
        <v>40</v>
      </c>
      <c r="K5801" s="237"/>
      <c r="L5801" s="237"/>
      <c r="M5801" s="237"/>
      <c r="N5801" s="253"/>
      <c r="O5801" s="253"/>
      <c r="P5801" s="253"/>
    </row>
    <row r="5802" spans="1:16" s="110" customFormat="1" ht="20.100000000000001" customHeight="1">
      <c r="A5802" s="104"/>
      <c r="B5802" s="105"/>
      <c r="C5802" s="106"/>
      <c r="D5802" s="107"/>
      <c r="E5802" s="108"/>
      <c r="F5802" s="34" t="s">
        <v>475</v>
      </c>
      <c r="G5802" s="34" t="s">
        <v>476</v>
      </c>
      <c r="H5802" s="34" t="s">
        <v>440</v>
      </c>
      <c r="I5802" s="29"/>
      <c r="J5802" s="35" t="s">
        <v>435</v>
      </c>
      <c r="K5802" s="237"/>
      <c r="L5802" s="237"/>
      <c r="M5802" s="237"/>
      <c r="N5802" s="253"/>
      <c r="O5802" s="253"/>
      <c r="P5802" s="253"/>
    </row>
    <row r="5803" spans="1:16" s="110" customFormat="1" ht="20.100000000000001" customHeight="1">
      <c r="A5803" s="104"/>
      <c r="B5803" s="105"/>
      <c r="C5803" s="106"/>
      <c r="D5803" s="107"/>
      <c r="E5803" s="108"/>
      <c r="F5803" s="34" t="s">
        <v>476</v>
      </c>
      <c r="G5803" s="34" t="s">
        <v>477</v>
      </c>
      <c r="H5803" s="34" t="s">
        <v>434</v>
      </c>
      <c r="I5803" s="29"/>
      <c r="J5803" s="35" t="s">
        <v>435</v>
      </c>
      <c r="K5803" s="237"/>
      <c r="L5803" s="237"/>
      <c r="M5803" s="237"/>
      <c r="N5803" s="253"/>
      <c r="O5803" s="253"/>
      <c r="P5803" s="253"/>
    </row>
    <row r="5804" spans="1:16" s="110" customFormat="1" ht="20.100000000000001" customHeight="1">
      <c r="A5804" s="104"/>
      <c r="B5804" s="105"/>
      <c r="C5804" s="106"/>
      <c r="D5804" s="107"/>
      <c r="E5804" s="108"/>
      <c r="F5804" s="34" t="s">
        <v>477</v>
      </c>
      <c r="G5804" s="34" t="s">
        <v>543</v>
      </c>
      <c r="H5804" s="34" t="s">
        <v>443</v>
      </c>
      <c r="I5804" s="29"/>
      <c r="J5804" s="35" t="s">
        <v>40</v>
      </c>
      <c r="K5804" s="237"/>
      <c r="L5804" s="237"/>
      <c r="M5804" s="237"/>
      <c r="N5804" s="253"/>
      <c r="O5804" s="253"/>
      <c r="P5804" s="253"/>
    </row>
    <row r="5805" spans="1:16" s="110" customFormat="1" ht="20.100000000000001" customHeight="1">
      <c r="A5805" s="104"/>
      <c r="B5805" s="105"/>
      <c r="C5805" s="106"/>
      <c r="D5805" s="107"/>
      <c r="E5805" s="108"/>
      <c r="F5805" s="34" t="s">
        <v>543</v>
      </c>
      <c r="G5805" s="34" t="s">
        <v>550</v>
      </c>
      <c r="H5805" s="34" t="s">
        <v>434</v>
      </c>
      <c r="I5805" s="29"/>
      <c r="J5805" s="35" t="s">
        <v>435</v>
      </c>
      <c r="K5805" s="237"/>
      <c r="L5805" s="237"/>
      <c r="M5805" s="237"/>
      <c r="N5805" s="253"/>
      <c r="O5805" s="253"/>
      <c r="P5805" s="253"/>
    </row>
    <row r="5806" spans="1:16" s="110" customFormat="1" ht="20.100000000000001" customHeight="1">
      <c r="A5806" s="104"/>
      <c r="B5806" s="105"/>
      <c r="C5806" s="106"/>
      <c r="D5806" s="107"/>
      <c r="E5806" s="108"/>
      <c r="F5806" s="34" t="s">
        <v>550</v>
      </c>
      <c r="G5806" s="34" t="s">
        <v>551</v>
      </c>
      <c r="H5806" s="34" t="s">
        <v>440</v>
      </c>
      <c r="I5806" s="29"/>
      <c r="J5806" s="35" t="s">
        <v>435</v>
      </c>
      <c r="K5806" s="237"/>
      <c r="L5806" s="237"/>
      <c r="M5806" s="237"/>
      <c r="N5806" s="253"/>
      <c r="O5806" s="253"/>
      <c r="P5806" s="253"/>
    </row>
    <row r="5807" spans="1:16" s="25" customFormat="1" ht="20.100000000000001" customHeight="1">
      <c r="A5807" s="20"/>
      <c r="B5807" s="44"/>
      <c r="C5807" s="41"/>
      <c r="D5807" s="42"/>
      <c r="E5807" s="43"/>
      <c r="F5807" s="44"/>
      <c r="G5807" s="44"/>
      <c r="H5807" s="44"/>
      <c r="I5807" s="20"/>
      <c r="J5807" s="24"/>
      <c r="K5807" s="226"/>
      <c r="L5807" s="226"/>
      <c r="M5807" s="226"/>
      <c r="N5807" s="239"/>
      <c r="O5807" s="239"/>
      <c r="P5807" s="239"/>
    </row>
    <row r="5808" spans="1:16" s="25" customFormat="1" ht="20.100000000000001" customHeight="1">
      <c r="A5808" s="20"/>
      <c r="B5808" s="44"/>
      <c r="C5808" s="41"/>
      <c r="D5808" s="42"/>
      <c r="E5808" s="43"/>
      <c r="F5808" s="44"/>
      <c r="G5808" s="44"/>
      <c r="H5808" s="44"/>
      <c r="I5808" s="20"/>
      <c r="J5808" s="24"/>
      <c r="K5808" s="226"/>
      <c r="L5808" s="226"/>
      <c r="M5808" s="226"/>
      <c r="N5808" s="239"/>
      <c r="O5808" s="239"/>
      <c r="P5808" s="239"/>
    </row>
    <row r="5809" spans="1:20" s="118" customFormat="1" ht="20.100000000000001" customHeight="1">
      <c r="A5809" s="112"/>
      <c r="B5809" s="113">
        <v>390</v>
      </c>
      <c r="C5809" s="114">
        <v>4.0439999999999996</v>
      </c>
      <c r="D5809" s="115" t="s">
        <v>398</v>
      </c>
      <c r="E5809" s="116">
        <v>1.55</v>
      </c>
      <c r="F5809" s="113" t="s">
        <v>433</v>
      </c>
      <c r="G5809" s="113" t="s">
        <v>447</v>
      </c>
      <c r="H5809" s="113" t="s">
        <v>434</v>
      </c>
      <c r="I5809" s="112"/>
      <c r="J5809" s="117" t="s">
        <v>435</v>
      </c>
      <c r="K5809" s="238" t="s">
        <v>434</v>
      </c>
      <c r="L5809" s="238">
        <f>COUNTIF(H5809:H5815,"B")</f>
        <v>7</v>
      </c>
      <c r="M5809" s="238">
        <v>200</v>
      </c>
      <c r="N5809" s="254">
        <f>L5809*M5809</f>
        <v>1400</v>
      </c>
      <c r="O5809" s="254">
        <v>150</v>
      </c>
      <c r="P5809" s="254">
        <f>O5809+N5809</f>
        <v>1550</v>
      </c>
      <c r="Q5809" s="119">
        <f>P5809/P5813</f>
        <v>1</v>
      </c>
      <c r="R5809" s="119"/>
      <c r="S5809" s="119"/>
      <c r="T5809" s="119"/>
    </row>
    <row r="5810" spans="1:20" s="118" customFormat="1" ht="20.100000000000001" customHeight="1">
      <c r="A5810" s="112"/>
      <c r="B5810" s="113"/>
      <c r="C5810" s="114"/>
      <c r="D5810" s="115"/>
      <c r="E5810" s="116"/>
      <c r="F5810" s="113" t="s">
        <v>447</v>
      </c>
      <c r="G5810" s="113" t="s">
        <v>451</v>
      </c>
      <c r="H5810" s="113" t="s">
        <v>434</v>
      </c>
      <c r="I5810" s="112"/>
      <c r="J5810" s="117" t="s">
        <v>435</v>
      </c>
      <c r="K5810" s="238" t="s">
        <v>438</v>
      </c>
      <c r="L5810" s="238">
        <f>COUNTIF(H5809:H5816,"S")</f>
        <v>0</v>
      </c>
      <c r="M5810" s="238">
        <v>200</v>
      </c>
      <c r="N5810" s="254">
        <f>L5810*M5810</f>
        <v>0</v>
      </c>
      <c r="O5810" s="254"/>
      <c r="P5810" s="254">
        <f>N5810+O5810</f>
        <v>0</v>
      </c>
      <c r="Q5810" s="119">
        <f>P5810/P5813</f>
        <v>0</v>
      </c>
      <c r="R5810" s="119"/>
      <c r="S5810" s="119"/>
      <c r="T5810" s="119"/>
    </row>
    <row r="5811" spans="1:20" s="118" customFormat="1" ht="20.100000000000001" customHeight="1">
      <c r="A5811" s="112"/>
      <c r="B5811" s="113"/>
      <c r="C5811" s="114"/>
      <c r="D5811" s="115"/>
      <c r="E5811" s="116"/>
      <c r="F5811" s="113" t="s">
        <v>451</v>
      </c>
      <c r="G5811" s="113" t="s">
        <v>454</v>
      </c>
      <c r="H5811" s="113" t="s">
        <v>434</v>
      </c>
      <c r="I5811" s="112"/>
      <c r="J5811" s="117" t="s">
        <v>435</v>
      </c>
      <c r="K5811" s="238" t="s">
        <v>440</v>
      </c>
      <c r="L5811" s="238">
        <f>COUNTIF(H5809:H5816,"RR")</f>
        <v>0</v>
      </c>
      <c r="M5811" s="238">
        <v>200</v>
      </c>
      <c r="N5811" s="254">
        <f>L5811*M5811</f>
        <v>0</v>
      </c>
      <c r="O5811" s="254"/>
      <c r="P5811" s="254">
        <f>N5811+O5811</f>
        <v>0</v>
      </c>
      <c r="Q5811" s="119">
        <f>P5811/P5813</f>
        <v>0</v>
      </c>
      <c r="R5811" s="119"/>
      <c r="S5811" s="119"/>
      <c r="T5811" s="119"/>
    </row>
    <row r="5812" spans="1:20" s="118" customFormat="1" ht="20.100000000000001" customHeight="1">
      <c r="A5812" s="112"/>
      <c r="B5812" s="113"/>
      <c r="C5812" s="114"/>
      <c r="D5812" s="115"/>
      <c r="E5812" s="116"/>
      <c r="F5812" s="113" t="s">
        <v>454</v>
      </c>
      <c r="G5812" s="113" t="s">
        <v>455</v>
      </c>
      <c r="H5812" s="113" t="s">
        <v>434</v>
      </c>
      <c r="I5812" s="112"/>
      <c r="J5812" s="117" t="s">
        <v>435</v>
      </c>
      <c r="K5812" s="238" t="s">
        <v>443</v>
      </c>
      <c r="L5812" s="238">
        <f>COUNTIF(H5809:H5816,"RB")</f>
        <v>0</v>
      </c>
      <c r="M5812" s="238">
        <v>200</v>
      </c>
      <c r="N5812" s="254">
        <f>L5812*M5812</f>
        <v>0</v>
      </c>
      <c r="O5812" s="254"/>
      <c r="P5812" s="254">
        <f>N5812+O5812</f>
        <v>0</v>
      </c>
      <c r="Q5812" s="119">
        <f>P5812/P5813</f>
        <v>0</v>
      </c>
      <c r="R5812" s="119"/>
      <c r="S5812" s="119"/>
      <c r="T5812" s="119"/>
    </row>
    <row r="5813" spans="1:20" s="118" customFormat="1" ht="20.100000000000001" customHeight="1">
      <c r="A5813" s="112"/>
      <c r="B5813" s="113"/>
      <c r="C5813" s="114"/>
      <c r="D5813" s="115"/>
      <c r="E5813" s="116"/>
      <c r="F5813" s="113" t="s">
        <v>455</v>
      </c>
      <c r="G5813" s="113" t="s">
        <v>456</v>
      </c>
      <c r="H5813" s="113" t="s">
        <v>434</v>
      </c>
      <c r="I5813" s="112"/>
      <c r="J5813" s="117" t="s">
        <v>435</v>
      </c>
      <c r="K5813" s="238"/>
      <c r="L5813" s="238"/>
      <c r="M5813" s="238"/>
      <c r="N5813" s="254"/>
      <c r="O5813" s="254"/>
      <c r="P5813" s="254">
        <f>SUM(P5809:P5812)</f>
        <v>1550</v>
      </c>
      <c r="Q5813" s="119">
        <f>SUM(Q5809:Q5812)</f>
        <v>1</v>
      </c>
      <c r="R5813" s="119"/>
      <c r="S5813" s="119"/>
      <c r="T5813" s="119"/>
    </row>
    <row r="5814" spans="1:20" s="118" customFormat="1" ht="20.100000000000001" customHeight="1">
      <c r="A5814" s="112"/>
      <c r="B5814" s="113"/>
      <c r="C5814" s="114"/>
      <c r="D5814" s="115"/>
      <c r="E5814" s="116"/>
      <c r="F5814" s="113" t="s">
        <v>456</v>
      </c>
      <c r="G5814" s="113" t="s">
        <v>457</v>
      </c>
      <c r="H5814" s="113" t="s">
        <v>434</v>
      </c>
      <c r="I5814" s="112"/>
      <c r="J5814" s="117" t="s">
        <v>435</v>
      </c>
      <c r="K5814" s="238"/>
      <c r="L5814" s="238"/>
      <c r="M5814" s="238"/>
      <c r="N5814" s="254"/>
      <c r="O5814" s="254"/>
      <c r="P5814" s="254"/>
    </row>
    <row r="5815" spans="1:20" s="118" customFormat="1" ht="20.100000000000001" customHeight="1">
      <c r="A5815" s="112"/>
      <c r="B5815" s="113"/>
      <c r="C5815" s="114"/>
      <c r="D5815" s="115"/>
      <c r="E5815" s="116"/>
      <c r="F5815" s="113" t="s">
        <v>457</v>
      </c>
      <c r="G5815" s="113" t="s">
        <v>460</v>
      </c>
      <c r="H5815" s="113" t="s">
        <v>434</v>
      </c>
      <c r="I5815" s="112"/>
      <c r="J5815" s="117" t="s">
        <v>435</v>
      </c>
      <c r="K5815" s="238"/>
      <c r="L5815" s="238"/>
      <c r="M5815" s="238"/>
      <c r="N5815" s="254"/>
      <c r="O5815" s="254"/>
      <c r="P5815" s="254"/>
    </row>
    <row r="5816" spans="1:20" s="118" customFormat="1" ht="20.100000000000001" customHeight="1">
      <c r="A5816" s="112"/>
      <c r="B5816" s="113"/>
      <c r="C5816" s="114"/>
      <c r="D5816" s="115"/>
      <c r="E5816" s="116"/>
      <c r="F5816" s="113" t="s">
        <v>460</v>
      </c>
      <c r="G5816" s="113" t="s">
        <v>813</v>
      </c>
      <c r="H5816" s="113" t="s">
        <v>434</v>
      </c>
      <c r="I5816" s="112"/>
      <c r="J5816" s="117" t="s">
        <v>435</v>
      </c>
      <c r="K5816" s="238"/>
      <c r="L5816" s="238"/>
      <c r="M5816" s="238"/>
      <c r="N5816" s="254"/>
      <c r="O5816" s="254"/>
      <c r="P5816" s="254"/>
    </row>
    <row r="5817" spans="1:20" s="25" customFormat="1" ht="20.100000000000001" customHeight="1">
      <c r="A5817" s="20"/>
      <c r="B5817" s="44"/>
      <c r="C5817" s="41"/>
      <c r="D5817" s="42"/>
      <c r="E5817" s="43"/>
      <c r="F5817" s="44"/>
      <c r="G5817" s="44"/>
      <c r="H5817" s="44"/>
      <c r="I5817" s="20"/>
      <c r="J5817" s="24"/>
      <c r="K5817" s="226"/>
      <c r="L5817" s="226"/>
      <c r="M5817" s="226"/>
      <c r="N5817" s="239"/>
      <c r="O5817" s="239"/>
      <c r="P5817" s="239"/>
    </row>
    <row r="5818" spans="1:20" s="25" customFormat="1" ht="20.100000000000001" customHeight="1">
      <c r="A5818" s="20"/>
      <c r="B5818" s="44"/>
      <c r="C5818" s="41"/>
      <c r="D5818" s="42"/>
      <c r="E5818" s="43"/>
      <c r="F5818" s="44"/>
      <c r="G5818" s="44"/>
      <c r="H5818" s="44"/>
      <c r="I5818" s="20"/>
      <c r="J5818" s="24"/>
      <c r="K5818" s="226"/>
      <c r="L5818" s="226"/>
      <c r="M5818" s="226"/>
      <c r="N5818" s="239"/>
      <c r="O5818" s="239"/>
      <c r="P5818" s="239"/>
    </row>
    <row r="5819" spans="1:20" s="118" customFormat="1" ht="20.100000000000001" customHeight="1">
      <c r="A5819" s="112"/>
      <c r="B5819" s="113">
        <v>391</v>
      </c>
      <c r="C5819" s="114">
        <v>4.0449999999999999</v>
      </c>
      <c r="D5819" s="115" t="s">
        <v>399</v>
      </c>
      <c r="E5819" s="116">
        <v>1.7330000000000001</v>
      </c>
      <c r="F5819" s="113" t="s">
        <v>433</v>
      </c>
      <c r="G5819" s="113" t="s">
        <v>447</v>
      </c>
      <c r="H5819" s="113" t="s">
        <v>434</v>
      </c>
      <c r="I5819" s="112"/>
      <c r="J5819" s="117" t="s">
        <v>435</v>
      </c>
      <c r="K5819" s="238" t="s">
        <v>434</v>
      </c>
      <c r="L5819" s="238">
        <f>COUNTIF(H5819:H5827,"B")</f>
        <v>2</v>
      </c>
      <c r="M5819" s="238">
        <v>200</v>
      </c>
      <c r="N5819" s="254">
        <f>L5819*M5819</f>
        <v>400</v>
      </c>
      <c r="O5819" s="254"/>
      <c r="P5819" s="254">
        <f>O5819+N5819</f>
        <v>400</v>
      </c>
      <c r="Q5819" s="119">
        <f>P5819/P5823</f>
        <v>0.2308136180034622</v>
      </c>
      <c r="R5819" s="119"/>
      <c r="S5819" s="119"/>
      <c r="T5819" s="119"/>
    </row>
    <row r="5820" spans="1:20" s="118" customFormat="1" ht="20.100000000000001" customHeight="1">
      <c r="A5820" s="112"/>
      <c r="B5820" s="113"/>
      <c r="C5820" s="114"/>
      <c r="D5820" s="115"/>
      <c r="E5820" s="116"/>
      <c r="F5820" s="113" t="s">
        <v>447</v>
      </c>
      <c r="G5820" s="113" t="s">
        <v>451</v>
      </c>
      <c r="H5820" s="113" t="s">
        <v>434</v>
      </c>
      <c r="I5820" s="112"/>
      <c r="J5820" s="117" t="s">
        <v>435</v>
      </c>
      <c r="K5820" s="238" t="s">
        <v>438</v>
      </c>
      <c r="L5820" s="238">
        <f>COUNTIF(H5819:H5826,"S")</f>
        <v>4</v>
      </c>
      <c r="M5820" s="238">
        <v>200</v>
      </c>
      <c r="N5820" s="254">
        <f>L5820*M5820</f>
        <v>800</v>
      </c>
      <c r="O5820" s="254">
        <v>133</v>
      </c>
      <c r="P5820" s="254">
        <f>N5820+O5820</f>
        <v>933</v>
      </c>
      <c r="Q5820" s="119">
        <f>P5820/P5823</f>
        <v>0.53837276399307554</v>
      </c>
      <c r="R5820" s="119"/>
      <c r="S5820" s="119"/>
      <c r="T5820" s="119"/>
    </row>
    <row r="5821" spans="1:20" s="118" customFormat="1" ht="20.100000000000001" customHeight="1">
      <c r="A5821" s="112"/>
      <c r="B5821" s="113"/>
      <c r="C5821" s="114"/>
      <c r="D5821" s="115"/>
      <c r="E5821" s="116"/>
      <c r="F5821" s="113" t="s">
        <v>451</v>
      </c>
      <c r="G5821" s="113" t="s">
        <v>454</v>
      </c>
      <c r="H5821" s="113" t="s">
        <v>438</v>
      </c>
      <c r="I5821" s="112"/>
      <c r="J5821" s="117" t="s">
        <v>435</v>
      </c>
      <c r="K5821" s="238" t="s">
        <v>440</v>
      </c>
      <c r="L5821" s="238">
        <f>COUNTIF(H5819:H5827,"RR")</f>
        <v>0</v>
      </c>
      <c r="M5821" s="238">
        <v>200</v>
      </c>
      <c r="N5821" s="254">
        <f>L5821*M5821</f>
        <v>0</v>
      </c>
      <c r="O5821" s="254"/>
      <c r="P5821" s="254">
        <f>N5821+O5821</f>
        <v>0</v>
      </c>
      <c r="Q5821" s="119">
        <f>P5821/P5823</f>
        <v>0</v>
      </c>
      <c r="R5821" s="119"/>
      <c r="S5821" s="119"/>
      <c r="T5821" s="119"/>
    </row>
    <row r="5822" spans="1:20" s="118" customFormat="1" ht="20.100000000000001" customHeight="1">
      <c r="A5822" s="112"/>
      <c r="B5822" s="113"/>
      <c r="C5822" s="114"/>
      <c r="D5822" s="115"/>
      <c r="E5822" s="116"/>
      <c r="F5822" s="113" t="s">
        <v>454</v>
      </c>
      <c r="G5822" s="113" t="s">
        <v>455</v>
      </c>
      <c r="H5822" s="113" t="s">
        <v>438</v>
      </c>
      <c r="I5822" s="112"/>
      <c r="J5822" s="117" t="s">
        <v>435</v>
      </c>
      <c r="K5822" s="238" t="s">
        <v>443</v>
      </c>
      <c r="L5822" s="238">
        <f>COUNTIF(H5819:H5827,"RB")</f>
        <v>2</v>
      </c>
      <c r="M5822" s="238">
        <v>200</v>
      </c>
      <c r="N5822" s="254">
        <f>L5822*M5822</f>
        <v>400</v>
      </c>
      <c r="O5822" s="254"/>
      <c r="P5822" s="254">
        <f>N5822+O5822</f>
        <v>400</v>
      </c>
      <c r="Q5822" s="119">
        <f>P5822/P5823</f>
        <v>0.2308136180034622</v>
      </c>
      <c r="R5822" s="119"/>
      <c r="S5822" s="119"/>
      <c r="T5822" s="119"/>
    </row>
    <row r="5823" spans="1:20" s="118" customFormat="1" ht="20.100000000000001" customHeight="1">
      <c r="A5823" s="112"/>
      <c r="B5823" s="113"/>
      <c r="C5823" s="114"/>
      <c r="D5823" s="115"/>
      <c r="E5823" s="116"/>
      <c r="F5823" s="113" t="s">
        <v>455</v>
      </c>
      <c r="G5823" s="113" t="s">
        <v>456</v>
      </c>
      <c r="H5823" s="113" t="s">
        <v>443</v>
      </c>
      <c r="I5823" s="112"/>
      <c r="J5823" s="117" t="s">
        <v>40</v>
      </c>
      <c r="K5823" s="238"/>
      <c r="L5823" s="238"/>
      <c r="M5823" s="238"/>
      <c r="N5823" s="254"/>
      <c r="O5823" s="254"/>
      <c r="P5823" s="254">
        <f>SUM(P5819:P5822)</f>
        <v>1733</v>
      </c>
      <c r="Q5823" s="119">
        <f>SUM(Q5819:Q5822)</f>
        <v>1</v>
      </c>
      <c r="R5823" s="119"/>
      <c r="S5823" s="119"/>
      <c r="T5823" s="119"/>
    </row>
    <row r="5824" spans="1:20" s="118" customFormat="1" ht="20.100000000000001" customHeight="1">
      <c r="A5824" s="112"/>
      <c r="B5824" s="113"/>
      <c r="C5824" s="114"/>
      <c r="D5824" s="115"/>
      <c r="E5824" s="116"/>
      <c r="F5824" s="113" t="s">
        <v>456</v>
      </c>
      <c r="G5824" s="113" t="s">
        <v>457</v>
      </c>
      <c r="H5824" s="113" t="s">
        <v>443</v>
      </c>
      <c r="I5824" s="112"/>
      <c r="J5824" s="117" t="s">
        <v>40</v>
      </c>
      <c r="K5824" s="238"/>
      <c r="L5824" s="238"/>
      <c r="M5824" s="238"/>
      <c r="N5824" s="254"/>
      <c r="O5824" s="254"/>
      <c r="P5824" s="254"/>
    </row>
    <row r="5825" spans="1:20" s="118" customFormat="1" ht="20.100000000000001" customHeight="1">
      <c r="A5825" s="112"/>
      <c r="B5825" s="113"/>
      <c r="C5825" s="114"/>
      <c r="D5825" s="115"/>
      <c r="E5825" s="116"/>
      <c r="F5825" s="113" t="s">
        <v>457</v>
      </c>
      <c r="G5825" s="113" t="s">
        <v>460</v>
      </c>
      <c r="H5825" s="113" t="s">
        <v>438</v>
      </c>
      <c r="I5825" s="112"/>
      <c r="J5825" s="117" t="s">
        <v>435</v>
      </c>
      <c r="K5825" s="238"/>
      <c r="L5825" s="238"/>
      <c r="M5825" s="238"/>
      <c r="N5825" s="254"/>
      <c r="O5825" s="254"/>
      <c r="P5825" s="254"/>
    </row>
    <row r="5826" spans="1:20" s="118" customFormat="1" ht="20.100000000000001" customHeight="1">
      <c r="A5826" s="112"/>
      <c r="B5826" s="113"/>
      <c r="C5826" s="114"/>
      <c r="D5826" s="115"/>
      <c r="E5826" s="116"/>
      <c r="F5826" s="113" t="s">
        <v>460</v>
      </c>
      <c r="G5826" s="113" t="s">
        <v>463</v>
      </c>
      <c r="H5826" s="113" t="s">
        <v>438</v>
      </c>
      <c r="I5826" s="112"/>
      <c r="J5826" s="117" t="s">
        <v>435</v>
      </c>
      <c r="K5826" s="238"/>
      <c r="L5826" s="238"/>
      <c r="M5826" s="238"/>
      <c r="N5826" s="254"/>
      <c r="O5826" s="254"/>
      <c r="P5826" s="254"/>
    </row>
    <row r="5827" spans="1:20" s="118" customFormat="1" ht="20.100000000000001" customHeight="1">
      <c r="A5827" s="112"/>
      <c r="B5827" s="113"/>
      <c r="C5827" s="114"/>
      <c r="D5827" s="115"/>
      <c r="E5827" s="116"/>
      <c r="F5827" s="113" t="s">
        <v>463</v>
      </c>
      <c r="G5827" s="113" t="s">
        <v>814</v>
      </c>
      <c r="H5827" s="113" t="s">
        <v>438</v>
      </c>
      <c r="I5827" s="112"/>
      <c r="J5827" s="117" t="s">
        <v>435</v>
      </c>
      <c r="K5827" s="238"/>
      <c r="L5827" s="238"/>
      <c r="M5827" s="238"/>
      <c r="N5827" s="254"/>
      <c r="O5827" s="254"/>
      <c r="P5827" s="254"/>
    </row>
    <row r="5828" spans="1:20" s="25" customFormat="1" ht="20.100000000000001" customHeight="1">
      <c r="A5828" s="20"/>
      <c r="B5828" s="44"/>
      <c r="C5828" s="41"/>
      <c r="D5828" s="42"/>
      <c r="E5828" s="43"/>
      <c r="F5828" s="44"/>
      <c r="G5828" s="44"/>
      <c r="H5828" s="44"/>
      <c r="I5828" s="20"/>
      <c r="J5828" s="24"/>
      <c r="K5828" s="226"/>
      <c r="L5828" s="226"/>
      <c r="M5828" s="226"/>
      <c r="N5828" s="239"/>
      <c r="O5828" s="239"/>
      <c r="P5828" s="239"/>
    </row>
    <row r="5829" spans="1:20" s="25" customFormat="1" ht="20.100000000000001" customHeight="1">
      <c r="A5829" s="20"/>
      <c r="B5829" s="44"/>
      <c r="C5829" s="41"/>
      <c r="D5829" s="42"/>
      <c r="E5829" s="43"/>
      <c r="F5829" s="44"/>
      <c r="G5829" s="44"/>
      <c r="H5829" s="44"/>
      <c r="I5829" s="20"/>
      <c r="J5829" s="24"/>
      <c r="K5829" s="226"/>
      <c r="L5829" s="226"/>
      <c r="M5829" s="226"/>
      <c r="N5829" s="239"/>
      <c r="O5829" s="239"/>
      <c r="P5829" s="239"/>
    </row>
    <row r="5830" spans="1:20" s="110" customFormat="1" ht="20.100000000000001" customHeight="1">
      <c r="A5830" s="104"/>
      <c r="B5830" s="105">
        <v>392</v>
      </c>
      <c r="C5830" s="106">
        <v>4.0460000000000003</v>
      </c>
      <c r="D5830" s="107" t="s">
        <v>400</v>
      </c>
      <c r="E5830" s="108">
        <v>0.3</v>
      </c>
      <c r="F5830" s="105" t="s">
        <v>433</v>
      </c>
      <c r="G5830" s="105" t="s">
        <v>447</v>
      </c>
      <c r="H5830" s="105" t="s">
        <v>434</v>
      </c>
      <c r="I5830" s="104"/>
      <c r="J5830" s="109" t="s">
        <v>435</v>
      </c>
      <c r="K5830" s="237" t="s">
        <v>434</v>
      </c>
      <c r="L5830" s="237">
        <f>COUNTIF(H5830,"B")</f>
        <v>1</v>
      </c>
      <c r="M5830" s="237">
        <v>200</v>
      </c>
      <c r="N5830" s="253">
        <f>L5830*M5830</f>
        <v>200</v>
      </c>
      <c r="O5830" s="253">
        <v>100</v>
      </c>
      <c r="P5830" s="253">
        <f>O5830+N5830</f>
        <v>300</v>
      </c>
      <c r="Q5830" s="111">
        <f>P5830/P5834</f>
        <v>1</v>
      </c>
      <c r="R5830" s="111"/>
      <c r="S5830" s="111"/>
      <c r="T5830" s="111"/>
    </row>
    <row r="5831" spans="1:20" s="110" customFormat="1" ht="20.100000000000001" customHeight="1">
      <c r="A5831" s="104"/>
      <c r="B5831" s="105"/>
      <c r="C5831" s="106"/>
      <c r="D5831" s="107"/>
      <c r="E5831" s="108"/>
      <c r="F5831" s="105" t="s">
        <v>447</v>
      </c>
      <c r="G5831" s="105" t="s">
        <v>483</v>
      </c>
      <c r="H5831" s="105" t="s">
        <v>434</v>
      </c>
      <c r="I5831" s="104"/>
      <c r="J5831" s="109" t="s">
        <v>435</v>
      </c>
      <c r="K5831" s="237" t="s">
        <v>438</v>
      </c>
      <c r="L5831" s="237">
        <f>COUNTIF(H5830:H5831,"S")</f>
        <v>0</v>
      </c>
      <c r="M5831" s="237">
        <v>200</v>
      </c>
      <c r="N5831" s="253">
        <f>L5831*M5831</f>
        <v>0</v>
      </c>
      <c r="O5831" s="253"/>
      <c r="P5831" s="253">
        <f>N5831+O5831</f>
        <v>0</v>
      </c>
      <c r="Q5831" s="111">
        <f>P5831/P5834</f>
        <v>0</v>
      </c>
      <c r="R5831" s="111"/>
      <c r="S5831" s="111"/>
      <c r="T5831" s="111"/>
    </row>
    <row r="5832" spans="1:20" s="110" customFormat="1" ht="20.100000000000001" customHeight="1">
      <c r="A5832" s="104"/>
      <c r="B5832" s="105"/>
      <c r="C5832" s="106"/>
      <c r="D5832" s="107"/>
      <c r="E5832" s="108"/>
      <c r="F5832" s="105"/>
      <c r="G5832" s="105"/>
      <c r="H5832" s="105"/>
      <c r="I5832" s="104"/>
      <c r="J5832" s="109"/>
      <c r="K5832" s="237" t="s">
        <v>440</v>
      </c>
      <c r="L5832" s="237">
        <f>COUNTIF(H5830:H5831,"RR")</f>
        <v>0</v>
      </c>
      <c r="M5832" s="237">
        <v>200</v>
      </c>
      <c r="N5832" s="253">
        <f>L5832*M5832</f>
        <v>0</v>
      </c>
      <c r="O5832" s="253"/>
      <c r="P5832" s="253">
        <f>N5832+O5832</f>
        <v>0</v>
      </c>
      <c r="Q5832" s="111">
        <f>P5832/P5834</f>
        <v>0</v>
      </c>
      <c r="R5832" s="111"/>
      <c r="S5832" s="111"/>
      <c r="T5832" s="111"/>
    </row>
    <row r="5833" spans="1:20" s="110" customFormat="1" ht="20.100000000000001" customHeight="1">
      <c r="A5833" s="104"/>
      <c r="B5833" s="105"/>
      <c r="C5833" s="106"/>
      <c r="D5833" s="107"/>
      <c r="E5833" s="108"/>
      <c r="F5833" s="105"/>
      <c r="G5833" s="105"/>
      <c r="H5833" s="105"/>
      <c r="I5833" s="104"/>
      <c r="J5833" s="109"/>
      <c r="K5833" s="237" t="s">
        <v>443</v>
      </c>
      <c r="L5833" s="237">
        <f>COUNTIF(H5830:H5831,"RB")</f>
        <v>0</v>
      </c>
      <c r="M5833" s="237">
        <v>200</v>
      </c>
      <c r="N5833" s="253">
        <f>L5833*M5833</f>
        <v>0</v>
      </c>
      <c r="O5833" s="253"/>
      <c r="P5833" s="253">
        <f>N5833+O5833</f>
        <v>0</v>
      </c>
      <c r="Q5833" s="111">
        <f>P5833/P5834</f>
        <v>0</v>
      </c>
      <c r="R5833" s="111"/>
      <c r="S5833" s="111"/>
      <c r="T5833" s="111"/>
    </row>
    <row r="5834" spans="1:20" s="110" customFormat="1" ht="20.100000000000001" customHeight="1">
      <c r="A5834" s="104"/>
      <c r="B5834" s="105"/>
      <c r="C5834" s="106"/>
      <c r="D5834" s="107"/>
      <c r="E5834" s="108"/>
      <c r="F5834" s="105"/>
      <c r="G5834" s="105"/>
      <c r="H5834" s="105"/>
      <c r="I5834" s="104"/>
      <c r="J5834" s="109"/>
      <c r="K5834" s="237"/>
      <c r="L5834" s="237"/>
      <c r="M5834" s="237"/>
      <c r="N5834" s="253"/>
      <c r="O5834" s="253"/>
      <c r="P5834" s="253">
        <f>SUM(P5830:P5833)</f>
        <v>300</v>
      </c>
      <c r="Q5834" s="111">
        <f>SUM(Q5830:Q5833)</f>
        <v>1</v>
      </c>
      <c r="R5834" s="111"/>
      <c r="S5834" s="111"/>
      <c r="T5834" s="111"/>
    </row>
    <row r="5835" spans="1:20" s="110" customFormat="1" ht="20.100000000000001" customHeight="1">
      <c r="A5835" s="104"/>
      <c r="B5835" s="105"/>
      <c r="C5835" s="106"/>
      <c r="D5835" s="107"/>
      <c r="E5835" s="108"/>
      <c r="F5835" s="105"/>
      <c r="G5835" s="105"/>
      <c r="H5835" s="105"/>
      <c r="I5835" s="104"/>
      <c r="J5835" s="109"/>
      <c r="K5835" s="237"/>
      <c r="L5835" s="237"/>
      <c r="M5835" s="237"/>
      <c r="N5835" s="253"/>
      <c r="O5835" s="253"/>
      <c r="P5835" s="253"/>
    </row>
    <row r="5836" spans="1:20" s="25" customFormat="1" ht="20.100000000000001" customHeight="1">
      <c r="A5836" s="20"/>
      <c r="B5836" s="44"/>
      <c r="C5836" s="41"/>
      <c r="D5836" s="42"/>
      <c r="E5836" s="43"/>
      <c r="F5836" s="44"/>
      <c r="G5836" s="44"/>
      <c r="H5836" s="44"/>
      <c r="I5836" s="20"/>
      <c r="J5836" s="24"/>
      <c r="K5836" s="226"/>
      <c r="L5836" s="226"/>
      <c r="M5836" s="226"/>
      <c r="N5836" s="239"/>
      <c r="O5836" s="239"/>
      <c r="P5836" s="239"/>
    </row>
    <row r="5837" spans="1:20" s="25" customFormat="1" ht="20.100000000000001" customHeight="1">
      <c r="A5837" s="20"/>
      <c r="B5837" s="44"/>
      <c r="C5837" s="41"/>
      <c r="D5837" s="42"/>
      <c r="E5837" s="43"/>
      <c r="F5837" s="44"/>
      <c r="G5837" s="44"/>
      <c r="H5837" s="44"/>
      <c r="I5837" s="20"/>
      <c r="J5837" s="24"/>
      <c r="K5837" s="226"/>
      <c r="L5837" s="226"/>
      <c r="M5837" s="226"/>
      <c r="N5837" s="239"/>
      <c r="O5837" s="239"/>
      <c r="P5837" s="239"/>
    </row>
    <row r="5838" spans="1:20" s="118" customFormat="1" ht="20.100000000000001" customHeight="1">
      <c r="A5838" s="112"/>
      <c r="B5838" s="113">
        <v>393</v>
      </c>
      <c r="C5838" s="114" t="s">
        <v>815</v>
      </c>
      <c r="D5838" s="115" t="s">
        <v>401</v>
      </c>
      <c r="E5838" s="116">
        <v>1.5049999999999999</v>
      </c>
      <c r="F5838" s="113" t="s">
        <v>433</v>
      </c>
      <c r="G5838" s="113" t="s">
        <v>447</v>
      </c>
      <c r="H5838" s="113" t="s">
        <v>434</v>
      </c>
      <c r="I5838" s="112"/>
      <c r="J5838" s="117" t="s">
        <v>435</v>
      </c>
      <c r="K5838" s="238" t="s">
        <v>434</v>
      </c>
      <c r="L5838" s="238">
        <f>COUNTIF(H5838:H5843,"B")</f>
        <v>6</v>
      </c>
      <c r="M5838" s="238">
        <v>200</v>
      </c>
      <c r="N5838" s="254">
        <f>L5838*M5838</f>
        <v>1200</v>
      </c>
      <c r="O5838" s="254">
        <v>105</v>
      </c>
      <c r="P5838" s="254">
        <f>O5838+N5838</f>
        <v>1305</v>
      </c>
      <c r="Q5838" s="119">
        <f>P5838/P5842</f>
        <v>0.86710963455149503</v>
      </c>
      <c r="R5838" s="119"/>
      <c r="S5838" s="119"/>
      <c r="T5838" s="119"/>
    </row>
    <row r="5839" spans="1:20" s="118" customFormat="1" ht="20.100000000000001" customHeight="1">
      <c r="A5839" s="112"/>
      <c r="B5839" s="113"/>
      <c r="C5839" s="114"/>
      <c r="D5839" s="115"/>
      <c r="E5839" s="116"/>
      <c r="F5839" s="113" t="s">
        <v>447</v>
      </c>
      <c r="G5839" s="113" t="s">
        <v>451</v>
      </c>
      <c r="H5839" s="113" t="s">
        <v>434</v>
      </c>
      <c r="I5839" s="112"/>
      <c r="J5839" s="117" t="s">
        <v>435</v>
      </c>
      <c r="K5839" s="238" t="s">
        <v>438</v>
      </c>
      <c r="L5839" s="238">
        <f>COUNTIF(H5838:H5845,"S")</f>
        <v>1</v>
      </c>
      <c r="M5839" s="238">
        <v>200</v>
      </c>
      <c r="N5839" s="254">
        <f>L5839*M5839</f>
        <v>200</v>
      </c>
      <c r="O5839" s="254"/>
      <c r="P5839" s="254">
        <f>N5839+O5839</f>
        <v>200</v>
      </c>
      <c r="Q5839" s="119">
        <f>P5839/P5842</f>
        <v>0.13289036544850499</v>
      </c>
      <c r="R5839" s="119"/>
      <c r="S5839" s="119"/>
      <c r="T5839" s="119"/>
    </row>
    <row r="5840" spans="1:20" s="118" customFormat="1" ht="20.100000000000001" customHeight="1">
      <c r="A5840" s="112"/>
      <c r="B5840" s="113"/>
      <c r="C5840" s="114"/>
      <c r="D5840" s="115"/>
      <c r="E5840" s="116"/>
      <c r="F5840" s="113" t="s">
        <v>451</v>
      </c>
      <c r="G5840" s="113" t="s">
        <v>454</v>
      </c>
      <c r="H5840" s="113" t="s">
        <v>434</v>
      </c>
      <c r="I5840" s="112"/>
      <c r="J5840" s="117" t="s">
        <v>435</v>
      </c>
      <c r="K5840" s="238" t="s">
        <v>440</v>
      </c>
      <c r="L5840" s="238">
        <f>COUNTIF(H5838:H5845,"RR")</f>
        <v>0</v>
      </c>
      <c r="M5840" s="238">
        <v>200</v>
      </c>
      <c r="N5840" s="254">
        <f>L5840*M5840</f>
        <v>0</v>
      </c>
      <c r="O5840" s="254"/>
      <c r="P5840" s="254">
        <f>N5840+O5840</f>
        <v>0</v>
      </c>
      <c r="Q5840" s="119">
        <f>P5840/P5842</f>
        <v>0</v>
      </c>
      <c r="R5840" s="119"/>
      <c r="S5840" s="119"/>
      <c r="T5840" s="119"/>
    </row>
    <row r="5841" spans="1:20" s="118" customFormat="1" ht="20.100000000000001" customHeight="1">
      <c r="A5841" s="112"/>
      <c r="B5841" s="113"/>
      <c r="C5841" s="114"/>
      <c r="D5841" s="115"/>
      <c r="E5841" s="116"/>
      <c r="F5841" s="113" t="s">
        <v>454</v>
      </c>
      <c r="G5841" s="113" t="s">
        <v>455</v>
      </c>
      <c r="H5841" s="113" t="s">
        <v>434</v>
      </c>
      <c r="I5841" s="112"/>
      <c r="J5841" s="117" t="s">
        <v>435</v>
      </c>
      <c r="K5841" s="238" t="s">
        <v>443</v>
      </c>
      <c r="L5841" s="238">
        <f>COUNTIF(H5838:H5845,"RB")</f>
        <v>0</v>
      </c>
      <c r="M5841" s="238">
        <v>200</v>
      </c>
      <c r="N5841" s="254">
        <f>L5841*M5841</f>
        <v>0</v>
      </c>
      <c r="O5841" s="254"/>
      <c r="P5841" s="254">
        <f>N5841+O5841</f>
        <v>0</v>
      </c>
      <c r="Q5841" s="119">
        <f>P5841/P5842</f>
        <v>0</v>
      </c>
      <c r="R5841" s="119"/>
      <c r="S5841" s="119"/>
      <c r="T5841" s="119"/>
    </row>
    <row r="5842" spans="1:20" s="118" customFormat="1" ht="20.100000000000001" customHeight="1">
      <c r="A5842" s="112"/>
      <c r="B5842" s="113"/>
      <c r="C5842" s="114"/>
      <c r="D5842" s="115"/>
      <c r="E5842" s="116"/>
      <c r="F5842" s="113" t="s">
        <v>455</v>
      </c>
      <c r="G5842" s="113" t="s">
        <v>456</v>
      </c>
      <c r="H5842" s="113" t="s">
        <v>434</v>
      </c>
      <c r="I5842" s="112"/>
      <c r="J5842" s="117" t="s">
        <v>435</v>
      </c>
      <c r="K5842" s="238"/>
      <c r="L5842" s="238"/>
      <c r="M5842" s="238"/>
      <c r="N5842" s="254"/>
      <c r="O5842" s="254"/>
      <c r="P5842" s="254">
        <f>SUM(P5838:P5841)</f>
        <v>1505</v>
      </c>
      <c r="Q5842" s="119">
        <f>SUM(Q5838:Q5841)</f>
        <v>1</v>
      </c>
      <c r="R5842" s="119"/>
      <c r="S5842" s="119"/>
      <c r="T5842" s="119"/>
    </row>
    <row r="5843" spans="1:20" s="118" customFormat="1" ht="20.100000000000001" customHeight="1">
      <c r="A5843" s="112"/>
      <c r="B5843" s="113"/>
      <c r="C5843" s="114"/>
      <c r="D5843" s="115"/>
      <c r="E5843" s="116"/>
      <c r="F5843" s="113" t="s">
        <v>456</v>
      </c>
      <c r="G5843" s="113" t="s">
        <v>457</v>
      </c>
      <c r="H5843" s="113" t="s">
        <v>434</v>
      </c>
      <c r="I5843" s="112"/>
      <c r="J5843" s="117" t="s">
        <v>435</v>
      </c>
      <c r="K5843" s="238"/>
      <c r="L5843" s="238"/>
      <c r="M5843" s="238"/>
      <c r="N5843" s="254"/>
      <c r="O5843" s="254"/>
      <c r="P5843" s="254"/>
    </row>
    <row r="5844" spans="1:20" s="118" customFormat="1" ht="20.100000000000001" customHeight="1">
      <c r="A5844" s="112"/>
      <c r="B5844" s="113"/>
      <c r="C5844" s="114"/>
      <c r="D5844" s="115"/>
      <c r="E5844" s="116"/>
      <c r="F5844" s="113" t="s">
        <v>457</v>
      </c>
      <c r="G5844" s="113" t="s">
        <v>460</v>
      </c>
      <c r="H5844" s="113" t="s">
        <v>434</v>
      </c>
      <c r="I5844" s="112"/>
      <c r="J5844" s="117" t="s">
        <v>435</v>
      </c>
      <c r="K5844" s="238"/>
      <c r="L5844" s="238"/>
      <c r="M5844" s="238"/>
      <c r="N5844" s="254"/>
      <c r="O5844" s="254"/>
      <c r="P5844" s="254"/>
    </row>
    <row r="5845" spans="1:20" s="118" customFormat="1" ht="20.100000000000001" customHeight="1">
      <c r="A5845" s="112"/>
      <c r="B5845" s="113"/>
      <c r="C5845" s="114"/>
      <c r="D5845" s="115"/>
      <c r="E5845" s="116"/>
      <c r="F5845" s="113" t="s">
        <v>460</v>
      </c>
      <c r="G5845" s="113" t="s">
        <v>816</v>
      </c>
      <c r="H5845" s="113" t="s">
        <v>438</v>
      </c>
      <c r="I5845" s="112"/>
      <c r="J5845" s="117" t="s">
        <v>435</v>
      </c>
      <c r="K5845" s="238"/>
      <c r="L5845" s="238"/>
      <c r="M5845" s="238"/>
      <c r="N5845" s="254"/>
      <c r="O5845" s="254"/>
      <c r="P5845" s="254"/>
    </row>
    <row r="5846" spans="1:20" s="25" customFormat="1" ht="20.100000000000001" customHeight="1">
      <c r="A5846" s="20"/>
      <c r="B5846" s="44"/>
      <c r="C5846" s="41"/>
      <c r="D5846" s="42"/>
      <c r="E5846" s="43"/>
      <c r="F5846" s="44"/>
      <c r="G5846" s="44"/>
      <c r="H5846" s="44"/>
      <c r="I5846" s="20"/>
      <c r="J5846" s="24"/>
      <c r="K5846" s="226"/>
      <c r="L5846" s="226"/>
      <c r="M5846" s="226"/>
      <c r="N5846" s="239"/>
      <c r="O5846" s="239"/>
      <c r="P5846" s="239"/>
    </row>
    <row r="5847" spans="1:20" s="25" customFormat="1" ht="20.100000000000001" customHeight="1">
      <c r="A5847" s="20"/>
      <c r="B5847" s="44"/>
      <c r="C5847" s="41"/>
      <c r="D5847" s="42"/>
      <c r="E5847" s="43"/>
      <c r="F5847" s="44"/>
      <c r="G5847" s="44"/>
      <c r="H5847" s="44"/>
      <c r="I5847" s="20"/>
      <c r="J5847" s="24"/>
      <c r="K5847" s="226"/>
      <c r="L5847" s="226"/>
      <c r="M5847" s="226"/>
      <c r="N5847" s="239"/>
      <c r="O5847" s="239"/>
      <c r="P5847" s="239"/>
    </row>
    <row r="5848" spans="1:20" s="118" customFormat="1" ht="20.100000000000001" customHeight="1">
      <c r="A5848" s="112"/>
      <c r="B5848" s="113">
        <v>394</v>
      </c>
      <c r="C5848" s="114" t="s">
        <v>817</v>
      </c>
      <c r="D5848" s="115" t="s">
        <v>402</v>
      </c>
      <c r="E5848" s="116">
        <v>2.0099999999999998</v>
      </c>
      <c r="F5848" s="113" t="s">
        <v>433</v>
      </c>
      <c r="G5848" s="113" t="s">
        <v>447</v>
      </c>
      <c r="H5848" s="113" t="s">
        <v>438</v>
      </c>
      <c r="I5848" s="112"/>
      <c r="J5848" s="117" t="s">
        <v>435</v>
      </c>
      <c r="K5848" s="238" t="s">
        <v>434</v>
      </c>
      <c r="L5848" s="238">
        <f>COUNTIF(H5848:H5858,"B")</f>
        <v>4</v>
      </c>
      <c r="M5848" s="238">
        <v>200</v>
      </c>
      <c r="N5848" s="254">
        <f>L5848*M5848</f>
        <v>800</v>
      </c>
      <c r="O5848" s="254"/>
      <c r="P5848" s="254">
        <f>O5848+N5848</f>
        <v>800</v>
      </c>
      <c r="Q5848" s="119">
        <f>P5848/P5852</f>
        <v>0.39800995024875624</v>
      </c>
      <c r="R5848" s="119"/>
      <c r="S5848" s="119"/>
      <c r="T5848" s="119"/>
    </row>
    <row r="5849" spans="1:20" s="118" customFormat="1" ht="20.100000000000001" customHeight="1">
      <c r="A5849" s="112"/>
      <c r="B5849" s="113"/>
      <c r="C5849" s="114"/>
      <c r="D5849" s="115"/>
      <c r="E5849" s="116"/>
      <c r="F5849" s="113" t="s">
        <v>447</v>
      </c>
      <c r="G5849" s="113" t="s">
        <v>451</v>
      </c>
      <c r="H5849" s="113" t="s">
        <v>438</v>
      </c>
      <c r="I5849" s="112"/>
      <c r="J5849" s="117" t="s">
        <v>435</v>
      </c>
      <c r="K5849" s="238" t="s">
        <v>438</v>
      </c>
      <c r="L5849" s="238">
        <f>COUNTIF(H5849:H5858,"S")</f>
        <v>5</v>
      </c>
      <c r="M5849" s="238">
        <v>200</v>
      </c>
      <c r="N5849" s="254">
        <f>L5849*M5849</f>
        <v>1000</v>
      </c>
      <c r="O5849" s="254">
        <v>10</v>
      </c>
      <c r="P5849" s="254">
        <f>N5849+O5849</f>
        <v>1010</v>
      </c>
      <c r="Q5849" s="119">
        <f>P5849/P5852</f>
        <v>0.50248756218905477</v>
      </c>
      <c r="R5849" s="119"/>
      <c r="S5849" s="119"/>
      <c r="T5849" s="119"/>
    </row>
    <row r="5850" spans="1:20" s="118" customFormat="1" ht="20.100000000000001" customHeight="1">
      <c r="A5850" s="112"/>
      <c r="B5850" s="113"/>
      <c r="C5850" s="114"/>
      <c r="D5850" s="115"/>
      <c r="E5850" s="116"/>
      <c r="F5850" s="113" t="s">
        <v>451</v>
      </c>
      <c r="G5850" s="113" t="s">
        <v>454</v>
      </c>
      <c r="H5850" s="113" t="s">
        <v>438</v>
      </c>
      <c r="I5850" s="112"/>
      <c r="J5850" s="117" t="s">
        <v>435</v>
      </c>
      <c r="K5850" s="238" t="s">
        <v>440</v>
      </c>
      <c r="L5850" s="238">
        <f>COUNTIF(H5848:H5858,"RR")</f>
        <v>1</v>
      </c>
      <c r="M5850" s="238">
        <v>200</v>
      </c>
      <c r="N5850" s="254">
        <f>L5850*M5850</f>
        <v>200</v>
      </c>
      <c r="O5850" s="254"/>
      <c r="P5850" s="254">
        <f>N5850+O5850</f>
        <v>200</v>
      </c>
      <c r="Q5850" s="119">
        <f>P5850/P5852</f>
        <v>9.950248756218906E-2</v>
      </c>
      <c r="R5850" s="119"/>
      <c r="S5850" s="119"/>
      <c r="T5850" s="119"/>
    </row>
    <row r="5851" spans="1:20" s="118" customFormat="1" ht="20.100000000000001" customHeight="1">
      <c r="A5851" s="112"/>
      <c r="B5851" s="113"/>
      <c r="C5851" s="114"/>
      <c r="D5851" s="115"/>
      <c r="E5851" s="116"/>
      <c r="F5851" s="113" t="s">
        <v>454</v>
      </c>
      <c r="G5851" s="113" t="s">
        <v>455</v>
      </c>
      <c r="H5851" s="113" t="s">
        <v>438</v>
      </c>
      <c r="I5851" s="112"/>
      <c r="J5851" s="117" t="s">
        <v>435</v>
      </c>
      <c r="K5851" s="238" t="s">
        <v>443</v>
      </c>
      <c r="L5851" s="238">
        <f>COUNTIF(H5848:H5858,"RB")</f>
        <v>0</v>
      </c>
      <c r="M5851" s="238">
        <v>200</v>
      </c>
      <c r="N5851" s="254">
        <f>L5851*M5851</f>
        <v>0</v>
      </c>
      <c r="O5851" s="254"/>
      <c r="P5851" s="254">
        <f>N5851+O5851</f>
        <v>0</v>
      </c>
      <c r="Q5851" s="119">
        <f>P5851/P5852</f>
        <v>0</v>
      </c>
      <c r="R5851" s="119"/>
      <c r="S5851" s="119"/>
      <c r="T5851" s="119"/>
    </row>
    <row r="5852" spans="1:20" s="118" customFormat="1" ht="20.100000000000001" customHeight="1">
      <c r="A5852" s="112"/>
      <c r="B5852" s="113"/>
      <c r="C5852" s="114"/>
      <c r="D5852" s="115"/>
      <c r="E5852" s="116"/>
      <c r="F5852" s="113" t="s">
        <v>455</v>
      </c>
      <c r="G5852" s="113" t="s">
        <v>456</v>
      </c>
      <c r="H5852" s="113" t="s">
        <v>438</v>
      </c>
      <c r="I5852" s="112"/>
      <c r="J5852" s="117" t="s">
        <v>435</v>
      </c>
      <c r="K5852" s="238"/>
      <c r="L5852" s="238"/>
      <c r="M5852" s="238"/>
      <c r="N5852" s="254"/>
      <c r="O5852" s="254"/>
      <c r="P5852" s="254">
        <f>SUM(P5848:P5851)</f>
        <v>2010</v>
      </c>
      <c r="Q5852" s="119">
        <f>SUM(Q5848:Q5851)</f>
        <v>1</v>
      </c>
      <c r="R5852" s="119"/>
      <c r="S5852" s="119"/>
      <c r="T5852" s="119"/>
    </row>
    <row r="5853" spans="1:20" s="118" customFormat="1" ht="20.100000000000001" customHeight="1">
      <c r="A5853" s="112"/>
      <c r="B5853" s="113"/>
      <c r="C5853" s="114"/>
      <c r="D5853" s="115"/>
      <c r="E5853" s="116"/>
      <c r="F5853" s="113" t="s">
        <v>456</v>
      </c>
      <c r="G5853" s="113" t="s">
        <v>457</v>
      </c>
      <c r="H5853" s="113" t="s">
        <v>434</v>
      </c>
      <c r="I5853" s="112"/>
      <c r="J5853" s="117" t="s">
        <v>435</v>
      </c>
      <c r="K5853" s="238"/>
      <c r="L5853" s="238"/>
      <c r="M5853" s="238"/>
      <c r="N5853" s="254"/>
      <c r="O5853" s="254"/>
      <c r="P5853" s="254"/>
    </row>
    <row r="5854" spans="1:20" s="118" customFormat="1" ht="20.100000000000001" customHeight="1">
      <c r="A5854" s="112"/>
      <c r="B5854" s="113"/>
      <c r="C5854" s="114"/>
      <c r="D5854" s="115"/>
      <c r="E5854" s="116"/>
      <c r="F5854" s="113" t="s">
        <v>457</v>
      </c>
      <c r="G5854" s="113" t="s">
        <v>460</v>
      </c>
      <c r="H5854" s="113" t="s">
        <v>438</v>
      </c>
      <c r="I5854" s="112"/>
      <c r="J5854" s="117" t="s">
        <v>435</v>
      </c>
      <c r="K5854" s="238"/>
      <c r="L5854" s="238"/>
      <c r="M5854" s="238"/>
      <c r="N5854" s="254"/>
      <c r="O5854" s="254"/>
      <c r="P5854" s="254"/>
    </row>
    <row r="5855" spans="1:20" s="118" customFormat="1" ht="20.100000000000001" customHeight="1">
      <c r="A5855" s="112"/>
      <c r="B5855" s="113"/>
      <c r="C5855" s="114"/>
      <c r="D5855" s="115"/>
      <c r="E5855" s="116"/>
      <c r="F5855" s="113" t="s">
        <v>460</v>
      </c>
      <c r="G5855" s="113" t="s">
        <v>463</v>
      </c>
      <c r="H5855" s="113" t="s">
        <v>434</v>
      </c>
      <c r="I5855" s="112"/>
      <c r="J5855" s="117" t="s">
        <v>435</v>
      </c>
      <c r="K5855" s="238"/>
      <c r="L5855" s="238"/>
      <c r="M5855" s="238"/>
      <c r="N5855" s="254"/>
      <c r="O5855" s="254"/>
      <c r="P5855" s="254"/>
    </row>
    <row r="5856" spans="1:20" s="118" customFormat="1" ht="20.100000000000001" customHeight="1">
      <c r="A5856" s="112"/>
      <c r="B5856" s="113"/>
      <c r="C5856" s="114"/>
      <c r="D5856" s="115"/>
      <c r="E5856" s="116"/>
      <c r="F5856" s="113" t="s">
        <v>463</v>
      </c>
      <c r="G5856" s="113" t="s">
        <v>464</v>
      </c>
      <c r="H5856" s="113" t="s">
        <v>434</v>
      </c>
      <c r="I5856" s="112"/>
      <c r="J5856" s="117" t="s">
        <v>435</v>
      </c>
      <c r="K5856" s="238"/>
      <c r="L5856" s="238"/>
      <c r="M5856" s="238"/>
      <c r="N5856" s="254"/>
      <c r="O5856" s="254"/>
      <c r="P5856" s="254"/>
    </row>
    <row r="5857" spans="1:20" s="118" customFormat="1" ht="20.100000000000001" customHeight="1">
      <c r="A5857" s="112"/>
      <c r="B5857" s="113"/>
      <c r="C5857" s="114"/>
      <c r="D5857" s="115"/>
      <c r="E5857" s="116"/>
      <c r="F5857" s="113" t="s">
        <v>464</v>
      </c>
      <c r="G5857" s="113" t="s">
        <v>465</v>
      </c>
      <c r="H5857" s="113" t="s">
        <v>434</v>
      </c>
      <c r="I5857" s="112"/>
      <c r="J5857" s="117" t="s">
        <v>435</v>
      </c>
      <c r="K5857" s="238"/>
      <c r="L5857" s="238"/>
      <c r="M5857" s="238"/>
      <c r="N5857" s="254"/>
      <c r="O5857" s="254"/>
      <c r="P5857" s="254"/>
    </row>
    <row r="5858" spans="1:20" s="118" customFormat="1" ht="20.100000000000001" customHeight="1">
      <c r="A5858" s="112"/>
      <c r="B5858" s="113"/>
      <c r="C5858" s="114"/>
      <c r="D5858" s="115"/>
      <c r="E5858" s="116"/>
      <c r="F5858" s="113" t="s">
        <v>465</v>
      </c>
      <c r="G5858" s="113" t="s">
        <v>818</v>
      </c>
      <c r="H5858" s="113" t="s">
        <v>440</v>
      </c>
      <c r="I5858" s="112"/>
      <c r="J5858" s="117" t="s">
        <v>435</v>
      </c>
      <c r="K5858" s="238"/>
      <c r="L5858" s="238"/>
      <c r="M5858" s="238"/>
      <c r="N5858" s="254"/>
      <c r="O5858" s="254"/>
      <c r="P5858" s="254"/>
    </row>
    <row r="5859" spans="1:20" s="25" customFormat="1" ht="20.100000000000001" customHeight="1">
      <c r="A5859" s="20"/>
      <c r="B5859" s="44"/>
      <c r="C5859" s="41"/>
      <c r="D5859" s="42"/>
      <c r="E5859" s="43"/>
      <c r="F5859" s="44"/>
      <c r="G5859" s="44"/>
      <c r="H5859" s="44"/>
      <c r="I5859" s="20"/>
      <c r="J5859" s="24"/>
      <c r="K5859" s="226"/>
      <c r="L5859" s="226"/>
      <c r="M5859" s="226"/>
      <c r="N5859" s="239"/>
      <c r="O5859" s="239"/>
      <c r="P5859" s="239"/>
    </row>
    <row r="5860" spans="1:20" s="25" customFormat="1" ht="20.100000000000001" customHeight="1">
      <c r="A5860" s="20"/>
      <c r="B5860" s="44"/>
      <c r="C5860" s="41"/>
      <c r="D5860" s="42"/>
      <c r="E5860" s="43"/>
      <c r="F5860" s="44"/>
      <c r="G5860" s="44"/>
      <c r="H5860" s="44"/>
      <c r="I5860" s="20"/>
      <c r="J5860" s="24"/>
      <c r="K5860" s="226"/>
      <c r="L5860" s="226"/>
      <c r="M5860" s="226"/>
      <c r="N5860" s="239"/>
      <c r="O5860" s="239"/>
      <c r="P5860" s="239"/>
    </row>
    <row r="5861" spans="1:20" s="118" customFormat="1" ht="20.100000000000001" customHeight="1">
      <c r="A5861" s="112"/>
      <c r="B5861" s="113">
        <v>395</v>
      </c>
      <c r="C5861" s="114" t="s">
        <v>819</v>
      </c>
      <c r="D5861" s="115" t="s">
        <v>403</v>
      </c>
      <c r="E5861" s="116">
        <v>2.27</v>
      </c>
      <c r="F5861" s="113" t="s">
        <v>433</v>
      </c>
      <c r="G5861" s="113" t="s">
        <v>447</v>
      </c>
      <c r="H5861" s="113" t="s">
        <v>438</v>
      </c>
      <c r="I5861" s="112"/>
      <c r="J5861" s="117" t="s">
        <v>435</v>
      </c>
      <c r="K5861" s="238" t="s">
        <v>434</v>
      </c>
      <c r="L5861" s="238">
        <f>COUNTIF(H5861:H5872,"B")</f>
        <v>0</v>
      </c>
      <c r="M5861" s="238">
        <v>200</v>
      </c>
      <c r="N5861" s="254">
        <f>L5861*M5861</f>
        <v>0</v>
      </c>
      <c r="O5861" s="254"/>
      <c r="P5861" s="254">
        <f>O5861+N5861</f>
        <v>0</v>
      </c>
      <c r="Q5861" s="119">
        <f>P5861/P5865</f>
        <v>0</v>
      </c>
      <c r="R5861" s="119"/>
      <c r="S5861" s="119"/>
      <c r="T5861" s="119"/>
    </row>
    <row r="5862" spans="1:20" s="118" customFormat="1" ht="20.100000000000001" customHeight="1">
      <c r="A5862" s="112"/>
      <c r="B5862" s="113"/>
      <c r="C5862" s="114"/>
      <c r="D5862" s="115"/>
      <c r="E5862" s="116"/>
      <c r="F5862" s="113" t="s">
        <v>447</v>
      </c>
      <c r="G5862" s="113" t="s">
        <v>451</v>
      </c>
      <c r="H5862" s="113" t="s">
        <v>438</v>
      </c>
      <c r="I5862" s="112"/>
      <c r="J5862" s="117" t="s">
        <v>435</v>
      </c>
      <c r="K5862" s="238" t="s">
        <v>438</v>
      </c>
      <c r="L5862" s="238">
        <f>COUNTIF(H5861:H5871,"S")</f>
        <v>6</v>
      </c>
      <c r="M5862" s="238">
        <v>200</v>
      </c>
      <c r="N5862" s="254">
        <f>L5862*M5862</f>
        <v>1200</v>
      </c>
      <c r="O5862" s="254">
        <v>70</v>
      </c>
      <c r="P5862" s="254">
        <f>N5862+O5862</f>
        <v>1270</v>
      </c>
      <c r="Q5862" s="119">
        <f>P5862/P5865</f>
        <v>0.55947136563876654</v>
      </c>
      <c r="R5862" s="119"/>
      <c r="S5862" s="119"/>
      <c r="T5862" s="119"/>
    </row>
    <row r="5863" spans="1:20" s="118" customFormat="1" ht="20.100000000000001" customHeight="1">
      <c r="A5863" s="112"/>
      <c r="B5863" s="113"/>
      <c r="C5863" s="114"/>
      <c r="D5863" s="115"/>
      <c r="E5863" s="116"/>
      <c r="F5863" s="113" t="s">
        <v>451</v>
      </c>
      <c r="G5863" s="113" t="s">
        <v>454</v>
      </c>
      <c r="H5863" s="113" t="s">
        <v>443</v>
      </c>
      <c r="I5863" s="112"/>
      <c r="J5863" s="117" t="s">
        <v>40</v>
      </c>
      <c r="K5863" s="238" t="s">
        <v>440</v>
      </c>
      <c r="L5863" s="238">
        <f>COUNTIF(H5861:H5872,"RR")</f>
        <v>0</v>
      </c>
      <c r="M5863" s="238">
        <v>200</v>
      </c>
      <c r="N5863" s="254">
        <f>L5863*M5863</f>
        <v>0</v>
      </c>
      <c r="O5863" s="254"/>
      <c r="P5863" s="254">
        <f>N5863+O5863</f>
        <v>0</v>
      </c>
      <c r="Q5863" s="119">
        <f>P5863/P5865</f>
        <v>0</v>
      </c>
      <c r="R5863" s="119"/>
      <c r="S5863" s="119"/>
      <c r="T5863" s="119"/>
    </row>
    <row r="5864" spans="1:20" s="118" customFormat="1" ht="20.100000000000001" customHeight="1">
      <c r="A5864" s="112"/>
      <c r="B5864" s="113"/>
      <c r="C5864" s="114"/>
      <c r="D5864" s="115"/>
      <c r="E5864" s="116"/>
      <c r="F5864" s="113" t="s">
        <v>454</v>
      </c>
      <c r="G5864" s="113" t="s">
        <v>455</v>
      </c>
      <c r="H5864" s="113" t="s">
        <v>443</v>
      </c>
      <c r="I5864" s="112"/>
      <c r="J5864" s="117" t="s">
        <v>40</v>
      </c>
      <c r="K5864" s="238" t="s">
        <v>443</v>
      </c>
      <c r="L5864" s="238">
        <f>COUNTIF(H5861:H5872,"RB")</f>
        <v>5</v>
      </c>
      <c r="M5864" s="238">
        <v>200</v>
      </c>
      <c r="N5864" s="254">
        <f>L5864*M5864</f>
        <v>1000</v>
      </c>
      <c r="O5864" s="254"/>
      <c r="P5864" s="254">
        <f>N5864+O5864</f>
        <v>1000</v>
      </c>
      <c r="Q5864" s="119">
        <f>P5864/P5865</f>
        <v>0.44052863436123346</v>
      </c>
      <c r="R5864" s="119"/>
      <c r="S5864" s="119"/>
      <c r="T5864" s="119"/>
    </row>
    <row r="5865" spans="1:20" s="118" customFormat="1" ht="20.100000000000001" customHeight="1">
      <c r="A5865" s="112"/>
      <c r="B5865" s="113"/>
      <c r="C5865" s="114"/>
      <c r="D5865" s="115"/>
      <c r="E5865" s="116"/>
      <c r="F5865" s="113" t="s">
        <v>455</v>
      </c>
      <c r="G5865" s="113" t="s">
        <v>456</v>
      </c>
      <c r="H5865" s="113" t="s">
        <v>443</v>
      </c>
      <c r="I5865" s="112"/>
      <c r="J5865" s="117" t="s">
        <v>40</v>
      </c>
      <c r="K5865" s="238"/>
      <c r="L5865" s="238"/>
      <c r="M5865" s="238"/>
      <c r="N5865" s="254"/>
      <c r="O5865" s="254"/>
      <c r="P5865" s="254">
        <f>SUM(P5861:P5864)</f>
        <v>2270</v>
      </c>
      <c r="Q5865" s="119">
        <f>SUM(Q5861:Q5864)</f>
        <v>1</v>
      </c>
      <c r="R5865" s="119"/>
      <c r="S5865" s="119"/>
      <c r="T5865" s="119"/>
    </row>
    <row r="5866" spans="1:20" s="118" customFormat="1" ht="20.100000000000001" customHeight="1">
      <c r="A5866" s="112"/>
      <c r="B5866" s="113"/>
      <c r="C5866" s="114"/>
      <c r="D5866" s="115"/>
      <c r="E5866" s="116"/>
      <c r="F5866" s="113" t="s">
        <v>456</v>
      </c>
      <c r="G5866" s="113" t="s">
        <v>457</v>
      </c>
      <c r="H5866" s="113" t="s">
        <v>443</v>
      </c>
      <c r="I5866" s="112"/>
      <c r="J5866" s="117" t="s">
        <v>40</v>
      </c>
      <c r="K5866" s="238"/>
      <c r="L5866" s="238"/>
      <c r="M5866" s="238"/>
      <c r="N5866" s="254"/>
      <c r="O5866" s="254"/>
      <c r="P5866" s="254"/>
    </row>
    <row r="5867" spans="1:20" s="118" customFormat="1" ht="20.100000000000001" customHeight="1">
      <c r="A5867" s="112"/>
      <c r="B5867" s="113"/>
      <c r="C5867" s="114"/>
      <c r="D5867" s="115"/>
      <c r="E5867" s="116"/>
      <c r="F5867" s="113" t="s">
        <v>457</v>
      </c>
      <c r="G5867" s="113" t="s">
        <v>460</v>
      </c>
      <c r="H5867" s="113" t="s">
        <v>443</v>
      </c>
      <c r="I5867" s="112"/>
      <c r="J5867" s="117" t="s">
        <v>40</v>
      </c>
      <c r="K5867" s="238"/>
      <c r="L5867" s="238"/>
      <c r="M5867" s="238"/>
      <c r="N5867" s="254"/>
      <c r="O5867" s="254"/>
      <c r="P5867" s="254"/>
    </row>
    <row r="5868" spans="1:20" s="118" customFormat="1" ht="20.100000000000001" customHeight="1">
      <c r="A5868" s="112"/>
      <c r="B5868" s="113"/>
      <c r="C5868" s="114"/>
      <c r="D5868" s="115"/>
      <c r="E5868" s="116"/>
      <c r="F5868" s="113" t="s">
        <v>460</v>
      </c>
      <c r="G5868" s="113" t="s">
        <v>463</v>
      </c>
      <c r="H5868" s="113" t="s">
        <v>438</v>
      </c>
      <c r="I5868" s="112"/>
      <c r="J5868" s="117" t="s">
        <v>435</v>
      </c>
      <c r="K5868" s="238"/>
      <c r="L5868" s="238"/>
      <c r="M5868" s="238"/>
      <c r="N5868" s="254"/>
      <c r="O5868" s="254"/>
      <c r="P5868" s="254"/>
    </row>
    <row r="5869" spans="1:20" s="118" customFormat="1" ht="20.100000000000001" customHeight="1">
      <c r="A5869" s="112"/>
      <c r="B5869" s="113"/>
      <c r="C5869" s="114"/>
      <c r="D5869" s="115"/>
      <c r="E5869" s="116"/>
      <c r="F5869" s="113" t="s">
        <v>463</v>
      </c>
      <c r="G5869" s="113" t="s">
        <v>464</v>
      </c>
      <c r="H5869" s="113" t="s">
        <v>438</v>
      </c>
      <c r="I5869" s="112"/>
      <c r="J5869" s="117" t="s">
        <v>435</v>
      </c>
      <c r="K5869" s="238"/>
      <c r="L5869" s="238"/>
      <c r="M5869" s="238"/>
      <c r="N5869" s="254"/>
      <c r="O5869" s="254"/>
      <c r="P5869" s="254"/>
    </row>
    <row r="5870" spans="1:20" s="118" customFormat="1" ht="20.100000000000001" customHeight="1">
      <c r="A5870" s="112"/>
      <c r="B5870" s="113"/>
      <c r="C5870" s="114"/>
      <c r="D5870" s="115"/>
      <c r="E5870" s="116"/>
      <c r="F5870" s="113" t="s">
        <v>464</v>
      </c>
      <c r="G5870" s="113" t="s">
        <v>465</v>
      </c>
      <c r="H5870" s="113" t="s">
        <v>438</v>
      </c>
      <c r="I5870" s="112"/>
      <c r="J5870" s="117" t="s">
        <v>435</v>
      </c>
      <c r="K5870" s="238"/>
      <c r="L5870" s="238"/>
      <c r="M5870" s="238"/>
      <c r="N5870" s="254"/>
      <c r="O5870" s="254"/>
      <c r="P5870" s="254"/>
    </row>
    <row r="5871" spans="1:20" s="118" customFormat="1" ht="20.100000000000001" customHeight="1">
      <c r="A5871" s="112"/>
      <c r="B5871" s="113"/>
      <c r="C5871" s="114"/>
      <c r="D5871" s="115"/>
      <c r="E5871" s="116"/>
      <c r="F5871" s="113" t="s">
        <v>465</v>
      </c>
      <c r="G5871" s="113" t="s">
        <v>466</v>
      </c>
      <c r="H5871" s="113" t="s">
        <v>438</v>
      </c>
      <c r="I5871" s="112"/>
      <c r="J5871" s="117" t="s">
        <v>435</v>
      </c>
      <c r="K5871" s="238"/>
      <c r="L5871" s="238"/>
      <c r="M5871" s="238"/>
      <c r="N5871" s="254"/>
      <c r="O5871" s="254"/>
      <c r="P5871" s="254"/>
    </row>
    <row r="5872" spans="1:20" s="118" customFormat="1" ht="20.100000000000001" customHeight="1">
      <c r="A5872" s="112"/>
      <c r="B5872" s="113"/>
      <c r="C5872" s="114"/>
      <c r="D5872" s="115"/>
      <c r="E5872" s="116"/>
      <c r="F5872" s="113" t="s">
        <v>466</v>
      </c>
      <c r="G5872" s="113" t="s">
        <v>820</v>
      </c>
      <c r="H5872" s="113" t="s">
        <v>438</v>
      </c>
      <c r="I5872" s="112"/>
      <c r="J5872" s="117" t="s">
        <v>435</v>
      </c>
      <c r="K5872" s="238"/>
      <c r="L5872" s="238"/>
      <c r="M5872" s="238"/>
      <c r="N5872" s="254"/>
      <c r="O5872" s="254"/>
      <c r="P5872" s="254"/>
    </row>
    <row r="5873" spans="1:20" s="25" customFormat="1" ht="20.100000000000001" customHeight="1">
      <c r="A5873" s="20"/>
      <c r="B5873" s="44"/>
      <c r="C5873" s="41"/>
      <c r="D5873" s="42"/>
      <c r="E5873" s="43"/>
      <c r="F5873" s="44"/>
      <c r="G5873" s="44"/>
      <c r="H5873" s="44"/>
      <c r="I5873" s="20"/>
      <c r="J5873" s="24"/>
      <c r="K5873" s="226"/>
      <c r="L5873" s="226"/>
      <c r="M5873" s="226"/>
      <c r="N5873" s="239"/>
      <c r="O5873" s="239"/>
      <c r="P5873" s="239"/>
    </row>
    <row r="5874" spans="1:20" s="25" customFormat="1" ht="20.100000000000001" customHeight="1">
      <c r="A5874" s="20"/>
      <c r="B5874" s="44"/>
      <c r="C5874" s="41"/>
      <c r="D5874" s="42"/>
      <c r="E5874" s="43"/>
      <c r="F5874" s="44"/>
      <c r="G5874" s="44"/>
      <c r="H5874" s="44"/>
      <c r="I5874" s="20"/>
      <c r="J5874" s="24"/>
      <c r="K5874" s="226"/>
      <c r="L5874" s="226"/>
      <c r="M5874" s="226"/>
      <c r="N5874" s="239"/>
      <c r="O5874" s="239"/>
      <c r="P5874" s="239"/>
    </row>
    <row r="5875" spans="1:20" s="118" customFormat="1" ht="20.100000000000001" customHeight="1">
      <c r="A5875" s="112"/>
      <c r="B5875" s="113">
        <v>396</v>
      </c>
      <c r="C5875" s="114" t="s">
        <v>821</v>
      </c>
      <c r="D5875" s="115" t="s">
        <v>404</v>
      </c>
      <c r="E5875" s="116">
        <v>1.94</v>
      </c>
      <c r="F5875" s="113" t="s">
        <v>433</v>
      </c>
      <c r="G5875" s="113" t="s">
        <v>447</v>
      </c>
      <c r="H5875" s="113" t="s">
        <v>443</v>
      </c>
      <c r="I5875" s="112"/>
      <c r="J5875" s="117" t="s">
        <v>40</v>
      </c>
      <c r="K5875" s="238" t="s">
        <v>434</v>
      </c>
      <c r="L5875" s="238">
        <f>COUNTIF(H5875:H5884,"B")</f>
        <v>0</v>
      </c>
      <c r="M5875" s="238">
        <v>200</v>
      </c>
      <c r="N5875" s="254">
        <f>L5875*M5875</f>
        <v>0</v>
      </c>
      <c r="O5875" s="254"/>
      <c r="P5875" s="254">
        <f>O5875+N5875</f>
        <v>0</v>
      </c>
      <c r="Q5875" s="119">
        <f>P5875/P5879</f>
        <v>0</v>
      </c>
      <c r="R5875" s="119"/>
      <c r="S5875" s="119"/>
      <c r="T5875" s="119"/>
    </row>
    <row r="5876" spans="1:20" s="118" customFormat="1" ht="20.100000000000001" customHeight="1">
      <c r="A5876" s="112"/>
      <c r="B5876" s="113"/>
      <c r="C5876" s="114"/>
      <c r="D5876" s="115"/>
      <c r="E5876" s="116"/>
      <c r="F5876" s="113" t="s">
        <v>447</v>
      </c>
      <c r="G5876" s="113" t="s">
        <v>451</v>
      </c>
      <c r="H5876" s="113" t="s">
        <v>443</v>
      </c>
      <c r="I5876" s="112"/>
      <c r="J5876" s="117" t="s">
        <v>40</v>
      </c>
      <c r="K5876" s="238" t="s">
        <v>438</v>
      </c>
      <c r="L5876" s="238">
        <f>COUNTIF(H5875:H5884,"S")</f>
        <v>1</v>
      </c>
      <c r="M5876" s="238">
        <v>200</v>
      </c>
      <c r="N5876" s="254">
        <f>L5876*M5876</f>
        <v>200</v>
      </c>
      <c r="O5876" s="254"/>
      <c r="P5876" s="254">
        <f>N5876+O5876</f>
        <v>200</v>
      </c>
      <c r="Q5876" s="119">
        <f>P5876/P5879</f>
        <v>0.10309278350515463</v>
      </c>
      <c r="R5876" s="119"/>
      <c r="S5876" s="119"/>
      <c r="T5876" s="119"/>
    </row>
    <row r="5877" spans="1:20" s="118" customFormat="1" ht="20.100000000000001" customHeight="1">
      <c r="A5877" s="112"/>
      <c r="B5877" s="113"/>
      <c r="C5877" s="114"/>
      <c r="D5877" s="115"/>
      <c r="E5877" s="116"/>
      <c r="F5877" s="113" t="s">
        <v>451</v>
      </c>
      <c r="G5877" s="113" t="s">
        <v>454</v>
      </c>
      <c r="H5877" s="113" t="s">
        <v>443</v>
      </c>
      <c r="I5877" s="112"/>
      <c r="J5877" s="117" t="s">
        <v>40</v>
      </c>
      <c r="K5877" s="238" t="s">
        <v>440</v>
      </c>
      <c r="L5877" s="238">
        <f>COUNTIF(H5875:H5884,"RR")</f>
        <v>0</v>
      </c>
      <c r="M5877" s="238">
        <v>200</v>
      </c>
      <c r="N5877" s="254">
        <f>L5877*M5877</f>
        <v>0</v>
      </c>
      <c r="O5877" s="254">
        <v>140</v>
      </c>
      <c r="P5877" s="254">
        <f>N5877+O5877</f>
        <v>140</v>
      </c>
      <c r="Q5877" s="119">
        <f>P5877/P5879</f>
        <v>7.2164948453608241E-2</v>
      </c>
      <c r="R5877" s="119"/>
      <c r="S5877" s="119"/>
      <c r="T5877" s="119"/>
    </row>
    <row r="5878" spans="1:20" s="118" customFormat="1" ht="20.100000000000001" customHeight="1">
      <c r="A5878" s="112"/>
      <c r="B5878" s="113"/>
      <c r="C5878" s="114"/>
      <c r="D5878" s="115"/>
      <c r="E5878" s="116"/>
      <c r="F5878" s="113" t="s">
        <v>454</v>
      </c>
      <c r="G5878" s="113" t="s">
        <v>455</v>
      </c>
      <c r="H5878" s="113" t="s">
        <v>443</v>
      </c>
      <c r="I5878" s="112"/>
      <c r="J5878" s="117" t="s">
        <v>40</v>
      </c>
      <c r="K5878" s="238" t="s">
        <v>443</v>
      </c>
      <c r="L5878" s="238">
        <f>COUNTIF(H5875:H5882,"RB")</f>
        <v>8</v>
      </c>
      <c r="M5878" s="238">
        <v>200</v>
      </c>
      <c r="N5878" s="254">
        <f>L5878*M5878</f>
        <v>1600</v>
      </c>
      <c r="O5878" s="254"/>
      <c r="P5878" s="254">
        <f>N5878+O5878</f>
        <v>1600</v>
      </c>
      <c r="Q5878" s="119">
        <f>P5878/P5879</f>
        <v>0.82474226804123707</v>
      </c>
      <c r="R5878" s="119"/>
      <c r="S5878" s="119"/>
      <c r="T5878" s="119"/>
    </row>
    <row r="5879" spans="1:20" s="118" customFormat="1" ht="20.100000000000001" customHeight="1">
      <c r="A5879" s="112"/>
      <c r="B5879" s="113"/>
      <c r="C5879" s="114"/>
      <c r="D5879" s="115"/>
      <c r="E5879" s="116"/>
      <c r="F5879" s="113" t="s">
        <v>455</v>
      </c>
      <c r="G5879" s="113" t="s">
        <v>456</v>
      </c>
      <c r="H5879" s="113" t="s">
        <v>443</v>
      </c>
      <c r="I5879" s="112"/>
      <c r="J5879" s="117" t="s">
        <v>40</v>
      </c>
      <c r="K5879" s="238"/>
      <c r="L5879" s="238"/>
      <c r="M5879" s="238"/>
      <c r="N5879" s="254"/>
      <c r="O5879" s="254"/>
      <c r="P5879" s="254">
        <f>SUM(P5875:P5878)</f>
        <v>1940</v>
      </c>
      <c r="Q5879" s="119">
        <f>SUM(Q5875:Q5878)</f>
        <v>1</v>
      </c>
      <c r="R5879" s="119"/>
      <c r="S5879" s="119"/>
      <c r="T5879" s="119"/>
    </row>
    <row r="5880" spans="1:20" s="118" customFormat="1" ht="20.100000000000001" customHeight="1">
      <c r="A5880" s="112"/>
      <c r="B5880" s="113"/>
      <c r="C5880" s="114"/>
      <c r="D5880" s="115"/>
      <c r="E5880" s="116"/>
      <c r="F5880" s="113" t="s">
        <v>456</v>
      </c>
      <c r="G5880" s="113" t="s">
        <v>457</v>
      </c>
      <c r="H5880" s="113" t="s">
        <v>443</v>
      </c>
      <c r="I5880" s="112"/>
      <c r="J5880" s="117" t="s">
        <v>40</v>
      </c>
      <c r="K5880" s="238"/>
      <c r="L5880" s="238"/>
      <c r="M5880" s="238"/>
      <c r="N5880" s="254"/>
      <c r="O5880" s="254"/>
      <c r="P5880" s="254"/>
    </row>
    <row r="5881" spans="1:20" s="118" customFormat="1" ht="20.100000000000001" customHeight="1">
      <c r="A5881" s="112"/>
      <c r="B5881" s="113"/>
      <c r="C5881" s="114"/>
      <c r="D5881" s="115"/>
      <c r="E5881" s="116"/>
      <c r="F5881" s="113" t="s">
        <v>457</v>
      </c>
      <c r="G5881" s="113" t="s">
        <v>460</v>
      </c>
      <c r="H5881" s="113" t="s">
        <v>443</v>
      </c>
      <c r="I5881" s="112"/>
      <c r="J5881" s="117" t="s">
        <v>40</v>
      </c>
      <c r="K5881" s="238"/>
      <c r="L5881" s="238"/>
      <c r="M5881" s="238"/>
      <c r="N5881" s="254"/>
      <c r="O5881" s="254"/>
      <c r="P5881" s="254"/>
    </row>
    <row r="5882" spans="1:20" s="118" customFormat="1" ht="20.100000000000001" customHeight="1">
      <c r="A5882" s="112"/>
      <c r="B5882" s="113"/>
      <c r="C5882" s="114"/>
      <c r="D5882" s="115"/>
      <c r="E5882" s="116"/>
      <c r="F5882" s="113" t="s">
        <v>460</v>
      </c>
      <c r="G5882" s="113" t="s">
        <v>463</v>
      </c>
      <c r="H5882" s="113" t="s">
        <v>443</v>
      </c>
      <c r="I5882" s="112"/>
      <c r="J5882" s="117" t="s">
        <v>40</v>
      </c>
      <c r="K5882" s="238"/>
      <c r="L5882" s="238"/>
      <c r="M5882" s="238"/>
      <c r="N5882" s="254"/>
      <c r="O5882" s="254"/>
      <c r="P5882" s="254"/>
    </row>
    <row r="5883" spans="1:20" s="118" customFormat="1" ht="20.100000000000001" customHeight="1">
      <c r="A5883" s="112"/>
      <c r="B5883" s="113"/>
      <c r="C5883" s="114"/>
      <c r="D5883" s="115"/>
      <c r="E5883" s="116"/>
      <c r="F5883" s="113" t="s">
        <v>463</v>
      </c>
      <c r="G5883" s="113" t="s">
        <v>464</v>
      </c>
      <c r="H5883" s="113" t="s">
        <v>443</v>
      </c>
      <c r="I5883" s="112"/>
      <c r="J5883" s="117" t="s">
        <v>40</v>
      </c>
      <c r="K5883" s="238"/>
      <c r="L5883" s="238"/>
      <c r="M5883" s="238"/>
      <c r="N5883" s="254"/>
      <c r="O5883" s="254"/>
      <c r="P5883" s="254"/>
    </row>
    <row r="5884" spans="1:20" s="118" customFormat="1" ht="20.100000000000001" customHeight="1">
      <c r="A5884" s="112"/>
      <c r="B5884" s="113"/>
      <c r="C5884" s="114"/>
      <c r="D5884" s="115"/>
      <c r="E5884" s="116"/>
      <c r="F5884" s="113" t="s">
        <v>464</v>
      </c>
      <c r="G5884" s="113" t="s">
        <v>822</v>
      </c>
      <c r="H5884" s="113" t="s">
        <v>438</v>
      </c>
      <c r="I5884" s="112"/>
      <c r="J5884" s="117" t="s">
        <v>435</v>
      </c>
      <c r="K5884" s="238"/>
      <c r="L5884" s="238"/>
      <c r="M5884" s="238"/>
      <c r="N5884" s="254"/>
      <c r="O5884" s="254"/>
      <c r="P5884" s="254"/>
    </row>
    <row r="5885" spans="1:20" s="25" customFormat="1" ht="20.100000000000001" customHeight="1">
      <c r="A5885" s="20"/>
      <c r="B5885" s="44"/>
      <c r="C5885" s="41"/>
      <c r="D5885" s="42"/>
      <c r="E5885" s="43"/>
      <c r="F5885" s="44"/>
      <c r="G5885" s="44"/>
      <c r="H5885" s="44"/>
      <c r="I5885" s="20"/>
      <c r="J5885" s="24"/>
      <c r="K5885" s="226"/>
      <c r="L5885" s="226"/>
      <c r="M5885" s="226"/>
      <c r="N5885" s="239"/>
      <c r="O5885" s="239"/>
      <c r="P5885" s="239"/>
    </row>
    <row r="5886" spans="1:20" s="25" customFormat="1" ht="20.100000000000001" customHeight="1">
      <c r="A5886" s="20"/>
      <c r="B5886" s="44"/>
      <c r="C5886" s="41"/>
      <c r="D5886" s="42"/>
      <c r="E5886" s="43"/>
      <c r="F5886" s="44"/>
      <c r="G5886" s="44"/>
      <c r="H5886" s="44"/>
      <c r="I5886" s="20"/>
      <c r="J5886" s="24"/>
      <c r="K5886" s="226"/>
      <c r="L5886" s="226"/>
      <c r="M5886" s="226"/>
      <c r="N5886" s="239"/>
      <c r="O5886" s="239"/>
      <c r="P5886" s="239"/>
    </row>
    <row r="5887" spans="1:20" s="102" customFormat="1" ht="20.100000000000001" customHeight="1">
      <c r="A5887" s="96"/>
      <c r="B5887" s="97">
        <v>397</v>
      </c>
      <c r="C5887" s="98" t="s">
        <v>823</v>
      </c>
      <c r="D5887" s="99" t="s">
        <v>405</v>
      </c>
      <c r="E5887" s="100">
        <v>4.8</v>
      </c>
      <c r="F5887" s="97" t="s">
        <v>433</v>
      </c>
      <c r="G5887" s="97" t="s">
        <v>447</v>
      </c>
      <c r="H5887" s="97" t="s">
        <v>434</v>
      </c>
      <c r="I5887" s="96"/>
      <c r="J5887" s="101" t="s">
        <v>435</v>
      </c>
      <c r="K5887" s="236" t="s">
        <v>434</v>
      </c>
      <c r="L5887" s="236">
        <f>COUNTIF(H5887:H5910,"B")</f>
        <v>9</v>
      </c>
      <c r="M5887" s="236">
        <v>200</v>
      </c>
      <c r="N5887" s="252">
        <f>L5887*M5887</f>
        <v>1800</v>
      </c>
      <c r="O5887" s="252"/>
      <c r="P5887" s="252">
        <f>O5887+N5887</f>
        <v>1800</v>
      </c>
      <c r="Q5887" s="103">
        <f>P5887/P5891</f>
        <v>0.375</v>
      </c>
      <c r="R5887" s="103"/>
      <c r="S5887" s="103"/>
      <c r="T5887" s="103"/>
    </row>
    <row r="5888" spans="1:20" s="102" customFormat="1" ht="20.100000000000001" customHeight="1">
      <c r="A5888" s="96"/>
      <c r="B5888" s="97"/>
      <c r="C5888" s="98"/>
      <c r="D5888" s="99"/>
      <c r="E5888" s="100"/>
      <c r="F5888" s="97" t="s">
        <v>447</v>
      </c>
      <c r="G5888" s="97" t="s">
        <v>451</v>
      </c>
      <c r="H5888" s="97" t="s">
        <v>434</v>
      </c>
      <c r="I5888" s="96"/>
      <c r="J5888" s="101" t="s">
        <v>435</v>
      </c>
      <c r="K5888" s="236" t="s">
        <v>438</v>
      </c>
      <c r="L5888" s="236">
        <f>COUNTIF(H5887:H5910,"S")</f>
        <v>7</v>
      </c>
      <c r="M5888" s="236">
        <v>200</v>
      </c>
      <c r="N5888" s="252">
        <f>L5888*M5888</f>
        <v>1400</v>
      </c>
      <c r="O5888" s="252"/>
      <c r="P5888" s="252">
        <f>N5888+O5888</f>
        <v>1400</v>
      </c>
      <c r="Q5888" s="103">
        <f>P5888/P5891</f>
        <v>0.29166666666666669</v>
      </c>
      <c r="R5888" s="103"/>
      <c r="S5888" s="103"/>
      <c r="T5888" s="103"/>
    </row>
    <row r="5889" spans="1:20" s="102" customFormat="1" ht="20.100000000000001" customHeight="1">
      <c r="A5889" s="96"/>
      <c r="B5889" s="97"/>
      <c r="C5889" s="98"/>
      <c r="D5889" s="99"/>
      <c r="E5889" s="100"/>
      <c r="F5889" s="97" t="s">
        <v>451</v>
      </c>
      <c r="G5889" s="97" t="s">
        <v>454</v>
      </c>
      <c r="H5889" s="97" t="s">
        <v>438</v>
      </c>
      <c r="I5889" s="96"/>
      <c r="J5889" s="101" t="s">
        <v>435</v>
      </c>
      <c r="K5889" s="236" t="s">
        <v>440</v>
      </c>
      <c r="L5889" s="236">
        <f>COUNTIF(H5887:H5910,"RR")</f>
        <v>0</v>
      </c>
      <c r="M5889" s="236">
        <v>200</v>
      </c>
      <c r="N5889" s="252">
        <f>L5889*M5889</f>
        <v>0</v>
      </c>
      <c r="O5889" s="252"/>
      <c r="P5889" s="252">
        <f>N5889+O5889</f>
        <v>0</v>
      </c>
      <c r="Q5889" s="103">
        <f>P5889/P5891</f>
        <v>0</v>
      </c>
      <c r="R5889" s="103"/>
      <c r="S5889" s="103"/>
      <c r="T5889" s="103"/>
    </row>
    <row r="5890" spans="1:20" s="102" customFormat="1" ht="20.100000000000001" customHeight="1">
      <c r="A5890" s="96"/>
      <c r="B5890" s="97"/>
      <c r="C5890" s="98"/>
      <c r="D5890" s="99"/>
      <c r="E5890" s="100"/>
      <c r="F5890" s="97" t="s">
        <v>454</v>
      </c>
      <c r="G5890" s="97" t="s">
        <v>455</v>
      </c>
      <c r="H5890" s="97" t="s">
        <v>438</v>
      </c>
      <c r="I5890" s="96"/>
      <c r="J5890" s="101" t="s">
        <v>435</v>
      </c>
      <c r="K5890" s="236" t="s">
        <v>443</v>
      </c>
      <c r="L5890" s="236">
        <f>COUNTIF(H5887:H5910,"RB")</f>
        <v>8</v>
      </c>
      <c r="M5890" s="236">
        <v>200</v>
      </c>
      <c r="N5890" s="252">
        <f>L5890*M5890</f>
        <v>1600</v>
      </c>
      <c r="O5890" s="252"/>
      <c r="P5890" s="252">
        <f>N5890+O5890</f>
        <v>1600</v>
      </c>
      <c r="Q5890" s="103">
        <f>P5890/P5891</f>
        <v>0.33333333333333331</v>
      </c>
      <c r="R5890" s="103"/>
      <c r="S5890" s="103"/>
      <c r="T5890" s="103"/>
    </row>
    <row r="5891" spans="1:20" s="102" customFormat="1" ht="20.100000000000001" customHeight="1">
      <c r="A5891" s="96"/>
      <c r="B5891" s="97"/>
      <c r="C5891" s="98"/>
      <c r="D5891" s="99"/>
      <c r="E5891" s="100"/>
      <c r="F5891" s="97" t="s">
        <v>455</v>
      </c>
      <c r="G5891" s="97" t="s">
        <v>456</v>
      </c>
      <c r="H5891" s="97" t="s">
        <v>434</v>
      </c>
      <c r="I5891" s="96"/>
      <c r="J5891" s="101" t="s">
        <v>435</v>
      </c>
      <c r="K5891" s="236"/>
      <c r="L5891" s="236"/>
      <c r="M5891" s="236"/>
      <c r="N5891" s="252"/>
      <c r="O5891" s="252"/>
      <c r="P5891" s="252">
        <f>SUM(P5887:P5890)</f>
        <v>4800</v>
      </c>
      <c r="Q5891" s="103">
        <f>SUM(Q5887:Q5890)</f>
        <v>1</v>
      </c>
      <c r="R5891" s="103"/>
      <c r="S5891" s="103"/>
      <c r="T5891" s="103"/>
    </row>
    <row r="5892" spans="1:20" s="102" customFormat="1" ht="20.100000000000001" customHeight="1">
      <c r="A5892" s="96"/>
      <c r="B5892" s="97"/>
      <c r="C5892" s="98"/>
      <c r="D5892" s="99"/>
      <c r="E5892" s="100"/>
      <c r="F5892" s="97" t="s">
        <v>456</v>
      </c>
      <c r="G5892" s="97" t="s">
        <v>457</v>
      </c>
      <c r="H5892" s="97" t="s">
        <v>434</v>
      </c>
      <c r="I5892" s="96"/>
      <c r="J5892" s="101" t="s">
        <v>435</v>
      </c>
      <c r="K5892" s="236"/>
      <c r="L5892" s="236"/>
      <c r="M5892" s="236"/>
      <c r="N5892" s="252"/>
      <c r="O5892" s="252"/>
      <c r="P5892" s="252"/>
    </row>
    <row r="5893" spans="1:20" s="102" customFormat="1" ht="20.100000000000001" customHeight="1">
      <c r="A5893" s="96"/>
      <c r="B5893" s="97"/>
      <c r="C5893" s="98"/>
      <c r="D5893" s="99"/>
      <c r="E5893" s="100"/>
      <c r="F5893" s="97" t="s">
        <v>457</v>
      </c>
      <c r="G5893" s="97" t="s">
        <v>460</v>
      </c>
      <c r="H5893" s="97" t="s">
        <v>438</v>
      </c>
      <c r="I5893" s="96"/>
      <c r="J5893" s="101" t="s">
        <v>435</v>
      </c>
      <c r="K5893" s="236"/>
      <c r="L5893" s="236"/>
      <c r="M5893" s="236"/>
      <c r="N5893" s="252"/>
      <c r="O5893" s="252"/>
      <c r="P5893" s="252"/>
    </row>
    <row r="5894" spans="1:20" s="102" customFormat="1" ht="20.100000000000001" customHeight="1">
      <c r="A5894" s="96"/>
      <c r="B5894" s="97"/>
      <c r="C5894" s="98"/>
      <c r="D5894" s="99"/>
      <c r="E5894" s="100"/>
      <c r="F5894" s="97" t="s">
        <v>460</v>
      </c>
      <c r="G5894" s="97" t="s">
        <v>463</v>
      </c>
      <c r="H5894" s="97" t="s">
        <v>434</v>
      </c>
      <c r="I5894" s="96"/>
      <c r="J5894" s="101" t="s">
        <v>435</v>
      </c>
      <c r="K5894" s="236"/>
      <c r="L5894" s="236"/>
      <c r="M5894" s="236"/>
      <c r="N5894" s="252"/>
      <c r="O5894" s="252"/>
      <c r="P5894" s="252"/>
    </row>
    <row r="5895" spans="1:20" s="102" customFormat="1" ht="20.100000000000001" customHeight="1">
      <c r="A5895" s="96"/>
      <c r="B5895" s="97"/>
      <c r="C5895" s="98"/>
      <c r="D5895" s="99"/>
      <c r="E5895" s="100"/>
      <c r="F5895" s="97" t="s">
        <v>463</v>
      </c>
      <c r="G5895" s="97" t="s">
        <v>464</v>
      </c>
      <c r="H5895" s="97" t="s">
        <v>438</v>
      </c>
      <c r="I5895" s="96"/>
      <c r="J5895" s="101" t="s">
        <v>435</v>
      </c>
      <c r="K5895" s="236"/>
      <c r="L5895" s="236"/>
      <c r="M5895" s="236"/>
      <c r="N5895" s="252"/>
      <c r="O5895" s="252"/>
      <c r="P5895" s="252"/>
    </row>
    <row r="5896" spans="1:20" s="102" customFormat="1" ht="20.100000000000001" customHeight="1">
      <c r="A5896" s="96"/>
      <c r="B5896" s="97"/>
      <c r="C5896" s="98"/>
      <c r="D5896" s="99"/>
      <c r="E5896" s="100"/>
      <c r="F5896" s="97" t="s">
        <v>464</v>
      </c>
      <c r="G5896" s="97" t="s">
        <v>465</v>
      </c>
      <c r="H5896" s="97" t="s">
        <v>443</v>
      </c>
      <c r="I5896" s="96"/>
      <c r="J5896" s="101" t="s">
        <v>40</v>
      </c>
      <c r="K5896" s="236"/>
      <c r="L5896" s="236"/>
      <c r="M5896" s="236"/>
      <c r="N5896" s="252"/>
      <c r="O5896" s="252"/>
      <c r="P5896" s="252"/>
    </row>
    <row r="5897" spans="1:20" s="102" customFormat="1" ht="20.100000000000001" customHeight="1">
      <c r="A5897" s="96"/>
      <c r="B5897" s="97"/>
      <c r="C5897" s="98"/>
      <c r="D5897" s="99"/>
      <c r="E5897" s="100"/>
      <c r="F5897" s="97" t="s">
        <v>465</v>
      </c>
      <c r="G5897" s="97" t="s">
        <v>466</v>
      </c>
      <c r="H5897" s="97" t="s">
        <v>438</v>
      </c>
      <c r="I5897" s="96"/>
      <c r="J5897" s="101" t="s">
        <v>435</v>
      </c>
      <c r="K5897" s="236"/>
      <c r="L5897" s="236"/>
      <c r="M5897" s="236"/>
      <c r="N5897" s="252"/>
      <c r="O5897" s="252"/>
      <c r="P5897" s="252"/>
    </row>
    <row r="5898" spans="1:20" s="102" customFormat="1" ht="20.100000000000001" customHeight="1">
      <c r="A5898" s="96"/>
      <c r="B5898" s="97"/>
      <c r="C5898" s="98"/>
      <c r="D5898" s="99"/>
      <c r="E5898" s="100"/>
      <c r="F5898" s="97" t="s">
        <v>466</v>
      </c>
      <c r="G5898" s="97" t="s">
        <v>467</v>
      </c>
      <c r="H5898" s="97" t="s">
        <v>438</v>
      </c>
      <c r="I5898" s="96"/>
      <c r="J5898" s="101" t="s">
        <v>435</v>
      </c>
      <c r="K5898" s="236"/>
      <c r="L5898" s="236"/>
      <c r="M5898" s="236"/>
      <c r="N5898" s="252"/>
      <c r="O5898" s="252"/>
      <c r="P5898" s="252"/>
    </row>
    <row r="5899" spans="1:20" s="102" customFormat="1" ht="20.100000000000001" customHeight="1">
      <c r="A5899" s="96"/>
      <c r="B5899" s="97"/>
      <c r="C5899" s="98"/>
      <c r="D5899" s="99"/>
      <c r="E5899" s="100"/>
      <c r="F5899" s="97" t="s">
        <v>467</v>
      </c>
      <c r="G5899" s="97" t="s">
        <v>468</v>
      </c>
      <c r="H5899" s="97" t="s">
        <v>434</v>
      </c>
      <c r="I5899" s="96"/>
      <c r="J5899" s="101" t="s">
        <v>435</v>
      </c>
      <c r="K5899" s="236"/>
      <c r="L5899" s="236"/>
      <c r="M5899" s="236"/>
      <c r="N5899" s="252"/>
      <c r="O5899" s="252"/>
      <c r="P5899" s="252"/>
    </row>
    <row r="5900" spans="1:20" s="102" customFormat="1" ht="20.100000000000001" customHeight="1">
      <c r="A5900" s="96"/>
      <c r="B5900" s="97"/>
      <c r="C5900" s="98"/>
      <c r="D5900" s="99"/>
      <c r="E5900" s="100"/>
      <c r="F5900" s="97" t="s">
        <v>468</v>
      </c>
      <c r="G5900" s="97" t="s">
        <v>469</v>
      </c>
      <c r="H5900" s="97" t="s">
        <v>434</v>
      </c>
      <c r="I5900" s="96"/>
      <c r="J5900" s="101" t="s">
        <v>435</v>
      </c>
      <c r="K5900" s="236"/>
      <c r="L5900" s="236"/>
      <c r="M5900" s="236"/>
      <c r="N5900" s="252"/>
      <c r="O5900" s="252"/>
      <c r="P5900" s="252"/>
    </row>
    <row r="5901" spans="1:20" s="102" customFormat="1" ht="20.100000000000001" customHeight="1">
      <c r="A5901" s="96"/>
      <c r="B5901" s="97"/>
      <c r="C5901" s="98"/>
      <c r="D5901" s="99"/>
      <c r="E5901" s="100"/>
      <c r="F5901" s="97" t="s">
        <v>469</v>
      </c>
      <c r="G5901" s="97" t="s">
        <v>470</v>
      </c>
      <c r="H5901" s="97" t="s">
        <v>434</v>
      </c>
      <c r="I5901" s="96"/>
      <c r="J5901" s="101" t="s">
        <v>435</v>
      </c>
      <c r="K5901" s="236"/>
      <c r="L5901" s="236"/>
      <c r="M5901" s="236"/>
      <c r="N5901" s="252"/>
      <c r="O5901" s="252"/>
      <c r="P5901" s="252"/>
    </row>
    <row r="5902" spans="1:20" s="102" customFormat="1" ht="20.100000000000001" customHeight="1">
      <c r="A5902" s="96"/>
      <c r="B5902" s="97"/>
      <c r="C5902" s="98"/>
      <c r="D5902" s="99"/>
      <c r="E5902" s="100"/>
      <c r="F5902" s="97" t="s">
        <v>470</v>
      </c>
      <c r="G5902" s="97" t="s">
        <v>471</v>
      </c>
      <c r="H5902" s="97" t="s">
        <v>438</v>
      </c>
      <c r="I5902" s="96"/>
      <c r="J5902" s="101" t="s">
        <v>435</v>
      </c>
      <c r="K5902" s="236"/>
      <c r="L5902" s="236"/>
      <c r="M5902" s="236"/>
      <c r="N5902" s="252"/>
      <c r="O5902" s="252"/>
      <c r="P5902" s="252"/>
    </row>
    <row r="5903" spans="1:20" s="102" customFormat="1" ht="20.100000000000001" customHeight="1">
      <c r="A5903" s="96"/>
      <c r="B5903" s="97"/>
      <c r="C5903" s="98"/>
      <c r="D5903" s="99"/>
      <c r="E5903" s="100"/>
      <c r="F5903" s="97" t="s">
        <v>471</v>
      </c>
      <c r="G5903" s="97" t="s">
        <v>473</v>
      </c>
      <c r="H5903" s="97" t="s">
        <v>434</v>
      </c>
      <c r="I5903" s="96"/>
      <c r="J5903" s="101" t="s">
        <v>435</v>
      </c>
      <c r="K5903" s="236"/>
      <c r="L5903" s="236"/>
      <c r="M5903" s="236"/>
      <c r="N5903" s="252"/>
      <c r="O5903" s="252"/>
      <c r="P5903" s="252"/>
    </row>
    <row r="5904" spans="1:20" s="102" customFormat="1" ht="20.100000000000001" customHeight="1">
      <c r="A5904" s="96"/>
      <c r="B5904" s="97"/>
      <c r="C5904" s="98"/>
      <c r="D5904" s="99"/>
      <c r="E5904" s="100"/>
      <c r="F5904" s="97" t="s">
        <v>473</v>
      </c>
      <c r="G5904" s="97" t="s">
        <v>474</v>
      </c>
      <c r="H5904" s="97" t="s">
        <v>443</v>
      </c>
      <c r="I5904" s="96"/>
      <c r="J5904" s="101" t="s">
        <v>40</v>
      </c>
      <c r="K5904" s="236"/>
      <c r="L5904" s="236"/>
      <c r="M5904" s="236"/>
      <c r="N5904" s="252"/>
      <c r="O5904" s="252"/>
      <c r="P5904" s="252"/>
    </row>
    <row r="5905" spans="1:20" s="102" customFormat="1" ht="20.100000000000001" customHeight="1">
      <c r="A5905" s="96"/>
      <c r="B5905" s="97"/>
      <c r="C5905" s="98"/>
      <c r="D5905" s="99"/>
      <c r="E5905" s="100"/>
      <c r="F5905" s="97" t="s">
        <v>474</v>
      </c>
      <c r="G5905" s="97" t="s">
        <v>475</v>
      </c>
      <c r="H5905" s="97" t="s">
        <v>443</v>
      </c>
      <c r="I5905" s="96"/>
      <c r="J5905" s="101" t="s">
        <v>40</v>
      </c>
      <c r="K5905" s="236"/>
      <c r="L5905" s="236"/>
      <c r="M5905" s="236"/>
      <c r="N5905" s="252"/>
      <c r="O5905" s="252"/>
      <c r="P5905" s="252"/>
    </row>
    <row r="5906" spans="1:20" s="102" customFormat="1" ht="20.100000000000001" customHeight="1">
      <c r="A5906" s="96"/>
      <c r="B5906" s="97"/>
      <c r="C5906" s="98"/>
      <c r="D5906" s="99"/>
      <c r="E5906" s="100"/>
      <c r="F5906" s="97" t="s">
        <v>475</v>
      </c>
      <c r="G5906" s="97" t="s">
        <v>476</v>
      </c>
      <c r="H5906" s="97" t="s">
        <v>443</v>
      </c>
      <c r="I5906" s="96"/>
      <c r="J5906" s="101" t="s">
        <v>40</v>
      </c>
      <c r="K5906" s="236"/>
      <c r="L5906" s="236"/>
      <c r="M5906" s="236"/>
      <c r="N5906" s="252"/>
      <c r="O5906" s="252"/>
      <c r="P5906" s="252"/>
    </row>
    <row r="5907" spans="1:20" s="102" customFormat="1" ht="20.100000000000001" customHeight="1">
      <c r="A5907" s="96"/>
      <c r="B5907" s="97"/>
      <c r="C5907" s="98"/>
      <c r="D5907" s="99"/>
      <c r="E5907" s="100"/>
      <c r="F5907" s="97" t="s">
        <v>476</v>
      </c>
      <c r="G5907" s="97" t="s">
        <v>477</v>
      </c>
      <c r="H5907" s="97" t="s">
        <v>443</v>
      </c>
      <c r="I5907" s="96"/>
      <c r="J5907" s="101" t="s">
        <v>40</v>
      </c>
      <c r="K5907" s="236"/>
      <c r="L5907" s="236"/>
      <c r="M5907" s="236"/>
      <c r="N5907" s="252"/>
      <c r="O5907" s="252"/>
      <c r="P5907" s="252"/>
    </row>
    <row r="5908" spans="1:20" s="102" customFormat="1" ht="20.100000000000001" customHeight="1">
      <c r="A5908" s="96"/>
      <c r="B5908" s="97"/>
      <c r="C5908" s="98"/>
      <c r="D5908" s="99"/>
      <c r="E5908" s="100"/>
      <c r="F5908" s="97" t="s">
        <v>477</v>
      </c>
      <c r="G5908" s="97" t="s">
        <v>543</v>
      </c>
      <c r="H5908" s="97" t="s">
        <v>443</v>
      </c>
      <c r="I5908" s="96"/>
      <c r="J5908" s="101" t="s">
        <v>40</v>
      </c>
      <c r="K5908" s="236"/>
      <c r="L5908" s="236"/>
      <c r="M5908" s="236"/>
      <c r="N5908" s="252"/>
      <c r="O5908" s="252"/>
      <c r="P5908" s="252"/>
    </row>
    <row r="5909" spans="1:20" s="102" customFormat="1" ht="20.100000000000001" customHeight="1">
      <c r="A5909" s="96"/>
      <c r="B5909" s="97"/>
      <c r="C5909" s="98"/>
      <c r="D5909" s="99"/>
      <c r="E5909" s="100"/>
      <c r="F5909" s="97" t="s">
        <v>543</v>
      </c>
      <c r="G5909" s="97" t="s">
        <v>550</v>
      </c>
      <c r="H5909" s="97" t="s">
        <v>443</v>
      </c>
      <c r="I5909" s="96"/>
      <c r="J5909" s="101" t="s">
        <v>40</v>
      </c>
      <c r="K5909" s="236"/>
      <c r="L5909" s="236"/>
      <c r="M5909" s="236"/>
      <c r="N5909" s="252"/>
      <c r="O5909" s="252"/>
      <c r="P5909" s="252"/>
    </row>
    <row r="5910" spans="1:20" s="102" customFormat="1" ht="20.100000000000001" customHeight="1">
      <c r="A5910" s="96"/>
      <c r="B5910" s="97"/>
      <c r="C5910" s="98"/>
      <c r="D5910" s="99"/>
      <c r="E5910" s="100"/>
      <c r="F5910" s="97" t="s">
        <v>550</v>
      </c>
      <c r="G5910" s="97" t="s">
        <v>551</v>
      </c>
      <c r="H5910" s="97" t="s">
        <v>443</v>
      </c>
      <c r="I5910" s="96"/>
      <c r="J5910" s="101" t="s">
        <v>40</v>
      </c>
      <c r="K5910" s="236"/>
      <c r="L5910" s="236"/>
      <c r="M5910" s="236"/>
      <c r="N5910" s="252"/>
      <c r="O5910" s="252"/>
      <c r="P5910" s="252"/>
    </row>
    <row r="5911" spans="1:20" s="25" customFormat="1" ht="20.100000000000001" customHeight="1">
      <c r="A5911" s="20"/>
      <c r="B5911" s="44"/>
      <c r="C5911" s="41"/>
      <c r="D5911" s="42"/>
      <c r="E5911" s="43"/>
      <c r="F5911" s="44"/>
      <c r="G5911" s="44"/>
      <c r="H5911" s="44"/>
      <c r="I5911" s="20"/>
      <c r="J5911" s="24"/>
      <c r="K5911" s="226"/>
      <c r="L5911" s="226"/>
      <c r="M5911" s="226"/>
      <c r="N5911" s="239"/>
      <c r="O5911" s="239"/>
      <c r="P5911" s="239"/>
    </row>
    <row r="5912" spans="1:20" s="25" customFormat="1" ht="20.100000000000001" customHeight="1">
      <c r="A5912" s="20"/>
      <c r="B5912" s="44"/>
      <c r="C5912" s="41"/>
      <c r="D5912" s="42"/>
      <c r="E5912" s="43"/>
      <c r="F5912" s="44"/>
      <c r="G5912" s="44"/>
      <c r="H5912" s="44"/>
      <c r="I5912" s="20"/>
      <c r="J5912" s="24"/>
      <c r="K5912" s="226"/>
      <c r="L5912" s="226"/>
      <c r="M5912" s="226"/>
      <c r="N5912" s="239"/>
      <c r="O5912" s="239"/>
      <c r="P5912" s="239"/>
    </row>
    <row r="5913" spans="1:20" s="118" customFormat="1" ht="20.100000000000001" customHeight="1">
      <c r="A5913" s="112"/>
      <c r="B5913" s="113">
        <v>398</v>
      </c>
      <c r="C5913" s="114">
        <v>4.0519999999999996</v>
      </c>
      <c r="D5913" s="115" t="s">
        <v>406</v>
      </c>
      <c r="E5913" s="116">
        <v>2.65</v>
      </c>
      <c r="F5913" s="113" t="s">
        <v>433</v>
      </c>
      <c r="G5913" s="113" t="s">
        <v>447</v>
      </c>
      <c r="H5913" s="113" t="s">
        <v>434</v>
      </c>
      <c r="I5913" s="112"/>
      <c r="J5913" s="117" t="s">
        <v>435</v>
      </c>
      <c r="K5913" s="238" t="s">
        <v>434</v>
      </c>
      <c r="L5913" s="238">
        <f>COUNTIF(H5913:H5925,"B")</f>
        <v>13</v>
      </c>
      <c r="M5913" s="238">
        <v>200</v>
      </c>
      <c r="N5913" s="254">
        <f>L5913*M5913</f>
        <v>2600</v>
      </c>
      <c r="O5913" s="254">
        <v>50</v>
      </c>
      <c r="P5913" s="254">
        <f>O5913+N5913</f>
        <v>2650</v>
      </c>
      <c r="Q5913" s="119">
        <f>P5913/P5917</f>
        <v>1</v>
      </c>
      <c r="R5913" s="119"/>
      <c r="S5913" s="119"/>
      <c r="T5913" s="119"/>
    </row>
    <row r="5914" spans="1:20" s="118" customFormat="1" ht="20.100000000000001" customHeight="1">
      <c r="A5914" s="112"/>
      <c r="B5914" s="113"/>
      <c r="C5914" s="114"/>
      <c r="D5914" s="115"/>
      <c r="E5914" s="116"/>
      <c r="F5914" s="113" t="s">
        <v>447</v>
      </c>
      <c r="G5914" s="113" t="s">
        <v>451</v>
      </c>
      <c r="H5914" s="113" t="s">
        <v>434</v>
      </c>
      <c r="I5914" s="112"/>
      <c r="J5914" s="117" t="s">
        <v>435</v>
      </c>
      <c r="K5914" s="238" t="s">
        <v>438</v>
      </c>
      <c r="L5914" s="238">
        <f>COUNTIF(H5913:H5926,"S")</f>
        <v>0</v>
      </c>
      <c r="M5914" s="238">
        <v>200</v>
      </c>
      <c r="N5914" s="254">
        <f>L5914*M5914</f>
        <v>0</v>
      </c>
      <c r="O5914" s="254"/>
      <c r="P5914" s="254">
        <f>N5914+O5914</f>
        <v>0</v>
      </c>
      <c r="Q5914" s="119">
        <f>P5914/P5917</f>
        <v>0</v>
      </c>
      <c r="R5914" s="119"/>
      <c r="S5914" s="119"/>
      <c r="T5914" s="119"/>
    </row>
    <row r="5915" spans="1:20" s="118" customFormat="1" ht="20.100000000000001" customHeight="1">
      <c r="A5915" s="112"/>
      <c r="B5915" s="113"/>
      <c r="C5915" s="114"/>
      <c r="D5915" s="115"/>
      <c r="E5915" s="116"/>
      <c r="F5915" s="113" t="s">
        <v>451</v>
      </c>
      <c r="G5915" s="113" t="s">
        <v>454</v>
      </c>
      <c r="H5915" s="113" t="s">
        <v>434</v>
      </c>
      <c r="I5915" s="112"/>
      <c r="J5915" s="117" t="s">
        <v>435</v>
      </c>
      <c r="K5915" s="238" t="s">
        <v>440</v>
      </c>
      <c r="L5915" s="238">
        <f>COUNTIF(H5913:H5926,"RR")</f>
        <v>0</v>
      </c>
      <c r="M5915" s="238">
        <v>200</v>
      </c>
      <c r="N5915" s="254">
        <f>L5915*M5915</f>
        <v>0</v>
      </c>
      <c r="O5915" s="254"/>
      <c r="P5915" s="254">
        <f>N5915+O5915</f>
        <v>0</v>
      </c>
      <c r="Q5915" s="119">
        <f>P5915/P5917</f>
        <v>0</v>
      </c>
      <c r="R5915" s="119"/>
      <c r="S5915" s="119"/>
      <c r="T5915" s="119"/>
    </row>
    <row r="5916" spans="1:20" s="118" customFormat="1" ht="20.100000000000001" customHeight="1">
      <c r="A5916" s="112"/>
      <c r="B5916" s="113"/>
      <c r="C5916" s="114"/>
      <c r="D5916" s="115"/>
      <c r="E5916" s="116"/>
      <c r="F5916" s="113" t="s">
        <v>454</v>
      </c>
      <c r="G5916" s="113" t="s">
        <v>455</v>
      </c>
      <c r="H5916" s="113" t="s">
        <v>434</v>
      </c>
      <c r="I5916" s="112"/>
      <c r="J5916" s="117" t="s">
        <v>435</v>
      </c>
      <c r="K5916" s="238" t="s">
        <v>443</v>
      </c>
      <c r="L5916" s="238">
        <f>COUNTIF(H5913:H5926,"RB")</f>
        <v>0</v>
      </c>
      <c r="M5916" s="238">
        <v>200</v>
      </c>
      <c r="N5916" s="254">
        <f>L5916*M5916</f>
        <v>0</v>
      </c>
      <c r="O5916" s="254"/>
      <c r="P5916" s="254">
        <f>N5916+O5916</f>
        <v>0</v>
      </c>
      <c r="Q5916" s="119">
        <f>P5916/P5917</f>
        <v>0</v>
      </c>
      <c r="R5916" s="119"/>
      <c r="S5916" s="119"/>
      <c r="T5916" s="119"/>
    </row>
    <row r="5917" spans="1:20" s="118" customFormat="1" ht="20.100000000000001" customHeight="1">
      <c r="A5917" s="112"/>
      <c r="B5917" s="113"/>
      <c r="C5917" s="114"/>
      <c r="D5917" s="115"/>
      <c r="E5917" s="116"/>
      <c r="F5917" s="113" t="s">
        <v>455</v>
      </c>
      <c r="G5917" s="113" t="s">
        <v>456</v>
      </c>
      <c r="H5917" s="113" t="s">
        <v>434</v>
      </c>
      <c r="I5917" s="112"/>
      <c r="J5917" s="117" t="s">
        <v>435</v>
      </c>
      <c r="K5917" s="238"/>
      <c r="L5917" s="238"/>
      <c r="M5917" s="238"/>
      <c r="N5917" s="254"/>
      <c r="O5917" s="254"/>
      <c r="P5917" s="254">
        <f>SUM(P5913:P5916)</f>
        <v>2650</v>
      </c>
      <c r="Q5917" s="119">
        <f>SUM(Q5913:Q5916)</f>
        <v>1</v>
      </c>
      <c r="R5917" s="119"/>
      <c r="S5917" s="119"/>
      <c r="T5917" s="119"/>
    </row>
    <row r="5918" spans="1:20" s="118" customFormat="1" ht="20.100000000000001" customHeight="1">
      <c r="A5918" s="112"/>
      <c r="B5918" s="113"/>
      <c r="C5918" s="114"/>
      <c r="D5918" s="115"/>
      <c r="E5918" s="116"/>
      <c r="F5918" s="113" t="s">
        <v>456</v>
      </c>
      <c r="G5918" s="113" t="s">
        <v>457</v>
      </c>
      <c r="H5918" s="113" t="s">
        <v>434</v>
      </c>
      <c r="I5918" s="112"/>
      <c r="J5918" s="117" t="s">
        <v>435</v>
      </c>
      <c r="K5918" s="238"/>
      <c r="L5918" s="238"/>
      <c r="M5918" s="238"/>
      <c r="N5918" s="254"/>
      <c r="O5918" s="254"/>
      <c r="P5918" s="254"/>
    </row>
    <row r="5919" spans="1:20" s="118" customFormat="1" ht="20.100000000000001" customHeight="1">
      <c r="A5919" s="112"/>
      <c r="B5919" s="113"/>
      <c r="C5919" s="114"/>
      <c r="D5919" s="115"/>
      <c r="E5919" s="116"/>
      <c r="F5919" s="113" t="s">
        <v>457</v>
      </c>
      <c r="G5919" s="113" t="s">
        <v>460</v>
      </c>
      <c r="H5919" s="113" t="s">
        <v>434</v>
      </c>
      <c r="I5919" s="112"/>
      <c r="J5919" s="117" t="s">
        <v>435</v>
      </c>
      <c r="K5919" s="238"/>
      <c r="L5919" s="238"/>
      <c r="M5919" s="238"/>
      <c r="N5919" s="254"/>
      <c r="O5919" s="254"/>
      <c r="P5919" s="254"/>
    </row>
    <row r="5920" spans="1:20" s="118" customFormat="1" ht="20.100000000000001" customHeight="1">
      <c r="A5920" s="112"/>
      <c r="B5920" s="113"/>
      <c r="C5920" s="114"/>
      <c r="D5920" s="115"/>
      <c r="E5920" s="116"/>
      <c r="F5920" s="113" t="s">
        <v>460</v>
      </c>
      <c r="G5920" s="113" t="s">
        <v>463</v>
      </c>
      <c r="H5920" s="113" t="s">
        <v>434</v>
      </c>
      <c r="I5920" s="112"/>
      <c r="J5920" s="117" t="s">
        <v>435</v>
      </c>
      <c r="K5920" s="238"/>
      <c r="L5920" s="238"/>
      <c r="M5920" s="238"/>
      <c r="N5920" s="254"/>
      <c r="O5920" s="254"/>
      <c r="P5920" s="254"/>
    </row>
    <row r="5921" spans="1:20" s="118" customFormat="1" ht="20.100000000000001" customHeight="1">
      <c r="A5921" s="112"/>
      <c r="B5921" s="113"/>
      <c r="C5921" s="114"/>
      <c r="D5921" s="115"/>
      <c r="E5921" s="116"/>
      <c r="F5921" s="113" t="s">
        <v>463</v>
      </c>
      <c r="G5921" s="113" t="s">
        <v>464</v>
      </c>
      <c r="H5921" s="113" t="s">
        <v>434</v>
      </c>
      <c r="I5921" s="112"/>
      <c r="J5921" s="117" t="s">
        <v>435</v>
      </c>
      <c r="K5921" s="238"/>
      <c r="L5921" s="238"/>
      <c r="M5921" s="238"/>
      <c r="N5921" s="254"/>
      <c r="O5921" s="254"/>
      <c r="P5921" s="254"/>
    </row>
    <row r="5922" spans="1:20" s="118" customFormat="1" ht="20.100000000000001" customHeight="1">
      <c r="A5922" s="112"/>
      <c r="B5922" s="113"/>
      <c r="C5922" s="114"/>
      <c r="D5922" s="115"/>
      <c r="E5922" s="116"/>
      <c r="F5922" s="113" t="s">
        <v>464</v>
      </c>
      <c r="G5922" s="113" t="s">
        <v>465</v>
      </c>
      <c r="H5922" s="113" t="s">
        <v>434</v>
      </c>
      <c r="I5922" s="112"/>
      <c r="J5922" s="117" t="s">
        <v>435</v>
      </c>
      <c r="K5922" s="238"/>
      <c r="L5922" s="238"/>
      <c r="M5922" s="238"/>
      <c r="N5922" s="254"/>
      <c r="O5922" s="254"/>
      <c r="P5922" s="254"/>
    </row>
    <row r="5923" spans="1:20" s="118" customFormat="1" ht="20.100000000000001" customHeight="1">
      <c r="A5923" s="112"/>
      <c r="B5923" s="113"/>
      <c r="C5923" s="114"/>
      <c r="D5923" s="115"/>
      <c r="E5923" s="116"/>
      <c r="F5923" s="113" t="s">
        <v>465</v>
      </c>
      <c r="G5923" s="113" t="s">
        <v>466</v>
      </c>
      <c r="H5923" s="113" t="s">
        <v>434</v>
      </c>
      <c r="I5923" s="112"/>
      <c r="J5923" s="117" t="s">
        <v>435</v>
      </c>
      <c r="K5923" s="238"/>
      <c r="L5923" s="238"/>
      <c r="M5923" s="238"/>
      <c r="N5923" s="254"/>
      <c r="O5923" s="254"/>
      <c r="P5923" s="254"/>
    </row>
    <row r="5924" spans="1:20" s="118" customFormat="1" ht="20.100000000000001" customHeight="1">
      <c r="A5924" s="112"/>
      <c r="B5924" s="113"/>
      <c r="C5924" s="114"/>
      <c r="D5924" s="115"/>
      <c r="E5924" s="116"/>
      <c r="F5924" s="113" t="s">
        <v>466</v>
      </c>
      <c r="G5924" s="113" t="s">
        <v>467</v>
      </c>
      <c r="H5924" s="113" t="s">
        <v>434</v>
      </c>
      <c r="I5924" s="112"/>
      <c r="J5924" s="117" t="s">
        <v>435</v>
      </c>
      <c r="K5924" s="238"/>
      <c r="L5924" s="238"/>
      <c r="M5924" s="238"/>
      <c r="N5924" s="254"/>
      <c r="O5924" s="254"/>
      <c r="P5924" s="254"/>
    </row>
    <row r="5925" spans="1:20" s="118" customFormat="1" ht="20.100000000000001" customHeight="1">
      <c r="A5925" s="112"/>
      <c r="B5925" s="113"/>
      <c r="C5925" s="114"/>
      <c r="D5925" s="115"/>
      <c r="E5925" s="116"/>
      <c r="F5925" s="113" t="s">
        <v>467</v>
      </c>
      <c r="G5925" s="113" t="s">
        <v>468</v>
      </c>
      <c r="H5925" s="113" t="s">
        <v>434</v>
      </c>
      <c r="I5925" s="112"/>
      <c r="J5925" s="117" t="s">
        <v>435</v>
      </c>
      <c r="K5925" s="238"/>
      <c r="L5925" s="238"/>
      <c r="M5925" s="238"/>
      <c r="N5925" s="254"/>
      <c r="O5925" s="254"/>
      <c r="P5925" s="254"/>
    </row>
    <row r="5926" spans="1:20" s="118" customFormat="1" ht="20.100000000000001" customHeight="1">
      <c r="A5926" s="112"/>
      <c r="B5926" s="113"/>
      <c r="C5926" s="114"/>
      <c r="D5926" s="115"/>
      <c r="E5926" s="116"/>
      <c r="F5926" s="113" t="s">
        <v>468</v>
      </c>
      <c r="G5926" s="113" t="s">
        <v>824</v>
      </c>
      <c r="H5926" s="113" t="s">
        <v>434</v>
      </c>
      <c r="I5926" s="112"/>
      <c r="J5926" s="117" t="s">
        <v>435</v>
      </c>
      <c r="K5926" s="238"/>
      <c r="L5926" s="238"/>
      <c r="M5926" s="238"/>
      <c r="N5926" s="254"/>
      <c r="O5926" s="254"/>
      <c r="P5926" s="254"/>
    </row>
    <row r="5927" spans="1:20" s="25" customFormat="1" ht="20.100000000000001" customHeight="1">
      <c r="A5927" s="20"/>
      <c r="B5927" s="44"/>
      <c r="C5927" s="41"/>
      <c r="D5927" s="42"/>
      <c r="E5927" s="43"/>
      <c r="F5927" s="44"/>
      <c r="G5927" s="44"/>
      <c r="H5927" s="44"/>
      <c r="I5927" s="20"/>
      <c r="J5927" s="24"/>
      <c r="K5927" s="226"/>
      <c r="L5927" s="226"/>
      <c r="M5927" s="226"/>
      <c r="N5927" s="239"/>
      <c r="O5927" s="239"/>
      <c r="P5927" s="239"/>
    </row>
    <row r="5928" spans="1:20" s="25" customFormat="1" ht="20.100000000000001" customHeight="1">
      <c r="A5928" s="20"/>
      <c r="B5928" s="44"/>
      <c r="C5928" s="41"/>
      <c r="D5928" s="42"/>
      <c r="E5928" s="43"/>
      <c r="F5928" s="44"/>
      <c r="G5928" s="44"/>
      <c r="H5928" s="44"/>
      <c r="I5928" s="20"/>
      <c r="J5928" s="24"/>
      <c r="K5928" s="226"/>
      <c r="L5928" s="226"/>
      <c r="M5928" s="226"/>
      <c r="N5928" s="239"/>
      <c r="O5928" s="239"/>
      <c r="P5928" s="239"/>
    </row>
    <row r="5929" spans="1:20" s="118" customFormat="1" ht="20.100000000000001" customHeight="1">
      <c r="A5929" s="112"/>
      <c r="B5929" s="113">
        <v>399</v>
      </c>
      <c r="C5929" s="114">
        <v>4.0529999999999999</v>
      </c>
      <c r="D5929" s="115" t="s">
        <v>407</v>
      </c>
      <c r="E5929" s="116">
        <v>5.6749999999999998</v>
      </c>
      <c r="F5929" s="113" t="s">
        <v>433</v>
      </c>
      <c r="G5929" s="113" t="s">
        <v>447</v>
      </c>
      <c r="H5929" s="113" t="s">
        <v>434</v>
      </c>
      <c r="I5929" s="112"/>
      <c r="J5929" s="117" t="s">
        <v>435</v>
      </c>
      <c r="K5929" s="238" t="s">
        <v>434</v>
      </c>
      <c r="L5929" s="238">
        <f>COUNTIF(H5929:H5952,"B")</f>
        <v>19</v>
      </c>
      <c r="M5929" s="238">
        <v>200</v>
      </c>
      <c r="N5929" s="254">
        <f>L5929*M5929</f>
        <v>3800</v>
      </c>
      <c r="O5929" s="254">
        <v>75</v>
      </c>
      <c r="P5929" s="254">
        <f>O5929+N5929</f>
        <v>3875</v>
      </c>
      <c r="Q5929" s="119">
        <f>P5929/P5933</f>
        <v>0.68281938325991187</v>
      </c>
      <c r="R5929" s="119"/>
      <c r="S5929" s="119"/>
      <c r="T5929" s="119"/>
    </row>
    <row r="5930" spans="1:20" s="118" customFormat="1" ht="20.100000000000001" customHeight="1">
      <c r="A5930" s="112"/>
      <c r="B5930" s="113"/>
      <c r="C5930" s="114"/>
      <c r="D5930" s="115"/>
      <c r="E5930" s="116"/>
      <c r="F5930" s="113" t="s">
        <v>447</v>
      </c>
      <c r="G5930" s="113" t="s">
        <v>451</v>
      </c>
      <c r="H5930" s="113" t="s">
        <v>434</v>
      </c>
      <c r="I5930" s="112"/>
      <c r="J5930" s="117" t="s">
        <v>435</v>
      </c>
      <c r="K5930" s="238" t="s">
        <v>438</v>
      </c>
      <c r="L5930" s="238">
        <f>COUNTIF(H5929:H5957,"S")</f>
        <v>7</v>
      </c>
      <c r="M5930" s="238">
        <v>200</v>
      </c>
      <c r="N5930" s="254">
        <f>L5930*M5930</f>
        <v>1400</v>
      </c>
      <c r="O5930" s="254"/>
      <c r="P5930" s="254">
        <f>N5930+O5930</f>
        <v>1400</v>
      </c>
      <c r="Q5930" s="119">
        <f>P5930/P5933</f>
        <v>0.24669603524229075</v>
      </c>
      <c r="R5930" s="119"/>
      <c r="S5930" s="119"/>
      <c r="T5930" s="119"/>
    </row>
    <row r="5931" spans="1:20" s="118" customFormat="1" ht="20.100000000000001" customHeight="1">
      <c r="A5931" s="112"/>
      <c r="B5931" s="113"/>
      <c r="C5931" s="114"/>
      <c r="D5931" s="115"/>
      <c r="E5931" s="116"/>
      <c r="F5931" s="113" t="s">
        <v>451</v>
      </c>
      <c r="G5931" s="113" t="s">
        <v>454</v>
      </c>
      <c r="H5931" s="113" t="s">
        <v>434</v>
      </c>
      <c r="I5931" s="112"/>
      <c r="J5931" s="117" t="s">
        <v>435</v>
      </c>
      <c r="K5931" s="238" t="s">
        <v>440</v>
      </c>
      <c r="L5931" s="238">
        <f>COUNTIF(H5929:H5957,"RR")</f>
        <v>2</v>
      </c>
      <c r="M5931" s="238">
        <v>200</v>
      </c>
      <c r="N5931" s="254">
        <f>L5931*M5931</f>
        <v>400</v>
      </c>
      <c r="O5931" s="254"/>
      <c r="P5931" s="254">
        <f>N5931+O5931</f>
        <v>400</v>
      </c>
      <c r="Q5931" s="119">
        <f>P5931/P5933</f>
        <v>7.0484581497797363E-2</v>
      </c>
      <c r="R5931" s="119"/>
      <c r="S5931" s="119"/>
      <c r="T5931" s="119"/>
    </row>
    <row r="5932" spans="1:20" s="118" customFormat="1" ht="20.100000000000001" customHeight="1">
      <c r="A5932" s="112"/>
      <c r="B5932" s="113"/>
      <c r="C5932" s="114"/>
      <c r="D5932" s="115"/>
      <c r="E5932" s="116"/>
      <c r="F5932" s="113" t="s">
        <v>454</v>
      </c>
      <c r="G5932" s="113" t="s">
        <v>455</v>
      </c>
      <c r="H5932" s="113" t="s">
        <v>434</v>
      </c>
      <c r="I5932" s="112"/>
      <c r="J5932" s="117" t="s">
        <v>435</v>
      </c>
      <c r="K5932" s="238" t="s">
        <v>443</v>
      </c>
      <c r="L5932" s="238">
        <f>COUNTIF(H5929:H5957,"RB")</f>
        <v>0</v>
      </c>
      <c r="M5932" s="238">
        <v>200</v>
      </c>
      <c r="N5932" s="254">
        <f>L5932*M5932</f>
        <v>0</v>
      </c>
      <c r="O5932" s="254"/>
      <c r="P5932" s="254">
        <f>N5932+O5932</f>
        <v>0</v>
      </c>
      <c r="Q5932" s="119">
        <f>P5932/P5933</f>
        <v>0</v>
      </c>
      <c r="R5932" s="119"/>
      <c r="S5932" s="119"/>
      <c r="T5932" s="119"/>
    </row>
    <row r="5933" spans="1:20" s="118" customFormat="1" ht="20.100000000000001" customHeight="1">
      <c r="A5933" s="112"/>
      <c r="B5933" s="113"/>
      <c r="C5933" s="114"/>
      <c r="D5933" s="115"/>
      <c r="E5933" s="116"/>
      <c r="F5933" s="113" t="s">
        <v>455</v>
      </c>
      <c r="G5933" s="113" t="s">
        <v>456</v>
      </c>
      <c r="H5933" s="113" t="s">
        <v>434</v>
      </c>
      <c r="I5933" s="112"/>
      <c r="J5933" s="117" t="s">
        <v>435</v>
      </c>
      <c r="K5933" s="238"/>
      <c r="L5933" s="238"/>
      <c r="M5933" s="238"/>
      <c r="N5933" s="254"/>
      <c r="O5933" s="254"/>
      <c r="P5933" s="254">
        <f>SUM(P5929:P5932)</f>
        <v>5675</v>
      </c>
      <c r="Q5933" s="119">
        <f>SUM(Q5929:Q5932)</f>
        <v>1</v>
      </c>
      <c r="R5933" s="119"/>
      <c r="S5933" s="119"/>
      <c r="T5933" s="119"/>
    </row>
    <row r="5934" spans="1:20" s="118" customFormat="1" ht="20.100000000000001" customHeight="1">
      <c r="A5934" s="112"/>
      <c r="B5934" s="113"/>
      <c r="C5934" s="114"/>
      <c r="D5934" s="115"/>
      <c r="E5934" s="116"/>
      <c r="F5934" s="113" t="s">
        <v>456</v>
      </c>
      <c r="G5934" s="113" t="s">
        <v>457</v>
      </c>
      <c r="H5934" s="113" t="s">
        <v>434</v>
      </c>
      <c r="I5934" s="112"/>
      <c r="J5934" s="117" t="s">
        <v>435</v>
      </c>
      <c r="K5934" s="238"/>
      <c r="L5934" s="238"/>
      <c r="M5934" s="238"/>
      <c r="N5934" s="254"/>
      <c r="O5934" s="254"/>
      <c r="P5934" s="254"/>
    </row>
    <row r="5935" spans="1:20" s="118" customFormat="1" ht="20.100000000000001" customHeight="1">
      <c r="A5935" s="112"/>
      <c r="B5935" s="113"/>
      <c r="C5935" s="114"/>
      <c r="D5935" s="115"/>
      <c r="E5935" s="116"/>
      <c r="F5935" s="113" t="s">
        <v>457</v>
      </c>
      <c r="G5935" s="113" t="s">
        <v>460</v>
      </c>
      <c r="H5935" s="113" t="s">
        <v>434</v>
      </c>
      <c r="I5935" s="112"/>
      <c r="J5935" s="117" t="s">
        <v>435</v>
      </c>
      <c r="K5935" s="238"/>
      <c r="L5935" s="238"/>
      <c r="M5935" s="238"/>
      <c r="N5935" s="254"/>
      <c r="O5935" s="254"/>
      <c r="P5935" s="254"/>
    </row>
    <row r="5936" spans="1:20" s="118" customFormat="1" ht="20.100000000000001" customHeight="1">
      <c r="A5936" s="112"/>
      <c r="B5936" s="113"/>
      <c r="C5936" s="114"/>
      <c r="D5936" s="115"/>
      <c r="E5936" s="116"/>
      <c r="F5936" s="113" t="s">
        <v>460</v>
      </c>
      <c r="G5936" s="113" t="s">
        <v>463</v>
      </c>
      <c r="H5936" s="113" t="s">
        <v>434</v>
      </c>
      <c r="I5936" s="112"/>
      <c r="J5936" s="117" t="s">
        <v>435</v>
      </c>
      <c r="K5936" s="238"/>
      <c r="L5936" s="238"/>
      <c r="M5936" s="238"/>
      <c r="N5936" s="254"/>
      <c r="O5936" s="254"/>
      <c r="P5936" s="254"/>
    </row>
    <row r="5937" spans="1:16" s="118" customFormat="1" ht="20.100000000000001" customHeight="1">
      <c r="A5937" s="112"/>
      <c r="B5937" s="113"/>
      <c r="C5937" s="114"/>
      <c r="D5937" s="115"/>
      <c r="E5937" s="116"/>
      <c r="F5937" s="113" t="s">
        <v>463</v>
      </c>
      <c r="G5937" s="113" t="s">
        <v>464</v>
      </c>
      <c r="H5937" s="113" t="s">
        <v>434</v>
      </c>
      <c r="I5937" s="112"/>
      <c r="J5937" s="117" t="s">
        <v>435</v>
      </c>
      <c r="K5937" s="238"/>
      <c r="L5937" s="238"/>
      <c r="M5937" s="238"/>
      <c r="N5937" s="254"/>
      <c r="O5937" s="254"/>
      <c r="P5937" s="254"/>
    </row>
    <row r="5938" spans="1:16" s="118" customFormat="1" ht="20.100000000000001" customHeight="1">
      <c r="A5938" s="112"/>
      <c r="B5938" s="113"/>
      <c r="C5938" s="114"/>
      <c r="D5938" s="115"/>
      <c r="E5938" s="116"/>
      <c r="F5938" s="113" t="s">
        <v>464</v>
      </c>
      <c r="G5938" s="113" t="s">
        <v>465</v>
      </c>
      <c r="H5938" s="113" t="s">
        <v>434</v>
      </c>
      <c r="I5938" s="112"/>
      <c r="J5938" s="117" t="s">
        <v>435</v>
      </c>
      <c r="K5938" s="238"/>
      <c r="L5938" s="238"/>
      <c r="M5938" s="238"/>
      <c r="N5938" s="254"/>
      <c r="O5938" s="254"/>
      <c r="P5938" s="254"/>
    </row>
    <row r="5939" spans="1:16" s="118" customFormat="1" ht="20.100000000000001" customHeight="1">
      <c r="A5939" s="112"/>
      <c r="B5939" s="113"/>
      <c r="C5939" s="114"/>
      <c r="D5939" s="115"/>
      <c r="E5939" s="116"/>
      <c r="F5939" s="113" t="s">
        <v>465</v>
      </c>
      <c r="G5939" s="113" t="s">
        <v>466</v>
      </c>
      <c r="H5939" s="113" t="s">
        <v>434</v>
      </c>
      <c r="I5939" s="112"/>
      <c r="J5939" s="117" t="s">
        <v>435</v>
      </c>
      <c r="K5939" s="238"/>
      <c r="L5939" s="238"/>
      <c r="M5939" s="238"/>
      <c r="N5939" s="254"/>
      <c r="O5939" s="254"/>
      <c r="P5939" s="254"/>
    </row>
    <row r="5940" spans="1:16" s="118" customFormat="1" ht="20.100000000000001" customHeight="1">
      <c r="A5940" s="112"/>
      <c r="B5940" s="113"/>
      <c r="C5940" s="114"/>
      <c r="D5940" s="115"/>
      <c r="E5940" s="116"/>
      <c r="F5940" s="113" t="s">
        <v>466</v>
      </c>
      <c r="G5940" s="113" t="s">
        <v>467</v>
      </c>
      <c r="H5940" s="113" t="s">
        <v>434</v>
      </c>
      <c r="I5940" s="112"/>
      <c r="J5940" s="117" t="s">
        <v>435</v>
      </c>
      <c r="K5940" s="238"/>
      <c r="L5940" s="238"/>
      <c r="M5940" s="238"/>
      <c r="N5940" s="254"/>
      <c r="O5940" s="254"/>
      <c r="P5940" s="254"/>
    </row>
    <row r="5941" spans="1:16" s="118" customFormat="1" ht="20.100000000000001" customHeight="1">
      <c r="A5941" s="112"/>
      <c r="B5941" s="113"/>
      <c r="C5941" s="114"/>
      <c r="D5941" s="115"/>
      <c r="E5941" s="116"/>
      <c r="F5941" s="113" t="s">
        <v>467</v>
      </c>
      <c r="G5941" s="113" t="s">
        <v>468</v>
      </c>
      <c r="H5941" s="113" t="s">
        <v>434</v>
      </c>
      <c r="I5941" s="112"/>
      <c r="J5941" s="117" t="s">
        <v>435</v>
      </c>
      <c r="K5941" s="238"/>
      <c r="L5941" s="238"/>
      <c r="M5941" s="238"/>
      <c r="N5941" s="254"/>
      <c r="O5941" s="254"/>
      <c r="P5941" s="254"/>
    </row>
    <row r="5942" spans="1:16" s="118" customFormat="1" ht="20.100000000000001" customHeight="1">
      <c r="A5942" s="112"/>
      <c r="B5942" s="113"/>
      <c r="C5942" s="114"/>
      <c r="D5942" s="115"/>
      <c r="E5942" s="116"/>
      <c r="F5942" s="113" t="s">
        <v>468</v>
      </c>
      <c r="G5942" s="113" t="s">
        <v>469</v>
      </c>
      <c r="H5942" s="113" t="s">
        <v>438</v>
      </c>
      <c r="I5942" s="112"/>
      <c r="J5942" s="117" t="s">
        <v>435</v>
      </c>
      <c r="K5942" s="238"/>
      <c r="L5942" s="238"/>
      <c r="M5942" s="238"/>
      <c r="N5942" s="254"/>
      <c r="O5942" s="254"/>
      <c r="P5942" s="254"/>
    </row>
    <row r="5943" spans="1:16" s="118" customFormat="1" ht="20.100000000000001" customHeight="1">
      <c r="A5943" s="112"/>
      <c r="B5943" s="113"/>
      <c r="C5943" s="114"/>
      <c r="D5943" s="115"/>
      <c r="E5943" s="116"/>
      <c r="F5943" s="113" t="s">
        <v>469</v>
      </c>
      <c r="G5943" s="113" t="s">
        <v>470</v>
      </c>
      <c r="H5943" s="113" t="s">
        <v>434</v>
      </c>
      <c r="I5943" s="112"/>
      <c r="J5943" s="117" t="s">
        <v>435</v>
      </c>
      <c r="K5943" s="238"/>
      <c r="L5943" s="238"/>
      <c r="M5943" s="238"/>
      <c r="N5943" s="254"/>
      <c r="O5943" s="254"/>
      <c r="P5943" s="254"/>
    </row>
    <row r="5944" spans="1:16" s="118" customFormat="1" ht="20.100000000000001" customHeight="1">
      <c r="A5944" s="112"/>
      <c r="B5944" s="113"/>
      <c r="C5944" s="114"/>
      <c r="D5944" s="115"/>
      <c r="E5944" s="116"/>
      <c r="F5944" s="113" t="s">
        <v>470</v>
      </c>
      <c r="G5944" s="113" t="s">
        <v>471</v>
      </c>
      <c r="H5944" s="113" t="s">
        <v>438</v>
      </c>
      <c r="I5944" s="112"/>
      <c r="J5944" s="117" t="s">
        <v>435</v>
      </c>
      <c r="K5944" s="238"/>
      <c r="L5944" s="238"/>
      <c r="M5944" s="238"/>
      <c r="N5944" s="254"/>
      <c r="O5944" s="254"/>
      <c r="P5944" s="254"/>
    </row>
    <row r="5945" spans="1:16" s="118" customFormat="1" ht="20.100000000000001" customHeight="1">
      <c r="A5945" s="112"/>
      <c r="B5945" s="113"/>
      <c r="C5945" s="114"/>
      <c r="D5945" s="115"/>
      <c r="E5945" s="116"/>
      <c r="F5945" s="113" t="s">
        <v>471</v>
      </c>
      <c r="G5945" s="113" t="s">
        <v>473</v>
      </c>
      <c r="H5945" s="113" t="s">
        <v>438</v>
      </c>
      <c r="I5945" s="112"/>
      <c r="J5945" s="117" t="s">
        <v>435</v>
      </c>
      <c r="K5945" s="238"/>
      <c r="L5945" s="238"/>
      <c r="M5945" s="238"/>
      <c r="N5945" s="254"/>
      <c r="O5945" s="254"/>
      <c r="P5945" s="254"/>
    </row>
    <row r="5946" spans="1:16" s="118" customFormat="1" ht="20.100000000000001" customHeight="1">
      <c r="A5946" s="112"/>
      <c r="B5946" s="113"/>
      <c r="C5946" s="114"/>
      <c r="D5946" s="115"/>
      <c r="E5946" s="116"/>
      <c r="F5946" s="113" t="s">
        <v>473</v>
      </c>
      <c r="G5946" s="113" t="s">
        <v>474</v>
      </c>
      <c r="H5946" s="113" t="s">
        <v>434</v>
      </c>
      <c r="I5946" s="112"/>
      <c r="J5946" s="117" t="s">
        <v>435</v>
      </c>
      <c r="K5946" s="238"/>
      <c r="L5946" s="238"/>
      <c r="M5946" s="238"/>
      <c r="N5946" s="254"/>
      <c r="O5946" s="254"/>
      <c r="P5946" s="254"/>
    </row>
    <row r="5947" spans="1:16" s="118" customFormat="1" ht="20.100000000000001" customHeight="1">
      <c r="A5947" s="112"/>
      <c r="B5947" s="113"/>
      <c r="C5947" s="114"/>
      <c r="D5947" s="115"/>
      <c r="E5947" s="116"/>
      <c r="F5947" s="113" t="s">
        <v>474</v>
      </c>
      <c r="G5947" s="113" t="s">
        <v>475</v>
      </c>
      <c r="H5947" s="113" t="s">
        <v>434</v>
      </c>
      <c r="I5947" s="112"/>
      <c r="J5947" s="117" t="s">
        <v>435</v>
      </c>
      <c r="K5947" s="238"/>
      <c r="L5947" s="238"/>
      <c r="M5947" s="238"/>
      <c r="N5947" s="254"/>
      <c r="O5947" s="254"/>
      <c r="P5947" s="254"/>
    </row>
    <row r="5948" spans="1:16" s="118" customFormat="1" ht="20.100000000000001" customHeight="1">
      <c r="A5948" s="112"/>
      <c r="B5948" s="113"/>
      <c r="C5948" s="114"/>
      <c r="D5948" s="115"/>
      <c r="E5948" s="116"/>
      <c r="F5948" s="113" t="s">
        <v>475</v>
      </c>
      <c r="G5948" s="113" t="s">
        <v>476</v>
      </c>
      <c r="H5948" s="113" t="s">
        <v>438</v>
      </c>
      <c r="I5948" s="112"/>
      <c r="J5948" s="117" t="s">
        <v>435</v>
      </c>
      <c r="K5948" s="238"/>
      <c r="L5948" s="238"/>
      <c r="M5948" s="238"/>
      <c r="N5948" s="254"/>
      <c r="O5948" s="254"/>
      <c r="P5948" s="254"/>
    </row>
    <row r="5949" spans="1:16" s="118" customFormat="1" ht="20.100000000000001" customHeight="1">
      <c r="A5949" s="112"/>
      <c r="B5949" s="113"/>
      <c r="C5949" s="114"/>
      <c r="D5949" s="115"/>
      <c r="E5949" s="116"/>
      <c r="F5949" s="113" t="s">
        <v>476</v>
      </c>
      <c r="G5949" s="113" t="s">
        <v>477</v>
      </c>
      <c r="H5949" s="113" t="s">
        <v>438</v>
      </c>
      <c r="I5949" s="112"/>
      <c r="J5949" s="117" t="s">
        <v>435</v>
      </c>
      <c r="K5949" s="238"/>
      <c r="L5949" s="238"/>
      <c r="M5949" s="238"/>
      <c r="N5949" s="254"/>
      <c r="O5949" s="254"/>
      <c r="P5949" s="254"/>
    </row>
    <row r="5950" spans="1:16" s="118" customFormat="1" ht="20.100000000000001" customHeight="1">
      <c r="A5950" s="112"/>
      <c r="B5950" s="113"/>
      <c r="C5950" s="114"/>
      <c r="D5950" s="115"/>
      <c r="E5950" s="116"/>
      <c r="F5950" s="113" t="s">
        <v>477</v>
      </c>
      <c r="G5950" s="113" t="s">
        <v>543</v>
      </c>
      <c r="H5950" s="113" t="s">
        <v>434</v>
      </c>
      <c r="I5950" s="112"/>
      <c r="J5950" s="117" t="s">
        <v>435</v>
      </c>
      <c r="K5950" s="238"/>
      <c r="L5950" s="238"/>
      <c r="M5950" s="238"/>
      <c r="N5950" s="254"/>
      <c r="O5950" s="254"/>
      <c r="P5950" s="254"/>
    </row>
    <row r="5951" spans="1:16" s="118" customFormat="1" ht="20.100000000000001" customHeight="1">
      <c r="A5951" s="112"/>
      <c r="B5951" s="113"/>
      <c r="C5951" s="114"/>
      <c r="D5951" s="115"/>
      <c r="E5951" s="116"/>
      <c r="F5951" s="113" t="s">
        <v>543</v>
      </c>
      <c r="G5951" s="113" t="s">
        <v>550</v>
      </c>
      <c r="H5951" s="113" t="s">
        <v>434</v>
      </c>
      <c r="I5951" s="112"/>
      <c r="J5951" s="117" t="s">
        <v>435</v>
      </c>
      <c r="K5951" s="238"/>
      <c r="L5951" s="238"/>
      <c r="M5951" s="238"/>
      <c r="N5951" s="254"/>
      <c r="O5951" s="254"/>
      <c r="P5951" s="254"/>
    </row>
    <row r="5952" spans="1:16" s="118" customFormat="1" ht="20.100000000000001" customHeight="1">
      <c r="A5952" s="112"/>
      <c r="B5952" s="113"/>
      <c r="C5952" s="114"/>
      <c r="D5952" s="115"/>
      <c r="E5952" s="116"/>
      <c r="F5952" s="113" t="s">
        <v>550</v>
      </c>
      <c r="G5952" s="113" t="s">
        <v>551</v>
      </c>
      <c r="H5952" s="113" t="s">
        <v>434</v>
      </c>
      <c r="I5952" s="112"/>
      <c r="J5952" s="117" t="s">
        <v>435</v>
      </c>
      <c r="K5952" s="238"/>
      <c r="L5952" s="238"/>
      <c r="M5952" s="238"/>
      <c r="N5952" s="254"/>
      <c r="O5952" s="254"/>
      <c r="P5952" s="254"/>
    </row>
    <row r="5953" spans="1:20" s="118" customFormat="1" ht="20.100000000000001" customHeight="1">
      <c r="A5953" s="112"/>
      <c r="B5953" s="113"/>
      <c r="C5953" s="114"/>
      <c r="D5953" s="115"/>
      <c r="E5953" s="116"/>
      <c r="F5953" s="113" t="s">
        <v>551</v>
      </c>
      <c r="G5953" s="113" t="s">
        <v>552</v>
      </c>
      <c r="H5953" s="113" t="s">
        <v>434</v>
      </c>
      <c r="I5953" s="112"/>
      <c r="J5953" s="117" t="s">
        <v>435</v>
      </c>
      <c r="K5953" s="238"/>
      <c r="L5953" s="238"/>
      <c r="M5953" s="238"/>
      <c r="N5953" s="254"/>
      <c r="O5953" s="254"/>
      <c r="P5953" s="254"/>
    </row>
    <row r="5954" spans="1:20" s="118" customFormat="1" ht="20.100000000000001" customHeight="1">
      <c r="A5954" s="112"/>
      <c r="B5954" s="113"/>
      <c r="C5954" s="114"/>
      <c r="D5954" s="115"/>
      <c r="E5954" s="116"/>
      <c r="F5954" s="113" t="s">
        <v>552</v>
      </c>
      <c r="G5954" s="113" t="s">
        <v>553</v>
      </c>
      <c r="H5954" s="113" t="s">
        <v>438</v>
      </c>
      <c r="I5954" s="112"/>
      <c r="J5954" s="117" t="s">
        <v>435</v>
      </c>
      <c r="K5954" s="238"/>
      <c r="L5954" s="238"/>
      <c r="M5954" s="238"/>
      <c r="N5954" s="254"/>
      <c r="O5954" s="254"/>
      <c r="P5954" s="254"/>
    </row>
    <row r="5955" spans="1:20" s="118" customFormat="1" ht="20.100000000000001" customHeight="1">
      <c r="A5955" s="112"/>
      <c r="B5955" s="113"/>
      <c r="C5955" s="114"/>
      <c r="D5955" s="115"/>
      <c r="E5955" s="116"/>
      <c r="F5955" s="113" t="s">
        <v>553</v>
      </c>
      <c r="G5955" s="113" t="s">
        <v>554</v>
      </c>
      <c r="H5955" s="113" t="s">
        <v>440</v>
      </c>
      <c r="I5955" s="112"/>
      <c r="J5955" s="117" t="s">
        <v>40</v>
      </c>
      <c r="K5955" s="238"/>
      <c r="L5955" s="238"/>
      <c r="M5955" s="238"/>
      <c r="N5955" s="254"/>
      <c r="O5955" s="254"/>
      <c r="P5955" s="254"/>
    </row>
    <row r="5956" spans="1:20" s="118" customFormat="1" ht="20.100000000000001" customHeight="1">
      <c r="A5956" s="112"/>
      <c r="B5956" s="113"/>
      <c r="C5956" s="114"/>
      <c r="D5956" s="115"/>
      <c r="E5956" s="116"/>
      <c r="F5956" s="113" t="s">
        <v>554</v>
      </c>
      <c r="G5956" s="113" t="s">
        <v>555</v>
      </c>
      <c r="H5956" s="113" t="s">
        <v>440</v>
      </c>
      <c r="I5956" s="112"/>
      <c r="J5956" s="117" t="s">
        <v>40</v>
      </c>
      <c r="K5956" s="238"/>
      <c r="L5956" s="238"/>
      <c r="M5956" s="238"/>
      <c r="N5956" s="254"/>
      <c r="O5956" s="254"/>
      <c r="P5956" s="254"/>
    </row>
    <row r="5957" spans="1:20" s="118" customFormat="1" ht="20.100000000000001" customHeight="1">
      <c r="A5957" s="112"/>
      <c r="B5957" s="113"/>
      <c r="C5957" s="114"/>
      <c r="D5957" s="115"/>
      <c r="E5957" s="116"/>
      <c r="F5957" s="113" t="s">
        <v>555</v>
      </c>
      <c r="G5957" s="113" t="s">
        <v>825</v>
      </c>
      <c r="H5957" s="113" t="s">
        <v>438</v>
      </c>
      <c r="I5957" s="112"/>
      <c r="J5957" s="117" t="s">
        <v>435</v>
      </c>
      <c r="K5957" s="238"/>
      <c r="L5957" s="238"/>
      <c r="M5957" s="238"/>
      <c r="N5957" s="254"/>
      <c r="O5957" s="254"/>
      <c r="P5957" s="254"/>
    </row>
    <row r="5958" spans="1:20" s="25" customFormat="1" ht="20.100000000000001" customHeight="1">
      <c r="A5958" s="20"/>
      <c r="B5958" s="44"/>
      <c r="C5958" s="41"/>
      <c r="D5958" s="42"/>
      <c r="E5958" s="43"/>
      <c r="F5958" s="44"/>
      <c r="G5958" s="44"/>
      <c r="H5958" s="44"/>
      <c r="I5958" s="20"/>
      <c r="J5958" s="24"/>
      <c r="K5958" s="226"/>
      <c r="L5958" s="226"/>
      <c r="M5958" s="226"/>
      <c r="N5958" s="239"/>
      <c r="O5958" s="239"/>
      <c r="P5958" s="239"/>
    </row>
    <row r="5959" spans="1:20" s="25" customFormat="1" ht="20.100000000000001" customHeight="1">
      <c r="A5959" s="20"/>
      <c r="B5959" s="44"/>
      <c r="C5959" s="41"/>
      <c r="D5959" s="42"/>
      <c r="E5959" s="43"/>
      <c r="F5959" s="44"/>
      <c r="G5959" s="44"/>
      <c r="H5959" s="44"/>
      <c r="I5959" s="20"/>
      <c r="J5959" s="24"/>
      <c r="K5959" s="226"/>
      <c r="L5959" s="226"/>
      <c r="M5959" s="226"/>
      <c r="N5959" s="239"/>
      <c r="O5959" s="239"/>
      <c r="P5959" s="239"/>
    </row>
    <row r="5960" spans="1:20" s="118" customFormat="1" ht="20.100000000000001" customHeight="1">
      <c r="A5960" s="112"/>
      <c r="B5960" s="113">
        <v>400</v>
      </c>
      <c r="C5960" s="114">
        <v>4.0540000000000003</v>
      </c>
      <c r="D5960" s="115" t="s">
        <v>408</v>
      </c>
      <c r="E5960" s="116">
        <v>2.6</v>
      </c>
      <c r="F5960" s="113" t="s">
        <v>433</v>
      </c>
      <c r="G5960" s="113" t="s">
        <v>447</v>
      </c>
      <c r="H5960" s="113" t="s">
        <v>434</v>
      </c>
      <c r="I5960" s="112"/>
      <c r="J5960" s="117" t="s">
        <v>435</v>
      </c>
      <c r="K5960" s="238" t="s">
        <v>434</v>
      </c>
      <c r="L5960" s="238">
        <f>COUNTIF(H5960:H5972,"B")</f>
        <v>13</v>
      </c>
      <c r="M5960" s="238">
        <v>200</v>
      </c>
      <c r="N5960" s="254">
        <f>L5960*M5960</f>
        <v>2600</v>
      </c>
      <c r="O5960" s="254"/>
      <c r="P5960" s="254">
        <f>O5960+N5960</f>
        <v>2600</v>
      </c>
      <c r="Q5960" s="119">
        <f>P5960/P5964</f>
        <v>1</v>
      </c>
      <c r="R5960" s="119"/>
      <c r="S5960" s="119"/>
      <c r="T5960" s="119"/>
    </row>
    <row r="5961" spans="1:20" s="118" customFormat="1" ht="20.100000000000001" customHeight="1">
      <c r="A5961" s="112"/>
      <c r="B5961" s="113"/>
      <c r="C5961" s="114"/>
      <c r="D5961" s="115"/>
      <c r="E5961" s="116"/>
      <c r="F5961" s="113" t="s">
        <v>447</v>
      </c>
      <c r="G5961" s="113" t="s">
        <v>451</v>
      </c>
      <c r="H5961" s="113" t="s">
        <v>434</v>
      </c>
      <c r="I5961" s="112"/>
      <c r="J5961" s="117" t="s">
        <v>435</v>
      </c>
      <c r="K5961" s="238" t="s">
        <v>438</v>
      </c>
      <c r="L5961" s="238">
        <f>COUNTIF(H5960:H5971,"S")</f>
        <v>0</v>
      </c>
      <c r="M5961" s="238">
        <v>200</v>
      </c>
      <c r="N5961" s="254">
        <f>L5961*M5961</f>
        <v>0</v>
      </c>
      <c r="O5961" s="254"/>
      <c r="P5961" s="254">
        <f>N5961+O5961</f>
        <v>0</v>
      </c>
      <c r="Q5961" s="119">
        <f>P5961/P5964</f>
        <v>0</v>
      </c>
      <c r="R5961" s="119"/>
      <c r="S5961" s="119"/>
      <c r="T5961" s="119"/>
    </row>
    <row r="5962" spans="1:20" s="118" customFormat="1" ht="20.100000000000001" customHeight="1">
      <c r="A5962" s="112"/>
      <c r="B5962" s="113"/>
      <c r="C5962" s="114"/>
      <c r="D5962" s="115"/>
      <c r="E5962" s="116"/>
      <c r="F5962" s="113" t="s">
        <v>451</v>
      </c>
      <c r="G5962" s="113" t="s">
        <v>454</v>
      </c>
      <c r="H5962" s="113" t="s">
        <v>434</v>
      </c>
      <c r="I5962" s="112"/>
      <c r="J5962" s="117" t="s">
        <v>435</v>
      </c>
      <c r="K5962" s="238" t="s">
        <v>440</v>
      </c>
      <c r="L5962" s="238">
        <f>COUNTIF(H5960:H5971,"RR")</f>
        <v>0</v>
      </c>
      <c r="M5962" s="238">
        <v>200</v>
      </c>
      <c r="N5962" s="254">
        <f>L5962*M5962</f>
        <v>0</v>
      </c>
      <c r="O5962" s="254"/>
      <c r="P5962" s="254">
        <f>N5962+O5962</f>
        <v>0</v>
      </c>
      <c r="Q5962" s="119">
        <f>P5962/P5964</f>
        <v>0</v>
      </c>
      <c r="R5962" s="119"/>
      <c r="S5962" s="119"/>
      <c r="T5962" s="119"/>
    </row>
    <row r="5963" spans="1:20" s="118" customFormat="1" ht="20.100000000000001" customHeight="1">
      <c r="A5963" s="112"/>
      <c r="B5963" s="113"/>
      <c r="C5963" s="114"/>
      <c r="D5963" s="115"/>
      <c r="E5963" s="116"/>
      <c r="F5963" s="113" t="s">
        <v>454</v>
      </c>
      <c r="G5963" s="113" t="s">
        <v>455</v>
      </c>
      <c r="H5963" s="113" t="s">
        <v>434</v>
      </c>
      <c r="I5963" s="112"/>
      <c r="J5963" s="117" t="s">
        <v>435</v>
      </c>
      <c r="K5963" s="238" t="s">
        <v>443</v>
      </c>
      <c r="L5963" s="238">
        <f>COUNTIF(H5960:H5971,"RB")</f>
        <v>0</v>
      </c>
      <c r="M5963" s="238">
        <v>200</v>
      </c>
      <c r="N5963" s="254">
        <f>L5963*M5963</f>
        <v>0</v>
      </c>
      <c r="O5963" s="254"/>
      <c r="P5963" s="254">
        <f>N5963+O5963</f>
        <v>0</v>
      </c>
      <c r="Q5963" s="119">
        <f>P5963/P5964</f>
        <v>0</v>
      </c>
      <c r="R5963" s="119"/>
      <c r="S5963" s="119"/>
      <c r="T5963" s="119"/>
    </row>
    <row r="5964" spans="1:20" s="118" customFormat="1" ht="20.100000000000001" customHeight="1">
      <c r="A5964" s="112"/>
      <c r="B5964" s="113"/>
      <c r="C5964" s="114"/>
      <c r="D5964" s="115"/>
      <c r="E5964" s="116"/>
      <c r="F5964" s="113" t="s">
        <v>455</v>
      </c>
      <c r="G5964" s="113" t="s">
        <v>456</v>
      </c>
      <c r="H5964" s="113" t="s">
        <v>434</v>
      </c>
      <c r="I5964" s="112"/>
      <c r="J5964" s="117" t="s">
        <v>435</v>
      </c>
      <c r="K5964" s="238"/>
      <c r="L5964" s="238"/>
      <c r="M5964" s="238"/>
      <c r="N5964" s="254"/>
      <c r="O5964" s="254"/>
      <c r="P5964" s="254">
        <f>SUM(P5960:P5963)</f>
        <v>2600</v>
      </c>
      <c r="Q5964" s="119">
        <f>SUM(Q5960:Q5963)</f>
        <v>1</v>
      </c>
      <c r="R5964" s="119"/>
      <c r="S5964" s="119"/>
      <c r="T5964" s="119"/>
    </row>
    <row r="5965" spans="1:20" s="118" customFormat="1" ht="20.100000000000001" customHeight="1">
      <c r="A5965" s="112"/>
      <c r="B5965" s="113"/>
      <c r="C5965" s="114"/>
      <c r="D5965" s="115"/>
      <c r="E5965" s="116"/>
      <c r="F5965" s="113" t="s">
        <v>456</v>
      </c>
      <c r="G5965" s="113" t="s">
        <v>457</v>
      </c>
      <c r="H5965" s="113" t="s">
        <v>434</v>
      </c>
      <c r="I5965" s="112"/>
      <c r="J5965" s="117" t="s">
        <v>435</v>
      </c>
      <c r="K5965" s="238"/>
      <c r="L5965" s="238"/>
      <c r="M5965" s="238"/>
      <c r="N5965" s="254"/>
      <c r="O5965" s="254"/>
      <c r="P5965" s="254"/>
    </row>
    <row r="5966" spans="1:20" s="118" customFormat="1" ht="20.100000000000001" customHeight="1">
      <c r="A5966" s="112"/>
      <c r="B5966" s="113"/>
      <c r="C5966" s="114"/>
      <c r="D5966" s="115"/>
      <c r="E5966" s="116"/>
      <c r="F5966" s="113" t="s">
        <v>457</v>
      </c>
      <c r="G5966" s="113" t="s">
        <v>460</v>
      </c>
      <c r="H5966" s="113" t="s">
        <v>434</v>
      </c>
      <c r="I5966" s="112"/>
      <c r="J5966" s="117" t="s">
        <v>435</v>
      </c>
      <c r="K5966" s="238"/>
      <c r="L5966" s="238"/>
      <c r="M5966" s="238"/>
      <c r="N5966" s="254"/>
      <c r="O5966" s="254"/>
      <c r="P5966" s="254"/>
    </row>
    <row r="5967" spans="1:20" s="118" customFormat="1" ht="20.100000000000001" customHeight="1">
      <c r="A5967" s="112"/>
      <c r="B5967" s="113"/>
      <c r="C5967" s="114"/>
      <c r="D5967" s="115"/>
      <c r="E5967" s="116"/>
      <c r="F5967" s="113" t="s">
        <v>460</v>
      </c>
      <c r="G5967" s="113" t="s">
        <v>463</v>
      </c>
      <c r="H5967" s="113" t="s">
        <v>434</v>
      </c>
      <c r="I5967" s="112"/>
      <c r="J5967" s="117" t="s">
        <v>435</v>
      </c>
      <c r="K5967" s="238"/>
      <c r="L5967" s="238"/>
      <c r="M5967" s="238"/>
      <c r="N5967" s="254"/>
      <c r="O5967" s="254"/>
      <c r="P5967" s="254"/>
    </row>
    <row r="5968" spans="1:20" s="118" customFormat="1" ht="20.100000000000001" customHeight="1">
      <c r="A5968" s="112"/>
      <c r="B5968" s="113"/>
      <c r="C5968" s="114"/>
      <c r="D5968" s="115"/>
      <c r="E5968" s="116"/>
      <c r="F5968" s="113" t="s">
        <v>463</v>
      </c>
      <c r="G5968" s="113" t="s">
        <v>464</v>
      </c>
      <c r="H5968" s="113" t="s">
        <v>434</v>
      </c>
      <c r="I5968" s="112"/>
      <c r="J5968" s="117" t="s">
        <v>435</v>
      </c>
      <c r="K5968" s="238"/>
      <c r="L5968" s="238"/>
      <c r="M5968" s="238"/>
      <c r="N5968" s="254"/>
      <c r="O5968" s="254"/>
      <c r="P5968" s="254"/>
    </row>
    <row r="5969" spans="1:20" s="118" customFormat="1" ht="20.100000000000001" customHeight="1">
      <c r="A5969" s="112"/>
      <c r="B5969" s="113"/>
      <c r="C5969" s="114"/>
      <c r="D5969" s="115"/>
      <c r="E5969" s="116"/>
      <c r="F5969" s="113" t="s">
        <v>464</v>
      </c>
      <c r="G5969" s="113" t="s">
        <v>465</v>
      </c>
      <c r="H5969" s="113" t="s">
        <v>434</v>
      </c>
      <c r="I5969" s="112"/>
      <c r="J5969" s="117" t="s">
        <v>435</v>
      </c>
      <c r="K5969" s="238"/>
      <c r="L5969" s="238"/>
      <c r="M5969" s="238"/>
      <c r="N5969" s="254"/>
      <c r="O5969" s="254"/>
      <c r="P5969" s="254"/>
    </row>
    <row r="5970" spans="1:20" s="118" customFormat="1" ht="20.100000000000001" customHeight="1">
      <c r="A5970" s="112"/>
      <c r="B5970" s="113"/>
      <c r="C5970" s="114"/>
      <c r="D5970" s="115"/>
      <c r="E5970" s="116"/>
      <c r="F5970" s="113" t="s">
        <v>465</v>
      </c>
      <c r="G5970" s="113" t="s">
        <v>466</v>
      </c>
      <c r="H5970" s="113" t="s">
        <v>434</v>
      </c>
      <c r="I5970" s="112"/>
      <c r="J5970" s="117" t="s">
        <v>435</v>
      </c>
      <c r="K5970" s="238"/>
      <c r="L5970" s="238"/>
      <c r="M5970" s="238"/>
      <c r="N5970" s="254"/>
      <c r="O5970" s="254"/>
      <c r="P5970" s="254"/>
    </row>
    <row r="5971" spans="1:20" s="118" customFormat="1" ht="20.100000000000001" customHeight="1">
      <c r="A5971" s="112"/>
      <c r="B5971" s="113"/>
      <c r="C5971" s="114"/>
      <c r="D5971" s="115"/>
      <c r="E5971" s="116"/>
      <c r="F5971" s="113" t="s">
        <v>466</v>
      </c>
      <c r="G5971" s="113" t="s">
        <v>467</v>
      </c>
      <c r="H5971" s="113" t="s">
        <v>434</v>
      </c>
      <c r="I5971" s="112"/>
      <c r="J5971" s="117" t="s">
        <v>435</v>
      </c>
      <c r="K5971" s="238"/>
      <c r="L5971" s="238"/>
      <c r="M5971" s="238"/>
      <c r="N5971" s="254"/>
      <c r="O5971" s="254"/>
      <c r="P5971" s="254"/>
    </row>
    <row r="5972" spans="1:20" s="118" customFormat="1" ht="20.100000000000001" customHeight="1">
      <c r="A5972" s="112"/>
      <c r="B5972" s="113"/>
      <c r="C5972" s="114"/>
      <c r="D5972" s="115"/>
      <c r="E5972" s="116"/>
      <c r="F5972" s="113" t="s">
        <v>467</v>
      </c>
      <c r="G5972" s="113" t="s">
        <v>468</v>
      </c>
      <c r="H5972" s="113" t="s">
        <v>434</v>
      </c>
      <c r="I5972" s="112"/>
      <c r="J5972" s="117" t="s">
        <v>435</v>
      </c>
      <c r="K5972" s="238"/>
      <c r="L5972" s="238"/>
      <c r="M5972" s="238"/>
      <c r="N5972" s="254"/>
      <c r="O5972" s="254"/>
      <c r="P5972" s="254"/>
    </row>
    <row r="5973" spans="1:20" s="25" customFormat="1" ht="20.100000000000001" customHeight="1">
      <c r="A5973" s="20"/>
      <c r="B5973" s="44"/>
      <c r="C5973" s="41"/>
      <c r="D5973" s="42"/>
      <c r="E5973" s="43"/>
      <c r="F5973" s="44"/>
      <c r="G5973" s="44"/>
      <c r="H5973" s="44"/>
      <c r="I5973" s="20"/>
      <c r="J5973" s="24"/>
      <c r="K5973" s="226"/>
      <c r="L5973" s="226"/>
      <c r="M5973" s="226"/>
      <c r="N5973" s="239"/>
      <c r="O5973" s="239"/>
      <c r="P5973" s="239"/>
    </row>
    <row r="5974" spans="1:20" s="25" customFormat="1" ht="20.100000000000001" customHeight="1">
      <c r="A5974" s="20"/>
      <c r="B5974" s="44"/>
      <c r="C5974" s="41"/>
      <c r="D5974" s="42"/>
      <c r="E5974" s="43"/>
      <c r="F5974" s="44"/>
      <c r="G5974" s="44"/>
      <c r="H5974" s="44"/>
      <c r="I5974" s="20"/>
      <c r="J5974" s="24"/>
      <c r="K5974" s="226"/>
      <c r="L5974" s="226"/>
      <c r="M5974" s="226"/>
      <c r="N5974" s="239"/>
      <c r="O5974" s="239"/>
      <c r="P5974" s="239"/>
    </row>
    <row r="5975" spans="1:20" s="118" customFormat="1" ht="20.100000000000001" customHeight="1">
      <c r="A5975" s="112"/>
      <c r="B5975" s="113">
        <v>401</v>
      </c>
      <c r="C5975" s="114">
        <v>4.0549999999999997</v>
      </c>
      <c r="D5975" s="115" t="s">
        <v>409</v>
      </c>
      <c r="E5975" s="116">
        <v>4.0999999999999996</v>
      </c>
      <c r="F5975" s="113" t="s">
        <v>433</v>
      </c>
      <c r="G5975" s="113" t="s">
        <v>447</v>
      </c>
      <c r="H5975" s="113" t="s">
        <v>434</v>
      </c>
      <c r="I5975" s="112"/>
      <c r="J5975" s="117" t="s">
        <v>435</v>
      </c>
      <c r="K5975" s="238" t="s">
        <v>434</v>
      </c>
      <c r="L5975" s="238">
        <f>COUNTIF(H5975:H5998,"B")</f>
        <v>24</v>
      </c>
      <c r="M5975" s="238">
        <v>200</v>
      </c>
      <c r="N5975" s="254">
        <f>L5975*M5975</f>
        <v>4800</v>
      </c>
      <c r="O5975" s="254">
        <v>108</v>
      </c>
      <c r="P5975" s="254">
        <f>O5975+N5975</f>
        <v>4908</v>
      </c>
      <c r="Q5975" s="119">
        <f>P5975/P5979</f>
        <v>1</v>
      </c>
      <c r="R5975" s="119"/>
      <c r="S5975" s="119"/>
      <c r="T5975" s="119"/>
    </row>
    <row r="5976" spans="1:20" s="118" customFormat="1" ht="20.100000000000001" customHeight="1">
      <c r="A5976" s="112"/>
      <c r="B5976" s="113"/>
      <c r="C5976" s="114"/>
      <c r="D5976" s="115"/>
      <c r="E5976" s="116"/>
      <c r="F5976" s="113" t="s">
        <v>447</v>
      </c>
      <c r="G5976" s="113" t="s">
        <v>451</v>
      </c>
      <c r="H5976" s="113" t="s">
        <v>434</v>
      </c>
      <c r="I5976" s="112"/>
      <c r="J5976" s="117" t="s">
        <v>435</v>
      </c>
      <c r="K5976" s="238" t="s">
        <v>438</v>
      </c>
      <c r="L5976" s="238">
        <f>COUNTIF(H5975:H5998,"S")</f>
        <v>0</v>
      </c>
      <c r="M5976" s="238">
        <v>200</v>
      </c>
      <c r="N5976" s="254">
        <f>L5976*M5976</f>
        <v>0</v>
      </c>
      <c r="O5976" s="254"/>
      <c r="P5976" s="254">
        <f>N5976+O5976</f>
        <v>0</v>
      </c>
      <c r="Q5976" s="119">
        <f>P5976/P5979</f>
        <v>0</v>
      </c>
      <c r="R5976" s="119"/>
      <c r="S5976" s="119"/>
      <c r="T5976" s="119"/>
    </row>
    <row r="5977" spans="1:20" s="118" customFormat="1" ht="20.100000000000001" customHeight="1">
      <c r="A5977" s="112"/>
      <c r="B5977" s="113"/>
      <c r="C5977" s="114"/>
      <c r="D5977" s="115"/>
      <c r="E5977" s="116"/>
      <c r="F5977" s="113" t="s">
        <v>451</v>
      </c>
      <c r="G5977" s="113" t="s">
        <v>454</v>
      </c>
      <c r="H5977" s="113" t="s">
        <v>434</v>
      </c>
      <c r="I5977" s="112"/>
      <c r="J5977" s="117" t="s">
        <v>435</v>
      </c>
      <c r="K5977" s="238" t="s">
        <v>440</v>
      </c>
      <c r="L5977" s="238">
        <f>COUNTIF(H5975:H5998,"RR")</f>
        <v>0</v>
      </c>
      <c r="M5977" s="238">
        <v>200</v>
      </c>
      <c r="N5977" s="254">
        <f>L5977*M5977</f>
        <v>0</v>
      </c>
      <c r="O5977" s="254"/>
      <c r="P5977" s="254">
        <f>N5977+O5977</f>
        <v>0</v>
      </c>
      <c r="Q5977" s="119">
        <f>P5977/P5979</f>
        <v>0</v>
      </c>
      <c r="R5977" s="119"/>
      <c r="S5977" s="119"/>
      <c r="T5977" s="119"/>
    </row>
    <row r="5978" spans="1:20" s="118" customFormat="1" ht="20.100000000000001" customHeight="1">
      <c r="A5978" s="112"/>
      <c r="B5978" s="113"/>
      <c r="C5978" s="114"/>
      <c r="D5978" s="115"/>
      <c r="E5978" s="116"/>
      <c r="F5978" s="113" t="s">
        <v>454</v>
      </c>
      <c r="G5978" s="113" t="s">
        <v>455</v>
      </c>
      <c r="H5978" s="113" t="s">
        <v>434</v>
      </c>
      <c r="I5978" s="112"/>
      <c r="J5978" s="117" t="s">
        <v>435</v>
      </c>
      <c r="K5978" s="238" t="s">
        <v>443</v>
      </c>
      <c r="L5978" s="238">
        <f>COUNTIF(H5975:H5998,"RB")</f>
        <v>0</v>
      </c>
      <c r="M5978" s="238">
        <v>200</v>
      </c>
      <c r="N5978" s="254">
        <f>L5978*M5978</f>
        <v>0</v>
      </c>
      <c r="O5978" s="254"/>
      <c r="P5978" s="254">
        <f>N5978+O5978</f>
        <v>0</v>
      </c>
      <c r="Q5978" s="119">
        <f>P5978/P5979</f>
        <v>0</v>
      </c>
      <c r="R5978" s="119"/>
      <c r="S5978" s="119"/>
      <c r="T5978" s="119"/>
    </row>
    <row r="5979" spans="1:20" s="118" customFormat="1" ht="20.100000000000001" customHeight="1">
      <c r="A5979" s="112"/>
      <c r="B5979" s="113"/>
      <c r="C5979" s="114"/>
      <c r="D5979" s="115"/>
      <c r="E5979" s="116"/>
      <c r="F5979" s="113" t="s">
        <v>455</v>
      </c>
      <c r="G5979" s="113" t="s">
        <v>456</v>
      </c>
      <c r="H5979" s="113" t="s">
        <v>434</v>
      </c>
      <c r="I5979" s="112"/>
      <c r="J5979" s="117" t="s">
        <v>435</v>
      </c>
      <c r="K5979" s="238"/>
      <c r="L5979" s="238"/>
      <c r="M5979" s="238"/>
      <c r="N5979" s="254"/>
      <c r="O5979" s="254"/>
      <c r="P5979" s="254">
        <f>SUM(P5975:P5978)</f>
        <v>4908</v>
      </c>
      <c r="Q5979" s="119">
        <f>SUM(Q5975:Q5978)</f>
        <v>1</v>
      </c>
      <c r="R5979" s="119"/>
      <c r="S5979" s="119"/>
      <c r="T5979" s="119"/>
    </row>
    <row r="5980" spans="1:20" s="118" customFormat="1" ht="20.100000000000001" customHeight="1">
      <c r="A5980" s="112"/>
      <c r="B5980" s="113"/>
      <c r="C5980" s="114"/>
      <c r="D5980" s="115"/>
      <c r="E5980" s="116"/>
      <c r="F5980" s="113" t="s">
        <v>456</v>
      </c>
      <c r="G5980" s="113" t="s">
        <v>457</v>
      </c>
      <c r="H5980" s="113" t="s">
        <v>434</v>
      </c>
      <c r="I5980" s="112"/>
      <c r="J5980" s="117" t="s">
        <v>435</v>
      </c>
      <c r="K5980" s="238"/>
      <c r="L5980" s="238"/>
      <c r="M5980" s="238"/>
      <c r="N5980" s="254"/>
      <c r="O5980" s="254"/>
      <c r="P5980" s="254"/>
    </row>
    <row r="5981" spans="1:20" s="118" customFormat="1" ht="20.100000000000001" customHeight="1">
      <c r="A5981" s="112"/>
      <c r="B5981" s="113"/>
      <c r="C5981" s="114"/>
      <c r="D5981" s="115"/>
      <c r="E5981" s="116"/>
      <c r="F5981" s="113" t="s">
        <v>457</v>
      </c>
      <c r="G5981" s="113" t="s">
        <v>460</v>
      </c>
      <c r="H5981" s="113" t="s">
        <v>434</v>
      </c>
      <c r="I5981" s="112"/>
      <c r="J5981" s="117" t="s">
        <v>435</v>
      </c>
      <c r="K5981" s="238"/>
      <c r="L5981" s="238"/>
      <c r="M5981" s="238"/>
      <c r="N5981" s="254"/>
      <c r="O5981" s="254"/>
      <c r="P5981" s="254"/>
    </row>
    <row r="5982" spans="1:20" s="118" customFormat="1" ht="20.100000000000001" customHeight="1">
      <c r="A5982" s="112"/>
      <c r="B5982" s="113"/>
      <c r="C5982" s="114"/>
      <c r="D5982" s="115"/>
      <c r="E5982" s="116"/>
      <c r="F5982" s="113" t="s">
        <v>460</v>
      </c>
      <c r="G5982" s="113" t="s">
        <v>463</v>
      </c>
      <c r="H5982" s="113" t="s">
        <v>434</v>
      </c>
      <c r="I5982" s="112"/>
      <c r="J5982" s="117" t="s">
        <v>435</v>
      </c>
      <c r="K5982" s="238"/>
      <c r="L5982" s="238"/>
      <c r="M5982" s="238"/>
      <c r="N5982" s="254"/>
      <c r="O5982" s="254"/>
      <c r="P5982" s="254"/>
    </row>
    <row r="5983" spans="1:20" s="118" customFormat="1" ht="20.100000000000001" customHeight="1">
      <c r="A5983" s="112"/>
      <c r="B5983" s="113"/>
      <c r="C5983" s="114"/>
      <c r="D5983" s="115"/>
      <c r="E5983" s="116"/>
      <c r="F5983" s="113" t="s">
        <v>463</v>
      </c>
      <c r="G5983" s="113" t="s">
        <v>464</v>
      </c>
      <c r="H5983" s="113" t="s">
        <v>434</v>
      </c>
      <c r="I5983" s="112"/>
      <c r="J5983" s="117" t="s">
        <v>435</v>
      </c>
      <c r="K5983" s="238"/>
      <c r="L5983" s="238"/>
      <c r="M5983" s="238"/>
      <c r="N5983" s="254"/>
      <c r="O5983" s="254"/>
      <c r="P5983" s="254"/>
    </row>
    <row r="5984" spans="1:20" s="118" customFormat="1" ht="20.100000000000001" customHeight="1">
      <c r="A5984" s="112"/>
      <c r="B5984" s="113"/>
      <c r="C5984" s="114"/>
      <c r="D5984" s="115"/>
      <c r="E5984" s="116"/>
      <c r="F5984" s="113" t="s">
        <v>464</v>
      </c>
      <c r="G5984" s="113" t="s">
        <v>465</v>
      </c>
      <c r="H5984" s="113" t="s">
        <v>434</v>
      </c>
      <c r="I5984" s="112"/>
      <c r="J5984" s="117" t="s">
        <v>435</v>
      </c>
      <c r="K5984" s="238"/>
      <c r="L5984" s="238"/>
      <c r="M5984" s="238"/>
      <c r="N5984" s="254"/>
      <c r="O5984" s="254"/>
      <c r="P5984" s="254"/>
    </row>
    <row r="5985" spans="1:16" s="118" customFormat="1" ht="20.100000000000001" customHeight="1">
      <c r="A5985" s="112"/>
      <c r="B5985" s="113"/>
      <c r="C5985" s="114"/>
      <c r="D5985" s="115"/>
      <c r="E5985" s="116"/>
      <c r="F5985" s="113" t="s">
        <v>465</v>
      </c>
      <c r="G5985" s="113" t="s">
        <v>466</v>
      </c>
      <c r="H5985" s="113" t="s">
        <v>434</v>
      </c>
      <c r="I5985" s="112"/>
      <c r="J5985" s="117" t="s">
        <v>435</v>
      </c>
      <c r="K5985" s="238"/>
      <c r="L5985" s="238"/>
      <c r="M5985" s="238"/>
      <c r="N5985" s="254"/>
      <c r="O5985" s="254"/>
      <c r="P5985" s="254"/>
    </row>
    <row r="5986" spans="1:16" s="118" customFormat="1" ht="20.100000000000001" customHeight="1">
      <c r="A5986" s="112"/>
      <c r="B5986" s="113"/>
      <c r="C5986" s="114"/>
      <c r="D5986" s="115"/>
      <c r="E5986" s="116"/>
      <c r="F5986" s="113" t="s">
        <v>466</v>
      </c>
      <c r="G5986" s="113" t="s">
        <v>467</v>
      </c>
      <c r="H5986" s="113" t="s">
        <v>434</v>
      </c>
      <c r="I5986" s="112"/>
      <c r="J5986" s="117" t="s">
        <v>435</v>
      </c>
      <c r="K5986" s="238"/>
      <c r="L5986" s="238"/>
      <c r="M5986" s="238"/>
      <c r="N5986" s="254"/>
      <c r="O5986" s="254"/>
      <c r="P5986" s="254"/>
    </row>
    <row r="5987" spans="1:16" s="118" customFormat="1" ht="20.100000000000001" customHeight="1">
      <c r="A5987" s="112"/>
      <c r="B5987" s="113"/>
      <c r="C5987" s="114"/>
      <c r="D5987" s="115"/>
      <c r="E5987" s="116"/>
      <c r="F5987" s="113" t="s">
        <v>467</v>
      </c>
      <c r="G5987" s="113" t="s">
        <v>468</v>
      </c>
      <c r="H5987" s="113" t="s">
        <v>434</v>
      </c>
      <c r="I5987" s="112"/>
      <c r="J5987" s="117" t="s">
        <v>435</v>
      </c>
      <c r="K5987" s="238"/>
      <c r="L5987" s="238"/>
      <c r="M5987" s="238"/>
      <c r="N5987" s="254"/>
      <c r="O5987" s="254"/>
      <c r="P5987" s="254"/>
    </row>
    <row r="5988" spans="1:16" s="118" customFormat="1" ht="20.100000000000001" customHeight="1">
      <c r="A5988" s="112"/>
      <c r="B5988" s="113"/>
      <c r="C5988" s="114"/>
      <c r="D5988" s="115"/>
      <c r="E5988" s="116"/>
      <c r="F5988" s="113" t="s">
        <v>468</v>
      </c>
      <c r="G5988" s="113" t="s">
        <v>469</v>
      </c>
      <c r="H5988" s="113" t="s">
        <v>434</v>
      </c>
      <c r="I5988" s="112"/>
      <c r="J5988" s="117" t="s">
        <v>435</v>
      </c>
      <c r="K5988" s="238"/>
      <c r="L5988" s="238"/>
      <c r="M5988" s="238"/>
      <c r="N5988" s="254"/>
      <c r="O5988" s="254"/>
      <c r="P5988" s="254"/>
    </row>
    <row r="5989" spans="1:16" s="118" customFormat="1" ht="20.100000000000001" customHeight="1">
      <c r="A5989" s="112"/>
      <c r="B5989" s="113"/>
      <c r="C5989" s="114"/>
      <c r="D5989" s="115"/>
      <c r="E5989" s="116"/>
      <c r="F5989" s="113" t="s">
        <v>469</v>
      </c>
      <c r="G5989" s="113" t="s">
        <v>470</v>
      </c>
      <c r="H5989" s="113" t="s">
        <v>434</v>
      </c>
      <c r="I5989" s="112"/>
      <c r="J5989" s="117" t="s">
        <v>435</v>
      </c>
      <c r="K5989" s="238"/>
      <c r="L5989" s="238"/>
      <c r="M5989" s="238"/>
      <c r="N5989" s="254"/>
      <c r="O5989" s="254"/>
      <c r="P5989" s="254"/>
    </row>
    <row r="5990" spans="1:16" s="118" customFormat="1" ht="20.100000000000001" customHeight="1">
      <c r="A5990" s="112"/>
      <c r="B5990" s="113"/>
      <c r="C5990" s="114"/>
      <c r="D5990" s="115"/>
      <c r="E5990" s="116"/>
      <c r="F5990" s="113" t="s">
        <v>470</v>
      </c>
      <c r="G5990" s="113" t="s">
        <v>471</v>
      </c>
      <c r="H5990" s="113" t="s">
        <v>434</v>
      </c>
      <c r="I5990" s="112"/>
      <c r="J5990" s="117" t="s">
        <v>435</v>
      </c>
      <c r="K5990" s="238"/>
      <c r="L5990" s="238"/>
      <c r="M5990" s="238"/>
      <c r="N5990" s="254"/>
      <c r="O5990" s="254"/>
      <c r="P5990" s="254"/>
    </row>
    <row r="5991" spans="1:16" s="118" customFormat="1" ht="20.100000000000001" customHeight="1">
      <c r="A5991" s="112"/>
      <c r="B5991" s="113"/>
      <c r="C5991" s="114"/>
      <c r="D5991" s="115"/>
      <c r="E5991" s="116"/>
      <c r="F5991" s="113" t="s">
        <v>471</v>
      </c>
      <c r="G5991" s="113" t="s">
        <v>473</v>
      </c>
      <c r="H5991" s="113" t="s">
        <v>434</v>
      </c>
      <c r="I5991" s="112"/>
      <c r="J5991" s="117" t="s">
        <v>435</v>
      </c>
      <c r="K5991" s="238"/>
      <c r="L5991" s="238"/>
      <c r="M5991" s="238"/>
      <c r="N5991" s="254"/>
      <c r="O5991" s="254"/>
      <c r="P5991" s="254"/>
    </row>
    <row r="5992" spans="1:16" s="118" customFormat="1" ht="20.100000000000001" customHeight="1">
      <c r="A5992" s="112"/>
      <c r="B5992" s="113"/>
      <c r="C5992" s="114"/>
      <c r="D5992" s="115"/>
      <c r="E5992" s="116"/>
      <c r="F5992" s="113" t="s">
        <v>473</v>
      </c>
      <c r="G5992" s="113" t="s">
        <v>474</v>
      </c>
      <c r="H5992" s="113" t="s">
        <v>434</v>
      </c>
      <c r="I5992" s="112"/>
      <c r="J5992" s="117" t="s">
        <v>435</v>
      </c>
      <c r="K5992" s="238"/>
      <c r="L5992" s="238"/>
      <c r="M5992" s="238"/>
      <c r="N5992" s="254"/>
      <c r="O5992" s="254"/>
      <c r="P5992" s="254"/>
    </row>
    <row r="5993" spans="1:16" s="118" customFormat="1" ht="20.100000000000001" customHeight="1">
      <c r="A5993" s="112"/>
      <c r="B5993" s="113"/>
      <c r="C5993" s="114"/>
      <c r="D5993" s="115"/>
      <c r="E5993" s="116"/>
      <c r="F5993" s="113" t="s">
        <v>474</v>
      </c>
      <c r="G5993" s="113" t="s">
        <v>475</v>
      </c>
      <c r="H5993" s="113" t="s">
        <v>434</v>
      </c>
      <c r="I5993" s="112"/>
      <c r="J5993" s="117" t="s">
        <v>435</v>
      </c>
      <c r="K5993" s="238"/>
      <c r="L5993" s="238"/>
      <c r="M5993" s="238"/>
      <c r="N5993" s="254"/>
      <c r="O5993" s="254"/>
      <c r="P5993" s="254"/>
    </row>
    <row r="5994" spans="1:16" s="118" customFormat="1" ht="20.100000000000001" customHeight="1">
      <c r="A5994" s="112"/>
      <c r="B5994" s="113"/>
      <c r="C5994" s="114"/>
      <c r="D5994" s="115"/>
      <c r="E5994" s="116"/>
      <c r="F5994" s="113" t="s">
        <v>475</v>
      </c>
      <c r="G5994" s="113" t="s">
        <v>476</v>
      </c>
      <c r="H5994" s="113" t="s">
        <v>434</v>
      </c>
      <c r="I5994" s="112"/>
      <c r="J5994" s="117" t="s">
        <v>435</v>
      </c>
      <c r="K5994" s="238"/>
      <c r="L5994" s="238"/>
      <c r="M5994" s="238"/>
      <c r="N5994" s="254"/>
      <c r="O5994" s="254"/>
      <c r="P5994" s="254"/>
    </row>
    <row r="5995" spans="1:16" s="118" customFormat="1" ht="20.100000000000001" customHeight="1">
      <c r="A5995" s="112"/>
      <c r="B5995" s="113"/>
      <c r="C5995" s="114"/>
      <c r="D5995" s="115"/>
      <c r="E5995" s="116"/>
      <c r="F5995" s="113" t="s">
        <v>476</v>
      </c>
      <c r="G5995" s="113" t="s">
        <v>477</v>
      </c>
      <c r="H5995" s="113" t="s">
        <v>434</v>
      </c>
      <c r="I5995" s="112"/>
      <c r="J5995" s="117" t="s">
        <v>435</v>
      </c>
      <c r="K5995" s="238"/>
      <c r="L5995" s="238"/>
      <c r="M5995" s="238"/>
      <c r="N5995" s="254"/>
      <c r="O5995" s="254"/>
      <c r="P5995" s="254"/>
    </row>
    <row r="5996" spans="1:16" s="118" customFormat="1" ht="20.100000000000001" customHeight="1">
      <c r="A5996" s="112"/>
      <c r="B5996" s="113"/>
      <c r="C5996" s="114"/>
      <c r="D5996" s="115"/>
      <c r="E5996" s="116"/>
      <c r="F5996" s="113" t="s">
        <v>477</v>
      </c>
      <c r="G5996" s="113" t="s">
        <v>543</v>
      </c>
      <c r="H5996" s="113" t="s">
        <v>434</v>
      </c>
      <c r="I5996" s="112"/>
      <c r="J5996" s="117" t="s">
        <v>435</v>
      </c>
      <c r="K5996" s="238"/>
      <c r="L5996" s="238"/>
      <c r="M5996" s="238"/>
      <c r="N5996" s="254"/>
      <c r="O5996" s="254"/>
      <c r="P5996" s="254"/>
    </row>
    <row r="5997" spans="1:16" s="118" customFormat="1" ht="20.100000000000001" customHeight="1">
      <c r="A5997" s="112"/>
      <c r="B5997" s="113"/>
      <c r="C5997" s="114"/>
      <c r="D5997" s="115"/>
      <c r="E5997" s="116"/>
      <c r="F5997" s="113" t="s">
        <v>543</v>
      </c>
      <c r="G5997" s="113" t="s">
        <v>550</v>
      </c>
      <c r="H5997" s="113" t="s">
        <v>434</v>
      </c>
      <c r="I5997" s="112"/>
      <c r="J5997" s="117" t="s">
        <v>435</v>
      </c>
      <c r="K5997" s="238"/>
      <c r="L5997" s="238"/>
      <c r="M5997" s="238"/>
      <c r="N5997" s="254"/>
      <c r="O5997" s="254"/>
      <c r="P5997" s="254"/>
    </row>
    <row r="5998" spans="1:16" s="118" customFormat="1" ht="20.100000000000001" customHeight="1">
      <c r="A5998" s="112"/>
      <c r="B5998" s="113"/>
      <c r="C5998" s="114"/>
      <c r="D5998" s="115"/>
      <c r="E5998" s="116"/>
      <c r="F5998" s="113" t="s">
        <v>550</v>
      </c>
      <c r="G5998" s="113" t="s">
        <v>826</v>
      </c>
      <c r="H5998" s="113" t="s">
        <v>434</v>
      </c>
      <c r="I5998" s="112"/>
      <c r="J5998" s="117" t="s">
        <v>435</v>
      </c>
      <c r="K5998" s="238"/>
      <c r="L5998" s="238"/>
      <c r="M5998" s="238"/>
      <c r="N5998" s="254"/>
      <c r="O5998" s="254"/>
      <c r="P5998" s="254"/>
    </row>
    <row r="5999" spans="1:16" s="25" customFormat="1" ht="20.100000000000001" customHeight="1">
      <c r="A5999" s="20"/>
      <c r="B5999" s="44"/>
      <c r="C5999" s="41"/>
      <c r="D5999" s="42"/>
      <c r="E5999" s="43"/>
      <c r="F5999" s="44"/>
      <c r="G5999" s="44"/>
      <c r="H5999" s="44"/>
      <c r="I5999" s="20"/>
      <c r="J5999" s="24"/>
      <c r="K5999" s="226"/>
      <c r="L5999" s="226"/>
      <c r="M5999" s="226"/>
      <c r="N5999" s="239"/>
      <c r="O5999" s="239"/>
      <c r="P5999" s="239"/>
    </row>
    <row r="6000" spans="1:16" s="25" customFormat="1" ht="20.100000000000001" customHeight="1">
      <c r="A6000" s="20"/>
      <c r="B6000" s="44"/>
      <c r="C6000" s="41"/>
      <c r="D6000" s="42"/>
      <c r="E6000" s="43"/>
      <c r="F6000" s="44"/>
      <c r="G6000" s="44"/>
      <c r="H6000" s="44"/>
      <c r="I6000" s="20"/>
      <c r="J6000" s="24"/>
      <c r="K6000" s="226"/>
      <c r="L6000" s="226"/>
      <c r="M6000" s="226"/>
      <c r="N6000" s="239"/>
      <c r="O6000" s="239"/>
      <c r="P6000" s="239"/>
    </row>
    <row r="6001" spans="1:20" s="118" customFormat="1" ht="20.100000000000001" customHeight="1">
      <c r="A6001" s="112"/>
      <c r="B6001" s="113">
        <v>402</v>
      </c>
      <c r="C6001" s="114">
        <v>4.056</v>
      </c>
      <c r="D6001" s="115" t="s">
        <v>410</v>
      </c>
      <c r="E6001" s="116">
        <v>3.1150000000000002</v>
      </c>
      <c r="F6001" s="34" t="s">
        <v>433</v>
      </c>
      <c r="G6001" s="34" t="s">
        <v>447</v>
      </c>
      <c r="H6001" s="34" t="s">
        <v>443</v>
      </c>
      <c r="I6001" s="29"/>
      <c r="J6001" s="35" t="s">
        <v>40</v>
      </c>
      <c r="K6001" s="238" t="s">
        <v>434</v>
      </c>
      <c r="L6001" s="238">
        <f>COUNTIF(H6001:H6016,"B")</f>
        <v>6</v>
      </c>
      <c r="M6001" s="238">
        <v>200</v>
      </c>
      <c r="N6001" s="254">
        <f>L6001*M6001</f>
        <v>1200</v>
      </c>
      <c r="O6001" s="254"/>
      <c r="P6001" s="254">
        <f>O6001+N6001</f>
        <v>1200</v>
      </c>
      <c r="Q6001" s="119">
        <f>P6001/P6005</f>
        <v>0.3852327447833066</v>
      </c>
      <c r="R6001" s="119"/>
      <c r="S6001" s="119"/>
      <c r="T6001" s="119"/>
    </row>
    <row r="6002" spans="1:20" s="118" customFormat="1" ht="20.100000000000001" customHeight="1">
      <c r="A6002" s="112"/>
      <c r="B6002" s="113"/>
      <c r="C6002" s="114"/>
      <c r="D6002" s="115"/>
      <c r="E6002" s="116"/>
      <c r="F6002" s="34" t="s">
        <v>447</v>
      </c>
      <c r="G6002" s="34" t="s">
        <v>451</v>
      </c>
      <c r="H6002" s="34" t="s">
        <v>443</v>
      </c>
      <c r="I6002" s="29"/>
      <c r="J6002" s="35" t="s">
        <v>40</v>
      </c>
      <c r="K6002" s="238" t="s">
        <v>438</v>
      </c>
      <c r="L6002" s="238">
        <f>COUNTIF(H6001:H6016,"S")</f>
        <v>0</v>
      </c>
      <c r="M6002" s="238">
        <v>200</v>
      </c>
      <c r="N6002" s="254">
        <f>L6002*M6002</f>
        <v>0</v>
      </c>
      <c r="O6002" s="254"/>
      <c r="P6002" s="254">
        <f>N6002+O6002</f>
        <v>0</v>
      </c>
      <c r="Q6002" s="119">
        <f>P6002/P6005</f>
        <v>0</v>
      </c>
      <c r="R6002" s="119"/>
      <c r="S6002" s="119"/>
      <c r="T6002" s="119"/>
    </row>
    <row r="6003" spans="1:20" s="118" customFormat="1" ht="20.100000000000001" customHeight="1">
      <c r="A6003" s="112"/>
      <c r="B6003" s="113"/>
      <c r="C6003" s="114"/>
      <c r="D6003" s="115"/>
      <c r="E6003" s="116"/>
      <c r="F6003" s="34" t="s">
        <v>451</v>
      </c>
      <c r="G6003" s="34" t="s">
        <v>454</v>
      </c>
      <c r="H6003" s="34" t="s">
        <v>434</v>
      </c>
      <c r="I6003" s="29"/>
      <c r="J6003" s="35" t="s">
        <v>435</v>
      </c>
      <c r="K6003" s="238" t="s">
        <v>440</v>
      </c>
      <c r="L6003" s="238">
        <f>COUNTIF(H6001:H6016,"RR")</f>
        <v>2</v>
      </c>
      <c r="M6003" s="238">
        <v>200</v>
      </c>
      <c r="N6003" s="254">
        <f>L6003*M6003</f>
        <v>400</v>
      </c>
      <c r="O6003" s="254"/>
      <c r="P6003" s="254">
        <f>N6003+O6003</f>
        <v>400</v>
      </c>
      <c r="Q6003" s="119">
        <f>P6003/P6005</f>
        <v>0.12841091492776885</v>
      </c>
      <c r="R6003" s="119"/>
      <c r="S6003" s="119"/>
      <c r="T6003" s="119"/>
    </row>
    <row r="6004" spans="1:20" s="118" customFormat="1" ht="20.100000000000001" customHeight="1">
      <c r="A6004" s="112"/>
      <c r="B6004" s="113"/>
      <c r="C6004" s="114"/>
      <c r="D6004" s="115"/>
      <c r="E6004" s="116"/>
      <c r="F6004" s="34" t="s">
        <v>454</v>
      </c>
      <c r="G6004" s="34" t="s">
        <v>455</v>
      </c>
      <c r="H6004" s="34" t="s">
        <v>440</v>
      </c>
      <c r="I6004" s="29"/>
      <c r="J6004" s="35" t="s">
        <v>435</v>
      </c>
      <c r="K6004" s="238" t="s">
        <v>443</v>
      </c>
      <c r="L6004" s="238">
        <f>COUNTIF(H6001:H6015,"RB")</f>
        <v>7</v>
      </c>
      <c r="M6004" s="238">
        <v>200</v>
      </c>
      <c r="N6004" s="254">
        <f>L6004*M6004</f>
        <v>1400</v>
      </c>
      <c r="O6004" s="254">
        <v>115</v>
      </c>
      <c r="P6004" s="254">
        <f>N6004+O6004</f>
        <v>1515</v>
      </c>
      <c r="Q6004" s="119">
        <f>P6004/P6005</f>
        <v>0.48635634028892455</v>
      </c>
      <c r="R6004" s="119"/>
      <c r="S6004" s="119"/>
      <c r="T6004" s="119"/>
    </row>
    <row r="6005" spans="1:20" s="118" customFormat="1" ht="20.100000000000001" customHeight="1">
      <c r="A6005" s="112"/>
      <c r="B6005" s="113"/>
      <c r="C6005" s="114"/>
      <c r="D6005" s="115"/>
      <c r="E6005" s="116"/>
      <c r="F6005" s="34" t="s">
        <v>455</v>
      </c>
      <c r="G6005" s="34" t="s">
        <v>456</v>
      </c>
      <c r="H6005" s="34" t="s">
        <v>440</v>
      </c>
      <c r="I6005" s="29"/>
      <c r="J6005" s="35" t="s">
        <v>435</v>
      </c>
      <c r="K6005" s="238"/>
      <c r="L6005" s="238"/>
      <c r="M6005" s="238"/>
      <c r="N6005" s="254"/>
      <c r="O6005" s="254"/>
      <c r="P6005" s="254">
        <f>SUM(P6001:P6004)</f>
        <v>3115</v>
      </c>
      <c r="Q6005" s="119">
        <f>SUM(Q6001:Q6004)</f>
        <v>1</v>
      </c>
      <c r="R6005" s="119"/>
      <c r="S6005" s="119"/>
      <c r="T6005" s="119"/>
    </row>
    <row r="6006" spans="1:20" s="118" customFormat="1" ht="20.100000000000001" customHeight="1">
      <c r="A6006" s="112"/>
      <c r="B6006" s="113"/>
      <c r="C6006" s="114"/>
      <c r="D6006" s="115"/>
      <c r="E6006" s="116"/>
      <c r="F6006" s="34" t="s">
        <v>456</v>
      </c>
      <c r="G6006" s="34" t="s">
        <v>457</v>
      </c>
      <c r="H6006" s="34" t="s">
        <v>434</v>
      </c>
      <c r="I6006" s="29"/>
      <c r="J6006" s="35" t="s">
        <v>435</v>
      </c>
      <c r="K6006" s="238"/>
      <c r="L6006" s="238"/>
      <c r="M6006" s="238"/>
      <c r="N6006" s="254"/>
      <c r="O6006" s="254"/>
      <c r="P6006" s="254"/>
    </row>
    <row r="6007" spans="1:20" s="118" customFormat="1" ht="20.100000000000001" customHeight="1">
      <c r="A6007" s="112"/>
      <c r="B6007" s="113"/>
      <c r="C6007" s="114"/>
      <c r="D6007" s="115"/>
      <c r="E6007" s="116"/>
      <c r="F6007" s="34" t="s">
        <v>457</v>
      </c>
      <c r="G6007" s="34" t="s">
        <v>460</v>
      </c>
      <c r="H6007" s="34" t="s">
        <v>434</v>
      </c>
      <c r="I6007" s="29"/>
      <c r="J6007" s="35" t="s">
        <v>435</v>
      </c>
      <c r="K6007" s="238"/>
      <c r="L6007" s="238"/>
      <c r="M6007" s="238"/>
      <c r="N6007" s="254"/>
      <c r="O6007" s="254"/>
      <c r="P6007" s="254"/>
    </row>
    <row r="6008" spans="1:20" s="118" customFormat="1" ht="20.100000000000001" customHeight="1">
      <c r="A6008" s="112"/>
      <c r="B6008" s="113"/>
      <c r="C6008" s="114"/>
      <c r="D6008" s="115"/>
      <c r="E6008" s="116"/>
      <c r="F6008" s="34" t="s">
        <v>460</v>
      </c>
      <c r="G6008" s="34" t="s">
        <v>463</v>
      </c>
      <c r="H6008" s="34" t="s">
        <v>434</v>
      </c>
      <c r="I6008" s="29"/>
      <c r="J6008" s="35" t="s">
        <v>435</v>
      </c>
      <c r="K6008" s="238"/>
      <c r="L6008" s="238"/>
      <c r="M6008" s="238"/>
      <c r="N6008" s="254"/>
      <c r="O6008" s="254"/>
      <c r="P6008" s="254"/>
    </row>
    <row r="6009" spans="1:20" s="118" customFormat="1" ht="20.100000000000001" customHeight="1">
      <c r="A6009" s="112"/>
      <c r="B6009" s="113"/>
      <c r="C6009" s="114"/>
      <c r="D6009" s="115"/>
      <c r="E6009" s="116"/>
      <c r="F6009" s="34" t="s">
        <v>463</v>
      </c>
      <c r="G6009" s="34" t="s">
        <v>464</v>
      </c>
      <c r="H6009" s="34" t="s">
        <v>434</v>
      </c>
      <c r="I6009" s="29"/>
      <c r="J6009" s="35" t="s">
        <v>435</v>
      </c>
      <c r="K6009" s="238"/>
      <c r="L6009" s="238"/>
      <c r="M6009" s="238"/>
      <c r="N6009" s="254"/>
      <c r="O6009" s="254"/>
      <c r="P6009" s="254"/>
    </row>
    <row r="6010" spans="1:20" s="118" customFormat="1" ht="20.100000000000001" customHeight="1">
      <c r="A6010" s="112"/>
      <c r="B6010" s="113"/>
      <c r="C6010" s="114"/>
      <c r="D6010" s="115"/>
      <c r="E6010" s="116"/>
      <c r="F6010" s="34" t="s">
        <v>464</v>
      </c>
      <c r="G6010" s="34" t="s">
        <v>465</v>
      </c>
      <c r="H6010" s="34" t="s">
        <v>434</v>
      </c>
      <c r="I6010" s="29"/>
      <c r="J6010" s="35" t="s">
        <v>435</v>
      </c>
      <c r="K6010" s="238"/>
      <c r="L6010" s="238"/>
      <c r="M6010" s="238"/>
      <c r="N6010" s="254"/>
      <c r="O6010" s="254"/>
      <c r="P6010" s="254"/>
    </row>
    <row r="6011" spans="1:20" s="118" customFormat="1" ht="20.100000000000001" customHeight="1">
      <c r="A6011" s="112"/>
      <c r="B6011" s="113"/>
      <c r="C6011" s="114"/>
      <c r="D6011" s="115"/>
      <c r="E6011" s="116"/>
      <c r="F6011" s="34" t="s">
        <v>465</v>
      </c>
      <c r="G6011" s="34" t="s">
        <v>466</v>
      </c>
      <c r="H6011" s="34" t="s">
        <v>443</v>
      </c>
      <c r="I6011" s="29"/>
      <c r="J6011" s="35" t="s">
        <v>40</v>
      </c>
      <c r="K6011" s="238"/>
      <c r="L6011" s="238"/>
      <c r="M6011" s="238"/>
      <c r="N6011" s="254"/>
      <c r="O6011" s="254"/>
      <c r="P6011" s="254"/>
    </row>
    <row r="6012" spans="1:20" s="118" customFormat="1" ht="20.100000000000001" customHeight="1">
      <c r="A6012" s="112"/>
      <c r="B6012" s="113"/>
      <c r="C6012" s="114"/>
      <c r="D6012" s="115"/>
      <c r="E6012" s="116"/>
      <c r="F6012" s="34" t="s">
        <v>466</v>
      </c>
      <c r="G6012" s="34" t="s">
        <v>467</v>
      </c>
      <c r="H6012" s="34" t="s">
        <v>443</v>
      </c>
      <c r="I6012" s="29"/>
      <c r="J6012" s="35" t="s">
        <v>40</v>
      </c>
      <c r="K6012" s="238"/>
      <c r="L6012" s="238"/>
      <c r="M6012" s="238"/>
      <c r="N6012" s="254"/>
      <c r="O6012" s="254"/>
      <c r="P6012" s="254"/>
    </row>
    <row r="6013" spans="1:20" s="118" customFormat="1" ht="20.100000000000001" customHeight="1">
      <c r="A6013" s="112"/>
      <c r="B6013" s="113"/>
      <c r="C6013" s="114"/>
      <c r="D6013" s="115"/>
      <c r="E6013" s="116"/>
      <c r="F6013" s="34" t="s">
        <v>467</v>
      </c>
      <c r="G6013" s="34" t="s">
        <v>468</v>
      </c>
      <c r="H6013" s="34" t="s">
        <v>443</v>
      </c>
      <c r="I6013" s="29"/>
      <c r="J6013" s="35" t="s">
        <v>40</v>
      </c>
      <c r="K6013" s="238"/>
      <c r="L6013" s="238"/>
      <c r="M6013" s="238"/>
      <c r="N6013" s="254"/>
      <c r="O6013" s="254"/>
      <c r="P6013" s="254"/>
    </row>
    <row r="6014" spans="1:20" s="118" customFormat="1" ht="20.100000000000001" customHeight="1">
      <c r="A6014" s="112"/>
      <c r="B6014" s="113"/>
      <c r="C6014" s="114"/>
      <c r="D6014" s="115"/>
      <c r="E6014" s="116"/>
      <c r="F6014" s="34" t="s">
        <v>468</v>
      </c>
      <c r="G6014" s="34" t="s">
        <v>469</v>
      </c>
      <c r="H6014" s="34" t="s">
        <v>443</v>
      </c>
      <c r="I6014" s="29"/>
      <c r="J6014" s="35" t="s">
        <v>40</v>
      </c>
      <c r="K6014" s="238"/>
      <c r="L6014" s="238"/>
      <c r="M6014" s="238"/>
      <c r="N6014" s="254"/>
      <c r="O6014" s="254"/>
      <c r="P6014" s="254"/>
    </row>
    <row r="6015" spans="1:20" s="118" customFormat="1" ht="20.100000000000001" customHeight="1">
      <c r="A6015" s="112"/>
      <c r="B6015" s="113"/>
      <c r="C6015" s="114"/>
      <c r="D6015" s="115"/>
      <c r="E6015" s="116"/>
      <c r="F6015" s="34" t="s">
        <v>469</v>
      </c>
      <c r="G6015" s="34" t="s">
        <v>470</v>
      </c>
      <c r="H6015" s="34" t="s">
        <v>443</v>
      </c>
      <c r="I6015" s="29"/>
      <c r="J6015" s="35" t="s">
        <v>40</v>
      </c>
      <c r="K6015" s="238"/>
      <c r="L6015" s="238"/>
      <c r="M6015" s="238"/>
      <c r="N6015" s="254"/>
      <c r="O6015" s="254"/>
      <c r="P6015" s="254"/>
    </row>
    <row r="6016" spans="1:20" s="118" customFormat="1" ht="20.100000000000001" customHeight="1">
      <c r="A6016" s="112"/>
      <c r="B6016" s="113"/>
      <c r="C6016" s="114"/>
      <c r="D6016" s="115"/>
      <c r="E6016" s="116"/>
      <c r="F6016" s="34" t="s">
        <v>470</v>
      </c>
      <c r="G6016" s="34" t="s">
        <v>827</v>
      </c>
      <c r="H6016" s="34" t="s">
        <v>443</v>
      </c>
      <c r="I6016" s="29"/>
      <c r="J6016" s="35" t="s">
        <v>40</v>
      </c>
      <c r="K6016" s="238"/>
      <c r="L6016" s="238"/>
      <c r="M6016" s="238"/>
      <c r="N6016" s="254"/>
      <c r="O6016" s="254"/>
      <c r="P6016" s="254"/>
    </row>
    <row r="6017" spans="1:20" s="25" customFormat="1" ht="20.100000000000001" customHeight="1">
      <c r="A6017" s="20"/>
      <c r="B6017" s="44"/>
      <c r="C6017" s="41"/>
      <c r="D6017" s="42"/>
      <c r="E6017" s="43"/>
      <c r="F6017" s="44"/>
      <c r="G6017" s="44"/>
      <c r="H6017" s="44"/>
      <c r="I6017" s="20"/>
      <c r="J6017" s="24"/>
      <c r="K6017" s="226"/>
      <c r="L6017" s="226"/>
      <c r="M6017" s="226"/>
      <c r="N6017" s="239"/>
      <c r="O6017" s="239"/>
      <c r="P6017" s="239"/>
    </row>
    <row r="6018" spans="1:20" s="25" customFormat="1" ht="20.100000000000001" customHeight="1">
      <c r="A6018" s="20"/>
      <c r="B6018" s="44"/>
      <c r="C6018" s="41"/>
      <c r="D6018" s="42"/>
      <c r="E6018" s="43"/>
      <c r="F6018" s="44"/>
      <c r="G6018" s="44"/>
      <c r="H6018" s="44"/>
      <c r="I6018" s="20"/>
      <c r="J6018" s="24"/>
      <c r="K6018" s="226"/>
      <c r="L6018" s="226"/>
      <c r="M6018" s="226"/>
      <c r="N6018" s="239"/>
      <c r="O6018" s="239"/>
      <c r="P6018" s="239"/>
    </row>
    <row r="6019" spans="1:20" s="118" customFormat="1" ht="20.100000000000001" customHeight="1">
      <c r="A6019" s="112"/>
      <c r="B6019" s="113">
        <v>403</v>
      </c>
      <c r="C6019" s="114">
        <v>4.0570000000000004</v>
      </c>
      <c r="D6019" s="115" t="s">
        <v>411</v>
      </c>
      <c r="E6019" s="116">
        <v>2.9489999999999998</v>
      </c>
      <c r="F6019" s="113" t="s">
        <v>433</v>
      </c>
      <c r="G6019" s="113" t="s">
        <v>447</v>
      </c>
      <c r="H6019" s="113" t="s">
        <v>438</v>
      </c>
      <c r="I6019" s="112"/>
      <c r="J6019" s="117" t="s">
        <v>435</v>
      </c>
      <c r="K6019" s="238" t="s">
        <v>434</v>
      </c>
      <c r="L6019" s="238">
        <f>COUNTIF(H6019:H6032,"B")</f>
        <v>7</v>
      </c>
      <c r="M6019" s="238">
        <v>200</v>
      </c>
      <c r="N6019" s="254">
        <f>L6019*M6019</f>
        <v>1400</v>
      </c>
      <c r="O6019" s="254">
        <v>149</v>
      </c>
      <c r="P6019" s="254">
        <f>O6019+N6019</f>
        <v>1549</v>
      </c>
      <c r="Q6019" s="119">
        <f>P6019/P6023</f>
        <v>0.52526280094947442</v>
      </c>
      <c r="R6019" s="119"/>
      <c r="S6019" s="119"/>
      <c r="T6019" s="119"/>
    </row>
    <row r="6020" spans="1:20" s="118" customFormat="1" ht="20.100000000000001" customHeight="1">
      <c r="A6020" s="112"/>
      <c r="B6020" s="113"/>
      <c r="C6020" s="114"/>
      <c r="D6020" s="115"/>
      <c r="E6020" s="116"/>
      <c r="F6020" s="113" t="s">
        <v>447</v>
      </c>
      <c r="G6020" s="113" t="s">
        <v>451</v>
      </c>
      <c r="H6020" s="113" t="s">
        <v>434</v>
      </c>
      <c r="I6020" s="112"/>
      <c r="J6020" s="117" t="s">
        <v>435</v>
      </c>
      <c r="K6020" s="238" t="s">
        <v>438</v>
      </c>
      <c r="L6020" s="238">
        <f>COUNTIF(H6019:H6033,"S")</f>
        <v>7</v>
      </c>
      <c r="M6020" s="238">
        <v>200</v>
      </c>
      <c r="N6020" s="254">
        <f>L6020*M6020</f>
        <v>1400</v>
      </c>
      <c r="O6020" s="254"/>
      <c r="P6020" s="254">
        <f>N6020+O6020</f>
        <v>1400</v>
      </c>
      <c r="Q6020" s="119">
        <f>P6020/P6023</f>
        <v>0.47473719905052558</v>
      </c>
      <c r="R6020" s="119"/>
      <c r="S6020" s="119"/>
      <c r="T6020" s="119"/>
    </row>
    <row r="6021" spans="1:20" s="118" customFormat="1" ht="20.100000000000001" customHeight="1">
      <c r="A6021" s="112"/>
      <c r="B6021" s="113"/>
      <c r="C6021" s="114"/>
      <c r="D6021" s="115"/>
      <c r="E6021" s="116"/>
      <c r="F6021" s="113" t="s">
        <v>451</v>
      </c>
      <c r="G6021" s="113" t="s">
        <v>454</v>
      </c>
      <c r="H6021" s="113" t="s">
        <v>438</v>
      </c>
      <c r="I6021" s="112"/>
      <c r="J6021" s="117" t="s">
        <v>435</v>
      </c>
      <c r="K6021" s="238" t="s">
        <v>440</v>
      </c>
      <c r="L6021" s="238">
        <f>COUNTIF(H6019:H6030,"RR")</f>
        <v>0</v>
      </c>
      <c r="M6021" s="238">
        <v>200</v>
      </c>
      <c r="N6021" s="254">
        <f>L6021*M6021</f>
        <v>0</v>
      </c>
      <c r="O6021" s="254"/>
      <c r="P6021" s="254">
        <f>N6021+O6021</f>
        <v>0</v>
      </c>
      <c r="Q6021" s="119">
        <f>P6021/P6023</f>
        <v>0</v>
      </c>
      <c r="R6021" s="119"/>
      <c r="S6021" s="119"/>
      <c r="T6021" s="119"/>
    </row>
    <row r="6022" spans="1:20" s="118" customFormat="1" ht="20.100000000000001" customHeight="1">
      <c r="A6022" s="112"/>
      <c r="B6022" s="113"/>
      <c r="C6022" s="114"/>
      <c r="D6022" s="115"/>
      <c r="E6022" s="116"/>
      <c r="F6022" s="113" t="s">
        <v>454</v>
      </c>
      <c r="G6022" s="113" t="s">
        <v>455</v>
      </c>
      <c r="H6022" s="113" t="s">
        <v>438</v>
      </c>
      <c r="I6022" s="112"/>
      <c r="J6022" s="117" t="s">
        <v>435</v>
      </c>
      <c r="K6022" s="238" t="s">
        <v>443</v>
      </c>
      <c r="L6022" s="238">
        <f>COUNTIF(H6019:H6023,"RB")</f>
        <v>0</v>
      </c>
      <c r="M6022" s="238">
        <v>200</v>
      </c>
      <c r="N6022" s="254">
        <f>L6022*M6022</f>
        <v>0</v>
      </c>
      <c r="O6022" s="254"/>
      <c r="P6022" s="254">
        <f>N6022+O6022</f>
        <v>0</v>
      </c>
      <c r="Q6022" s="119">
        <f>P6022/P6023</f>
        <v>0</v>
      </c>
      <c r="R6022" s="119"/>
      <c r="S6022" s="119"/>
      <c r="T6022" s="119"/>
    </row>
    <row r="6023" spans="1:20" s="118" customFormat="1" ht="20.100000000000001" customHeight="1">
      <c r="A6023" s="112"/>
      <c r="B6023" s="113"/>
      <c r="C6023" s="114"/>
      <c r="D6023" s="115"/>
      <c r="E6023" s="116"/>
      <c r="F6023" s="113" t="s">
        <v>455</v>
      </c>
      <c r="G6023" s="113" t="s">
        <v>456</v>
      </c>
      <c r="H6023" s="113" t="s">
        <v>438</v>
      </c>
      <c r="I6023" s="112"/>
      <c r="J6023" s="117" t="s">
        <v>435</v>
      </c>
      <c r="K6023" s="238"/>
      <c r="L6023" s="238"/>
      <c r="M6023" s="238"/>
      <c r="N6023" s="254"/>
      <c r="O6023" s="254"/>
      <c r="P6023" s="254">
        <f>SUM(P6019:P6022)</f>
        <v>2949</v>
      </c>
      <c r="Q6023" s="119">
        <f>SUM(Q6019:Q6022)</f>
        <v>1</v>
      </c>
      <c r="R6023" s="119"/>
      <c r="S6023" s="119"/>
      <c r="T6023" s="119"/>
    </row>
    <row r="6024" spans="1:20" s="118" customFormat="1" ht="20.100000000000001" customHeight="1">
      <c r="A6024" s="112"/>
      <c r="B6024" s="113"/>
      <c r="C6024" s="114"/>
      <c r="D6024" s="115"/>
      <c r="E6024" s="116"/>
      <c r="F6024" s="113" t="s">
        <v>456</v>
      </c>
      <c r="G6024" s="113" t="s">
        <v>457</v>
      </c>
      <c r="H6024" s="113" t="s">
        <v>438</v>
      </c>
      <c r="I6024" s="112"/>
      <c r="J6024" s="117" t="s">
        <v>435</v>
      </c>
      <c r="K6024" s="238"/>
      <c r="L6024" s="238"/>
      <c r="M6024" s="238"/>
      <c r="N6024" s="254"/>
      <c r="O6024" s="254"/>
      <c r="P6024" s="254"/>
    </row>
    <row r="6025" spans="1:20" s="118" customFormat="1" ht="20.100000000000001" customHeight="1">
      <c r="A6025" s="112"/>
      <c r="B6025" s="113"/>
      <c r="C6025" s="114"/>
      <c r="D6025" s="115"/>
      <c r="E6025" s="116"/>
      <c r="F6025" s="113" t="s">
        <v>457</v>
      </c>
      <c r="G6025" s="113" t="s">
        <v>460</v>
      </c>
      <c r="H6025" s="113" t="s">
        <v>438</v>
      </c>
      <c r="I6025" s="112"/>
      <c r="J6025" s="117" t="s">
        <v>435</v>
      </c>
      <c r="K6025" s="238"/>
      <c r="L6025" s="238"/>
      <c r="M6025" s="238"/>
      <c r="N6025" s="254"/>
      <c r="O6025" s="254"/>
      <c r="P6025" s="254"/>
    </row>
    <row r="6026" spans="1:20" s="118" customFormat="1" ht="20.100000000000001" customHeight="1">
      <c r="A6026" s="112"/>
      <c r="B6026" s="113"/>
      <c r="C6026" s="114"/>
      <c r="D6026" s="115"/>
      <c r="E6026" s="116"/>
      <c r="F6026" s="113" t="s">
        <v>460</v>
      </c>
      <c r="G6026" s="113" t="s">
        <v>463</v>
      </c>
      <c r="H6026" s="113" t="s">
        <v>438</v>
      </c>
      <c r="I6026" s="112"/>
      <c r="J6026" s="117" t="s">
        <v>435</v>
      </c>
      <c r="K6026" s="238"/>
      <c r="L6026" s="238"/>
      <c r="M6026" s="238"/>
      <c r="N6026" s="254"/>
      <c r="O6026" s="254"/>
      <c r="P6026" s="254"/>
    </row>
    <row r="6027" spans="1:20" s="118" customFormat="1" ht="20.100000000000001" customHeight="1">
      <c r="A6027" s="112"/>
      <c r="B6027" s="113"/>
      <c r="C6027" s="114"/>
      <c r="D6027" s="115"/>
      <c r="E6027" s="116"/>
      <c r="F6027" s="113" t="s">
        <v>463</v>
      </c>
      <c r="G6027" s="113" t="s">
        <v>464</v>
      </c>
      <c r="H6027" s="113" t="s">
        <v>434</v>
      </c>
      <c r="I6027" s="112"/>
      <c r="J6027" s="117" t="s">
        <v>435</v>
      </c>
      <c r="K6027" s="238"/>
      <c r="L6027" s="238"/>
      <c r="M6027" s="238"/>
      <c r="N6027" s="254"/>
      <c r="O6027" s="254"/>
      <c r="P6027" s="254"/>
    </row>
    <row r="6028" spans="1:20" s="118" customFormat="1" ht="20.100000000000001" customHeight="1">
      <c r="A6028" s="112"/>
      <c r="B6028" s="113"/>
      <c r="C6028" s="114"/>
      <c r="D6028" s="115"/>
      <c r="E6028" s="116"/>
      <c r="F6028" s="113" t="s">
        <v>464</v>
      </c>
      <c r="G6028" s="113" t="s">
        <v>465</v>
      </c>
      <c r="H6028" s="113" t="s">
        <v>434</v>
      </c>
      <c r="I6028" s="112"/>
      <c r="J6028" s="117" t="s">
        <v>435</v>
      </c>
      <c r="K6028" s="238"/>
      <c r="L6028" s="238"/>
      <c r="M6028" s="238"/>
      <c r="N6028" s="254"/>
      <c r="O6028" s="254"/>
      <c r="P6028" s="254"/>
    </row>
    <row r="6029" spans="1:20" s="118" customFormat="1" ht="20.100000000000001" customHeight="1">
      <c r="A6029" s="112"/>
      <c r="B6029" s="113"/>
      <c r="C6029" s="114"/>
      <c r="D6029" s="115"/>
      <c r="E6029" s="116"/>
      <c r="F6029" s="113" t="s">
        <v>465</v>
      </c>
      <c r="G6029" s="113" t="s">
        <v>466</v>
      </c>
      <c r="H6029" s="113" t="s">
        <v>434</v>
      </c>
      <c r="I6029" s="112"/>
      <c r="J6029" s="117" t="s">
        <v>435</v>
      </c>
      <c r="K6029" s="238"/>
      <c r="L6029" s="238"/>
      <c r="M6029" s="238"/>
      <c r="N6029" s="254"/>
      <c r="O6029" s="254"/>
      <c r="P6029" s="254"/>
    </row>
    <row r="6030" spans="1:20" s="118" customFormat="1" ht="20.100000000000001" customHeight="1">
      <c r="A6030" s="112"/>
      <c r="B6030" s="113"/>
      <c r="C6030" s="114"/>
      <c r="D6030" s="115"/>
      <c r="E6030" s="116"/>
      <c r="F6030" s="113" t="s">
        <v>466</v>
      </c>
      <c r="G6030" s="113" t="s">
        <v>467</v>
      </c>
      <c r="H6030" s="113" t="s">
        <v>434</v>
      </c>
      <c r="I6030" s="112"/>
      <c r="J6030" s="117" t="s">
        <v>435</v>
      </c>
      <c r="K6030" s="238"/>
      <c r="L6030" s="238"/>
      <c r="M6030" s="238"/>
      <c r="N6030" s="254"/>
      <c r="O6030" s="254"/>
      <c r="P6030" s="254"/>
    </row>
    <row r="6031" spans="1:20" s="118" customFormat="1" ht="20.100000000000001" customHeight="1">
      <c r="A6031" s="112"/>
      <c r="B6031" s="113"/>
      <c r="C6031" s="114"/>
      <c r="D6031" s="115"/>
      <c r="E6031" s="116"/>
      <c r="F6031" s="113" t="s">
        <v>467</v>
      </c>
      <c r="G6031" s="113" t="s">
        <v>468</v>
      </c>
      <c r="H6031" s="113" t="s">
        <v>434</v>
      </c>
      <c r="I6031" s="112"/>
      <c r="J6031" s="117" t="s">
        <v>435</v>
      </c>
      <c r="K6031" s="238"/>
      <c r="L6031" s="238"/>
      <c r="M6031" s="238"/>
      <c r="N6031" s="254"/>
      <c r="O6031" s="254"/>
      <c r="P6031" s="254"/>
    </row>
    <row r="6032" spans="1:20" s="118" customFormat="1" ht="20.100000000000001" customHeight="1">
      <c r="A6032" s="112"/>
      <c r="B6032" s="113"/>
      <c r="C6032" s="114"/>
      <c r="D6032" s="115"/>
      <c r="E6032" s="116"/>
      <c r="F6032" s="113" t="s">
        <v>468</v>
      </c>
      <c r="G6032" s="113" t="s">
        <v>469</v>
      </c>
      <c r="H6032" s="113" t="s">
        <v>434</v>
      </c>
      <c r="I6032" s="112"/>
      <c r="J6032" s="117" t="s">
        <v>435</v>
      </c>
      <c r="K6032" s="238"/>
      <c r="L6032" s="238"/>
      <c r="M6032" s="238"/>
      <c r="N6032" s="254"/>
      <c r="O6032" s="254"/>
      <c r="P6032" s="254"/>
    </row>
    <row r="6033" spans="1:20" s="118" customFormat="1" ht="20.100000000000001" customHeight="1">
      <c r="A6033" s="112"/>
      <c r="B6033" s="113"/>
      <c r="C6033" s="114"/>
      <c r="D6033" s="115"/>
      <c r="E6033" s="116"/>
      <c r="F6033" s="113" t="s">
        <v>469</v>
      </c>
      <c r="G6033" s="113" t="s">
        <v>546</v>
      </c>
      <c r="H6033" s="113" t="s">
        <v>434</v>
      </c>
      <c r="I6033" s="112"/>
      <c r="J6033" s="117" t="s">
        <v>435</v>
      </c>
      <c r="K6033" s="238"/>
      <c r="L6033" s="238"/>
      <c r="M6033" s="238"/>
      <c r="N6033" s="254"/>
      <c r="O6033" s="254"/>
      <c r="P6033" s="254"/>
    </row>
    <row r="6034" spans="1:20" s="25" customFormat="1" ht="20.100000000000001" customHeight="1">
      <c r="A6034" s="20"/>
      <c r="B6034" s="44"/>
      <c r="C6034" s="41"/>
      <c r="D6034" s="42"/>
      <c r="E6034" s="43"/>
      <c r="F6034" s="44"/>
      <c r="G6034" s="44"/>
      <c r="H6034" s="44"/>
      <c r="I6034" s="20"/>
      <c r="J6034" s="24"/>
      <c r="K6034" s="226"/>
      <c r="L6034" s="226"/>
      <c r="M6034" s="226"/>
      <c r="N6034" s="239"/>
      <c r="O6034" s="239"/>
      <c r="P6034" s="239"/>
    </row>
    <row r="6035" spans="1:20" s="25" customFormat="1" ht="20.100000000000001" customHeight="1">
      <c r="A6035" s="20"/>
      <c r="B6035" s="44"/>
      <c r="C6035" s="41"/>
      <c r="D6035" s="42"/>
      <c r="E6035" s="43"/>
      <c r="F6035" s="44"/>
      <c r="G6035" s="44"/>
      <c r="H6035" s="44"/>
      <c r="I6035" s="20"/>
      <c r="J6035" s="24"/>
      <c r="K6035" s="226"/>
      <c r="L6035" s="226"/>
      <c r="M6035" s="226"/>
      <c r="N6035" s="239"/>
      <c r="O6035" s="239"/>
      <c r="P6035" s="239"/>
    </row>
    <row r="6036" spans="1:20" s="118" customFormat="1" ht="20.100000000000001" customHeight="1">
      <c r="A6036" s="112"/>
      <c r="B6036" s="113">
        <v>404</v>
      </c>
      <c r="C6036" s="114">
        <v>4.0579999999999998</v>
      </c>
      <c r="D6036" s="115" t="s">
        <v>412</v>
      </c>
      <c r="E6036" s="116">
        <v>0.68100000000000005</v>
      </c>
      <c r="F6036" s="113" t="s">
        <v>433</v>
      </c>
      <c r="G6036" s="113" t="s">
        <v>447</v>
      </c>
      <c r="H6036" s="113" t="s">
        <v>438</v>
      </c>
      <c r="I6036" s="112"/>
      <c r="J6036" s="117" t="s">
        <v>435</v>
      </c>
      <c r="K6036" s="238" t="s">
        <v>434</v>
      </c>
      <c r="L6036" s="238">
        <f>COUNTIF(H6036:H6039,"B")</f>
        <v>1</v>
      </c>
      <c r="M6036" s="238">
        <v>200</v>
      </c>
      <c r="N6036" s="254">
        <f>L6036*M6036</f>
        <v>200</v>
      </c>
      <c r="O6036" s="254">
        <v>81</v>
      </c>
      <c r="P6036" s="254">
        <f>O6036+N6036</f>
        <v>281</v>
      </c>
      <c r="Q6036" s="119">
        <f>P6036/P6040</f>
        <v>0.41262848751835535</v>
      </c>
      <c r="R6036" s="119"/>
      <c r="S6036" s="119"/>
      <c r="T6036" s="119"/>
    </row>
    <row r="6037" spans="1:20" s="118" customFormat="1" ht="20.100000000000001" customHeight="1">
      <c r="A6037" s="112"/>
      <c r="B6037" s="113"/>
      <c r="C6037" s="114"/>
      <c r="D6037" s="115"/>
      <c r="E6037" s="116"/>
      <c r="F6037" s="113" t="s">
        <v>447</v>
      </c>
      <c r="G6037" s="113" t="s">
        <v>451</v>
      </c>
      <c r="H6037" s="113" t="s">
        <v>438</v>
      </c>
      <c r="I6037" s="112"/>
      <c r="J6037" s="117" t="s">
        <v>435</v>
      </c>
      <c r="K6037" s="238" t="s">
        <v>438</v>
      </c>
      <c r="L6037" s="238">
        <f>COUNTIF(H6036:H6037,"S")</f>
        <v>2</v>
      </c>
      <c r="M6037" s="238">
        <v>200</v>
      </c>
      <c r="N6037" s="254">
        <f>L6037*M6037</f>
        <v>400</v>
      </c>
      <c r="O6037" s="254"/>
      <c r="P6037" s="254">
        <f>N6037+O6037</f>
        <v>400</v>
      </c>
      <c r="Q6037" s="119">
        <f>P6037/P6040</f>
        <v>0.58737151248164465</v>
      </c>
      <c r="R6037" s="119"/>
      <c r="S6037" s="119"/>
      <c r="T6037" s="119"/>
    </row>
    <row r="6038" spans="1:20" s="118" customFormat="1" ht="20.100000000000001" customHeight="1">
      <c r="A6038" s="112"/>
      <c r="B6038" s="113"/>
      <c r="C6038" s="114"/>
      <c r="D6038" s="115"/>
      <c r="E6038" s="116"/>
      <c r="F6038" s="113" t="s">
        <v>451</v>
      </c>
      <c r="G6038" s="113" t="s">
        <v>454</v>
      </c>
      <c r="H6038" s="113" t="s">
        <v>438</v>
      </c>
      <c r="I6038" s="112"/>
      <c r="J6038" s="117" t="s">
        <v>435</v>
      </c>
      <c r="K6038" s="238" t="s">
        <v>440</v>
      </c>
      <c r="L6038" s="238">
        <f>COUNTIF(H6036:H6039,"RR")</f>
        <v>0</v>
      </c>
      <c r="M6038" s="238">
        <v>200</v>
      </c>
      <c r="N6038" s="254">
        <f>L6038*M6038</f>
        <v>0</v>
      </c>
      <c r="O6038" s="254"/>
      <c r="P6038" s="254">
        <f>N6038+O6038</f>
        <v>0</v>
      </c>
      <c r="Q6038" s="119">
        <f>P6038/P6040</f>
        <v>0</v>
      </c>
      <c r="R6038" s="119"/>
      <c r="S6038" s="119"/>
      <c r="T6038" s="119"/>
    </row>
    <row r="6039" spans="1:20" s="118" customFormat="1" ht="20.100000000000001" customHeight="1">
      <c r="A6039" s="112"/>
      <c r="B6039" s="113"/>
      <c r="C6039" s="114"/>
      <c r="D6039" s="115"/>
      <c r="E6039" s="116"/>
      <c r="F6039" s="113" t="s">
        <v>454</v>
      </c>
      <c r="G6039" s="113" t="s">
        <v>828</v>
      </c>
      <c r="H6039" s="113" t="s">
        <v>434</v>
      </c>
      <c r="I6039" s="112"/>
      <c r="J6039" s="117" t="s">
        <v>435</v>
      </c>
      <c r="K6039" s="238" t="s">
        <v>443</v>
      </c>
      <c r="L6039" s="238">
        <f>COUNTIF(H6036:H6039,"RB")</f>
        <v>0</v>
      </c>
      <c r="M6039" s="238">
        <v>200</v>
      </c>
      <c r="N6039" s="254">
        <f>L6039*M6039</f>
        <v>0</v>
      </c>
      <c r="O6039" s="254"/>
      <c r="P6039" s="254">
        <f>N6039+O6039</f>
        <v>0</v>
      </c>
      <c r="Q6039" s="119">
        <f>P6039/P6040</f>
        <v>0</v>
      </c>
      <c r="R6039" s="119"/>
      <c r="S6039" s="119"/>
      <c r="T6039" s="119"/>
    </row>
    <row r="6040" spans="1:20" s="118" customFormat="1" ht="20.100000000000001" customHeight="1">
      <c r="A6040" s="112"/>
      <c r="B6040" s="113"/>
      <c r="C6040" s="114"/>
      <c r="D6040" s="115"/>
      <c r="E6040" s="116"/>
      <c r="F6040" s="113"/>
      <c r="G6040" s="113"/>
      <c r="H6040" s="113"/>
      <c r="I6040" s="112"/>
      <c r="J6040" s="117"/>
      <c r="K6040" s="238"/>
      <c r="L6040" s="238"/>
      <c r="M6040" s="238"/>
      <c r="N6040" s="254"/>
      <c r="O6040" s="254"/>
      <c r="P6040" s="254">
        <f>SUM(P6036:P6039)</f>
        <v>681</v>
      </c>
      <c r="Q6040" s="119">
        <f>SUM(Q6036:Q6039)</f>
        <v>1</v>
      </c>
      <c r="R6040" s="119"/>
      <c r="S6040" s="119"/>
      <c r="T6040" s="119"/>
    </row>
    <row r="6041" spans="1:20" s="25" customFormat="1" ht="20.100000000000001" customHeight="1">
      <c r="A6041" s="20"/>
      <c r="B6041" s="44"/>
      <c r="C6041" s="41"/>
      <c r="D6041" s="42"/>
      <c r="E6041" s="43"/>
      <c r="F6041" s="44"/>
      <c r="G6041" s="44"/>
      <c r="H6041" s="44"/>
      <c r="I6041" s="20"/>
      <c r="J6041" s="24"/>
      <c r="K6041" s="226"/>
      <c r="L6041" s="226"/>
      <c r="M6041" s="226"/>
      <c r="N6041" s="239"/>
      <c r="O6041" s="239"/>
      <c r="P6041" s="239"/>
    </row>
    <row r="6042" spans="1:20" s="25" customFormat="1" ht="20.100000000000001" customHeight="1">
      <c r="A6042" s="20"/>
      <c r="B6042" s="44"/>
      <c r="C6042" s="41"/>
      <c r="D6042" s="42"/>
      <c r="E6042" s="43"/>
      <c r="F6042" s="44"/>
      <c r="G6042" s="44"/>
      <c r="H6042" s="44"/>
      <c r="I6042" s="20"/>
      <c r="J6042" s="24"/>
      <c r="K6042" s="226"/>
      <c r="L6042" s="226"/>
      <c r="M6042" s="226"/>
      <c r="N6042" s="239"/>
      <c r="O6042" s="239"/>
      <c r="P6042" s="239"/>
    </row>
    <row r="6043" spans="1:20" s="118" customFormat="1" ht="20.100000000000001" customHeight="1">
      <c r="A6043" s="112"/>
      <c r="B6043" s="113">
        <v>405</v>
      </c>
      <c r="C6043" s="114">
        <v>4.0590000000000002</v>
      </c>
      <c r="D6043" s="115" t="s">
        <v>413</v>
      </c>
      <c r="E6043" s="116">
        <v>2.84</v>
      </c>
      <c r="F6043" s="113" t="s">
        <v>433</v>
      </c>
      <c r="G6043" s="113" t="s">
        <v>447</v>
      </c>
      <c r="H6043" s="113" t="s">
        <v>434</v>
      </c>
      <c r="I6043" s="112"/>
      <c r="J6043" s="117" t="s">
        <v>435</v>
      </c>
      <c r="K6043" s="238" t="s">
        <v>434</v>
      </c>
      <c r="L6043" s="238">
        <f>COUNTIF(H6043:H6053,"B")</f>
        <v>9</v>
      </c>
      <c r="M6043" s="238">
        <v>200</v>
      </c>
      <c r="N6043" s="254">
        <f>L6043*M6043</f>
        <v>1800</v>
      </c>
      <c r="O6043" s="254">
        <v>40</v>
      </c>
      <c r="P6043" s="254">
        <f>O6043+N6043</f>
        <v>1840</v>
      </c>
      <c r="Q6043" s="119">
        <f>P6043/P6047</f>
        <v>0.647887323943662</v>
      </c>
      <c r="R6043" s="119"/>
      <c r="S6043" s="119"/>
      <c r="T6043" s="119"/>
    </row>
    <row r="6044" spans="1:20" s="118" customFormat="1" ht="20.100000000000001" customHeight="1">
      <c r="A6044" s="112"/>
      <c r="B6044" s="113"/>
      <c r="C6044" s="114"/>
      <c r="D6044" s="115"/>
      <c r="E6044" s="116"/>
      <c r="F6044" s="113" t="s">
        <v>447</v>
      </c>
      <c r="G6044" s="113" t="s">
        <v>451</v>
      </c>
      <c r="H6044" s="113" t="s">
        <v>434</v>
      </c>
      <c r="I6044" s="112"/>
      <c r="J6044" s="117" t="s">
        <v>435</v>
      </c>
      <c r="K6044" s="238" t="s">
        <v>438</v>
      </c>
      <c r="L6044" s="238">
        <f>COUNTIF(H6043:H6057,"S")</f>
        <v>3</v>
      </c>
      <c r="M6044" s="238">
        <v>200</v>
      </c>
      <c r="N6044" s="254">
        <f>L6044*M6044</f>
        <v>600</v>
      </c>
      <c r="O6044" s="254"/>
      <c r="P6044" s="254">
        <f>N6044+O6044</f>
        <v>600</v>
      </c>
      <c r="Q6044" s="119">
        <f>P6044/P6047</f>
        <v>0.21126760563380281</v>
      </c>
      <c r="R6044" s="119"/>
      <c r="S6044" s="119"/>
      <c r="T6044" s="119"/>
    </row>
    <row r="6045" spans="1:20" s="118" customFormat="1" ht="20.100000000000001" customHeight="1">
      <c r="A6045" s="112"/>
      <c r="B6045" s="113"/>
      <c r="C6045" s="114"/>
      <c r="D6045" s="115"/>
      <c r="E6045" s="116"/>
      <c r="F6045" s="113" t="s">
        <v>451</v>
      </c>
      <c r="G6045" s="113" t="s">
        <v>454</v>
      </c>
      <c r="H6045" s="113" t="s">
        <v>434</v>
      </c>
      <c r="I6045" s="112"/>
      <c r="J6045" s="117" t="s">
        <v>435</v>
      </c>
      <c r="K6045" s="238" t="s">
        <v>440</v>
      </c>
      <c r="L6045" s="238">
        <f>COUNTIF(H6043:H6057,"RR")</f>
        <v>2</v>
      </c>
      <c r="M6045" s="238">
        <v>200</v>
      </c>
      <c r="N6045" s="254">
        <f>L6045*M6045</f>
        <v>400</v>
      </c>
      <c r="O6045" s="254"/>
      <c r="P6045" s="254">
        <f>N6045+O6045</f>
        <v>400</v>
      </c>
      <c r="Q6045" s="119">
        <f>P6045/P6047</f>
        <v>0.14084507042253522</v>
      </c>
      <c r="R6045" s="119"/>
      <c r="S6045" s="119"/>
      <c r="T6045" s="119"/>
    </row>
    <row r="6046" spans="1:20" s="118" customFormat="1" ht="20.100000000000001" customHeight="1">
      <c r="A6046" s="112"/>
      <c r="B6046" s="113"/>
      <c r="C6046" s="114"/>
      <c r="D6046" s="115"/>
      <c r="E6046" s="116"/>
      <c r="F6046" s="113" t="s">
        <v>454</v>
      </c>
      <c r="G6046" s="113" t="s">
        <v>455</v>
      </c>
      <c r="H6046" s="113" t="s">
        <v>434</v>
      </c>
      <c r="I6046" s="112"/>
      <c r="J6046" s="117" t="s">
        <v>435</v>
      </c>
      <c r="K6046" s="238" t="s">
        <v>443</v>
      </c>
      <c r="L6046" s="238">
        <f>COUNTIF(H6043:H6057,"RB")</f>
        <v>0</v>
      </c>
      <c r="M6046" s="238">
        <v>200</v>
      </c>
      <c r="N6046" s="254">
        <f>L6046*M6046</f>
        <v>0</v>
      </c>
      <c r="O6046" s="254"/>
      <c r="P6046" s="254">
        <f>N6046+O6046</f>
        <v>0</v>
      </c>
      <c r="Q6046" s="119">
        <f>P6046/P6047</f>
        <v>0</v>
      </c>
      <c r="R6046" s="119"/>
      <c r="S6046" s="119"/>
      <c r="T6046" s="119"/>
    </row>
    <row r="6047" spans="1:20" s="118" customFormat="1" ht="20.100000000000001" customHeight="1">
      <c r="A6047" s="112"/>
      <c r="B6047" s="113"/>
      <c r="C6047" s="114"/>
      <c r="D6047" s="115"/>
      <c r="E6047" s="116"/>
      <c r="F6047" s="113" t="s">
        <v>455</v>
      </c>
      <c r="G6047" s="113" t="s">
        <v>456</v>
      </c>
      <c r="H6047" s="113" t="s">
        <v>434</v>
      </c>
      <c r="I6047" s="112"/>
      <c r="J6047" s="117" t="s">
        <v>435</v>
      </c>
      <c r="K6047" s="238"/>
      <c r="L6047" s="238"/>
      <c r="M6047" s="238"/>
      <c r="N6047" s="254"/>
      <c r="O6047" s="254"/>
      <c r="P6047" s="254">
        <f>SUM(P6043:P6046)</f>
        <v>2840</v>
      </c>
      <c r="Q6047" s="119">
        <f>SUM(Q6043:Q6046)</f>
        <v>1</v>
      </c>
      <c r="R6047" s="119"/>
      <c r="S6047" s="119"/>
      <c r="T6047" s="119"/>
    </row>
    <row r="6048" spans="1:20" s="118" customFormat="1" ht="20.100000000000001" customHeight="1">
      <c r="A6048" s="112"/>
      <c r="B6048" s="113"/>
      <c r="C6048" s="114"/>
      <c r="D6048" s="115"/>
      <c r="E6048" s="116"/>
      <c r="F6048" s="113" t="s">
        <v>456</v>
      </c>
      <c r="G6048" s="113" t="s">
        <v>457</v>
      </c>
      <c r="H6048" s="113" t="s">
        <v>434</v>
      </c>
      <c r="I6048" s="112"/>
      <c r="J6048" s="117" t="s">
        <v>435</v>
      </c>
      <c r="K6048" s="238"/>
      <c r="L6048" s="238"/>
      <c r="M6048" s="238"/>
      <c r="N6048" s="254"/>
      <c r="O6048" s="254"/>
      <c r="P6048" s="254"/>
    </row>
    <row r="6049" spans="1:20" s="118" customFormat="1" ht="20.100000000000001" customHeight="1">
      <c r="A6049" s="112"/>
      <c r="B6049" s="113"/>
      <c r="C6049" s="114"/>
      <c r="D6049" s="115"/>
      <c r="E6049" s="116"/>
      <c r="F6049" s="113" t="s">
        <v>457</v>
      </c>
      <c r="G6049" s="113" t="s">
        <v>460</v>
      </c>
      <c r="H6049" s="113" t="s">
        <v>434</v>
      </c>
      <c r="I6049" s="112"/>
      <c r="J6049" s="117" t="s">
        <v>435</v>
      </c>
      <c r="K6049" s="238"/>
      <c r="L6049" s="238"/>
      <c r="M6049" s="238"/>
      <c r="N6049" s="254"/>
      <c r="O6049" s="254"/>
      <c r="P6049" s="254"/>
    </row>
    <row r="6050" spans="1:20" s="118" customFormat="1" ht="20.100000000000001" customHeight="1">
      <c r="A6050" s="112"/>
      <c r="B6050" s="113"/>
      <c r="C6050" s="114"/>
      <c r="D6050" s="115"/>
      <c r="E6050" s="116"/>
      <c r="F6050" s="113" t="s">
        <v>460</v>
      </c>
      <c r="G6050" s="113" t="s">
        <v>463</v>
      </c>
      <c r="H6050" s="113" t="s">
        <v>434</v>
      </c>
      <c r="I6050" s="112"/>
      <c r="J6050" s="117" t="s">
        <v>435</v>
      </c>
      <c r="K6050" s="238"/>
      <c r="L6050" s="238"/>
      <c r="M6050" s="238"/>
      <c r="N6050" s="254"/>
      <c r="O6050" s="254"/>
      <c r="P6050" s="254"/>
    </row>
    <row r="6051" spans="1:20" s="118" customFormat="1" ht="20.100000000000001" customHeight="1">
      <c r="A6051" s="112"/>
      <c r="B6051" s="113"/>
      <c r="C6051" s="114"/>
      <c r="D6051" s="115"/>
      <c r="E6051" s="116"/>
      <c r="F6051" s="113" t="s">
        <v>463</v>
      </c>
      <c r="G6051" s="113" t="s">
        <v>464</v>
      </c>
      <c r="H6051" s="113" t="s">
        <v>438</v>
      </c>
      <c r="I6051" s="112"/>
      <c r="J6051" s="117" t="s">
        <v>435</v>
      </c>
      <c r="K6051" s="238"/>
      <c r="L6051" s="238"/>
      <c r="M6051" s="238"/>
      <c r="N6051" s="254"/>
      <c r="O6051" s="254"/>
      <c r="P6051" s="254"/>
    </row>
    <row r="6052" spans="1:20" s="118" customFormat="1" ht="20.100000000000001" customHeight="1">
      <c r="A6052" s="112"/>
      <c r="B6052" s="113"/>
      <c r="C6052" s="114"/>
      <c r="D6052" s="115"/>
      <c r="E6052" s="116"/>
      <c r="F6052" s="113" t="s">
        <v>464</v>
      </c>
      <c r="G6052" s="113" t="s">
        <v>465</v>
      </c>
      <c r="H6052" s="113" t="s">
        <v>440</v>
      </c>
      <c r="I6052" s="112"/>
      <c r="J6052" s="117" t="s">
        <v>435</v>
      </c>
      <c r="K6052" s="238"/>
      <c r="L6052" s="238"/>
      <c r="M6052" s="238"/>
      <c r="N6052" s="254"/>
      <c r="O6052" s="254"/>
      <c r="P6052" s="254"/>
    </row>
    <row r="6053" spans="1:20" s="118" customFormat="1" ht="20.100000000000001" customHeight="1">
      <c r="A6053" s="112"/>
      <c r="B6053" s="113"/>
      <c r="C6053" s="114"/>
      <c r="D6053" s="115"/>
      <c r="E6053" s="116"/>
      <c r="F6053" s="113" t="s">
        <v>465</v>
      </c>
      <c r="G6053" s="113" t="s">
        <v>466</v>
      </c>
      <c r="H6053" s="113" t="s">
        <v>434</v>
      </c>
      <c r="I6053" s="112"/>
      <c r="J6053" s="117" t="s">
        <v>435</v>
      </c>
      <c r="K6053" s="238"/>
      <c r="L6053" s="238"/>
      <c r="M6053" s="238"/>
      <c r="N6053" s="254"/>
      <c r="O6053" s="254"/>
      <c r="P6053" s="254"/>
    </row>
    <row r="6054" spans="1:20" s="118" customFormat="1" ht="20.100000000000001" customHeight="1">
      <c r="A6054" s="112"/>
      <c r="B6054" s="113"/>
      <c r="C6054" s="114"/>
      <c r="D6054" s="115"/>
      <c r="E6054" s="116"/>
      <c r="F6054" s="113" t="s">
        <v>466</v>
      </c>
      <c r="G6054" s="113" t="s">
        <v>467</v>
      </c>
      <c r="H6054" s="113" t="s">
        <v>434</v>
      </c>
      <c r="I6054" s="112"/>
      <c r="J6054" s="117" t="s">
        <v>435</v>
      </c>
      <c r="K6054" s="238"/>
      <c r="L6054" s="238"/>
      <c r="M6054" s="238"/>
      <c r="N6054" s="254"/>
      <c r="O6054" s="254"/>
      <c r="P6054" s="254"/>
    </row>
    <row r="6055" spans="1:20" s="118" customFormat="1" ht="20.100000000000001" customHeight="1">
      <c r="A6055" s="112"/>
      <c r="B6055" s="113"/>
      <c r="C6055" s="114"/>
      <c r="D6055" s="115"/>
      <c r="E6055" s="116"/>
      <c r="F6055" s="113" t="s">
        <v>467</v>
      </c>
      <c r="G6055" s="113" t="s">
        <v>468</v>
      </c>
      <c r="H6055" s="113" t="s">
        <v>438</v>
      </c>
      <c r="I6055" s="112"/>
      <c r="J6055" s="117" t="s">
        <v>435</v>
      </c>
      <c r="K6055" s="238"/>
      <c r="L6055" s="238"/>
      <c r="M6055" s="238"/>
      <c r="N6055" s="254"/>
      <c r="O6055" s="254"/>
      <c r="P6055" s="254"/>
    </row>
    <row r="6056" spans="1:20" s="118" customFormat="1" ht="20.100000000000001" customHeight="1">
      <c r="A6056" s="112"/>
      <c r="B6056" s="113"/>
      <c r="C6056" s="114"/>
      <c r="D6056" s="115"/>
      <c r="E6056" s="116"/>
      <c r="F6056" s="113" t="s">
        <v>468</v>
      </c>
      <c r="G6056" s="113" t="s">
        <v>469</v>
      </c>
      <c r="H6056" s="113" t="s">
        <v>440</v>
      </c>
      <c r="I6056" s="112"/>
      <c r="J6056" s="117" t="s">
        <v>435</v>
      </c>
      <c r="K6056" s="238"/>
      <c r="L6056" s="238"/>
      <c r="M6056" s="238"/>
      <c r="N6056" s="254"/>
      <c r="O6056" s="254"/>
      <c r="P6056" s="254"/>
    </row>
    <row r="6057" spans="1:20" s="118" customFormat="1" ht="20.100000000000001" customHeight="1">
      <c r="A6057" s="112"/>
      <c r="B6057" s="113"/>
      <c r="C6057" s="114"/>
      <c r="D6057" s="115"/>
      <c r="E6057" s="116"/>
      <c r="F6057" s="113" t="s">
        <v>469</v>
      </c>
      <c r="G6057" s="113" t="s">
        <v>829</v>
      </c>
      <c r="H6057" s="113" t="s">
        <v>438</v>
      </c>
      <c r="I6057" s="112"/>
      <c r="J6057" s="117" t="s">
        <v>435</v>
      </c>
      <c r="K6057" s="238"/>
      <c r="L6057" s="238"/>
      <c r="M6057" s="238"/>
      <c r="N6057" s="254"/>
      <c r="O6057" s="254"/>
      <c r="P6057" s="254"/>
    </row>
    <row r="6058" spans="1:20" s="25" customFormat="1" ht="20.100000000000001" customHeight="1">
      <c r="A6058" s="20"/>
      <c r="B6058" s="44"/>
      <c r="C6058" s="41"/>
      <c r="D6058" s="42"/>
      <c r="E6058" s="43"/>
      <c r="F6058" s="44"/>
      <c r="G6058" s="44"/>
      <c r="H6058" s="44"/>
      <c r="I6058" s="20"/>
      <c r="J6058" s="24"/>
      <c r="K6058" s="226"/>
      <c r="L6058" s="226"/>
      <c r="M6058" s="226"/>
      <c r="N6058" s="239"/>
      <c r="O6058" s="239"/>
      <c r="P6058" s="239"/>
    </row>
    <row r="6059" spans="1:20" s="25" customFormat="1" ht="20.100000000000001" customHeight="1">
      <c r="A6059" s="20"/>
      <c r="B6059" s="44"/>
      <c r="C6059" s="41"/>
      <c r="D6059" s="42"/>
      <c r="E6059" s="43"/>
      <c r="F6059" s="44"/>
      <c r="G6059" s="44"/>
      <c r="H6059" s="44"/>
      <c r="I6059" s="20"/>
      <c r="J6059" s="24"/>
      <c r="K6059" s="226"/>
      <c r="L6059" s="226"/>
      <c r="M6059" s="226"/>
      <c r="N6059" s="239"/>
      <c r="O6059" s="239"/>
      <c r="P6059" s="239"/>
    </row>
    <row r="6060" spans="1:20" s="25" customFormat="1" ht="20.100000000000001" customHeight="1">
      <c r="A6060" s="20"/>
      <c r="B6060" s="44">
        <v>406</v>
      </c>
      <c r="C6060" s="41">
        <v>4.0599999999999996</v>
      </c>
      <c r="D6060" s="42" t="s">
        <v>414</v>
      </c>
      <c r="E6060" s="43">
        <v>6.0910000000000002</v>
      </c>
      <c r="F6060" s="44" t="s">
        <v>433</v>
      </c>
      <c r="G6060" s="44" t="s">
        <v>447</v>
      </c>
      <c r="H6060" s="44" t="s">
        <v>434</v>
      </c>
      <c r="I6060" s="20"/>
      <c r="J6060" s="24" t="s">
        <v>435</v>
      </c>
      <c r="K6060" s="226" t="s">
        <v>434</v>
      </c>
      <c r="L6060" s="226">
        <f>COUNTIF(H6060:H6090,"B")</f>
        <v>29</v>
      </c>
      <c r="M6060" s="226">
        <v>200</v>
      </c>
      <c r="N6060" s="239">
        <f>L6060*M6060</f>
        <v>5800</v>
      </c>
      <c r="O6060" s="239">
        <v>91</v>
      </c>
      <c r="P6060" s="239">
        <f>O6060+N6060</f>
        <v>5891</v>
      </c>
      <c r="Q6060" s="45">
        <f>P6060/P6064</f>
        <v>0.93641710379907805</v>
      </c>
      <c r="R6060" s="45"/>
      <c r="S6060" s="45"/>
      <c r="T6060" s="45"/>
    </row>
    <row r="6061" spans="1:20" s="25" customFormat="1" ht="20.100000000000001" customHeight="1">
      <c r="A6061" s="20"/>
      <c r="B6061" s="44"/>
      <c r="C6061" s="41"/>
      <c r="D6061" s="42"/>
      <c r="E6061" s="43"/>
      <c r="F6061" s="44" t="s">
        <v>447</v>
      </c>
      <c r="G6061" s="44" t="s">
        <v>451</v>
      </c>
      <c r="H6061" s="44" t="s">
        <v>434</v>
      </c>
      <c r="I6061" s="20"/>
      <c r="J6061" s="24" t="s">
        <v>435</v>
      </c>
      <c r="K6061" s="226" t="s">
        <v>438</v>
      </c>
      <c r="L6061" s="226">
        <f>COUNTIF(H6060:H6090,"S")</f>
        <v>0</v>
      </c>
      <c r="M6061" s="226">
        <v>200</v>
      </c>
      <c r="N6061" s="239">
        <f>L6061*M6061</f>
        <v>0</v>
      </c>
      <c r="O6061" s="239"/>
      <c r="P6061" s="239">
        <f>N6061+O6061</f>
        <v>0</v>
      </c>
      <c r="Q6061" s="45">
        <f>P6061/P6064</f>
        <v>0</v>
      </c>
      <c r="R6061" s="45"/>
      <c r="S6061" s="45"/>
      <c r="T6061" s="45"/>
    </row>
    <row r="6062" spans="1:20" s="25" customFormat="1" ht="20.100000000000001" customHeight="1">
      <c r="A6062" s="20"/>
      <c r="B6062" s="44"/>
      <c r="C6062" s="41"/>
      <c r="D6062" s="42"/>
      <c r="E6062" s="43"/>
      <c r="F6062" s="44" t="s">
        <v>451</v>
      </c>
      <c r="G6062" s="44" t="s">
        <v>454</v>
      </c>
      <c r="H6062" s="44" t="s">
        <v>434</v>
      </c>
      <c r="I6062" s="20"/>
      <c r="J6062" s="24" t="s">
        <v>435</v>
      </c>
      <c r="K6062" s="226" t="s">
        <v>440</v>
      </c>
      <c r="L6062" s="226">
        <f>COUNTIF(H6060:H6090,"RR")</f>
        <v>0</v>
      </c>
      <c r="M6062" s="226">
        <v>200</v>
      </c>
      <c r="N6062" s="239">
        <f>L6062*M6062</f>
        <v>0</v>
      </c>
      <c r="O6062" s="239"/>
      <c r="P6062" s="239">
        <f>N6062+O6062</f>
        <v>0</v>
      </c>
      <c r="Q6062" s="45">
        <f>P6062/P6064</f>
        <v>0</v>
      </c>
      <c r="R6062" s="45"/>
      <c r="S6062" s="45"/>
      <c r="T6062" s="45"/>
    </row>
    <row r="6063" spans="1:20" s="25" customFormat="1" ht="20.100000000000001" customHeight="1">
      <c r="A6063" s="20"/>
      <c r="B6063" s="44"/>
      <c r="C6063" s="41"/>
      <c r="D6063" s="42"/>
      <c r="E6063" s="43"/>
      <c r="F6063" s="44" t="s">
        <v>454</v>
      </c>
      <c r="G6063" s="44" t="s">
        <v>455</v>
      </c>
      <c r="H6063" s="44" t="s">
        <v>434</v>
      </c>
      <c r="I6063" s="20"/>
      <c r="J6063" s="24" t="s">
        <v>435</v>
      </c>
      <c r="K6063" s="226" t="s">
        <v>443</v>
      </c>
      <c r="L6063" s="226">
        <f>COUNTIF(H6060:H6090,"RB")</f>
        <v>2</v>
      </c>
      <c r="M6063" s="226">
        <v>200</v>
      </c>
      <c r="N6063" s="239">
        <f>L6063*M6063</f>
        <v>400</v>
      </c>
      <c r="O6063" s="239"/>
      <c r="P6063" s="239">
        <f>N6063+O6063</f>
        <v>400</v>
      </c>
      <c r="Q6063" s="45">
        <f>P6063/P6064</f>
        <v>6.3582896200921946E-2</v>
      </c>
      <c r="R6063" s="45"/>
      <c r="S6063" s="45"/>
      <c r="T6063" s="45"/>
    </row>
    <row r="6064" spans="1:20" s="25" customFormat="1" ht="20.100000000000001" customHeight="1">
      <c r="A6064" s="20"/>
      <c r="B6064" s="44"/>
      <c r="C6064" s="41"/>
      <c r="D6064" s="42"/>
      <c r="E6064" s="43"/>
      <c r="F6064" s="44" t="s">
        <v>455</v>
      </c>
      <c r="G6064" s="44" t="s">
        <v>456</v>
      </c>
      <c r="H6064" s="44" t="s">
        <v>434</v>
      </c>
      <c r="I6064" s="20"/>
      <c r="J6064" s="24" t="s">
        <v>435</v>
      </c>
      <c r="K6064" s="226"/>
      <c r="L6064" s="226"/>
      <c r="M6064" s="226"/>
      <c r="N6064" s="239"/>
      <c r="O6064" s="239"/>
      <c r="P6064" s="239">
        <f>SUM(P6060:P6063)</f>
        <v>6291</v>
      </c>
      <c r="Q6064" s="45">
        <f>SUM(Q6060:Q6063)</f>
        <v>1</v>
      </c>
      <c r="R6064" s="45"/>
      <c r="S6064" s="45"/>
      <c r="T6064" s="45"/>
    </row>
    <row r="6065" spans="1:16" s="25" customFormat="1" ht="20.100000000000001" customHeight="1">
      <c r="A6065" s="20"/>
      <c r="B6065" s="44"/>
      <c r="C6065" s="41"/>
      <c r="D6065" s="42"/>
      <c r="E6065" s="43"/>
      <c r="F6065" s="44" t="s">
        <v>456</v>
      </c>
      <c r="G6065" s="44" t="s">
        <v>457</v>
      </c>
      <c r="H6065" s="44" t="s">
        <v>434</v>
      </c>
      <c r="I6065" s="20"/>
      <c r="J6065" s="24" t="s">
        <v>435</v>
      </c>
      <c r="K6065" s="226"/>
      <c r="L6065" s="226"/>
      <c r="M6065" s="226"/>
      <c r="N6065" s="239"/>
      <c r="O6065" s="239"/>
      <c r="P6065" s="239"/>
    </row>
    <row r="6066" spans="1:16" s="25" customFormat="1" ht="20.100000000000001" customHeight="1">
      <c r="A6066" s="20"/>
      <c r="B6066" s="44"/>
      <c r="C6066" s="41"/>
      <c r="D6066" s="42"/>
      <c r="E6066" s="43"/>
      <c r="F6066" s="44" t="s">
        <v>457</v>
      </c>
      <c r="G6066" s="44" t="s">
        <v>460</v>
      </c>
      <c r="H6066" s="44" t="s">
        <v>434</v>
      </c>
      <c r="I6066" s="20"/>
      <c r="J6066" s="24" t="s">
        <v>435</v>
      </c>
      <c r="K6066" s="226"/>
      <c r="L6066" s="226"/>
      <c r="M6066" s="226"/>
      <c r="N6066" s="239"/>
      <c r="O6066" s="239"/>
      <c r="P6066" s="239"/>
    </row>
    <row r="6067" spans="1:16" s="25" customFormat="1" ht="20.100000000000001" customHeight="1">
      <c r="A6067" s="20"/>
      <c r="B6067" s="44"/>
      <c r="C6067" s="41"/>
      <c r="D6067" s="42"/>
      <c r="E6067" s="43"/>
      <c r="F6067" s="44" t="s">
        <v>460</v>
      </c>
      <c r="G6067" s="44" t="s">
        <v>463</v>
      </c>
      <c r="H6067" s="44" t="s">
        <v>434</v>
      </c>
      <c r="I6067" s="20"/>
      <c r="J6067" s="24" t="s">
        <v>435</v>
      </c>
      <c r="K6067" s="226"/>
      <c r="L6067" s="226"/>
      <c r="M6067" s="226"/>
      <c r="N6067" s="239"/>
      <c r="O6067" s="239"/>
      <c r="P6067" s="239"/>
    </row>
    <row r="6068" spans="1:16" s="25" customFormat="1" ht="20.100000000000001" customHeight="1">
      <c r="A6068" s="20"/>
      <c r="B6068" s="44"/>
      <c r="C6068" s="41"/>
      <c r="D6068" s="42"/>
      <c r="E6068" s="43"/>
      <c r="F6068" s="44" t="s">
        <v>463</v>
      </c>
      <c r="G6068" s="44" t="s">
        <v>464</v>
      </c>
      <c r="H6068" s="44" t="s">
        <v>443</v>
      </c>
      <c r="I6068" s="20"/>
      <c r="J6068" s="24" t="s">
        <v>40</v>
      </c>
      <c r="K6068" s="226"/>
      <c r="L6068" s="226"/>
      <c r="M6068" s="226"/>
      <c r="N6068" s="239"/>
      <c r="O6068" s="239"/>
      <c r="P6068" s="239"/>
    </row>
    <row r="6069" spans="1:16" s="25" customFormat="1" ht="20.100000000000001" customHeight="1">
      <c r="A6069" s="20"/>
      <c r="B6069" s="44"/>
      <c r="C6069" s="41"/>
      <c r="D6069" s="42"/>
      <c r="E6069" s="43"/>
      <c r="F6069" s="44" t="s">
        <v>464</v>
      </c>
      <c r="G6069" s="44" t="s">
        <v>465</v>
      </c>
      <c r="H6069" s="44" t="s">
        <v>443</v>
      </c>
      <c r="I6069" s="20"/>
      <c r="J6069" s="24" t="s">
        <v>40</v>
      </c>
      <c r="K6069" s="226"/>
      <c r="L6069" s="226"/>
      <c r="M6069" s="226"/>
      <c r="N6069" s="239"/>
      <c r="O6069" s="239"/>
      <c r="P6069" s="239"/>
    </row>
    <row r="6070" spans="1:16" s="25" customFormat="1" ht="20.100000000000001" customHeight="1">
      <c r="A6070" s="20"/>
      <c r="B6070" s="44"/>
      <c r="C6070" s="41"/>
      <c r="D6070" s="42"/>
      <c r="E6070" s="43"/>
      <c r="F6070" s="44" t="s">
        <v>465</v>
      </c>
      <c r="G6070" s="44" t="s">
        <v>466</v>
      </c>
      <c r="H6070" s="44" t="s">
        <v>434</v>
      </c>
      <c r="I6070" s="20"/>
      <c r="J6070" s="24" t="s">
        <v>435</v>
      </c>
      <c r="K6070" s="226"/>
      <c r="L6070" s="226"/>
      <c r="M6070" s="226"/>
      <c r="N6070" s="239"/>
      <c r="O6070" s="239"/>
      <c r="P6070" s="239"/>
    </row>
    <row r="6071" spans="1:16" s="25" customFormat="1" ht="20.100000000000001" customHeight="1">
      <c r="A6071" s="20"/>
      <c r="B6071" s="44"/>
      <c r="C6071" s="41"/>
      <c r="D6071" s="42"/>
      <c r="E6071" s="43"/>
      <c r="F6071" s="44" t="s">
        <v>466</v>
      </c>
      <c r="G6071" s="44" t="s">
        <v>467</v>
      </c>
      <c r="H6071" s="44" t="s">
        <v>434</v>
      </c>
      <c r="I6071" s="20"/>
      <c r="J6071" s="24" t="s">
        <v>435</v>
      </c>
      <c r="K6071" s="226"/>
      <c r="L6071" s="226"/>
      <c r="M6071" s="226"/>
      <c r="N6071" s="239"/>
      <c r="O6071" s="239"/>
      <c r="P6071" s="239"/>
    </row>
    <row r="6072" spans="1:16" s="25" customFormat="1" ht="20.100000000000001" customHeight="1">
      <c r="A6072" s="20"/>
      <c r="B6072" s="44"/>
      <c r="C6072" s="41"/>
      <c r="D6072" s="42"/>
      <c r="E6072" s="43"/>
      <c r="F6072" s="44" t="s">
        <v>467</v>
      </c>
      <c r="G6072" s="44" t="s">
        <v>468</v>
      </c>
      <c r="H6072" s="44" t="s">
        <v>434</v>
      </c>
      <c r="I6072" s="20"/>
      <c r="J6072" s="24" t="s">
        <v>435</v>
      </c>
      <c r="K6072" s="226"/>
      <c r="L6072" s="226"/>
      <c r="M6072" s="226"/>
      <c r="N6072" s="239"/>
      <c r="O6072" s="239"/>
      <c r="P6072" s="239"/>
    </row>
    <row r="6073" spans="1:16" s="25" customFormat="1" ht="20.100000000000001" customHeight="1">
      <c r="A6073" s="20"/>
      <c r="B6073" s="44"/>
      <c r="C6073" s="41"/>
      <c r="D6073" s="42"/>
      <c r="E6073" s="43"/>
      <c r="F6073" s="44" t="s">
        <v>468</v>
      </c>
      <c r="G6073" s="44" t="s">
        <v>469</v>
      </c>
      <c r="H6073" s="44" t="s">
        <v>434</v>
      </c>
      <c r="I6073" s="20"/>
      <c r="J6073" s="24" t="s">
        <v>435</v>
      </c>
      <c r="K6073" s="226"/>
      <c r="L6073" s="226"/>
      <c r="M6073" s="226"/>
      <c r="N6073" s="239"/>
      <c r="O6073" s="239"/>
      <c r="P6073" s="239"/>
    </row>
    <row r="6074" spans="1:16" s="25" customFormat="1" ht="20.100000000000001" customHeight="1">
      <c r="A6074" s="20"/>
      <c r="B6074" s="44"/>
      <c r="C6074" s="41"/>
      <c r="D6074" s="42"/>
      <c r="E6074" s="43"/>
      <c r="F6074" s="44" t="s">
        <v>469</v>
      </c>
      <c r="G6074" s="44" t="s">
        <v>470</v>
      </c>
      <c r="H6074" s="44" t="s">
        <v>434</v>
      </c>
      <c r="I6074" s="20"/>
      <c r="J6074" s="24" t="s">
        <v>435</v>
      </c>
      <c r="K6074" s="226"/>
      <c r="L6074" s="226"/>
      <c r="M6074" s="226"/>
      <c r="N6074" s="239"/>
      <c r="O6074" s="239"/>
      <c r="P6074" s="239"/>
    </row>
    <row r="6075" spans="1:16" s="25" customFormat="1" ht="20.100000000000001" customHeight="1">
      <c r="A6075" s="20"/>
      <c r="B6075" s="44"/>
      <c r="C6075" s="41"/>
      <c r="D6075" s="42"/>
      <c r="E6075" s="43"/>
      <c r="F6075" s="44" t="s">
        <v>470</v>
      </c>
      <c r="G6075" s="44" t="s">
        <v>471</v>
      </c>
      <c r="H6075" s="44" t="s">
        <v>434</v>
      </c>
      <c r="I6075" s="20"/>
      <c r="J6075" s="24" t="s">
        <v>435</v>
      </c>
      <c r="K6075" s="226"/>
      <c r="L6075" s="226"/>
      <c r="M6075" s="226"/>
      <c r="N6075" s="239"/>
      <c r="O6075" s="239"/>
      <c r="P6075" s="239"/>
    </row>
    <row r="6076" spans="1:16" s="25" customFormat="1" ht="20.100000000000001" customHeight="1">
      <c r="A6076" s="20"/>
      <c r="B6076" s="44"/>
      <c r="C6076" s="41"/>
      <c r="D6076" s="42"/>
      <c r="E6076" s="43"/>
      <c r="F6076" s="44" t="s">
        <v>471</v>
      </c>
      <c r="G6076" s="44" t="s">
        <v>473</v>
      </c>
      <c r="H6076" s="44" t="s">
        <v>434</v>
      </c>
      <c r="I6076" s="20"/>
      <c r="J6076" s="24" t="s">
        <v>435</v>
      </c>
      <c r="K6076" s="226"/>
      <c r="L6076" s="226"/>
      <c r="M6076" s="226"/>
      <c r="N6076" s="239"/>
      <c r="O6076" s="239"/>
      <c r="P6076" s="239"/>
    </row>
    <row r="6077" spans="1:16" s="25" customFormat="1" ht="20.100000000000001" customHeight="1">
      <c r="A6077" s="20"/>
      <c r="B6077" s="44"/>
      <c r="C6077" s="41"/>
      <c r="D6077" s="42"/>
      <c r="E6077" s="43"/>
      <c r="F6077" s="44" t="s">
        <v>473</v>
      </c>
      <c r="G6077" s="44" t="s">
        <v>474</v>
      </c>
      <c r="H6077" s="44" t="s">
        <v>434</v>
      </c>
      <c r="I6077" s="20"/>
      <c r="J6077" s="24" t="s">
        <v>435</v>
      </c>
      <c r="K6077" s="226"/>
      <c r="L6077" s="226"/>
      <c r="M6077" s="226"/>
      <c r="N6077" s="239"/>
      <c r="O6077" s="239"/>
      <c r="P6077" s="239"/>
    </row>
    <row r="6078" spans="1:16" s="25" customFormat="1" ht="20.100000000000001" customHeight="1">
      <c r="A6078" s="20"/>
      <c r="B6078" s="44"/>
      <c r="C6078" s="41"/>
      <c r="D6078" s="42"/>
      <c r="E6078" s="43"/>
      <c r="F6078" s="44" t="s">
        <v>474</v>
      </c>
      <c r="G6078" s="44" t="s">
        <v>475</v>
      </c>
      <c r="H6078" s="44" t="s">
        <v>434</v>
      </c>
      <c r="I6078" s="20"/>
      <c r="J6078" s="24" t="s">
        <v>435</v>
      </c>
      <c r="K6078" s="226"/>
      <c r="L6078" s="226"/>
      <c r="M6078" s="226"/>
      <c r="N6078" s="239"/>
      <c r="O6078" s="239"/>
      <c r="P6078" s="239"/>
    </row>
    <row r="6079" spans="1:16" s="25" customFormat="1" ht="20.100000000000001" customHeight="1">
      <c r="A6079" s="20"/>
      <c r="B6079" s="44"/>
      <c r="C6079" s="41"/>
      <c r="D6079" s="42"/>
      <c r="E6079" s="43"/>
      <c r="F6079" s="44" t="s">
        <v>475</v>
      </c>
      <c r="G6079" s="44" t="s">
        <v>476</v>
      </c>
      <c r="H6079" s="44" t="s">
        <v>434</v>
      </c>
      <c r="I6079" s="20"/>
      <c r="J6079" s="24" t="s">
        <v>435</v>
      </c>
      <c r="K6079" s="226"/>
      <c r="L6079" s="226"/>
      <c r="M6079" s="226"/>
      <c r="N6079" s="239"/>
      <c r="O6079" s="239"/>
      <c r="P6079" s="239"/>
    </row>
    <row r="6080" spans="1:16" s="25" customFormat="1" ht="20.100000000000001" customHeight="1">
      <c r="A6080" s="20"/>
      <c r="B6080" s="44"/>
      <c r="C6080" s="41"/>
      <c r="D6080" s="42"/>
      <c r="E6080" s="43"/>
      <c r="F6080" s="44" t="s">
        <v>476</v>
      </c>
      <c r="G6080" s="44" t="s">
        <v>477</v>
      </c>
      <c r="H6080" s="44" t="s">
        <v>434</v>
      </c>
      <c r="I6080" s="20"/>
      <c r="J6080" s="24" t="s">
        <v>435</v>
      </c>
      <c r="K6080" s="226"/>
      <c r="L6080" s="226"/>
      <c r="M6080" s="226"/>
      <c r="N6080" s="239"/>
      <c r="O6080" s="239"/>
      <c r="P6080" s="239"/>
    </row>
    <row r="6081" spans="1:20" s="25" customFormat="1" ht="20.100000000000001" customHeight="1">
      <c r="A6081" s="20"/>
      <c r="B6081" s="44"/>
      <c r="C6081" s="41"/>
      <c r="D6081" s="42"/>
      <c r="E6081" s="43"/>
      <c r="F6081" s="44" t="s">
        <v>477</v>
      </c>
      <c r="G6081" s="44" t="s">
        <v>543</v>
      </c>
      <c r="H6081" s="44" t="s">
        <v>434</v>
      </c>
      <c r="I6081" s="20"/>
      <c r="J6081" s="24" t="s">
        <v>435</v>
      </c>
      <c r="K6081" s="226"/>
      <c r="L6081" s="226"/>
      <c r="M6081" s="226"/>
      <c r="N6081" s="239"/>
      <c r="O6081" s="239"/>
      <c r="P6081" s="239"/>
    </row>
    <row r="6082" spans="1:20" s="25" customFormat="1" ht="20.100000000000001" customHeight="1">
      <c r="A6082" s="20"/>
      <c r="B6082" s="44"/>
      <c r="C6082" s="41"/>
      <c r="D6082" s="42"/>
      <c r="E6082" s="43"/>
      <c r="F6082" s="44" t="s">
        <v>543</v>
      </c>
      <c r="G6082" s="44" t="s">
        <v>550</v>
      </c>
      <c r="H6082" s="44" t="s">
        <v>434</v>
      </c>
      <c r="I6082" s="20"/>
      <c r="J6082" s="24" t="s">
        <v>435</v>
      </c>
      <c r="K6082" s="226"/>
      <c r="L6082" s="226"/>
      <c r="M6082" s="226"/>
      <c r="N6082" s="239"/>
      <c r="O6082" s="239"/>
      <c r="P6082" s="239"/>
    </row>
    <row r="6083" spans="1:20" s="25" customFormat="1" ht="20.100000000000001" customHeight="1">
      <c r="A6083" s="20"/>
      <c r="B6083" s="44"/>
      <c r="C6083" s="41"/>
      <c r="D6083" s="42"/>
      <c r="E6083" s="43"/>
      <c r="F6083" s="44" t="s">
        <v>550</v>
      </c>
      <c r="G6083" s="44" t="s">
        <v>551</v>
      </c>
      <c r="H6083" s="44" t="s">
        <v>434</v>
      </c>
      <c r="I6083" s="20"/>
      <c r="J6083" s="24" t="s">
        <v>435</v>
      </c>
      <c r="K6083" s="226"/>
      <c r="L6083" s="226"/>
      <c r="M6083" s="226"/>
      <c r="N6083" s="239"/>
      <c r="O6083" s="239"/>
      <c r="P6083" s="239"/>
    </row>
    <row r="6084" spans="1:20" s="25" customFormat="1" ht="20.100000000000001" customHeight="1">
      <c r="A6084" s="20"/>
      <c r="B6084" s="44"/>
      <c r="C6084" s="41"/>
      <c r="D6084" s="42"/>
      <c r="E6084" s="43"/>
      <c r="F6084" s="44" t="s">
        <v>551</v>
      </c>
      <c r="G6084" s="44" t="s">
        <v>552</v>
      </c>
      <c r="H6084" s="44" t="s">
        <v>434</v>
      </c>
      <c r="I6084" s="20"/>
      <c r="J6084" s="24" t="s">
        <v>435</v>
      </c>
      <c r="K6084" s="226"/>
      <c r="L6084" s="226"/>
      <c r="M6084" s="226"/>
      <c r="N6084" s="239"/>
      <c r="O6084" s="239"/>
      <c r="P6084" s="239"/>
    </row>
    <row r="6085" spans="1:20" s="25" customFormat="1" ht="20.100000000000001" customHeight="1">
      <c r="A6085" s="20"/>
      <c r="B6085" s="44"/>
      <c r="C6085" s="41"/>
      <c r="D6085" s="42"/>
      <c r="E6085" s="43"/>
      <c r="F6085" s="44" t="s">
        <v>552</v>
      </c>
      <c r="G6085" s="44" t="s">
        <v>553</v>
      </c>
      <c r="H6085" s="44" t="s">
        <v>434</v>
      </c>
      <c r="I6085" s="20"/>
      <c r="J6085" s="24" t="s">
        <v>435</v>
      </c>
      <c r="K6085" s="226"/>
      <c r="L6085" s="226"/>
      <c r="M6085" s="226"/>
      <c r="N6085" s="239"/>
      <c r="O6085" s="239"/>
      <c r="P6085" s="239"/>
    </row>
    <row r="6086" spans="1:20" s="25" customFormat="1" ht="20.100000000000001" customHeight="1">
      <c r="A6086" s="20"/>
      <c r="B6086" s="44"/>
      <c r="C6086" s="41"/>
      <c r="D6086" s="42"/>
      <c r="E6086" s="43"/>
      <c r="F6086" s="44" t="s">
        <v>553</v>
      </c>
      <c r="G6086" s="44" t="s">
        <v>554</v>
      </c>
      <c r="H6086" s="44" t="s">
        <v>434</v>
      </c>
      <c r="I6086" s="20"/>
      <c r="J6086" s="24" t="s">
        <v>435</v>
      </c>
      <c r="K6086" s="226"/>
      <c r="L6086" s="226"/>
      <c r="M6086" s="226"/>
      <c r="N6086" s="239"/>
      <c r="O6086" s="239"/>
      <c r="P6086" s="239"/>
    </row>
    <row r="6087" spans="1:20" s="25" customFormat="1" ht="20.100000000000001" customHeight="1">
      <c r="A6087" s="20"/>
      <c r="B6087" s="44"/>
      <c r="C6087" s="41"/>
      <c r="D6087" s="42"/>
      <c r="E6087" s="43"/>
      <c r="F6087" s="44" t="s">
        <v>554</v>
      </c>
      <c r="G6087" s="44" t="s">
        <v>555</v>
      </c>
      <c r="H6087" s="44" t="s">
        <v>434</v>
      </c>
      <c r="I6087" s="20"/>
      <c r="J6087" s="24" t="s">
        <v>435</v>
      </c>
      <c r="K6087" s="226"/>
      <c r="L6087" s="226"/>
      <c r="M6087" s="226"/>
      <c r="N6087" s="239"/>
      <c r="O6087" s="239"/>
      <c r="P6087" s="239"/>
    </row>
    <row r="6088" spans="1:20" s="25" customFormat="1" ht="20.100000000000001" customHeight="1">
      <c r="A6088" s="20"/>
      <c r="B6088" s="44"/>
      <c r="C6088" s="41"/>
      <c r="D6088" s="42"/>
      <c r="E6088" s="43"/>
      <c r="F6088" s="44" t="s">
        <v>555</v>
      </c>
      <c r="G6088" s="44" t="s">
        <v>556</v>
      </c>
      <c r="H6088" s="44" t="s">
        <v>434</v>
      </c>
      <c r="I6088" s="20"/>
      <c r="J6088" s="24" t="s">
        <v>435</v>
      </c>
      <c r="K6088" s="226"/>
      <c r="L6088" s="226"/>
      <c r="M6088" s="226"/>
      <c r="N6088" s="239"/>
      <c r="O6088" s="239"/>
      <c r="P6088" s="239"/>
    </row>
    <row r="6089" spans="1:20" s="25" customFormat="1" ht="20.100000000000001" customHeight="1">
      <c r="A6089" s="20"/>
      <c r="B6089" s="44"/>
      <c r="C6089" s="41"/>
      <c r="D6089" s="42"/>
      <c r="E6089" s="43"/>
      <c r="F6089" s="44" t="s">
        <v>556</v>
      </c>
      <c r="G6089" s="44" t="s">
        <v>557</v>
      </c>
      <c r="H6089" s="44" t="s">
        <v>434</v>
      </c>
      <c r="I6089" s="20"/>
      <c r="J6089" s="24" t="s">
        <v>435</v>
      </c>
      <c r="K6089" s="226"/>
      <c r="L6089" s="226"/>
      <c r="M6089" s="226"/>
      <c r="N6089" s="239"/>
      <c r="O6089" s="239"/>
      <c r="P6089" s="239"/>
    </row>
    <row r="6090" spans="1:20" s="25" customFormat="1" ht="20.100000000000001" customHeight="1">
      <c r="A6090" s="20"/>
      <c r="B6090" s="44"/>
      <c r="C6090" s="41"/>
      <c r="D6090" s="42"/>
      <c r="E6090" s="43"/>
      <c r="F6090" s="44" t="s">
        <v>557</v>
      </c>
      <c r="G6090" s="44" t="s">
        <v>830</v>
      </c>
      <c r="H6090" s="44" t="s">
        <v>434</v>
      </c>
      <c r="I6090" s="20"/>
      <c r="J6090" s="24" t="s">
        <v>435</v>
      </c>
      <c r="K6090" s="226"/>
      <c r="L6090" s="226"/>
      <c r="M6090" s="226"/>
      <c r="N6090" s="239"/>
      <c r="O6090" s="239"/>
      <c r="P6090" s="239"/>
    </row>
    <row r="6091" spans="1:20" s="25" customFormat="1" ht="20.100000000000001" customHeight="1">
      <c r="A6091" s="20"/>
      <c r="B6091" s="44"/>
      <c r="C6091" s="41"/>
      <c r="D6091" s="42"/>
      <c r="E6091" s="43"/>
      <c r="F6091" s="44"/>
      <c r="G6091" s="44"/>
      <c r="H6091" s="44"/>
      <c r="I6091" s="20"/>
      <c r="J6091" s="24"/>
      <c r="K6091" s="226"/>
      <c r="L6091" s="226"/>
      <c r="M6091" s="226"/>
      <c r="N6091" s="239"/>
      <c r="O6091" s="239"/>
      <c r="P6091" s="239"/>
    </row>
    <row r="6092" spans="1:20" s="25" customFormat="1" ht="20.100000000000001" customHeight="1">
      <c r="A6092" s="20"/>
      <c r="B6092" s="44"/>
      <c r="C6092" s="41"/>
      <c r="D6092" s="42"/>
      <c r="E6092" s="43"/>
      <c r="F6092" s="44"/>
      <c r="G6092" s="44"/>
      <c r="H6092" s="44"/>
      <c r="I6092" s="20"/>
      <c r="J6092" s="24"/>
      <c r="K6092" s="226"/>
      <c r="L6092" s="226"/>
      <c r="M6092" s="226"/>
      <c r="N6092" s="239"/>
      <c r="O6092" s="239"/>
      <c r="P6092" s="239"/>
    </row>
    <row r="6093" spans="1:20" s="118" customFormat="1" ht="20.100000000000001" customHeight="1">
      <c r="A6093" s="112"/>
      <c r="B6093" s="113">
        <v>407</v>
      </c>
      <c r="C6093" s="114">
        <v>4.0609999999999999</v>
      </c>
      <c r="D6093" s="115" t="s">
        <v>415</v>
      </c>
      <c r="E6093" s="116">
        <v>2.927</v>
      </c>
      <c r="F6093" s="113" t="s">
        <v>433</v>
      </c>
      <c r="G6093" s="113" t="s">
        <v>447</v>
      </c>
      <c r="H6093" s="113" t="s">
        <v>434</v>
      </c>
      <c r="I6093" s="112"/>
      <c r="J6093" s="117" t="s">
        <v>435</v>
      </c>
      <c r="K6093" s="238" t="s">
        <v>434</v>
      </c>
      <c r="L6093" s="238">
        <f>COUNTIF(H6093:H6106,"B")</f>
        <v>14</v>
      </c>
      <c r="M6093" s="238">
        <v>200</v>
      </c>
      <c r="N6093" s="254">
        <f>L6093*M6093</f>
        <v>2800</v>
      </c>
      <c r="O6093" s="254">
        <v>127</v>
      </c>
      <c r="P6093" s="254">
        <f>O6093+N6093</f>
        <v>2927</v>
      </c>
      <c r="Q6093" s="119">
        <f>P6093/P6097</f>
        <v>1</v>
      </c>
      <c r="R6093" s="119"/>
      <c r="S6093" s="119"/>
      <c r="T6093" s="119"/>
    </row>
    <row r="6094" spans="1:20" s="118" customFormat="1" ht="20.100000000000001" customHeight="1">
      <c r="A6094" s="112"/>
      <c r="B6094" s="113"/>
      <c r="C6094" s="114"/>
      <c r="D6094" s="115"/>
      <c r="E6094" s="116"/>
      <c r="F6094" s="113" t="s">
        <v>447</v>
      </c>
      <c r="G6094" s="113" t="s">
        <v>451</v>
      </c>
      <c r="H6094" s="113" t="s">
        <v>434</v>
      </c>
      <c r="I6094" s="112"/>
      <c r="J6094" s="117" t="s">
        <v>435</v>
      </c>
      <c r="K6094" s="238" t="s">
        <v>438</v>
      </c>
      <c r="L6094" s="238">
        <f>COUNTIF(H6093:H6107,"S")</f>
        <v>0</v>
      </c>
      <c r="M6094" s="238">
        <v>200</v>
      </c>
      <c r="N6094" s="254">
        <f>L6094*M6094</f>
        <v>0</v>
      </c>
      <c r="O6094" s="254"/>
      <c r="P6094" s="254">
        <f>N6094+O6094</f>
        <v>0</v>
      </c>
      <c r="Q6094" s="119">
        <f>P6094/P6097</f>
        <v>0</v>
      </c>
      <c r="R6094" s="119"/>
      <c r="S6094" s="119"/>
      <c r="T6094" s="119"/>
    </row>
    <row r="6095" spans="1:20" s="118" customFormat="1" ht="20.100000000000001" customHeight="1">
      <c r="A6095" s="112"/>
      <c r="B6095" s="113"/>
      <c r="C6095" s="114"/>
      <c r="D6095" s="115"/>
      <c r="E6095" s="116"/>
      <c r="F6095" s="113" t="s">
        <v>451</v>
      </c>
      <c r="G6095" s="113" t="s">
        <v>454</v>
      </c>
      <c r="H6095" s="113" t="s">
        <v>434</v>
      </c>
      <c r="I6095" s="112"/>
      <c r="J6095" s="117" t="s">
        <v>435</v>
      </c>
      <c r="K6095" s="238" t="s">
        <v>440</v>
      </c>
      <c r="L6095" s="238">
        <f>COUNTIF(H6093:H6107,"RR")</f>
        <v>0</v>
      </c>
      <c r="M6095" s="238">
        <v>200</v>
      </c>
      <c r="N6095" s="254">
        <f>L6095*M6095</f>
        <v>0</v>
      </c>
      <c r="O6095" s="254"/>
      <c r="P6095" s="254">
        <f>N6095+O6095</f>
        <v>0</v>
      </c>
      <c r="Q6095" s="119">
        <f>P6095/P6097</f>
        <v>0</v>
      </c>
      <c r="R6095" s="119"/>
      <c r="S6095" s="119"/>
      <c r="T6095" s="119"/>
    </row>
    <row r="6096" spans="1:20" s="118" customFormat="1" ht="20.100000000000001" customHeight="1">
      <c r="A6096" s="112"/>
      <c r="B6096" s="113"/>
      <c r="C6096" s="114"/>
      <c r="D6096" s="115"/>
      <c r="E6096" s="116"/>
      <c r="F6096" s="113" t="s">
        <v>454</v>
      </c>
      <c r="G6096" s="113" t="s">
        <v>455</v>
      </c>
      <c r="H6096" s="113" t="s">
        <v>434</v>
      </c>
      <c r="I6096" s="112"/>
      <c r="J6096" s="117" t="s">
        <v>435</v>
      </c>
      <c r="K6096" s="238" t="s">
        <v>443</v>
      </c>
      <c r="L6096" s="238">
        <f>COUNTIF(H6093:H6107,"RB")</f>
        <v>0</v>
      </c>
      <c r="M6096" s="238">
        <v>200</v>
      </c>
      <c r="N6096" s="254">
        <f>L6096*M6096</f>
        <v>0</v>
      </c>
      <c r="O6096" s="254"/>
      <c r="P6096" s="254">
        <f>N6096+O6096</f>
        <v>0</v>
      </c>
      <c r="Q6096" s="119">
        <f>P6096/P6097</f>
        <v>0</v>
      </c>
      <c r="R6096" s="119"/>
      <c r="S6096" s="119"/>
      <c r="T6096" s="119"/>
    </row>
    <row r="6097" spans="1:20" s="118" customFormat="1" ht="20.100000000000001" customHeight="1">
      <c r="A6097" s="112"/>
      <c r="B6097" s="113"/>
      <c r="C6097" s="114"/>
      <c r="D6097" s="115"/>
      <c r="E6097" s="116"/>
      <c r="F6097" s="113" t="s">
        <v>455</v>
      </c>
      <c r="G6097" s="113" t="s">
        <v>456</v>
      </c>
      <c r="H6097" s="113" t="s">
        <v>434</v>
      </c>
      <c r="I6097" s="112"/>
      <c r="J6097" s="117" t="s">
        <v>435</v>
      </c>
      <c r="K6097" s="238"/>
      <c r="L6097" s="238"/>
      <c r="M6097" s="238"/>
      <c r="N6097" s="254"/>
      <c r="O6097" s="254"/>
      <c r="P6097" s="254">
        <f>SUM(P6093:P6096)</f>
        <v>2927</v>
      </c>
      <c r="Q6097" s="119">
        <f>SUM(Q6093:Q6096)</f>
        <v>1</v>
      </c>
      <c r="R6097" s="119"/>
      <c r="S6097" s="119"/>
      <c r="T6097" s="119"/>
    </row>
    <row r="6098" spans="1:20" s="118" customFormat="1" ht="20.100000000000001" customHeight="1">
      <c r="A6098" s="112"/>
      <c r="B6098" s="113"/>
      <c r="C6098" s="114"/>
      <c r="D6098" s="115"/>
      <c r="E6098" s="116"/>
      <c r="F6098" s="113" t="s">
        <v>456</v>
      </c>
      <c r="G6098" s="113" t="s">
        <v>457</v>
      </c>
      <c r="H6098" s="113" t="s">
        <v>434</v>
      </c>
      <c r="I6098" s="112"/>
      <c r="J6098" s="117" t="s">
        <v>435</v>
      </c>
      <c r="K6098" s="238"/>
      <c r="L6098" s="238"/>
      <c r="M6098" s="238"/>
      <c r="N6098" s="254"/>
      <c r="O6098" s="254"/>
      <c r="P6098" s="254"/>
    </row>
    <row r="6099" spans="1:20" s="118" customFormat="1" ht="20.100000000000001" customHeight="1">
      <c r="A6099" s="112"/>
      <c r="B6099" s="113"/>
      <c r="C6099" s="114"/>
      <c r="D6099" s="115"/>
      <c r="E6099" s="116"/>
      <c r="F6099" s="113" t="s">
        <v>457</v>
      </c>
      <c r="G6099" s="113" t="s">
        <v>460</v>
      </c>
      <c r="H6099" s="113" t="s">
        <v>434</v>
      </c>
      <c r="I6099" s="112"/>
      <c r="J6099" s="117" t="s">
        <v>435</v>
      </c>
      <c r="K6099" s="238"/>
      <c r="L6099" s="238"/>
      <c r="M6099" s="238"/>
      <c r="N6099" s="254"/>
      <c r="O6099" s="254"/>
      <c r="P6099" s="254"/>
    </row>
    <row r="6100" spans="1:20" s="118" customFormat="1" ht="20.100000000000001" customHeight="1">
      <c r="A6100" s="112"/>
      <c r="B6100" s="113"/>
      <c r="C6100" s="114"/>
      <c r="D6100" s="115"/>
      <c r="E6100" s="116"/>
      <c r="F6100" s="113" t="s">
        <v>460</v>
      </c>
      <c r="G6100" s="113" t="s">
        <v>463</v>
      </c>
      <c r="H6100" s="113" t="s">
        <v>434</v>
      </c>
      <c r="I6100" s="112"/>
      <c r="J6100" s="117" t="s">
        <v>435</v>
      </c>
      <c r="K6100" s="238"/>
      <c r="L6100" s="238"/>
      <c r="M6100" s="238"/>
      <c r="N6100" s="254"/>
      <c r="O6100" s="254"/>
      <c r="P6100" s="254"/>
    </row>
    <row r="6101" spans="1:20" s="118" customFormat="1" ht="20.100000000000001" customHeight="1">
      <c r="A6101" s="112"/>
      <c r="B6101" s="113"/>
      <c r="C6101" s="114"/>
      <c r="D6101" s="115"/>
      <c r="E6101" s="116"/>
      <c r="F6101" s="113" t="s">
        <v>463</v>
      </c>
      <c r="G6101" s="113" t="s">
        <v>464</v>
      </c>
      <c r="H6101" s="113" t="s">
        <v>434</v>
      </c>
      <c r="I6101" s="112"/>
      <c r="J6101" s="117" t="s">
        <v>435</v>
      </c>
      <c r="K6101" s="238"/>
      <c r="L6101" s="238"/>
      <c r="M6101" s="238"/>
      <c r="N6101" s="254"/>
      <c r="O6101" s="254"/>
      <c r="P6101" s="254"/>
    </row>
    <row r="6102" spans="1:20" s="118" customFormat="1" ht="20.100000000000001" customHeight="1">
      <c r="A6102" s="112"/>
      <c r="B6102" s="113"/>
      <c r="C6102" s="114"/>
      <c r="D6102" s="115"/>
      <c r="E6102" s="116"/>
      <c r="F6102" s="113" t="s">
        <v>464</v>
      </c>
      <c r="G6102" s="113" t="s">
        <v>465</v>
      </c>
      <c r="H6102" s="113" t="s">
        <v>434</v>
      </c>
      <c r="I6102" s="112"/>
      <c r="J6102" s="117" t="s">
        <v>435</v>
      </c>
      <c r="K6102" s="238"/>
      <c r="L6102" s="238"/>
      <c r="M6102" s="238"/>
      <c r="N6102" s="254"/>
      <c r="O6102" s="254"/>
      <c r="P6102" s="254"/>
    </row>
    <row r="6103" spans="1:20" s="118" customFormat="1" ht="20.100000000000001" customHeight="1">
      <c r="A6103" s="112"/>
      <c r="B6103" s="113"/>
      <c r="C6103" s="114"/>
      <c r="D6103" s="115"/>
      <c r="E6103" s="116"/>
      <c r="F6103" s="113" t="s">
        <v>465</v>
      </c>
      <c r="G6103" s="113" t="s">
        <v>466</v>
      </c>
      <c r="H6103" s="113" t="s">
        <v>434</v>
      </c>
      <c r="I6103" s="112"/>
      <c r="J6103" s="117" t="s">
        <v>435</v>
      </c>
      <c r="K6103" s="238"/>
      <c r="L6103" s="238"/>
      <c r="M6103" s="238"/>
      <c r="N6103" s="254"/>
      <c r="O6103" s="254"/>
      <c r="P6103" s="254"/>
    </row>
    <row r="6104" spans="1:20" s="118" customFormat="1" ht="20.100000000000001" customHeight="1">
      <c r="A6104" s="112"/>
      <c r="B6104" s="113"/>
      <c r="C6104" s="114"/>
      <c r="D6104" s="115"/>
      <c r="E6104" s="116"/>
      <c r="F6104" s="113" t="s">
        <v>466</v>
      </c>
      <c r="G6104" s="113" t="s">
        <v>467</v>
      </c>
      <c r="H6104" s="113" t="s">
        <v>434</v>
      </c>
      <c r="I6104" s="112"/>
      <c r="J6104" s="117" t="s">
        <v>435</v>
      </c>
      <c r="K6104" s="238"/>
      <c r="L6104" s="238"/>
      <c r="M6104" s="238"/>
      <c r="N6104" s="254"/>
      <c r="O6104" s="254"/>
      <c r="P6104" s="254"/>
    </row>
    <row r="6105" spans="1:20" s="118" customFormat="1" ht="20.100000000000001" customHeight="1">
      <c r="A6105" s="112"/>
      <c r="B6105" s="113"/>
      <c r="C6105" s="114"/>
      <c r="D6105" s="115"/>
      <c r="E6105" s="116"/>
      <c r="F6105" s="113" t="s">
        <v>467</v>
      </c>
      <c r="G6105" s="113" t="s">
        <v>468</v>
      </c>
      <c r="H6105" s="113" t="s">
        <v>434</v>
      </c>
      <c r="I6105" s="112"/>
      <c r="J6105" s="117" t="s">
        <v>435</v>
      </c>
      <c r="K6105" s="238"/>
      <c r="L6105" s="238"/>
      <c r="M6105" s="238"/>
      <c r="N6105" s="254"/>
      <c r="O6105" s="254"/>
      <c r="P6105" s="254"/>
    </row>
    <row r="6106" spans="1:20" s="118" customFormat="1" ht="20.100000000000001" customHeight="1">
      <c r="A6106" s="112"/>
      <c r="B6106" s="113"/>
      <c r="C6106" s="114"/>
      <c r="D6106" s="115"/>
      <c r="E6106" s="116"/>
      <c r="F6106" s="113" t="s">
        <v>468</v>
      </c>
      <c r="G6106" s="113" t="s">
        <v>469</v>
      </c>
      <c r="H6106" s="113" t="s">
        <v>434</v>
      </c>
      <c r="I6106" s="112"/>
      <c r="J6106" s="117" t="s">
        <v>435</v>
      </c>
      <c r="K6106" s="238"/>
      <c r="L6106" s="238"/>
      <c r="M6106" s="238"/>
      <c r="N6106" s="254"/>
      <c r="O6106" s="254"/>
      <c r="P6106" s="254"/>
    </row>
    <row r="6107" spans="1:20" s="118" customFormat="1" ht="20.100000000000001" customHeight="1">
      <c r="A6107" s="112"/>
      <c r="B6107" s="113"/>
      <c r="C6107" s="114"/>
      <c r="D6107" s="115"/>
      <c r="E6107" s="116"/>
      <c r="F6107" s="113" t="s">
        <v>469</v>
      </c>
      <c r="G6107" s="113" t="s">
        <v>831</v>
      </c>
      <c r="H6107" s="113" t="s">
        <v>434</v>
      </c>
      <c r="I6107" s="112"/>
      <c r="J6107" s="117" t="s">
        <v>435</v>
      </c>
      <c r="K6107" s="238"/>
      <c r="L6107" s="238"/>
      <c r="M6107" s="238"/>
      <c r="N6107" s="254"/>
      <c r="O6107" s="254"/>
      <c r="P6107" s="254"/>
    </row>
    <row r="6108" spans="1:20" s="25" customFormat="1" ht="20.100000000000001" customHeight="1">
      <c r="A6108" s="20"/>
      <c r="B6108" s="44"/>
      <c r="C6108" s="41"/>
      <c r="D6108" s="42"/>
      <c r="E6108" s="43"/>
      <c r="F6108" s="44"/>
      <c r="G6108" s="44"/>
      <c r="H6108" s="44"/>
      <c r="I6108" s="20"/>
      <c r="J6108" s="24"/>
      <c r="K6108" s="226"/>
      <c r="L6108" s="226"/>
      <c r="M6108" s="226"/>
      <c r="N6108" s="239"/>
      <c r="O6108" s="239"/>
      <c r="P6108" s="239"/>
    </row>
    <row r="6109" spans="1:20" s="25" customFormat="1" ht="20.100000000000001" customHeight="1">
      <c r="A6109" s="20"/>
      <c r="B6109" s="44"/>
      <c r="C6109" s="41"/>
      <c r="D6109" s="42"/>
      <c r="E6109" s="43"/>
      <c r="F6109" s="44"/>
      <c r="G6109" s="44"/>
      <c r="H6109" s="44"/>
      <c r="I6109" s="20"/>
      <c r="J6109" s="24"/>
      <c r="K6109" s="226"/>
      <c r="L6109" s="226"/>
      <c r="M6109" s="226"/>
      <c r="N6109" s="239"/>
      <c r="O6109" s="239"/>
      <c r="P6109" s="239"/>
    </row>
    <row r="6110" spans="1:20" s="118" customFormat="1" ht="20.100000000000001" customHeight="1">
      <c r="A6110" s="112"/>
      <c r="B6110" s="113">
        <v>408</v>
      </c>
      <c r="C6110" s="114">
        <v>4.0620000000000003</v>
      </c>
      <c r="D6110" s="115" t="s">
        <v>416</v>
      </c>
      <c r="E6110" s="116">
        <v>5.6</v>
      </c>
      <c r="F6110" s="113" t="s">
        <v>433</v>
      </c>
      <c r="G6110" s="113" t="s">
        <v>447</v>
      </c>
      <c r="H6110" s="113" t="s">
        <v>434</v>
      </c>
      <c r="I6110" s="112"/>
      <c r="J6110" s="117" t="s">
        <v>435</v>
      </c>
      <c r="K6110" s="238" t="s">
        <v>434</v>
      </c>
      <c r="L6110" s="238">
        <f>COUNTIF(H6110:H6137,"B")</f>
        <v>26</v>
      </c>
      <c r="M6110" s="238">
        <v>200</v>
      </c>
      <c r="N6110" s="254">
        <f>L6110*M6110</f>
        <v>5200</v>
      </c>
      <c r="O6110" s="254"/>
      <c r="P6110" s="254">
        <f>O6110+N6110</f>
        <v>5200</v>
      </c>
      <c r="Q6110" s="119">
        <f>P6110/P6114</f>
        <v>0.9285714285714286</v>
      </c>
      <c r="R6110" s="119"/>
      <c r="S6110" s="119"/>
      <c r="T6110" s="119"/>
    </row>
    <row r="6111" spans="1:20" s="118" customFormat="1" ht="20.100000000000001" customHeight="1">
      <c r="A6111" s="112"/>
      <c r="B6111" s="113"/>
      <c r="C6111" s="114"/>
      <c r="D6111" s="115"/>
      <c r="E6111" s="116"/>
      <c r="F6111" s="113" t="s">
        <v>447</v>
      </c>
      <c r="G6111" s="113" t="s">
        <v>451</v>
      </c>
      <c r="H6111" s="113" t="s">
        <v>434</v>
      </c>
      <c r="I6111" s="112"/>
      <c r="J6111" s="117" t="s">
        <v>435</v>
      </c>
      <c r="K6111" s="238" t="s">
        <v>438</v>
      </c>
      <c r="L6111" s="238">
        <f>COUNTIF(H6110:H6137,"S")</f>
        <v>2</v>
      </c>
      <c r="M6111" s="238">
        <v>200</v>
      </c>
      <c r="N6111" s="254">
        <f>L6111*M6111</f>
        <v>400</v>
      </c>
      <c r="O6111" s="254"/>
      <c r="P6111" s="254">
        <f>N6111+O6111</f>
        <v>400</v>
      </c>
      <c r="Q6111" s="119">
        <f>P6111/P6114</f>
        <v>7.1428571428571425E-2</v>
      </c>
      <c r="R6111" s="119"/>
      <c r="S6111" s="119"/>
      <c r="T6111" s="119"/>
    </row>
    <row r="6112" spans="1:20" s="118" customFormat="1" ht="20.100000000000001" customHeight="1">
      <c r="A6112" s="112"/>
      <c r="B6112" s="113"/>
      <c r="C6112" s="114"/>
      <c r="D6112" s="115"/>
      <c r="E6112" s="116"/>
      <c r="F6112" s="113" t="s">
        <v>451</v>
      </c>
      <c r="G6112" s="113" t="s">
        <v>454</v>
      </c>
      <c r="H6112" s="113" t="s">
        <v>434</v>
      </c>
      <c r="I6112" s="112"/>
      <c r="J6112" s="117" t="s">
        <v>435</v>
      </c>
      <c r="K6112" s="238" t="s">
        <v>440</v>
      </c>
      <c r="L6112" s="238">
        <f>COUNTIF(H6110:H6137,"RR")</f>
        <v>0</v>
      </c>
      <c r="M6112" s="238">
        <v>200</v>
      </c>
      <c r="N6112" s="254">
        <f>L6112*M6112</f>
        <v>0</v>
      </c>
      <c r="O6112" s="254"/>
      <c r="P6112" s="254">
        <f>N6112+O6112</f>
        <v>0</v>
      </c>
      <c r="Q6112" s="119">
        <f>P6112/P6114</f>
        <v>0</v>
      </c>
      <c r="R6112" s="119"/>
      <c r="S6112" s="119"/>
      <c r="T6112" s="119"/>
    </row>
    <row r="6113" spans="1:20" s="118" customFormat="1" ht="20.100000000000001" customHeight="1">
      <c r="A6113" s="112"/>
      <c r="B6113" s="113"/>
      <c r="C6113" s="114"/>
      <c r="D6113" s="115"/>
      <c r="E6113" s="116"/>
      <c r="F6113" s="113" t="s">
        <v>454</v>
      </c>
      <c r="G6113" s="113" t="s">
        <v>455</v>
      </c>
      <c r="H6113" s="113" t="s">
        <v>434</v>
      </c>
      <c r="I6113" s="112"/>
      <c r="J6113" s="117" t="s">
        <v>435</v>
      </c>
      <c r="K6113" s="238" t="s">
        <v>443</v>
      </c>
      <c r="L6113" s="238">
        <f>COUNTIF(H6110:H6137,"RB")</f>
        <v>0</v>
      </c>
      <c r="M6113" s="238">
        <v>200</v>
      </c>
      <c r="N6113" s="254">
        <f>L6113*M6113</f>
        <v>0</v>
      </c>
      <c r="O6113" s="254"/>
      <c r="P6113" s="254">
        <f>N6113+O6113</f>
        <v>0</v>
      </c>
      <c r="Q6113" s="119">
        <f>P6113/P6114</f>
        <v>0</v>
      </c>
      <c r="R6113" s="119"/>
      <c r="S6113" s="119"/>
      <c r="T6113" s="119"/>
    </row>
    <row r="6114" spans="1:20" s="118" customFormat="1" ht="20.100000000000001" customHeight="1">
      <c r="A6114" s="112"/>
      <c r="B6114" s="113"/>
      <c r="C6114" s="114"/>
      <c r="D6114" s="115"/>
      <c r="E6114" s="116"/>
      <c r="F6114" s="113" t="s">
        <v>455</v>
      </c>
      <c r="G6114" s="113" t="s">
        <v>456</v>
      </c>
      <c r="H6114" s="113" t="s">
        <v>434</v>
      </c>
      <c r="I6114" s="112"/>
      <c r="J6114" s="117" t="s">
        <v>435</v>
      </c>
      <c r="K6114" s="238"/>
      <c r="L6114" s="238"/>
      <c r="M6114" s="238"/>
      <c r="N6114" s="254"/>
      <c r="O6114" s="254"/>
      <c r="P6114" s="254">
        <f>SUM(P6110:P6113)</f>
        <v>5600</v>
      </c>
      <c r="Q6114" s="119">
        <f>SUM(Q6110:Q6113)</f>
        <v>1</v>
      </c>
      <c r="R6114" s="119"/>
      <c r="S6114" s="119"/>
      <c r="T6114" s="119"/>
    </row>
    <row r="6115" spans="1:20" s="118" customFormat="1" ht="20.100000000000001" customHeight="1">
      <c r="A6115" s="112"/>
      <c r="B6115" s="113"/>
      <c r="C6115" s="114"/>
      <c r="D6115" s="115"/>
      <c r="E6115" s="116"/>
      <c r="F6115" s="113" t="s">
        <v>456</v>
      </c>
      <c r="G6115" s="113" t="s">
        <v>457</v>
      </c>
      <c r="H6115" s="113" t="s">
        <v>438</v>
      </c>
      <c r="I6115" s="112"/>
      <c r="J6115" s="117" t="s">
        <v>435</v>
      </c>
      <c r="K6115" s="238"/>
      <c r="L6115" s="238"/>
      <c r="M6115" s="238"/>
      <c r="N6115" s="254"/>
      <c r="O6115" s="254"/>
      <c r="P6115" s="254"/>
    </row>
    <row r="6116" spans="1:20" s="118" customFormat="1" ht="20.100000000000001" customHeight="1">
      <c r="A6116" s="112"/>
      <c r="B6116" s="113"/>
      <c r="C6116" s="114"/>
      <c r="D6116" s="115"/>
      <c r="E6116" s="116"/>
      <c r="F6116" s="113" t="s">
        <v>457</v>
      </c>
      <c r="G6116" s="113" t="s">
        <v>460</v>
      </c>
      <c r="H6116" s="113" t="s">
        <v>438</v>
      </c>
      <c r="I6116" s="112"/>
      <c r="J6116" s="117" t="s">
        <v>435</v>
      </c>
      <c r="K6116" s="238"/>
      <c r="L6116" s="238"/>
      <c r="M6116" s="238"/>
      <c r="N6116" s="254"/>
      <c r="O6116" s="254"/>
      <c r="P6116" s="254"/>
    </row>
    <row r="6117" spans="1:20" s="118" customFormat="1" ht="20.100000000000001" customHeight="1">
      <c r="A6117" s="112"/>
      <c r="B6117" s="113"/>
      <c r="C6117" s="114"/>
      <c r="D6117" s="115"/>
      <c r="E6117" s="116"/>
      <c r="F6117" s="113" t="s">
        <v>460</v>
      </c>
      <c r="G6117" s="113" t="s">
        <v>463</v>
      </c>
      <c r="H6117" s="113" t="s">
        <v>434</v>
      </c>
      <c r="I6117" s="112"/>
      <c r="J6117" s="117" t="s">
        <v>435</v>
      </c>
      <c r="K6117" s="238"/>
      <c r="L6117" s="238"/>
      <c r="M6117" s="238"/>
      <c r="N6117" s="254"/>
      <c r="O6117" s="254"/>
      <c r="P6117" s="254"/>
    </row>
    <row r="6118" spans="1:20" s="118" customFormat="1" ht="20.100000000000001" customHeight="1">
      <c r="A6118" s="112"/>
      <c r="B6118" s="113"/>
      <c r="C6118" s="114"/>
      <c r="D6118" s="115"/>
      <c r="E6118" s="116"/>
      <c r="F6118" s="113" t="s">
        <v>463</v>
      </c>
      <c r="G6118" s="113" t="s">
        <v>464</v>
      </c>
      <c r="H6118" s="113" t="s">
        <v>434</v>
      </c>
      <c r="I6118" s="112"/>
      <c r="J6118" s="117" t="s">
        <v>435</v>
      </c>
      <c r="K6118" s="238"/>
      <c r="L6118" s="238"/>
      <c r="M6118" s="238"/>
      <c r="N6118" s="254"/>
      <c r="O6118" s="254"/>
      <c r="P6118" s="254"/>
    </row>
    <row r="6119" spans="1:20" s="118" customFormat="1" ht="20.100000000000001" customHeight="1">
      <c r="A6119" s="112"/>
      <c r="B6119" s="113"/>
      <c r="C6119" s="114"/>
      <c r="D6119" s="115"/>
      <c r="E6119" s="116"/>
      <c r="F6119" s="113" t="s">
        <v>464</v>
      </c>
      <c r="G6119" s="113" t="s">
        <v>465</v>
      </c>
      <c r="H6119" s="113" t="s">
        <v>434</v>
      </c>
      <c r="I6119" s="112"/>
      <c r="J6119" s="117" t="s">
        <v>435</v>
      </c>
      <c r="K6119" s="238"/>
      <c r="L6119" s="238"/>
      <c r="M6119" s="238"/>
      <c r="N6119" s="254"/>
      <c r="O6119" s="254"/>
      <c r="P6119" s="254"/>
    </row>
    <row r="6120" spans="1:20" s="118" customFormat="1" ht="20.100000000000001" customHeight="1">
      <c r="A6120" s="112"/>
      <c r="B6120" s="113"/>
      <c r="C6120" s="114"/>
      <c r="D6120" s="115"/>
      <c r="E6120" s="116"/>
      <c r="F6120" s="113" t="s">
        <v>465</v>
      </c>
      <c r="G6120" s="113" t="s">
        <v>466</v>
      </c>
      <c r="H6120" s="113" t="s">
        <v>434</v>
      </c>
      <c r="I6120" s="112"/>
      <c r="J6120" s="117" t="s">
        <v>435</v>
      </c>
      <c r="K6120" s="238"/>
      <c r="L6120" s="238"/>
      <c r="M6120" s="238"/>
      <c r="N6120" s="254"/>
      <c r="O6120" s="254"/>
      <c r="P6120" s="254"/>
    </row>
    <row r="6121" spans="1:20" s="118" customFormat="1" ht="20.100000000000001" customHeight="1">
      <c r="A6121" s="112"/>
      <c r="B6121" s="113"/>
      <c r="C6121" s="114"/>
      <c r="D6121" s="115"/>
      <c r="E6121" s="116"/>
      <c r="F6121" s="113" t="s">
        <v>466</v>
      </c>
      <c r="G6121" s="113" t="s">
        <v>467</v>
      </c>
      <c r="H6121" s="113" t="s">
        <v>434</v>
      </c>
      <c r="I6121" s="112"/>
      <c r="J6121" s="117" t="s">
        <v>435</v>
      </c>
      <c r="K6121" s="238"/>
      <c r="L6121" s="238"/>
      <c r="M6121" s="238"/>
      <c r="N6121" s="254"/>
      <c r="O6121" s="254"/>
      <c r="P6121" s="254"/>
    </row>
    <row r="6122" spans="1:20" s="118" customFormat="1" ht="20.100000000000001" customHeight="1">
      <c r="A6122" s="112"/>
      <c r="B6122" s="113"/>
      <c r="C6122" s="114"/>
      <c r="D6122" s="115"/>
      <c r="E6122" s="116"/>
      <c r="F6122" s="113" t="s">
        <v>467</v>
      </c>
      <c r="G6122" s="113" t="s">
        <v>468</v>
      </c>
      <c r="H6122" s="113" t="s">
        <v>434</v>
      </c>
      <c r="I6122" s="112"/>
      <c r="J6122" s="117" t="s">
        <v>435</v>
      </c>
      <c r="K6122" s="238"/>
      <c r="L6122" s="238"/>
      <c r="M6122" s="238"/>
      <c r="N6122" s="254"/>
      <c r="O6122" s="254"/>
      <c r="P6122" s="254"/>
    </row>
    <row r="6123" spans="1:20" s="118" customFormat="1" ht="20.100000000000001" customHeight="1">
      <c r="A6123" s="112"/>
      <c r="B6123" s="113"/>
      <c r="C6123" s="114"/>
      <c r="D6123" s="115"/>
      <c r="E6123" s="116"/>
      <c r="F6123" s="113" t="s">
        <v>468</v>
      </c>
      <c r="G6123" s="113" t="s">
        <v>469</v>
      </c>
      <c r="H6123" s="113" t="s">
        <v>434</v>
      </c>
      <c r="I6123" s="112"/>
      <c r="J6123" s="117" t="s">
        <v>435</v>
      </c>
      <c r="K6123" s="238"/>
      <c r="L6123" s="238"/>
      <c r="M6123" s="238"/>
      <c r="N6123" s="254"/>
      <c r="O6123" s="254"/>
      <c r="P6123" s="254"/>
    </row>
    <row r="6124" spans="1:20" s="118" customFormat="1" ht="20.100000000000001" customHeight="1">
      <c r="A6124" s="112"/>
      <c r="B6124" s="113"/>
      <c r="C6124" s="114"/>
      <c r="D6124" s="115"/>
      <c r="E6124" s="116"/>
      <c r="F6124" s="113" t="s">
        <v>469</v>
      </c>
      <c r="G6124" s="113" t="s">
        <v>470</v>
      </c>
      <c r="H6124" s="113" t="s">
        <v>434</v>
      </c>
      <c r="I6124" s="112"/>
      <c r="J6124" s="117" t="s">
        <v>435</v>
      </c>
      <c r="K6124" s="238"/>
      <c r="L6124" s="238"/>
      <c r="M6124" s="238"/>
      <c r="N6124" s="254"/>
      <c r="O6124" s="254"/>
      <c r="P6124" s="254"/>
    </row>
    <row r="6125" spans="1:20" s="118" customFormat="1" ht="20.100000000000001" customHeight="1">
      <c r="A6125" s="112"/>
      <c r="B6125" s="113"/>
      <c r="C6125" s="114"/>
      <c r="D6125" s="115"/>
      <c r="E6125" s="116"/>
      <c r="F6125" s="113" t="s">
        <v>470</v>
      </c>
      <c r="G6125" s="113" t="s">
        <v>471</v>
      </c>
      <c r="H6125" s="113" t="s">
        <v>434</v>
      </c>
      <c r="I6125" s="112"/>
      <c r="J6125" s="117" t="s">
        <v>435</v>
      </c>
      <c r="K6125" s="238"/>
      <c r="L6125" s="238"/>
      <c r="M6125" s="238"/>
      <c r="N6125" s="254"/>
      <c r="O6125" s="254"/>
      <c r="P6125" s="254"/>
    </row>
    <row r="6126" spans="1:20" s="118" customFormat="1" ht="20.100000000000001" customHeight="1">
      <c r="A6126" s="112"/>
      <c r="B6126" s="113"/>
      <c r="C6126" s="114"/>
      <c r="D6126" s="115"/>
      <c r="E6126" s="116"/>
      <c r="F6126" s="113" t="s">
        <v>471</v>
      </c>
      <c r="G6126" s="113" t="s">
        <v>473</v>
      </c>
      <c r="H6126" s="113" t="s">
        <v>434</v>
      </c>
      <c r="I6126" s="112"/>
      <c r="J6126" s="117" t="s">
        <v>435</v>
      </c>
      <c r="K6126" s="238"/>
      <c r="L6126" s="238"/>
      <c r="M6126" s="238"/>
      <c r="N6126" s="254"/>
      <c r="O6126" s="254"/>
      <c r="P6126" s="254"/>
    </row>
    <row r="6127" spans="1:20" s="118" customFormat="1" ht="20.100000000000001" customHeight="1">
      <c r="A6127" s="112"/>
      <c r="B6127" s="113"/>
      <c r="C6127" s="114"/>
      <c r="D6127" s="115"/>
      <c r="E6127" s="116"/>
      <c r="F6127" s="113" t="s">
        <v>473</v>
      </c>
      <c r="G6127" s="113" t="s">
        <v>474</v>
      </c>
      <c r="H6127" s="113" t="s">
        <v>434</v>
      </c>
      <c r="I6127" s="112"/>
      <c r="J6127" s="117" t="s">
        <v>435</v>
      </c>
      <c r="K6127" s="238"/>
      <c r="L6127" s="238"/>
      <c r="M6127" s="238"/>
      <c r="N6127" s="254"/>
      <c r="O6127" s="254"/>
      <c r="P6127" s="254"/>
    </row>
    <row r="6128" spans="1:20" s="118" customFormat="1" ht="20.100000000000001" customHeight="1">
      <c r="A6128" s="112"/>
      <c r="B6128" s="113"/>
      <c r="C6128" s="114"/>
      <c r="D6128" s="115"/>
      <c r="E6128" s="116"/>
      <c r="F6128" s="113" t="s">
        <v>474</v>
      </c>
      <c r="G6128" s="113" t="s">
        <v>475</v>
      </c>
      <c r="H6128" s="113" t="s">
        <v>434</v>
      </c>
      <c r="I6128" s="112"/>
      <c r="J6128" s="117" t="s">
        <v>435</v>
      </c>
      <c r="K6128" s="238"/>
      <c r="L6128" s="238"/>
      <c r="M6128" s="238"/>
      <c r="N6128" s="254"/>
      <c r="O6128" s="254"/>
      <c r="P6128" s="254"/>
    </row>
    <row r="6129" spans="1:20" s="118" customFormat="1" ht="20.100000000000001" customHeight="1">
      <c r="A6129" s="112"/>
      <c r="B6129" s="113"/>
      <c r="C6129" s="114"/>
      <c r="D6129" s="115"/>
      <c r="E6129" s="116"/>
      <c r="F6129" s="113" t="s">
        <v>475</v>
      </c>
      <c r="G6129" s="113" t="s">
        <v>476</v>
      </c>
      <c r="H6129" s="113" t="s">
        <v>434</v>
      </c>
      <c r="I6129" s="112"/>
      <c r="J6129" s="117" t="s">
        <v>435</v>
      </c>
      <c r="K6129" s="238"/>
      <c r="L6129" s="238"/>
      <c r="M6129" s="238"/>
      <c r="N6129" s="254"/>
      <c r="O6129" s="254"/>
      <c r="P6129" s="254"/>
    </row>
    <row r="6130" spans="1:20" s="118" customFormat="1" ht="20.100000000000001" customHeight="1">
      <c r="A6130" s="112"/>
      <c r="B6130" s="113"/>
      <c r="C6130" s="114"/>
      <c r="D6130" s="115"/>
      <c r="E6130" s="116"/>
      <c r="F6130" s="113" t="s">
        <v>476</v>
      </c>
      <c r="G6130" s="113" t="s">
        <v>477</v>
      </c>
      <c r="H6130" s="113" t="s">
        <v>434</v>
      </c>
      <c r="I6130" s="112"/>
      <c r="J6130" s="117" t="s">
        <v>435</v>
      </c>
      <c r="K6130" s="238"/>
      <c r="L6130" s="238"/>
      <c r="M6130" s="238"/>
      <c r="N6130" s="254"/>
      <c r="O6130" s="254"/>
      <c r="P6130" s="254"/>
    </row>
    <row r="6131" spans="1:20" s="118" customFormat="1" ht="20.100000000000001" customHeight="1">
      <c r="A6131" s="112"/>
      <c r="B6131" s="113"/>
      <c r="C6131" s="114"/>
      <c r="D6131" s="115"/>
      <c r="E6131" s="116"/>
      <c r="F6131" s="113" t="s">
        <v>477</v>
      </c>
      <c r="G6131" s="113" t="s">
        <v>543</v>
      </c>
      <c r="H6131" s="113" t="s">
        <v>434</v>
      </c>
      <c r="I6131" s="112"/>
      <c r="J6131" s="117" t="s">
        <v>435</v>
      </c>
      <c r="K6131" s="238"/>
      <c r="L6131" s="238"/>
      <c r="M6131" s="238"/>
      <c r="N6131" s="254"/>
      <c r="O6131" s="254"/>
      <c r="P6131" s="254"/>
    </row>
    <row r="6132" spans="1:20" s="118" customFormat="1" ht="20.100000000000001" customHeight="1">
      <c r="A6132" s="112"/>
      <c r="B6132" s="113"/>
      <c r="C6132" s="114"/>
      <c r="D6132" s="115"/>
      <c r="E6132" s="116"/>
      <c r="F6132" s="113" t="s">
        <v>543</v>
      </c>
      <c r="G6132" s="113" t="s">
        <v>550</v>
      </c>
      <c r="H6132" s="113" t="s">
        <v>434</v>
      </c>
      <c r="I6132" s="112"/>
      <c r="J6132" s="117" t="s">
        <v>435</v>
      </c>
      <c r="K6132" s="238"/>
      <c r="L6132" s="238"/>
      <c r="M6132" s="238"/>
      <c r="N6132" s="254"/>
      <c r="O6132" s="254"/>
      <c r="P6132" s="254"/>
    </row>
    <row r="6133" spans="1:20" s="118" customFormat="1" ht="20.100000000000001" customHeight="1">
      <c r="A6133" s="112"/>
      <c r="B6133" s="113"/>
      <c r="C6133" s="114"/>
      <c r="D6133" s="115"/>
      <c r="E6133" s="116"/>
      <c r="F6133" s="113" t="s">
        <v>550</v>
      </c>
      <c r="G6133" s="113" t="s">
        <v>551</v>
      </c>
      <c r="H6133" s="113" t="s">
        <v>434</v>
      </c>
      <c r="I6133" s="112"/>
      <c r="J6133" s="117" t="s">
        <v>435</v>
      </c>
      <c r="K6133" s="238"/>
      <c r="L6133" s="238"/>
      <c r="M6133" s="238"/>
      <c r="N6133" s="254"/>
      <c r="O6133" s="254"/>
      <c r="P6133" s="254"/>
    </row>
    <row r="6134" spans="1:20" s="118" customFormat="1" ht="20.100000000000001" customHeight="1">
      <c r="A6134" s="112"/>
      <c r="B6134" s="113"/>
      <c r="C6134" s="114"/>
      <c r="D6134" s="115"/>
      <c r="E6134" s="116"/>
      <c r="F6134" s="113" t="s">
        <v>551</v>
      </c>
      <c r="G6134" s="113" t="s">
        <v>552</v>
      </c>
      <c r="H6134" s="113" t="s">
        <v>434</v>
      </c>
      <c r="I6134" s="112"/>
      <c r="J6134" s="117" t="s">
        <v>435</v>
      </c>
      <c r="K6134" s="238"/>
      <c r="L6134" s="238"/>
      <c r="M6134" s="238"/>
      <c r="N6134" s="254"/>
      <c r="O6134" s="254"/>
      <c r="P6134" s="254"/>
    </row>
    <row r="6135" spans="1:20" s="118" customFormat="1" ht="20.100000000000001" customHeight="1">
      <c r="A6135" s="112"/>
      <c r="B6135" s="113"/>
      <c r="C6135" s="114"/>
      <c r="D6135" s="115"/>
      <c r="E6135" s="116"/>
      <c r="F6135" s="113" t="s">
        <v>552</v>
      </c>
      <c r="G6135" s="113" t="s">
        <v>553</v>
      </c>
      <c r="H6135" s="113" t="s">
        <v>434</v>
      </c>
      <c r="I6135" s="112"/>
      <c r="J6135" s="117" t="s">
        <v>435</v>
      </c>
      <c r="K6135" s="238"/>
      <c r="L6135" s="238"/>
      <c r="M6135" s="238"/>
      <c r="N6135" s="254"/>
      <c r="O6135" s="254"/>
      <c r="P6135" s="254"/>
    </row>
    <row r="6136" spans="1:20" s="118" customFormat="1" ht="20.100000000000001" customHeight="1">
      <c r="A6136" s="112"/>
      <c r="B6136" s="113"/>
      <c r="C6136" s="114"/>
      <c r="D6136" s="115"/>
      <c r="E6136" s="116"/>
      <c r="F6136" s="113" t="s">
        <v>553</v>
      </c>
      <c r="G6136" s="113" t="s">
        <v>554</v>
      </c>
      <c r="H6136" s="113" t="s">
        <v>434</v>
      </c>
      <c r="I6136" s="112"/>
      <c r="J6136" s="117" t="s">
        <v>435</v>
      </c>
      <c r="K6136" s="238"/>
      <c r="L6136" s="238"/>
      <c r="M6136" s="238"/>
      <c r="N6136" s="254"/>
      <c r="O6136" s="254"/>
      <c r="P6136" s="254"/>
    </row>
    <row r="6137" spans="1:20" s="118" customFormat="1" ht="20.100000000000001" customHeight="1">
      <c r="A6137" s="112"/>
      <c r="B6137" s="113"/>
      <c r="C6137" s="114"/>
      <c r="D6137" s="115"/>
      <c r="E6137" s="116"/>
      <c r="F6137" s="113" t="s">
        <v>554</v>
      </c>
      <c r="G6137" s="113" t="s">
        <v>555</v>
      </c>
      <c r="H6137" s="113" t="s">
        <v>434</v>
      </c>
      <c r="I6137" s="112"/>
      <c r="J6137" s="117" t="s">
        <v>435</v>
      </c>
      <c r="K6137" s="238"/>
      <c r="L6137" s="238"/>
      <c r="M6137" s="238"/>
      <c r="N6137" s="254"/>
      <c r="O6137" s="254"/>
      <c r="P6137" s="254"/>
    </row>
    <row r="6138" spans="1:20" s="25" customFormat="1" ht="20.100000000000001" customHeight="1">
      <c r="A6138" s="20"/>
      <c r="B6138" s="44"/>
      <c r="C6138" s="41"/>
      <c r="D6138" s="42"/>
      <c r="E6138" s="43"/>
      <c r="F6138" s="44"/>
      <c r="G6138" s="44"/>
      <c r="H6138" s="44"/>
      <c r="I6138" s="20"/>
      <c r="J6138" s="24"/>
      <c r="K6138" s="226"/>
      <c r="L6138" s="226"/>
      <c r="M6138" s="226"/>
      <c r="N6138" s="239"/>
      <c r="O6138" s="239"/>
      <c r="P6138" s="239"/>
    </row>
    <row r="6139" spans="1:20" s="25" customFormat="1" ht="20.100000000000001" customHeight="1">
      <c r="A6139" s="20"/>
      <c r="B6139" s="44"/>
      <c r="C6139" s="41"/>
      <c r="D6139" s="42"/>
      <c r="E6139" s="43"/>
      <c r="F6139" s="44"/>
      <c r="G6139" s="44"/>
      <c r="H6139" s="44"/>
      <c r="I6139" s="20"/>
      <c r="J6139" s="24"/>
      <c r="K6139" s="226"/>
      <c r="L6139" s="226"/>
      <c r="M6139" s="226"/>
      <c r="N6139" s="239"/>
      <c r="O6139" s="239"/>
      <c r="P6139" s="239"/>
    </row>
    <row r="6140" spans="1:20" s="94" customFormat="1" ht="20.100000000000001" customHeight="1">
      <c r="A6140" s="88"/>
      <c r="B6140" s="89">
        <v>409</v>
      </c>
      <c r="C6140" s="90">
        <v>4.0629999999999997</v>
      </c>
      <c r="D6140" s="91" t="s">
        <v>417</v>
      </c>
      <c r="E6140" s="92">
        <v>2.8</v>
      </c>
      <c r="F6140" s="89" t="s">
        <v>433</v>
      </c>
      <c r="G6140" s="89" t="s">
        <v>447</v>
      </c>
      <c r="H6140" s="89" t="s">
        <v>443</v>
      </c>
      <c r="I6140" s="88"/>
      <c r="J6140" s="93" t="s">
        <v>40</v>
      </c>
      <c r="K6140" s="235" t="s">
        <v>434</v>
      </c>
      <c r="L6140" s="235">
        <f>COUNTIF(H6140:H6153,"B")</f>
        <v>10</v>
      </c>
      <c r="M6140" s="235">
        <v>200</v>
      </c>
      <c r="N6140" s="251">
        <f>L6140*M6140</f>
        <v>2000</v>
      </c>
      <c r="O6140" s="251"/>
      <c r="P6140" s="251">
        <f>O6140+N6140</f>
        <v>2000</v>
      </c>
      <c r="Q6140" s="95">
        <f>P6140/P6144</f>
        <v>0.7142857142857143</v>
      </c>
      <c r="R6140" s="95"/>
      <c r="S6140" s="95"/>
      <c r="T6140" s="95"/>
    </row>
    <row r="6141" spans="1:20" s="94" customFormat="1" ht="20.100000000000001" customHeight="1">
      <c r="A6141" s="88"/>
      <c r="B6141" s="89"/>
      <c r="C6141" s="90"/>
      <c r="D6141" s="91"/>
      <c r="E6141" s="92"/>
      <c r="F6141" s="89" t="s">
        <v>447</v>
      </c>
      <c r="G6141" s="89" t="s">
        <v>451</v>
      </c>
      <c r="H6141" s="89" t="s">
        <v>443</v>
      </c>
      <c r="I6141" s="88"/>
      <c r="J6141" s="93" t="s">
        <v>40</v>
      </c>
      <c r="K6141" s="235" t="s">
        <v>438</v>
      </c>
      <c r="L6141" s="235">
        <f>COUNTIF(H6140:H6153,"S")</f>
        <v>0</v>
      </c>
      <c r="M6141" s="235">
        <v>200</v>
      </c>
      <c r="N6141" s="251">
        <v>0</v>
      </c>
      <c r="O6141" s="251"/>
      <c r="P6141" s="251">
        <f>N6141+O6141</f>
        <v>0</v>
      </c>
      <c r="Q6141" s="95">
        <f>P6141/P6144</f>
        <v>0</v>
      </c>
      <c r="R6141" s="95"/>
      <c r="S6141" s="95"/>
      <c r="T6141" s="95"/>
    </row>
    <row r="6142" spans="1:20" s="94" customFormat="1" ht="20.100000000000001" customHeight="1">
      <c r="A6142" s="88"/>
      <c r="B6142" s="89"/>
      <c r="C6142" s="90"/>
      <c r="D6142" s="91"/>
      <c r="E6142" s="92"/>
      <c r="F6142" s="89" t="s">
        <v>451</v>
      </c>
      <c r="G6142" s="89" t="s">
        <v>454</v>
      </c>
      <c r="H6142" s="89" t="s">
        <v>443</v>
      </c>
      <c r="I6142" s="88"/>
      <c r="J6142" s="93" t="s">
        <v>40</v>
      </c>
      <c r="K6142" s="235" t="s">
        <v>440</v>
      </c>
      <c r="L6142" s="235">
        <f>COUNTIF(H6140:H6153,"RR")</f>
        <v>0</v>
      </c>
      <c r="M6142" s="235">
        <v>200</v>
      </c>
      <c r="N6142" s="251">
        <f>L6142*M6142</f>
        <v>0</v>
      </c>
      <c r="O6142" s="251"/>
      <c r="P6142" s="251">
        <f>N6142+O6142</f>
        <v>0</v>
      </c>
      <c r="Q6142" s="95">
        <f>P6142/P6144</f>
        <v>0</v>
      </c>
      <c r="R6142" s="95"/>
      <c r="S6142" s="95"/>
      <c r="T6142" s="95"/>
    </row>
    <row r="6143" spans="1:20" s="94" customFormat="1" ht="20.100000000000001" customHeight="1">
      <c r="A6143" s="88"/>
      <c r="B6143" s="89"/>
      <c r="C6143" s="90"/>
      <c r="D6143" s="91"/>
      <c r="E6143" s="92"/>
      <c r="F6143" s="89" t="s">
        <v>454</v>
      </c>
      <c r="G6143" s="89" t="s">
        <v>455</v>
      </c>
      <c r="H6143" s="89" t="s">
        <v>443</v>
      </c>
      <c r="I6143" s="88"/>
      <c r="J6143" s="93" t="s">
        <v>40</v>
      </c>
      <c r="K6143" s="235" t="s">
        <v>443</v>
      </c>
      <c r="L6143" s="235">
        <f>COUNTIF(H6140:H6153,"RB")</f>
        <v>4</v>
      </c>
      <c r="M6143" s="235">
        <v>200</v>
      </c>
      <c r="N6143" s="251">
        <f>L6143*M6143</f>
        <v>800</v>
      </c>
      <c r="O6143" s="251"/>
      <c r="P6143" s="251">
        <f>N6143+O6143</f>
        <v>800</v>
      </c>
      <c r="Q6143" s="95">
        <f>P6143/P6144</f>
        <v>0.2857142857142857</v>
      </c>
      <c r="R6143" s="95"/>
      <c r="S6143" s="95"/>
      <c r="T6143" s="95"/>
    </row>
    <row r="6144" spans="1:20" s="94" customFormat="1" ht="20.100000000000001" customHeight="1">
      <c r="A6144" s="88"/>
      <c r="B6144" s="89"/>
      <c r="C6144" s="90"/>
      <c r="D6144" s="91"/>
      <c r="E6144" s="92"/>
      <c r="F6144" s="89" t="s">
        <v>455</v>
      </c>
      <c r="G6144" s="89" t="s">
        <v>456</v>
      </c>
      <c r="H6144" s="89" t="s">
        <v>434</v>
      </c>
      <c r="I6144" s="88"/>
      <c r="J6144" s="93" t="s">
        <v>544</v>
      </c>
      <c r="K6144" s="235"/>
      <c r="L6144" s="235"/>
      <c r="M6144" s="235"/>
      <c r="N6144" s="251"/>
      <c r="O6144" s="251"/>
      <c r="P6144" s="251">
        <f>SUM(P6140:P6143)</f>
        <v>2800</v>
      </c>
      <c r="Q6144" s="95">
        <f>SUM(Q6140:Q6143)</f>
        <v>1</v>
      </c>
      <c r="R6144" s="95"/>
      <c r="S6144" s="95"/>
      <c r="T6144" s="95"/>
    </row>
    <row r="6145" spans="1:16" s="94" customFormat="1" ht="20.100000000000001" customHeight="1">
      <c r="A6145" s="88"/>
      <c r="B6145" s="89"/>
      <c r="C6145" s="90"/>
      <c r="D6145" s="91"/>
      <c r="E6145" s="92"/>
      <c r="F6145" s="89" t="s">
        <v>456</v>
      </c>
      <c r="G6145" s="89" t="s">
        <v>457</v>
      </c>
      <c r="H6145" s="89" t="s">
        <v>434</v>
      </c>
      <c r="I6145" s="88"/>
      <c r="J6145" s="93" t="s">
        <v>544</v>
      </c>
      <c r="K6145" s="235"/>
      <c r="L6145" s="235"/>
      <c r="M6145" s="235"/>
      <c r="N6145" s="251"/>
      <c r="O6145" s="251"/>
      <c r="P6145" s="251"/>
    </row>
    <row r="6146" spans="1:16" s="94" customFormat="1" ht="20.100000000000001" customHeight="1">
      <c r="A6146" s="88"/>
      <c r="B6146" s="89"/>
      <c r="C6146" s="90"/>
      <c r="D6146" s="91"/>
      <c r="E6146" s="92"/>
      <c r="F6146" s="89" t="s">
        <v>457</v>
      </c>
      <c r="G6146" s="89" t="s">
        <v>460</v>
      </c>
      <c r="H6146" s="89" t="s">
        <v>434</v>
      </c>
      <c r="I6146" s="88"/>
      <c r="J6146" s="93" t="s">
        <v>544</v>
      </c>
      <c r="K6146" s="235"/>
      <c r="L6146" s="235"/>
      <c r="M6146" s="235"/>
      <c r="N6146" s="251"/>
      <c r="O6146" s="251"/>
      <c r="P6146" s="251"/>
    </row>
    <row r="6147" spans="1:16" s="94" customFormat="1" ht="20.100000000000001" customHeight="1">
      <c r="A6147" s="88"/>
      <c r="B6147" s="89"/>
      <c r="C6147" s="90"/>
      <c r="D6147" s="91"/>
      <c r="E6147" s="92"/>
      <c r="F6147" s="89" t="s">
        <v>460</v>
      </c>
      <c r="G6147" s="89" t="s">
        <v>463</v>
      </c>
      <c r="H6147" s="89" t="s">
        <v>434</v>
      </c>
      <c r="I6147" s="88"/>
      <c r="J6147" s="93" t="s">
        <v>544</v>
      </c>
      <c r="K6147" s="235"/>
      <c r="L6147" s="235"/>
      <c r="M6147" s="235"/>
      <c r="N6147" s="251"/>
      <c r="O6147" s="251"/>
      <c r="P6147" s="251"/>
    </row>
    <row r="6148" spans="1:16" s="94" customFormat="1" ht="20.100000000000001" customHeight="1">
      <c r="A6148" s="88"/>
      <c r="B6148" s="89"/>
      <c r="C6148" s="90"/>
      <c r="D6148" s="91"/>
      <c r="E6148" s="92"/>
      <c r="F6148" s="89" t="s">
        <v>463</v>
      </c>
      <c r="G6148" s="89" t="s">
        <v>464</v>
      </c>
      <c r="H6148" s="89" t="s">
        <v>434</v>
      </c>
      <c r="I6148" s="88"/>
      <c r="J6148" s="93" t="s">
        <v>544</v>
      </c>
      <c r="K6148" s="235"/>
      <c r="L6148" s="235"/>
      <c r="M6148" s="235"/>
      <c r="N6148" s="251"/>
      <c r="O6148" s="251"/>
      <c r="P6148" s="251"/>
    </row>
    <row r="6149" spans="1:16" s="94" customFormat="1" ht="20.100000000000001" customHeight="1">
      <c r="A6149" s="88"/>
      <c r="B6149" s="89"/>
      <c r="C6149" s="90"/>
      <c r="D6149" s="91"/>
      <c r="E6149" s="92"/>
      <c r="F6149" s="89" t="s">
        <v>464</v>
      </c>
      <c r="G6149" s="89" t="s">
        <v>465</v>
      </c>
      <c r="H6149" s="89" t="s">
        <v>434</v>
      </c>
      <c r="I6149" s="88"/>
      <c r="J6149" s="93" t="s">
        <v>544</v>
      </c>
      <c r="K6149" s="235"/>
      <c r="L6149" s="235"/>
      <c r="M6149" s="235"/>
      <c r="N6149" s="251"/>
      <c r="O6149" s="251"/>
      <c r="P6149" s="251"/>
    </row>
    <row r="6150" spans="1:16" s="94" customFormat="1" ht="20.100000000000001" customHeight="1">
      <c r="A6150" s="88"/>
      <c r="B6150" s="89"/>
      <c r="C6150" s="90"/>
      <c r="D6150" s="91"/>
      <c r="E6150" s="92"/>
      <c r="F6150" s="89" t="s">
        <v>465</v>
      </c>
      <c r="G6150" s="89" t="s">
        <v>466</v>
      </c>
      <c r="H6150" s="89" t="s">
        <v>434</v>
      </c>
      <c r="I6150" s="88"/>
      <c r="J6150" s="93" t="s">
        <v>544</v>
      </c>
      <c r="K6150" s="235"/>
      <c r="L6150" s="235"/>
      <c r="M6150" s="235"/>
      <c r="N6150" s="251"/>
      <c r="O6150" s="251"/>
      <c r="P6150" s="251"/>
    </row>
    <row r="6151" spans="1:16" s="94" customFormat="1" ht="20.100000000000001" customHeight="1">
      <c r="A6151" s="88"/>
      <c r="B6151" s="89"/>
      <c r="C6151" s="90"/>
      <c r="D6151" s="91"/>
      <c r="E6151" s="92"/>
      <c r="F6151" s="89" t="s">
        <v>466</v>
      </c>
      <c r="G6151" s="89" t="s">
        <v>467</v>
      </c>
      <c r="H6151" s="89" t="s">
        <v>434</v>
      </c>
      <c r="I6151" s="88"/>
      <c r="J6151" s="93" t="s">
        <v>544</v>
      </c>
      <c r="K6151" s="235"/>
      <c r="L6151" s="235"/>
      <c r="M6151" s="235"/>
      <c r="N6151" s="251"/>
      <c r="O6151" s="251"/>
      <c r="P6151" s="251"/>
    </row>
    <row r="6152" spans="1:16" s="94" customFormat="1" ht="20.100000000000001" customHeight="1">
      <c r="A6152" s="88"/>
      <c r="B6152" s="89"/>
      <c r="C6152" s="90"/>
      <c r="D6152" s="91"/>
      <c r="E6152" s="92"/>
      <c r="F6152" s="89" t="s">
        <v>467</v>
      </c>
      <c r="G6152" s="89" t="s">
        <v>468</v>
      </c>
      <c r="H6152" s="89" t="s">
        <v>434</v>
      </c>
      <c r="I6152" s="88"/>
      <c r="J6152" s="93" t="s">
        <v>544</v>
      </c>
      <c r="K6152" s="235"/>
      <c r="L6152" s="235"/>
      <c r="M6152" s="235"/>
      <c r="N6152" s="251"/>
      <c r="O6152" s="251"/>
      <c r="P6152" s="251"/>
    </row>
    <row r="6153" spans="1:16" s="94" customFormat="1" ht="20.100000000000001" customHeight="1">
      <c r="A6153" s="88"/>
      <c r="B6153" s="89"/>
      <c r="C6153" s="90"/>
      <c r="D6153" s="91"/>
      <c r="E6153" s="92"/>
      <c r="F6153" s="89" t="s">
        <v>468</v>
      </c>
      <c r="G6153" s="89" t="s">
        <v>469</v>
      </c>
      <c r="H6153" s="89" t="s">
        <v>434</v>
      </c>
      <c r="I6153" s="88"/>
      <c r="J6153" s="93" t="s">
        <v>544</v>
      </c>
      <c r="K6153" s="235"/>
      <c r="L6153" s="235"/>
      <c r="M6153" s="235"/>
      <c r="N6153" s="251"/>
      <c r="O6153" s="251"/>
      <c r="P6153" s="251"/>
    </row>
    <row r="6154" spans="1:16" s="94" customFormat="1" ht="20.100000000000001" customHeight="1">
      <c r="A6154" s="88"/>
      <c r="B6154" s="93"/>
      <c r="C6154" s="121"/>
      <c r="D6154" s="122"/>
      <c r="E6154" s="123"/>
      <c r="F6154" s="93"/>
      <c r="G6154" s="93"/>
      <c r="H6154" s="93"/>
      <c r="I6154" s="88"/>
      <c r="J6154" s="93"/>
      <c r="K6154" s="235"/>
      <c r="L6154" s="235"/>
      <c r="M6154" s="235"/>
      <c r="N6154" s="251"/>
      <c r="O6154" s="251"/>
      <c r="P6154" s="251"/>
    </row>
  </sheetData>
  <autoFilter ref="J2:J6154"/>
  <mergeCells count="1">
    <mergeCell ref="V5:W5"/>
  </mergeCells>
  <pageMargins left="0.7" right="0.7" top="1.5" bottom="0.75" header="0.3" footer="0.3"/>
  <pageSetup paperSize="9" scale="80" orientation="landscape" horizontalDpi="300" verticalDpi="300" r:id="rId1"/>
  <rowBreaks count="2" manualBreakCount="2">
    <brk id="546" max="16383" man="1"/>
    <brk id="1438" max="16383" man="1"/>
  </rowBreaks>
  <colBreaks count="1" manualBreakCount="1">
    <brk id="20" max="620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30</vt:i4>
      </vt:variant>
    </vt:vector>
  </HeadingPairs>
  <TitlesOfParts>
    <vt:vector size="47" baseType="lpstr">
      <vt:lpstr>3. DATA TEKNIS JALAN</vt:lpstr>
      <vt:lpstr>LEBAR TOTAL</vt:lpstr>
      <vt:lpstr>b..KEC. KALIMANAH</vt:lpstr>
      <vt:lpstr>c.KEC. PADAMARA</vt:lpstr>
      <vt:lpstr>d.KEC. KUTASARI</vt:lpstr>
      <vt:lpstr>e.KEC. BOJONGSARI</vt:lpstr>
      <vt:lpstr>Template TIPE</vt:lpstr>
      <vt:lpstr>Template-KONDISI</vt:lpstr>
      <vt:lpstr>HITUNG SEGMEN</vt:lpstr>
      <vt:lpstr>KEC. PURBALINGGA</vt:lpstr>
      <vt:lpstr>KEC. BOJONGSARI</vt:lpstr>
      <vt:lpstr>KEC. KUTASARI</vt:lpstr>
      <vt:lpstr>KEC. PADAMARA</vt:lpstr>
      <vt:lpstr>KEC. KALIMANAH</vt:lpstr>
      <vt:lpstr>1-</vt:lpstr>
      <vt:lpstr>2-</vt:lpstr>
      <vt:lpstr>Bkt</vt:lpstr>
      <vt:lpstr>'1-'!Print_Area</vt:lpstr>
      <vt:lpstr>'2-'!Print_Area</vt:lpstr>
      <vt:lpstr>'3. DATA TEKNIS JALAN'!Print_Area</vt:lpstr>
      <vt:lpstr>'b..KEC. KALIMANAH'!Print_Area</vt:lpstr>
      <vt:lpstr>Bkt!Print_Area</vt:lpstr>
      <vt:lpstr>'c.KEC. PADAMARA'!Print_Area</vt:lpstr>
      <vt:lpstr>'d.KEC. KUTASARI'!Print_Area</vt:lpstr>
      <vt:lpstr>'e.KEC. BOJONGSARI'!Print_Area</vt:lpstr>
      <vt:lpstr>'KEC. KALIMANAH'!Print_Area</vt:lpstr>
      <vt:lpstr>'KEC. PADAMARA'!Print_Area</vt:lpstr>
      <vt:lpstr>'LEBAR TOTAL'!Print_Area</vt:lpstr>
      <vt:lpstr>'Template TIPE'!Print_Area</vt:lpstr>
      <vt:lpstr>'Template-KONDISI'!Print_Area</vt:lpstr>
      <vt:lpstr>'1-'!Print_Titles</vt:lpstr>
      <vt:lpstr>'2-'!Print_Titles</vt:lpstr>
      <vt:lpstr>'3. DATA TEKNIS JALAN'!Print_Titles</vt:lpstr>
      <vt:lpstr>'b..KEC. KALIMANAH'!Print_Titles</vt:lpstr>
      <vt:lpstr>Bkt!Print_Titles</vt:lpstr>
      <vt:lpstr>'c.KEC. PADAMARA'!Print_Titles</vt:lpstr>
      <vt:lpstr>'d.KEC. KUTASARI'!Print_Titles</vt:lpstr>
      <vt:lpstr>'e.KEC. BOJONGSARI'!Print_Titles</vt:lpstr>
      <vt:lpstr>'HITUNG SEGMEN'!Print_Titles</vt:lpstr>
      <vt:lpstr>'KEC. BOJONGSARI'!Print_Titles</vt:lpstr>
      <vt:lpstr>'KEC. KALIMANAH'!Print_Titles</vt:lpstr>
      <vt:lpstr>'KEC. KUTASARI'!Print_Titles</vt:lpstr>
      <vt:lpstr>'KEC. PADAMARA'!Print_Titles</vt:lpstr>
      <vt:lpstr>'KEC. PURBALINGGA'!Print_Titles</vt:lpstr>
      <vt:lpstr>'LEBAR TOTAL'!Print_Titles</vt:lpstr>
      <vt:lpstr>'Template TIPE'!Print_Titles</vt:lpstr>
      <vt:lpstr>'Template-KONDISI'!Print_Titles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2022-01-26T06:39:26Z</cp:lastPrinted>
  <dcterms:created xsi:type="dcterms:W3CDTF">2010-01-09T17:51:29Z</dcterms:created>
  <dcterms:modified xsi:type="dcterms:W3CDTF">2022-07-20T01:55:26Z</dcterms:modified>
</cp:coreProperties>
</file>